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สงกรานต์\งานเขตสุขภาพที่ 8 สป.สธ. เริ่ม 02.04.2565 ถึงปัจจุบัน\Unit Cost\Unit cost พ.ค.65\"/>
    </mc:Choice>
  </mc:AlternateContent>
  <xr:revisionPtr revIDLastSave="0" documentId="13_ncr:1_{4CD1F1D1-2A32-45B9-87E4-91BA5EBF923D}" xr6:coauthVersionLast="47" xr6:coauthVersionMax="47" xr10:uidLastSave="{00000000-0000-0000-0000-000000000000}"/>
  <bookViews>
    <workbookView xWindow="-108" yWindow="-108" windowWidth="23256" windowHeight="12456" tabRatio="923" activeTab="6" xr2:uid="{7F068281-F6B7-4C04-91B9-57B137F18873}"/>
  </bookViews>
  <sheets>
    <sheet name="Unit Cost ประเทศ 2-65" sheetId="8" r:id="rId1"/>
    <sheet name="ค่ากลางกลุ่ม UnitCost" sheetId="4" r:id="rId2"/>
    <sheet name="ข้อมูลงบทดลองปัจจุบัน" sheetId="9" r:id="rId3"/>
    <sheet name="DataService" sheetId="19" r:id="rId4"/>
    <sheet name="Unit Cost" sheetId="18" r:id="rId5"/>
    <sheet name="สรุปUnit Costราย ร.พ." sheetId="17" r:id="rId6"/>
    <sheet name="สรุปUnit Cost จังหวัด" sheetId="1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DataService!$A$4:$AE$92</definedName>
    <definedName name="_xlnm._FilterDatabase" localSheetId="2" hidden="1">ข้อมูลงบทดลองปัจจุบัน!$A$4:$DC$846</definedName>
    <definedName name="_xlnm._FilterDatabase" localSheetId="5" hidden="1">'สรุปUnit Costราย ร.พ.'!$A$4:$AC$100</definedName>
    <definedName name="data" localSheetId="3">'[1]งบทดลอง รพ.'!$A$2:$CL$438</definedName>
    <definedName name="data" localSheetId="4">'[1]งบทดลอง รพ.'!$A$2:$CL$438</definedName>
    <definedName name="data" localSheetId="2">'[1]งบทดลอง รพ.'!$A$2:$CL$438</definedName>
    <definedName name="data" localSheetId="5">'[1]งบทดลอง รพ.'!$A$2:$CL$438</definedName>
    <definedName name="data">'[2]งบทดลอง รพ.'!$A$2:$CL$438</definedName>
    <definedName name="data1" localSheetId="2">ข้อมูลงบทดลองปัจจุบัน!$A$1:$CL$791</definedName>
    <definedName name="data1">#REF!</definedName>
    <definedName name="NEW" localSheetId="2">ข้อมูลงบทดลองปัจจุบัน!$A$1:$CL$791</definedName>
    <definedName name="NEW">#REF!</definedName>
    <definedName name="_xlnm.Print_Titles" localSheetId="3">DataService!$1:$4</definedName>
    <definedName name="_xlnm.Print_Titles" localSheetId="5">'สรุปUnit Costราย ร.พ.'!$1:$4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W15" i="1" l="1"/>
  <c r="Q15" i="1"/>
  <c r="T14" i="1"/>
  <c r="T13" i="1"/>
  <c r="T12" i="1"/>
  <c r="V11" i="1"/>
  <c r="S11" i="1" s="1"/>
  <c r="T11" i="1"/>
  <c r="T10" i="1"/>
  <c r="T9" i="1"/>
  <c r="T8" i="1"/>
  <c r="AE92" i="19"/>
  <c r="J92" i="19"/>
  <c r="I92" i="19"/>
  <c r="H92" i="19"/>
  <c r="G92" i="19"/>
  <c r="F92" i="19"/>
  <c r="E92" i="19"/>
  <c r="AE91" i="19"/>
  <c r="J91" i="19"/>
  <c r="I91" i="19"/>
  <c r="H91" i="19"/>
  <c r="G91" i="19"/>
  <c r="F91" i="19"/>
  <c r="E91" i="19"/>
  <c r="AE90" i="19"/>
  <c r="J90" i="19"/>
  <c r="I90" i="19"/>
  <c r="H90" i="19"/>
  <c r="G90" i="19"/>
  <c r="F90" i="19"/>
  <c r="E90" i="19"/>
  <c r="AE89" i="19"/>
  <c r="J89" i="19"/>
  <c r="I89" i="19"/>
  <c r="H89" i="19"/>
  <c r="G89" i="19"/>
  <c r="F89" i="19"/>
  <c r="E89" i="19"/>
  <c r="AE88" i="19"/>
  <c r="J88" i="19"/>
  <c r="I88" i="19"/>
  <c r="H88" i="19"/>
  <c r="G88" i="19"/>
  <c r="F88" i="19"/>
  <c r="E88" i="19"/>
  <c r="AE87" i="19"/>
  <c r="J87" i="19"/>
  <c r="I87" i="19"/>
  <c r="H87" i="19"/>
  <c r="G87" i="19"/>
  <c r="F87" i="19"/>
  <c r="E87" i="19"/>
  <c r="AE86" i="19"/>
  <c r="J86" i="19"/>
  <c r="I86" i="19"/>
  <c r="H86" i="19"/>
  <c r="G86" i="19"/>
  <c r="F86" i="19"/>
  <c r="E86" i="19"/>
  <c r="AE85" i="19"/>
  <c r="J85" i="19"/>
  <c r="I85" i="19"/>
  <c r="H85" i="19"/>
  <c r="G85" i="19"/>
  <c r="F85" i="19"/>
  <c r="E85" i="19"/>
  <c r="AE84" i="19"/>
  <c r="J84" i="19"/>
  <c r="I84" i="19"/>
  <c r="H84" i="19"/>
  <c r="G84" i="19"/>
  <c r="F84" i="19"/>
  <c r="E84" i="19"/>
  <c r="AE83" i="19"/>
  <c r="J83" i="19"/>
  <c r="I83" i="19"/>
  <c r="H83" i="19"/>
  <c r="G83" i="19"/>
  <c r="F83" i="19"/>
  <c r="E83" i="19"/>
  <c r="AE82" i="19"/>
  <c r="J82" i="19"/>
  <c r="I82" i="19"/>
  <c r="H82" i="19"/>
  <c r="G82" i="19"/>
  <c r="F82" i="19"/>
  <c r="E82" i="19"/>
  <c r="AE81" i="19"/>
  <c r="J81" i="19"/>
  <c r="I81" i="19"/>
  <c r="H81" i="19"/>
  <c r="G81" i="19"/>
  <c r="F81" i="19"/>
  <c r="E81" i="19"/>
  <c r="AE80" i="19"/>
  <c r="J80" i="19"/>
  <c r="I80" i="19"/>
  <c r="H80" i="19"/>
  <c r="G80" i="19"/>
  <c r="F80" i="19"/>
  <c r="E80" i="19"/>
  <c r="AE79" i="19"/>
  <c r="J79" i="19"/>
  <c r="I79" i="19"/>
  <c r="H79" i="19"/>
  <c r="G79" i="19"/>
  <c r="F79" i="19"/>
  <c r="E79" i="19"/>
  <c r="AE78" i="19"/>
  <c r="J78" i="19"/>
  <c r="I78" i="19"/>
  <c r="H78" i="19"/>
  <c r="G78" i="19"/>
  <c r="F78" i="19"/>
  <c r="E78" i="19"/>
  <c r="AE77" i="19"/>
  <c r="J77" i="19"/>
  <c r="I77" i="19"/>
  <c r="H77" i="19"/>
  <c r="G77" i="19"/>
  <c r="F77" i="19"/>
  <c r="E77" i="19"/>
  <c r="AE76" i="19"/>
  <c r="J76" i="19"/>
  <c r="I76" i="19"/>
  <c r="H76" i="19"/>
  <c r="G76" i="19"/>
  <c r="F76" i="19"/>
  <c r="E76" i="19"/>
  <c r="AE75" i="19"/>
  <c r="J75" i="19"/>
  <c r="I75" i="19"/>
  <c r="H75" i="19"/>
  <c r="G75" i="19"/>
  <c r="F75" i="19"/>
  <c r="E75" i="19"/>
  <c r="AE74" i="19"/>
  <c r="J74" i="19"/>
  <c r="I74" i="19"/>
  <c r="H74" i="19"/>
  <c r="G74" i="19"/>
  <c r="F74" i="19"/>
  <c r="E74" i="19"/>
  <c r="AE73" i="19"/>
  <c r="J73" i="19"/>
  <c r="I73" i="19"/>
  <c r="H73" i="19"/>
  <c r="G73" i="19"/>
  <c r="F73" i="19"/>
  <c r="E73" i="19"/>
  <c r="AE72" i="19"/>
  <c r="J72" i="19"/>
  <c r="I72" i="19"/>
  <c r="H72" i="19"/>
  <c r="G72" i="19"/>
  <c r="F72" i="19"/>
  <c r="E72" i="19"/>
  <c r="AE71" i="19"/>
  <c r="J71" i="19"/>
  <c r="I71" i="19"/>
  <c r="H71" i="19"/>
  <c r="G71" i="19"/>
  <c r="F71" i="19"/>
  <c r="E71" i="19"/>
  <c r="AE70" i="19"/>
  <c r="J70" i="19"/>
  <c r="I70" i="19"/>
  <c r="H70" i="19"/>
  <c r="G70" i="19"/>
  <c r="F70" i="19"/>
  <c r="E70" i="19"/>
  <c r="AE69" i="19"/>
  <c r="J69" i="19"/>
  <c r="I69" i="19"/>
  <c r="H69" i="19"/>
  <c r="G69" i="19"/>
  <c r="F69" i="19"/>
  <c r="E69" i="19"/>
  <c r="AE68" i="19"/>
  <c r="J68" i="19"/>
  <c r="I68" i="19"/>
  <c r="H68" i="19"/>
  <c r="G68" i="19"/>
  <c r="F68" i="19"/>
  <c r="E68" i="19"/>
  <c r="AE67" i="19"/>
  <c r="J67" i="19"/>
  <c r="I67" i="19"/>
  <c r="H67" i="19"/>
  <c r="G67" i="19"/>
  <c r="F67" i="19"/>
  <c r="E67" i="19"/>
  <c r="AE66" i="19"/>
  <c r="J66" i="19"/>
  <c r="I66" i="19"/>
  <c r="H66" i="19"/>
  <c r="G66" i="19"/>
  <c r="F66" i="19"/>
  <c r="E66" i="19"/>
  <c r="AE65" i="19"/>
  <c r="J65" i="19"/>
  <c r="I65" i="19"/>
  <c r="H65" i="19"/>
  <c r="G65" i="19"/>
  <c r="F65" i="19"/>
  <c r="E65" i="19"/>
  <c r="AE64" i="19"/>
  <c r="J64" i="19"/>
  <c r="I64" i="19"/>
  <c r="H64" i="19"/>
  <c r="G64" i="19"/>
  <c r="F64" i="19"/>
  <c r="E64" i="19"/>
  <c r="AE63" i="19"/>
  <c r="J63" i="19"/>
  <c r="I63" i="19"/>
  <c r="H63" i="19"/>
  <c r="G63" i="19"/>
  <c r="F63" i="19"/>
  <c r="E63" i="19"/>
  <c r="AE62" i="19"/>
  <c r="J62" i="19"/>
  <c r="I62" i="19"/>
  <c r="H62" i="19"/>
  <c r="G62" i="19"/>
  <c r="F62" i="19"/>
  <c r="E62" i="19"/>
  <c r="AE61" i="19"/>
  <c r="J61" i="19"/>
  <c r="I61" i="19"/>
  <c r="H61" i="19"/>
  <c r="G61" i="19"/>
  <c r="F61" i="19"/>
  <c r="E61" i="19"/>
  <c r="AE60" i="19"/>
  <c r="J60" i="19"/>
  <c r="I60" i="19"/>
  <c r="H60" i="19"/>
  <c r="G60" i="19"/>
  <c r="F60" i="19"/>
  <c r="E60" i="19"/>
  <c r="AE59" i="19"/>
  <c r="J59" i="19"/>
  <c r="I59" i="19"/>
  <c r="H59" i="19"/>
  <c r="G59" i="19"/>
  <c r="F59" i="19"/>
  <c r="E59" i="19"/>
  <c r="AE58" i="19"/>
  <c r="J58" i="19"/>
  <c r="I58" i="19"/>
  <c r="H58" i="19"/>
  <c r="G58" i="19"/>
  <c r="F58" i="19"/>
  <c r="E58" i="19"/>
  <c r="AE57" i="19"/>
  <c r="J57" i="19"/>
  <c r="I57" i="19"/>
  <c r="H57" i="19"/>
  <c r="G57" i="19"/>
  <c r="F57" i="19"/>
  <c r="E57" i="19"/>
  <c r="AE56" i="19"/>
  <c r="J56" i="19"/>
  <c r="I56" i="19"/>
  <c r="H56" i="19"/>
  <c r="G56" i="19"/>
  <c r="F56" i="19"/>
  <c r="E56" i="19"/>
  <c r="AE55" i="19"/>
  <c r="J55" i="19"/>
  <c r="I55" i="19"/>
  <c r="H55" i="19"/>
  <c r="G55" i="19"/>
  <c r="F55" i="19"/>
  <c r="E55" i="19"/>
  <c r="AE54" i="19"/>
  <c r="J54" i="19"/>
  <c r="I54" i="19"/>
  <c r="H54" i="19"/>
  <c r="G54" i="19"/>
  <c r="F54" i="19"/>
  <c r="E54" i="19"/>
  <c r="AE53" i="19"/>
  <c r="J53" i="19"/>
  <c r="I53" i="19"/>
  <c r="H53" i="19"/>
  <c r="G53" i="19"/>
  <c r="F53" i="19"/>
  <c r="E53" i="19"/>
  <c r="AE52" i="19"/>
  <c r="J52" i="19"/>
  <c r="I52" i="19"/>
  <c r="H52" i="19"/>
  <c r="G52" i="19"/>
  <c r="F52" i="19"/>
  <c r="E52" i="19"/>
  <c r="AE51" i="19"/>
  <c r="J51" i="19"/>
  <c r="I51" i="19"/>
  <c r="H51" i="19"/>
  <c r="G51" i="19"/>
  <c r="F51" i="19"/>
  <c r="E51" i="19"/>
  <c r="AE50" i="19"/>
  <c r="J50" i="19"/>
  <c r="I50" i="19"/>
  <c r="H50" i="19"/>
  <c r="G50" i="19"/>
  <c r="F50" i="19"/>
  <c r="E50" i="19"/>
  <c r="AE49" i="19"/>
  <c r="J49" i="19"/>
  <c r="I49" i="19"/>
  <c r="H49" i="19"/>
  <c r="G49" i="19"/>
  <c r="F49" i="19"/>
  <c r="E49" i="19"/>
  <c r="AE48" i="19"/>
  <c r="J48" i="19"/>
  <c r="I48" i="19"/>
  <c r="H48" i="19"/>
  <c r="G48" i="19"/>
  <c r="F48" i="19"/>
  <c r="E48" i="19"/>
  <c r="AE47" i="19"/>
  <c r="J47" i="19"/>
  <c r="I47" i="19"/>
  <c r="H47" i="19"/>
  <c r="G47" i="19"/>
  <c r="F47" i="19"/>
  <c r="E47" i="19"/>
  <c r="AE46" i="19"/>
  <c r="J46" i="19"/>
  <c r="I46" i="19"/>
  <c r="H46" i="19"/>
  <c r="G46" i="19"/>
  <c r="F46" i="19"/>
  <c r="E46" i="19"/>
  <c r="AE45" i="19"/>
  <c r="J45" i="19"/>
  <c r="I45" i="19"/>
  <c r="H45" i="19"/>
  <c r="G45" i="19"/>
  <c r="F45" i="19"/>
  <c r="E45" i="19"/>
  <c r="AE44" i="19"/>
  <c r="J44" i="19"/>
  <c r="I44" i="19"/>
  <c r="H44" i="19"/>
  <c r="G44" i="19"/>
  <c r="F44" i="19"/>
  <c r="E44" i="19"/>
  <c r="AE43" i="19"/>
  <c r="J43" i="19"/>
  <c r="I43" i="19"/>
  <c r="H43" i="19"/>
  <c r="G43" i="19"/>
  <c r="F43" i="19"/>
  <c r="E43" i="19"/>
  <c r="AE42" i="19"/>
  <c r="J42" i="19"/>
  <c r="I42" i="19"/>
  <c r="H42" i="19"/>
  <c r="G42" i="19"/>
  <c r="F42" i="19"/>
  <c r="E42" i="19"/>
  <c r="AE41" i="19"/>
  <c r="J41" i="19"/>
  <c r="I41" i="19"/>
  <c r="H41" i="19"/>
  <c r="G41" i="19"/>
  <c r="F41" i="19"/>
  <c r="E41" i="19"/>
  <c r="AE40" i="19"/>
  <c r="J40" i="19"/>
  <c r="I40" i="19"/>
  <c r="H40" i="19"/>
  <c r="G40" i="19"/>
  <c r="F40" i="19"/>
  <c r="E40" i="19"/>
  <c r="AE39" i="19"/>
  <c r="J39" i="19"/>
  <c r="I39" i="19"/>
  <c r="H39" i="19"/>
  <c r="G39" i="19"/>
  <c r="F39" i="19"/>
  <c r="E39" i="19"/>
  <c r="AE38" i="19"/>
  <c r="J38" i="19"/>
  <c r="I38" i="19"/>
  <c r="H38" i="19"/>
  <c r="G38" i="19"/>
  <c r="F38" i="19"/>
  <c r="E38" i="19"/>
  <c r="AE37" i="19"/>
  <c r="J37" i="19"/>
  <c r="I37" i="19"/>
  <c r="H37" i="19"/>
  <c r="G37" i="19"/>
  <c r="F37" i="19"/>
  <c r="E37" i="19"/>
  <c r="AE36" i="19"/>
  <c r="J36" i="19"/>
  <c r="I36" i="19"/>
  <c r="H36" i="19"/>
  <c r="G36" i="19"/>
  <c r="F36" i="19"/>
  <c r="E36" i="19"/>
  <c r="AE35" i="19"/>
  <c r="J35" i="19"/>
  <c r="I35" i="19"/>
  <c r="H35" i="19"/>
  <c r="G35" i="19"/>
  <c r="F35" i="19"/>
  <c r="E35" i="19"/>
  <c r="AE34" i="19"/>
  <c r="J34" i="19"/>
  <c r="I34" i="19"/>
  <c r="H34" i="19"/>
  <c r="G34" i="19"/>
  <c r="F34" i="19"/>
  <c r="E34" i="19"/>
  <c r="AE33" i="19"/>
  <c r="J33" i="19"/>
  <c r="I33" i="19"/>
  <c r="H33" i="19"/>
  <c r="G33" i="19"/>
  <c r="F33" i="19"/>
  <c r="E33" i="19"/>
  <c r="AE32" i="19"/>
  <c r="J32" i="19"/>
  <c r="I32" i="19"/>
  <c r="H32" i="19"/>
  <c r="G32" i="19"/>
  <c r="F32" i="19"/>
  <c r="E32" i="19"/>
  <c r="AE31" i="19"/>
  <c r="J31" i="19"/>
  <c r="I31" i="19"/>
  <c r="H31" i="19"/>
  <c r="G31" i="19"/>
  <c r="F31" i="19"/>
  <c r="E31" i="19"/>
  <c r="AE30" i="19"/>
  <c r="J30" i="19"/>
  <c r="I30" i="19"/>
  <c r="H30" i="19"/>
  <c r="G30" i="19"/>
  <c r="F30" i="19"/>
  <c r="E30" i="19"/>
  <c r="AE29" i="19"/>
  <c r="J29" i="19"/>
  <c r="I29" i="19"/>
  <c r="H29" i="19"/>
  <c r="G29" i="19"/>
  <c r="F29" i="19"/>
  <c r="E29" i="19"/>
  <c r="AE28" i="19"/>
  <c r="J28" i="19"/>
  <c r="I28" i="19"/>
  <c r="H28" i="19"/>
  <c r="G28" i="19"/>
  <c r="F28" i="19"/>
  <c r="E28" i="19"/>
  <c r="AE27" i="19"/>
  <c r="J27" i="19"/>
  <c r="I27" i="19"/>
  <c r="H27" i="19"/>
  <c r="G27" i="19"/>
  <c r="F27" i="19"/>
  <c r="E27" i="19"/>
  <c r="AE26" i="19"/>
  <c r="J26" i="19"/>
  <c r="I26" i="19"/>
  <c r="H26" i="19"/>
  <c r="G26" i="19"/>
  <c r="F26" i="19"/>
  <c r="E26" i="19"/>
  <c r="AE25" i="19"/>
  <c r="J25" i="19"/>
  <c r="I25" i="19"/>
  <c r="H25" i="19"/>
  <c r="G25" i="19"/>
  <c r="F25" i="19"/>
  <c r="E25" i="19"/>
  <c r="AE24" i="19"/>
  <c r="J24" i="19"/>
  <c r="I24" i="19"/>
  <c r="H24" i="19"/>
  <c r="G24" i="19"/>
  <c r="F24" i="19"/>
  <c r="E24" i="19"/>
  <c r="AE23" i="19"/>
  <c r="J23" i="19"/>
  <c r="I23" i="19"/>
  <c r="H23" i="19"/>
  <c r="G23" i="19"/>
  <c r="F23" i="19"/>
  <c r="E23" i="19"/>
  <c r="AE22" i="19"/>
  <c r="J22" i="19"/>
  <c r="I22" i="19"/>
  <c r="H22" i="19"/>
  <c r="G22" i="19"/>
  <c r="F22" i="19"/>
  <c r="E22" i="19"/>
  <c r="AE21" i="19"/>
  <c r="J21" i="19"/>
  <c r="I21" i="19"/>
  <c r="H21" i="19"/>
  <c r="G21" i="19"/>
  <c r="F21" i="19"/>
  <c r="E21" i="19"/>
  <c r="AE20" i="19"/>
  <c r="J20" i="19"/>
  <c r="I20" i="19"/>
  <c r="H20" i="19"/>
  <c r="G20" i="19"/>
  <c r="F20" i="19"/>
  <c r="E20" i="19"/>
  <c r="AE19" i="19"/>
  <c r="J19" i="19"/>
  <c r="I19" i="19"/>
  <c r="H19" i="19"/>
  <c r="G19" i="19"/>
  <c r="F19" i="19"/>
  <c r="E19" i="19"/>
  <c r="AE18" i="19"/>
  <c r="J18" i="19"/>
  <c r="I18" i="19"/>
  <c r="H18" i="19"/>
  <c r="G18" i="19"/>
  <c r="F18" i="19"/>
  <c r="E18" i="19"/>
  <c r="AE17" i="19"/>
  <c r="J17" i="19"/>
  <c r="I17" i="19"/>
  <c r="H17" i="19"/>
  <c r="G17" i="19"/>
  <c r="F17" i="19"/>
  <c r="E17" i="19"/>
  <c r="AE16" i="19"/>
  <c r="J16" i="19"/>
  <c r="I16" i="19"/>
  <c r="H16" i="19"/>
  <c r="G16" i="19"/>
  <c r="F16" i="19"/>
  <c r="E16" i="19"/>
  <c r="AE15" i="19"/>
  <c r="J15" i="19"/>
  <c r="I15" i="19"/>
  <c r="H15" i="19"/>
  <c r="G15" i="19"/>
  <c r="F15" i="19"/>
  <c r="E15" i="19"/>
  <c r="AE14" i="19"/>
  <c r="J14" i="19"/>
  <c r="I14" i="19"/>
  <c r="H14" i="19"/>
  <c r="G14" i="19"/>
  <c r="F14" i="19"/>
  <c r="E14" i="19"/>
  <c r="AE13" i="19"/>
  <c r="J13" i="19"/>
  <c r="I13" i="19"/>
  <c r="H13" i="19"/>
  <c r="G13" i="19"/>
  <c r="F13" i="19"/>
  <c r="E13" i="19"/>
  <c r="AE12" i="19"/>
  <c r="J12" i="19"/>
  <c r="I12" i="19"/>
  <c r="H12" i="19"/>
  <c r="G12" i="19"/>
  <c r="F12" i="19"/>
  <c r="E12" i="19"/>
  <c r="AE11" i="19"/>
  <c r="J11" i="19"/>
  <c r="I11" i="19"/>
  <c r="H11" i="19"/>
  <c r="G11" i="19"/>
  <c r="F11" i="19"/>
  <c r="E11" i="19"/>
  <c r="AE10" i="19"/>
  <c r="J10" i="19"/>
  <c r="I10" i="19"/>
  <c r="H10" i="19"/>
  <c r="G10" i="19"/>
  <c r="F10" i="19"/>
  <c r="E10" i="19"/>
  <c r="AE9" i="19"/>
  <c r="J9" i="19"/>
  <c r="I9" i="19"/>
  <c r="H9" i="19"/>
  <c r="G9" i="19"/>
  <c r="F9" i="19"/>
  <c r="E9" i="19"/>
  <c r="AE8" i="19"/>
  <c r="J8" i="19"/>
  <c r="I8" i="19"/>
  <c r="H8" i="19"/>
  <c r="G8" i="19"/>
  <c r="F8" i="19"/>
  <c r="E8" i="19"/>
  <c r="AE7" i="19"/>
  <c r="J7" i="19"/>
  <c r="I7" i="19"/>
  <c r="H7" i="19"/>
  <c r="G7" i="19"/>
  <c r="F7" i="19"/>
  <c r="E7" i="19"/>
  <c r="AE6" i="19"/>
  <c r="J6" i="19"/>
  <c r="I6" i="19"/>
  <c r="H6" i="19"/>
  <c r="G6" i="19"/>
  <c r="F6" i="19"/>
  <c r="E6" i="19"/>
  <c r="AE5" i="19"/>
  <c r="J5" i="19"/>
  <c r="I5" i="19"/>
  <c r="H5" i="19"/>
  <c r="G5" i="19"/>
  <c r="F5" i="19"/>
  <c r="E5" i="19"/>
  <c r="U1" i="19"/>
  <c r="U9" i="1" l="1"/>
  <c r="V9" i="1"/>
  <c r="S9" i="1" s="1"/>
  <c r="V12" i="1"/>
  <c r="S12" i="1" s="1"/>
  <c r="V13" i="1"/>
  <c r="S13" i="1" s="1"/>
  <c r="V10" i="1"/>
  <c r="S10" i="1" s="1"/>
  <c r="U11" i="1"/>
  <c r="V14" i="1"/>
  <c r="S14" i="1" s="1"/>
  <c r="V8" i="1"/>
  <c r="S8" i="1" s="1"/>
  <c r="T15" i="1"/>
  <c r="CM441" i="18"/>
  <c r="CL441" i="18"/>
  <c r="CK441" i="18"/>
  <c r="CJ441" i="18"/>
  <c r="CI441" i="18"/>
  <c r="CH441" i="18"/>
  <c r="CG441" i="18"/>
  <c r="CF441" i="18"/>
  <c r="CE441" i="18"/>
  <c r="CD441" i="18"/>
  <c r="CC441" i="18"/>
  <c r="CB441" i="18"/>
  <c r="CA441" i="18"/>
  <c r="BZ441" i="18"/>
  <c r="BY441" i="18"/>
  <c r="BX441" i="18"/>
  <c r="BW441" i="18"/>
  <c r="BV441" i="18"/>
  <c r="BU441" i="18"/>
  <c r="BT441" i="18"/>
  <c r="BS441" i="18"/>
  <c r="BR441" i="18"/>
  <c r="BQ441" i="18"/>
  <c r="BP441" i="18"/>
  <c r="BO441" i="18"/>
  <c r="BN441" i="18"/>
  <c r="BM441" i="18"/>
  <c r="BL441" i="18"/>
  <c r="BK441" i="18"/>
  <c r="BJ441" i="18"/>
  <c r="BI441" i="18"/>
  <c r="BH441" i="18"/>
  <c r="BG441" i="18"/>
  <c r="BF441" i="18"/>
  <c r="BE441" i="18"/>
  <c r="BD441" i="18"/>
  <c r="BC441" i="18"/>
  <c r="BB441" i="18"/>
  <c r="BA441" i="18"/>
  <c r="AZ441" i="18"/>
  <c r="AY441" i="18"/>
  <c r="AX441" i="18"/>
  <c r="AW441" i="18"/>
  <c r="AV441" i="18"/>
  <c r="AU441" i="18"/>
  <c r="AT441" i="18"/>
  <c r="AS441" i="18"/>
  <c r="AR441" i="18"/>
  <c r="AQ441" i="18"/>
  <c r="AP441" i="18"/>
  <c r="AO441" i="18"/>
  <c r="AN441" i="18"/>
  <c r="AM441" i="18"/>
  <c r="AL441" i="18"/>
  <c r="AK441" i="18"/>
  <c r="AJ441" i="18"/>
  <c r="AI441" i="18"/>
  <c r="AH441" i="18"/>
  <c r="AG441" i="18"/>
  <c r="AF441" i="18"/>
  <c r="AE441" i="18"/>
  <c r="AD441" i="18"/>
  <c r="AC441" i="18"/>
  <c r="AB441" i="18"/>
  <c r="AA441" i="18"/>
  <c r="Z441" i="18"/>
  <c r="Y441" i="18"/>
  <c r="X441" i="18"/>
  <c r="W441" i="18"/>
  <c r="V441" i="18"/>
  <c r="U441" i="18"/>
  <c r="T441" i="18"/>
  <c r="S441" i="18"/>
  <c r="R441" i="18"/>
  <c r="Q441" i="18"/>
  <c r="P441" i="18"/>
  <c r="O441" i="18"/>
  <c r="N441" i="18"/>
  <c r="M441" i="18"/>
  <c r="L441" i="18"/>
  <c r="K441" i="18"/>
  <c r="J441" i="18"/>
  <c r="I441" i="18"/>
  <c r="H441" i="18"/>
  <c r="G441" i="18"/>
  <c r="F441" i="18"/>
  <c r="E441" i="18"/>
  <c r="D441" i="18"/>
  <c r="CM440" i="18"/>
  <c r="CL440" i="18"/>
  <c r="CK440" i="18"/>
  <c r="CJ440" i="18"/>
  <c r="CI440" i="18"/>
  <c r="CH440" i="18"/>
  <c r="CG440" i="18"/>
  <c r="CF440" i="18"/>
  <c r="CE440" i="18"/>
  <c r="CD440" i="18"/>
  <c r="CC440" i="18"/>
  <c r="CB440" i="18"/>
  <c r="CA440" i="18"/>
  <c r="BZ440" i="18"/>
  <c r="BY440" i="18"/>
  <c r="BX440" i="18"/>
  <c r="BW440" i="18"/>
  <c r="BV440" i="18"/>
  <c r="BU440" i="18"/>
  <c r="BT440" i="18"/>
  <c r="BS440" i="18"/>
  <c r="BR440" i="18"/>
  <c r="BQ440" i="18"/>
  <c r="BP440" i="18"/>
  <c r="BO440" i="18"/>
  <c r="BN440" i="18"/>
  <c r="BM440" i="18"/>
  <c r="BL440" i="18"/>
  <c r="BK440" i="18"/>
  <c r="BJ440" i="18"/>
  <c r="BI440" i="18"/>
  <c r="BH440" i="18"/>
  <c r="BG440" i="18"/>
  <c r="BF440" i="18"/>
  <c r="BE440" i="18"/>
  <c r="BD440" i="18"/>
  <c r="BC440" i="18"/>
  <c r="BB440" i="18"/>
  <c r="BA440" i="18"/>
  <c r="AZ440" i="18"/>
  <c r="AY440" i="18"/>
  <c r="AX440" i="18"/>
  <c r="AW440" i="18"/>
  <c r="AV440" i="18"/>
  <c r="AU440" i="18"/>
  <c r="AT440" i="18"/>
  <c r="AS440" i="18"/>
  <c r="AR440" i="18"/>
  <c r="AQ440" i="18"/>
  <c r="AP440" i="18"/>
  <c r="AO440" i="18"/>
  <c r="AN440" i="18"/>
  <c r="AM440" i="18"/>
  <c r="AL440" i="18"/>
  <c r="AK440" i="18"/>
  <c r="AJ440" i="18"/>
  <c r="AI440" i="18"/>
  <c r="AH440" i="18"/>
  <c r="AG440" i="18"/>
  <c r="AF440" i="18"/>
  <c r="AE440" i="18"/>
  <c r="AD440" i="18"/>
  <c r="AC440" i="18"/>
  <c r="AB440" i="18"/>
  <c r="AA440" i="18"/>
  <c r="Z440" i="18"/>
  <c r="Y440" i="18"/>
  <c r="X440" i="18"/>
  <c r="W440" i="18"/>
  <c r="V440" i="18"/>
  <c r="U440" i="18"/>
  <c r="T440" i="18"/>
  <c r="S440" i="18"/>
  <c r="R440" i="18"/>
  <c r="Q440" i="18"/>
  <c r="P440" i="18"/>
  <c r="O440" i="18"/>
  <c r="N440" i="18"/>
  <c r="M440" i="18"/>
  <c r="L440" i="18"/>
  <c r="K440" i="18"/>
  <c r="J440" i="18"/>
  <c r="I440" i="18"/>
  <c r="H440" i="18"/>
  <c r="G440" i="18"/>
  <c r="F440" i="18"/>
  <c r="E440" i="18"/>
  <c r="D440" i="18"/>
  <c r="CM439" i="18"/>
  <c r="CL439" i="18"/>
  <c r="CK439" i="18"/>
  <c r="CJ439" i="18"/>
  <c r="CI439" i="18"/>
  <c r="CH439" i="18"/>
  <c r="CG439" i="18"/>
  <c r="CF439" i="18"/>
  <c r="CE439" i="18"/>
  <c r="CD439" i="18"/>
  <c r="CC439" i="18"/>
  <c r="CB439" i="18"/>
  <c r="CA439" i="18"/>
  <c r="BZ439" i="18"/>
  <c r="BY439" i="18"/>
  <c r="BX439" i="18"/>
  <c r="BW439" i="18"/>
  <c r="BV439" i="18"/>
  <c r="BU439" i="18"/>
  <c r="BT439" i="18"/>
  <c r="BS439" i="18"/>
  <c r="BR439" i="18"/>
  <c r="BQ439" i="18"/>
  <c r="BP439" i="18"/>
  <c r="BO439" i="18"/>
  <c r="BN439" i="18"/>
  <c r="BM439" i="18"/>
  <c r="BL439" i="18"/>
  <c r="BK439" i="18"/>
  <c r="BJ439" i="18"/>
  <c r="BI439" i="18"/>
  <c r="BH439" i="18"/>
  <c r="BG439" i="18"/>
  <c r="BF439" i="18"/>
  <c r="BE439" i="18"/>
  <c r="BD439" i="18"/>
  <c r="BC439" i="18"/>
  <c r="BB439" i="18"/>
  <c r="BA439" i="18"/>
  <c r="AZ439" i="18"/>
  <c r="AY439" i="18"/>
  <c r="AX439" i="18"/>
  <c r="AW439" i="18"/>
  <c r="AV439" i="18"/>
  <c r="AU439" i="18"/>
  <c r="AT439" i="18"/>
  <c r="AS439" i="18"/>
  <c r="AR439" i="18"/>
  <c r="AQ439" i="18"/>
  <c r="AP439" i="18"/>
  <c r="AO439" i="18"/>
  <c r="AN439" i="18"/>
  <c r="AM439" i="18"/>
  <c r="AL439" i="18"/>
  <c r="AK439" i="18"/>
  <c r="AJ439" i="18"/>
  <c r="AI439" i="18"/>
  <c r="AH439" i="18"/>
  <c r="AG439" i="18"/>
  <c r="AF439" i="18"/>
  <c r="AE439" i="18"/>
  <c r="AD439" i="18"/>
  <c r="AC439" i="18"/>
  <c r="AB439" i="18"/>
  <c r="AA439" i="18"/>
  <c r="Z439" i="18"/>
  <c r="Y439" i="18"/>
  <c r="X439" i="18"/>
  <c r="W439" i="18"/>
  <c r="V439" i="18"/>
  <c r="U439" i="18"/>
  <c r="T439" i="18"/>
  <c r="S439" i="18"/>
  <c r="R439" i="18"/>
  <c r="Q439" i="18"/>
  <c r="P439" i="18"/>
  <c r="O439" i="18"/>
  <c r="N439" i="18"/>
  <c r="M439" i="18"/>
  <c r="L439" i="18"/>
  <c r="K439" i="18"/>
  <c r="J439" i="18"/>
  <c r="I439" i="18"/>
  <c r="H439" i="18"/>
  <c r="G439" i="18"/>
  <c r="F439" i="18"/>
  <c r="E439" i="18"/>
  <c r="D439" i="18"/>
  <c r="CM438" i="18"/>
  <c r="CL438" i="18"/>
  <c r="CK438" i="18"/>
  <c r="CJ438" i="18"/>
  <c r="CI438" i="18"/>
  <c r="CH438" i="18"/>
  <c r="CG438" i="18"/>
  <c r="CF438" i="18"/>
  <c r="CE438" i="18"/>
  <c r="CD438" i="18"/>
  <c r="CC438" i="18"/>
  <c r="CB438" i="18"/>
  <c r="CA438" i="18"/>
  <c r="BZ438" i="18"/>
  <c r="BY438" i="18"/>
  <c r="BX438" i="18"/>
  <c r="BW438" i="18"/>
  <c r="BV438" i="18"/>
  <c r="BU438" i="18"/>
  <c r="BT438" i="18"/>
  <c r="BS438" i="18"/>
  <c r="BR438" i="18"/>
  <c r="BQ438" i="18"/>
  <c r="BP438" i="18"/>
  <c r="BO438" i="18"/>
  <c r="BN438" i="18"/>
  <c r="BM438" i="18"/>
  <c r="BL438" i="18"/>
  <c r="BK438" i="18"/>
  <c r="BJ438" i="18"/>
  <c r="BI438" i="18"/>
  <c r="BH438" i="18"/>
  <c r="BG438" i="18"/>
  <c r="BF438" i="18"/>
  <c r="BE438" i="18"/>
  <c r="BD438" i="18"/>
  <c r="BC438" i="18"/>
  <c r="BB438" i="18"/>
  <c r="BA438" i="18"/>
  <c r="AZ438" i="18"/>
  <c r="AY438" i="18"/>
  <c r="AX438" i="18"/>
  <c r="AW438" i="18"/>
  <c r="AV438" i="18"/>
  <c r="AU438" i="18"/>
  <c r="AT438" i="18"/>
  <c r="AS438" i="18"/>
  <c r="AR438" i="18"/>
  <c r="AQ438" i="18"/>
  <c r="AP438" i="18"/>
  <c r="AO438" i="18"/>
  <c r="AN438" i="18"/>
  <c r="AM438" i="18"/>
  <c r="AL438" i="18"/>
  <c r="AK438" i="18"/>
  <c r="AJ438" i="18"/>
  <c r="AI438" i="18"/>
  <c r="AH438" i="18"/>
  <c r="AG438" i="18"/>
  <c r="AF438" i="18"/>
  <c r="AE438" i="18"/>
  <c r="AD438" i="18"/>
  <c r="AC438" i="18"/>
  <c r="AB438" i="18"/>
  <c r="AA438" i="18"/>
  <c r="Z438" i="18"/>
  <c r="Y438" i="18"/>
  <c r="X438" i="18"/>
  <c r="W438" i="18"/>
  <c r="V438" i="18"/>
  <c r="U438" i="18"/>
  <c r="T438" i="18"/>
  <c r="S438" i="18"/>
  <c r="R438" i="18"/>
  <c r="Q438" i="18"/>
  <c r="P438" i="18"/>
  <c r="O438" i="18"/>
  <c r="N438" i="18"/>
  <c r="M438" i="18"/>
  <c r="L438" i="18"/>
  <c r="K438" i="18"/>
  <c r="J438" i="18"/>
  <c r="I438" i="18"/>
  <c r="H438" i="18"/>
  <c r="G438" i="18"/>
  <c r="F438" i="18"/>
  <c r="E438" i="18"/>
  <c r="D438" i="18"/>
  <c r="CM437" i="18"/>
  <c r="CL437" i="18"/>
  <c r="CK437" i="18"/>
  <c r="CJ437" i="18"/>
  <c r="CI437" i="18"/>
  <c r="CH437" i="18"/>
  <c r="CG437" i="18"/>
  <c r="CF437" i="18"/>
  <c r="CE437" i="18"/>
  <c r="CD437" i="18"/>
  <c r="CC437" i="18"/>
  <c r="CB437" i="18"/>
  <c r="CA437" i="18"/>
  <c r="BZ437" i="18"/>
  <c r="BY437" i="18"/>
  <c r="BX437" i="18"/>
  <c r="BW437" i="18"/>
  <c r="BV437" i="18"/>
  <c r="BU437" i="18"/>
  <c r="BT437" i="18"/>
  <c r="BS437" i="18"/>
  <c r="BR437" i="18"/>
  <c r="BQ437" i="18"/>
  <c r="BP437" i="18"/>
  <c r="BO437" i="18"/>
  <c r="BN437" i="18"/>
  <c r="BM437" i="18"/>
  <c r="BL437" i="18"/>
  <c r="BK437" i="18"/>
  <c r="BJ437" i="18"/>
  <c r="BI437" i="18"/>
  <c r="BH437" i="18"/>
  <c r="BG437" i="18"/>
  <c r="BF437" i="18"/>
  <c r="BE437" i="18"/>
  <c r="BD437" i="18"/>
  <c r="BC437" i="18"/>
  <c r="BB437" i="18"/>
  <c r="BA437" i="18"/>
  <c r="AZ437" i="18"/>
  <c r="AY437" i="18"/>
  <c r="AX437" i="18"/>
  <c r="AW437" i="18"/>
  <c r="AV437" i="18"/>
  <c r="AU437" i="18"/>
  <c r="AT437" i="18"/>
  <c r="AS437" i="18"/>
  <c r="AR437" i="18"/>
  <c r="AQ437" i="18"/>
  <c r="AP437" i="18"/>
  <c r="AO437" i="18"/>
  <c r="AN437" i="18"/>
  <c r="AM437" i="18"/>
  <c r="AL437" i="18"/>
  <c r="AK437" i="18"/>
  <c r="AJ437" i="18"/>
  <c r="AI437" i="18"/>
  <c r="AH437" i="18"/>
  <c r="AG437" i="18"/>
  <c r="AF437" i="18"/>
  <c r="AE437" i="18"/>
  <c r="AD437" i="18"/>
  <c r="AC437" i="18"/>
  <c r="AB437" i="18"/>
  <c r="AA437" i="18"/>
  <c r="Z437" i="18"/>
  <c r="Y437" i="18"/>
  <c r="X437" i="18"/>
  <c r="W437" i="18"/>
  <c r="V437" i="18"/>
  <c r="U437" i="18"/>
  <c r="T437" i="18"/>
  <c r="S437" i="18"/>
  <c r="R437" i="18"/>
  <c r="Q437" i="18"/>
  <c r="P437" i="18"/>
  <c r="O437" i="18"/>
  <c r="N437" i="18"/>
  <c r="M437" i="18"/>
  <c r="L437" i="18"/>
  <c r="K437" i="18"/>
  <c r="J437" i="18"/>
  <c r="I437" i="18"/>
  <c r="H437" i="18"/>
  <c r="G437" i="18"/>
  <c r="F437" i="18"/>
  <c r="E437" i="18"/>
  <c r="D437" i="18"/>
  <c r="CM436" i="18"/>
  <c r="CL436" i="18"/>
  <c r="CK436" i="18"/>
  <c r="CJ436" i="18"/>
  <c r="CI436" i="18"/>
  <c r="CH436" i="18"/>
  <c r="CG436" i="18"/>
  <c r="CF436" i="18"/>
  <c r="CE436" i="18"/>
  <c r="CD436" i="18"/>
  <c r="CC436" i="18"/>
  <c r="CB436" i="18"/>
  <c r="CA436" i="18"/>
  <c r="BZ436" i="18"/>
  <c r="BY436" i="18"/>
  <c r="BX436" i="18"/>
  <c r="BW436" i="18"/>
  <c r="BV436" i="18"/>
  <c r="BU436" i="18"/>
  <c r="BT436" i="18"/>
  <c r="BS436" i="18"/>
  <c r="BR436" i="18"/>
  <c r="BQ436" i="18"/>
  <c r="BP436" i="18"/>
  <c r="BO436" i="18"/>
  <c r="BN436" i="18"/>
  <c r="BM436" i="18"/>
  <c r="BL436" i="18"/>
  <c r="BK436" i="18"/>
  <c r="BJ436" i="18"/>
  <c r="BI436" i="18"/>
  <c r="BH436" i="18"/>
  <c r="BG436" i="18"/>
  <c r="BF436" i="18"/>
  <c r="BE436" i="18"/>
  <c r="BD436" i="18"/>
  <c r="BC436" i="18"/>
  <c r="BB436" i="18"/>
  <c r="BA436" i="18"/>
  <c r="AZ436" i="18"/>
  <c r="AY436" i="18"/>
  <c r="AX436" i="18"/>
  <c r="AW436" i="18"/>
  <c r="AV436" i="18"/>
  <c r="AU436" i="18"/>
  <c r="AT436" i="18"/>
  <c r="AS436" i="18"/>
  <c r="AR436" i="18"/>
  <c r="AQ436" i="18"/>
  <c r="AP436" i="18"/>
  <c r="AO436" i="18"/>
  <c r="AN436" i="18"/>
  <c r="AM436" i="18"/>
  <c r="AL436" i="18"/>
  <c r="AK436" i="18"/>
  <c r="AJ436" i="18"/>
  <c r="AI436" i="18"/>
  <c r="AH436" i="18"/>
  <c r="AG436" i="18"/>
  <c r="AF436" i="18"/>
  <c r="AE436" i="18"/>
  <c r="AD436" i="18"/>
  <c r="AC436" i="18"/>
  <c r="AB436" i="18"/>
  <c r="AA436" i="18"/>
  <c r="Z436" i="18"/>
  <c r="Y436" i="18"/>
  <c r="X436" i="18"/>
  <c r="W436" i="18"/>
  <c r="V436" i="18"/>
  <c r="U436" i="18"/>
  <c r="T436" i="18"/>
  <c r="S436" i="18"/>
  <c r="R436" i="18"/>
  <c r="Q436" i="18"/>
  <c r="P436" i="18"/>
  <c r="O436" i="18"/>
  <c r="N436" i="18"/>
  <c r="M436" i="18"/>
  <c r="L436" i="18"/>
  <c r="K436" i="18"/>
  <c r="J436" i="18"/>
  <c r="I436" i="18"/>
  <c r="H436" i="18"/>
  <c r="G436" i="18"/>
  <c r="F436" i="18"/>
  <c r="E436" i="18"/>
  <c r="D436" i="18"/>
  <c r="CM435" i="18"/>
  <c r="CL435" i="18"/>
  <c r="CK435" i="18"/>
  <c r="CJ435" i="18"/>
  <c r="CI435" i="18"/>
  <c r="CH435" i="18"/>
  <c r="CG435" i="18"/>
  <c r="CF435" i="18"/>
  <c r="CE435" i="18"/>
  <c r="CD435" i="18"/>
  <c r="CC435" i="18"/>
  <c r="CB435" i="18"/>
  <c r="CA435" i="18"/>
  <c r="BZ435" i="18"/>
  <c r="BY435" i="18"/>
  <c r="BX435" i="18"/>
  <c r="BW435" i="18"/>
  <c r="BV435" i="18"/>
  <c r="BU435" i="18"/>
  <c r="BT435" i="18"/>
  <c r="BS435" i="18"/>
  <c r="BR435" i="18"/>
  <c r="BQ435" i="18"/>
  <c r="BP435" i="18"/>
  <c r="BO435" i="18"/>
  <c r="BN435" i="18"/>
  <c r="BM435" i="18"/>
  <c r="BL435" i="18"/>
  <c r="BK435" i="18"/>
  <c r="BJ435" i="18"/>
  <c r="BI435" i="18"/>
  <c r="BH435" i="18"/>
  <c r="BG435" i="18"/>
  <c r="BF435" i="18"/>
  <c r="BE435" i="18"/>
  <c r="BD435" i="18"/>
  <c r="BC435" i="18"/>
  <c r="BB435" i="18"/>
  <c r="BA435" i="18"/>
  <c r="AZ435" i="18"/>
  <c r="AY435" i="18"/>
  <c r="AX435" i="18"/>
  <c r="AW435" i="18"/>
  <c r="AV435" i="18"/>
  <c r="AU435" i="18"/>
  <c r="AT435" i="18"/>
  <c r="AS435" i="18"/>
  <c r="AR435" i="18"/>
  <c r="AQ435" i="18"/>
  <c r="AP435" i="18"/>
  <c r="AO435" i="18"/>
  <c r="AN435" i="18"/>
  <c r="AM435" i="18"/>
  <c r="AL435" i="18"/>
  <c r="AK435" i="18"/>
  <c r="AJ435" i="18"/>
  <c r="AI435" i="18"/>
  <c r="AH435" i="18"/>
  <c r="AG435" i="18"/>
  <c r="AF435" i="18"/>
  <c r="AE435" i="18"/>
  <c r="AD435" i="18"/>
  <c r="AC435" i="18"/>
  <c r="AB435" i="18"/>
  <c r="AA435" i="18"/>
  <c r="Z435" i="18"/>
  <c r="Y435" i="18"/>
  <c r="X435" i="18"/>
  <c r="W435" i="18"/>
  <c r="V435" i="18"/>
  <c r="U435" i="18"/>
  <c r="T435" i="18"/>
  <c r="S435" i="18"/>
  <c r="R435" i="18"/>
  <c r="Q435" i="18"/>
  <c r="P435" i="18"/>
  <c r="O435" i="18"/>
  <c r="N435" i="18"/>
  <c r="M435" i="18"/>
  <c r="L435" i="18"/>
  <c r="K435" i="18"/>
  <c r="J435" i="18"/>
  <c r="I435" i="18"/>
  <c r="H435" i="18"/>
  <c r="G435" i="18"/>
  <c r="F435" i="18"/>
  <c r="E435" i="18"/>
  <c r="D435" i="18"/>
  <c r="CM434" i="18"/>
  <c r="CL434" i="18"/>
  <c r="CK434" i="18"/>
  <c r="CJ434" i="18"/>
  <c r="CI434" i="18"/>
  <c r="CH434" i="18"/>
  <c r="CG434" i="18"/>
  <c r="CF434" i="18"/>
  <c r="CE434" i="18"/>
  <c r="CD434" i="18"/>
  <c r="CC434" i="18"/>
  <c r="CB434" i="18"/>
  <c r="CA434" i="18"/>
  <c r="BZ434" i="18"/>
  <c r="BY434" i="18"/>
  <c r="BX434" i="18"/>
  <c r="BW434" i="18"/>
  <c r="BV434" i="18"/>
  <c r="BU434" i="18"/>
  <c r="BT434" i="18"/>
  <c r="BS434" i="18"/>
  <c r="BR434" i="18"/>
  <c r="BQ434" i="18"/>
  <c r="BP434" i="18"/>
  <c r="BO434" i="18"/>
  <c r="BN434" i="18"/>
  <c r="BM434" i="18"/>
  <c r="BL434" i="18"/>
  <c r="BK434" i="18"/>
  <c r="BJ434" i="18"/>
  <c r="BI434" i="18"/>
  <c r="BH434" i="18"/>
  <c r="BG434" i="18"/>
  <c r="BF434" i="18"/>
  <c r="BE434" i="18"/>
  <c r="BD434" i="18"/>
  <c r="BC434" i="18"/>
  <c r="BB434" i="18"/>
  <c r="BA434" i="18"/>
  <c r="AZ434" i="18"/>
  <c r="AY434" i="18"/>
  <c r="AX434" i="18"/>
  <c r="AW434" i="18"/>
  <c r="AV434" i="18"/>
  <c r="AU434" i="18"/>
  <c r="AT434" i="18"/>
  <c r="AS434" i="18"/>
  <c r="AR434" i="18"/>
  <c r="AQ434" i="18"/>
  <c r="AP434" i="18"/>
  <c r="AO434" i="18"/>
  <c r="AN434" i="18"/>
  <c r="AM434" i="18"/>
  <c r="AL434" i="18"/>
  <c r="AK434" i="18"/>
  <c r="AJ434" i="18"/>
  <c r="AI434" i="18"/>
  <c r="AH434" i="18"/>
  <c r="AG434" i="18"/>
  <c r="AF434" i="18"/>
  <c r="AE434" i="18"/>
  <c r="AD434" i="18"/>
  <c r="AC434" i="18"/>
  <c r="AB434" i="18"/>
  <c r="AA434" i="18"/>
  <c r="Z434" i="18"/>
  <c r="Y434" i="18"/>
  <c r="X434" i="18"/>
  <c r="W434" i="18"/>
  <c r="V434" i="18"/>
  <c r="U434" i="18"/>
  <c r="T434" i="18"/>
  <c r="S434" i="18"/>
  <c r="R434" i="18"/>
  <c r="Q434" i="18"/>
  <c r="P434" i="18"/>
  <c r="O434" i="18"/>
  <c r="N434" i="18"/>
  <c r="M434" i="18"/>
  <c r="L434" i="18"/>
  <c r="K434" i="18"/>
  <c r="J434" i="18"/>
  <c r="I434" i="18"/>
  <c r="H434" i="18"/>
  <c r="G434" i="18"/>
  <c r="F434" i="18"/>
  <c r="E434" i="18"/>
  <c r="D434" i="18"/>
  <c r="CM433" i="18"/>
  <c r="CL433" i="18"/>
  <c r="CK433" i="18"/>
  <c r="CJ433" i="18"/>
  <c r="CI433" i="18"/>
  <c r="CH433" i="18"/>
  <c r="CG433" i="18"/>
  <c r="CF433" i="18"/>
  <c r="CE433" i="18"/>
  <c r="CD433" i="18"/>
  <c r="CC433" i="18"/>
  <c r="CB433" i="18"/>
  <c r="CA433" i="18"/>
  <c r="BZ433" i="18"/>
  <c r="BY433" i="18"/>
  <c r="BX433" i="18"/>
  <c r="BW433" i="18"/>
  <c r="BV433" i="18"/>
  <c r="BU433" i="18"/>
  <c r="BT433" i="18"/>
  <c r="BS433" i="18"/>
  <c r="BR433" i="18"/>
  <c r="BQ433" i="18"/>
  <c r="BP433" i="18"/>
  <c r="BO433" i="18"/>
  <c r="BN433" i="18"/>
  <c r="BM433" i="18"/>
  <c r="BL433" i="18"/>
  <c r="BK433" i="18"/>
  <c r="BJ433" i="18"/>
  <c r="BI433" i="18"/>
  <c r="BH433" i="18"/>
  <c r="BG433" i="18"/>
  <c r="BF433" i="18"/>
  <c r="BE433" i="18"/>
  <c r="BD433" i="18"/>
  <c r="BC433" i="18"/>
  <c r="BB433" i="18"/>
  <c r="BA433" i="18"/>
  <c r="AZ433" i="18"/>
  <c r="AY433" i="18"/>
  <c r="AX433" i="18"/>
  <c r="AW433" i="18"/>
  <c r="AV433" i="18"/>
  <c r="AU433" i="18"/>
  <c r="AT433" i="18"/>
  <c r="AS433" i="18"/>
  <c r="AR433" i="18"/>
  <c r="AQ433" i="18"/>
  <c r="AP433" i="18"/>
  <c r="AO433" i="18"/>
  <c r="AN433" i="18"/>
  <c r="AM433" i="18"/>
  <c r="AL433" i="18"/>
  <c r="AK433" i="18"/>
  <c r="AJ433" i="18"/>
  <c r="AI433" i="18"/>
  <c r="AH433" i="18"/>
  <c r="AG433" i="18"/>
  <c r="AF433" i="18"/>
  <c r="AE433" i="18"/>
  <c r="AD433" i="18"/>
  <c r="AC433" i="18"/>
  <c r="AB433" i="18"/>
  <c r="AA433" i="18"/>
  <c r="Z433" i="18"/>
  <c r="Y433" i="18"/>
  <c r="X433" i="18"/>
  <c r="W433" i="18"/>
  <c r="V433" i="18"/>
  <c r="U433" i="18"/>
  <c r="T433" i="18"/>
  <c r="S433" i="18"/>
  <c r="R433" i="18"/>
  <c r="Q433" i="18"/>
  <c r="P433" i="18"/>
  <c r="O433" i="18"/>
  <c r="N433" i="18"/>
  <c r="M433" i="18"/>
  <c r="L433" i="18"/>
  <c r="K433" i="18"/>
  <c r="J433" i="18"/>
  <c r="I433" i="18"/>
  <c r="H433" i="18"/>
  <c r="G433" i="18"/>
  <c r="F433" i="18"/>
  <c r="E433" i="18"/>
  <c r="D433" i="18"/>
  <c r="CM432" i="18"/>
  <c r="CL432" i="18"/>
  <c r="CK432" i="18"/>
  <c r="CJ432" i="18"/>
  <c r="CI432" i="18"/>
  <c r="CH432" i="18"/>
  <c r="CG432" i="18"/>
  <c r="CF432" i="18"/>
  <c r="CE432" i="18"/>
  <c r="CD432" i="18"/>
  <c r="CC432" i="18"/>
  <c r="CB432" i="18"/>
  <c r="CA432" i="18"/>
  <c r="BZ432" i="18"/>
  <c r="BY432" i="18"/>
  <c r="BX432" i="18"/>
  <c r="BW432" i="18"/>
  <c r="BV432" i="18"/>
  <c r="BU432" i="18"/>
  <c r="BT432" i="18"/>
  <c r="BS432" i="18"/>
  <c r="BR432" i="18"/>
  <c r="BQ432" i="18"/>
  <c r="BP432" i="18"/>
  <c r="BO432" i="18"/>
  <c r="BN432" i="18"/>
  <c r="BM432" i="18"/>
  <c r="BL432" i="18"/>
  <c r="BK432" i="18"/>
  <c r="BJ432" i="18"/>
  <c r="BI432" i="18"/>
  <c r="BH432" i="18"/>
  <c r="BG432" i="18"/>
  <c r="BF432" i="18"/>
  <c r="BE432" i="18"/>
  <c r="BD432" i="18"/>
  <c r="BC432" i="18"/>
  <c r="BB432" i="18"/>
  <c r="BA432" i="18"/>
  <c r="AZ432" i="18"/>
  <c r="AY432" i="18"/>
  <c r="AX432" i="18"/>
  <c r="AW432" i="18"/>
  <c r="AV432" i="18"/>
  <c r="AU432" i="18"/>
  <c r="AT432" i="18"/>
  <c r="AS432" i="18"/>
  <c r="AR432" i="18"/>
  <c r="AQ432" i="18"/>
  <c r="AP432" i="18"/>
  <c r="AO432" i="18"/>
  <c r="AN432" i="18"/>
  <c r="AM432" i="18"/>
  <c r="AL432" i="18"/>
  <c r="AK432" i="18"/>
  <c r="AJ432" i="18"/>
  <c r="AI432" i="18"/>
  <c r="AH432" i="18"/>
  <c r="AG432" i="18"/>
  <c r="AF432" i="18"/>
  <c r="AE432" i="18"/>
  <c r="AD432" i="18"/>
  <c r="AC432" i="18"/>
  <c r="AB432" i="18"/>
  <c r="AA432" i="18"/>
  <c r="Z432" i="18"/>
  <c r="Y432" i="18"/>
  <c r="X432" i="18"/>
  <c r="W432" i="18"/>
  <c r="V432" i="18"/>
  <c r="U432" i="18"/>
  <c r="T432" i="18"/>
  <c r="S432" i="18"/>
  <c r="R432" i="18"/>
  <c r="Q432" i="18"/>
  <c r="P432" i="18"/>
  <c r="O432" i="18"/>
  <c r="N432" i="18"/>
  <c r="M432" i="18"/>
  <c r="L432" i="18"/>
  <c r="K432" i="18"/>
  <c r="J432" i="18"/>
  <c r="I432" i="18"/>
  <c r="H432" i="18"/>
  <c r="G432" i="18"/>
  <c r="F432" i="18"/>
  <c r="E432" i="18"/>
  <c r="D432" i="18"/>
  <c r="CM431" i="18"/>
  <c r="CL431" i="18"/>
  <c r="CK431" i="18"/>
  <c r="CJ431" i="18"/>
  <c r="CI431" i="18"/>
  <c r="CH431" i="18"/>
  <c r="CG431" i="18"/>
  <c r="CF431" i="18"/>
  <c r="CE431" i="18"/>
  <c r="CD431" i="18"/>
  <c r="CC431" i="18"/>
  <c r="CB431" i="18"/>
  <c r="CA431" i="18"/>
  <c r="BZ431" i="18"/>
  <c r="BY431" i="18"/>
  <c r="BX431" i="18"/>
  <c r="BW431" i="18"/>
  <c r="BV431" i="18"/>
  <c r="BU431" i="18"/>
  <c r="BT431" i="18"/>
  <c r="BS431" i="18"/>
  <c r="BR431" i="18"/>
  <c r="BQ431" i="18"/>
  <c r="BP431" i="18"/>
  <c r="BO431" i="18"/>
  <c r="BN431" i="18"/>
  <c r="BM431" i="18"/>
  <c r="BL431" i="18"/>
  <c r="BK431" i="18"/>
  <c r="BJ431" i="18"/>
  <c r="BI431" i="18"/>
  <c r="BH431" i="18"/>
  <c r="BG431" i="18"/>
  <c r="BF431" i="18"/>
  <c r="BE431" i="18"/>
  <c r="BD431" i="18"/>
  <c r="BC431" i="18"/>
  <c r="BB431" i="18"/>
  <c r="BA431" i="18"/>
  <c r="AZ431" i="18"/>
  <c r="AY431" i="18"/>
  <c r="AX431" i="18"/>
  <c r="AW431" i="18"/>
  <c r="AV431" i="18"/>
  <c r="AU431" i="18"/>
  <c r="AT431" i="18"/>
  <c r="AS431" i="18"/>
  <c r="AR431" i="18"/>
  <c r="AQ431" i="18"/>
  <c r="AP431" i="18"/>
  <c r="AO431" i="18"/>
  <c r="AN431" i="18"/>
  <c r="AM431" i="18"/>
  <c r="AL431" i="18"/>
  <c r="AK431" i="18"/>
  <c r="AJ431" i="18"/>
  <c r="AI431" i="18"/>
  <c r="AH431" i="18"/>
  <c r="AG431" i="18"/>
  <c r="AF431" i="18"/>
  <c r="AE431" i="18"/>
  <c r="AD431" i="18"/>
  <c r="AC431" i="18"/>
  <c r="AB431" i="18"/>
  <c r="AA431" i="18"/>
  <c r="Z431" i="18"/>
  <c r="Y431" i="18"/>
  <c r="X431" i="18"/>
  <c r="W431" i="18"/>
  <c r="V431" i="18"/>
  <c r="U431" i="18"/>
  <c r="T431" i="18"/>
  <c r="S431" i="18"/>
  <c r="R431" i="18"/>
  <c r="Q431" i="18"/>
  <c r="P431" i="18"/>
  <c r="O431" i="18"/>
  <c r="N431" i="18"/>
  <c r="M431" i="18"/>
  <c r="L431" i="18"/>
  <c r="K431" i="18"/>
  <c r="J431" i="18"/>
  <c r="I431" i="18"/>
  <c r="H431" i="18"/>
  <c r="G431" i="18"/>
  <c r="F431" i="18"/>
  <c r="E431" i="18"/>
  <c r="D431" i="18"/>
  <c r="CM430" i="18"/>
  <c r="CL430" i="18"/>
  <c r="CK430" i="18"/>
  <c r="CJ430" i="18"/>
  <c r="CI430" i="18"/>
  <c r="CH430" i="18"/>
  <c r="CG430" i="18"/>
  <c r="CF430" i="18"/>
  <c r="CE430" i="18"/>
  <c r="CD430" i="18"/>
  <c r="CC430" i="18"/>
  <c r="CB430" i="18"/>
  <c r="CA430" i="18"/>
  <c r="BZ430" i="18"/>
  <c r="BY430" i="18"/>
  <c r="BX430" i="18"/>
  <c r="BW430" i="18"/>
  <c r="BV430" i="18"/>
  <c r="BU430" i="18"/>
  <c r="BT430" i="18"/>
  <c r="BS430" i="18"/>
  <c r="BR430" i="18"/>
  <c r="BQ430" i="18"/>
  <c r="BP430" i="18"/>
  <c r="BO430" i="18"/>
  <c r="BN430" i="18"/>
  <c r="BM430" i="18"/>
  <c r="BL430" i="18"/>
  <c r="BK430" i="18"/>
  <c r="BJ430" i="18"/>
  <c r="BI430" i="18"/>
  <c r="BH430" i="18"/>
  <c r="BG430" i="18"/>
  <c r="BF430" i="18"/>
  <c r="BE430" i="18"/>
  <c r="BD430" i="18"/>
  <c r="BC430" i="18"/>
  <c r="BB430" i="18"/>
  <c r="BA430" i="18"/>
  <c r="AZ430" i="18"/>
  <c r="AY430" i="18"/>
  <c r="AX430" i="18"/>
  <c r="AW430" i="18"/>
  <c r="AV430" i="18"/>
  <c r="AU430" i="18"/>
  <c r="AT430" i="18"/>
  <c r="AS430" i="18"/>
  <c r="AR430" i="18"/>
  <c r="AQ430" i="18"/>
  <c r="AP430" i="18"/>
  <c r="AO430" i="18"/>
  <c r="AN430" i="18"/>
  <c r="AM430" i="18"/>
  <c r="AL430" i="18"/>
  <c r="AK430" i="18"/>
  <c r="AJ430" i="18"/>
  <c r="AI430" i="18"/>
  <c r="AH430" i="18"/>
  <c r="AG430" i="18"/>
  <c r="AF430" i="18"/>
  <c r="AE430" i="18"/>
  <c r="AD430" i="18"/>
  <c r="AC430" i="18"/>
  <c r="AB430" i="18"/>
  <c r="AA430" i="18"/>
  <c r="Z430" i="18"/>
  <c r="Y430" i="18"/>
  <c r="X430" i="18"/>
  <c r="W430" i="18"/>
  <c r="V430" i="18"/>
  <c r="U430" i="18"/>
  <c r="T430" i="18"/>
  <c r="S430" i="18"/>
  <c r="R430" i="18"/>
  <c r="Q430" i="18"/>
  <c r="P430" i="18"/>
  <c r="O430" i="18"/>
  <c r="N430" i="18"/>
  <c r="M430" i="18"/>
  <c r="L430" i="18"/>
  <c r="K430" i="18"/>
  <c r="J430" i="18"/>
  <c r="I430" i="18"/>
  <c r="H430" i="18"/>
  <c r="G430" i="18"/>
  <c r="F430" i="18"/>
  <c r="E430" i="18"/>
  <c r="D430" i="18"/>
  <c r="CM429" i="18"/>
  <c r="CL429" i="18"/>
  <c r="CK429" i="18"/>
  <c r="CJ429" i="18"/>
  <c r="CI429" i="18"/>
  <c r="CH429" i="18"/>
  <c r="CG429" i="18"/>
  <c r="CF429" i="18"/>
  <c r="CE429" i="18"/>
  <c r="CD429" i="18"/>
  <c r="CC429" i="18"/>
  <c r="CB429" i="18"/>
  <c r="CA429" i="18"/>
  <c r="BZ429" i="18"/>
  <c r="BY429" i="18"/>
  <c r="BX429" i="18"/>
  <c r="BW429" i="18"/>
  <c r="BV429" i="18"/>
  <c r="BU429" i="18"/>
  <c r="BT429" i="18"/>
  <c r="BS429" i="18"/>
  <c r="BR429" i="18"/>
  <c r="BQ429" i="18"/>
  <c r="BP429" i="18"/>
  <c r="BO429" i="18"/>
  <c r="BN429" i="18"/>
  <c r="BM429" i="18"/>
  <c r="BL429" i="18"/>
  <c r="BK429" i="18"/>
  <c r="BJ429" i="18"/>
  <c r="BI429" i="18"/>
  <c r="BH429" i="18"/>
  <c r="BG429" i="18"/>
  <c r="BF429" i="18"/>
  <c r="BE429" i="18"/>
  <c r="BD429" i="18"/>
  <c r="BC429" i="18"/>
  <c r="BB429" i="18"/>
  <c r="BA429" i="18"/>
  <c r="AZ429" i="18"/>
  <c r="AY429" i="18"/>
  <c r="AX429" i="18"/>
  <c r="AW429" i="18"/>
  <c r="AV429" i="18"/>
  <c r="AU429" i="18"/>
  <c r="AT429" i="18"/>
  <c r="AS429" i="18"/>
  <c r="AR429" i="18"/>
  <c r="AQ429" i="18"/>
  <c r="AP429" i="18"/>
  <c r="AO429" i="18"/>
  <c r="AN429" i="18"/>
  <c r="AM429" i="18"/>
  <c r="AL429" i="18"/>
  <c r="AK429" i="18"/>
  <c r="AJ429" i="18"/>
  <c r="AI429" i="18"/>
  <c r="AH429" i="18"/>
  <c r="AG429" i="18"/>
  <c r="AF429" i="18"/>
  <c r="AE429" i="18"/>
  <c r="AD429" i="18"/>
  <c r="AC429" i="18"/>
  <c r="AB429" i="18"/>
  <c r="AA429" i="18"/>
  <c r="Z429" i="18"/>
  <c r="Y429" i="18"/>
  <c r="X429" i="18"/>
  <c r="W429" i="18"/>
  <c r="V429" i="18"/>
  <c r="U429" i="18"/>
  <c r="T429" i="18"/>
  <c r="S429" i="18"/>
  <c r="R429" i="18"/>
  <c r="Q429" i="18"/>
  <c r="P429" i="18"/>
  <c r="O429" i="18"/>
  <c r="N429" i="18"/>
  <c r="M429" i="18"/>
  <c r="L429" i="18"/>
  <c r="K429" i="18"/>
  <c r="J429" i="18"/>
  <c r="I429" i="18"/>
  <c r="H429" i="18"/>
  <c r="G429" i="18"/>
  <c r="F429" i="18"/>
  <c r="E429" i="18"/>
  <c r="D429" i="18"/>
  <c r="CM428" i="18"/>
  <c r="CL428" i="18"/>
  <c r="CK428" i="18"/>
  <c r="CJ428" i="18"/>
  <c r="CI428" i="18"/>
  <c r="CH428" i="18"/>
  <c r="CG428" i="18"/>
  <c r="CF428" i="18"/>
  <c r="CE428" i="18"/>
  <c r="CD428" i="18"/>
  <c r="CC428" i="18"/>
  <c r="CB428" i="18"/>
  <c r="CA428" i="18"/>
  <c r="BZ428" i="18"/>
  <c r="BY428" i="18"/>
  <c r="BX428" i="18"/>
  <c r="BW428" i="18"/>
  <c r="BV428" i="18"/>
  <c r="BU428" i="18"/>
  <c r="BT428" i="18"/>
  <c r="BS428" i="18"/>
  <c r="BR428" i="18"/>
  <c r="BQ428" i="18"/>
  <c r="BP428" i="18"/>
  <c r="BO428" i="18"/>
  <c r="BN428" i="18"/>
  <c r="BM428" i="18"/>
  <c r="BL428" i="18"/>
  <c r="BK428" i="18"/>
  <c r="BJ428" i="18"/>
  <c r="BI428" i="18"/>
  <c r="BH428" i="18"/>
  <c r="BG428" i="18"/>
  <c r="BF428" i="18"/>
  <c r="BE428" i="18"/>
  <c r="BD428" i="18"/>
  <c r="BC428" i="18"/>
  <c r="BB428" i="18"/>
  <c r="BA428" i="18"/>
  <c r="AZ428" i="18"/>
  <c r="AY428" i="18"/>
  <c r="AX428" i="18"/>
  <c r="AW428" i="18"/>
  <c r="AV428" i="18"/>
  <c r="AU428" i="18"/>
  <c r="AT428" i="18"/>
  <c r="AS428" i="18"/>
  <c r="AR428" i="18"/>
  <c r="AQ428" i="18"/>
  <c r="AP428" i="18"/>
  <c r="AO428" i="18"/>
  <c r="AN428" i="18"/>
  <c r="AM428" i="18"/>
  <c r="AL428" i="18"/>
  <c r="AK428" i="18"/>
  <c r="AJ428" i="18"/>
  <c r="AI428" i="18"/>
  <c r="AH428" i="18"/>
  <c r="AG428" i="18"/>
  <c r="AF428" i="18"/>
  <c r="AE428" i="18"/>
  <c r="AD428" i="18"/>
  <c r="AC428" i="18"/>
  <c r="AB428" i="18"/>
  <c r="AA428" i="18"/>
  <c r="Z428" i="18"/>
  <c r="Y428" i="18"/>
  <c r="X428" i="18"/>
  <c r="W428" i="18"/>
  <c r="V428" i="18"/>
  <c r="U428" i="18"/>
  <c r="T428" i="18"/>
  <c r="S428" i="18"/>
  <c r="R428" i="18"/>
  <c r="Q428" i="18"/>
  <c r="P428" i="18"/>
  <c r="O428" i="18"/>
  <c r="N428" i="18"/>
  <c r="M428" i="18"/>
  <c r="L428" i="18"/>
  <c r="K428" i="18"/>
  <c r="J428" i="18"/>
  <c r="I428" i="18"/>
  <c r="H428" i="18"/>
  <c r="G428" i="18"/>
  <c r="F428" i="18"/>
  <c r="E428" i="18"/>
  <c r="D428" i="18"/>
  <c r="CM427" i="18"/>
  <c r="CL427" i="18"/>
  <c r="CK427" i="18"/>
  <c r="CJ427" i="18"/>
  <c r="CI427" i="18"/>
  <c r="CH427" i="18"/>
  <c r="CG427" i="18"/>
  <c r="CF427" i="18"/>
  <c r="CE427" i="18"/>
  <c r="CD427" i="18"/>
  <c r="CC427" i="18"/>
  <c r="CB427" i="18"/>
  <c r="CA427" i="18"/>
  <c r="BZ427" i="18"/>
  <c r="BY427" i="18"/>
  <c r="BX427" i="18"/>
  <c r="BW427" i="18"/>
  <c r="BV427" i="18"/>
  <c r="BU427" i="18"/>
  <c r="BT427" i="18"/>
  <c r="BS427" i="18"/>
  <c r="BR427" i="18"/>
  <c r="BQ427" i="18"/>
  <c r="BP427" i="18"/>
  <c r="BO427" i="18"/>
  <c r="BN427" i="18"/>
  <c r="BM427" i="18"/>
  <c r="BL427" i="18"/>
  <c r="BK427" i="18"/>
  <c r="BJ427" i="18"/>
  <c r="BI427" i="18"/>
  <c r="BH427" i="18"/>
  <c r="BG427" i="18"/>
  <c r="BF427" i="18"/>
  <c r="BE427" i="18"/>
  <c r="BD427" i="18"/>
  <c r="BC427" i="18"/>
  <c r="BB427" i="18"/>
  <c r="BA427" i="18"/>
  <c r="AZ427" i="18"/>
  <c r="AY427" i="18"/>
  <c r="AX427" i="18"/>
  <c r="AW427" i="18"/>
  <c r="AV427" i="18"/>
  <c r="AU427" i="18"/>
  <c r="AT427" i="18"/>
  <c r="AS427" i="18"/>
  <c r="AR427" i="18"/>
  <c r="AQ427" i="18"/>
  <c r="AP427" i="18"/>
  <c r="AO427" i="18"/>
  <c r="AN427" i="18"/>
  <c r="AM427" i="18"/>
  <c r="AL427" i="18"/>
  <c r="AK427" i="18"/>
  <c r="AJ427" i="18"/>
  <c r="AI427" i="18"/>
  <c r="AH427" i="18"/>
  <c r="AG427" i="18"/>
  <c r="AF427" i="18"/>
  <c r="AE427" i="18"/>
  <c r="AD427" i="18"/>
  <c r="AC427" i="18"/>
  <c r="AB427" i="18"/>
  <c r="AA427" i="18"/>
  <c r="Z427" i="18"/>
  <c r="Y427" i="18"/>
  <c r="X427" i="18"/>
  <c r="W427" i="18"/>
  <c r="V427" i="18"/>
  <c r="U427" i="18"/>
  <c r="T427" i="18"/>
  <c r="S427" i="18"/>
  <c r="R427" i="18"/>
  <c r="Q427" i="18"/>
  <c r="P427" i="18"/>
  <c r="O427" i="18"/>
  <c r="N427" i="18"/>
  <c r="M427" i="18"/>
  <c r="L427" i="18"/>
  <c r="K427" i="18"/>
  <c r="J427" i="18"/>
  <c r="I427" i="18"/>
  <c r="H427" i="18"/>
  <c r="G427" i="18"/>
  <c r="F427" i="18"/>
  <c r="E427" i="18"/>
  <c r="D427" i="18"/>
  <c r="CM426" i="18"/>
  <c r="CL426" i="18"/>
  <c r="CK426" i="18"/>
  <c r="CJ426" i="18"/>
  <c r="CI426" i="18"/>
  <c r="CH426" i="18"/>
  <c r="CG426" i="18"/>
  <c r="CF426" i="18"/>
  <c r="CE426" i="18"/>
  <c r="CD426" i="18"/>
  <c r="CC426" i="18"/>
  <c r="CB426" i="18"/>
  <c r="CA426" i="18"/>
  <c r="BZ426" i="18"/>
  <c r="BY426" i="18"/>
  <c r="BX426" i="18"/>
  <c r="BW426" i="18"/>
  <c r="BV426" i="18"/>
  <c r="BU426" i="18"/>
  <c r="BT426" i="18"/>
  <c r="BS426" i="18"/>
  <c r="BR426" i="18"/>
  <c r="BQ426" i="18"/>
  <c r="BP426" i="18"/>
  <c r="BO426" i="18"/>
  <c r="BN426" i="18"/>
  <c r="BM426" i="18"/>
  <c r="BL426" i="18"/>
  <c r="BK426" i="18"/>
  <c r="BJ426" i="18"/>
  <c r="BI426" i="18"/>
  <c r="BH426" i="18"/>
  <c r="BG426" i="18"/>
  <c r="BF426" i="18"/>
  <c r="BE426" i="18"/>
  <c r="BD426" i="18"/>
  <c r="BC426" i="18"/>
  <c r="BB426" i="18"/>
  <c r="BA426" i="18"/>
  <c r="AZ426" i="18"/>
  <c r="AY426" i="18"/>
  <c r="AX426" i="18"/>
  <c r="AW426" i="18"/>
  <c r="AV426" i="18"/>
  <c r="AU426" i="18"/>
  <c r="AT426" i="18"/>
  <c r="AS426" i="18"/>
  <c r="AR426" i="18"/>
  <c r="AQ426" i="18"/>
  <c r="AP426" i="18"/>
  <c r="AO426" i="18"/>
  <c r="AN426" i="18"/>
  <c r="AM426" i="18"/>
  <c r="AL426" i="18"/>
  <c r="AK426" i="18"/>
  <c r="AJ426" i="18"/>
  <c r="AI426" i="18"/>
  <c r="AH426" i="18"/>
  <c r="AG426" i="18"/>
  <c r="AF426" i="18"/>
  <c r="AE426" i="18"/>
  <c r="AD426" i="18"/>
  <c r="AC426" i="18"/>
  <c r="AB426" i="18"/>
  <c r="AA426" i="18"/>
  <c r="Z426" i="18"/>
  <c r="Y426" i="18"/>
  <c r="X426" i="18"/>
  <c r="W426" i="18"/>
  <c r="V426" i="18"/>
  <c r="U426" i="18"/>
  <c r="T426" i="18"/>
  <c r="S426" i="18"/>
  <c r="R426" i="18"/>
  <c r="Q426" i="18"/>
  <c r="P426" i="18"/>
  <c r="O426" i="18"/>
  <c r="N426" i="18"/>
  <c r="M426" i="18"/>
  <c r="L426" i="18"/>
  <c r="K426" i="18"/>
  <c r="J426" i="18"/>
  <c r="I426" i="18"/>
  <c r="H426" i="18"/>
  <c r="G426" i="18"/>
  <c r="F426" i="18"/>
  <c r="E426" i="18"/>
  <c r="D426" i="18"/>
  <c r="CM425" i="18"/>
  <c r="CL425" i="18"/>
  <c r="CK425" i="18"/>
  <c r="CJ425" i="18"/>
  <c r="CI425" i="18"/>
  <c r="CH425" i="18"/>
  <c r="CG425" i="18"/>
  <c r="CF425" i="18"/>
  <c r="CE425" i="18"/>
  <c r="CD425" i="18"/>
  <c r="CC425" i="18"/>
  <c r="CB425" i="18"/>
  <c r="CA425" i="18"/>
  <c r="BZ425" i="18"/>
  <c r="BY425" i="18"/>
  <c r="BX425" i="18"/>
  <c r="BW425" i="18"/>
  <c r="BV425" i="18"/>
  <c r="BU425" i="18"/>
  <c r="BT425" i="18"/>
  <c r="BS425" i="18"/>
  <c r="BR425" i="18"/>
  <c r="BQ425" i="18"/>
  <c r="BP425" i="18"/>
  <c r="BO425" i="18"/>
  <c r="BN425" i="18"/>
  <c r="BM425" i="18"/>
  <c r="BL425" i="18"/>
  <c r="BK425" i="18"/>
  <c r="BJ425" i="18"/>
  <c r="BI425" i="18"/>
  <c r="BH425" i="18"/>
  <c r="BG425" i="18"/>
  <c r="BF425" i="18"/>
  <c r="BE425" i="18"/>
  <c r="BD425" i="18"/>
  <c r="BC425" i="18"/>
  <c r="BB425" i="18"/>
  <c r="BA425" i="18"/>
  <c r="AZ425" i="18"/>
  <c r="AY425" i="18"/>
  <c r="AX425" i="18"/>
  <c r="AW425" i="18"/>
  <c r="AV425" i="18"/>
  <c r="AU425" i="18"/>
  <c r="AT425" i="18"/>
  <c r="AS425" i="18"/>
  <c r="AR425" i="18"/>
  <c r="AQ425" i="18"/>
  <c r="AP425" i="18"/>
  <c r="AO425" i="18"/>
  <c r="AN425" i="18"/>
  <c r="AM425" i="18"/>
  <c r="AL425" i="18"/>
  <c r="AK425" i="18"/>
  <c r="AJ425" i="18"/>
  <c r="AI425" i="18"/>
  <c r="AH425" i="18"/>
  <c r="AG425" i="18"/>
  <c r="AF425" i="18"/>
  <c r="AE425" i="18"/>
  <c r="AD425" i="18"/>
  <c r="AC425" i="18"/>
  <c r="AB425" i="18"/>
  <c r="AA425" i="18"/>
  <c r="Z425" i="18"/>
  <c r="Y425" i="18"/>
  <c r="X425" i="18"/>
  <c r="W425" i="18"/>
  <c r="V425" i="18"/>
  <c r="U425" i="18"/>
  <c r="T425" i="18"/>
  <c r="S425" i="18"/>
  <c r="R425" i="18"/>
  <c r="Q425" i="18"/>
  <c r="P425" i="18"/>
  <c r="O425" i="18"/>
  <c r="N425" i="18"/>
  <c r="M425" i="18"/>
  <c r="L425" i="18"/>
  <c r="K425" i="18"/>
  <c r="J425" i="18"/>
  <c r="I425" i="18"/>
  <c r="H425" i="18"/>
  <c r="G425" i="18"/>
  <c r="F425" i="18"/>
  <c r="E425" i="18"/>
  <c r="D425" i="18"/>
  <c r="CM424" i="18"/>
  <c r="CL424" i="18"/>
  <c r="CK424" i="18"/>
  <c r="CJ424" i="18"/>
  <c r="CI424" i="18"/>
  <c r="CH424" i="18"/>
  <c r="CG424" i="18"/>
  <c r="CF424" i="18"/>
  <c r="CE424" i="18"/>
  <c r="CD424" i="18"/>
  <c r="CC424" i="18"/>
  <c r="CB424" i="18"/>
  <c r="CA424" i="18"/>
  <c r="BZ424" i="18"/>
  <c r="BY424" i="18"/>
  <c r="BX424" i="18"/>
  <c r="BW424" i="18"/>
  <c r="BV424" i="18"/>
  <c r="BU424" i="18"/>
  <c r="BT424" i="18"/>
  <c r="BS424" i="18"/>
  <c r="BR424" i="18"/>
  <c r="BQ424" i="18"/>
  <c r="BP424" i="18"/>
  <c r="BO424" i="18"/>
  <c r="BN424" i="18"/>
  <c r="BM424" i="18"/>
  <c r="BL424" i="18"/>
  <c r="BK424" i="18"/>
  <c r="BJ424" i="18"/>
  <c r="BI424" i="18"/>
  <c r="BH424" i="18"/>
  <c r="BG424" i="18"/>
  <c r="BF424" i="18"/>
  <c r="BE424" i="18"/>
  <c r="BD424" i="18"/>
  <c r="BC424" i="18"/>
  <c r="BB424" i="18"/>
  <c r="BA424" i="18"/>
  <c r="AZ424" i="18"/>
  <c r="AY424" i="18"/>
  <c r="AX424" i="18"/>
  <c r="AW424" i="18"/>
  <c r="AV424" i="18"/>
  <c r="AU424" i="18"/>
  <c r="AT424" i="18"/>
  <c r="AS424" i="18"/>
  <c r="AR424" i="18"/>
  <c r="AQ424" i="18"/>
  <c r="AP424" i="18"/>
  <c r="AO424" i="18"/>
  <c r="AN424" i="18"/>
  <c r="AM424" i="18"/>
  <c r="AL424" i="18"/>
  <c r="AK424" i="18"/>
  <c r="AJ424" i="18"/>
  <c r="AI424" i="18"/>
  <c r="AH424" i="18"/>
  <c r="AG424" i="18"/>
  <c r="AF424" i="18"/>
  <c r="AE424" i="18"/>
  <c r="AD424" i="18"/>
  <c r="AC424" i="18"/>
  <c r="AB424" i="18"/>
  <c r="AA424" i="18"/>
  <c r="Z424" i="18"/>
  <c r="Y424" i="18"/>
  <c r="X424" i="18"/>
  <c r="W424" i="18"/>
  <c r="V424" i="18"/>
  <c r="U424" i="18"/>
  <c r="T424" i="18"/>
  <c r="S424" i="18"/>
  <c r="R424" i="18"/>
  <c r="Q424" i="18"/>
  <c r="P424" i="18"/>
  <c r="O424" i="18"/>
  <c r="N424" i="18"/>
  <c r="M424" i="18"/>
  <c r="L424" i="18"/>
  <c r="K424" i="18"/>
  <c r="J424" i="18"/>
  <c r="I424" i="18"/>
  <c r="H424" i="18"/>
  <c r="G424" i="18"/>
  <c r="F424" i="18"/>
  <c r="E424" i="18"/>
  <c r="D424" i="18"/>
  <c r="CM423" i="18"/>
  <c r="CL423" i="18"/>
  <c r="CK423" i="18"/>
  <c r="CJ423" i="18"/>
  <c r="CI423" i="18"/>
  <c r="CH423" i="18"/>
  <c r="CG423" i="18"/>
  <c r="CF423" i="18"/>
  <c r="CE423" i="18"/>
  <c r="CD423" i="18"/>
  <c r="CC423" i="18"/>
  <c r="CB423" i="18"/>
  <c r="CA423" i="18"/>
  <c r="BZ423" i="18"/>
  <c r="BY423" i="18"/>
  <c r="BX423" i="18"/>
  <c r="BW423" i="18"/>
  <c r="BV423" i="18"/>
  <c r="BU423" i="18"/>
  <c r="BT423" i="18"/>
  <c r="BS423" i="18"/>
  <c r="BR423" i="18"/>
  <c r="BQ423" i="18"/>
  <c r="BP423" i="18"/>
  <c r="BO423" i="18"/>
  <c r="BN423" i="18"/>
  <c r="BM423" i="18"/>
  <c r="BL423" i="18"/>
  <c r="BK423" i="18"/>
  <c r="BJ423" i="18"/>
  <c r="BI423" i="18"/>
  <c r="BH423" i="18"/>
  <c r="BG423" i="18"/>
  <c r="BF423" i="18"/>
  <c r="BE423" i="18"/>
  <c r="BD423" i="18"/>
  <c r="BC423" i="18"/>
  <c r="BB423" i="18"/>
  <c r="BA423" i="18"/>
  <c r="AZ423" i="18"/>
  <c r="AY423" i="18"/>
  <c r="AX423" i="18"/>
  <c r="AW423" i="18"/>
  <c r="AV423" i="18"/>
  <c r="AU423" i="18"/>
  <c r="AT423" i="18"/>
  <c r="AS423" i="18"/>
  <c r="AR423" i="18"/>
  <c r="AQ423" i="18"/>
  <c r="AP423" i="18"/>
  <c r="AO423" i="18"/>
  <c r="AN423" i="18"/>
  <c r="AM423" i="18"/>
  <c r="AL423" i="18"/>
  <c r="AK423" i="18"/>
  <c r="AJ423" i="18"/>
  <c r="AI423" i="18"/>
  <c r="AH423" i="18"/>
  <c r="AG423" i="18"/>
  <c r="AF423" i="18"/>
  <c r="AE423" i="18"/>
  <c r="AD423" i="18"/>
  <c r="AC423" i="18"/>
  <c r="AB423" i="18"/>
  <c r="AA423" i="18"/>
  <c r="Z423" i="18"/>
  <c r="Y423" i="18"/>
  <c r="X423" i="18"/>
  <c r="W423" i="18"/>
  <c r="V423" i="18"/>
  <c r="U423" i="18"/>
  <c r="T423" i="18"/>
  <c r="S423" i="18"/>
  <c r="R423" i="18"/>
  <c r="Q423" i="18"/>
  <c r="P423" i="18"/>
  <c r="O423" i="18"/>
  <c r="N423" i="18"/>
  <c r="M423" i="18"/>
  <c r="L423" i="18"/>
  <c r="K423" i="18"/>
  <c r="J423" i="18"/>
  <c r="I423" i="18"/>
  <c r="H423" i="18"/>
  <c r="G423" i="18"/>
  <c r="F423" i="18"/>
  <c r="E423" i="18"/>
  <c r="D423" i="18"/>
  <c r="CM422" i="18"/>
  <c r="CL422" i="18"/>
  <c r="CK422" i="18"/>
  <c r="CJ422" i="18"/>
  <c r="CI422" i="18"/>
  <c r="CH422" i="18"/>
  <c r="CG422" i="18"/>
  <c r="CF422" i="18"/>
  <c r="CE422" i="18"/>
  <c r="CD422" i="18"/>
  <c r="CC422" i="18"/>
  <c r="CB422" i="18"/>
  <c r="CA422" i="18"/>
  <c r="BZ422" i="18"/>
  <c r="BY422" i="18"/>
  <c r="BX422" i="18"/>
  <c r="BW422" i="18"/>
  <c r="BV422" i="18"/>
  <c r="BU422" i="18"/>
  <c r="BT422" i="18"/>
  <c r="BS422" i="18"/>
  <c r="BR422" i="18"/>
  <c r="BQ422" i="18"/>
  <c r="BP422" i="18"/>
  <c r="BO422" i="18"/>
  <c r="BN422" i="18"/>
  <c r="BM422" i="18"/>
  <c r="BL422" i="18"/>
  <c r="BK422" i="18"/>
  <c r="BJ422" i="18"/>
  <c r="BI422" i="18"/>
  <c r="BH422" i="18"/>
  <c r="BG422" i="18"/>
  <c r="BF422" i="18"/>
  <c r="BE422" i="18"/>
  <c r="BD422" i="18"/>
  <c r="BC422" i="18"/>
  <c r="BB422" i="18"/>
  <c r="BA422" i="18"/>
  <c r="AZ422" i="18"/>
  <c r="AY422" i="18"/>
  <c r="AX422" i="18"/>
  <c r="AW422" i="18"/>
  <c r="AV422" i="18"/>
  <c r="AU422" i="18"/>
  <c r="AT422" i="18"/>
  <c r="AS422" i="18"/>
  <c r="AR422" i="18"/>
  <c r="AQ422" i="18"/>
  <c r="AP422" i="18"/>
  <c r="AO422" i="18"/>
  <c r="AN422" i="18"/>
  <c r="AM422" i="18"/>
  <c r="AL422" i="18"/>
  <c r="AK422" i="18"/>
  <c r="AJ422" i="18"/>
  <c r="AI422" i="18"/>
  <c r="AH422" i="18"/>
  <c r="AG422" i="18"/>
  <c r="AF422" i="18"/>
  <c r="AE422" i="18"/>
  <c r="AD422" i="18"/>
  <c r="AC422" i="18"/>
  <c r="AB422" i="18"/>
  <c r="AA422" i="18"/>
  <c r="Z422" i="18"/>
  <c r="Y422" i="18"/>
  <c r="X422" i="18"/>
  <c r="W422" i="18"/>
  <c r="V422" i="18"/>
  <c r="U422" i="18"/>
  <c r="T422" i="18"/>
  <c r="S422" i="18"/>
  <c r="R422" i="18"/>
  <c r="Q422" i="18"/>
  <c r="P422" i="18"/>
  <c r="O422" i="18"/>
  <c r="N422" i="18"/>
  <c r="M422" i="18"/>
  <c r="L422" i="18"/>
  <c r="K422" i="18"/>
  <c r="J422" i="18"/>
  <c r="I422" i="18"/>
  <c r="H422" i="18"/>
  <c r="G422" i="18"/>
  <c r="F422" i="18"/>
  <c r="E422" i="18"/>
  <c r="D422" i="18"/>
  <c r="CM421" i="18"/>
  <c r="CL421" i="18"/>
  <c r="CK421" i="18"/>
  <c r="CJ421" i="18"/>
  <c r="CI421" i="18"/>
  <c r="CH421" i="18"/>
  <c r="CG421" i="18"/>
  <c r="CF421" i="18"/>
  <c r="CE421" i="18"/>
  <c r="CD421" i="18"/>
  <c r="CC421" i="18"/>
  <c r="CB421" i="18"/>
  <c r="CA421" i="18"/>
  <c r="BZ421" i="18"/>
  <c r="BY421" i="18"/>
  <c r="BX421" i="18"/>
  <c r="BW421" i="18"/>
  <c r="BV421" i="18"/>
  <c r="BU421" i="18"/>
  <c r="BT421" i="18"/>
  <c r="BS421" i="18"/>
  <c r="BR421" i="18"/>
  <c r="BQ421" i="18"/>
  <c r="BP421" i="18"/>
  <c r="BO421" i="18"/>
  <c r="BN421" i="18"/>
  <c r="BM421" i="18"/>
  <c r="BL421" i="18"/>
  <c r="BK421" i="18"/>
  <c r="BJ421" i="18"/>
  <c r="BI421" i="18"/>
  <c r="BH421" i="18"/>
  <c r="BG421" i="18"/>
  <c r="BF421" i="18"/>
  <c r="BE421" i="18"/>
  <c r="BD421" i="18"/>
  <c r="BC421" i="18"/>
  <c r="BB421" i="18"/>
  <c r="BA421" i="18"/>
  <c r="AZ421" i="18"/>
  <c r="AY421" i="18"/>
  <c r="AX421" i="18"/>
  <c r="AW421" i="18"/>
  <c r="AV421" i="18"/>
  <c r="AU421" i="18"/>
  <c r="AT421" i="18"/>
  <c r="AS421" i="18"/>
  <c r="AR421" i="18"/>
  <c r="AQ421" i="18"/>
  <c r="AP421" i="18"/>
  <c r="AO421" i="18"/>
  <c r="AN421" i="18"/>
  <c r="AM421" i="18"/>
  <c r="AL421" i="18"/>
  <c r="AK421" i="18"/>
  <c r="AJ421" i="18"/>
  <c r="AI421" i="18"/>
  <c r="AH421" i="18"/>
  <c r="AG421" i="18"/>
  <c r="AF421" i="18"/>
  <c r="AE421" i="18"/>
  <c r="AD421" i="18"/>
  <c r="AC421" i="18"/>
  <c r="AB421" i="18"/>
  <c r="AA421" i="18"/>
  <c r="Z421" i="18"/>
  <c r="Y421" i="18"/>
  <c r="X421" i="18"/>
  <c r="W421" i="18"/>
  <c r="V421" i="18"/>
  <c r="U421" i="18"/>
  <c r="T421" i="18"/>
  <c r="S421" i="18"/>
  <c r="R421" i="18"/>
  <c r="Q421" i="18"/>
  <c r="P421" i="18"/>
  <c r="O421" i="18"/>
  <c r="N421" i="18"/>
  <c r="M421" i="18"/>
  <c r="L421" i="18"/>
  <c r="K421" i="18"/>
  <c r="J421" i="18"/>
  <c r="I421" i="18"/>
  <c r="H421" i="18"/>
  <c r="G421" i="18"/>
  <c r="F421" i="18"/>
  <c r="E421" i="18"/>
  <c r="D421" i="18"/>
  <c r="CM420" i="18"/>
  <c r="CL420" i="18"/>
  <c r="CK420" i="18"/>
  <c r="CJ420" i="18"/>
  <c r="CI420" i="18"/>
  <c r="CH420" i="18"/>
  <c r="CG420" i="18"/>
  <c r="CF420" i="18"/>
  <c r="CE420" i="18"/>
  <c r="CD420" i="18"/>
  <c r="CC420" i="18"/>
  <c r="CB420" i="18"/>
  <c r="CA420" i="18"/>
  <c r="BZ420" i="18"/>
  <c r="BY420" i="18"/>
  <c r="BX420" i="18"/>
  <c r="BW420" i="18"/>
  <c r="BV420" i="18"/>
  <c r="BU420" i="18"/>
  <c r="BT420" i="18"/>
  <c r="BS420" i="18"/>
  <c r="BR420" i="18"/>
  <c r="BQ420" i="18"/>
  <c r="BP420" i="18"/>
  <c r="BO420" i="18"/>
  <c r="BN420" i="18"/>
  <c r="BM420" i="18"/>
  <c r="BL420" i="18"/>
  <c r="BK420" i="18"/>
  <c r="BJ420" i="18"/>
  <c r="BI420" i="18"/>
  <c r="BH420" i="18"/>
  <c r="BG420" i="18"/>
  <c r="BF420" i="18"/>
  <c r="BE420" i="18"/>
  <c r="BD420" i="18"/>
  <c r="BC420" i="18"/>
  <c r="BB420" i="18"/>
  <c r="BA420" i="18"/>
  <c r="AZ420" i="18"/>
  <c r="AY420" i="18"/>
  <c r="AX420" i="18"/>
  <c r="AW420" i="18"/>
  <c r="AV420" i="18"/>
  <c r="AU420" i="18"/>
  <c r="AT420" i="18"/>
  <c r="AS420" i="18"/>
  <c r="AR420" i="18"/>
  <c r="AQ420" i="18"/>
  <c r="AP420" i="18"/>
  <c r="AO420" i="18"/>
  <c r="AN420" i="18"/>
  <c r="AM420" i="18"/>
  <c r="AL420" i="18"/>
  <c r="AK420" i="18"/>
  <c r="AJ420" i="18"/>
  <c r="AI420" i="18"/>
  <c r="AH420" i="18"/>
  <c r="AG420" i="18"/>
  <c r="AF420" i="18"/>
  <c r="AE420" i="18"/>
  <c r="AD420" i="18"/>
  <c r="AC420" i="18"/>
  <c r="AB420" i="18"/>
  <c r="AA420" i="18"/>
  <c r="Z420" i="18"/>
  <c r="Y420" i="18"/>
  <c r="X420" i="18"/>
  <c r="W420" i="18"/>
  <c r="V420" i="18"/>
  <c r="U420" i="18"/>
  <c r="T420" i="18"/>
  <c r="S420" i="18"/>
  <c r="R420" i="18"/>
  <c r="Q420" i="18"/>
  <c r="P420" i="18"/>
  <c r="O420" i="18"/>
  <c r="N420" i="18"/>
  <c r="M420" i="18"/>
  <c r="L420" i="18"/>
  <c r="K420" i="18"/>
  <c r="J420" i="18"/>
  <c r="I420" i="18"/>
  <c r="H420" i="18"/>
  <c r="G420" i="18"/>
  <c r="F420" i="18"/>
  <c r="E420" i="18"/>
  <c r="D420" i="18"/>
  <c r="CM419" i="18"/>
  <c r="CL419" i="18"/>
  <c r="CK419" i="18"/>
  <c r="CJ419" i="18"/>
  <c r="CI419" i="18"/>
  <c r="CH419" i="18"/>
  <c r="CG419" i="18"/>
  <c r="CF419" i="18"/>
  <c r="CE419" i="18"/>
  <c r="CD419" i="18"/>
  <c r="CC419" i="18"/>
  <c r="CB419" i="18"/>
  <c r="CA419" i="18"/>
  <c r="BZ419" i="18"/>
  <c r="BY419" i="18"/>
  <c r="BX419" i="18"/>
  <c r="BW419" i="18"/>
  <c r="BV419" i="18"/>
  <c r="BU419" i="18"/>
  <c r="BT419" i="18"/>
  <c r="BS419" i="18"/>
  <c r="BR419" i="18"/>
  <c r="BQ419" i="18"/>
  <c r="BP419" i="18"/>
  <c r="BO419" i="18"/>
  <c r="BN419" i="18"/>
  <c r="BM419" i="18"/>
  <c r="BL419" i="18"/>
  <c r="BK419" i="18"/>
  <c r="BJ419" i="18"/>
  <c r="BI419" i="18"/>
  <c r="BH419" i="18"/>
  <c r="BG419" i="18"/>
  <c r="BF419" i="18"/>
  <c r="BE419" i="18"/>
  <c r="BD419" i="18"/>
  <c r="BC419" i="18"/>
  <c r="BB419" i="18"/>
  <c r="BA419" i="18"/>
  <c r="AZ419" i="18"/>
  <c r="AY419" i="18"/>
  <c r="AX419" i="18"/>
  <c r="AW419" i="18"/>
  <c r="AV419" i="18"/>
  <c r="AU419" i="18"/>
  <c r="AT419" i="18"/>
  <c r="AS419" i="18"/>
  <c r="AR419" i="18"/>
  <c r="AQ419" i="18"/>
  <c r="AP419" i="18"/>
  <c r="AO419" i="18"/>
  <c r="AN419" i="18"/>
  <c r="AM419" i="18"/>
  <c r="AL419" i="18"/>
  <c r="AK419" i="18"/>
  <c r="AJ419" i="18"/>
  <c r="AI419" i="18"/>
  <c r="AH419" i="18"/>
  <c r="AG419" i="18"/>
  <c r="AF419" i="18"/>
  <c r="AE419" i="18"/>
  <c r="AD419" i="18"/>
  <c r="AC419" i="18"/>
  <c r="AB419" i="18"/>
  <c r="AA419" i="18"/>
  <c r="Z419" i="18"/>
  <c r="Y419" i="18"/>
  <c r="X419" i="18"/>
  <c r="W419" i="18"/>
  <c r="V419" i="18"/>
  <c r="U419" i="18"/>
  <c r="T419" i="18"/>
  <c r="S419" i="18"/>
  <c r="R419" i="18"/>
  <c r="Q419" i="18"/>
  <c r="P419" i="18"/>
  <c r="O419" i="18"/>
  <c r="N419" i="18"/>
  <c r="M419" i="18"/>
  <c r="L419" i="18"/>
  <c r="K419" i="18"/>
  <c r="J419" i="18"/>
  <c r="I419" i="18"/>
  <c r="H419" i="18"/>
  <c r="G419" i="18"/>
  <c r="F419" i="18"/>
  <c r="E419" i="18"/>
  <c r="D419" i="18"/>
  <c r="CM418" i="18"/>
  <c r="CL418" i="18"/>
  <c r="CK418" i="18"/>
  <c r="CJ418" i="18"/>
  <c r="CI418" i="18"/>
  <c r="CH418" i="18"/>
  <c r="CG418" i="18"/>
  <c r="CF418" i="18"/>
  <c r="CE418" i="18"/>
  <c r="CD418" i="18"/>
  <c r="CC418" i="18"/>
  <c r="CB418" i="18"/>
  <c r="CA418" i="18"/>
  <c r="BZ418" i="18"/>
  <c r="BY418" i="18"/>
  <c r="BX418" i="18"/>
  <c r="BW418" i="18"/>
  <c r="BV418" i="18"/>
  <c r="BU418" i="18"/>
  <c r="BT418" i="18"/>
  <c r="BS418" i="18"/>
  <c r="BR418" i="18"/>
  <c r="BQ418" i="18"/>
  <c r="BP418" i="18"/>
  <c r="BO418" i="18"/>
  <c r="BN418" i="18"/>
  <c r="BM418" i="18"/>
  <c r="BL418" i="18"/>
  <c r="BK418" i="18"/>
  <c r="BJ418" i="18"/>
  <c r="BI418" i="18"/>
  <c r="BH418" i="18"/>
  <c r="BG418" i="18"/>
  <c r="BF418" i="18"/>
  <c r="BE418" i="18"/>
  <c r="BD418" i="18"/>
  <c r="BC418" i="18"/>
  <c r="BB418" i="18"/>
  <c r="BA418" i="18"/>
  <c r="AZ418" i="18"/>
  <c r="AY418" i="18"/>
  <c r="AX418" i="18"/>
  <c r="AW418" i="18"/>
  <c r="AV418" i="18"/>
  <c r="AU418" i="18"/>
  <c r="AT418" i="18"/>
  <c r="AS418" i="18"/>
  <c r="AR418" i="18"/>
  <c r="AQ418" i="18"/>
  <c r="AP418" i="18"/>
  <c r="AO418" i="18"/>
  <c r="AN418" i="18"/>
  <c r="AM418" i="18"/>
  <c r="AL418" i="18"/>
  <c r="AK418" i="18"/>
  <c r="AJ418" i="18"/>
  <c r="AI418" i="18"/>
  <c r="AH418" i="18"/>
  <c r="AG418" i="18"/>
  <c r="AF418" i="18"/>
  <c r="AE418" i="18"/>
  <c r="AD418" i="18"/>
  <c r="AC418" i="18"/>
  <c r="AB418" i="18"/>
  <c r="AA418" i="18"/>
  <c r="Z418" i="18"/>
  <c r="Y418" i="18"/>
  <c r="X418" i="18"/>
  <c r="W418" i="18"/>
  <c r="V418" i="18"/>
  <c r="U418" i="18"/>
  <c r="T418" i="18"/>
  <c r="S418" i="18"/>
  <c r="R418" i="18"/>
  <c r="Q418" i="18"/>
  <c r="P418" i="18"/>
  <c r="O418" i="18"/>
  <c r="N418" i="18"/>
  <c r="M418" i="18"/>
  <c r="L418" i="18"/>
  <c r="K418" i="18"/>
  <c r="J418" i="18"/>
  <c r="I418" i="18"/>
  <c r="H418" i="18"/>
  <c r="G418" i="18"/>
  <c r="F418" i="18"/>
  <c r="E418" i="18"/>
  <c r="D418" i="18"/>
  <c r="CM417" i="18"/>
  <c r="CL417" i="18"/>
  <c r="CK417" i="18"/>
  <c r="CJ417" i="18"/>
  <c r="CI417" i="18"/>
  <c r="CH417" i="18"/>
  <c r="CG417" i="18"/>
  <c r="CF417" i="18"/>
  <c r="CE417" i="18"/>
  <c r="CD417" i="18"/>
  <c r="CC417" i="18"/>
  <c r="CB417" i="18"/>
  <c r="CA417" i="18"/>
  <c r="BZ417" i="18"/>
  <c r="BY417" i="18"/>
  <c r="BX417" i="18"/>
  <c r="BW417" i="18"/>
  <c r="BV417" i="18"/>
  <c r="BU417" i="18"/>
  <c r="BT417" i="18"/>
  <c r="BS417" i="18"/>
  <c r="BR417" i="18"/>
  <c r="BQ417" i="18"/>
  <c r="BP417" i="18"/>
  <c r="BO417" i="18"/>
  <c r="BN417" i="18"/>
  <c r="BM417" i="18"/>
  <c r="BL417" i="18"/>
  <c r="BK417" i="18"/>
  <c r="BJ417" i="18"/>
  <c r="BI417" i="18"/>
  <c r="BH417" i="18"/>
  <c r="BG417" i="18"/>
  <c r="BF417" i="18"/>
  <c r="BE417" i="18"/>
  <c r="BD417" i="18"/>
  <c r="BC417" i="18"/>
  <c r="BB417" i="18"/>
  <c r="BA417" i="18"/>
  <c r="AZ417" i="18"/>
  <c r="AY417" i="18"/>
  <c r="AX417" i="18"/>
  <c r="AW417" i="18"/>
  <c r="AV417" i="18"/>
  <c r="AU417" i="18"/>
  <c r="AT417" i="18"/>
  <c r="AS417" i="18"/>
  <c r="AR417" i="18"/>
  <c r="AQ417" i="18"/>
  <c r="AP417" i="18"/>
  <c r="AO417" i="18"/>
  <c r="AN417" i="18"/>
  <c r="AM417" i="18"/>
  <c r="AL417" i="18"/>
  <c r="AK417" i="18"/>
  <c r="AJ417" i="18"/>
  <c r="AI417" i="18"/>
  <c r="AH417" i="18"/>
  <c r="AG417" i="18"/>
  <c r="AF417" i="18"/>
  <c r="AE417" i="18"/>
  <c r="AD417" i="18"/>
  <c r="AC417" i="18"/>
  <c r="AB417" i="18"/>
  <c r="AA417" i="18"/>
  <c r="Z417" i="18"/>
  <c r="Y417" i="18"/>
  <c r="X417" i="18"/>
  <c r="W417" i="18"/>
  <c r="V417" i="18"/>
  <c r="U417" i="18"/>
  <c r="T417" i="18"/>
  <c r="S417" i="18"/>
  <c r="R417" i="18"/>
  <c r="Q417" i="18"/>
  <c r="P417" i="18"/>
  <c r="O417" i="18"/>
  <c r="N417" i="18"/>
  <c r="M417" i="18"/>
  <c r="L417" i="18"/>
  <c r="K417" i="18"/>
  <c r="J417" i="18"/>
  <c r="I417" i="18"/>
  <c r="H417" i="18"/>
  <c r="G417" i="18"/>
  <c r="F417" i="18"/>
  <c r="E417" i="18"/>
  <c r="D417" i="18"/>
  <c r="CM416" i="18"/>
  <c r="CL416" i="18"/>
  <c r="CK416" i="18"/>
  <c r="CJ416" i="18"/>
  <c r="CI416" i="18"/>
  <c r="CH416" i="18"/>
  <c r="CG416" i="18"/>
  <c r="CF416" i="18"/>
  <c r="CE416" i="18"/>
  <c r="CD416" i="18"/>
  <c r="CC416" i="18"/>
  <c r="CB416" i="18"/>
  <c r="CA416" i="18"/>
  <c r="BZ416" i="18"/>
  <c r="BY416" i="18"/>
  <c r="BX416" i="18"/>
  <c r="BW416" i="18"/>
  <c r="BV416" i="18"/>
  <c r="BU416" i="18"/>
  <c r="BT416" i="18"/>
  <c r="BS416" i="18"/>
  <c r="BR416" i="18"/>
  <c r="BQ416" i="18"/>
  <c r="BP416" i="18"/>
  <c r="BO416" i="18"/>
  <c r="BN416" i="18"/>
  <c r="BM416" i="18"/>
  <c r="BL416" i="18"/>
  <c r="BK416" i="18"/>
  <c r="BJ416" i="18"/>
  <c r="BI416" i="18"/>
  <c r="BH416" i="18"/>
  <c r="BG416" i="18"/>
  <c r="BF416" i="18"/>
  <c r="BE416" i="18"/>
  <c r="BD416" i="18"/>
  <c r="BC416" i="18"/>
  <c r="BB416" i="18"/>
  <c r="BA416" i="18"/>
  <c r="AZ416" i="18"/>
  <c r="AY416" i="18"/>
  <c r="AX416" i="18"/>
  <c r="AW416" i="18"/>
  <c r="AV416" i="18"/>
  <c r="AU416" i="18"/>
  <c r="AT416" i="18"/>
  <c r="AS416" i="18"/>
  <c r="AR416" i="18"/>
  <c r="AQ416" i="18"/>
  <c r="AP416" i="18"/>
  <c r="AO416" i="18"/>
  <c r="AN416" i="18"/>
  <c r="AM416" i="18"/>
  <c r="AL416" i="18"/>
  <c r="AK416" i="18"/>
  <c r="AJ416" i="18"/>
  <c r="AI416" i="18"/>
  <c r="AH416" i="18"/>
  <c r="AG416" i="18"/>
  <c r="AF416" i="18"/>
  <c r="AE416" i="18"/>
  <c r="AD416" i="18"/>
  <c r="AC416" i="18"/>
  <c r="AB416" i="18"/>
  <c r="AA416" i="18"/>
  <c r="Z416" i="18"/>
  <c r="Y416" i="18"/>
  <c r="X416" i="18"/>
  <c r="W416" i="18"/>
  <c r="V416" i="18"/>
  <c r="U416" i="18"/>
  <c r="T416" i="18"/>
  <c r="S416" i="18"/>
  <c r="R416" i="18"/>
  <c r="Q416" i="18"/>
  <c r="P416" i="18"/>
  <c r="O416" i="18"/>
  <c r="N416" i="18"/>
  <c r="M416" i="18"/>
  <c r="L416" i="18"/>
  <c r="K416" i="18"/>
  <c r="J416" i="18"/>
  <c r="I416" i="18"/>
  <c r="H416" i="18"/>
  <c r="G416" i="18"/>
  <c r="F416" i="18"/>
  <c r="E416" i="18"/>
  <c r="D416" i="18"/>
  <c r="CM415" i="18"/>
  <c r="CL415" i="18"/>
  <c r="CK415" i="18"/>
  <c r="CJ415" i="18"/>
  <c r="CI415" i="18"/>
  <c r="CH415" i="18"/>
  <c r="CG415" i="18"/>
  <c r="CF415" i="18"/>
  <c r="CE415" i="18"/>
  <c r="CD415" i="18"/>
  <c r="CC415" i="18"/>
  <c r="CB415" i="18"/>
  <c r="CA415" i="18"/>
  <c r="BZ415" i="18"/>
  <c r="BY415" i="18"/>
  <c r="BX415" i="18"/>
  <c r="BW415" i="18"/>
  <c r="BV415" i="18"/>
  <c r="BU415" i="18"/>
  <c r="BT415" i="18"/>
  <c r="BS415" i="18"/>
  <c r="BR415" i="18"/>
  <c r="BQ415" i="18"/>
  <c r="BP415" i="18"/>
  <c r="BO415" i="18"/>
  <c r="BN415" i="18"/>
  <c r="BM415" i="18"/>
  <c r="BL415" i="18"/>
  <c r="BK415" i="18"/>
  <c r="BJ415" i="18"/>
  <c r="BI415" i="18"/>
  <c r="BH415" i="18"/>
  <c r="BG415" i="18"/>
  <c r="BF415" i="18"/>
  <c r="BE415" i="18"/>
  <c r="BD415" i="18"/>
  <c r="BC415" i="18"/>
  <c r="BB415" i="18"/>
  <c r="BA415" i="18"/>
  <c r="AZ415" i="18"/>
  <c r="AY415" i="18"/>
  <c r="AX415" i="18"/>
  <c r="AW415" i="18"/>
  <c r="AV415" i="18"/>
  <c r="AU415" i="18"/>
  <c r="AT415" i="18"/>
  <c r="AS415" i="18"/>
  <c r="AR415" i="18"/>
  <c r="AQ415" i="18"/>
  <c r="AP415" i="18"/>
  <c r="AO415" i="18"/>
  <c r="AN415" i="18"/>
  <c r="AM415" i="18"/>
  <c r="AL415" i="18"/>
  <c r="AK415" i="18"/>
  <c r="AJ415" i="18"/>
  <c r="AI415" i="18"/>
  <c r="AH415" i="18"/>
  <c r="AG415" i="18"/>
  <c r="AF415" i="18"/>
  <c r="AE415" i="18"/>
  <c r="AD415" i="18"/>
  <c r="AC415" i="18"/>
  <c r="AB415" i="18"/>
  <c r="AA415" i="18"/>
  <c r="Z415" i="18"/>
  <c r="Y415" i="18"/>
  <c r="X415" i="18"/>
  <c r="W415" i="18"/>
  <c r="V415" i="18"/>
  <c r="U415" i="18"/>
  <c r="T415" i="18"/>
  <c r="S415" i="18"/>
  <c r="R415" i="18"/>
  <c r="Q415" i="18"/>
  <c r="P415" i="18"/>
  <c r="O415" i="18"/>
  <c r="N415" i="18"/>
  <c r="M415" i="18"/>
  <c r="L415" i="18"/>
  <c r="K415" i="18"/>
  <c r="J415" i="18"/>
  <c r="I415" i="18"/>
  <c r="H415" i="18"/>
  <c r="G415" i="18"/>
  <c r="F415" i="18"/>
  <c r="E415" i="18"/>
  <c r="D415" i="18"/>
  <c r="CM414" i="18"/>
  <c r="CL414" i="18"/>
  <c r="CK414" i="18"/>
  <c r="CJ414" i="18"/>
  <c r="CI414" i="18"/>
  <c r="CH414" i="18"/>
  <c r="CG414" i="18"/>
  <c r="CF414" i="18"/>
  <c r="CE414" i="18"/>
  <c r="CD414" i="18"/>
  <c r="CC414" i="18"/>
  <c r="CB414" i="18"/>
  <c r="CA414" i="18"/>
  <c r="BZ414" i="18"/>
  <c r="BY414" i="18"/>
  <c r="BX414" i="18"/>
  <c r="BW414" i="18"/>
  <c r="BV414" i="18"/>
  <c r="BU414" i="18"/>
  <c r="BT414" i="18"/>
  <c r="BS414" i="18"/>
  <c r="BR414" i="18"/>
  <c r="BQ414" i="18"/>
  <c r="BP414" i="18"/>
  <c r="BO414" i="18"/>
  <c r="BN414" i="18"/>
  <c r="BM414" i="18"/>
  <c r="BL414" i="18"/>
  <c r="BK414" i="18"/>
  <c r="BJ414" i="18"/>
  <c r="BI414" i="18"/>
  <c r="BH414" i="18"/>
  <c r="BG414" i="18"/>
  <c r="BF414" i="18"/>
  <c r="BE414" i="18"/>
  <c r="BD414" i="18"/>
  <c r="BC414" i="18"/>
  <c r="BB414" i="18"/>
  <c r="BA414" i="18"/>
  <c r="AZ414" i="18"/>
  <c r="AY414" i="18"/>
  <c r="AX414" i="18"/>
  <c r="AW414" i="18"/>
  <c r="AV414" i="18"/>
  <c r="AU414" i="18"/>
  <c r="AT414" i="18"/>
  <c r="AS414" i="18"/>
  <c r="AR414" i="18"/>
  <c r="AQ414" i="18"/>
  <c r="AP414" i="18"/>
  <c r="AO414" i="18"/>
  <c r="AN414" i="18"/>
  <c r="AM414" i="18"/>
  <c r="AL414" i="18"/>
  <c r="AK414" i="18"/>
  <c r="AJ414" i="18"/>
  <c r="AI414" i="18"/>
  <c r="AH414" i="18"/>
  <c r="AG414" i="18"/>
  <c r="AF414" i="18"/>
  <c r="AE414" i="18"/>
  <c r="AD414" i="18"/>
  <c r="AC414" i="18"/>
  <c r="AB414" i="18"/>
  <c r="AA414" i="18"/>
  <c r="Z414" i="18"/>
  <c r="Y414" i="18"/>
  <c r="X414" i="18"/>
  <c r="W414" i="18"/>
  <c r="V414" i="18"/>
  <c r="U414" i="18"/>
  <c r="T414" i="18"/>
  <c r="S414" i="18"/>
  <c r="R414" i="18"/>
  <c r="Q414" i="18"/>
  <c r="P414" i="18"/>
  <c r="O414" i="18"/>
  <c r="N414" i="18"/>
  <c r="M414" i="18"/>
  <c r="L414" i="18"/>
  <c r="K414" i="18"/>
  <c r="J414" i="18"/>
  <c r="I414" i="18"/>
  <c r="H414" i="18"/>
  <c r="G414" i="18"/>
  <c r="F414" i="18"/>
  <c r="E414" i="18"/>
  <c r="D414" i="18"/>
  <c r="CM413" i="18"/>
  <c r="CL413" i="18"/>
  <c r="CK413" i="18"/>
  <c r="CJ413" i="18"/>
  <c r="CI413" i="18"/>
  <c r="CH413" i="18"/>
  <c r="CG413" i="18"/>
  <c r="CF413" i="18"/>
  <c r="CE413" i="18"/>
  <c r="CD413" i="18"/>
  <c r="CC413" i="18"/>
  <c r="CB413" i="18"/>
  <c r="CA413" i="18"/>
  <c r="BZ413" i="18"/>
  <c r="BY413" i="18"/>
  <c r="BX413" i="18"/>
  <c r="BW413" i="18"/>
  <c r="BV413" i="18"/>
  <c r="BU413" i="18"/>
  <c r="BT413" i="18"/>
  <c r="BS413" i="18"/>
  <c r="BR413" i="18"/>
  <c r="BQ413" i="18"/>
  <c r="BP413" i="18"/>
  <c r="BO413" i="18"/>
  <c r="BN413" i="18"/>
  <c r="BM413" i="18"/>
  <c r="BL413" i="18"/>
  <c r="BK413" i="18"/>
  <c r="BJ413" i="18"/>
  <c r="BI413" i="18"/>
  <c r="BH413" i="18"/>
  <c r="BG413" i="18"/>
  <c r="BF413" i="18"/>
  <c r="BE413" i="18"/>
  <c r="BD413" i="18"/>
  <c r="BC413" i="18"/>
  <c r="BB413" i="18"/>
  <c r="BA413" i="18"/>
  <c r="AZ413" i="18"/>
  <c r="AY413" i="18"/>
  <c r="AX413" i="18"/>
  <c r="AW413" i="18"/>
  <c r="AV413" i="18"/>
  <c r="AU413" i="18"/>
  <c r="AT413" i="18"/>
  <c r="AS413" i="18"/>
  <c r="AR413" i="18"/>
  <c r="AQ413" i="18"/>
  <c r="AP413" i="18"/>
  <c r="AO413" i="18"/>
  <c r="AN413" i="18"/>
  <c r="AM413" i="18"/>
  <c r="AL413" i="18"/>
  <c r="AK413" i="18"/>
  <c r="AJ413" i="18"/>
  <c r="AI413" i="18"/>
  <c r="AH413" i="18"/>
  <c r="AG413" i="18"/>
  <c r="AF413" i="18"/>
  <c r="AE413" i="18"/>
  <c r="AD413" i="18"/>
  <c r="AC413" i="18"/>
  <c r="AB413" i="18"/>
  <c r="AA413" i="18"/>
  <c r="Z413" i="18"/>
  <c r="Y413" i="18"/>
  <c r="X413" i="18"/>
  <c r="W413" i="18"/>
  <c r="V413" i="18"/>
  <c r="U413" i="18"/>
  <c r="T413" i="18"/>
  <c r="S413" i="18"/>
  <c r="R413" i="18"/>
  <c r="Q413" i="18"/>
  <c r="P413" i="18"/>
  <c r="O413" i="18"/>
  <c r="N413" i="18"/>
  <c r="M413" i="18"/>
  <c r="L413" i="18"/>
  <c r="K413" i="18"/>
  <c r="J413" i="18"/>
  <c r="I413" i="18"/>
  <c r="H413" i="18"/>
  <c r="G413" i="18"/>
  <c r="F413" i="18"/>
  <c r="E413" i="18"/>
  <c r="D413" i="18"/>
  <c r="CM412" i="18"/>
  <c r="CL412" i="18"/>
  <c r="CK412" i="18"/>
  <c r="CJ412" i="18"/>
  <c r="CI412" i="18"/>
  <c r="CH412" i="18"/>
  <c r="CG412" i="18"/>
  <c r="CF412" i="18"/>
  <c r="CE412" i="18"/>
  <c r="CD412" i="18"/>
  <c r="CC412" i="18"/>
  <c r="CB412" i="18"/>
  <c r="CA412" i="18"/>
  <c r="BZ412" i="18"/>
  <c r="BY412" i="18"/>
  <c r="BX412" i="18"/>
  <c r="BW412" i="18"/>
  <c r="BV412" i="18"/>
  <c r="BU412" i="18"/>
  <c r="BT412" i="18"/>
  <c r="BS412" i="18"/>
  <c r="BR412" i="18"/>
  <c r="BQ412" i="18"/>
  <c r="BP412" i="18"/>
  <c r="BO412" i="18"/>
  <c r="BN412" i="18"/>
  <c r="BM412" i="18"/>
  <c r="BL412" i="18"/>
  <c r="BK412" i="18"/>
  <c r="BJ412" i="18"/>
  <c r="BI412" i="18"/>
  <c r="BH412" i="18"/>
  <c r="BG412" i="18"/>
  <c r="BF412" i="18"/>
  <c r="BE412" i="18"/>
  <c r="BD412" i="18"/>
  <c r="BC412" i="18"/>
  <c r="BB412" i="18"/>
  <c r="BA412" i="18"/>
  <c r="AZ412" i="18"/>
  <c r="AY412" i="18"/>
  <c r="AX412" i="18"/>
  <c r="AW412" i="18"/>
  <c r="AV412" i="18"/>
  <c r="AU412" i="18"/>
  <c r="AT412" i="18"/>
  <c r="AS412" i="18"/>
  <c r="AR412" i="18"/>
  <c r="AQ412" i="18"/>
  <c r="AP412" i="18"/>
  <c r="AO412" i="18"/>
  <c r="AN412" i="18"/>
  <c r="AM412" i="18"/>
  <c r="AL412" i="18"/>
  <c r="AK412" i="18"/>
  <c r="AJ412" i="18"/>
  <c r="AI412" i="18"/>
  <c r="AH412" i="18"/>
  <c r="AG412" i="18"/>
  <c r="AF412" i="18"/>
  <c r="AE412" i="18"/>
  <c r="AD412" i="18"/>
  <c r="AC412" i="18"/>
  <c r="AB412" i="18"/>
  <c r="AA412" i="18"/>
  <c r="Z412" i="18"/>
  <c r="Y412" i="18"/>
  <c r="X412" i="18"/>
  <c r="W412" i="18"/>
  <c r="V412" i="18"/>
  <c r="U412" i="18"/>
  <c r="T412" i="18"/>
  <c r="S412" i="18"/>
  <c r="R412" i="18"/>
  <c r="Q412" i="18"/>
  <c r="P412" i="18"/>
  <c r="O412" i="18"/>
  <c r="N412" i="18"/>
  <c r="M412" i="18"/>
  <c r="L412" i="18"/>
  <c r="K412" i="18"/>
  <c r="J412" i="18"/>
  <c r="I412" i="18"/>
  <c r="H412" i="18"/>
  <c r="G412" i="18"/>
  <c r="F412" i="18"/>
  <c r="E412" i="18"/>
  <c r="D412" i="18"/>
  <c r="CM411" i="18"/>
  <c r="CL411" i="18"/>
  <c r="CK411" i="18"/>
  <c r="CJ411" i="18"/>
  <c r="CI411" i="18"/>
  <c r="CH411" i="18"/>
  <c r="CG411" i="18"/>
  <c r="CF411" i="18"/>
  <c r="CE411" i="18"/>
  <c r="CD411" i="18"/>
  <c r="CC411" i="18"/>
  <c r="CB411" i="18"/>
  <c r="CA411" i="18"/>
  <c r="BZ411" i="18"/>
  <c r="BY411" i="18"/>
  <c r="BX411" i="18"/>
  <c r="BW411" i="18"/>
  <c r="BV411" i="18"/>
  <c r="BU411" i="18"/>
  <c r="BT411" i="18"/>
  <c r="BS411" i="18"/>
  <c r="BR411" i="18"/>
  <c r="BQ411" i="18"/>
  <c r="BP411" i="18"/>
  <c r="BO411" i="18"/>
  <c r="BN411" i="18"/>
  <c r="BM411" i="18"/>
  <c r="BL411" i="18"/>
  <c r="BK411" i="18"/>
  <c r="BJ411" i="18"/>
  <c r="BI411" i="18"/>
  <c r="BH411" i="18"/>
  <c r="BG411" i="18"/>
  <c r="BF411" i="18"/>
  <c r="BE411" i="18"/>
  <c r="BD411" i="18"/>
  <c r="BC411" i="18"/>
  <c r="BB411" i="18"/>
  <c r="BA411" i="18"/>
  <c r="AZ411" i="18"/>
  <c r="AY411" i="18"/>
  <c r="AX411" i="18"/>
  <c r="AW411" i="18"/>
  <c r="AV411" i="18"/>
  <c r="AU411" i="18"/>
  <c r="AT411" i="18"/>
  <c r="AS411" i="18"/>
  <c r="AR411" i="18"/>
  <c r="AQ411" i="18"/>
  <c r="AP411" i="18"/>
  <c r="AO411" i="18"/>
  <c r="AN411" i="18"/>
  <c r="AM411" i="18"/>
  <c r="AL411" i="18"/>
  <c r="AK411" i="18"/>
  <c r="AJ411" i="18"/>
  <c r="AI411" i="18"/>
  <c r="AH411" i="18"/>
  <c r="AG411" i="18"/>
  <c r="AF411" i="18"/>
  <c r="AE411" i="18"/>
  <c r="AD411" i="18"/>
  <c r="AC411" i="18"/>
  <c r="AB411" i="18"/>
  <c r="AA411" i="18"/>
  <c r="Z411" i="18"/>
  <c r="Y411" i="18"/>
  <c r="X411" i="18"/>
  <c r="W411" i="18"/>
  <c r="V411" i="18"/>
  <c r="U411" i="18"/>
  <c r="T411" i="18"/>
  <c r="S411" i="18"/>
  <c r="R411" i="18"/>
  <c r="Q411" i="18"/>
  <c r="P411" i="18"/>
  <c r="O411" i="18"/>
  <c r="N411" i="18"/>
  <c r="M411" i="18"/>
  <c r="L411" i="18"/>
  <c r="K411" i="18"/>
  <c r="J411" i="18"/>
  <c r="I411" i="18"/>
  <c r="H411" i="18"/>
  <c r="G411" i="18"/>
  <c r="F411" i="18"/>
  <c r="E411" i="18"/>
  <c r="D411" i="18"/>
  <c r="CM410" i="18"/>
  <c r="CL410" i="18"/>
  <c r="CK410" i="18"/>
  <c r="CJ410" i="18"/>
  <c r="CI410" i="18"/>
  <c r="CH410" i="18"/>
  <c r="CG410" i="18"/>
  <c r="CF410" i="18"/>
  <c r="CE410" i="18"/>
  <c r="CD410" i="18"/>
  <c r="CC410" i="18"/>
  <c r="CB410" i="18"/>
  <c r="CA410" i="18"/>
  <c r="BZ410" i="18"/>
  <c r="BY410" i="18"/>
  <c r="BX410" i="18"/>
  <c r="BW410" i="18"/>
  <c r="BV410" i="18"/>
  <c r="BU410" i="18"/>
  <c r="BT410" i="18"/>
  <c r="BS410" i="18"/>
  <c r="BR410" i="18"/>
  <c r="BQ410" i="18"/>
  <c r="BP410" i="18"/>
  <c r="BO410" i="18"/>
  <c r="BN410" i="18"/>
  <c r="BM410" i="18"/>
  <c r="BL410" i="18"/>
  <c r="BK410" i="18"/>
  <c r="BJ410" i="18"/>
  <c r="BI410" i="18"/>
  <c r="BH410" i="18"/>
  <c r="BG410" i="18"/>
  <c r="BF410" i="18"/>
  <c r="BE410" i="18"/>
  <c r="BD410" i="18"/>
  <c r="BC410" i="18"/>
  <c r="BB410" i="18"/>
  <c r="BA410" i="18"/>
  <c r="AZ410" i="18"/>
  <c r="AY410" i="18"/>
  <c r="AX410" i="18"/>
  <c r="AW410" i="18"/>
  <c r="AV410" i="18"/>
  <c r="AU410" i="18"/>
  <c r="AT410" i="18"/>
  <c r="AS410" i="18"/>
  <c r="AR410" i="18"/>
  <c r="AQ410" i="18"/>
  <c r="AP410" i="18"/>
  <c r="AO410" i="18"/>
  <c r="AN410" i="18"/>
  <c r="AM410" i="18"/>
  <c r="AL410" i="18"/>
  <c r="AK410" i="18"/>
  <c r="AJ410" i="18"/>
  <c r="AI410" i="18"/>
  <c r="AH410" i="18"/>
  <c r="AG410" i="18"/>
  <c r="AF410" i="18"/>
  <c r="AE410" i="18"/>
  <c r="AD410" i="18"/>
  <c r="AC410" i="18"/>
  <c r="AB410" i="18"/>
  <c r="AA410" i="18"/>
  <c r="Z410" i="18"/>
  <c r="Y410" i="18"/>
  <c r="X410" i="18"/>
  <c r="W410" i="18"/>
  <c r="V410" i="18"/>
  <c r="U410" i="18"/>
  <c r="T410" i="18"/>
  <c r="S410" i="18"/>
  <c r="R410" i="18"/>
  <c r="Q410" i="18"/>
  <c r="P410" i="18"/>
  <c r="O410" i="18"/>
  <c r="N410" i="18"/>
  <c r="M410" i="18"/>
  <c r="L410" i="18"/>
  <c r="K410" i="18"/>
  <c r="J410" i="18"/>
  <c r="I410" i="18"/>
  <c r="H410" i="18"/>
  <c r="G410" i="18"/>
  <c r="F410" i="18"/>
  <c r="E410" i="18"/>
  <c r="D410" i="18"/>
  <c r="CM409" i="18"/>
  <c r="CL409" i="18"/>
  <c r="CK409" i="18"/>
  <c r="CJ409" i="18"/>
  <c r="CI409" i="18"/>
  <c r="CH409" i="18"/>
  <c r="CG409" i="18"/>
  <c r="CF409" i="18"/>
  <c r="CE409" i="18"/>
  <c r="CD409" i="18"/>
  <c r="CC409" i="18"/>
  <c r="CB409" i="18"/>
  <c r="CA409" i="18"/>
  <c r="BZ409" i="18"/>
  <c r="BY409" i="18"/>
  <c r="BX409" i="18"/>
  <c r="BW409" i="18"/>
  <c r="BV409" i="18"/>
  <c r="BU409" i="18"/>
  <c r="BT409" i="18"/>
  <c r="BS409" i="18"/>
  <c r="BR409" i="18"/>
  <c r="BQ409" i="18"/>
  <c r="BP409" i="18"/>
  <c r="BO409" i="18"/>
  <c r="BN409" i="18"/>
  <c r="BM409" i="18"/>
  <c r="BL409" i="18"/>
  <c r="BK409" i="18"/>
  <c r="BJ409" i="18"/>
  <c r="BI409" i="18"/>
  <c r="BH409" i="18"/>
  <c r="BG409" i="18"/>
  <c r="BF409" i="18"/>
  <c r="BE409" i="18"/>
  <c r="BD409" i="18"/>
  <c r="BC409" i="18"/>
  <c r="BB409" i="18"/>
  <c r="BA409" i="18"/>
  <c r="AZ409" i="18"/>
  <c r="AY409" i="18"/>
  <c r="AX409" i="18"/>
  <c r="AW409" i="18"/>
  <c r="AV409" i="18"/>
  <c r="AU409" i="18"/>
  <c r="AT409" i="18"/>
  <c r="AS409" i="18"/>
  <c r="AR409" i="18"/>
  <c r="AQ409" i="18"/>
  <c r="AP409" i="18"/>
  <c r="AO409" i="18"/>
  <c r="AN409" i="18"/>
  <c r="AM409" i="18"/>
  <c r="AL409" i="18"/>
  <c r="AK409" i="18"/>
  <c r="AJ409" i="18"/>
  <c r="AI409" i="18"/>
  <c r="AH409" i="18"/>
  <c r="AG409" i="18"/>
  <c r="AF409" i="18"/>
  <c r="AE409" i="18"/>
  <c r="AD409" i="18"/>
  <c r="AC409" i="18"/>
  <c r="AB409" i="18"/>
  <c r="AA409" i="18"/>
  <c r="Z409" i="18"/>
  <c r="Y409" i="18"/>
  <c r="X409" i="18"/>
  <c r="W409" i="18"/>
  <c r="V409" i="18"/>
  <c r="U409" i="18"/>
  <c r="T409" i="18"/>
  <c r="S409" i="18"/>
  <c r="R409" i="18"/>
  <c r="Q409" i="18"/>
  <c r="P409" i="18"/>
  <c r="O409" i="18"/>
  <c r="N409" i="18"/>
  <c r="M409" i="18"/>
  <c r="L409" i="18"/>
  <c r="K409" i="18"/>
  <c r="J409" i="18"/>
  <c r="I409" i="18"/>
  <c r="H409" i="18"/>
  <c r="G409" i="18"/>
  <c r="F409" i="18"/>
  <c r="E409" i="18"/>
  <c r="D409" i="18"/>
  <c r="CM408" i="18"/>
  <c r="CL408" i="18"/>
  <c r="CK408" i="18"/>
  <c r="CJ408" i="18"/>
  <c r="CI408" i="18"/>
  <c r="CH408" i="18"/>
  <c r="CG408" i="18"/>
  <c r="CF408" i="18"/>
  <c r="CE408" i="18"/>
  <c r="CD408" i="18"/>
  <c r="CC408" i="18"/>
  <c r="CB408" i="18"/>
  <c r="CA408" i="18"/>
  <c r="BZ408" i="18"/>
  <c r="BY408" i="18"/>
  <c r="BX408" i="18"/>
  <c r="BW408" i="18"/>
  <c r="BV408" i="18"/>
  <c r="BU408" i="18"/>
  <c r="BT408" i="18"/>
  <c r="BS408" i="18"/>
  <c r="BR408" i="18"/>
  <c r="BQ408" i="18"/>
  <c r="BP408" i="18"/>
  <c r="BO408" i="18"/>
  <c r="BN408" i="18"/>
  <c r="BM408" i="18"/>
  <c r="BL408" i="18"/>
  <c r="BK408" i="18"/>
  <c r="BJ408" i="18"/>
  <c r="BI408" i="18"/>
  <c r="BH408" i="18"/>
  <c r="BG408" i="18"/>
  <c r="BF408" i="18"/>
  <c r="BE408" i="18"/>
  <c r="BD408" i="18"/>
  <c r="BC408" i="18"/>
  <c r="BB408" i="18"/>
  <c r="BA408" i="18"/>
  <c r="AZ408" i="18"/>
  <c r="AY408" i="18"/>
  <c r="AX408" i="18"/>
  <c r="AW408" i="18"/>
  <c r="AV408" i="18"/>
  <c r="AU408" i="18"/>
  <c r="AT408" i="18"/>
  <c r="AS408" i="18"/>
  <c r="AR408" i="18"/>
  <c r="AQ408" i="18"/>
  <c r="AP408" i="18"/>
  <c r="AO408" i="18"/>
  <c r="AN408" i="18"/>
  <c r="AM408" i="18"/>
  <c r="AL408" i="18"/>
  <c r="AK408" i="18"/>
  <c r="AJ408" i="18"/>
  <c r="AI408" i="18"/>
  <c r="AH408" i="18"/>
  <c r="AG408" i="18"/>
  <c r="AF408" i="18"/>
  <c r="AE408" i="18"/>
  <c r="AD408" i="18"/>
  <c r="AC408" i="18"/>
  <c r="AB408" i="18"/>
  <c r="AA408" i="18"/>
  <c r="Z408" i="18"/>
  <c r="Y408" i="18"/>
  <c r="X408" i="18"/>
  <c r="W408" i="18"/>
  <c r="V408" i="18"/>
  <c r="U408" i="18"/>
  <c r="T408" i="18"/>
  <c r="S408" i="18"/>
  <c r="R408" i="18"/>
  <c r="Q408" i="18"/>
  <c r="P408" i="18"/>
  <c r="O408" i="18"/>
  <c r="N408" i="18"/>
  <c r="M408" i="18"/>
  <c r="L408" i="18"/>
  <c r="K408" i="18"/>
  <c r="J408" i="18"/>
  <c r="I408" i="18"/>
  <c r="H408" i="18"/>
  <c r="G408" i="18"/>
  <c r="F408" i="18"/>
  <c r="E408" i="18"/>
  <c r="D408" i="18"/>
  <c r="CM407" i="18"/>
  <c r="CL407" i="18"/>
  <c r="CK407" i="18"/>
  <c r="CJ407" i="18"/>
  <c r="CI407" i="18"/>
  <c r="CH407" i="18"/>
  <c r="CG407" i="18"/>
  <c r="CF407" i="18"/>
  <c r="CE407" i="18"/>
  <c r="CD407" i="18"/>
  <c r="CC407" i="18"/>
  <c r="CB407" i="18"/>
  <c r="CA407" i="18"/>
  <c r="BZ407" i="18"/>
  <c r="BY407" i="18"/>
  <c r="BX407" i="18"/>
  <c r="BW407" i="18"/>
  <c r="BV407" i="18"/>
  <c r="BU407" i="18"/>
  <c r="BT407" i="18"/>
  <c r="BS407" i="18"/>
  <c r="BR407" i="18"/>
  <c r="BQ407" i="18"/>
  <c r="BP407" i="18"/>
  <c r="BO407" i="18"/>
  <c r="BN407" i="18"/>
  <c r="BM407" i="18"/>
  <c r="BL407" i="18"/>
  <c r="BK407" i="18"/>
  <c r="BJ407" i="18"/>
  <c r="BI407" i="18"/>
  <c r="BH407" i="18"/>
  <c r="BG407" i="18"/>
  <c r="BF407" i="18"/>
  <c r="BE407" i="18"/>
  <c r="BD407" i="18"/>
  <c r="BC407" i="18"/>
  <c r="BB407" i="18"/>
  <c r="BA407" i="18"/>
  <c r="AZ407" i="18"/>
  <c r="AY407" i="18"/>
  <c r="AX407" i="18"/>
  <c r="AW407" i="18"/>
  <c r="AV407" i="18"/>
  <c r="AU407" i="18"/>
  <c r="AT407" i="18"/>
  <c r="AS407" i="18"/>
  <c r="AR407" i="18"/>
  <c r="AQ407" i="18"/>
  <c r="AP407" i="18"/>
  <c r="AO407" i="18"/>
  <c r="AN407" i="18"/>
  <c r="AM407" i="18"/>
  <c r="AL407" i="18"/>
  <c r="AK407" i="18"/>
  <c r="AJ407" i="18"/>
  <c r="AI407" i="18"/>
  <c r="AH407" i="18"/>
  <c r="AG407" i="18"/>
  <c r="AF407" i="18"/>
  <c r="AE407" i="18"/>
  <c r="AD407" i="18"/>
  <c r="AC407" i="18"/>
  <c r="AB407" i="18"/>
  <c r="AA407" i="18"/>
  <c r="Z407" i="18"/>
  <c r="Y407" i="18"/>
  <c r="X407" i="18"/>
  <c r="W407" i="18"/>
  <c r="V407" i="18"/>
  <c r="U407" i="18"/>
  <c r="T407" i="18"/>
  <c r="S407" i="18"/>
  <c r="R407" i="18"/>
  <c r="Q407" i="18"/>
  <c r="P407" i="18"/>
  <c r="O407" i="18"/>
  <c r="N407" i="18"/>
  <c r="M407" i="18"/>
  <c r="L407" i="18"/>
  <c r="K407" i="18"/>
  <c r="J407" i="18"/>
  <c r="I407" i="18"/>
  <c r="H407" i="18"/>
  <c r="G407" i="18"/>
  <c r="F407" i="18"/>
  <c r="E407" i="18"/>
  <c r="D407" i="18"/>
  <c r="CM406" i="18"/>
  <c r="CL406" i="18"/>
  <c r="CK406" i="18"/>
  <c r="CJ406" i="18"/>
  <c r="CI406" i="18"/>
  <c r="CH406" i="18"/>
  <c r="CG406" i="18"/>
  <c r="CF406" i="18"/>
  <c r="CE406" i="18"/>
  <c r="CD406" i="18"/>
  <c r="CC406" i="18"/>
  <c r="CB406" i="18"/>
  <c r="CA406" i="18"/>
  <c r="BZ406" i="18"/>
  <c r="BY406" i="18"/>
  <c r="BX406" i="18"/>
  <c r="BW406" i="18"/>
  <c r="BV406" i="18"/>
  <c r="BU406" i="18"/>
  <c r="BT406" i="18"/>
  <c r="BS406" i="18"/>
  <c r="BR406" i="18"/>
  <c r="BQ406" i="18"/>
  <c r="BP406" i="18"/>
  <c r="BO406" i="18"/>
  <c r="BN406" i="18"/>
  <c r="BM406" i="18"/>
  <c r="BL406" i="18"/>
  <c r="BK406" i="18"/>
  <c r="BJ406" i="18"/>
  <c r="BI406" i="18"/>
  <c r="BH406" i="18"/>
  <c r="BG406" i="18"/>
  <c r="BF406" i="18"/>
  <c r="BE406" i="18"/>
  <c r="BD406" i="18"/>
  <c r="BC406" i="18"/>
  <c r="BB406" i="18"/>
  <c r="BA406" i="18"/>
  <c r="AZ406" i="18"/>
  <c r="AY406" i="18"/>
  <c r="AX406" i="18"/>
  <c r="AW406" i="18"/>
  <c r="AV406" i="18"/>
  <c r="AU406" i="18"/>
  <c r="AT406" i="18"/>
  <c r="AS406" i="18"/>
  <c r="AR406" i="18"/>
  <c r="AQ406" i="18"/>
  <c r="AP406" i="18"/>
  <c r="AO406" i="18"/>
  <c r="AN406" i="18"/>
  <c r="AM406" i="18"/>
  <c r="AL406" i="18"/>
  <c r="AK406" i="18"/>
  <c r="AJ406" i="18"/>
  <c r="AI406" i="18"/>
  <c r="AH406" i="18"/>
  <c r="AG406" i="18"/>
  <c r="AF406" i="18"/>
  <c r="AE406" i="18"/>
  <c r="AD406" i="18"/>
  <c r="AC406" i="18"/>
  <c r="AB406" i="18"/>
  <c r="AA406" i="18"/>
  <c r="Z406" i="18"/>
  <c r="Y406" i="18"/>
  <c r="X406" i="18"/>
  <c r="W406" i="18"/>
  <c r="V406" i="18"/>
  <c r="U406" i="18"/>
  <c r="T406" i="18"/>
  <c r="S406" i="18"/>
  <c r="R406" i="18"/>
  <c r="Q406" i="18"/>
  <c r="P406" i="18"/>
  <c r="O406" i="18"/>
  <c r="N406" i="18"/>
  <c r="M406" i="18"/>
  <c r="L406" i="18"/>
  <c r="K406" i="18"/>
  <c r="J406" i="18"/>
  <c r="I406" i="18"/>
  <c r="H406" i="18"/>
  <c r="G406" i="18"/>
  <c r="F406" i="18"/>
  <c r="E406" i="18"/>
  <c r="D406" i="18"/>
  <c r="CM405" i="18"/>
  <c r="CL405" i="18"/>
  <c r="CK405" i="18"/>
  <c r="CJ405" i="18"/>
  <c r="CI405" i="18"/>
  <c r="CH405" i="18"/>
  <c r="CG405" i="18"/>
  <c r="CF405" i="18"/>
  <c r="CE405" i="18"/>
  <c r="CD405" i="18"/>
  <c r="CC405" i="18"/>
  <c r="CB405" i="18"/>
  <c r="CA405" i="18"/>
  <c r="BZ405" i="18"/>
  <c r="BY405" i="18"/>
  <c r="BX405" i="18"/>
  <c r="BW405" i="18"/>
  <c r="BV405" i="18"/>
  <c r="BU405" i="18"/>
  <c r="BT405" i="18"/>
  <c r="BS405" i="18"/>
  <c r="BR405" i="18"/>
  <c r="BQ405" i="18"/>
  <c r="BP405" i="18"/>
  <c r="BO405" i="18"/>
  <c r="BN405" i="18"/>
  <c r="BM405" i="18"/>
  <c r="BL405" i="18"/>
  <c r="BK405" i="18"/>
  <c r="BJ405" i="18"/>
  <c r="BI405" i="18"/>
  <c r="BH405" i="18"/>
  <c r="BG405" i="18"/>
  <c r="BF405" i="18"/>
  <c r="BE405" i="18"/>
  <c r="BD405" i="18"/>
  <c r="BC405" i="18"/>
  <c r="BB405" i="18"/>
  <c r="BA405" i="18"/>
  <c r="AZ405" i="18"/>
  <c r="AY405" i="18"/>
  <c r="AX405" i="18"/>
  <c r="AW405" i="18"/>
  <c r="AV405" i="18"/>
  <c r="AU405" i="18"/>
  <c r="AT405" i="18"/>
  <c r="AS405" i="18"/>
  <c r="AR405" i="18"/>
  <c r="AQ405" i="18"/>
  <c r="AP405" i="18"/>
  <c r="AO405" i="18"/>
  <c r="AN405" i="18"/>
  <c r="AM405" i="18"/>
  <c r="AL405" i="18"/>
  <c r="AK405" i="18"/>
  <c r="AJ405" i="18"/>
  <c r="AI405" i="18"/>
  <c r="AH405" i="18"/>
  <c r="AG405" i="18"/>
  <c r="AF405" i="18"/>
  <c r="AE405" i="18"/>
  <c r="AD405" i="18"/>
  <c r="AC405" i="18"/>
  <c r="AB405" i="18"/>
  <c r="AA405" i="18"/>
  <c r="Z405" i="18"/>
  <c r="Y405" i="18"/>
  <c r="X405" i="18"/>
  <c r="W405" i="18"/>
  <c r="V405" i="18"/>
  <c r="U405" i="18"/>
  <c r="T405" i="18"/>
  <c r="S405" i="18"/>
  <c r="R405" i="18"/>
  <c r="Q405" i="18"/>
  <c r="P405" i="18"/>
  <c r="O405" i="18"/>
  <c r="N405" i="18"/>
  <c r="M405" i="18"/>
  <c r="L405" i="18"/>
  <c r="K405" i="18"/>
  <c r="J405" i="18"/>
  <c r="I405" i="18"/>
  <c r="H405" i="18"/>
  <c r="G405" i="18"/>
  <c r="F405" i="18"/>
  <c r="E405" i="18"/>
  <c r="D405" i="18"/>
  <c r="CM404" i="18"/>
  <c r="CL404" i="18"/>
  <c r="CK404" i="18"/>
  <c r="CJ404" i="18"/>
  <c r="CI404" i="18"/>
  <c r="CH404" i="18"/>
  <c r="CG404" i="18"/>
  <c r="CF404" i="18"/>
  <c r="CE404" i="18"/>
  <c r="CD404" i="18"/>
  <c r="CC404" i="18"/>
  <c r="CB404" i="18"/>
  <c r="CA404" i="18"/>
  <c r="BZ404" i="18"/>
  <c r="BY404" i="18"/>
  <c r="BX404" i="18"/>
  <c r="BW404" i="18"/>
  <c r="BV404" i="18"/>
  <c r="BU404" i="18"/>
  <c r="BT404" i="18"/>
  <c r="BS404" i="18"/>
  <c r="BR404" i="18"/>
  <c r="BQ404" i="18"/>
  <c r="BP404" i="18"/>
  <c r="BO404" i="18"/>
  <c r="BN404" i="18"/>
  <c r="BM404" i="18"/>
  <c r="BL404" i="18"/>
  <c r="BK404" i="18"/>
  <c r="BJ404" i="18"/>
  <c r="BI404" i="18"/>
  <c r="BH404" i="18"/>
  <c r="BG404" i="18"/>
  <c r="BF404" i="18"/>
  <c r="BE404" i="18"/>
  <c r="BD404" i="18"/>
  <c r="BC404" i="18"/>
  <c r="BB404" i="18"/>
  <c r="BA404" i="18"/>
  <c r="AZ404" i="18"/>
  <c r="AY404" i="18"/>
  <c r="AX404" i="18"/>
  <c r="AW404" i="18"/>
  <c r="AV404" i="18"/>
  <c r="AU404" i="18"/>
  <c r="AT404" i="18"/>
  <c r="AS404" i="18"/>
  <c r="AR404" i="18"/>
  <c r="AQ404" i="18"/>
  <c r="AP404" i="18"/>
  <c r="AO404" i="18"/>
  <c r="AN404" i="18"/>
  <c r="AM404" i="18"/>
  <c r="AL404" i="18"/>
  <c r="AK404" i="18"/>
  <c r="AJ404" i="18"/>
  <c r="AI404" i="18"/>
  <c r="AH404" i="18"/>
  <c r="AG404" i="18"/>
  <c r="AF404" i="18"/>
  <c r="AE404" i="18"/>
  <c r="AD404" i="18"/>
  <c r="AC404" i="18"/>
  <c r="AB404" i="18"/>
  <c r="AA404" i="18"/>
  <c r="Z404" i="18"/>
  <c r="Y404" i="18"/>
  <c r="X404" i="18"/>
  <c r="W404" i="18"/>
  <c r="V404" i="18"/>
  <c r="U404" i="18"/>
  <c r="T404" i="18"/>
  <c r="S404" i="18"/>
  <c r="R404" i="18"/>
  <c r="Q404" i="18"/>
  <c r="P404" i="18"/>
  <c r="O404" i="18"/>
  <c r="N404" i="18"/>
  <c r="M404" i="18"/>
  <c r="L404" i="18"/>
  <c r="K404" i="18"/>
  <c r="J404" i="18"/>
  <c r="I404" i="18"/>
  <c r="H404" i="18"/>
  <c r="G404" i="18"/>
  <c r="F404" i="18"/>
  <c r="E404" i="18"/>
  <c r="D404" i="18"/>
  <c r="CM403" i="18"/>
  <c r="CL403" i="18"/>
  <c r="CK403" i="18"/>
  <c r="CJ403" i="18"/>
  <c r="CI403" i="18"/>
  <c r="CH403" i="18"/>
  <c r="CG403" i="18"/>
  <c r="CF403" i="18"/>
  <c r="CE403" i="18"/>
  <c r="CD403" i="18"/>
  <c r="CC403" i="18"/>
  <c r="CB403" i="18"/>
  <c r="CA403" i="18"/>
  <c r="BZ403" i="18"/>
  <c r="BY403" i="18"/>
  <c r="BX403" i="18"/>
  <c r="BW403" i="18"/>
  <c r="BV403" i="18"/>
  <c r="BU403" i="18"/>
  <c r="BT403" i="18"/>
  <c r="BS403" i="18"/>
  <c r="BR403" i="18"/>
  <c r="BQ403" i="18"/>
  <c r="BP403" i="18"/>
  <c r="BO403" i="18"/>
  <c r="BN403" i="18"/>
  <c r="BM403" i="18"/>
  <c r="BL403" i="18"/>
  <c r="BK403" i="18"/>
  <c r="BJ403" i="18"/>
  <c r="BI403" i="18"/>
  <c r="BH403" i="18"/>
  <c r="BG403" i="18"/>
  <c r="BF403" i="18"/>
  <c r="BE403" i="18"/>
  <c r="BD403" i="18"/>
  <c r="BC403" i="18"/>
  <c r="BB403" i="18"/>
  <c r="BA403" i="18"/>
  <c r="AZ403" i="18"/>
  <c r="AY403" i="18"/>
  <c r="AX403" i="18"/>
  <c r="AW403" i="18"/>
  <c r="AV403" i="18"/>
  <c r="AU403" i="18"/>
  <c r="AT403" i="18"/>
  <c r="AS403" i="18"/>
  <c r="AR403" i="18"/>
  <c r="AQ403" i="18"/>
  <c r="AP403" i="18"/>
  <c r="AO403" i="18"/>
  <c r="AN403" i="18"/>
  <c r="AM403" i="18"/>
  <c r="AL403" i="18"/>
  <c r="AK403" i="18"/>
  <c r="AJ403" i="18"/>
  <c r="AI403" i="18"/>
  <c r="AH403" i="18"/>
  <c r="AG403" i="18"/>
  <c r="AF403" i="18"/>
  <c r="AE403" i="18"/>
  <c r="AD403" i="18"/>
  <c r="AC403" i="18"/>
  <c r="AB403" i="18"/>
  <c r="AA403" i="18"/>
  <c r="Z403" i="18"/>
  <c r="Y403" i="18"/>
  <c r="X403" i="18"/>
  <c r="W403" i="18"/>
  <c r="V403" i="18"/>
  <c r="U403" i="18"/>
  <c r="T403" i="18"/>
  <c r="S403" i="18"/>
  <c r="R403" i="18"/>
  <c r="Q403" i="18"/>
  <c r="P403" i="18"/>
  <c r="O403" i="18"/>
  <c r="N403" i="18"/>
  <c r="M403" i="18"/>
  <c r="L403" i="18"/>
  <c r="K403" i="18"/>
  <c r="J403" i="18"/>
  <c r="I403" i="18"/>
  <c r="H403" i="18"/>
  <c r="G403" i="18"/>
  <c r="F403" i="18"/>
  <c r="E403" i="18"/>
  <c r="D403" i="18"/>
  <c r="CM402" i="18"/>
  <c r="CL402" i="18"/>
  <c r="CK402" i="18"/>
  <c r="CJ402" i="18"/>
  <c r="CI402" i="18"/>
  <c r="CH402" i="18"/>
  <c r="CG402" i="18"/>
  <c r="CF402" i="18"/>
  <c r="CE402" i="18"/>
  <c r="CD402" i="18"/>
  <c r="CC402" i="18"/>
  <c r="CB402" i="18"/>
  <c r="CA402" i="18"/>
  <c r="BZ402" i="18"/>
  <c r="BY402" i="18"/>
  <c r="BX402" i="18"/>
  <c r="BW402" i="18"/>
  <c r="BV402" i="18"/>
  <c r="BU402" i="18"/>
  <c r="BT402" i="18"/>
  <c r="BS402" i="18"/>
  <c r="BR402" i="18"/>
  <c r="BQ402" i="18"/>
  <c r="BP402" i="18"/>
  <c r="BO402" i="18"/>
  <c r="BN402" i="18"/>
  <c r="BM402" i="18"/>
  <c r="BL402" i="18"/>
  <c r="BK402" i="18"/>
  <c r="BJ402" i="18"/>
  <c r="BI402" i="18"/>
  <c r="BH402" i="18"/>
  <c r="BG402" i="18"/>
  <c r="BF402" i="18"/>
  <c r="BE402" i="18"/>
  <c r="BD402" i="18"/>
  <c r="BC402" i="18"/>
  <c r="BB402" i="18"/>
  <c r="BA402" i="18"/>
  <c r="AZ402" i="18"/>
  <c r="AY402" i="18"/>
  <c r="AX402" i="18"/>
  <c r="AW402" i="18"/>
  <c r="AV402" i="18"/>
  <c r="AU402" i="18"/>
  <c r="AT402" i="18"/>
  <c r="AS402" i="18"/>
  <c r="AR402" i="18"/>
  <c r="AQ402" i="18"/>
  <c r="AP402" i="18"/>
  <c r="AO402" i="18"/>
  <c r="AN402" i="18"/>
  <c r="AM402" i="18"/>
  <c r="AL402" i="18"/>
  <c r="AK402" i="18"/>
  <c r="AJ402" i="18"/>
  <c r="AI402" i="18"/>
  <c r="AH402" i="18"/>
  <c r="AG402" i="18"/>
  <c r="AF402" i="18"/>
  <c r="AE402" i="18"/>
  <c r="AD402" i="18"/>
  <c r="AC402" i="18"/>
  <c r="AB402" i="18"/>
  <c r="AA402" i="18"/>
  <c r="Z402" i="18"/>
  <c r="Y402" i="18"/>
  <c r="X402" i="18"/>
  <c r="W402" i="18"/>
  <c r="V402" i="18"/>
  <c r="U402" i="18"/>
  <c r="T402" i="18"/>
  <c r="S402" i="18"/>
  <c r="R402" i="18"/>
  <c r="Q402" i="18"/>
  <c r="P402" i="18"/>
  <c r="O402" i="18"/>
  <c r="N402" i="18"/>
  <c r="M402" i="18"/>
  <c r="L402" i="18"/>
  <c r="K402" i="18"/>
  <c r="J402" i="18"/>
  <c r="I402" i="18"/>
  <c r="H402" i="18"/>
  <c r="G402" i="18"/>
  <c r="F402" i="18"/>
  <c r="E402" i="18"/>
  <c r="D402" i="18"/>
  <c r="CM401" i="18"/>
  <c r="CL401" i="18"/>
  <c r="CK401" i="18"/>
  <c r="CJ401" i="18"/>
  <c r="CI401" i="18"/>
  <c r="CH401" i="18"/>
  <c r="CG401" i="18"/>
  <c r="CF401" i="18"/>
  <c r="CE401" i="18"/>
  <c r="CD401" i="18"/>
  <c r="CC401" i="18"/>
  <c r="CB401" i="18"/>
  <c r="CA401" i="18"/>
  <c r="BZ401" i="18"/>
  <c r="BY401" i="18"/>
  <c r="BX401" i="18"/>
  <c r="BW401" i="18"/>
  <c r="BV401" i="18"/>
  <c r="BU401" i="18"/>
  <c r="BT401" i="18"/>
  <c r="BS401" i="18"/>
  <c r="BR401" i="18"/>
  <c r="BQ401" i="18"/>
  <c r="BP401" i="18"/>
  <c r="BO401" i="18"/>
  <c r="BN401" i="18"/>
  <c r="BM401" i="18"/>
  <c r="BL401" i="18"/>
  <c r="BK401" i="18"/>
  <c r="BJ401" i="18"/>
  <c r="BI401" i="18"/>
  <c r="BH401" i="18"/>
  <c r="BG401" i="18"/>
  <c r="BF401" i="18"/>
  <c r="BE401" i="18"/>
  <c r="BD401" i="18"/>
  <c r="BC401" i="18"/>
  <c r="BB401" i="18"/>
  <c r="BA401" i="18"/>
  <c r="AZ401" i="18"/>
  <c r="AY401" i="18"/>
  <c r="AX401" i="18"/>
  <c r="AW401" i="18"/>
  <c r="AV401" i="18"/>
  <c r="AU401" i="18"/>
  <c r="AT401" i="18"/>
  <c r="AS401" i="18"/>
  <c r="AR401" i="18"/>
  <c r="AQ401" i="18"/>
  <c r="AP401" i="18"/>
  <c r="AO401" i="18"/>
  <c r="AN401" i="18"/>
  <c r="AM401" i="18"/>
  <c r="AL401" i="18"/>
  <c r="AK401" i="18"/>
  <c r="AJ401" i="18"/>
  <c r="AI401" i="18"/>
  <c r="AH401" i="18"/>
  <c r="AG401" i="18"/>
  <c r="AF401" i="18"/>
  <c r="AE401" i="18"/>
  <c r="AD401" i="18"/>
  <c r="AC401" i="18"/>
  <c r="AB401" i="18"/>
  <c r="AA401" i="18"/>
  <c r="Z401" i="18"/>
  <c r="Y401" i="18"/>
  <c r="X401" i="18"/>
  <c r="W401" i="18"/>
  <c r="V401" i="18"/>
  <c r="U401" i="18"/>
  <c r="T401" i="18"/>
  <c r="S401" i="18"/>
  <c r="R401" i="18"/>
  <c r="Q401" i="18"/>
  <c r="P401" i="18"/>
  <c r="O401" i="18"/>
  <c r="N401" i="18"/>
  <c r="M401" i="18"/>
  <c r="L401" i="18"/>
  <c r="K401" i="18"/>
  <c r="J401" i="18"/>
  <c r="I401" i="18"/>
  <c r="H401" i="18"/>
  <c r="G401" i="18"/>
  <c r="F401" i="18"/>
  <c r="E401" i="18"/>
  <c r="D401" i="18"/>
  <c r="CM400" i="18"/>
  <c r="CL400" i="18"/>
  <c r="CK400" i="18"/>
  <c r="CJ400" i="18"/>
  <c r="CI400" i="18"/>
  <c r="CH400" i="18"/>
  <c r="CG400" i="18"/>
  <c r="CF400" i="18"/>
  <c r="CE400" i="18"/>
  <c r="CD400" i="18"/>
  <c r="CC400" i="18"/>
  <c r="CB400" i="18"/>
  <c r="CA400" i="18"/>
  <c r="BZ400" i="18"/>
  <c r="BY400" i="18"/>
  <c r="BX400" i="18"/>
  <c r="BW400" i="18"/>
  <c r="BV400" i="18"/>
  <c r="BU400" i="18"/>
  <c r="BT400" i="18"/>
  <c r="BS400" i="18"/>
  <c r="BR400" i="18"/>
  <c r="BQ400" i="18"/>
  <c r="BP400" i="18"/>
  <c r="BO400" i="18"/>
  <c r="BN400" i="18"/>
  <c r="BM400" i="18"/>
  <c r="BL400" i="18"/>
  <c r="BK400" i="18"/>
  <c r="BJ400" i="18"/>
  <c r="BI400" i="18"/>
  <c r="BH400" i="18"/>
  <c r="BG400" i="18"/>
  <c r="BF400" i="18"/>
  <c r="BE400" i="18"/>
  <c r="BD400" i="18"/>
  <c r="BC400" i="18"/>
  <c r="BB400" i="18"/>
  <c r="BA400" i="18"/>
  <c r="AZ400" i="18"/>
  <c r="AY400" i="18"/>
  <c r="AX400" i="18"/>
  <c r="AW400" i="18"/>
  <c r="AV400" i="18"/>
  <c r="AU400" i="18"/>
  <c r="AT400" i="18"/>
  <c r="AS400" i="18"/>
  <c r="AR400" i="18"/>
  <c r="AQ400" i="18"/>
  <c r="AP400" i="18"/>
  <c r="AO400" i="18"/>
  <c r="AN400" i="18"/>
  <c r="AM400" i="18"/>
  <c r="AL400" i="18"/>
  <c r="AK400" i="18"/>
  <c r="AJ400" i="18"/>
  <c r="AI400" i="18"/>
  <c r="AH400" i="18"/>
  <c r="AG400" i="18"/>
  <c r="AF400" i="18"/>
  <c r="AE400" i="18"/>
  <c r="AD400" i="18"/>
  <c r="AC400" i="18"/>
  <c r="AB400" i="18"/>
  <c r="AA400" i="18"/>
  <c r="Z400" i="18"/>
  <c r="Y400" i="18"/>
  <c r="X400" i="18"/>
  <c r="W400" i="18"/>
  <c r="V400" i="18"/>
  <c r="U400" i="18"/>
  <c r="T400" i="18"/>
  <c r="S400" i="18"/>
  <c r="R400" i="18"/>
  <c r="Q400" i="18"/>
  <c r="P400" i="18"/>
  <c r="O400" i="18"/>
  <c r="N400" i="18"/>
  <c r="M400" i="18"/>
  <c r="L400" i="18"/>
  <c r="K400" i="18"/>
  <c r="J400" i="18"/>
  <c r="I400" i="18"/>
  <c r="H400" i="18"/>
  <c r="G400" i="18"/>
  <c r="F400" i="18"/>
  <c r="E400" i="18"/>
  <c r="D400" i="18"/>
  <c r="CM399" i="18"/>
  <c r="CL399" i="18"/>
  <c r="CK399" i="18"/>
  <c r="CJ399" i="18"/>
  <c r="CI399" i="18"/>
  <c r="CH399" i="18"/>
  <c r="CG399" i="18"/>
  <c r="CF399" i="18"/>
  <c r="CE399" i="18"/>
  <c r="CD399" i="18"/>
  <c r="CC399" i="18"/>
  <c r="CB399" i="18"/>
  <c r="CA399" i="18"/>
  <c r="BZ399" i="18"/>
  <c r="BY399" i="18"/>
  <c r="BX399" i="18"/>
  <c r="BW399" i="18"/>
  <c r="BV399" i="18"/>
  <c r="BU399" i="18"/>
  <c r="BT399" i="18"/>
  <c r="BS399" i="18"/>
  <c r="BR399" i="18"/>
  <c r="BQ399" i="18"/>
  <c r="BP399" i="18"/>
  <c r="BO399" i="18"/>
  <c r="BN399" i="18"/>
  <c r="BM399" i="18"/>
  <c r="BL399" i="18"/>
  <c r="BK399" i="18"/>
  <c r="BJ399" i="18"/>
  <c r="BI399" i="18"/>
  <c r="BH399" i="18"/>
  <c r="BG399" i="18"/>
  <c r="BF399" i="18"/>
  <c r="BE399" i="18"/>
  <c r="BD399" i="18"/>
  <c r="BC399" i="18"/>
  <c r="BB399" i="18"/>
  <c r="BA399" i="18"/>
  <c r="AZ399" i="18"/>
  <c r="AY399" i="18"/>
  <c r="AX399" i="18"/>
  <c r="AW399" i="18"/>
  <c r="AV399" i="18"/>
  <c r="AU399" i="18"/>
  <c r="AT399" i="18"/>
  <c r="AS399" i="18"/>
  <c r="AR399" i="18"/>
  <c r="AQ399" i="18"/>
  <c r="AP399" i="18"/>
  <c r="AO399" i="18"/>
  <c r="AN399" i="18"/>
  <c r="AM399" i="18"/>
  <c r="AL399" i="18"/>
  <c r="AK399" i="18"/>
  <c r="AJ399" i="18"/>
  <c r="AI399" i="18"/>
  <c r="AH399" i="18"/>
  <c r="AG399" i="18"/>
  <c r="AF399" i="18"/>
  <c r="AE399" i="18"/>
  <c r="AD399" i="18"/>
  <c r="AC399" i="18"/>
  <c r="AB399" i="18"/>
  <c r="AA399" i="18"/>
  <c r="Z399" i="18"/>
  <c r="Y399" i="18"/>
  <c r="X399" i="18"/>
  <c r="W399" i="18"/>
  <c r="V399" i="18"/>
  <c r="U399" i="18"/>
  <c r="T399" i="18"/>
  <c r="S399" i="18"/>
  <c r="R399" i="18"/>
  <c r="Q399" i="18"/>
  <c r="P399" i="18"/>
  <c r="O399" i="18"/>
  <c r="N399" i="18"/>
  <c r="M399" i="18"/>
  <c r="L399" i="18"/>
  <c r="K399" i="18"/>
  <c r="J399" i="18"/>
  <c r="I399" i="18"/>
  <c r="H399" i="18"/>
  <c r="G399" i="18"/>
  <c r="F399" i="18"/>
  <c r="E399" i="18"/>
  <c r="D399" i="18"/>
  <c r="CM398" i="18"/>
  <c r="CL398" i="18"/>
  <c r="CK398" i="18"/>
  <c r="CJ398" i="18"/>
  <c r="CI398" i="18"/>
  <c r="CH398" i="18"/>
  <c r="CG398" i="18"/>
  <c r="CF398" i="18"/>
  <c r="CE398" i="18"/>
  <c r="CD398" i="18"/>
  <c r="CC398" i="18"/>
  <c r="CB398" i="18"/>
  <c r="CA398" i="18"/>
  <c r="BZ398" i="18"/>
  <c r="BY398" i="18"/>
  <c r="BX398" i="18"/>
  <c r="BW398" i="18"/>
  <c r="BV398" i="18"/>
  <c r="BU398" i="18"/>
  <c r="BT398" i="18"/>
  <c r="BS398" i="18"/>
  <c r="BR398" i="18"/>
  <c r="BQ398" i="18"/>
  <c r="BP398" i="18"/>
  <c r="BO398" i="18"/>
  <c r="BN398" i="18"/>
  <c r="BM398" i="18"/>
  <c r="BL398" i="18"/>
  <c r="BK398" i="18"/>
  <c r="BJ398" i="18"/>
  <c r="BI398" i="18"/>
  <c r="BH398" i="18"/>
  <c r="BG398" i="18"/>
  <c r="BF398" i="18"/>
  <c r="BE398" i="18"/>
  <c r="BD398" i="18"/>
  <c r="BC398" i="18"/>
  <c r="BB398" i="18"/>
  <c r="BA398" i="18"/>
  <c r="AZ398" i="18"/>
  <c r="AY398" i="18"/>
  <c r="AX398" i="18"/>
  <c r="AW398" i="18"/>
  <c r="AV398" i="18"/>
  <c r="AU398" i="18"/>
  <c r="AT398" i="18"/>
  <c r="AS398" i="18"/>
  <c r="AR398" i="18"/>
  <c r="AQ398" i="18"/>
  <c r="AP398" i="18"/>
  <c r="AO398" i="18"/>
  <c r="AN398" i="18"/>
  <c r="AM398" i="18"/>
  <c r="AL398" i="18"/>
  <c r="AK398" i="18"/>
  <c r="AJ398" i="18"/>
  <c r="AI398" i="18"/>
  <c r="AH398" i="18"/>
  <c r="AG398" i="18"/>
  <c r="AF398" i="18"/>
  <c r="AE398" i="18"/>
  <c r="AD398" i="18"/>
  <c r="AC398" i="18"/>
  <c r="AB398" i="18"/>
  <c r="AA398" i="18"/>
  <c r="Z398" i="18"/>
  <c r="Y398" i="18"/>
  <c r="X398" i="18"/>
  <c r="W398" i="18"/>
  <c r="V398" i="18"/>
  <c r="U398" i="18"/>
  <c r="T398" i="18"/>
  <c r="S398" i="18"/>
  <c r="R398" i="18"/>
  <c r="Q398" i="18"/>
  <c r="P398" i="18"/>
  <c r="O398" i="18"/>
  <c r="N398" i="18"/>
  <c r="M398" i="18"/>
  <c r="L398" i="18"/>
  <c r="K398" i="18"/>
  <c r="J398" i="18"/>
  <c r="I398" i="18"/>
  <c r="H398" i="18"/>
  <c r="G398" i="18"/>
  <c r="F398" i="18"/>
  <c r="E398" i="18"/>
  <c r="D398" i="18"/>
  <c r="CM397" i="18"/>
  <c r="CL397" i="18"/>
  <c r="CK397" i="18"/>
  <c r="CJ397" i="18"/>
  <c r="CI397" i="18"/>
  <c r="CH397" i="18"/>
  <c r="CG397" i="18"/>
  <c r="CF397" i="18"/>
  <c r="CE397" i="18"/>
  <c r="CD397" i="18"/>
  <c r="CC397" i="18"/>
  <c r="CB397" i="18"/>
  <c r="CA397" i="18"/>
  <c r="BZ397" i="18"/>
  <c r="BY397" i="18"/>
  <c r="BX397" i="18"/>
  <c r="BW397" i="18"/>
  <c r="BV397" i="18"/>
  <c r="BU397" i="18"/>
  <c r="BT397" i="18"/>
  <c r="BS397" i="18"/>
  <c r="BR397" i="18"/>
  <c r="BQ397" i="18"/>
  <c r="BP397" i="18"/>
  <c r="BO397" i="18"/>
  <c r="BN397" i="18"/>
  <c r="BM397" i="18"/>
  <c r="BL397" i="18"/>
  <c r="BK397" i="18"/>
  <c r="BJ397" i="18"/>
  <c r="BI397" i="18"/>
  <c r="BH397" i="18"/>
  <c r="BG397" i="18"/>
  <c r="BF397" i="18"/>
  <c r="BE397" i="18"/>
  <c r="BD397" i="18"/>
  <c r="BC397" i="18"/>
  <c r="BB397" i="18"/>
  <c r="BA397" i="18"/>
  <c r="AZ397" i="18"/>
  <c r="AY397" i="18"/>
  <c r="AX397" i="18"/>
  <c r="AW397" i="18"/>
  <c r="AV397" i="18"/>
  <c r="AU397" i="18"/>
  <c r="AT397" i="18"/>
  <c r="AS397" i="18"/>
  <c r="AR397" i="18"/>
  <c r="AQ397" i="18"/>
  <c r="AP397" i="18"/>
  <c r="AO397" i="18"/>
  <c r="AN397" i="18"/>
  <c r="AM397" i="18"/>
  <c r="AL397" i="18"/>
  <c r="AK397" i="18"/>
  <c r="AJ397" i="18"/>
  <c r="AI397" i="18"/>
  <c r="AH397" i="18"/>
  <c r="AG397" i="18"/>
  <c r="AF397" i="18"/>
  <c r="AE397" i="18"/>
  <c r="AD397" i="18"/>
  <c r="AC397" i="18"/>
  <c r="AB397" i="18"/>
  <c r="AA397" i="18"/>
  <c r="Z397" i="18"/>
  <c r="Y397" i="18"/>
  <c r="X397" i="18"/>
  <c r="W397" i="18"/>
  <c r="V397" i="18"/>
  <c r="U397" i="18"/>
  <c r="T397" i="18"/>
  <c r="S397" i="18"/>
  <c r="R397" i="18"/>
  <c r="Q397" i="18"/>
  <c r="P397" i="18"/>
  <c r="O397" i="18"/>
  <c r="N397" i="18"/>
  <c r="M397" i="18"/>
  <c r="L397" i="18"/>
  <c r="K397" i="18"/>
  <c r="J397" i="18"/>
  <c r="I397" i="18"/>
  <c r="H397" i="18"/>
  <c r="G397" i="18"/>
  <c r="F397" i="18"/>
  <c r="E397" i="18"/>
  <c r="D397" i="18"/>
  <c r="CM396" i="18"/>
  <c r="CL396" i="18"/>
  <c r="CK396" i="18"/>
  <c r="CJ396" i="18"/>
  <c r="CI396" i="18"/>
  <c r="CH396" i="18"/>
  <c r="CG396" i="18"/>
  <c r="CF396" i="18"/>
  <c r="CE396" i="18"/>
  <c r="CD396" i="18"/>
  <c r="CC396" i="18"/>
  <c r="CB396" i="18"/>
  <c r="CA396" i="18"/>
  <c r="BZ396" i="18"/>
  <c r="BY396" i="18"/>
  <c r="BX396" i="18"/>
  <c r="BW396" i="18"/>
  <c r="BV396" i="18"/>
  <c r="BU396" i="18"/>
  <c r="BT396" i="18"/>
  <c r="BS396" i="18"/>
  <c r="BR396" i="18"/>
  <c r="BQ396" i="18"/>
  <c r="BP396" i="18"/>
  <c r="BO396" i="18"/>
  <c r="BN396" i="18"/>
  <c r="BM396" i="18"/>
  <c r="BL396" i="18"/>
  <c r="BK396" i="18"/>
  <c r="BJ396" i="18"/>
  <c r="BI396" i="18"/>
  <c r="BH396" i="18"/>
  <c r="BG396" i="18"/>
  <c r="BF396" i="18"/>
  <c r="BE396" i="18"/>
  <c r="BD396" i="18"/>
  <c r="BC396" i="18"/>
  <c r="BB396" i="18"/>
  <c r="BA396" i="18"/>
  <c r="AZ396" i="18"/>
  <c r="AY396" i="18"/>
  <c r="AX396" i="18"/>
  <c r="AW396" i="18"/>
  <c r="AV396" i="18"/>
  <c r="AU396" i="18"/>
  <c r="AT396" i="18"/>
  <c r="AS396" i="18"/>
  <c r="AR396" i="18"/>
  <c r="AQ396" i="18"/>
  <c r="AP396" i="18"/>
  <c r="AO396" i="18"/>
  <c r="AN396" i="18"/>
  <c r="AM396" i="18"/>
  <c r="AL396" i="18"/>
  <c r="AK396" i="18"/>
  <c r="AJ396" i="18"/>
  <c r="AI396" i="18"/>
  <c r="AH396" i="18"/>
  <c r="AG396" i="18"/>
  <c r="AF396" i="18"/>
  <c r="AE396" i="18"/>
  <c r="AD396" i="18"/>
  <c r="AC396" i="18"/>
  <c r="AB396" i="18"/>
  <c r="AA396" i="18"/>
  <c r="Z396" i="18"/>
  <c r="Y396" i="18"/>
  <c r="X396" i="18"/>
  <c r="W396" i="18"/>
  <c r="V396" i="18"/>
  <c r="U396" i="18"/>
  <c r="T396" i="18"/>
  <c r="S396" i="18"/>
  <c r="R396" i="18"/>
  <c r="Q396" i="18"/>
  <c r="P396" i="18"/>
  <c r="O396" i="18"/>
  <c r="N396" i="18"/>
  <c r="M396" i="18"/>
  <c r="L396" i="18"/>
  <c r="K396" i="18"/>
  <c r="J396" i="18"/>
  <c r="I396" i="18"/>
  <c r="H396" i="18"/>
  <c r="G396" i="18"/>
  <c r="F396" i="18"/>
  <c r="E396" i="18"/>
  <c r="D396" i="18"/>
  <c r="CM395" i="18"/>
  <c r="CL395" i="18"/>
  <c r="CK395" i="18"/>
  <c r="CJ395" i="18"/>
  <c r="CI395" i="18"/>
  <c r="CH395" i="18"/>
  <c r="CG395" i="18"/>
  <c r="CF395" i="18"/>
  <c r="CE395" i="18"/>
  <c r="CD395" i="18"/>
  <c r="CC395" i="18"/>
  <c r="CB395" i="18"/>
  <c r="CA395" i="18"/>
  <c r="BZ395" i="18"/>
  <c r="BY395" i="18"/>
  <c r="BX395" i="18"/>
  <c r="BW395" i="18"/>
  <c r="BV395" i="18"/>
  <c r="BU395" i="18"/>
  <c r="BT395" i="18"/>
  <c r="BS395" i="18"/>
  <c r="BR395" i="18"/>
  <c r="BQ395" i="18"/>
  <c r="BP395" i="18"/>
  <c r="BO395" i="18"/>
  <c r="BN395" i="18"/>
  <c r="BM395" i="18"/>
  <c r="BL395" i="18"/>
  <c r="BK395" i="18"/>
  <c r="BJ395" i="18"/>
  <c r="BI395" i="18"/>
  <c r="BH395" i="18"/>
  <c r="BG395" i="18"/>
  <c r="BF395" i="18"/>
  <c r="BE395" i="18"/>
  <c r="BD395" i="18"/>
  <c r="BC395" i="18"/>
  <c r="BB395" i="18"/>
  <c r="BA395" i="18"/>
  <c r="AZ395" i="18"/>
  <c r="AY395" i="18"/>
  <c r="AX395" i="18"/>
  <c r="AW395" i="18"/>
  <c r="AV395" i="18"/>
  <c r="AU395" i="18"/>
  <c r="AT395" i="18"/>
  <c r="AS395" i="18"/>
  <c r="AR395" i="18"/>
  <c r="AQ395" i="18"/>
  <c r="AP395" i="18"/>
  <c r="AO395" i="18"/>
  <c r="AN395" i="18"/>
  <c r="AM395" i="18"/>
  <c r="AL395" i="18"/>
  <c r="AK395" i="18"/>
  <c r="AJ395" i="18"/>
  <c r="AI395" i="18"/>
  <c r="AH395" i="18"/>
  <c r="AG395" i="18"/>
  <c r="AF395" i="18"/>
  <c r="AE395" i="18"/>
  <c r="AD395" i="18"/>
  <c r="AC395" i="18"/>
  <c r="AB395" i="18"/>
  <c r="AA395" i="18"/>
  <c r="Z395" i="18"/>
  <c r="Y395" i="18"/>
  <c r="X395" i="18"/>
  <c r="W395" i="18"/>
  <c r="V395" i="18"/>
  <c r="U395" i="18"/>
  <c r="T395" i="18"/>
  <c r="S395" i="18"/>
  <c r="R395" i="18"/>
  <c r="Q395" i="18"/>
  <c r="P395" i="18"/>
  <c r="O395" i="18"/>
  <c r="N395" i="18"/>
  <c r="M395" i="18"/>
  <c r="L395" i="18"/>
  <c r="K395" i="18"/>
  <c r="J395" i="18"/>
  <c r="I395" i="18"/>
  <c r="H395" i="18"/>
  <c r="G395" i="18"/>
  <c r="F395" i="18"/>
  <c r="E395" i="18"/>
  <c r="D395" i="18"/>
  <c r="CM394" i="18"/>
  <c r="CL394" i="18"/>
  <c r="CK394" i="18"/>
  <c r="CJ394" i="18"/>
  <c r="CI394" i="18"/>
  <c r="CH394" i="18"/>
  <c r="CG394" i="18"/>
  <c r="CF394" i="18"/>
  <c r="CE394" i="18"/>
  <c r="CD394" i="18"/>
  <c r="CC394" i="18"/>
  <c r="CB394" i="18"/>
  <c r="CA394" i="18"/>
  <c r="BZ394" i="18"/>
  <c r="BY394" i="18"/>
  <c r="BX394" i="18"/>
  <c r="BW394" i="18"/>
  <c r="BV394" i="18"/>
  <c r="BU394" i="18"/>
  <c r="BT394" i="18"/>
  <c r="BS394" i="18"/>
  <c r="BR394" i="18"/>
  <c r="BQ394" i="18"/>
  <c r="BP394" i="18"/>
  <c r="BO394" i="18"/>
  <c r="BN394" i="18"/>
  <c r="BM394" i="18"/>
  <c r="BL394" i="18"/>
  <c r="BK394" i="18"/>
  <c r="BJ394" i="18"/>
  <c r="BI394" i="18"/>
  <c r="BH394" i="18"/>
  <c r="BG394" i="18"/>
  <c r="BF394" i="18"/>
  <c r="BE394" i="18"/>
  <c r="BD394" i="18"/>
  <c r="BC394" i="18"/>
  <c r="BB394" i="18"/>
  <c r="BA394" i="18"/>
  <c r="AZ394" i="18"/>
  <c r="AY394" i="18"/>
  <c r="AX394" i="18"/>
  <c r="AW394" i="18"/>
  <c r="AV394" i="18"/>
  <c r="AU394" i="18"/>
  <c r="AT394" i="18"/>
  <c r="AS394" i="18"/>
  <c r="AR394" i="18"/>
  <c r="AQ394" i="18"/>
  <c r="AP394" i="18"/>
  <c r="AO394" i="18"/>
  <c r="AN394" i="18"/>
  <c r="AM394" i="18"/>
  <c r="AL394" i="18"/>
  <c r="AK394" i="18"/>
  <c r="AJ394" i="18"/>
  <c r="AI394" i="18"/>
  <c r="AH394" i="18"/>
  <c r="AG394" i="18"/>
  <c r="AF394" i="18"/>
  <c r="AE394" i="18"/>
  <c r="AD394" i="18"/>
  <c r="AC394" i="18"/>
  <c r="AB394" i="18"/>
  <c r="AA394" i="18"/>
  <c r="Z394" i="18"/>
  <c r="Y394" i="18"/>
  <c r="X394" i="18"/>
  <c r="W394" i="18"/>
  <c r="V394" i="18"/>
  <c r="U394" i="18"/>
  <c r="T394" i="18"/>
  <c r="S394" i="18"/>
  <c r="R394" i="18"/>
  <c r="Q394" i="18"/>
  <c r="P394" i="18"/>
  <c r="O394" i="18"/>
  <c r="N394" i="18"/>
  <c r="M394" i="18"/>
  <c r="L394" i="18"/>
  <c r="K394" i="18"/>
  <c r="J394" i="18"/>
  <c r="I394" i="18"/>
  <c r="H394" i="18"/>
  <c r="G394" i="18"/>
  <c r="F394" i="18"/>
  <c r="E394" i="18"/>
  <c r="D394" i="18"/>
  <c r="CM393" i="18"/>
  <c r="CL393" i="18"/>
  <c r="CK393" i="18"/>
  <c r="CJ393" i="18"/>
  <c r="CI393" i="18"/>
  <c r="CH393" i="18"/>
  <c r="CG393" i="18"/>
  <c r="CF393" i="18"/>
  <c r="CE393" i="18"/>
  <c r="CD393" i="18"/>
  <c r="CC393" i="18"/>
  <c r="CB393" i="18"/>
  <c r="CA393" i="18"/>
  <c r="BZ393" i="18"/>
  <c r="BY393" i="18"/>
  <c r="BX393" i="18"/>
  <c r="BW393" i="18"/>
  <c r="BV393" i="18"/>
  <c r="BU393" i="18"/>
  <c r="BT393" i="18"/>
  <c r="BS393" i="18"/>
  <c r="BR393" i="18"/>
  <c r="BQ393" i="18"/>
  <c r="BP393" i="18"/>
  <c r="BO393" i="18"/>
  <c r="BN393" i="18"/>
  <c r="BM393" i="18"/>
  <c r="BL393" i="18"/>
  <c r="BK393" i="18"/>
  <c r="BJ393" i="18"/>
  <c r="BI393" i="18"/>
  <c r="BH393" i="18"/>
  <c r="BG393" i="18"/>
  <c r="BF393" i="18"/>
  <c r="BE393" i="18"/>
  <c r="BD393" i="18"/>
  <c r="BC393" i="18"/>
  <c r="BB393" i="18"/>
  <c r="BA393" i="18"/>
  <c r="AZ393" i="18"/>
  <c r="AY393" i="18"/>
  <c r="AX393" i="18"/>
  <c r="AW393" i="18"/>
  <c r="AV393" i="18"/>
  <c r="AU393" i="18"/>
  <c r="AT393" i="18"/>
  <c r="AS393" i="18"/>
  <c r="AR393" i="18"/>
  <c r="AQ393" i="18"/>
  <c r="AP393" i="18"/>
  <c r="AO393" i="18"/>
  <c r="AN393" i="18"/>
  <c r="AM393" i="18"/>
  <c r="AL393" i="18"/>
  <c r="AK393" i="18"/>
  <c r="AJ393" i="18"/>
  <c r="AI393" i="18"/>
  <c r="AH393" i="18"/>
  <c r="AG393" i="18"/>
  <c r="AF393" i="18"/>
  <c r="AE393" i="18"/>
  <c r="AD393" i="18"/>
  <c r="AC393" i="18"/>
  <c r="AB393" i="18"/>
  <c r="AA393" i="18"/>
  <c r="Z393" i="18"/>
  <c r="Y393" i="18"/>
  <c r="X393" i="18"/>
  <c r="W393" i="18"/>
  <c r="V393" i="18"/>
  <c r="U393" i="18"/>
  <c r="T393" i="18"/>
  <c r="S393" i="18"/>
  <c r="R393" i="18"/>
  <c r="Q393" i="18"/>
  <c r="P393" i="18"/>
  <c r="O393" i="18"/>
  <c r="N393" i="18"/>
  <c r="M393" i="18"/>
  <c r="L393" i="18"/>
  <c r="K393" i="18"/>
  <c r="J393" i="18"/>
  <c r="I393" i="18"/>
  <c r="H393" i="18"/>
  <c r="G393" i="18"/>
  <c r="F393" i="18"/>
  <c r="E393" i="18"/>
  <c r="D393" i="18"/>
  <c r="CM392" i="18"/>
  <c r="CL392" i="18"/>
  <c r="CK392" i="18"/>
  <c r="CJ392" i="18"/>
  <c r="CI392" i="18"/>
  <c r="CH392" i="18"/>
  <c r="CG392" i="18"/>
  <c r="CF392" i="18"/>
  <c r="CE392" i="18"/>
  <c r="CD392" i="18"/>
  <c r="CC392" i="18"/>
  <c r="CB392" i="18"/>
  <c r="CA392" i="18"/>
  <c r="BZ392" i="18"/>
  <c r="BY392" i="18"/>
  <c r="BX392" i="18"/>
  <c r="BW392" i="18"/>
  <c r="BV392" i="18"/>
  <c r="BU392" i="18"/>
  <c r="BT392" i="18"/>
  <c r="BS392" i="18"/>
  <c r="BR392" i="18"/>
  <c r="BQ392" i="18"/>
  <c r="BP392" i="18"/>
  <c r="BO392" i="18"/>
  <c r="BN392" i="18"/>
  <c r="BM392" i="18"/>
  <c r="BL392" i="18"/>
  <c r="BK392" i="18"/>
  <c r="BJ392" i="18"/>
  <c r="BI392" i="18"/>
  <c r="BH392" i="18"/>
  <c r="BG392" i="18"/>
  <c r="BF392" i="18"/>
  <c r="BE392" i="18"/>
  <c r="BD392" i="18"/>
  <c r="BC392" i="18"/>
  <c r="BB392" i="18"/>
  <c r="BA392" i="18"/>
  <c r="AZ392" i="18"/>
  <c r="AY392" i="18"/>
  <c r="AX392" i="18"/>
  <c r="AW392" i="18"/>
  <c r="AV392" i="18"/>
  <c r="AU392" i="18"/>
  <c r="AT392" i="18"/>
  <c r="AS392" i="18"/>
  <c r="AR392" i="18"/>
  <c r="AQ392" i="18"/>
  <c r="AP392" i="18"/>
  <c r="AO392" i="18"/>
  <c r="AN392" i="18"/>
  <c r="AM392" i="18"/>
  <c r="AL392" i="18"/>
  <c r="AK392" i="18"/>
  <c r="AJ392" i="18"/>
  <c r="AI392" i="18"/>
  <c r="AH392" i="18"/>
  <c r="AG392" i="18"/>
  <c r="AF392" i="18"/>
  <c r="AE392" i="18"/>
  <c r="AD392" i="18"/>
  <c r="AC392" i="18"/>
  <c r="AB392" i="18"/>
  <c r="AA392" i="18"/>
  <c r="Z392" i="18"/>
  <c r="Y392" i="18"/>
  <c r="X392" i="18"/>
  <c r="W392" i="18"/>
  <c r="V392" i="18"/>
  <c r="U392" i="18"/>
  <c r="T392" i="18"/>
  <c r="S392" i="18"/>
  <c r="R392" i="18"/>
  <c r="Q392" i="18"/>
  <c r="P392" i="18"/>
  <c r="O392" i="18"/>
  <c r="N392" i="18"/>
  <c r="M392" i="18"/>
  <c r="L392" i="18"/>
  <c r="K392" i="18"/>
  <c r="J392" i="18"/>
  <c r="I392" i="18"/>
  <c r="H392" i="18"/>
  <c r="G392" i="18"/>
  <c r="F392" i="18"/>
  <c r="E392" i="18"/>
  <c r="D392" i="18"/>
  <c r="CM391" i="18"/>
  <c r="CL391" i="18"/>
  <c r="CK391" i="18"/>
  <c r="CJ391" i="18"/>
  <c r="CI391" i="18"/>
  <c r="CH391" i="18"/>
  <c r="CG391" i="18"/>
  <c r="CF391" i="18"/>
  <c r="CE391" i="18"/>
  <c r="CD391" i="18"/>
  <c r="CC391" i="18"/>
  <c r="CB391" i="18"/>
  <c r="CA391" i="18"/>
  <c r="BZ391" i="18"/>
  <c r="BY391" i="18"/>
  <c r="BX391" i="18"/>
  <c r="BW391" i="18"/>
  <c r="BV391" i="18"/>
  <c r="BU391" i="18"/>
  <c r="BT391" i="18"/>
  <c r="BS391" i="18"/>
  <c r="BR391" i="18"/>
  <c r="BQ391" i="18"/>
  <c r="BP391" i="18"/>
  <c r="BO391" i="18"/>
  <c r="BN391" i="18"/>
  <c r="BM391" i="18"/>
  <c r="BL391" i="18"/>
  <c r="BK391" i="18"/>
  <c r="BJ391" i="18"/>
  <c r="BI391" i="18"/>
  <c r="BH391" i="18"/>
  <c r="BG391" i="18"/>
  <c r="BF391" i="18"/>
  <c r="BE391" i="18"/>
  <c r="BD391" i="18"/>
  <c r="BC391" i="18"/>
  <c r="BB391" i="18"/>
  <c r="BA391" i="18"/>
  <c r="AZ391" i="18"/>
  <c r="AY391" i="18"/>
  <c r="AX391" i="18"/>
  <c r="AW391" i="18"/>
  <c r="AV391" i="18"/>
  <c r="AU391" i="18"/>
  <c r="AT391" i="18"/>
  <c r="AS391" i="18"/>
  <c r="AR391" i="18"/>
  <c r="AQ391" i="18"/>
  <c r="AP391" i="18"/>
  <c r="AO391" i="18"/>
  <c r="AN391" i="18"/>
  <c r="AM391" i="18"/>
  <c r="AL391" i="18"/>
  <c r="AK391" i="18"/>
  <c r="AJ391" i="18"/>
  <c r="AI391" i="18"/>
  <c r="AH391" i="18"/>
  <c r="AG391" i="18"/>
  <c r="AF391" i="18"/>
  <c r="AE391" i="18"/>
  <c r="AD391" i="18"/>
  <c r="AC391" i="18"/>
  <c r="AB391" i="18"/>
  <c r="AA391" i="18"/>
  <c r="Z391" i="18"/>
  <c r="Y391" i="18"/>
  <c r="X391" i="18"/>
  <c r="W391" i="18"/>
  <c r="V391" i="18"/>
  <c r="U391" i="18"/>
  <c r="T391" i="18"/>
  <c r="S391" i="18"/>
  <c r="R391" i="18"/>
  <c r="Q391" i="18"/>
  <c r="P391" i="18"/>
  <c r="O391" i="18"/>
  <c r="N391" i="18"/>
  <c r="M391" i="18"/>
  <c r="L391" i="18"/>
  <c r="K391" i="18"/>
  <c r="J391" i="18"/>
  <c r="I391" i="18"/>
  <c r="H391" i="18"/>
  <c r="G391" i="18"/>
  <c r="F391" i="18"/>
  <c r="E391" i="18"/>
  <c r="D391" i="18"/>
  <c r="CM390" i="18"/>
  <c r="CL390" i="18"/>
  <c r="CK390" i="18"/>
  <c r="CJ390" i="18"/>
  <c r="CI390" i="18"/>
  <c r="CH390" i="18"/>
  <c r="CG390" i="18"/>
  <c r="CF390" i="18"/>
  <c r="CE390" i="18"/>
  <c r="CD390" i="18"/>
  <c r="CC390" i="18"/>
  <c r="CB390" i="18"/>
  <c r="CA390" i="18"/>
  <c r="BZ390" i="18"/>
  <c r="BY390" i="18"/>
  <c r="BX390" i="18"/>
  <c r="BW390" i="18"/>
  <c r="BV390" i="18"/>
  <c r="BU390" i="18"/>
  <c r="BT390" i="18"/>
  <c r="BS390" i="18"/>
  <c r="BR390" i="18"/>
  <c r="BQ390" i="18"/>
  <c r="BP390" i="18"/>
  <c r="BO390" i="18"/>
  <c r="BN390" i="18"/>
  <c r="BM390" i="18"/>
  <c r="BL390" i="18"/>
  <c r="BK390" i="18"/>
  <c r="BJ390" i="18"/>
  <c r="BI390" i="18"/>
  <c r="BH390" i="18"/>
  <c r="BG390" i="18"/>
  <c r="BF390" i="18"/>
  <c r="BE390" i="18"/>
  <c r="BD390" i="18"/>
  <c r="BC390" i="18"/>
  <c r="BB390" i="18"/>
  <c r="BA390" i="18"/>
  <c r="AZ390" i="18"/>
  <c r="AY390" i="18"/>
  <c r="AX390" i="18"/>
  <c r="AW390" i="18"/>
  <c r="AV390" i="18"/>
  <c r="AU390" i="18"/>
  <c r="AT390" i="18"/>
  <c r="AS390" i="18"/>
  <c r="AR390" i="18"/>
  <c r="AQ390" i="18"/>
  <c r="AP390" i="18"/>
  <c r="AO390" i="18"/>
  <c r="AN390" i="18"/>
  <c r="AM390" i="18"/>
  <c r="AL390" i="18"/>
  <c r="AK390" i="18"/>
  <c r="AJ390" i="18"/>
  <c r="AI390" i="18"/>
  <c r="AH390" i="18"/>
  <c r="AG390" i="18"/>
  <c r="AF390" i="18"/>
  <c r="AE390" i="18"/>
  <c r="AD390" i="18"/>
  <c r="AC390" i="18"/>
  <c r="AB390" i="18"/>
  <c r="AA390" i="18"/>
  <c r="Z390" i="18"/>
  <c r="Y390" i="18"/>
  <c r="X390" i="18"/>
  <c r="W390" i="18"/>
  <c r="V390" i="18"/>
  <c r="U390" i="18"/>
  <c r="T390" i="18"/>
  <c r="S390" i="18"/>
  <c r="R390" i="18"/>
  <c r="Q390" i="18"/>
  <c r="P390" i="18"/>
  <c r="O390" i="18"/>
  <c r="N390" i="18"/>
  <c r="M390" i="18"/>
  <c r="L390" i="18"/>
  <c r="K390" i="18"/>
  <c r="J390" i="18"/>
  <c r="I390" i="18"/>
  <c r="H390" i="18"/>
  <c r="G390" i="18"/>
  <c r="F390" i="18"/>
  <c r="E390" i="18"/>
  <c r="D390" i="18"/>
  <c r="CM389" i="18"/>
  <c r="CL389" i="18"/>
  <c r="CK389" i="18"/>
  <c r="CJ389" i="18"/>
  <c r="CI389" i="18"/>
  <c r="CH389" i="18"/>
  <c r="CG389" i="18"/>
  <c r="CF389" i="18"/>
  <c r="CE389" i="18"/>
  <c r="CD389" i="18"/>
  <c r="CC389" i="18"/>
  <c r="CB389" i="18"/>
  <c r="CA389" i="18"/>
  <c r="BZ389" i="18"/>
  <c r="BY389" i="18"/>
  <c r="BX389" i="18"/>
  <c r="BW389" i="18"/>
  <c r="BV389" i="18"/>
  <c r="BU389" i="18"/>
  <c r="BT389" i="18"/>
  <c r="BS389" i="18"/>
  <c r="BR389" i="18"/>
  <c r="BQ389" i="18"/>
  <c r="BP389" i="18"/>
  <c r="BO389" i="18"/>
  <c r="BN389" i="18"/>
  <c r="BM389" i="18"/>
  <c r="BL389" i="18"/>
  <c r="BK389" i="18"/>
  <c r="BJ389" i="18"/>
  <c r="BI389" i="18"/>
  <c r="BH389" i="18"/>
  <c r="BG389" i="18"/>
  <c r="BF389" i="18"/>
  <c r="BE389" i="18"/>
  <c r="BD389" i="18"/>
  <c r="BC389" i="18"/>
  <c r="BB389" i="18"/>
  <c r="BA389" i="18"/>
  <c r="AZ389" i="18"/>
  <c r="AY389" i="18"/>
  <c r="AX389" i="18"/>
  <c r="AW389" i="18"/>
  <c r="AV389" i="18"/>
  <c r="AU389" i="18"/>
  <c r="AT389" i="18"/>
  <c r="AS389" i="18"/>
  <c r="AR389" i="18"/>
  <c r="AQ389" i="18"/>
  <c r="AP389" i="18"/>
  <c r="AO389" i="18"/>
  <c r="AN389" i="18"/>
  <c r="AM389" i="18"/>
  <c r="AL389" i="18"/>
  <c r="AK389" i="18"/>
  <c r="AJ389" i="18"/>
  <c r="AI389" i="18"/>
  <c r="AH389" i="18"/>
  <c r="AG389" i="18"/>
  <c r="AF389" i="18"/>
  <c r="AE389" i="18"/>
  <c r="AD389" i="18"/>
  <c r="AC389" i="18"/>
  <c r="AB389" i="18"/>
  <c r="AA389" i="18"/>
  <c r="Z389" i="18"/>
  <c r="Y389" i="18"/>
  <c r="X389" i="18"/>
  <c r="W389" i="18"/>
  <c r="V389" i="18"/>
  <c r="U389" i="18"/>
  <c r="T389" i="18"/>
  <c r="S389" i="18"/>
  <c r="R389" i="18"/>
  <c r="Q389" i="18"/>
  <c r="P389" i="18"/>
  <c r="O389" i="18"/>
  <c r="N389" i="18"/>
  <c r="M389" i="18"/>
  <c r="L389" i="18"/>
  <c r="K389" i="18"/>
  <c r="J389" i="18"/>
  <c r="I389" i="18"/>
  <c r="H389" i="18"/>
  <c r="G389" i="18"/>
  <c r="F389" i="18"/>
  <c r="E389" i="18"/>
  <c r="D389" i="18"/>
  <c r="CM388" i="18"/>
  <c r="CL388" i="18"/>
  <c r="CK388" i="18"/>
  <c r="CJ388" i="18"/>
  <c r="CI388" i="18"/>
  <c r="CH388" i="18"/>
  <c r="CG388" i="18"/>
  <c r="CF388" i="18"/>
  <c r="CE388" i="18"/>
  <c r="CD388" i="18"/>
  <c r="CC388" i="18"/>
  <c r="CB388" i="18"/>
  <c r="CA388" i="18"/>
  <c r="BZ388" i="18"/>
  <c r="BY388" i="18"/>
  <c r="BX388" i="18"/>
  <c r="BW388" i="18"/>
  <c r="BV388" i="18"/>
  <c r="BU388" i="18"/>
  <c r="BT388" i="18"/>
  <c r="BS388" i="18"/>
  <c r="BR388" i="18"/>
  <c r="BQ388" i="18"/>
  <c r="BP388" i="18"/>
  <c r="BO388" i="18"/>
  <c r="BN388" i="18"/>
  <c r="BM388" i="18"/>
  <c r="BL388" i="18"/>
  <c r="BK388" i="18"/>
  <c r="BJ388" i="18"/>
  <c r="BI388" i="18"/>
  <c r="BH388" i="18"/>
  <c r="BG388" i="18"/>
  <c r="BF388" i="18"/>
  <c r="BE388" i="18"/>
  <c r="BD388" i="18"/>
  <c r="BC388" i="18"/>
  <c r="BB388" i="18"/>
  <c r="BA388" i="18"/>
  <c r="AZ388" i="18"/>
  <c r="AY388" i="18"/>
  <c r="AX388" i="18"/>
  <c r="AW388" i="18"/>
  <c r="AV388" i="18"/>
  <c r="AU388" i="18"/>
  <c r="AT388" i="18"/>
  <c r="AS388" i="18"/>
  <c r="AR388" i="18"/>
  <c r="AQ388" i="18"/>
  <c r="AP388" i="18"/>
  <c r="AO388" i="18"/>
  <c r="AN388" i="18"/>
  <c r="AM388" i="18"/>
  <c r="AL388" i="18"/>
  <c r="AK388" i="18"/>
  <c r="AJ388" i="18"/>
  <c r="AI388" i="18"/>
  <c r="AH388" i="18"/>
  <c r="AG388" i="18"/>
  <c r="AF388" i="18"/>
  <c r="AE388" i="18"/>
  <c r="AD388" i="18"/>
  <c r="AC388" i="18"/>
  <c r="AB388" i="18"/>
  <c r="AA388" i="18"/>
  <c r="Z388" i="18"/>
  <c r="Y388" i="18"/>
  <c r="X388" i="18"/>
  <c r="W388" i="18"/>
  <c r="V388" i="18"/>
  <c r="U388" i="18"/>
  <c r="T388" i="18"/>
  <c r="S388" i="18"/>
  <c r="R388" i="18"/>
  <c r="Q388" i="18"/>
  <c r="P388" i="18"/>
  <c r="O388" i="18"/>
  <c r="N388" i="18"/>
  <c r="M388" i="18"/>
  <c r="L388" i="18"/>
  <c r="K388" i="18"/>
  <c r="J388" i="18"/>
  <c r="I388" i="18"/>
  <c r="H388" i="18"/>
  <c r="G388" i="18"/>
  <c r="F388" i="18"/>
  <c r="E388" i="18"/>
  <c r="D388" i="18"/>
  <c r="CM387" i="18"/>
  <c r="CL387" i="18"/>
  <c r="CK387" i="18"/>
  <c r="CJ387" i="18"/>
  <c r="CI387" i="18"/>
  <c r="CH387" i="18"/>
  <c r="CG387" i="18"/>
  <c r="CF387" i="18"/>
  <c r="CE387" i="18"/>
  <c r="CD387" i="18"/>
  <c r="CC387" i="18"/>
  <c r="CB387" i="18"/>
  <c r="CA387" i="18"/>
  <c r="BZ387" i="18"/>
  <c r="BY387" i="18"/>
  <c r="BX387" i="18"/>
  <c r="BW387" i="18"/>
  <c r="BV387" i="18"/>
  <c r="BU387" i="18"/>
  <c r="BT387" i="18"/>
  <c r="BS387" i="18"/>
  <c r="BR387" i="18"/>
  <c r="BQ387" i="18"/>
  <c r="BP387" i="18"/>
  <c r="BO387" i="18"/>
  <c r="BN387" i="18"/>
  <c r="BM387" i="18"/>
  <c r="BL387" i="18"/>
  <c r="BK387" i="18"/>
  <c r="BJ387" i="18"/>
  <c r="BI387" i="18"/>
  <c r="BH387" i="18"/>
  <c r="BG387" i="18"/>
  <c r="BF387" i="18"/>
  <c r="BE387" i="18"/>
  <c r="BD387" i="18"/>
  <c r="BC387" i="18"/>
  <c r="BB387" i="18"/>
  <c r="BA387" i="18"/>
  <c r="AZ387" i="18"/>
  <c r="AY387" i="18"/>
  <c r="AX387" i="18"/>
  <c r="AW387" i="18"/>
  <c r="AV387" i="18"/>
  <c r="AU387" i="18"/>
  <c r="AT387" i="18"/>
  <c r="AS387" i="18"/>
  <c r="AR387" i="18"/>
  <c r="AQ387" i="18"/>
  <c r="AP387" i="18"/>
  <c r="AO387" i="18"/>
  <c r="AN387" i="18"/>
  <c r="AM387" i="18"/>
  <c r="AL387" i="18"/>
  <c r="AK387" i="18"/>
  <c r="AJ387" i="18"/>
  <c r="AI387" i="18"/>
  <c r="AH387" i="18"/>
  <c r="AG387" i="18"/>
  <c r="AF387" i="18"/>
  <c r="AE387" i="18"/>
  <c r="AD387" i="18"/>
  <c r="AC387" i="18"/>
  <c r="AB387" i="18"/>
  <c r="AA387" i="18"/>
  <c r="Z387" i="18"/>
  <c r="Y387" i="18"/>
  <c r="X387" i="18"/>
  <c r="W387" i="18"/>
  <c r="V387" i="18"/>
  <c r="U387" i="18"/>
  <c r="T387" i="18"/>
  <c r="S387" i="18"/>
  <c r="R387" i="18"/>
  <c r="Q387" i="18"/>
  <c r="P387" i="18"/>
  <c r="O387" i="18"/>
  <c r="N387" i="18"/>
  <c r="M387" i="18"/>
  <c r="L387" i="18"/>
  <c r="K387" i="18"/>
  <c r="J387" i="18"/>
  <c r="I387" i="18"/>
  <c r="H387" i="18"/>
  <c r="G387" i="18"/>
  <c r="F387" i="18"/>
  <c r="E387" i="18"/>
  <c r="D387" i="18"/>
  <c r="CM386" i="18"/>
  <c r="CL386" i="18"/>
  <c r="CK386" i="18"/>
  <c r="CJ386" i="18"/>
  <c r="CI386" i="18"/>
  <c r="CH386" i="18"/>
  <c r="CG386" i="18"/>
  <c r="CF386" i="18"/>
  <c r="CE386" i="18"/>
  <c r="CD386" i="18"/>
  <c r="CC386" i="18"/>
  <c r="CB386" i="18"/>
  <c r="CA386" i="18"/>
  <c r="BZ386" i="18"/>
  <c r="BY386" i="18"/>
  <c r="BX386" i="18"/>
  <c r="BW386" i="18"/>
  <c r="BV386" i="18"/>
  <c r="BU386" i="18"/>
  <c r="BT386" i="18"/>
  <c r="BS386" i="18"/>
  <c r="BR386" i="18"/>
  <c r="BQ386" i="18"/>
  <c r="BP386" i="18"/>
  <c r="BO386" i="18"/>
  <c r="BN386" i="18"/>
  <c r="BM386" i="18"/>
  <c r="BL386" i="18"/>
  <c r="BK386" i="18"/>
  <c r="BJ386" i="18"/>
  <c r="BI386" i="18"/>
  <c r="BH386" i="18"/>
  <c r="BG386" i="18"/>
  <c r="BF386" i="18"/>
  <c r="BE386" i="18"/>
  <c r="BD386" i="18"/>
  <c r="BC386" i="18"/>
  <c r="BB386" i="18"/>
  <c r="BA386" i="18"/>
  <c r="AZ386" i="18"/>
  <c r="AY386" i="18"/>
  <c r="AX386" i="18"/>
  <c r="AW386" i="18"/>
  <c r="AV386" i="18"/>
  <c r="AU386" i="18"/>
  <c r="AT386" i="18"/>
  <c r="AS386" i="18"/>
  <c r="AR386" i="18"/>
  <c r="AQ386" i="18"/>
  <c r="AP386" i="18"/>
  <c r="AO386" i="18"/>
  <c r="AN386" i="18"/>
  <c r="AM386" i="18"/>
  <c r="AL386" i="18"/>
  <c r="AK386" i="18"/>
  <c r="AJ386" i="18"/>
  <c r="AI386" i="18"/>
  <c r="AH386" i="18"/>
  <c r="AG386" i="18"/>
  <c r="AF386" i="18"/>
  <c r="AE386" i="18"/>
  <c r="AD386" i="18"/>
  <c r="AC386" i="18"/>
  <c r="AB386" i="18"/>
  <c r="AA386" i="18"/>
  <c r="Z386" i="18"/>
  <c r="Y386" i="18"/>
  <c r="X386" i="18"/>
  <c r="W386" i="18"/>
  <c r="V386" i="18"/>
  <c r="U386" i="18"/>
  <c r="T386" i="18"/>
  <c r="S386" i="18"/>
  <c r="R386" i="18"/>
  <c r="Q386" i="18"/>
  <c r="P386" i="18"/>
  <c r="O386" i="18"/>
  <c r="N386" i="18"/>
  <c r="M386" i="18"/>
  <c r="L386" i="18"/>
  <c r="K386" i="18"/>
  <c r="J386" i="18"/>
  <c r="I386" i="18"/>
  <c r="H386" i="18"/>
  <c r="G386" i="18"/>
  <c r="F386" i="18"/>
  <c r="E386" i="18"/>
  <c r="D386" i="18"/>
  <c r="CM385" i="18"/>
  <c r="CL385" i="18"/>
  <c r="CK385" i="18"/>
  <c r="CJ385" i="18"/>
  <c r="CI385" i="18"/>
  <c r="CH385" i="18"/>
  <c r="CG385" i="18"/>
  <c r="CF385" i="18"/>
  <c r="CE385" i="18"/>
  <c r="CD385" i="18"/>
  <c r="CC385" i="18"/>
  <c r="CB385" i="18"/>
  <c r="CA385" i="18"/>
  <c r="BZ385" i="18"/>
  <c r="BY385" i="18"/>
  <c r="BX385" i="18"/>
  <c r="BW385" i="18"/>
  <c r="BV385" i="18"/>
  <c r="BU385" i="18"/>
  <c r="BT385" i="18"/>
  <c r="BS385" i="18"/>
  <c r="BR385" i="18"/>
  <c r="BQ385" i="18"/>
  <c r="BP385" i="18"/>
  <c r="BO385" i="18"/>
  <c r="BN385" i="18"/>
  <c r="BM385" i="18"/>
  <c r="BL385" i="18"/>
  <c r="BK385" i="18"/>
  <c r="BJ385" i="18"/>
  <c r="BI385" i="18"/>
  <c r="BH385" i="18"/>
  <c r="BG385" i="18"/>
  <c r="BF385" i="18"/>
  <c r="BE385" i="18"/>
  <c r="BD385" i="18"/>
  <c r="BC385" i="18"/>
  <c r="BB385" i="18"/>
  <c r="BA385" i="18"/>
  <c r="AZ385" i="18"/>
  <c r="AY385" i="18"/>
  <c r="AX385" i="18"/>
  <c r="AW385" i="18"/>
  <c r="AV385" i="18"/>
  <c r="AU385" i="18"/>
  <c r="AT385" i="18"/>
  <c r="AS385" i="18"/>
  <c r="AR385" i="18"/>
  <c r="AQ385" i="18"/>
  <c r="AP385" i="18"/>
  <c r="AO385" i="18"/>
  <c r="AN385" i="18"/>
  <c r="AM385" i="18"/>
  <c r="AL385" i="18"/>
  <c r="AK385" i="18"/>
  <c r="AJ385" i="18"/>
  <c r="AI385" i="18"/>
  <c r="AH385" i="18"/>
  <c r="AG385" i="18"/>
  <c r="AF385" i="18"/>
  <c r="AE385" i="18"/>
  <c r="AD385" i="18"/>
  <c r="AC385" i="18"/>
  <c r="AB385" i="18"/>
  <c r="AA385" i="18"/>
  <c r="Z385" i="18"/>
  <c r="Y385" i="18"/>
  <c r="X385" i="18"/>
  <c r="W385" i="18"/>
  <c r="V385" i="18"/>
  <c r="U385" i="18"/>
  <c r="T385" i="18"/>
  <c r="S385" i="18"/>
  <c r="R385" i="18"/>
  <c r="Q385" i="18"/>
  <c r="P385" i="18"/>
  <c r="O385" i="18"/>
  <c r="N385" i="18"/>
  <c r="M385" i="18"/>
  <c r="L385" i="18"/>
  <c r="K385" i="18"/>
  <c r="J385" i="18"/>
  <c r="I385" i="18"/>
  <c r="H385" i="18"/>
  <c r="G385" i="18"/>
  <c r="F385" i="18"/>
  <c r="E385" i="18"/>
  <c r="D385" i="18"/>
  <c r="CM384" i="18"/>
  <c r="CL384" i="18"/>
  <c r="CK384" i="18"/>
  <c r="CJ384" i="18"/>
  <c r="CI384" i="18"/>
  <c r="CH384" i="18"/>
  <c r="CG384" i="18"/>
  <c r="CF384" i="18"/>
  <c r="CE384" i="18"/>
  <c r="CD384" i="18"/>
  <c r="CC384" i="18"/>
  <c r="CB384" i="18"/>
  <c r="CA384" i="18"/>
  <c r="BZ384" i="18"/>
  <c r="BY384" i="18"/>
  <c r="BX384" i="18"/>
  <c r="BW384" i="18"/>
  <c r="BV384" i="18"/>
  <c r="BU384" i="18"/>
  <c r="BT384" i="18"/>
  <c r="BS384" i="18"/>
  <c r="BR384" i="18"/>
  <c r="BQ384" i="18"/>
  <c r="BP384" i="18"/>
  <c r="BO384" i="18"/>
  <c r="BN384" i="18"/>
  <c r="BM384" i="18"/>
  <c r="BL384" i="18"/>
  <c r="BK384" i="18"/>
  <c r="BJ384" i="18"/>
  <c r="BI384" i="18"/>
  <c r="BH384" i="18"/>
  <c r="BG384" i="18"/>
  <c r="BF384" i="18"/>
  <c r="BE384" i="18"/>
  <c r="BD384" i="18"/>
  <c r="BC384" i="18"/>
  <c r="BB384" i="18"/>
  <c r="BA384" i="18"/>
  <c r="AZ384" i="18"/>
  <c r="AY384" i="18"/>
  <c r="AX384" i="18"/>
  <c r="AW384" i="18"/>
  <c r="AV384" i="18"/>
  <c r="AU384" i="18"/>
  <c r="AT384" i="18"/>
  <c r="AS384" i="18"/>
  <c r="AR384" i="18"/>
  <c r="AQ384" i="18"/>
  <c r="AP384" i="18"/>
  <c r="AO384" i="18"/>
  <c r="AN384" i="18"/>
  <c r="AM384" i="18"/>
  <c r="AL384" i="18"/>
  <c r="AK384" i="18"/>
  <c r="AJ384" i="18"/>
  <c r="AI384" i="18"/>
  <c r="AH384" i="18"/>
  <c r="AG384" i="18"/>
  <c r="AF384" i="18"/>
  <c r="AE384" i="18"/>
  <c r="AD384" i="18"/>
  <c r="AC384" i="18"/>
  <c r="AB384" i="18"/>
  <c r="AA384" i="18"/>
  <c r="Z384" i="18"/>
  <c r="Y384" i="18"/>
  <c r="X384" i="18"/>
  <c r="W384" i="18"/>
  <c r="V384" i="18"/>
  <c r="U384" i="18"/>
  <c r="T384" i="18"/>
  <c r="S384" i="18"/>
  <c r="R384" i="18"/>
  <c r="Q384" i="18"/>
  <c r="P384" i="18"/>
  <c r="O384" i="18"/>
  <c r="N384" i="18"/>
  <c r="M384" i="18"/>
  <c r="L384" i="18"/>
  <c r="K384" i="18"/>
  <c r="J384" i="18"/>
  <c r="I384" i="18"/>
  <c r="H384" i="18"/>
  <c r="G384" i="18"/>
  <c r="F384" i="18"/>
  <c r="E384" i="18"/>
  <c r="D384" i="18"/>
  <c r="CM383" i="18"/>
  <c r="CL383" i="18"/>
  <c r="CK383" i="18"/>
  <c r="CJ383" i="18"/>
  <c r="CI383" i="18"/>
  <c r="CH383" i="18"/>
  <c r="CG383" i="18"/>
  <c r="CF383" i="18"/>
  <c r="CE383" i="18"/>
  <c r="CD383" i="18"/>
  <c r="CC383" i="18"/>
  <c r="CB383" i="18"/>
  <c r="CA383" i="18"/>
  <c r="BZ383" i="18"/>
  <c r="BY383" i="18"/>
  <c r="BX383" i="18"/>
  <c r="BW383" i="18"/>
  <c r="BV383" i="18"/>
  <c r="BU383" i="18"/>
  <c r="BT383" i="18"/>
  <c r="BS383" i="18"/>
  <c r="BR383" i="18"/>
  <c r="BQ383" i="18"/>
  <c r="BP383" i="18"/>
  <c r="BO383" i="18"/>
  <c r="BN383" i="18"/>
  <c r="BM383" i="18"/>
  <c r="BL383" i="18"/>
  <c r="BK383" i="18"/>
  <c r="BJ383" i="18"/>
  <c r="BI383" i="18"/>
  <c r="BH383" i="18"/>
  <c r="BG383" i="18"/>
  <c r="BF383" i="18"/>
  <c r="BE383" i="18"/>
  <c r="BD383" i="18"/>
  <c r="BC383" i="18"/>
  <c r="BB383" i="18"/>
  <c r="BA383" i="18"/>
  <c r="AZ383" i="18"/>
  <c r="AY383" i="18"/>
  <c r="AX383" i="18"/>
  <c r="AW383" i="18"/>
  <c r="AV383" i="18"/>
  <c r="AU383" i="18"/>
  <c r="AT383" i="18"/>
  <c r="AS383" i="18"/>
  <c r="AR383" i="18"/>
  <c r="AQ383" i="18"/>
  <c r="AP383" i="18"/>
  <c r="AO383" i="18"/>
  <c r="AN383" i="18"/>
  <c r="AM383" i="18"/>
  <c r="AL383" i="18"/>
  <c r="AK383" i="18"/>
  <c r="AJ383" i="18"/>
  <c r="AI383" i="18"/>
  <c r="AH383" i="18"/>
  <c r="AG383" i="18"/>
  <c r="AF383" i="18"/>
  <c r="AE383" i="18"/>
  <c r="AD383" i="18"/>
  <c r="AC383" i="18"/>
  <c r="AB383" i="18"/>
  <c r="AA383" i="18"/>
  <c r="Z383" i="18"/>
  <c r="Y383" i="18"/>
  <c r="X383" i="18"/>
  <c r="W383" i="18"/>
  <c r="V383" i="18"/>
  <c r="U383" i="18"/>
  <c r="T383" i="18"/>
  <c r="S383" i="18"/>
  <c r="R383" i="18"/>
  <c r="Q383" i="18"/>
  <c r="P383" i="18"/>
  <c r="O383" i="18"/>
  <c r="N383" i="18"/>
  <c r="M383" i="18"/>
  <c r="L383" i="18"/>
  <c r="K383" i="18"/>
  <c r="J383" i="18"/>
  <c r="I383" i="18"/>
  <c r="H383" i="18"/>
  <c r="G383" i="18"/>
  <c r="F383" i="18"/>
  <c r="E383" i="18"/>
  <c r="D383" i="18"/>
  <c r="CM382" i="18"/>
  <c r="CL382" i="18"/>
  <c r="CK382" i="18"/>
  <c r="CJ382" i="18"/>
  <c r="CI382" i="18"/>
  <c r="CH382" i="18"/>
  <c r="CG382" i="18"/>
  <c r="CF382" i="18"/>
  <c r="CE382" i="18"/>
  <c r="CD382" i="18"/>
  <c r="CC382" i="18"/>
  <c r="CB382" i="18"/>
  <c r="CA382" i="18"/>
  <c r="BZ382" i="18"/>
  <c r="BY382" i="18"/>
  <c r="BX382" i="18"/>
  <c r="BW382" i="18"/>
  <c r="BV382" i="18"/>
  <c r="BU382" i="18"/>
  <c r="BT382" i="18"/>
  <c r="BS382" i="18"/>
  <c r="BR382" i="18"/>
  <c r="BQ382" i="18"/>
  <c r="BP382" i="18"/>
  <c r="BO382" i="18"/>
  <c r="BN382" i="18"/>
  <c r="BM382" i="18"/>
  <c r="BL382" i="18"/>
  <c r="BK382" i="18"/>
  <c r="BJ382" i="18"/>
  <c r="BI382" i="18"/>
  <c r="BH382" i="18"/>
  <c r="BG382" i="18"/>
  <c r="BF382" i="18"/>
  <c r="BE382" i="18"/>
  <c r="BD382" i="18"/>
  <c r="BC382" i="18"/>
  <c r="BB382" i="18"/>
  <c r="BA382" i="18"/>
  <c r="AZ382" i="18"/>
  <c r="AY382" i="18"/>
  <c r="AX382" i="18"/>
  <c r="AW382" i="18"/>
  <c r="AV382" i="18"/>
  <c r="AU382" i="18"/>
  <c r="AT382" i="18"/>
  <c r="AS382" i="18"/>
  <c r="AR382" i="18"/>
  <c r="AQ382" i="18"/>
  <c r="AP382" i="18"/>
  <c r="AO382" i="18"/>
  <c r="AN382" i="18"/>
  <c r="AM382" i="18"/>
  <c r="AL382" i="18"/>
  <c r="AK382" i="18"/>
  <c r="AJ382" i="18"/>
  <c r="AI382" i="18"/>
  <c r="AH382" i="18"/>
  <c r="AG382" i="18"/>
  <c r="AF382" i="18"/>
  <c r="AE382" i="18"/>
  <c r="AD382" i="18"/>
  <c r="AC382" i="18"/>
  <c r="AB382" i="18"/>
  <c r="AA382" i="18"/>
  <c r="Z382" i="18"/>
  <c r="Y382" i="18"/>
  <c r="X382" i="18"/>
  <c r="W382" i="18"/>
  <c r="V382" i="18"/>
  <c r="U382" i="18"/>
  <c r="T382" i="18"/>
  <c r="S382" i="18"/>
  <c r="R382" i="18"/>
  <c r="Q382" i="18"/>
  <c r="P382" i="18"/>
  <c r="O382" i="18"/>
  <c r="N382" i="18"/>
  <c r="M382" i="18"/>
  <c r="L382" i="18"/>
  <c r="K382" i="18"/>
  <c r="J382" i="18"/>
  <c r="I382" i="18"/>
  <c r="H382" i="18"/>
  <c r="G382" i="18"/>
  <c r="F382" i="18"/>
  <c r="E382" i="18"/>
  <c r="D382" i="18"/>
  <c r="CM381" i="18"/>
  <c r="CL381" i="18"/>
  <c r="CK381" i="18"/>
  <c r="CJ381" i="18"/>
  <c r="CI381" i="18"/>
  <c r="CH381" i="18"/>
  <c r="CG381" i="18"/>
  <c r="CF381" i="18"/>
  <c r="CE381" i="18"/>
  <c r="CD381" i="18"/>
  <c r="CC381" i="18"/>
  <c r="CB381" i="18"/>
  <c r="CA381" i="18"/>
  <c r="BZ381" i="18"/>
  <c r="BY381" i="18"/>
  <c r="BX381" i="18"/>
  <c r="BW381" i="18"/>
  <c r="BV381" i="18"/>
  <c r="BU381" i="18"/>
  <c r="BT381" i="18"/>
  <c r="BS381" i="18"/>
  <c r="BR381" i="18"/>
  <c r="BQ381" i="18"/>
  <c r="BP381" i="18"/>
  <c r="BO381" i="18"/>
  <c r="BN381" i="18"/>
  <c r="BM381" i="18"/>
  <c r="BL381" i="18"/>
  <c r="BK381" i="18"/>
  <c r="BJ381" i="18"/>
  <c r="BI381" i="18"/>
  <c r="BH381" i="18"/>
  <c r="BG381" i="18"/>
  <c r="BF381" i="18"/>
  <c r="BE381" i="18"/>
  <c r="BD381" i="18"/>
  <c r="BC381" i="18"/>
  <c r="BB381" i="18"/>
  <c r="BA381" i="18"/>
  <c r="AZ381" i="18"/>
  <c r="AY381" i="18"/>
  <c r="AX381" i="18"/>
  <c r="AW381" i="18"/>
  <c r="AV381" i="18"/>
  <c r="AU381" i="18"/>
  <c r="AT381" i="18"/>
  <c r="AS381" i="18"/>
  <c r="AR381" i="18"/>
  <c r="AQ381" i="18"/>
  <c r="AP381" i="18"/>
  <c r="AO381" i="18"/>
  <c r="AN381" i="18"/>
  <c r="AM381" i="18"/>
  <c r="AL381" i="18"/>
  <c r="AK381" i="18"/>
  <c r="AJ381" i="18"/>
  <c r="AI381" i="18"/>
  <c r="AH381" i="18"/>
  <c r="AG381" i="18"/>
  <c r="AF381" i="18"/>
  <c r="AE381" i="18"/>
  <c r="AD381" i="18"/>
  <c r="AC381" i="18"/>
  <c r="AB381" i="18"/>
  <c r="AA381" i="18"/>
  <c r="Z381" i="18"/>
  <c r="Y381" i="18"/>
  <c r="X381" i="18"/>
  <c r="W381" i="18"/>
  <c r="V381" i="18"/>
  <c r="U381" i="18"/>
  <c r="T381" i="18"/>
  <c r="S381" i="18"/>
  <c r="R381" i="18"/>
  <c r="Q381" i="18"/>
  <c r="P381" i="18"/>
  <c r="O381" i="18"/>
  <c r="N381" i="18"/>
  <c r="M381" i="18"/>
  <c r="L381" i="18"/>
  <c r="K381" i="18"/>
  <c r="J381" i="18"/>
  <c r="I381" i="18"/>
  <c r="H381" i="18"/>
  <c r="G381" i="18"/>
  <c r="F381" i="18"/>
  <c r="E381" i="18"/>
  <c r="D381" i="18"/>
  <c r="CM380" i="18"/>
  <c r="CL380" i="18"/>
  <c r="CK380" i="18"/>
  <c r="CJ380" i="18"/>
  <c r="CI380" i="18"/>
  <c r="CH380" i="18"/>
  <c r="CG380" i="18"/>
  <c r="CF380" i="18"/>
  <c r="CE380" i="18"/>
  <c r="CD380" i="18"/>
  <c r="CC380" i="18"/>
  <c r="CB380" i="18"/>
  <c r="CA380" i="18"/>
  <c r="BZ380" i="18"/>
  <c r="BY380" i="18"/>
  <c r="BX380" i="18"/>
  <c r="BW380" i="18"/>
  <c r="BV380" i="18"/>
  <c r="BU380" i="18"/>
  <c r="BT380" i="18"/>
  <c r="BS380" i="18"/>
  <c r="BR380" i="18"/>
  <c r="BQ380" i="18"/>
  <c r="BP380" i="18"/>
  <c r="BO380" i="18"/>
  <c r="BN380" i="18"/>
  <c r="BM380" i="18"/>
  <c r="BL380" i="18"/>
  <c r="BK380" i="18"/>
  <c r="BJ380" i="18"/>
  <c r="BI380" i="18"/>
  <c r="BH380" i="18"/>
  <c r="BG380" i="18"/>
  <c r="BF380" i="18"/>
  <c r="BE380" i="18"/>
  <c r="BD380" i="18"/>
  <c r="BC380" i="18"/>
  <c r="BB380" i="18"/>
  <c r="BA380" i="18"/>
  <c r="AZ380" i="18"/>
  <c r="AY380" i="18"/>
  <c r="AX380" i="18"/>
  <c r="AW380" i="18"/>
  <c r="AV380" i="18"/>
  <c r="AU380" i="18"/>
  <c r="AT380" i="18"/>
  <c r="AS380" i="18"/>
  <c r="AR380" i="18"/>
  <c r="AQ380" i="18"/>
  <c r="AP380" i="18"/>
  <c r="AO380" i="18"/>
  <c r="AN380" i="18"/>
  <c r="AM380" i="18"/>
  <c r="AL380" i="18"/>
  <c r="AK380" i="18"/>
  <c r="AJ380" i="18"/>
  <c r="AI380" i="18"/>
  <c r="AH380" i="18"/>
  <c r="AG380" i="18"/>
  <c r="AF380" i="18"/>
  <c r="AE380" i="18"/>
  <c r="AD380" i="18"/>
  <c r="AC380" i="18"/>
  <c r="AB380" i="18"/>
  <c r="AA380" i="18"/>
  <c r="Z380" i="18"/>
  <c r="Y380" i="18"/>
  <c r="X380" i="18"/>
  <c r="W380" i="18"/>
  <c r="V380" i="18"/>
  <c r="U380" i="18"/>
  <c r="T380" i="18"/>
  <c r="S380" i="18"/>
  <c r="R380" i="18"/>
  <c r="Q380" i="18"/>
  <c r="P380" i="18"/>
  <c r="O380" i="18"/>
  <c r="N380" i="18"/>
  <c r="M380" i="18"/>
  <c r="L380" i="18"/>
  <c r="K380" i="18"/>
  <c r="J380" i="18"/>
  <c r="I380" i="18"/>
  <c r="H380" i="18"/>
  <c r="G380" i="18"/>
  <c r="F380" i="18"/>
  <c r="E380" i="18"/>
  <c r="D380" i="18"/>
  <c r="CM379" i="18"/>
  <c r="CL379" i="18"/>
  <c r="CK379" i="18"/>
  <c r="CJ379" i="18"/>
  <c r="CI379" i="18"/>
  <c r="CH379" i="18"/>
  <c r="CG379" i="18"/>
  <c r="CF379" i="18"/>
  <c r="CE379" i="18"/>
  <c r="CD379" i="18"/>
  <c r="CC379" i="18"/>
  <c r="CB379" i="18"/>
  <c r="CA379" i="18"/>
  <c r="BZ379" i="18"/>
  <c r="BY379" i="18"/>
  <c r="BX379" i="18"/>
  <c r="BW379" i="18"/>
  <c r="BV379" i="18"/>
  <c r="BU379" i="18"/>
  <c r="BT379" i="18"/>
  <c r="BS379" i="18"/>
  <c r="BR379" i="18"/>
  <c r="BQ379" i="18"/>
  <c r="BP379" i="18"/>
  <c r="BO379" i="18"/>
  <c r="BN379" i="18"/>
  <c r="BM379" i="18"/>
  <c r="BL379" i="18"/>
  <c r="BK379" i="18"/>
  <c r="BJ379" i="18"/>
  <c r="BI379" i="18"/>
  <c r="BH379" i="18"/>
  <c r="BG379" i="18"/>
  <c r="BF379" i="18"/>
  <c r="BE379" i="18"/>
  <c r="BD379" i="18"/>
  <c r="BC379" i="18"/>
  <c r="BB379" i="18"/>
  <c r="BA379" i="18"/>
  <c r="AZ379" i="18"/>
  <c r="AY379" i="18"/>
  <c r="AX379" i="18"/>
  <c r="AW379" i="18"/>
  <c r="AV379" i="18"/>
  <c r="AU379" i="18"/>
  <c r="AT379" i="18"/>
  <c r="AS379" i="18"/>
  <c r="AR379" i="18"/>
  <c r="AQ379" i="18"/>
  <c r="AP379" i="18"/>
  <c r="AO379" i="18"/>
  <c r="AN379" i="18"/>
  <c r="AM379" i="18"/>
  <c r="AL379" i="18"/>
  <c r="AK379" i="18"/>
  <c r="AJ379" i="18"/>
  <c r="AI379" i="18"/>
  <c r="AH379" i="18"/>
  <c r="AG379" i="18"/>
  <c r="AF379" i="18"/>
  <c r="AE379" i="18"/>
  <c r="AD379" i="18"/>
  <c r="AC379" i="18"/>
  <c r="AB379" i="18"/>
  <c r="AA379" i="18"/>
  <c r="Z379" i="18"/>
  <c r="Y379" i="18"/>
  <c r="X379" i="18"/>
  <c r="W379" i="18"/>
  <c r="V379" i="18"/>
  <c r="U379" i="18"/>
  <c r="T379" i="18"/>
  <c r="S379" i="18"/>
  <c r="R379" i="18"/>
  <c r="Q379" i="18"/>
  <c r="P379" i="18"/>
  <c r="O379" i="18"/>
  <c r="N379" i="18"/>
  <c r="M379" i="18"/>
  <c r="L379" i="18"/>
  <c r="K379" i="18"/>
  <c r="J379" i="18"/>
  <c r="I379" i="18"/>
  <c r="H379" i="18"/>
  <c r="G379" i="18"/>
  <c r="F379" i="18"/>
  <c r="E379" i="18"/>
  <c r="D379" i="18"/>
  <c r="CM378" i="18"/>
  <c r="CL378" i="18"/>
  <c r="CK378" i="18"/>
  <c r="CJ378" i="18"/>
  <c r="CI378" i="18"/>
  <c r="CH378" i="18"/>
  <c r="CG378" i="18"/>
  <c r="CF378" i="18"/>
  <c r="CE378" i="18"/>
  <c r="CD378" i="18"/>
  <c r="CC378" i="18"/>
  <c r="CB378" i="18"/>
  <c r="CA378" i="18"/>
  <c r="BZ378" i="18"/>
  <c r="BY378" i="18"/>
  <c r="BX378" i="18"/>
  <c r="BW378" i="18"/>
  <c r="BV378" i="18"/>
  <c r="BU378" i="18"/>
  <c r="BT378" i="18"/>
  <c r="BS378" i="18"/>
  <c r="BR378" i="18"/>
  <c r="BQ378" i="18"/>
  <c r="BP378" i="18"/>
  <c r="BO378" i="18"/>
  <c r="BN378" i="18"/>
  <c r="BM378" i="18"/>
  <c r="BL378" i="18"/>
  <c r="BK378" i="18"/>
  <c r="BJ378" i="18"/>
  <c r="BI378" i="18"/>
  <c r="BH378" i="18"/>
  <c r="BG378" i="18"/>
  <c r="BF378" i="18"/>
  <c r="BE378" i="18"/>
  <c r="BD378" i="18"/>
  <c r="BC378" i="18"/>
  <c r="BB378" i="18"/>
  <c r="BA378" i="18"/>
  <c r="AZ378" i="18"/>
  <c r="AY378" i="18"/>
  <c r="AX378" i="18"/>
  <c r="AW378" i="18"/>
  <c r="AV378" i="18"/>
  <c r="AU378" i="18"/>
  <c r="AT378" i="18"/>
  <c r="AS378" i="18"/>
  <c r="AR378" i="18"/>
  <c r="AQ378" i="18"/>
  <c r="AP378" i="18"/>
  <c r="AO378" i="18"/>
  <c r="AN378" i="18"/>
  <c r="AM378" i="18"/>
  <c r="AL378" i="18"/>
  <c r="AK378" i="18"/>
  <c r="AJ378" i="18"/>
  <c r="AI378" i="18"/>
  <c r="AH378" i="18"/>
  <c r="AG378" i="18"/>
  <c r="AF378" i="18"/>
  <c r="AE378" i="18"/>
  <c r="AD378" i="18"/>
  <c r="AC378" i="18"/>
  <c r="AB378" i="18"/>
  <c r="AA378" i="18"/>
  <c r="Z378" i="18"/>
  <c r="Y378" i="18"/>
  <c r="X378" i="18"/>
  <c r="W378" i="18"/>
  <c r="V378" i="18"/>
  <c r="U378" i="18"/>
  <c r="T378" i="18"/>
  <c r="S378" i="18"/>
  <c r="R378" i="18"/>
  <c r="Q378" i="18"/>
  <c r="P378" i="18"/>
  <c r="O378" i="18"/>
  <c r="N378" i="18"/>
  <c r="M378" i="18"/>
  <c r="L378" i="18"/>
  <c r="K378" i="18"/>
  <c r="J378" i="18"/>
  <c r="I378" i="18"/>
  <c r="H378" i="18"/>
  <c r="G378" i="18"/>
  <c r="F378" i="18"/>
  <c r="E378" i="18"/>
  <c r="D378" i="18"/>
  <c r="CM377" i="18"/>
  <c r="CL377" i="18"/>
  <c r="CK377" i="18"/>
  <c r="CJ377" i="18"/>
  <c r="CI377" i="18"/>
  <c r="CH377" i="18"/>
  <c r="CG377" i="18"/>
  <c r="CF377" i="18"/>
  <c r="CE377" i="18"/>
  <c r="CD377" i="18"/>
  <c r="CC377" i="18"/>
  <c r="CB377" i="18"/>
  <c r="CA377" i="18"/>
  <c r="BZ377" i="18"/>
  <c r="BY377" i="18"/>
  <c r="BX377" i="18"/>
  <c r="BW377" i="18"/>
  <c r="BV377" i="18"/>
  <c r="BU377" i="18"/>
  <c r="BT377" i="18"/>
  <c r="BS377" i="18"/>
  <c r="BR377" i="18"/>
  <c r="BQ377" i="18"/>
  <c r="BP377" i="18"/>
  <c r="BO377" i="18"/>
  <c r="BN377" i="18"/>
  <c r="BM377" i="18"/>
  <c r="BL377" i="18"/>
  <c r="BK377" i="18"/>
  <c r="BJ377" i="18"/>
  <c r="BI377" i="18"/>
  <c r="BH377" i="18"/>
  <c r="BG377" i="18"/>
  <c r="BF377" i="18"/>
  <c r="BE377" i="18"/>
  <c r="BD377" i="18"/>
  <c r="BC377" i="18"/>
  <c r="BB377" i="18"/>
  <c r="BA377" i="18"/>
  <c r="AZ377" i="18"/>
  <c r="AY377" i="18"/>
  <c r="AX377" i="18"/>
  <c r="AW377" i="18"/>
  <c r="AV377" i="18"/>
  <c r="AU377" i="18"/>
  <c r="AT377" i="18"/>
  <c r="AS377" i="18"/>
  <c r="AR377" i="18"/>
  <c r="AQ377" i="18"/>
  <c r="AP377" i="18"/>
  <c r="AO377" i="18"/>
  <c r="AN377" i="18"/>
  <c r="AM377" i="18"/>
  <c r="AL377" i="18"/>
  <c r="AK377" i="18"/>
  <c r="AJ377" i="18"/>
  <c r="AI377" i="18"/>
  <c r="AH377" i="18"/>
  <c r="AG377" i="18"/>
  <c r="AF377" i="18"/>
  <c r="AE377" i="18"/>
  <c r="AD377" i="18"/>
  <c r="AC377" i="18"/>
  <c r="AB377" i="18"/>
  <c r="AA377" i="18"/>
  <c r="Z377" i="18"/>
  <c r="Y377" i="18"/>
  <c r="X377" i="18"/>
  <c r="W377" i="18"/>
  <c r="V377" i="18"/>
  <c r="U377" i="18"/>
  <c r="T377" i="18"/>
  <c r="S377" i="18"/>
  <c r="R377" i="18"/>
  <c r="Q377" i="18"/>
  <c r="P377" i="18"/>
  <c r="O377" i="18"/>
  <c r="N377" i="18"/>
  <c r="M377" i="18"/>
  <c r="L377" i="18"/>
  <c r="K377" i="18"/>
  <c r="J377" i="18"/>
  <c r="I377" i="18"/>
  <c r="H377" i="18"/>
  <c r="G377" i="18"/>
  <c r="F377" i="18"/>
  <c r="E377" i="18"/>
  <c r="D377" i="18"/>
  <c r="CM376" i="18"/>
  <c r="CL376" i="18"/>
  <c r="CK376" i="18"/>
  <c r="CJ376" i="18"/>
  <c r="CI376" i="18"/>
  <c r="CH376" i="18"/>
  <c r="CG376" i="18"/>
  <c r="CF376" i="18"/>
  <c r="CE376" i="18"/>
  <c r="CD376" i="18"/>
  <c r="CC376" i="18"/>
  <c r="CB376" i="18"/>
  <c r="CA376" i="18"/>
  <c r="BZ376" i="18"/>
  <c r="BY376" i="18"/>
  <c r="BX376" i="18"/>
  <c r="BW376" i="18"/>
  <c r="BV376" i="18"/>
  <c r="BU376" i="18"/>
  <c r="BT376" i="18"/>
  <c r="BS376" i="18"/>
  <c r="BR376" i="18"/>
  <c r="BQ376" i="18"/>
  <c r="BP376" i="18"/>
  <c r="BO376" i="18"/>
  <c r="BN376" i="18"/>
  <c r="BM376" i="18"/>
  <c r="BL376" i="18"/>
  <c r="BK376" i="18"/>
  <c r="BJ376" i="18"/>
  <c r="BI376" i="18"/>
  <c r="BH376" i="18"/>
  <c r="BG376" i="18"/>
  <c r="BF376" i="18"/>
  <c r="BE376" i="18"/>
  <c r="BD376" i="18"/>
  <c r="BC376" i="18"/>
  <c r="BB376" i="18"/>
  <c r="BA376" i="18"/>
  <c r="AZ376" i="18"/>
  <c r="AY376" i="18"/>
  <c r="AX376" i="18"/>
  <c r="AW376" i="18"/>
  <c r="AV376" i="18"/>
  <c r="AU376" i="18"/>
  <c r="AT376" i="18"/>
  <c r="AS376" i="18"/>
  <c r="AR376" i="18"/>
  <c r="AQ376" i="18"/>
  <c r="AP376" i="18"/>
  <c r="AO376" i="18"/>
  <c r="AN376" i="18"/>
  <c r="AM376" i="18"/>
  <c r="AL376" i="18"/>
  <c r="AK376" i="18"/>
  <c r="AJ376" i="18"/>
  <c r="AI376" i="18"/>
  <c r="AH376" i="18"/>
  <c r="AG376" i="18"/>
  <c r="AF376" i="18"/>
  <c r="AE376" i="18"/>
  <c r="AD376" i="18"/>
  <c r="AC376" i="18"/>
  <c r="AB376" i="18"/>
  <c r="AA376" i="18"/>
  <c r="Z376" i="18"/>
  <c r="Y376" i="18"/>
  <c r="X376" i="18"/>
  <c r="W376" i="18"/>
  <c r="V376" i="18"/>
  <c r="U376" i="18"/>
  <c r="T376" i="18"/>
  <c r="S376" i="18"/>
  <c r="R376" i="18"/>
  <c r="Q376" i="18"/>
  <c r="P376" i="18"/>
  <c r="O376" i="18"/>
  <c r="N376" i="18"/>
  <c r="M376" i="18"/>
  <c r="L376" i="18"/>
  <c r="K376" i="18"/>
  <c r="J376" i="18"/>
  <c r="I376" i="18"/>
  <c r="H376" i="18"/>
  <c r="G376" i="18"/>
  <c r="F376" i="18"/>
  <c r="E376" i="18"/>
  <c r="D376" i="18"/>
  <c r="CM375" i="18"/>
  <c r="CL375" i="18"/>
  <c r="CK375" i="18"/>
  <c r="CJ375" i="18"/>
  <c r="CI375" i="18"/>
  <c r="CH375" i="18"/>
  <c r="CG375" i="18"/>
  <c r="CF375" i="18"/>
  <c r="CE375" i="18"/>
  <c r="CD375" i="18"/>
  <c r="CC375" i="18"/>
  <c r="CB375" i="18"/>
  <c r="CA375" i="18"/>
  <c r="BZ375" i="18"/>
  <c r="BY375" i="18"/>
  <c r="BX375" i="18"/>
  <c r="BW375" i="18"/>
  <c r="BV375" i="18"/>
  <c r="BU375" i="18"/>
  <c r="BT375" i="18"/>
  <c r="BS375" i="18"/>
  <c r="BR375" i="18"/>
  <c r="BQ375" i="18"/>
  <c r="BP375" i="18"/>
  <c r="BO375" i="18"/>
  <c r="BN375" i="18"/>
  <c r="BM375" i="18"/>
  <c r="BL375" i="18"/>
  <c r="BK375" i="18"/>
  <c r="BJ375" i="18"/>
  <c r="BI375" i="18"/>
  <c r="BH375" i="18"/>
  <c r="BG375" i="18"/>
  <c r="BF375" i="18"/>
  <c r="BE375" i="18"/>
  <c r="BD375" i="18"/>
  <c r="BC375" i="18"/>
  <c r="BB375" i="18"/>
  <c r="BA375" i="18"/>
  <c r="AZ375" i="18"/>
  <c r="AY375" i="18"/>
  <c r="AX375" i="18"/>
  <c r="AW375" i="18"/>
  <c r="AV375" i="18"/>
  <c r="AU375" i="18"/>
  <c r="AT375" i="18"/>
  <c r="AS375" i="18"/>
  <c r="AR375" i="18"/>
  <c r="AQ375" i="18"/>
  <c r="AP375" i="18"/>
  <c r="AO375" i="18"/>
  <c r="AN375" i="18"/>
  <c r="AM375" i="18"/>
  <c r="AL375" i="18"/>
  <c r="AK375" i="18"/>
  <c r="AJ375" i="18"/>
  <c r="AI375" i="18"/>
  <c r="AH375" i="18"/>
  <c r="AG375" i="18"/>
  <c r="AF375" i="18"/>
  <c r="AE375" i="18"/>
  <c r="AD375" i="18"/>
  <c r="AC375" i="18"/>
  <c r="AB375" i="18"/>
  <c r="AA375" i="18"/>
  <c r="Z375" i="18"/>
  <c r="Y375" i="18"/>
  <c r="X375" i="18"/>
  <c r="W375" i="18"/>
  <c r="V375" i="18"/>
  <c r="U375" i="18"/>
  <c r="T375" i="18"/>
  <c r="S375" i="18"/>
  <c r="R375" i="18"/>
  <c r="Q375" i="18"/>
  <c r="P375" i="18"/>
  <c r="O375" i="18"/>
  <c r="N375" i="18"/>
  <c r="M375" i="18"/>
  <c r="L375" i="18"/>
  <c r="K375" i="18"/>
  <c r="J375" i="18"/>
  <c r="I375" i="18"/>
  <c r="H375" i="18"/>
  <c r="G375" i="18"/>
  <c r="F375" i="18"/>
  <c r="E375" i="18"/>
  <c r="D375" i="18"/>
  <c r="CM374" i="18"/>
  <c r="CL374" i="18"/>
  <c r="CK374" i="18"/>
  <c r="CJ374" i="18"/>
  <c r="CI374" i="18"/>
  <c r="CH374" i="18"/>
  <c r="CG374" i="18"/>
  <c r="CF374" i="18"/>
  <c r="CE374" i="18"/>
  <c r="CD374" i="18"/>
  <c r="CC374" i="18"/>
  <c r="CB374" i="18"/>
  <c r="CA374" i="18"/>
  <c r="BZ374" i="18"/>
  <c r="BY374" i="18"/>
  <c r="BX374" i="18"/>
  <c r="BW374" i="18"/>
  <c r="BV374" i="18"/>
  <c r="BU374" i="18"/>
  <c r="BT374" i="18"/>
  <c r="BS374" i="18"/>
  <c r="BR374" i="18"/>
  <c r="BQ374" i="18"/>
  <c r="BP374" i="18"/>
  <c r="BO374" i="18"/>
  <c r="BN374" i="18"/>
  <c r="BM374" i="18"/>
  <c r="BL374" i="18"/>
  <c r="BK374" i="18"/>
  <c r="BJ374" i="18"/>
  <c r="BI374" i="18"/>
  <c r="BH374" i="18"/>
  <c r="BG374" i="18"/>
  <c r="BF374" i="18"/>
  <c r="BE374" i="18"/>
  <c r="BD374" i="18"/>
  <c r="BC374" i="18"/>
  <c r="BB374" i="18"/>
  <c r="BA374" i="18"/>
  <c r="AZ374" i="18"/>
  <c r="AY374" i="18"/>
  <c r="AX374" i="18"/>
  <c r="AW374" i="18"/>
  <c r="AV374" i="18"/>
  <c r="AU374" i="18"/>
  <c r="AT374" i="18"/>
  <c r="AS374" i="18"/>
  <c r="AR374" i="18"/>
  <c r="AQ374" i="18"/>
  <c r="AP374" i="18"/>
  <c r="AO374" i="18"/>
  <c r="AN374" i="18"/>
  <c r="AM374" i="18"/>
  <c r="AL374" i="18"/>
  <c r="AK374" i="18"/>
  <c r="AJ374" i="18"/>
  <c r="AI374" i="18"/>
  <c r="AH374" i="18"/>
  <c r="AG374" i="18"/>
  <c r="AF374" i="18"/>
  <c r="AE374" i="18"/>
  <c r="AD374" i="18"/>
  <c r="AC374" i="18"/>
  <c r="AB374" i="18"/>
  <c r="AA374" i="18"/>
  <c r="Z374" i="18"/>
  <c r="Y374" i="18"/>
  <c r="X374" i="18"/>
  <c r="W374" i="18"/>
  <c r="V374" i="18"/>
  <c r="U374" i="18"/>
  <c r="T374" i="18"/>
  <c r="S374" i="18"/>
  <c r="R374" i="18"/>
  <c r="Q374" i="18"/>
  <c r="P374" i="18"/>
  <c r="O374" i="18"/>
  <c r="N374" i="18"/>
  <c r="M374" i="18"/>
  <c r="L374" i="18"/>
  <c r="K374" i="18"/>
  <c r="J374" i="18"/>
  <c r="I374" i="18"/>
  <c r="H374" i="18"/>
  <c r="G374" i="18"/>
  <c r="F374" i="18"/>
  <c r="E374" i="18"/>
  <c r="D374" i="18"/>
  <c r="CM373" i="18"/>
  <c r="CL373" i="18"/>
  <c r="CK373" i="18"/>
  <c r="CJ373" i="18"/>
  <c r="CI373" i="18"/>
  <c r="CH373" i="18"/>
  <c r="CG373" i="18"/>
  <c r="CF373" i="18"/>
  <c r="CE373" i="18"/>
  <c r="CD373" i="18"/>
  <c r="CC373" i="18"/>
  <c r="CB373" i="18"/>
  <c r="CA373" i="18"/>
  <c r="BZ373" i="18"/>
  <c r="BY373" i="18"/>
  <c r="BX373" i="18"/>
  <c r="BW373" i="18"/>
  <c r="BV373" i="18"/>
  <c r="BU373" i="18"/>
  <c r="BT373" i="18"/>
  <c r="BS373" i="18"/>
  <c r="BR373" i="18"/>
  <c r="BQ373" i="18"/>
  <c r="BP373" i="18"/>
  <c r="BO373" i="18"/>
  <c r="BN373" i="18"/>
  <c r="BM373" i="18"/>
  <c r="BL373" i="18"/>
  <c r="BK373" i="18"/>
  <c r="BJ373" i="18"/>
  <c r="BI373" i="18"/>
  <c r="BH373" i="18"/>
  <c r="BG373" i="18"/>
  <c r="BF373" i="18"/>
  <c r="BE373" i="18"/>
  <c r="BD373" i="18"/>
  <c r="BC373" i="18"/>
  <c r="BB373" i="18"/>
  <c r="BA373" i="18"/>
  <c r="AZ373" i="18"/>
  <c r="AY373" i="18"/>
  <c r="AX373" i="18"/>
  <c r="AW373" i="18"/>
  <c r="AV373" i="18"/>
  <c r="AU373" i="18"/>
  <c r="AT373" i="18"/>
  <c r="AS373" i="18"/>
  <c r="AR373" i="18"/>
  <c r="AQ373" i="18"/>
  <c r="AP373" i="18"/>
  <c r="AO373" i="18"/>
  <c r="AN373" i="18"/>
  <c r="AM373" i="18"/>
  <c r="AL373" i="18"/>
  <c r="AK373" i="18"/>
  <c r="AJ373" i="18"/>
  <c r="AI373" i="18"/>
  <c r="AH373" i="18"/>
  <c r="AG373" i="18"/>
  <c r="AF373" i="18"/>
  <c r="AE373" i="18"/>
  <c r="AD373" i="18"/>
  <c r="AC373" i="18"/>
  <c r="AB373" i="18"/>
  <c r="AA373" i="18"/>
  <c r="Z373" i="18"/>
  <c r="Y373" i="18"/>
  <c r="X373" i="18"/>
  <c r="W373" i="18"/>
  <c r="V373" i="18"/>
  <c r="U373" i="18"/>
  <c r="T373" i="18"/>
  <c r="S373" i="18"/>
  <c r="R373" i="18"/>
  <c r="Q373" i="18"/>
  <c r="P373" i="18"/>
  <c r="O373" i="18"/>
  <c r="N373" i="18"/>
  <c r="M373" i="18"/>
  <c r="L373" i="18"/>
  <c r="K373" i="18"/>
  <c r="J373" i="18"/>
  <c r="I373" i="18"/>
  <c r="H373" i="18"/>
  <c r="G373" i="18"/>
  <c r="F373" i="18"/>
  <c r="E373" i="18"/>
  <c r="D373" i="18"/>
  <c r="CM372" i="18"/>
  <c r="CL372" i="18"/>
  <c r="CK372" i="18"/>
  <c r="CJ372" i="18"/>
  <c r="CI372" i="18"/>
  <c r="CH372" i="18"/>
  <c r="CG372" i="18"/>
  <c r="CF372" i="18"/>
  <c r="CE372" i="18"/>
  <c r="CD372" i="18"/>
  <c r="CC372" i="18"/>
  <c r="CB372" i="18"/>
  <c r="CA372" i="18"/>
  <c r="BZ372" i="18"/>
  <c r="BY372" i="18"/>
  <c r="BX372" i="18"/>
  <c r="BW372" i="18"/>
  <c r="BV372" i="18"/>
  <c r="BU372" i="18"/>
  <c r="BT372" i="18"/>
  <c r="BS372" i="18"/>
  <c r="BR372" i="18"/>
  <c r="BQ372" i="18"/>
  <c r="BP372" i="18"/>
  <c r="BO372" i="18"/>
  <c r="BN372" i="18"/>
  <c r="BM372" i="18"/>
  <c r="BL372" i="18"/>
  <c r="BK372" i="18"/>
  <c r="BJ372" i="18"/>
  <c r="BI372" i="18"/>
  <c r="BH372" i="18"/>
  <c r="BG372" i="18"/>
  <c r="BF372" i="18"/>
  <c r="BE372" i="18"/>
  <c r="BD372" i="18"/>
  <c r="BC372" i="18"/>
  <c r="BB372" i="18"/>
  <c r="BA372" i="18"/>
  <c r="AZ372" i="18"/>
  <c r="AY372" i="18"/>
  <c r="AX372" i="18"/>
  <c r="AW372" i="18"/>
  <c r="AV372" i="18"/>
  <c r="AU372" i="18"/>
  <c r="AT372" i="18"/>
  <c r="AS372" i="18"/>
  <c r="AR372" i="18"/>
  <c r="AQ372" i="18"/>
  <c r="AP372" i="18"/>
  <c r="AO372" i="18"/>
  <c r="AN372" i="18"/>
  <c r="AM372" i="18"/>
  <c r="AL372" i="18"/>
  <c r="AK372" i="18"/>
  <c r="AJ372" i="18"/>
  <c r="AI372" i="18"/>
  <c r="AH372" i="18"/>
  <c r="AG372" i="18"/>
  <c r="AF372" i="18"/>
  <c r="AE372" i="18"/>
  <c r="AD372" i="18"/>
  <c r="AC372" i="18"/>
  <c r="AB372" i="18"/>
  <c r="AA372" i="18"/>
  <c r="Z372" i="18"/>
  <c r="Y372" i="18"/>
  <c r="X372" i="18"/>
  <c r="W372" i="18"/>
  <c r="V372" i="18"/>
  <c r="U372" i="18"/>
  <c r="T372" i="18"/>
  <c r="S372" i="18"/>
  <c r="R372" i="18"/>
  <c r="Q372" i="18"/>
  <c r="P372" i="18"/>
  <c r="O372" i="18"/>
  <c r="N372" i="18"/>
  <c r="M372" i="18"/>
  <c r="L372" i="18"/>
  <c r="K372" i="18"/>
  <c r="J372" i="18"/>
  <c r="I372" i="18"/>
  <c r="H372" i="18"/>
  <c r="G372" i="18"/>
  <c r="F372" i="18"/>
  <c r="E372" i="18"/>
  <c r="D372" i="18"/>
  <c r="CM371" i="18"/>
  <c r="CL371" i="18"/>
  <c r="CK371" i="18"/>
  <c r="CJ371" i="18"/>
  <c r="CI371" i="18"/>
  <c r="CH371" i="18"/>
  <c r="CG371" i="18"/>
  <c r="CF371" i="18"/>
  <c r="CE371" i="18"/>
  <c r="CD371" i="18"/>
  <c r="CC371" i="18"/>
  <c r="CB371" i="18"/>
  <c r="CA371" i="18"/>
  <c r="BZ371" i="18"/>
  <c r="BY371" i="18"/>
  <c r="BX371" i="18"/>
  <c r="BW371" i="18"/>
  <c r="BV371" i="18"/>
  <c r="BU371" i="18"/>
  <c r="BT371" i="18"/>
  <c r="BS371" i="18"/>
  <c r="BR371" i="18"/>
  <c r="BQ371" i="18"/>
  <c r="BP371" i="18"/>
  <c r="BO371" i="18"/>
  <c r="BN371" i="18"/>
  <c r="BM371" i="18"/>
  <c r="BL371" i="18"/>
  <c r="BK371" i="18"/>
  <c r="BJ371" i="18"/>
  <c r="BI371" i="18"/>
  <c r="BH371" i="18"/>
  <c r="BG371" i="18"/>
  <c r="BF371" i="18"/>
  <c r="BE371" i="18"/>
  <c r="BD371" i="18"/>
  <c r="BC371" i="18"/>
  <c r="BB371" i="18"/>
  <c r="BA371" i="18"/>
  <c r="AZ371" i="18"/>
  <c r="AY371" i="18"/>
  <c r="AX371" i="18"/>
  <c r="AW371" i="18"/>
  <c r="AV371" i="18"/>
  <c r="AU371" i="18"/>
  <c r="AT371" i="18"/>
  <c r="AS371" i="18"/>
  <c r="AR371" i="18"/>
  <c r="AQ371" i="18"/>
  <c r="AP371" i="18"/>
  <c r="AO371" i="18"/>
  <c r="AN371" i="18"/>
  <c r="AM371" i="18"/>
  <c r="AL371" i="18"/>
  <c r="AK371" i="18"/>
  <c r="AJ371" i="18"/>
  <c r="AI371" i="18"/>
  <c r="AH371" i="18"/>
  <c r="AG371" i="18"/>
  <c r="AF371" i="18"/>
  <c r="AE371" i="18"/>
  <c r="AD371" i="18"/>
  <c r="AC371" i="18"/>
  <c r="AB371" i="18"/>
  <c r="AA371" i="18"/>
  <c r="Z371" i="18"/>
  <c r="Y371" i="18"/>
  <c r="X371" i="18"/>
  <c r="W371" i="18"/>
  <c r="V371" i="18"/>
  <c r="U371" i="18"/>
  <c r="T371" i="18"/>
  <c r="S371" i="18"/>
  <c r="R371" i="18"/>
  <c r="Q371" i="18"/>
  <c r="P371" i="18"/>
  <c r="O371" i="18"/>
  <c r="N371" i="18"/>
  <c r="M371" i="18"/>
  <c r="L371" i="18"/>
  <c r="K371" i="18"/>
  <c r="J371" i="18"/>
  <c r="I371" i="18"/>
  <c r="H371" i="18"/>
  <c r="G371" i="18"/>
  <c r="F371" i="18"/>
  <c r="E371" i="18"/>
  <c r="D371" i="18"/>
  <c r="CM370" i="18"/>
  <c r="CM442" i="18" s="1"/>
  <c r="CM444" i="18" s="1"/>
  <c r="CL370" i="18"/>
  <c r="CL442" i="18" s="1"/>
  <c r="CL444" i="18" s="1"/>
  <c r="CK370" i="18"/>
  <c r="CK442" i="18" s="1"/>
  <c r="CK444" i="18" s="1"/>
  <c r="CJ370" i="18"/>
  <c r="CJ442" i="18" s="1"/>
  <c r="CJ444" i="18" s="1"/>
  <c r="CI370" i="18"/>
  <c r="CI442" i="18" s="1"/>
  <c r="CI444" i="18" s="1"/>
  <c r="CH370" i="18"/>
  <c r="CH442" i="18" s="1"/>
  <c r="CH444" i="18" s="1"/>
  <c r="CG370" i="18"/>
  <c r="CG442" i="18" s="1"/>
  <c r="CG444" i="18" s="1"/>
  <c r="CF370" i="18"/>
  <c r="CF442" i="18" s="1"/>
  <c r="CF444" i="18" s="1"/>
  <c r="CE370" i="18"/>
  <c r="CE442" i="18" s="1"/>
  <c r="CE444" i="18" s="1"/>
  <c r="CD370" i="18"/>
  <c r="CD442" i="18" s="1"/>
  <c r="CD444" i="18" s="1"/>
  <c r="CC370" i="18"/>
  <c r="CC442" i="18" s="1"/>
  <c r="CC444" i="18" s="1"/>
  <c r="CB370" i="18"/>
  <c r="CB442" i="18" s="1"/>
  <c r="CB444" i="18" s="1"/>
  <c r="CA370" i="18"/>
  <c r="CA442" i="18" s="1"/>
  <c r="CA444" i="18" s="1"/>
  <c r="BZ370" i="18"/>
  <c r="BZ442" i="18" s="1"/>
  <c r="BZ444" i="18" s="1"/>
  <c r="BY370" i="18"/>
  <c r="BY442" i="18" s="1"/>
  <c r="BY444" i="18" s="1"/>
  <c r="BX370" i="18"/>
  <c r="BX442" i="18" s="1"/>
  <c r="BX444" i="18" s="1"/>
  <c r="BW370" i="18"/>
  <c r="BW442" i="18" s="1"/>
  <c r="BW444" i="18" s="1"/>
  <c r="BV370" i="18"/>
  <c r="BV442" i="18" s="1"/>
  <c r="BV444" i="18" s="1"/>
  <c r="BU370" i="18"/>
  <c r="BU442" i="18" s="1"/>
  <c r="BU444" i="18" s="1"/>
  <c r="BT370" i="18"/>
  <c r="BT442" i="18" s="1"/>
  <c r="BT444" i="18" s="1"/>
  <c r="BS370" i="18"/>
  <c r="BS442" i="18" s="1"/>
  <c r="BS444" i="18" s="1"/>
  <c r="BR370" i="18"/>
  <c r="BR442" i="18" s="1"/>
  <c r="BR444" i="18" s="1"/>
  <c r="BQ370" i="18"/>
  <c r="BQ442" i="18" s="1"/>
  <c r="BQ444" i="18" s="1"/>
  <c r="BP370" i="18"/>
  <c r="BP442" i="18" s="1"/>
  <c r="BP444" i="18" s="1"/>
  <c r="BO370" i="18"/>
  <c r="BO442" i="18" s="1"/>
  <c r="BO444" i="18" s="1"/>
  <c r="BN370" i="18"/>
  <c r="BN442" i="18" s="1"/>
  <c r="BN444" i="18" s="1"/>
  <c r="BM370" i="18"/>
  <c r="BM442" i="18" s="1"/>
  <c r="BM444" i="18" s="1"/>
  <c r="BL370" i="18"/>
  <c r="BL442" i="18" s="1"/>
  <c r="BL444" i="18" s="1"/>
  <c r="BK370" i="18"/>
  <c r="BK442" i="18" s="1"/>
  <c r="BK444" i="18" s="1"/>
  <c r="BJ370" i="18"/>
  <c r="BJ442" i="18" s="1"/>
  <c r="BJ444" i="18" s="1"/>
  <c r="BI370" i="18"/>
  <c r="BI442" i="18" s="1"/>
  <c r="BI444" i="18" s="1"/>
  <c r="BH370" i="18"/>
  <c r="BH442" i="18" s="1"/>
  <c r="BH444" i="18" s="1"/>
  <c r="BG370" i="18"/>
  <c r="BG442" i="18" s="1"/>
  <c r="BG444" i="18" s="1"/>
  <c r="BF370" i="18"/>
  <c r="BF442" i="18" s="1"/>
  <c r="BF444" i="18" s="1"/>
  <c r="BE370" i="18"/>
  <c r="BE442" i="18" s="1"/>
  <c r="BE444" i="18" s="1"/>
  <c r="BD370" i="18"/>
  <c r="BD442" i="18" s="1"/>
  <c r="BD444" i="18" s="1"/>
  <c r="BC370" i="18"/>
  <c r="BC442" i="18" s="1"/>
  <c r="BC444" i="18" s="1"/>
  <c r="BB370" i="18"/>
  <c r="BB442" i="18" s="1"/>
  <c r="BB444" i="18" s="1"/>
  <c r="BA370" i="18"/>
  <c r="BA442" i="18" s="1"/>
  <c r="BA444" i="18" s="1"/>
  <c r="AZ370" i="18"/>
  <c r="AZ442" i="18" s="1"/>
  <c r="AZ444" i="18" s="1"/>
  <c r="AY370" i="18"/>
  <c r="AY442" i="18" s="1"/>
  <c r="AY444" i="18" s="1"/>
  <c r="AX370" i="18"/>
  <c r="AX442" i="18" s="1"/>
  <c r="AX444" i="18" s="1"/>
  <c r="AW370" i="18"/>
  <c r="AW442" i="18" s="1"/>
  <c r="AW444" i="18" s="1"/>
  <c r="AV370" i="18"/>
  <c r="AV442" i="18" s="1"/>
  <c r="AV444" i="18" s="1"/>
  <c r="AU370" i="18"/>
  <c r="AU442" i="18" s="1"/>
  <c r="AU444" i="18" s="1"/>
  <c r="AT370" i="18"/>
  <c r="AT442" i="18" s="1"/>
  <c r="AT444" i="18" s="1"/>
  <c r="AS370" i="18"/>
  <c r="AS442" i="18" s="1"/>
  <c r="AS444" i="18" s="1"/>
  <c r="AR370" i="18"/>
  <c r="AR442" i="18" s="1"/>
  <c r="AR444" i="18" s="1"/>
  <c r="AQ370" i="18"/>
  <c r="AQ442" i="18" s="1"/>
  <c r="AQ444" i="18" s="1"/>
  <c r="AP370" i="18"/>
  <c r="AP442" i="18" s="1"/>
  <c r="AP444" i="18" s="1"/>
  <c r="AO370" i="18"/>
  <c r="AO442" i="18" s="1"/>
  <c r="AO444" i="18" s="1"/>
  <c r="AN370" i="18"/>
  <c r="AN442" i="18" s="1"/>
  <c r="AN444" i="18" s="1"/>
  <c r="AM370" i="18"/>
  <c r="AM442" i="18" s="1"/>
  <c r="AM444" i="18" s="1"/>
  <c r="AL370" i="18"/>
  <c r="AL442" i="18" s="1"/>
  <c r="AL444" i="18" s="1"/>
  <c r="AK370" i="18"/>
  <c r="AK442" i="18" s="1"/>
  <c r="AK444" i="18" s="1"/>
  <c r="AJ370" i="18"/>
  <c r="AJ442" i="18" s="1"/>
  <c r="AJ444" i="18" s="1"/>
  <c r="AI370" i="18"/>
  <c r="AI442" i="18" s="1"/>
  <c r="AI444" i="18" s="1"/>
  <c r="AH370" i="18"/>
  <c r="AH442" i="18" s="1"/>
  <c r="AH444" i="18" s="1"/>
  <c r="AG370" i="18"/>
  <c r="AG442" i="18" s="1"/>
  <c r="AG444" i="18" s="1"/>
  <c r="AF370" i="18"/>
  <c r="AF442" i="18" s="1"/>
  <c r="AF444" i="18" s="1"/>
  <c r="AE370" i="18"/>
  <c r="AE442" i="18" s="1"/>
  <c r="AE444" i="18" s="1"/>
  <c r="AD370" i="18"/>
  <c r="AD442" i="18" s="1"/>
  <c r="AD444" i="18" s="1"/>
  <c r="AC370" i="18"/>
  <c r="AC442" i="18" s="1"/>
  <c r="AC444" i="18" s="1"/>
  <c r="AB370" i="18"/>
  <c r="AB442" i="18" s="1"/>
  <c r="AB444" i="18" s="1"/>
  <c r="AA370" i="18"/>
  <c r="AA442" i="18" s="1"/>
  <c r="AA444" i="18" s="1"/>
  <c r="Z370" i="18"/>
  <c r="Z442" i="18" s="1"/>
  <c r="Z444" i="18" s="1"/>
  <c r="Y370" i="18"/>
  <c r="Y442" i="18" s="1"/>
  <c r="Y444" i="18" s="1"/>
  <c r="X370" i="18"/>
  <c r="X442" i="18" s="1"/>
  <c r="X444" i="18" s="1"/>
  <c r="W370" i="18"/>
  <c r="W442" i="18" s="1"/>
  <c r="W444" i="18" s="1"/>
  <c r="V370" i="18"/>
  <c r="V442" i="18" s="1"/>
  <c r="V444" i="18" s="1"/>
  <c r="U370" i="18"/>
  <c r="U442" i="18" s="1"/>
  <c r="U444" i="18" s="1"/>
  <c r="T370" i="18"/>
  <c r="T442" i="18" s="1"/>
  <c r="T444" i="18" s="1"/>
  <c r="S370" i="18"/>
  <c r="S442" i="18" s="1"/>
  <c r="S444" i="18" s="1"/>
  <c r="R370" i="18"/>
  <c r="R442" i="18" s="1"/>
  <c r="R444" i="18" s="1"/>
  <c r="Q370" i="18"/>
  <c r="Q442" i="18" s="1"/>
  <c r="Q444" i="18" s="1"/>
  <c r="P370" i="18"/>
  <c r="P442" i="18" s="1"/>
  <c r="P444" i="18" s="1"/>
  <c r="O370" i="18"/>
  <c r="O442" i="18" s="1"/>
  <c r="O444" i="18" s="1"/>
  <c r="N370" i="18"/>
  <c r="N442" i="18" s="1"/>
  <c r="N444" i="18" s="1"/>
  <c r="M370" i="18"/>
  <c r="M442" i="18" s="1"/>
  <c r="M444" i="18" s="1"/>
  <c r="L370" i="18"/>
  <c r="L442" i="18" s="1"/>
  <c r="L444" i="18" s="1"/>
  <c r="K370" i="18"/>
  <c r="K442" i="18" s="1"/>
  <c r="K444" i="18" s="1"/>
  <c r="J370" i="18"/>
  <c r="J442" i="18" s="1"/>
  <c r="J444" i="18" s="1"/>
  <c r="I370" i="18"/>
  <c r="I442" i="18" s="1"/>
  <c r="I444" i="18" s="1"/>
  <c r="H370" i="18"/>
  <c r="H442" i="18" s="1"/>
  <c r="H444" i="18" s="1"/>
  <c r="G370" i="18"/>
  <c r="G442" i="18" s="1"/>
  <c r="G444" i="18" s="1"/>
  <c r="F370" i="18"/>
  <c r="F442" i="18" s="1"/>
  <c r="F444" i="18" s="1"/>
  <c r="E370" i="18"/>
  <c r="E442" i="18" s="1"/>
  <c r="E444" i="18" s="1"/>
  <c r="D370" i="18"/>
  <c r="D442" i="18" s="1"/>
  <c r="D444" i="18" s="1"/>
  <c r="CM368" i="18"/>
  <c r="CL368" i="18"/>
  <c r="CK368" i="18"/>
  <c r="CJ368" i="18"/>
  <c r="CI368" i="18"/>
  <c r="CH368" i="18"/>
  <c r="CG368" i="18"/>
  <c r="CF368" i="18"/>
  <c r="CE368" i="18"/>
  <c r="CD368" i="18"/>
  <c r="CC368" i="18"/>
  <c r="CB368" i="18"/>
  <c r="CA368" i="18"/>
  <c r="BZ368" i="18"/>
  <c r="BY368" i="18"/>
  <c r="BX368" i="18"/>
  <c r="BW368" i="18"/>
  <c r="BV368" i="18"/>
  <c r="BU368" i="18"/>
  <c r="BT368" i="18"/>
  <c r="BS368" i="18"/>
  <c r="BR368" i="18"/>
  <c r="BQ368" i="18"/>
  <c r="BP368" i="18"/>
  <c r="BO368" i="18"/>
  <c r="BN368" i="18"/>
  <c r="BM368" i="18"/>
  <c r="BL368" i="18"/>
  <c r="BK368" i="18"/>
  <c r="BJ368" i="18"/>
  <c r="BI368" i="18"/>
  <c r="BH368" i="18"/>
  <c r="BG368" i="18"/>
  <c r="BF368" i="18"/>
  <c r="BE368" i="18"/>
  <c r="BD368" i="18"/>
  <c r="BC368" i="18"/>
  <c r="BB368" i="18"/>
  <c r="BA368" i="18"/>
  <c r="AZ368" i="18"/>
  <c r="AY368" i="18"/>
  <c r="AX368" i="18"/>
  <c r="AW368" i="18"/>
  <c r="AV368" i="18"/>
  <c r="AU368" i="18"/>
  <c r="AT368" i="18"/>
  <c r="AS368" i="18"/>
  <c r="AR368" i="18"/>
  <c r="AQ368" i="18"/>
  <c r="AP368" i="18"/>
  <c r="AO368" i="18"/>
  <c r="AN368" i="18"/>
  <c r="AM368" i="18"/>
  <c r="AL368" i="18"/>
  <c r="AK368" i="18"/>
  <c r="AJ368" i="18"/>
  <c r="AI368" i="18"/>
  <c r="AH368" i="18"/>
  <c r="AG368" i="18"/>
  <c r="AF368" i="18"/>
  <c r="AE368" i="18"/>
  <c r="AD368" i="18"/>
  <c r="AC368" i="18"/>
  <c r="AB368" i="18"/>
  <c r="AA368" i="18"/>
  <c r="Z368" i="18"/>
  <c r="Y368" i="18"/>
  <c r="X368" i="18"/>
  <c r="W368" i="18"/>
  <c r="V368" i="18"/>
  <c r="U368" i="18"/>
  <c r="T368" i="18"/>
  <c r="S368" i="18"/>
  <c r="R368" i="18"/>
  <c r="Q368" i="18"/>
  <c r="P368" i="18"/>
  <c r="O368" i="18"/>
  <c r="N368" i="18"/>
  <c r="M368" i="18"/>
  <c r="L368" i="18"/>
  <c r="K368" i="18"/>
  <c r="J368" i="18"/>
  <c r="I368" i="18"/>
  <c r="H368" i="18"/>
  <c r="G368" i="18"/>
  <c r="F368" i="18"/>
  <c r="E368" i="18"/>
  <c r="D368" i="18"/>
  <c r="CM367" i="18"/>
  <c r="CL367" i="18"/>
  <c r="CK367" i="18"/>
  <c r="CJ367" i="18"/>
  <c r="CI367" i="18"/>
  <c r="CH367" i="18"/>
  <c r="CG367" i="18"/>
  <c r="CF367" i="18"/>
  <c r="CE367" i="18"/>
  <c r="CD367" i="18"/>
  <c r="CC367" i="18"/>
  <c r="CB367" i="18"/>
  <c r="CA367" i="18"/>
  <c r="BZ367" i="18"/>
  <c r="BY367" i="18"/>
  <c r="BX367" i="18"/>
  <c r="BW367" i="18"/>
  <c r="BV367" i="18"/>
  <c r="BU367" i="18"/>
  <c r="BT367" i="18"/>
  <c r="BS367" i="18"/>
  <c r="BR367" i="18"/>
  <c r="BQ367" i="18"/>
  <c r="BP367" i="18"/>
  <c r="BO367" i="18"/>
  <c r="BN367" i="18"/>
  <c r="BM367" i="18"/>
  <c r="BL367" i="18"/>
  <c r="BK367" i="18"/>
  <c r="BJ367" i="18"/>
  <c r="BI367" i="18"/>
  <c r="BH367" i="18"/>
  <c r="BG367" i="18"/>
  <c r="BF367" i="18"/>
  <c r="BE367" i="18"/>
  <c r="BD367" i="18"/>
  <c r="BC367" i="18"/>
  <c r="BB367" i="18"/>
  <c r="BA367" i="18"/>
  <c r="AZ367" i="18"/>
  <c r="AY367" i="18"/>
  <c r="AX367" i="18"/>
  <c r="AW367" i="18"/>
  <c r="AV367" i="18"/>
  <c r="AU367" i="18"/>
  <c r="AT367" i="18"/>
  <c r="AS367" i="18"/>
  <c r="AR367" i="18"/>
  <c r="AQ367" i="18"/>
  <c r="AP367" i="18"/>
  <c r="AO367" i="18"/>
  <c r="AN367" i="18"/>
  <c r="AM367" i="18"/>
  <c r="AL367" i="18"/>
  <c r="AK367" i="18"/>
  <c r="AJ367" i="18"/>
  <c r="AI367" i="18"/>
  <c r="AH367" i="18"/>
  <c r="AG367" i="18"/>
  <c r="AF367" i="18"/>
  <c r="AE367" i="18"/>
  <c r="AD367" i="18"/>
  <c r="AC367" i="18"/>
  <c r="AB367" i="18"/>
  <c r="AA367" i="18"/>
  <c r="Z367" i="18"/>
  <c r="Y367" i="18"/>
  <c r="X367" i="18"/>
  <c r="W367" i="18"/>
  <c r="V367" i="18"/>
  <c r="U367" i="18"/>
  <c r="T367" i="18"/>
  <c r="S367" i="18"/>
  <c r="R367" i="18"/>
  <c r="Q367" i="18"/>
  <c r="P367" i="18"/>
  <c r="O367" i="18"/>
  <c r="N367" i="18"/>
  <c r="M367" i="18"/>
  <c r="L367" i="18"/>
  <c r="K367" i="18"/>
  <c r="J367" i="18"/>
  <c r="I367" i="18"/>
  <c r="H367" i="18"/>
  <c r="G367" i="18"/>
  <c r="F367" i="18"/>
  <c r="E367" i="18"/>
  <c r="D367" i="18"/>
  <c r="CM366" i="18"/>
  <c r="CL366" i="18"/>
  <c r="CK366" i="18"/>
  <c r="CJ366" i="18"/>
  <c r="CI366" i="18"/>
  <c r="CH366" i="18"/>
  <c r="CG366" i="18"/>
  <c r="CF366" i="18"/>
  <c r="CE366" i="18"/>
  <c r="CD366" i="18"/>
  <c r="CC366" i="18"/>
  <c r="CB366" i="18"/>
  <c r="CA366" i="18"/>
  <c r="BZ366" i="18"/>
  <c r="BY366" i="18"/>
  <c r="BX366" i="18"/>
  <c r="BW366" i="18"/>
  <c r="BV366" i="18"/>
  <c r="BU366" i="18"/>
  <c r="BT366" i="18"/>
  <c r="BS366" i="18"/>
  <c r="BR366" i="18"/>
  <c r="BQ366" i="18"/>
  <c r="BP366" i="18"/>
  <c r="BO366" i="18"/>
  <c r="BN366" i="18"/>
  <c r="BM366" i="18"/>
  <c r="BL366" i="18"/>
  <c r="BK366" i="18"/>
  <c r="BJ366" i="18"/>
  <c r="BI366" i="18"/>
  <c r="BH366" i="18"/>
  <c r="BG366" i="18"/>
  <c r="BF366" i="18"/>
  <c r="BE366" i="18"/>
  <c r="BD366" i="18"/>
  <c r="BC366" i="18"/>
  <c r="BB366" i="18"/>
  <c r="BA366" i="18"/>
  <c r="AZ366" i="18"/>
  <c r="AY366" i="18"/>
  <c r="AX366" i="18"/>
  <c r="AW366" i="18"/>
  <c r="AV366" i="18"/>
  <c r="AU366" i="18"/>
  <c r="AT366" i="18"/>
  <c r="AS366" i="18"/>
  <c r="AR366" i="18"/>
  <c r="AQ366" i="18"/>
  <c r="AP366" i="18"/>
  <c r="AO366" i="18"/>
  <c r="AN366" i="18"/>
  <c r="AM366" i="18"/>
  <c r="AL366" i="18"/>
  <c r="AK366" i="18"/>
  <c r="AJ366" i="18"/>
  <c r="AI366" i="18"/>
  <c r="AH366" i="18"/>
  <c r="AG366" i="18"/>
  <c r="AF366" i="18"/>
  <c r="AE366" i="18"/>
  <c r="AD366" i="18"/>
  <c r="AC366" i="18"/>
  <c r="AB366" i="18"/>
  <c r="AA366" i="18"/>
  <c r="Z366" i="18"/>
  <c r="Y366" i="18"/>
  <c r="X366" i="18"/>
  <c r="W366" i="18"/>
  <c r="V366" i="18"/>
  <c r="U366" i="18"/>
  <c r="T366" i="18"/>
  <c r="S366" i="18"/>
  <c r="R366" i="18"/>
  <c r="Q366" i="18"/>
  <c r="P366" i="18"/>
  <c r="O366" i="18"/>
  <c r="N366" i="18"/>
  <c r="M366" i="18"/>
  <c r="L366" i="18"/>
  <c r="K366" i="18"/>
  <c r="J366" i="18"/>
  <c r="I366" i="18"/>
  <c r="H366" i="18"/>
  <c r="G366" i="18"/>
  <c r="F366" i="18"/>
  <c r="E366" i="18"/>
  <c r="D366" i="18"/>
  <c r="CM365" i="18"/>
  <c r="CL365" i="18"/>
  <c r="CK365" i="18"/>
  <c r="CJ365" i="18"/>
  <c r="CI365" i="18"/>
  <c r="CH365" i="18"/>
  <c r="CG365" i="18"/>
  <c r="CF365" i="18"/>
  <c r="CE365" i="18"/>
  <c r="CD365" i="18"/>
  <c r="CC365" i="18"/>
  <c r="CB365" i="18"/>
  <c r="CA365" i="18"/>
  <c r="BZ365" i="18"/>
  <c r="BY365" i="18"/>
  <c r="BX365" i="18"/>
  <c r="BW365" i="18"/>
  <c r="BV365" i="18"/>
  <c r="BU365" i="18"/>
  <c r="BT365" i="18"/>
  <c r="BS365" i="18"/>
  <c r="BR365" i="18"/>
  <c r="BQ365" i="18"/>
  <c r="BP365" i="18"/>
  <c r="BO365" i="18"/>
  <c r="BN365" i="18"/>
  <c r="BM365" i="18"/>
  <c r="BL365" i="18"/>
  <c r="BK365" i="18"/>
  <c r="BJ365" i="18"/>
  <c r="BI365" i="18"/>
  <c r="BH365" i="18"/>
  <c r="BG365" i="18"/>
  <c r="BF365" i="18"/>
  <c r="BE365" i="18"/>
  <c r="BD365" i="18"/>
  <c r="BC365" i="18"/>
  <c r="BB365" i="18"/>
  <c r="BA365" i="18"/>
  <c r="AZ365" i="18"/>
  <c r="AY365" i="18"/>
  <c r="AX365" i="18"/>
  <c r="AW365" i="18"/>
  <c r="AV365" i="18"/>
  <c r="AU365" i="18"/>
  <c r="AT365" i="18"/>
  <c r="AS365" i="18"/>
  <c r="AR365" i="18"/>
  <c r="AQ365" i="18"/>
  <c r="AP365" i="18"/>
  <c r="AO365" i="18"/>
  <c r="AN365" i="18"/>
  <c r="AM365" i="18"/>
  <c r="AL365" i="18"/>
  <c r="AK365" i="18"/>
  <c r="AJ365" i="18"/>
  <c r="AI365" i="18"/>
  <c r="AH365" i="18"/>
  <c r="AG365" i="18"/>
  <c r="AF365" i="18"/>
  <c r="AE365" i="18"/>
  <c r="AD365" i="18"/>
  <c r="AC365" i="18"/>
  <c r="AB365" i="18"/>
  <c r="AA365" i="18"/>
  <c r="Z365" i="18"/>
  <c r="Y365" i="18"/>
  <c r="X365" i="18"/>
  <c r="W365" i="18"/>
  <c r="V365" i="18"/>
  <c r="U365" i="18"/>
  <c r="T365" i="18"/>
  <c r="S365" i="18"/>
  <c r="R365" i="18"/>
  <c r="Q365" i="18"/>
  <c r="P365" i="18"/>
  <c r="O365" i="18"/>
  <c r="N365" i="18"/>
  <c r="M365" i="18"/>
  <c r="L365" i="18"/>
  <c r="K365" i="18"/>
  <c r="J365" i="18"/>
  <c r="I365" i="18"/>
  <c r="H365" i="18"/>
  <c r="G365" i="18"/>
  <c r="F365" i="18"/>
  <c r="E365" i="18"/>
  <c r="D365" i="18"/>
  <c r="CM364" i="18"/>
  <c r="CL364" i="18"/>
  <c r="CK364" i="18"/>
  <c r="CJ364" i="18"/>
  <c r="CI364" i="18"/>
  <c r="CH364" i="18"/>
  <c r="CG364" i="18"/>
  <c r="CF364" i="18"/>
  <c r="CE364" i="18"/>
  <c r="CD364" i="18"/>
  <c r="CC364" i="18"/>
  <c r="CB364" i="18"/>
  <c r="CA364" i="18"/>
  <c r="BZ364" i="18"/>
  <c r="BY364" i="18"/>
  <c r="BX364" i="18"/>
  <c r="BW364" i="18"/>
  <c r="BV364" i="18"/>
  <c r="BU364" i="18"/>
  <c r="BT364" i="18"/>
  <c r="BS364" i="18"/>
  <c r="BR364" i="18"/>
  <c r="BQ364" i="18"/>
  <c r="BP364" i="18"/>
  <c r="BO364" i="18"/>
  <c r="BN364" i="18"/>
  <c r="BM364" i="18"/>
  <c r="BL364" i="18"/>
  <c r="BK364" i="18"/>
  <c r="BJ364" i="18"/>
  <c r="BI364" i="18"/>
  <c r="BH364" i="18"/>
  <c r="BG364" i="18"/>
  <c r="BF364" i="18"/>
  <c r="BE364" i="18"/>
  <c r="BD364" i="18"/>
  <c r="BC364" i="18"/>
  <c r="BB364" i="18"/>
  <c r="BA364" i="18"/>
  <c r="AZ364" i="18"/>
  <c r="AY364" i="18"/>
  <c r="AX364" i="18"/>
  <c r="AW364" i="18"/>
  <c r="AV364" i="18"/>
  <c r="AU364" i="18"/>
  <c r="AT364" i="18"/>
  <c r="AS364" i="18"/>
  <c r="AR364" i="18"/>
  <c r="AQ364" i="18"/>
  <c r="AP364" i="18"/>
  <c r="AO364" i="18"/>
  <c r="AN364" i="18"/>
  <c r="AM364" i="18"/>
  <c r="AL364" i="18"/>
  <c r="AK364" i="18"/>
  <c r="AJ364" i="18"/>
  <c r="AI364" i="18"/>
  <c r="AH364" i="18"/>
  <c r="AG364" i="18"/>
  <c r="AF364" i="18"/>
  <c r="AE364" i="18"/>
  <c r="AD364" i="18"/>
  <c r="AC364" i="18"/>
  <c r="AB364" i="18"/>
  <c r="AA364" i="18"/>
  <c r="Z364" i="18"/>
  <c r="Y364" i="18"/>
  <c r="X364" i="18"/>
  <c r="W364" i="18"/>
  <c r="V364" i="18"/>
  <c r="U364" i="18"/>
  <c r="T364" i="18"/>
  <c r="S364" i="18"/>
  <c r="R364" i="18"/>
  <c r="Q364" i="18"/>
  <c r="P364" i="18"/>
  <c r="O364" i="18"/>
  <c r="N364" i="18"/>
  <c r="M364" i="18"/>
  <c r="L364" i="18"/>
  <c r="K364" i="18"/>
  <c r="J364" i="18"/>
  <c r="I364" i="18"/>
  <c r="H364" i="18"/>
  <c r="G364" i="18"/>
  <c r="F364" i="18"/>
  <c r="E364" i="18"/>
  <c r="D364" i="18"/>
  <c r="CM363" i="18"/>
  <c r="CL363" i="18"/>
  <c r="CK363" i="18"/>
  <c r="CJ363" i="18"/>
  <c r="CI363" i="18"/>
  <c r="CH363" i="18"/>
  <c r="CG363" i="18"/>
  <c r="CF363" i="18"/>
  <c r="CE363" i="18"/>
  <c r="CD363" i="18"/>
  <c r="CC363" i="18"/>
  <c r="CB363" i="18"/>
  <c r="CA363" i="18"/>
  <c r="BZ363" i="18"/>
  <c r="BY363" i="18"/>
  <c r="BX363" i="18"/>
  <c r="BW363" i="18"/>
  <c r="BV363" i="18"/>
  <c r="BU363" i="18"/>
  <c r="BT363" i="18"/>
  <c r="BS363" i="18"/>
  <c r="BR363" i="18"/>
  <c r="BQ363" i="18"/>
  <c r="BP363" i="18"/>
  <c r="BO363" i="18"/>
  <c r="BN363" i="18"/>
  <c r="BM363" i="18"/>
  <c r="BL363" i="18"/>
  <c r="BK363" i="18"/>
  <c r="BJ363" i="18"/>
  <c r="BI363" i="18"/>
  <c r="BH363" i="18"/>
  <c r="BG363" i="18"/>
  <c r="BF363" i="18"/>
  <c r="BE363" i="18"/>
  <c r="BD363" i="18"/>
  <c r="BC363" i="18"/>
  <c r="BB363" i="18"/>
  <c r="BA363" i="18"/>
  <c r="AZ363" i="18"/>
  <c r="AY363" i="18"/>
  <c r="AX363" i="18"/>
  <c r="AW363" i="18"/>
  <c r="AV363" i="18"/>
  <c r="AU363" i="18"/>
  <c r="AT363" i="18"/>
  <c r="AS363" i="18"/>
  <c r="AR363" i="18"/>
  <c r="AQ363" i="18"/>
  <c r="AP363" i="18"/>
  <c r="AO363" i="18"/>
  <c r="AN363" i="18"/>
  <c r="AM363" i="18"/>
  <c r="AL363" i="18"/>
  <c r="AK363" i="18"/>
  <c r="AJ363" i="18"/>
  <c r="AI363" i="18"/>
  <c r="AH363" i="18"/>
  <c r="AG363" i="18"/>
  <c r="AF363" i="18"/>
  <c r="AE363" i="18"/>
  <c r="AD363" i="18"/>
  <c r="AC363" i="18"/>
  <c r="AB363" i="18"/>
  <c r="AA363" i="18"/>
  <c r="Z363" i="18"/>
  <c r="Y363" i="18"/>
  <c r="X363" i="18"/>
  <c r="W363" i="18"/>
  <c r="V363" i="18"/>
  <c r="U363" i="18"/>
  <c r="T363" i="18"/>
  <c r="S363" i="18"/>
  <c r="R363" i="18"/>
  <c r="Q363" i="18"/>
  <c r="P363" i="18"/>
  <c r="O363" i="18"/>
  <c r="N363" i="18"/>
  <c r="M363" i="18"/>
  <c r="L363" i="18"/>
  <c r="K363" i="18"/>
  <c r="J363" i="18"/>
  <c r="I363" i="18"/>
  <c r="H363" i="18"/>
  <c r="G363" i="18"/>
  <c r="F363" i="18"/>
  <c r="E363" i="18"/>
  <c r="D363" i="18"/>
  <c r="CM362" i="18"/>
  <c r="CL362" i="18"/>
  <c r="CK362" i="18"/>
  <c r="CJ362" i="18"/>
  <c r="CI362" i="18"/>
  <c r="CH362" i="18"/>
  <c r="CG362" i="18"/>
  <c r="CF362" i="18"/>
  <c r="CE362" i="18"/>
  <c r="CD362" i="18"/>
  <c r="CC362" i="18"/>
  <c r="CB362" i="18"/>
  <c r="CA362" i="18"/>
  <c r="BZ362" i="18"/>
  <c r="BY362" i="18"/>
  <c r="BX362" i="18"/>
  <c r="BW362" i="18"/>
  <c r="BV362" i="18"/>
  <c r="BU362" i="18"/>
  <c r="BT362" i="18"/>
  <c r="BS362" i="18"/>
  <c r="BR362" i="18"/>
  <c r="BQ362" i="18"/>
  <c r="BP362" i="18"/>
  <c r="BO362" i="18"/>
  <c r="BN362" i="18"/>
  <c r="BM362" i="18"/>
  <c r="BL362" i="18"/>
  <c r="BK362" i="18"/>
  <c r="BJ362" i="18"/>
  <c r="BI362" i="18"/>
  <c r="BH362" i="18"/>
  <c r="BG362" i="18"/>
  <c r="BF362" i="18"/>
  <c r="BE362" i="18"/>
  <c r="BD362" i="18"/>
  <c r="BC362" i="18"/>
  <c r="BB362" i="18"/>
  <c r="BA362" i="18"/>
  <c r="AZ362" i="18"/>
  <c r="AY362" i="18"/>
  <c r="AX362" i="18"/>
  <c r="AW362" i="18"/>
  <c r="AV362" i="18"/>
  <c r="AU362" i="18"/>
  <c r="AT362" i="18"/>
  <c r="AS362" i="18"/>
  <c r="AR362" i="18"/>
  <c r="AQ362" i="18"/>
  <c r="AP362" i="18"/>
  <c r="AO362" i="18"/>
  <c r="AN362" i="18"/>
  <c r="AM362" i="18"/>
  <c r="AL362" i="18"/>
  <c r="AK362" i="18"/>
  <c r="AJ362" i="18"/>
  <c r="AI362" i="18"/>
  <c r="AH362" i="18"/>
  <c r="AG362" i="18"/>
  <c r="AF362" i="18"/>
  <c r="AE362" i="18"/>
  <c r="AD362" i="18"/>
  <c r="AC362" i="18"/>
  <c r="AB362" i="18"/>
  <c r="AA362" i="18"/>
  <c r="Z362" i="18"/>
  <c r="Y362" i="18"/>
  <c r="X362" i="18"/>
  <c r="W362" i="18"/>
  <c r="V362" i="18"/>
  <c r="U362" i="18"/>
  <c r="T362" i="18"/>
  <c r="S362" i="18"/>
  <c r="R362" i="18"/>
  <c r="Q362" i="18"/>
  <c r="P362" i="18"/>
  <c r="O362" i="18"/>
  <c r="N362" i="18"/>
  <c r="M362" i="18"/>
  <c r="L362" i="18"/>
  <c r="K362" i="18"/>
  <c r="J362" i="18"/>
  <c r="I362" i="18"/>
  <c r="H362" i="18"/>
  <c r="G362" i="18"/>
  <c r="F362" i="18"/>
  <c r="E362" i="18"/>
  <c r="D362" i="18"/>
  <c r="CM361" i="18"/>
  <c r="CL361" i="18"/>
  <c r="CK361" i="18"/>
  <c r="CJ361" i="18"/>
  <c r="CI361" i="18"/>
  <c r="CH361" i="18"/>
  <c r="CG361" i="18"/>
  <c r="CF361" i="18"/>
  <c r="CE361" i="18"/>
  <c r="CD361" i="18"/>
  <c r="CC361" i="18"/>
  <c r="CB361" i="18"/>
  <c r="CA361" i="18"/>
  <c r="BZ361" i="18"/>
  <c r="BY361" i="18"/>
  <c r="BX361" i="18"/>
  <c r="BW361" i="18"/>
  <c r="BV361" i="18"/>
  <c r="BU361" i="18"/>
  <c r="BT361" i="18"/>
  <c r="BS361" i="18"/>
  <c r="BR361" i="18"/>
  <c r="BQ361" i="18"/>
  <c r="BP361" i="18"/>
  <c r="BO361" i="18"/>
  <c r="BN361" i="18"/>
  <c r="BM361" i="18"/>
  <c r="BL361" i="18"/>
  <c r="BK361" i="18"/>
  <c r="BJ361" i="18"/>
  <c r="BI361" i="18"/>
  <c r="BH361" i="18"/>
  <c r="BG361" i="18"/>
  <c r="BF361" i="18"/>
  <c r="BE361" i="18"/>
  <c r="BD361" i="18"/>
  <c r="BC361" i="18"/>
  <c r="BB361" i="18"/>
  <c r="BA361" i="18"/>
  <c r="AZ361" i="18"/>
  <c r="AY361" i="18"/>
  <c r="AX361" i="18"/>
  <c r="AW361" i="18"/>
  <c r="AV361" i="18"/>
  <c r="AU361" i="18"/>
  <c r="AT361" i="18"/>
  <c r="AS361" i="18"/>
  <c r="AR361" i="18"/>
  <c r="AQ361" i="18"/>
  <c r="AP361" i="18"/>
  <c r="AO361" i="18"/>
  <c r="AN361" i="18"/>
  <c r="AM361" i="18"/>
  <c r="AL361" i="18"/>
  <c r="AK361" i="18"/>
  <c r="AJ361" i="18"/>
  <c r="AI361" i="18"/>
  <c r="AH361" i="18"/>
  <c r="AG361" i="18"/>
  <c r="AF361" i="18"/>
  <c r="AE361" i="18"/>
  <c r="AD361" i="18"/>
  <c r="AC361" i="18"/>
  <c r="AB361" i="18"/>
  <c r="AA361" i="18"/>
  <c r="Z361" i="18"/>
  <c r="Y361" i="18"/>
  <c r="X361" i="18"/>
  <c r="W361" i="18"/>
  <c r="V361" i="18"/>
  <c r="U361" i="18"/>
  <c r="T361" i="18"/>
  <c r="S361" i="18"/>
  <c r="R361" i="18"/>
  <c r="Q361" i="18"/>
  <c r="P361" i="18"/>
  <c r="O361" i="18"/>
  <c r="N361" i="18"/>
  <c r="M361" i="18"/>
  <c r="L361" i="18"/>
  <c r="K361" i="18"/>
  <c r="J361" i="18"/>
  <c r="I361" i="18"/>
  <c r="H361" i="18"/>
  <c r="G361" i="18"/>
  <c r="F361" i="18"/>
  <c r="E361" i="18"/>
  <c r="D361" i="18"/>
  <c r="CM360" i="18"/>
  <c r="CL360" i="18"/>
  <c r="CK360" i="18"/>
  <c r="CJ360" i="18"/>
  <c r="CI360" i="18"/>
  <c r="CH360" i="18"/>
  <c r="CG360" i="18"/>
  <c r="CF360" i="18"/>
  <c r="CE360" i="18"/>
  <c r="CD360" i="18"/>
  <c r="CC360" i="18"/>
  <c r="CB360" i="18"/>
  <c r="CA360" i="18"/>
  <c r="BZ360" i="18"/>
  <c r="BY360" i="18"/>
  <c r="BX360" i="18"/>
  <c r="BW360" i="18"/>
  <c r="BV360" i="18"/>
  <c r="BU360" i="18"/>
  <c r="BT360" i="18"/>
  <c r="BS360" i="18"/>
  <c r="BR360" i="18"/>
  <c r="BQ360" i="18"/>
  <c r="BP360" i="18"/>
  <c r="BO360" i="18"/>
  <c r="BN360" i="18"/>
  <c r="BM360" i="18"/>
  <c r="BL360" i="18"/>
  <c r="BK360" i="18"/>
  <c r="BJ360" i="18"/>
  <c r="BI360" i="18"/>
  <c r="BH360" i="18"/>
  <c r="BG360" i="18"/>
  <c r="BF360" i="18"/>
  <c r="BE360" i="18"/>
  <c r="BD360" i="18"/>
  <c r="BC360" i="18"/>
  <c r="BB360" i="18"/>
  <c r="BA360" i="18"/>
  <c r="AZ360" i="18"/>
  <c r="AY360" i="18"/>
  <c r="AX360" i="18"/>
  <c r="AW360" i="18"/>
  <c r="AV360" i="18"/>
  <c r="AU360" i="18"/>
  <c r="AT360" i="18"/>
  <c r="AS360" i="18"/>
  <c r="AR360" i="18"/>
  <c r="AQ360" i="18"/>
  <c r="AP360" i="18"/>
  <c r="AO360" i="18"/>
  <c r="AN360" i="18"/>
  <c r="AM360" i="18"/>
  <c r="AL360" i="18"/>
  <c r="AK360" i="18"/>
  <c r="AJ360" i="18"/>
  <c r="AI360" i="18"/>
  <c r="AH360" i="18"/>
  <c r="AG360" i="18"/>
  <c r="AF360" i="18"/>
  <c r="AE360" i="18"/>
  <c r="AD360" i="18"/>
  <c r="AC360" i="18"/>
  <c r="AB360" i="18"/>
  <c r="AA360" i="18"/>
  <c r="Z360" i="18"/>
  <c r="Y360" i="18"/>
  <c r="X360" i="18"/>
  <c r="W360" i="18"/>
  <c r="V360" i="18"/>
  <c r="U360" i="18"/>
  <c r="T360" i="18"/>
  <c r="S360" i="18"/>
  <c r="R360" i="18"/>
  <c r="Q360" i="18"/>
  <c r="P360" i="18"/>
  <c r="O360" i="18"/>
  <c r="N360" i="18"/>
  <c r="M360" i="18"/>
  <c r="L360" i="18"/>
  <c r="K360" i="18"/>
  <c r="J360" i="18"/>
  <c r="I360" i="18"/>
  <c r="H360" i="18"/>
  <c r="G360" i="18"/>
  <c r="F360" i="18"/>
  <c r="E360" i="18"/>
  <c r="D360" i="18"/>
  <c r="CM359" i="18"/>
  <c r="CL359" i="18"/>
  <c r="CK359" i="18"/>
  <c r="CJ359" i="18"/>
  <c r="CI359" i="18"/>
  <c r="CH359" i="18"/>
  <c r="CG359" i="18"/>
  <c r="CF359" i="18"/>
  <c r="CE359" i="18"/>
  <c r="CD359" i="18"/>
  <c r="CC359" i="18"/>
  <c r="CB359" i="18"/>
  <c r="CA359" i="18"/>
  <c r="BZ359" i="18"/>
  <c r="BY359" i="18"/>
  <c r="BX359" i="18"/>
  <c r="BW359" i="18"/>
  <c r="BV359" i="18"/>
  <c r="BU359" i="18"/>
  <c r="BT359" i="18"/>
  <c r="BS359" i="18"/>
  <c r="BR359" i="18"/>
  <c r="BQ359" i="18"/>
  <c r="BP359" i="18"/>
  <c r="BO359" i="18"/>
  <c r="BN359" i="18"/>
  <c r="BM359" i="18"/>
  <c r="BL359" i="18"/>
  <c r="BK359" i="18"/>
  <c r="BJ359" i="18"/>
  <c r="BI359" i="18"/>
  <c r="BH359" i="18"/>
  <c r="BG359" i="18"/>
  <c r="BF359" i="18"/>
  <c r="BE359" i="18"/>
  <c r="BD359" i="18"/>
  <c r="BC359" i="18"/>
  <c r="BB359" i="18"/>
  <c r="BA359" i="18"/>
  <c r="AZ359" i="18"/>
  <c r="AY359" i="18"/>
  <c r="AX359" i="18"/>
  <c r="AW359" i="18"/>
  <c r="AV359" i="18"/>
  <c r="AU359" i="18"/>
  <c r="AT359" i="18"/>
  <c r="AS359" i="18"/>
  <c r="AR359" i="18"/>
  <c r="AQ359" i="18"/>
  <c r="AP359" i="18"/>
  <c r="AO359" i="18"/>
  <c r="AN359" i="18"/>
  <c r="AM359" i="18"/>
  <c r="AL359" i="18"/>
  <c r="AK359" i="18"/>
  <c r="AJ359" i="18"/>
  <c r="AI359" i="18"/>
  <c r="AH359" i="18"/>
  <c r="AG359" i="18"/>
  <c r="AF359" i="18"/>
  <c r="AE359" i="18"/>
  <c r="AD359" i="18"/>
  <c r="AC359" i="18"/>
  <c r="AB359" i="18"/>
  <c r="AA359" i="18"/>
  <c r="Z359" i="18"/>
  <c r="Y359" i="18"/>
  <c r="X359" i="18"/>
  <c r="W359" i="18"/>
  <c r="V359" i="18"/>
  <c r="U359" i="18"/>
  <c r="T359" i="18"/>
  <c r="S359" i="18"/>
  <c r="R359" i="18"/>
  <c r="Q359" i="18"/>
  <c r="P359" i="18"/>
  <c r="O359" i="18"/>
  <c r="N359" i="18"/>
  <c r="M359" i="18"/>
  <c r="L359" i="18"/>
  <c r="K359" i="18"/>
  <c r="J359" i="18"/>
  <c r="I359" i="18"/>
  <c r="H359" i="18"/>
  <c r="G359" i="18"/>
  <c r="F359" i="18"/>
  <c r="E359" i="18"/>
  <c r="D359" i="18"/>
  <c r="CM358" i="18"/>
  <c r="CL358" i="18"/>
  <c r="CK358" i="18"/>
  <c r="CJ358" i="18"/>
  <c r="CI358" i="18"/>
  <c r="CH358" i="18"/>
  <c r="CG358" i="18"/>
  <c r="CF358" i="18"/>
  <c r="CE358" i="18"/>
  <c r="CD358" i="18"/>
  <c r="CC358" i="18"/>
  <c r="CB358" i="18"/>
  <c r="CA358" i="18"/>
  <c r="BZ358" i="18"/>
  <c r="BY358" i="18"/>
  <c r="BX358" i="18"/>
  <c r="BW358" i="18"/>
  <c r="BV358" i="18"/>
  <c r="BU358" i="18"/>
  <c r="BT358" i="18"/>
  <c r="BS358" i="18"/>
  <c r="BR358" i="18"/>
  <c r="BQ358" i="18"/>
  <c r="BP358" i="18"/>
  <c r="BO358" i="18"/>
  <c r="BN358" i="18"/>
  <c r="BM358" i="18"/>
  <c r="BL358" i="18"/>
  <c r="BK358" i="18"/>
  <c r="BJ358" i="18"/>
  <c r="BI358" i="18"/>
  <c r="BH358" i="18"/>
  <c r="BG358" i="18"/>
  <c r="BF358" i="18"/>
  <c r="BE358" i="18"/>
  <c r="BD358" i="18"/>
  <c r="BC358" i="18"/>
  <c r="BB358" i="18"/>
  <c r="BA358" i="18"/>
  <c r="AZ358" i="18"/>
  <c r="AY358" i="18"/>
  <c r="AX358" i="18"/>
  <c r="AW358" i="18"/>
  <c r="AV358" i="18"/>
  <c r="AU358" i="18"/>
  <c r="AT358" i="18"/>
  <c r="AS358" i="18"/>
  <c r="AR358" i="18"/>
  <c r="AQ358" i="18"/>
  <c r="AP358" i="18"/>
  <c r="AO358" i="18"/>
  <c r="AN358" i="18"/>
  <c r="AM358" i="18"/>
  <c r="AL358" i="18"/>
  <c r="AK358" i="18"/>
  <c r="AJ358" i="18"/>
  <c r="AI358" i="18"/>
  <c r="AH358" i="18"/>
  <c r="AG358" i="18"/>
  <c r="AF358" i="18"/>
  <c r="AE358" i="18"/>
  <c r="AD358" i="18"/>
  <c r="AC358" i="18"/>
  <c r="AB358" i="18"/>
  <c r="AA358" i="18"/>
  <c r="Z358" i="18"/>
  <c r="Y358" i="18"/>
  <c r="X358" i="18"/>
  <c r="W358" i="18"/>
  <c r="V358" i="18"/>
  <c r="U358" i="18"/>
  <c r="T358" i="18"/>
  <c r="S358" i="18"/>
  <c r="R358" i="18"/>
  <c r="Q358" i="18"/>
  <c r="P358" i="18"/>
  <c r="O358" i="18"/>
  <c r="N358" i="18"/>
  <c r="M358" i="18"/>
  <c r="L358" i="18"/>
  <c r="K358" i="18"/>
  <c r="J358" i="18"/>
  <c r="I358" i="18"/>
  <c r="H358" i="18"/>
  <c r="G358" i="18"/>
  <c r="F358" i="18"/>
  <c r="E358" i="18"/>
  <c r="D358" i="18"/>
  <c r="CM357" i="18"/>
  <c r="CL357" i="18"/>
  <c r="CK357" i="18"/>
  <c r="CJ357" i="18"/>
  <c r="CI357" i="18"/>
  <c r="CH357" i="18"/>
  <c r="CG357" i="18"/>
  <c r="CF357" i="18"/>
  <c r="CE357" i="18"/>
  <c r="CD357" i="18"/>
  <c r="CC357" i="18"/>
  <c r="CB357" i="18"/>
  <c r="CA357" i="18"/>
  <c r="BZ357" i="18"/>
  <c r="BY357" i="18"/>
  <c r="BX357" i="18"/>
  <c r="BW357" i="18"/>
  <c r="BV357" i="18"/>
  <c r="BU357" i="18"/>
  <c r="BT357" i="18"/>
  <c r="BS357" i="18"/>
  <c r="BR357" i="18"/>
  <c r="BQ357" i="18"/>
  <c r="BP357" i="18"/>
  <c r="BO357" i="18"/>
  <c r="BN357" i="18"/>
  <c r="BM357" i="18"/>
  <c r="BL357" i="18"/>
  <c r="BK357" i="18"/>
  <c r="BJ357" i="18"/>
  <c r="BI357" i="18"/>
  <c r="BH357" i="18"/>
  <c r="BG357" i="18"/>
  <c r="BF357" i="18"/>
  <c r="BE357" i="18"/>
  <c r="BD357" i="18"/>
  <c r="BC357" i="18"/>
  <c r="BB357" i="18"/>
  <c r="BA357" i="18"/>
  <c r="AZ357" i="18"/>
  <c r="AY357" i="18"/>
  <c r="AX357" i="18"/>
  <c r="AW357" i="18"/>
  <c r="AV357" i="18"/>
  <c r="AU357" i="18"/>
  <c r="AT357" i="18"/>
  <c r="AS357" i="18"/>
  <c r="AR357" i="18"/>
  <c r="AQ357" i="18"/>
  <c r="AP357" i="18"/>
  <c r="AO357" i="18"/>
  <c r="AN357" i="18"/>
  <c r="AM357" i="18"/>
  <c r="AL357" i="18"/>
  <c r="AK357" i="18"/>
  <c r="AJ357" i="18"/>
  <c r="AI357" i="18"/>
  <c r="AH357" i="18"/>
  <c r="AG357" i="18"/>
  <c r="AF357" i="18"/>
  <c r="AE357" i="18"/>
  <c r="AD357" i="18"/>
  <c r="AC357" i="18"/>
  <c r="AB357" i="18"/>
  <c r="AA357" i="18"/>
  <c r="Z357" i="18"/>
  <c r="Y357" i="18"/>
  <c r="X357" i="18"/>
  <c r="W357" i="18"/>
  <c r="V357" i="18"/>
  <c r="U357" i="18"/>
  <c r="T357" i="18"/>
  <c r="S357" i="18"/>
  <c r="R357" i="18"/>
  <c r="Q357" i="18"/>
  <c r="P357" i="18"/>
  <c r="O357" i="18"/>
  <c r="N357" i="18"/>
  <c r="M357" i="18"/>
  <c r="L357" i="18"/>
  <c r="K357" i="18"/>
  <c r="J357" i="18"/>
  <c r="I357" i="18"/>
  <c r="H357" i="18"/>
  <c r="G357" i="18"/>
  <c r="F357" i="18"/>
  <c r="E357" i="18"/>
  <c r="D357" i="18"/>
  <c r="CM356" i="18"/>
  <c r="CL356" i="18"/>
  <c r="CK356" i="18"/>
  <c r="CJ356" i="18"/>
  <c r="CI356" i="18"/>
  <c r="CH356" i="18"/>
  <c r="CG356" i="18"/>
  <c r="CF356" i="18"/>
  <c r="CE356" i="18"/>
  <c r="CD356" i="18"/>
  <c r="CC356" i="18"/>
  <c r="CB356" i="18"/>
  <c r="CA356" i="18"/>
  <c r="BZ356" i="18"/>
  <c r="BY356" i="18"/>
  <c r="BX356" i="18"/>
  <c r="BW356" i="18"/>
  <c r="BV356" i="18"/>
  <c r="BU356" i="18"/>
  <c r="BT356" i="18"/>
  <c r="BS356" i="18"/>
  <c r="BR356" i="18"/>
  <c r="BQ356" i="18"/>
  <c r="BP356" i="18"/>
  <c r="BO356" i="18"/>
  <c r="BN356" i="18"/>
  <c r="BM356" i="18"/>
  <c r="BL356" i="18"/>
  <c r="BK356" i="18"/>
  <c r="BJ356" i="18"/>
  <c r="BI356" i="18"/>
  <c r="BH356" i="18"/>
  <c r="BG356" i="18"/>
  <c r="BF356" i="18"/>
  <c r="BE356" i="18"/>
  <c r="BD356" i="18"/>
  <c r="BC356" i="18"/>
  <c r="BB356" i="18"/>
  <c r="BA356" i="18"/>
  <c r="AZ356" i="18"/>
  <c r="AY356" i="18"/>
  <c r="AX356" i="18"/>
  <c r="AW356" i="18"/>
  <c r="AV356" i="18"/>
  <c r="AU356" i="18"/>
  <c r="AT356" i="18"/>
  <c r="AS356" i="18"/>
  <c r="AR356" i="18"/>
  <c r="AQ356" i="18"/>
  <c r="AP356" i="18"/>
  <c r="AO356" i="18"/>
  <c r="AN356" i="18"/>
  <c r="AM356" i="18"/>
  <c r="AL356" i="18"/>
  <c r="AK356" i="18"/>
  <c r="AJ356" i="18"/>
  <c r="AI356" i="18"/>
  <c r="AH356" i="18"/>
  <c r="AG356" i="18"/>
  <c r="AF356" i="18"/>
  <c r="AE356" i="18"/>
  <c r="AD356" i="18"/>
  <c r="AC356" i="18"/>
  <c r="AB356" i="18"/>
  <c r="AA356" i="18"/>
  <c r="Z356" i="18"/>
  <c r="Y356" i="18"/>
  <c r="X356" i="18"/>
  <c r="W356" i="18"/>
  <c r="V356" i="18"/>
  <c r="U356" i="18"/>
  <c r="T356" i="18"/>
  <c r="S356" i="18"/>
  <c r="R356" i="18"/>
  <c r="Q356" i="18"/>
  <c r="P356" i="18"/>
  <c r="O356" i="18"/>
  <c r="N356" i="18"/>
  <c r="M356" i="18"/>
  <c r="L356" i="18"/>
  <c r="K356" i="18"/>
  <c r="J356" i="18"/>
  <c r="I356" i="18"/>
  <c r="H356" i="18"/>
  <c r="G356" i="18"/>
  <c r="F356" i="18"/>
  <c r="E356" i="18"/>
  <c r="D356" i="18"/>
  <c r="CM355" i="18"/>
  <c r="CL355" i="18"/>
  <c r="CK355" i="18"/>
  <c r="CJ355" i="18"/>
  <c r="CI355" i="18"/>
  <c r="CH355" i="18"/>
  <c r="CG355" i="18"/>
  <c r="CF355" i="18"/>
  <c r="CE355" i="18"/>
  <c r="CD355" i="18"/>
  <c r="CC355" i="18"/>
  <c r="CB355" i="18"/>
  <c r="CA355" i="18"/>
  <c r="BZ355" i="18"/>
  <c r="BY355" i="18"/>
  <c r="BX355" i="18"/>
  <c r="BW355" i="18"/>
  <c r="BV355" i="18"/>
  <c r="BU355" i="18"/>
  <c r="BT355" i="18"/>
  <c r="BS355" i="18"/>
  <c r="BR355" i="18"/>
  <c r="BQ355" i="18"/>
  <c r="BP355" i="18"/>
  <c r="BO355" i="18"/>
  <c r="BN355" i="18"/>
  <c r="BM355" i="18"/>
  <c r="BL355" i="18"/>
  <c r="BK355" i="18"/>
  <c r="BJ355" i="18"/>
  <c r="BI355" i="18"/>
  <c r="BH355" i="18"/>
  <c r="BG355" i="18"/>
  <c r="BF355" i="18"/>
  <c r="BE355" i="18"/>
  <c r="BD355" i="18"/>
  <c r="BC355" i="18"/>
  <c r="BB355" i="18"/>
  <c r="BA355" i="18"/>
  <c r="AZ355" i="18"/>
  <c r="AY355" i="18"/>
  <c r="AX355" i="18"/>
  <c r="AW355" i="18"/>
  <c r="AV355" i="18"/>
  <c r="AU355" i="18"/>
  <c r="AT355" i="18"/>
  <c r="AS355" i="18"/>
  <c r="AR355" i="18"/>
  <c r="AQ355" i="18"/>
  <c r="AP355" i="18"/>
  <c r="AO355" i="18"/>
  <c r="AN355" i="18"/>
  <c r="AM355" i="18"/>
  <c r="AL355" i="18"/>
  <c r="AK355" i="18"/>
  <c r="AJ355" i="18"/>
  <c r="AI355" i="18"/>
  <c r="AH355" i="18"/>
  <c r="AG355" i="18"/>
  <c r="AF355" i="18"/>
  <c r="AE355" i="18"/>
  <c r="AD355" i="18"/>
  <c r="AC355" i="18"/>
  <c r="AB355" i="18"/>
  <c r="AA355" i="18"/>
  <c r="Z355" i="18"/>
  <c r="Y355" i="18"/>
  <c r="X355" i="18"/>
  <c r="W355" i="18"/>
  <c r="V355" i="18"/>
  <c r="U355" i="18"/>
  <c r="T355" i="18"/>
  <c r="S355" i="18"/>
  <c r="R355" i="18"/>
  <c r="Q355" i="18"/>
  <c r="P355" i="18"/>
  <c r="O355" i="18"/>
  <c r="N355" i="18"/>
  <c r="M355" i="18"/>
  <c r="L355" i="18"/>
  <c r="K355" i="18"/>
  <c r="J355" i="18"/>
  <c r="I355" i="18"/>
  <c r="H355" i="18"/>
  <c r="G355" i="18"/>
  <c r="F355" i="18"/>
  <c r="E355" i="18"/>
  <c r="D355" i="18"/>
  <c r="CM354" i="18"/>
  <c r="CL354" i="18"/>
  <c r="CK354" i="18"/>
  <c r="CJ354" i="18"/>
  <c r="CI354" i="18"/>
  <c r="CH354" i="18"/>
  <c r="CG354" i="18"/>
  <c r="CF354" i="18"/>
  <c r="CE354" i="18"/>
  <c r="CD354" i="18"/>
  <c r="CC354" i="18"/>
  <c r="CB354" i="18"/>
  <c r="CA354" i="18"/>
  <c r="BZ354" i="18"/>
  <c r="BY354" i="18"/>
  <c r="BX354" i="18"/>
  <c r="BW354" i="18"/>
  <c r="BV354" i="18"/>
  <c r="BU354" i="18"/>
  <c r="BT354" i="18"/>
  <c r="BS354" i="18"/>
  <c r="BR354" i="18"/>
  <c r="BQ354" i="18"/>
  <c r="BP354" i="18"/>
  <c r="BO354" i="18"/>
  <c r="BN354" i="18"/>
  <c r="BM354" i="18"/>
  <c r="BL354" i="18"/>
  <c r="BK354" i="18"/>
  <c r="BJ354" i="18"/>
  <c r="BI354" i="18"/>
  <c r="BH354" i="18"/>
  <c r="BG354" i="18"/>
  <c r="BF354" i="18"/>
  <c r="BE354" i="18"/>
  <c r="BD354" i="18"/>
  <c r="BC354" i="18"/>
  <c r="BB354" i="18"/>
  <c r="BA354" i="18"/>
  <c r="AZ354" i="18"/>
  <c r="AY354" i="18"/>
  <c r="AX354" i="18"/>
  <c r="AW354" i="18"/>
  <c r="AV354" i="18"/>
  <c r="AU354" i="18"/>
  <c r="AT354" i="18"/>
  <c r="AS354" i="18"/>
  <c r="AR354" i="18"/>
  <c r="AQ354" i="18"/>
  <c r="AP354" i="18"/>
  <c r="AO354" i="18"/>
  <c r="AN354" i="18"/>
  <c r="AM354" i="18"/>
  <c r="AL354" i="18"/>
  <c r="AK354" i="18"/>
  <c r="AJ354" i="18"/>
  <c r="AI354" i="18"/>
  <c r="AH354" i="18"/>
  <c r="AG354" i="18"/>
  <c r="AF354" i="18"/>
  <c r="AE354" i="18"/>
  <c r="AD354" i="18"/>
  <c r="AC354" i="18"/>
  <c r="AB354" i="18"/>
  <c r="AA354" i="18"/>
  <c r="Z354" i="18"/>
  <c r="Y354" i="18"/>
  <c r="X354" i="18"/>
  <c r="W354" i="18"/>
  <c r="V354" i="18"/>
  <c r="U354" i="18"/>
  <c r="T354" i="18"/>
  <c r="S354" i="18"/>
  <c r="R354" i="18"/>
  <c r="Q354" i="18"/>
  <c r="P354" i="18"/>
  <c r="O354" i="18"/>
  <c r="N354" i="18"/>
  <c r="M354" i="18"/>
  <c r="L354" i="18"/>
  <c r="K354" i="18"/>
  <c r="J354" i="18"/>
  <c r="I354" i="18"/>
  <c r="H354" i="18"/>
  <c r="G354" i="18"/>
  <c r="F354" i="18"/>
  <c r="E354" i="18"/>
  <c r="D354" i="18"/>
  <c r="CM353" i="18"/>
  <c r="CL353" i="18"/>
  <c r="CK353" i="18"/>
  <c r="CJ353" i="18"/>
  <c r="CI353" i="18"/>
  <c r="CH353" i="18"/>
  <c r="CG353" i="18"/>
  <c r="CF353" i="18"/>
  <c r="CE353" i="18"/>
  <c r="CD353" i="18"/>
  <c r="CC353" i="18"/>
  <c r="CB353" i="18"/>
  <c r="CA353" i="18"/>
  <c r="BZ353" i="18"/>
  <c r="BY353" i="18"/>
  <c r="BX353" i="18"/>
  <c r="BW353" i="18"/>
  <c r="BV353" i="18"/>
  <c r="BU353" i="18"/>
  <c r="BT353" i="18"/>
  <c r="BS353" i="18"/>
  <c r="BR353" i="18"/>
  <c r="BQ353" i="18"/>
  <c r="BP353" i="18"/>
  <c r="BO353" i="18"/>
  <c r="BN353" i="18"/>
  <c r="BM353" i="18"/>
  <c r="BL353" i="18"/>
  <c r="BK353" i="18"/>
  <c r="BJ353" i="18"/>
  <c r="BI353" i="18"/>
  <c r="BH353" i="18"/>
  <c r="BG353" i="18"/>
  <c r="BF353" i="18"/>
  <c r="BE353" i="18"/>
  <c r="BD353" i="18"/>
  <c r="BC353" i="18"/>
  <c r="BB353" i="18"/>
  <c r="BA353" i="18"/>
  <c r="AZ353" i="18"/>
  <c r="AY353" i="18"/>
  <c r="AX353" i="18"/>
  <c r="AW353" i="18"/>
  <c r="AV353" i="18"/>
  <c r="AU353" i="18"/>
  <c r="AT353" i="18"/>
  <c r="AS353" i="18"/>
  <c r="AR353" i="18"/>
  <c r="AQ353" i="18"/>
  <c r="AP353" i="18"/>
  <c r="AO353" i="18"/>
  <c r="AN353" i="18"/>
  <c r="AM353" i="18"/>
  <c r="AL353" i="18"/>
  <c r="AK353" i="18"/>
  <c r="AJ353" i="18"/>
  <c r="AI353" i="18"/>
  <c r="AH353" i="18"/>
  <c r="AG353" i="18"/>
  <c r="AF353" i="18"/>
  <c r="AE353" i="18"/>
  <c r="AD353" i="18"/>
  <c r="AC353" i="18"/>
  <c r="AB353" i="18"/>
  <c r="AA353" i="18"/>
  <c r="Z353" i="18"/>
  <c r="Y353" i="18"/>
  <c r="X353" i="18"/>
  <c r="W353" i="18"/>
  <c r="V353" i="18"/>
  <c r="U353" i="18"/>
  <c r="T353" i="18"/>
  <c r="S353" i="18"/>
  <c r="R353" i="18"/>
  <c r="Q353" i="18"/>
  <c r="P353" i="18"/>
  <c r="O353" i="18"/>
  <c r="N353" i="18"/>
  <c r="M353" i="18"/>
  <c r="L353" i="18"/>
  <c r="K353" i="18"/>
  <c r="J353" i="18"/>
  <c r="I353" i="18"/>
  <c r="H353" i="18"/>
  <c r="G353" i="18"/>
  <c r="F353" i="18"/>
  <c r="E353" i="18"/>
  <c r="D353" i="18"/>
  <c r="CM352" i="18"/>
  <c r="CL352" i="18"/>
  <c r="CK352" i="18"/>
  <c r="CJ352" i="18"/>
  <c r="CI352" i="18"/>
  <c r="CH352" i="18"/>
  <c r="CG352" i="18"/>
  <c r="CF352" i="18"/>
  <c r="CE352" i="18"/>
  <c r="CD352" i="18"/>
  <c r="CC352" i="18"/>
  <c r="CB352" i="18"/>
  <c r="CA352" i="18"/>
  <c r="BZ352" i="18"/>
  <c r="BY352" i="18"/>
  <c r="BX352" i="18"/>
  <c r="BW352" i="18"/>
  <c r="BV352" i="18"/>
  <c r="BU352" i="18"/>
  <c r="BT352" i="18"/>
  <c r="BS352" i="18"/>
  <c r="BR352" i="18"/>
  <c r="BQ352" i="18"/>
  <c r="BP352" i="18"/>
  <c r="BO352" i="18"/>
  <c r="BN352" i="18"/>
  <c r="BM352" i="18"/>
  <c r="BL352" i="18"/>
  <c r="BK352" i="18"/>
  <c r="BJ352" i="18"/>
  <c r="BI352" i="18"/>
  <c r="BH352" i="18"/>
  <c r="BG352" i="18"/>
  <c r="BF352" i="18"/>
  <c r="BE352" i="18"/>
  <c r="BD352" i="18"/>
  <c r="BC352" i="18"/>
  <c r="BB352" i="18"/>
  <c r="BA352" i="18"/>
  <c r="AZ352" i="18"/>
  <c r="AY352" i="18"/>
  <c r="AX352" i="18"/>
  <c r="AW352" i="18"/>
  <c r="AV352" i="18"/>
  <c r="AU352" i="18"/>
  <c r="AT352" i="18"/>
  <c r="AS352" i="18"/>
  <c r="AR352" i="18"/>
  <c r="AQ352" i="18"/>
  <c r="AP352" i="18"/>
  <c r="AO352" i="18"/>
  <c r="AN352" i="18"/>
  <c r="AM352" i="18"/>
  <c r="AL352" i="18"/>
  <c r="AK352" i="18"/>
  <c r="AJ352" i="18"/>
  <c r="AI352" i="18"/>
  <c r="AH352" i="18"/>
  <c r="AG352" i="18"/>
  <c r="AF352" i="18"/>
  <c r="AE352" i="18"/>
  <c r="AD352" i="18"/>
  <c r="AC352" i="18"/>
  <c r="AB352" i="18"/>
  <c r="AA352" i="18"/>
  <c r="Z352" i="18"/>
  <c r="Y352" i="18"/>
  <c r="X352" i="18"/>
  <c r="W352" i="18"/>
  <c r="V352" i="18"/>
  <c r="U352" i="18"/>
  <c r="T352" i="18"/>
  <c r="S352" i="18"/>
  <c r="R352" i="18"/>
  <c r="Q352" i="18"/>
  <c r="P352" i="18"/>
  <c r="O352" i="18"/>
  <c r="N352" i="18"/>
  <c r="M352" i="18"/>
  <c r="L352" i="18"/>
  <c r="K352" i="18"/>
  <c r="J352" i="18"/>
  <c r="I352" i="18"/>
  <c r="H352" i="18"/>
  <c r="G352" i="18"/>
  <c r="F352" i="18"/>
  <c r="E352" i="18"/>
  <c r="D352" i="18"/>
  <c r="CM351" i="18"/>
  <c r="CL351" i="18"/>
  <c r="CK351" i="18"/>
  <c r="CJ351" i="18"/>
  <c r="CI351" i="18"/>
  <c r="CH351" i="18"/>
  <c r="CG351" i="18"/>
  <c r="CF351" i="18"/>
  <c r="CE351" i="18"/>
  <c r="CD351" i="18"/>
  <c r="CC351" i="18"/>
  <c r="CB351" i="18"/>
  <c r="CA351" i="18"/>
  <c r="BZ351" i="18"/>
  <c r="BY351" i="18"/>
  <c r="BX351" i="18"/>
  <c r="BW351" i="18"/>
  <c r="BV351" i="18"/>
  <c r="BU351" i="18"/>
  <c r="BT351" i="18"/>
  <c r="BS351" i="18"/>
  <c r="BR351" i="18"/>
  <c r="BQ351" i="18"/>
  <c r="BP351" i="18"/>
  <c r="BO351" i="18"/>
  <c r="BN351" i="18"/>
  <c r="BM351" i="18"/>
  <c r="BL351" i="18"/>
  <c r="BK351" i="18"/>
  <c r="BJ351" i="18"/>
  <c r="BI351" i="18"/>
  <c r="BH351" i="18"/>
  <c r="BG351" i="18"/>
  <c r="BF351" i="18"/>
  <c r="BE351" i="18"/>
  <c r="BD351" i="18"/>
  <c r="BC351" i="18"/>
  <c r="BB351" i="18"/>
  <c r="BA351" i="18"/>
  <c r="AZ351" i="18"/>
  <c r="AY351" i="18"/>
  <c r="AX351" i="18"/>
  <c r="AW351" i="18"/>
  <c r="AV351" i="18"/>
  <c r="AU351" i="18"/>
  <c r="AT351" i="18"/>
  <c r="AS351" i="18"/>
  <c r="AR351" i="18"/>
  <c r="AQ351" i="18"/>
  <c r="AP351" i="18"/>
  <c r="AO351" i="18"/>
  <c r="AN351" i="18"/>
  <c r="AM351" i="18"/>
  <c r="AL351" i="18"/>
  <c r="AK351" i="18"/>
  <c r="AJ351" i="18"/>
  <c r="AI351" i="18"/>
  <c r="AH351" i="18"/>
  <c r="AG351" i="18"/>
  <c r="AF351" i="18"/>
  <c r="AE351" i="18"/>
  <c r="AD351" i="18"/>
  <c r="AC351" i="18"/>
  <c r="AB351" i="18"/>
  <c r="AA351" i="18"/>
  <c r="Z351" i="18"/>
  <c r="Y351" i="18"/>
  <c r="X351" i="18"/>
  <c r="W351" i="18"/>
  <c r="V351" i="18"/>
  <c r="U351" i="18"/>
  <c r="T351" i="18"/>
  <c r="S351" i="18"/>
  <c r="R351" i="18"/>
  <c r="Q351" i="18"/>
  <c r="P351" i="18"/>
  <c r="O351" i="18"/>
  <c r="N351" i="18"/>
  <c r="M351" i="18"/>
  <c r="L351" i="18"/>
  <c r="K351" i="18"/>
  <c r="J351" i="18"/>
  <c r="I351" i="18"/>
  <c r="H351" i="18"/>
  <c r="G351" i="18"/>
  <c r="F351" i="18"/>
  <c r="E351" i="18"/>
  <c r="D351" i="18"/>
  <c r="CM350" i="18"/>
  <c r="CL350" i="18"/>
  <c r="CK350" i="18"/>
  <c r="CJ350" i="18"/>
  <c r="CI350" i="18"/>
  <c r="CH350" i="18"/>
  <c r="CG350" i="18"/>
  <c r="CF350" i="18"/>
  <c r="CE350" i="18"/>
  <c r="CD350" i="18"/>
  <c r="CC350" i="18"/>
  <c r="CB350" i="18"/>
  <c r="CA350" i="18"/>
  <c r="BZ350" i="18"/>
  <c r="BY350" i="18"/>
  <c r="BX350" i="18"/>
  <c r="BW350" i="18"/>
  <c r="BV350" i="18"/>
  <c r="BU350" i="18"/>
  <c r="BT350" i="18"/>
  <c r="BS350" i="18"/>
  <c r="BR350" i="18"/>
  <c r="BQ350" i="18"/>
  <c r="BP350" i="18"/>
  <c r="BO350" i="18"/>
  <c r="BN350" i="18"/>
  <c r="BM350" i="18"/>
  <c r="BL350" i="18"/>
  <c r="BK350" i="18"/>
  <c r="BJ350" i="18"/>
  <c r="BI350" i="18"/>
  <c r="BH350" i="18"/>
  <c r="BG350" i="18"/>
  <c r="BF350" i="18"/>
  <c r="BE350" i="18"/>
  <c r="BD350" i="18"/>
  <c r="BC350" i="18"/>
  <c r="BB350" i="18"/>
  <c r="BA350" i="18"/>
  <c r="AZ350" i="18"/>
  <c r="AY350" i="18"/>
  <c r="AX350" i="18"/>
  <c r="AW350" i="18"/>
  <c r="AV350" i="18"/>
  <c r="AU350" i="18"/>
  <c r="AT350" i="18"/>
  <c r="AS350" i="18"/>
  <c r="AR350" i="18"/>
  <c r="AQ350" i="18"/>
  <c r="AP350" i="18"/>
  <c r="AO350" i="18"/>
  <c r="AN350" i="18"/>
  <c r="AM350" i="18"/>
  <c r="AL350" i="18"/>
  <c r="AK350" i="18"/>
  <c r="AJ350" i="18"/>
  <c r="AI350" i="18"/>
  <c r="AH350" i="18"/>
  <c r="AG350" i="18"/>
  <c r="AF350" i="18"/>
  <c r="AE350" i="18"/>
  <c r="AD350" i="18"/>
  <c r="AC350" i="18"/>
  <c r="AB350" i="18"/>
  <c r="AA350" i="18"/>
  <c r="Z350" i="18"/>
  <c r="Y350" i="18"/>
  <c r="X350" i="18"/>
  <c r="W350" i="18"/>
  <c r="V350" i="18"/>
  <c r="U350" i="18"/>
  <c r="T350" i="18"/>
  <c r="S350" i="18"/>
  <c r="R350" i="18"/>
  <c r="Q350" i="18"/>
  <c r="P350" i="18"/>
  <c r="O350" i="18"/>
  <c r="N350" i="18"/>
  <c r="M350" i="18"/>
  <c r="L350" i="18"/>
  <c r="K350" i="18"/>
  <c r="J350" i="18"/>
  <c r="I350" i="18"/>
  <c r="H350" i="18"/>
  <c r="G350" i="18"/>
  <c r="F350" i="18"/>
  <c r="E350" i="18"/>
  <c r="D350" i="18"/>
  <c r="CM349" i="18"/>
  <c r="CL349" i="18"/>
  <c r="CK349" i="18"/>
  <c r="CJ349" i="18"/>
  <c r="CI349" i="18"/>
  <c r="CH349" i="18"/>
  <c r="CG349" i="18"/>
  <c r="CF349" i="18"/>
  <c r="CE349" i="18"/>
  <c r="CD349" i="18"/>
  <c r="CC349" i="18"/>
  <c r="CB349" i="18"/>
  <c r="CA349" i="18"/>
  <c r="BZ349" i="18"/>
  <c r="BY349" i="18"/>
  <c r="BX349" i="18"/>
  <c r="BW349" i="18"/>
  <c r="BV349" i="18"/>
  <c r="BU349" i="18"/>
  <c r="BT349" i="18"/>
  <c r="BS349" i="18"/>
  <c r="BR349" i="18"/>
  <c r="BQ349" i="18"/>
  <c r="BP349" i="18"/>
  <c r="BO349" i="18"/>
  <c r="BN349" i="18"/>
  <c r="BM349" i="18"/>
  <c r="BL349" i="18"/>
  <c r="BK349" i="18"/>
  <c r="BJ349" i="18"/>
  <c r="BI349" i="18"/>
  <c r="BH349" i="18"/>
  <c r="BG349" i="18"/>
  <c r="BF349" i="18"/>
  <c r="BE349" i="18"/>
  <c r="BD349" i="18"/>
  <c r="BC349" i="18"/>
  <c r="BB349" i="18"/>
  <c r="BA349" i="18"/>
  <c r="AZ349" i="18"/>
  <c r="AY349" i="18"/>
  <c r="AX349" i="18"/>
  <c r="AW349" i="18"/>
  <c r="AV349" i="18"/>
  <c r="AU349" i="18"/>
  <c r="AT349" i="18"/>
  <c r="AS349" i="18"/>
  <c r="AR349" i="18"/>
  <c r="AQ349" i="18"/>
  <c r="AP349" i="18"/>
  <c r="AO349" i="18"/>
  <c r="AN349" i="18"/>
  <c r="AM349" i="18"/>
  <c r="AL349" i="18"/>
  <c r="AK349" i="18"/>
  <c r="AJ349" i="18"/>
  <c r="AI349" i="18"/>
  <c r="AH349" i="18"/>
  <c r="AG349" i="18"/>
  <c r="AF349" i="18"/>
  <c r="AE349" i="18"/>
  <c r="AD349" i="18"/>
  <c r="AC349" i="18"/>
  <c r="AB349" i="18"/>
  <c r="AA349" i="18"/>
  <c r="Z349" i="18"/>
  <c r="Y349" i="18"/>
  <c r="X349" i="18"/>
  <c r="W349" i="18"/>
  <c r="V349" i="18"/>
  <c r="U349" i="18"/>
  <c r="T349" i="18"/>
  <c r="S349" i="18"/>
  <c r="R349" i="18"/>
  <c r="Q349" i="18"/>
  <c r="P349" i="18"/>
  <c r="O349" i="18"/>
  <c r="N349" i="18"/>
  <c r="M349" i="18"/>
  <c r="L349" i="18"/>
  <c r="K349" i="18"/>
  <c r="J349" i="18"/>
  <c r="I349" i="18"/>
  <c r="H349" i="18"/>
  <c r="G349" i="18"/>
  <c r="F349" i="18"/>
  <c r="E349" i="18"/>
  <c r="D349" i="18"/>
  <c r="CM348" i="18"/>
  <c r="CL348" i="18"/>
  <c r="CK348" i="18"/>
  <c r="CJ348" i="18"/>
  <c r="CI348" i="18"/>
  <c r="CH348" i="18"/>
  <c r="CG348" i="18"/>
  <c r="CF348" i="18"/>
  <c r="CE348" i="18"/>
  <c r="CD348" i="18"/>
  <c r="CC348" i="18"/>
  <c r="CB348" i="18"/>
  <c r="CA348" i="18"/>
  <c r="BZ348" i="18"/>
  <c r="BY348" i="18"/>
  <c r="BX348" i="18"/>
  <c r="BW348" i="18"/>
  <c r="BV348" i="18"/>
  <c r="BU348" i="18"/>
  <c r="BT348" i="18"/>
  <c r="BS348" i="18"/>
  <c r="BR348" i="18"/>
  <c r="BQ348" i="18"/>
  <c r="BP348" i="18"/>
  <c r="BO348" i="18"/>
  <c r="BN348" i="18"/>
  <c r="BM348" i="18"/>
  <c r="BL348" i="18"/>
  <c r="BK348" i="18"/>
  <c r="BJ348" i="18"/>
  <c r="BI348" i="18"/>
  <c r="BH348" i="18"/>
  <c r="BG348" i="18"/>
  <c r="BF348" i="18"/>
  <c r="BE348" i="18"/>
  <c r="BD348" i="18"/>
  <c r="BC348" i="18"/>
  <c r="BB348" i="18"/>
  <c r="BA348" i="18"/>
  <c r="AZ348" i="18"/>
  <c r="AY348" i="18"/>
  <c r="AX348" i="18"/>
  <c r="AW348" i="18"/>
  <c r="AV348" i="18"/>
  <c r="AU348" i="18"/>
  <c r="AT348" i="18"/>
  <c r="AS348" i="18"/>
  <c r="AR348" i="18"/>
  <c r="AQ348" i="18"/>
  <c r="AP348" i="18"/>
  <c r="AO348" i="18"/>
  <c r="AN348" i="18"/>
  <c r="AM348" i="18"/>
  <c r="AL348" i="18"/>
  <c r="AK348" i="18"/>
  <c r="AJ348" i="18"/>
  <c r="AI348" i="18"/>
  <c r="AH348" i="18"/>
  <c r="AG348" i="18"/>
  <c r="AF348" i="18"/>
  <c r="AE348" i="18"/>
  <c r="AD348" i="18"/>
  <c r="AC348" i="18"/>
  <c r="AB348" i="18"/>
  <c r="AA348" i="18"/>
  <c r="Z348" i="18"/>
  <c r="Y348" i="18"/>
  <c r="X348" i="18"/>
  <c r="W348" i="18"/>
  <c r="V348" i="18"/>
  <c r="U348" i="18"/>
  <c r="T348" i="18"/>
  <c r="S348" i="18"/>
  <c r="R348" i="18"/>
  <c r="Q348" i="18"/>
  <c r="P348" i="18"/>
  <c r="O348" i="18"/>
  <c r="N348" i="18"/>
  <c r="M348" i="18"/>
  <c r="L348" i="18"/>
  <c r="K348" i="18"/>
  <c r="J348" i="18"/>
  <c r="I348" i="18"/>
  <c r="H348" i="18"/>
  <c r="G348" i="18"/>
  <c r="F348" i="18"/>
  <c r="E348" i="18"/>
  <c r="D348" i="18"/>
  <c r="CM347" i="18"/>
  <c r="CL347" i="18"/>
  <c r="CK347" i="18"/>
  <c r="CJ347" i="18"/>
  <c r="CI347" i="18"/>
  <c r="CH347" i="18"/>
  <c r="CG347" i="18"/>
  <c r="CF347" i="18"/>
  <c r="CE347" i="18"/>
  <c r="CD347" i="18"/>
  <c r="CC347" i="18"/>
  <c r="CB347" i="18"/>
  <c r="CA347" i="18"/>
  <c r="BZ347" i="18"/>
  <c r="BY347" i="18"/>
  <c r="BX347" i="18"/>
  <c r="BW347" i="18"/>
  <c r="BV347" i="18"/>
  <c r="BU347" i="18"/>
  <c r="BT347" i="18"/>
  <c r="BS347" i="18"/>
  <c r="BR347" i="18"/>
  <c r="BQ347" i="18"/>
  <c r="BP347" i="18"/>
  <c r="BO347" i="18"/>
  <c r="BN347" i="18"/>
  <c r="BM347" i="18"/>
  <c r="BL347" i="18"/>
  <c r="BK347" i="18"/>
  <c r="BJ347" i="18"/>
  <c r="BI347" i="18"/>
  <c r="BH347" i="18"/>
  <c r="BG347" i="18"/>
  <c r="BF347" i="18"/>
  <c r="BE347" i="18"/>
  <c r="BD347" i="18"/>
  <c r="BC347" i="18"/>
  <c r="BB347" i="18"/>
  <c r="BA347" i="18"/>
  <c r="AZ347" i="18"/>
  <c r="AY347" i="18"/>
  <c r="AX347" i="18"/>
  <c r="AW347" i="18"/>
  <c r="AV347" i="18"/>
  <c r="AU347" i="18"/>
  <c r="AT347" i="18"/>
  <c r="AS347" i="18"/>
  <c r="AR347" i="18"/>
  <c r="AQ347" i="18"/>
  <c r="AP347" i="18"/>
  <c r="AO347" i="18"/>
  <c r="AN347" i="18"/>
  <c r="AM347" i="18"/>
  <c r="AL347" i="18"/>
  <c r="AK347" i="18"/>
  <c r="AJ347" i="18"/>
  <c r="AI347" i="18"/>
  <c r="AH347" i="18"/>
  <c r="AG347" i="18"/>
  <c r="AF347" i="18"/>
  <c r="AE347" i="18"/>
  <c r="AD347" i="18"/>
  <c r="AC347" i="18"/>
  <c r="AB347" i="18"/>
  <c r="AA347" i="18"/>
  <c r="Z347" i="18"/>
  <c r="Y347" i="18"/>
  <c r="X347" i="18"/>
  <c r="W347" i="18"/>
  <c r="V347" i="18"/>
  <c r="U347" i="18"/>
  <c r="T347" i="18"/>
  <c r="S347" i="18"/>
  <c r="R347" i="18"/>
  <c r="Q347" i="18"/>
  <c r="P347" i="18"/>
  <c r="O347" i="18"/>
  <c r="N347" i="18"/>
  <c r="M347" i="18"/>
  <c r="L347" i="18"/>
  <c r="K347" i="18"/>
  <c r="J347" i="18"/>
  <c r="I347" i="18"/>
  <c r="H347" i="18"/>
  <c r="G347" i="18"/>
  <c r="F347" i="18"/>
  <c r="E347" i="18"/>
  <c r="D347" i="18"/>
  <c r="CM346" i="18"/>
  <c r="CL346" i="18"/>
  <c r="CK346" i="18"/>
  <c r="CJ346" i="18"/>
  <c r="CI346" i="18"/>
  <c r="CH346" i="18"/>
  <c r="CG346" i="18"/>
  <c r="CF346" i="18"/>
  <c r="CE346" i="18"/>
  <c r="CD346" i="18"/>
  <c r="CC346" i="18"/>
  <c r="CB346" i="18"/>
  <c r="CA346" i="18"/>
  <c r="BZ346" i="18"/>
  <c r="BY346" i="18"/>
  <c r="BX346" i="18"/>
  <c r="BW346" i="18"/>
  <c r="BV346" i="18"/>
  <c r="BU346" i="18"/>
  <c r="BT346" i="18"/>
  <c r="BS346" i="18"/>
  <c r="BR346" i="18"/>
  <c r="BQ346" i="18"/>
  <c r="BP346" i="18"/>
  <c r="BO346" i="18"/>
  <c r="BN346" i="18"/>
  <c r="BM346" i="18"/>
  <c r="BL346" i="18"/>
  <c r="BK346" i="18"/>
  <c r="BJ346" i="18"/>
  <c r="BI346" i="18"/>
  <c r="BH346" i="18"/>
  <c r="BG346" i="18"/>
  <c r="BF346" i="18"/>
  <c r="BE346" i="18"/>
  <c r="BD346" i="18"/>
  <c r="BC346" i="18"/>
  <c r="BB346" i="18"/>
  <c r="BA346" i="18"/>
  <c r="AZ346" i="18"/>
  <c r="AY346" i="18"/>
  <c r="AX346" i="18"/>
  <c r="AW346" i="18"/>
  <c r="AV346" i="18"/>
  <c r="AU346" i="18"/>
  <c r="AT346" i="18"/>
  <c r="AS346" i="18"/>
  <c r="AR346" i="18"/>
  <c r="AQ346" i="18"/>
  <c r="AP346" i="18"/>
  <c r="AO346" i="18"/>
  <c r="AN346" i="18"/>
  <c r="AM346" i="18"/>
  <c r="AL346" i="18"/>
  <c r="AK346" i="18"/>
  <c r="AJ346" i="18"/>
  <c r="AI346" i="18"/>
  <c r="AH346" i="18"/>
  <c r="AG346" i="18"/>
  <c r="AF346" i="18"/>
  <c r="AE346" i="18"/>
  <c r="AD346" i="18"/>
  <c r="AC346" i="18"/>
  <c r="AB346" i="18"/>
  <c r="AA346" i="18"/>
  <c r="Z346" i="18"/>
  <c r="Y346" i="18"/>
  <c r="X346" i="18"/>
  <c r="W346" i="18"/>
  <c r="V346" i="18"/>
  <c r="U346" i="18"/>
  <c r="T346" i="18"/>
  <c r="S346" i="18"/>
  <c r="R346" i="18"/>
  <c r="Q346" i="18"/>
  <c r="P346" i="18"/>
  <c r="O346" i="18"/>
  <c r="N346" i="18"/>
  <c r="M346" i="18"/>
  <c r="L346" i="18"/>
  <c r="K346" i="18"/>
  <c r="J346" i="18"/>
  <c r="I346" i="18"/>
  <c r="H346" i="18"/>
  <c r="G346" i="18"/>
  <c r="F346" i="18"/>
  <c r="E346" i="18"/>
  <c r="D346" i="18"/>
  <c r="CM345" i="18"/>
  <c r="CL345" i="18"/>
  <c r="CK345" i="18"/>
  <c r="CJ345" i="18"/>
  <c r="CI345" i="18"/>
  <c r="CH345" i="18"/>
  <c r="CG345" i="18"/>
  <c r="CF345" i="18"/>
  <c r="CE345" i="18"/>
  <c r="CD345" i="18"/>
  <c r="CC345" i="18"/>
  <c r="CB345" i="18"/>
  <c r="CA345" i="18"/>
  <c r="BZ345" i="18"/>
  <c r="BY345" i="18"/>
  <c r="BX345" i="18"/>
  <c r="BW345" i="18"/>
  <c r="BV345" i="18"/>
  <c r="BU345" i="18"/>
  <c r="BT345" i="18"/>
  <c r="BS345" i="18"/>
  <c r="BR345" i="18"/>
  <c r="BQ345" i="18"/>
  <c r="BP345" i="18"/>
  <c r="BO345" i="18"/>
  <c r="BN345" i="18"/>
  <c r="BM345" i="18"/>
  <c r="BL345" i="18"/>
  <c r="BK345" i="18"/>
  <c r="BJ345" i="18"/>
  <c r="BI345" i="18"/>
  <c r="BH345" i="18"/>
  <c r="BG345" i="18"/>
  <c r="BF345" i="18"/>
  <c r="BE345" i="18"/>
  <c r="BD345" i="18"/>
  <c r="BC345" i="18"/>
  <c r="BB345" i="18"/>
  <c r="BA345" i="18"/>
  <c r="AZ345" i="18"/>
  <c r="AY345" i="18"/>
  <c r="AX345" i="18"/>
  <c r="AW345" i="18"/>
  <c r="AV345" i="18"/>
  <c r="AU345" i="18"/>
  <c r="AT345" i="18"/>
  <c r="AS345" i="18"/>
  <c r="AR345" i="18"/>
  <c r="AQ345" i="18"/>
  <c r="AP345" i="18"/>
  <c r="AO345" i="18"/>
  <c r="AN345" i="18"/>
  <c r="AM345" i="18"/>
  <c r="AL345" i="18"/>
  <c r="AK345" i="18"/>
  <c r="AJ345" i="18"/>
  <c r="AI345" i="18"/>
  <c r="AH345" i="18"/>
  <c r="AG345" i="18"/>
  <c r="AF345" i="18"/>
  <c r="AE345" i="18"/>
  <c r="AD345" i="18"/>
  <c r="AC345" i="18"/>
  <c r="AB345" i="18"/>
  <c r="AA345" i="18"/>
  <c r="Z345" i="18"/>
  <c r="Y345" i="18"/>
  <c r="X345" i="18"/>
  <c r="W345" i="18"/>
  <c r="V345" i="18"/>
  <c r="U345" i="18"/>
  <c r="T345" i="18"/>
  <c r="S345" i="18"/>
  <c r="R345" i="18"/>
  <c r="Q345" i="18"/>
  <c r="P345" i="18"/>
  <c r="O345" i="18"/>
  <c r="N345" i="18"/>
  <c r="M345" i="18"/>
  <c r="L345" i="18"/>
  <c r="K345" i="18"/>
  <c r="J345" i="18"/>
  <c r="I345" i="18"/>
  <c r="H345" i="18"/>
  <c r="G345" i="18"/>
  <c r="F345" i="18"/>
  <c r="E345" i="18"/>
  <c r="D345" i="18"/>
  <c r="CM344" i="18"/>
  <c r="CL344" i="18"/>
  <c r="CK344" i="18"/>
  <c r="CJ344" i="18"/>
  <c r="CI344" i="18"/>
  <c r="CH344" i="18"/>
  <c r="CG344" i="18"/>
  <c r="CF344" i="18"/>
  <c r="CE344" i="18"/>
  <c r="CD344" i="18"/>
  <c r="CC344" i="18"/>
  <c r="CB344" i="18"/>
  <c r="CA344" i="18"/>
  <c r="BZ344" i="18"/>
  <c r="BY344" i="18"/>
  <c r="BX344" i="18"/>
  <c r="BW344" i="18"/>
  <c r="BV344" i="18"/>
  <c r="BU344" i="18"/>
  <c r="BT344" i="18"/>
  <c r="BS344" i="18"/>
  <c r="BR344" i="18"/>
  <c r="BQ344" i="18"/>
  <c r="BP344" i="18"/>
  <c r="BO344" i="18"/>
  <c r="BN344" i="18"/>
  <c r="BM344" i="18"/>
  <c r="BL344" i="18"/>
  <c r="BK344" i="18"/>
  <c r="BJ344" i="18"/>
  <c r="BI344" i="18"/>
  <c r="BH344" i="18"/>
  <c r="BG344" i="18"/>
  <c r="BF344" i="18"/>
  <c r="BE344" i="18"/>
  <c r="BD344" i="18"/>
  <c r="BC344" i="18"/>
  <c r="BB344" i="18"/>
  <c r="BA344" i="18"/>
  <c r="AZ344" i="18"/>
  <c r="AY344" i="18"/>
  <c r="AX344" i="18"/>
  <c r="AW344" i="18"/>
  <c r="AV344" i="18"/>
  <c r="AU344" i="18"/>
  <c r="AT344" i="18"/>
  <c r="AS344" i="18"/>
  <c r="AR344" i="18"/>
  <c r="AQ344" i="18"/>
  <c r="AP344" i="18"/>
  <c r="AO344" i="18"/>
  <c r="AN344" i="18"/>
  <c r="AM344" i="18"/>
  <c r="AL344" i="18"/>
  <c r="AK344" i="18"/>
  <c r="AJ344" i="18"/>
  <c r="AI344" i="18"/>
  <c r="AH344" i="18"/>
  <c r="AG344" i="18"/>
  <c r="AF344" i="18"/>
  <c r="AE344" i="18"/>
  <c r="AD344" i="18"/>
  <c r="AC344" i="18"/>
  <c r="AB344" i="18"/>
  <c r="AA344" i="18"/>
  <c r="Z344" i="18"/>
  <c r="Y344" i="18"/>
  <c r="X344" i="18"/>
  <c r="W344" i="18"/>
  <c r="V344" i="18"/>
  <c r="U344" i="18"/>
  <c r="T344" i="18"/>
  <c r="S344" i="18"/>
  <c r="R344" i="18"/>
  <c r="Q344" i="18"/>
  <c r="P344" i="18"/>
  <c r="O344" i="18"/>
  <c r="N344" i="18"/>
  <c r="M344" i="18"/>
  <c r="L344" i="18"/>
  <c r="K344" i="18"/>
  <c r="J344" i="18"/>
  <c r="I344" i="18"/>
  <c r="H344" i="18"/>
  <c r="G344" i="18"/>
  <c r="F344" i="18"/>
  <c r="E344" i="18"/>
  <c r="D344" i="18"/>
  <c r="CM343" i="18"/>
  <c r="CL343" i="18"/>
  <c r="CK343" i="18"/>
  <c r="CJ343" i="18"/>
  <c r="CI343" i="18"/>
  <c r="CH343" i="18"/>
  <c r="CG343" i="18"/>
  <c r="CF343" i="18"/>
  <c r="CE343" i="18"/>
  <c r="CD343" i="18"/>
  <c r="CC343" i="18"/>
  <c r="CB343" i="18"/>
  <c r="CA343" i="18"/>
  <c r="BZ343" i="18"/>
  <c r="BY343" i="18"/>
  <c r="BX343" i="18"/>
  <c r="BW343" i="18"/>
  <c r="BV343" i="18"/>
  <c r="BU343" i="18"/>
  <c r="BT343" i="18"/>
  <c r="BS343" i="18"/>
  <c r="BR343" i="18"/>
  <c r="BQ343" i="18"/>
  <c r="BP343" i="18"/>
  <c r="BO343" i="18"/>
  <c r="BN343" i="18"/>
  <c r="BM343" i="18"/>
  <c r="BL343" i="18"/>
  <c r="BK343" i="18"/>
  <c r="BJ343" i="18"/>
  <c r="BI343" i="18"/>
  <c r="BH343" i="18"/>
  <c r="BG343" i="18"/>
  <c r="BF343" i="18"/>
  <c r="BE343" i="18"/>
  <c r="BD343" i="18"/>
  <c r="BC343" i="18"/>
  <c r="BB343" i="18"/>
  <c r="BA343" i="18"/>
  <c r="AZ343" i="18"/>
  <c r="AY343" i="18"/>
  <c r="AX343" i="18"/>
  <c r="AW343" i="18"/>
  <c r="AV343" i="18"/>
  <c r="AU343" i="18"/>
  <c r="AT343" i="18"/>
  <c r="AS343" i="18"/>
  <c r="AR343" i="18"/>
  <c r="AQ343" i="18"/>
  <c r="AP343" i="18"/>
  <c r="AO343" i="18"/>
  <c r="AN343" i="18"/>
  <c r="AM343" i="18"/>
  <c r="AL343" i="18"/>
  <c r="AK343" i="18"/>
  <c r="AJ343" i="18"/>
  <c r="AI343" i="18"/>
  <c r="AH343" i="18"/>
  <c r="AG343" i="18"/>
  <c r="AF343" i="18"/>
  <c r="AE343" i="18"/>
  <c r="AD343" i="18"/>
  <c r="AC343" i="18"/>
  <c r="AB343" i="18"/>
  <c r="AA343" i="18"/>
  <c r="Z343" i="18"/>
  <c r="Y343" i="18"/>
  <c r="X343" i="18"/>
  <c r="W343" i="18"/>
  <c r="V343" i="18"/>
  <c r="U343" i="18"/>
  <c r="T343" i="18"/>
  <c r="S343" i="18"/>
  <c r="R343" i="18"/>
  <c r="Q343" i="18"/>
  <c r="P343" i="18"/>
  <c r="O343" i="18"/>
  <c r="N343" i="18"/>
  <c r="M343" i="18"/>
  <c r="L343" i="18"/>
  <c r="K343" i="18"/>
  <c r="J343" i="18"/>
  <c r="I343" i="18"/>
  <c r="H343" i="18"/>
  <c r="G343" i="18"/>
  <c r="F343" i="18"/>
  <c r="E343" i="18"/>
  <c r="D343" i="18"/>
  <c r="CM342" i="18"/>
  <c r="CL342" i="18"/>
  <c r="CK342" i="18"/>
  <c r="CJ342" i="18"/>
  <c r="CI342" i="18"/>
  <c r="CH342" i="18"/>
  <c r="CG342" i="18"/>
  <c r="CF342" i="18"/>
  <c r="CE342" i="18"/>
  <c r="CD342" i="18"/>
  <c r="CC342" i="18"/>
  <c r="CB342" i="18"/>
  <c r="CA342" i="18"/>
  <c r="BZ342" i="18"/>
  <c r="BY342" i="18"/>
  <c r="BX342" i="18"/>
  <c r="BW342" i="18"/>
  <c r="BV342" i="18"/>
  <c r="BU342" i="18"/>
  <c r="BT342" i="18"/>
  <c r="BS342" i="18"/>
  <c r="BR342" i="18"/>
  <c r="BQ342" i="18"/>
  <c r="BP342" i="18"/>
  <c r="BO342" i="18"/>
  <c r="BN342" i="18"/>
  <c r="BM342" i="18"/>
  <c r="BL342" i="18"/>
  <c r="BK342" i="18"/>
  <c r="BJ342" i="18"/>
  <c r="BI342" i="18"/>
  <c r="BH342" i="18"/>
  <c r="BG342" i="18"/>
  <c r="BF342" i="18"/>
  <c r="BE342" i="18"/>
  <c r="BD342" i="18"/>
  <c r="BC342" i="18"/>
  <c r="BB342" i="18"/>
  <c r="BA342" i="18"/>
  <c r="AZ342" i="18"/>
  <c r="AY342" i="18"/>
  <c r="AX342" i="18"/>
  <c r="AW342" i="18"/>
  <c r="AV342" i="18"/>
  <c r="AU342" i="18"/>
  <c r="AT342" i="18"/>
  <c r="AS342" i="18"/>
  <c r="AR342" i="18"/>
  <c r="AQ342" i="18"/>
  <c r="AP342" i="18"/>
  <c r="AO342" i="18"/>
  <c r="AN342" i="18"/>
  <c r="AM342" i="18"/>
  <c r="AL342" i="18"/>
  <c r="AK342" i="18"/>
  <c r="AJ342" i="18"/>
  <c r="AI342" i="18"/>
  <c r="AH342" i="18"/>
  <c r="AG342" i="18"/>
  <c r="AF342" i="18"/>
  <c r="AE342" i="18"/>
  <c r="AD342" i="18"/>
  <c r="AC342" i="18"/>
  <c r="AB342" i="18"/>
  <c r="AA342" i="18"/>
  <c r="Z342" i="18"/>
  <c r="Y342" i="18"/>
  <c r="X342" i="18"/>
  <c r="W342" i="18"/>
  <c r="V342" i="18"/>
  <c r="U342" i="18"/>
  <c r="T342" i="18"/>
  <c r="S342" i="18"/>
  <c r="R342" i="18"/>
  <c r="Q342" i="18"/>
  <c r="P342" i="18"/>
  <c r="O342" i="18"/>
  <c r="N342" i="18"/>
  <c r="M342" i="18"/>
  <c r="L342" i="18"/>
  <c r="K342" i="18"/>
  <c r="J342" i="18"/>
  <c r="I342" i="18"/>
  <c r="H342" i="18"/>
  <c r="G342" i="18"/>
  <c r="F342" i="18"/>
  <c r="E342" i="18"/>
  <c r="D342" i="18"/>
  <c r="CM341" i="18"/>
  <c r="CL341" i="18"/>
  <c r="CK341" i="18"/>
  <c r="CJ341" i="18"/>
  <c r="CI341" i="18"/>
  <c r="CH341" i="18"/>
  <c r="CG341" i="18"/>
  <c r="CF341" i="18"/>
  <c r="CE341" i="18"/>
  <c r="CD341" i="18"/>
  <c r="CC341" i="18"/>
  <c r="CB341" i="18"/>
  <c r="CA341" i="18"/>
  <c r="BZ341" i="18"/>
  <c r="BY341" i="18"/>
  <c r="BX341" i="18"/>
  <c r="BW341" i="18"/>
  <c r="BV341" i="18"/>
  <c r="BU341" i="18"/>
  <c r="BT341" i="18"/>
  <c r="BS341" i="18"/>
  <c r="BR341" i="18"/>
  <c r="BQ341" i="18"/>
  <c r="BP341" i="18"/>
  <c r="BO341" i="18"/>
  <c r="BN341" i="18"/>
  <c r="BM341" i="18"/>
  <c r="BL341" i="18"/>
  <c r="BK341" i="18"/>
  <c r="BJ341" i="18"/>
  <c r="BI341" i="18"/>
  <c r="BH341" i="18"/>
  <c r="BG341" i="18"/>
  <c r="BF341" i="18"/>
  <c r="BE341" i="18"/>
  <c r="BD341" i="18"/>
  <c r="BC341" i="18"/>
  <c r="BB341" i="18"/>
  <c r="BA341" i="18"/>
  <c r="AZ341" i="18"/>
  <c r="AY341" i="18"/>
  <c r="AX341" i="18"/>
  <c r="AW341" i="18"/>
  <c r="AV341" i="18"/>
  <c r="AU341" i="18"/>
  <c r="AT341" i="18"/>
  <c r="AS341" i="18"/>
  <c r="AR341" i="18"/>
  <c r="AQ341" i="18"/>
  <c r="AP341" i="18"/>
  <c r="AO341" i="18"/>
  <c r="AN341" i="18"/>
  <c r="AM341" i="18"/>
  <c r="AL341" i="18"/>
  <c r="AK341" i="18"/>
  <c r="AJ341" i="18"/>
  <c r="AI341" i="18"/>
  <c r="AH341" i="18"/>
  <c r="AG341" i="18"/>
  <c r="AF341" i="18"/>
  <c r="AE341" i="18"/>
  <c r="AD341" i="18"/>
  <c r="AC341" i="18"/>
  <c r="AB341" i="18"/>
  <c r="AA341" i="18"/>
  <c r="Z341" i="18"/>
  <c r="Y341" i="18"/>
  <c r="X341" i="18"/>
  <c r="W341" i="18"/>
  <c r="V341" i="18"/>
  <c r="U341" i="18"/>
  <c r="T341" i="18"/>
  <c r="S341" i="18"/>
  <c r="R341" i="18"/>
  <c r="Q341" i="18"/>
  <c r="P341" i="18"/>
  <c r="O341" i="18"/>
  <c r="N341" i="18"/>
  <c r="M341" i="18"/>
  <c r="L341" i="18"/>
  <c r="K341" i="18"/>
  <c r="J341" i="18"/>
  <c r="I341" i="18"/>
  <c r="H341" i="18"/>
  <c r="G341" i="18"/>
  <c r="F341" i="18"/>
  <c r="E341" i="18"/>
  <c r="D341" i="18"/>
  <c r="CM340" i="18"/>
  <c r="CL340" i="18"/>
  <c r="CK340" i="18"/>
  <c r="CJ340" i="18"/>
  <c r="CI340" i="18"/>
  <c r="CH340" i="18"/>
  <c r="CG340" i="18"/>
  <c r="CF340" i="18"/>
  <c r="CE340" i="18"/>
  <c r="CD340" i="18"/>
  <c r="CC340" i="18"/>
  <c r="CB340" i="18"/>
  <c r="CA340" i="18"/>
  <c r="BZ340" i="18"/>
  <c r="BY340" i="18"/>
  <c r="BX340" i="18"/>
  <c r="BW340" i="18"/>
  <c r="BV340" i="18"/>
  <c r="BU340" i="18"/>
  <c r="BT340" i="18"/>
  <c r="BS340" i="18"/>
  <c r="BR340" i="18"/>
  <c r="BQ340" i="18"/>
  <c r="BP340" i="18"/>
  <c r="BO340" i="18"/>
  <c r="BN340" i="18"/>
  <c r="BM340" i="18"/>
  <c r="BL340" i="18"/>
  <c r="BK340" i="18"/>
  <c r="BJ340" i="18"/>
  <c r="BI340" i="18"/>
  <c r="BH340" i="18"/>
  <c r="BG340" i="18"/>
  <c r="BF340" i="18"/>
  <c r="BE340" i="18"/>
  <c r="BD340" i="18"/>
  <c r="BC340" i="18"/>
  <c r="BB340" i="18"/>
  <c r="BA340" i="18"/>
  <c r="AZ340" i="18"/>
  <c r="AY340" i="18"/>
  <c r="AX340" i="18"/>
  <c r="AW340" i="18"/>
  <c r="AV340" i="18"/>
  <c r="AU340" i="18"/>
  <c r="AT340" i="18"/>
  <c r="AS340" i="18"/>
  <c r="AR340" i="18"/>
  <c r="AQ340" i="18"/>
  <c r="AP340" i="18"/>
  <c r="AO340" i="18"/>
  <c r="AN340" i="18"/>
  <c r="AM340" i="18"/>
  <c r="AL340" i="18"/>
  <c r="AK340" i="18"/>
  <c r="AJ340" i="18"/>
  <c r="AI340" i="18"/>
  <c r="AH340" i="18"/>
  <c r="AG340" i="18"/>
  <c r="AF340" i="18"/>
  <c r="AE340" i="18"/>
  <c r="AD340" i="18"/>
  <c r="AC340" i="18"/>
  <c r="AB340" i="18"/>
  <c r="AA340" i="18"/>
  <c r="Z340" i="18"/>
  <c r="Y340" i="18"/>
  <c r="X340" i="18"/>
  <c r="W340" i="18"/>
  <c r="V340" i="18"/>
  <c r="U340" i="18"/>
  <c r="T340" i="18"/>
  <c r="S340" i="18"/>
  <c r="R340" i="18"/>
  <c r="Q340" i="18"/>
  <c r="P340" i="18"/>
  <c r="O340" i="18"/>
  <c r="N340" i="18"/>
  <c r="M340" i="18"/>
  <c r="L340" i="18"/>
  <c r="K340" i="18"/>
  <c r="J340" i="18"/>
  <c r="I340" i="18"/>
  <c r="H340" i="18"/>
  <c r="G340" i="18"/>
  <c r="F340" i="18"/>
  <c r="E340" i="18"/>
  <c r="D340" i="18"/>
  <c r="CM339" i="18"/>
  <c r="CL339" i="18"/>
  <c r="CK339" i="18"/>
  <c r="CJ339" i="18"/>
  <c r="CI339" i="18"/>
  <c r="CH339" i="18"/>
  <c r="CG339" i="18"/>
  <c r="CF339" i="18"/>
  <c r="CE339" i="18"/>
  <c r="CD339" i="18"/>
  <c r="CC339" i="18"/>
  <c r="CB339" i="18"/>
  <c r="CA339" i="18"/>
  <c r="BZ339" i="18"/>
  <c r="BY339" i="18"/>
  <c r="BX339" i="18"/>
  <c r="BW339" i="18"/>
  <c r="BV339" i="18"/>
  <c r="BU339" i="18"/>
  <c r="BT339" i="18"/>
  <c r="BS339" i="18"/>
  <c r="BR339" i="18"/>
  <c r="BQ339" i="18"/>
  <c r="BP339" i="18"/>
  <c r="BO339" i="18"/>
  <c r="BN339" i="18"/>
  <c r="BM339" i="18"/>
  <c r="BL339" i="18"/>
  <c r="BK339" i="18"/>
  <c r="BJ339" i="18"/>
  <c r="BI339" i="18"/>
  <c r="BH339" i="18"/>
  <c r="BG339" i="18"/>
  <c r="BF339" i="18"/>
  <c r="BE339" i="18"/>
  <c r="BD339" i="18"/>
  <c r="BC339" i="18"/>
  <c r="BB339" i="18"/>
  <c r="BA339" i="18"/>
  <c r="AZ339" i="18"/>
  <c r="AY339" i="18"/>
  <c r="AX339" i="18"/>
  <c r="AW339" i="18"/>
  <c r="AV339" i="18"/>
  <c r="AU339" i="18"/>
  <c r="AT339" i="18"/>
  <c r="AS339" i="18"/>
  <c r="AR339" i="18"/>
  <c r="AQ339" i="18"/>
  <c r="AP339" i="18"/>
  <c r="AO339" i="18"/>
  <c r="AN339" i="18"/>
  <c r="AM339" i="18"/>
  <c r="AL339" i="18"/>
  <c r="AK339" i="18"/>
  <c r="AJ339" i="18"/>
  <c r="AI339" i="18"/>
  <c r="AH339" i="18"/>
  <c r="AG339" i="18"/>
  <c r="AF339" i="18"/>
  <c r="AE339" i="18"/>
  <c r="AD339" i="18"/>
  <c r="AC339" i="18"/>
  <c r="AB339" i="18"/>
  <c r="AA339" i="18"/>
  <c r="Z339" i="18"/>
  <c r="Y339" i="18"/>
  <c r="X339" i="18"/>
  <c r="W339" i="18"/>
  <c r="V339" i="18"/>
  <c r="U339" i="18"/>
  <c r="T339" i="18"/>
  <c r="S339" i="18"/>
  <c r="R339" i="18"/>
  <c r="Q339" i="18"/>
  <c r="P339" i="18"/>
  <c r="O339" i="18"/>
  <c r="N339" i="18"/>
  <c r="M339" i="18"/>
  <c r="L339" i="18"/>
  <c r="K339" i="18"/>
  <c r="J339" i="18"/>
  <c r="I339" i="18"/>
  <c r="H339" i="18"/>
  <c r="G339" i="18"/>
  <c r="F339" i="18"/>
  <c r="E339" i="18"/>
  <c r="D339" i="18"/>
  <c r="CM338" i="18"/>
  <c r="CL338" i="18"/>
  <c r="CK338" i="18"/>
  <c r="CJ338" i="18"/>
  <c r="CI338" i="18"/>
  <c r="CH338" i="18"/>
  <c r="CG338" i="18"/>
  <c r="CF338" i="18"/>
  <c r="CE338" i="18"/>
  <c r="CD338" i="18"/>
  <c r="CC338" i="18"/>
  <c r="CB338" i="18"/>
  <c r="CA338" i="18"/>
  <c r="BZ338" i="18"/>
  <c r="BY338" i="18"/>
  <c r="BX338" i="18"/>
  <c r="BW338" i="18"/>
  <c r="BV338" i="18"/>
  <c r="BU338" i="18"/>
  <c r="BT338" i="18"/>
  <c r="BS338" i="18"/>
  <c r="BR338" i="18"/>
  <c r="BQ338" i="18"/>
  <c r="BP338" i="18"/>
  <c r="BO338" i="18"/>
  <c r="BN338" i="18"/>
  <c r="BM338" i="18"/>
  <c r="BL338" i="18"/>
  <c r="BK338" i="18"/>
  <c r="BJ338" i="18"/>
  <c r="BI338" i="18"/>
  <c r="BH338" i="18"/>
  <c r="BG338" i="18"/>
  <c r="BF338" i="18"/>
  <c r="BE338" i="18"/>
  <c r="BD338" i="18"/>
  <c r="BC338" i="18"/>
  <c r="BB338" i="18"/>
  <c r="BA338" i="18"/>
  <c r="AZ338" i="18"/>
  <c r="AY338" i="18"/>
  <c r="AX338" i="18"/>
  <c r="AW338" i="18"/>
  <c r="AV338" i="18"/>
  <c r="AU338" i="18"/>
  <c r="AT338" i="18"/>
  <c r="AS338" i="18"/>
  <c r="AR338" i="18"/>
  <c r="AQ338" i="18"/>
  <c r="AP338" i="18"/>
  <c r="AO338" i="18"/>
  <c r="AN338" i="18"/>
  <c r="AM338" i="18"/>
  <c r="AL338" i="18"/>
  <c r="AK338" i="18"/>
  <c r="AJ338" i="18"/>
  <c r="AI338" i="18"/>
  <c r="AH338" i="18"/>
  <c r="AG338" i="18"/>
  <c r="AF338" i="18"/>
  <c r="AE338" i="18"/>
  <c r="AD338" i="18"/>
  <c r="AC338" i="18"/>
  <c r="AB338" i="18"/>
  <c r="AA338" i="18"/>
  <c r="Z338" i="18"/>
  <c r="Y338" i="18"/>
  <c r="X338" i="18"/>
  <c r="W338" i="18"/>
  <c r="V338" i="18"/>
  <c r="U338" i="18"/>
  <c r="T338" i="18"/>
  <c r="S338" i="18"/>
  <c r="R338" i="18"/>
  <c r="Q338" i="18"/>
  <c r="P338" i="18"/>
  <c r="O338" i="18"/>
  <c r="N338" i="18"/>
  <c r="M338" i="18"/>
  <c r="L338" i="18"/>
  <c r="K338" i="18"/>
  <c r="J338" i="18"/>
  <c r="I338" i="18"/>
  <c r="H338" i="18"/>
  <c r="G338" i="18"/>
  <c r="F338" i="18"/>
  <c r="E338" i="18"/>
  <c r="D338" i="18"/>
  <c r="CM337" i="18"/>
  <c r="CL337" i="18"/>
  <c r="CK337" i="18"/>
  <c r="CJ337" i="18"/>
  <c r="CI337" i="18"/>
  <c r="CH337" i="18"/>
  <c r="CG337" i="18"/>
  <c r="CF337" i="18"/>
  <c r="CE337" i="18"/>
  <c r="CD337" i="18"/>
  <c r="CC337" i="18"/>
  <c r="CB337" i="18"/>
  <c r="CA337" i="18"/>
  <c r="BZ337" i="18"/>
  <c r="BY337" i="18"/>
  <c r="BX337" i="18"/>
  <c r="BW337" i="18"/>
  <c r="BV337" i="18"/>
  <c r="BU337" i="18"/>
  <c r="BT337" i="18"/>
  <c r="BS337" i="18"/>
  <c r="BR337" i="18"/>
  <c r="BQ337" i="18"/>
  <c r="BP337" i="18"/>
  <c r="BO337" i="18"/>
  <c r="BN337" i="18"/>
  <c r="BM337" i="18"/>
  <c r="BL337" i="18"/>
  <c r="BK337" i="18"/>
  <c r="BJ337" i="18"/>
  <c r="BI337" i="18"/>
  <c r="BH337" i="18"/>
  <c r="BG337" i="18"/>
  <c r="BF337" i="18"/>
  <c r="BE337" i="18"/>
  <c r="BD337" i="18"/>
  <c r="BC337" i="18"/>
  <c r="BB337" i="18"/>
  <c r="BA337" i="18"/>
  <c r="AZ337" i="18"/>
  <c r="AY337" i="18"/>
  <c r="AX337" i="18"/>
  <c r="AW337" i="18"/>
  <c r="AV337" i="18"/>
  <c r="AU337" i="18"/>
  <c r="AT337" i="18"/>
  <c r="AS337" i="18"/>
  <c r="AR337" i="18"/>
  <c r="AQ337" i="18"/>
  <c r="AP337" i="18"/>
  <c r="AO337" i="18"/>
  <c r="AN337" i="18"/>
  <c r="AM337" i="18"/>
  <c r="AL337" i="18"/>
  <c r="AK337" i="18"/>
  <c r="AJ337" i="18"/>
  <c r="AI337" i="18"/>
  <c r="AH337" i="18"/>
  <c r="AG337" i="18"/>
  <c r="AF337" i="18"/>
  <c r="AE337" i="18"/>
  <c r="AD337" i="18"/>
  <c r="AC337" i="18"/>
  <c r="AB337" i="18"/>
  <c r="AA337" i="18"/>
  <c r="Z337" i="18"/>
  <c r="Y337" i="18"/>
  <c r="X337" i="18"/>
  <c r="W337" i="18"/>
  <c r="V337" i="18"/>
  <c r="U337" i="18"/>
  <c r="T337" i="18"/>
  <c r="S337" i="18"/>
  <c r="R337" i="18"/>
  <c r="Q337" i="18"/>
  <c r="P337" i="18"/>
  <c r="O337" i="18"/>
  <c r="N337" i="18"/>
  <c r="M337" i="18"/>
  <c r="L337" i="18"/>
  <c r="K337" i="18"/>
  <c r="J337" i="18"/>
  <c r="I337" i="18"/>
  <c r="H337" i="18"/>
  <c r="G337" i="18"/>
  <c r="F337" i="18"/>
  <c r="E337" i="18"/>
  <c r="D337" i="18"/>
  <c r="CM336" i="18"/>
  <c r="CL336" i="18"/>
  <c r="CK336" i="18"/>
  <c r="CJ336" i="18"/>
  <c r="CI336" i="18"/>
  <c r="CH336" i="18"/>
  <c r="CG336" i="18"/>
  <c r="CF336" i="18"/>
  <c r="CE336" i="18"/>
  <c r="CD336" i="18"/>
  <c r="CC336" i="18"/>
  <c r="CB336" i="18"/>
  <c r="CA336" i="18"/>
  <c r="BZ336" i="18"/>
  <c r="BY336" i="18"/>
  <c r="BX336" i="18"/>
  <c r="BW336" i="18"/>
  <c r="BV336" i="18"/>
  <c r="BU336" i="18"/>
  <c r="BT336" i="18"/>
  <c r="BS336" i="18"/>
  <c r="BR336" i="18"/>
  <c r="BQ336" i="18"/>
  <c r="BP336" i="18"/>
  <c r="BO336" i="18"/>
  <c r="BN336" i="18"/>
  <c r="BM336" i="18"/>
  <c r="BL336" i="18"/>
  <c r="BK336" i="18"/>
  <c r="BJ336" i="18"/>
  <c r="BI336" i="18"/>
  <c r="BH336" i="18"/>
  <c r="BG336" i="18"/>
  <c r="BF336" i="18"/>
  <c r="BE336" i="18"/>
  <c r="BD336" i="18"/>
  <c r="BC336" i="18"/>
  <c r="BB336" i="18"/>
  <c r="BA336" i="18"/>
  <c r="AZ336" i="18"/>
  <c r="AY336" i="18"/>
  <c r="AX336" i="18"/>
  <c r="AW336" i="18"/>
  <c r="AV336" i="18"/>
  <c r="AU336" i="18"/>
  <c r="AT336" i="18"/>
  <c r="AS336" i="18"/>
  <c r="AR336" i="18"/>
  <c r="AQ336" i="18"/>
  <c r="AP336" i="18"/>
  <c r="AO336" i="18"/>
  <c r="AN336" i="18"/>
  <c r="AM336" i="18"/>
  <c r="AL336" i="18"/>
  <c r="AK336" i="18"/>
  <c r="AJ336" i="18"/>
  <c r="AI336" i="18"/>
  <c r="AH336" i="18"/>
  <c r="AG336" i="18"/>
  <c r="AF336" i="18"/>
  <c r="AE336" i="18"/>
  <c r="AD336" i="18"/>
  <c r="AC336" i="18"/>
  <c r="AB336" i="18"/>
  <c r="AA336" i="18"/>
  <c r="Z336" i="18"/>
  <c r="Y336" i="18"/>
  <c r="X336" i="18"/>
  <c r="W336" i="18"/>
  <c r="V336" i="18"/>
  <c r="U336" i="18"/>
  <c r="T336" i="18"/>
  <c r="S336" i="18"/>
  <c r="R336" i="18"/>
  <c r="Q336" i="18"/>
  <c r="P336" i="18"/>
  <c r="O336" i="18"/>
  <c r="N336" i="18"/>
  <c r="M336" i="18"/>
  <c r="L336" i="18"/>
  <c r="K336" i="18"/>
  <c r="J336" i="18"/>
  <c r="I336" i="18"/>
  <c r="H336" i="18"/>
  <c r="G336" i="18"/>
  <c r="F336" i="18"/>
  <c r="E336" i="18"/>
  <c r="D336" i="18"/>
  <c r="CM335" i="18"/>
  <c r="CL335" i="18"/>
  <c r="CK335" i="18"/>
  <c r="CJ335" i="18"/>
  <c r="CI335" i="18"/>
  <c r="CH335" i="18"/>
  <c r="CG335" i="18"/>
  <c r="CF335" i="18"/>
  <c r="CE335" i="18"/>
  <c r="CD335" i="18"/>
  <c r="CC335" i="18"/>
  <c r="CB335" i="18"/>
  <c r="CA335" i="18"/>
  <c r="BZ335" i="18"/>
  <c r="BY335" i="18"/>
  <c r="BX335" i="18"/>
  <c r="BW335" i="18"/>
  <c r="BV335" i="18"/>
  <c r="BU335" i="18"/>
  <c r="BT335" i="18"/>
  <c r="BS335" i="18"/>
  <c r="BR335" i="18"/>
  <c r="BQ335" i="18"/>
  <c r="BP335" i="18"/>
  <c r="BO335" i="18"/>
  <c r="BN335" i="18"/>
  <c r="BM335" i="18"/>
  <c r="BL335" i="18"/>
  <c r="BK335" i="18"/>
  <c r="BJ335" i="18"/>
  <c r="BI335" i="18"/>
  <c r="BH335" i="18"/>
  <c r="BG335" i="18"/>
  <c r="BF335" i="18"/>
  <c r="BE335" i="18"/>
  <c r="BD335" i="18"/>
  <c r="BC335" i="18"/>
  <c r="BB335" i="18"/>
  <c r="BA335" i="18"/>
  <c r="AZ335" i="18"/>
  <c r="AY335" i="18"/>
  <c r="AX335" i="18"/>
  <c r="AW335" i="18"/>
  <c r="AV335" i="18"/>
  <c r="AU335" i="18"/>
  <c r="AT335" i="18"/>
  <c r="AS335" i="18"/>
  <c r="AR335" i="18"/>
  <c r="AQ335" i="18"/>
  <c r="AP335" i="18"/>
  <c r="AO335" i="18"/>
  <c r="AN335" i="18"/>
  <c r="AM335" i="18"/>
  <c r="AL335" i="18"/>
  <c r="AK335" i="18"/>
  <c r="AJ335" i="18"/>
  <c r="AI335" i="18"/>
  <c r="AH335" i="18"/>
  <c r="AG335" i="18"/>
  <c r="AF335" i="18"/>
  <c r="AE335" i="18"/>
  <c r="AD335" i="18"/>
  <c r="AC335" i="18"/>
  <c r="AB335" i="18"/>
  <c r="AA335" i="18"/>
  <c r="Z335" i="18"/>
  <c r="Y335" i="18"/>
  <c r="X335" i="18"/>
  <c r="W335" i="18"/>
  <c r="V335" i="18"/>
  <c r="U335" i="18"/>
  <c r="T335" i="18"/>
  <c r="S335" i="18"/>
  <c r="R335" i="18"/>
  <c r="Q335" i="18"/>
  <c r="P335" i="18"/>
  <c r="O335" i="18"/>
  <c r="N335" i="18"/>
  <c r="M335" i="18"/>
  <c r="L335" i="18"/>
  <c r="K335" i="18"/>
  <c r="J335" i="18"/>
  <c r="I335" i="18"/>
  <c r="H335" i="18"/>
  <c r="G335" i="18"/>
  <c r="F335" i="18"/>
  <c r="E335" i="18"/>
  <c r="D335" i="18"/>
  <c r="CM334" i="18"/>
  <c r="CL334" i="18"/>
  <c r="CK334" i="18"/>
  <c r="CJ334" i="18"/>
  <c r="CI334" i="18"/>
  <c r="CH334" i="18"/>
  <c r="CG334" i="18"/>
  <c r="CF334" i="18"/>
  <c r="CE334" i="18"/>
  <c r="CD334" i="18"/>
  <c r="CC334" i="18"/>
  <c r="CB334" i="18"/>
  <c r="CA334" i="18"/>
  <c r="BZ334" i="18"/>
  <c r="BY334" i="18"/>
  <c r="BX334" i="18"/>
  <c r="BW334" i="18"/>
  <c r="BV334" i="18"/>
  <c r="BU334" i="18"/>
  <c r="BT334" i="18"/>
  <c r="BS334" i="18"/>
  <c r="BR334" i="18"/>
  <c r="BQ334" i="18"/>
  <c r="BP334" i="18"/>
  <c r="BO334" i="18"/>
  <c r="BN334" i="18"/>
  <c r="BM334" i="18"/>
  <c r="BL334" i="18"/>
  <c r="BK334" i="18"/>
  <c r="BJ334" i="18"/>
  <c r="BI334" i="18"/>
  <c r="BH334" i="18"/>
  <c r="BG334" i="18"/>
  <c r="BF334" i="18"/>
  <c r="BE334" i="18"/>
  <c r="BD334" i="18"/>
  <c r="BC334" i="18"/>
  <c r="BB334" i="18"/>
  <c r="BA334" i="18"/>
  <c r="AZ334" i="18"/>
  <c r="AY334" i="18"/>
  <c r="AX334" i="18"/>
  <c r="AW334" i="18"/>
  <c r="AV334" i="18"/>
  <c r="AU334" i="18"/>
  <c r="AT334" i="18"/>
  <c r="AS334" i="18"/>
  <c r="AR334" i="18"/>
  <c r="AQ334" i="18"/>
  <c r="AP334" i="18"/>
  <c r="AO334" i="18"/>
  <c r="AN334" i="18"/>
  <c r="AM334" i="18"/>
  <c r="AL334" i="18"/>
  <c r="AK334" i="18"/>
  <c r="AJ334" i="18"/>
  <c r="AI334" i="18"/>
  <c r="AH334" i="18"/>
  <c r="AG334" i="18"/>
  <c r="AF334" i="18"/>
  <c r="AE334" i="18"/>
  <c r="AD334" i="18"/>
  <c r="AC334" i="18"/>
  <c r="AB334" i="18"/>
  <c r="AA334" i="18"/>
  <c r="Z334" i="18"/>
  <c r="Y334" i="18"/>
  <c r="X334" i="18"/>
  <c r="W334" i="18"/>
  <c r="V334" i="18"/>
  <c r="U334" i="18"/>
  <c r="T334" i="18"/>
  <c r="S334" i="18"/>
  <c r="R334" i="18"/>
  <c r="Q334" i="18"/>
  <c r="P334" i="18"/>
  <c r="O334" i="18"/>
  <c r="N334" i="18"/>
  <c r="M334" i="18"/>
  <c r="L334" i="18"/>
  <c r="K334" i="18"/>
  <c r="J334" i="18"/>
  <c r="I334" i="18"/>
  <c r="H334" i="18"/>
  <c r="G334" i="18"/>
  <c r="F334" i="18"/>
  <c r="E334" i="18"/>
  <c r="D334" i="18"/>
  <c r="CM333" i="18"/>
  <c r="CL333" i="18"/>
  <c r="CK333" i="18"/>
  <c r="CJ333" i="18"/>
  <c r="CI333" i="18"/>
  <c r="CH333" i="18"/>
  <c r="CG333" i="18"/>
  <c r="CF333" i="18"/>
  <c r="CE333" i="18"/>
  <c r="CD333" i="18"/>
  <c r="CC333" i="18"/>
  <c r="CB333" i="18"/>
  <c r="CA333" i="18"/>
  <c r="BZ333" i="18"/>
  <c r="BY333" i="18"/>
  <c r="BX333" i="18"/>
  <c r="BW333" i="18"/>
  <c r="BV333" i="18"/>
  <c r="BU333" i="18"/>
  <c r="BT333" i="18"/>
  <c r="BS333" i="18"/>
  <c r="BR333" i="18"/>
  <c r="BQ333" i="18"/>
  <c r="BP333" i="18"/>
  <c r="BO333" i="18"/>
  <c r="BN333" i="18"/>
  <c r="BM333" i="18"/>
  <c r="BL333" i="18"/>
  <c r="BK333" i="18"/>
  <c r="BJ333" i="18"/>
  <c r="BI333" i="18"/>
  <c r="BH333" i="18"/>
  <c r="BG333" i="18"/>
  <c r="BF333" i="18"/>
  <c r="BE333" i="18"/>
  <c r="BD333" i="18"/>
  <c r="BC333" i="18"/>
  <c r="BB333" i="18"/>
  <c r="BA333" i="18"/>
  <c r="AZ333" i="18"/>
  <c r="AY333" i="18"/>
  <c r="AX333" i="18"/>
  <c r="AW333" i="18"/>
  <c r="AV333" i="18"/>
  <c r="AU333" i="18"/>
  <c r="AT333" i="18"/>
  <c r="AS333" i="18"/>
  <c r="AR333" i="18"/>
  <c r="AQ333" i="18"/>
  <c r="AP333" i="18"/>
  <c r="AO333" i="18"/>
  <c r="AN333" i="18"/>
  <c r="AM333" i="18"/>
  <c r="AL333" i="18"/>
  <c r="AK333" i="18"/>
  <c r="AJ333" i="18"/>
  <c r="AI333" i="18"/>
  <c r="AH333" i="18"/>
  <c r="AG333" i="18"/>
  <c r="AF333" i="18"/>
  <c r="AE333" i="18"/>
  <c r="AD333" i="18"/>
  <c r="AC333" i="18"/>
  <c r="AB333" i="18"/>
  <c r="AA333" i="18"/>
  <c r="Z333" i="18"/>
  <c r="Y333" i="18"/>
  <c r="X333" i="18"/>
  <c r="W333" i="18"/>
  <c r="V333" i="18"/>
  <c r="U333" i="18"/>
  <c r="T333" i="18"/>
  <c r="S333" i="18"/>
  <c r="R333" i="18"/>
  <c r="Q333" i="18"/>
  <c r="P333" i="18"/>
  <c r="O333" i="18"/>
  <c r="N333" i="18"/>
  <c r="M333" i="18"/>
  <c r="L333" i="18"/>
  <c r="K333" i="18"/>
  <c r="J333" i="18"/>
  <c r="I333" i="18"/>
  <c r="H333" i="18"/>
  <c r="G333" i="18"/>
  <c r="F333" i="18"/>
  <c r="E333" i="18"/>
  <c r="D333" i="18"/>
  <c r="CM332" i="18"/>
  <c r="CL332" i="18"/>
  <c r="CK332" i="18"/>
  <c r="CJ332" i="18"/>
  <c r="CI332" i="18"/>
  <c r="CH332" i="18"/>
  <c r="CG332" i="18"/>
  <c r="CF332" i="18"/>
  <c r="CE332" i="18"/>
  <c r="CD332" i="18"/>
  <c r="CC332" i="18"/>
  <c r="CB332" i="18"/>
  <c r="CA332" i="18"/>
  <c r="BZ332" i="18"/>
  <c r="BY332" i="18"/>
  <c r="BX332" i="18"/>
  <c r="BW332" i="18"/>
  <c r="BV332" i="18"/>
  <c r="BU332" i="18"/>
  <c r="BT332" i="18"/>
  <c r="BS332" i="18"/>
  <c r="BR332" i="18"/>
  <c r="BQ332" i="18"/>
  <c r="BP332" i="18"/>
  <c r="BO332" i="18"/>
  <c r="BN332" i="18"/>
  <c r="BM332" i="18"/>
  <c r="BL332" i="18"/>
  <c r="BK332" i="18"/>
  <c r="BJ332" i="18"/>
  <c r="BI332" i="18"/>
  <c r="BH332" i="18"/>
  <c r="BG332" i="18"/>
  <c r="BF332" i="18"/>
  <c r="BE332" i="18"/>
  <c r="BD332" i="18"/>
  <c r="BC332" i="18"/>
  <c r="BB332" i="18"/>
  <c r="BA332" i="18"/>
  <c r="AZ332" i="18"/>
  <c r="AY332" i="18"/>
  <c r="AX332" i="18"/>
  <c r="AW332" i="18"/>
  <c r="AV332" i="18"/>
  <c r="AU332" i="18"/>
  <c r="AT332" i="18"/>
  <c r="AS332" i="18"/>
  <c r="AR332" i="18"/>
  <c r="AQ332" i="18"/>
  <c r="AP332" i="18"/>
  <c r="AO332" i="18"/>
  <c r="AN332" i="18"/>
  <c r="AM332" i="18"/>
  <c r="AL332" i="18"/>
  <c r="AK332" i="18"/>
  <c r="AJ332" i="18"/>
  <c r="AI332" i="18"/>
  <c r="AH332" i="18"/>
  <c r="AG332" i="18"/>
  <c r="AF332" i="18"/>
  <c r="AE332" i="18"/>
  <c r="AD332" i="18"/>
  <c r="AC332" i="18"/>
  <c r="AB332" i="18"/>
  <c r="AA332" i="18"/>
  <c r="Z332" i="18"/>
  <c r="Y332" i="18"/>
  <c r="X332" i="18"/>
  <c r="W332" i="18"/>
  <c r="V332" i="18"/>
  <c r="U332" i="18"/>
  <c r="T332" i="18"/>
  <c r="S332" i="18"/>
  <c r="R332" i="18"/>
  <c r="Q332" i="18"/>
  <c r="P332" i="18"/>
  <c r="O332" i="18"/>
  <c r="N332" i="18"/>
  <c r="M332" i="18"/>
  <c r="L332" i="18"/>
  <c r="K332" i="18"/>
  <c r="J332" i="18"/>
  <c r="I332" i="18"/>
  <c r="H332" i="18"/>
  <c r="G332" i="18"/>
  <c r="F332" i="18"/>
  <c r="E332" i="18"/>
  <c r="D332" i="18"/>
  <c r="CM331" i="18"/>
  <c r="CL331" i="18"/>
  <c r="CK331" i="18"/>
  <c r="CJ331" i="18"/>
  <c r="CI331" i="18"/>
  <c r="CH331" i="18"/>
  <c r="CG331" i="18"/>
  <c r="CF331" i="18"/>
  <c r="CE331" i="18"/>
  <c r="CD331" i="18"/>
  <c r="CC331" i="18"/>
  <c r="CB331" i="18"/>
  <c r="CA331" i="18"/>
  <c r="BZ331" i="18"/>
  <c r="BY331" i="18"/>
  <c r="BX331" i="18"/>
  <c r="BW331" i="18"/>
  <c r="BV331" i="18"/>
  <c r="BU331" i="18"/>
  <c r="BT331" i="18"/>
  <c r="BS331" i="18"/>
  <c r="BR331" i="18"/>
  <c r="BQ331" i="18"/>
  <c r="BP331" i="18"/>
  <c r="BO331" i="18"/>
  <c r="BN331" i="18"/>
  <c r="BM331" i="18"/>
  <c r="BL331" i="18"/>
  <c r="BK331" i="18"/>
  <c r="BJ331" i="18"/>
  <c r="BI331" i="18"/>
  <c r="BH331" i="18"/>
  <c r="BG331" i="18"/>
  <c r="BF331" i="18"/>
  <c r="BE331" i="18"/>
  <c r="BD331" i="18"/>
  <c r="BC331" i="18"/>
  <c r="BB331" i="18"/>
  <c r="BA331" i="18"/>
  <c r="AZ331" i="18"/>
  <c r="AY331" i="18"/>
  <c r="AX331" i="18"/>
  <c r="AW331" i="18"/>
  <c r="AV331" i="18"/>
  <c r="AU331" i="18"/>
  <c r="AT331" i="18"/>
  <c r="AS331" i="18"/>
  <c r="AR331" i="18"/>
  <c r="AQ331" i="18"/>
  <c r="AP331" i="18"/>
  <c r="AO331" i="18"/>
  <c r="AN331" i="18"/>
  <c r="AM331" i="18"/>
  <c r="AL331" i="18"/>
  <c r="AK331" i="18"/>
  <c r="AJ331" i="18"/>
  <c r="AI331" i="18"/>
  <c r="AH331" i="18"/>
  <c r="AG331" i="18"/>
  <c r="AF331" i="18"/>
  <c r="AE331" i="18"/>
  <c r="AD331" i="18"/>
  <c r="AC331" i="18"/>
  <c r="AB331" i="18"/>
  <c r="AA331" i="18"/>
  <c r="Z331" i="18"/>
  <c r="Y331" i="18"/>
  <c r="X331" i="18"/>
  <c r="W331" i="18"/>
  <c r="V331" i="18"/>
  <c r="U331" i="18"/>
  <c r="T331" i="18"/>
  <c r="S331" i="18"/>
  <c r="R331" i="18"/>
  <c r="Q331" i="18"/>
  <c r="P331" i="18"/>
  <c r="O331" i="18"/>
  <c r="N331" i="18"/>
  <c r="M331" i="18"/>
  <c r="L331" i="18"/>
  <c r="K331" i="18"/>
  <c r="J331" i="18"/>
  <c r="I331" i="18"/>
  <c r="H331" i="18"/>
  <c r="G331" i="18"/>
  <c r="F331" i="18"/>
  <c r="E331" i="18"/>
  <c r="D331" i="18"/>
  <c r="CM330" i="18"/>
  <c r="CL330" i="18"/>
  <c r="CK330" i="18"/>
  <c r="CJ330" i="18"/>
  <c r="CI330" i="18"/>
  <c r="CH330" i="18"/>
  <c r="CG330" i="18"/>
  <c r="CF330" i="18"/>
  <c r="CE330" i="18"/>
  <c r="CD330" i="18"/>
  <c r="CC330" i="18"/>
  <c r="CB330" i="18"/>
  <c r="CA330" i="18"/>
  <c r="BZ330" i="18"/>
  <c r="BY330" i="18"/>
  <c r="BX330" i="18"/>
  <c r="BW330" i="18"/>
  <c r="BV330" i="18"/>
  <c r="BU330" i="18"/>
  <c r="BT330" i="18"/>
  <c r="BS330" i="18"/>
  <c r="BR330" i="18"/>
  <c r="BQ330" i="18"/>
  <c r="BP330" i="18"/>
  <c r="BO330" i="18"/>
  <c r="BN330" i="18"/>
  <c r="BM330" i="18"/>
  <c r="BL330" i="18"/>
  <c r="BK330" i="18"/>
  <c r="BJ330" i="18"/>
  <c r="BI330" i="18"/>
  <c r="BH330" i="18"/>
  <c r="BG330" i="18"/>
  <c r="BF330" i="18"/>
  <c r="BE330" i="18"/>
  <c r="BD330" i="18"/>
  <c r="BC330" i="18"/>
  <c r="BB330" i="18"/>
  <c r="BA330" i="18"/>
  <c r="AZ330" i="18"/>
  <c r="AY330" i="18"/>
  <c r="AX330" i="18"/>
  <c r="AW330" i="18"/>
  <c r="AV330" i="18"/>
  <c r="AU330" i="18"/>
  <c r="AT330" i="18"/>
  <c r="AS330" i="18"/>
  <c r="AR330" i="18"/>
  <c r="AQ330" i="18"/>
  <c r="AP330" i="18"/>
  <c r="AO330" i="18"/>
  <c r="AN330" i="18"/>
  <c r="AM330" i="18"/>
  <c r="AL330" i="18"/>
  <c r="AK330" i="18"/>
  <c r="AJ330" i="18"/>
  <c r="AI330" i="18"/>
  <c r="AH330" i="18"/>
  <c r="AG330" i="18"/>
  <c r="AF330" i="18"/>
  <c r="AE330" i="18"/>
  <c r="AD330" i="18"/>
  <c r="AC330" i="18"/>
  <c r="AB330" i="18"/>
  <c r="AA330" i="18"/>
  <c r="Z330" i="18"/>
  <c r="Y330" i="18"/>
  <c r="X330" i="18"/>
  <c r="W330" i="18"/>
  <c r="V330" i="18"/>
  <c r="U330" i="18"/>
  <c r="T330" i="18"/>
  <c r="S330" i="18"/>
  <c r="R330" i="18"/>
  <c r="Q330" i="18"/>
  <c r="P330" i="18"/>
  <c r="O330" i="18"/>
  <c r="N330" i="18"/>
  <c r="M330" i="18"/>
  <c r="L330" i="18"/>
  <c r="K330" i="18"/>
  <c r="J330" i="18"/>
  <c r="I330" i="18"/>
  <c r="H330" i="18"/>
  <c r="G330" i="18"/>
  <c r="F330" i="18"/>
  <c r="E330" i="18"/>
  <c r="D330" i="18"/>
  <c r="CM329" i="18"/>
  <c r="CL329" i="18"/>
  <c r="CK329" i="18"/>
  <c r="CJ329" i="18"/>
  <c r="CI329" i="18"/>
  <c r="CH329" i="18"/>
  <c r="CG329" i="18"/>
  <c r="CF329" i="18"/>
  <c r="CE329" i="18"/>
  <c r="CD329" i="18"/>
  <c r="CC329" i="18"/>
  <c r="CB329" i="18"/>
  <c r="CA329" i="18"/>
  <c r="BZ329" i="18"/>
  <c r="BY329" i="18"/>
  <c r="BX329" i="18"/>
  <c r="BW329" i="18"/>
  <c r="BV329" i="18"/>
  <c r="BU329" i="18"/>
  <c r="BT329" i="18"/>
  <c r="BS329" i="18"/>
  <c r="BR329" i="18"/>
  <c r="BQ329" i="18"/>
  <c r="BP329" i="18"/>
  <c r="BO329" i="18"/>
  <c r="BN329" i="18"/>
  <c r="BM329" i="18"/>
  <c r="BL329" i="18"/>
  <c r="BK329" i="18"/>
  <c r="BJ329" i="18"/>
  <c r="BI329" i="18"/>
  <c r="BH329" i="18"/>
  <c r="BG329" i="18"/>
  <c r="BF329" i="18"/>
  <c r="BE329" i="18"/>
  <c r="BD329" i="18"/>
  <c r="BC329" i="18"/>
  <c r="BB329" i="18"/>
  <c r="BA329" i="18"/>
  <c r="AZ329" i="18"/>
  <c r="AY329" i="18"/>
  <c r="AX329" i="18"/>
  <c r="AW329" i="18"/>
  <c r="AV329" i="18"/>
  <c r="AU329" i="18"/>
  <c r="AT329" i="18"/>
  <c r="AS329" i="18"/>
  <c r="AR329" i="18"/>
  <c r="AQ329" i="18"/>
  <c r="AP329" i="18"/>
  <c r="AO329" i="18"/>
  <c r="AN329" i="18"/>
  <c r="AM329" i="18"/>
  <c r="AL329" i="18"/>
  <c r="AK329" i="18"/>
  <c r="AJ329" i="18"/>
  <c r="AI329" i="18"/>
  <c r="AH329" i="18"/>
  <c r="AG329" i="18"/>
  <c r="AF329" i="18"/>
  <c r="AE329" i="18"/>
  <c r="AD329" i="18"/>
  <c r="AC329" i="18"/>
  <c r="AB329" i="18"/>
  <c r="AA329" i="18"/>
  <c r="Z329" i="18"/>
  <c r="Y329" i="18"/>
  <c r="X329" i="18"/>
  <c r="W329" i="18"/>
  <c r="V329" i="18"/>
  <c r="U329" i="18"/>
  <c r="T329" i="18"/>
  <c r="S329" i="18"/>
  <c r="R329" i="18"/>
  <c r="Q329" i="18"/>
  <c r="P329" i="18"/>
  <c r="O329" i="18"/>
  <c r="N329" i="18"/>
  <c r="M329" i="18"/>
  <c r="L329" i="18"/>
  <c r="K329" i="18"/>
  <c r="J329" i="18"/>
  <c r="I329" i="18"/>
  <c r="H329" i="18"/>
  <c r="G329" i="18"/>
  <c r="F329" i="18"/>
  <c r="E329" i="18"/>
  <c r="D329" i="18"/>
  <c r="CM328" i="18"/>
  <c r="CL328" i="18"/>
  <c r="CK328" i="18"/>
  <c r="CJ328" i="18"/>
  <c r="CI328" i="18"/>
  <c r="CH328" i="18"/>
  <c r="CG328" i="18"/>
  <c r="CF328" i="18"/>
  <c r="CE328" i="18"/>
  <c r="CD328" i="18"/>
  <c r="CC328" i="18"/>
  <c r="CB328" i="18"/>
  <c r="CA328" i="18"/>
  <c r="BZ328" i="18"/>
  <c r="BY328" i="18"/>
  <c r="BX328" i="18"/>
  <c r="BW328" i="18"/>
  <c r="BV328" i="18"/>
  <c r="BU328" i="18"/>
  <c r="BT328" i="18"/>
  <c r="BS328" i="18"/>
  <c r="BR328" i="18"/>
  <c r="BQ328" i="18"/>
  <c r="BP328" i="18"/>
  <c r="BO328" i="18"/>
  <c r="BN328" i="18"/>
  <c r="BM328" i="18"/>
  <c r="BL328" i="18"/>
  <c r="BK328" i="18"/>
  <c r="BJ328" i="18"/>
  <c r="BI328" i="18"/>
  <c r="BH328" i="18"/>
  <c r="BG328" i="18"/>
  <c r="BF328" i="18"/>
  <c r="BE328" i="18"/>
  <c r="BD328" i="18"/>
  <c r="BC328" i="18"/>
  <c r="BB328" i="18"/>
  <c r="BA328" i="18"/>
  <c r="AZ328" i="18"/>
  <c r="AY328" i="18"/>
  <c r="AX328" i="18"/>
  <c r="AW328" i="18"/>
  <c r="AV328" i="18"/>
  <c r="AU328" i="18"/>
  <c r="AT328" i="18"/>
  <c r="AS328" i="18"/>
  <c r="AR328" i="18"/>
  <c r="AQ328" i="18"/>
  <c r="AP328" i="18"/>
  <c r="AO328" i="18"/>
  <c r="AN328" i="18"/>
  <c r="AM328" i="18"/>
  <c r="AL328" i="18"/>
  <c r="AK328" i="18"/>
  <c r="AJ328" i="18"/>
  <c r="AI328" i="18"/>
  <c r="AH328" i="18"/>
  <c r="AG328" i="18"/>
  <c r="AF328" i="18"/>
  <c r="AE328" i="18"/>
  <c r="AD328" i="18"/>
  <c r="AC328" i="18"/>
  <c r="AB328" i="18"/>
  <c r="AA328" i="18"/>
  <c r="Z328" i="18"/>
  <c r="Y328" i="18"/>
  <c r="X328" i="18"/>
  <c r="W328" i="18"/>
  <c r="V328" i="18"/>
  <c r="U328" i="18"/>
  <c r="T328" i="18"/>
  <c r="S328" i="18"/>
  <c r="R328" i="18"/>
  <c r="Q328" i="18"/>
  <c r="P328" i="18"/>
  <c r="O328" i="18"/>
  <c r="N328" i="18"/>
  <c r="M328" i="18"/>
  <c r="L328" i="18"/>
  <c r="K328" i="18"/>
  <c r="J328" i="18"/>
  <c r="I328" i="18"/>
  <c r="H328" i="18"/>
  <c r="G328" i="18"/>
  <c r="F328" i="18"/>
  <c r="E328" i="18"/>
  <c r="D328" i="18"/>
  <c r="CM327" i="18"/>
  <c r="CL327" i="18"/>
  <c r="CK327" i="18"/>
  <c r="CJ327" i="18"/>
  <c r="CI327" i="18"/>
  <c r="CH327" i="18"/>
  <c r="CG327" i="18"/>
  <c r="CF327" i="18"/>
  <c r="CE327" i="18"/>
  <c r="CD327" i="18"/>
  <c r="CC327" i="18"/>
  <c r="CB327" i="18"/>
  <c r="CA327" i="18"/>
  <c r="BZ327" i="18"/>
  <c r="BY327" i="18"/>
  <c r="BX327" i="18"/>
  <c r="BW327" i="18"/>
  <c r="BV327" i="18"/>
  <c r="BU327" i="18"/>
  <c r="BT327" i="18"/>
  <c r="BS327" i="18"/>
  <c r="BR327" i="18"/>
  <c r="BQ327" i="18"/>
  <c r="BP327" i="18"/>
  <c r="BO327" i="18"/>
  <c r="BN327" i="18"/>
  <c r="BM327" i="18"/>
  <c r="BL327" i="18"/>
  <c r="BK327" i="18"/>
  <c r="BJ327" i="18"/>
  <c r="BI327" i="18"/>
  <c r="BH327" i="18"/>
  <c r="BG327" i="18"/>
  <c r="BF327" i="18"/>
  <c r="BE327" i="18"/>
  <c r="BD327" i="18"/>
  <c r="BC327" i="18"/>
  <c r="BB327" i="18"/>
  <c r="BA327" i="18"/>
  <c r="AZ327" i="18"/>
  <c r="AY327" i="18"/>
  <c r="AX327" i="18"/>
  <c r="AW327" i="18"/>
  <c r="AV327" i="18"/>
  <c r="AU327" i="18"/>
  <c r="AT327" i="18"/>
  <c r="AS327" i="18"/>
  <c r="AR327" i="18"/>
  <c r="AQ327" i="18"/>
  <c r="AP327" i="18"/>
  <c r="AO327" i="18"/>
  <c r="AN327" i="18"/>
  <c r="AM327" i="18"/>
  <c r="AL327" i="18"/>
  <c r="AK327" i="18"/>
  <c r="AJ327" i="18"/>
  <c r="AI327" i="18"/>
  <c r="AH327" i="18"/>
  <c r="AG327" i="18"/>
  <c r="AF327" i="18"/>
  <c r="AE327" i="18"/>
  <c r="AD327" i="18"/>
  <c r="AC327" i="18"/>
  <c r="AB327" i="18"/>
  <c r="AA327" i="18"/>
  <c r="Z327" i="18"/>
  <c r="Y327" i="18"/>
  <c r="X327" i="18"/>
  <c r="W327" i="18"/>
  <c r="V327" i="18"/>
  <c r="U327" i="18"/>
  <c r="T327" i="18"/>
  <c r="S327" i="18"/>
  <c r="R327" i="18"/>
  <c r="Q327" i="18"/>
  <c r="P327" i="18"/>
  <c r="O327" i="18"/>
  <c r="N327" i="18"/>
  <c r="M327" i="18"/>
  <c r="L327" i="18"/>
  <c r="K327" i="18"/>
  <c r="J327" i="18"/>
  <c r="I327" i="18"/>
  <c r="H327" i="18"/>
  <c r="G327" i="18"/>
  <c r="F327" i="18"/>
  <c r="E327" i="18"/>
  <c r="D327" i="18"/>
  <c r="CM326" i="18"/>
  <c r="CL326" i="18"/>
  <c r="CK326" i="18"/>
  <c r="CJ326" i="18"/>
  <c r="CI326" i="18"/>
  <c r="CH326" i="18"/>
  <c r="CG326" i="18"/>
  <c r="CF326" i="18"/>
  <c r="CE326" i="18"/>
  <c r="CD326" i="18"/>
  <c r="CC326" i="18"/>
  <c r="CB326" i="18"/>
  <c r="CA326" i="18"/>
  <c r="BZ326" i="18"/>
  <c r="BY326" i="18"/>
  <c r="BX326" i="18"/>
  <c r="BW326" i="18"/>
  <c r="BV326" i="18"/>
  <c r="BU326" i="18"/>
  <c r="BT326" i="18"/>
  <c r="BS326" i="18"/>
  <c r="BR326" i="18"/>
  <c r="BQ326" i="18"/>
  <c r="BP326" i="18"/>
  <c r="BO326" i="18"/>
  <c r="BN326" i="18"/>
  <c r="BM326" i="18"/>
  <c r="BL326" i="18"/>
  <c r="BK326" i="18"/>
  <c r="BJ326" i="18"/>
  <c r="BI326" i="18"/>
  <c r="BH326" i="18"/>
  <c r="BG326" i="18"/>
  <c r="BF326" i="18"/>
  <c r="BE326" i="18"/>
  <c r="BD326" i="18"/>
  <c r="BC326" i="18"/>
  <c r="BB326" i="18"/>
  <c r="BA326" i="18"/>
  <c r="AZ326" i="18"/>
  <c r="AY326" i="18"/>
  <c r="AX326" i="18"/>
  <c r="AW326" i="18"/>
  <c r="AV326" i="18"/>
  <c r="AU326" i="18"/>
  <c r="AT326" i="18"/>
  <c r="AS326" i="18"/>
  <c r="AR326" i="18"/>
  <c r="AQ326" i="18"/>
  <c r="AP326" i="18"/>
  <c r="AO326" i="18"/>
  <c r="AN326" i="18"/>
  <c r="AM326" i="18"/>
  <c r="AL326" i="18"/>
  <c r="AK326" i="18"/>
  <c r="AJ326" i="18"/>
  <c r="AI326" i="18"/>
  <c r="AH326" i="18"/>
  <c r="AG326" i="18"/>
  <c r="AF326" i="18"/>
  <c r="AE326" i="18"/>
  <c r="AD326" i="18"/>
  <c r="AC326" i="18"/>
  <c r="AB326" i="18"/>
  <c r="AA326" i="18"/>
  <c r="Z326" i="18"/>
  <c r="Y326" i="18"/>
  <c r="X326" i="18"/>
  <c r="W326" i="18"/>
  <c r="V326" i="18"/>
  <c r="U326" i="18"/>
  <c r="T326" i="18"/>
  <c r="S326" i="18"/>
  <c r="R326" i="18"/>
  <c r="Q326" i="18"/>
  <c r="P326" i="18"/>
  <c r="O326" i="18"/>
  <c r="N326" i="18"/>
  <c r="M326" i="18"/>
  <c r="L326" i="18"/>
  <c r="K326" i="18"/>
  <c r="J326" i="18"/>
  <c r="I326" i="18"/>
  <c r="H326" i="18"/>
  <c r="G326" i="18"/>
  <c r="F326" i="18"/>
  <c r="E326" i="18"/>
  <c r="D326" i="18"/>
  <c r="CM325" i="18"/>
  <c r="CL325" i="18"/>
  <c r="CK325" i="18"/>
  <c r="CJ325" i="18"/>
  <c r="CI325" i="18"/>
  <c r="CH325" i="18"/>
  <c r="CG325" i="18"/>
  <c r="CF325" i="18"/>
  <c r="CE325" i="18"/>
  <c r="CD325" i="18"/>
  <c r="CC325" i="18"/>
  <c r="CB325" i="18"/>
  <c r="CA325" i="18"/>
  <c r="BZ325" i="18"/>
  <c r="BY325" i="18"/>
  <c r="BX325" i="18"/>
  <c r="BW325" i="18"/>
  <c r="BV325" i="18"/>
  <c r="BU325" i="18"/>
  <c r="BT325" i="18"/>
  <c r="BS325" i="18"/>
  <c r="BR325" i="18"/>
  <c r="BQ325" i="18"/>
  <c r="BP325" i="18"/>
  <c r="BO325" i="18"/>
  <c r="BN325" i="18"/>
  <c r="BM325" i="18"/>
  <c r="BL325" i="18"/>
  <c r="BK325" i="18"/>
  <c r="BJ325" i="18"/>
  <c r="BI325" i="18"/>
  <c r="BH325" i="18"/>
  <c r="BG325" i="18"/>
  <c r="BF325" i="18"/>
  <c r="BE325" i="18"/>
  <c r="BD325" i="18"/>
  <c r="BC325" i="18"/>
  <c r="BB325" i="18"/>
  <c r="BA325" i="18"/>
  <c r="AZ325" i="18"/>
  <c r="AY325" i="18"/>
  <c r="AX325" i="18"/>
  <c r="AW325" i="18"/>
  <c r="AV325" i="18"/>
  <c r="AU325" i="18"/>
  <c r="AT325" i="18"/>
  <c r="AS325" i="18"/>
  <c r="AR325" i="18"/>
  <c r="AQ325" i="18"/>
  <c r="AP325" i="18"/>
  <c r="AO325" i="18"/>
  <c r="AN325" i="18"/>
  <c r="AM325" i="18"/>
  <c r="AL325" i="18"/>
  <c r="AK325" i="18"/>
  <c r="AJ325" i="18"/>
  <c r="AI325" i="18"/>
  <c r="AH325" i="18"/>
  <c r="AG325" i="18"/>
  <c r="AF325" i="18"/>
  <c r="AE325" i="18"/>
  <c r="AD325" i="18"/>
  <c r="AC325" i="18"/>
  <c r="AB325" i="18"/>
  <c r="AA325" i="18"/>
  <c r="Z325" i="18"/>
  <c r="Y325" i="18"/>
  <c r="X325" i="18"/>
  <c r="W325" i="18"/>
  <c r="V325" i="18"/>
  <c r="U325" i="18"/>
  <c r="T325" i="18"/>
  <c r="S325" i="18"/>
  <c r="R325" i="18"/>
  <c r="Q325" i="18"/>
  <c r="P325" i="18"/>
  <c r="O325" i="18"/>
  <c r="N325" i="18"/>
  <c r="M325" i="18"/>
  <c r="L325" i="18"/>
  <c r="K325" i="18"/>
  <c r="J325" i="18"/>
  <c r="I325" i="18"/>
  <c r="H325" i="18"/>
  <c r="G325" i="18"/>
  <c r="F325" i="18"/>
  <c r="E325" i="18"/>
  <c r="D325" i="18"/>
  <c r="CM324" i="18"/>
  <c r="CL324" i="18"/>
  <c r="CK324" i="18"/>
  <c r="CJ324" i="18"/>
  <c r="CI324" i="18"/>
  <c r="CH324" i="18"/>
  <c r="CG324" i="18"/>
  <c r="CF324" i="18"/>
  <c r="CE324" i="18"/>
  <c r="CD324" i="18"/>
  <c r="CC324" i="18"/>
  <c r="CB324" i="18"/>
  <c r="CA324" i="18"/>
  <c r="BZ324" i="18"/>
  <c r="BY324" i="18"/>
  <c r="BX324" i="18"/>
  <c r="BW324" i="18"/>
  <c r="BV324" i="18"/>
  <c r="BU324" i="18"/>
  <c r="BT324" i="18"/>
  <c r="BS324" i="18"/>
  <c r="BR324" i="18"/>
  <c r="BQ324" i="18"/>
  <c r="BP324" i="18"/>
  <c r="BO324" i="18"/>
  <c r="BN324" i="18"/>
  <c r="BM324" i="18"/>
  <c r="BL324" i="18"/>
  <c r="BK324" i="18"/>
  <c r="BJ324" i="18"/>
  <c r="BI324" i="18"/>
  <c r="BH324" i="18"/>
  <c r="BG324" i="18"/>
  <c r="BF324" i="18"/>
  <c r="BE324" i="18"/>
  <c r="BD324" i="18"/>
  <c r="BC324" i="18"/>
  <c r="BB324" i="18"/>
  <c r="BA324" i="18"/>
  <c r="AZ324" i="18"/>
  <c r="AY324" i="18"/>
  <c r="AX324" i="18"/>
  <c r="AW324" i="18"/>
  <c r="AV324" i="18"/>
  <c r="AU324" i="18"/>
  <c r="AT324" i="18"/>
  <c r="AS324" i="18"/>
  <c r="AR324" i="18"/>
  <c r="AQ324" i="18"/>
  <c r="AP324" i="18"/>
  <c r="AO324" i="18"/>
  <c r="AN324" i="18"/>
  <c r="AM324" i="18"/>
  <c r="AL324" i="18"/>
  <c r="AK324" i="18"/>
  <c r="AJ324" i="18"/>
  <c r="AI324" i="18"/>
  <c r="AH324" i="18"/>
  <c r="AG324" i="18"/>
  <c r="AF324" i="18"/>
  <c r="AE324" i="18"/>
  <c r="AD324" i="18"/>
  <c r="AC324" i="18"/>
  <c r="AB324" i="18"/>
  <c r="AA324" i="18"/>
  <c r="Z324" i="18"/>
  <c r="Y324" i="18"/>
  <c r="X324" i="18"/>
  <c r="W324" i="18"/>
  <c r="V324" i="18"/>
  <c r="U324" i="18"/>
  <c r="T324" i="18"/>
  <c r="S324" i="18"/>
  <c r="R324" i="18"/>
  <c r="Q324" i="18"/>
  <c r="P324" i="18"/>
  <c r="O324" i="18"/>
  <c r="N324" i="18"/>
  <c r="M324" i="18"/>
  <c r="L324" i="18"/>
  <c r="K324" i="18"/>
  <c r="J324" i="18"/>
  <c r="I324" i="18"/>
  <c r="H324" i="18"/>
  <c r="G324" i="18"/>
  <c r="F324" i="18"/>
  <c r="E324" i="18"/>
  <c r="D324" i="18"/>
  <c r="CM323" i="18"/>
  <c r="CL323" i="18"/>
  <c r="CK323" i="18"/>
  <c r="CJ323" i="18"/>
  <c r="CI323" i="18"/>
  <c r="CH323" i="18"/>
  <c r="CG323" i="18"/>
  <c r="CF323" i="18"/>
  <c r="CE323" i="18"/>
  <c r="CD323" i="18"/>
  <c r="CC323" i="18"/>
  <c r="CB323" i="18"/>
  <c r="CA323" i="18"/>
  <c r="BZ323" i="18"/>
  <c r="BY323" i="18"/>
  <c r="BX323" i="18"/>
  <c r="BW323" i="18"/>
  <c r="BV323" i="18"/>
  <c r="BU323" i="18"/>
  <c r="BT323" i="18"/>
  <c r="BS323" i="18"/>
  <c r="BR323" i="18"/>
  <c r="BQ323" i="18"/>
  <c r="BP323" i="18"/>
  <c r="BO323" i="18"/>
  <c r="BN323" i="18"/>
  <c r="BM323" i="18"/>
  <c r="BL323" i="18"/>
  <c r="BK323" i="18"/>
  <c r="BJ323" i="18"/>
  <c r="BI323" i="18"/>
  <c r="BH323" i="18"/>
  <c r="BG323" i="18"/>
  <c r="BF323" i="18"/>
  <c r="BE323" i="18"/>
  <c r="BD323" i="18"/>
  <c r="BC323" i="18"/>
  <c r="BB323" i="18"/>
  <c r="BA323" i="18"/>
  <c r="AZ323" i="18"/>
  <c r="AY323" i="18"/>
  <c r="AX323" i="18"/>
  <c r="AW323" i="18"/>
  <c r="AV323" i="18"/>
  <c r="AU323" i="18"/>
  <c r="AT323" i="18"/>
  <c r="AS323" i="18"/>
  <c r="AR323" i="18"/>
  <c r="AQ323" i="18"/>
  <c r="AP323" i="18"/>
  <c r="AO323" i="18"/>
  <c r="AN323" i="18"/>
  <c r="AM323" i="18"/>
  <c r="AL323" i="18"/>
  <c r="AK323" i="18"/>
  <c r="AJ323" i="18"/>
  <c r="AI323" i="18"/>
  <c r="AH323" i="18"/>
  <c r="AG323" i="18"/>
  <c r="AF323" i="18"/>
  <c r="AE323" i="18"/>
  <c r="AD323" i="18"/>
  <c r="AC323" i="18"/>
  <c r="AB323" i="18"/>
  <c r="AA323" i="18"/>
  <c r="Z323" i="18"/>
  <c r="Y323" i="18"/>
  <c r="X323" i="18"/>
  <c r="W323" i="18"/>
  <c r="V323" i="18"/>
  <c r="U323" i="18"/>
  <c r="T323" i="18"/>
  <c r="S323" i="18"/>
  <c r="R323" i="18"/>
  <c r="Q323" i="18"/>
  <c r="P323" i="18"/>
  <c r="O323" i="18"/>
  <c r="N323" i="18"/>
  <c r="M323" i="18"/>
  <c r="L323" i="18"/>
  <c r="K323" i="18"/>
  <c r="J323" i="18"/>
  <c r="I323" i="18"/>
  <c r="H323" i="18"/>
  <c r="G323" i="18"/>
  <c r="F323" i="18"/>
  <c r="E323" i="18"/>
  <c r="D323" i="18"/>
  <c r="CM322" i="18"/>
  <c r="CL322" i="18"/>
  <c r="CK322" i="18"/>
  <c r="CJ322" i="18"/>
  <c r="CI322" i="18"/>
  <c r="CH322" i="18"/>
  <c r="CG322" i="18"/>
  <c r="CF322" i="18"/>
  <c r="CE322" i="18"/>
  <c r="CD322" i="18"/>
  <c r="CC322" i="18"/>
  <c r="CB322" i="18"/>
  <c r="CA322" i="18"/>
  <c r="BZ322" i="18"/>
  <c r="BY322" i="18"/>
  <c r="BX322" i="18"/>
  <c r="BW322" i="18"/>
  <c r="BV322" i="18"/>
  <c r="BU322" i="18"/>
  <c r="BT322" i="18"/>
  <c r="BS322" i="18"/>
  <c r="BR322" i="18"/>
  <c r="BQ322" i="18"/>
  <c r="BP322" i="18"/>
  <c r="BO322" i="18"/>
  <c r="BN322" i="18"/>
  <c r="BM322" i="18"/>
  <c r="BL322" i="18"/>
  <c r="BK322" i="18"/>
  <c r="BJ322" i="18"/>
  <c r="BI322" i="18"/>
  <c r="BH322" i="18"/>
  <c r="BG322" i="18"/>
  <c r="BF322" i="18"/>
  <c r="BE322" i="18"/>
  <c r="BD322" i="18"/>
  <c r="BC322" i="18"/>
  <c r="BB322" i="18"/>
  <c r="BA322" i="18"/>
  <c r="AZ322" i="18"/>
  <c r="AY322" i="18"/>
  <c r="AX322" i="18"/>
  <c r="AW322" i="18"/>
  <c r="AV322" i="18"/>
  <c r="AU322" i="18"/>
  <c r="AT322" i="18"/>
  <c r="AS322" i="18"/>
  <c r="AR322" i="18"/>
  <c r="AQ322" i="18"/>
  <c r="AP322" i="18"/>
  <c r="AO322" i="18"/>
  <c r="AN322" i="18"/>
  <c r="AM322" i="18"/>
  <c r="AL322" i="18"/>
  <c r="AK322" i="18"/>
  <c r="AJ322" i="18"/>
  <c r="AI322" i="18"/>
  <c r="AH322" i="18"/>
  <c r="AG322" i="18"/>
  <c r="AF322" i="18"/>
  <c r="AE322" i="18"/>
  <c r="AD322" i="18"/>
  <c r="AC322" i="18"/>
  <c r="AB322" i="18"/>
  <c r="AA322" i="18"/>
  <c r="Z322" i="18"/>
  <c r="Y322" i="18"/>
  <c r="X322" i="18"/>
  <c r="W322" i="18"/>
  <c r="V322" i="18"/>
  <c r="U322" i="18"/>
  <c r="T322" i="18"/>
  <c r="S322" i="18"/>
  <c r="R322" i="18"/>
  <c r="Q322" i="18"/>
  <c r="P322" i="18"/>
  <c r="O322" i="18"/>
  <c r="N322" i="18"/>
  <c r="M322" i="18"/>
  <c r="L322" i="18"/>
  <c r="K322" i="18"/>
  <c r="J322" i="18"/>
  <c r="I322" i="18"/>
  <c r="H322" i="18"/>
  <c r="G322" i="18"/>
  <c r="F322" i="18"/>
  <c r="E322" i="18"/>
  <c r="D322" i="18"/>
  <c r="CM321" i="18"/>
  <c r="CL321" i="18"/>
  <c r="CK321" i="18"/>
  <c r="CJ321" i="18"/>
  <c r="CI321" i="18"/>
  <c r="CH321" i="18"/>
  <c r="CG321" i="18"/>
  <c r="CF321" i="18"/>
  <c r="CE321" i="18"/>
  <c r="CD321" i="18"/>
  <c r="CC321" i="18"/>
  <c r="CB321" i="18"/>
  <c r="CA321" i="18"/>
  <c r="BZ321" i="18"/>
  <c r="BY321" i="18"/>
  <c r="BX321" i="18"/>
  <c r="BW321" i="18"/>
  <c r="BV321" i="18"/>
  <c r="BU321" i="18"/>
  <c r="BT321" i="18"/>
  <c r="BS321" i="18"/>
  <c r="BR321" i="18"/>
  <c r="BQ321" i="18"/>
  <c r="BP321" i="18"/>
  <c r="BO321" i="18"/>
  <c r="BN321" i="18"/>
  <c r="BM321" i="18"/>
  <c r="BL321" i="18"/>
  <c r="BK321" i="18"/>
  <c r="BJ321" i="18"/>
  <c r="BI321" i="18"/>
  <c r="BH321" i="18"/>
  <c r="BG321" i="18"/>
  <c r="BF321" i="18"/>
  <c r="BE321" i="18"/>
  <c r="BD321" i="18"/>
  <c r="BC321" i="18"/>
  <c r="BB321" i="18"/>
  <c r="BA321" i="18"/>
  <c r="AZ321" i="18"/>
  <c r="AY321" i="18"/>
  <c r="AX321" i="18"/>
  <c r="AW321" i="18"/>
  <c r="AV321" i="18"/>
  <c r="AU321" i="18"/>
  <c r="AT321" i="18"/>
  <c r="AS321" i="18"/>
  <c r="AR321" i="18"/>
  <c r="AQ321" i="18"/>
  <c r="AP321" i="18"/>
  <c r="AO321" i="18"/>
  <c r="AN321" i="18"/>
  <c r="AM321" i="18"/>
  <c r="AL321" i="18"/>
  <c r="AK321" i="18"/>
  <c r="AJ321" i="18"/>
  <c r="AI321" i="18"/>
  <c r="AH321" i="18"/>
  <c r="AG321" i="18"/>
  <c r="AF321" i="18"/>
  <c r="AE321" i="18"/>
  <c r="AD321" i="18"/>
  <c r="AC321" i="18"/>
  <c r="AB321" i="18"/>
  <c r="AA321" i="18"/>
  <c r="Z321" i="18"/>
  <c r="Y321" i="18"/>
  <c r="X321" i="18"/>
  <c r="W321" i="18"/>
  <c r="V321" i="18"/>
  <c r="U321" i="18"/>
  <c r="T321" i="18"/>
  <c r="S321" i="18"/>
  <c r="R321" i="18"/>
  <c r="Q321" i="18"/>
  <c r="P321" i="18"/>
  <c r="O321" i="18"/>
  <c r="N321" i="18"/>
  <c r="M321" i="18"/>
  <c r="L321" i="18"/>
  <c r="K321" i="18"/>
  <c r="J321" i="18"/>
  <c r="I321" i="18"/>
  <c r="H321" i="18"/>
  <c r="G321" i="18"/>
  <c r="F321" i="18"/>
  <c r="E321" i="18"/>
  <c r="D321" i="18"/>
  <c r="CM320" i="18"/>
  <c r="CL320" i="18"/>
  <c r="CK320" i="18"/>
  <c r="CJ320" i="18"/>
  <c r="CI320" i="18"/>
  <c r="CH320" i="18"/>
  <c r="CG320" i="18"/>
  <c r="CF320" i="18"/>
  <c r="CE320" i="18"/>
  <c r="CD320" i="18"/>
  <c r="CC320" i="18"/>
  <c r="CB320" i="18"/>
  <c r="CA320" i="18"/>
  <c r="BZ320" i="18"/>
  <c r="BY320" i="18"/>
  <c r="BX320" i="18"/>
  <c r="BW320" i="18"/>
  <c r="BV320" i="18"/>
  <c r="BU320" i="18"/>
  <c r="BT320" i="18"/>
  <c r="BS320" i="18"/>
  <c r="BR320" i="18"/>
  <c r="BQ320" i="18"/>
  <c r="BP320" i="18"/>
  <c r="BO320" i="18"/>
  <c r="BN320" i="18"/>
  <c r="BM320" i="18"/>
  <c r="BL320" i="18"/>
  <c r="BK320" i="18"/>
  <c r="BJ320" i="18"/>
  <c r="BI320" i="18"/>
  <c r="BH320" i="18"/>
  <c r="BG320" i="18"/>
  <c r="BF320" i="18"/>
  <c r="BE320" i="18"/>
  <c r="BD320" i="18"/>
  <c r="BC320" i="18"/>
  <c r="BB320" i="18"/>
  <c r="BA320" i="18"/>
  <c r="AZ320" i="18"/>
  <c r="AY320" i="18"/>
  <c r="AX320" i="18"/>
  <c r="AW320" i="18"/>
  <c r="AV320" i="18"/>
  <c r="AU320" i="18"/>
  <c r="AT320" i="18"/>
  <c r="AS320" i="18"/>
  <c r="AR320" i="18"/>
  <c r="AQ320" i="18"/>
  <c r="AP320" i="18"/>
  <c r="AO320" i="18"/>
  <c r="AN320" i="18"/>
  <c r="AM320" i="18"/>
  <c r="AL320" i="18"/>
  <c r="AK320" i="18"/>
  <c r="AJ320" i="18"/>
  <c r="AI320" i="18"/>
  <c r="AH320" i="18"/>
  <c r="AG320" i="18"/>
  <c r="AF320" i="18"/>
  <c r="AE320" i="18"/>
  <c r="AD320" i="18"/>
  <c r="AC320" i="18"/>
  <c r="AB320" i="18"/>
  <c r="AA320" i="18"/>
  <c r="Z320" i="18"/>
  <c r="Y320" i="18"/>
  <c r="X320" i="18"/>
  <c r="W320" i="18"/>
  <c r="V320" i="18"/>
  <c r="U320" i="18"/>
  <c r="T320" i="18"/>
  <c r="S320" i="18"/>
  <c r="R320" i="18"/>
  <c r="Q320" i="18"/>
  <c r="P320" i="18"/>
  <c r="O320" i="18"/>
  <c r="N320" i="18"/>
  <c r="M320" i="18"/>
  <c r="L320" i="18"/>
  <c r="K320" i="18"/>
  <c r="J320" i="18"/>
  <c r="I320" i="18"/>
  <c r="H320" i="18"/>
  <c r="G320" i="18"/>
  <c r="F320" i="18"/>
  <c r="E320" i="18"/>
  <c r="D320" i="18"/>
  <c r="CM319" i="18"/>
  <c r="CL319" i="18"/>
  <c r="CK319" i="18"/>
  <c r="CJ319" i="18"/>
  <c r="CI319" i="18"/>
  <c r="CH319" i="18"/>
  <c r="CG319" i="18"/>
  <c r="CF319" i="18"/>
  <c r="CE319" i="18"/>
  <c r="CD319" i="18"/>
  <c r="CC319" i="18"/>
  <c r="CB319" i="18"/>
  <c r="CA319" i="18"/>
  <c r="BZ319" i="18"/>
  <c r="BY319" i="18"/>
  <c r="BX319" i="18"/>
  <c r="BW319" i="18"/>
  <c r="BV319" i="18"/>
  <c r="BU319" i="18"/>
  <c r="BT319" i="18"/>
  <c r="BS319" i="18"/>
  <c r="BR319" i="18"/>
  <c r="BQ319" i="18"/>
  <c r="BP319" i="18"/>
  <c r="BO319" i="18"/>
  <c r="BN319" i="18"/>
  <c r="BM319" i="18"/>
  <c r="BL319" i="18"/>
  <c r="BK319" i="18"/>
  <c r="BJ319" i="18"/>
  <c r="BI319" i="18"/>
  <c r="BH319" i="18"/>
  <c r="BG319" i="18"/>
  <c r="BF319" i="18"/>
  <c r="BE319" i="18"/>
  <c r="BD319" i="18"/>
  <c r="BC319" i="18"/>
  <c r="BB319" i="18"/>
  <c r="BA319" i="18"/>
  <c r="AZ319" i="18"/>
  <c r="AY319" i="18"/>
  <c r="AX319" i="18"/>
  <c r="AW319" i="18"/>
  <c r="AV319" i="18"/>
  <c r="AU319" i="18"/>
  <c r="AT319" i="18"/>
  <c r="AS319" i="18"/>
  <c r="AR319" i="18"/>
  <c r="AQ319" i="18"/>
  <c r="AP319" i="18"/>
  <c r="AO319" i="18"/>
  <c r="AN319" i="18"/>
  <c r="AM319" i="18"/>
  <c r="AL319" i="18"/>
  <c r="AK319" i="18"/>
  <c r="AJ319" i="18"/>
  <c r="AI319" i="18"/>
  <c r="AH319" i="18"/>
  <c r="AG319" i="18"/>
  <c r="AF319" i="18"/>
  <c r="AE319" i="18"/>
  <c r="AD319" i="18"/>
  <c r="AC319" i="18"/>
  <c r="AB319" i="18"/>
  <c r="AA319" i="18"/>
  <c r="Z319" i="18"/>
  <c r="Y319" i="18"/>
  <c r="X319" i="18"/>
  <c r="W319" i="18"/>
  <c r="V319" i="18"/>
  <c r="U319" i="18"/>
  <c r="T319" i="18"/>
  <c r="S319" i="18"/>
  <c r="R319" i="18"/>
  <c r="Q319" i="18"/>
  <c r="P319" i="18"/>
  <c r="O319" i="18"/>
  <c r="N319" i="18"/>
  <c r="M319" i="18"/>
  <c r="L319" i="18"/>
  <c r="K319" i="18"/>
  <c r="J319" i="18"/>
  <c r="I319" i="18"/>
  <c r="H319" i="18"/>
  <c r="G319" i="18"/>
  <c r="F319" i="18"/>
  <c r="E319" i="18"/>
  <c r="D319" i="18"/>
  <c r="CM318" i="18"/>
  <c r="CL318" i="18"/>
  <c r="CK318" i="18"/>
  <c r="CJ318" i="18"/>
  <c r="CI318" i="18"/>
  <c r="CH318" i="18"/>
  <c r="CG318" i="18"/>
  <c r="CF318" i="18"/>
  <c r="CE318" i="18"/>
  <c r="CD318" i="18"/>
  <c r="CC318" i="18"/>
  <c r="CB318" i="18"/>
  <c r="CA318" i="18"/>
  <c r="BZ318" i="18"/>
  <c r="BY318" i="18"/>
  <c r="BX318" i="18"/>
  <c r="BW318" i="18"/>
  <c r="BV318" i="18"/>
  <c r="BU318" i="18"/>
  <c r="BT318" i="18"/>
  <c r="BS318" i="18"/>
  <c r="BR318" i="18"/>
  <c r="BQ318" i="18"/>
  <c r="BP318" i="18"/>
  <c r="BO318" i="18"/>
  <c r="BN318" i="18"/>
  <c r="BM318" i="18"/>
  <c r="BL318" i="18"/>
  <c r="BK318" i="18"/>
  <c r="BJ318" i="18"/>
  <c r="BI318" i="18"/>
  <c r="BH318" i="18"/>
  <c r="BG318" i="18"/>
  <c r="BF318" i="18"/>
  <c r="BE318" i="18"/>
  <c r="BD318" i="18"/>
  <c r="BC318" i="18"/>
  <c r="BB318" i="18"/>
  <c r="BA318" i="18"/>
  <c r="AZ318" i="18"/>
  <c r="AY318" i="18"/>
  <c r="AX318" i="18"/>
  <c r="AW318" i="18"/>
  <c r="AV318" i="18"/>
  <c r="AU318" i="18"/>
  <c r="AT318" i="18"/>
  <c r="AS318" i="18"/>
  <c r="AR318" i="18"/>
  <c r="AQ318" i="18"/>
  <c r="AP318" i="18"/>
  <c r="AO318" i="18"/>
  <c r="AN318" i="18"/>
  <c r="AM318" i="18"/>
  <c r="AL318" i="18"/>
  <c r="AK318" i="18"/>
  <c r="AJ318" i="18"/>
  <c r="AI318" i="18"/>
  <c r="AH318" i="18"/>
  <c r="AG318" i="18"/>
  <c r="AF318" i="18"/>
  <c r="AE318" i="18"/>
  <c r="AD318" i="18"/>
  <c r="AC318" i="18"/>
  <c r="AB318" i="18"/>
  <c r="AA318" i="18"/>
  <c r="Z318" i="18"/>
  <c r="Y318" i="18"/>
  <c r="X318" i="18"/>
  <c r="W318" i="18"/>
  <c r="V318" i="18"/>
  <c r="U318" i="18"/>
  <c r="T318" i="18"/>
  <c r="S318" i="18"/>
  <c r="R318" i="18"/>
  <c r="Q318" i="18"/>
  <c r="P318" i="18"/>
  <c r="O318" i="18"/>
  <c r="N318" i="18"/>
  <c r="M318" i="18"/>
  <c r="L318" i="18"/>
  <c r="K318" i="18"/>
  <c r="J318" i="18"/>
  <c r="I318" i="18"/>
  <c r="H318" i="18"/>
  <c r="G318" i="18"/>
  <c r="F318" i="18"/>
  <c r="E318" i="18"/>
  <c r="D318" i="18"/>
  <c r="CM317" i="18"/>
  <c r="CL317" i="18"/>
  <c r="CK317" i="18"/>
  <c r="CJ317" i="18"/>
  <c r="CI317" i="18"/>
  <c r="CH317" i="18"/>
  <c r="CG317" i="18"/>
  <c r="CF317" i="18"/>
  <c r="CE317" i="18"/>
  <c r="CD317" i="18"/>
  <c r="CC317" i="18"/>
  <c r="CB317" i="18"/>
  <c r="CA317" i="18"/>
  <c r="BZ317" i="18"/>
  <c r="BY317" i="18"/>
  <c r="BX317" i="18"/>
  <c r="BW317" i="18"/>
  <c r="BV317" i="18"/>
  <c r="BU317" i="18"/>
  <c r="BT317" i="18"/>
  <c r="BS317" i="18"/>
  <c r="BR317" i="18"/>
  <c r="BQ317" i="18"/>
  <c r="BP317" i="18"/>
  <c r="BO317" i="18"/>
  <c r="BN317" i="18"/>
  <c r="BM317" i="18"/>
  <c r="BL317" i="18"/>
  <c r="BK317" i="18"/>
  <c r="BJ317" i="18"/>
  <c r="BI317" i="18"/>
  <c r="BH317" i="18"/>
  <c r="BG317" i="18"/>
  <c r="BF317" i="18"/>
  <c r="BE317" i="18"/>
  <c r="BD317" i="18"/>
  <c r="BC317" i="18"/>
  <c r="BB317" i="18"/>
  <c r="BA317" i="18"/>
  <c r="AZ317" i="18"/>
  <c r="AY317" i="18"/>
  <c r="AX317" i="18"/>
  <c r="AW317" i="18"/>
  <c r="AV317" i="18"/>
  <c r="AU317" i="18"/>
  <c r="AT317" i="18"/>
  <c r="AS317" i="18"/>
  <c r="AR317" i="18"/>
  <c r="AQ317" i="18"/>
  <c r="AP317" i="18"/>
  <c r="AO317" i="18"/>
  <c r="AN317" i="18"/>
  <c r="AM317" i="18"/>
  <c r="AL317" i="18"/>
  <c r="AK317" i="18"/>
  <c r="AJ317" i="18"/>
  <c r="AI317" i="18"/>
  <c r="AH317" i="18"/>
  <c r="AG317" i="18"/>
  <c r="AF317" i="18"/>
  <c r="AE317" i="18"/>
  <c r="AD317" i="18"/>
  <c r="AC317" i="18"/>
  <c r="AB317" i="18"/>
  <c r="AA317" i="18"/>
  <c r="Z317" i="18"/>
  <c r="Y317" i="18"/>
  <c r="X317" i="18"/>
  <c r="W317" i="18"/>
  <c r="V317" i="18"/>
  <c r="U317" i="18"/>
  <c r="T317" i="18"/>
  <c r="S317" i="18"/>
  <c r="R317" i="18"/>
  <c r="Q317" i="18"/>
  <c r="P317" i="18"/>
  <c r="O317" i="18"/>
  <c r="N317" i="18"/>
  <c r="M317" i="18"/>
  <c r="L317" i="18"/>
  <c r="K317" i="18"/>
  <c r="J317" i="18"/>
  <c r="I317" i="18"/>
  <c r="H317" i="18"/>
  <c r="G317" i="18"/>
  <c r="F317" i="18"/>
  <c r="E317" i="18"/>
  <c r="D317" i="18"/>
  <c r="CM316" i="18"/>
  <c r="CL316" i="18"/>
  <c r="CK316" i="18"/>
  <c r="CJ316" i="18"/>
  <c r="CI316" i="18"/>
  <c r="CH316" i="18"/>
  <c r="CG316" i="18"/>
  <c r="CF316" i="18"/>
  <c r="CE316" i="18"/>
  <c r="CD316" i="18"/>
  <c r="CC316" i="18"/>
  <c r="CB316" i="18"/>
  <c r="CA316" i="18"/>
  <c r="BZ316" i="18"/>
  <c r="BY316" i="18"/>
  <c r="BX316" i="18"/>
  <c r="BW316" i="18"/>
  <c r="BV316" i="18"/>
  <c r="BU316" i="18"/>
  <c r="BT316" i="18"/>
  <c r="BS316" i="18"/>
  <c r="BR316" i="18"/>
  <c r="BQ316" i="18"/>
  <c r="BP316" i="18"/>
  <c r="BO316" i="18"/>
  <c r="BN316" i="18"/>
  <c r="BM316" i="18"/>
  <c r="BL316" i="18"/>
  <c r="BK316" i="18"/>
  <c r="BJ316" i="18"/>
  <c r="BI316" i="18"/>
  <c r="BH316" i="18"/>
  <c r="BG316" i="18"/>
  <c r="BF316" i="18"/>
  <c r="BE316" i="18"/>
  <c r="BD316" i="18"/>
  <c r="BC316" i="18"/>
  <c r="BB316" i="18"/>
  <c r="BA316" i="18"/>
  <c r="AZ316" i="18"/>
  <c r="AY316" i="18"/>
  <c r="AX316" i="18"/>
  <c r="AW316" i="18"/>
  <c r="AV316" i="18"/>
  <c r="AU316" i="18"/>
  <c r="AT316" i="18"/>
  <c r="AS316" i="18"/>
  <c r="AR316" i="18"/>
  <c r="AQ316" i="18"/>
  <c r="AP316" i="18"/>
  <c r="AO316" i="18"/>
  <c r="AN316" i="18"/>
  <c r="AM316" i="18"/>
  <c r="AL316" i="18"/>
  <c r="AK316" i="18"/>
  <c r="AJ316" i="18"/>
  <c r="AI316" i="18"/>
  <c r="AH316" i="18"/>
  <c r="AG316" i="18"/>
  <c r="AF316" i="18"/>
  <c r="AE316" i="18"/>
  <c r="AD316" i="18"/>
  <c r="AC316" i="18"/>
  <c r="AB316" i="18"/>
  <c r="AA316" i="18"/>
  <c r="Z316" i="18"/>
  <c r="Y316" i="18"/>
  <c r="X316" i="18"/>
  <c r="W316" i="18"/>
  <c r="V316" i="18"/>
  <c r="U316" i="18"/>
  <c r="T316" i="18"/>
  <c r="S316" i="18"/>
  <c r="R316" i="18"/>
  <c r="Q316" i="18"/>
  <c r="P316" i="18"/>
  <c r="O316" i="18"/>
  <c r="N316" i="18"/>
  <c r="M316" i="18"/>
  <c r="L316" i="18"/>
  <c r="K316" i="18"/>
  <c r="J316" i="18"/>
  <c r="I316" i="18"/>
  <c r="H316" i="18"/>
  <c r="G316" i="18"/>
  <c r="F316" i="18"/>
  <c r="E316" i="18"/>
  <c r="D316" i="18"/>
  <c r="CM315" i="18"/>
  <c r="CL315" i="18"/>
  <c r="CK315" i="18"/>
  <c r="CJ315" i="18"/>
  <c r="CI315" i="18"/>
  <c r="CH315" i="18"/>
  <c r="CG315" i="18"/>
  <c r="CF315" i="18"/>
  <c r="CE315" i="18"/>
  <c r="CD315" i="18"/>
  <c r="CC315" i="18"/>
  <c r="CB315" i="18"/>
  <c r="CA315" i="18"/>
  <c r="BZ315" i="18"/>
  <c r="BY315" i="18"/>
  <c r="BX315" i="18"/>
  <c r="BW315" i="18"/>
  <c r="BV315" i="18"/>
  <c r="BU315" i="18"/>
  <c r="BT315" i="18"/>
  <c r="BS315" i="18"/>
  <c r="BR315" i="18"/>
  <c r="BQ315" i="18"/>
  <c r="BP315" i="18"/>
  <c r="BO315" i="18"/>
  <c r="BN315" i="18"/>
  <c r="BM315" i="18"/>
  <c r="BL315" i="18"/>
  <c r="BK315" i="18"/>
  <c r="BJ315" i="18"/>
  <c r="BI315" i="18"/>
  <c r="BH315" i="18"/>
  <c r="BG315" i="18"/>
  <c r="BF315" i="18"/>
  <c r="BE315" i="18"/>
  <c r="BD315" i="18"/>
  <c r="BC315" i="18"/>
  <c r="BB315" i="18"/>
  <c r="BA315" i="18"/>
  <c r="AZ315" i="18"/>
  <c r="AY315" i="18"/>
  <c r="AX315" i="18"/>
  <c r="AW315" i="18"/>
  <c r="AV315" i="18"/>
  <c r="AU315" i="18"/>
  <c r="AT315" i="18"/>
  <c r="AS315" i="18"/>
  <c r="AR315" i="18"/>
  <c r="AQ315" i="18"/>
  <c r="AP315" i="18"/>
  <c r="AO315" i="18"/>
  <c r="AN315" i="18"/>
  <c r="AM315" i="18"/>
  <c r="AL315" i="18"/>
  <c r="AK315" i="18"/>
  <c r="AJ315" i="18"/>
  <c r="AI315" i="18"/>
  <c r="AH315" i="18"/>
  <c r="AG315" i="18"/>
  <c r="AF315" i="18"/>
  <c r="AE315" i="18"/>
  <c r="AD315" i="18"/>
  <c r="AC315" i="18"/>
  <c r="AB315" i="18"/>
  <c r="AA315" i="18"/>
  <c r="Z315" i="18"/>
  <c r="Y315" i="18"/>
  <c r="X315" i="18"/>
  <c r="W315" i="18"/>
  <c r="V315" i="18"/>
  <c r="U315" i="18"/>
  <c r="T315" i="18"/>
  <c r="S315" i="18"/>
  <c r="R315" i="18"/>
  <c r="Q315" i="18"/>
  <c r="P315" i="18"/>
  <c r="O315" i="18"/>
  <c r="N315" i="18"/>
  <c r="M315" i="18"/>
  <c r="L315" i="18"/>
  <c r="K315" i="18"/>
  <c r="J315" i="18"/>
  <c r="I315" i="18"/>
  <c r="H315" i="18"/>
  <c r="G315" i="18"/>
  <c r="F315" i="18"/>
  <c r="E315" i="18"/>
  <c r="D315" i="18"/>
  <c r="CM314" i="18"/>
  <c r="CL314" i="18"/>
  <c r="CK314" i="18"/>
  <c r="CJ314" i="18"/>
  <c r="CI314" i="18"/>
  <c r="CH314" i="18"/>
  <c r="CG314" i="18"/>
  <c r="CF314" i="18"/>
  <c r="CE314" i="18"/>
  <c r="CD314" i="18"/>
  <c r="CC314" i="18"/>
  <c r="CB314" i="18"/>
  <c r="CA314" i="18"/>
  <c r="BZ314" i="18"/>
  <c r="BY314" i="18"/>
  <c r="BX314" i="18"/>
  <c r="BW314" i="18"/>
  <c r="BV314" i="18"/>
  <c r="BU314" i="18"/>
  <c r="BT314" i="18"/>
  <c r="BS314" i="18"/>
  <c r="BR314" i="18"/>
  <c r="BQ314" i="18"/>
  <c r="BP314" i="18"/>
  <c r="BO314" i="18"/>
  <c r="BN314" i="18"/>
  <c r="BM314" i="18"/>
  <c r="BL314" i="18"/>
  <c r="BK314" i="18"/>
  <c r="BJ314" i="18"/>
  <c r="BI314" i="18"/>
  <c r="BH314" i="18"/>
  <c r="BG314" i="18"/>
  <c r="BF314" i="18"/>
  <c r="BE314" i="18"/>
  <c r="BD314" i="18"/>
  <c r="BC314" i="18"/>
  <c r="BB314" i="18"/>
  <c r="BA314" i="18"/>
  <c r="AZ314" i="18"/>
  <c r="AY314" i="18"/>
  <c r="AX314" i="18"/>
  <c r="AW314" i="18"/>
  <c r="AV314" i="18"/>
  <c r="AU314" i="18"/>
  <c r="AT314" i="18"/>
  <c r="AS314" i="18"/>
  <c r="AR314" i="18"/>
  <c r="AQ314" i="18"/>
  <c r="AP314" i="18"/>
  <c r="AO314" i="18"/>
  <c r="AN314" i="18"/>
  <c r="AM314" i="18"/>
  <c r="AL314" i="18"/>
  <c r="AK314" i="18"/>
  <c r="AJ314" i="18"/>
  <c r="AI314" i="18"/>
  <c r="AH314" i="18"/>
  <c r="AG314" i="18"/>
  <c r="AF314" i="18"/>
  <c r="AE314" i="18"/>
  <c r="AD314" i="18"/>
  <c r="AC314" i="18"/>
  <c r="AB314" i="18"/>
  <c r="AA314" i="18"/>
  <c r="Z314" i="18"/>
  <c r="Y314" i="18"/>
  <c r="X314" i="18"/>
  <c r="W314" i="18"/>
  <c r="V314" i="18"/>
  <c r="U314" i="18"/>
  <c r="T314" i="18"/>
  <c r="S314" i="18"/>
  <c r="R314" i="18"/>
  <c r="Q314" i="18"/>
  <c r="P314" i="18"/>
  <c r="O314" i="18"/>
  <c r="N314" i="18"/>
  <c r="M314" i="18"/>
  <c r="L314" i="18"/>
  <c r="K314" i="18"/>
  <c r="J314" i="18"/>
  <c r="I314" i="18"/>
  <c r="H314" i="18"/>
  <c r="G314" i="18"/>
  <c r="F314" i="18"/>
  <c r="E314" i="18"/>
  <c r="D314" i="18"/>
  <c r="CM313" i="18"/>
  <c r="CL313" i="18"/>
  <c r="CK313" i="18"/>
  <c r="CJ313" i="18"/>
  <c r="CI313" i="18"/>
  <c r="CH313" i="18"/>
  <c r="CG313" i="18"/>
  <c r="CF313" i="18"/>
  <c r="CE313" i="18"/>
  <c r="CD313" i="18"/>
  <c r="CC313" i="18"/>
  <c r="CB313" i="18"/>
  <c r="CA313" i="18"/>
  <c r="BZ313" i="18"/>
  <c r="BY313" i="18"/>
  <c r="BX313" i="18"/>
  <c r="BW313" i="18"/>
  <c r="BV313" i="18"/>
  <c r="BU313" i="18"/>
  <c r="BT313" i="18"/>
  <c r="BS313" i="18"/>
  <c r="BR313" i="18"/>
  <c r="BQ313" i="18"/>
  <c r="BP313" i="18"/>
  <c r="BO313" i="18"/>
  <c r="BN313" i="18"/>
  <c r="BM313" i="18"/>
  <c r="BL313" i="18"/>
  <c r="BK313" i="18"/>
  <c r="BJ313" i="18"/>
  <c r="BI313" i="18"/>
  <c r="BH313" i="18"/>
  <c r="BG313" i="18"/>
  <c r="BF313" i="18"/>
  <c r="BE313" i="18"/>
  <c r="BD313" i="18"/>
  <c r="BC313" i="18"/>
  <c r="BB313" i="18"/>
  <c r="BA313" i="18"/>
  <c r="AZ313" i="18"/>
  <c r="AY313" i="18"/>
  <c r="AX313" i="18"/>
  <c r="AW313" i="18"/>
  <c r="AV313" i="18"/>
  <c r="AU313" i="18"/>
  <c r="AT313" i="18"/>
  <c r="AS313" i="18"/>
  <c r="AR313" i="18"/>
  <c r="AQ313" i="18"/>
  <c r="AP313" i="18"/>
  <c r="AO313" i="18"/>
  <c r="AN313" i="18"/>
  <c r="AM313" i="18"/>
  <c r="AL313" i="18"/>
  <c r="AK313" i="18"/>
  <c r="AJ313" i="18"/>
  <c r="AI313" i="18"/>
  <c r="AH313" i="18"/>
  <c r="AG313" i="18"/>
  <c r="AF313" i="18"/>
  <c r="AE313" i="18"/>
  <c r="AD313" i="18"/>
  <c r="AC313" i="18"/>
  <c r="AB313" i="18"/>
  <c r="AA313" i="18"/>
  <c r="Z313" i="18"/>
  <c r="Y313" i="18"/>
  <c r="X313" i="18"/>
  <c r="W313" i="18"/>
  <c r="V313" i="18"/>
  <c r="U313" i="18"/>
  <c r="T313" i="18"/>
  <c r="S313" i="18"/>
  <c r="R313" i="18"/>
  <c r="Q313" i="18"/>
  <c r="P313" i="18"/>
  <c r="O313" i="18"/>
  <c r="N313" i="18"/>
  <c r="M313" i="18"/>
  <c r="L313" i="18"/>
  <c r="K313" i="18"/>
  <c r="J313" i="18"/>
  <c r="I313" i="18"/>
  <c r="H313" i="18"/>
  <c r="G313" i="18"/>
  <c r="F313" i="18"/>
  <c r="E313" i="18"/>
  <c r="D313" i="18"/>
  <c r="CM312" i="18"/>
  <c r="CL312" i="18"/>
  <c r="CK312" i="18"/>
  <c r="CJ312" i="18"/>
  <c r="CI312" i="18"/>
  <c r="CH312" i="18"/>
  <c r="CG312" i="18"/>
  <c r="CF312" i="18"/>
  <c r="CE312" i="18"/>
  <c r="CD312" i="18"/>
  <c r="CC312" i="18"/>
  <c r="CB312" i="18"/>
  <c r="CA312" i="18"/>
  <c r="BZ312" i="18"/>
  <c r="BY312" i="18"/>
  <c r="BX312" i="18"/>
  <c r="BW312" i="18"/>
  <c r="BV312" i="18"/>
  <c r="BU312" i="18"/>
  <c r="BT312" i="18"/>
  <c r="BS312" i="18"/>
  <c r="BR312" i="18"/>
  <c r="BQ312" i="18"/>
  <c r="BP312" i="18"/>
  <c r="BO312" i="18"/>
  <c r="BN312" i="18"/>
  <c r="BM312" i="18"/>
  <c r="BL312" i="18"/>
  <c r="BK312" i="18"/>
  <c r="BJ312" i="18"/>
  <c r="BI312" i="18"/>
  <c r="BH312" i="18"/>
  <c r="BG312" i="18"/>
  <c r="BF312" i="18"/>
  <c r="BE312" i="18"/>
  <c r="BD312" i="18"/>
  <c r="BC312" i="18"/>
  <c r="BB312" i="18"/>
  <c r="BA312" i="18"/>
  <c r="AZ312" i="18"/>
  <c r="AY312" i="18"/>
  <c r="AX312" i="18"/>
  <c r="AW312" i="18"/>
  <c r="AV312" i="18"/>
  <c r="AU312" i="18"/>
  <c r="AT312" i="18"/>
  <c r="AS312" i="18"/>
  <c r="AR312" i="18"/>
  <c r="AQ312" i="18"/>
  <c r="AP312" i="18"/>
  <c r="AO312" i="18"/>
  <c r="AN312" i="18"/>
  <c r="AM312" i="18"/>
  <c r="AL312" i="18"/>
  <c r="AK312" i="18"/>
  <c r="AJ312" i="18"/>
  <c r="AI312" i="18"/>
  <c r="AH312" i="18"/>
  <c r="AG312" i="18"/>
  <c r="AF312" i="18"/>
  <c r="AE312" i="18"/>
  <c r="AD312" i="18"/>
  <c r="AC312" i="18"/>
  <c r="AB312" i="18"/>
  <c r="AA312" i="18"/>
  <c r="Z312" i="18"/>
  <c r="Y312" i="18"/>
  <c r="X312" i="18"/>
  <c r="W312" i="18"/>
  <c r="V312" i="18"/>
  <c r="U312" i="18"/>
  <c r="T312" i="18"/>
  <c r="S312" i="18"/>
  <c r="R312" i="18"/>
  <c r="Q312" i="18"/>
  <c r="P312" i="18"/>
  <c r="O312" i="18"/>
  <c r="N312" i="18"/>
  <c r="M312" i="18"/>
  <c r="L312" i="18"/>
  <c r="K312" i="18"/>
  <c r="J312" i="18"/>
  <c r="I312" i="18"/>
  <c r="H312" i="18"/>
  <c r="G312" i="18"/>
  <c r="F312" i="18"/>
  <c r="E312" i="18"/>
  <c r="D312" i="18"/>
  <c r="CM311" i="18"/>
  <c r="CL311" i="18"/>
  <c r="CK311" i="18"/>
  <c r="CJ311" i="18"/>
  <c r="CI311" i="18"/>
  <c r="CH311" i="18"/>
  <c r="CG311" i="18"/>
  <c r="CF311" i="18"/>
  <c r="CE311" i="18"/>
  <c r="CD311" i="18"/>
  <c r="CC311" i="18"/>
  <c r="CB311" i="18"/>
  <c r="CA311" i="18"/>
  <c r="BZ311" i="18"/>
  <c r="BY311" i="18"/>
  <c r="BX311" i="18"/>
  <c r="BW311" i="18"/>
  <c r="BV311" i="18"/>
  <c r="BU311" i="18"/>
  <c r="BT311" i="18"/>
  <c r="BS311" i="18"/>
  <c r="BR311" i="18"/>
  <c r="BQ311" i="18"/>
  <c r="BP311" i="18"/>
  <c r="BO311" i="18"/>
  <c r="BN311" i="18"/>
  <c r="BM311" i="18"/>
  <c r="BL311" i="18"/>
  <c r="BK311" i="18"/>
  <c r="BJ311" i="18"/>
  <c r="BI311" i="18"/>
  <c r="BH311" i="18"/>
  <c r="BG311" i="18"/>
  <c r="BF311" i="18"/>
  <c r="BE311" i="18"/>
  <c r="BD311" i="18"/>
  <c r="BC311" i="18"/>
  <c r="BB311" i="18"/>
  <c r="BA311" i="18"/>
  <c r="AZ311" i="18"/>
  <c r="AY311" i="18"/>
  <c r="AX311" i="18"/>
  <c r="AW311" i="18"/>
  <c r="AV311" i="18"/>
  <c r="AU311" i="18"/>
  <c r="AT311" i="18"/>
  <c r="AS311" i="18"/>
  <c r="AR311" i="18"/>
  <c r="AQ311" i="18"/>
  <c r="AP311" i="18"/>
  <c r="AO311" i="18"/>
  <c r="AN311" i="18"/>
  <c r="AM311" i="18"/>
  <c r="AL311" i="18"/>
  <c r="AK311" i="18"/>
  <c r="AJ311" i="18"/>
  <c r="AI311" i="18"/>
  <c r="AH311" i="18"/>
  <c r="AG311" i="18"/>
  <c r="AF311" i="18"/>
  <c r="AE311" i="18"/>
  <c r="AD311" i="18"/>
  <c r="AC311" i="18"/>
  <c r="AB311" i="18"/>
  <c r="AA311" i="18"/>
  <c r="Z311" i="18"/>
  <c r="Y311" i="18"/>
  <c r="X311" i="18"/>
  <c r="W311" i="18"/>
  <c r="V311" i="18"/>
  <c r="U311" i="18"/>
  <c r="T311" i="18"/>
  <c r="S311" i="18"/>
  <c r="R311" i="18"/>
  <c r="Q311" i="18"/>
  <c r="P311" i="18"/>
  <c r="O311" i="18"/>
  <c r="N311" i="18"/>
  <c r="M311" i="18"/>
  <c r="L311" i="18"/>
  <c r="K311" i="18"/>
  <c r="J311" i="18"/>
  <c r="I311" i="18"/>
  <c r="H311" i="18"/>
  <c r="G311" i="18"/>
  <c r="F311" i="18"/>
  <c r="E311" i="18"/>
  <c r="D311" i="18"/>
  <c r="CM310" i="18"/>
  <c r="CL310" i="18"/>
  <c r="CK310" i="18"/>
  <c r="CJ310" i="18"/>
  <c r="CI310" i="18"/>
  <c r="CH310" i="18"/>
  <c r="CG310" i="18"/>
  <c r="CF310" i="18"/>
  <c r="CE310" i="18"/>
  <c r="CD310" i="18"/>
  <c r="CC310" i="18"/>
  <c r="CB310" i="18"/>
  <c r="CA310" i="18"/>
  <c r="BZ310" i="18"/>
  <c r="BY310" i="18"/>
  <c r="BX310" i="18"/>
  <c r="BW310" i="18"/>
  <c r="BV310" i="18"/>
  <c r="BU310" i="18"/>
  <c r="BT310" i="18"/>
  <c r="BS310" i="18"/>
  <c r="BR310" i="18"/>
  <c r="BQ310" i="18"/>
  <c r="BP310" i="18"/>
  <c r="BO310" i="18"/>
  <c r="BN310" i="18"/>
  <c r="BM310" i="18"/>
  <c r="BL310" i="18"/>
  <c r="BK310" i="18"/>
  <c r="BJ310" i="18"/>
  <c r="BI310" i="18"/>
  <c r="BH310" i="18"/>
  <c r="BG310" i="18"/>
  <c r="BF310" i="18"/>
  <c r="BE310" i="18"/>
  <c r="BD310" i="18"/>
  <c r="BC310" i="18"/>
  <c r="BB310" i="18"/>
  <c r="BA310" i="18"/>
  <c r="AZ310" i="18"/>
  <c r="AY310" i="18"/>
  <c r="AX310" i="18"/>
  <c r="AW310" i="18"/>
  <c r="AV310" i="18"/>
  <c r="AU310" i="18"/>
  <c r="AT310" i="18"/>
  <c r="AS310" i="18"/>
  <c r="AR310" i="18"/>
  <c r="AQ310" i="18"/>
  <c r="AP310" i="18"/>
  <c r="AO310" i="18"/>
  <c r="AN310" i="18"/>
  <c r="AM310" i="18"/>
  <c r="AL310" i="18"/>
  <c r="AK310" i="18"/>
  <c r="AJ310" i="18"/>
  <c r="AI310" i="18"/>
  <c r="AH310" i="18"/>
  <c r="AG310" i="18"/>
  <c r="AF310" i="18"/>
  <c r="AE310" i="18"/>
  <c r="AD310" i="18"/>
  <c r="AC310" i="18"/>
  <c r="AB310" i="18"/>
  <c r="AA310" i="18"/>
  <c r="Z310" i="18"/>
  <c r="Y310" i="18"/>
  <c r="X310" i="18"/>
  <c r="W310" i="18"/>
  <c r="V310" i="18"/>
  <c r="U310" i="18"/>
  <c r="T310" i="18"/>
  <c r="S310" i="18"/>
  <c r="R310" i="18"/>
  <c r="Q310" i="18"/>
  <c r="P310" i="18"/>
  <c r="O310" i="18"/>
  <c r="N310" i="18"/>
  <c r="M310" i="18"/>
  <c r="L310" i="18"/>
  <c r="K310" i="18"/>
  <c r="J310" i="18"/>
  <c r="I310" i="18"/>
  <c r="H310" i="18"/>
  <c r="G310" i="18"/>
  <c r="F310" i="18"/>
  <c r="E310" i="18"/>
  <c r="D310" i="18"/>
  <c r="CM309" i="18"/>
  <c r="CL309" i="18"/>
  <c r="CK309" i="18"/>
  <c r="CJ309" i="18"/>
  <c r="CI309" i="18"/>
  <c r="CH309" i="18"/>
  <c r="CG309" i="18"/>
  <c r="CF309" i="18"/>
  <c r="CE309" i="18"/>
  <c r="CD309" i="18"/>
  <c r="CC309" i="18"/>
  <c r="CB309" i="18"/>
  <c r="CA309" i="18"/>
  <c r="BZ309" i="18"/>
  <c r="BY309" i="18"/>
  <c r="BX309" i="18"/>
  <c r="BW309" i="18"/>
  <c r="BV309" i="18"/>
  <c r="BU309" i="18"/>
  <c r="BT309" i="18"/>
  <c r="BS309" i="18"/>
  <c r="BR309" i="18"/>
  <c r="BQ309" i="18"/>
  <c r="BP309" i="18"/>
  <c r="BO309" i="18"/>
  <c r="BN309" i="18"/>
  <c r="BM309" i="18"/>
  <c r="BL309" i="18"/>
  <c r="BK309" i="18"/>
  <c r="BJ309" i="18"/>
  <c r="BI309" i="18"/>
  <c r="BH309" i="18"/>
  <c r="BG309" i="18"/>
  <c r="BF309" i="18"/>
  <c r="BE309" i="18"/>
  <c r="BD309" i="18"/>
  <c r="BC309" i="18"/>
  <c r="BB309" i="18"/>
  <c r="BA309" i="18"/>
  <c r="AZ309" i="18"/>
  <c r="AY309" i="18"/>
  <c r="AX309" i="18"/>
  <c r="AW309" i="18"/>
  <c r="AV309" i="18"/>
  <c r="AU309" i="18"/>
  <c r="AT309" i="18"/>
  <c r="AS309" i="18"/>
  <c r="AR309" i="18"/>
  <c r="AQ309" i="18"/>
  <c r="AP309" i="18"/>
  <c r="AO309" i="18"/>
  <c r="AN309" i="18"/>
  <c r="AM309" i="18"/>
  <c r="AL309" i="18"/>
  <c r="AK309" i="18"/>
  <c r="AJ309" i="18"/>
  <c r="AI309" i="18"/>
  <c r="AH309" i="18"/>
  <c r="AG309" i="18"/>
  <c r="AF309" i="18"/>
  <c r="AE309" i="18"/>
  <c r="AD309" i="18"/>
  <c r="AC309" i="18"/>
  <c r="AB309" i="18"/>
  <c r="AA309" i="18"/>
  <c r="Z309" i="18"/>
  <c r="Y309" i="18"/>
  <c r="X309" i="18"/>
  <c r="W309" i="18"/>
  <c r="V309" i="18"/>
  <c r="U309" i="18"/>
  <c r="T309" i="18"/>
  <c r="S309" i="18"/>
  <c r="R309" i="18"/>
  <c r="Q309" i="18"/>
  <c r="P309" i="18"/>
  <c r="O309" i="18"/>
  <c r="N309" i="18"/>
  <c r="M309" i="18"/>
  <c r="L309" i="18"/>
  <c r="K309" i="18"/>
  <c r="J309" i="18"/>
  <c r="I309" i="18"/>
  <c r="H309" i="18"/>
  <c r="G309" i="18"/>
  <c r="F309" i="18"/>
  <c r="E309" i="18"/>
  <c r="D309" i="18"/>
  <c r="CM308" i="18"/>
  <c r="CL308" i="18"/>
  <c r="CK308" i="18"/>
  <c r="CJ308" i="18"/>
  <c r="CI308" i="18"/>
  <c r="CH308" i="18"/>
  <c r="CG308" i="18"/>
  <c r="CF308" i="18"/>
  <c r="CE308" i="18"/>
  <c r="CD308" i="18"/>
  <c r="CC308" i="18"/>
  <c r="CB308" i="18"/>
  <c r="CA308" i="18"/>
  <c r="BZ308" i="18"/>
  <c r="BY308" i="18"/>
  <c r="BX308" i="18"/>
  <c r="BW308" i="18"/>
  <c r="BV308" i="18"/>
  <c r="BU308" i="18"/>
  <c r="BT308" i="18"/>
  <c r="BS308" i="18"/>
  <c r="BR308" i="18"/>
  <c r="BQ308" i="18"/>
  <c r="BP308" i="18"/>
  <c r="BO308" i="18"/>
  <c r="BN308" i="18"/>
  <c r="BM308" i="18"/>
  <c r="BL308" i="18"/>
  <c r="BK308" i="18"/>
  <c r="BJ308" i="18"/>
  <c r="BI308" i="18"/>
  <c r="BH308" i="18"/>
  <c r="BG308" i="18"/>
  <c r="BF308" i="18"/>
  <c r="BE308" i="18"/>
  <c r="BD308" i="18"/>
  <c r="BC308" i="18"/>
  <c r="BB308" i="18"/>
  <c r="BA308" i="18"/>
  <c r="AZ308" i="18"/>
  <c r="AY308" i="18"/>
  <c r="AX308" i="18"/>
  <c r="AW308" i="18"/>
  <c r="AV308" i="18"/>
  <c r="AU308" i="18"/>
  <c r="AT308" i="18"/>
  <c r="AS308" i="18"/>
  <c r="AR308" i="18"/>
  <c r="AQ308" i="18"/>
  <c r="AP308" i="18"/>
  <c r="AO308" i="18"/>
  <c r="AN308" i="18"/>
  <c r="AM308" i="18"/>
  <c r="AL308" i="18"/>
  <c r="AK308" i="18"/>
  <c r="AJ308" i="18"/>
  <c r="AI308" i="18"/>
  <c r="AH308" i="18"/>
  <c r="AG308" i="18"/>
  <c r="AF308" i="18"/>
  <c r="AE308" i="18"/>
  <c r="AD308" i="18"/>
  <c r="AC308" i="18"/>
  <c r="AB308" i="18"/>
  <c r="AA308" i="18"/>
  <c r="Z308" i="18"/>
  <c r="Y308" i="18"/>
  <c r="X308" i="18"/>
  <c r="W308" i="18"/>
  <c r="V308" i="18"/>
  <c r="U308" i="18"/>
  <c r="T308" i="18"/>
  <c r="S308" i="18"/>
  <c r="R308" i="18"/>
  <c r="Q308" i="18"/>
  <c r="P308" i="18"/>
  <c r="O308" i="18"/>
  <c r="N308" i="18"/>
  <c r="M308" i="18"/>
  <c r="L308" i="18"/>
  <c r="K308" i="18"/>
  <c r="J308" i="18"/>
  <c r="I308" i="18"/>
  <c r="H308" i="18"/>
  <c r="G308" i="18"/>
  <c r="F308" i="18"/>
  <c r="E308" i="18"/>
  <c r="D308" i="18"/>
  <c r="CM307" i="18"/>
  <c r="CL307" i="18"/>
  <c r="CK307" i="18"/>
  <c r="CJ307" i="18"/>
  <c r="CI307" i="18"/>
  <c r="CH307" i="18"/>
  <c r="CG307" i="18"/>
  <c r="CF307" i="18"/>
  <c r="CE307" i="18"/>
  <c r="CD307" i="18"/>
  <c r="CC307" i="18"/>
  <c r="CB307" i="18"/>
  <c r="CA307" i="18"/>
  <c r="BZ307" i="18"/>
  <c r="BY307" i="18"/>
  <c r="BX307" i="18"/>
  <c r="BW307" i="18"/>
  <c r="BV307" i="18"/>
  <c r="BU307" i="18"/>
  <c r="BT307" i="18"/>
  <c r="BS307" i="18"/>
  <c r="BR307" i="18"/>
  <c r="BQ307" i="18"/>
  <c r="BP307" i="18"/>
  <c r="BO307" i="18"/>
  <c r="BN307" i="18"/>
  <c r="BM307" i="18"/>
  <c r="BL307" i="18"/>
  <c r="BK307" i="18"/>
  <c r="BJ307" i="18"/>
  <c r="BI307" i="18"/>
  <c r="BH307" i="18"/>
  <c r="BG307" i="18"/>
  <c r="BF307" i="18"/>
  <c r="BE307" i="18"/>
  <c r="BD307" i="18"/>
  <c r="BC307" i="18"/>
  <c r="BB307" i="18"/>
  <c r="BA307" i="18"/>
  <c r="AZ307" i="18"/>
  <c r="AY307" i="18"/>
  <c r="AX307" i="18"/>
  <c r="AW307" i="18"/>
  <c r="AV307" i="18"/>
  <c r="AU307" i="18"/>
  <c r="AT307" i="18"/>
  <c r="AS307" i="18"/>
  <c r="AR307" i="18"/>
  <c r="AQ307" i="18"/>
  <c r="AP307" i="18"/>
  <c r="AO307" i="18"/>
  <c r="AN307" i="18"/>
  <c r="AM307" i="18"/>
  <c r="AL307" i="18"/>
  <c r="AK307" i="18"/>
  <c r="AJ307" i="18"/>
  <c r="AI307" i="18"/>
  <c r="AH307" i="18"/>
  <c r="AG307" i="18"/>
  <c r="AF307" i="18"/>
  <c r="AE307" i="18"/>
  <c r="AD307" i="18"/>
  <c r="AC307" i="18"/>
  <c r="AB307" i="18"/>
  <c r="AA307" i="18"/>
  <c r="Z307" i="18"/>
  <c r="Y307" i="18"/>
  <c r="X307" i="18"/>
  <c r="W307" i="18"/>
  <c r="V307" i="18"/>
  <c r="U307" i="18"/>
  <c r="T307" i="18"/>
  <c r="S307" i="18"/>
  <c r="R307" i="18"/>
  <c r="Q307" i="18"/>
  <c r="P307" i="18"/>
  <c r="O307" i="18"/>
  <c r="N307" i="18"/>
  <c r="M307" i="18"/>
  <c r="L307" i="18"/>
  <c r="K307" i="18"/>
  <c r="J307" i="18"/>
  <c r="I307" i="18"/>
  <c r="H307" i="18"/>
  <c r="G307" i="18"/>
  <c r="F307" i="18"/>
  <c r="E307" i="18"/>
  <c r="D307" i="18"/>
  <c r="CM306" i="18"/>
  <c r="CL306" i="18"/>
  <c r="CK306" i="18"/>
  <c r="CJ306" i="18"/>
  <c r="CI306" i="18"/>
  <c r="CH306" i="18"/>
  <c r="CG306" i="18"/>
  <c r="CF306" i="18"/>
  <c r="CE306" i="18"/>
  <c r="CD306" i="18"/>
  <c r="CC306" i="18"/>
  <c r="CB306" i="18"/>
  <c r="CA306" i="18"/>
  <c r="BZ306" i="18"/>
  <c r="BY306" i="18"/>
  <c r="BX306" i="18"/>
  <c r="BW306" i="18"/>
  <c r="BV306" i="18"/>
  <c r="BU306" i="18"/>
  <c r="BT306" i="18"/>
  <c r="BS306" i="18"/>
  <c r="BR306" i="18"/>
  <c r="BQ306" i="18"/>
  <c r="BP306" i="18"/>
  <c r="BO306" i="18"/>
  <c r="BN306" i="18"/>
  <c r="BM306" i="18"/>
  <c r="BL306" i="18"/>
  <c r="BK306" i="18"/>
  <c r="BJ306" i="18"/>
  <c r="BI306" i="18"/>
  <c r="BH306" i="18"/>
  <c r="BG306" i="18"/>
  <c r="BF306" i="18"/>
  <c r="BE306" i="18"/>
  <c r="BD306" i="18"/>
  <c r="BC306" i="18"/>
  <c r="BB306" i="18"/>
  <c r="BA306" i="18"/>
  <c r="AZ306" i="18"/>
  <c r="AY306" i="18"/>
  <c r="AX306" i="18"/>
  <c r="AW306" i="18"/>
  <c r="AV306" i="18"/>
  <c r="AU306" i="18"/>
  <c r="AT306" i="18"/>
  <c r="AS306" i="18"/>
  <c r="AR306" i="18"/>
  <c r="AQ306" i="18"/>
  <c r="AP306" i="18"/>
  <c r="AO306" i="18"/>
  <c r="AN306" i="18"/>
  <c r="AM306" i="18"/>
  <c r="AL306" i="18"/>
  <c r="AK306" i="18"/>
  <c r="AJ306" i="18"/>
  <c r="AI306" i="18"/>
  <c r="AH306" i="18"/>
  <c r="AG306" i="18"/>
  <c r="AF306" i="18"/>
  <c r="AE306" i="18"/>
  <c r="AD306" i="18"/>
  <c r="AC306" i="18"/>
  <c r="AB306" i="18"/>
  <c r="AA306" i="18"/>
  <c r="Z306" i="18"/>
  <c r="Y306" i="18"/>
  <c r="X306" i="18"/>
  <c r="W306" i="18"/>
  <c r="V306" i="18"/>
  <c r="U306" i="18"/>
  <c r="T306" i="18"/>
  <c r="S306" i="18"/>
  <c r="R306" i="18"/>
  <c r="Q306" i="18"/>
  <c r="P306" i="18"/>
  <c r="O306" i="18"/>
  <c r="N306" i="18"/>
  <c r="M306" i="18"/>
  <c r="L306" i="18"/>
  <c r="K306" i="18"/>
  <c r="J306" i="18"/>
  <c r="I306" i="18"/>
  <c r="H306" i="18"/>
  <c r="G306" i="18"/>
  <c r="F306" i="18"/>
  <c r="E306" i="18"/>
  <c r="D306" i="18"/>
  <c r="CM305" i="18"/>
  <c r="CL305" i="18"/>
  <c r="CK305" i="18"/>
  <c r="CJ305" i="18"/>
  <c r="CI305" i="18"/>
  <c r="CH305" i="18"/>
  <c r="CG305" i="18"/>
  <c r="CF305" i="18"/>
  <c r="CE305" i="18"/>
  <c r="CD305" i="18"/>
  <c r="CC305" i="18"/>
  <c r="CB305" i="18"/>
  <c r="CA305" i="18"/>
  <c r="BZ305" i="18"/>
  <c r="BY305" i="18"/>
  <c r="BX305" i="18"/>
  <c r="BW305" i="18"/>
  <c r="BV305" i="18"/>
  <c r="BU305" i="18"/>
  <c r="BT305" i="18"/>
  <c r="BS305" i="18"/>
  <c r="BR305" i="18"/>
  <c r="BQ305" i="18"/>
  <c r="BP305" i="18"/>
  <c r="BO305" i="18"/>
  <c r="BN305" i="18"/>
  <c r="BM305" i="18"/>
  <c r="BL305" i="18"/>
  <c r="BK305" i="18"/>
  <c r="BJ305" i="18"/>
  <c r="BI305" i="18"/>
  <c r="BH305" i="18"/>
  <c r="BG305" i="18"/>
  <c r="BF305" i="18"/>
  <c r="BE305" i="18"/>
  <c r="BD305" i="18"/>
  <c r="BC305" i="18"/>
  <c r="BB305" i="18"/>
  <c r="BA305" i="18"/>
  <c r="AZ305" i="18"/>
  <c r="AY305" i="18"/>
  <c r="AX305" i="18"/>
  <c r="AW305" i="18"/>
  <c r="AV305" i="18"/>
  <c r="AU305" i="18"/>
  <c r="AT305" i="18"/>
  <c r="AS305" i="18"/>
  <c r="AR305" i="18"/>
  <c r="AQ305" i="18"/>
  <c r="AP305" i="18"/>
  <c r="AO305" i="18"/>
  <c r="AN305" i="18"/>
  <c r="AM305" i="18"/>
  <c r="AL305" i="18"/>
  <c r="AK305" i="18"/>
  <c r="AJ305" i="18"/>
  <c r="AI305" i="18"/>
  <c r="AH305" i="18"/>
  <c r="AG305" i="18"/>
  <c r="AF305" i="18"/>
  <c r="AE305" i="18"/>
  <c r="AD305" i="18"/>
  <c r="AC305" i="18"/>
  <c r="AB305" i="18"/>
  <c r="AA305" i="18"/>
  <c r="Z305" i="18"/>
  <c r="Y305" i="18"/>
  <c r="X305" i="18"/>
  <c r="W305" i="18"/>
  <c r="V305" i="18"/>
  <c r="U305" i="18"/>
  <c r="T305" i="18"/>
  <c r="S305" i="18"/>
  <c r="R305" i="18"/>
  <c r="Q305" i="18"/>
  <c r="P305" i="18"/>
  <c r="O305" i="18"/>
  <c r="N305" i="18"/>
  <c r="M305" i="18"/>
  <c r="L305" i="18"/>
  <c r="K305" i="18"/>
  <c r="J305" i="18"/>
  <c r="I305" i="18"/>
  <c r="H305" i="18"/>
  <c r="G305" i="18"/>
  <c r="F305" i="18"/>
  <c r="E305" i="18"/>
  <c r="D305" i="18"/>
  <c r="CM304" i="18"/>
  <c r="CL304" i="18"/>
  <c r="CK304" i="18"/>
  <c r="CJ304" i="18"/>
  <c r="CI304" i="18"/>
  <c r="CH304" i="18"/>
  <c r="CG304" i="18"/>
  <c r="CF304" i="18"/>
  <c r="CE304" i="18"/>
  <c r="CD304" i="18"/>
  <c r="CC304" i="18"/>
  <c r="CB304" i="18"/>
  <c r="CA304" i="18"/>
  <c r="BZ304" i="18"/>
  <c r="BY304" i="18"/>
  <c r="BX304" i="18"/>
  <c r="BW304" i="18"/>
  <c r="BV304" i="18"/>
  <c r="BU304" i="18"/>
  <c r="BT304" i="18"/>
  <c r="BS304" i="18"/>
  <c r="BR304" i="18"/>
  <c r="BQ304" i="18"/>
  <c r="BP304" i="18"/>
  <c r="BO304" i="18"/>
  <c r="BN304" i="18"/>
  <c r="BM304" i="18"/>
  <c r="BL304" i="18"/>
  <c r="BK304" i="18"/>
  <c r="BJ304" i="18"/>
  <c r="BI304" i="18"/>
  <c r="BH304" i="18"/>
  <c r="BG304" i="18"/>
  <c r="BF304" i="18"/>
  <c r="BE304" i="18"/>
  <c r="BD304" i="18"/>
  <c r="BC304" i="18"/>
  <c r="BB304" i="18"/>
  <c r="BA304" i="18"/>
  <c r="AZ304" i="18"/>
  <c r="AY304" i="18"/>
  <c r="AX304" i="18"/>
  <c r="AW304" i="18"/>
  <c r="AV304" i="18"/>
  <c r="AU304" i="18"/>
  <c r="AT304" i="18"/>
  <c r="AS304" i="18"/>
  <c r="AR304" i="18"/>
  <c r="AQ304" i="18"/>
  <c r="AP304" i="18"/>
  <c r="AO304" i="18"/>
  <c r="AN304" i="18"/>
  <c r="AM304" i="18"/>
  <c r="AL304" i="18"/>
  <c r="AK304" i="18"/>
  <c r="AJ304" i="18"/>
  <c r="AI304" i="18"/>
  <c r="AH304" i="18"/>
  <c r="AG304" i="18"/>
  <c r="AF304" i="18"/>
  <c r="AE304" i="18"/>
  <c r="AD304" i="18"/>
  <c r="AC304" i="18"/>
  <c r="AB304" i="18"/>
  <c r="AA304" i="18"/>
  <c r="Z304" i="18"/>
  <c r="Y304" i="18"/>
  <c r="X304" i="18"/>
  <c r="W304" i="18"/>
  <c r="V304" i="18"/>
  <c r="U304" i="18"/>
  <c r="T304" i="18"/>
  <c r="S304" i="18"/>
  <c r="R304" i="18"/>
  <c r="Q304" i="18"/>
  <c r="P304" i="18"/>
  <c r="O304" i="18"/>
  <c r="N304" i="18"/>
  <c r="M304" i="18"/>
  <c r="L304" i="18"/>
  <c r="K304" i="18"/>
  <c r="J304" i="18"/>
  <c r="I304" i="18"/>
  <c r="H304" i="18"/>
  <c r="G304" i="18"/>
  <c r="F304" i="18"/>
  <c r="E304" i="18"/>
  <c r="D304" i="18"/>
  <c r="CM303" i="18"/>
  <c r="CL303" i="18"/>
  <c r="CK303" i="18"/>
  <c r="CJ303" i="18"/>
  <c r="CI303" i="18"/>
  <c r="CH303" i="18"/>
  <c r="CG303" i="18"/>
  <c r="CF303" i="18"/>
  <c r="CE303" i="18"/>
  <c r="CD303" i="18"/>
  <c r="CC303" i="18"/>
  <c r="CB303" i="18"/>
  <c r="CA303" i="18"/>
  <c r="BZ303" i="18"/>
  <c r="BY303" i="18"/>
  <c r="BX303" i="18"/>
  <c r="BW303" i="18"/>
  <c r="BV303" i="18"/>
  <c r="BU303" i="18"/>
  <c r="BT303" i="18"/>
  <c r="BS303" i="18"/>
  <c r="BR303" i="18"/>
  <c r="BQ303" i="18"/>
  <c r="BP303" i="18"/>
  <c r="BO303" i="18"/>
  <c r="BN303" i="18"/>
  <c r="BM303" i="18"/>
  <c r="BL303" i="18"/>
  <c r="BK303" i="18"/>
  <c r="BJ303" i="18"/>
  <c r="BI303" i="18"/>
  <c r="BH303" i="18"/>
  <c r="BG303" i="18"/>
  <c r="BF303" i="18"/>
  <c r="BE303" i="18"/>
  <c r="BD303" i="18"/>
  <c r="BC303" i="18"/>
  <c r="BB303" i="18"/>
  <c r="BA303" i="18"/>
  <c r="AZ303" i="18"/>
  <c r="AY303" i="18"/>
  <c r="AX303" i="18"/>
  <c r="AW303" i="18"/>
  <c r="AV303" i="18"/>
  <c r="AU303" i="18"/>
  <c r="AT303" i="18"/>
  <c r="AS303" i="18"/>
  <c r="AR303" i="18"/>
  <c r="AQ303" i="18"/>
  <c r="AP303" i="18"/>
  <c r="AO303" i="18"/>
  <c r="AN303" i="18"/>
  <c r="AM303" i="18"/>
  <c r="AL303" i="18"/>
  <c r="AK303" i="18"/>
  <c r="AJ303" i="18"/>
  <c r="AI303" i="18"/>
  <c r="AH303" i="18"/>
  <c r="AG303" i="18"/>
  <c r="AF303" i="18"/>
  <c r="AE303" i="18"/>
  <c r="AD303" i="18"/>
  <c r="AC303" i="18"/>
  <c r="AB303" i="18"/>
  <c r="AA303" i="18"/>
  <c r="Z303" i="18"/>
  <c r="Y303" i="18"/>
  <c r="X303" i="18"/>
  <c r="W303" i="18"/>
  <c r="V303" i="18"/>
  <c r="U303" i="18"/>
  <c r="T303" i="18"/>
  <c r="S303" i="18"/>
  <c r="R303" i="18"/>
  <c r="Q303" i="18"/>
  <c r="P303" i="18"/>
  <c r="O303" i="18"/>
  <c r="N303" i="18"/>
  <c r="M303" i="18"/>
  <c r="L303" i="18"/>
  <c r="K303" i="18"/>
  <c r="J303" i="18"/>
  <c r="I303" i="18"/>
  <c r="H303" i="18"/>
  <c r="G303" i="18"/>
  <c r="F303" i="18"/>
  <c r="E303" i="18"/>
  <c r="D303" i="18"/>
  <c r="CM302" i="18"/>
  <c r="CL302" i="18"/>
  <c r="CK302" i="18"/>
  <c r="CJ302" i="18"/>
  <c r="CI302" i="18"/>
  <c r="CH302" i="18"/>
  <c r="CG302" i="18"/>
  <c r="CF302" i="18"/>
  <c r="CE302" i="18"/>
  <c r="CD302" i="18"/>
  <c r="CC302" i="18"/>
  <c r="CB302" i="18"/>
  <c r="CA302" i="18"/>
  <c r="BZ302" i="18"/>
  <c r="BY302" i="18"/>
  <c r="BX302" i="18"/>
  <c r="BW302" i="18"/>
  <c r="BV302" i="18"/>
  <c r="BU302" i="18"/>
  <c r="BT302" i="18"/>
  <c r="BS302" i="18"/>
  <c r="BR302" i="18"/>
  <c r="BQ302" i="18"/>
  <c r="BP302" i="18"/>
  <c r="BO302" i="18"/>
  <c r="BN302" i="18"/>
  <c r="BM302" i="18"/>
  <c r="BL302" i="18"/>
  <c r="BK302" i="18"/>
  <c r="BJ302" i="18"/>
  <c r="BI302" i="18"/>
  <c r="BH302" i="18"/>
  <c r="BG302" i="18"/>
  <c r="BF302" i="18"/>
  <c r="BE302" i="18"/>
  <c r="BD302" i="18"/>
  <c r="BC302" i="18"/>
  <c r="BB302" i="18"/>
  <c r="BA302" i="18"/>
  <c r="AZ302" i="18"/>
  <c r="AY302" i="18"/>
  <c r="AX302" i="18"/>
  <c r="AW302" i="18"/>
  <c r="AV302" i="18"/>
  <c r="AU302" i="18"/>
  <c r="AT302" i="18"/>
  <c r="AS302" i="18"/>
  <c r="AR302" i="18"/>
  <c r="AQ302" i="18"/>
  <c r="AP302" i="18"/>
  <c r="AO302" i="18"/>
  <c r="AN302" i="18"/>
  <c r="AM302" i="18"/>
  <c r="AL302" i="18"/>
  <c r="AK302" i="18"/>
  <c r="AJ302" i="18"/>
  <c r="AI302" i="18"/>
  <c r="AH302" i="18"/>
  <c r="AG302" i="18"/>
  <c r="AF302" i="18"/>
  <c r="AE302" i="18"/>
  <c r="AD302" i="18"/>
  <c r="AC302" i="18"/>
  <c r="AB302" i="18"/>
  <c r="AA302" i="18"/>
  <c r="Z302" i="18"/>
  <c r="Y302" i="18"/>
  <c r="X302" i="18"/>
  <c r="W302" i="18"/>
  <c r="V302" i="18"/>
  <c r="U302" i="18"/>
  <c r="T302" i="18"/>
  <c r="S302" i="18"/>
  <c r="R302" i="18"/>
  <c r="Q302" i="18"/>
  <c r="P302" i="18"/>
  <c r="O302" i="18"/>
  <c r="N302" i="18"/>
  <c r="M302" i="18"/>
  <c r="L302" i="18"/>
  <c r="K302" i="18"/>
  <c r="J302" i="18"/>
  <c r="I302" i="18"/>
  <c r="H302" i="18"/>
  <c r="G302" i="18"/>
  <c r="F302" i="18"/>
  <c r="E302" i="18"/>
  <c r="D302" i="18"/>
  <c r="CM301" i="18"/>
  <c r="CL301" i="18"/>
  <c r="CK301" i="18"/>
  <c r="CJ301" i="18"/>
  <c r="CI301" i="18"/>
  <c r="CH301" i="18"/>
  <c r="CG301" i="18"/>
  <c r="CF301" i="18"/>
  <c r="CE301" i="18"/>
  <c r="CD301" i="18"/>
  <c r="CC301" i="18"/>
  <c r="CB301" i="18"/>
  <c r="CA301" i="18"/>
  <c r="BZ301" i="18"/>
  <c r="BY301" i="18"/>
  <c r="BX301" i="18"/>
  <c r="BW301" i="18"/>
  <c r="BV301" i="18"/>
  <c r="BU301" i="18"/>
  <c r="BT301" i="18"/>
  <c r="BS301" i="18"/>
  <c r="BR301" i="18"/>
  <c r="BQ301" i="18"/>
  <c r="BP301" i="18"/>
  <c r="BO301" i="18"/>
  <c r="BN301" i="18"/>
  <c r="BM301" i="18"/>
  <c r="BL301" i="18"/>
  <c r="BK301" i="18"/>
  <c r="BJ301" i="18"/>
  <c r="BI301" i="18"/>
  <c r="BH301" i="18"/>
  <c r="BG301" i="18"/>
  <c r="BF301" i="18"/>
  <c r="BE301" i="18"/>
  <c r="BD301" i="18"/>
  <c r="BC301" i="18"/>
  <c r="BB301" i="18"/>
  <c r="BA301" i="18"/>
  <c r="AZ301" i="18"/>
  <c r="AY301" i="18"/>
  <c r="AX301" i="18"/>
  <c r="AW301" i="18"/>
  <c r="AV301" i="18"/>
  <c r="AU301" i="18"/>
  <c r="AT301" i="18"/>
  <c r="AS301" i="18"/>
  <c r="AR301" i="18"/>
  <c r="AQ301" i="18"/>
  <c r="AP301" i="18"/>
  <c r="AO301" i="18"/>
  <c r="AN301" i="18"/>
  <c r="AM301" i="18"/>
  <c r="AL301" i="18"/>
  <c r="AK301" i="18"/>
  <c r="AJ301" i="18"/>
  <c r="AI301" i="18"/>
  <c r="AH301" i="18"/>
  <c r="AG301" i="18"/>
  <c r="AF301" i="18"/>
  <c r="AE301" i="18"/>
  <c r="AD301" i="18"/>
  <c r="AC301" i="18"/>
  <c r="AB301" i="18"/>
  <c r="AA301" i="18"/>
  <c r="Z301" i="18"/>
  <c r="Y301" i="18"/>
  <c r="X301" i="18"/>
  <c r="W301" i="18"/>
  <c r="V301" i="18"/>
  <c r="U301" i="18"/>
  <c r="T301" i="18"/>
  <c r="S301" i="18"/>
  <c r="R301" i="18"/>
  <c r="Q301" i="18"/>
  <c r="P301" i="18"/>
  <c r="O301" i="18"/>
  <c r="N301" i="18"/>
  <c r="M301" i="18"/>
  <c r="L301" i="18"/>
  <c r="K301" i="18"/>
  <c r="J301" i="18"/>
  <c r="I301" i="18"/>
  <c r="H301" i="18"/>
  <c r="G301" i="18"/>
  <c r="F301" i="18"/>
  <c r="E301" i="18"/>
  <c r="D301" i="18"/>
  <c r="CM300" i="18"/>
  <c r="CL300" i="18"/>
  <c r="CK300" i="18"/>
  <c r="CJ300" i="18"/>
  <c r="CI300" i="18"/>
  <c r="CH300" i="18"/>
  <c r="CG300" i="18"/>
  <c r="CF300" i="18"/>
  <c r="CE300" i="18"/>
  <c r="CD300" i="18"/>
  <c r="CC300" i="18"/>
  <c r="CB300" i="18"/>
  <c r="CA300" i="18"/>
  <c r="BZ300" i="18"/>
  <c r="BY300" i="18"/>
  <c r="BX300" i="18"/>
  <c r="BW300" i="18"/>
  <c r="BV300" i="18"/>
  <c r="BU300" i="18"/>
  <c r="BT300" i="18"/>
  <c r="BS300" i="18"/>
  <c r="BR300" i="18"/>
  <c r="BQ300" i="18"/>
  <c r="BP300" i="18"/>
  <c r="BO300" i="18"/>
  <c r="BN300" i="18"/>
  <c r="BM300" i="18"/>
  <c r="BL300" i="18"/>
  <c r="BK300" i="18"/>
  <c r="BJ300" i="18"/>
  <c r="BI300" i="18"/>
  <c r="BH300" i="18"/>
  <c r="BG300" i="18"/>
  <c r="BF300" i="18"/>
  <c r="BE300" i="18"/>
  <c r="BD300" i="18"/>
  <c r="BC300" i="18"/>
  <c r="BB300" i="18"/>
  <c r="BA300" i="18"/>
  <c r="AZ300" i="18"/>
  <c r="AY300" i="18"/>
  <c r="AX300" i="18"/>
  <c r="AW300" i="18"/>
  <c r="AV300" i="18"/>
  <c r="AU300" i="18"/>
  <c r="AT300" i="18"/>
  <c r="AS300" i="18"/>
  <c r="AR300" i="18"/>
  <c r="AQ300" i="18"/>
  <c r="AP300" i="18"/>
  <c r="AO300" i="18"/>
  <c r="AN300" i="18"/>
  <c r="AM300" i="18"/>
  <c r="AL300" i="18"/>
  <c r="AK300" i="18"/>
  <c r="AJ300" i="18"/>
  <c r="AI300" i="18"/>
  <c r="AH300" i="18"/>
  <c r="AG300" i="18"/>
  <c r="AF300" i="18"/>
  <c r="AE300" i="18"/>
  <c r="AD300" i="18"/>
  <c r="AC300" i="18"/>
  <c r="AB300" i="18"/>
  <c r="AA300" i="18"/>
  <c r="Z300" i="18"/>
  <c r="Y300" i="18"/>
  <c r="X300" i="18"/>
  <c r="W300" i="18"/>
  <c r="V300" i="18"/>
  <c r="U300" i="18"/>
  <c r="T300" i="18"/>
  <c r="S300" i="18"/>
  <c r="R300" i="18"/>
  <c r="Q300" i="18"/>
  <c r="P300" i="18"/>
  <c r="O300" i="18"/>
  <c r="N300" i="18"/>
  <c r="M300" i="18"/>
  <c r="L300" i="18"/>
  <c r="K300" i="18"/>
  <c r="J300" i="18"/>
  <c r="I300" i="18"/>
  <c r="H300" i="18"/>
  <c r="G300" i="18"/>
  <c r="F300" i="18"/>
  <c r="E300" i="18"/>
  <c r="D300" i="18"/>
  <c r="CM299" i="18"/>
  <c r="CL299" i="18"/>
  <c r="CK299" i="18"/>
  <c r="CJ299" i="18"/>
  <c r="CI299" i="18"/>
  <c r="CH299" i="18"/>
  <c r="CG299" i="18"/>
  <c r="CF299" i="18"/>
  <c r="CE299" i="18"/>
  <c r="CD299" i="18"/>
  <c r="CC299" i="18"/>
  <c r="CB299" i="18"/>
  <c r="CA299" i="18"/>
  <c r="BZ299" i="18"/>
  <c r="BY299" i="18"/>
  <c r="BX299" i="18"/>
  <c r="BW299" i="18"/>
  <c r="BV299" i="18"/>
  <c r="BU299" i="18"/>
  <c r="BT299" i="18"/>
  <c r="BS299" i="18"/>
  <c r="BR299" i="18"/>
  <c r="BQ299" i="18"/>
  <c r="BP299" i="18"/>
  <c r="BO299" i="18"/>
  <c r="BN299" i="18"/>
  <c r="BM299" i="18"/>
  <c r="BL299" i="18"/>
  <c r="BK299" i="18"/>
  <c r="BJ299" i="18"/>
  <c r="BI299" i="18"/>
  <c r="BH299" i="18"/>
  <c r="BG299" i="18"/>
  <c r="BF299" i="18"/>
  <c r="BE299" i="18"/>
  <c r="BD299" i="18"/>
  <c r="BC299" i="18"/>
  <c r="BB299" i="18"/>
  <c r="BA299" i="18"/>
  <c r="AZ299" i="18"/>
  <c r="AY299" i="18"/>
  <c r="AX299" i="18"/>
  <c r="AW299" i="18"/>
  <c r="AV299" i="18"/>
  <c r="AU299" i="18"/>
  <c r="AT299" i="18"/>
  <c r="AS299" i="18"/>
  <c r="AR299" i="18"/>
  <c r="AQ299" i="18"/>
  <c r="AP299" i="18"/>
  <c r="AO299" i="18"/>
  <c r="AN299" i="18"/>
  <c r="AM299" i="18"/>
  <c r="AL299" i="18"/>
  <c r="AK299" i="18"/>
  <c r="AJ299" i="18"/>
  <c r="AI299" i="18"/>
  <c r="AH299" i="18"/>
  <c r="AG299" i="18"/>
  <c r="AF299" i="18"/>
  <c r="AE299" i="18"/>
  <c r="AD299" i="18"/>
  <c r="AC299" i="18"/>
  <c r="AB299" i="18"/>
  <c r="AA299" i="18"/>
  <c r="Z299" i="18"/>
  <c r="Y299" i="18"/>
  <c r="X299" i="18"/>
  <c r="W299" i="18"/>
  <c r="V299" i="18"/>
  <c r="U299" i="18"/>
  <c r="T299" i="18"/>
  <c r="S299" i="18"/>
  <c r="R299" i="18"/>
  <c r="Q299" i="18"/>
  <c r="P299" i="18"/>
  <c r="O299" i="18"/>
  <c r="N299" i="18"/>
  <c r="M299" i="18"/>
  <c r="L299" i="18"/>
  <c r="K299" i="18"/>
  <c r="J299" i="18"/>
  <c r="I299" i="18"/>
  <c r="H299" i="18"/>
  <c r="G299" i="18"/>
  <c r="F299" i="18"/>
  <c r="E299" i="18"/>
  <c r="D299" i="18"/>
  <c r="CM298" i="18"/>
  <c r="CL298" i="18"/>
  <c r="CK298" i="18"/>
  <c r="CJ298" i="18"/>
  <c r="CI298" i="18"/>
  <c r="CH298" i="18"/>
  <c r="CG298" i="18"/>
  <c r="CF298" i="18"/>
  <c r="CE298" i="18"/>
  <c r="CD298" i="18"/>
  <c r="CC298" i="18"/>
  <c r="CB298" i="18"/>
  <c r="CA298" i="18"/>
  <c r="BZ298" i="18"/>
  <c r="BY298" i="18"/>
  <c r="BX298" i="18"/>
  <c r="BW298" i="18"/>
  <c r="BV298" i="18"/>
  <c r="BU298" i="18"/>
  <c r="BT298" i="18"/>
  <c r="BS298" i="18"/>
  <c r="BR298" i="18"/>
  <c r="BQ298" i="18"/>
  <c r="BP298" i="18"/>
  <c r="BO298" i="18"/>
  <c r="BN298" i="18"/>
  <c r="BM298" i="18"/>
  <c r="BL298" i="18"/>
  <c r="BK298" i="18"/>
  <c r="BJ298" i="18"/>
  <c r="BI298" i="18"/>
  <c r="BH298" i="18"/>
  <c r="BG298" i="18"/>
  <c r="BF298" i="18"/>
  <c r="BE298" i="18"/>
  <c r="BD298" i="18"/>
  <c r="BC298" i="18"/>
  <c r="BB298" i="18"/>
  <c r="BA298" i="18"/>
  <c r="AZ298" i="18"/>
  <c r="AY298" i="18"/>
  <c r="AX298" i="18"/>
  <c r="AW298" i="18"/>
  <c r="AV298" i="18"/>
  <c r="AU298" i="18"/>
  <c r="AT298" i="18"/>
  <c r="AS298" i="18"/>
  <c r="AR298" i="18"/>
  <c r="AQ298" i="18"/>
  <c r="AP298" i="18"/>
  <c r="AO298" i="18"/>
  <c r="AN298" i="18"/>
  <c r="AM298" i="18"/>
  <c r="AL298" i="18"/>
  <c r="AK298" i="18"/>
  <c r="AJ298" i="18"/>
  <c r="AI298" i="18"/>
  <c r="AH298" i="18"/>
  <c r="AG298" i="18"/>
  <c r="AF298" i="18"/>
  <c r="AE298" i="18"/>
  <c r="AD298" i="18"/>
  <c r="AC298" i="18"/>
  <c r="AB298" i="18"/>
  <c r="AA298" i="18"/>
  <c r="Z298" i="18"/>
  <c r="Y298" i="18"/>
  <c r="X298" i="18"/>
  <c r="W298" i="18"/>
  <c r="V298" i="18"/>
  <c r="U298" i="18"/>
  <c r="T298" i="18"/>
  <c r="S298" i="18"/>
  <c r="R298" i="18"/>
  <c r="Q298" i="18"/>
  <c r="P298" i="18"/>
  <c r="O298" i="18"/>
  <c r="N298" i="18"/>
  <c r="M298" i="18"/>
  <c r="L298" i="18"/>
  <c r="K298" i="18"/>
  <c r="J298" i="18"/>
  <c r="I298" i="18"/>
  <c r="H298" i="18"/>
  <c r="G298" i="18"/>
  <c r="F298" i="18"/>
  <c r="E298" i="18"/>
  <c r="D298" i="18"/>
  <c r="CM297" i="18"/>
  <c r="CL297" i="18"/>
  <c r="CK297" i="18"/>
  <c r="CJ297" i="18"/>
  <c r="CI297" i="18"/>
  <c r="CH297" i="18"/>
  <c r="CG297" i="18"/>
  <c r="CF297" i="18"/>
  <c r="CE297" i="18"/>
  <c r="CD297" i="18"/>
  <c r="CC297" i="18"/>
  <c r="CB297" i="18"/>
  <c r="CA297" i="18"/>
  <c r="BZ297" i="18"/>
  <c r="BY297" i="18"/>
  <c r="BX297" i="18"/>
  <c r="BW297" i="18"/>
  <c r="BV297" i="18"/>
  <c r="BU297" i="18"/>
  <c r="BT297" i="18"/>
  <c r="BS297" i="18"/>
  <c r="BR297" i="18"/>
  <c r="BQ297" i="18"/>
  <c r="BP297" i="18"/>
  <c r="BO297" i="18"/>
  <c r="BN297" i="18"/>
  <c r="BM297" i="18"/>
  <c r="BL297" i="18"/>
  <c r="BK297" i="18"/>
  <c r="BJ297" i="18"/>
  <c r="BI297" i="18"/>
  <c r="BH297" i="18"/>
  <c r="BG297" i="18"/>
  <c r="BF297" i="18"/>
  <c r="BE297" i="18"/>
  <c r="BD297" i="18"/>
  <c r="BC297" i="18"/>
  <c r="BB297" i="18"/>
  <c r="BA297" i="18"/>
  <c r="AZ297" i="18"/>
  <c r="AY297" i="18"/>
  <c r="AX297" i="18"/>
  <c r="AW297" i="18"/>
  <c r="AV297" i="18"/>
  <c r="AU297" i="18"/>
  <c r="AT297" i="18"/>
  <c r="AS297" i="18"/>
  <c r="AR297" i="18"/>
  <c r="AQ297" i="18"/>
  <c r="AP297" i="18"/>
  <c r="AO297" i="18"/>
  <c r="AN297" i="18"/>
  <c r="AM297" i="18"/>
  <c r="AL297" i="18"/>
  <c r="AK297" i="18"/>
  <c r="AJ297" i="18"/>
  <c r="AI297" i="18"/>
  <c r="AH297" i="18"/>
  <c r="AG297" i="18"/>
  <c r="AF297" i="18"/>
  <c r="AE297" i="18"/>
  <c r="AD297" i="18"/>
  <c r="AC297" i="18"/>
  <c r="AB297" i="18"/>
  <c r="AA297" i="18"/>
  <c r="Z297" i="18"/>
  <c r="Y297" i="18"/>
  <c r="X297" i="18"/>
  <c r="W297" i="18"/>
  <c r="V297" i="18"/>
  <c r="U297" i="18"/>
  <c r="T297" i="18"/>
  <c r="S297" i="18"/>
  <c r="R297" i="18"/>
  <c r="Q297" i="18"/>
  <c r="P297" i="18"/>
  <c r="O297" i="18"/>
  <c r="N297" i="18"/>
  <c r="M297" i="18"/>
  <c r="L297" i="18"/>
  <c r="K297" i="18"/>
  <c r="J297" i="18"/>
  <c r="I297" i="18"/>
  <c r="H297" i="18"/>
  <c r="G297" i="18"/>
  <c r="F297" i="18"/>
  <c r="E297" i="18"/>
  <c r="D297" i="18"/>
  <c r="CM296" i="18"/>
  <c r="CL296" i="18"/>
  <c r="CK296" i="18"/>
  <c r="CJ296" i="18"/>
  <c r="CI296" i="18"/>
  <c r="CH296" i="18"/>
  <c r="CG296" i="18"/>
  <c r="CF296" i="18"/>
  <c r="CE296" i="18"/>
  <c r="CD296" i="18"/>
  <c r="CC296" i="18"/>
  <c r="CB296" i="18"/>
  <c r="CA296" i="18"/>
  <c r="BZ296" i="18"/>
  <c r="BY296" i="18"/>
  <c r="BX296" i="18"/>
  <c r="BW296" i="18"/>
  <c r="BV296" i="18"/>
  <c r="BU296" i="18"/>
  <c r="BT296" i="18"/>
  <c r="BS296" i="18"/>
  <c r="BR296" i="18"/>
  <c r="BQ296" i="18"/>
  <c r="BP296" i="18"/>
  <c r="BO296" i="18"/>
  <c r="BN296" i="18"/>
  <c r="BM296" i="18"/>
  <c r="BL296" i="18"/>
  <c r="BK296" i="18"/>
  <c r="BJ296" i="18"/>
  <c r="BI296" i="18"/>
  <c r="BH296" i="18"/>
  <c r="BG296" i="18"/>
  <c r="BF296" i="18"/>
  <c r="BE296" i="18"/>
  <c r="BD296" i="18"/>
  <c r="BC296" i="18"/>
  <c r="BB296" i="18"/>
  <c r="BA296" i="18"/>
  <c r="AZ296" i="18"/>
  <c r="AY296" i="18"/>
  <c r="AX296" i="18"/>
  <c r="AW296" i="18"/>
  <c r="AV296" i="18"/>
  <c r="AU296" i="18"/>
  <c r="AT296" i="18"/>
  <c r="AS296" i="18"/>
  <c r="AR296" i="18"/>
  <c r="AQ296" i="18"/>
  <c r="AP296" i="18"/>
  <c r="AO296" i="18"/>
  <c r="AN296" i="18"/>
  <c r="AM296" i="18"/>
  <c r="AL296" i="18"/>
  <c r="AK296" i="18"/>
  <c r="AJ296" i="18"/>
  <c r="AI296" i="18"/>
  <c r="AH296" i="18"/>
  <c r="AG296" i="18"/>
  <c r="AF296" i="18"/>
  <c r="AE296" i="18"/>
  <c r="AD296" i="18"/>
  <c r="AC296" i="18"/>
  <c r="AB296" i="18"/>
  <c r="AA296" i="18"/>
  <c r="Z296" i="18"/>
  <c r="Y296" i="18"/>
  <c r="X296" i="18"/>
  <c r="W296" i="18"/>
  <c r="V296" i="18"/>
  <c r="U296" i="18"/>
  <c r="T296" i="18"/>
  <c r="S296" i="18"/>
  <c r="R296" i="18"/>
  <c r="Q296" i="18"/>
  <c r="P296" i="18"/>
  <c r="O296" i="18"/>
  <c r="N296" i="18"/>
  <c r="M296" i="18"/>
  <c r="L296" i="18"/>
  <c r="K296" i="18"/>
  <c r="J296" i="18"/>
  <c r="I296" i="18"/>
  <c r="H296" i="18"/>
  <c r="G296" i="18"/>
  <c r="F296" i="18"/>
  <c r="E296" i="18"/>
  <c r="D296" i="18"/>
  <c r="CM295" i="18"/>
  <c r="CL295" i="18"/>
  <c r="CK295" i="18"/>
  <c r="CJ295" i="18"/>
  <c r="CI295" i="18"/>
  <c r="CH295" i="18"/>
  <c r="CG295" i="18"/>
  <c r="CF295" i="18"/>
  <c r="CE295" i="18"/>
  <c r="CD295" i="18"/>
  <c r="CC295" i="18"/>
  <c r="CB295" i="18"/>
  <c r="CA295" i="18"/>
  <c r="BZ295" i="18"/>
  <c r="BY295" i="18"/>
  <c r="BX295" i="18"/>
  <c r="BW295" i="18"/>
  <c r="BV295" i="18"/>
  <c r="BU295" i="18"/>
  <c r="BT295" i="18"/>
  <c r="BS295" i="18"/>
  <c r="BR295" i="18"/>
  <c r="BQ295" i="18"/>
  <c r="BP295" i="18"/>
  <c r="BO295" i="18"/>
  <c r="BN295" i="18"/>
  <c r="BM295" i="18"/>
  <c r="BL295" i="18"/>
  <c r="BK295" i="18"/>
  <c r="BJ295" i="18"/>
  <c r="BI295" i="18"/>
  <c r="BH295" i="18"/>
  <c r="BG295" i="18"/>
  <c r="BF295" i="18"/>
  <c r="BE295" i="18"/>
  <c r="BD295" i="18"/>
  <c r="BC295" i="18"/>
  <c r="BB295" i="18"/>
  <c r="BA295" i="18"/>
  <c r="AZ295" i="18"/>
  <c r="AY295" i="18"/>
  <c r="AX295" i="18"/>
  <c r="AW295" i="18"/>
  <c r="AV295" i="18"/>
  <c r="AU295" i="18"/>
  <c r="AT295" i="18"/>
  <c r="AS295" i="18"/>
  <c r="AR295" i="18"/>
  <c r="AQ295" i="18"/>
  <c r="AP295" i="18"/>
  <c r="AO295" i="18"/>
  <c r="AN295" i="18"/>
  <c r="AM295" i="18"/>
  <c r="AL295" i="18"/>
  <c r="AK295" i="18"/>
  <c r="AJ295" i="18"/>
  <c r="AI295" i="18"/>
  <c r="AH295" i="18"/>
  <c r="AG295" i="18"/>
  <c r="AF295" i="18"/>
  <c r="AE295" i="18"/>
  <c r="AD295" i="18"/>
  <c r="AC295" i="18"/>
  <c r="AB295" i="18"/>
  <c r="AA295" i="18"/>
  <c r="Z295" i="18"/>
  <c r="Y295" i="18"/>
  <c r="X295" i="18"/>
  <c r="W295" i="18"/>
  <c r="V295" i="18"/>
  <c r="U295" i="18"/>
  <c r="T295" i="18"/>
  <c r="S295" i="18"/>
  <c r="R295" i="18"/>
  <c r="Q295" i="18"/>
  <c r="P295" i="18"/>
  <c r="O295" i="18"/>
  <c r="N295" i="18"/>
  <c r="M295" i="18"/>
  <c r="L295" i="18"/>
  <c r="K295" i="18"/>
  <c r="J295" i="18"/>
  <c r="I295" i="18"/>
  <c r="H295" i="18"/>
  <c r="G295" i="18"/>
  <c r="F295" i="18"/>
  <c r="E295" i="18"/>
  <c r="D295" i="18"/>
  <c r="CM294" i="18"/>
  <c r="CL294" i="18"/>
  <c r="CK294" i="18"/>
  <c r="CJ294" i="18"/>
  <c r="CI294" i="18"/>
  <c r="CH294" i="18"/>
  <c r="CG294" i="18"/>
  <c r="CF294" i="18"/>
  <c r="CE294" i="18"/>
  <c r="CD294" i="18"/>
  <c r="CC294" i="18"/>
  <c r="CB294" i="18"/>
  <c r="CA294" i="18"/>
  <c r="BZ294" i="18"/>
  <c r="BY294" i="18"/>
  <c r="BX294" i="18"/>
  <c r="BW294" i="18"/>
  <c r="BV294" i="18"/>
  <c r="BU294" i="18"/>
  <c r="BT294" i="18"/>
  <c r="BS294" i="18"/>
  <c r="BR294" i="18"/>
  <c r="BQ294" i="18"/>
  <c r="BP294" i="18"/>
  <c r="BO294" i="18"/>
  <c r="BN294" i="18"/>
  <c r="BM294" i="18"/>
  <c r="BL294" i="18"/>
  <c r="BK294" i="18"/>
  <c r="BJ294" i="18"/>
  <c r="BI294" i="18"/>
  <c r="BH294" i="18"/>
  <c r="BG294" i="18"/>
  <c r="BF294" i="18"/>
  <c r="BE294" i="18"/>
  <c r="BD294" i="18"/>
  <c r="BC294" i="18"/>
  <c r="BB294" i="18"/>
  <c r="BA294" i="18"/>
  <c r="AZ294" i="18"/>
  <c r="AY294" i="18"/>
  <c r="AX294" i="18"/>
  <c r="AW294" i="18"/>
  <c r="AV294" i="18"/>
  <c r="AU294" i="18"/>
  <c r="AT294" i="18"/>
  <c r="AS294" i="18"/>
  <c r="AR294" i="18"/>
  <c r="AQ294" i="18"/>
  <c r="AP294" i="18"/>
  <c r="AO294" i="18"/>
  <c r="AN294" i="18"/>
  <c r="AM294" i="18"/>
  <c r="AL294" i="18"/>
  <c r="AK294" i="18"/>
  <c r="AJ294" i="18"/>
  <c r="AI294" i="18"/>
  <c r="AH294" i="18"/>
  <c r="AG294" i="18"/>
  <c r="AF294" i="18"/>
  <c r="AE294" i="18"/>
  <c r="AD294" i="18"/>
  <c r="AC294" i="18"/>
  <c r="AB294" i="18"/>
  <c r="AA294" i="18"/>
  <c r="Z294" i="18"/>
  <c r="Y294" i="18"/>
  <c r="X294" i="18"/>
  <c r="W294" i="18"/>
  <c r="V294" i="18"/>
  <c r="U294" i="18"/>
  <c r="T294" i="18"/>
  <c r="S294" i="18"/>
  <c r="R294" i="18"/>
  <c r="Q294" i="18"/>
  <c r="P294" i="18"/>
  <c r="O294" i="18"/>
  <c r="N294" i="18"/>
  <c r="M294" i="18"/>
  <c r="L294" i="18"/>
  <c r="K294" i="18"/>
  <c r="J294" i="18"/>
  <c r="I294" i="18"/>
  <c r="H294" i="18"/>
  <c r="G294" i="18"/>
  <c r="F294" i="18"/>
  <c r="E294" i="18"/>
  <c r="D294" i="18"/>
  <c r="CM293" i="18"/>
  <c r="CL293" i="18"/>
  <c r="CK293" i="18"/>
  <c r="CJ293" i="18"/>
  <c r="CI293" i="18"/>
  <c r="CH293" i="18"/>
  <c r="CG293" i="18"/>
  <c r="CF293" i="18"/>
  <c r="CE293" i="18"/>
  <c r="CD293" i="18"/>
  <c r="CC293" i="18"/>
  <c r="CB293" i="18"/>
  <c r="CA293" i="18"/>
  <c r="BZ293" i="18"/>
  <c r="BY293" i="18"/>
  <c r="BX293" i="18"/>
  <c r="BW293" i="18"/>
  <c r="BV293" i="18"/>
  <c r="BU293" i="18"/>
  <c r="BT293" i="18"/>
  <c r="BS293" i="18"/>
  <c r="BR293" i="18"/>
  <c r="BQ293" i="18"/>
  <c r="BP293" i="18"/>
  <c r="BO293" i="18"/>
  <c r="BN293" i="18"/>
  <c r="BM293" i="18"/>
  <c r="BL293" i="18"/>
  <c r="BK293" i="18"/>
  <c r="BJ293" i="18"/>
  <c r="BI293" i="18"/>
  <c r="BH293" i="18"/>
  <c r="BG293" i="18"/>
  <c r="BF293" i="18"/>
  <c r="BE293" i="18"/>
  <c r="BD293" i="18"/>
  <c r="BC293" i="18"/>
  <c r="BB293" i="18"/>
  <c r="BA293" i="18"/>
  <c r="AZ293" i="18"/>
  <c r="AY293" i="18"/>
  <c r="AX293" i="18"/>
  <c r="AW293" i="18"/>
  <c r="AV293" i="18"/>
  <c r="AU293" i="18"/>
  <c r="AT293" i="18"/>
  <c r="AS293" i="18"/>
  <c r="AR293" i="18"/>
  <c r="AQ293" i="18"/>
  <c r="AP293" i="18"/>
  <c r="AO293" i="18"/>
  <c r="AN293" i="18"/>
  <c r="AM293" i="18"/>
  <c r="AL293" i="18"/>
  <c r="AK293" i="18"/>
  <c r="AJ293" i="18"/>
  <c r="AI293" i="18"/>
  <c r="AH293" i="18"/>
  <c r="AG293" i="18"/>
  <c r="AF293" i="18"/>
  <c r="AE293" i="18"/>
  <c r="AD293" i="18"/>
  <c r="AC293" i="18"/>
  <c r="AB293" i="18"/>
  <c r="AA293" i="18"/>
  <c r="Z293" i="18"/>
  <c r="Y293" i="18"/>
  <c r="X293" i="18"/>
  <c r="W293" i="18"/>
  <c r="V293" i="18"/>
  <c r="U293" i="18"/>
  <c r="T293" i="18"/>
  <c r="S293" i="18"/>
  <c r="R293" i="18"/>
  <c r="Q293" i="18"/>
  <c r="P293" i="18"/>
  <c r="O293" i="18"/>
  <c r="N293" i="18"/>
  <c r="M293" i="18"/>
  <c r="L293" i="18"/>
  <c r="K293" i="18"/>
  <c r="J293" i="18"/>
  <c r="I293" i="18"/>
  <c r="H293" i="18"/>
  <c r="G293" i="18"/>
  <c r="F293" i="18"/>
  <c r="E293" i="18"/>
  <c r="D293" i="18"/>
  <c r="CM292" i="18"/>
  <c r="CL292" i="18"/>
  <c r="CK292" i="18"/>
  <c r="CJ292" i="18"/>
  <c r="CI292" i="18"/>
  <c r="CH292" i="18"/>
  <c r="CG292" i="18"/>
  <c r="CF292" i="18"/>
  <c r="CE292" i="18"/>
  <c r="CD292" i="18"/>
  <c r="CC292" i="18"/>
  <c r="CB292" i="18"/>
  <c r="CA292" i="18"/>
  <c r="BZ292" i="18"/>
  <c r="BY292" i="18"/>
  <c r="BX292" i="18"/>
  <c r="BW292" i="18"/>
  <c r="BV292" i="18"/>
  <c r="BU292" i="18"/>
  <c r="BT292" i="18"/>
  <c r="BS292" i="18"/>
  <c r="BR292" i="18"/>
  <c r="BQ292" i="18"/>
  <c r="BP292" i="18"/>
  <c r="BO292" i="18"/>
  <c r="BN292" i="18"/>
  <c r="BM292" i="18"/>
  <c r="BL292" i="18"/>
  <c r="BK292" i="18"/>
  <c r="BJ292" i="18"/>
  <c r="BI292" i="18"/>
  <c r="BH292" i="18"/>
  <c r="BG292" i="18"/>
  <c r="BF292" i="18"/>
  <c r="BE292" i="18"/>
  <c r="BD292" i="18"/>
  <c r="BC292" i="18"/>
  <c r="BB292" i="18"/>
  <c r="BA292" i="18"/>
  <c r="AZ292" i="18"/>
  <c r="AY292" i="18"/>
  <c r="AX292" i="18"/>
  <c r="AW292" i="18"/>
  <c r="AV292" i="18"/>
  <c r="AU292" i="18"/>
  <c r="AT292" i="18"/>
  <c r="AS292" i="18"/>
  <c r="AR292" i="18"/>
  <c r="AQ292" i="18"/>
  <c r="AP292" i="18"/>
  <c r="AO292" i="18"/>
  <c r="AN292" i="18"/>
  <c r="AM292" i="18"/>
  <c r="AL292" i="18"/>
  <c r="AK292" i="18"/>
  <c r="AJ292" i="18"/>
  <c r="AI292" i="18"/>
  <c r="AH292" i="18"/>
  <c r="AG292" i="18"/>
  <c r="AF292" i="18"/>
  <c r="AE292" i="18"/>
  <c r="AD292" i="18"/>
  <c r="AC292" i="18"/>
  <c r="AB292" i="18"/>
  <c r="AA292" i="18"/>
  <c r="Z292" i="18"/>
  <c r="Y292" i="18"/>
  <c r="X292" i="18"/>
  <c r="W292" i="18"/>
  <c r="V292" i="18"/>
  <c r="U292" i="18"/>
  <c r="T292" i="18"/>
  <c r="S292" i="18"/>
  <c r="R292" i="18"/>
  <c r="Q292" i="18"/>
  <c r="P292" i="18"/>
  <c r="O292" i="18"/>
  <c r="N292" i="18"/>
  <c r="M292" i="18"/>
  <c r="L292" i="18"/>
  <c r="K292" i="18"/>
  <c r="J292" i="18"/>
  <c r="I292" i="18"/>
  <c r="H292" i="18"/>
  <c r="G292" i="18"/>
  <c r="F292" i="18"/>
  <c r="E292" i="18"/>
  <c r="D292" i="18"/>
  <c r="CM291" i="18"/>
  <c r="CL291" i="18"/>
  <c r="CK291" i="18"/>
  <c r="CJ291" i="18"/>
  <c r="CI291" i="18"/>
  <c r="CH291" i="18"/>
  <c r="CG291" i="18"/>
  <c r="CF291" i="18"/>
  <c r="CE291" i="18"/>
  <c r="CD291" i="18"/>
  <c r="CC291" i="18"/>
  <c r="CB291" i="18"/>
  <c r="CA291" i="18"/>
  <c r="BZ291" i="18"/>
  <c r="BY291" i="18"/>
  <c r="BX291" i="18"/>
  <c r="BW291" i="18"/>
  <c r="BV291" i="18"/>
  <c r="BU291" i="18"/>
  <c r="BT291" i="18"/>
  <c r="BS291" i="18"/>
  <c r="BR291" i="18"/>
  <c r="BQ291" i="18"/>
  <c r="BP291" i="18"/>
  <c r="BO291" i="18"/>
  <c r="BN291" i="18"/>
  <c r="BM291" i="18"/>
  <c r="BL291" i="18"/>
  <c r="BK291" i="18"/>
  <c r="BJ291" i="18"/>
  <c r="BI291" i="18"/>
  <c r="BH291" i="18"/>
  <c r="BG291" i="18"/>
  <c r="BF291" i="18"/>
  <c r="BE291" i="18"/>
  <c r="BD291" i="18"/>
  <c r="BC291" i="18"/>
  <c r="BB291" i="18"/>
  <c r="BA291" i="18"/>
  <c r="AZ291" i="18"/>
  <c r="AY291" i="18"/>
  <c r="AX291" i="18"/>
  <c r="AW291" i="18"/>
  <c r="AV291" i="18"/>
  <c r="AU291" i="18"/>
  <c r="AT291" i="18"/>
  <c r="AS291" i="18"/>
  <c r="AR291" i="18"/>
  <c r="AQ291" i="18"/>
  <c r="AP291" i="18"/>
  <c r="AO291" i="18"/>
  <c r="AN291" i="18"/>
  <c r="AM291" i="18"/>
  <c r="AL291" i="18"/>
  <c r="AK291" i="18"/>
  <c r="AJ291" i="18"/>
  <c r="AI291" i="18"/>
  <c r="AH291" i="18"/>
  <c r="AG291" i="18"/>
  <c r="AF291" i="18"/>
  <c r="AE291" i="18"/>
  <c r="AD291" i="18"/>
  <c r="AC291" i="18"/>
  <c r="AB291" i="18"/>
  <c r="AA291" i="18"/>
  <c r="Z291" i="18"/>
  <c r="Y291" i="18"/>
  <c r="X291" i="18"/>
  <c r="W291" i="18"/>
  <c r="V291" i="18"/>
  <c r="U291" i="18"/>
  <c r="T291" i="18"/>
  <c r="S291" i="18"/>
  <c r="R291" i="18"/>
  <c r="Q291" i="18"/>
  <c r="P291" i="18"/>
  <c r="O291" i="18"/>
  <c r="N291" i="18"/>
  <c r="M291" i="18"/>
  <c r="L291" i="18"/>
  <c r="K291" i="18"/>
  <c r="J291" i="18"/>
  <c r="I291" i="18"/>
  <c r="H291" i="18"/>
  <c r="G291" i="18"/>
  <c r="F291" i="18"/>
  <c r="E291" i="18"/>
  <c r="D291" i="18"/>
  <c r="CM290" i="18"/>
  <c r="CL290" i="18"/>
  <c r="CK290" i="18"/>
  <c r="CJ290" i="18"/>
  <c r="CI290" i="18"/>
  <c r="CH290" i="18"/>
  <c r="CG290" i="18"/>
  <c r="CF290" i="18"/>
  <c r="CE290" i="18"/>
  <c r="CD290" i="18"/>
  <c r="CC290" i="18"/>
  <c r="CB290" i="18"/>
  <c r="CA290" i="18"/>
  <c r="BZ290" i="18"/>
  <c r="BY290" i="18"/>
  <c r="BX290" i="18"/>
  <c r="BW290" i="18"/>
  <c r="BV290" i="18"/>
  <c r="BU290" i="18"/>
  <c r="BT290" i="18"/>
  <c r="BS290" i="18"/>
  <c r="BR290" i="18"/>
  <c r="BQ290" i="18"/>
  <c r="BP290" i="18"/>
  <c r="BO290" i="18"/>
  <c r="BN290" i="18"/>
  <c r="BM290" i="18"/>
  <c r="BL290" i="18"/>
  <c r="BK290" i="18"/>
  <c r="BJ290" i="18"/>
  <c r="BI290" i="18"/>
  <c r="BH290" i="18"/>
  <c r="BG290" i="18"/>
  <c r="BF290" i="18"/>
  <c r="BE290" i="18"/>
  <c r="BD290" i="18"/>
  <c r="BC290" i="18"/>
  <c r="BB290" i="18"/>
  <c r="BA290" i="18"/>
  <c r="AZ290" i="18"/>
  <c r="AY290" i="18"/>
  <c r="AX290" i="18"/>
  <c r="AW290" i="18"/>
  <c r="AV290" i="18"/>
  <c r="AU290" i="18"/>
  <c r="AT290" i="18"/>
  <c r="AS290" i="18"/>
  <c r="AR290" i="18"/>
  <c r="AQ290" i="18"/>
  <c r="AP290" i="18"/>
  <c r="AO290" i="18"/>
  <c r="AN290" i="18"/>
  <c r="AM290" i="18"/>
  <c r="AL290" i="18"/>
  <c r="AK290" i="18"/>
  <c r="AJ290" i="18"/>
  <c r="AI290" i="18"/>
  <c r="AH290" i="18"/>
  <c r="AG290" i="18"/>
  <c r="AF290" i="18"/>
  <c r="AE290" i="18"/>
  <c r="AD290" i="18"/>
  <c r="AC290" i="18"/>
  <c r="AB290" i="18"/>
  <c r="AA290" i="18"/>
  <c r="Z290" i="18"/>
  <c r="Y290" i="18"/>
  <c r="X290" i="18"/>
  <c r="W290" i="18"/>
  <c r="V290" i="18"/>
  <c r="U290" i="18"/>
  <c r="T290" i="18"/>
  <c r="S290" i="18"/>
  <c r="R290" i="18"/>
  <c r="Q290" i="18"/>
  <c r="P290" i="18"/>
  <c r="O290" i="18"/>
  <c r="N290" i="18"/>
  <c r="M290" i="18"/>
  <c r="L290" i="18"/>
  <c r="K290" i="18"/>
  <c r="J290" i="18"/>
  <c r="I290" i="18"/>
  <c r="H290" i="18"/>
  <c r="G290" i="18"/>
  <c r="F290" i="18"/>
  <c r="E290" i="18"/>
  <c r="D290" i="18"/>
  <c r="CM289" i="18"/>
  <c r="CL289" i="18"/>
  <c r="CK289" i="18"/>
  <c r="CJ289" i="18"/>
  <c r="CI289" i="18"/>
  <c r="CH289" i="18"/>
  <c r="CG289" i="18"/>
  <c r="CF289" i="18"/>
  <c r="CE289" i="18"/>
  <c r="CD289" i="18"/>
  <c r="CC289" i="18"/>
  <c r="CB289" i="18"/>
  <c r="CA289" i="18"/>
  <c r="BZ289" i="18"/>
  <c r="BY289" i="18"/>
  <c r="BX289" i="18"/>
  <c r="BW289" i="18"/>
  <c r="BV289" i="18"/>
  <c r="BU289" i="18"/>
  <c r="BT289" i="18"/>
  <c r="BS289" i="18"/>
  <c r="BR289" i="18"/>
  <c r="BQ289" i="18"/>
  <c r="BP289" i="18"/>
  <c r="BO289" i="18"/>
  <c r="BN289" i="18"/>
  <c r="BM289" i="18"/>
  <c r="BL289" i="18"/>
  <c r="BK289" i="18"/>
  <c r="BJ289" i="18"/>
  <c r="BI289" i="18"/>
  <c r="BH289" i="18"/>
  <c r="BG289" i="18"/>
  <c r="BF289" i="18"/>
  <c r="BE289" i="18"/>
  <c r="BD289" i="18"/>
  <c r="BC289" i="18"/>
  <c r="BB289" i="18"/>
  <c r="BA289" i="18"/>
  <c r="AZ289" i="18"/>
  <c r="AY289" i="18"/>
  <c r="AX289" i="18"/>
  <c r="AW289" i="18"/>
  <c r="AV289" i="18"/>
  <c r="AU289" i="18"/>
  <c r="AT289" i="18"/>
  <c r="AS289" i="18"/>
  <c r="AR289" i="18"/>
  <c r="AQ289" i="18"/>
  <c r="AP289" i="18"/>
  <c r="AO289" i="18"/>
  <c r="AN289" i="18"/>
  <c r="AM289" i="18"/>
  <c r="AL289" i="18"/>
  <c r="AK289" i="18"/>
  <c r="AJ289" i="18"/>
  <c r="AI289" i="18"/>
  <c r="AH289" i="18"/>
  <c r="AG289" i="18"/>
  <c r="AF289" i="18"/>
  <c r="AE289" i="18"/>
  <c r="AD289" i="18"/>
  <c r="AC289" i="18"/>
  <c r="AB289" i="18"/>
  <c r="AA289" i="18"/>
  <c r="Z289" i="18"/>
  <c r="Y289" i="18"/>
  <c r="X289" i="18"/>
  <c r="W289" i="18"/>
  <c r="V289" i="18"/>
  <c r="U289" i="18"/>
  <c r="T289" i="18"/>
  <c r="S289" i="18"/>
  <c r="R289" i="18"/>
  <c r="Q289" i="18"/>
  <c r="P289" i="18"/>
  <c r="O289" i="18"/>
  <c r="N289" i="18"/>
  <c r="M289" i="18"/>
  <c r="L289" i="18"/>
  <c r="K289" i="18"/>
  <c r="J289" i="18"/>
  <c r="I289" i="18"/>
  <c r="H289" i="18"/>
  <c r="G289" i="18"/>
  <c r="F289" i="18"/>
  <c r="E289" i="18"/>
  <c r="D289" i="18"/>
  <c r="CM288" i="18"/>
  <c r="CL288" i="18"/>
  <c r="CK288" i="18"/>
  <c r="CJ288" i="18"/>
  <c r="CI288" i="18"/>
  <c r="CH288" i="18"/>
  <c r="CG288" i="18"/>
  <c r="CF288" i="18"/>
  <c r="CE288" i="18"/>
  <c r="CD288" i="18"/>
  <c r="CC288" i="18"/>
  <c r="CB288" i="18"/>
  <c r="CA288" i="18"/>
  <c r="BZ288" i="18"/>
  <c r="BY288" i="18"/>
  <c r="BX288" i="18"/>
  <c r="BW288" i="18"/>
  <c r="BV288" i="18"/>
  <c r="BU288" i="18"/>
  <c r="BT288" i="18"/>
  <c r="BS288" i="18"/>
  <c r="BR288" i="18"/>
  <c r="BQ288" i="18"/>
  <c r="BP288" i="18"/>
  <c r="BO288" i="18"/>
  <c r="BN288" i="18"/>
  <c r="BM288" i="18"/>
  <c r="BL288" i="18"/>
  <c r="BK288" i="18"/>
  <c r="BJ288" i="18"/>
  <c r="BI288" i="18"/>
  <c r="BH288" i="18"/>
  <c r="BG288" i="18"/>
  <c r="BF288" i="18"/>
  <c r="BE288" i="18"/>
  <c r="BD288" i="18"/>
  <c r="BC288" i="18"/>
  <c r="BB288" i="18"/>
  <c r="BA288" i="18"/>
  <c r="AZ288" i="18"/>
  <c r="AY288" i="18"/>
  <c r="AX288" i="18"/>
  <c r="AW288" i="18"/>
  <c r="AV288" i="18"/>
  <c r="AU288" i="18"/>
  <c r="AT288" i="18"/>
  <c r="AS288" i="18"/>
  <c r="AR288" i="18"/>
  <c r="AQ288" i="18"/>
  <c r="AP288" i="18"/>
  <c r="AO288" i="18"/>
  <c r="AN288" i="18"/>
  <c r="AM288" i="18"/>
  <c r="AL288" i="18"/>
  <c r="AK288" i="18"/>
  <c r="AJ288" i="18"/>
  <c r="AI288" i="18"/>
  <c r="AH288" i="18"/>
  <c r="AG288" i="18"/>
  <c r="AF288" i="18"/>
  <c r="AE288" i="18"/>
  <c r="AD288" i="18"/>
  <c r="AC288" i="18"/>
  <c r="AB288" i="18"/>
  <c r="AA288" i="18"/>
  <c r="Z288" i="18"/>
  <c r="Y288" i="18"/>
  <c r="X288" i="18"/>
  <c r="W288" i="18"/>
  <c r="V288" i="18"/>
  <c r="U288" i="18"/>
  <c r="T288" i="18"/>
  <c r="S288" i="18"/>
  <c r="R288" i="18"/>
  <c r="Q288" i="18"/>
  <c r="P288" i="18"/>
  <c r="O288" i="18"/>
  <c r="N288" i="18"/>
  <c r="M288" i="18"/>
  <c r="L288" i="18"/>
  <c r="K288" i="18"/>
  <c r="J288" i="18"/>
  <c r="I288" i="18"/>
  <c r="H288" i="18"/>
  <c r="G288" i="18"/>
  <c r="F288" i="18"/>
  <c r="E288" i="18"/>
  <c r="D288" i="18"/>
  <c r="CM287" i="18"/>
  <c r="CL287" i="18"/>
  <c r="CK287" i="18"/>
  <c r="CJ287" i="18"/>
  <c r="CI287" i="18"/>
  <c r="CH287" i="18"/>
  <c r="CG287" i="18"/>
  <c r="CF287" i="18"/>
  <c r="CE287" i="18"/>
  <c r="CD287" i="18"/>
  <c r="CC287" i="18"/>
  <c r="CB287" i="18"/>
  <c r="CA287" i="18"/>
  <c r="BZ287" i="18"/>
  <c r="BY287" i="18"/>
  <c r="BX287" i="18"/>
  <c r="BW287" i="18"/>
  <c r="BV287" i="18"/>
  <c r="BU287" i="18"/>
  <c r="BT287" i="18"/>
  <c r="BS287" i="18"/>
  <c r="BR287" i="18"/>
  <c r="BQ287" i="18"/>
  <c r="BP287" i="18"/>
  <c r="BO287" i="18"/>
  <c r="BN287" i="18"/>
  <c r="BM287" i="18"/>
  <c r="BL287" i="18"/>
  <c r="BK287" i="18"/>
  <c r="BJ287" i="18"/>
  <c r="BI287" i="18"/>
  <c r="BH287" i="18"/>
  <c r="BG287" i="18"/>
  <c r="BF287" i="18"/>
  <c r="BE287" i="18"/>
  <c r="BD287" i="18"/>
  <c r="BC287" i="18"/>
  <c r="BB287" i="18"/>
  <c r="BA287" i="18"/>
  <c r="AZ287" i="18"/>
  <c r="AY287" i="18"/>
  <c r="AX287" i="18"/>
  <c r="AW287" i="18"/>
  <c r="AV287" i="18"/>
  <c r="AU287" i="18"/>
  <c r="AT287" i="18"/>
  <c r="AS287" i="18"/>
  <c r="AR287" i="18"/>
  <c r="AQ287" i="18"/>
  <c r="AP287" i="18"/>
  <c r="AO287" i="18"/>
  <c r="AN287" i="18"/>
  <c r="AM287" i="18"/>
  <c r="AL287" i="18"/>
  <c r="AK287" i="18"/>
  <c r="AJ287" i="18"/>
  <c r="AI287" i="18"/>
  <c r="AH287" i="18"/>
  <c r="AG287" i="18"/>
  <c r="AF287" i="18"/>
  <c r="AE287" i="18"/>
  <c r="AD287" i="18"/>
  <c r="AC287" i="18"/>
  <c r="AB287" i="18"/>
  <c r="AA287" i="18"/>
  <c r="Z287" i="18"/>
  <c r="Y287" i="18"/>
  <c r="X287" i="18"/>
  <c r="W287" i="18"/>
  <c r="V287" i="18"/>
  <c r="U287" i="18"/>
  <c r="T287" i="18"/>
  <c r="S287" i="18"/>
  <c r="R287" i="18"/>
  <c r="Q287" i="18"/>
  <c r="P287" i="18"/>
  <c r="O287" i="18"/>
  <c r="N287" i="18"/>
  <c r="M287" i="18"/>
  <c r="L287" i="18"/>
  <c r="K287" i="18"/>
  <c r="J287" i="18"/>
  <c r="I287" i="18"/>
  <c r="H287" i="18"/>
  <c r="G287" i="18"/>
  <c r="F287" i="18"/>
  <c r="E287" i="18"/>
  <c r="D287" i="18"/>
  <c r="CM286" i="18"/>
  <c r="CL286" i="18"/>
  <c r="CK286" i="18"/>
  <c r="CJ286" i="18"/>
  <c r="CI286" i="18"/>
  <c r="CH286" i="18"/>
  <c r="CG286" i="18"/>
  <c r="CF286" i="18"/>
  <c r="CE286" i="18"/>
  <c r="CD286" i="18"/>
  <c r="CC286" i="18"/>
  <c r="CB286" i="18"/>
  <c r="CA286" i="18"/>
  <c r="BZ286" i="18"/>
  <c r="BY286" i="18"/>
  <c r="BX286" i="18"/>
  <c r="BW286" i="18"/>
  <c r="BV286" i="18"/>
  <c r="BU286" i="18"/>
  <c r="BT286" i="18"/>
  <c r="BS286" i="18"/>
  <c r="BR286" i="18"/>
  <c r="BQ286" i="18"/>
  <c r="BP286" i="18"/>
  <c r="BO286" i="18"/>
  <c r="BN286" i="18"/>
  <c r="BM286" i="18"/>
  <c r="BL286" i="18"/>
  <c r="BK286" i="18"/>
  <c r="BJ286" i="18"/>
  <c r="BI286" i="18"/>
  <c r="BH286" i="18"/>
  <c r="BG286" i="18"/>
  <c r="BF286" i="18"/>
  <c r="BE286" i="18"/>
  <c r="BD286" i="18"/>
  <c r="BC286" i="18"/>
  <c r="BB286" i="18"/>
  <c r="BA286" i="18"/>
  <c r="AZ286" i="18"/>
  <c r="AY286" i="18"/>
  <c r="AX286" i="18"/>
  <c r="AW286" i="18"/>
  <c r="AV286" i="18"/>
  <c r="AU286" i="18"/>
  <c r="AT286" i="18"/>
  <c r="AS286" i="18"/>
  <c r="AR286" i="18"/>
  <c r="AQ286" i="18"/>
  <c r="AP286" i="18"/>
  <c r="AO286" i="18"/>
  <c r="AN286" i="18"/>
  <c r="AM286" i="18"/>
  <c r="AL286" i="18"/>
  <c r="AK286" i="18"/>
  <c r="AJ286" i="18"/>
  <c r="AI286" i="18"/>
  <c r="AH286" i="18"/>
  <c r="AG286" i="18"/>
  <c r="AF286" i="18"/>
  <c r="AE286" i="18"/>
  <c r="AD286" i="18"/>
  <c r="AC286" i="18"/>
  <c r="AB286" i="18"/>
  <c r="AA286" i="18"/>
  <c r="Z286" i="18"/>
  <c r="Y286" i="18"/>
  <c r="X286" i="18"/>
  <c r="W286" i="18"/>
  <c r="V286" i="18"/>
  <c r="U286" i="18"/>
  <c r="T286" i="18"/>
  <c r="S286" i="18"/>
  <c r="R286" i="18"/>
  <c r="Q286" i="18"/>
  <c r="P286" i="18"/>
  <c r="O286" i="18"/>
  <c r="N286" i="18"/>
  <c r="M286" i="18"/>
  <c r="L286" i="18"/>
  <c r="K286" i="18"/>
  <c r="J286" i="18"/>
  <c r="I286" i="18"/>
  <c r="H286" i="18"/>
  <c r="G286" i="18"/>
  <c r="F286" i="18"/>
  <c r="E286" i="18"/>
  <c r="D286" i="18"/>
  <c r="CM285" i="18"/>
  <c r="CL285" i="18"/>
  <c r="CK285" i="18"/>
  <c r="CJ285" i="18"/>
  <c r="CI285" i="18"/>
  <c r="CH285" i="18"/>
  <c r="CG285" i="18"/>
  <c r="CF285" i="18"/>
  <c r="CE285" i="18"/>
  <c r="CD285" i="18"/>
  <c r="CC285" i="18"/>
  <c r="CB285" i="18"/>
  <c r="CA285" i="18"/>
  <c r="BZ285" i="18"/>
  <c r="BY285" i="18"/>
  <c r="BX285" i="18"/>
  <c r="BW285" i="18"/>
  <c r="BV285" i="18"/>
  <c r="BU285" i="18"/>
  <c r="BT285" i="18"/>
  <c r="BS285" i="18"/>
  <c r="BR285" i="18"/>
  <c r="BQ285" i="18"/>
  <c r="BP285" i="18"/>
  <c r="BO285" i="18"/>
  <c r="BN285" i="18"/>
  <c r="BM285" i="18"/>
  <c r="BL285" i="18"/>
  <c r="BK285" i="18"/>
  <c r="BJ285" i="18"/>
  <c r="BI285" i="18"/>
  <c r="BH285" i="18"/>
  <c r="BG285" i="18"/>
  <c r="BF285" i="18"/>
  <c r="BE285" i="18"/>
  <c r="BD285" i="18"/>
  <c r="BC285" i="18"/>
  <c r="BB285" i="18"/>
  <c r="BA285" i="18"/>
  <c r="AZ285" i="18"/>
  <c r="AY285" i="18"/>
  <c r="AX285" i="18"/>
  <c r="AW285" i="18"/>
  <c r="AV285" i="18"/>
  <c r="AU285" i="18"/>
  <c r="AT285" i="18"/>
  <c r="AS285" i="18"/>
  <c r="AR285" i="18"/>
  <c r="AQ285" i="18"/>
  <c r="AP285" i="18"/>
  <c r="AO285" i="18"/>
  <c r="AN285" i="18"/>
  <c r="AM285" i="18"/>
  <c r="AL285" i="18"/>
  <c r="AK285" i="18"/>
  <c r="AJ285" i="18"/>
  <c r="AI285" i="18"/>
  <c r="AH285" i="18"/>
  <c r="AG285" i="18"/>
  <c r="AF285" i="18"/>
  <c r="AE285" i="18"/>
  <c r="AD285" i="18"/>
  <c r="AC285" i="18"/>
  <c r="AB285" i="18"/>
  <c r="AA285" i="18"/>
  <c r="Z285" i="18"/>
  <c r="Y285" i="18"/>
  <c r="X285" i="18"/>
  <c r="W285" i="18"/>
  <c r="V285" i="18"/>
  <c r="U285" i="18"/>
  <c r="T285" i="18"/>
  <c r="S285" i="18"/>
  <c r="R285" i="18"/>
  <c r="Q285" i="18"/>
  <c r="P285" i="18"/>
  <c r="O285" i="18"/>
  <c r="N285" i="18"/>
  <c r="M285" i="18"/>
  <c r="L285" i="18"/>
  <c r="K285" i="18"/>
  <c r="J285" i="18"/>
  <c r="I285" i="18"/>
  <c r="H285" i="18"/>
  <c r="G285" i="18"/>
  <c r="F285" i="18"/>
  <c r="E285" i="18"/>
  <c r="D285" i="18"/>
  <c r="CM284" i="18"/>
  <c r="CL284" i="18"/>
  <c r="CK284" i="18"/>
  <c r="CJ284" i="18"/>
  <c r="CI284" i="18"/>
  <c r="CH284" i="18"/>
  <c r="CG284" i="18"/>
  <c r="CF284" i="18"/>
  <c r="CE284" i="18"/>
  <c r="CD284" i="18"/>
  <c r="CC284" i="18"/>
  <c r="CB284" i="18"/>
  <c r="CA284" i="18"/>
  <c r="BZ284" i="18"/>
  <c r="BY284" i="18"/>
  <c r="BX284" i="18"/>
  <c r="BW284" i="18"/>
  <c r="BV284" i="18"/>
  <c r="BU284" i="18"/>
  <c r="BT284" i="18"/>
  <c r="BS284" i="18"/>
  <c r="BR284" i="18"/>
  <c r="BQ284" i="18"/>
  <c r="BP284" i="18"/>
  <c r="BO284" i="18"/>
  <c r="BN284" i="18"/>
  <c r="BM284" i="18"/>
  <c r="BL284" i="18"/>
  <c r="BK284" i="18"/>
  <c r="BJ284" i="18"/>
  <c r="BI284" i="18"/>
  <c r="BH284" i="18"/>
  <c r="BG284" i="18"/>
  <c r="BF284" i="18"/>
  <c r="BE284" i="18"/>
  <c r="BD284" i="18"/>
  <c r="BC284" i="18"/>
  <c r="BB284" i="18"/>
  <c r="BA284" i="18"/>
  <c r="AZ284" i="18"/>
  <c r="AY284" i="18"/>
  <c r="AX284" i="18"/>
  <c r="AW284" i="18"/>
  <c r="AV284" i="18"/>
  <c r="AU284" i="18"/>
  <c r="AT284" i="18"/>
  <c r="AS284" i="18"/>
  <c r="AR284" i="18"/>
  <c r="AQ284" i="18"/>
  <c r="AP284" i="18"/>
  <c r="AO284" i="18"/>
  <c r="AN284" i="18"/>
  <c r="AM284" i="18"/>
  <c r="AL284" i="18"/>
  <c r="AK284" i="18"/>
  <c r="AJ284" i="18"/>
  <c r="AI284" i="18"/>
  <c r="AH284" i="18"/>
  <c r="AG284" i="18"/>
  <c r="AF284" i="18"/>
  <c r="AE284" i="18"/>
  <c r="AD284" i="18"/>
  <c r="AC284" i="18"/>
  <c r="AB284" i="18"/>
  <c r="AA284" i="18"/>
  <c r="Z284" i="18"/>
  <c r="Y284" i="18"/>
  <c r="X284" i="18"/>
  <c r="W284" i="18"/>
  <c r="V284" i="18"/>
  <c r="U284" i="18"/>
  <c r="T284" i="18"/>
  <c r="S284" i="18"/>
  <c r="R284" i="18"/>
  <c r="Q284" i="18"/>
  <c r="P284" i="18"/>
  <c r="O284" i="18"/>
  <c r="N284" i="18"/>
  <c r="M284" i="18"/>
  <c r="L284" i="18"/>
  <c r="K284" i="18"/>
  <c r="J284" i="18"/>
  <c r="I284" i="18"/>
  <c r="H284" i="18"/>
  <c r="G284" i="18"/>
  <c r="F284" i="18"/>
  <c r="E284" i="18"/>
  <c r="D284" i="18"/>
  <c r="CM283" i="18"/>
  <c r="CL283" i="18"/>
  <c r="CK283" i="18"/>
  <c r="CJ283" i="18"/>
  <c r="CI283" i="18"/>
  <c r="CH283" i="18"/>
  <c r="CG283" i="18"/>
  <c r="CF283" i="18"/>
  <c r="CE283" i="18"/>
  <c r="CD283" i="18"/>
  <c r="CC283" i="18"/>
  <c r="CB283" i="18"/>
  <c r="CA283" i="18"/>
  <c r="BZ283" i="18"/>
  <c r="BY283" i="18"/>
  <c r="BX283" i="18"/>
  <c r="BW283" i="18"/>
  <c r="BV283" i="18"/>
  <c r="BU283" i="18"/>
  <c r="BT283" i="18"/>
  <c r="BS283" i="18"/>
  <c r="BR283" i="18"/>
  <c r="BQ283" i="18"/>
  <c r="BP283" i="18"/>
  <c r="BO283" i="18"/>
  <c r="BN283" i="18"/>
  <c r="BM283" i="18"/>
  <c r="BL283" i="18"/>
  <c r="BK283" i="18"/>
  <c r="BJ283" i="18"/>
  <c r="BI283" i="18"/>
  <c r="BH283" i="18"/>
  <c r="BG283" i="18"/>
  <c r="BF283" i="18"/>
  <c r="BE283" i="18"/>
  <c r="BD283" i="18"/>
  <c r="BC283" i="18"/>
  <c r="BB283" i="18"/>
  <c r="BA283" i="18"/>
  <c r="AZ283" i="18"/>
  <c r="AY283" i="18"/>
  <c r="AX283" i="18"/>
  <c r="AW283" i="18"/>
  <c r="AV283" i="18"/>
  <c r="AU283" i="18"/>
  <c r="AT283" i="18"/>
  <c r="AS283" i="18"/>
  <c r="AR283" i="18"/>
  <c r="AQ283" i="18"/>
  <c r="AP283" i="18"/>
  <c r="AO283" i="18"/>
  <c r="AN283" i="18"/>
  <c r="AM283" i="18"/>
  <c r="AL283" i="18"/>
  <c r="AK283" i="18"/>
  <c r="AJ283" i="18"/>
  <c r="AI283" i="18"/>
  <c r="AH283" i="18"/>
  <c r="AG283" i="18"/>
  <c r="AF283" i="18"/>
  <c r="AE283" i="18"/>
  <c r="AD283" i="18"/>
  <c r="AC283" i="18"/>
  <c r="AB283" i="18"/>
  <c r="AA283" i="18"/>
  <c r="Z283" i="18"/>
  <c r="Y283" i="18"/>
  <c r="X283" i="18"/>
  <c r="W283" i="18"/>
  <c r="V283" i="18"/>
  <c r="U283" i="18"/>
  <c r="T283" i="18"/>
  <c r="S283" i="18"/>
  <c r="R283" i="18"/>
  <c r="Q283" i="18"/>
  <c r="P283" i="18"/>
  <c r="O283" i="18"/>
  <c r="N283" i="18"/>
  <c r="M283" i="18"/>
  <c r="L283" i="18"/>
  <c r="K283" i="18"/>
  <c r="J283" i="18"/>
  <c r="I283" i="18"/>
  <c r="H283" i="18"/>
  <c r="G283" i="18"/>
  <c r="F283" i="18"/>
  <c r="E283" i="18"/>
  <c r="D283" i="18"/>
  <c r="CM282" i="18"/>
  <c r="CL282" i="18"/>
  <c r="CK282" i="18"/>
  <c r="CJ282" i="18"/>
  <c r="CI282" i="18"/>
  <c r="CH282" i="18"/>
  <c r="CG282" i="18"/>
  <c r="CF282" i="18"/>
  <c r="CE282" i="18"/>
  <c r="CD282" i="18"/>
  <c r="CC282" i="18"/>
  <c r="CB282" i="18"/>
  <c r="CA282" i="18"/>
  <c r="BZ282" i="18"/>
  <c r="BY282" i="18"/>
  <c r="BX282" i="18"/>
  <c r="BW282" i="18"/>
  <c r="BV282" i="18"/>
  <c r="BU282" i="18"/>
  <c r="BT282" i="18"/>
  <c r="BS282" i="18"/>
  <c r="BR282" i="18"/>
  <c r="BQ282" i="18"/>
  <c r="BP282" i="18"/>
  <c r="BO282" i="18"/>
  <c r="BN282" i="18"/>
  <c r="BM282" i="18"/>
  <c r="BL282" i="18"/>
  <c r="BK282" i="18"/>
  <c r="BJ282" i="18"/>
  <c r="BI282" i="18"/>
  <c r="BH282" i="18"/>
  <c r="BG282" i="18"/>
  <c r="BF282" i="18"/>
  <c r="BE282" i="18"/>
  <c r="BD282" i="18"/>
  <c r="BC282" i="18"/>
  <c r="BB282" i="18"/>
  <c r="BA282" i="18"/>
  <c r="AZ282" i="18"/>
  <c r="AY282" i="18"/>
  <c r="AX282" i="18"/>
  <c r="AW282" i="18"/>
  <c r="AV282" i="18"/>
  <c r="AU282" i="18"/>
  <c r="AT282" i="18"/>
  <c r="AS282" i="18"/>
  <c r="AR282" i="18"/>
  <c r="AQ282" i="18"/>
  <c r="AP282" i="18"/>
  <c r="AO282" i="18"/>
  <c r="AN282" i="18"/>
  <c r="AM282" i="18"/>
  <c r="AL282" i="18"/>
  <c r="AK282" i="18"/>
  <c r="AJ282" i="18"/>
  <c r="AI282" i="18"/>
  <c r="AH282" i="18"/>
  <c r="AG282" i="18"/>
  <c r="AF282" i="18"/>
  <c r="AE282" i="18"/>
  <c r="AD282" i="18"/>
  <c r="AC282" i="18"/>
  <c r="AB282" i="18"/>
  <c r="AA282" i="18"/>
  <c r="Z282" i="18"/>
  <c r="Y282" i="18"/>
  <c r="X282" i="18"/>
  <c r="W282" i="18"/>
  <c r="V282" i="18"/>
  <c r="U282" i="18"/>
  <c r="T282" i="18"/>
  <c r="S282" i="18"/>
  <c r="R282" i="18"/>
  <c r="Q282" i="18"/>
  <c r="P282" i="18"/>
  <c r="O282" i="18"/>
  <c r="N282" i="18"/>
  <c r="M282" i="18"/>
  <c r="L282" i="18"/>
  <c r="K282" i="18"/>
  <c r="J282" i="18"/>
  <c r="I282" i="18"/>
  <c r="H282" i="18"/>
  <c r="G282" i="18"/>
  <c r="F282" i="18"/>
  <c r="E282" i="18"/>
  <c r="D282" i="18"/>
  <c r="CM281" i="18"/>
  <c r="CL281" i="18"/>
  <c r="CK281" i="18"/>
  <c r="CJ281" i="18"/>
  <c r="CI281" i="18"/>
  <c r="CH281" i="18"/>
  <c r="CG281" i="18"/>
  <c r="CF281" i="18"/>
  <c r="CE281" i="18"/>
  <c r="CD281" i="18"/>
  <c r="CC281" i="18"/>
  <c r="CB281" i="18"/>
  <c r="CA281" i="18"/>
  <c r="BZ281" i="18"/>
  <c r="BY281" i="18"/>
  <c r="BX281" i="18"/>
  <c r="BW281" i="18"/>
  <c r="BV281" i="18"/>
  <c r="BU281" i="18"/>
  <c r="BT281" i="18"/>
  <c r="BS281" i="18"/>
  <c r="BR281" i="18"/>
  <c r="BQ281" i="18"/>
  <c r="BP281" i="18"/>
  <c r="BO281" i="18"/>
  <c r="BN281" i="18"/>
  <c r="BM281" i="18"/>
  <c r="BL281" i="18"/>
  <c r="BK281" i="18"/>
  <c r="BJ281" i="18"/>
  <c r="BI281" i="18"/>
  <c r="BH281" i="18"/>
  <c r="BG281" i="18"/>
  <c r="BF281" i="18"/>
  <c r="BE281" i="18"/>
  <c r="BD281" i="18"/>
  <c r="BC281" i="18"/>
  <c r="BB281" i="18"/>
  <c r="BA281" i="18"/>
  <c r="AZ281" i="18"/>
  <c r="AY281" i="18"/>
  <c r="AX281" i="18"/>
  <c r="AW281" i="18"/>
  <c r="AV281" i="18"/>
  <c r="AU281" i="18"/>
  <c r="AT281" i="18"/>
  <c r="AS281" i="18"/>
  <c r="AR281" i="18"/>
  <c r="AQ281" i="18"/>
  <c r="AP281" i="18"/>
  <c r="AO281" i="18"/>
  <c r="AN281" i="18"/>
  <c r="AM281" i="18"/>
  <c r="AL281" i="18"/>
  <c r="AK281" i="18"/>
  <c r="AJ281" i="18"/>
  <c r="AI281" i="18"/>
  <c r="AH281" i="18"/>
  <c r="AG281" i="18"/>
  <c r="AF281" i="18"/>
  <c r="AE281" i="18"/>
  <c r="AD281" i="18"/>
  <c r="AC281" i="18"/>
  <c r="AB281" i="18"/>
  <c r="AA281" i="18"/>
  <c r="Z281" i="18"/>
  <c r="Y281" i="18"/>
  <c r="X281" i="18"/>
  <c r="W281" i="18"/>
  <c r="V281" i="18"/>
  <c r="U281" i="18"/>
  <c r="T281" i="18"/>
  <c r="S281" i="18"/>
  <c r="R281" i="18"/>
  <c r="Q281" i="18"/>
  <c r="P281" i="18"/>
  <c r="O281" i="18"/>
  <c r="N281" i="18"/>
  <c r="M281" i="18"/>
  <c r="L281" i="18"/>
  <c r="K281" i="18"/>
  <c r="J281" i="18"/>
  <c r="I281" i="18"/>
  <c r="H281" i="18"/>
  <c r="G281" i="18"/>
  <c r="F281" i="18"/>
  <c r="E281" i="18"/>
  <c r="D281" i="18"/>
  <c r="CM280" i="18"/>
  <c r="CL280" i="18"/>
  <c r="CK280" i="18"/>
  <c r="CJ280" i="18"/>
  <c r="CI280" i="18"/>
  <c r="CH280" i="18"/>
  <c r="CG280" i="18"/>
  <c r="CF280" i="18"/>
  <c r="CE280" i="18"/>
  <c r="CD280" i="18"/>
  <c r="CC280" i="18"/>
  <c r="CB280" i="18"/>
  <c r="CA280" i="18"/>
  <c r="BZ280" i="18"/>
  <c r="BY280" i="18"/>
  <c r="BX280" i="18"/>
  <c r="BW280" i="18"/>
  <c r="BV280" i="18"/>
  <c r="BU280" i="18"/>
  <c r="BT280" i="18"/>
  <c r="BS280" i="18"/>
  <c r="BR280" i="18"/>
  <c r="BQ280" i="18"/>
  <c r="BP280" i="18"/>
  <c r="BO280" i="18"/>
  <c r="BN280" i="18"/>
  <c r="BM280" i="18"/>
  <c r="BL280" i="18"/>
  <c r="BK280" i="18"/>
  <c r="BJ280" i="18"/>
  <c r="BI280" i="18"/>
  <c r="BH280" i="18"/>
  <c r="BG280" i="18"/>
  <c r="BF280" i="18"/>
  <c r="BE280" i="18"/>
  <c r="BD280" i="18"/>
  <c r="BC280" i="18"/>
  <c r="BB280" i="18"/>
  <c r="BA280" i="18"/>
  <c r="AZ280" i="18"/>
  <c r="AY280" i="18"/>
  <c r="AX280" i="18"/>
  <c r="AW280" i="18"/>
  <c r="AV280" i="18"/>
  <c r="AU280" i="18"/>
  <c r="AT280" i="18"/>
  <c r="AS280" i="18"/>
  <c r="AR280" i="18"/>
  <c r="AQ280" i="18"/>
  <c r="AP280" i="18"/>
  <c r="AO280" i="18"/>
  <c r="AN280" i="18"/>
  <c r="AM280" i="18"/>
  <c r="AL280" i="18"/>
  <c r="AK280" i="18"/>
  <c r="AJ280" i="18"/>
  <c r="AI280" i="18"/>
  <c r="AH280" i="18"/>
  <c r="AG280" i="18"/>
  <c r="AF280" i="18"/>
  <c r="AE280" i="18"/>
  <c r="AD280" i="18"/>
  <c r="AC280" i="18"/>
  <c r="AB280" i="18"/>
  <c r="AA280" i="18"/>
  <c r="Z280" i="18"/>
  <c r="Y280" i="18"/>
  <c r="X280" i="18"/>
  <c r="W280" i="18"/>
  <c r="V280" i="18"/>
  <c r="U280" i="18"/>
  <c r="T280" i="18"/>
  <c r="S280" i="18"/>
  <c r="R280" i="18"/>
  <c r="Q280" i="18"/>
  <c r="P280" i="18"/>
  <c r="O280" i="18"/>
  <c r="N280" i="18"/>
  <c r="M280" i="18"/>
  <c r="L280" i="18"/>
  <c r="K280" i="18"/>
  <c r="J280" i="18"/>
  <c r="I280" i="18"/>
  <c r="H280" i="18"/>
  <c r="G280" i="18"/>
  <c r="F280" i="18"/>
  <c r="E280" i="18"/>
  <c r="D280" i="18"/>
  <c r="CM279" i="18"/>
  <c r="CL279" i="18"/>
  <c r="CK279" i="18"/>
  <c r="CJ279" i="18"/>
  <c r="CI279" i="18"/>
  <c r="CH279" i="18"/>
  <c r="CG279" i="18"/>
  <c r="CF279" i="18"/>
  <c r="CE279" i="18"/>
  <c r="CD279" i="18"/>
  <c r="CC279" i="18"/>
  <c r="CB279" i="18"/>
  <c r="CA279" i="18"/>
  <c r="BZ279" i="18"/>
  <c r="BY279" i="18"/>
  <c r="BX279" i="18"/>
  <c r="BW279" i="18"/>
  <c r="BV279" i="18"/>
  <c r="BU279" i="18"/>
  <c r="BT279" i="18"/>
  <c r="BS279" i="18"/>
  <c r="BR279" i="18"/>
  <c r="BQ279" i="18"/>
  <c r="BP279" i="18"/>
  <c r="BO279" i="18"/>
  <c r="BN279" i="18"/>
  <c r="BM279" i="18"/>
  <c r="BL279" i="18"/>
  <c r="BK279" i="18"/>
  <c r="BJ279" i="18"/>
  <c r="BI279" i="18"/>
  <c r="BH279" i="18"/>
  <c r="BG279" i="18"/>
  <c r="BF279" i="18"/>
  <c r="BE279" i="18"/>
  <c r="BD279" i="18"/>
  <c r="BC279" i="18"/>
  <c r="BB279" i="18"/>
  <c r="BA279" i="18"/>
  <c r="AZ279" i="18"/>
  <c r="AY279" i="18"/>
  <c r="AX279" i="18"/>
  <c r="AW279" i="18"/>
  <c r="AV279" i="18"/>
  <c r="AU279" i="18"/>
  <c r="AT279" i="18"/>
  <c r="AS279" i="18"/>
  <c r="AR279" i="18"/>
  <c r="AQ279" i="18"/>
  <c r="AP279" i="18"/>
  <c r="AO279" i="18"/>
  <c r="AN279" i="18"/>
  <c r="AM279" i="18"/>
  <c r="AL279" i="18"/>
  <c r="AK279" i="18"/>
  <c r="AJ279" i="18"/>
  <c r="AI279" i="18"/>
  <c r="AH279" i="18"/>
  <c r="AG279" i="18"/>
  <c r="AF279" i="18"/>
  <c r="AE279" i="18"/>
  <c r="AD279" i="18"/>
  <c r="AC279" i="18"/>
  <c r="AB279" i="18"/>
  <c r="AA279" i="18"/>
  <c r="Z279" i="18"/>
  <c r="Y279" i="18"/>
  <c r="X279" i="18"/>
  <c r="W279" i="18"/>
  <c r="V279" i="18"/>
  <c r="U279" i="18"/>
  <c r="T279" i="18"/>
  <c r="S279" i="18"/>
  <c r="R279" i="18"/>
  <c r="Q279" i="18"/>
  <c r="P279" i="18"/>
  <c r="O279" i="18"/>
  <c r="N279" i="18"/>
  <c r="M279" i="18"/>
  <c r="L279" i="18"/>
  <c r="K279" i="18"/>
  <c r="J279" i="18"/>
  <c r="I279" i="18"/>
  <c r="H279" i="18"/>
  <c r="G279" i="18"/>
  <c r="F279" i="18"/>
  <c r="E279" i="18"/>
  <c r="D279" i="18"/>
  <c r="CM278" i="18"/>
  <c r="CL278" i="18"/>
  <c r="CK278" i="18"/>
  <c r="CJ278" i="18"/>
  <c r="CI278" i="18"/>
  <c r="CH278" i="18"/>
  <c r="CG278" i="18"/>
  <c r="CF278" i="18"/>
  <c r="CE278" i="18"/>
  <c r="CD278" i="18"/>
  <c r="CC278" i="18"/>
  <c r="CB278" i="18"/>
  <c r="CA278" i="18"/>
  <c r="BZ278" i="18"/>
  <c r="BY278" i="18"/>
  <c r="BX278" i="18"/>
  <c r="BW278" i="18"/>
  <c r="BV278" i="18"/>
  <c r="BU278" i="18"/>
  <c r="BT278" i="18"/>
  <c r="BS278" i="18"/>
  <c r="BR278" i="18"/>
  <c r="BQ278" i="18"/>
  <c r="BP278" i="18"/>
  <c r="BO278" i="18"/>
  <c r="BN278" i="18"/>
  <c r="BM278" i="18"/>
  <c r="BL278" i="18"/>
  <c r="BK278" i="18"/>
  <c r="BJ278" i="18"/>
  <c r="BI278" i="18"/>
  <c r="BH278" i="18"/>
  <c r="BG278" i="18"/>
  <c r="BF278" i="18"/>
  <c r="BE278" i="18"/>
  <c r="BD278" i="18"/>
  <c r="BC278" i="18"/>
  <c r="BB278" i="18"/>
  <c r="BA278" i="18"/>
  <c r="AZ278" i="18"/>
  <c r="AY278" i="18"/>
  <c r="AX278" i="18"/>
  <c r="AW278" i="18"/>
  <c r="AV278" i="18"/>
  <c r="AU278" i="18"/>
  <c r="AT278" i="18"/>
  <c r="AS278" i="18"/>
  <c r="AR278" i="18"/>
  <c r="AQ278" i="18"/>
  <c r="AP278" i="18"/>
  <c r="AO278" i="18"/>
  <c r="AN278" i="18"/>
  <c r="AM278" i="18"/>
  <c r="AL278" i="18"/>
  <c r="AK278" i="18"/>
  <c r="AJ278" i="18"/>
  <c r="AI278" i="18"/>
  <c r="AH278" i="18"/>
  <c r="AG278" i="18"/>
  <c r="AF278" i="18"/>
  <c r="AE278" i="18"/>
  <c r="AD278" i="18"/>
  <c r="AC278" i="18"/>
  <c r="AB278" i="18"/>
  <c r="AA278" i="18"/>
  <c r="Z278" i="18"/>
  <c r="Y278" i="18"/>
  <c r="X278" i="18"/>
  <c r="W278" i="18"/>
  <c r="V278" i="18"/>
  <c r="U278" i="18"/>
  <c r="T278" i="18"/>
  <c r="S278" i="18"/>
  <c r="R278" i="18"/>
  <c r="Q278" i="18"/>
  <c r="P278" i="18"/>
  <c r="O278" i="18"/>
  <c r="N278" i="18"/>
  <c r="M278" i="18"/>
  <c r="L278" i="18"/>
  <c r="K278" i="18"/>
  <c r="J278" i="18"/>
  <c r="I278" i="18"/>
  <c r="H278" i="18"/>
  <c r="G278" i="18"/>
  <c r="F278" i="18"/>
  <c r="E278" i="18"/>
  <c r="D278" i="18"/>
  <c r="CM277" i="18"/>
  <c r="CL277" i="18"/>
  <c r="CK277" i="18"/>
  <c r="CJ277" i="18"/>
  <c r="CI277" i="18"/>
  <c r="CH277" i="18"/>
  <c r="CG277" i="18"/>
  <c r="CF277" i="18"/>
  <c r="CE277" i="18"/>
  <c r="CD277" i="18"/>
  <c r="CC277" i="18"/>
  <c r="CB277" i="18"/>
  <c r="CA277" i="18"/>
  <c r="BZ277" i="18"/>
  <c r="BY277" i="18"/>
  <c r="BX277" i="18"/>
  <c r="BW277" i="18"/>
  <c r="BV277" i="18"/>
  <c r="BU277" i="18"/>
  <c r="BT277" i="18"/>
  <c r="BS277" i="18"/>
  <c r="BR277" i="18"/>
  <c r="BQ277" i="18"/>
  <c r="BP277" i="18"/>
  <c r="BO277" i="18"/>
  <c r="BN277" i="18"/>
  <c r="BM277" i="18"/>
  <c r="BL277" i="18"/>
  <c r="BK277" i="18"/>
  <c r="BJ277" i="18"/>
  <c r="BI277" i="18"/>
  <c r="BH277" i="18"/>
  <c r="BG277" i="18"/>
  <c r="BF277" i="18"/>
  <c r="BE277" i="18"/>
  <c r="BD277" i="18"/>
  <c r="BC277" i="18"/>
  <c r="BB277" i="18"/>
  <c r="BA277" i="18"/>
  <c r="AZ277" i="18"/>
  <c r="AY277" i="18"/>
  <c r="AX277" i="18"/>
  <c r="AW277" i="18"/>
  <c r="AV277" i="18"/>
  <c r="AU277" i="18"/>
  <c r="AT277" i="18"/>
  <c r="AS277" i="18"/>
  <c r="AR277" i="18"/>
  <c r="AQ277" i="18"/>
  <c r="AP277" i="18"/>
  <c r="AO277" i="18"/>
  <c r="AN277" i="18"/>
  <c r="AM277" i="18"/>
  <c r="AL277" i="18"/>
  <c r="AK277" i="18"/>
  <c r="AJ277" i="18"/>
  <c r="AI277" i="18"/>
  <c r="AH277" i="18"/>
  <c r="AG277" i="18"/>
  <c r="AF277" i="18"/>
  <c r="AE277" i="18"/>
  <c r="AD277" i="18"/>
  <c r="AC277" i="18"/>
  <c r="AB277" i="18"/>
  <c r="AA277" i="18"/>
  <c r="Z277" i="18"/>
  <c r="Y277" i="18"/>
  <c r="X277" i="18"/>
  <c r="W277" i="18"/>
  <c r="V277" i="18"/>
  <c r="U277" i="18"/>
  <c r="T277" i="18"/>
  <c r="S277" i="18"/>
  <c r="R277" i="18"/>
  <c r="Q277" i="18"/>
  <c r="P277" i="18"/>
  <c r="O277" i="18"/>
  <c r="N277" i="18"/>
  <c r="M277" i="18"/>
  <c r="L277" i="18"/>
  <c r="K277" i="18"/>
  <c r="J277" i="18"/>
  <c r="I277" i="18"/>
  <c r="H277" i="18"/>
  <c r="G277" i="18"/>
  <c r="F277" i="18"/>
  <c r="E277" i="18"/>
  <c r="D277" i="18"/>
  <c r="CM276" i="18"/>
  <c r="CL276" i="18"/>
  <c r="CK276" i="18"/>
  <c r="CJ276" i="18"/>
  <c r="CI276" i="18"/>
  <c r="CH276" i="18"/>
  <c r="CG276" i="18"/>
  <c r="CF276" i="18"/>
  <c r="CE276" i="18"/>
  <c r="CD276" i="18"/>
  <c r="CC276" i="18"/>
  <c r="CB276" i="18"/>
  <c r="CA276" i="18"/>
  <c r="BZ276" i="18"/>
  <c r="BY276" i="18"/>
  <c r="BX276" i="18"/>
  <c r="BW276" i="18"/>
  <c r="BV276" i="18"/>
  <c r="BU276" i="18"/>
  <c r="BT276" i="18"/>
  <c r="BS276" i="18"/>
  <c r="BR276" i="18"/>
  <c r="BQ276" i="18"/>
  <c r="BP276" i="18"/>
  <c r="BO276" i="18"/>
  <c r="BN276" i="18"/>
  <c r="BM276" i="18"/>
  <c r="BL276" i="18"/>
  <c r="BK276" i="18"/>
  <c r="BJ276" i="18"/>
  <c r="BI276" i="18"/>
  <c r="BH276" i="18"/>
  <c r="BG276" i="18"/>
  <c r="BF276" i="18"/>
  <c r="BE276" i="18"/>
  <c r="BD276" i="18"/>
  <c r="BC276" i="18"/>
  <c r="BB276" i="18"/>
  <c r="BA276" i="18"/>
  <c r="AZ276" i="18"/>
  <c r="AY276" i="18"/>
  <c r="AX276" i="18"/>
  <c r="AW276" i="18"/>
  <c r="AV276" i="18"/>
  <c r="AU276" i="18"/>
  <c r="AT276" i="18"/>
  <c r="AS276" i="18"/>
  <c r="AR276" i="18"/>
  <c r="AQ276" i="18"/>
  <c r="AP276" i="18"/>
  <c r="AO276" i="18"/>
  <c r="AN276" i="18"/>
  <c r="AM276" i="18"/>
  <c r="AL276" i="18"/>
  <c r="AK276" i="18"/>
  <c r="AJ276" i="18"/>
  <c r="AI276" i="18"/>
  <c r="AH276" i="18"/>
  <c r="AG276" i="18"/>
  <c r="AF276" i="18"/>
  <c r="AE276" i="18"/>
  <c r="AD276" i="18"/>
  <c r="AC276" i="18"/>
  <c r="AB276" i="18"/>
  <c r="AA276" i="18"/>
  <c r="Z276" i="18"/>
  <c r="Y276" i="18"/>
  <c r="X276" i="18"/>
  <c r="W276" i="18"/>
  <c r="V276" i="18"/>
  <c r="U276" i="18"/>
  <c r="T276" i="18"/>
  <c r="S276" i="18"/>
  <c r="R276" i="18"/>
  <c r="Q276" i="18"/>
  <c r="P276" i="18"/>
  <c r="O276" i="18"/>
  <c r="N276" i="18"/>
  <c r="M276" i="18"/>
  <c r="L276" i="18"/>
  <c r="K276" i="18"/>
  <c r="J276" i="18"/>
  <c r="I276" i="18"/>
  <c r="H276" i="18"/>
  <c r="G276" i="18"/>
  <c r="F276" i="18"/>
  <c r="E276" i="18"/>
  <c r="D276" i="18"/>
  <c r="CM275" i="18"/>
  <c r="CL275" i="18"/>
  <c r="CK275" i="18"/>
  <c r="CJ275" i="18"/>
  <c r="CI275" i="18"/>
  <c r="CH275" i="18"/>
  <c r="CG275" i="18"/>
  <c r="CF275" i="18"/>
  <c r="CE275" i="18"/>
  <c r="CD275" i="18"/>
  <c r="CC275" i="18"/>
  <c r="CB275" i="18"/>
  <c r="CA275" i="18"/>
  <c r="BZ275" i="18"/>
  <c r="BY275" i="18"/>
  <c r="BX275" i="18"/>
  <c r="BW275" i="18"/>
  <c r="BV275" i="18"/>
  <c r="BU275" i="18"/>
  <c r="BT275" i="18"/>
  <c r="BS275" i="18"/>
  <c r="BR275" i="18"/>
  <c r="BQ275" i="18"/>
  <c r="BP275" i="18"/>
  <c r="BO275" i="18"/>
  <c r="BN275" i="18"/>
  <c r="BM275" i="18"/>
  <c r="BL275" i="18"/>
  <c r="BK275" i="18"/>
  <c r="BJ275" i="18"/>
  <c r="BI275" i="18"/>
  <c r="BH275" i="18"/>
  <c r="BG275" i="18"/>
  <c r="BF275" i="18"/>
  <c r="BE275" i="18"/>
  <c r="BD275" i="18"/>
  <c r="BC275" i="18"/>
  <c r="BB275" i="18"/>
  <c r="BA275" i="18"/>
  <c r="AZ275" i="18"/>
  <c r="AY275" i="18"/>
  <c r="AX275" i="18"/>
  <c r="AW275" i="18"/>
  <c r="AV275" i="18"/>
  <c r="AU275" i="18"/>
  <c r="AT275" i="18"/>
  <c r="AS275" i="18"/>
  <c r="AR275" i="18"/>
  <c r="AQ275" i="18"/>
  <c r="AP275" i="18"/>
  <c r="AO275" i="18"/>
  <c r="AN275" i="18"/>
  <c r="AM275" i="18"/>
  <c r="AL275" i="18"/>
  <c r="AK275" i="18"/>
  <c r="AJ275" i="18"/>
  <c r="AI275" i="18"/>
  <c r="AH275" i="18"/>
  <c r="AG275" i="18"/>
  <c r="AF275" i="18"/>
  <c r="AE275" i="18"/>
  <c r="AD275" i="18"/>
  <c r="AC275" i="18"/>
  <c r="AB275" i="18"/>
  <c r="AA275" i="18"/>
  <c r="Z275" i="18"/>
  <c r="Y275" i="18"/>
  <c r="X275" i="18"/>
  <c r="W275" i="18"/>
  <c r="V275" i="18"/>
  <c r="U275" i="18"/>
  <c r="T275" i="18"/>
  <c r="S275" i="18"/>
  <c r="R275" i="18"/>
  <c r="Q275" i="18"/>
  <c r="P275" i="18"/>
  <c r="O275" i="18"/>
  <c r="N275" i="18"/>
  <c r="M275" i="18"/>
  <c r="L275" i="18"/>
  <c r="K275" i="18"/>
  <c r="J275" i="18"/>
  <c r="I275" i="18"/>
  <c r="H275" i="18"/>
  <c r="G275" i="18"/>
  <c r="F275" i="18"/>
  <c r="E275" i="18"/>
  <c r="D275" i="18"/>
  <c r="CM274" i="18"/>
  <c r="CL274" i="18"/>
  <c r="CK274" i="18"/>
  <c r="CJ274" i="18"/>
  <c r="CI274" i="18"/>
  <c r="CH274" i="18"/>
  <c r="CG274" i="18"/>
  <c r="CF274" i="18"/>
  <c r="CE274" i="18"/>
  <c r="CD274" i="18"/>
  <c r="CC274" i="18"/>
  <c r="CB274" i="18"/>
  <c r="CA274" i="18"/>
  <c r="BZ274" i="18"/>
  <c r="BY274" i="18"/>
  <c r="BX274" i="18"/>
  <c r="BW274" i="18"/>
  <c r="BV274" i="18"/>
  <c r="BU274" i="18"/>
  <c r="BT274" i="18"/>
  <c r="BS274" i="18"/>
  <c r="BR274" i="18"/>
  <c r="BQ274" i="18"/>
  <c r="BP274" i="18"/>
  <c r="BO274" i="18"/>
  <c r="BN274" i="18"/>
  <c r="BM274" i="18"/>
  <c r="BL274" i="18"/>
  <c r="BK274" i="18"/>
  <c r="BJ274" i="18"/>
  <c r="BI274" i="18"/>
  <c r="BH274" i="18"/>
  <c r="BG274" i="18"/>
  <c r="BF274" i="18"/>
  <c r="BE274" i="18"/>
  <c r="BD274" i="18"/>
  <c r="BC274" i="18"/>
  <c r="BB274" i="18"/>
  <c r="BA274" i="18"/>
  <c r="AZ274" i="18"/>
  <c r="AY274" i="18"/>
  <c r="AX274" i="18"/>
  <c r="AW274" i="18"/>
  <c r="AV274" i="18"/>
  <c r="AU274" i="18"/>
  <c r="AT274" i="18"/>
  <c r="AS274" i="18"/>
  <c r="AR274" i="18"/>
  <c r="AQ274" i="18"/>
  <c r="AP274" i="18"/>
  <c r="AO274" i="18"/>
  <c r="AN274" i="18"/>
  <c r="AM274" i="18"/>
  <c r="AL274" i="18"/>
  <c r="AK274" i="18"/>
  <c r="AJ274" i="18"/>
  <c r="AI274" i="18"/>
  <c r="AH274" i="18"/>
  <c r="AG274" i="18"/>
  <c r="AF274" i="18"/>
  <c r="AE274" i="18"/>
  <c r="AD274" i="18"/>
  <c r="AC274" i="18"/>
  <c r="AB274" i="18"/>
  <c r="AA274" i="18"/>
  <c r="Z274" i="18"/>
  <c r="Y274" i="18"/>
  <c r="X274" i="18"/>
  <c r="W274" i="18"/>
  <c r="V274" i="18"/>
  <c r="U274" i="18"/>
  <c r="T274" i="18"/>
  <c r="S274" i="18"/>
  <c r="R274" i="18"/>
  <c r="Q274" i="18"/>
  <c r="P274" i="18"/>
  <c r="O274" i="18"/>
  <c r="N274" i="18"/>
  <c r="M274" i="18"/>
  <c r="L274" i="18"/>
  <c r="K274" i="18"/>
  <c r="J274" i="18"/>
  <c r="I274" i="18"/>
  <c r="H274" i="18"/>
  <c r="G274" i="18"/>
  <c r="F274" i="18"/>
  <c r="E274" i="18"/>
  <c r="D274" i="18"/>
  <c r="CM273" i="18"/>
  <c r="CL273" i="18"/>
  <c r="CK273" i="18"/>
  <c r="CJ273" i="18"/>
  <c r="CI273" i="18"/>
  <c r="CH273" i="18"/>
  <c r="CG273" i="18"/>
  <c r="CF273" i="18"/>
  <c r="CE273" i="18"/>
  <c r="CD273" i="18"/>
  <c r="CC273" i="18"/>
  <c r="CB273" i="18"/>
  <c r="CA273" i="18"/>
  <c r="BZ273" i="18"/>
  <c r="BY273" i="18"/>
  <c r="BX273" i="18"/>
  <c r="BW273" i="18"/>
  <c r="BV273" i="18"/>
  <c r="BU273" i="18"/>
  <c r="BT273" i="18"/>
  <c r="BS273" i="18"/>
  <c r="BR273" i="18"/>
  <c r="BQ273" i="18"/>
  <c r="BP273" i="18"/>
  <c r="BO273" i="18"/>
  <c r="BN273" i="18"/>
  <c r="BM273" i="18"/>
  <c r="BL273" i="18"/>
  <c r="BK273" i="18"/>
  <c r="BJ273" i="18"/>
  <c r="BI273" i="18"/>
  <c r="BH273" i="18"/>
  <c r="BG273" i="18"/>
  <c r="BF273" i="18"/>
  <c r="BE273" i="18"/>
  <c r="BD273" i="18"/>
  <c r="BC273" i="18"/>
  <c r="BB273" i="18"/>
  <c r="BA273" i="18"/>
  <c r="AZ273" i="18"/>
  <c r="AY273" i="18"/>
  <c r="AX273" i="18"/>
  <c r="AW273" i="18"/>
  <c r="AV273" i="18"/>
  <c r="AU273" i="18"/>
  <c r="AT273" i="18"/>
  <c r="AS273" i="18"/>
  <c r="AR273" i="18"/>
  <c r="AQ273" i="18"/>
  <c r="AP273" i="18"/>
  <c r="AO273" i="18"/>
  <c r="AN273" i="18"/>
  <c r="AM273" i="18"/>
  <c r="AL273" i="18"/>
  <c r="AK273" i="18"/>
  <c r="AJ273" i="18"/>
  <c r="AI273" i="18"/>
  <c r="AH273" i="18"/>
  <c r="AG273" i="18"/>
  <c r="AF273" i="18"/>
  <c r="AE273" i="18"/>
  <c r="AD273" i="18"/>
  <c r="AC273" i="18"/>
  <c r="AB273" i="18"/>
  <c r="AA273" i="18"/>
  <c r="Z273" i="18"/>
  <c r="Y273" i="18"/>
  <c r="X273" i="18"/>
  <c r="W273" i="18"/>
  <c r="V273" i="18"/>
  <c r="U273" i="18"/>
  <c r="T273" i="18"/>
  <c r="S273" i="18"/>
  <c r="R273" i="18"/>
  <c r="Q273" i="18"/>
  <c r="P273" i="18"/>
  <c r="O273" i="18"/>
  <c r="N273" i="18"/>
  <c r="M273" i="18"/>
  <c r="L273" i="18"/>
  <c r="K273" i="18"/>
  <c r="J273" i="18"/>
  <c r="I273" i="18"/>
  <c r="H273" i="18"/>
  <c r="G273" i="18"/>
  <c r="F273" i="18"/>
  <c r="E273" i="18"/>
  <c r="D273" i="18"/>
  <c r="CM272" i="18"/>
  <c r="CL272" i="18"/>
  <c r="CK272" i="18"/>
  <c r="CJ272" i="18"/>
  <c r="CI272" i="18"/>
  <c r="CH272" i="18"/>
  <c r="CG272" i="18"/>
  <c r="CF272" i="18"/>
  <c r="CE272" i="18"/>
  <c r="CD272" i="18"/>
  <c r="CC272" i="18"/>
  <c r="CB272" i="18"/>
  <c r="CA272" i="18"/>
  <c r="BZ272" i="18"/>
  <c r="BY272" i="18"/>
  <c r="BX272" i="18"/>
  <c r="BW272" i="18"/>
  <c r="BV272" i="18"/>
  <c r="BU272" i="18"/>
  <c r="BT272" i="18"/>
  <c r="BS272" i="18"/>
  <c r="BR272" i="18"/>
  <c r="BQ272" i="18"/>
  <c r="BP272" i="18"/>
  <c r="BO272" i="18"/>
  <c r="BN272" i="18"/>
  <c r="BM272" i="18"/>
  <c r="BL272" i="18"/>
  <c r="BK272" i="18"/>
  <c r="BJ272" i="18"/>
  <c r="BI272" i="18"/>
  <c r="BH272" i="18"/>
  <c r="BG272" i="18"/>
  <c r="BF272" i="18"/>
  <c r="BE272" i="18"/>
  <c r="BD272" i="18"/>
  <c r="BC272" i="18"/>
  <c r="BB272" i="18"/>
  <c r="BA272" i="18"/>
  <c r="AZ272" i="18"/>
  <c r="AY272" i="18"/>
  <c r="AX272" i="18"/>
  <c r="AW272" i="18"/>
  <c r="AV272" i="18"/>
  <c r="AU272" i="18"/>
  <c r="AT272" i="18"/>
  <c r="AS272" i="18"/>
  <c r="AR272" i="18"/>
  <c r="AQ272" i="18"/>
  <c r="AP272" i="18"/>
  <c r="AO272" i="18"/>
  <c r="AN272" i="18"/>
  <c r="AM272" i="18"/>
  <c r="AL272" i="18"/>
  <c r="AK272" i="18"/>
  <c r="AJ272" i="18"/>
  <c r="AI272" i="18"/>
  <c r="AH272" i="18"/>
  <c r="AG272" i="18"/>
  <c r="AF272" i="18"/>
  <c r="AE272" i="18"/>
  <c r="AD272" i="18"/>
  <c r="AC272" i="18"/>
  <c r="AB272" i="18"/>
  <c r="AA272" i="18"/>
  <c r="Z272" i="18"/>
  <c r="Y272" i="18"/>
  <c r="X272" i="18"/>
  <c r="W272" i="18"/>
  <c r="V272" i="18"/>
  <c r="U272" i="18"/>
  <c r="T272" i="18"/>
  <c r="S272" i="18"/>
  <c r="R272" i="18"/>
  <c r="Q272" i="18"/>
  <c r="P272" i="18"/>
  <c r="O272" i="18"/>
  <c r="N272" i="18"/>
  <c r="M272" i="18"/>
  <c r="L272" i="18"/>
  <c r="K272" i="18"/>
  <c r="J272" i="18"/>
  <c r="I272" i="18"/>
  <c r="H272" i="18"/>
  <c r="G272" i="18"/>
  <c r="F272" i="18"/>
  <c r="E272" i="18"/>
  <c r="D272" i="18"/>
  <c r="CM271" i="18"/>
  <c r="CL271" i="18"/>
  <c r="CK271" i="18"/>
  <c r="CJ271" i="18"/>
  <c r="CI271" i="18"/>
  <c r="CH271" i="18"/>
  <c r="CG271" i="18"/>
  <c r="CF271" i="18"/>
  <c r="CE271" i="18"/>
  <c r="CD271" i="18"/>
  <c r="CC271" i="18"/>
  <c r="CB271" i="18"/>
  <c r="CA271" i="18"/>
  <c r="BZ271" i="18"/>
  <c r="BY271" i="18"/>
  <c r="BX271" i="18"/>
  <c r="BW271" i="18"/>
  <c r="BV271" i="18"/>
  <c r="BU271" i="18"/>
  <c r="BT271" i="18"/>
  <c r="BS271" i="18"/>
  <c r="BR271" i="18"/>
  <c r="BQ271" i="18"/>
  <c r="BP271" i="18"/>
  <c r="BO271" i="18"/>
  <c r="BN271" i="18"/>
  <c r="BM271" i="18"/>
  <c r="BL271" i="18"/>
  <c r="BK271" i="18"/>
  <c r="BJ271" i="18"/>
  <c r="BI271" i="18"/>
  <c r="BH271" i="18"/>
  <c r="BG271" i="18"/>
  <c r="BF271" i="18"/>
  <c r="BE271" i="18"/>
  <c r="BD271" i="18"/>
  <c r="BC271" i="18"/>
  <c r="BB271" i="18"/>
  <c r="BA271" i="18"/>
  <c r="AZ271" i="18"/>
  <c r="AY271" i="18"/>
  <c r="AX271" i="18"/>
  <c r="AW271" i="18"/>
  <c r="AV271" i="18"/>
  <c r="AU271" i="18"/>
  <c r="AT271" i="18"/>
  <c r="AS271" i="18"/>
  <c r="AR271" i="18"/>
  <c r="AQ271" i="18"/>
  <c r="AP271" i="18"/>
  <c r="AO271" i="18"/>
  <c r="AN271" i="18"/>
  <c r="AM271" i="18"/>
  <c r="AL271" i="18"/>
  <c r="AK271" i="18"/>
  <c r="AJ271" i="18"/>
  <c r="AI271" i="18"/>
  <c r="AH271" i="18"/>
  <c r="AG271" i="18"/>
  <c r="AF271" i="18"/>
  <c r="AE271" i="18"/>
  <c r="AD271" i="18"/>
  <c r="AC271" i="18"/>
  <c r="AB271" i="18"/>
  <c r="AA271" i="18"/>
  <c r="Z271" i="18"/>
  <c r="Y271" i="18"/>
  <c r="X271" i="18"/>
  <c r="W271" i="18"/>
  <c r="V271" i="18"/>
  <c r="U271" i="18"/>
  <c r="T271" i="18"/>
  <c r="S271" i="18"/>
  <c r="R271" i="18"/>
  <c r="Q271" i="18"/>
  <c r="P271" i="18"/>
  <c r="O271" i="18"/>
  <c r="N271" i="18"/>
  <c r="M271" i="18"/>
  <c r="L271" i="18"/>
  <c r="K271" i="18"/>
  <c r="J271" i="18"/>
  <c r="I271" i="18"/>
  <c r="H271" i="18"/>
  <c r="G271" i="18"/>
  <c r="F271" i="18"/>
  <c r="E271" i="18"/>
  <c r="D271" i="18"/>
  <c r="CM270" i="18"/>
  <c r="CL270" i="18"/>
  <c r="CK270" i="18"/>
  <c r="CJ270" i="18"/>
  <c r="CI270" i="18"/>
  <c r="CH270" i="18"/>
  <c r="CG270" i="18"/>
  <c r="CF270" i="18"/>
  <c r="CE270" i="18"/>
  <c r="CD270" i="18"/>
  <c r="CC270" i="18"/>
  <c r="CB270" i="18"/>
  <c r="CA270" i="18"/>
  <c r="BZ270" i="18"/>
  <c r="BY270" i="18"/>
  <c r="BX270" i="18"/>
  <c r="BW270" i="18"/>
  <c r="BV270" i="18"/>
  <c r="BU270" i="18"/>
  <c r="BT270" i="18"/>
  <c r="BS270" i="18"/>
  <c r="BR270" i="18"/>
  <c r="BQ270" i="18"/>
  <c r="BP270" i="18"/>
  <c r="BO270" i="18"/>
  <c r="BN270" i="18"/>
  <c r="BM270" i="18"/>
  <c r="BL270" i="18"/>
  <c r="BK270" i="18"/>
  <c r="BJ270" i="18"/>
  <c r="BI270" i="18"/>
  <c r="BH270" i="18"/>
  <c r="BG270" i="18"/>
  <c r="BF270" i="18"/>
  <c r="BE270" i="18"/>
  <c r="BD270" i="18"/>
  <c r="BC270" i="18"/>
  <c r="BB270" i="18"/>
  <c r="BA270" i="18"/>
  <c r="AZ270" i="18"/>
  <c r="AY270" i="18"/>
  <c r="AX270" i="18"/>
  <c r="AW270" i="18"/>
  <c r="AV270" i="18"/>
  <c r="AU270" i="18"/>
  <c r="AT270" i="18"/>
  <c r="AS270" i="18"/>
  <c r="AR270" i="18"/>
  <c r="AQ270" i="18"/>
  <c r="AP270" i="18"/>
  <c r="AO270" i="18"/>
  <c r="AN270" i="18"/>
  <c r="AM270" i="18"/>
  <c r="AL270" i="18"/>
  <c r="AK270" i="18"/>
  <c r="AJ270" i="18"/>
  <c r="AI270" i="18"/>
  <c r="AH270" i="18"/>
  <c r="AG270" i="18"/>
  <c r="AF270" i="18"/>
  <c r="AE270" i="18"/>
  <c r="AD270" i="18"/>
  <c r="AC270" i="18"/>
  <c r="AB270" i="18"/>
  <c r="AA270" i="18"/>
  <c r="Z270" i="18"/>
  <c r="Y270" i="18"/>
  <c r="X270" i="18"/>
  <c r="W270" i="18"/>
  <c r="V270" i="18"/>
  <c r="U270" i="18"/>
  <c r="T270" i="18"/>
  <c r="S270" i="18"/>
  <c r="R270" i="18"/>
  <c r="Q270" i="18"/>
  <c r="P270" i="18"/>
  <c r="O270" i="18"/>
  <c r="N270" i="18"/>
  <c r="M270" i="18"/>
  <c r="L270" i="18"/>
  <c r="K270" i="18"/>
  <c r="J270" i="18"/>
  <c r="I270" i="18"/>
  <c r="H270" i="18"/>
  <c r="G270" i="18"/>
  <c r="F270" i="18"/>
  <c r="E270" i="18"/>
  <c r="D270" i="18"/>
  <c r="CM269" i="18"/>
  <c r="CL269" i="18"/>
  <c r="CK269" i="18"/>
  <c r="CJ269" i="18"/>
  <c r="CI269" i="18"/>
  <c r="CH269" i="18"/>
  <c r="CG269" i="18"/>
  <c r="CF269" i="18"/>
  <c r="CE269" i="18"/>
  <c r="CD269" i="18"/>
  <c r="CC269" i="18"/>
  <c r="CB269" i="18"/>
  <c r="CA269" i="18"/>
  <c r="BZ269" i="18"/>
  <c r="BY269" i="18"/>
  <c r="BX269" i="18"/>
  <c r="BW269" i="18"/>
  <c r="BV269" i="18"/>
  <c r="BU269" i="18"/>
  <c r="BT269" i="18"/>
  <c r="BS269" i="18"/>
  <c r="BR269" i="18"/>
  <c r="BQ269" i="18"/>
  <c r="BP269" i="18"/>
  <c r="BO269" i="18"/>
  <c r="BN269" i="18"/>
  <c r="BM269" i="18"/>
  <c r="BL269" i="18"/>
  <c r="BK269" i="18"/>
  <c r="BJ269" i="18"/>
  <c r="BI269" i="18"/>
  <c r="BH269" i="18"/>
  <c r="BG269" i="18"/>
  <c r="BF269" i="18"/>
  <c r="BE269" i="18"/>
  <c r="BD269" i="18"/>
  <c r="BC269" i="18"/>
  <c r="BB269" i="18"/>
  <c r="BA269" i="18"/>
  <c r="AZ269" i="18"/>
  <c r="AY269" i="18"/>
  <c r="AX269" i="18"/>
  <c r="AW269" i="18"/>
  <c r="AV269" i="18"/>
  <c r="AU269" i="18"/>
  <c r="AT269" i="18"/>
  <c r="AS269" i="18"/>
  <c r="AR269" i="18"/>
  <c r="AQ269" i="18"/>
  <c r="AP269" i="18"/>
  <c r="AO269" i="18"/>
  <c r="AN269" i="18"/>
  <c r="AM269" i="18"/>
  <c r="AL269" i="18"/>
  <c r="AK269" i="18"/>
  <c r="AJ269" i="18"/>
  <c r="AI269" i="18"/>
  <c r="AH269" i="18"/>
  <c r="AG269" i="18"/>
  <c r="AF269" i="18"/>
  <c r="AE269" i="18"/>
  <c r="AD269" i="18"/>
  <c r="AC269" i="18"/>
  <c r="AB269" i="18"/>
  <c r="AA269" i="18"/>
  <c r="Z269" i="18"/>
  <c r="Y269" i="18"/>
  <c r="X269" i="18"/>
  <c r="W269" i="18"/>
  <c r="V269" i="18"/>
  <c r="U269" i="18"/>
  <c r="T269" i="18"/>
  <c r="S269" i="18"/>
  <c r="R269" i="18"/>
  <c r="Q269" i="18"/>
  <c r="P269" i="18"/>
  <c r="O269" i="18"/>
  <c r="N269" i="18"/>
  <c r="M269" i="18"/>
  <c r="L269" i="18"/>
  <c r="K269" i="18"/>
  <c r="J269" i="18"/>
  <c r="I269" i="18"/>
  <c r="H269" i="18"/>
  <c r="G269" i="18"/>
  <c r="F269" i="18"/>
  <c r="E269" i="18"/>
  <c r="D269" i="18"/>
  <c r="CM268" i="18"/>
  <c r="CL268" i="18"/>
  <c r="CK268" i="18"/>
  <c r="CJ268" i="18"/>
  <c r="CI268" i="18"/>
  <c r="CH268" i="18"/>
  <c r="CG268" i="18"/>
  <c r="CF268" i="18"/>
  <c r="CE268" i="18"/>
  <c r="CD268" i="18"/>
  <c r="CC268" i="18"/>
  <c r="CB268" i="18"/>
  <c r="CA268" i="18"/>
  <c r="BZ268" i="18"/>
  <c r="BY268" i="18"/>
  <c r="BX268" i="18"/>
  <c r="BW268" i="18"/>
  <c r="BV268" i="18"/>
  <c r="BU268" i="18"/>
  <c r="BT268" i="18"/>
  <c r="BS268" i="18"/>
  <c r="BR268" i="18"/>
  <c r="BQ268" i="18"/>
  <c r="BP268" i="18"/>
  <c r="BO268" i="18"/>
  <c r="BN268" i="18"/>
  <c r="BM268" i="18"/>
  <c r="BL268" i="18"/>
  <c r="BK268" i="18"/>
  <c r="BJ268" i="18"/>
  <c r="BI268" i="18"/>
  <c r="BH268" i="18"/>
  <c r="BG268" i="18"/>
  <c r="BF268" i="18"/>
  <c r="BE268" i="18"/>
  <c r="BD268" i="18"/>
  <c r="BC268" i="18"/>
  <c r="BB268" i="18"/>
  <c r="BA268" i="18"/>
  <c r="AZ268" i="18"/>
  <c r="AY268" i="18"/>
  <c r="AX268" i="18"/>
  <c r="AW268" i="18"/>
  <c r="AV268" i="18"/>
  <c r="AU268" i="18"/>
  <c r="AT268" i="18"/>
  <c r="AS268" i="18"/>
  <c r="AR268" i="18"/>
  <c r="AQ268" i="18"/>
  <c r="AP268" i="18"/>
  <c r="AO268" i="18"/>
  <c r="AN268" i="18"/>
  <c r="AM268" i="18"/>
  <c r="AL268" i="18"/>
  <c r="AK268" i="18"/>
  <c r="AJ268" i="18"/>
  <c r="AI268" i="18"/>
  <c r="AH268" i="18"/>
  <c r="AG268" i="18"/>
  <c r="AF268" i="18"/>
  <c r="AE268" i="18"/>
  <c r="AD268" i="18"/>
  <c r="AC268" i="18"/>
  <c r="AB268" i="18"/>
  <c r="AA268" i="18"/>
  <c r="Z268" i="18"/>
  <c r="Y268" i="18"/>
  <c r="X268" i="18"/>
  <c r="W268" i="18"/>
  <c r="V268" i="18"/>
  <c r="U268" i="18"/>
  <c r="T268" i="18"/>
  <c r="S268" i="18"/>
  <c r="R268" i="18"/>
  <c r="Q268" i="18"/>
  <c r="P268" i="18"/>
  <c r="O268" i="18"/>
  <c r="N268" i="18"/>
  <c r="M268" i="18"/>
  <c r="L268" i="18"/>
  <c r="K268" i="18"/>
  <c r="J268" i="18"/>
  <c r="I268" i="18"/>
  <c r="H268" i="18"/>
  <c r="G268" i="18"/>
  <c r="F268" i="18"/>
  <c r="E268" i="18"/>
  <c r="D268" i="18"/>
  <c r="CM267" i="18"/>
  <c r="CL267" i="18"/>
  <c r="CK267" i="18"/>
  <c r="CJ267" i="18"/>
  <c r="CI267" i="18"/>
  <c r="CH267" i="18"/>
  <c r="CG267" i="18"/>
  <c r="CF267" i="18"/>
  <c r="CE267" i="18"/>
  <c r="CD267" i="18"/>
  <c r="CC267" i="18"/>
  <c r="CB267" i="18"/>
  <c r="CA267" i="18"/>
  <c r="BZ267" i="18"/>
  <c r="BY267" i="18"/>
  <c r="BX267" i="18"/>
  <c r="BW267" i="18"/>
  <c r="BV267" i="18"/>
  <c r="BU267" i="18"/>
  <c r="BT267" i="18"/>
  <c r="BS267" i="18"/>
  <c r="BR267" i="18"/>
  <c r="BQ267" i="18"/>
  <c r="BP267" i="18"/>
  <c r="BO267" i="18"/>
  <c r="BN267" i="18"/>
  <c r="BM267" i="18"/>
  <c r="BL267" i="18"/>
  <c r="BK267" i="18"/>
  <c r="BJ267" i="18"/>
  <c r="BI267" i="18"/>
  <c r="BH267" i="18"/>
  <c r="BG267" i="18"/>
  <c r="BF267" i="18"/>
  <c r="BE267" i="18"/>
  <c r="BD267" i="18"/>
  <c r="BC267" i="18"/>
  <c r="BB267" i="18"/>
  <c r="BA267" i="18"/>
  <c r="AZ267" i="18"/>
  <c r="AY267" i="18"/>
  <c r="AX267" i="18"/>
  <c r="AW267" i="18"/>
  <c r="AV267" i="18"/>
  <c r="AU267" i="18"/>
  <c r="AT267" i="18"/>
  <c r="AS267" i="18"/>
  <c r="AR267" i="18"/>
  <c r="AQ267" i="18"/>
  <c r="AP267" i="18"/>
  <c r="AO267" i="18"/>
  <c r="AN267" i="18"/>
  <c r="AM267" i="18"/>
  <c r="AL267" i="18"/>
  <c r="AK267" i="18"/>
  <c r="AJ267" i="18"/>
  <c r="AI267" i="18"/>
  <c r="AH267" i="18"/>
  <c r="AG267" i="18"/>
  <c r="AF267" i="18"/>
  <c r="AE267" i="18"/>
  <c r="AD267" i="18"/>
  <c r="AC267" i="18"/>
  <c r="AB267" i="18"/>
  <c r="AA267" i="18"/>
  <c r="Z267" i="18"/>
  <c r="Y267" i="18"/>
  <c r="X267" i="18"/>
  <c r="W267" i="18"/>
  <c r="V267" i="18"/>
  <c r="U267" i="18"/>
  <c r="T267" i="18"/>
  <c r="S267" i="18"/>
  <c r="R267" i="18"/>
  <c r="Q267" i="18"/>
  <c r="P267" i="18"/>
  <c r="O267" i="18"/>
  <c r="N267" i="18"/>
  <c r="M267" i="18"/>
  <c r="L267" i="18"/>
  <c r="K267" i="18"/>
  <c r="J267" i="18"/>
  <c r="I267" i="18"/>
  <c r="H267" i="18"/>
  <c r="G267" i="18"/>
  <c r="F267" i="18"/>
  <c r="E267" i="18"/>
  <c r="D267" i="18"/>
  <c r="CM266" i="18"/>
  <c r="CL266" i="18"/>
  <c r="CK266" i="18"/>
  <c r="CJ266" i="18"/>
  <c r="CI266" i="18"/>
  <c r="CH266" i="18"/>
  <c r="CG266" i="18"/>
  <c r="CF266" i="18"/>
  <c r="CE266" i="18"/>
  <c r="CD266" i="18"/>
  <c r="CC266" i="18"/>
  <c r="CB266" i="18"/>
  <c r="CA266" i="18"/>
  <c r="BZ266" i="18"/>
  <c r="BY266" i="18"/>
  <c r="BX266" i="18"/>
  <c r="BW266" i="18"/>
  <c r="BV266" i="18"/>
  <c r="BU266" i="18"/>
  <c r="BT266" i="18"/>
  <c r="BS266" i="18"/>
  <c r="BR266" i="18"/>
  <c r="BQ266" i="18"/>
  <c r="BP266" i="18"/>
  <c r="BO266" i="18"/>
  <c r="BN266" i="18"/>
  <c r="BM266" i="18"/>
  <c r="BL266" i="18"/>
  <c r="BK266" i="18"/>
  <c r="BJ266" i="18"/>
  <c r="BI266" i="18"/>
  <c r="BH266" i="18"/>
  <c r="BG266" i="18"/>
  <c r="BF266" i="18"/>
  <c r="BE266" i="18"/>
  <c r="BD266" i="18"/>
  <c r="BC266" i="18"/>
  <c r="BB266" i="18"/>
  <c r="BA266" i="18"/>
  <c r="AZ266" i="18"/>
  <c r="AY266" i="18"/>
  <c r="AX266" i="18"/>
  <c r="AW266" i="18"/>
  <c r="AV266" i="18"/>
  <c r="AU266" i="18"/>
  <c r="AT266" i="18"/>
  <c r="AS266" i="18"/>
  <c r="AR266" i="18"/>
  <c r="AQ266" i="18"/>
  <c r="AP266" i="18"/>
  <c r="AO266" i="18"/>
  <c r="AN266" i="18"/>
  <c r="AM266" i="18"/>
  <c r="AL266" i="18"/>
  <c r="AK266" i="18"/>
  <c r="AJ266" i="18"/>
  <c r="AI266" i="18"/>
  <c r="AH266" i="18"/>
  <c r="AG266" i="18"/>
  <c r="AF266" i="18"/>
  <c r="AE266" i="18"/>
  <c r="AD266" i="18"/>
  <c r="AC266" i="18"/>
  <c r="AB266" i="18"/>
  <c r="AA266" i="18"/>
  <c r="Z266" i="18"/>
  <c r="Y266" i="18"/>
  <c r="X266" i="18"/>
  <c r="W266" i="18"/>
  <c r="V266" i="18"/>
  <c r="U266" i="18"/>
  <c r="T266" i="18"/>
  <c r="S266" i="18"/>
  <c r="R266" i="18"/>
  <c r="Q266" i="18"/>
  <c r="P266" i="18"/>
  <c r="O266" i="18"/>
  <c r="N266" i="18"/>
  <c r="M266" i="18"/>
  <c r="L266" i="18"/>
  <c r="K266" i="18"/>
  <c r="J266" i="18"/>
  <c r="I266" i="18"/>
  <c r="H266" i="18"/>
  <c r="G266" i="18"/>
  <c r="F266" i="18"/>
  <c r="E266" i="18"/>
  <c r="D266" i="18"/>
  <c r="CM265" i="18"/>
  <c r="CL265" i="18"/>
  <c r="CK265" i="18"/>
  <c r="CJ265" i="18"/>
  <c r="CI265" i="18"/>
  <c r="CH265" i="18"/>
  <c r="CG265" i="18"/>
  <c r="CF265" i="18"/>
  <c r="CE265" i="18"/>
  <c r="CD265" i="18"/>
  <c r="CC265" i="18"/>
  <c r="CB265" i="18"/>
  <c r="CA265" i="18"/>
  <c r="BZ265" i="18"/>
  <c r="BY265" i="18"/>
  <c r="BX265" i="18"/>
  <c r="BW265" i="18"/>
  <c r="BV265" i="18"/>
  <c r="BU265" i="18"/>
  <c r="BT265" i="18"/>
  <c r="BS265" i="18"/>
  <c r="BR265" i="18"/>
  <c r="BQ265" i="18"/>
  <c r="BP265" i="18"/>
  <c r="BO265" i="18"/>
  <c r="BN265" i="18"/>
  <c r="BM265" i="18"/>
  <c r="BL265" i="18"/>
  <c r="BK265" i="18"/>
  <c r="BJ265" i="18"/>
  <c r="BI265" i="18"/>
  <c r="BH265" i="18"/>
  <c r="BG265" i="18"/>
  <c r="BF265" i="18"/>
  <c r="BE265" i="18"/>
  <c r="BD265" i="18"/>
  <c r="BC265" i="18"/>
  <c r="BB265" i="18"/>
  <c r="BA265" i="18"/>
  <c r="AZ265" i="18"/>
  <c r="AY265" i="18"/>
  <c r="AX265" i="18"/>
  <c r="AW265" i="18"/>
  <c r="AV265" i="18"/>
  <c r="AU265" i="18"/>
  <c r="AT265" i="18"/>
  <c r="AS265" i="18"/>
  <c r="AR265" i="18"/>
  <c r="AQ265" i="18"/>
  <c r="AP265" i="18"/>
  <c r="AO265" i="18"/>
  <c r="AN265" i="18"/>
  <c r="AM265" i="18"/>
  <c r="AL265" i="18"/>
  <c r="AK265" i="18"/>
  <c r="AJ265" i="18"/>
  <c r="AI265" i="18"/>
  <c r="AH265" i="18"/>
  <c r="AG265" i="18"/>
  <c r="AF265" i="18"/>
  <c r="AE265" i="18"/>
  <c r="AD265" i="18"/>
  <c r="AC265" i="18"/>
  <c r="AB265" i="18"/>
  <c r="AA265" i="18"/>
  <c r="Z265" i="18"/>
  <c r="Y265" i="18"/>
  <c r="X265" i="18"/>
  <c r="W265" i="18"/>
  <c r="V265" i="18"/>
  <c r="U265" i="18"/>
  <c r="T265" i="18"/>
  <c r="S265" i="18"/>
  <c r="R265" i="18"/>
  <c r="Q265" i="18"/>
  <c r="P265" i="18"/>
  <c r="O265" i="18"/>
  <c r="N265" i="18"/>
  <c r="M265" i="18"/>
  <c r="L265" i="18"/>
  <c r="K265" i="18"/>
  <c r="J265" i="18"/>
  <c r="I265" i="18"/>
  <c r="H265" i="18"/>
  <c r="G265" i="18"/>
  <c r="F265" i="18"/>
  <c r="E265" i="18"/>
  <c r="D265" i="18"/>
  <c r="CM264" i="18"/>
  <c r="CL264" i="18"/>
  <c r="CK264" i="18"/>
  <c r="CJ264" i="18"/>
  <c r="CI264" i="18"/>
  <c r="CH264" i="18"/>
  <c r="CG264" i="18"/>
  <c r="CF264" i="18"/>
  <c r="CE264" i="18"/>
  <c r="CD264" i="18"/>
  <c r="CC264" i="18"/>
  <c r="CB264" i="18"/>
  <c r="CA264" i="18"/>
  <c r="BZ264" i="18"/>
  <c r="BY264" i="18"/>
  <c r="BX264" i="18"/>
  <c r="BW264" i="18"/>
  <c r="BV264" i="18"/>
  <c r="BU264" i="18"/>
  <c r="BT264" i="18"/>
  <c r="BS264" i="18"/>
  <c r="BR264" i="18"/>
  <c r="BQ264" i="18"/>
  <c r="BP264" i="18"/>
  <c r="BO264" i="18"/>
  <c r="BN264" i="18"/>
  <c r="BM264" i="18"/>
  <c r="BL264" i="18"/>
  <c r="BK264" i="18"/>
  <c r="BJ264" i="18"/>
  <c r="BI264" i="18"/>
  <c r="BH264" i="18"/>
  <c r="BG264" i="18"/>
  <c r="BF264" i="18"/>
  <c r="BE264" i="18"/>
  <c r="BD264" i="18"/>
  <c r="BC264" i="18"/>
  <c r="BB264" i="18"/>
  <c r="BA264" i="18"/>
  <c r="AZ264" i="18"/>
  <c r="AY264" i="18"/>
  <c r="AX264" i="18"/>
  <c r="AW264" i="18"/>
  <c r="AV264" i="18"/>
  <c r="AU264" i="18"/>
  <c r="AT264" i="18"/>
  <c r="AS264" i="18"/>
  <c r="AR264" i="18"/>
  <c r="AQ264" i="18"/>
  <c r="AP264" i="18"/>
  <c r="AO264" i="18"/>
  <c r="AN264" i="18"/>
  <c r="AM264" i="18"/>
  <c r="AL264" i="18"/>
  <c r="AK264" i="18"/>
  <c r="AJ264" i="18"/>
  <c r="AI264" i="18"/>
  <c r="AH264" i="18"/>
  <c r="AG264" i="18"/>
  <c r="AF264" i="18"/>
  <c r="AE264" i="18"/>
  <c r="AD264" i="18"/>
  <c r="AC264" i="18"/>
  <c r="AB264" i="18"/>
  <c r="AA264" i="18"/>
  <c r="Z264" i="18"/>
  <c r="Y264" i="18"/>
  <c r="X264" i="18"/>
  <c r="W264" i="18"/>
  <c r="V264" i="18"/>
  <c r="U264" i="18"/>
  <c r="T264" i="18"/>
  <c r="S264" i="18"/>
  <c r="R264" i="18"/>
  <c r="Q264" i="18"/>
  <c r="P264" i="18"/>
  <c r="O264" i="18"/>
  <c r="N264" i="18"/>
  <c r="M264" i="18"/>
  <c r="L264" i="18"/>
  <c r="K264" i="18"/>
  <c r="J264" i="18"/>
  <c r="I264" i="18"/>
  <c r="H264" i="18"/>
  <c r="G264" i="18"/>
  <c r="F264" i="18"/>
  <c r="E264" i="18"/>
  <c r="D264" i="18"/>
  <c r="CM263" i="18"/>
  <c r="CL263" i="18"/>
  <c r="CK263" i="18"/>
  <c r="CJ263" i="18"/>
  <c r="CI263" i="18"/>
  <c r="CH263" i="18"/>
  <c r="CG263" i="18"/>
  <c r="CF263" i="18"/>
  <c r="CE263" i="18"/>
  <c r="CD263" i="18"/>
  <c r="CC263" i="18"/>
  <c r="CB263" i="18"/>
  <c r="CA263" i="18"/>
  <c r="BZ263" i="18"/>
  <c r="BY263" i="18"/>
  <c r="BX263" i="18"/>
  <c r="BW263" i="18"/>
  <c r="BV263" i="18"/>
  <c r="BU263" i="18"/>
  <c r="BT263" i="18"/>
  <c r="BS263" i="18"/>
  <c r="BR263" i="18"/>
  <c r="BQ263" i="18"/>
  <c r="BP263" i="18"/>
  <c r="BO263" i="18"/>
  <c r="BN263" i="18"/>
  <c r="BM263" i="18"/>
  <c r="BL263" i="18"/>
  <c r="BK263" i="18"/>
  <c r="BJ263" i="18"/>
  <c r="BI263" i="18"/>
  <c r="BH263" i="18"/>
  <c r="BG263" i="18"/>
  <c r="BF263" i="18"/>
  <c r="BE263" i="18"/>
  <c r="BD263" i="18"/>
  <c r="BC263" i="18"/>
  <c r="BB263" i="18"/>
  <c r="BA263" i="18"/>
  <c r="AZ263" i="18"/>
  <c r="AY263" i="18"/>
  <c r="AX263" i="18"/>
  <c r="AW263" i="18"/>
  <c r="AV263" i="18"/>
  <c r="AU263" i="18"/>
  <c r="AT263" i="18"/>
  <c r="AS263" i="18"/>
  <c r="AR263" i="18"/>
  <c r="AQ263" i="18"/>
  <c r="AP263" i="18"/>
  <c r="AO263" i="18"/>
  <c r="AN263" i="18"/>
  <c r="AM263" i="18"/>
  <c r="AL263" i="18"/>
  <c r="AK263" i="18"/>
  <c r="AJ263" i="18"/>
  <c r="AI263" i="18"/>
  <c r="AH263" i="18"/>
  <c r="AG263" i="18"/>
  <c r="AF263" i="18"/>
  <c r="AE263" i="18"/>
  <c r="AD263" i="18"/>
  <c r="AC263" i="18"/>
  <c r="AB263" i="18"/>
  <c r="AA263" i="18"/>
  <c r="Z263" i="18"/>
  <c r="Y263" i="18"/>
  <c r="X263" i="18"/>
  <c r="W263" i="18"/>
  <c r="V263" i="18"/>
  <c r="U263" i="18"/>
  <c r="T263" i="18"/>
  <c r="S263" i="18"/>
  <c r="R263" i="18"/>
  <c r="Q263" i="18"/>
  <c r="P263" i="18"/>
  <c r="O263" i="18"/>
  <c r="N263" i="18"/>
  <c r="M263" i="18"/>
  <c r="L263" i="18"/>
  <c r="K263" i="18"/>
  <c r="J263" i="18"/>
  <c r="I263" i="18"/>
  <c r="H263" i="18"/>
  <c r="G263" i="18"/>
  <c r="F263" i="18"/>
  <c r="E263" i="18"/>
  <c r="D263" i="18"/>
  <c r="CM262" i="18"/>
  <c r="CL262" i="18"/>
  <c r="CK262" i="18"/>
  <c r="CJ262" i="18"/>
  <c r="CI262" i="18"/>
  <c r="CH262" i="18"/>
  <c r="CG262" i="18"/>
  <c r="CF262" i="18"/>
  <c r="CE262" i="18"/>
  <c r="CD262" i="18"/>
  <c r="CC262" i="18"/>
  <c r="CB262" i="18"/>
  <c r="CA262" i="18"/>
  <c r="BZ262" i="18"/>
  <c r="BY262" i="18"/>
  <c r="BX262" i="18"/>
  <c r="BW262" i="18"/>
  <c r="BV262" i="18"/>
  <c r="BU262" i="18"/>
  <c r="BT262" i="18"/>
  <c r="BS262" i="18"/>
  <c r="BR262" i="18"/>
  <c r="BQ262" i="18"/>
  <c r="BP262" i="18"/>
  <c r="BO262" i="18"/>
  <c r="BN262" i="18"/>
  <c r="BM262" i="18"/>
  <c r="BL262" i="18"/>
  <c r="BK262" i="18"/>
  <c r="BJ262" i="18"/>
  <c r="BI262" i="18"/>
  <c r="BH262" i="18"/>
  <c r="BG262" i="18"/>
  <c r="BF262" i="18"/>
  <c r="BE262" i="18"/>
  <c r="BD262" i="18"/>
  <c r="BC262" i="18"/>
  <c r="BB262" i="18"/>
  <c r="BA262" i="18"/>
  <c r="AZ262" i="18"/>
  <c r="AY262" i="18"/>
  <c r="AX262" i="18"/>
  <c r="AW262" i="18"/>
  <c r="AV262" i="18"/>
  <c r="AU262" i="18"/>
  <c r="AT262" i="18"/>
  <c r="AS262" i="18"/>
  <c r="AR262" i="18"/>
  <c r="AQ262" i="18"/>
  <c r="AP262" i="18"/>
  <c r="AO262" i="18"/>
  <c r="AN262" i="18"/>
  <c r="AM262" i="18"/>
  <c r="AL262" i="18"/>
  <c r="AK262" i="18"/>
  <c r="AJ262" i="18"/>
  <c r="AI262" i="18"/>
  <c r="AH262" i="18"/>
  <c r="AG262" i="18"/>
  <c r="AF262" i="18"/>
  <c r="AE262" i="18"/>
  <c r="AD262" i="18"/>
  <c r="AC262" i="18"/>
  <c r="AB262" i="18"/>
  <c r="AA262" i="18"/>
  <c r="Z262" i="18"/>
  <c r="Y262" i="18"/>
  <c r="X262" i="18"/>
  <c r="W262" i="18"/>
  <c r="V262" i="18"/>
  <c r="U262" i="18"/>
  <c r="T262" i="18"/>
  <c r="S262" i="18"/>
  <c r="R262" i="18"/>
  <c r="Q262" i="18"/>
  <c r="P262" i="18"/>
  <c r="O262" i="18"/>
  <c r="N262" i="18"/>
  <c r="M262" i="18"/>
  <c r="L262" i="18"/>
  <c r="K262" i="18"/>
  <c r="J262" i="18"/>
  <c r="I262" i="18"/>
  <c r="H262" i="18"/>
  <c r="G262" i="18"/>
  <c r="F262" i="18"/>
  <c r="E262" i="18"/>
  <c r="D262" i="18"/>
  <c r="CM261" i="18"/>
  <c r="CL261" i="18"/>
  <c r="CK261" i="18"/>
  <c r="CJ261" i="18"/>
  <c r="CI261" i="18"/>
  <c r="CH261" i="18"/>
  <c r="CG261" i="18"/>
  <c r="CF261" i="18"/>
  <c r="CE261" i="18"/>
  <c r="CD261" i="18"/>
  <c r="CC261" i="18"/>
  <c r="CB261" i="18"/>
  <c r="CA261" i="18"/>
  <c r="BZ261" i="18"/>
  <c r="BY261" i="18"/>
  <c r="BX261" i="18"/>
  <c r="BW261" i="18"/>
  <c r="BV261" i="18"/>
  <c r="BU261" i="18"/>
  <c r="BT261" i="18"/>
  <c r="BS261" i="18"/>
  <c r="BR261" i="18"/>
  <c r="BQ261" i="18"/>
  <c r="BP261" i="18"/>
  <c r="BO261" i="18"/>
  <c r="BN261" i="18"/>
  <c r="BM261" i="18"/>
  <c r="BL261" i="18"/>
  <c r="BK261" i="18"/>
  <c r="BJ261" i="18"/>
  <c r="BI261" i="18"/>
  <c r="BH261" i="18"/>
  <c r="BG261" i="18"/>
  <c r="BF261" i="18"/>
  <c r="BE261" i="18"/>
  <c r="BD261" i="18"/>
  <c r="BC261" i="18"/>
  <c r="BB261" i="18"/>
  <c r="BA261" i="18"/>
  <c r="AZ261" i="18"/>
  <c r="AY261" i="18"/>
  <c r="AX261" i="18"/>
  <c r="AW261" i="18"/>
  <c r="AV261" i="18"/>
  <c r="AU261" i="18"/>
  <c r="AT261" i="18"/>
  <c r="AS261" i="18"/>
  <c r="AR261" i="18"/>
  <c r="AQ261" i="18"/>
  <c r="AP261" i="18"/>
  <c r="AO261" i="18"/>
  <c r="AN261" i="18"/>
  <c r="AM261" i="18"/>
  <c r="AL261" i="18"/>
  <c r="AK261" i="18"/>
  <c r="AJ261" i="18"/>
  <c r="AI261" i="18"/>
  <c r="AH261" i="18"/>
  <c r="AG261" i="18"/>
  <c r="AF261" i="18"/>
  <c r="AE261" i="18"/>
  <c r="AD261" i="18"/>
  <c r="AC261" i="18"/>
  <c r="AB261" i="18"/>
  <c r="AA261" i="18"/>
  <c r="Z261" i="18"/>
  <c r="Y261" i="18"/>
  <c r="X261" i="18"/>
  <c r="W261" i="18"/>
  <c r="V261" i="18"/>
  <c r="U261" i="18"/>
  <c r="T261" i="18"/>
  <c r="S261" i="18"/>
  <c r="R261" i="18"/>
  <c r="Q261" i="18"/>
  <c r="P261" i="18"/>
  <c r="O261" i="18"/>
  <c r="N261" i="18"/>
  <c r="M261" i="18"/>
  <c r="L261" i="18"/>
  <c r="K261" i="18"/>
  <c r="J261" i="18"/>
  <c r="I261" i="18"/>
  <c r="H261" i="18"/>
  <c r="G261" i="18"/>
  <c r="F261" i="18"/>
  <c r="E261" i="18"/>
  <c r="D261" i="18"/>
  <c r="CM260" i="18"/>
  <c r="CL260" i="18"/>
  <c r="CK260" i="18"/>
  <c r="CJ260" i="18"/>
  <c r="CI260" i="18"/>
  <c r="CH260" i="18"/>
  <c r="CG260" i="18"/>
  <c r="CF260" i="18"/>
  <c r="CE260" i="18"/>
  <c r="CD260" i="18"/>
  <c r="CC260" i="18"/>
  <c r="CB260" i="18"/>
  <c r="CA260" i="18"/>
  <c r="BZ260" i="18"/>
  <c r="BY260" i="18"/>
  <c r="BX260" i="18"/>
  <c r="BW260" i="18"/>
  <c r="BV260" i="18"/>
  <c r="BU260" i="18"/>
  <c r="BT260" i="18"/>
  <c r="BS260" i="18"/>
  <c r="BR260" i="18"/>
  <c r="BQ260" i="18"/>
  <c r="BP260" i="18"/>
  <c r="BO260" i="18"/>
  <c r="BN260" i="18"/>
  <c r="BM260" i="18"/>
  <c r="BL260" i="18"/>
  <c r="BK260" i="18"/>
  <c r="BJ260" i="18"/>
  <c r="BI260" i="18"/>
  <c r="BH260" i="18"/>
  <c r="BG260" i="18"/>
  <c r="BF260" i="18"/>
  <c r="BE260" i="18"/>
  <c r="BD260" i="18"/>
  <c r="BC260" i="18"/>
  <c r="BB260" i="18"/>
  <c r="BA260" i="18"/>
  <c r="AZ260" i="18"/>
  <c r="AY260" i="18"/>
  <c r="AX260" i="18"/>
  <c r="AW260" i="18"/>
  <c r="AV260" i="18"/>
  <c r="AU260" i="18"/>
  <c r="AT260" i="18"/>
  <c r="AS260" i="18"/>
  <c r="AR260" i="18"/>
  <c r="AQ260" i="18"/>
  <c r="AP260" i="18"/>
  <c r="AO260" i="18"/>
  <c r="AN260" i="18"/>
  <c r="AM260" i="18"/>
  <c r="AL260" i="18"/>
  <c r="AK260" i="18"/>
  <c r="AJ260" i="18"/>
  <c r="AI260" i="18"/>
  <c r="AH260" i="18"/>
  <c r="AG260" i="18"/>
  <c r="AF260" i="18"/>
  <c r="AE260" i="18"/>
  <c r="AD260" i="18"/>
  <c r="AC260" i="18"/>
  <c r="AB260" i="18"/>
  <c r="AA260" i="18"/>
  <c r="Z260" i="18"/>
  <c r="Y260" i="18"/>
  <c r="X260" i="18"/>
  <c r="W260" i="18"/>
  <c r="V260" i="18"/>
  <c r="U260" i="18"/>
  <c r="T260" i="18"/>
  <c r="S260" i="18"/>
  <c r="R260" i="18"/>
  <c r="Q260" i="18"/>
  <c r="P260" i="18"/>
  <c r="O260" i="18"/>
  <c r="N260" i="18"/>
  <c r="M260" i="18"/>
  <c r="L260" i="18"/>
  <c r="K260" i="18"/>
  <c r="J260" i="18"/>
  <c r="I260" i="18"/>
  <c r="H260" i="18"/>
  <c r="G260" i="18"/>
  <c r="F260" i="18"/>
  <c r="E260" i="18"/>
  <c r="D260" i="18"/>
  <c r="CM259" i="18"/>
  <c r="CL259" i="18"/>
  <c r="CK259" i="18"/>
  <c r="CJ259" i="18"/>
  <c r="CI259" i="18"/>
  <c r="CH259" i="18"/>
  <c r="CG259" i="18"/>
  <c r="CF259" i="18"/>
  <c r="CE259" i="18"/>
  <c r="CD259" i="18"/>
  <c r="CC259" i="18"/>
  <c r="CB259" i="18"/>
  <c r="CA259" i="18"/>
  <c r="BZ259" i="18"/>
  <c r="BY259" i="18"/>
  <c r="BX259" i="18"/>
  <c r="BW259" i="18"/>
  <c r="BV259" i="18"/>
  <c r="BU259" i="18"/>
  <c r="BT259" i="18"/>
  <c r="BS259" i="18"/>
  <c r="BR259" i="18"/>
  <c r="BQ259" i="18"/>
  <c r="BP259" i="18"/>
  <c r="BO259" i="18"/>
  <c r="BN259" i="18"/>
  <c r="BM259" i="18"/>
  <c r="BL259" i="18"/>
  <c r="BK259" i="18"/>
  <c r="BJ259" i="18"/>
  <c r="BI259" i="18"/>
  <c r="BH259" i="18"/>
  <c r="BG259" i="18"/>
  <c r="BF259" i="18"/>
  <c r="BE259" i="18"/>
  <c r="BD259" i="18"/>
  <c r="BC259" i="18"/>
  <c r="BB259" i="18"/>
  <c r="BA259" i="18"/>
  <c r="AZ259" i="18"/>
  <c r="AY259" i="18"/>
  <c r="AX259" i="18"/>
  <c r="AW259" i="18"/>
  <c r="AV259" i="18"/>
  <c r="AU259" i="18"/>
  <c r="AT259" i="18"/>
  <c r="AS259" i="18"/>
  <c r="AR259" i="18"/>
  <c r="AQ259" i="18"/>
  <c r="AP259" i="18"/>
  <c r="AO259" i="18"/>
  <c r="AN259" i="18"/>
  <c r="AM259" i="18"/>
  <c r="AL259" i="18"/>
  <c r="AK259" i="18"/>
  <c r="AJ259" i="18"/>
  <c r="AI259" i="18"/>
  <c r="AH259" i="18"/>
  <c r="AG259" i="18"/>
  <c r="AF259" i="18"/>
  <c r="AE259" i="18"/>
  <c r="AD259" i="18"/>
  <c r="AC259" i="18"/>
  <c r="AB259" i="18"/>
  <c r="AA259" i="18"/>
  <c r="Z259" i="18"/>
  <c r="Y259" i="18"/>
  <c r="X259" i="18"/>
  <c r="W259" i="18"/>
  <c r="V259" i="18"/>
  <c r="U259" i="18"/>
  <c r="T259" i="18"/>
  <c r="S259" i="18"/>
  <c r="R259" i="18"/>
  <c r="Q259" i="18"/>
  <c r="P259" i="18"/>
  <c r="O259" i="18"/>
  <c r="N259" i="18"/>
  <c r="M259" i="18"/>
  <c r="L259" i="18"/>
  <c r="K259" i="18"/>
  <c r="J259" i="18"/>
  <c r="I259" i="18"/>
  <c r="H259" i="18"/>
  <c r="G259" i="18"/>
  <c r="F259" i="18"/>
  <c r="E259" i="18"/>
  <c r="D259" i="18"/>
  <c r="CM258" i="18"/>
  <c r="CL258" i="18"/>
  <c r="CK258" i="18"/>
  <c r="CJ258" i="18"/>
  <c r="CI258" i="18"/>
  <c r="CH258" i="18"/>
  <c r="CG258" i="18"/>
  <c r="CF258" i="18"/>
  <c r="CE258" i="18"/>
  <c r="CD258" i="18"/>
  <c r="CC258" i="18"/>
  <c r="CB258" i="18"/>
  <c r="CA258" i="18"/>
  <c r="BZ258" i="18"/>
  <c r="BY258" i="18"/>
  <c r="BX258" i="18"/>
  <c r="BW258" i="18"/>
  <c r="BV258" i="18"/>
  <c r="BU258" i="18"/>
  <c r="BT258" i="18"/>
  <c r="BS258" i="18"/>
  <c r="BR258" i="18"/>
  <c r="BQ258" i="18"/>
  <c r="BP258" i="18"/>
  <c r="BO258" i="18"/>
  <c r="BN258" i="18"/>
  <c r="BM258" i="18"/>
  <c r="BL258" i="18"/>
  <c r="BK258" i="18"/>
  <c r="BJ258" i="18"/>
  <c r="BI258" i="18"/>
  <c r="BH258" i="18"/>
  <c r="BG258" i="18"/>
  <c r="BF258" i="18"/>
  <c r="BE258" i="18"/>
  <c r="BD258" i="18"/>
  <c r="BC258" i="18"/>
  <c r="BB258" i="18"/>
  <c r="BA258" i="18"/>
  <c r="AZ258" i="18"/>
  <c r="AY258" i="18"/>
  <c r="AX258" i="18"/>
  <c r="AW258" i="18"/>
  <c r="AV258" i="18"/>
  <c r="AU258" i="18"/>
  <c r="AT258" i="18"/>
  <c r="AS258" i="18"/>
  <c r="AR258" i="18"/>
  <c r="AQ258" i="18"/>
  <c r="AP258" i="18"/>
  <c r="AO258" i="18"/>
  <c r="AN258" i="18"/>
  <c r="AM258" i="18"/>
  <c r="AL258" i="18"/>
  <c r="AK258" i="18"/>
  <c r="AJ258" i="18"/>
  <c r="AI258" i="18"/>
  <c r="AH258" i="18"/>
  <c r="AG258" i="18"/>
  <c r="AF258" i="18"/>
  <c r="AE258" i="18"/>
  <c r="AD258" i="18"/>
  <c r="AC258" i="18"/>
  <c r="AB258" i="18"/>
  <c r="AA258" i="18"/>
  <c r="Z258" i="18"/>
  <c r="Y258" i="18"/>
  <c r="X258" i="18"/>
  <c r="W258" i="18"/>
  <c r="V258" i="18"/>
  <c r="U258" i="18"/>
  <c r="T258" i="18"/>
  <c r="S258" i="18"/>
  <c r="R258" i="18"/>
  <c r="Q258" i="18"/>
  <c r="P258" i="18"/>
  <c r="O258" i="18"/>
  <c r="N258" i="18"/>
  <c r="M258" i="18"/>
  <c r="L258" i="18"/>
  <c r="K258" i="18"/>
  <c r="J258" i="18"/>
  <c r="I258" i="18"/>
  <c r="H258" i="18"/>
  <c r="G258" i="18"/>
  <c r="F258" i="18"/>
  <c r="E258" i="18"/>
  <c r="D258" i="18"/>
  <c r="CM257" i="18"/>
  <c r="CL257" i="18"/>
  <c r="CK257" i="18"/>
  <c r="CJ257" i="18"/>
  <c r="CI257" i="18"/>
  <c r="CH257" i="18"/>
  <c r="CG257" i="18"/>
  <c r="CF257" i="18"/>
  <c r="CE257" i="18"/>
  <c r="CD257" i="18"/>
  <c r="CC257" i="18"/>
  <c r="CB257" i="18"/>
  <c r="CA257" i="18"/>
  <c r="BZ257" i="18"/>
  <c r="BY257" i="18"/>
  <c r="BX257" i="18"/>
  <c r="BW257" i="18"/>
  <c r="BV257" i="18"/>
  <c r="BU257" i="18"/>
  <c r="BT257" i="18"/>
  <c r="BS257" i="18"/>
  <c r="BR257" i="18"/>
  <c r="BQ257" i="18"/>
  <c r="BP257" i="18"/>
  <c r="BO257" i="18"/>
  <c r="BN257" i="18"/>
  <c r="BM257" i="18"/>
  <c r="BL257" i="18"/>
  <c r="BK257" i="18"/>
  <c r="BJ257" i="18"/>
  <c r="BI257" i="18"/>
  <c r="BH257" i="18"/>
  <c r="BG257" i="18"/>
  <c r="BF257" i="18"/>
  <c r="BE257" i="18"/>
  <c r="BD257" i="18"/>
  <c r="BC257" i="18"/>
  <c r="BB257" i="18"/>
  <c r="BA257" i="18"/>
  <c r="AZ257" i="18"/>
  <c r="AY257" i="18"/>
  <c r="AX257" i="18"/>
  <c r="AW257" i="18"/>
  <c r="AV257" i="18"/>
  <c r="AU257" i="18"/>
  <c r="AT257" i="18"/>
  <c r="AS257" i="18"/>
  <c r="AR257" i="18"/>
  <c r="AQ257" i="18"/>
  <c r="AP257" i="18"/>
  <c r="AO257" i="18"/>
  <c r="AN257" i="18"/>
  <c r="AM257" i="18"/>
  <c r="AL257" i="18"/>
  <c r="AK257" i="18"/>
  <c r="AJ257" i="18"/>
  <c r="AI257" i="18"/>
  <c r="AH257" i="18"/>
  <c r="AG257" i="18"/>
  <c r="AF257" i="18"/>
  <c r="AE257" i="18"/>
  <c r="AD257" i="18"/>
  <c r="AC257" i="18"/>
  <c r="AB257" i="18"/>
  <c r="AA257" i="18"/>
  <c r="Z257" i="18"/>
  <c r="Y257" i="18"/>
  <c r="X257" i="18"/>
  <c r="W257" i="18"/>
  <c r="V257" i="18"/>
  <c r="U257" i="18"/>
  <c r="T257" i="18"/>
  <c r="S257" i="18"/>
  <c r="R257" i="18"/>
  <c r="Q257" i="18"/>
  <c r="P257" i="18"/>
  <c r="O257" i="18"/>
  <c r="N257" i="18"/>
  <c r="M257" i="18"/>
  <c r="L257" i="18"/>
  <c r="K257" i="18"/>
  <c r="J257" i="18"/>
  <c r="I257" i="18"/>
  <c r="H257" i="18"/>
  <c r="G257" i="18"/>
  <c r="F257" i="18"/>
  <c r="E257" i="18"/>
  <c r="D257" i="18"/>
  <c r="CM256" i="18"/>
  <c r="CL256" i="18"/>
  <c r="CK256" i="18"/>
  <c r="CJ256" i="18"/>
  <c r="CI256" i="18"/>
  <c r="CH256" i="18"/>
  <c r="CG256" i="18"/>
  <c r="CF256" i="18"/>
  <c r="CE256" i="18"/>
  <c r="CD256" i="18"/>
  <c r="CC256" i="18"/>
  <c r="CB256" i="18"/>
  <c r="CA256" i="18"/>
  <c r="BZ256" i="18"/>
  <c r="BY256" i="18"/>
  <c r="BX256" i="18"/>
  <c r="BW256" i="18"/>
  <c r="BV256" i="18"/>
  <c r="BU256" i="18"/>
  <c r="BT256" i="18"/>
  <c r="BS256" i="18"/>
  <c r="BR256" i="18"/>
  <c r="BQ256" i="18"/>
  <c r="BP256" i="18"/>
  <c r="BO256" i="18"/>
  <c r="BN256" i="18"/>
  <c r="BM256" i="18"/>
  <c r="BL256" i="18"/>
  <c r="BK256" i="18"/>
  <c r="BJ256" i="18"/>
  <c r="BI256" i="18"/>
  <c r="BH256" i="18"/>
  <c r="BG256" i="18"/>
  <c r="BF256" i="18"/>
  <c r="BE256" i="18"/>
  <c r="BD256" i="18"/>
  <c r="BC256" i="18"/>
  <c r="BB256" i="18"/>
  <c r="BA256" i="18"/>
  <c r="AZ256" i="18"/>
  <c r="AY256" i="18"/>
  <c r="AX256" i="18"/>
  <c r="AW256" i="18"/>
  <c r="AV256" i="18"/>
  <c r="AU256" i="18"/>
  <c r="AT256" i="18"/>
  <c r="AS256" i="18"/>
  <c r="AR256" i="18"/>
  <c r="AQ256" i="18"/>
  <c r="AP256" i="18"/>
  <c r="AO256" i="18"/>
  <c r="AN256" i="18"/>
  <c r="AM256" i="18"/>
  <c r="AL256" i="18"/>
  <c r="AK256" i="18"/>
  <c r="AJ256" i="18"/>
  <c r="AI256" i="18"/>
  <c r="AH256" i="18"/>
  <c r="AG256" i="18"/>
  <c r="AF256" i="18"/>
  <c r="AE256" i="18"/>
  <c r="AD256" i="18"/>
  <c r="AC256" i="18"/>
  <c r="AB256" i="18"/>
  <c r="AA256" i="18"/>
  <c r="Z256" i="18"/>
  <c r="Y256" i="18"/>
  <c r="X256" i="18"/>
  <c r="W256" i="18"/>
  <c r="V256" i="18"/>
  <c r="U256" i="18"/>
  <c r="T256" i="18"/>
  <c r="S256" i="18"/>
  <c r="R256" i="18"/>
  <c r="Q256" i="18"/>
  <c r="P256" i="18"/>
  <c r="O256" i="18"/>
  <c r="N256" i="18"/>
  <c r="M256" i="18"/>
  <c r="L256" i="18"/>
  <c r="K256" i="18"/>
  <c r="J256" i="18"/>
  <c r="I256" i="18"/>
  <c r="H256" i="18"/>
  <c r="G256" i="18"/>
  <c r="F256" i="18"/>
  <c r="E256" i="18"/>
  <c r="D256" i="18"/>
  <c r="CM255" i="18"/>
  <c r="CL255" i="18"/>
  <c r="CK255" i="18"/>
  <c r="CJ255" i="18"/>
  <c r="CI255" i="18"/>
  <c r="CH255" i="18"/>
  <c r="CG255" i="18"/>
  <c r="CF255" i="18"/>
  <c r="CE255" i="18"/>
  <c r="CD255" i="18"/>
  <c r="CC255" i="18"/>
  <c r="CB255" i="18"/>
  <c r="CA255" i="18"/>
  <c r="BZ255" i="18"/>
  <c r="BY255" i="18"/>
  <c r="BX255" i="18"/>
  <c r="BW255" i="18"/>
  <c r="BV255" i="18"/>
  <c r="BU255" i="18"/>
  <c r="BT255" i="18"/>
  <c r="BS255" i="18"/>
  <c r="BR255" i="18"/>
  <c r="BQ255" i="18"/>
  <c r="BP255" i="18"/>
  <c r="BO255" i="18"/>
  <c r="BN255" i="18"/>
  <c r="BM255" i="18"/>
  <c r="BL255" i="18"/>
  <c r="BK255" i="18"/>
  <c r="BJ255" i="18"/>
  <c r="BI255" i="18"/>
  <c r="BH255" i="18"/>
  <c r="BG255" i="18"/>
  <c r="BF255" i="18"/>
  <c r="BE255" i="18"/>
  <c r="BD255" i="18"/>
  <c r="BC255" i="18"/>
  <c r="BB255" i="18"/>
  <c r="BA255" i="18"/>
  <c r="AZ255" i="18"/>
  <c r="AY255" i="18"/>
  <c r="AX255" i="18"/>
  <c r="AW255" i="18"/>
  <c r="AV255" i="18"/>
  <c r="AU255" i="18"/>
  <c r="AT255" i="18"/>
  <c r="AS255" i="18"/>
  <c r="AR255" i="18"/>
  <c r="AQ255" i="18"/>
  <c r="AP255" i="18"/>
  <c r="AO255" i="18"/>
  <c r="AN255" i="18"/>
  <c r="AM255" i="18"/>
  <c r="AL255" i="18"/>
  <c r="AK255" i="18"/>
  <c r="AJ255" i="18"/>
  <c r="AI255" i="18"/>
  <c r="AH255" i="18"/>
  <c r="AG255" i="18"/>
  <c r="AF255" i="18"/>
  <c r="AE255" i="18"/>
  <c r="AD255" i="18"/>
  <c r="AC255" i="18"/>
  <c r="AB255" i="18"/>
  <c r="AA255" i="18"/>
  <c r="Z255" i="18"/>
  <c r="Y255" i="18"/>
  <c r="X255" i="18"/>
  <c r="W255" i="18"/>
  <c r="V255" i="18"/>
  <c r="U255" i="18"/>
  <c r="T255" i="18"/>
  <c r="S255" i="18"/>
  <c r="R255" i="18"/>
  <c r="Q255" i="18"/>
  <c r="P255" i="18"/>
  <c r="O255" i="18"/>
  <c r="N255" i="18"/>
  <c r="M255" i="18"/>
  <c r="L255" i="18"/>
  <c r="K255" i="18"/>
  <c r="J255" i="18"/>
  <c r="I255" i="18"/>
  <c r="H255" i="18"/>
  <c r="G255" i="18"/>
  <c r="F255" i="18"/>
  <c r="E255" i="18"/>
  <c r="D255" i="18"/>
  <c r="CM254" i="18"/>
  <c r="CL254" i="18"/>
  <c r="CK254" i="18"/>
  <c r="CJ254" i="18"/>
  <c r="CI254" i="18"/>
  <c r="CH254" i="18"/>
  <c r="CG254" i="18"/>
  <c r="CF254" i="18"/>
  <c r="CE254" i="18"/>
  <c r="CD254" i="18"/>
  <c r="CC254" i="18"/>
  <c r="CB254" i="18"/>
  <c r="CA254" i="18"/>
  <c r="BZ254" i="18"/>
  <c r="BY254" i="18"/>
  <c r="BX254" i="18"/>
  <c r="BW254" i="18"/>
  <c r="BV254" i="18"/>
  <c r="BU254" i="18"/>
  <c r="BT254" i="18"/>
  <c r="BS254" i="18"/>
  <c r="BR254" i="18"/>
  <c r="BQ254" i="18"/>
  <c r="BP254" i="18"/>
  <c r="BO254" i="18"/>
  <c r="BN254" i="18"/>
  <c r="BM254" i="18"/>
  <c r="BL254" i="18"/>
  <c r="BK254" i="18"/>
  <c r="BJ254" i="18"/>
  <c r="BI254" i="18"/>
  <c r="BH254" i="18"/>
  <c r="BG254" i="18"/>
  <c r="BF254" i="18"/>
  <c r="BE254" i="18"/>
  <c r="BD254" i="18"/>
  <c r="BC254" i="18"/>
  <c r="BB254" i="18"/>
  <c r="BA254" i="18"/>
  <c r="AZ254" i="18"/>
  <c r="AY254" i="18"/>
  <c r="AX254" i="18"/>
  <c r="AW254" i="18"/>
  <c r="AV254" i="18"/>
  <c r="AU254" i="18"/>
  <c r="AT254" i="18"/>
  <c r="AS254" i="18"/>
  <c r="AR254" i="18"/>
  <c r="AQ254" i="18"/>
  <c r="AP254" i="18"/>
  <c r="AO254" i="18"/>
  <c r="AN254" i="18"/>
  <c r="AM254" i="18"/>
  <c r="AL254" i="18"/>
  <c r="AK254" i="18"/>
  <c r="AJ254" i="18"/>
  <c r="AI254" i="18"/>
  <c r="AH254" i="18"/>
  <c r="AG254" i="18"/>
  <c r="AF254" i="18"/>
  <c r="AE254" i="18"/>
  <c r="AD254" i="18"/>
  <c r="AC254" i="18"/>
  <c r="AB254" i="18"/>
  <c r="AA254" i="18"/>
  <c r="Z254" i="18"/>
  <c r="Y254" i="18"/>
  <c r="X254" i="18"/>
  <c r="W254" i="18"/>
  <c r="V254" i="18"/>
  <c r="U254" i="18"/>
  <c r="T254" i="18"/>
  <c r="S254" i="18"/>
  <c r="R254" i="18"/>
  <c r="Q254" i="18"/>
  <c r="P254" i="18"/>
  <c r="O254" i="18"/>
  <c r="N254" i="18"/>
  <c r="M254" i="18"/>
  <c r="L254" i="18"/>
  <c r="K254" i="18"/>
  <c r="J254" i="18"/>
  <c r="I254" i="18"/>
  <c r="H254" i="18"/>
  <c r="G254" i="18"/>
  <c r="F254" i="18"/>
  <c r="E254" i="18"/>
  <c r="D254" i="18"/>
  <c r="CM253" i="18"/>
  <c r="CL253" i="18"/>
  <c r="CK253" i="18"/>
  <c r="CJ253" i="18"/>
  <c r="CI253" i="18"/>
  <c r="CH253" i="18"/>
  <c r="CG253" i="18"/>
  <c r="CF253" i="18"/>
  <c r="CE253" i="18"/>
  <c r="CD253" i="18"/>
  <c r="CC253" i="18"/>
  <c r="CB253" i="18"/>
  <c r="CA253" i="18"/>
  <c r="BZ253" i="18"/>
  <c r="BY253" i="18"/>
  <c r="BX253" i="18"/>
  <c r="BW253" i="18"/>
  <c r="BV253" i="18"/>
  <c r="BU253" i="18"/>
  <c r="BT253" i="18"/>
  <c r="BS253" i="18"/>
  <c r="BR253" i="18"/>
  <c r="BQ253" i="18"/>
  <c r="BP253" i="18"/>
  <c r="BO253" i="18"/>
  <c r="BN253" i="18"/>
  <c r="BM253" i="18"/>
  <c r="BL253" i="18"/>
  <c r="BK253" i="18"/>
  <c r="BJ253" i="18"/>
  <c r="BI253" i="18"/>
  <c r="BH253" i="18"/>
  <c r="BG253" i="18"/>
  <c r="BF253" i="18"/>
  <c r="BE253" i="18"/>
  <c r="BD253" i="18"/>
  <c r="BC253" i="18"/>
  <c r="BB253" i="18"/>
  <c r="BA253" i="18"/>
  <c r="AZ253" i="18"/>
  <c r="AY253" i="18"/>
  <c r="AX253" i="18"/>
  <c r="AW253" i="18"/>
  <c r="AV253" i="18"/>
  <c r="AU253" i="18"/>
  <c r="AT253" i="18"/>
  <c r="AS253" i="18"/>
  <c r="AR253" i="18"/>
  <c r="AQ253" i="18"/>
  <c r="AP253" i="18"/>
  <c r="AO253" i="18"/>
  <c r="AN253" i="18"/>
  <c r="AM253" i="18"/>
  <c r="AL253" i="18"/>
  <c r="AK253" i="18"/>
  <c r="AJ253" i="18"/>
  <c r="AI253" i="18"/>
  <c r="AH253" i="18"/>
  <c r="AG253" i="18"/>
  <c r="AF253" i="18"/>
  <c r="AE253" i="18"/>
  <c r="AD253" i="18"/>
  <c r="AC253" i="18"/>
  <c r="AB253" i="18"/>
  <c r="AA253" i="18"/>
  <c r="Z253" i="18"/>
  <c r="Y253" i="18"/>
  <c r="X253" i="18"/>
  <c r="W253" i="18"/>
  <c r="V253" i="18"/>
  <c r="U253" i="18"/>
  <c r="T253" i="18"/>
  <c r="S253" i="18"/>
  <c r="R253" i="18"/>
  <c r="Q253" i="18"/>
  <c r="P253" i="18"/>
  <c r="O253" i="18"/>
  <c r="N253" i="18"/>
  <c r="M253" i="18"/>
  <c r="L253" i="18"/>
  <c r="K253" i="18"/>
  <c r="J253" i="18"/>
  <c r="I253" i="18"/>
  <c r="H253" i="18"/>
  <c r="G253" i="18"/>
  <c r="F253" i="18"/>
  <c r="E253" i="18"/>
  <c r="D253" i="18"/>
  <c r="CM252" i="18"/>
  <c r="CL252" i="18"/>
  <c r="CK252" i="18"/>
  <c r="CJ252" i="18"/>
  <c r="CI252" i="18"/>
  <c r="CH252" i="18"/>
  <c r="CG252" i="18"/>
  <c r="CF252" i="18"/>
  <c r="CE252" i="18"/>
  <c r="CD252" i="18"/>
  <c r="CC252" i="18"/>
  <c r="CB252" i="18"/>
  <c r="CA252" i="18"/>
  <c r="BZ252" i="18"/>
  <c r="BY252" i="18"/>
  <c r="BX252" i="18"/>
  <c r="BW252" i="18"/>
  <c r="BV252" i="18"/>
  <c r="BU252" i="18"/>
  <c r="BT252" i="18"/>
  <c r="BS252" i="18"/>
  <c r="BR252" i="18"/>
  <c r="BQ252" i="18"/>
  <c r="BP252" i="18"/>
  <c r="BO252" i="18"/>
  <c r="BN252" i="18"/>
  <c r="BM252" i="18"/>
  <c r="BL252" i="18"/>
  <c r="BK252" i="18"/>
  <c r="BJ252" i="18"/>
  <c r="BI252" i="18"/>
  <c r="BH252" i="18"/>
  <c r="BG252" i="18"/>
  <c r="BF252" i="18"/>
  <c r="BE252" i="18"/>
  <c r="BD252" i="18"/>
  <c r="BC252" i="18"/>
  <c r="BB252" i="18"/>
  <c r="BA252" i="18"/>
  <c r="AZ252" i="18"/>
  <c r="AY252" i="18"/>
  <c r="AX252" i="18"/>
  <c r="AW252" i="18"/>
  <c r="AV252" i="18"/>
  <c r="AU252" i="18"/>
  <c r="AT252" i="18"/>
  <c r="AS252" i="18"/>
  <c r="AR252" i="18"/>
  <c r="AQ252" i="18"/>
  <c r="AP252" i="18"/>
  <c r="AO252" i="18"/>
  <c r="AN252" i="18"/>
  <c r="AM252" i="18"/>
  <c r="AL252" i="18"/>
  <c r="AK252" i="18"/>
  <c r="AJ252" i="18"/>
  <c r="AI252" i="18"/>
  <c r="AH252" i="18"/>
  <c r="AG252" i="18"/>
  <c r="AF252" i="18"/>
  <c r="AE252" i="18"/>
  <c r="AD252" i="18"/>
  <c r="AC252" i="18"/>
  <c r="AB252" i="18"/>
  <c r="AA252" i="18"/>
  <c r="Z252" i="18"/>
  <c r="Y252" i="18"/>
  <c r="X252" i="18"/>
  <c r="W252" i="18"/>
  <c r="V252" i="18"/>
  <c r="U252" i="18"/>
  <c r="T252" i="18"/>
  <c r="S252" i="18"/>
  <c r="R252" i="18"/>
  <c r="Q252" i="18"/>
  <c r="P252" i="18"/>
  <c r="O252" i="18"/>
  <c r="N252" i="18"/>
  <c r="M252" i="18"/>
  <c r="L252" i="18"/>
  <c r="K252" i="18"/>
  <c r="J252" i="18"/>
  <c r="I252" i="18"/>
  <c r="H252" i="18"/>
  <c r="G252" i="18"/>
  <c r="F252" i="18"/>
  <c r="E252" i="18"/>
  <c r="D252" i="18"/>
  <c r="CM251" i="18"/>
  <c r="CL251" i="18"/>
  <c r="CK251" i="18"/>
  <c r="CJ251" i="18"/>
  <c r="CI251" i="18"/>
  <c r="CH251" i="18"/>
  <c r="CG251" i="18"/>
  <c r="CF251" i="18"/>
  <c r="CE251" i="18"/>
  <c r="CD251" i="18"/>
  <c r="CC251" i="18"/>
  <c r="CB251" i="18"/>
  <c r="CA251" i="18"/>
  <c r="BZ251" i="18"/>
  <c r="BY251" i="18"/>
  <c r="BX251" i="18"/>
  <c r="BW251" i="18"/>
  <c r="BV251" i="18"/>
  <c r="BU251" i="18"/>
  <c r="BT251" i="18"/>
  <c r="BS251" i="18"/>
  <c r="BR251" i="18"/>
  <c r="BQ251" i="18"/>
  <c r="BP251" i="18"/>
  <c r="BO251" i="18"/>
  <c r="BN251" i="18"/>
  <c r="BM251" i="18"/>
  <c r="BL251" i="18"/>
  <c r="BK251" i="18"/>
  <c r="BJ251" i="18"/>
  <c r="BI251" i="18"/>
  <c r="BH251" i="18"/>
  <c r="BG251" i="18"/>
  <c r="BF251" i="18"/>
  <c r="BE251" i="18"/>
  <c r="BD251" i="18"/>
  <c r="BC251" i="18"/>
  <c r="BB251" i="18"/>
  <c r="BA251" i="18"/>
  <c r="AZ251" i="18"/>
  <c r="AY251" i="18"/>
  <c r="AX251" i="18"/>
  <c r="AW251" i="18"/>
  <c r="AV251" i="18"/>
  <c r="AU251" i="18"/>
  <c r="AT251" i="18"/>
  <c r="AS251" i="18"/>
  <c r="AR251" i="18"/>
  <c r="AQ251" i="18"/>
  <c r="AP251" i="18"/>
  <c r="AO251" i="18"/>
  <c r="AN251" i="18"/>
  <c r="AM251" i="18"/>
  <c r="AL251" i="18"/>
  <c r="AK251" i="18"/>
  <c r="AJ251" i="18"/>
  <c r="AI251" i="18"/>
  <c r="AH251" i="18"/>
  <c r="AG251" i="18"/>
  <c r="AF251" i="18"/>
  <c r="AE251" i="18"/>
  <c r="AD251" i="18"/>
  <c r="AC251" i="18"/>
  <c r="AB251" i="18"/>
  <c r="AA251" i="18"/>
  <c r="Z251" i="18"/>
  <c r="Y251" i="18"/>
  <c r="X251" i="18"/>
  <c r="W251" i="18"/>
  <c r="V251" i="18"/>
  <c r="U251" i="18"/>
  <c r="T251" i="18"/>
  <c r="S251" i="18"/>
  <c r="R251" i="18"/>
  <c r="Q251" i="18"/>
  <c r="P251" i="18"/>
  <c r="O251" i="18"/>
  <c r="N251" i="18"/>
  <c r="M251" i="18"/>
  <c r="L251" i="18"/>
  <c r="K251" i="18"/>
  <c r="J251" i="18"/>
  <c r="I251" i="18"/>
  <c r="H251" i="18"/>
  <c r="G251" i="18"/>
  <c r="F251" i="18"/>
  <c r="E251" i="18"/>
  <c r="D251" i="18"/>
  <c r="CM250" i="18"/>
  <c r="CL250" i="18"/>
  <c r="CK250" i="18"/>
  <c r="CJ250" i="18"/>
  <c r="CI250" i="18"/>
  <c r="CH250" i="18"/>
  <c r="CG250" i="18"/>
  <c r="CF250" i="18"/>
  <c r="CE250" i="18"/>
  <c r="CD250" i="18"/>
  <c r="CC250" i="18"/>
  <c r="CB250" i="18"/>
  <c r="CA250" i="18"/>
  <c r="BZ250" i="18"/>
  <c r="BY250" i="18"/>
  <c r="BX250" i="18"/>
  <c r="BW250" i="18"/>
  <c r="BV250" i="18"/>
  <c r="BU250" i="18"/>
  <c r="BT250" i="18"/>
  <c r="BS250" i="18"/>
  <c r="BR250" i="18"/>
  <c r="BQ250" i="18"/>
  <c r="BP250" i="18"/>
  <c r="BO250" i="18"/>
  <c r="BN250" i="18"/>
  <c r="BM250" i="18"/>
  <c r="BL250" i="18"/>
  <c r="BK250" i="18"/>
  <c r="BJ250" i="18"/>
  <c r="BI250" i="18"/>
  <c r="BH250" i="18"/>
  <c r="BG250" i="18"/>
  <c r="BF250" i="18"/>
  <c r="BE250" i="18"/>
  <c r="BD250" i="18"/>
  <c r="BC250" i="18"/>
  <c r="BB250" i="18"/>
  <c r="BA250" i="18"/>
  <c r="AZ250" i="18"/>
  <c r="AY250" i="18"/>
  <c r="AX250" i="18"/>
  <c r="AW250" i="18"/>
  <c r="AV250" i="18"/>
  <c r="AU250" i="18"/>
  <c r="AT250" i="18"/>
  <c r="AS250" i="18"/>
  <c r="AR250" i="18"/>
  <c r="AQ250" i="18"/>
  <c r="AP250" i="18"/>
  <c r="AO250" i="18"/>
  <c r="AN250" i="18"/>
  <c r="AM250" i="18"/>
  <c r="AL250" i="18"/>
  <c r="AK250" i="18"/>
  <c r="AJ250" i="18"/>
  <c r="AI250" i="18"/>
  <c r="AH250" i="18"/>
  <c r="AG250" i="18"/>
  <c r="AF250" i="18"/>
  <c r="AE250" i="18"/>
  <c r="AD250" i="18"/>
  <c r="AC250" i="18"/>
  <c r="AB250" i="18"/>
  <c r="AA250" i="18"/>
  <c r="Z250" i="18"/>
  <c r="Y250" i="18"/>
  <c r="X250" i="18"/>
  <c r="W250" i="18"/>
  <c r="V250" i="18"/>
  <c r="U250" i="18"/>
  <c r="T250" i="18"/>
  <c r="S250" i="18"/>
  <c r="R250" i="18"/>
  <c r="Q250" i="18"/>
  <c r="P250" i="18"/>
  <c r="O250" i="18"/>
  <c r="N250" i="18"/>
  <c r="M250" i="18"/>
  <c r="L250" i="18"/>
  <c r="K250" i="18"/>
  <c r="J250" i="18"/>
  <c r="I250" i="18"/>
  <c r="H250" i="18"/>
  <c r="G250" i="18"/>
  <c r="F250" i="18"/>
  <c r="E250" i="18"/>
  <c r="D250" i="18"/>
  <c r="CM249" i="18"/>
  <c r="CM369" i="18" s="1"/>
  <c r="CM443" i="18" s="1"/>
  <c r="CL249" i="18"/>
  <c r="CL369" i="18" s="1"/>
  <c r="CL443" i="18" s="1"/>
  <c r="CK249" i="18"/>
  <c r="CK369" i="18" s="1"/>
  <c r="CK443" i="18" s="1"/>
  <c r="CJ249" i="18"/>
  <c r="CJ369" i="18" s="1"/>
  <c r="CJ443" i="18" s="1"/>
  <c r="CI249" i="18"/>
  <c r="CI369" i="18" s="1"/>
  <c r="CI443" i="18" s="1"/>
  <c r="CH249" i="18"/>
  <c r="CH369" i="18" s="1"/>
  <c r="CH443" i="18" s="1"/>
  <c r="CG249" i="18"/>
  <c r="CG369" i="18" s="1"/>
  <c r="CG443" i="18" s="1"/>
  <c r="CF249" i="18"/>
  <c r="CF369" i="18" s="1"/>
  <c r="CF443" i="18" s="1"/>
  <c r="CE249" i="18"/>
  <c r="CE369" i="18" s="1"/>
  <c r="CE443" i="18" s="1"/>
  <c r="CD249" i="18"/>
  <c r="CD369" i="18" s="1"/>
  <c r="CD443" i="18" s="1"/>
  <c r="CC249" i="18"/>
  <c r="CC369" i="18" s="1"/>
  <c r="CC443" i="18" s="1"/>
  <c r="CB249" i="18"/>
  <c r="CB369" i="18" s="1"/>
  <c r="CB443" i="18" s="1"/>
  <c r="CA249" i="18"/>
  <c r="CA369" i="18" s="1"/>
  <c r="CA443" i="18" s="1"/>
  <c r="BZ249" i="18"/>
  <c r="BZ369" i="18" s="1"/>
  <c r="BZ443" i="18" s="1"/>
  <c r="BY249" i="18"/>
  <c r="BY369" i="18" s="1"/>
  <c r="BY443" i="18" s="1"/>
  <c r="BX249" i="18"/>
  <c r="BX369" i="18" s="1"/>
  <c r="BX443" i="18" s="1"/>
  <c r="BW249" i="18"/>
  <c r="BW369" i="18" s="1"/>
  <c r="BW443" i="18" s="1"/>
  <c r="BV249" i="18"/>
  <c r="BV369" i="18" s="1"/>
  <c r="BV443" i="18" s="1"/>
  <c r="BU249" i="18"/>
  <c r="BU369" i="18" s="1"/>
  <c r="BU443" i="18" s="1"/>
  <c r="BT249" i="18"/>
  <c r="BT369" i="18" s="1"/>
  <c r="BT443" i="18" s="1"/>
  <c r="BS249" i="18"/>
  <c r="BS369" i="18" s="1"/>
  <c r="BS443" i="18" s="1"/>
  <c r="BR249" i="18"/>
  <c r="BR369" i="18" s="1"/>
  <c r="BR443" i="18" s="1"/>
  <c r="BQ249" i="18"/>
  <c r="BQ369" i="18" s="1"/>
  <c r="BQ443" i="18" s="1"/>
  <c r="BP249" i="18"/>
  <c r="BP369" i="18" s="1"/>
  <c r="BP443" i="18" s="1"/>
  <c r="BO249" i="18"/>
  <c r="BO369" i="18" s="1"/>
  <c r="BO443" i="18" s="1"/>
  <c r="BN249" i="18"/>
  <c r="BN369" i="18" s="1"/>
  <c r="BN443" i="18" s="1"/>
  <c r="BM249" i="18"/>
  <c r="BM369" i="18" s="1"/>
  <c r="BM443" i="18" s="1"/>
  <c r="BL249" i="18"/>
  <c r="BL369" i="18" s="1"/>
  <c r="BL443" i="18" s="1"/>
  <c r="BK249" i="18"/>
  <c r="BK369" i="18" s="1"/>
  <c r="BK443" i="18" s="1"/>
  <c r="BJ249" i="18"/>
  <c r="BJ369" i="18" s="1"/>
  <c r="BJ443" i="18" s="1"/>
  <c r="BI249" i="18"/>
  <c r="BI369" i="18" s="1"/>
  <c r="BI443" i="18" s="1"/>
  <c r="BH249" i="18"/>
  <c r="BH369" i="18" s="1"/>
  <c r="BH443" i="18" s="1"/>
  <c r="BG249" i="18"/>
  <c r="BG369" i="18" s="1"/>
  <c r="BG443" i="18" s="1"/>
  <c r="BF249" i="18"/>
  <c r="BF369" i="18" s="1"/>
  <c r="BF443" i="18" s="1"/>
  <c r="BE249" i="18"/>
  <c r="BE369" i="18" s="1"/>
  <c r="BE443" i="18" s="1"/>
  <c r="BD249" i="18"/>
  <c r="BD369" i="18" s="1"/>
  <c r="BD443" i="18" s="1"/>
  <c r="BC249" i="18"/>
  <c r="BC369" i="18" s="1"/>
  <c r="BC443" i="18" s="1"/>
  <c r="BB249" i="18"/>
  <c r="BB369" i="18" s="1"/>
  <c r="BB443" i="18" s="1"/>
  <c r="BA249" i="18"/>
  <c r="BA369" i="18" s="1"/>
  <c r="BA443" i="18" s="1"/>
  <c r="AZ249" i="18"/>
  <c r="AZ369" i="18" s="1"/>
  <c r="AZ443" i="18" s="1"/>
  <c r="AY249" i="18"/>
  <c r="AY369" i="18" s="1"/>
  <c r="AY443" i="18" s="1"/>
  <c r="AX249" i="18"/>
  <c r="AX369" i="18" s="1"/>
  <c r="AX443" i="18" s="1"/>
  <c r="AW249" i="18"/>
  <c r="AW369" i="18" s="1"/>
  <c r="AW443" i="18" s="1"/>
  <c r="AV249" i="18"/>
  <c r="AV369" i="18" s="1"/>
  <c r="AV443" i="18" s="1"/>
  <c r="AU249" i="18"/>
  <c r="AU369" i="18" s="1"/>
  <c r="AU443" i="18" s="1"/>
  <c r="AT249" i="18"/>
  <c r="AT369" i="18" s="1"/>
  <c r="AT443" i="18" s="1"/>
  <c r="AS249" i="18"/>
  <c r="AS369" i="18" s="1"/>
  <c r="AS443" i="18" s="1"/>
  <c r="AR249" i="18"/>
  <c r="AR369" i="18" s="1"/>
  <c r="AR443" i="18" s="1"/>
  <c r="AQ249" i="18"/>
  <c r="AQ369" i="18" s="1"/>
  <c r="AQ443" i="18" s="1"/>
  <c r="AP249" i="18"/>
  <c r="AP369" i="18" s="1"/>
  <c r="AP443" i="18" s="1"/>
  <c r="AO249" i="18"/>
  <c r="AO369" i="18" s="1"/>
  <c r="AO443" i="18" s="1"/>
  <c r="AN249" i="18"/>
  <c r="AN369" i="18" s="1"/>
  <c r="AN443" i="18" s="1"/>
  <c r="AM249" i="18"/>
  <c r="AM369" i="18" s="1"/>
  <c r="AM443" i="18" s="1"/>
  <c r="AL249" i="18"/>
  <c r="AL369" i="18" s="1"/>
  <c r="AL443" i="18" s="1"/>
  <c r="AK249" i="18"/>
  <c r="AK369" i="18" s="1"/>
  <c r="AK443" i="18" s="1"/>
  <c r="AJ249" i="18"/>
  <c r="AJ369" i="18" s="1"/>
  <c r="AJ443" i="18" s="1"/>
  <c r="AI249" i="18"/>
  <c r="AI369" i="18" s="1"/>
  <c r="AI443" i="18" s="1"/>
  <c r="AH249" i="18"/>
  <c r="AH369" i="18" s="1"/>
  <c r="AH443" i="18" s="1"/>
  <c r="AG249" i="18"/>
  <c r="AG369" i="18" s="1"/>
  <c r="AG443" i="18" s="1"/>
  <c r="AF249" i="18"/>
  <c r="AF369" i="18" s="1"/>
  <c r="AF443" i="18" s="1"/>
  <c r="AE249" i="18"/>
  <c r="AE369" i="18" s="1"/>
  <c r="AE443" i="18" s="1"/>
  <c r="AD249" i="18"/>
  <c r="AD369" i="18" s="1"/>
  <c r="AD443" i="18" s="1"/>
  <c r="AC249" i="18"/>
  <c r="AC369" i="18" s="1"/>
  <c r="AC443" i="18" s="1"/>
  <c r="AB249" i="18"/>
  <c r="AB369" i="18" s="1"/>
  <c r="AB443" i="18" s="1"/>
  <c r="AA249" i="18"/>
  <c r="AA369" i="18" s="1"/>
  <c r="AA443" i="18" s="1"/>
  <c r="Z249" i="18"/>
  <c r="Z369" i="18" s="1"/>
  <c r="Z443" i="18" s="1"/>
  <c r="Y249" i="18"/>
  <c r="Y369" i="18" s="1"/>
  <c r="Y443" i="18" s="1"/>
  <c r="X249" i="18"/>
  <c r="X369" i="18" s="1"/>
  <c r="X443" i="18" s="1"/>
  <c r="W249" i="18"/>
  <c r="W369" i="18" s="1"/>
  <c r="W443" i="18" s="1"/>
  <c r="V249" i="18"/>
  <c r="V369" i="18" s="1"/>
  <c r="V443" i="18" s="1"/>
  <c r="U249" i="18"/>
  <c r="U369" i="18" s="1"/>
  <c r="U443" i="18" s="1"/>
  <c r="T249" i="18"/>
  <c r="T369" i="18" s="1"/>
  <c r="T443" i="18" s="1"/>
  <c r="S249" i="18"/>
  <c r="S369" i="18" s="1"/>
  <c r="S443" i="18" s="1"/>
  <c r="R249" i="18"/>
  <c r="R369" i="18" s="1"/>
  <c r="R443" i="18" s="1"/>
  <c r="Q249" i="18"/>
  <c r="Q369" i="18" s="1"/>
  <c r="Q443" i="18" s="1"/>
  <c r="P249" i="18"/>
  <c r="P369" i="18" s="1"/>
  <c r="P443" i="18" s="1"/>
  <c r="O249" i="18"/>
  <c r="O369" i="18" s="1"/>
  <c r="O443" i="18" s="1"/>
  <c r="N249" i="18"/>
  <c r="N369" i="18" s="1"/>
  <c r="N443" i="18" s="1"/>
  <c r="M249" i="18"/>
  <c r="M369" i="18" s="1"/>
  <c r="M443" i="18" s="1"/>
  <c r="L249" i="18"/>
  <c r="L369" i="18" s="1"/>
  <c r="L443" i="18" s="1"/>
  <c r="K249" i="18"/>
  <c r="K369" i="18" s="1"/>
  <c r="K443" i="18" s="1"/>
  <c r="J249" i="18"/>
  <c r="J369" i="18" s="1"/>
  <c r="J443" i="18" s="1"/>
  <c r="I249" i="18"/>
  <c r="I369" i="18" s="1"/>
  <c r="I443" i="18" s="1"/>
  <c r="H249" i="18"/>
  <c r="H369" i="18" s="1"/>
  <c r="H443" i="18" s="1"/>
  <c r="G249" i="18"/>
  <c r="G369" i="18" s="1"/>
  <c r="G443" i="18" s="1"/>
  <c r="F249" i="18"/>
  <c r="F369" i="18" s="1"/>
  <c r="F443" i="18" s="1"/>
  <c r="E249" i="18"/>
  <c r="E369" i="18" s="1"/>
  <c r="E443" i="18" s="1"/>
  <c r="D249" i="18"/>
  <c r="D369" i="18" s="1"/>
  <c r="D443" i="18" s="1"/>
  <c r="CM247" i="18"/>
  <c r="CL247" i="18"/>
  <c r="CK247" i="18"/>
  <c r="CJ247" i="18"/>
  <c r="CI247" i="18"/>
  <c r="CH247" i="18"/>
  <c r="CG247" i="18"/>
  <c r="CF247" i="18"/>
  <c r="CE247" i="18"/>
  <c r="CD247" i="18"/>
  <c r="CC247" i="18"/>
  <c r="CB247" i="18"/>
  <c r="CA247" i="18"/>
  <c r="BZ247" i="18"/>
  <c r="BY247" i="18"/>
  <c r="BX247" i="18"/>
  <c r="BW247" i="18"/>
  <c r="BV247" i="18"/>
  <c r="BU247" i="18"/>
  <c r="BT247" i="18"/>
  <c r="BS247" i="18"/>
  <c r="BR247" i="18"/>
  <c r="BQ247" i="18"/>
  <c r="BP247" i="18"/>
  <c r="BO247" i="18"/>
  <c r="BN247" i="18"/>
  <c r="BM247" i="18"/>
  <c r="BL247" i="18"/>
  <c r="BK247" i="18"/>
  <c r="BJ247" i="18"/>
  <c r="BI247" i="18"/>
  <c r="BH247" i="18"/>
  <c r="BG247" i="18"/>
  <c r="BF247" i="18"/>
  <c r="BE247" i="18"/>
  <c r="BD247" i="18"/>
  <c r="BC247" i="18"/>
  <c r="BB247" i="18"/>
  <c r="BA247" i="18"/>
  <c r="AZ247" i="18"/>
  <c r="AY247" i="18"/>
  <c r="AX247" i="18"/>
  <c r="AW247" i="18"/>
  <c r="AV247" i="18"/>
  <c r="AU247" i="18"/>
  <c r="AT247" i="18"/>
  <c r="AS247" i="18"/>
  <c r="AR247" i="18"/>
  <c r="AQ247" i="18"/>
  <c r="AP247" i="18"/>
  <c r="AO247" i="18"/>
  <c r="AN247" i="18"/>
  <c r="AM247" i="18"/>
  <c r="AL247" i="18"/>
  <c r="AK247" i="18"/>
  <c r="AJ247" i="18"/>
  <c r="AI247" i="18"/>
  <c r="AH247" i="18"/>
  <c r="AG247" i="18"/>
  <c r="AF247" i="18"/>
  <c r="AE247" i="18"/>
  <c r="AD247" i="18"/>
  <c r="AC247" i="18"/>
  <c r="AB247" i="18"/>
  <c r="AA247" i="18"/>
  <c r="Z247" i="18"/>
  <c r="Y247" i="18"/>
  <c r="X247" i="18"/>
  <c r="W247" i="18"/>
  <c r="V247" i="18"/>
  <c r="U247" i="18"/>
  <c r="T247" i="18"/>
  <c r="S247" i="18"/>
  <c r="R247" i="18"/>
  <c r="Q247" i="18"/>
  <c r="P247" i="18"/>
  <c r="O247" i="18"/>
  <c r="N247" i="18"/>
  <c r="M247" i="18"/>
  <c r="L247" i="18"/>
  <c r="K247" i="18"/>
  <c r="J247" i="18"/>
  <c r="I247" i="18"/>
  <c r="H247" i="18"/>
  <c r="G247" i="18"/>
  <c r="F247" i="18"/>
  <c r="E247" i="18"/>
  <c r="D247" i="18"/>
  <c r="CM246" i="18"/>
  <c r="CL246" i="18"/>
  <c r="CK246" i="18"/>
  <c r="CJ246" i="18"/>
  <c r="CI246" i="18"/>
  <c r="CH246" i="18"/>
  <c r="CG246" i="18"/>
  <c r="CF246" i="18"/>
  <c r="CE246" i="18"/>
  <c r="CD246" i="18"/>
  <c r="CC246" i="18"/>
  <c r="CB246" i="18"/>
  <c r="CA246" i="18"/>
  <c r="BZ246" i="18"/>
  <c r="BY246" i="18"/>
  <c r="BX246" i="18"/>
  <c r="BW246" i="18"/>
  <c r="BV246" i="18"/>
  <c r="BU246" i="18"/>
  <c r="BT246" i="18"/>
  <c r="BS246" i="18"/>
  <c r="BR246" i="18"/>
  <c r="BQ246" i="18"/>
  <c r="BP246" i="18"/>
  <c r="BO246" i="18"/>
  <c r="BN246" i="18"/>
  <c r="BM246" i="18"/>
  <c r="BL246" i="18"/>
  <c r="BK246" i="18"/>
  <c r="BJ246" i="18"/>
  <c r="BI246" i="18"/>
  <c r="BH246" i="18"/>
  <c r="BG246" i="18"/>
  <c r="BF246" i="18"/>
  <c r="BE246" i="18"/>
  <c r="BD246" i="18"/>
  <c r="BC246" i="18"/>
  <c r="BB246" i="18"/>
  <c r="BA246" i="18"/>
  <c r="AZ246" i="18"/>
  <c r="AY246" i="18"/>
  <c r="AX246" i="18"/>
  <c r="AW246" i="18"/>
  <c r="AV246" i="18"/>
  <c r="AU246" i="18"/>
  <c r="AT246" i="18"/>
  <c r="AS246" i="18"/>
  <c r="AR246" i="18"/>
  <c r="AQ246" i="18"/>
  <c r="AP246" i="18"/>
  <c r="AO246" i="18"/>
  <c r="AN246" i="18"/>
  <c r="AM246" i="18"/>
  <c r="AL246" i="18"/>
  <c r="AK246" i="18"/>
  <c r="AJ246" i="18"/>
  <c r="AI246" i="18"/>
  <c r="AH246" i="18"/>
  <c r="AG246" i="18"/>
  <c r="AF246" i="18"/>
  <c r="AE246" i="18"/>
  <c r="AD246" i="18"/>
  <c r="AC246" i="18"/>
  <c r="AB246" i="18"/>
  <c r="AA246" i="18"/>
  <c r="Z246" i="18"/>
  <c r="Y246" i="18"/>
  <c r="X246" i="18"/>
  <c r="W246" i="18"/>
  <c r="V246" i="18"/>
  <c r="U246" i="18"/>
  <c r="T246" i="18"/>
  <c r="S246" i="18"/>
  <c r="R246" i="18"/>
  <c r="Q246" i="18"/>
  <c r="P246" i="18"/>
  <c r="O246" i="18"/>
  <c r="N246" i="18"/>
  <c r="M246" i="18"/>
  <c r="L246" i="18"/>
  <c r="K246" i="18"/>
  <c r="J246" i="18"/>
  <c r="I246" i="18"/>
  <c r="H246" i="18"/>
  <c r="G246" i="18"/>
  <c r="F246" i="18"/>
  <c r="E246" i="18"/>
  <c r="D246" i="18"/>
  <c r="CM245" i="18"/>
  <c r="CL245" i="18"/>
  <c r="CK245" i="18"/>
  <c r="CJ245" i="18"/>
  <c r="CI245" i="18"/>
  <c r="CH245" i="18"/>
  <c r="CG245" i="18"/>
  <c r="CF245" i="18"/>
  <c r="CE245" i="18"/>
  <c r="CD245" i="18"/>
  <c r="CC245" i="18"/>
  <c r="CB245" i="18"/>
  <c r="CA245" i="18"/>
  <c r="BZ245" i="18"/>
  <c r="BY245" i="18"/>
  <c r="BX245" i="18"/>
  <c r="BW245" i="18"/>
  <c r="BV245" i="18"/>
  <c r="BU245" i="18"/>
  <c r="BT245" i="18"/>
  <c r="BS245" i="18"/>
  <c r="BR245" i="18"/>
  <c r="BQ245" i="18"/>
  <c r="BP245" i="18"/>
  <c r="BO245" i="18"/>
  <c r="BN245" i="18"/>
  <c r="BM245" i="18"/>
  <c r="BL245" i="18"/>
  <c r="BK245" i="18"/>
  <c r="BJ245" i="18"/>
  <c r="BI245" i="18"/>
  <c r="BH245" i="18"/>
  <c r="BG245" i="18"/>
  <c r="BF245" i="18"/>
  <c r="BE245" i="18"/>
  <c r="BD245" i="18"/>
  <c r="BC245" i="18"/>
  <c r="BB245" i="18"/>
  <c r="BA245" i="18"/>
  <c r="AZ245" i="18"/>
  <c r="AY245" i="18"/>
  <c r="AX245" i="18"/>
  <c r="AW245" i="18"/>
  <c r="AV245" i="18"/>
  <c r="AU245" i="18"/>
  <c r="AT245" i="18"/>
  <c r="AS245" i="18"/>
  <c r="AR245" i="18"/>
  <c r="AQ245" i="18"/>
  <c r="AP245" i="18"/>
  <c r="AO245" i="18"/>
  <c r="AN245" i="18"/>
  <c r="AM245" i="18"/>
  <c r="AL245" i="18"/>
  <c r="AK245" i="18"/>
  <c r="AJ245" i="18"/>
  <c r="AI245" i="18"/>
  <c r="AH245" i="18"/>
  <c r="AG245" i="18"/>
  <c r="AF245" i="18"/>
  <c r="AE245" i="18"/>
  <c r="AD245" i="18"/>
  <c r="AC245" i="18"/>
  <c r="AB245" i="18"/>
  <c r="AA245" i="18"/>
  <c r="Z245" i="18"/>
  <c r="Y245" i="18"/>
  <c r="X245" i="18"/>
  <c r="W245" i="18"/>
  <c r="V245" i="18"/>
  <c r="U245" i="18"/>
  <c r="T245" i="18"/>
  <c r="S245" i="18"/>
  <c r="R245" i="18"/>
  <c r="Q245" i="18"/>
  <c r="P245" i="18"/>
  <c r="O245" i="18"/>
  <c r="N245" i="18"/>
  <c r="M245" i="18"/>
  <c r="L245" i="18"/>
  <c r="K245" i="18"/>
  <c r="J245" i="18"/>
  <c r="I245" i="18"/>
  <c r="H245" i="18"/>
  <c r="G245" i="18"/>
  <c r="F245" i="18"/>
  <c r="E245" i="18"/>
  <c r="D245" i="18"/>
  <c r="CM244" i="18"/>
  <c r="CL244" i="18"/>
  <c r="CK244" i="18"/>
  <c r="CJ244" i="18"/>
  <c r="CI244" i="18"/>
  <c r="CH244" i="18"/>
  <c r="CG244" i="18"/>
  <c r="CF244" i="18"/>
  <c r="CE244" i="18"/>
  <c r="CD244" i="18"/>
  <c r="CC244" i="18"/>
  <c r="CB244" i="18"/>
  <c r="CA244" i="18"/>
  <c r="BZ244" i="18"/>
  <c r="BY244" i="18"/>
  <c r="BX244" i="18"/>
  <c r="BW244" i="18"/>
  <c r="BV244" i="18"/>
  <c r="BU244" i="18"/>
  <c r="BT244" i="18"/>
  <c r="BS244" i="18"/>
  <c r="BR244" i="18"/>
  <c r="BQ244" i="18"/>
  <c r="BP244" i="18"/>
  <c r="BO244" i="18"/>
  <c r="BN244" i="18"/>
  <c r="BM244" i="18"/>
  <c r="BL244" i="18"/>
  <c r="BK244" i="18"/>
  <c r="BJ244" i="18"/>
  <c r="BI244" i="18"/>
  <c r="BH244" i="18"/>
  <c r="BG244" i="18"/>
  <c r="BF244" i="18"/>
  <c r="BE244" i="18"/>
  <c r="BD244" i="18"/>
  <c r="BC244" i="18"/>
  <c r="BB244" i="18"/>
  <c r="BA244" i="18"/>
  <c r="AZ244" i="18"/>
  <c r="AY244" i="18"/>
  <c r="AX244" i="18"/>
  <c r="AW244" i="18"/>
  <c r="AV244" i="18"/>
  <c r="AU244" i="18"/>
  <c r="AT244" i="18"/>
  <c r="AS244" i="18"/>
  <c r="AR244" i="18"/>
  <c r="AQ244" i="18"/>
  <c r="AP244" i="18"/>
  <c r="AO244" i="18"/>
  <c r="AN244" i="18"/>
  <c r="AM244" i="18"/>
  <c r="AL244" i="18"/>
  <c r="AK244" i="18"/>
  <c r="AJ244" i="18"/>
  <c r="AI244" i="18"/>
  <c r="AH244" i="18"/>
  <c r="AG244" i="18"/>
  <c r="AF244" i="18"/>
  <c r="AE244" i="18"/>
  <c r="AD244" i="18"/>
  <c r="AC244" i="18"/>
  <c r="AB244" i="18"/>
  <c r="AA244" i="18"/>
  <c r="Z244" i="18"/>
  <c r="Y244" i="18"/>
  <c r="X244" i="18"/>
  <c r="W244" i="18"/>
  <c r="V244" i="18"/>
  <c r="U244" i="18"/>
  <c r="T244" i="18"/>
  <c r="S244" i="18"/>
  <c r="R244" i="18"/>
  <c r="Q244" i="18"/>
  <c r="P244" i="18"/>
  <c r="O244" i="18"/>
  <c r="N244" i="18"/>
  <c r="M244" i="18"/>
  <c r="L244" i="18"/>
  <c r="K244" i="18"/>
  <c r="J244" i="18"/>
  <c r="I244" i="18"/>
  <c r="H244" i="18"/>
  <c r="G244" i="18"/>
  <c r="F244" i="18"/>
  <c r="E244" i="18"/>
  <c r="D244" i="18"/>
  <c r="CM243" i="18"/>
  <c r="CL243" i="18"/>
  <c r="CK243" i="18"/>
  <c r="CJ243" i="18"/>
  <c r="CI243" i="18"/>
  <c r="CH243" i="18"/>
  <c r="CG243" i="18"/>
  <c r="CF243" i="18"/>
  <c r="CE243" i="18"/>
  <c r="CD243" i="18"/>
  <c r="CC243" i="18"/>
  <c r="CB243" i="18"/>
  <c r="CA243" i="18"/>
  <c r="BZ243" i="18"/>
  <c r="BY243" i="18"/>
  <c r="BX243" i="18"/>
  <c r="BW243" i="18"/>
  <c r="BV243" i="18"/>
  <c r="BU243" i="18"/>
  <c r="BT243" i="18"/>
  <c r="BS243" i="18"/>
  <c r="BR243" i="18"/>
  <c r="BQ243" i="18"/>
  <c r="BP243" i="18"/>
  <c r="BO243" i="18"/>
  <c r="BN243" i="18"/>
  <c r="BM243" i="18"/>
  <c r="BL243" i="18"/>
  <c r="BK243" i="18"/>
  <c r="BJ243" i="18"/>
  <c r="BI243" i="18"/>
  <c r="BH243" i="18"/>
  <c r="BG243" i="18"/>
  <c r="BF243" i="18"/>
  <c r="BE243" i="18"/>
  <c r="BD243" i="18"/>
  <c r="BC243" i="18"/>
  <c r="BB243" i="18"/>
  <c r="BA243" i="18"/>
  <c r="AZ243" i="18"/>
  <c r="AY243" i="18"/>
  <c r="AX243" i="18"/>
  <c r="AW243" i="18"/>
  <c r="AV243" i="18"/>
  <c r="AU243" i="18"/>
  <c r="AT243" i="18"/>
  <c r="AS243" i="18"/>
  <c r="AR243" i="18"/>
  <c r="AQ243" i="18"/>
  <c r="AP243" i="18"/>
  <c r="AO243" i="18"/>
  <c r="AN243" i="18"/>
  <c r="AM243" i="18"/>
  <c r="AL243" i="18"/>
  <c r="AK243" i="18"/>
  <c r="AJ243" i="18"/>
  <c r="AI243" i="18"/>
  <c r="AH243" i="18"/>
  <c r="AG243" i="18"/>
  <c r="AF243" i="18"/>
  <c r="AE243" i="18"/>
  <c r="AD243" i="18"/>
  <c r="AC243" i="18"/>
  <c r="AB243" i="18"/>
  <c r="AA243" i="18"/>
  <c r="Z243" i="18"/>
  <c r="Y243" i="18"/>
  <c r="X243" i="18"/>
  <c r="W243" i="18"/>
  <c r="V243" i="18"/>
  <c r="U243" i="18"/>
  <c r="T243" i="18"/>
  <c r="S243" i="18"/>
  <c r="R243" i="18"/>
  <c r="Q243" i="18"/>
  <c r="P243" i="18"/>
  <c r="O243" i="18"/>
  <c r="N243" i="18"/>
  <c r="M243" i="18"/>
  <c r="L243" i="18"/>
  <c r="K243" i="18"/>
  <c r="J243" i="18"/>
  <c r="I243" i="18"/>
  <c r="H243" i="18"/>
  <c r="G243" i="18"/>
  <c r="F243" i="18"/>
  <c r="E243" i="18"/>
  <c r="D243" i="18"/>
  <c r="CM242" i="18"/>
  <c r="CL242" i="18"/>
  <c r="CK242" i="18"/>
  <c r="CJ242" i="18"/>
  <c r="CI242" i="18"/>
  <c r="CH242" i="18"/>
  <c r="CG242" i="18"/>
  <c r="CF242" i="18"/>
  <c r="CE242" i="18"/>
  <c r="CD242" i="18"/>
  <c r="CC242" i="18"/>
  <c r="CB242" i="18"/>
  <c r="CA242" i="18"/>
  <c r="BZ242" i="18"/>
  <c r="BY242" i="18"/>
  <c r="BX242" i="18"/>
  <c r="BW242" i="18"/>
  <c r="BV242" i="18"/>
  <c r="BU242" i="18"/>
  <c r="BT242" i="18"/>
  <c r="BS242" i="18"/>
  <c r="BR242" i="18"/>
  <c r="BQ242" i="18"/>
  <c r="BP242" i="18"/>
  <c r="BO242" i="18"/>
  <c r="BN242" i="18"/>
  <c r="BM242" i="18"/>
  <c r="BL242" i="18"/>
  <c r="BK242" i="18"/>
  <c r="BJ242" i="18"/>
  <c r="BI242" i="18"/>
  <c r="BH242" i="18"/>
  <c r="BG242" i="18"/>
  <c r="BF242" i="18"/>
  <c r="BE242" i="18"/>
  <c r="BD242" i="18"/>
  <c r="BC242" i="18"/>
  <c r="BB242" i="18"/>
  <c r="BA242" i="18"/>
  <c r="AZ242" i="18"/>
  <c r="AY242" i="18"/>
  <c r="AX242" i="18"/>
  <c r="AW242" i="18"/>
  <c r="AV242" i="18"/>
  <c r="AU242" i="18"/>
  <c r="AT242" i="18"/>
  <c r="AS242" i="18"/>
  <c r="AR242" i="18"/>
  <c r="AQ242" i="18"/>
  <c r="AP242" i="18"/>
  <c r="AO242" i="18"/>
  <c r="AN242" i="18"/>
  <c r="AM242" i="18"/>
  <c r="AL242" i="18"/>
  <c r="AK242" i="18"/>
  <c r="AJ242" i="18"/>
  <c r="AI242" i="18"/>
  <c r="AH242" i="18"/>
  <c r="AG242" i="18"/>
  <c r="AF242" i="18"/>
  <c r="AE242" i="18"/>
  <c r="AD242" i="18"/>
  <c r="AC242" i="18"/>
  <c r="AB242" i="18"/>
  <c r="AA242" i="18"/>
  <c r="Z242" i="18"/>
  <c r="Y242" i="18"/>
  <c r="X242" i="18"/>
  <c r="W242" i="18"/>
  <c r="V242" i="18"/>
  <c r="U242" i="18"/>
  <c r="T242" i="18"/>
  <c r="S242" i="18"/>
  <c r="R242" i="18"/>
  <c r="Q242" i="18"/>
  <c r="P242" i="18"/>
  <c r="O242" i="18"/>
  <c r="N242" i="18"/>
  <c r="M242" i="18"/>
  <c r="L242" i="18"/>
  <c r="K242" i="18"/>
  <c r="J242" i="18"/>
  <c r="I242" i="18"/>
  <c r="H242" i="18"/>
  <c r="G242" i="18"/>
  <c r="F242" i="18"/>
  <c r="E242" i="18"/>
  <c r="D242" i="18"/>
  <c r="CM241" i="18"/>
  <c r="CL241" i="18"/>
  <c r="CK241" i="18"/>
  <c r="CJ241" i="18"/>
  <c r="CI241" i="18"/>
  <c r="CH241" i="18"/>
  <c r="CG241" i="18"/>
  <c r="CF241" i="18"/>
  <c r="CE241" i="18"/>
  <c r="CD241" i="18"/>
  <c r="CC241" i="18"/>
  <c r="CB241" i="18"/>
  <c r="CA241" i="18"/>
  <c r="BZ241" i="18"/>
  <c r="BY241" i="18"/>
  <c r="BX241" i="18"/>
  <c r="BW241" i="18"/>
  <c r="BV241" i="18"/>
  <c r="BU241" i="18"/>
  <c r="BT241" i="18"/>
  <c r="BS241" i="18"/>
  <c r="BR241" i="18"/>
  <c r="BQ241" i="18"/>
  <c r="BP241" i="18"/>
  <c r="BO241" i="18"/>
  <c r="BN241" i="18"/>
  <c r="BM241" i="18"/>
  <c r="BL241" i="18"/>
  <c r="BK241" i="18"/>
  <c r="BJ241" i="18"/>
  <c r="BI241" i="18"/>
  <c r="BH241" i="18"/>
  <c r="BG241" i="18"/>
  <c r="BF241" i="18"/>
  <c r="BE241" i="18"/>
  <c r="BD241" i="18"/>
  <c r="BC241" i="18"/>
  <c r="BB241" i="18"/>
  <c r="BA241" i="18"/>
  <c r="AZ241" i="18"/>
  <c r="AY241" i="18"/>
  <c r="AX241" i="18"/>
  <c r="AW241" i="18"/>
  <c r="AV241" i="18"/>
  <c r="AU241" i="18"/>
  <c r="AT241" i="18"/>
  <c r="AS241" i="18"/>
  <c r="AR241" i="18"/>
  <c r="AQ241" i="18"/>
  <c r="AP241" i="18"/>
  <c r="AO241" i="18"/>
  <c r="AN241" i="18"/>
  <c r="AM241" i="18"/>
  <c r="AL241" i="18"/>
  <c r="AK241" i="18"/>
  <c r="AJ241" i="18"/>
  <c r="AI241" i="18"/>
  <c r="AH241" i="18"/>
  <c r="AG241" i="18"/>
  <c r="AF241" i="18"/>
  <c r="AE241" i="18"/>
  <c r="AD241" i="18"/>
  <c r="AC241" i="18"/>
  <c r="AB241" i="18"/>
  <c r="AA241" i="18"/>
  <c r="Z241" i="18"/>
  <c r="Y241" i="18"/>
  <c r="X241" i="18"/>
  <c r="W241" i="18"/>
  <c r="V241" i="18"/>
  <c r="U241" i="18"/>
  <c r="T241" i="18"/>
  <c r="S241" i="18"/>
  <c r="R241" i="18"/>
  <c r="Q241" i="18"/>
  <c r="P241" i="18"/>
  <c r="O241" i="18"/>
  <c r="N241" i="18"/>
  <c r="M241" i="18"/>
  <c r="L241" i="18"/>
  <c r="K241" i="18"/>
  <c r="J241" i="18"/>
  <c r="I241" i="18"/>
  <c r="H241" i="18"/>
  <c r="G241" i="18"/>
  <c r="F241" i="18"/>
  <c r="E241" i="18"/>
  <c r="D241" i="18"/>
  <c r="CM240" i="18"/>
  <c r="CL240" i="18"/>
  <c r="CK240" i="18"/>
  <c r="CJ240" i="18"/>
  <c r="CI240" i="18"/>
  <c r="CH240" i="18"/>
  <c r="CG240" i="18"/>
  <c r="CF240" i="18"/>
  <c r="CE240" i="18"/>
  <c r="CD240" i="18"/>
  <c r="CC240" i="18"/>
  <c r="CB240" i="18"/>
  <c r="CA240" i="18"/>
  <c r="BZ240" i="18"/>
  <c r="BY240" i="18"/>
  <c r="BX240" i="18"/>
  <c r="BW240" i="18"/>
  <c r="BV240" i="18"/>
  <c r="BU240" i="18"/>
  <c r="BT240" i="18"/>
  <c r="BS240" i="18"/>
  <c r="BR240" i="18"/>
  <c r="BQ240" i="18"/>
  <c r="BP240" i="18"/>
  <c r="BO240" i="18"/>
  <c r="BN240" i="18"/>
  <c r="BM240" i="18"/>
  <c r="BL240" i="18"/>
  <c r="BK240" i="18"/>
  <c r="BJ240" i="18"/>
  <c r="BI240" i="18"/>
  <c r="BH240" i="18"/>
  <c r="BG240" i="18"/>
  <c r="BF240" i="18"/>
  <c r="BE240" i="18"/>
  <c r="BD240" i="18"/>
  <c r="BC240" i="18"/>
  <c r="BB240" i="18"/>
  <c r="BA240" i="18"/>
  <c r="AZ240" i="18"/>
  <c r="AY240" i="18"/>
  <c r="AX240" i="18"/>
  <c r="AW240" i="18"/>
  <c r="AV240" i="18"/>
  <c r="AU240" i="18"/>
  <c r="AT240" i="18"/>
  <c r="AS240" i="18"/>
  <c r="AR240" i="18"/>
  <c r="AQ240" i="18"/>
  <c r="AP240" i="18"/>
  <c r="AO240" i="18"/>
  <c r="AN240" i="18"/>
  <c r="AM240" i="18"/>
  <c r="AL240" i="18"/>
  <c r="AK240" i="18"/>
  <c r="AJ240" i="18"/>
  <c r="AI240" i="18"/>
  <c r="AH240" i="18"/>
  <c r="AG240" i="18"/>
  <c r="AF240" i="18"/>
  <c r="AE240" i="18"/>
  <c r="AD240" i="18"/>
  <c r="AC240" i="18"/>
  <c r="AB240" i="18"/>
  <c r="AA240" i="18"/>
  <c r="Z240" i="18"/>
  <c r="Y240" i="18"/>
  <c r="X240" i="18"/>
  <c r="W240" i="18"/>
  <c r="V240" i="18"/>
  <c r="U240" i="18"/>
  <c r="T240" i="18"/>
  <c r="S240" i="18"/>
  <c r="R240" i="18"/>
  <c r="Q240" i="18"/>
  <c r="P240" i="18"/>
  <c r="O240" i="18"/>
  <c r="N240" i="18"/>
  <c r="M240" i="18"/>
  <c r="L240" i="18"/>
  <c r="K240" i="18"/>
  <c r="J240" i="18"/>
  <c r="I240" i="18"/>
  <c r="H240" i="18"/>
  <c r="G240" i="18"/>
  <c r="F240" i="18"/>
  <c r="E240" i="18"/>
  <c r="D240" i="18"/>
  <c r="CM239" i="18"/>
  <c r="CL239" i="18"/>
  <c r="CK239" i="18"/>
  <c r="CJ239" i="18"/>
  <c r="CI239" i="18"/>
  <c r="CH239" i="18"/>
  <c r="CG239" i="18"/>
  <c r="CF239" i="18"/>
  <c r="CE239" i="18"/>
  <c r="CD239" i="18"/>
  <c r="CC239" i="18"/>
  <c r="CB239" i="18"/>
  <c r="CA239" i="18"/>
  <c r="BZ239" i="18"/>
  <c r="BY239" i="18"/>
  <c r="BX239" i="18"/>
  <c r="BW239" i="18"/>
  <c r="BV239" i="18"/>
  <c r="BU239" i="18"/>
  <c r="BT239" i="18"/>
  <c r="BS239" i="18"/>
  <c r="BR239" i="18"/>
  <c r="BQ239" i="18"/>
  <c r="BP239" i="18"/>
  <c r="BO239" i="18"/>
  <c r="BN239" i="18"/>
  <c r="BM239" i="18"/>
  <c r="BL239" i="18"/>
  <c r="BK239" i="18"/>
  <c r="BJ239" i="18"/>
  <c r="BI239" i="18"/>
  <c r="BH239" i="18"/>
  <c r="BG239" i="18"/>
  <c r="BF239" i="18"/>
  <c r="BE239" i="18"/>
  <c r="BD239" i="18"/>
  <c r="BC239" i="18"/>
  <c r="BB239" i="18"/>
  <c r="BA239" i="18"/>
  <c r="AZ239" i="18"/>
  <c r="AY239" i="18"/>
  <c r="AX239" i="18"/>
  <c r="AW239" i="18"/>
  <c r="AV239" i="18"/>
  <c r="AU239" i="18"/>
  <c r="AT239" i="18"/>
  <c r="AS239" i="18"/>
  <c r="AR239" i="18"/>
  <c r="AQ239" i="18"/>
  <c r="AP239" i="18"/>
  <c r="AO239" i="18"/>
  <c r="AN239" i="18"/>
  <c r="AM239" i="18"/>
  <c r="AL239" i="18"/>
  <c r="AK239" i="18"/>
  <c r="AJ239" i="18"/>
  <c r="AI239" i="18"/>
  <c r="AH239" i="18"/>
  <c r="AG239" i="18"/>
  <c r="AF239" i="18"/>
  <c r="AE239" i="18"/>
  <c r="AD239" i="18"/>
  <c r="AC239" i="18"/>
  <c r="AB239" i="18"/>
  <c r="AA239" i="18"/>
  <c r="Z239" i="18"/>
  <c r="Y239" i="18"/>
  <c r="X239" i="18"/>
  <c r="W239" i="18"/>
  <c r="V239" i="18"/>
  <c r="U239" i="18"/>
  <c r="T239" i="18"/>
  <c r="S239" i="18"/>
  <c r="R239" i="18"/>
  <c r="Q239" i="18"/>
  <c r="P239" i="18"/>
  <c r="O239" i="18"/>
  <c r="N239" i="18"/>
  <c r="M239" i="18"/>
  <c r="L239" i="18"/>
  <c r="K239" i="18"/>
  <c r="J239" i="18"/>
  <c r="I239" i="18"/>
  <c r="H239" i="18"/>
  <c r="G239" i="18"/>
  <c r="F239" i="18"/>
  <c r="E239" i="18"/>
  <c r="D239" i="18"/>
  <c r="CM238" i="18"/>
  <c r="CL238" i="18"/>
  <c r="CK238" i="18"/>
  <c r="CJ238" i="18"/>
  <c r="CI238" i="18"/>
  <c r="CH238" i="18"/>
  <c r="CG238" i="18"/>
  <c r="CF238" i="18"/>
  <c r="CE238" i="18"/>
  <c r="CD238" i="18"/>
  <c r="CC238" i="18"/>
  <c r="CB238" i="18"/>
  <c r="CA238" i="18"/>
  <c r="BZ238" i="18"/>
  <c r="BY238" i="18"/>
  <c r="BX238" i="18"/>
  <c r="BW238" i="18"/>
  <c r="BV238" i="18"/>
  <c r="BU238" i="18"/>
  <c r="BT238" i="18"/>
  <c r="BS238" i="18"/>
  <c r="BR238" i="18"/>
  <c r="BQ238" i="18"/>
  <c r="BP238" i="18"/>
  <c r="BO238" i="18"/>
  <c r="BN238" i="18"/>
  <c r="BM238" i="18"/>
  <c r="BL238" i="18"/>
  <c r="BK238" i="18"/>
  <c r="BJ238" i="18"/>
  <c r="BI238" i="18"/>
  <c r="BH238" i="18"/>
  <c r="BG238" i="18"/>
  <c r="BF238" i="18"/>
  <c r="BE238" i="18"/>
  <c r="BD238" i="18"/>
  <c r="BC238" i="18"/>
  <c r="BB238" i="18"/>
  <c r="BA238" i="18"/>
  <c r="AZ238" i="18"/>
  <c r="AY238" i="18"/>
  <c r="AX238" i="18"/>
  <c r="AW238" i="18"/>
  <c r="AV238" i="18"/>
  <c r="AU238" i="18"/>
  <c r="AT238" i="18"/>
  <c r="AS238" i="18"/>
  <c r="AR238" i="18"/>
  <c r="AQ238" i="18"/>
  <c r="AP238" i="18"/>
  <c r="AO238" i="18"/>
  <c r="AN238" i="18"/>
  <c r="AM238" i="18"/>
  <c r="AL238" i="18"/>
  <c r="AK238" i="18"/>
  <c r="AJ238" i="18"/>
  <c r="AI238" i="18"/>
  <c r="AH238" i="18"/>
  <c r="AG238" i="18"/>
  <c r="AF238" i="18"/>
  <c r="AE238" i="18"/>
  <c r="AD238" i="18"/>
  <c r="AC238" i="18"/>
  <c r="AB238" i="18"/>
  <c r="AA238" i="18"/>
  <c r="Z238" i="18"/>
  <c r="Y238" i="18"/>
  <c r="X238" i="18"/>
  <c r="W238" i="18"/>
  <c r="V238" i="18"/>
  <c r="U238" i="18"/>
  <c r="T238" i="18"/>
  <c r="S238" i="18"/>
  <c r="R238" i="18"/>
  <c r="Q238" i="18"/>
  <c r="P238" i="18"/>
  <c r="O238" i="18"/>
  <c r="N238" i="18"/>
  <c r="M238" i="18"/>
  <c r="L238" i="18"/>
  <c r="K238" i="18"/>
  <c r="J238" i="18"/>
  <c r="I238" i="18"/>
  <c r="H238" i="18"/>
  <c r="G238" i="18"/>
  <c r="F238" i="18"/>
  <c r="E238" i="18"/>
  <c r="D238" i="18"/>
  <c r="CM237" i="18"/>
  <c r="CL237" i="18"/>
  <c r="CK237" i="18"/>
  <c r="CJ237" i="18"/>
  <c r="CI237" i="18"/>
  <c r="CH237" i="18"/>
  <c r="CG237" i="18"/>
  <c r="CF237" i="18"/>
  <c r="CE237" i="18"/>
  <c r="CD237" i="18"/>
  <c r="CC237" i="18"/>
  <c r="CB237" i="18"/>
  <c r="CA237" i="18"/>
  <c r="BZ237" i="18"/>
  <c r="BY237" i="18"/>
  <c r="BX237" i="18"/>
  <c r="BW237" i="18"/>
  <c r="BV237" i="18"/>
  <c r="BU237" i="18"/>
  <c r="BT237" i="18"/>
  <c r="BS237" i="18"/>
  <c r="BR237" i="18"/>
  <c r="BQ237" i="18"/>
  <c r="BP237" i="18"/>
  <c r="BO237" i="18"/>
  <c r="BN237" i="18"/>
  <c r="BM237" i="18"/>
  <c r="BL237" i="18"/>
  <c r="BK237" i="18"/>
  <c r="BJ237" i="18"/>
  <c r="BI237" i="18"/>
  <c r="BH237" i="18"/>
  <c r="BG237" i="18"/>
  <c r="BF237" i="18"/>
  <c r="BE237" i="18"/>
  <c r="BD237" i="18"/>
  <c r="BC237" i="18"/>
  <c r="BB237" i="18"/>
  <c r="BA237" i="18"/>
  <c r="AZ237" i="18"/>
  <c r="AY237" i="18"/>
  <c r="AX237" i="18"/>
  <c r="AW237" i="18"/>
  <c r="AV237" i="18"/>
  <c r="AU237" i="18"/>
  <c r="AT237" i="18"/>
  <c r="AS237" i="18"/>
  <c r="AR237" i="18"/>
  <c r="AQ237" i="18"/>
  <c r="AP237" i="18"/>
  <c r="AO237" i="18"/>
  <c r="AN237" i="18"/>
  <c r="AM237" i="18"/>
  <c r="AL237" i="18"/>
  <c r="AK237" i="18"/>
  <c r="AJ237" i="18"/>
  <c r="AI237" i="18"/>
  <c r="AH237" i="18"/>
  <c r="AG237" i="18"/>
  <c r="AF237" i="18"/>
  <c r="AE237" i="18"/>
  <c r="AD237" i="18"/>
  <c r="AC237" i="18"/>
  <c r="AB237" i="18"/>
  <c r="AA237" i="18"/>
  <c r="Z237" i="18"/>
  <c r="Y237" i="18"/>
  <c r="X237" i="18"/>
  <c r="W237" i="18"/>
  <c r="V237" i="18"/>
  <c r="U237" i="18"/>
  <c r="T237" i="18"/>
  <c r="S237" i="18"/>
  <c r="R237" i="18"/>
  <c r="Q237" i="18"/>
  <c r="P237" i="18"/>
  <c r="O237" i="18"/>
  <c r="N237" i="18"/>
  <c r="M237" i="18"/>
  <c r="L237" i="18"/>
  <c r="K237" i="18"/>
  <c r="J237" i="18"/>
  <c r="I237" i="18"/>
  <c r="H237" i="18"/>
  <c r="G237" i="18"/>
  <c r="F237" i="18"/>
  <c r="E237" i="18"/>
  <c r="D237" i="18"/>
  <c r="CM236" i="18"/>
  <c r="CL236" i="18"/>
  <c r="CK236" i="18"/>
  <c r="CJ236" i="18"/>
  <c r="CI236" i="18"/>
  <c r="CH236" i="18"/>
  <c r="CG236" i="18"/>
  <c r="CF236" i="18"/>
  <c r="CE236" i="18"/>
  <c r="CD236" i="18"/>
  <c r="CC236" i="18"/>
  <c r="CB236" i="18"/>
  <c r="CA236" i="18"/>
  <c r="BZ236" i="18"/>
  <c r="BY236" i="18"/>
  <c r="BX236" i="18"/>
  <c r="BW236" i="18"/>
  <c r="BV236" i="18"/>
  <c r="BU236" i="18"/>
  <c r="BT236" i="18"/>
  <c r="BS236" i="18"/>
  <c r="BR236" i="18"/>
  <c r="BQ236" i="18"/>
  <c r="BP236" i="18"/>
  <c r="BO236" i="18"/>
  <c r="BN236" i="18"/>
  <c r="BM236" i="18"/>
  <c r="BL236" i="18"/>
  <c r="BK236" i="18"/>
  <c r="BJ236" i="18"/>
  <c r="BI236" i="18"/>
  <c r="BH236" i="18"/>
  <c r="BG236" i="18"/>
  <c r="BF236" i="18"/>
  <c r="BE236" i="18"/>
  <c r="BD236" i="18"/>
  <c r="BC236" i="18"/>
  <c r="BB236" i="18"/>
  <c r="BA236" i="18"/>
  <c r="AZ236" i="18"/>
  <c r="AY236" i="18"/>
  <c r="AX236" i="18"/>
  <c r="AW236" i="18"/>
  <c r="AV236" i="18"/>
  <c r="AU236" i="18"/>
  <c r="AT236" i="18"/>
  <c r="AS236" i="18"/>
  <c r="AR236" i="18"/>
  <c r="AQ236" i="18"/>
  <c r="AP236" i="18"/>
  <c r="AO236" i="18"/>
  <c r="AN236" i="18"/>
  <c r="AM236" i="18"/>
  <c r="AL236" i="18"/>
  <c r="AK236" i="18"/>
  <c r="AJ236" i="18"/>
  <c r="AI236" i="18"/>
  <c r="AH236" i="18"/>
  <c r="AG236" i="18"/>
  <c r="AF236" i="18"/>
  <c r="AE236" i="18"/>
  <c r="AD236" i="18"/>
  <c r="AC236" i="18"/>
  <c r="AB236" i="18"/>
  <c r="AA236" i="18"/>
  <c r="Z236" i="18"/>
  <c r="Y236" i="18"/>
  <c r="X236" i="18"/>
  <c r="W236" i="18"/>
  <c r="V236" i="18"/>
  <c r="U236" i="18"/>
  <c r="T236" i="18"/>
  <c r="S236" i="18"/>
  <c r="R236" i="18"/>
  <c r="Q236" i="18"/>
  <c r="P236" i="18"/>
  <c r="O236" i="18"/>
  <c r="N236" i="18"/>
  <c r="M236" i="18"/>
  <c r="L236" i="18"/>
  <c r="K236" i="18"/>
  <c r="J236" i="18"/>
  <c r="I236" i="18"/>
  <c r="H236" i="18"/>
  <c r="G236" i="18"/>
  <c r="F236" i="18"/>
  <c r="E236" i="18"/>
  <c r="D236" i="18"/>
  <c r="CM235" i="18"/>
  <c r="CL235" i="18"/>
  <c r="CK235" i="18"/>
  <c r="CJ235" i="18"/>
  <c r="CI235" i="18"/>
  <c r="CH235" i="18"/>
  <c r="CG235" i="18"/>
  <c r="CF235" i="18"/>
  <c r="CE235" i="18"/>
  <c r="CD235" i="18"/>
  <c r="CC235" i="18"/>
  <c r="CB235" i="18"/>
  <c r="CA235" i="18"/>
  <c r="BZ235" i="18"/>
  <c r="BY235" i="18"/>
  <c r="BX235" i="18"/>
  <c r="BW235" i="18"/>
  <c r="BV235" i="18"/>
  <c r="BU235" i="18"/>
  <c r="BT235" i="18"/>
  <c r="BS235" i="18"/>
  <c r="BR235" i="18"/>
  <c r="BQ235" i="18"/>
  <c r="BP235" i="18"/>
  <c r="BO235" i="18"/>
  <c r="BN235" i="18"/>
  <c r="BM235" i="18"/>
  <c r="BL235" i="18"/>
  <c r="BK235" i="18"/>
  <c r="BJ235" i="18"/>
  <c r="BI235" i="18"/>
  <c r="BH235" i="18"/>
  <c r="BG235" i="18"/>
  <c r="BF235" i="18"/>
  <c r="BE235" i="18"/>
  <c r="BD235" i="18"/>
  <c r="BC235" i="18"/>
  <c r="BB235" i="18"/>
  <c r="BA235" i="18"/>
  <c r="AZ235" i="18"/>
  <c r="AY235" i="18"/>
  <c r="AX235" i="18"/>
  <c r="AW235" i="18"/>
  <c r="AV235" i="18"/>
  <c r="AU235" i="18"/>
  <c r="AT235" i="18"/>
  <c r="AS235" i="18"/>
  <c r="AR235" i="18"/>
  <c r="AQ235" i="18"/>
  <c r="AP235" i="18"/>
  <c r="AO235" i="18"/>
  <c r="AN235" i="18"/>
  <c r="AM235" i="18"/>
  <c r="AL235" i="18"/>
  <c r="AK235" i="18"/>
  <c r="AJ235" i="18"/>
  <c r="AI235" i="18"/>
  <c r="AH235" i="18"/>
  <c r="AG235" i="18"/>
  <c r="AF235" i="18"/>
  <c r="AE235" i="18"/>
  <c r="AD235" i="18"/>
  <c r="AC235" i="18"/>
  <c r="AB235" i="18"/>
  <c r="AA235" i="18"/>
  <c r="Z235" i="18"/>
  <c r="Y235" i="18"/>
  <c r="X235" i="18"/>
  <c r="W235" i="18"/>
  <c r="V235" i="18"/>
  <c r="U235" i="18"/>
  <c r="T235" i="18"/>
  <c r="S235" i="18"/>
  <c r="R235" i="18"/>
  <c r="Q235" i="18"/>
  <c r="P235" i="18"/>
  <c r="O235" i="18"/>
  <c r="N235" i="18"/>
  <c r="M235" i="18"/>
  <c r="L235" i="18"/>
  <c r="K235" i="18"/>
  <c r="J235" i="18"/>
  <c r="I235" i="18"/>
  <c r="H235" i="18"/>
  <c r="G235" i="18"/>
  <c r="F235" i="18"/>
  <c r="E235" i="18"/>
  <c r="D235" i="18"/>
  <c r="CM234" i="18"/>
  <c r="CL234" i="18"/>
  <c r="CK234" i="18"/>
  <c r="CJ234" i="18"/>
  <c r="CI234" i="18"/>
  <c r="CH234" i="18"/>
  <c r="CG234" i="18"/>
  <c r="CF234" i="18"/>
  <c r="CE234" i="18"/>
  <c r="CD234" i="18"/>
  <c r="CC234" i="18"/>
  <c r="CB234" i="18"/>
  <c r="CA234" i="18"/>
  <c r="BZ234" i="18"/>
  <c r="BY234" i="18"/>
  <c r="BX234" i="18"/>
  <c r="BW234" i="18"/>
  <c r="BV234" i="18"/>
  <c r="BU234" i="18"/>
  <c r="BT234" i="18"/>
  <c r="BS234" i="18"/>
  <c r="BR234" i="18"/>
  <c r="BQ234" i="18"/>
  <c r="BP234" i="18"/>
  <c r="BO234" i="18"/>
  <c r="BN234" i="18"/>
  <c r="BM234" i="18"/>
  <c r="BL234" i="18"/>
  <c r="BK234" i="18"/>
  <c r="BJ234" i="18"/>
  <c r="BI234" i="18"/>
  <c r="BH234" i="18"/>
  <c r="BG234" i="18"/>
  <c r="BF234" i="18"/>
  <c r="BE234" i="18"/>
  <c r="BD234" i="18"/>
  <c r="BC234" i="18"/>
  <c r="BB234" i="18"/>
  <c r="BA234" i="18"/>
  <c r="AZ234" i="18"/>
  <c r="AY234" i="18"/>
  <c r="AX234" i="18"/>
  <c r="AW234" i="18"/>
  <c r="AV234" i="18"/>
  <c r="AU234" i="18"/>
  <c r="AT234" i="18"/>
  <c r="AS234" i="18"/>
  <c r="AR234" i="18"/>
  <c r="AQ234" i="18"/>
  <c r="AP234" i="18"/>
  <c r="AO234" i="18"/>
  <c r="AN234" i="18"/>
  <c r="AM234" i="18"/>
  <c r="AL234" i="18"/>
  <c r="AK234" i="18"/>
  <c r="AJ234" i="18"/>
  <c r="AI234" i="18"/>
  <c r="AH234" i="18"/>
  <c r="AG234" i="18"/>
  <c r="AF234" i="18"/>
  <c r="AE234" i="18"/>
  <c r="AD234" i="18"/>
  <c r="AC234" i="18"/>
  <c r="AB234" i="18"/>
  <c r="AA234" i="18"/>
  <c r="Z234" i="18"/>
  <c r="Y234" i="18"/>
  <c r="X234" i="18"/>
  <c r="W234" i="18"/>
  <c r="V234" i="18"/>
  <c r="U234" i="18"/>
  <c r="T234" i="18"/>
  <c r="S234" i="18"/>
  <c r="R234" i="18"/>
  <c r="Q234" i="18"/>
  <c r="P234" i="18"/>
  <c r="O234" i="18"/>
  <c r="N234" i="18"/>
  <c r="M234" i="18"/>
  <c r="L234" i="18"/>
  <c r="K234" i="18"/>
  <c r="J234" i="18"/>
  <c r="I234" i="18"/>
  <c r="H234" i="18"/>
  <c r="G234" i="18"/>
  <c r="F234" i="18"/>
  <c r="E234" i="18"/>
  <c r="D234" i="18"/>
  <c r="CM233" i="18"/>
  <c r="CL233" i="18"/>
  <c r="CK233" i="18"/>
  <c r="CJ233" i="18"/>
  <c r="CI233" i="18"/>
  <c r="CH233" i="18"/>
  <c r="CG233" i="18"/>
  <c r="CF233" i="18"/>
  <c r="CE233" i="18"/>
  <c r="CD233" i="18"/>
  <c r="CC233" i="18"/>
  <c r="CB233" i="18"/>
  <c r="CA233" i="18"/>
  <c r="BZ233" i="18"/>
  <c r="BY233" i="18"/>
  <c r="BX233" i="18"/>
  <c r="BW233" i="18"/>
  <c r="BV233" i="18"/>
  <c r="BU233" i="18"/>
  <c r="BT233" i="18"/>
  <c r="BS233" i="18"/>
  <c r="BR233" i="18"/>
  <c r="BQ233" i="18"/>
  <c r="BP233" i="18"/>
  <c r="BO233" i="18"/>
  <c r="BN233" i="18"/>
  <c r="BM233" i="18"/>
  <c r="BL233" i="18"/>
  <c r="BK233" i="18"/>
  <c r="BJ233" i="18"/>
  <c r="BI233" i="18"/>
  <c r="BH233" i="18"/>
  <c r="BG233" i="18"/>
  <c r="BF233" i="18"/>
  <c r="BE233" i="18"/>
  <c r="BD233" i="18"/>
  <c r="BC233" i="18"/>
  <c r="BB233" i="18"/>
  <c r="BA233" i="18"/>
  <c r="AZ233" i="18"/>
  <c r="AY233" i="18"/>
  <c r="AX233" i="18"/>
  <c r="AW233" i="18"/>
  <c r="AV233" i="18"/>
  <c r="AU233" i="18"/>
  <c r="AT233" i="18"/>
  <c r="AS233" i="18"/>
  <c r="AR233" i="18"/>
  <c r="AQ233" i="18"/>
  <c r="AP233" i="18"/>
  <c r="AO233" i="18"/>
  <c r="AN233" i="18"/>
  <c r="AM233" i="18"/>
  <c r="AL233" i="18"/>
  <c r="AK233" i="18"/>
  <c r="AJ233" i="18"/>
  <c r="AI233" i="18"/>
  <c r="AH233" i="18"/>
  <c r="AG233" i="18"/>
  <c r="AF233" i="18"/>
  <c r="AE233" i="18"/>
  <c r="AD233" i="18"/>
  <c r="AC233" i="18"/>
  <c r="AB233" i="18"/>
  <c r="AA233" i="18"/>
  <c r="Z233" i="18"/>
  <c r="Y233" i="18"/>
  <c r="X233" i="18"/>
  <c r="W233" i="18"/>
  <c r="V233" i="18"/>
  <c r="U233" i="18"/>
  <c r="T233" i="18"/>
  <c r="S233" i="18"/>
  <c r="R233" i="18"/>
  <c r="Q233" i="18"/>
  <c r="P233" i="18"/>
  <c r="O233" i="18"/>
  <c r="N233" i="18"/>
  <c r="M233" i="18"/>
  <c r="L233" i="18"/>
  <c r="K233" i="18"/>
  <c r="J233" i="18"/>
  <c r="I233" i="18"/>
  <c r="H233" i="18"/>
  <c r="G233" i="18"/>
  <c r="F233" i="18"/>
  <c r="E233" i="18"/>
  <c r="D233" i="18"/>
  <c r="CM232" i="18"/>
  <c r="CL232" i="18"/>
  <c r="CK232" i="18"/>
  <c r="CJ232" i="18"/>
  <c r="CI232" i="18"/>
  <c r="CH232" i="18"/>
  <c r="CG232" i="18"/>
  <c r="CF232" i="18"/>
  <c r="CE232" i="18"/>
  <c r="CD232" i="18"/>
  <c r="CC232" i="18"/>
  <c r="CB232" i="18"/>
  <c r="CA232" i="18"/>
  <c r="BZ232" i="18"/>
  <c r="BY232" i="18"/>
  <c r="BX232" i="18"/>
  <c r="BW232" i="18"/>
  <c r="BV232" i="18"/>
  <c r="BU232" i="18"/>
  <c r="BT232" i="18"/>
  <c r="BS232" i="18"/>
  <c r="BR232" i="18"/>
  <c r="BQ232" i="18"/>
  <c r="BP232" i="18"/>
  <c r="BO232" i="18"/>
  <c r="BN232" i="18"/>
  <c r="BM232" i="18"/>
  <c r="BL232" i="18"/>
  <c r="BK232" i="18"/>
  <c r="BJ232" i="18"/>
  <c r="BI232" i="18"/>
  <c r="BH232" i="18"/>
  <c r="BG232" i="18"/>
  <c r="BF232" i="18"/>
  <c r="BE232" i="18"/>
  <c r="BD232" i="18"/>
  <c r="BC232" i="18"/>
  <c r="BB232" i="18"/>
  <c r="BA232" i="18"/>
  <c r="AZ232" i="18"/>
  <c r="AY232" i="18"/>
  <c r="AX232" i="18"/>
  <c r="AW232" i="18"/>
  <c r="AV232" i="18"/>
  <c r="AU232" i="18"/>
  <c r="AT232" i="18"/>
  <c r="AS232" i="18"/>
  <c r="AR232" i="18"/>
  <c r="AQ232" i="18"/>
  <c r="AP232" i="18"/>
  <c r="AO232" i="18"/>
  <c r="AN232" i="18"/>
  <c r="AM232" i="18"/>
  <c r="AL232" i="18"/>
  <c r="AK232" i="18"/>
  <c r="AJ232" i="18"/>
  <c r="AI232" i="18"/>
  <c r="AH232" i="18"/>
  <c r="AG232" i="18"/>
  <c r="AF232" i="18"/>
  <c r="AE232" i="18"/>
  <c r="AD232" i="18"/>
  <c r="AC232" i="18"/>
  <c r="AB232" i="18"/>
  <c r="AA232" i="18"/>
  <c r="Z232" i="18"/>
  <c r="Y232" i="18"/>
  <c r="X232" i="18"/>
  <c r="W232" i="18"/>
  <c r="V232" i="18"/>
  <c r="U232" i="18"/>
  <c r="T232" i="18"/>
  <c r="S232" i="18"/>
  <c r="R232" i="18"/>
  <c r="Q232" i="18"/>
  <c r="P232" i="18"/>
  <c r="O232" i="18"/>
  <c r="N232" i="18"/>
  <c r="M232" i="18"/>
  <c r="L232" i="18"/>
  <c r="K232" i="18"/>
  <c r="J232" i="18"/>
  <c r="I232" i="18"/>
  <c r="H232" i="18"/>
  <c r="G232" i="18"/>
  <c r="F232" i="18"/>
  <c r="E232" i="18"/>
  <c r="D232" i="18"/>
  <c r="CM231" i="18"/>
  <c r="CL231" i="18"/>
  <c r="CK231" i="18"/>
  <c r="CJ231" i="18"/>
  <c r="CI231" i="18"/>
  <c r="CH231" i="18"/>
  <c r="CG231" i="18"/>
  <c r="CF231" i="18"/>
  <c r="CE231" i="18"/>
  <c r="CD231" i="18"/>
  <c r="CC231" i="18"/>
  <c r="CB231" i="18"/>
  <c r="CA231" i="18"/>
  <c r="BZ231" i="18"/>
  <c r="BY231" i="18"/>
  <c r="BX231" i="18"/>
  <c r="BW231" i="18"/>
  <c r="BV231" i="18"/>
  <c r="BU231" i="18"/>
  <c r="BT231" i="18"/>
  <c r="BS231" i="18"/>
  <c r="BR231" i="18"/>
  <c r="BQ231" i="18"/>
  <c r="BP231" i="18"/>
  <c r="BO231" i="18"/>
  <c r="BN231" i="18"/>
  <c r="BM231" i="18"/>
  <c r="BL231" i="18"/>
  <c r="BK231" i="18"/>
  <c r="BJ231" i="18"/>
  <c r="BI231" i="18"/>
  <c r="BH231" i="18"/>
  <c r="BG231" i="18"/>
  <c r="BF231" i="18"/>
  <c r="BE231" i="18"/>
  <c r="BD231" i="18"/>
  <c r="BC231" i="18"/>
  <c r="BB231" i="18"/>
  <c r="BA231" i="18"/>
  <c r="AZ231" i="18"/>
  <c r="AY231" i="18"/>
  <c r="AX231" i="18"/>
  <c r="AW231" i="18"/>
  <c r="AV231" i="18"/>
  <c r="AU231" i="18"/>
  <c r="AT231" i="18"/>
  <c r="AS231" i="18"/>
  <c r="AR231" i="18"/>
  <c r="AQ231" i="18"/>
  <c r="AP231" i="18"/>
  <c r="AO231" i="18"/>
  <c r="AN231" i="18"/>
  <c r="AM231" i="18"/>
  <c r="AL231" i="18"/>
  <c r="AK231" i="18"/>
  <c r="AJ231" i="18"/>
  <c r="AI231" i="18"/>
  <c r="AH231" i="18"/>
  <c r="AG231" i="18"/>
  <c r="AF231" i="18"/>
  <c r="AE231" i="18"/>
  <c r="AD231" i="18"/>
  <c r="AC231" i="18"/>
  <c r="AB231" i="18"/>
  <c r="AA231" i="18"/>
  <c r="Z231" i="18"/>
  <c r="Y231" i="18"/>
  <c r="X231" i="18"/>
  <c r="W231" i="18"/>
  <c r="V231" i="18"/>
  <c r="U231" i="18"/>
  <c r="T231" i="18"/>
  <c r="S231" i="18"/>
  <c r="R231" i="18"/>
  <c r="Q231" i="18"/>
  <c r="P231" i="18"/>
  <c r="O231" i="18"/>
  <c r="N231" i="18"/>
  <c r="M231" i="18"/>
  <c r="L231" i="18"/>
  <c r="K231" i="18"/>
  <c r="J231" i="18"/>
  <c r="I231" i="18"/>
  <c r="H231" i="18"/>
  <c r="G231" i="18"/>
  <c r="F231" i="18"/>
  <c r="E231" i="18"/>
  <c r="D231" i="18"/>
  <c r="CM230" i="18"/>
  <c r="CL230" i="18"/>
  <c r="CK230" i="18"/>
  <c r="CJ230" i="18"/>
  <c r="CI230" i="18"/>
  <c r="CH230" i="18"/>
  <c r="CG230" i="18"/>
  <c r="CF230" i="18"/>
  <c r="CE230" i="18"/>
  <c r="CD230" i="18"/>
  <c r="CC230" i="18"/>
  <c r="CB230" i="18"/>
  <c r="CA230" i="18"/>
  <c r="BZ230" i="18"/>
  <c r="BY230" i="18"/>
  <c r="BX230" i="18"/>
  <c r="BW230" i="18"/>
  <c r="BV230" i="18"/>
  <c r="BU230" i="18"/>
  <c r="BT230" i="18"/>
  <c r="BS230" i="18"/>
  <c r="BR230" i="18"/>
  <c r="BQ230" i="18"/>
  <c r="BP230" i="18"/>
  <c r="BO230" i="18"/>
  <c r="BN230" i="18"/>
  <c r="BM230" i="18"/>
  <c r="BL230" i="18"/>
  <c r="BK230" i="18"/>
  <c r="BJ230" i="18"/>
  <c r="BI230" i="18"/>
  <c r="BH230" i="18"/>
  <c r="BG230" i="18"/>
  <c r="BF230" i="18"/>
  <c r="BE230" i="18"/>
  <c r="BD230" i="18"/>
  <c r="BC230" i="18"/>
  <c r="BB230" i="18"/>
  <c r="BA230" i="18"/>
  <c r="AZ230" i="18"/>
  <c r="AY230" i="18"/>
  <c r="AX230" i="18"/>
  <c r="AW230" i="18"/>
  <c r="AV230" i="18"/>
  <c r="AU230" i="18"/>
  <c r="AT230" i="18"/>
  <c r="AS230" i="18"/>
  <c r="AR230" i="18"/>
  <c r="AQ230" i="18"/>
  <c r="AP230" i="18"/>
  <c r="AO230" i="18"/>
  <c r="AN230" i="18"/>
  <c r="AM230" i="18"/>
  <c r="AL230" i="18"/>
  <c r="AK230" i="18"/>
  <c r="AJ230" i="18"/>
  <c r="AI230" i="18"/>
  <c r="AH230" i="18"/>
  <c r="AG230" i="18"/>
  <c r="AF230" i="18"/>
  <c r="AE230" i="18"/>
  <c r="AD230" i="18"/>
  <c r="AC230" i="18"/>
  <c r="AB230" i="18"/>
  <c r="AA230" i="18"/>
  <c r="Z230" i="18"/>
  <c r="Y230" i="18"/>
  <c r="X230" i="18"/>
  <c r="W230" i="18"/>
  <c r="V230" i="18"/>
  <c r="U230" i="18"/>
  <c r="T230" i="18"/>
  <c r="S230" i="18"/>
  <c r="R230" i="18"/>
  <c r="Q230" i="18"/>
  <c r="P230" i="18"/>
  <c r="O230" i="18"/>
  <c r="N230" i="18"/>
  <c r="M230" i="18"/>
  <c r="L230" i="18"/>
  <c r="K230" i="18"/>
  <c r="J230" i="18"/>
  <c r="I230" i="18"/>
  <c r="H230" i="18"/>
  <c r="G230" i="18"/>
  <c r="F230" i="18"/>
  <c r="E230" i="18"/>
  <c r="D230" i="18"/>
  <c r="CM229" i="18"/>
  <c r="CL229" i="18"/>
  <c r="CK229" i="18"/>
  <c r="CJ229" i="18"/>
  <c r="CI229" i="18"/>
  <c r="CH229" i="18"/>
  <c r="CG229" i="18"/>
  <c r="CF229" i="18"/>
  <c r="CE229" i="18"/>
  <c r="CD229" i="18"/>
  <c r="CC229" i="18"/>
  <c r="CB229" i="18"/>
  <c r="CA229" i="18"/>
  <c r="BZ229" i="18"/>
  <c r="BY229" i="18"/>
  <c r="BX229" i="18"/>
  <c r="BW229" i="18"/>
  <c r="BV229" i="18"/>
  <c r="BU229" i="18"/>
  <c r="BT229" i="18"/>
  <c r="BS229" i="18"/>
  <c r="BR229" i="18"/>
  <c r="BQ229" i="18"/>
  <c r="BP229" i="18"/>
  <c r="BO229" i="18"/>
  <c r="BN229" i="18"/>
  <c r="BM229" i="18"/>
  <c r="BL229" i="18"/>
  <c r="BK229" i="18"/>
  <c r="BJ229" i="18"/>
  <c r="BI229" i="18"/>
  <c r="BH229" i="18"/>
  <c r="BG229" i="18"/>
  <c r="BF229" i="18"/>
  <c r="BE229" i="18"/>
  <c r="BD229" i="18"/>
  <c r="BC229" i="18"/>
  <c r="BB229" i="18"/>
  <c r="BA229" i="18"/>
  <c r="AZ229" i="18"/>
  <c r="AY229" i="18"/>
  <c r="AX229" i="18"/>
  <c r="AW229" i="18"/>
  <c r="AV229" i="18"/>
  <c r="AU229" i="18"/>
  <c r="AT229" i="18"/>
  <c r="AS229" i="18"/>
  <c r="AR229" i="18"/>
  <c r="AQ229" i="18"/>
  <c r="AP229" i="18"/>
  <c r="AO229" i="18"/>
  <c r="AN229" i="18"/>
  <c r="AM229" i="18"/>
  <c r="AL229" i="18"/>
  <c r="AK229" i="18"/>
  <c r="AJ229" i="18"/>
  <c r="AI229" i="18"/>
  <c r="AH229" i="18"/>
  <c r="AG229" i="18"/>
  <c r="AF229" i="18"/>
  <c r="AE229" i="18"/>
  <c r="AD229" i="18"/>
  <c r="AC229" i="18"/>
  <c r="AB229" i="18"/>
  <c r="AA229" i="18"/>
  <c r="Z229" i="18"/>
  <c r="Y229" i="18"/>
  <c r="X229" i="18"/>
  <c r="W229" i="18"/>
  <c r="V229" i="18"/>
  <c r="U229" i="18"/>
  <c r="T229" i="18"/>
  <c r="S229" i="18"/>
  <c r="R229" i="18"/>
  <c r="Q229" i="18"/>
  <c r="P229" i="18"/>
  <c r="O229" i="18"/>
  <c r="N229" i="18"/>
  <c r="M229" i="18"/>
  <c r="L229" i="18"/>
  <c r="K229" i="18"/>
  <c r="J229" i="18"/>
  <c r="I229" i="18"/>
  <c r="H229" i="18"/>
  <c r="G229" i="18"/>
  <c r="F229" i="18"/>
  <c r="E229" i="18"/>
  <c r="D229" i="18"/>
  <c r="CM228" i="18"/>
  <c r="CL228" i="18"/>
  <c r="CK228" i="18"/>
  <c r="CJ228" i="18"/>
  <c r="CI228" i="18"/>
  <c r="CH228" i="18"/>
  <c r="CG228" i="18"/>
  <c r="CF228" i="18"/>
  <c r="CE228" i="18"/>
  <c r="CD228" i="18"/>
  <c r="CC228" i="18"/>
  <c r="CB228" i="18"/>
  <c r="CA228" i="18"/>
  <c r="BZ228" i="18"/>
  <c r="BY228" i="18"/>
  <c r="BX228" i="18"/>
  <c r="BW228" i="18"/>
  <c r="BV228" i="18"/>
  <c r="BU228" i="18"/>
  <c r="BT228" i="18"/>
  <c r="BS228" i="18"/>
  <c r="BR228" i="18"/>
  <c r="BQ228" i="18"/>
  <c r="BP228" i="18"/>
  <c r="BO228" i="18"/>
  <c r="BN228" i="18"/>
  <c r="BM228" i="18"/>
  <c r="BL228" i="18"/>
  <c r="BK228" i="18"/>
  <c r="BJ228" i="18"/>
  <c r="BI228" i="18"/>
  <c r="BH228" i="18"/>
  <c r="BG228" i="18"/>
  <c r="BF228" i="18"/>
  <c r="BE228" i="18"/>
  <c r="BD228" i="18"/>
  <c r="BC228" i="18"/>
  <c r="BB228" i="18"/>
  <c r="BA228" i="18"/>
  <c r="AZ228" i="18"/>
  <c r="AY228" i="18"/>
  <c r="AX228" i="18"/>
  <c r="AW228" i="18"/>
  <c r="AV228" i="18"/>
  <c r="AU228" i="18"/>
  <c r="AT228" i="18"/>
  <c r="AS228" i="18"/>
  <c r="AR228" i="18"/>
  <c r="AQ228" i="18"/>
  <c r="AP228" i="18"/>
  <c r="AO228" i="18"/>
  <c r="AN228" i="18"/>
  <c r="AM228" i="18"/>
  <c r="AL228" i="18"/>
  <c r="AK228" i="18"/>
  <c r="AJ228" i="18"/>
  <c r="AI228" i="18"/>
  <c r="AH228" i="18"/>
  <c r="AG228" i="18"/>
  <c r="AF228" i="18"/>
  <c r="AE228" i="18"/>
  <c r="AD228" i="18"/>
  <c r="AC228" i="18"/>
  <c r="AB228" i="18"/>
  <c r="AA228" i="18"/>
  <c r="Z228" i="18"/>
  <c r="Y228" i="18"/>
  <c r="X228" i="18"/>
  <c r="W228" i="18"/>
  <c r="V228" i="18"/>
  <c r="U228" i="18"/>
  <c r="T228" i="18"/>
  <c r="S228" i="18"/>
  <c r="R228" i="18"/>
  <c r="Q228" i="18"/>
  <c r="P228" i="18"/>
  <c r="O228" i="18"/>
  <c r="N228" i="18"/>
  <c r="M228" i="18"/>
  <c r="L228" i="18"/>
  <c r="K228" i="18"/>
  <c r="J228" i="18"/>
  <c r="I228" i="18"/>
  <c r="H228" i="18"/>
  <c r="G228" i="18"/>
  <c r="F228" i="18"/>
  <c r="E228" i="18"/>
  <c r="D228" i="18"/>
  <c r="CM227" i="18"/>
  <c r="CL227" i="18"/>
  <c r="CK227" i="18"/>
  <c r="CJ227" i="18"/>
  <c r="CI227" i="18"/>
  <c r="CH227" i="18"/>
  <c r="CG227" i="18"/>
  <c r="CF227" i="18"/>
  <c r="CE227" i="18"/>
  <c r="CD227" i="18"/>
  <c r="CC227" i="18"/>
  <c r="CB227" i="18"/>
  <c r="CA227" i="18"/>
  <c r="BZ227" i="18"/>
  <c r="BY227" i="18"/>
  <c r="BX227" i="18"/>
  <c r="BW227" i="18"/>
  <c r="BV227" i="18"/>
  <c r="BU227" i="18"/>
  <c r="BT227" i="18"/>
  <c r="BS227" i="18"/>
  <c r="BR227" i="18"/>
  <c r="BQ227" i="18"/>
  <c r="BP227" i="18"/>
  <c r="BO227" i="18"/>
  <c r="BN227" i="18"/>
  <c r="BM227" i="18"/>
  <c r="BL227" i="18"/>
  <c r="BK227" i="18"/>
  <c r="BJ227" i="18"/>
  <c r="BI227" i="18"/>
  <c r="BH227" i="18"/>
  <c r="BG227" i="18"/>
  <c r="BF227" i="18"/>
  <c r="BE227" i="18"/>
  <c r="BD227" i="18"/>
  <c r="BC227" i="18"/>
  <c r="BB227" i="18"/>
  <c r="BA227" i="18"/>
  <c r="AZ227" i="18"/>
  <c r="AY227" i="18"/>
  <c r="AX227" i="18"/>
  <c r="AW227" i="18"/>
  <c r="AV227" i="18"/>
  <c r="AU227" i="18"/>
  <c r="AT227" i="18"/>
  <c r="AS227" i="18"/>
  <c r="AR227" i="18"/>
  <c r="AQ227" i="18"/>
  <c r="AP227" i="18"/>
  <c r="AO227" i="18"/>
  <c r="AN227" i="18"/>
  <c r="AM227" i="18"/>
  <c r="AL227" i="18"/>
  <c r="AK227" i="18"/>
  <c r="AJ227" i="18"/>
  <c r="AI227" i="18"/>
  <c r="AH227" i="18"/>
  <c r="AG227" i="18"/>
  <c r="AF227" i="18"/>
  <c r="AE227" i="18"/>
  <c r="AD227" i="18"/>
  <c r="AC227" i="18"/>
  <c r="AB227" i="18"/>
  <c r="AA227" i="18"/>
  <c r="Z227" i="18"/>
  <c r="Y227" i="18"/>
  <c r="X227" i="18"/>
  <c r="W227" i="18"/>
  <c r="V227" i="18"/>
  <c r="U227" i="18"/>
  <c r="T227" i="18"/>
  <c r="S227" i="18"/>
  <c r="R227" i="18"/>
  <c r="Q227" i="18"/>
  <c r="P227" i="18"/>
  <c r="O227" i="18"/>
  <c r="N227" i="18"/>
  <c r="M227" i="18"/>
  <c r="L227" i="18"/>
  <c r="K227" i="18"/>
  <c r="J227" i="18"/>
  <c r="I227" i="18"/>
  <c r="H227" i="18"/>
  <c r="G227" i="18"/>
  <c r="F227" i="18"/>
  <c r="E227" i="18"/>
  <c r="D227" i="18"/>
  <c r="CM226" i="18"/>
  <c r="CL226" i="18"/>
  <c r="CK226" i="18"/>
  <c r="CJ226" i="18"/>
  <c r="CI226" i="18"/>
  <c r="CH226" i="18"/>
  <c r="CG226" i="18"/>
  <c r="CF226" i="18"/>
  <c r="CE226" i="18"/>
  <c r="CD226" i="18"/>
  <c r="CC226" i="18"/>
  <c r="CB226" i="18"/>
  <c r="CA226" i="18"/>
  <c r="BZ226" i="18"/>
  <c r="BY226" i="18"/>
  <c r="BX226" i="18"/>
  <c r="BW226" i="18"/>
  <c r="BV226" i="18"/>
  <c r="BU226" i="18"/>
  <c r="BT226" i="18"/>
  <c r="BS226" i="18"/>
  <c r="BR226" i="18"/>
  <c r="BQ226" i="18"/>
  <c r="BP226" i="18"/>
  <c r="BO226" i="18"/>
  <c r="BN226" i="18"/>
  <c r="BM226" i="18"/>
  <c r="BL226" i="18"/>
  <c r="BK226" i="18"/>
  <c r="BJ226" i="18"/>
  <c r="BI226" i="18"/>
  <c r="BH226" i="18"/>
  <c r="BG226" i="18"/>
  <c r="BF226" i="18"/>
  <c r="BE226" i="18"/>
  <c r="BD226" i="18"/>
  <c r="BC226" i="18"/>
  <c r="BB226" i="18"/>
  <c r="BA226" i="18"/>
  <c r="AZ226" i="18"/>
  <c r="AY226" i="18"/>
  <c r="AX226" i="18"/>
  <c r="AW226" i="18"/>
  <c r="AV226" i="18"/>
  <c r="AU226" i="18"/>
  <c r="AT226" i="18"/>
  <c r="AS226" i="18"/>
  <c r="AR226" i="18"/>
  <c r="AQ226" i="18"/>
  <c r="AP226" i="18"/>
  <c r="AO226" i="18"/>
  <c r="AN226" i="18"/>
  <c r="AM226" i="18"/>
  <c r="AL226" i="18"/>
  <c r="AK226" i="18"/>
  <c r="AJ226" i="18"/>
  <c r="AI226" i="18"/>
  <c r="AH226" i="18"/>
  <c r="AG226" i="18"/>
  <c r="AF226" i="18"/>
  <c r="AE226" i="18"/>
  <c r="AD226" i="18"/>
  <c r="AC226" i="18"/>
  <c r="AB226" i="18"/>
  <c r="AA226" i="18"/>
  <c r="Z226" i="18"/>
  <c r="Y226" i="18"/>
  <c r="X226" i="18"/>
  <c r="W226" i="18"/>
  <c r="V226" i="18"/>
  <c r="U226" i="18"/>
  <c r="T226" i="18"/>
  <c r="S226" i="18"/>
  <c r="R226" i="18"/>
  <c r="Q226" i="18"/>
  <c r="P226" i="18"/>
  <c r="O226" i="18"/>
  <c r="N226" i="18"/>
  <c r="M226" i="18"/>
  <c r="L226" i="18"/>
  <c r="K226" i="18"/>
  <c r="J226" i="18"/>
  <c r="I226" i="18"/>
  <c r="H226" i="18"/>
  <c r="G226" i="18"/>
  <c r="F226" i="18"/>
  <c r="E226" i="18"/>
  <c r="D226" i="18"/>
  <c r="CM225" i="18"/>
  <c r="CL225" i="18"/>
  <c r="CK225" i="18"/>
  <c r="CJ225" i="18"/>
  <c r="CI225" i="18"/>
  <c r="CH225" i="18"/>
  <c r="CG225" i="18"/>
  <c r="CF225" i="18"/>
  <c r="CE225" i="18"/>
  <c r="CD225" i="18"/>
  <c r="CC225" i="18"/>
  <c r="CB225" i="18"/>
  <c r="CA225" i="18"/>
  <c r="BZ225" i="18"/>
  <c r="BY225" i="18"/>
  <c r="BX225" i="18"/>
  <c r="BW225" i="18"/>
  <c r="BV225" i="18"/>
  <c r="BU225" i="18"/>
  <c r="BT225" i="18"/>
  <c r="BS225" i="18"/>
  <c r="BR225" i="18"/>
  <c r="BQ225" i="18"/>
  <c r="BP225" i="18"/>
  <c r="BO225" i="18"/>
  <c r="BN225" i="18"/>
  <c r="BM225" i="18"/>
  <c r="BL225" i="18"/>
  <c r="BK225" i="18"/>
  <c r="BJ225" i="18"/>
  <c r="BI225" i="18"/>
  <c r="BH225" i="18"/>
  <c r="BG225" i="18"/>
  <c r="BF225" i="18"/>
  <c r="BE225" i="18"/>
  <c r="BD225" i="18"/>
  <c r="BC225" i="18"/>
  <c r="BB225" i="18"/>
  <c r="BA225" i="18"/>
  <c r="AZ225" i="18"/>
  <c r="AY225" i="18"/>
  <c r="AX225" i="18"/>
  <c r="AW225" i="18"/>
  <c r="AV225" i="18"/>
  <c r="AU225" i="18"/>
  <c r="AT225" i="18"/>
  <c r="AS225" i="18"/>
  <c r="AR225" i="18"/>
  <c r="AQ225" i="18"/>
  <c r="AP225" i="18"/>
  <c r="AO225" i="18"/>
  <c r="AN225" i="18"/>
  <c r="AM225" i="18"/>
  <c r="AL225" i="18"/>
  <c r="AK225" i="18"/>
  <c r="AJ225" i="18"/>
  <c r="AI225" i="18"/>
  <c r="AH225" i="18"/>
  <c r="AG225" i="18"/>
  <c r="AF225" i="18"/>
  <c r="AE225" i="18"/>
  <c r="AD225" i="18"/>
  <c r="AC225" i="18"/>
  <c r="AB225" i="18"/>
  <c r="AA225" i="18"/>
  <c r="Z225" i="18"/>
  <c r="Y225" i="18"/>
  <c r="X225" i="18"/>
  <c r="W225" i="18"/>
  <c r="V225" i="18"/>
  <c r="U225" i="18"/>
  <c r="T225" i="18"/>
  <c r="S225" i="18"/>
  <c r="R225" i="18"/>
  <c r="Q225" i="18"/>
  <c r="P225" i="18"/>
  <c r="O225" i="18"/>
  <c r="N225" i="18"/>
  <c r="M225" i="18"/>
  <c r="L225" i="18"/>
  <c r="K225" i="18"/>
  <c r="J225" i="18"/>
  <c r="I225" i="18"/>
  <c r="H225" i="18"/>
  <c r="G225" i="18"/>
  <c r="F225" i="18"/>
  <c r="E225" i="18"/>
  <c r="D225" i="18"/>
  <c r="CM224" i="18"/>
  <c r="CL224" i="18"/>
  <c r="CK224" i="18"/>
  <c r="CJ224" i="18"/>
  <c r="CI224" i="18"/>
  <c r="CH224" i="18"/>
  <c r="CG224" i="18"/>
  <c r="CF224" i="18"/>
  <c r="CE224" i="18"/>
  <c r="CD224" i="18"/>
  <c r="CC224" i="18"/>
  <c r="CB224" i="18"/>
  <c r="CA224" i="18"/>
  <c r="BZ224" i="18"/>
  <c r="BY224" i="18"/>
  <c r="BX224" i="18"/>
  <c r="BW224" i="18"/>
  <c r="BV224" i="18"/>
  <c r="BU224" i="18"/>
  <c r="BT224" i="18"/>
  <c r="BS224" i="18"/>
  <c r="BR224" i="18"/>
  <c r="BQ224" i="18"/>
  <c r="BP224" i="18"/>
  <c r="BO224" i="18"/>
  <c r="BN224" i="18"/>
  <c r="BM224" i="18"/>
  <c r="BL224" i="18"/>
  <c r="BK224" i="18"/>
  <c r="BJ224" i="18"/>
  <c r="BI224" i="18"/>
  <c r="BH224" i="18"/>
  <c r="BG224" i="18"/>
  <c r="BF224" i="18"/>
  <c r="BE224" i="18"/>
  <c r="BD224" i="18"/>
  <c r="BC224" i="18"/>
  <c r="BB224" i="18"/>
  <c r="BA224" i="18"/>
  <c r="AZ224" i="18"/>
  <c r="AY224" i="18"/>
  <c r="AX224" i="18"/>
  <c r="AW224" i="18"/>
  <c r="AV224" i="18"/>
  <c r="AU224" i="18"/>
  <c r="AT224" i="18"/>
  <c r="AS224" i="18"/>
  <c r="AR224" i="18"/>
  <c r="AQ224" i="18"/>
  <c r="AP224" i="18"/>
  <c r="AO224" i="18"/>
  <c r="AN224" i="18"/>
  <c r="AM224" i="18"/>
  <c r="AL224" i="18"/>
  <c r="AK224" i="18"/>
  <c r="AJ224" i="18"/>
  <c r="AI224" i="18"/>
  <c r="AH224" i="18"/>
  <c r="AG224" i="18"/>
  <c r="AF224" i="18"/>
  <c r="AE224" i="18"/>
  <c r="AD224" i="18"/>
  <c r="AC224" i="18"/>
  <c r="AB224" i="18"/>
  <c r="AA224" i="18"/>
  <c r="Z224" i="18"/>
  <c r="Y224" i="18"/>
  <c r="X224" i="18"/>
  <c r="W224" i="18"/>
  <c r="V224" i="18"/>
  <c r="U224" i="18"/>
  <c r="T224" i="18"/>
  <c r="S224" i="18"/>
  <c r="R224" i="18"/>
  <c r="Q224" i="18"/>
  <c r="P224" i="18"/>
  <c r="O224" i="18"/>
  <c r="N224" i="18"/>
  <c r="M224" i="18"/>
  <c r="L224" i="18"/>
  <c r="K224" i="18"/>
  <c r="J224" i="18"/>
  <c r="I224" i="18"/>
  <c r="H224" i="18"/>
  <c r="G224" i="18"/>
  <c r="F224" i="18"/>
  <c r="E224" i="18"/>
  <c r="D224" i="18"/>
  <c r="CM223" i="18"/>
  <c r="CL223" i="18"/>
  <c r="CK223" i="18"/>
  <c r="CJ223" i="18"/>
  <c r="CI223" i="18"/>
  <c r="CH223" i="18"/>
  <c r="CG223" i="18"/>
  <c r="CF223" i="18"/>
  <c r="CE223" i="18"/>
  <c r="CD223" i="18"/>
  <c r="CC223" i="18"/>
  <c r="CB223" i="18"/>
  <c r="CA223" i="18"/>
  <c r="BZ223" i="18"/>
  <c r="BY223" i="18"/>
  <c r="BX223" i="18"/>
  <c r="BW223" i="18"/>
  <c r="BV223" i="18"/>
  <c r="BU223" i="18"/>
  <c r="BT223" i="18"/>
  <c r="BS223" i="18"/>
  <c r="BR223" i="18"/>
  <c r="BQ223" i="18"/>
  <c r="BP223" i="18"/>
  <c r="BO223" i="18"/>
  <c r="BN223" i="18"/>
  <c r="BM223" i="18"/>
  <c r="BL223" i="18"/>
  <c r="BK223" i="18"/>
  <c r="BJ223" i="18"/>
  <c r="BI223" i="18"/>
  <c r="BH223" i="18"/>
  <c r="BG223" i="18"/>
  <c r="BF223" i="18"/>
  <c r="BE223" i="18"/>
  <c r="BD223" i="18"/>
  <c r="BC223" i="18"/>
  <c r="BB223" i="18"/>
  <c r="BA223" i="18"/>
  <c r="AZ223" i="18"/>
  <c r="AY223" i="18"/>
  <c r="AX223" i="18"/>
  <c r="AW223" i="18"/>
  <c r="AV223" i="18"/>
  <c r="AU223" i="18"/>
  <c r="AT223" i="18"/>
  <c r="AS223" i="18"/>
  <c r="AR223" i="18"/>
  <c r="AQ223" i="18"/>
  <c r="AP223" i="18"/>
  <c r="AO223" i="18"/>
  <c r="AN223" i="18"/>
  <c r="AM223" i="18"/>
  <c r="AL223" i="18"/>
  <c r="AK223" i="18"/>
  <c r="AJ223" i="18"/>
  <c r="AI223" i="18"/>
  <c r="AH223" i="18"/>
  <c r="AG223" i="18"/>
  <c r="AF223" i="18"/>
  <c r="AE223" i="18"/>
  <c r="AD223" i="18"/>
  <c r="AC223" i="18"/>
  <c r="AB223" i="18"/>
  <c r="AA223" i="18"/>
  <c r="Z223" i="18"/>
  <c r="Y223" i="18"/>
  <c r="X223" i="18"/>
  <c r="W223" i="18"/>
  <c r="V223" i="18"/>
  <c r="U223" i="18"/>
  <c r="T223" i="18"/>
  <c r="S223" i="18"/>
  <c r="R223" i="18"/>
  <c r="Q223" i="18"/>
  <c r="P223" i="18"/>
  <c r="O223" i="18"/>
  <c r="N223" i="18"/>
  <c r="M223" i="18"/>
  <c r="L223" i="18"/>
  <c r="K223" i="18"/>
  <c r="J223" i="18"/>
  <c r="I223" i="18"/>
  <c r="H223" i="18"/>
  <c r="G223" i="18"/>
  <c r="F223" i="18"/>
  <c r="E223" i="18"/>
  <c r="D223" i="18"/>
  <c r="CM222" i="18"/>
  <c r="CL222" i="18"/>
  <c r="CK222" i="18"/>
  <c r="CJ222" i="18"/>
  <c r="CI222" i="18"/>
  <c r="CH222" i="18"/>
  <c r="CG222" i="18"/>
  <c r="CF222" i="18"/>
  <c r="CE222" i="18"/>
  <c r="CD222" i="18"/>
  <c r="CC222" i="18"/>
  <c r="CB222" i="18"/>
  <c r="CA222" i="18"/>
  <c r="BZ222" i="18"/>
  <c r="BY222" i="18"/>
  <c r="BX222" i="18"/>
  <c r="BW222" i="18"/>
  <c r="BV222" i="18"/>
  <c r="BU222" i="18"/>
  <c r="BT222" i="18"/>
  <c r="BS222" i="18"/>
  <c r="BR222" i="18"/>
  <c r="BQ222" i="18"/>
  <c r="BP222" i="18"/>
  <c r="BO222" i="18"/>
  <c r="BN222" i="18"/>
  <c r="BM222" i="18"/>
  <c r="BL222" i="18"/>
  <c r="BK222" i="18"/>
  <c r="BJ222" i="18"/>
  <c r="BI222" i="18"/>
  <c r="BH222" i="18"/>
  <c r="BG222" i="18"/>
  <c r="BF222" i="18"/>
  <c r="BE222" i="18"/>
  <c r="BD222" i="18"/>
  <c r="BC222" i="18"/>
  <c r="BB222" i="18"/>
  <c r="BA222" i="18"/>
  <c r="AZ222" i="18"/>
  <c r="AY222" i="18"/>
  <c r="AX222" i="18"/>
  <c r="AW222" i="18"/>
  <c r="AV222" i="18"/>
  <c r="AU222" i="18"/>
  <c r="AT222" i="18"/>
  <c r="AS222" i="18"/>
  <c r="AR222" i="18"/>
  <c r="AQ222" i="18"/>
  <c r="AP222" i="18"/>
  <c r="AO222" i="18"/>
  <c r="AN222" i="18"/>
  <c r="AM222" i="18"/>
  <c r="AL222" i="18"/>
  <c r="AK222" i="18"/>
  <c r="AJ222" i="18"/>
  <c r="AI222" i="18"/>
  <c r="AH222" i="18"/>
  <c r="AG222" i="18"/>
  <c r="AF222" i="18"/>
  <c r="AE222" i="18"/>
  <c r="AD222" i="18"/>
  <c r="AC222" i="18"/>
  <c r="AB222" i="18"/>
  <c r="AA222" i="18"/>
  <c r="Z222" i="18"/>
  <c r="Y222" i="18"/>
  <c r="X222" i="18"/>
  <c r="W222" i="18"/>
  <c r="V222" i="18"/>
  <c r="U222" i="18"/>
  <c r="T222" i="18"/>
  <c r="S222" i="18"/>
  <c r="R222" i="18"/>
  <c r="Q222" i="18"/>
  <c r="P222" i="18"/>
  <c r="O222" i="18"/>
  <c r="N222" i="18"/>
  <c r="M222" i="18"/>
  <c r="L222" i="18"/>
  <c r="K222" i="18"/>
  <c r="J222" i="18"/>
  <c r="I222" i="18"/>
  <c r="H222" i="18"/>
  <c r="G222" i="18"/>
  <c r="F222" i="18"/>
  <c r="E222" i="18"/>
  <c r="D222" i="18"/>
  <c r="CM221" i="18"/>
  <c r="CL221" i="18"/>
  <c r="CK221" i="18"/>
  <c r="CJ221" i="18"/>
  <c r="CI221" i="18"/>
  <c r="CH221" i="18"/>
  <c r="CG221" i="18"/>
  <c r="CF221" i="18"/>
  <c r="CE221" i="18"/>
  <c r="CD221" i="18"/>
  <c r="CC221" i="18"/>
  <c r="CB221" i="18"/>
  <c r="CA221" i="18"/>
  <c r="BZ221" i="18"/>
  <c r="BY221" i="18"/>
  <c r="BX221" i="18"/>
  <c r="BW221" i="18"/>
  <c r="BV221" i="18"/>
  <c r="BU221" i="18"/>
  <c r="BT221" i="18"/>
  <c r="BS221" i="18"/>
  <c r="BR221" i="18"/>
  <c r="BQ221" i="18"/>
  <c r="BP221" i="18"/>
  <c r="BO221" i="18"/>
  <c r="BN221" i="18"/>
  <c r="BM221" i="18"/>
  <c r="BL221" i="18"/>
  <c r="BK221" i="18"/>
  <c r="BJ221" i="18"/>
  <c r="BI221" i="18"/>
  <c r="BH221" i="18"/>
  <c r="BG221" i="18"/>
  <c r="BF221" i="18"/>
  <c r="BE221" i="18"/>
  <c r="BD221" i="18"/>
  <c r="BC221" i="18"/>
  <c r="BB221" i="18"/>
  <c r="BA221" i="18"/>
  <c r="AZ221" i="18"/>
  <c r="AY221" i="18"/>
  <c r="AX221" i="18"/>
  <c r="AW221" i="18"/>
  <c r="AV221" i="18"/>
  <c r="AU221" i="18"/>
  <c r="AT221" i="18"/>
  <c r="AS221" i="18"/>
  <c r="AR221" i="18"/>
  <c r="AQ221" i="18"/>
  <c r="AP221" i="18"/>
  <c r="AO221" i="18"/>
  <c r="AN221" i="18"/>
  <c r="AM221" i="18"/>
  <c r="AL221" i="18"/>
  <c r="AK221" i="18"/>
  <c r="AJ221" i="18"/>
  <c r="AI221" i="18"/>
  <c r="AH221" i="18"/>
  <c r="AG221" i="18"/>
  <c r="AF221" i="18"/>
  <c r="AE221" i="18"/>
  <c r="AD221" i="18"/>
  <c r="AC221" i="18"/>
  <c r="AB221" i="18"/>
  <c r="AA221" i="18"/>
  <c r="Z221" i="18"/>
  <c r="Y221" i="18"/>
  <c r="X221" i="18"/>
  <c r="W221" i="18"/>
  <c r="V221" i="18"/>
  <c r="U221" i="18"/>
  <c r="T221" i="18"/>
  <c r="S221" i="18"/>
  <c r="R221" i="18"/>
  <c r="Q221" i="18"/>
  <c r="P221" i="18"/>
  <c r="O221" i="18"/>
  <c r="N221" i="18"/>
  <c r="M221" i="18"/>
  <c r="L221" i="18"/>
  <c r="K221" i="18"/>
  <c r="J221" i="18"/>
  <c r="I221" i="18"/>
  <c r="H221" i="18"/>
  <c r="G221" i="18"/>
  <c r="F221" i="18"/>
  <c r="E221" i="18"/>
  <c r="D221" i="18"/>
  <c r="CM220" i="18"/>
  <c r="CL220" i="18"/>
  <c r="CK220" i="18"/>
  <c r="CJ220" i="18"/>
  <c r="CI220" i="18"/>
  <c r="CH220" i="18"/>
  <c r="CG220" i="18"/>
  <c r="CF220" i="18"/>
  <c r="CE220" i="18"/>
  <c r="CD220" i="18"/>
  <c r="CC220" i="18"/>
  <c r="CB220" i="18"/>
  <c r="CA220" i="18"/>
  <c r="BZ220" i="18"/>
  <c r="BY220" i="18"/>
  <c r="BX220" i="18"/>
  <c r="BW220" i="18"/>
  <c r="BV220" i="18"/>
  <c r="BU220" i="18"/>
  <c r="BT220" i="18"/>
  <c r="BS220" i="18"/>
  <c r="BR220" i="18"/>
  <c r="BQ220" i="18"/>
  <c r="BP220" i="18"/>
  <c r="BO220" i="18"/>
  <c r="BN220" i="18"/>
  <c r="BM220" i="18"/>
  <c r="BL220" i="18"/>
  <c r="BK220" i="18"/>
  <c r="BJ220" i="18"/>
  <c r="BI220" i="18"/>
  <c r="BH220" i="18"/>
  <c r="BG220" i="18"/>
  <c r="BF220" i="18"/>
  <c r="BE220" i="18"/>
  <c r="BD220" i="18"/>
  <c r="BC220" i="18"/>
  <c r="BB220" i="18"/>
  <c r="BA220" i="18"/>
  <c r="AZ220" i="18"/>
  <c r="AY220" i="18"/>
  <c r="AX220" i="18"/>
  <c r="AW220" i="18"/>
  <c r="AV220" i="18"/>
  <c r="AU220" i="18"/>
  <c r="AT220" i="18"/>
  <c r="AS220" i="18"/>
  <c r="AR220" i="18"/>
  <c r="AQ220" i="18"/>
  <c r="AP220" i="18"/>
  <c r="AO220" i="18"/>
  <c r="AN220" i="18"/>
  <c r="AM220" i="18"/>
  <c r="AL220" i="18"/>
  <c r="AK220" i="18"/>
  <c r="AJ220" i="18"/>
  <c r="AI220" i="18"/>
  <c r="AH220" i="18"/>
  <c r="AG220" i="18"/>
  <c r="AF220" i="18"/>
  <c r="AE220" i="18"/>
  <c r="AD220" i="18"/>
  <c r="AC220" i="18"/>
  <c r="AB220" i="18"/>
  <c r="AA220" i="18"/>
  <c r="Z220" i="18"/>
  <c r="Y220" i="18"/>
  <c r="X220" i="18"/>
  <c r="W220" i="18"/>
  <c r="V220" i="18"/>
  <c r="U220" i="18"/>
  <c r="T220" i="18"/>
  <c r="S220" i="18"/>
  <c r="R220" i="18"/>
  <c r="Q220" i="18"/>
  <c r="P220" i="18"/>
  <c r="O220" i="18"/>
  <c r="N220" i="18"/>
  <c r="M220" i="18"/>
  <c r="L220" i="18"/>
  <c r="K220" i="18"/>
  <c r="J220" i="18"/>
  <c r="I220" i="18"/>
  <c r="H220" i="18"/>
  <c r="G220" i="18"/>
  <c r="F220" i="18"/>
  <c r="E220" i="18"/>
  <c r="D220" i="18"/>
  <c r="CM219" i="18"/>
  <c r="CL219" i="18"/>
  <c r="CK219" i="18"/>
  <c r="CJ219" i="18"/>
  <c r="CI219" i="18"/>
  <c r="CH219" i="18"/>
  <c r="CG219" i="18"/>
  <c r="CF219" i="18"/>
  <c r="CE219" i="18"/>
  <c r="CD219" i="18"/>
  <c r="CC219" i="18"/>
  <c r="CB219" i="18"/>
  <c r="CA219" i="18"/>
  <c r="BZ219" i="18"/>
  <c r="BY219" i="18"/>
  <c r="BX219" i="18"/>
  <c r="BW219" i="18"/>
  <c r="BV219" i="18"/>
  <c r="BU219" i="18"/>
  <c r="BT219" i="18"/>
  <c r="BS219" i="18"/>
  <c r="BR219" i="18"/>
  <c r="BQ219" i="18"/>
  <c r="BP219" i="18"/>
  <c r="BO219" i="18"/>
  <c r="BN219" i="18"/>
  <c r="BM219" i="18"/>
  <c r="BL219" i="18"/>
  <c r="BK219" i="18"/>
  <c r="BJ219" i="18"/>
  <c r="BI219" i="18"/>
  <c r="BH219" i="18"/>
  <c r="BG219" i="18"/>
  <c r="BF219" i="18"/>
  <c r="BE219" i="18"/>
  <c r="BD219" i="18"/>
  <c r="BC219" i="18"/>
  <c r="BB219" i="18"/>
  <c r="BA219" i="18"/>
  <c r="AZ219" i="18"/>
  <c r="AY219" i="18"/>
  <c r="AX219" i="18"/>
  <c r="AW219" i="18"/>
  <c r="AV219" i="18"/>
  <c r="AU219" i="18"/>
  <c r="AT219" i="18"/>
  <c r="AS219" i="18"/>
  <c r="AR219" i="18"/>
  <c r="AQ219" i="18"/>
  <c r="AP219" i="18"/>
  <c r="AO219" i="18"/>
  <c r="AN219" i="18"/>
  <c r="AM219" i="18"/>
  <c r="AL219" i="18"/>
  <c r="AK219" i="18"/>
  <c r="AJ219" i="18"/>
  <c r="AI219" i="18"/>
  <c r="AH219" i="18"/>
  <c r="AG219" i="18"/>
  <c r="AF219" i="18"/>
  <c r="AE219" i="18"/>
  <c r="AD219" i="18"/>
  <c r="AC219" i="18"/>
  <c r="AB219" i="18"/>
  <c r="AA219" i="18"/>
  <c r="Z219" i="18"/>
  <c r="Y219" i="18"/>
  <c r="X219" i="18"/>
  <c r="W219" i="18"/>
  <c r="V219" i="18"/>
  <c r="U219" i="18"/>
  <c r="T219" i="18"/>
  <c r="S219" i="18"/>
  <c r="R219" i="18"/>
  <c r="Q219" i="18"/>
  <c r="P219" i="18"/>
  <c r="O219" i="18"/>
  <c r="N219" i="18"/>
  <c r="M219" i="18"/>
  <c r="L219" i="18"/>
  <c r="K219" i="18"/>
  <c r="J219" i="18"/>
  <c r="I219" i="18"/>
  <c r="H219" i="18"/>
  <c r="G219" i="18"/>
  <c r="F219" i="18"/>
  <c r="E219" i="18"/>
  <c r="D219" i="18"/>
  <c r="CM218" i="18"/>
  <c r="CL218" i="18"/>
  <c r="CK218" i="18"/>
  <c r="CJ218" i="18"/>
  <c r="CI218" i="18"/>
  <c r="CH218" i="18"/>
  <c r="CG218" i="18"/>
  <c r="CF218" i="18"/>
  <c r="CE218" i="18"/>
  <c r="CD218" i="18"/>
  <c r="CC218" i="18"/>
  <c r="CB218" i="18"/>
  <c r="CA218" i="18"/>
  <c r="BZ218" i="18"/>
  <c r="BY218" i="18"/>
  <c r="BX218" i="18"/>
  <c r="BW218" i="18"/>
  <c r="BV218" i="18"/>
  <c r="BU218" i="18"/>
  <c r="BT218" i="18"/>
  <c r="BS218" i="18"/>
  <c r="BR218" i="18"/>
  <c r="BQ218" i="18"/>
  <c r="BP218" i="18"/>
  <c r="BO218" i="18"/>
  <c r="BN218" i="18"/>
  <c r="BM218" i="18"/>
  <c r="BL218" i="18"/>
  <c r="BK218" i="18"/>
  <c r="BJ218" i="18"/>
  <c r="BI218" i="18"/>
  <c r="BH218" i="18"/>
  <c r="BG218" i="18"/>
  <c r="BF218" i="18"/>
  <c r="BE218" i="18"/>
  <c r="BD218" i="18"/>
  <c r="BC218" i="18"/>
  <c r="BB218" i="18"/>
  <c r="BA218" i="18"/>
  <c r="AZ218" i="18"/>
  <c r="AY218" i="18"/>
  <c r="AX218" i="18"/>
  <c r="AW218" i="18"/>
  <c r="AV218" i="18"/>
  <c r="AU218" i="18"/>
  <c r="AT218" i="18"/>
  <c r="AS218" i="18"/>
  <c r="AR218" i="18"/>
  <c r="AQ218" i="18"/>
  <c r="AP218" i="18"/>
  <c r="AO218" i="18"/>
  <c r="AN218" i="18"/>
  <c r="AM218" i="18"/>
  <c r="AL218" i="18"/>
  <c r="AK218" i="18"/>
  <c r="AJ218" i="18"/>
  <c r="AI218" i="18"/>
  <c r="AH218" i="18"/>
  <c r="AG218" i="18"/>
  <c r="AF218" i="18"/>
  <c r="AE218" i="18"/>
  <c r="AD218" i="18"/>
  <c r="AC218" i="18"/>
  <c r="AB218" i="18"/>
  <c r="AA218" i="18"/>
  <c r="Z218" i="18"/>
  <c r="Y218" i="18"/>
  <c r="X218" i="18"/>
  <c r="W218" i="18"/>
  <c r="V218" i="18"/>
  <c r="U218" i="18"/>
  <c r="T218" i="18"/>
  <c r="S218" i="18"/>
  <c r="R218" i="18"/>
  <c r="Q218" i="18"/>
  <c r="P218" i="18"/>
  <c r="O218" i="18"/>
  <c r="N218" i="18"/>
  <c r="M218" i="18"/>
  <c r="L218" i="18"/>
  <c r="K218" i="18"/>
  <c r="J218" i="18"/>
  <c r="I218" i="18"/>
  <c r="H218" i="18"/>
  <c r="G218" i="18"/>
  <c r="F218" i="18"/>
  <c r="E218" i="18"/>
  <c r="D218" i="18"/>
  <c r="CM217" i="18"/>
  <c r="CL217" i="18"/>
  <c r="CK217" i="18"/>
  <c r="CJ217" i="18"/>
  <c r="CI217" i="18"/>
  <c r="CH217" i="18"/>
  <c r="CG217" i="18"/>
  <c r="CF217" i="18"/>
  <c r="CE217" i="18"/>
  <c r="CD217" i="18"/>
  <c r="CC217" i="18"/>
  <c r="CB217" i="18"/>
  <c r="CA217" i="18"/>
  <c r="BZ217" i="18"/>
  <c r="BY217" i="18"/>
  <c r="BX217" i="18"/>
  <c r="BW217" i="18"/>
  <c r="BV217" i="18"/>
  <c r="BU217" i="18"/>
  <c r="BT217" i="18"/>
  <c r="BS217" i="18"/>
  <c r="BR217" i="18"/>
  <c r="BQ217" i="18"/>
  <c r="BP217" i="18"/>
  <c r="BO217" i="18"/>
  <c r="BN217" i="18"/>
  <c r="BM217" i="18"/>
  <c r="BL217" i="18"/>
  <c r="BK217" i="18"/>
  <c r="BJ217" i="18"/>
  <c r="BI217" i="18"/>
  <c r="BH217" i="18"/>
  <c r="BG217" i="18"/>
  <c r="BF217" i="18"/>
  <c r="BE217" i="18"/>
  <c r="BD217" i="18"/>
  <c r="BC217" i="18"/>
  <c r="BB217" i="18"/>
  <c r="BA217" i="18"/>
  <c r="AZ217" i="18"/>
  <c r="AY217" i="18"/>
  <c r="AX217" i="18"/>
  <c r="AW217" i="18"/>
  <c r="AV217" i="18"/>
  <c r="AU217" i="18"/>
  <c r="AT217" i="18"/>
  <c r="AS217" i="18"/>
  <c r="AR217" i="18"/>
  <c r="AQ217" i="18"/>
  <c r="AP217" i="18"/>
  <c r="AO217" i="18"/>
  <c r="AN217" i="18"/>
  <c r="AM217" i="18"/>
  <c r="AL217" i="18"/>
  <c r="AK217" i="18"/>
  <c r="AJ217" i="18"/>
  <c r="AI217" i="18"/>
  <c r="AH217" i="18"/>
  <c r="AG217" i="18"/>
  <c r="AF217" i="18"/>
  <c r="AE217" i="18"/>
  <c r="AD217" i="18"/>
  <c r="AC217" i="18"/>
  <c r="AB217" i="18"/>
  <c r="AA217" i="18"/>
  <c r="Z217" i="18"/>
  <c r="Y217" i="18"/>
  <c r="X217" i="18"/>
  <c r="W217" i="18"/>
  <c r="V217" i="18"/>
  <c r="U217" i="18"/>
  <c r="T217" i="18"/>
  <c r="S217" i="18"/>
  <c r="R217" i="18"/>
  <c r="Q217" i="18"/>
  <c r="P217" i="18"/>
  <c r="O217" i="18"/>
  <c r="N217" i="18"/>
  <c r="M217" i="18"/>
  <c r="L217" i="18"/>
  <c r="K217" i="18"/>
  <c r="J217" i="18"/>
  <c r="I217" i="18"/>
  <c r="H217" i="18"/>
  <c r="G217" i="18"/>
  <c r="F217" i="18"/>
  <c r="E217" i="18"/>
  <c r="D217" i="18"/>
  <c r="CM216" i="18"/>
  <c r="CL216" i="18"/>
  <c r="CK216" i="18"/>
  <c r="CJ216" i="18"/>
  <c r="CI216" i="18"/>
  <c r="CH216" i="18"/>
  <c r="CG216" i="18"/>
  <c r="CF216" i="18"/>
  <c r="CE216" i="18"/>
  <c r="CD216" i="18"/>
  <c r="CC216" i="18"/>
  <c r="CB216" i="18"/>
  <c r="CA216" i="18"/>
  <c r="BZ216" i="18"/>
  <c r="BY216" i="18"/>
  <c r="BX216" i="18"/>
  <c r="BW216" i="18"/>
  <c r="BV216" i="18"/>
  <c r="BU216" i="18"/>
  <c r="BT216" i="18"/>
  <c r="BS216" i="18"/>
  <c r="BR216" i="18"/>
  <c r="BQ216" i="18"/>
  <c r="BP216" i="18"/>
  <c r="BO216" i="18"/>
  <c r="BN216" i="18"/>
  <c r="BM216" i="18"/>
  <c r="BL216" i="18"/>
  <c r="BK216" i="18"/>
  <c r="BJ216" i="18"/>
  <c r="BI216" i="18"/>
  <c r="BH216" i="18"/>
  <c r="BG216" i="18"/>
  <c r="BF216" i="18"/>
  <c r="BE216" i="18"/>
  <c r="BD216" i="18"/>
  <c r="BC216" i="18"/>
  <c r="BB216" i="18"/>
  <c r="BA216" i="18"/>
  <c r="AZ216" i="18"/>
  <c r="AY216" i="18"/>
  <c r="AX216" i="18"/>
  <c r="AW216" i="18"/>
  <c r="AV216" i="18"/>
  <c r="AU216" i="18"/>
  <c r="AT216" i="18"/>
  <c r="AS216" i="18"/>
  <c r="AR216" i="18"/>
  <c r="AQ216" i="18"/>
  <c r="AP216" i="18"/>
  <c r="AO216" i="18"/>
  <c r="AN216" i="18"/>
  <c r="AM216" i="18"/>
  <c r="AL216" i="18"/>
  <c r="AK216" i="18"/>
  <c r="AJ216" i="18"/>
  <c r="AI216" i="18"/>
  <c r="AH216" i="18"/>
  <c r="AG216" i="18"/>
  <c r="AF216" i="18"/>
  <c r="AE216" i="18"/>
  <c r="AD216" i="18"/>
  <c r="AC216" i="18"/>
  <c r="AB216" i="18"/>
  <c r="AA216" i="18"/>
  <c r="Z216" i="18"/>
  <c r="Y216" i="18"/>
  <c r="X216" i="18"/>
  <c r="W216" i="18"/>
  <c r="V216" i="18"/>
  <c r="U216" i="18"/>
  <c r="T216" i="18"/>
  <c r="S216" i="18"/>
  <c r="R216" i="18"/>
  <c r="Q216" i="18"/>
  <c r="P216" i="18"/>
  <c r="O216" i="18"/>
  <c r="N216" i="18"/>
  <c r="M216" i="18"/>
  <c r="L216" i="18"/>
  <c r="K216" i="18"/>
  <c r="J216" i="18"/>
  <c r="I216" i="18"/>
  <c r="H216" i="18"/>
  <c r="G216" i="18"/>
  <c r="F216" i="18"/>
  <c r="E216" i="18"/>
  <c r="D216" i="18"/>
  <c r="CM215" i="18"/>
  <c r="CL215" i="18"/>
  <c r="CK215" i="18"/>
  <c r="CJ215" i="18"/>
  <c r="CI215" i="18"/>
  <c r="CH215" i="18"/>
  <c r="CG215" i="18"/>
  <c r="CF215" i="18"/>
  <c r="CE215" i="18"/>
  <c r="CD215" i="18"/>
  <c r="CC215" i="18"/>
  <c r="CB215" i="18"/>
  <c r="CA215" i="18"/>
  <c r="BZ215" i="18"/>
  <c r="BY215" i="18"/>
  <c r="BX215" i="18"/>
  <c r="BW215" i="18"/>
  <c r="BV215" i="18"/>
  <c r="BU215" i="18"/>
  <c r="BT215" i="18"/>
  <c r="BS215" i="18"/>
  <c r="BR215" i="18"/>
  <c r="BQ215" i="18"/>
  <c r="BP215" i="18"/>
  <c r="BO215" i="18"/>
  <c r="BN215" i="18"/>
  <c r="BM215" i="18"/>
  <c r="BL215" i="18"/>
  <c r="BK215" i="18"/>
  <c r="BJ215" i="18"/>
  <c r="BI215" i="18"/>
  <c r="BH215" i="18"/>
  <c r="BG215" i="18"/>
  <c r="BF215" i="18"/>
  <c r="BE215" i="18"/>
  <c r="BD215" i="18"/>
  <c r="BC215" i="18"/>
  <c r="BB215" i="18"/>
  <c r="BA215" i="18"/>
  <c r="AZ215" i="18"/>
  <c r="AY215" i="18"/>
  <c r="AX215" i="18"/>
  <c r="AW215" i="18"/>
  <c r="AV215" i="18"/>
  <c r="AU215" i="18"/>
  <c r="AT215" i="18"/>
  <c r="AS215" i="18"/>
  <c r="AR215" i="18"/>
  <c r="AQ215" i="18"/>
  <c r="AP215" i="18"/>
  <c r="AO215" i="18"/>
  <c r="AN215" i="18"/>
  <c r="AM215" i="18"/>
  <c r="AL215" i="18"/>
  <c r="AK215" i="18"/>
  <c r="AJ215" i="18"/>
  <c r="AI215" i="18"/>
  <c r="AH215" i="18"/>
  <c r="AG215" i="18"/>
  <c r="AF215" i="18"/>
  <c r="AE215" i="18"/>
  <c r="AD215" i="18"/>
  <c r="AC215" i="18"/>
  <c r="AB215" i="18"/>
  <c r="AA215" i="18"/>
  <c r="Z215" i="18"/>
  <c r="Y215" i="18"/>
  <c r="X215" i="18"/>
  <c r="W215" i="18"/>
  <c r="V215" i="18"/>
  <c r="U215" i="18"/>
  <c r="T215" i="18"/>
  <c r="S215" i="18"/>
  <c r="R215" i="18"/>
  <c r="Q215" i="18"/>
  <c r="P215" i="18"/>
  <c r="O215" i="18"/>
  <c r="N215" i="18"/>
  <c r="M215" i="18"/>
  <c r="L215" i="18"/>
  <c r="K215" i="18"/>
  <c r="J215" i="18"/>
  <c r="I215" i="18"/>
  <c r="H215" i="18"/>
  <c r="G215" i="18"/>
  <c r="F215" i="18"/>
  <c r="E215" i="18"/>
  <c r="D215" i="18"/>
  <c r="CM214" i="18"/>
  <c r="CL214" i="18"/>
  <c r="CK214" i="18"/>
  <c r="CJ214" i="18"/>
  <c r="CI214" i="18"/>
  <c r="CH214" i="18"/>
  <c r="CG214" i="18"/>
  <c r="CF214" i="18"/>
  <c r="CE214" i="18"/>
  <c r="CD214" i="18"/>
  <c r="CC214" i="18"/>
  <c r="CB214" i="18"/>
  <c r="CA214" i="18"/>
  <c r="BZ214" i="18"/>
  <c r="BY214" i="18"/>
  <c r="BX214" i="18"/>
  <c r="BW214" i="18"/>
  <c r="BV214" i="18"/>
  <c r="BU214" i="18"/>
  <c r="BT214" i="18"/>
  <c r="BS214" i="18"/>
  <c r="BR214" i="18"/>
  <c r="BQ214" i="18"/>
  <c r="BP214" i="18"/>
  <c r="BO214" i="18"/>
  <c r="BN214" i="18"/>
  <c r="BM214" i="18"/>
  <c r="BL214" i="18"/>
  <c r="BK214" i="18"/>
  <c r="BJ214" i="18"/>
  <c r="BI214" i="18"/>
  <c r="BH214" i="18"/>
  <c r="BG214" i="18"/>
  <c r="BF214" i="18"/>
  <c r="BE214" i="18"/>
  <c r="BD214" i="18"/>
  <c r="BC214" i="18"/>
  <c r="BB214" i="18"/>
  <c r="BA214" i="18"/>
  <c r="AZ214" i="18"/>
  <c r="AY214" i="18"/>
  <c r="AX214" i="18"/>
  <c r="AW214" i="18"/>
  <c r="AV214" i="18"/>
  <c r="AU214" i="18"/>
  <c r="AT214" i="18"/>
  <c r="AS214" i="18"/>
  <c r="AR214" i="18"/>
  <c r="AQ214" i="18"/>
  <c r="AP214" i="18"/>
  <c r="AO214" i="18"/>
  <c r="AN214" i="18"/>
  <c r="AM214" i="18"/>
  <c r="AL214" i="18"/>
  <c r="AK214" i="18"/>
  <c r="AJ214" i="18"/>
  <c r="AI214" i="18"/>
  <c r="AH214" i="18"/>
  <c r="AG214" i="18"/>
  <c r="AF214" i="18"/>
  <c r="AE214" i="18"/>
  <c r="AD214" i="18"/>
  <c r="AC214" i="18"/>
  <c r="AB214" i="18"/>
  <c r="AA214" i="18"/>
  <c r="Z214" i="18"/>
  <c r="Y214" i="18"/>
  <c r="X214" i="18"/>
  <c r="W214" i="18"/>
  <c r="V214" i="18"/>
  <c r="U214" i="18"/>
  <c r="T214" i="18"/>
  <c r="S214" i="18"/>
  <c r="R214" i="18"/>
  <c r="Q214" i="18"/>
  <c r="P214" i="18"/>
  <c r="O214" i="18"/>
  <c r="N214" i="18"/>
  <c r="M214" i="18"/>
  <c r="L214" i="18"/>
  <c r="K214" i="18"/>
  <c r="J214" i="18"/>
  <c r="I214" i="18"/>
  <c r="H214" i="18"/>
  <c r="G214" i="18"/>
  <c r="F214" i="18"/>
  <c r="E214" i="18"/>
  <c r="D214" i="18"/>
  <c r="CM213" i="18"/>
  <c r="CL213" i="18"/>
  <c r="CK213" i="18"/>
  <c r="CJ213" i="18"/>
  <c r="CI213" i="18"/>
  <c r="CH213" i="18"/>
  <c r="CG213" i="18"/>
  <c r="CF213" i="18"/>
  <c r="CE213" i="18"/>
  <c r="CD213" i="18"/>
  <c r="CC213" i="18"/>
  <c r="CB213" i="18"/>
  <c r="CA213" i="18"/>
  <c r="BZ213" i="18"/>
  <c r="BY213" i="18"/>
  <c r="BX213" i="18"/>
  <c r="BW213" i="18"/>
  <c r="BV213" i="18"/>
  <c r="BU213" i="18"/>
  <c r="BT213" i="18"/>
  <c r="BS213" i="18"/>
  <c r="BR213" i="18"/>
  <c r="BQ213" i="18"/>
  <c r="BP213" i="18"/>
  <c r="BO213" i="18"/>
  <c r="BN213" i="18"/>
  <c r="BM213" i="18"/>
  <c r="BL213" i="18"/>
  <c r="BK213" i="18"/>
  <c r="BJ213" i="18"/>
  <c r="BI213" i="18"/>
  <c r="BH213" i="18"/>
  <c r="BG213" i="18"/>
  <c r="BF213" i="18"/>
  <c r="BE213" i="18"/>
  <c r="BD213" i="18"/>
  <c r="BC213" i="18"/>
  <c r="BB213" i="18"/>
  <c r="BA213" i="18"/>
  <c r="AZ213" i="18"/>
  <c r="AY213" i="18"/>
  <c r="AX213" i="18"/>
  <c r="AW213" i="18"/>
  <c r="AV213" i="18"/>
  <c r="AU213" i="18"/>
  <c r="AT213" i="18"/>
  <c r="AS213" i="18"/>
  <c r="AR213" i="18"/>
  <c r="AQ213" i="18"/>
  <c r="AP213" i="18"/>
  <c r="AO213" i="18"/>
  <c r="AN213" i="18"/>
  <c r="AM213" i="18"/>
  <c r="AL213" i="18"/>
  <c r="AK213" i="18"/>
  <c r="AJ213" i="18"/>
  <c r="AI213" i="18"/>
  <c r="AH213" i="18"/>
  <c r="AG213" i="18"/>
  <c r="AF213" i="18"/>
  <c r="AE213" i="18"/>
  <c r="AD213" i="18"/>
  <c r="AC213" i="18"/>
  <c r="AB213" i="18"/>
  <c r="AA213" i="18"/>
  <c r="Z213" i="18"/>
  <c r="Y213" i="18"/>
  <c r="X213" i="18"/>
  <c r="W213" i="18"/>
  <c r="V213" i="18"/>
  <c r="U213" i="18"/>
  <c r="T213" i="18"/>
  <c r="S213" i="18"/>
  <c r="R213" i="18"/>
  <c r="Q213" i="18"/>
  <c r="P213" i="18"/>
  <c r="O213" i="18"/>
  <c r="N213" i="18"/>
  <c r="M213" i="18"/>
  <c r="L213" i="18"/>
  <c r="K213" i="18"/>
  <c r="J213" i="18"/>
  <c r="I213" i="18"/>
  <c r="H213" i="18"/>
  <c r="G213" i="18"/>
  <c r="F213" i="18"/>
  <c r="E213" i="18"/>
  <c r="D213" i="18"/>
  <c r="CM212" i="18"/>
  <c r="CL212" i="18"/>
  <c r="CK212" i="18"/>
  <c r="CJ212" i="18"/>
  <c r="CI212" i="18"/>
  <c r="CH212" i="18"/>
  <c r="CG212" i="18"/>
  <c r="CF212" i="18"/>
  <c r="CE212" i="18"/>
  <c r="CD212" i="18"/>
  <c r="CC212" i="18"/>
  <c r="CB212" i="18"/>
  <c r="CA212" i="18"/>
  <c r="BZ212" i="18"/>
  <c r="BY212" i="18"/>
  <c r="BX212" i="18"/>
  <c r="BW212" i="18"/>
  <c r="BV212" i="18"/>
  <c r="BU212" i="18"/>
  <c r="BT212" i="18"/>
  <c r="BS212" i="18"/>
  <c r="BR212" i="18"/>
  <c r="BQ212" i="18"/>
  <c r="BP212" i="18"/>
  <c r="BO212" i="18"/>
  <c r="BN212" i="18"/>
  <c r="BM212" i="18"/>
  <c r="BL212" i="18"/>
  <c r="BK212" i="18"/>
  <c r="BJ212" i="18"/>
  <c r="BI212" i="18"/>
  <c r="BH212" i="18"/>
  <c r="BG212" i="18"/>
  <c r="BF212" i="18"/>
  <c r="BE212" i="18"/>
  <c r="BD212" i="18"/>
  <c r="BC212" i="18"/>
  <c r="BB212" i="18"/>
  <c r="BA212" i="18"/>
  <c r="AZ212" i="18"/>
  <c r="AY212" i="18"/>
  <c r="AX212" i="18"/>
  <c r="AW212" i="18"/>
  <c r="AV212" i="18"/>
  <c r="AU212" i="18"/>
  <c r="AT212" i="18"/>
  <c r="AS212" i="18"/>
  <c r="AR212" i="18"/>
  <c r="AQ212" i="18"/>
  <c r="AP212" i="18"/>
  <c r="AO212" i="18"/>
  <c r="AN212" i="18"/>
  <c r="AM212" i="18"/>
  <c r="AL212" i="18"/>
  <c r="AK212" i="18"/>
  <c r="AJ212" i="18"/>
  <c r="AI212" i="18"/>
  <c r="AH212" i="18"/>
  <c r="AG212" i="18"/>
  <c r="AF212" i="18"/>
  <c r="AE212" i="18"/>
  <c r="AD212" i="18"/>
  <c r="AC212" i="18"/>
  <c r="AB212" i="18"/>
  <c r="AA212" i="18"/>
  <c r="Z212" i="18"/>
  <c r="Y212" i="18"/>
  <c r="X212" i="18"/>
  <c r="W212" i="18"/>
  <c r="V212" i="18"/>
  <c r="U212" i="18"/>
  <c r="T212" i="18"/>
  <c r="S212" i="18"/>
  <c r="R212" i="18"/>
  <c r="Q212" i="18"/>
  <c r="P212" i="18"/>
  <c r="O212" i="18"/>
  <c r="N212" i="18"/>
  <c r="M212" i="18"/>
  <c r="L212" i="18"/>
  <c r="K212" i="18"/>
  <c r="J212" i="18"/>
  <c r="I212" i="18"/>
  <c r="H212" i="18"/>
  <c r="G212" i="18"/>
  <c r="F212" i="18"/>
  <c r="E212" i="18"/>
  <c r="D212" i="18"/>
  <c r="CM211" i="18"/>
  <c r="CL211" i="18"/>
  <c r="CK211" i="18"/>
  <c r="CJ211" i="18"/>
  <c r="CI211" i="18"/>
  <c r="CH211" i="18"/>
  <c r="CG211" i="18"/>
  <c r="CF211" i="18"/>
  <c r="CE211" i="18"/>
  <c r="CD211" i="18"/>
  <c r="CC211" i="18"/>
  <c r="CB211" i="18"/>
  <c r="CA211" i="18"/>
  <c r="BZ211" i="18"/>
  <c r="BY211" i="18"/>
  <c r="BX211" i="18"/>
  <c r="BW211" i="18"/>
  <c r="BV211" i="18"/>
  <c r="BU211" i="18"/>
  <c r="BT211" i="18"/>
  <c r="BS211" i="18"/>
  <c r="BR211" i="18"/>
  <c r="BQ211" i="18"/>
  <c r="BP211" i="18"/>
  <c r="BO211" i="18"/>
  <c r="BN211" i="18"/>
  <c r="BM211" i="18"/>
  <c r="BL211" i="18"/>
  <c r="BK211" i="18"/>
  <c r="BJ211" i="18"/>
  <c r="BI211" i="18"/>
  <c r="BH211" i="18"/>
  <c r="BG211" i="18"/>
  <c r="BF211" i="18"/>
  <c r="BE211" i="18"/>
  <c r="BD211" i="18"/>
  <c r="BC211" i="18"/>
  <c r="BB211" i="18"/>
  <c r="BA211" i="18"/>
  <c r="AZ211" i="18"/>
  <c r="AY211" i="18"/>
  <c r="AX211" i="18"/>
  <c r="AW211" i="18"/>
  <c r="AV211" i="18"/>
  <c r="AU211" i="18"/>
  <c r="AT211" i="18"/>
  <c r="AS211" i="18"/>
  <c r="AR211" i="18"/>
  <c r="AQ211" i="18"/>
  <c r="AP211" i="18"/>
  <c r="AO211" i="18"/>
  <c r="AN211" i="18"/>
  <c r="AM211" i="18"/>
  <c r="AL211" i="18"/>
  <c r="AK211" i="18"/>
  <c r="AJ211" i="18"/>
  <c r="AI211" i="18"/>
  <c r="AH211" i="18"/>
  <c r="AG211" i="18"/>
  <c r="AF211" i="18"/>
  <c r="AE211" i="18"/>
  <c r="AD211" i="18"/>
  <c r="AC211" i="18"/>
  <c r="AB211" i="18"/>
  <c r="AA211" i="18"/>
  <c r="Z211" i="18"/>
  <c r="Y211" i="18"/>
  <c r="X211" i="18"/>
  <c r="W211" i="18"/>
  <c r="V211" i="18"/>
  <c r="U211" i="18"/>
  <c r="T211" i="18"/>
  <c r="S211" i="18"/>
  <c r="R211" i="18"/>
  <c r="Q211" i="18"/>
  <c r="P211" i="18"/>
  <c r="O211" i="18"/>
  <c r="N211" i="18"/>
  <c r="M211" i="18"/>
  <c r="L211" i="18"/>
  <c r="K211" i="18"/>
  <c r="J211" i="18"/>
  <c r="I211" i="18"/>
  <c r="H211" i="18"/>
  <c r="G211" i="18"/>
  <c r="F211" i="18"/>
  <c r="E211" i="18"/>
  <c r="D211" i="18"/>
  <c r="CM210" i="18"/>
  <c r="CL210" i="18"/>
  <c r="CK210" i="18"/>
  <c r="CJ210" i="18"/>
  <c r="CI210" i="18"/>
  <c r="CH210" i="18"/>
  <c r="CG210" i="18"/>
  <c r="CF210" i="18"/>
  <c r="CE210" i="18"/>
  <c r="CD210" i="18"/>
  <c r="CC210" i="18"/>
  <c r="CB210" i="18"/>
  <c r="CA210" i="18"/>
  <c r="BZ210" i="18"/>
  <c r="BY210" i="18"/>
  <c r="BX210" i="18"/>
  <c r="BW210" i="18"/>
  <c r="BV210" i="18"/>
  <c r="BU210" i="18"/>
  <c r="BT210" i="18"/>
  <c r="BS210" i="18"/>
  <c r="BR210" i="18"/>
  <c r="BQ210" i="18"/>
  <c r="BP210" i="18"/>
  <c r="BO210" i="18"/>
  <c r="BN210" i="18"/>
  <c r="BM210" i="18"/>
  <c r="BL210" i="18"/>
  <c r="BK210" i="18"/>
  <c r="BJ210" i="18"/>
  <c r="BI210" i="18"/>
  <c r="BH210" i="18"/>
  <c r="BG210" i="18"/>
  <c r="BF210" i="18"/>
  <c r="BE210" i="18"/>
  <c r="BD210" i="18"/>
  <c r="BC210" i="18"/>
  <c r="BB210" i="18"/>
  <c r="BA210" i="18"/>
  <c r="AZ210" i="18"/>
  <c r="AY210" i="18"/>
  <c r="AX210" i="18"/>
  <c r="AW210" i="18"/>
  <c r="AV210" i="18"/>
  <c r="AU210" i="18"/>
  <c r="AT210" i="18"/>
  <c r="AS210" i="18"/>
  <c r="AR210" i="18"/>
  <c r="AQ210" i="18"/>
  <c r="AP210" i="18"/>
  <c r="AO210" i="18"/>
  <c r="AN210" i="18"/>
  <c r="AM210" i="18"/>
  <c r="AL210" i="18"/>
  <c r="AK210" i="18"/>
  <c r="AJ210" i="18"/>
  <c r="AI210" i="18"/>
  <c r="AH210" i="18"/>
  <c r="AG210" i="18"/>
  <c r="AF210" i="18"/>
  <c r="AE210" i="18"/>
  <c r="AD210" i="18"/>
  <c r="AC210" i="18"/>
  <c r="AB210" i="18"/>
  <c r="AA210" i="18"/>
  <c r="Z210" i="18"/>
  <c r="Y210" i="18"/>
  <c r="X210" i="18"/>
  <c r="W210" i="18"/>
  <c r="V210" i="18"/>
  <c r="U210" i="18"/>
  <c r="T210" i="18"/>
  <c r="S210" i="18"/>
  <c r="R210" i="18"/>
  <c r="Q210" i="18"/>
  <c r="P210" i="18"/>
  <c r="O210" i="18"/>
  <c r="N210" i="18"/>
  <c r="M210" i="18"/>
  <c r="L210" i="18"/>
  <c r="K210" i="18"/>
  <c r="J210" i="18"/>
  <c r="I210" i="18"/>
  <c r="H210" i="18"/>
  <c r="G210" i="18"/>
  <c r="F210" i="18"/>
  <c r="E210" i="18"/>
  <c r="D210" i="18"/>
  <c r="CM209" i="18"/>
  <c r="CL209" i="18"/>
  <c r="CK209" i="18"/>
  <c r="CJ209" i="18"/>
  <c r="CI209" i="18"/>
  <c r="CH209" i="18"/>
  <c r="CG209" i="18"/>
  <c r="CF209" i="18"/>
  <c r="CE209" i="18"/>
  <c r="CD209" i="18"/>
  <c r="CC209" i="18"/>
  <c r="CB209" i="18"/>
  <c r="CA209" i="18"/>
  <c r="BZ209" i="18"/>
  <c r="BY209" i="18"/>
  <c r="BX209" i="18"/>
  <c r="BW209" i="18"/>
  <c r="BV209" i="18"/>
  <c r="BU209" i="18"/>
  <c r="BT209" i="18"/>
  <c r="BS209" i="18"/>
  <c r="BR209" i="18"/>
  <c r="BQ209" i="18"/>
  <c r="BP209" i="18"/>
  <c r="BO209" i="18"/>
  <c r="BN209" i="18"/>
  <c r="BM209" i="18"/>
  <c r="BL209" i="18"/>
  <c r="BK209" i="18"/>
  <c r="BJ209" i="18"/>
  <c r="BI209" i="18"/>
  <c r="BH209" i="18"/>
  <c r="BG209" i="18"/>
  <c r="BF209" i="18"/>
  <c r="BE209" i="18"/>
  <c r="BD209" i="18"/>
  <c r="BC209" i="18"/>
  <c r="BB209" i="18"/>
  <c r="BA209" i="18"/>
  <c r="AZ209" i="18"/>
  <c r="AY209" i="18"/>
  <c r="AX209" i="18"/>
  <c r="AW209" i="18"/>
  <c r="AV209" i="18"/>
  <c r="AU209" i="18"/>
  <c r="AT209" i="18"/>
  <c r="AS209" i="18"/>
  <c r="AR209" i="18"/>
  <c r="AQ209" i="18"/>
  <c r="AP209" i="18"/>
  <c r="AO209" i="18"/>
  <c r="AN209" i="18"/>
  <c r="AM209" i="18"/>
  <c r="AL209" i="18"/>
  <c r="AK209" i="18"/>
  <c r="AJ209" i="18"/>
  <c r="AI209" i="18"/>
  <c r="AH209" i="18"/>
  <c r="AG209" i="18"/>
  <c r="AF209" i="18"/>
  <c r="AE209" i="18"/>
  <c r="AD209" i="18"/>
  <c r="AC209" i="18"/>
  <c r="AB209" i="18"/>
  <c r="AA209" i="18"/>
  <c r="Z209" i="18"/>
  <c r="Y209" i="18"/>
  <c r="X209" i="18"/>
  <c r="W209" i="18"/>
  <c r="V209" i="18"/>
  <c r="U209" i="18"/>
  <c r="T209" i="18"/>
  <c r="S209" i="18"/>
  <c r="R209" i="18"/>
  <c r="Q209" i="18"/>
  <c r="P209" i="18"/>
  <c r="O209" i="18"/>
  <c r="N209" i="18"/>
  <c r="M209" i="18"/>
  <c r="L209" i="18"/>
  <c r="K209" i="18"/>
  <c r="J209" i="18"/>
  <c r="I209" i="18"/>
  <c r="H209" i="18"/>
  <c r="G209" i="18"/>
  <c r="F209" i="18"/>
  <c r="E209" i="18"/>
  <c r="D209" i="18"/>
  <c r="CM208" i="18"/>
  <c r="CL208" i="18"/>
  <c r="CK208" i="18"/>
  <c r="CJ208" i="18"/>
  <c r="CI208" i="18"/>
  <c r="CH208" i="18"/>
  <c r="CG208" i="18"/>
  <c r="CF208" i="18"/>
  <c r="CE208" i="18"/>
  <c r="CD208" i="18"/>
  <c r="CC208" i="18"/>
  <c r="CB208" i="18"/>
  <c r="CA208" i="18"/>
  <c r="BZ208" i="18"/>
  <c r="BY208" i="18"/>
  <c r="BX208" i="18"/>
  <c r="BW208" i="18"/>
  <c r="BV208" i="18"/>
  <c r="BU208" i="18"/>
  <c r="BT208" i="18"/>
  <c r="BS208" i="18"/>
  <c r="BR208" i="18"/>
  <c r="BQ208" i="18"/>
  <c r="BP208" i="18"/>
  <c r="BO208" i="18"/>
  <c r="BN208" i="18"/>
  <c r="BM208" i="18"/>
  <c r="BL208" i="18"/>
  <c r="BK208" i="18"/>
  <c r="BJ208" i="18"/>
  <c r="BI208" i="18"/>
  <c r="BH208" i="18"/>
  <c r="BG208" i="18"/>
  <c r="BF208" i="18"/>
  <c r="BE208" i="18"/>
  <c r="BD208" i="18"/>
  <c r="BC208" i="18"/>
  <c r="BB208" i="18"/>
  <c r="BA208" i="18"/>
  <c r="AZ208" i="18"/>
  <c r="AY208" i="18"/>
  <c r="AX208" i="18"/>
  <c r="AW208" i="18"/>
  <c r="AV208" i="18"/>
  <c r="AU208" i="18"/>
  <c r="AT208" i="18"/>
  <c r="AS208" i="18"/>
  <c r="AR208" i="18"/>
  <c r="AQ208" i="18"/>
  <c r="AP208" i="18"/>
  <c r="AO208" i="18"/>
  <c r="AN208" i="18"/>
  <c r="AM208" i="18"/>
  <c r="AL208" i="18"/>
  <c r="AK208" i="18"/>
  <c r="AJ208" i="18"/>
  <c r="AI208" i="18"/>
  <c r="AH208" i="18"/>
  <c r="AG208" i="18"/>
  <c r="AF208" i="18"/>
  <c r="AE208" i="18"/>
  <c r="AD208" i="18"/>
  <c r="AC208" i="18"/>
  <c r="AB208" i="18"/>
  <c r="AA208" i="18"/>
  <c r="Z208" i="18"/>
  <c r="Y208" i="18"/>
  <c r="X208" i="18"/>
  <c r="W208" i="18"/>
  <c r="V208" i="18"/>
  <c r="U208" i="18"/>
  <c r="T208" i="18"/>
  <c r="S208" i="18"/>
  <c r="R208" i="18"/>
  <c r="Q208" i="18"/>
  <c r="P208" i="18"/>
  <c r="O208" i="18"/>
  <c r="N208" i="18"/>
  <c r="M208" i="18"/>
  <c r="L208" i="18"/>
  <c r="K208" i="18"/>
  <c r="J208" i="18"/>
  <c r="I208" i="18"/>
  <c r="H208" i="18"/>
  <c r="G208" i="18"/>
  <c r="F208" i="18"/>
  <c r="E208" i="18"/>
  <c r="D208" i="18"/>
  <c r="CM207" i="18"/>
  <c r="CL207" i="18"/>
  <c r="CK207" i="18"/>
  <c r="CJ207" i="18"/>
  <c r="CI207" i="18"/>
  <c r="CH207" i="18"/>
  <c r="CG207" i="18"/>
  <c r="CF207" i="18"/>
  <c r="CE207" i="18"/>
  <c r="CD207" i="18"/>
  <c r="CC207" i="18"/>
  <c r="CB207" i="18"/>
  <c r="CA207" i="18"/>
  <c r="BZ207" i="18"/>
  <c r="BY207" i="18"/>
  <c r="BX207" i="18"/>
  <c r="BW207" i="18"/>
  <c r="BV207" i="18"/>
  <c r="BU207" i="18"/>
  <c r="BT207" i="18"/>
  <c r="BS207" i="18"/>
  <c r="BR207" i="18"/>
  <c r="BQ207" i="18"/>
  <c r="BP207" i="18"/>
  <c r="BO207" i="18"/>
  <c r="BN207" i="18"/>
  <c r="BM207" i="18"/>
  <c r="BL207" i="18"/>
  <c r="BK207" i="18"/>
  <c r="BJ207" i="18"/>
  <c r="BI207" i="18"/>
  <c r="BH207" i="18"/>
  <c r="BG207" i="18"/>
  <c r="BF207" i="18"/>
  <c r="BE207" i="18"/>
  <c r="BD207" i="18"/>
  <c r="BC207" i="18"/>
  <c r="BB207" i="18"/>
  <c r="BA207" i="18"/>
  <c r="AZ207" i="18"/>
  <c r="AY207" i="18"/>
  <c r="AX207" i="18"/>
  <c r="AW207" i="18"/>
  <c r="AV207" i="18"/>
  <c r="AU207" i="18"/>
  <c r="AT207" i="18"/>
  <c r="AS207" i="18"/>
  <c r="AR207" i="18"/>
  <c r="AQ207" i="18"/>
  <c r="AP207" i="18"/>
  <c r="AO207" i="18"/>
  <c r="AN207" i="18"/>
  <c r="AM207" i="18"/>
  <c r="AL207" i="18"/>
  <c r="AK207" i="18"/>
  <c r="AJ207" i="18"/>
  <c r="AI207" i="18"/>
  <c r="AH207" i="18"/>
  <c r="AG207" i="18"/>
  <c r="AF207" i="18"/>
  <c r="AE207" i="18"/>
  <c r="AD207" i="18"/>
  <c r="AC207" i="18"/>
  <c r="AB207" i="18"/>
  <c r="AA207" i="18"/>
  <c r="Z207" i="18"/>
  <c r="Y207" i="18"/>
  <c r="X207" i="18"/>
  <c r="W207" i="18"/>
  <c r="V207" i="18"/>
  <c r="U207" i="18"/>
  <c r="T207" i="18"/>
  <c r="S207" i="18"/>
  <c r="R207" i="18"/>
  <c r="Q207" i="18"/>
  <c r="P207" i="18"/>
  <c r="O207" i="18"/>
  <c r="N207" i="18"/>
  <c r="M207" i="18"/>
  <c r="L207" i="18"/>
  <c r="K207" i="18"/>
  <c r="J207" i="18"/>
  <c r="I207" i="18"/>
  <c r="H207" i="18"/>
  <c r="G207" i="18"/>
  <c r="F207" i="18"/>
  <c r="E207" i="18"/>
  <c r="D207" i="18"/>
  <c r="CM206" i="18"/>
  <c r="CL206" i="18"/>
  <c r="CK206" i="18"/>
  <c r="CJ206" i="18"/>
  <c r="CI206" i="18"/>
  <c r="CH206" i="18"/>
  <c r="CG206" i="18"/>
  <c r="CF206" i="18"/>
  <c r="CE206" i="18"/>
  <c r="CD206" i="18"/>
  <c r="CC206" i="18"/>
  <c r="CB206" i="18"/>
  <c r="CA206" i="18"/>
  <c r="BZ206" i="18"/>
  <c r="BY206" i="18"/>
  <c r="BX206" i="18"/>
  <c r="BW206" i="18"/>
  <c r="BV206" i="18"/>
  <c r="BU206" i="18"/>
  <c r="BT206" i="18"/>
  <c r="BS206" i="18"/>
  <c r="BR206" i="18"/>
  <c r="BQ206" i="18"/>
  <c r="BP206" i="18"/>
  <c r="BO206" i="18"/>
  <c r="BN206" i="18"/>
  <c r="BM206" i="18"/>
  <c r="BL206" i="18"/>
  <c r="BK206" i="18"/>
  <c r="BJ206" i="18"/>
  <c r="BI206" i="18"/>
  <c r="BH206" i="18"/>
  <c r="BG206" i="18"/>
  <c r="BF206" i="18"/>
  <c r="BE206" i="18"/>
  <c r="BD206" i="18"/>
  <c r="BC206" i="18"/>
  <c r="BB206" i="18"/>
  <c r="BA206" i="18"/>
  <c r="AZ206" i="18"/>
  <c r="AY206" i="18"/>
  <c r="AX206" i="18"/>
  <c r="AW206" i="18"/>
  <c r="AV206" i="18"/>
  <c r="AU206" i="18"/>
  <c r="AT206" i="18"/>
  <c r="AS206" i="18"/>
  <c r="AR206" i="18"/>
  <c r="AQ206" i="18"/>
  <c r="AP206" i="18"/>
  <c r="AO206" i="18"/>
  <c r="AN206" i="18"/>
  <c r="AM206" i="18"/>
  <c r="AL206" i="18"/>
  <c r="AK206" i="18"/>
  <c r="AJ206" i="18"/>
  <c r="AI206" i="18"/>
  <c r="AH206" i="18"/>
  <c r="AG206" i="18"/>
  <c r="AF206" i="18"/>
  <c r="AE206" i="18"/>
  <c r="AD206" i="18"/>
  <c r="AC206" i="18"/>
  <c r="AB206" i="18"/>
  <c r="AA206" i="18"/>
  <c r="Z206" i="18"/>
  <c r="Y206" i="18"/>
  <c r="X206" i="18"/>
  <c r="W206" i="18"/>
  <c r="V206" i="18"/>
  <c r="U206" i="18"/>
  <c r="T206" i="18"/>
  <c r="S206" i="18"/>
  <c r="R206" i="18"/>
  <c r="Q206" i="18"/>
  <c r="P206" i="18"/>
  <c r="O206" i="18"/>
  <c r="N206" i="18"/>
  <c r="M206" i="18"/>
  <c r="L206" i="18"/>
  <c r="K206" i="18"/>
  <c r="J206" i="18"/>
  <c r="I206" i="18"/>
  <c r="H206" i="18"/>
  <c r="G206" i="18"/>
  <c r="F206" i="18"/>
  <c r="E206" i="18"/>
  <c r="D206" i="18"/>
  <c r="CM205" i="18"/>
  <c r="CL205" i="18"/>
  <c r="CK205" i="18"/>
  <c r="CJ205" i="18"/>
  <c r="CI205" i="18"/>
  <c r="CH205" i="18"/>
  <c r="CG205" i="18"/>
  <c r="CF205" i="18"/>
  <c r="CE205" i="18"/>
  <c r="CD205" i="18"/>
  <c r="CC205" i="18"/>
  <c r="CB205" i="18"/>
  <c r="CA205" i="18"/>
  <c r="BZ205" i="18"/>
  <c r="BY205" i="18"/>
  <c r="BX205" i="18"/>
  <c r="BW205" i="18"/>
  <c r="BV205" i="18"/>
  <c r="BU205" i="18"/>
  <c r="BT205" i="18"/>
  <c r="BS205" i="18"/>
  <c r="BR205" i="18"/>
  <c r="BQ205" i="18"/>
  <c r="BP205" i="18"/>
  <c r="BO205" i="18"/>
  <c r="BN205" i="18"/>
  <c r="BM205" i="18"/>
  <c r="BL205" i="18"/>
  <c r="BK205" i="18"/>
  <c r="BJ205" i="18"/>
  <c r="BI205" i="18"/>
  <c r="BH205" i="18"/>
  <c r="BG205" i="18"/>
  <c r="BF205" i="18"/>
  <c r="BE205" i="18"/>
  <c r="BD205" i="18"/>
  <c r="BC205" i="18"/>
  <c r="BB205" i="18"/>
  <c r="BA205" i="18"/>
  <c r="AZ205" i="18"/>
  <c r="AY205" i="18"/>
  <c r="AX205" i="18"/>
  <c r="AW205" i="18"/>
  <c r="AV205" i="18"/>
  <c r="AU205" i="18"/>
  <c r="AT205" i="18"/>
  <c r="AS205" i="18"/>
  <c r="AR205" i="18"/>
  <c r="AQ205" i="18"/>
  <c r="AP205" i="18"/>
  <c r="AO205" i="18"/>
  <c r="AN205" i="18"/>
  <c r="AM205" i="18"/>
  <c r="AL205" i="18"/>
  <c r="AK205" i="18"/>
  <c r="AJ205" i="18"/>
  <c r="AI205" i="18"/>
  <c r="AH205" i="18"/>
  <c r="AG205" i="18"/>
  <c r="AF205" i="18"/>
  <c r="AE205" i="18"/>
  <c r="AD205" i="18"/>
  <c r="AC205" i="18"/>
  <c r="AB205" i="18"/>
  <c r="AA205" i="18"/>
  <c r="Z205" i="18"/>
  <c r="Y205" i="18"/>
  <c r="X205" i="18"/>
  <c r="W205" i="18"/>
  <c r="V205" i="18"/>
  <c r="U205" i="18"/>
  <c r="T205" i="18"/>
  <c r="S205" i="18"/>
  <c r="R205" i="18"/>
  <c r="Q205" i="18"/>
  <c r="P205" i="18"/>
  <c r="O205" i="18"/>
  <c r="N205" i="18"/>
  <c r="M205" i="18"/>
  <c r="L205" i="18"/>
  <c r="K205" i="18"/>
  <c r="J205" i="18"/>
  <c r="I205" i="18"/>
  <c r="H205" i="18"/>
  <c r="G205" i="18"/>
  <c r="F205" i="18"/>
  <c r="E205" i="18"/>
  <c r="D205" i="18"/>
  <c r="CM204" i="18"/>
  <c r="CL204" i="18"/>
  <c r="CK204" i="18"/>
  <c r="CJ204" i="18"/>
  <c r="CI204" i="18"/>
  <c r="CH204" i="18"/>
  <c r="CG204" i="18"/>
  <c r="CF204" i="18"/>
  <c r="CE204" i="18"/>
  <c r="CD204" i="18"/>
  <c r="CC204" i="18"/>
  <c r="CB204" i="18"/>
  <c r="CA204" i="18"/>
  <c r="BZ204" i="18"/>
  <c r="BY204" i="18"/>
  <c r="BX204" i="18"/>
  <c r="BW204" i="18"/>
  <c r="BV204" i="18"/>
  <c r="BU204" i="18"/>
  <c r="BT204" i="18"/>
  <c r="BS204" i="18"/>
  <c r="BR204" i="18"/>
  <c r="BQ204" i="18"/>
  <c r="BP204" i="18"/>
  <c r="BO204" i="18"/>
  <c r="BN204" i="18"/>
  <c r="BM204" i="18"/>
  <c r="BL204" i="18"/>
  <c r="BK204" i="18"/>
  <c r="BJ204" i="18"/>
  <c r="BI204" i="18"/>
  <c r="BH204" i="18"/>
  <c r="BG204" i="18"/>
  <c r="BF204" i="18"/>
  <c r="BE204" i="18"/>
  <c r="BD204" i="18"/>
  <c r="BC204" i="18"/>
  <c r="BB204" i="18"/>
  <c r="BA204" i="18"/>
  <c r="AZ204" i="18"/>
  <c r="AY204" i="18"/>
  <c r="AX204" i="18"/>
  <c r="AW204" i="18"/>
  <c r="AV204" i="18"/>
  <c r="AU204" i="18"/>
  <c r="AT204" i="18"/>
  <c r="AS204" i="18"/>
  <c r="AR204" i="18"/>
  <c r="AQ204" i="18"/>
  <c r="AP204" i="18"/>
  <c r="AO204" i="18"/>
  <c r="AN204" i="18"/>
  <c r="AM204" i="18"/>
  <c r="AL204" i="18"/>
  <c r="AK204" i="18"/>
  <c r="AJ204" i="18"/>
  <c r="AI204" i="18"/>
  <c r="AH204" i="18"/>
  <c r="AG204" i="18"/>
  <c r="AF204" i="18"/>
  <c r="AE204" i="18"/>
  <c r="AD204" i="18"/>
  <c r="AC204" i="18"/>
  <c r="AB204" i="18"/>
  <c r="AA204" i="18"/>
  <c r="Z204" i="18"/>
  <c r="Y204" i="18"/>
  <c r="X204" i="18"/>
  <c r="W204" i="18"/>
  <c r="V204" i="18"/>
  <c r="U204" i="18"/>
  <c r="T204" i="18"/>
  <c r="S204" i="18"/>
  <c r="R204" i="18"/>
  <c r="Q204" i="18"/>
  <c r="P204" i="18"/>
  <c r="O204" i="18"/>
  <c r="N204" i="18"/>
  <c r="M204" i="18"/>
  <c r="L204" i="18"/>
  <c r="K204" i="18"/>
  <c r="J204" i="18"/>
  <c r="I204" i="18"/>
  <c r="H204" i="18"/>
  <c r="G204" i="18"/>
  <c r="F204" i="18"/>
  <c r="E204" i="18"/>
  <c r="D204" i="18"/>
  <c r="CM203" i="18"/>
  <c r="CL203" i="18"/>
  <c r="CK203" i="18"/>
  <c r="CJ203" i="18"/>
  <c r="CI203" i="18"/>
  <c r="CH203" i="18"/>
  <c r="CG203" i="18"/>
  <c r="CF203" i="18"/>
  <c r="CE203" i="18"/>
  <c r="CD203" i="18"/>
  <c r="CC203" i="18"/>
  <c r="CB203" i="18"/>
  <c r="CA203" i="18"/>
  <c r="BZ203" i="18"/>
  <c r="BY203" i="18"/>
  <c r="BX203" i="18"/>
  <c r="BW203" i="18"/>
  <c r="BV203" i="18"/>
  <c r="BU203" i="18"/>
  <c r="BT203" i="18"/>
  <c r="BS203" i="18"/>
  <c r="BR203" i="18"/>
  <c r="BQ203" i="18"/>
  <c r="BP203" i="18"/>
  <c r="BO203" i="18"/>
  <c r="BN203" i="18"/>
  <c r="BM203" i="18"/>
  <c r="BL203" i="18"/>
  <c r="BK203" i="18"/>
  <c r="BJ203" i="18"/>
  <c r="BI203" i="18"/>
  <c r="BH203" i="18"/>
  <c r="BG203" i="18"/>
  <c r="BF203" i="18"/>
  <c r="BE203" i="18"/>
  <c r="BD203" i="18"/>
  <c r="BC203" i="18"/>
  <c r="BB203" i="18"/>
  <c r="BA203" i="18"/>
  <c r="AZ203" i="18"/>
  <c r="AY203" i="18"/>
  <c r="AX203" i="18"/>
  <c r="AW203" i="18"/>
  <c r="AV203" i="18"/>
  <c r="AU203" i="18"/>
  <c r="AT203" i="18"/>
  <c r="AS203" i="18"/>
  <c r="AR203" i="18"/>
  <c r="AQ203" i="18"/>
  <c r="AP203" i="18"/>
  <c r="AO203" i="18"/>
  <c r="AN203" i="18"/>
  <c r="AM203" i="18"/>
  <c r="AL203" i="18"/>
  <c r="AK203" i="18"/>
  <c r="AJ203" i="18"/>
  <c r="AI203" i="18"/>
  <c r="AH203" i="18"/>
  <c r="AG203" i="18"/>
  <c r="AF203" i="18"/>
  <c r="AE203" i="18"/>
  <c r="AD203" i="18"/>
  <c r="AC203" i="18"/>
  <c r="AB203" i="18"/>
  <c r="AA203" i="18"/>
  <c r="Z203" i="18"/>
  <c r="Y203" i="18"/>
  <c r="X203" i="18"/>
  <c r="W203" i="18"/>
  <c r="V203" i="18"/>
  <c r="U203" i="18"/>
  <c r="T203" i="18"/>
  <c r="S203" i="18"/>
  <c r="R203" i="18"/>
  <c r="Q203" i="18"/>
  <c r="P203" i="18"/>
  <c r="O203" i="18"/>
  <c r="N203" i="18"/>
  <c r="M203" i="18"/>
  <c r="L203" i="18"/>
  <c r="K203" i="18"/>
  <c r="J203" i="18"/>
  <c r="I203" i="18"/>
  <c r="H203" i="18"/>
  <c r="G203" i="18"/>
  <c r="F203" i="18"/>
  <c r="E203" i="18"/>
  <c r="D203" i="18"/>
  <c r="CM202" i="18"/>
  <c r="CL202" i="18"/>
  <c r="CK202" i="18"/>
  <c r="CJ202" i="18"/>
  <c r="CI202" i="18"/>
  <c r="CH202" i="18"/>
  <c r="CG202" i="18"/>
  <c r="CF202" i="18"/>
  <c r="CE202" i="18"/>
  <c r="CD202" i="18"/>
  <c r="CC202" i="18"/>
  <c r="CB202" i="18"/>
  <c r="CA202" i="18"/>
  <c r="BZ202" i="18"/>
  <c r="BY202" i="18"/>
  <c r="BX202" i="18"/>
  <c r="BW202" i="18"/>
  <c r="BV202" i="18"/>
  <c r="BU202" i="18"/>
  <c r="BT202" i="18"/>
  <c r="BS202" i="18"/>
  <c r="BR202" i="18"/>
  <c r="BQ202" i="18"/>
  <c r="BP202" i="18"/>
  <c r="BO202" i="18"/>
  <c r="BN202" i="18"/>
  <c r="BM202" i="18"/>
  <c r="BL202" i="18"/>
  <c r="BK202" i="18"/>
  <c r="BJ202" i="18"/>
  <c r="BI202" i="18"/>
  <c r="BH202" i="18"/>
  <c r="BG202" i="18"/>
  <c r="BF202" i="18"/>
  <c r="BE202" i="18"/>
  <c r="BD202" i="18"/>
  <c r="BC202" i="18"/>
  <c r="BB202" i="18"/>
  <c r="BA202" i="18"/>
  <c r="AZ202" i="18"/>
  <c r="AY202" i="18"/>
  <c r="AX202" i="18"/>
  <c r="AW202" i="18"/>
  <c r="AV202" i="18"/>
  <c r="AU202" i="18"/>
  <c r="AT202" i="18"/>
  <c r="AS202" i="18"/>
  <c r="AR202" i="18"/>
  <c r="AQ202" i="18"/>
  <c r="AP202" i="18"/>
  <c r="AO202" i="18"/>
  <c r="AN202" i="18"/>
  <c r="AM202" i="18"/>
  <c r="AL202" i="18"/>
  <c r="AK202" i="18"/>
  <c r="AJ202" i="18"/>
  <c r="AI202" i="18"/>
  <c r="AH202" i="18"/>
  <c r="AG202" i="18"/>
  <c r="AF202" i="18"/>
  <c r="AE202" i="18"/>
  <c r="AD202" i="18"/>
  <c r="AC202" i="18"/>
  <c r="AB202" i="18"/>
  <c r="AA202" i="18"/>
  <c r="Z202" i="18"/>
  <c r="Y202" i="18"/>
  <c r="X202" i="18"/>
  <c r="W202" i="18"/>
  <c r="V202" i="18"/>
  <c r="U202" i="18"/>
  <c r="T202" i="18"/>
  <c r="S202" i="18"/>
  <c r="R202" i="18"/>
  <c r="Q202" i="18"/>
  <c r="P202" i="18"/>
  <c r="O202" i="18"/>
  <c r="N202" i="18"/>
  <c r="M202" i="18"/>
  <c r="L202" i="18"/>
  <c r="K202" i="18"/>
  <c r="J202" i="18"/>
  <c r="I202" i="18"/>
  <c r="H202" i="18"/>
  <c r="G202" i="18"/>
  <c r="F202" i="18"/>
  <c r="E202" i="18"/>
  <c r="D202" i="18"/>
  <c r="CM201" i="18"/>
  <c r="CM248" i="18" s="1"/>
  <c r="CM454" i="18" s="1"/>
  <c r="CL201" i="18"/>
  <c r="CL248" i="18" s="1"/>
  <c r="CL454" i="18" s="1"/>
  <c r="CK201" i="18"/>
  <c r="CK248" i="18" s="1"/>
  <c r="CK454" i="18" s="1"/>
  <c r="CJ201" i="18"/>
  <c r="CJ248" i="18" s="1"/>
  <c r="CJ454" i="18" s="1"/>
  <c r="CI201" i="18"/>
  <c r="CI248" i="18" s="1"/>
  <c r="CI454" i="18" s="1"/>
  <c r="CH201" i="18"/>
  <c r="CH248" i="18" s="1"/>
  <c r="CH454" i="18" s="1"/>
  <c r="CG201" i="18"/>
  <c r="CG248" i="18" s="1"/>
  <c r="CG454" i="18" s="1"/>
  <c r="CF201" i="18"/>
  <c r="CF248" i="18" s="1"/>
  <c r="CF454" i="18" s="1"/>
  <c r="CE201" i="18"/>
  <c r="CE248" i="18" s="1"/>
  <c r="CE454" i="18" s="1"/>
  <c r="CD201" i="18"/>
  <c r="CD248" i="18" s="1"/>
  <c r="CD454" i="18" s="1"/>
  <c r="CC201" i="18"/>
  <c r="CC248" i="18" s="1"/>
  <c r="CC454" i="18" s="1"/>
  <c r="CB201" i="18"/>
  <c r="CB248" i="18" s="1"/>
  <c r="CB454" i="18" s="1"/>
  <c r="CA201" i="18"/>
  <c r="CA248" i="18" s="1"/>
  <c r="CA454" i="18" s="1"/>
  <c r="BZ201" i="18"/>
  <c r="BZ248" i="18" s="1"/>
  <c r="BZ454" i="18" s="1"/>
  <c r="BY201" i="18"/>
  <c r="BY248" i="18" s="1"/>
  <c r="BY454" i="18" s="1"/>
  <c r="BX201" i="18"/>
  <c r="BX248" i="18" s="1"/>
  <c r="BX454" i="18" s="1"/>
  <c r="BW201" i="18"/>
  <c r="BW248" i="18" s="1"/>
  <c r="BW454" i="18" s="1"/>
  <c r="BV201" i="18"/>
  <c r="BV248" i="18" s="1"/>
  <c r="BV454" i="18" s="1"/>
  <c r="BU201" i="18"/>
  <c r="BU248" i="18" s="1"/>
  <c r="BU454" i="18" s="1"/>
  <c r="BT201" i="18"/>
  <c r="BT248" i="18" s="1"/>
  <c r="BT454" i="18" s="1"/>
  <c r="BS201" i="18"/>
  <c r="BS248" i="18" s="1"/>
  <c r="BS454" i="18" s="1"/>
  <c r="BR201" i="18"/>
  <c r="BR248" i="18" s="1"/>
  <c r="BR454" i="18" s="1"/>
  <c r="BQ201" i="18"/>
  <c r="BQ248" i="18" s="1"/>
  <c r="BQ454" i="18" s="1"/>
  <c r="BP201" i="18"/>
  <c r="BP248" i="18" s="1"/>
  <c r="BP454" i="18" s="1"/>
  <c r="BO201" i="18"/>
  <c r="BO248" i="18" s="1"/>
  <c r="BO454" i="18" s="1"/>
  <c r="BN201" i="18"/>
  <c r="BN248" i="18" s="1"/>
  <c r="BN454" i="18" s="1"/>
  <c r="BM201" i="18"/>
  <c r="BM248" i="18" s="1"/>
  <c r="BM454" i="18" s="1"/>
  <c r="BL201" i="18"/>
  <c r="BL248" i="18" s="1"/>
  <c r="BL454" i="18" s="1"/>
  <c r="BK201" i="18"/>
  <c r="BK248" i="18" s="1"/>
  <c r="BK454" i="18" s="1"/>
  <c r="BJ201" i="18"/>
  <c r="BJ248" i="18" s="1"/>
  <c r="BJ454" i="18" s="1"/>
  <c r="BI201" i="18"/>
  <c r="BI248" i="18" s="1"/>
  <c r="BI454" i="18" s="1"/>
  <c r="BH201" i="18"/>
  <c r="BH248" i="18" s="1"/>
  <c r="BH454" i="18" s="1"/>
  <c r="BG201" i="18"/>
  <c r="BG248" i="18" s="1"/>
  <c r="BG454" i="18" s="1"/>
  <c r="BF201" i="18"/>
  <c r="BF248" i="18" s="1"/>
  <c r="BF454" i="18" s="1"/>
  <c r="BE201" i="18"/>
  <c r="BE248" i="18" s="1"/>
  <c r="BE454" i="18" s="1"/>
  <c r="BD201" i="18"/>
  <c r="BD248" i="18" s="1"/>
  <c r="BD454" i="18" s="1"/>
  <c r="BC201" i="18"/>
  <c r="BC248" i="18" s="1"/>
  <c r="BC454" i="18" s="1"/>
  <c r="BB201" i="18"/>
  <c r="BB248" i="18" s="1"/>
  <c r="BB454" i="18" s="1"/>
  <c r="BA201" i="18"/>
  <c r="BA248" i="18" s="1"/>
  <c r="BA454" i="18" s="1"/>
  <c r="AZ201" i="18"/>
  <c r="AZ248" i="18" s="1"/>
  <c r="AZ454" i="18" s="1"/>
  <c r="AY201" i="18"/>
  <c r="AY248" i="18" s="1"/>
  <c r="AY454" i="18" s="1"/>
  <c r="AX201" i="18"/>
  <c r="AX248" i="18" s="1"/>
  <c r="AX454" i="18" s="1"/>
  <c r="AW201" i="18"/>
  <c r="AW248" i="18" s="1"/>
  <c r="AW454" i="18" s="1"/>
  <c r="AV201" i="18"/>
  <c r="AV248" i="18" s="1"/>
  <c r="AV454" i="18" s="1"/>
  <c r="AU201" i="18"/>
  <c r="AU248" i="18" s="1"/>
  <c r="AU454" i="18" s="1"/>
  <c r="AT201" i="18"/>
  <c r="AT248" i="18" s="1"/>
  <c r="AT454" i="18" s="1"/>
  <c r="AS201" i="18"/>
  <c r="AS248" i="18" s="1"/>
  <c r="AS454" i="18" s="1"/>
  <c r="AR201" i="18"/>
  <c r="AR248" i="18" s="1"/>
  <c r="AR454" i="18" s="1"/>
  <c r="AQ201" i="18"/>
  <c r="AQ248" i="18" s="1"/>
  <c r="AQ454" i="18" s="1"/>
  <c r="AP201" i="18"/>
  <c r="AP248" i="18" s="1"/>
  <c r="AP454" i="18" s="1"/>
  <c r="AO201" i="18"/>
  <c r="AO248" i="18" s="1"/>
  <c r="AO454" i="18" s="1"/>
  <c r="AN201" i="18"/>
  <c r="AN248" i="18" s="1"/>
  <c r="AN454" i="18" s="1"/>
  <c r="AM201" i="18"/>
  <c r="AM248" i="18" s="1"/>
  <c r="AM454" i="18" s="1"/>
  <c r="AL201" i="18"/>
  <c r="AL248" i="18" s="1"/>
  <c r="AL454" i="18" s="1"/>
  <c r="AK201" i="18"/>
  <c r="AK248" i="18" s="1"/>
  <c r="AK454" i="18" s="1"/>
  <c r="AJ201" i="18"/>
  <c r="AJ248" i="18" s="1"/>
  <c r="AJ454" i="18" s="1"/>
  <c r="AI201" i="18"/>
  <c r="AI248" i="18" s="1"/>
  <c r="AI454" i="18" s="1"/>
  <c r="AH201" i="18"/>
  <c r="AH248" i="18" s="1"/>
  <c r="AH454" i="18" s="1"/>
  <c r="AG201" i="18"/>
  <c r="AG248" i="18" s="1"/>
  <c r="AG454" i="18" s="1"/>
  <c r="AF201" i="18"/>
  <c r="AF248" i="18" s="1"/>
  <c r="AF454" i="18" s="1"/>
  <c r="AE201" i="18"/>
  <c r="AE248" i="18" s="1"/>
  <c r="AE454" i="18" s="1"/>
  <c r="AD201" i="18"/>
  <c r="AD248" i="18" s="1"/>
  <c r="AD454" i="18" s="1"/>
  <c r="AC201" i="18"/>
  <c r="AC248" i="18" s="1"/>
  <c r="AC454" i="18" s="1"/>
  <c r="AB201" i="18"/>
  <c r="AB248" i="18" s="1"/>
  <c r="AB454" i="18" s="1"/>
  <c r="AA201" i="18"/>
  <c r="AA248" i="18" s="1"/>
  <c r="AA454" i="18" s="1"/>
  <c r="Z201" i="18"/>
  <c r="Z248" i="18" s="1"/>
  <c r="Z454" i="18" s="1"/>
  <c r="Y201" i="18"/>
  <c r="Y248" i="18" s="1"/>
  <c r="Y454" i="18" s="1"/>
  <c r="X201" i="18"/>
  <c r="X248" i="18" s="1"/>
  <c r="X454" i="18" s="1"/>
  <c r="W201" i="18"/>
  <c r="W248" i="18" s="1"/>
  <c r="W454" i="18" s="1"/>
  <c r="V201" i="18"/>
  <c r="V248" i="18" s="1"/>
  <c r="V454" i="18" s="1"/>
  <c r="U201" i="18"/>
  <c r="U248" i="18" s="1"/>
  <c r="U454" i="18" s="1"/>
  <c r="T201" i="18"/>
  <c r="T248" i="18" s="1"/>
  <c r="T454" i="18" s="1"/>
  <c r="S201" i="18"/>
  <c r="S248" i="18" s="1"/>
  <c r="S454" i="18" s="1"/>
  <c r="R201" i="18"/>
  <c r="R248" i="18" s="1"/>
  <c r="R454" i="18" s="1"/>
  <c r="Q201" i="18"/>
  <c r="Q248" i="18" s="1"/>
  <c r="Q454" i="18" s="1"/>
  <c r="P201" i="18"/>
  <c r="P248" i="18" s="1"/>
  <c r="P454" i="18" s="1"/>
  <c r="O201" i="18"/>
  <c r="O248" i="18" s="1"/>
  <c r="O454" i="18" s="1"/>
  <c r="N201" i="18"/>
  <c r="N248" i="18" s="1"/>
  <c r="N454" i="18" s="1"/>
  <c r="M201" i="18"/>
  <c r="M248" i="18" s="1"/>
  <c r="M454" i="18" s="1"/>
  <c r="L201" i="18"/>
  <c r="L248" i="18" s="1"/>
  <c r="L454" i="18" s="1"/>
  <c r="K201" i="18"/>
  <c r="K248" i="18" s="1"/>
  <c r="K454" i="18" s="1"/>
  <c r="J201" i="18"/>
  <c r="J248" i="18" s="1"/>
  <c r="J454" i="18" s="1"/>
  <c r="I201" i="18"/>
  <c r="I248" i="18" s="1"/>
  <c r="I454" i="18" s="1"/>
  <c r="H201" i="18"/>
  <c r="H248" i="18" s="1"/>
  <c r="H454" i="18" s="1"/>
  <c r="G201" i="18"/>
  <c r="G248" i="18" s="1"/>
  <c r="G454" i="18" s="1"/>
  <c r="F201" i="18"/>
  <c r="F248" i="18" s="1"/>
  <c r="F454" i="18" s="1"/>
  <c r="E201" i="18"/>
  <c r="E248" i="18" s="1"/>
  <c r="E454" i="18" s="1"/>
  <c r="D201" i="18"/>
  <c r="D248" i="18" s="1"/>
  <c r="D454" i="18" s="1"/>
  <c r="CM199" i="18"/>
  <c r="CL199" i="18"/>
  <c r="CK199" i="18"/>
  <c r="CJ199" i="18"/>
  <c r="CI199" i="18"/>
  <c r="CH199" i="18"/>
  <c r="CG199" i="18"/>
  <c r="CF199" i="18"/>
  <c r="CE199" i="18"/>
  <c r="CD199" i="18"/>
  <c r="CC199" i="18"/>
  <c r="CB199" i="18"/>
  <c r="CA199" i="18"/>
  <c r="BZ199" i="18"/>
  <c r="BY199" i="18"/>
  <c r="BX199" i="18"/>
  <c r="BW199" i="18"/>
  <c r="BV199" i="18"/>
  <c r="BU199" i="18"/>
  <c r="BT199" i="18"/>
  <c r="BS199" i="18"/>
  <c r="BR199" i="18"/>
  <c r="BQ199" i="18"/>
  <c r="BP199" i="18"/>
  <c r="BO199" i="18"/>
  <c r="BN199" i="18"/>
  <c r="BM199" i="18"/>
  <c r="BL199" i="18"/>
  <c r="BK199" i="18"/>
  <c r="BJ199" i="18"/>
  <c r="BI199" i="18"/>
  <c r="BH199" i="18"/>
  <c r="BG199" i="18"/>
  <c r="BF199" i="18"/>
  <c r="BE199" i="18"/>
  <c r="BD199" i="18"/>
  <c r="BC199" i="18"/>
  <c r="BB199" i="18"/>
  <c r="BA199" i="18"/>
  <c r="AZ199" i="18"/>
  <c r="AY199" i="18"/>
  <c r="AX199" i="18"/>
  <c r="AW199" i="18"/>
  <c r="AV199" i="18"/>
  <c r="AU199" i="18"/>
  <c r="AT199" i="18"/>
  <c r="AS199" i="18"/>
  <c r="AR199" i="18"/>
  <c r="AQ199" i="18"/>
  <c r="AP199" i="18"/>
  <c r="AO199" i="18"/>
  <c r="AN199" i="18"/>
  <c r="AM199" i="18"/>
  <c r="AL199" i="18"/>
  <c r="AK199" i="18"/>
  <c r="AJ199" i="18"/>
  <c r="AI199" i="18"/>
  <c r="AH199" i="18"/>
  <c r="AG199" i="18"/>
  <c r="AF199" i="18"/>
  <c r="AE199" i="18"/>
  <c r="AD199" i="18"/>
  <c r="AC199" i="18"/>
  <c r="AB199" i="18"/>
  <c r="AA199" i="18"/>
  <c r="Z199" i="18"/>
  <c r="Y199" i="18"/>
  <c r="X199" i="18"/>
  <c r="W199" i="18"/>
  <c r="V199" i="18"/>
  <c r="U199" i="18"/>
  <c r="T199" i="18"/>
  <c r="S199" i="18"/>
  <c r="R199" i="18"/>
  <c r="Q199" i="18"/>
  <c r="P199" i="18"/>
  <c r="O199" i="18"/>
  <c r="N199" i="18"/>
  <c r="M199" i="18"/>
  <c r="L199" i="18"/>
  <c r="K199" i="18"/>
  <c r="J199" i="18"/>
  <c r="I199" i="18"/>
  <c r="H199" i="18"/>
  <c r="G199" i="18"/>
  <c r="F199" i="18"/>
  <c r="E199" i="18"/>
  <c r="D199" i="18"/>
  <c r="CM198" i="18"/>
  <c r="CL198" i="18"/>
  <c r="CK198" i="18"/>
  <c r="CJ198" i="18"/>
  <c r="CI198" i="18"/>
  <c r="CH198" i="18"/>
  <c r="CG198" i="18"/>
  <c r="CF198" i="18"/>
  <c r="CE198" i="18"/>
  <c r="CD198" i="18"/>
  <c r="CC198" i="18"/>
  <c r="CB198" i="18"/>
  <c r="CA198" i="18"/>
  <c r="BZ198" i="18"/>
  <c r="BY198" i="18"/>
  <c r="BX198" i="18"/>
  <c r="BW198" i="18"/>
  <c r="BV198" i="18"/>
  <c r="BU198" i="18"/>
  <c r="BT198" i="18"/>
  <c r="BS198" i="18"/>
  <c r="BR198" i="18"/>
  <c r="BQ198" i="18"/>
  <c r="BP198" i="18"/>
  <c r="BO198" i="18"/>
  <c r="BN198" i="18"/>
  <c r="BM198" i="18"/>
  <c r="BL198" i="18"/>
  <c r="BK198" i="18"/>
  <c r="BJ198" i="18"/>
  <c r="BI198" i="18"/>
  <c r="BH198" i="18"/>
  <c r="BG198" i="18"/>
  <c r="BF198" i="18"/>
  <c r="BE198" i="18"/>
  <c r="BD198" i="18"/>
  <c r="BC198" i="18"/>
  <c r="BB198" i="18"/>
  <c r="BA198" i="18"/>
  <c r="AZ198" i="18"/>
  <c r="AY198" i="18"/>
  <c r="AX198" i="18"/>
  <c r="AW198" i="18"/>
  <c r="AV198" i="18"/>
  <c r="AU198" i="18"/>
  <c r="AT198" i="18"/>
  <c r="AS198" i="18"/>
  <c r="AR198" i="18"/>
  <c r="AQ198" i="18"/>
  <c r="AP198" i="18"/>
  <c r="AO198" i="18"/>
  <c r="AN198" i="18"/>
  <c r="AM198" i="18"/>
  <c r="AL198" i="18"/>
  <c r="AK198" i="18"/>
  <c r="AJ198" i="18"/>
  <c r="AI198" i="18"/>
  <c r="AH198" i="18"/>
  <c r="AG198" i="18"/>
  <c r="AF198" i="18"/>
  <c r="AE198" i="18"/>
  <c r="AD198" i="18"/>
  <c r="AC198" i="18"/>
  <c r="AB198" i="18"/>
  <c r="AA198" i="18"/>
  <c r="Z198" i="18"/>
  <c r="Y198" i="18"/>
  <c r="X198" i="18"/>
  <c r="W198" i="18"/>
  <c r="V198" i="18"/>
  <c r="U198" i="18"/>
  <c r="T198" i="18"/>
  <c r="S198" i="18"/>
  <c r="R198" i="18"/>
  <c r="Q198" i="18"/>
  <c r="P198" i="18"/>
  <c r="O198" i="18"/>
  <c r="N198" i="18"/>
  <c r="M198" i="18"/>
  <c r="L198" i="18"/>
  <c r="K198" i="18"/>
  <c r="J198" i="18"/>
  <c r="I198" i="18"/>
  <c r="H198" i="18"/>
  <c r="G198" i="18"/>
  <c r="F198" i="18"/>
  <c r="E198" i="18"/>
  <c r="D198" i="18"/>
  <c r="CM197" i="18"/>
  <c r="CL197" i="18"/>
  <c r="CK197" i="18"/>
  <c r="CJ197" i="18"/>
  <c r="CI197" i="18"/>
  <c r="CH197" i="18"/>
  <c r="CG197" i="18"/>
  <c r="CF197" i="18"/>
  <c r="CE197" i="18"/>
  <c r="CD197" i="18"/>
  <c r="CC197" i="18"/>
  <c r="CB197" i="18"/>
  <c r="CA197" i="18"/>
  <c r="BZ197" i="18"/>
  <c r="BY197" i="18"/>
  <c r="BX197" i="18"/>
  <c r="BW197" i="18"/>
  <c r="BV197" i="18"/>
  <c r="BU197" i="18"/>
  <c r="BT197" i="18"/>
  <c r="BS197" i="18"/>
  <c r="BR197" i="18"/>
  <c r="BQ197" i="18"/>
  <c r="BP197" i="18"/>
  <c r="BO197" i="18"/>
  <c r="BN197" i="18"/>
  <c r="BM197" i="18"/>
  <c r="BL197" i="18"/>
  <c r="BK197" i="18"/>
  <c r="BJ197" i="18"/>
  <c r="BI197" i="18"/>
  <c r="BH197" i="18"/>
  <c r="BG197" i="18"/>
  <c r="BF197" i="18"/>
  <c r="BE197" i="18"/>
  <c r="BD197" i="18"/>
  <c r="BC197" i="18"/>
  <c r="BB197" i="18"/>
  <c r="BA197" i="18"/>
  <c r="AZ197" i="18"/>
  <c r="AY197" i="18"/>
  <c r="AX197" i="18"/>
  <c r="AW197" i="18"/>
  <c r="AV197" i="18"/>
  <c r="AU197" i="18"/>
  <c r="AT197" i="18"/>
  <c r="AS197" i="18"/>
  <c r="AR197" i="18"/>
  <c r="AQ197" i="18"/>
  <c r="AP197" i="18"/>
  <c r="AO197" i="18"/>
  <c r="AN197" i="18"/>
  <c r="AM197" i="18"/>
  <c r="AL197" i="18"/>
  <c r="AK197" i="18"/>
  <c r="AJ197" i="18"/>
  <c r="AI197" i="18"/>
  <c r="AH197" i="18"/>
  <c r="AG197" i="18"/>
  <c r="AF197" i="18"/>
  <c r="AE197" i="18"/>
  <c r="AD197" i="18"/>
  <c r="AC197" i="18"/>
  <c r="AB197" i="18"/>
  <c r="AA197" i="18"/>
  <c r="Z197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M196" i="18"/>
  <c r="CL196" i="18"/>
  <c r="CK196" i="18"/>
  <c r="CJ196" i="18"/>
  <c r="CI196" i="18"/>
  <c r="CH196" i="18"/>
  <c r="CG196" i="18"/>
  <c r="CF196" i="18"/>
  <c r="CE196" i="18"/>
  <c r="CD196" i="18"/>
  <c r="CC196" i="18"/>
  <c r="CB196" i="18"/>
  <c r="CA196" i="18"/>
  <c r="BZ196" i="18"/>
  <c r="BY196" i="18"/>
  <c r="BX196" i="18"/>
  <c r="BW196" i="18"/>
  <c r="BV196" i="18"/>
  <c r="BU196" i="18"/>
  <c r="BT196" i="18"/>
  <c r="BS196" i="18"/>
  <c r="BR196" i="18"/>
  <c r="BQ196" i="18"/>
  <c r="BP196" i="18"/>
  <c r="BO196" i="18"/>
  <c r="BN196" i="18"/>
  <c r="BM196" i="18"/>
  <c r="BL196" i="18"/>
  <c r="BK196" i="18"/>
  <c r="BJ196" i="18"/>
  <c r="BI196" i="18"/>
  <c r="BH196" i="18"/>
  <c r="BG196" i="18"/>
  <c r="BF196" i="18"/>
  <c r="BE196" i="18"/>
  <c r="BD196" i="18"/>
  <c r="BC196" i="18"/>
  <c r="BB196" i="18"/>
  <c r="BA196" i="18"/>
  <c r="AZ196" i="18"/>
  <c r="AY196" i="18"/>
  <c r="AX196" i="18"/>
  <c r="AW196" i="18"/>
  <c r="AV196" i="18"/>
  <c r="AU196" i="18"/>
  <c r="AT196" i="18"/>
  <c r="AS196" i="18"/>
  <c r="AR196" i="18"/>
  <c r="AQ196" i="18"/>
  <c r="AP196" i="18"/>
  <c r="AO196" i="18"/>
  <c r="AN196" i="18"/>
  <c r="AM196" i="18"/>
  <c r="AL196" i="18"/>
  <c r="AK196" i="18"/>
  <c r="AJ196" i="18"/>
  <c r="AI196" i="18"/>
  <c r="AH196" i="18"/>
  <c r="AG196" i="18"/>
  <c r="AF196" i="18"/>
  <c r="AE196" i="18"/>
  <c r="AD196" i="18"/>
  <c r="AC196" i="18"/>
  <c r="AB196" i="18"/>
  <c r="AA196" i="18"/>
  <c r="Z196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M195" i="18"/>
  <c r="CL195" i="18"/>
  <c r="CK195" i="18"/>
  <c r="CJ195" i="18"/>
  <c r="CI195" i="18"/>
  <c r="CH195" i="18"/>
  <c r="CG195" i="18"/>
  <c r="CF195" i="18"/>
  <c r="CE195" i="18"/>
  <c r="CD195" i="18"/>
  <c r="CC195" i="18"/>
  <c r="CB195" i="18"/>
  <c r="CA195" i="18"/>
  <c r="BZ195" i="18"/>
  <c r="BY195" i="18"/>
  <c r="BX195" i="18"/>
  <c r="BW195" i="18"/>
  <c r="BV195" i="18"/>
  <c r="BU195" i="18"/>
  <c r="BT195" i="18"/>
  <c r="BS195" i="18"/>
  <c r="BR195" i="18"/>
  <c r="BQ195" i="18"/>
  <c r="BP195" i="18"/>
  <c r="BO195" i="18"/>
  <c r="BN195" i="18"/>
  <c r="BM195" i="18"/>
  <c r="BL195" i="18"/>
  <c r="BK195" i="18"/>
  <c r="BJ195" i="18"/>
  <c r="BI195" i="18"/>
  <c r="BH195" i="18"/>
  <c r="BG195" i="18"/>
  <c r="BF195" i="18"/>
  <c r="BE195" i="18"/>
  <c r="BD195" i="18"/>
  <c r="BC195" i="18"/>
  <c r="BB195" i="18"/>
  <c r="BA195" i="18"/>
  <c r="AZ195" i="18"/>
  <c r="AY195" i="18"/>
  <c r="AX195" i="18"/>
  <c r="AW195" i="18"/>
  <c r="AV195" i="18"/>
  <c r="AU195" i="18"/>
  <c r="AT195" i="18"/>
  <c r="AS195" i="18"/>
  <c r="AR195" i="18"/>
  <c r="AQ195" i="18"/>
  <c r="AP195" i="18"/>
  <c r="AO195" i="18"/>
  <c r="AN195" i="18"/>
  <c r="AM195" i="18"/>
  <c r="AL195" i="18"/>
  <c r="AK195" i="18"/>
  <c r="AJ195" i="18"/>
  <c r="AI195" i="18"/>
  <c r="AH195" i="18"/>
  <c r="AG195" i="18"/>
  <c r="AF195" i="18"/>
  <c r="AE195" i="18"/>
  <c r="AD195" i="18"/>
  <c r="AC195" i="18"/>
  <c r="AB195" i="18"/>
  <c r="AA195" i="18"/>
  <c r="Z195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M194" i="18"/>
  <c r="CL194" i="18"/>
  <c r="CK194" i="18"/>
  <c r="CJ194" i="18"/>
  <c r="CI194" i="18"/>
  <c r="CH194" i="18"/>
  <c r="CG194" i="18"/>
  <c r="CF194" i="18"/>
  <c r="CE194" i="18"/>
  <c r="CD194" i="18"/>
  <c r="CC194" i="18"/>
  <c r="CB194" i="18"/>
  <c r="CA194" i="18"/>
  <c r="BZ194" i="18"/>
  <c r="BY194" i="18"/>
  <c r="BX194" i="18"/>
  <c r="BW194" i="18"/>
  <c r="BV194" i="18"/>
  <c r="BU194" i="18"/>
  <c r="BT194" i="18"/>
  <c r="BS194" i="18"/>
  <c r="BR194" i="18"/>
  <c r="BQ194" i="18"/>
  <c r="BP194" i="18"/>
  <c r="BO194" i="18"/>
  <c r="BN194" i="18"/>
  <c r="BM194" i="18"/>
  <c r="BL194" i="18"/>
  <c r="BK194" i="18"/>
  <c r="BJ194" i="18"/>
  <c r="BI194" i="18"/>
  <c r="BH194" i="18"/>
  <c r="BG194" i="18"/>
  <c r="BF194" i="18"/>
  <c r="BE194" i="18"/>
  <c r="BD194" i="18"/>
  <c r="BC194" i="18"/>
  <c r="BB194" i="18"/>
  <c r="BA194" i="18"/>
  <c r="AZ194" i="18"/>
  <c r="AY194" i="18"/>
  <c r="AX194" i="18"/>
  <c r="AW194" i="18"/>
  <c r="AV194" i="18"/>
  <c r="AU194" i="18"/>
  <c r="AT194" i="18"/>
  <c r="AS194" i="18"/>
  <c r="AR194" i="18"/>
  <c r="AQ194" i="18"/>
  <c r="AP194" i="18"/>
  <c r="AO194" i="18"/>
  <c r="AN194" i="18"/>
  <c r="AM194" i="18"/>
  <c r="AL194" i="18"/>
  <c r="AK194" i="18"/>
  <c r="AJ194" i="18"/>
  <c r="AI194" i="18"/>
  <c r="AH194" i="18"/>
  <c r="AG194" i="18"/>
  <c r="AF194" i="18"/>
  <c r="AE194" i="18"/>
  <c r="AD194" i="18"/>
  <c r="AC194" i="18"/>
  <c r="AB194" i="18"/>
  <c r="AA194" i="18"/>
  <c r="Z194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M193" i="18"/>
  <c r="CL193" i="18"/>
  <c r="CK193" i="18"/>
  <c r="CJ193" i="18"/>
  <c r="CI193" i="18"/>
  <c r="CH193" i="18"/>
  <c r="CG193" i="18"/>
  <c r="CF193" i="18"/>
  <c r="CE193" i="18"/>
  <c r="CD193" i="18"/>
  <c r="CC193" i="18"/>
  <c r="CB193" i="18"/>
  <c r="CA193" i="18"/>
  <c r="BZ193" i="18"/>
  <c r="BY193" i="18"/>
  <c r="BX193" i="18"/>
  <c r="BW193" i="18"/>
  <c r="BV193" i="18"/>
  <c r="BU193" i="18"/>
  <c r="BT193" i="18"/>
  <c r="BS193" i="18"/>
  <c r="BR193" i="18"/>
  <c r="BQ193" i="18"/>
  <c r="BP193" i="18"/>
  <c r="BO193" i="18"/>
  <c r="BN193" i="18"/>
  <c r="BM193" i="18"/>
  <c r="BL193" i="18"/>
  <c r="BK193" i="18"/>
  <c r="BJ193" i="18"/>
  <c r="BI193" i="18"/>
  <c r="BH193" i="18"/>
  <c r="BG193" i="18"/>
  <c r="BF193" i="18"/>
  <c r="BE193" i="18"/>
  <c r="BD193" i="18"/>
  <c r="BC193" i="18"/>
  <c r="BB193" i="18"/>
  <c r="BA193" i="18"/>
  <c r="AZ193" i="18"/>
  <c r="AY193" i="18"/>
  <c r="AX193" i="18"/>
  <c r="AW193" i="18"/>
  <c r="AV193" i="18"/>
  <c r="AU193" i="18"/>
  <c r="AT193" i="18"/>
  <c r="AS193" i="18"/>
  <c r="AR193" i="18"/>
  <c r="AQ193" i="18"/>
  <c r="AP193" i="18"/>
  <c r="AO193" i="18"/>
  <c r="AN193" i="18"/>
  <c r="AM193" i="18"/>
  <c r="AL193" i="18"/>
  <c r="AK193" i="18"/>
  <c r="AJ193" i="18"/>
  <c r="AI193" i="18"/>
  <c r="AH193" i="18"/>
  <c r="AG193" i="18"/>
  <c r="AF193" i="18"/>
  <c r="AE193" i="18"/>
  <c r="AD193" i="18"/>
  <c r="AC193" i="18"/>
  <c r="AB193" i="18"/>
  <c r="AA193" i="18"/>
  <c r="Z193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M192" i="18"/>
  <c r="CL192" i="18"/>
  <c r="CK192" i="18"/>
  <c r="CJ192" i="18"/>
  <c r="CI192" i="18"/>
  <c r="CH192" i="18"/>
  <c r="CG192" i="18"/>
  <c r="CF192" i="18"/>
  <c r="CE192" i="18"/>
  <c r="CD192" i="18"/>
  <c r="CC192" i="18"/>
  <c r="CB192" i="18"/>
  <c r="CA192" i="18"/>
  <c r="BZ192" i="18"/>
  <c r="BY192" i="18"/>
  <c r="BX192" i="18"/>
  <c r="BW192" i="18"/>
  <c r="BV192" i="18"/>
  <c r="BU192" i="18"/>
  <c r="BT192" i="18"/>
  <c r="BS192" i="18"/>
  <c r="BR192" i="18"/>
  <c r="BQ192" i="18"/>
  <c r="BP192" i="18"/>
  <c r="BO192" i="18"/>
  <c r="BN192" i="18"/>
  <c r="BM192" i="18"/>
  <c r="BL192" i="18"/>
  <c r="BK192" i="18"/>
  <c r="BJ192" i="18"/>
  <c r="BI192" i="18"/>
  <c r="BH192" i="18"/>
  <c r="BG192" i="18"/>
  <c r="BF192" i="18"/>
  <c r="BE192" i="18"/>
  <c r="BD192" i="18"/>
  <c r="BC192" i="18"/>
  <c r="BB192" i="18"/>
  <c r="BA192" i="18"/>
  <c r="AZ192" i="18"/>
  <c r="AY192" i="18"/>
  <c r="AX192" i="18"/>
  <c r="AW192" i="18"/>
  <c r="AV192" i="18"/>
  <c r="AU192" i="18"/>
  <c r="AT192" i="18"/>
  <c r="AS192" i="18"/>
  <c r="AR192" i="18"/>
  <c r="AQ192" i="18"/>
  <c r="AP192" i="18"/>
  <c r="AO192" i="18"/>
  <c r="AN192" i="18"/>
  <c r="AM192" i="18"/>
  <c r="AL192" i="18"/>
  <c r="AK192" i="18"/>
  <c r="AJ192" i="18"/>
  <c r="AI192" i="18"/>
  <c r="AH192" i="18"/>
  <c r="AG192" i="18"/>
  <c r="AF192" i="18"/>
  <c r="AE192" i="18"/>
  <c r="AD192" i="18"/>
  <c r="AC192" i="18"/>
  <c r="AB192" i="18"/>
  <c r="AA192" i="18"/>
  <c r="Z192" i="18"/>
  <c r="Y192" i="18"/>
  <c r="X192" i="18"/>
  <c r="W192" i="18"/>
  <c r="V192" i="18"/>
  <c r="U192" i="18"/>
  <c r="T192" i="18"/>
  <c r="S192" i="18"/>
  <c r="R192" i="18"/>
  <c r="Q192" i="18"/>
  <c r="P192" i="18"/>
  <c r="O192" i="18"/>
  <c r="N192" i="18"/>
  <c r="M192" i="18"/>
  <c r="L192" i="18"/>
  <c r="K192" i="18"/>
  <c r="J192" i="18"/>
  <c r="I192" i="18"/>
  <c r="H192" i="18"/>
  <c r="G192" i="18"/>
  <c r="F192" i="18"/>
  <c r="E192" i="18"/>
  <c r="D192" i="18"/>
  <c r="CM191" i="18"/>
  <c r="CL191" i="18"/>
  <c r="CK191" i="18"/>
  <c r="CJ191" i="18"/>
  <c r="CI191" i="18"/>
  <c r="CH191" i="18"/>
  <c r="CG191" i="18"/>
  <c r="CF191" i="18"/>
  <c r="CE191" i="18"/>
  <c r="CD191" i="18"/>
  <c r="CC191" i="18"/>
  <c r="CB191" i="18"/>
  <c r="CA191" i="18"/>
  <c r="BZ191" i="18"/>
  <c r="BY191" i="18"/>
  <c r="BX191" i="18"/>
  <c r="BW191" i="18"/>
  <c r="BV191" i="18"/>
  <c r="BU191" i="18"/>
  <c r="BT191" i="18"/>
  <c r="BS191" i="18"/>
  <c r="BR191" i="18"/>
  <c r="BQ191" i="18"/>
  <c r="BP191" i="18"/>
  <c r="BO191" i="18"/>
  <c r="BN191" i="18"/>
  <c r="BM191" i="18"/>
  <c r="BL191" i="18"/>
  <c r="BK191" i="18"/>
  <c r="BJ191" i="18"/>
  <c r="BI191" i="18"/>
  <c r="BH191" i="18"/>
  <c r="BG191" i="18"/>
  <c r="BF191" i="18"/>
  <c r="BE191" i="18"/>
  <c r="BD191" i="18"/>
  <c r="BC191" i="18"/>
  <c r="BB191" i="18"/>
  <c r="BA191" i="18"/>
  <c r="AZ191" i="18"/>
  <c r="AY191" i="18"/>
  <c r="AX191" i="18"/>
  <c r="AW191" i="18"/>
  <c r="AV191" i="18"/>
  <c r="AU191" i="18"/>
  <c r="AT191" i="18"/>
  <c r="AS191" i="18"/>
  <c r="AR191" i="18"/>
  <c r="AQ191" i="18"/>
  <c r="AP191" i="18"/>
  <c r="AO191" i="18"/>
  <c r="AN191" i="18"/>
  <c r="AM191" i="18"/>
  <c r="AL191" i="18"/>
  <c r="AK191" i="18"/>
  <c r="AJ191" i="18"/>
  <c r="AI191" i="18"/>
  <c r="AH191" i="18"/>
  <c r="AG191" i="18"/>
  <c r="AF191" i="18"/>
  <c r="AE191" i="18"/>
  <c r="AD191" i="18"/>
  <c r="AC191" i="18"/>
  <c r="AB191" i="18"/>
  <c r="AA191" i="18"/>
  <c r="Z191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M190" i="18"/>
  <c r="CL190" i="18"/>
  <c r="CK190" i="18"/>
  <c r="CJ190" i="18"/>
  <c r="CI190" i="18"/>
  <c r="CH190" i="18"/>
  <c r="CG190" i="18"/>
  <c r="CF190" i="18"/>
  <c r="CE190" i="18"/>
  <c r="CD190" i="18"/>
  <c r="CC190" i="18"/>
  <c r="CB190" i="18"/>
  <c r="CA190" i="18"/>
  <c r="BZ190" i="18"/>
  <c r="BY190" i="18"/>
  <c r="BX190" i="18"/>
  <c r="BW190" i="18"/>
  <c r="BV190" i="18"/>
  <c r="BU190" i="18"/>
  <c r="BT190" i="18"/>
  <c r="BS190" i="18"/>
  <c r="BR190" i="18"/>
  <c r="BQ190" i="18"/>
  <c r="BP190" i="18"/>
  <c r="BO190" i="18"/>
  <c r="BN190" i="18"/>
  <c r="BM190" i="18"/>
  <c r="BL190" i="18"/>
  <c r="BK190" i="18"/>
  <c r="BJ190" i="18"/>
  <c r="BI190" i="18"/>
  <c r="BH190" i="18"/>
  <c r="BG190" i="18"/>
  <c r="BF190" i="18"/>
  <c r="BE190" i="18"/>
  <c r="BD190" i="18"/>
  <c r="BC190" i="18"/>
  <c r="BB190" i="18"/>
  <c r="BA190" i="18"/>
  <c r="AZ190" i="18"/>
  <c r="AY190" i="18"/>
  <c r="AX190" i="18"/>
  <c r="AW190" i="18"/>
  <c r="AV190" i="18"/>
  <c r="AU190" i="18"/>
  <c r="AT190" i="18"/>
  <c r="AS190" i="18"/>
  <c r="AR190" i="18"/>
  <c r="AQ190" i="18"/>
  <c r="AP190" i="18"/>
  <c r="AO190" i="18"/>
  <c r="AN190" i="18"/>
  <c r="AM190" i="18"/>
  <c r="AL190" i="18"/>
  <c r="AK190" i="18"/>
  <c r="AJ190" i="18"/>
  <c r="AI190" i="18"/>
  <c r="AH190" i="18"/>
  <c r="AG190" i="18"/>
  <c r="AF190" i="18"/>
  <c r="AE190" i="18"/>
  <c r="AD190" i="18"/>
  <c r="AC190" i="18"/>
  <c r="AB190" i="18"/>
  <c r="AA190" i="18"/>
  <c r="Z190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M189" i="18"/>
  <c r="CL189" i="18"/>
  <c r="CK189" i="18"/>
  <c r="CJ189" i="18"/>
  <c r="CI189" i="18"/>
  <c r="CH189" i="18"/>
  <c r="CG189" i="18"/>
  <c r="CF189" i="18"/>
  <c r="CE189" i="18"/>
  <c r="CD189" i="18"/>
  <c r="CC189" i="18"/>
  <c r="CB189" i="18"/>
  <c r="CA189" i="18"/>
  <c r="BZ189" i="18"/>
  <c r="BY189" i="18"/>
  <c r="BX189" i="18"/>
  <c r="BW189" i="18"/>
  <c r="BV189" i="18"/>
  <c r="BU189" i="18"/>
  <c r="BT189" i="18"/>
  <c r="BS189" i="18"/>
  <c r="BR189" i="18"/>
  <c r="BQ189" i="18"/>
  <c r="BP189" i="18"/>
  <c r="BO189" i="18"/>
  <c r="BN189" i="18"/>
  <c r="BM189" i="18"/>
  <c r="BL189" i="18"/>
  <c r="BK189" i="18"/>
  <c r="BJ189" i="18"/>
  <c r="BI189" i="18"/>
  <c r="BH189" i="18"/>
  <c r="BG189" i="18"/>
  <c r="BF189" i="18"/>
  <c r="BE189" i="18"/>
  <c r="BD189" i="18"/>
  <c r="BC189" i="18"/>
  <c r="BB189" i="18"/>
  <c r="BA189" i="18"/>
  <c r="AZ189" i="18"/>
  <c r="AY189" i="18"/>
  <c r="AX189" i="18"/>
  <c r="AW189" i="18"/>
  <c r="AV189" i="18"/>
  <c r="AU189" i="18"/>
  <c r="AT189" i="18"/>
  <c r="AS189" i="18"/>
  <c r="AR189" i="18"/>
  <c r="AQ189" i="18"/>
  <c r="AP189" i="18"/>
  <c r="AO189" i="18"/>
  <c r="AN189" i="18"/>
  <c r="AM189" i="18"/>
  <c r="AL189" i="18"/>
  <c r="AK189" i="18"/>
  <c r="AJ189" i="18"/>
  <c r="AI189" i="18"/>
  <c r="AH189" i="18"/>
  <c r="AG189" i="18"/>
  <c r="AF189" i="18"/>
  <c r="AE189" i="18"/>
  <c r="AD189" i="18"/>
  <c r="AC189" i="18"/>
  <c r="AB189" i="18"/>
  <c r="AA189" i="18"/>
  <c r="Z189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L189" i="18"/>
  <c r="K189" i="18"/>
  <c r="J189" i="18"/>
  <c r="I189" i="18"/>
  <c r="H189" i="18"/>
  <c r="G189" i="18"/>
  <c r="F189" i="18"/>
  <c r="E189" i="18"/>
  <c r="D189" i="18"/>
  <c r="CM188" i="18"/>
  <c r="CL188" i="18"/>
  <c r="CK188" i="18"/>
  <c r="CJ188" i="18"/>
  <c r="CI188" i="18"/>
  <c r="CH188" i="18"/>
  <c r="CG188" i="18"/>
  <c r="CF188" i="18"/>
  <c r="CE188" i="18"/>
  <c r="CD188" i="18"/>
  <c r="CC188" i="18"/>
  <c r="CB188" i="18"/>
  <c r="CA188" i="18"/>
  <c r="BZ188" i="18"/>
  <c r="BY188" i="18"/>
  <c r="BX188" i="18"/>
  <c r="BW188" i="18"/>
  <c r="BV188" i="18"/>
  <c r="BU188" i="18"/>
  <c r="BT188" i="18"/>
  <c r="BS188" i="18"/>
  <c r="BR188" i="18"/>
  <c r="BQ188" i="18"/>
  <c r="BP188" i="18"/>
  <c r="BO188" i="18"/>
  <c r="BN188" i="18"/>
  <c r="BM188" i="18"/>
  <c r="BL188" i="18"/>
  <c r="BK188" i="18"/>
  <c r="BJ188" i="18"/>
  <c r="BI188" i="18"/>
  <c r="BH188" i="18"/>
  <c r="BG188" i="18"/>
  <c r="BF188" i="18"/>
  <c r="BE188" i="18"/>
  <c r="BD188" i="18"/>
  <c r="BC188" i="18"/>
  <c r="BB188" i="18"/>
  <c r="BA188" i="18"/>
  <c r="AZ188" i="18"/>
  <c r="AY188" i="18"/>
  <c r="AX188" i="18"/>
  <c r="AW188" i="18"/>
  <c r="AV188" i="18"/>
  <c r="AU188" i="18"/>
  <c r="AT188" i="18"/>
  <c r="AS188" i="18"/>
  <c r="AR188" i="18"/>
  <c r="AQ188" i="18"/>
  <c r="AP188" i="18"/>
  <c r="AO188" i="18"/>
  <c r="AN188" i="18"/>
  <c r="AM188" i="18"/>
  <c r="AL188" i="18"/>
  <c r="AK188" i="18"/>
  <c r="AJ188" i="18"/>
  <c r="AI188" i="18"/>
  <c r="AH188" i="18"/>
  <c r="AG188" i="18"/>
  <c r="AF188" i="18"/>
  <c r="AE188" i="18"/>
  <c r="AD188" i="18"/>
  <c r="AC188" i="18"/>
  <c r="AB188" i="18"/>
  <c r="AA188" i="18"/>
  <c r="Z188" i="18"/>
  <c r="Y188" i="18"/>
  <c r="X188" i="18"/>
  <c r="W188" i="18"/>
  <c r="V188" i="18"/>
  <c r="U188" i="18"/>
  <c r="T188" i="18"/>
  <c r="S188" i="18"/>
  <c r="R188" i="18"/>
  <c r="Q188" i="18"/>
  <c r="P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M187" i="18"/>
  <c r="CM469" i="18" s="1"/>
  <c r="CL187" i="18"/>
  <c r="CL469" i="18" s="1"/>
  <c r="CK187" i="18"/>
  <c r="CK469" i="18" s="1"/>
  <c r="CJ187" i="18"/>
  <c r="CJ469" i="18" s="1"/>
  <c r="CI187" i="18"/>
  <c r="CI469" i="18" s="1"/>
  <c r="CH187" i="18"/>
  <c r="CH469" i="18" s="1"/>
  <c r="CG187" i="18"/>
  <c r="CG469" i="18" s="1"/>
  <c r="CF187" i="18"/>
  <c r="CF469" i="18" s="1"/>
  <c r="CE187" i="18"/>
  <c r="CE469" i="18" s="1"/>
  <c r="CD187" i="18"/>
  <c r="CD469" i="18" s="1"/>
  <c r="CC187" i="18"/>
  <c r="CC469" i="18" s="1"/>
  <c r="CB187" i="18"/>
  <c r="CB469" i="18" s="1"/>
  <c r="CA187" i="18"/>
  <c r="CA469" i="18" s="1"/>
  <c r="BZ187" i="18"/>
  <c r="BZ469" i="18" s="1"/>
  <c r="BY187" i="18"/>
  <c r="BY469" i="18" s="1"/>
  <c r="BX187" i="18"/>
  <c r="BX469" i="18" s="1"/>
  <c r="BW187" i="18"/>
  <c r="BW469" i="18" s="1"/>
  <c r="BV187" i="18"/>
  <c r="BV469" i="18" s="1"/>
  <c r="BU187" i="18"/>
  <c r="BU469" i="18" s="1"/>
  <c r="BT187" i="18"/>
  <c r="BT469" i="18" s="1"/>
  <c r="BS187" i="18"/>
  <c r="BS469" i="18" s="1"/>
  <c r="BR187" i="18"/>
  <c r="BR469" i="18" s="1"/>
  <c r="BQ187" i="18"/>
  <c r="BQ469" i="18" s="1"/>
  <c r="BP187" i="18"/>
  <c r="BP469" i="18" s="1"/>
  <c r="BO187" i="18"/>
  <c r="BO469" i="18" s="1"/>
  <c r="BN187" i="18"/>
  <c r="BN469" i="18" s="1"/>
  <c r="BM187" i="18"/>
  <c r="BM469" i="18" s="1"/>
  <c r="BL187" i="18"/>
  <c r="BL469" i="18" s="1"/>
  <c r="BK187" i="18"/>
  <c r="BK469" i="18" s="1"/>
  <c r="BJ187" i="18"/>
  <c r="BJ469" i="18" s="1"/>
  <c r="BI187" i="18"/>
  <c r="BI469" i="18" s="1"/>
  <c r="BH187" i="18"/>
  <c r="BH469" i="18" s="1"/>
  <c r="BG187" i="18"/>
  <c r="BG469" i="18" s="1"/>
  <c r="BF187" i="18"/>
  <c r="BF469" i="18" s="1"/>
  <c r="BE187" i="18"/>
  <c r="BE469" i="18" s="1"/>
  <c r="BD187" i="18"/>
  <c r="BD469" i="18" s="1"/>
  <c r="BC187" i="18"/>
  <c r="BC469" i="18" s="1"/>
  <c r="BB187" i="18"/>
  <c r="BB469" i="18" s="1"/>
  <c r="BA187" i="18"/>
  <c r="BA469" i="18" s="1"/>
  <c r="AZ187" i="18"/>
  <c r="AZ469" i="18" s="1"/>
  <c r="AY187" i="18"/>
  <c r="AY469" i="18" s="1"/>
  <c r="AX187" i="18"/>
  <c r="AX469" i="18" s="1"/>
  <c r="AW187" i="18"/>
  <c r="AW469" i="18" s="1"/>
  <c r="AV187" i="18"/>
  <c r="AV469" i="18" s="1"/>
  <c r="AU187" i="18"/>
  <c r="AU469" i="18" s="1"/>
  <c r="AT187" i="18"/>
  <c r="AT469" i="18" s="1"/>
  <c r="AS187" i="18"/>
  <c r="AS469" i="18" s="1"/>
  <c r="AR187" i="18"/>
  <c r="AR469" i="18" s="1"/>
  <c r="AQ187" i="18"/>
  <c r="AQ469" i="18" s="1"/>
  <c r="AP187" i="18"/>
  <c r="AP469" i="18" s="1"/>
  <c r="AO187" i="18"/>
  <c r="AO469" i="18" s="1"/>
  <c r="AN187" i="18"/>
  <c r="AN469" i="18" s="1"/>
  <c r="AM187" i="18"/>
  <c r="AM469" i="18" s="1"/>
  <c r="AL187" i="18"/>
  <c r="AL469" i="18" s="1"/>
  <c r="AK187" i="18"/>
  <c r="AK469" i="18" s="1"/>
  <c r="AJ187" i="18"/>
  <c r="AJ469" i="18" s="1"/>
  <c r="AI187" i="18"/>
  <c r="AI469" i="18" s="1"/>
  <c r="AH187" i="18"/>
  <c r="AH469" i="18" s="1"/>
  <c r="AG187" i="18"/>
  <c r="AG469" i="18" s="1"/>
  <c r="AF187" i="18"/>
  <c r="AF469" i="18" s="1"/>
  <c r="AE187" i="18"/>
  <c r="AE469" i="18" s="1"/>
  <c r="AD187" i="18"/>
  <c r="AD469" i="18" s="1"/>
  <c r="AC187" i="18"/>
  <c r="AC469" i="18" s="1"/>
  <c r="AB187" i="18"/>
  <c r="AB469" i="18" s="1"/>
  <c r="AA187" i="18"/>
  <c r="AA469" i="18" s="1"/>
  <c r="Z187" i="18"/>
  <c r="Z469" i="18" s="1"/>
  <c r="Y187" i="18"/>
  <c r="Y469" i="18" s="1"/>
  <c r="X187" i="18"/>
  <c r="X469" i="18" s="1"/>
  <c r="W187" i="18"/>
  <c r="W469" i="18" s="1"/>
  <c r="V187" i="18"/>
  <c r="V469" i="18" s="1"/>
  <c r="U187" i="18"/>
  <c r="U469" i="18" s="1"/>
  <c r="T187" i="18"/>
  <c r="T469" i="18" s="1"/>
  <c r="S187" i="18"/>
  <c r="S469" i="18" s="1"/>
  <c r="R187" i="18"/>
  <c r="R469" i="18" s="1"/>
  <c r="Q187" i="18"/>
  <c r="Q469" i="18" s="1"/>
  <c r="P187" i="18"/>
  <c r="P469" i="18" s="1"/>
  <c r="O187" i="18"/>
  <c r="O469" i="18" s="1"/>
  <c r="N187" i="18"/>
  <c r="N469" i="18" s="1"/>
  <c r="M187" i="18"/>
  <c r="M469" i="18" s="1"/>
  <c r="L187" i="18"/>
  <c r="L469" i="18" s="1"/>
  <c r="K187" i="18"/>
  <c r="K469" i="18" s="1"/>
  <c r="J187" i="18"/>
  <c r="J469" i="18" s="1"/>
  <c r="I187" i="18"/>
  <c r="I469" i="18" s="1"/>
  <c r="H187" i="18"/>
  <c r="H469" i="18" s="1"/>
  <c r="G187" i="18"/>
  <c r="G469" i="18" s="1"/>
  <c r="F187" i="18"/>
  <c r="F469" i="18" s="1"/>
  <c r="E187" i="18"/>
  <c r="E469" i="18" s="1"/>
  <c r="D187" i="18"/>
  <c r="D469" i="18" s="1"/>
  <c r="CM186" i="18"/>
  <c r="CM468" i="18" s="1"/>
  <c r="CL186" i="18"/>
  <c r="CL468" i="18" s="1"/>
  <c r="CK186" i="18"/>
  <c r="CK468" i="18" s="1"/>
  <c r="CJ186" i="18"/>
  <c r="CJ468" i="18" s="1"/>
  <c r="CI186" i="18"/>
  <c r="CI468" i="18" s="1"/>
  <c r="CH186" i="18"/>
  <c r="CH468" i="18" s="1"/>
  <c r="CG186" i="18"/>
  <c r="CG468" i="18" s="1"/>
  <c r="CF186" i="18"/>
  <c r="CF468" i="18" s="1"/>
  <c r="CE186" i="18"/>
  <c r="CE468" i="18" s="1"/>
  <c r="CD186" i="18"/>
  <c r="CD468" i="18" s="1"/>
  <c r="CC186" i="18"/>
  <c r="CC468" i="18" s="1"/>
  <c r="CB186" i="18"/>
  <c r="CB468" i="18" s="1"/>
  <c r="CA186" i="18"/>
  <c r="CA468" i="18" s="1"/>
  <c r="BZ186" i="18"/>
  <c r="BZ468" i="18" s="1"/>
  <c r="BY186" i="18"/>
  <c r="BY468" i="18" s="1"/>
  <c r="BX186" i="18"/>
  <c r="BX468" i="18" s="1"/>
  <c r="BW186" i="18"/>
  <c r="BW468" i="18" s="1"/>
  <c r="BV186" i="18"/>
  <c r="BV468" i="18" s="1"/>
  <c r="BU186" i="18"/>
  <c r="BU468" i="18" s="1"/>
  <c r="BT186" i="18"/>
  <c r="BT468" i="18" s="1"/>
  <c r="BS186" i="18"/>
  <c r="BS468" i="18" s="1"/>
  <c r="BR186" i="18"/>
  <c r="BR468" i="18" s="1"/>
  <c r="BQ186" i="18"/>
  <c r="BQ468" i="18" s="1"/>
  <c r="BP186" i="18"/>
  <c r="BP468" i="18" s="1"/>
  <c r="BO186" i="18"/>
  <c r="BO468" i="18" s="1"/>
  <c r="BN186" i="18"/>
  <c r="BN468" i="18" s="1"/>
  <c r="BM186" i="18"/>
  <c r="BM468" i="18" s="1"/>
  <c r="BL186" i="18"/>
  <c r="BL468" i="18" s="1"/>
  <c r="BK186" i="18"/>
  <c r="BK468" i="18" s="1"/>
  <c r="BJ186" i="18"/>
  <c r="BJ468" i="18" s="1"/>
  <c r="BI186" i="18"/>
  <c r="BI468" i="18" s="1"/>
  <c r="BH186" i="18"/>
  <c r="BH468" i="18" s="1"/>
  <c r="BG186" i="18"/>
  <c r="BG468" i="18" s="1"/>
  <c r="BF186" i="18"/>
  <c r="BF468" i="18" s="1"/>
  <c r="BE186" i="18"/>
  <c r="BE468" i="18" s="1"/>
  <c r="BD186" i="18"/>
  <c r="BD468" i="18" s="1"/>
  <c r="BC186" i="18"/>
  <c r="BC468" i="18" s="1"/>
  <c r="BB186" i="18"/>
  <c r="BB468" i="18" s="1"/>
  <c r="BA186" i="18"/>
  <c r="BA468" i="18" s="1"/>
  <c r="AZ186" i="18"/>
  <c r="AZ468" i="18" s="1"/>
  <c r="AY186" i="18"/>
  <c r="AY468" i="18" s="1"/>
  <c r="AX186" i="18"/>
  <c r="AX468" i="18" s="1"/>
  <c r="AW186" i="18"/>
  <c r="AW468" i="18" s="1"/>
  <c r="AV186" i="18"/>
  <c r="AV468" i="18" s="1"/>
  <c r="AU186" i="18"/>
  <c r="AU468" i="18" s="1"/>
  <c r="AT186" i="18"/>
  <c r="AT468" i="18" s="1"/>
  <c r="AS186" i="18"/>
  <c r="AS468" i="18" s="1"/>
  <c r="AR186" i="18"/>
  <c r="AR468" i="18" s="1"/>
  <c r="AQ186" i="18"/>
  <c r="AQ468" i="18" s="1"/>
  <c r="AP186" i="18"/>
  <c r="AP468" i="18" s="1"/>
  <c r="AO186" i="18"/>
  <c r="AO468" i="18" s="1"/>
  <c r="AN186" i="18"/>
  <c r="AN468" i="18" s="1"/>
  <c r="AM186" i="18"/>
  <c r="AM468" i="18" s="1"/>
  <c r="AL186" i="18"/>
  <c r="AL468" i="18" s="1"/>
  <c r="AK186" i="18"/>
  <c r="AK468" i="18" s="1"/>
  <c r="AJ186" i="18"/>
  <c r="AJ468" i="18" s="1"/>
  <c r="AI186" i="18"/>
  <c r="AI468" i="18" s="1"/>
  <c r="AH186" i="18"/>
  <c r="AH468" i="18" s="1"/>
  <c r="AG186" i="18"/>
  <c r="AG468" i="18" s="1"/>
  <c r="AF186" i="18"/>
  <c r="AF468" i="18" s="1"/>
  <c r="AE186" i="18"/>
  <c r="AE468" i="18" s="1"/>
  <c r="AD186" i="18"/>
  <c r="AD468" i="18" s="1"/>
  <c r="AC186" i="18"/>
  <c r="AC468" i="18" s="1"/>
  <c r="AB186" i="18"/>
  <c r="AB468" i="18" s="1"/>
  <c r="AA186" i="18"/>
  <c r="AA468" i="18" s="1"/>
  <c r="Z186" i="18"/>
  <c r="Z468" i="18" s="1"/>
  <c r="Y186" i="18"/>
  <c r="Y468" i="18" s="1"/>
  <c r="X186" i="18"/>
  <c r="X468" i="18" s="1"/>
  <c r="W186" i="18"/>
  <c r="W468" i="18" s="1"/>
  <c r="V186" i="18"/>
  <c r="V468" i="18" s="1"/>
  <c r="U186" i="18"/>
  <c r="U468" i="18" s="1"/>
  <c r="T186" i="18"/>
  <c r="T468" i="18" s="1"/>
  <c r="S186" i="18"/>
  <c r="S468" i="18" s="1"/>
  <c r="R186" i="18"/>
  <c r="R468" i="18" s="1"/>
  <c r="Q186" i="18"/>
  <c r="Q468" i="18" s="1"/>
  <c r="P186" i="18"/>
  <c r="P468" i="18" s="1"/>
  <c r="O186" i="18"/>
  <c r="O468" i="18" s="1"/>
  <c r="N186" i="18"/>
  <c r="N468" i="18" s="1"/>
  <c r="M186" i="18"/>
  <c r="M468" i="18" s="1"/>
  <c r="L186" i="18"/>
  <c r="L468" i="18" s="1"/>
  <c r="K186" i="18"/>
  <c r="K468" i="18" s="1"/>
  <c r="J186" i="18"/>
  <c r="J468" i="18" s="1"/>
  <c r="I186" i="18"/>
  <c r="I468" i="18" s="1"/>
  <c r="H186" i="18"/>
  <c r="H468" i="18" s="1"/>
  <c r="G186" i="18"/>
  <c r="G468" i="18" s="1"/>
  <c r="F186" i="18"/>
  <c r="F468" i="18" s="1"/>
  <c r="E186" i="18"/>
  <c r="E468" i="18" s="1"/>
  <c r="D186" i="18"/>
  <c r="D468" i="18" s="1"/>
  <c r="CM185" i="18"/>
  <c r="CM467" i="18" s="1"/>
  <c r="CL185" i="18"/>
  <c r="CL467" i="18" s="1"/>
  <c r="CK185" i="18"/>
  <c r="CK467" i="18" s="1"/>
  <c r="CJ185" i="18"/>
  <c r="CJ467" i="18" s="1"/>
  <c r="CI185" i="18"/>
  <c r="CI467" i="18" s="1"/>
  <c r="CH185" i="18"/>
  <c r="CH467" i="18" s="1"/>
  <c r="CG185" i="18"/>
  <c r="CG467" i="18" s="1"/>
  <c r="CF185" i="18"/>
  <c r="CF467" i="18" s="1"/>
  <c r="CE185" i="18"/>
  <c r="CE467" i="18" s="1"/>
  <c r="CD185" i="18"/>
  <c r="CD467" i="18" s="1"/>
  <c r="CC185" i="18"/>
  <c r="CC467" i="18" s="1"/>
  <c r="CB185" i="18"/>
  <c r="CB467" i="18" s="1"/>
  <c r="CA185" i="18"/>
  <c r="CA467" i="18" s="1"/>
  <c r="BZ185" i="18"/>
  <c r="BZ467" i="18" s="1"/>
  <c r="BY185" i="18"/>
  <c r="BY467" i="18" s="1"/>
  <c r="BX185" i="18"/>
  <c r="BX467" i="18" s="1"/>
  <c r="BW185" i="18"/>
  <c r="BW467" i="18" s="1"/>
  <c r="BV185" i="18"/>
  <c r="BV467" i="18" s="1"/>
  <c r="BU185" i="18"/>
  <c r="BU467" i="18" s="1"/>
  <c r="BT185" i="18"/>
  <c r="BT467" i="18" s="1"/>
  <c r="BS185" i="18"/>
  <c r="BS467" i="18" s="1"/>
  <c r="BR185" i="18"/>
  <c r="BR467" i="18" s="1"/>
  <c r="BQ185" i="18"/>
  <c r="BQ467" i="18" s="1"/>
  <c r="BP185" i="18"/>
  <c r="BP467" i="18" s="1"/>
  <c r="BO185" i="18"/>
  <c r="BO467" i="18" s="1"/>
  <c r="BN185" i="18"/>
  <c r="BN467" i="18" s="1"/>
  <c r="BM185" i="18"/>
  <c r="BM467" i="18" s="1"/>
  <c r="BL185" i="18"/>
  <c r="BL467" i="18" s="1"/>
  <c r="BK185" i="18"/>
  <c r="BK467" i="18" s="1"/>
  <c r="BJ185" i="18"/>
  <c r="BJ467" i="18" s="1"/>
  <c r="BI185" i="18"/>
  <c r="BI467" i="18" s="1"/>
  <c r="BH185" i="18"/>
  <c r="BH467" i="18" s="1"/>
  <c r="BG185" i="18"/>
  <c r="BG467" i="18" s="1"/>
  <c r="BF185" i="18"/>
  <c r="BF467" i="18" s="1"/>
  <c r="BE185" i="18"/>
  <c r="BE467" i="18" s="1"/>
  <c r="BD185" i="18"/>
  <c r="BD467" i="18" s="1"/>
  <c r="BC185" i="18"/>
  <c r="BC467" i="18" s="1"/>
  <c r="BB185" i="18"/>
  <c r="BB467" i="18" s="1"/>
  <c r="BA185" i="18"/>
  <c r="BA467" i="18" s="1"/>
  <c r="AZ185" i="18"/>
  <c r="AZ467" i="18" s="1"/>
  <c r="AY185" i="18"/>
  <c r="AY467" i="18" s="1"/>
  <c r="AX185" i="18"/>
  <c r="AX467" i="18" s="1"/>
  <c r="AW185" i="18"/>
  <c r="AW467" i="18" s="1"/>
  <c r="AV185" i="18"/>
  <c r="AV467" i="18" s="1"/>
  <c r="AU185" i="18"/>
  <c r="AU467" i="18" s="1"/>
  <c r="AT185" i="18"/>
  <c r="AT467" i="18" s="1"/>
  <c r="AS185" i="18"/>
  <c r="AS467" i="18" s="1"/>
  <c r="AR185" i="18"/>
  <c r="AR467" i="18" s="1"/>
  <c r="AQ185" i="18"/>
  <c r="AQ467" i="18" s="1"/>
  <c r="AP185" i="18"/>
  <c r="AP467" i="18" s="1"/>
  <c r="AO185" i="18"/>
  <c r="AO467" i="18" s="1"/>
  <c r="AN185" i="18"/>
  <c r="AN467" i="18" s="1"/>
  <c r="AM185" i="18"/>
  <c r="AM467" i="18" s="1"/>
  <c r="AL185" i="18"/>
  <c r="AL467" i="18" s="1"/>
  <c r="AK185" i="18"/>
  <c r="AK467" i="18" s="1"/>
  <c r="AJ185" i="18"/>
  <c r="AJ467" i="18" s="1"/>
  <c r="AI185" i="18"/>
  <c r="AI467" i="18" s="1"/>
  <c r="AH185" i="18"/>
  <c r="AH467" i="18" s="1"/>
  <c r="AG185" i="18"/>
  <c r="AG467" i="18" s="1"/>
  <c r="AF185" i="18"/>
  <c r="AF467" i="18" s="1"/>
  <c r="AE185" i="18"/>
  <c r="AE467" i="18" s="1"/>
  <c r="AD185" i="18"/>
  <c r="AD467" i="18" s="1"/>
  <c r="AC185" i="18"/>
  <c r="AC467" i="18" s="1"/>
  <c r="AB185" i="18"/>
  <c r="AB467" i="18" s="1"/>
  <c r="AA185" i="18"/>
  <c r="AA467" i="18" s="1"/>
  <c r="Z185" i="18"/>
  <c r="Z467" i="18" s="1"/>
  <c r="Y185" i="18"/>
  <c r="Y467" i="18" s="1"/>
  <c r="X185" i="18"/>
  <c r="X467" i="18" s="1"/>
  <c r="W185" i="18"/>
  <c r="W467" i="18" s="1"/>
  <c r="V185" i="18"/>
  <c r="V467" i="18" s="1"/>
  <c r="U185" i="18"/>
  <c r="U467" i="18" s="1"/>
  <c r="T185" i="18"/>
  <c r="T467" i="18" s="1"/>
  <c r="S185" i="18"/>
  <c r="S467" i="18" s="1"/>
  <c r="R185" i="18"/>
  <c r="R467" i="18" s="1"/>
  <c r="Q185" i="18"/>
  <c r="Q467" i="18" s="1"/>
  <c r="P185" i="18"/>
  <c r="P467" i="18" s="1"/>
  <c r="O185" i="18"/>
  <c r="O467" i="18" s="1"/>
  <c r="N185" i="18"/>
  <c r="N467" i="18" s="1"/>
  <c r="M185" i="18"/>
  <c r="M467" i="18" s="1"/>
  <c r="L185" i="18"/>
  <c r="L467" i="18" s="1"/>
  <c r="K185" i="18"/>
  <c r="K467" i="18" s="1"/>
  <c r="J185" i="18"/>
  <c r="J467" i="18" s="1"/>
  <c r="I185" i="18"/>
  <c r="I467" i="18" s="1"/>
  <c r="H185" i="18"/>
  <c r="H467" i="18" s="1"/>
  <c r="G185" i="18"/>
  <c r="G467" i="18" s="1"/>
  <c r="F185" i="18"/>
  <c r="F467" i="18" s="1"/>
  <c r="E185" i="18"/>
  <c r="E467" i="18" s="1"/>
  <c r="D185" i="18"/>
  <c r="D467" i="18" s="1"/>
  <c r="CM184" i="18"/>
  <c r="CM466" i="18" s="1"/>
  <c r="CL184" i="18"/>
  <c r="CL466" i="18" s="1"/>
  <c r="CK184" i="18"/>
  <c r="CK466" i="18" s="1"/>
  <c r="CJ184" i="18"/>
  <c r="CJ466" i="18" s="1"/>
  <c r="CI184" i="18"/>
  <c r="CI466" i="18" s="1"/>
  <c r="CH184" i="18"/>
  <c r="CH466" i="18" s="1"/>
  <c r="CG184" i="18"/>
  <c r="CG466" i="18" s="1"/>
  <c r="CF184" i="18"/>
  <c r="CF466" i="18" s="1"/>
  <c r="CE184" i="18"/>
  <c r="CE466" i="18" s="1"/>
  <c r="CD184" i="18"/>
  <c r="CD466" i="18" s="1"/>
  <c r="CC184" i="18"/>
  <c r="CC466" i="18" s="1"/>
  <c r="CB184" i="18"/>
  <c r="CB466" i="18" s="1"/>
  <c r="CA184" i="18"/>
  <c r="CA466" i="18" s="1"/>
  <c r="BZ184" i="18"/>
  <c r="BZ466" i="18" s="1"/>
  <c r="BY184" i="18"/>
  <c r="BY466" i="18" s="1"/>
  <c r="BX184" i="18"/>
  <c r="BX466" i="18" s="1"/>
  <c r="BW184" i="18"/>
  <c r="BW466" i="18" s="1"/>
  <c r="BV184" i="18"/>
  <c r="BV466" i="18" s="1"/>
  <c r="BU184" i="18"/>
  <c r="BU466" i="18" s="1"/>
  <c r="BT184" i="18"/>
  <c r="BT466" i="18" s="1"/>
  <c r="BS184" i="18"/>
  <c r="BS466" i="18" s="1"/>
  <c r="BR184" i="18"/>
  <c r="BR466" i="18" s="1"/>
  <c r="BQ184" i="18"/>
  <c r="BQ466" i="18" s="1"/>
  <c r="BP184" i="18"/>
  <c r="BP466" i="18" s="1"/>
  <c r="BO184" i="18"/>
  <c r="BO466" i="18" s="1"/>
  <c r="BN184" i="18"/>
  <c r="BN466" i="18" s="1"/>
  <c r="BM184" i="18"/>
  <c r="BM466" i="18" s="1"/>
  <c r="BL184" i="18"/>
  <c r="BL466" i="18" s="1"/>
  <c r="BK184" i="18"/>
  <c r="BK466" i="18" s="1"/>
  <c r="BJ184" i="18"/>
  <c r="BJ466" i="18" s="1"/>
  <c r="BI184" i="18"/>
  <c r="BI466" i="18" s="1"/>
  <c r="BH184" i="18"/>
  <c r="BH466" i="18" s="1"/>
  <c r="BG184" i="18"/>
  <c r="BG466" i="18" s="1"/>
  <c r="BF184" i="18"/>
  <c r="BF466" i="18" s="1"/>
  <c r="BE184" i="18"/>
  <c r="BE466" i="18" s="1"/>
  <c r="BD184" i="18"/>
  <c r="BD466" i="18" s="1"/>
  <c r="BC184" i="18"/>
  <c r="BC466" i="18" s="1"/>
  <c r="BB184" i="18"/>
  <c r="BB466" i="18" s="1"/>
  <c r="BA184" i="18"/>
  <c r="BA466" i="18" s="1"/>
  <c r="AZ184" i="18"/>
  <c r="AZ466" i="18" s="1"/>
  <c r="AY184" i="18"/>
  <c r="AY466" i="18" s="1"/>
  <c r="AX184" i="18"/>
  <c r="AX466" i="18" s="1"/>
  <c r="AW184" i="18"/>
  <c r="AW466" i="18" s="1"/>
  <c r="AV184" i="18"/>
  <c r="AV466" i="18" s="1"/>
  <c r="AU184" i="18"/>
  <c r="AU466" i="18" s="1"/>
  <c r="AT184" i="18"/>
  <c r="AT466" i="18" s="1"/>
  <c r="AS184" i="18"/>
  <c r="AS466" i="18" s="1"/>
  <c r="AR184" i="18"/>
  <c r="AR466" i="18" s="1"/>
  <c r="AQ184" i="18"/>
  <c r="AQ466" i="18" s="1"/>
  <c r="AP184" i="18"/>
  <c r="AP466" i="18" s="1"/>
  <c r="AO184" i="18"/>
  <c r="AO466" i="18" s="1"/>
  <c r="AN184" i="18"/>
  <c r="AN466" i="18" s="1"/>
  <c r="AM184" i="18"/>
  <c r="AM466" i="18" s="1"/>
  <c r="AL184" i="18"/>
  <c r="AL466" i="18" s="1"/>
  <c r="AK184" i="18"/>
  <c r="AK466" i="18" s="1"/>
  <c r="AJ184" i="18"/>
  <c r="AJ466" i="18" s="1"/>
  <c r="AI184" i="18"/>
  <c r="AI466" i="18" s="1"/>
  <c r="AH184" i="18"/>
  <c r="AH466" i="18" s="1"/>
  <c r="AG184" i="18"/>
  <c r="AG466" i="18" s="1"/>
  <c r="AF184" i="18"/>
  <c r="AF466" i="18" s="1"/>
  <c r="AE184" i="18"/>
  <c r="AE466" i="18" s="1"/>
  <c r="AD184" i="18"/>
  <c r="AD466" i="18" s="1"/>
  <c r="AC184" i="18"/>
  <c r="AC466" i="18" s="1"/>
  <c r="AB184" i="18"/>
  <c r="AB466" i="18" s="1"/>
  <c r="AA184" i="18"/>
  <c r="AA466" i="18" s="1"/>
  <c r="Z184" i="18"/>
  <c r="Z466" i="18" s="1"/>
  <c r="Y184" i="18"/>
  <c r="Y466" i="18" s="1"/>
  <c r="X184" i="18"/>
  <c r="X466" i="18" s="1"/>
  <c r="W184" i="18"/>
  <c r="W466" i="18" s="1"/>
  <c r="V184" i="18"/>
  <c r="V466" i="18" s="1"/>
  <c r="U184" i="18"/>
  <c r="U466" i="18" s="1"/>
  <c r="T184" i="18"/>
  <c r="T466" i="18" s="1"/>
  <c r="S184" i="18"/>
  <c r="S466" i="18" s="1"/>
  <c r="R184" i="18"/>
  <c r="R466" i="18" s="1"/>
  <c r="Q184" i="18"/>
  <c r="Q466" i="18" s="1"/>
  <c r="P184" i="18"/>
  <c r="P466" i="18" s="1"/>
  <c r="O184" i="18"/>
  <c r="O466" i="18" s="1"/>
  <c r="N184" i="18"/>
  <c r="N466" i="18" s="1"/>
  <c r="M184" i="18"/>
  <c r="M466" i="18" s="1"/>
  <c r="L184" i="18"/>
  <c r="L466" i="18" s="1"/>
  <c r="K184" i="18"/>
  <c r="K466" i="18" s="1"/>
  <c r="J184" i="18"/>
  <c r="J466" i="18" s="1"/>
  <c r="I184" i="18"/>
  <c r="I466" i="18" s="1"/>
  <c r="H184" i="18"/>
  <c r="H466" i="18" s="1"/>
  <c r="G184" i="18"/>
  <c r="G466" i="18" s="1"/>
  <c r="F184" i="18"/>
  <c r="F466" i="18" s="1"/>
  <c r="E184" i="18"/>
  <c r="E466" i="18" s="1"/>
  <c r="D184" i="18"/>
  <c r="D466" i="18" s="1"/>
  <c r="CM183" i="18"/>
  <c r="CM465" i="18" s="1"/>
  <c r="CL183" i="18"/>
  <c r="CL465" i="18" s="1"/>
  <c r="CK183" i="18"/>
  <c r="CK465" i="18" s="1"/>
  <c r="CJ183" i="18"/>
  <c r="CJ465" i="18" s="1"/>
  <c r="CI183" i="18"/>
  <c r="CI465" i="18" s="1"/>
  <c r="CH183" i="18"/>
  <c r="CH465" i="18" s="1"/>
  <c r="CG183" i="18"/>
  <c r="CG465" i="18" s="1"/>
  <c r="CF183" i="18"/>
  <c r="CF465" i="18" s="1"/>
  <c r="CE183" i="18"/>
  <c r="CE465" i="18" s="1"/>
  <c r="CD183" i="18"/>
  <c r="CD465" i="18" s="1"/>
  <c r="CC183" i="18"/>
  <c r="CC465" i="18" s="1"/>
  <c r="CB183" i="18"/>
  <c r="CB465" i="18" s="1"/>
  <c r="CA183" i="18"/>
  <c r="CA465" i="18" s="1"/>
  <c r="BZ183" i="18"/>
  <c r="BZ465" i="18" s="1"/>
  <c r="BY183" i="18"/>
  <c r="BY465" i="18" s="1"/>
  <c r="BX183" i="18"/>
  <c r="BX465" i="18" s="1"/>
  <c r="BW183" i="18"/>
  <c r="BW465" i="18" s="1"/>
  <c r="BV183" i="18"/>
  <c r="BV465" i="18" s="1"/>
  <c r="BU183" i="18"/>
  <c r="BU465" i="18" s="1"/>
  <c r="BT183" i="18"/>
  <c r="BT465" i="18" s="1"/>
  <c r="BS183" i="18"/>
  <c r="BS465" i="18" s="1"/>
  <c r="BR183" i="18"/>
  <c r="BR465" i="18" s="1"/>
  <c r="BQ183" i="18"/>
  <c r="BQ465" i="18" s="1"/>
  <c r="BP183" i="18"/>
  <c r="BP465" i="18" s="1"/>
  <c r="BO183" i="18"/>
  <c r="BO465" i="18" s="1"/>
  <c r="BN183" i="18"/>
  <c r="BN465" i="18" s="1"/>
  <c r="BM183" i="18"/>
  <c r="BM465" i="18" s="1"/>
  <c r="BL183" i="18"/>
  <c r="BL465" i="18" s="1"/>
  <c r="BK183" i="18"/>
  <c r="BK465" i="18" s="1"/>
  <c r="BJ183" i="18"/>
  <c r="BJ465" i="18" s="1"/>
  <c r="BI183" i="18"/>
  <c r="BI465" i="18" s="1"/>
  <c r="BH183" i="18"/>
  <c r="BH465" i="18" s="1"/>
  <c r="BG183" i="18"/>
  <c r="BG465" i="18" s="1"/>
  <c r="BF183" i="18"/>
  <c r="BF465" i="18" s="1"/>
  <c r="BE183" i="18"/>
  <c r="BE465" i="18" s="1"/>
  <c r="BD183" i="18"/>
  <c r="BD465" i="18" s="1"/>
  <c r="BC183" i="18"/>
  <c r="BC465" i="18" s="1"/>
  <c r="BB183" i="18"/>
  <c r="BB465" i="18" s="1"/>
  <c r="BA183" i="18"/>
  <c r="BA465" i="18" s="1"/>
  <c r="AZ183" i="18"/>
  <c r="AZ465" i="18" s="1"/>
  <c r="AY183" i="18"/>
  <c r="AY465" i="18" s="1"/>
  <c r="AX183" i="18"/>
  <c r="AX465" i="18" s="1"/>
  <c r="AW183" i="18"/>
  <c r="AW465" i="18" s="1"/>
  <c r="AV183" i="18"/>
  <c r="AV465" i="18" s="1"/>
  <c r="AU183" i="18"/>
  <c r="AU465" i="18" s="1"/>
  <c r="AT183" i="18"/>
  <c r="AT465" i="18" s="1"/>
  <c r="AS183" i="18"/>
  <c r="AS465" i="18" s="1"/>
  <c r="AR183" i="18"/>
  <c r="AR465" i="18" s="1"/>
  <c r="AQ183" i="18"/>
  <c r="AQ465" i="18" s="1"/>
  <c r="AP183" i="18"/>
  <c r="AP465" i="18" s="1"/>
  <c r="AO183" i="18"/>
  <c r="AO465" i="18" s="1"/>
  <c r="AN183" i="18"/>
  <c r="AN465" i="18" s="1"/>
  <c r="AM183" i="18"/>
  <c r="AM465" i="18" s="1"/>
  <c r="AL183" i="18"/>
  <c r="AL465" i="18" s="1"/>
  <c r="AK183" i="18"/>
  <c r="AK465" i="18" s="1"/>
  <c r="AJ183" i="18"/>
  <c r="AJ465" i="18" s="1"/>
  <c r="AI183" i="18"/>
  <c r="AI465" i="18" s="1"/>
  <c r="AH183" i="18"/>
  <c r="AH465" i="18" s="1"/>
  <c r="AG183" i="18"/>
  <c r="AG465" i="18" s="1"/>
  <c r="AF183" i="18"/>
  <c r="AF465" i="18" s="1"/>
  <c r="AE183" i="18"/>
  <c r="AE465" i="18" s="1"/>
  <c r="AD183" i="18"/>
  <c r="AD465" i="18" s="1"/>
  <c r="AC183" i="18"/>
  <c r="AC465" i="18" s="1"/>
  <c r="AB183" i="18"/>
  <c r="AB465" i="18" s="1"/>
  <c r="AA183" i="18"/>
  <c r="AA465" i="18" s="1"/>
  <c r="Z183" i="18"/>
  <c r="Z465" i="18" s="1"/>
  <c r="Y183" i="18"/>
  <c r="Y465" i="18" s="1"/>
  <c r="X183" i="18"/>
  <c r="X465" i="18" s="1"/>
  <c r="W183" i="18"/>
  <c r="W465" i="18" s="1"/>
  <c r="V183" i="18"/>
  <c r="V465" i="18" s="1"/>
  <c r="U183" i="18"/>
  <c r="U465" i="18" s="1"/>
  <c r="T183" i="18"/>
  <c r="T465" i="18" s="1"/>
  <c r="S183" i="18"/>
  <c r="S465" i="18" s="1"/>
  <c r="R183" i="18"/>
  <c r="R465" i="18" s="1"/>
  <c r="Q183" i="18"/>
  <c r="Q465" i="18" s="1"/>
  <c r="P183" i="18"/>
  <c r="P465" i="18" s="1"/>
  <c r="O183" i="18"/>
  <c r="O465" i="18" s="1"/>
  <c r="N183" i="18"/>
  <c r="N465" i="18" s="1"/>
  <c r="M183" i="18"/>
  <c r="M465" i="18" s="1"/>
  <c r="L183" i="18"/>
  <c r="L465" i="18" s="1"/>
  <c r="K183" i="18"/>
  <c r="K465" i="18" s="1"/>
  <c r="J183" i="18"/>
  <c r="J465" i="18" s="1"/>
  <c r="I183" i="18"/>
  <c r="I465" i="18" s="1"/>
  <c r="H183" i="18"/>
  <c r="H465" i="18" s="1"/>
  <c r="G183" i="18"/>
  <c r="G465" i="18" s="1"/>
  <c r="F183" i="18"/>
  <c r="F465" i="18" s="1"/>
  <c r="E183" i="18"/>
  <c r="E465" i="18" s="1"/>
  <c r="D183" i="18"/>
  <c r="D465" i="18" s="1"/>
  <c r="CM182" i="18"/>
  <c r="CM464" i="18" s="1"/>
  <c r="CL182" i="18"/>
  <c r="CL464" i="18" s="1"/>
  <c r="CK182" i="18"/>
  <c r="CK464" i="18" s="1"/>
  <c r="CJ182" i="18"/>
  <c r="CJ464" i="18" s="1"/>
  <c r="CI182" i="18"/>
  <c r="CI464" i="18" s="1"/>
  <c r="CH182" i="18"/>
  <c r="CH464" i="18" s="1"/>
  <c r="CG182" i="18"/>
  <c r="CG464" i="18" s="1"/>
  <c r="CF182" i="18"/>
  <c r="CF464" i="18" s="1"/>
  <c r="CE182" i="18"/>
  <c r="CE464" i="18" s="1"/>
  <c r="CD182" i="18"/>
  <c r="CD464" i="18" s="1"/>
  <c r="CC182" i="18"/>
  <c r="CC464" i="18" s="1"/>
  <c r="CB182" i="18"/>
  <c r="CB464" i="18" s="1"/>
  <c r="CA182" i="18"/>
  <c r="CA464" i="18" s="1"/>
  <c r="BZ182" i="18"/>
  <c r="BZ464" i="18" s="1"/>
  <c r="BY182" i="18"/>
  <c r="BY464" i="18" s="1"/>
  <c r="BX182" i="18"/>
  <c r="BX464" i="18" s="1"/>
  <c r="BW182" i="18"/>
  <c r="BW464" i="18" s="1"/>
  <c r="BV182" i="18"/>
  <c r="BV464" i="18" s="1"/>
  <c r="BU182" i="18"/>
  <c r="BU464" i="18" s="1"/>
  <c r="BT182" i="18"/>
  <c r="BT464" i="18" s="1"/>
  <c r="BS182" i="18"/>
  <c r="BS464" i="18" s="1"/>
  <c r="BR182" i="18"/>
  <c r="BR464" i="18" s="1"/>
  <c r="BQ182" i="18"/>
  <c r="BQ464" i="18" s="1"/>
  <c r="BP182" i="18"/>
  <c r="BP464" i="18" s="1"/>
  <c r="BO182" i="18"/>
  <c r="BO464" i="18" s="1"/>
  <c r="BN182" i="18"/>
  <c r="BN464" i="18" s="1"/>
  <c r="BM182" i="18"/>
  <c r="BM464" i="18" s="1"/>
  <c r="BL182" i="18"/>
  <c r="BL464" i="18" s="1"/>
  <c r="BK182" i="18"/>
  <c r="BK464" i="18" s="1"/>
  <c r="BJ182" i="18"/>
  <c r="BJ464" i="18" s="1"/>
  <c r="BI182" i="18"/>
  <c r="BI464" i="18" s="1"/>
  <c r="BH182" i="18"/>
  <c r="BH464" i="18" s="1"/>
  <c r="BG182" i="18"/>
  <c r="BG464" i="18" s="1"/>
  <c r="BF182" i="18"/>
  <c r="BF464" i="18" s="1"/>
  <c r="BE182" i="18"/>
  <c r="BE464" i="18" s="1"/>
  <c r="BD182" i="18"/>
  <c r="BD464" i="18" s="1"/>
  <c r="BC182" i="18"/>
  <c r="BC464" i="18" s="1"/>
  <c r="BB182" i="18"/>
  <c r="BB464" i="18" s="1"/>
  <c r="BA182" i="18"/>
  <c r="BA464" i="18" s="1"/>
  <c r="AZ182" i="18"/>
  <c r="AZ464" i="18" s="1"/>
  <c r="AY182" i="18"/>
  <c r="AY464" i="18" s="1"/>
  <c r="AX182" i="18"/>
  <c r="AX464" i="18" s="1"/>
  <c r="AW182" i="18"/>
  <c r="AW464" i="18" s="1"/>
  <c r="AV182" i="18"/>
  <c r="AV464" i="18" s="1"/>
  <c r="AU182" i="18"/>
  <c r="AU464" i="18" s="1"/>
  <c r="AT182" i="18"/>
  <c r="AT464" i="18" s="1"/>
  <c r="AS182" i="18"/>
  <c r="AS464" i="18" s="1"/>
  <c r="AR182" i="18"/>
  <c r="AR464" i="18" s="1"/>
  <c r="AQ182" i="18"/>
  <c r="AQ464" i="18" s="1"/>
  <c r="AP182" i="18"/>
  <c r="AP464" i="18" s="1"/>
  <c r="AO182" i="18"/>
  <c r="AO464" i="18" s="1"/>
  <c r="AN182" i="18"/>
  <c r="AN464" i="18" s="1"/>
  <c r="AM182" i="18"/>
  <c r="AM464" i="18" s="1"/>
  <c r="AL182" i="18"/>
  <c r="AL464" i="18" s="1"/>
  <c r="AK182" i="18"/>
  <c r="AK464" i="18" s="1"/>
  <c r="AJ182" i="18"/>
  <c r="AJ464" i="18" s="1"/>
  <c r="AI182" i="18"/>
  <c r="AI464" i="18" s="1"/>
  <c r="AH182" i="18"/>
  <c r="AH464" i="18" s="1"/>
  <c r="AG182" i="18"/>
  <c r="AG464" i="18" s="1"/>
  <c r="AF182" i="18"/>
  <c r="AF464" i="18" s="1"/>
  <c r="AE182" i="18"/>
  <c r="AE464" i="18" s="1"/>
  <c r="AD182" i="18"/>
  <c r="AD464" i="18" s="1"/>
  <c r="AC182" i="18"/>
  <c r="AC464" i="18" s="1"/>
  <c r="AB182" i="18"/>
  <c r="AB464" i="18" s="1"/>
  <c r="AA182" i="18"/>
  <c r="AA464" i="18" s="1"/>
  <c r="Z182" i="18"/>
  <c r="Z464" i="18" s="1"/>
  <c r="Y182" i="18"/>
  <c r="Y464" i="18" s="1"/>
  <c r="X182" i="18"/>
  <c r="X464" i="18" s="1"/>
  <c r="W182" i="18"/>
  <c r="W464" i="18" s="1"/>
  <c r="V182" i="18"/>
  <c r="V464" i="18" s="1"/>
  <c r="U182" i="18"/>
  <c r="U464" i="18" s="1"/>
  <c r="T182" i="18"/>
  <c r="T464" i="18" s="1"/>
  <c r="S182" i="18"/>
  <c r="S464" i="18" s="1"/>
  <c r="R182" i="18"/>
  <c r="R464" i="18" s="1"/>
  <c r="Q182" i="18"/>
  <c r="Q464" i="18" s="1"/>
  <c r="P182" i="18"/>
  <c r="P464" i="18" s="1"/>
  <c r="O182" i="18"/>
  <c r="O464" i="18" s="1"/>
  <c r="N182" i="18"/>
  <c r="N464" i="18" s="1"/>
  <c r="M182" i="18"/>
  <c r="M464" i="18" s="1"/>
  <c r="L182" i="18"/>
  <c r="L464" i="18" s="1"/>
  <c r="K182" i="18"/>
  <c r="K464" i="18" s="1"/>
  <c r="J182" i="18"/>
  <c r="J464" i="18" s="1"/>
  <c r="I182" i="18"/>
  <c r="I464" i="18" s="1"/>
  <c r="H182" i="18"/>
  <c r="H464" i="18" s="1"/>
  <c r="G182" i="18"/>
  <c r="G464" i="18" s="1"/>
  <c r="F182" i="18"/>
  <c r="F464" i="18" s="1"/>
  <c r="E182" i="18"/>
  <c r="E464" i="18" s="1"/>
  <c r="D182" i="18"/>
  <c r="D464" i="18" s="1"/>
  <c r="CM181" i="18"/>
  <c r="CM463" i="18" s="1"/>
  <c r="CL181" i="18"/>
  <c r="CL463" i="18" s="1"/>
  <c r="CK181" i="18"/>
  <c r="CK463" i="18" s="1"/>
  <c r="CJ181" i="18"/>
  <c r="CJ463" i="18" s="1"/>
  <c r="CI181" i="18"/>
  <c r="CI463" i="18" s="1"/>
  <c r="CH181" i="18"/>
  <c r="CH463" i="18" s="1"/>
  <c r="CG181" i="18"/>
  <c r="CG463" i="18" s="1"/>
  <c r="CF181" i="18"/>
  <c r="CF463" i="18" s="1"/>
  <c r="CE181" i="18"/>
  <c r="CE463" i="18" s="1"/>
  <c r="CD181" i="18"/>
  <c r="CD463" i="18" s="1"/>
  <c r="CC181" i="18"/>
  <c r="CC463" i="18" s="1"/>
  <c r="CB181" i="18"/>
  <c r="CB463" i="18" s="1"/>
  <c r="CA181" i="18"/>
  <c r="CA463" i="18" s="1"/>
  <c r="BZ181" i="18"/>
  <c r="BZ463" i="18" s="1"/>
  <c r="BY181" i="18"/>
  <c r="BY463" i="18" s="1"/>
  <c r="BX181" i="18"/>
  <c r="BX463" i="18" s="1"/>
  <c r="BW181" i="18"/>
  <c r="BW463" i="18" s="1"/>
  <c r="BV181" i="18"/>
  <c r="BV463" i="18" s="1"/>
  <c r="BU181" i="18"/>
  <c r="BU463" i="18" s="1"/>
  <c r="BT181" i="18"/>
  <c r="BT463" i="18" s="1"/>
  <c r="BS181" i="18"/>
  <c r="BS463" i="18" s="1"/>
  <c r="BR181" i="18"/>
  <c r="BR463" i="18" s="1"/>
  <c r="BQ181" i="18"/>
  <c r="BQ463" i="18" s="1"/>
  <c r="BP181" i="18"/>
  <c r="BP463" i="18" s="1"/>
  <c r="BO181" i="18"/>
  <c r="BO463" i="18" s="1"/>
  <c r="BN181" i="18"/>
  <c r="BN463" i="18" s="1"/>
  <c r="BM181" i="18"/>
  <c r="BM463" i="18" s="1"/>
  <c r="BL181" i="18"/>
  <c r="BL463" i="18" s="1"/>
  <c r="BK181" i="18"/>
  <c r="BK463" i="18" s="1"/>
  <c r="BJ181" i="18"/>
  <c r="BJ463" i="18" s="1"/>
  <c r="BI181" i="18"/>
  <c r="BI463" i="18" s="1"/>
  <c r="BH181" i="18"/>
  <c r="BH463" i="18" s="1"/>
  <c r="BG181" i="18"/>
  <c r="BG463" i="18" s="1"/>
  <c r="BF181" i="18"/>
  <c r="BF463" i="18" s="1"/>
  <c r="BE181" i="18"/>
  <c r="BE463" i="18" s="1"/>
  <c r="BD181" i="18"/>
  <c r="BD463" i="18" s="1"/>
  <c r="BC181" i="18"/>
  <c r="BC463" i="18" s="1"/>
  <c r="BB181" i="18"/>
  <c r="BB463" i="18" s="1"/>
  <c r="BA181" i="18"/>
  <c r="BA463" i="18" s="1"/>
  <c r="AZ181" i="18"/>
  <c r="AZ463" i="18" s="1"/>
  <c r="AY181" i="18"/>
  <c r="AY463" i="18" s="1"/>
  <c r="AX181" i="18"/>
  <c r="AX463" i="18" s="1"/>
  <c r="AW181" i="18"/>
  <c r="AW463" i="18" s="1"/>
  <c r="AV181" i="18"/>
  <c r="AV463" i="18" s="1"/>
  <c r="AU181" i="18"/>
  <c r="AU463" i="18" s="1"/>
  <c r="AT181" i="18"/>
  <c r="AT463" i="18" s="1"/>
  <c r="AS181" i="18"/>
  <c r="AS463" i="18" s="1"/>
  <c r="AR181" i="18"/>
  <c r="AR463" i="18" s="1"/>
  <c r="AQ181" i="18"/>
  <c r="AQ463" i="18" s="1"/>
  <c r="AP181" i="18"/>
  <c r="AP463" i="18" s="1"/>
  <c r="AO181" i="18"/>
  <c r="AO463" i="18" s="1"/>
  <c r="AN181" i="18"/>
  <c r="AN463" i="18" s="1"/>
  <c r="AM181" i="18"/>
  <c r="AM463" i="18" s="1"/>
  <c r="AL181" i="18"/>
  <c r="AL463" i="18" s="1"/>
  <c r="AK181" i="18"/>
  <c r="AK463" i="18" s="1"/>
  <c r="AJ181" i="18"/>
  <c r="AJ463" i="18" s="1"/>
  <c r="AI181" i="18"/>
  <c r="AI463" i="18" s="1"/>
  <c r="AH181" i="18"/>
  <c r="AH463" i="18" s="1"/>
  <c r="AG181" i="18"/>
  <c r="AG463" i="18" s="1"/>
  <c r="AF181" i="18"/>
  <c r="AF463" i="18" s="1"/>
  <c r="AE181" i="18"/>
  <c r="AE463" i="18" s="1"/>
  <c r="AD181" i="18"/>
  <c r="AD463" i="18" s="1"/>
  <c r="AC181" i="18"/>
  <c r="AC463" i="18" s="1"/>
  <c r="AB181" i="18"/>
  <c r="AB463" i="18" s="1"/>
  <c r="AA181" i="18"/>
  <c r="AA463" i="18" s="1"/>
  <c r="Z181" i="18"/>
  <c r="Z463" i="18" s="1"/>
  <c r="Y181" i="18"/>
  <c r="Y463" i="18" s="1"/>
  <c r="X181" i="18"/>
  <c r="X463" i="18" s="1"/>
  <c r="W181" i="18"/>
  <c r="W463" i="18" s="1"/>
  <c r="V181" i="18"/>
  <c r="V463" i="18" s="1"/>
  <c r="U181" i="18"/>
  <c r="U463" i="18" s="1"/>
  <c r="T181" i="18"/>
  <c r="T463" i="18" s="1"/>
  <c r="S181" i="18"/>
  <c r="S463" i="18" s="1"/>
  <c r="R181" i="18"/>
  <c r="R463" i="18" s="1"/>
  <c r="Q181" i="18"/>
  <c r="Q463" i="18" s="1"/>
  <c r="P181" i="18"/>
  <c r="P463" i="18" s="1"/>
  <c r="O181" i="18"/>
  <c r="O463" i="18" s="1"/>
  <c r="N181" i="18"/>
  <c r="N463" i="18" s="1"/>
  <c r="M181" i="18"/>
  <c r="M463" i="18" s="1"/>
  <c r="L181" i="18"/>
  <c r="L463" i="18" s="1"/>
  <c r="K181" i="18"/>
  <c r="K463" i="18" s="1"/>
  <c r="J181" i="18"/>
  <c r="J463" i="18" s="1"/>
  <c r="I181" i="18"/>
  <c r="I463" i="18" s="1"/>
  <c r="H181" i="18"/>
  <c r="H463" i="18" s="1"/>
  <c r="G181" i="18"/>
  <c r="G463" i="18" s="1"/>
  <c r="F181" i="18"/>
  <c r="F463" i="18" s="1"/>
  <c r="E181" i="18"/>
  <c r="E463" i="18" s="1"/>
  <c r="D181" i="18"/>
  <c r="D463" i="18" s="1"/>
  <c r="CM180" i="18"/>
  <c r="CM462" i="18" s="1"/>
  <c r="CM470" i="18" s="1"/>
  <c r="CL180" i="18"/>
  <c r="CL462" i="18" s="1"/>
  <c r="CL470" i="18" s="1"/>
  <c r="CK180" i="18"/>
  <c r="CK462" i="18" s="1"/>
  <c r="CK470" i="18" s="1"/>
  <c r="CJ180" i="18"/>
  <c r="CJ462" i="18" s="1"/>
  <c r="CJ470" i="18" s="1"/>
  <c r="CI180" i="18"/>
  <c r="CI462" i="18" s="1"/>
  <c r="CI470" i="18" s="1"/>
  <c r="CH180" i="18"/>
  <c r="CH462" i="18" s="1"/>
  <c r="CH470" i="18" s="1"/>
  <c r="CG180" i="18"/>
  <c r="CG462" i="18" s="1"/>
  <c r="CG470" i="18" s="1"/>
  <c r="CF180" i="18"/>
  <c r="CF462" i="18" s="1"/>
  <c r="CF470" i="18" s="1"/>
  <c r="CE180" i="18"/>
  <c r="CE462" i="18" s="1"/>
  <c r="CE470" i="18" s="1"/>
  <c r="CD180" i="18"/>
  <c r="CD462" i="18" s="1"/>
  <c r="CD470" i="18" s="1"/>
  <c r="CC180" i="18"/>
  <c r="CC462" i="18" s="1"/>
  <c r="CC470" i="18" s="1"/>
  <c r="CB180" i="18"/>
  <c r="CB462" i="18" s="1"/>
  <c r="CB470" i="18" s="1"/>
  <c r="CA180" i="18"/>
  <c r="CA462" i="18" s="1"/>
  <c r="CA470" i="18" s="1"/>
  <c r="BZ180" i="18"/>
  <c r="BZ462" i="18" s="1"/>
  <c r="BZ470" i="18" s="1"/>
  <c r="BY180" i="18"/>
  <c r="BY462" i="18" s="1"/>
  <c r="BY470" i="18" s="1"/>
  <c r="BX180" i="18"/>
  <c r="BX462" i="18" s="1"/>
  <c r="BX470" i="18" s="1"/>
  <c r="BW180" i="18"/>
  <c r="BW462" i="18" s="1"/>
  <c r="BW470" i="18" s="1"/>
  <c r="BV180" i="18"/>
  <c r="BV462" i="18" s="1"/>
  <c r="BV470" i="18" s="1"/>
  <c r="BU180" i="18"/>
  <c r="BU462" i="18" s="1"/>
  <c r="BU470" i="18" s="1"/>
  <c r="BT180" i="18"/>
  <c r="BT462" i="18" s="1"/>
  <c r="BT470" i="18" s="1"/>
  <c r="BS180" i="18"/>
  <c r="BS462" i="18" s="1"/>
  <c r="BS470" i="18" s="1"/>
  <c r="BR180" i="18"/>
  <c r="BR462" i="18" s="1"/>
  <c r="BR470" i="18" s="1"/>
  <c r="BQ180" i="18"/>
  <c r="BQ462" i="18" s="1"/>
  <c r="BQ470" i="18" s="1"/>
  <c r="BP180" i="18"/>
  <c r="BP462" i="18" s="1"/>
  <c r="BP470" i="18" s="1"/>
  <c r="BO180" i="18"/>
  <c r="BO462" i="18" s="1"/>
  <c r="BO470" i="18" s="1"/>
  <c r="BN180" i="18"/>
  <c r="BN462" i="18" s="1"/>
  <c r="BN470" i="18" s="1"/>
  <c r="BM180" i="18"/>
  <c r="BM462" i="18" s="1"/>
  <c r="BM470" i="18" s="1"/>
  <c r="BL180" i="18"/>
  <c r="BL462" i="18" s="1"/>
  <c r="BL470" i="18" s="1"/>
  <c r="BK180" i="18"/>
  <c r="BK462" i="18" s="1"/>
  <c r="BK470" i="18" s="1"/>
  <c r="BJ180" i="18"/>
  <c r="BJ462" i="18" s="1"/>
  <c r="BJ470" i="18" s="1"/>
  <c r="BI180" i="18"/>
  <c r="BI462" i="18" s="1"/>
  <c r="BI470" i="18" s="1"/>
  <c r="BH180" i="18"/>
  <c r="BH462" i="18" s="1"/>
  <c r="BH470" i="18" s="1"/>
  <c r="BG180" i="18"/>
  <c r="BG462" i="18" s="1"/>
  <c r="BG470" i="18" s="1"/>
  <c r="BF180" i="18"/>
  <c r="BF462" i="18" s="1"/>
  <c r="BF470" i="18" s="1"/>
  <c r="BE180" i="18"/>
  <c r="BE462" i="18" s="1"/>
  <c r="BE470" i="18" s="1"/>
  <c r="BD180" i="18"/>
  <c r="BD462" i="18" s="1"/>
  <c r="BD470" i="18" s="1"/>
  <c r="BC180" i="18"/>
  <c r="BC462" i="18" s="1"/>
  <c r="BC470" i="18" s="1"/>
  <c r="BB180" i="18"/>
  <c r="BB462" i="18" s="1"/>
  <c r="BB470" i="18" s="1"/>
  <c r="BA180" i="18"/>
  <c r="BA462" i="18" s="1"/>
  <c r="BA470" i="18" s="1"/>
  <c r="AZ180" i="18"/>
  <c r="AZ462" i="18" s="1"/>
  <c r="AZ470" i="18" s="1"/>
  <c r="AY180" i="18"/>
  <c r="AY462" i="18" s="1"/>
  <c r="AY470" i="18" s="1"/>
  <c r="AX180" i="18"/>
  <c r="AX462" i="18" s="1"/>
  <c r="AX470" i="18" s="1"/>
  <c r="AW180" i="18"/>
  <c r="AW462" i="18" s="1"/>
  <c r="AW470" i="18" s="1"/>
  <c r="AV180" i="18"/>
  <c r="AV462" i="18" s="1"/>
  <c r="AV470" i="18" s="1"/>
  <c r="AU180" i="18"/>
  <c r="AU462" i="18" s="1"/>
  <c r="AU470" i="18" s="1"/>
  <c r="AT180" i="18"/>
  <c r="AT462" i="18" s="1"/>
  <c r="AT470" i="18" s="1"/>
  <c r="AS180" i="18"/>
  <c r="AS462" i="18" s="1"/>
  <c r="AS470" i="18" s="1"/>
  <c r="AR180" i="18"/>
  <c r="AR462" i="18" s="1"/>
  <c r="AR470" i="18" s="1"/>
  <c r="AQ180" i="18"/>
  <c r="AQ462" i="18" s="1"/>
  <c r="AQ470" i="18" s="1"/>
  <c r="AP180" i="18"/>
  <c r="AP462" i="18" s="1"/>
  <c r="AP470" i="18" s="1"/>
  <c r="AO180" i="18"/>
  <c r="AO462" i="18" s="1"/>
  <c r="AO470" i="18" s="1"/>
  <c r="AN180" i="18"/>
  <c r="AN462" i="18" s="1"/>
  <c r="AN470" i="18" s="1"/>
  <c r="AM180" i="18"/>
  <c r="AM462" i="18" s="1"/>
  <c r="AM470" i="18" s="1"/>
  <c r="AL180" i="18"/>
  <c r="AL462" i="18" s="1"/>
  <c r="AL470" i="18" s="1"/>
  <c r="AK180" i="18"/>
  <c r="AK462" i="18" s="1"/>
  <c r="AK470" i="18" s="1"/>
  <c r="AJ180" i="18"/>
  <c r="AJ462" i="18" s="1"/>
  <c r="AJ470" i="18" s="1"/>
  <c r="AI180" i="18"/>
  <c r="AI462" i="18" s="1"/>
  <c r="AI470" i="18" s="1"/>
  <c r="AH180" i="18"/>
  <c r="AH462" i="18" s="1"/>
  <c r="AH470" i="18" s="1"/>
  <c r="AG180" i="18"/>
  <c r="AG462" i="18" s="1"/>
  <c r="AG470" i="18" s="1"/>
  <c r="AF180" i="18"/>
  <c r="AF462" i="18" s="1"/>
  <c r="AF470" i="18" s="1"/>
  <c r="AE180" i="18"/>
  <c r="AE462" i="18" s="1"/>
  <c r="AE470" i="18" s="1"/>
  <c r="AD180" i="18"/>
  <c r="AD462" i="18" s="1"/>
  <c r="AD470" i="18" s="1"/>
  <c r="AC180" i="18"/>
  <c r="AC462" i="18" s="1"/>
  <c r="AC470" i="18" s="1"/>
  <c r="AB180" i="18"/>
  <c r="AB462" i="18" s="1"/>
  <c r="AB470" i="18" s="1"/>
  <c r="AA180" i="18"/>
  <c r="AA462" i="18" s="1"/>
  <c r="AA470" i="18" s="1"/>
  <c r="Z180" i="18"/>
  <c r="Z462" i="18" s="1"/>
  <c r="Z470" i="18" s="1"/>
  <c r="Y180" i="18"/>
  <c r="Y462" i="18" s="1"/>
  <c r="Y470" i="18" s="1"/>
  <c r="X180" i="18"/>
  <c r="X462" i="18" s="1"/>
  <c r="X470" i="18" s="1"/>
  <c r="W180" i="18"/>
  <c r="W462" i="18" s="1"/>
  <c r="W470" i="18" s="1"/>
  <c r="V180" i="18"/>
  <c r="V462" i="18" s="1"/>
  <c r="V470" i="18" s="1"/>
  <c r="U180" i="18"/>
  <c r="U462" i="18" s="1"/>
  <c r="U470" i="18" s="1"/>
  <c r="T180" i="18"/>
  <c r="T462" i="18" s="1"/>
  <c r="T470" i="18" s="1"/>
  <c r="S180" i="18"/>
  <c r="S462" i="18" s="1"/>
  <c r="S470" i="18" s="1"/>
  <c r="R180" i="18"/>
  <c r="R462" i="18" s="1"/>
  <c r="R470" i="18" s="1"/>
  <c r="Q180" i="18"/>
  <c r="Q462" i="18" s="1"/>
  <c r="Q470" i="18" s="1"/>
  <c r="P180" i="18"/>
  <c r="P462" i="18" s="1"/>
  <c r="P470" i="18" s="1"/>
  <c r="O180" i="18"/>
  <c r="O462" i="18" s="1"/>
  <c r="O470" i="18" s="1"/>
  <c r="N180" i="18"/>
  <c r="N462" i="18" s="1"/>
  <c r="N470" i="18" s="1"/>
  <c r="M180" i="18"/>
  <c r="M462" i="18" s="1"/>
  <c r="M470" i="18" s="1"/>
  <c r="L180" i="18"/>
  <c r="L462" i="18" s="1"/>
  <c r="L470" i="18" s="1"/>
  <c r="K180" i="18"/>
  <c r="K462" i="18" s="1"/>
  <c r="K470" i="18" s="1"/>
  <c r="J180" i="18"/>
  <c r="J462" i="18" s="1"/>
  <c r="J470" i="18" s="1"/>
  <c r="I180" i="18"/>
  <c r="I462" i="18" s="1"/>
  <c r="I470" i="18" s="1"/>
  <c r="H180" i="18"/>
  <c r="H462" i="18" s="1"/>
  <c r="H470" i="18" s="1"/>
  <c r="G180" i="18"/>
  <c r="G462" i="18" s="1"/>
  <c r="G470" i="18" s="1"/>
  <c r="F180" i="18"/>
  <c r="F462" i="18" s="1"/>
  <c r="F470" i="18" s="1"/>
  <c r="E180" i="18"/>
  <c r="E462" i="18" s="1"/>
  <c r="E470" i="18" s="1"/>
  <c r="D180" i="18"/>
  <c r="D462" i="18" s="1"/>
  <c r="D470" i="18" s="1"/>
  <c r="CM179" i="18"/>
  <c r="CL179" i="18"/>
  <c r="CK179" i="18"/>
  <c r="CJ179" i="18"/>
  <c r="CI179" i="18"/>
  <c r="CH179" i="18"/>
  <c r="CG179" i="18"/>
  <c r="CF179" i="18"/>
  <c r="CE179" i="18"/>
  <c r="CD179" i="18"/>
  <c r="CC179" i="18"/>
  <c r="CB179" i="18"/>
  <c r="CA179" i="18"/>
  <c r="BZ179" i="18"/>
  <c r="BY179" i="18"/>
  <c r="BX179" i="18"/>
  <c r="BW179" i="18"/>
  <c r="BV179" i="18"/>
  <c r="BU179" i="18"/>
  <c r="BT179" i="18"/>
  <c r="BS179" i="18"/>
  <c r="BR179" i="18"/>
  <c r="BQ179" i="18"/>
  <c r="BP179" i="18"/>
  <c r="BO179" i="18"/>
  <c r="BN179" i="18"/>
  <c r="BM179" i="18"/>
  <c r="BL179" i="18"/>
  <c r="BK179" i="18"/>
  <c r="BJ179" i="18"/>
  <c r="BI179" i="18"/>
  <c r="BH179" i="18"/>
  <c r="BG179" i="18"/>
  <c r="BF179" i="18"/>
  <c r="BE179" i="18"/>
  <c r="BD179" i="18"/>
  <c r="BC179" i="18"/>
  <c r="BB179" i="18"/>
  <c r="BA179" i="18"/>
  <c r="AZ179" i="18"/>
  <c r="AY179" i="18"/>
  <c r="AX179" i="18"/>
  <c r="AW179" i="18"/>
  <c r="AV179" i="18"/>
  <c r="AU179" i="18"/>
  <c r="AT179" i="18"/>
  <c r="AS179" i="18"/>
  <c r="AR179" i="18"/>
  <c r="AQ179" i="18"/>
  <c r="AP179" i="18"/>
  <c r="AO179" i="18"/>
  <c r="AN179" i="18"/>
  <c r="AM179" i="18"/>
  <c r="AL179" i="18"/>
  <c r="AK179" i="18"/>
  <c r="AJ179" i="18"/>
  <c r="AI179" i="18"/>
  <c r="AH179" i="18"/>
  <c r="AG179" i="18"/>
  <c r="AF179" i="18"/>
  <c r="AE179" i="18"/>
  <c r="AD179" i="18"/>
  <c r="AC179" i="18"/>
  <c r="AB179" i="18"/>
  <c r="AA179" i="18"/>
  <c r="Z179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M178" i="18"/>
  <c r="CL178" i="18"/>
  <c r="CK178" i="18"/>
  <c r="CJ178" i="18"/>
  <c r="CI178" i="18"/>
  <c r="CH178" i="18"/>
  <c r="CG178" i="18"/>
  <c r="CF178" i="18"/>
  <c r="CE178" i="18"/>
  <c r="CD178" i="18"/>
  <c r="CC178" i="18"/>
  <c r="CB178" i="18"/>
  <c r="CA178" i="18"/>
  <c r="BZ178" i="18"/>
  <c r="BY178" i="18"/>
  <c r="BX178" i="18"/>
  <c r="BW178" i="18"/>
  <c r="BV178" i="18"/>
  <c r="BU178" i="18"/>
  <c r="BT178" i="18"/>
  <c r="BS178" i="18"/>
  <c r="BR178" i="18"/>
  <c r="BQ178" i="18"/>
  <c r="BP178" i="18"/>
  <c r="BO178" i="18"/>
  <c r="BN178" i="18"/>
  <c r="BM178" i="18"/>
  <c r="BL178" i="18"/>
  <c r="BK178" i="18"/>
  <c r="BJ178" i="18"/>
  <c r="BI178" i="18"/>
  <c r="BH178" i="18"/>
  <c r="BG178" i="18"/>
  <c r="BF178" i="18"/>
  <c r="BE178" i="18"/>
  <c r="BD178" i="18"/>
  <c r="BC178" i="18"/>
  <c r="BB178" i="18"/>
  <c r="BA178" i="18"/>
  <c r="AZ178" i="18"/>
  <c r="AY178" i="18"/>
  <c r="AX178" i="18"/>
  <c r="AW178" i="18"/>
  <c r="AV178" i="18"/>
  <c r="AU178" i="18"/>
  <c r="AT178" i="18"/>
  <c r="AS178" i="18"/>
  <c r="AR178" i="18"/>
  <c r="AQ178" i="18"/>
  <c r="AP178" i="18"/>
  <c r="AO178" i="18"/>
  <c r="AN178" i="18"/>
  <c r="AM178" i="18"/>
  <c r="AL178" i="18"/>
  <c r="AK178" i="18"/>
  <c r="AJ178" i="18"/>
  <c r="AI178" i="18"/>
  <c r="AH178" i="18"/>
  <c r="AG178" i="18"/>
  <c r="AF178" i="18"/>
  <c r="AE178" i="18"/>
  <c r="AD178" i="18"/>
  <c r="AC178" i="18"/>
  <c r="AB178" i="18"/>
  <c r="AA178" i="18"/>
  <c r="Z178" i="18"/>
  <c r="Y178" i="18"/>
  <c r="X178" i="18"/>
  <c r="W178" i="18"/>
  <c r="V178" i="18"/>
  <c r="U178" i="18"/>
  <c r="T178" i="18"/>
  <c r="S178" i="18"/>
  <c r="R178" i="18"/>
  <c r="Q178" i="18"/>
  <c r="P178" i="18"/>
  <c r="O178" i="18"/>
  <c r="N178" i="18"/>
  <c r="M178" i="18"/>
  <c r="L178" i="18"/>
  <c r="K178" i="18"/>
  <c r="J178" i="18"/>
  <c r="I178" i="18"/>
  <c r="H178" i="18"/>
  <c r="G178" i="18"/>
  <c r="F178" i="18"/>
  <c r="E178" i="18"/>
  <c r="D178" i="18"/>
  <c r="CM177" i="18"/>
  <c r="CL177" i="18"/>
  <c r="CK177" i="18"/>
  <c r="CJ177" i="18"/>
  <c r="CI177" i="18"/>
  <c r="CH177" i="18"/>
  <c r="CG177" i="18"/>
  <c r="CF177" i="18"/>
  <c r="CE177" i="18"/>
  <c r="CD177" i="18"/>
  <c r="CC177" i="18"/>
  <c r="CB177" i="18"/>
  <c r="CA177" i="18"/>
  <c r="BZ177" i="18"/>
  <c r="BY177" i="18"/>
  <c r="BX177" i="18"/>
  <c r="BW177" i="18"/>
  <c r="BV177" i="18"/>
  <c r="BU177" i="18"/>
  <c r="BT177" i="18"/>
  <c r="BS177" i="18"/>
  <c r="BR177" i="18"/>
  <c r="BQ177" i="18"/>
  <c r="BP177" i="18"/>
  <c r="BO177" i="18"/>
  <c r="BN177" i="18"/>
  <c r="BM177" i="18"/>
  <c r="BL177" i="18"/>
  <c r="BK177" i="18"/>
  <c r="BJ177" i="18"/>
  <c r="BI177" i="18"/>
  <c r="BH177" i="18"/>
  <c r="BG177" i="18"/>
  <c r="BF177" i="18"/>
  <c r="BE177" i="18"/>
  <c r="BD177" i="18"/>
  <c r="BC177" i="18"/>
  <c r="BB177" i="18"/>
  <c r="BA177" i="18"/>
  <c r="AZ177" i="18"/>
  <c r="AY177" i="18"/>
  <c r="AX177" i="18"/>
  <c r="AW177" i="18"/>
  <c r="AV177" i="18"/>
  <c r="AU177" i="18"/>
  <c r="AT177" i="18"/>
  <c r="AS177" i="18"/>
  <c r="AR177" i="18"/>
  <c r="AQ177" i="18"/>
  <c r="AP177" i="18"/>
  <c r="AO177" i="18"/>
  <c r="AN177" i="18"/>
  <c r="AM177" i="18"/>
  <c r="AL177" i="18"/>
  <c r="AK177" i="18"/>
  <c r="AJ177" i="18"/>
  <c r="AI177" i="18"/>
  <c r="AH177" i="18"/>
  <c r="AG177" i="18"/>
  <c r="AF177" i="18"/>
  <c r="AE177" i="18"/>
  <c r="AD177" i="18"/>
  <c r="AC177" i="18"/>
  <c r="AB177" i="18"/>
  <c r="AA177" i="18"/>
  <c r="Z177" i="18"/>
  <c r="Y177" i="18"/>
  <c r="X177" i="18"/>
  <c r="W177" i="18"/>
  <c r="V177" i="18"/>
  <c r="U177" i="18"/>
  <c r="T177" i="18"/>
  <c r="S177" i="18"/>
  <c r="R177" i="18"/>
  <c r="Q177" i="18"/>
  <c r="P177" i="18"/>
  <c r="O177" i="18"/>
  <c r="N177" i="18"/>
  <c r="M177" i="18"/>
  <c r="L177" i="18"/>
  <c r="K177" i="18"/>
  <c r="J177" i="18"/>
  <c r="I177" i="18"/>
  <c r="H177" i="18"/>
  <c r="G177" i="18"/>
  <c r="F177" i="18"/>
  <c r="E177" i="18"/>
  <c r="D177" i="18"/>
  <c r="CM176" i="18"/>
  <c r="CL176" i="18"/>
  <c r="CK176" i="18"/>
  <c r="CJ176" i="18"/>
  <c r="CI176" i="18"/>
  <c r="CH176" i="18"/>
  <c r="CG176" i="18"/>
  <c r="CF176" i="18"/>
  <c r="CE176" i="18"/>
  <c r="CD176" i="18"/>
  <c r="CC176" i="18"/>
  <c r="CB176" i="18"/>
  <c r="CA176" i="18"/>
  <c r="BZ176" i="18"/>
  <c r="BY176" i="18"/>
  <c r="BX176" i="18"/>
  <c r="BW176" i="18"/>
  <c r="BV176" i="18"/>
  <c r="BU176" i="18"/>
  <c r="BT176" i="18"/>
  <c r="BS176" i="18"/>
  <c r="BR176" i="18"/>
  <c r="BQ176" i="18"/>
  <c r="BP176" i="18"/>
  <c r="BO176" i="18"/>
  <c r="BN176" i="18"/>
  <c r="BM176" i="18"/>
  <c r="BL176" i="18"/>
  <c r="BK176" i="18"/>
  <c r="BJ176" i="18"/>
  <c r="BI176" i="18"/>
  <c r="BH176" i="18"/>
  <c r="BG176" i="18"/>
  <c r="BF176" i="18"/>
  <c r="BE176" i="18"/>
  <c r="BD176" i="18"/>
  <c r="BC176" i="18"/>
  <c r="BB176" i="18"/>
  <c r="BA176" i="18"/>
  <c r="AZ176" i="18"/>
  <c r="AY176" i="18"/>
  <c r="AX176" i="18"/>
  <c r="AW176" i="18"/>
  <c r="AV176" i="18"/>
  <c r="AU176" i="18"/>
  <c r="AT176" i="18"/>
  <c r="AS176" i="18"/>
  <c r="AR176" i="18"/>
  <c r="AQ176" i="18"/>
  <c r="AP176" i="18"/>
  <c r="AO176" i="18"/>
  <c r="AN176" i="18"/>
  <c r="AM176" i="18"/>
  <c r="AL176" i="18"/>
  <c r="AK176" i="18"/>
  <c r="AJ176" i="18"/>
  <c r="AI176" i="18"/>
  <c r="AH176" i="18"/>
  <c r="AG176" i="18"/>
  <c r="AF176" i="18"/>
  <c r="AE176" i="18"/>
  <c r="AD176" i="18"/>
  <c r="AC176" i="18"/>
  <c r="AB176" i="18"/>
  <c r="AA176" i="18"/>
  <c r="Z176" i="18"/>
  <c r="Y176" i="18"/>
  <c r="X176" i="18"/>
  <c r="W176" i="18"/>
  <c r="V176" i="18"/>
  <c r="U176" i="18"/>
  <c r="T176" i="18"/>
  <c r="S176" i="18"/>
  <c r="R176" i="18"/>
  <c r="Q176" i="18"/>
  <c r="P176" i="18"/>
  <c r="O176" i="18"/>
  <c r="N176" i="18"/>
  <c r="M176" i="18"/>
  <c r="L176" i="18"/>
  <c r="K176" i="18"/>
  <c r="J176" i="18"/>
  <c r="I176" i="18"/>
  <c r="H176" i="18"/>
  <c r="G176" i="18"/>
  <c r="F176" i="18"/>
  <c r="E176" i="18"/>
  <c r="D176" i="18"/>
  <c r="CM175" i="18"/>
  <c r="CL175" i="18"/>
  <c r="CK175" i="18"/>
  <c r="CJ175" i="18"/>
  <c r="CI175" i="18"/>
  <c r="CH175" i="18"/>
  <c r="CG175" i="18"/>
  <c r="CF175" i="18"/>
  <c r="CE175" i="18"/>
  <c r="CD175" i="18"/>
  <c r="CC175" i="18"/>
  <c r="CB175" i="18"/>
  <c r="CA175" i="18"/>
  <c r="BZ175" i="18"/>
  <c r="BY175" i="18"/>
  <c r="BX175" i="18"/>
  <c r="BW175" i="18"/>
  <c r="BV175" i="18"/>
  <c r="BU175" i="18"/>
  <c r="BT175" i="18"/>
  <c r="BS175" i="18"/>
  <c r="BR175" i="18"/>
  <c r="BQ175" i="18"/>
  <c r="BP175" i="18"/>
  <c r="BO175" i="18"/>
  <c r="BN175" i="18"/>
  <c r="BM175" i="18"/>
  <c r="BL175" i="18"/>
  <c r="BK175" i="18"/>
  <c r="BJ175" i="18"/>
  <c r="BI175" i="18"/>
  <c r="BH175" i="18"/>
  <c r="BG175" i="18"/>
  <c r="BF175" i="18"/>
  <c r="BE175" i="18"/>
  <c r="BD175" i="18"/>
  <c r="BC175" i="18"/>
  <c r="BB175" i="18"/>
  <c r="BA175" i="18"/>
  <c r="AZ175" i="18"/>
  <c r="AY175" i="18"/>
  <c r="AX175" i="18"/>
  <c r="AW175" i="18"/>
  <c r="AV175" i="18"/>
  <c r="AU175" i="18"/>
  <c r="AT175" i="18"/>
  <c r="AS175" i="18"/>
  <c r="AR175" i="18"/>
  <c r="AQ175" i="18"/>
  <c r="AP175" i="18"/>
  <c r="AO175" i="18"/>
  <c r="AN175" i="18"/>
  <c r="AM175" i="18"/>
  <c r="AL175" i="18"/>
  <c r="AK175" i="18"/>
  <c r="AJ175" i="18"/>
  <c r="AI175" i="18"/>
  <c r="AH175" i="18"/>
  <c r="AG175" i="18"/>
  <c r="AF175" i="18"/>
  <c r="AE175" i="18"/>
  <c r="AD175" i="18"/>
  <c r="AC175" i="18"/>
  <c r="AB175" i="18"/>
  <c r="AA175" i="18"/>
  <c r="Z175" i="18"/>
  <c r="Y175" i="18"/>
  <c r="X175" i="18"/>
  <c r="W175" i="18"/>
  <c r="V175" i="18"/>
  <c r="U175" i="18"/>
  <c r="T175" i="18"/>
  <c r="S175" i="18"/>
  <c r="R175" i="18"/>
  <c r="Q175" i="18"/>
  <c r="P175" i="18"/>
  <c r="O175" i="18"/>
  <c r="N175" i="18"/>
  <c r="M175" i="18"/>
  <c r="L175" i="18"/>
  <c r="K175" i="18"/>
  <c r="J175" i="18"/>
  <c r="I175" i="18"/>
  <c r="H175" i="18"/>
  <c r="G175" i="18"/>
  <c r="F175" i="18"/>
  <c r="E175" i="18"/>
  <c r="D175" i="18"/>
  <c r="CM174" i="18"/>
  <c r="CL174" i="18"/>
  <c r="CK174" i="18"/>
  <c r="CJ174" i="18"/>
  <c r="CI174" i="18"/>
  <c r="CH174" i="18"/>
  <c r="CG174" i="18"/>
  <c r="CF174" i="18"/>
  <c r="CE174" i="18"/>
  <c r="CD174" i="18"/>
  <c r="CC174" i="18"/>
  <c r="CB174" i="18"/>
  <c r="CA174" i="18"/>
  <c r="BZ174" i="18"/>
  <c r="BY174" i="18"/>
  <c r="BX174" i="18"/>
  <c r="BW174" i="18"/>
  <c r="BV174" i="18"/>
  <c r="BU174" i="18"/>
  <c r="BT174" i="18"/>
  <c r="BS174" i="18"/>
  <c r="BR174" i="18"/>
  <c r="BQ174" i="18"/>
  <c r="BP174" i="18"/>
  <c r="BO174" i="18"/>
  <c r="BN174" i="18"/>
  <c r="BM174" i="18"/>
  <c r="BL174" i="18"/>
  <c r="BK174" i="18"/>
  <c r="BJ174" i="18"/>
  <c r="BI174" i="18"/>
  <c r="BH174" i="18"/>
  <c r="BG174" i="18"/>
  <c r="BF174" i="18"/>
  <c r="BE174" i="18"/>
  <c r="BD174" i="18"/>
  <c r="BC174" i="18"/>
  <c r="BB174" i="18"/>
  <c r="BA174" i="18"/>
  <c r="AZ174" i="18"/>
  <c r="AY174" i="18"/>
  <c r="AX174" i="18"/>
  <c r="AW174" i="18"/>
  <c r="AV174" i="18"/>
  <c r="AU174" i="18"/>
  <c r="AT174" i="18"/>
  <c r="AS174" i="18"/>
  <c r="AR174" i="18"/>
  <c r="AQ174" i="18"/>
  <c r="AP174" i="18"/>
  <c r="AO174" i="18"/>
  <c r="AN174" i="18"/>
  <c r="AM174" i="18"/>
  <c r="AL174" i="18"/>
  <c r="AK174" i="18"/>
  <c r="AJ174" i="18"/>
  <c r="AI174" i="18"/>
  <c r="AH174" i="18"/>
  <c r="AG174" i="18"/>
  <c r="AF174" i="18"/>
  <c r="AE174" i="18"/>
  <c r="AD174" i="18"/>
  <c r="AC174" i="18"/>
  <c r="AB174" i="18"/>
  <c r="AA174" i="18"/>
  <c r="Z174" i="18"/>
  <c r="Y174" i="18"/>
  <c r="X174" i="18"/>
  <c r="W174" i="18"/>
  <c r="V174" i="18"/>
  <c r="U174" i="18"/>
  <c r="T174" i="18"/>
  <c r="S174" i="18"/>
  <c r="R174" i="18"/>
  <c r="Q174" i="18"/>
  <c r="P174" i="18"/>
  <c r="O174" i="18"/>
  <c r="N174" i="18"/>
  <c r="M174" i="18"/>
  <c r="L174" i="18"/>
  <c r="K174" i="18"/>
  <c r="J174" i="18"/>
  <c r="I174" i="18"/>
  <c r="H174" i="18"/>
  <c r="G174" i="18"/>
  <c r="F174" i="18"/>
  <c r="E174" i="18"/>
  <c r="D174" i="18"/>
  <c r="CM173" i="18"/>
  <c r="CL173" i="18"/>
  <c r="CK173" i="18"/>
  <c r="CJ173" i="18"/>
  <c r="CI173" i="18"/>
  <c r="CH173" i="18"/>
  <c r="CG173" i="18"/>
  <c r="CF173" i="18"/>
  <c r="CE173" i="18"/>
  <c r="CD173" i="18"/>
  <c r="CC173" i="18"/>
  <c r="CB173" i="18"/>
  <c r="CA173" i="18"/>
  <c r="BZ173" i="18"/>
  <c r="BY173" i="18"/>
  <c r="BX173" i="18"/>
  <c r="BW173" i="18"/>
  <c r="BV173" i="18"/>
  <c r="BU173" i="18"/>
  <c r="BT173" i="18"/>
  <c r="BS173" i="18"/>
  <c r="BR173" i="18"/>
  <c r="BQ173" i="18"/>
  <c r="BP173" i="18"/>
  <c r="BO173" i="18"/>
  <c r="BN173" i="18"/>
  <c r="BM173" i="18"/>
  <c r="BL173" i="18"/>
  <c r="BK173" i="18"/>
  <c r="BJ173" i="18"/>
  <c r="BI173" i="18"/>
  <c r="BH173" i="18"/>
  <c r="BG173" i="18"/>
  <c r="BF173" i="18"/>
  <c r="BE173" i="18"/>
  <c r="BD173" i="18"/>
  <c r="BC173" i="18"/>
  <c r="BB173" i="18"/>
  <c r="BA173" i="18"/>
  <c r="AZ173" i="18"/>
  <c r="AY173" i="18"/>
  <c r="AX173" i="18"/>
  <c r="AW173" i="18"/>
  <c r="AV173" i="18"/>
  <c r="AU173" i="18"/>
  <c r="AT173" i="18"/>
  <c r="AS173" i="18"/>
  <c r="AR173" i="18"/>
  <c r="AQ173" i="18"/>
  <c r="AP173" i="18"/>
  <c r="AO173" i="18"/>
  <c r="AN173" i="18"/>
  <c r="AM173" i="18"/>
  <c r="AL173" i="18"/>
  <c r="AK173" i="18"/>
  <c r="AJ173" i="18"/>
  <c r="AI173" i="18"/>
  <c r="AH173" i="18"/>
  <c r="AG173" i="18"/>
  <c r="AF173" i="18"/>
  <c r="AE173" i="18"/>
  <c r="AD173" i="18"/>
  <c r="AC173" i="18"/>
  <c r="AB173" i="18"/>
  <c r="AA173" i="18"/>
  <c r="Z173" i="18"/>
  <c r="Y173" i="18"/>
  <c r="X173" i="18"/>
  <c r="W173" i="18"/>
  <c r="V173" i="18"/>
  <c r="U173" i="18"/>
  <c r="T173" i="18"/>
  <c r="S173" i="18"/>
  <c r="R173" i="18"/>
  <c r="Q173" i="18"/>
  <c r="P173" i="18"/>
  <c r="O173" i="18"/>
  <c r="N173" i="18"/>
  <c r="M173" i="18"/>
  <c r="L173" i="18"/>
  <c r="K173" i="18"/>
  <c r="J173" i="18"/>
  <c r="I173" i="18"/>
  <c r="H173" i="18"/>
  <c r="G173" i="18"/>
  <c r="F173" i="18"/>
  <c r="E173" i="18"/>
  <c r="D173" i="18"/>
  <c r="CM172" i="18"/>
  <c r="CL172" i="18"/>
  <c r="CK172" i="18"/>
  <c r="CJ172" i="18"/>
  <c r="CI172" i="18"/>
  <c r="CH172" i="18"/>
  <c r="CG172" i="18"/>
  <c r="CF172" i="18"/>
  <c r="CE172" i="18"/>
  <c r="CD172" i="18"/>
  <c r="CC172" i="18"/>
  <c r="CB172" i="18"/>
  <c r="CA172" i="18"/>
  <c r="BZ172" i="18"/>
  <c r="BY172" i="18"/>
  <c r="BX172" i="18"/>
  <c r="BW172" i="18"/>
  <c r="BV172" i="18"/>
  <c r="BU172" i="18"/>
  <c r="BT172" i="18"/>
  <c r="BS172" i="18"/>
  <c r="BR172" i="18"/>
  <c r="BQ172" i="18"/>
  <c r="BP172" i="18"/>
  <c r="BO172" i="18"/>
  <c r="BN172" i="18"/>
  <c r="BM172" i="18"/>
  <c r="BL172" i="18"/>
  <c r="BK172" i="18"/>
  <c r="BJ172" i="18"/>
  <c r="BI172" i="18"/>
  <c r="BH172" i="18"/>
  <c r="BG172" i="18"/>
  <c r="BF172" i="18"/>
  <c r="BE172" i="18"/>
  <c r="BD172" i="18"/>
  <c r="BC172" i="18"/>
  <c r="BB172" i="18"/>
  <c r="BA172" i="18"/>
  <c r="AZ172" i="18"/>
  <c r="AY172" i="18"/>
  <c r="AX172" i="18"/>
  <c r="AW172" i="18"/>
  <c r="AV172" i="18"/>
  <c r="AU172" i="18"/>
  <c r="AT172" i="18"/>
  <c r="AS172" i="18"/>
  <c r="AR172" i="18"/>
  <c r="AQ172" i="18"/>
  <c r="AP172" i="18"/>
  <c r="AO172" i="18"/>
  <c r="AN172" i="18"/>
  <c r="AM172" i="18"/>
  <c r="AL172" i="18"/>
  <c r="AK172" i="18"/>
  <c r="AJ172" i="18"/>
  <c r="AI172" i="18"/>
  <c r="AH172" i="18"/>
  <c r="AG172" i="18"/>
  <c r="AF172" i="18"/>
  <c r="AE172" i="18"/>
  <c r="AD172" i="18"/>
  <c r="AC172" i="18"/>
  <c r="AB172" i="18"/>
  <c r="AA172" i="18"/>
  <c r="Z172" i="18"/>
  <c r="Y172" i="18"/>
  <c r="X172" i="18"/>
  <c r="W172" i="18"/>
  <c r="V172" i="18"/>
  <c r="U172" i="18"/>
  <c r="T172" i="18"/>
  <c r="S172" i="18"/>
  <c r="R172" i="18"/>
  <c r="Q172" i="18"/>
  <c r="P172" i="18"/>
  <c r="O172" i="18"/>
  <c r="N172" i="18"/>
  <c r="M172" i="18"/>
  <c r="L172" i="18"/>
  <c r="K172" i="18"/>
  <c r="J172" i="18"/>
  <c r="I172" i="18"/>
  <c r="H172" i="18"/>
  <c r="G172" i="18"/>
  <c r="F172" i="18"/>
  <c r="E172" i="18"/>
  <c r="D172" i="18"/>
  <c r="CM171" i="18"/>
  <c r="CL171" i="18"/>
  <c r="CK171" i="18"/>
  <c r="CJ171" i="18"/>
  <c r="CI171" i="18"/>
  <c r="CH171" i="18"/>
  <c r="CG171" i="18"/>
  <c r="CF171" i="18"/>
  <c r="CE171" i="18"/>
  <c r="CD171" i="18"/>
  <c r="CC171" i="18"/>
  <c r="CB171" i="18"/>
  <c r="CA171" i="18"/>
  <c r="BZ171" i="18"/>
  <c r="BY171" i="18"/>
  <c r="BX171" i="18"/>
  <c r="BW171" i="18"/>
  <c r="BV171" i="18"/>
  <c r="BU171" i="18"/>
  <c r="BT171" i="18"/>
  <c r="BS171" i="18"/>
  <c r="BR171" i="18"/>
  <c r="BQ171" i="18"/>
  <c r="BP171" i="18"/>
  <c r="BO171" i="18"/>
  <c r="BN171" i="18"/>
  <c r="BM171" i="18"/>
  <c r="BL171" i="18"/>
  <c r="BK171" i="18"/>
  <c r="BJ171" i="18"/>
  <c r="BI171" i="18"/>
  <c r="BH171" i="18"/>
  <c r="BG171" i="18"/>
  <c r="BF171" i="18"/>
  <c r="BE171" i="18"/>
  <c r="BD171" i="18"/>
  <c r="BC171" i="18"/>
  <c r="BB171" i="18"/>
  <c r="BA171" i="18"/>
  <c r="AZ171" i="18"/>
  <c r="AY171" i="18"/>
  <c r="AX171" i="18"/>
  <c r="AW171" i="18"/>
  <c r="AV171" i="18"/>
  <c r="AU171" i="18"/>
  <c r="AT171" i="18"/>
  <c r="AS171" i="18"/>
  <c r="AR171" i="18"/>
  <c r="AQ171" i="18"/>
  <c r="AP171" i="18"/>
  <c r="AO171" i="18"/>
  <c r="AN171" i="18"/>
  <c r="AM171" i="18"/>
  <c r="AL171" i="18"/>
  <c r="AK171" i="18"/>
  <c r="AJ171" i="18"/>
  <c r="AI171" i="18"/>
  <c r="AH171" i="18"/>
  <c r="AG171" i="18"/>
  <c r="AF171" i="18"/>
  <c r="AE171" i="18"/>
  <c r="AD171" i="18"/>
  <c r="AC171" i="18"/>
  <c r="AB171" i="18"/>
  <c r="AA171" i="18"/>
  <c r="Z171" i="18"/>
  <c r="Y171" i="18"/>
  <c r="X171" i="18"/>
  <c r="W171" i="18"/>
  <c r="V171" i="18"/>
  <c r="U171" i="18"/>
  <c r="T171" i="18"/>
  <c r="S171" i="18"/>
  <c r="R171" i="18"/>
  <c r="Q171" i="18"/>
  <c r="P171" i="18"/>
  <c r="O171" i="18"/>
  <c r="N171" i="18"/>
  <c r="M171" i="18"/>
  <c r="L171" i="18"/>
  <c r="K171" i="18"/>
  <c r="J171" i="18"/>
  <c r="I171" i="18"/>
  <c r="H171" i="18"/>
  <c r="G171" i="18"/>
  <c r="F171" i="18"/>
  <c r="E171" i="18"/>
  <c r="D171" i="18"/>
  <c r="CM170" i="18"/>
  <c r="CL170" i="18"/>
  <c r="CK170" i="18"/>
  <c r="CJ170" i="18"/>
  <c r="CI170" i="18"/>
  <c r="CH170" i="18"/>
  <c r="CG170" i="18"/>
  <c r="CF170" i="18"/>
  <c r="CE170" i="18"/>
  <c r="CD170" i="18"/>
  <c r="CC170" i="18"/>
  <c r="CB170" i="18"/>
  <c r="CA170" i="18"/>
  <c r="BZ170" i="18"/>
  <c r="BY170" i="18"/>
  <c r="BX170" i="18"/>
  <c r="BW170" i="18"/>
  <c r="BV170" i="18"/>
  <c r="BU170" i="18"/>
  <c r="BT170" i="18"/>
  <c r="BS170" i="18"/>
  <c r="BR170" i="18"/>
  <c r="BQ170" i="18"/>
  <c r="BP170" i="18"/>
  <c r="BO170" i="18"/>
  <c r="BN170" i="18"/>
  <c r="BM170" i="18"/>
  <c r="BL170" i="18"/>
  <c r="BK170" i="18"/>
  <c r="BJ170" i="18"/>
  <c r="BI170" i="18"/>
  <c r="BH170" i="18"/>
  <c r="BG170" i="18"/>
  <c r="BF170" i="18"/>
  <c r="BE170" i="18"/>
  <c r="BD170" i="18"/>
  <c r="BC170" i="18"/>
  <c r="BB170" i="18"/>
  <c r="BA170" i="18"/>
  <c r="AZ170" i="18"/>
  <c r="AY170" i="18"/>
  <c r="AX170" i="18"/>
  <c r="AW170" i="18"/>
  <c r="AV170" i="18"/>
  <c r="AU170" i="18"/>
  <c r="AT170" i="18"/>
  <c r="AS170" i="18"/>
  <c r="AR170" i="18"/>
  <c r="AQ170" i="18"/>
  <c r="AP170" i="18"/>
  <c r="AO170" i="18"/>
  <c r="AN170" i="18"/>
  <c r="AM170" i="18"/>
  <c r="AL170" i="18"/>
  <c r="AK170" i="18"/>
  <c r="AJ170" i="18"/>
  <c r="AI170" i="18"/>
  <c r="AH170" i="18"/>
  <c r="AG170" i="18"/>
  <c r="AF170" i="18"/>
  <c r="AE170" i="18"/>
  <c r="AD170" i="18"/>
  <c r="AC170" i="18"/>
  <c r="AB170" i="18"/>
  <c r="AA170" i="18"/>
  <c r="Z170" i="18"/>
  <c r="Y170" i="18"/>
  <c r="X170" i="18"/>
  <c r="W170" i="18"/>
  <c r="V170" i="18"/>
  <c r="U170" i="18"/>
  <c r="T170" i="18"/>
  <c r="S170" i="18"/>
  <c r="R170" i="18"/>
  <c r="Q170" i="18"/>
  <c r="P170" i="18"/>
  <c r="O170" i="18"/>
  <c r="N170" i="18"/>
  <c r="M170" i="18"/>
  <c r="L170" i="18"/>
  <c r="K170" i="18"/>
  <c r="J170" i="18"/>
  <c r="I170" i="18"/>
  <c r="H170" i="18"/>
  <c r="G170" i="18"/>
  <c r="F170" i="18"/>
  <c r="E170" i="18"/>
  <c r="D170" i="18"/>
  <c r="CM169" i="18"/>
  <c r="CL169" i="18"/>
  <c r="CK169" i="18"/>
  <c r="CJ169" i="18"/>
  <c r="CI169" i="18"/>
  <c r="CH169" i="18"/>
  <c r="CG169" i="18"/>
  <c r="CF169" i="18"/>
  <c r="CE169" i="18"/>
  <c r="CD169" i="18"/>
  <c r="CC169" i="18"/>
  <c r="CB169" i="18"/>
  <c r="CA169" i="18"/>
  <c r="BZ169" i="18"/>
  <c r="BY169" i="18"/>
  <c r="BX169" i="18"/>
  <c r="BW169" i="18"/>
  <c r="BV169" i="18"/>
  <c r="BU169" i="18"/>
  <c r="BT169" i="18"/>
  <c r="BS169" i="18"/>
  <c r="BR169" i="18"/>
  <c r="BQ169" i="18"/>
  <c r="BP169" i="18"/>
  <c r="BO169" i="18"/>
  <c r="BN169" i="18"/>
  <c r="BM169" i="18"/>
  <c r="BL169" i="18"/>
  <c r="BK169" i="18"/>
  <c r="BJ169" i="18"/>
  <c r="BI169" i="18"/>
  <c r="BH169" i="18"/>
  <c r="BG169" i="18"/>
  <c r="BF169" i="18"/>
  <c r="BE169" i="18"/>
  <c r="BD169" i="18"/>
  <c r="BC169" i="18"/>
  <c r="BB169" i="18"/>
  <c r="BA169" i="18"/>
  <c r="AZ169" i="18"/>
  <c r="AY169" i="18"/>
  <c r="AX169" i="18"/>
  <c r="AW169" i="18"/>
  <c r="AV169" i="18"/>
  <c r="AU169" i="18"/>
  <c r="AT169" i="18"/>
  <c r="AS169" i="18"/>
  <c r="AR169" i="18"/>
  <c r="AQ169" i="18"/>
  <c r="AP169" i="18"/>
  <c r="AO169" i="18"/>
  <c r="AN169" i="18"/>
  <c r="AM169" i="18"/>
  <c r="AL169" i="18"/>
  <c r="AK169" i="18"/>
  <c r="AJ169" i="18"/>
  <c r="AI169" i="18"/>
  <c r="AH169" i="18"/>
  <c r="AG169" i="18"/>
  <c r="AF169" i="18"/>
  <c r="AE169" i="18"/>
  <c r="AD169" i="18"/>
  <c r="AC169" i="18"/>
  <c r="AB169" i="18"/>
  <c r="AA169" i="18"/>
  <c r="Z169" i="18"/>
  <c r="Y169" i="18"/>
  <c r="X169" i="18"/>
  <c r="W169" i="18"/>
  <c r="V169" i="18"/>
  <c r="U169" i="18"/>
  <c r="T169" i="18"/>
  <c r="S169" i="18"/>
  <c r="R169" i="18"/>
  <c r="Q169" i="18"/>
  <c r="P169" i="18"/>
  <c r="O169" i="18"/>
  <c r="N169" i="18"/>
  <c r="M169" i="18"/>
  <c r="L169" i="18"/>
  <c r="K169" i="18"/>
  <c r="J169" i="18"/>
  <c r="I169" i="18"/>
  <c r="H169" i="18"/>
  <c r="G169" i="18"/>
  <c r="F169" i="18"/>
  <c r="E169" i="18"/>
  <c r="D169" i="18"/>
  <c r="CM168" i="18"/>
  <c r="CL168" i="18"/>
  <c r="CK168" i="18"/>
  <c r="CJ168" i="18"/>
  <c r="CI168" i="18"/>
  <c r="CH168" i="18"/>
  <c r="CG168" i="18"/>
  <c r="CF168" i="18"/>
  <c r="CE168" i="18"/>
  <c r="CD168" i="18"/>
  <c r="CC168" i="18"/>
  <c r="CB168" i="18"/>
  <c r="CA168" i="18"/>
  <c r="BZ168" i="18"/>
  <c r="BY168" i="18"/>
  <c r="BX168" i="18"/>
  <c r="BW168" i="18"/>
  <c r="BV168" i="18"/>
  <c r="BU168" i="18"/>
  <c r="BT168" i="18"/>
  <c r="BS168" i="18"/>
  <c r="BR168" i="18"/>
  <c r="BQ168" i="18"/>
  <c r="BP168" i="18"/>
  <c r="BO168" i="18"/>
  <c r="BN168" i="18"/>
  <c r="BM168" i="18"/>
  <c r="BL168" i="18"/>
  <c r="BK168" i="18"/>
  <c r="BJ168" i="18"/>
  <c r="BI168" i="18"/>
  <c r="BH168" i="18"/>
  <c r="BG168" i="18"/>
  <c r="BF168" i="18"/>
  <c r="BE168" i="18"/>
  <c r="BD168" i="18"/>
  <c r="BC168" i="18"/>
  <c r="BB168" i="18"/>
  <c r="BA168" i="18"/>
  <c r="AZ168" i="18"/>
  <c r="AY168" i="18"/>
  <c r="AX168" i="18"/>
  <c r="AW168" i="18"/>
  <c r="AV168" i="18"/>
  <c r="AU168" i="18"/>
  <c r="AT168" i="18"/>
  <c r="AS168" i="18"/>
  <c r="AR168" i="18"/>
  <c r="AQ168" i="18"/>
  <c r="AP168" i="18"/>
  <c r="AO168" i="18"/>
  <c r="AN168" i="18"/>
  <c r="AM168" i="18"/>
  <c r="AL168" i="18"/>
  <c r="AK168" i="18"/>
  <c r="AJ168" i="18"/>
  <c r="AI168" i="18"/>
  <c r="AH168" i="18"/>
  <c r="AG168" i="18"/>
  <c r="AF168" i="18"/>
  <c r="AE168" i="18"/>
  <c r="AD168" i="18"/>
  <c r="AC168" i="18"/>
  <c r="AB168" i="18"/>
  <c r="AA168" i="18"/>
  <c r="Z168" i="18"/>
  <c r="Y168" i="18"/>
  <c r="X168" i="18"/>
  <c r="W168" i="18"/>
  <c r="V168" i="18"/>
  <c r="U168" i="18"/>
  <c r="T168" i="18"/>
  <c r="S168" i="18"/>
  <c r="R168" i="18"/>
  <c r="Q168" i="18"/>
  <c r="P168" i="18"/>
  <c r="O168" i="18"/>
  <c r="N168" i="18"/>
  <c r="M168" i="18"/>
  <c r="L168" i="18"/>
  <c r="K168" i="18"/>
  <c r="J168" i="18"/>
  <c r="I168" i="18"/>
  <c r="H168" i="18"/>
  <c r="G168" i="18"/>
  <c r="F168" i="18"/>
  <c r="E168" i="18"/>
  <c r="D168" i="18"/>
  <c r="CM167" i="18"/>
  <c r="CL167" i="18"/>
  <c r="CK167" i="18"/>
  <c r="CJ167" i="18"/>
  <c r="CI167" i="18"/>
  <c r="CH167" i="18"/>
  <c r="CG167" i="18"/>
  <c r="CF167" i="18"/>
  <c r="CE167" i="18"/>
  <c r="CD167" i="18"/>
  <c r="CC167" i="18"/>
  <c r="CB167" i="18"/>
  <c r="CA167" i="18"/>
  <c r="BZ167" i="18"/>
  <c r="BY167" i="18"/>
  <c r="BX167" i="18"/>
  <c r="BW167" i="18"/>
  <c r="BV167" i="18"/>
  <c r="BU167" i="18"/>
  <c r="BT167" i="18"/>
  <c r="BS167" i="18"/>
  <c r="BR167" i="18"/>
  <c r="BQ167" i="18"/>
  <c r="BP167" i="18"/>
  <c r="BO167" i="18"/>
  <c r="BN167" i="18"/>
  <c r="BM167" i="18"/>
  <c r="BL167" i="18"/>
  <c r="BK167" i="18"/>
  <c r="BJ167" i="18"/>
  <c r="BI167" i="18"/>
  <c r="BH167" i="18"/>
  <c r="BG167" i="18"/>
  <c r="BF167" i="18"/>
  <c r="BE167" i="18"/>
  <c r="BD167" i="18"/>
  <c r="BC167" i="18"/>
  <c r="BB167" i="18"/>
  <c r="BA167" i="18"/>
  <c r="AZ167" i="18"/>
  <c r="AY167" i="18"/>
  <c r="AX167" i="18"/>
  <c r="AW167" i="18"/>
  <c r="AV167" i="18"/>
  <c r="AU167" i="18"/>
  <c r="AT167" i="18"/>
  <c r="AS167" i="18"/>
  <c r="AR167" i="18"/>
  <c r="AQ167" i="18"/>
  <c r="AP167" i="18"/>
  <c r="AO167" i="18"/>
  <c r="AN167" i="18"/>
  <c r="AM167" i="18"/>
  <c r="AL167" i="18"/>
  <c r="AK167" i="18"/>
  <c r="AJ167" i="18"/>
  <c r="AI167" i="18"/>
  <c r="AH167" i="18"/>
  <c r="AG167" i="18"/>
  <c r="AF167" i="18"/>
  <c r="AE167" i="18"/>
  <c r="AD167" i="18"/>
  <c r="AC167" i="18"/>
  <c r="AB167" i="18"/>
  <c r="AA167" i="18"/>
  <c r="Z167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M166" i="18"/>
  <c r="CL166" i="18"/>
  <c r="CK166" i="18"/>
  <c r="CJ166" i="18"/>
  <c r="CI166" i="18"/>
  <c r="CH166" i="18"/>
  <c r="CG166" i="18"/>
  <c r="CF166" i="18"/>
  <c r="CE166" i="18"/>
  <c r="CD166" i="18"/>
  <c r="CC166" i="18"/>
  <c r="CB166" i="18"/>
  <c r="CA166" i="18"/>
  <c r="BZ166" i="18"/>
  <c r="BY166" i="18"/>
  <c r="BX166" i="18"/>
  <c r="BW166" i="18"/>
  <c r="BV166" i="18"/>
  <c r="BU166" i="18"/>
  <c r="BT166" i="18"/>
  <c r="BS166" i="18"/>
  <c r="BR166" i="18"/>
  <c r="BQ166" i="18"/>
  <c r="BP166" i="18"/>
  <c r="BO166" i="18"/>
  <c r="BN166" i="18"/>
  <c r="BM166" i="18"/>
  <c r="BL166" i="18"/>
  <c r="BK166" i="18"/>
  <c r="BJ166" i="18"/>
  <c r="BI166" i="18"/>
  <c r="BH166" i="18"/>
  <c r="BG166" i="18"/>
  <c r="BF166" i="18"/>
  <c r="BE166" i="18"/>
  <c r="BD166" i="18"/>
  <c r="BC166" i="18"/>
  <c r="BB166" i="18"/>
  <c r="BA166" i="18"/>
  <c r="AZ166" i="18"/>
  <c r="AY166" i="18"/>
  <c r="AX166" i="18"/>
  <c r="AW166" i="18"/>
  <c r="AV166" i="18"/>
  <c r="AU166" i="18"/>
  <c r="AT166" i="18"/>
  <c r="AS166" i="18"/>
  <c r="AR166" i="18"/>
  <c r="AQ166" i="18"/>
  <c r="AP166" i="18"/>
  <c r="AO166" i="18"/>
  <c r="AN166" i="18"/>
  <c r="AM166" i="18"/>
  <c r="AL166" i="18"/>
  <c r="AK166" i="18"/>
  <c r="AJ166" i="18"/>
  <c r="AI166" i="18"/>
  <c r="AH166" i="18"/>
  <c r="AG166" i="18"/>
  <c r="AF166" i="18"/>
  <c r="AE166" i="18"/>
  <c r="AD166" i="18"/>
  <c r="AC166" i="18"/>
  <c r="AB166" i="18"/>
  <c r="AA166" i="18"/>
  <c r="Z166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M165" i="18"/>
  <c r="CL165" i="18"/>
  <c r="CK165" i="18"/>
  <c r="CJ165" i="18"/>
  <c r="CI165" i="18"/>
  <c r="CH165" i="18"/>
  <c r="CG165" i="18"/>
  <c r="CF165" i="18"/>
  <c r="CE165" i="18"/>
  <c r="CD165" i="18"/>
  <c r="CC165" i="18"/>
  <c r="CB165" i="18"/>
  <c r="CA165" i="18"/>
  <c r="BZ165" i="18"/>
  <c r="BY165" i="18"/>
  <c r="BX165" i="18"/>
  <c r="BW165" i="18"/>
  <c r="BV165" i="18"/>
  <c r="BU165" i="18"/>
  <c r="BT165" i="18"/>
  <c r="BS165" i="18"/>
  <c r="BR165" i="18"/>
  <c r="BQ165" i="18"/>
  <c r="BP165" i="18"/>
  <c r="BO165" i="18"/>
  <c r="BN165" i="18"/>
  <c r="BM165" i="18"/>
  <c r="BL165" i="18"/>
  <c r="BK165" i="18"/>
  <c r="BJ165" i="18"/>
  <c r="BI165" i="18"/>
  <c r="BH165" i="18"/>
  <c r="BG165" i="18"/>
  <c r="BF165" i="18"/>
  <c r="BE165" i="18"/>
  <c r="BD165" i="18"/>
  <c r="BC165" i="18"/>
  <c r="BB165" i="18"/>
  <c r="BA165" i="18"/>
  <c r="AZ165" i="18"/>
  <c r="AY165" i="18"/>
  <c r="AX165" i="18"/>
  <c r="AW165" i="18"/>
  <c r="AV165" i="18"/>
  <c r="AU165" i="18"/>
  <c r="AT165" i="18"/>
  <c r="AS165" i="18"/>
  <c r="AR165" i="18"/>
  <c r="AQ165" i="18"/>
  <c r="AP165" i="18"/>
  <c r="AO165" i="18"/>
  <c r="AN165" i="18"/>
  <c r="AM165" i="18"/>
  <c r="AL165" i="18"/>
  <c r="AK165" i="18"/>
  <c r="AJ165" i="18"/>
  <c r="AI165" i="18"/>
  <c r="AH165" i="18"/>
  <c r="AG165" i="18"/>
  <c r="AF165" i="18"/>
  <c r="AE165" i="18"/>
  <c r="AD165" i="18"/>
  <c r="AC165" i="18"/>
  <c r="AB165" i="18"/>
  <c r="AA165" i="18"/>
  <c r="Z165" i="18"/>
  <c r="Y165" i="18"/>
  <c r="X165" i="18"/>
  <c r="W165" i="18"/>
  <c r="V165" i="18"/>
  <c r="U165" i="18"/>
  <c r="T165" i="18"/>
  <c r="S165" i="18"/>
  <c r="R165" i="18"/>
  <c r="Q165" i="18"/>
  <c r="P165" i="18"/>
  <c r="O165" i="18"/>
  <c r="N165" i="18"/>
  <c r="M165" i="18"/>
  <c r="L165" i="18"/>
  <c r="K165" i="18"/>
  <c r="J165" i="18"/>
  <c r="I165" i="18"/>
  <c r="H165" i="18"/>
  <c r="G165" i="18"/>
  <c r="F165" i="18"/>
  <c r="E165" i="18"/>
  <c r="D165" i="18"/>
  <c r="CM164" i="18"/>
  <c r="CL164" i="18"/>
  <c r="CK164" i="18"/>
  <c r="CJ164" i="18"/>
  <c r="CI164" i="18"/>
  <c r="CH164" i="18"/>
  <c r="CG164" i="18"/>
  <c r="CF164" i="18"/>
  <c r="CE164" i="18"/>
  <c r="CD164" i="18"/>
  <c r="CC164" i="18"/>
  <c r="CB164" i="18"/>
  <c r="CA164" i="18"/>
  <c r="BZ164" i="18"/>
  <c r="BY164" i="18"/>
  <c r="BX164" i="18"/>
  <c r="BW164" i="18"/>
  <c r="BV164" i="18"/>
  <c r="BU164" i="18"/>
  <c r="BT164" i="18"/>
  <c r="BS164" i="18"/>
  <c r="BR164" i="18"/>
  <c r="BQ164" i="18"/>
  <c r="BP164" i="18"/>
  <c r="BO164" i="18"/>
  <c r="BN164" i="18"/>
  <c r="BM164" i="18"/>
  <c r="BL164" i="18"/>
  <c r="BK164" i="18"/>
  <c r="BJ164" i="18"/>
  <c r="BI164" i="18"/>
  <c r="BH164" i="18"/>
  <c r="BG164" i="18"/>
  <c r="BF164" i="18"/>
  <c r="BE164" i="18"/>
  <c r="BD164" i="18"/>
  <c r="BC164" i="18"/>
  <c r="BB164" i="18"/>
  <c r="BA164" i="18"/>
  <c r="AZ164" i="18"/>
  <c r="AY164" i="18"/>
  <c r="AX164" i="18"/>
  <c r="AW164" i="18"/>
  <c r="AV164" i="18"/>
  <c r="AU164" i="18"/>
  <c r="AT164" i="18"/>
  <c r="AS164" i="18"/>
  <c r="AR164" i="18"/>
  <c r="AQ164" i="18"/>
  <c r="AP164" i="18"/>
  <c r="AO164" i="18"/>
  <c r="AN164" i="18"/>
  <c r="AM164" i="18"/>
  <c r="AL164" i="18"/>
  <c r="AK164" i="18"/>
  <c r="AJ164" i="18"/>
  <c r="AI164" i="18"/>
  <c r="AH164" i="18"/>
  <c r="AG164" i="18"/>
  <c r="AF164" i="18"/>
  <c r="AE164" i="18"/>
  <c r="AD164" i="18"/>
  <c r="AC164" i="18"/>
  <c r="AB164" i="18"/>
  <c r="AA164" i="18"/>
  <c r="Z164" i="18"/>
  <c r="Y164" i="18"/>
  <c r="X164" i="18"/>
  <c r="W164" i="18"/>
  <c r="V164" i="18"/>
  <c r="U164" i="18"/>
  <c r="T164" i="18"/>
  <c r="S164" i="18"/>
  <c r="R164" i="18"/>
  <c r="Q164" i="18"/>
  <c r="P164" i="18"/>
  <c r="O164" i="18"/>
  <c r="N164" i="18"/>
  <c r="M164" i="18"/>
  <c r="L164" i="18"/>
  <c r="K164" i="18"/>
  <c r="J164" i="18"/>
  <c r="I164" i="18"/>
  <c r="H164" i="18"/>
  <c r="G164" i="18"/>
  <c r="F164" i="18"/>
  <c r="E164" i="18"/>
  <c r="D164" i="18"/>
  <c r="CM163" i="18"/>
  <c r="CL163" i="18"/>
  <c r="CK163" i="18"/>
  <c r="CJ163" i="18"/>
  <c r="CI163" i="18"/>
  <c r="CH163" i="18"/>
  <c r="CG163" i="18"/>
  <c r="CF163" i="18"/>
  <c r="CE163" i="18"/>
  <c r="CD163" i="18"/>
  <c r="CC163" i="18"/>
  <c r="CB163" i="18"/>
  <c r="CA163" i="18"/>
  <c r="BZ163" i="18"/>
  <c r="BY163" i="18"/>
  <c r="BX163" i="18"/>
  <c r="BW163" i="18"/>
  <c r="BV163" i="18"/>
  <c r="BU163" i="18"/>
  <c r="BT163" i="18"/>
  <c r="BS163" i="18"/>
  <c r="BR163" i="18"/>
  <c r="BQ163" i="18"/>
  <c r="BP163" i="18"/>
  <c r="BO163" i="18"/>
  <c r="BN163" i="18"/>
  <c r="BM163" i="18"/>
  <c r="BL163" i="18"/>
  <c r="BK163" i="18"/>
  <c r="BJ163" i="18"/>
  <c r="BI163" i="18"/>
  <c r="BH163" i="18"/>
  <c r="BG163" i="18"/>
  <c r="BF163" i="18"/>
  <c r="BE163" i="18"/>
  <c r="BD163" i="18"/>
  <c r="BC163" i="18"/>
  <c r="BB163" i="18"/>
  <c r="BA163" i="18"/>
  <c r="AZ163" i="18"/>
  <c r="AY163" i="18"/>
  <c r="AX163" i="18"/>
  <c r="AW163" i="18"/>
  <c r="AV163" i="18"/>
  <c r="AU163" i="18"/>
  <c r="AT163" i="18"/>
  <c r="AS163" i="18"/>
  <c r="AR163" i="18"/>
  <c r="AQ163" i="18"/>
  <c r="AP163" i="18"/>
  <c r="AO163" i="18"/>
  <c r="AN163" i="18"/>
  <c r="AM163" i="18"/>
  <c r="AL163" i="18"/>
  <c r="AK163" i="18"/>
  <c r="AJ163" i="18"/>
  <c r="AI163" i="18"/>
  <c r="AH163" i="18"/>
  <c r="AG163" i="18"/>
  <c r="AF163" i="18"/>
  <c r="AE163" i="18"/>
  <c r="AD163" i="18"/>
  <c r="AC163" i="18"/>
  <c r="AB163" i="18"/>
  <c r="AA163" i="18"/>
  <c r="Z163" i="18"/>
  <c r="Y163" i="18"/>
  <c r="X163" i="18"/>
  <c r="W163" i="18"/>
  <c r="V163" i="18"/>
  <c r="U163" i="18"/>
  <c r="T163" i="18"/>
  <c r="S163" i="18"/>
  <c r="R163" i="18"/>
  <c r="Q163" i="18"/>
  <c r="P163" i="18"/>
  <c r="O163" i="18"/>
  <c r="N163" i="18"/>
  <c r="M163" i="18"/>
  <c r="L163" i="18"/>
  <c r="K163" i="18"/>
  <c r="J163" i="18"/>
  <c r="I163" i="18"/>
  <c r="H163" i="18"/>
  <c r="G163" i="18"/>
  <c r="F163" i="18"/>
  <c r="E163" i="18"/>
  <c r="D163" i="18"/>
  <c r="CM162" i="18"/>
  <c r="CL162" i="18"/>
  <c r="CK162" i="18"/>
  <c r="CJ162" i="18"/>
  <c r="CI162" i="18"/>
  <c r="CH162" i="18"/>
  <c r="CG162" i="18"/>
  <c r="CF162" i="18"/>
  <c r="CE162" i="18"/>
  <c r="CD162" i="18"/>
  <c r="CC162" i="18"/>
  <c r="CB162" i="18"/>
  <c r="CA162" i="18"/>
  <c r="BZ162" i="18"/>
  <c r="BY162" i="18"/>
  <c r="BX162" i="18"/>
  <c r="BW162" i="18"/>
  <c r="BV162" i="18"/>
  <c r="BU162" i="18"/>
  <c r="BT162" i="18"/>
  <c r="BS162" i="18"/>
  <c r="BR162" i="18"/>
  <c r="BQ162" i="18"/>
  <c r="BP162" i="18"/>
  <c r="BO162" i="18"/>
  <c r="BN162" i="18"/>
  <c r="BM162" i="18"/>
  <c r="BL162" i="18"/>
  <c r="BK162" i="18"/>
  <c r="BJ162" i="18"/>
  <c r="BI162" i="18"/>
  <c r="BH162" i="18"/>
  <c r="BG162" i="18"/>
  <c r="BF162" i="18"/>
  <c r="BE162" i="18"/>
  <c r="BD162" i="18"/>
  <c r="BC162" i="18"/>
  <c r="BB162" i="18"/>
  <c r="BA162" i="18"/>
  <c r="AZ162" i="18"/>
  <c r="AY162" i="18"/>
  <c r="AX162" i="18"/>
  <c r="AW162" i="18"/>
  <c r="AV162" i="18"/>
  <c r="AU162" i="18"/>
  <c r="AT162" i="18"/>
  <c r="AS162" i="18"/>
  <c r="AR162" i="18"/>
  <c r="AQ162" i="18"/>
  <c r="AP162" i="18"/>
  <c r="AO162" i="18"/>
  <c r="AN162" i="18"/>
  <c r="AM162" i="18"/>
  <c r="AL162" i="18"/>
  <c r="AK162" i="18"/>
  <c r="AJ162" i="18"/>
  <c r="AI162" i="18"/>
  <c r="AH162" i="18"/>
  <c r="AG162" i="18"/>
  <c r="AF162" i="18"/>
  <c r="AE162" i="18"/>
  <c r="AD162" i="18"/>
  <c r="AC162" i="18"/>
  <c r="AB162" i="18"/>
  <c r="AA162" i="18"/>
  <c r="Z162" i="18"/>
  <c r="Y162" i="18"/>
  <c r="X162" i="18"/>
  <c r="W162" i="18"/>
  <c r="V162" i="18"/>
  <c r="U162" i="18"/>
  <c r="T162" i="18"/>
  <c r="S162" i="18"/>
  <c r="R162" i="18"/>
  <c r="Q162" i="18"/>
  <c r="P162" i="18"/>
  <c r="O162" i="18"/>
  <c r="N162" i="18"/>
  <c r="M162" i="18"/>
  <c r="L162" i="18"/>
  <c r="K162" i="18"/>
  <c r="J162" i="18"/>
  <c r="I162" i="18"/>
  <c r="H162" i="18"/>
  <c r="G162" i="18"/>
  <c r="F162" i="18"/>
  <c r="E162" i="18"/>
  <c r="D162" i="18"/>
  <c r="CM161" i="18"/>
  <c r="CL161" i="18"/>
  <c r="CK161" i="18"/>
  <c r="CJ161" i="18"/>
  <c r="CI161" i="18"/>
  <c r="CH161" i="18"/>
  <c r="CG161" i="18"/>
  <c r="CF161" i="18"/>
  <c r="CE161" i="18"/>
  <c r="CD161" i="18"/>
  <c r="CC161" i="18"/>
  <c r="CB161" i="18"/>
  <c r="CA161" i="18"/>
  <c r="BZ161" i="18"/>
  <c r="BY161" i="18"/>
  <c r="BX161" i="18"/>
  <c r="BW161" i="18"/>
  <c r="BV161" i="18"/>
  <c r="BU161" i="18"/>
  <c r="BT161" i="18"/>
  <c r="BS161" i="18"/>
  <c r="BR161" i="18"/>
  <c r="BQ161" i="18"/>
  <c r="BP161" i="18"/>
  <c r="BO161" i="18"/>
  <c r="BN161" i="18"/>
  <c r="BM161" i="18"/>
  <c r="BL161" i="18"/>
  <c r="BK161" i="18"/>
  <c r="BJ161" i="18"/>
  <c r="BI161" i="18"/>
  <c r="BH161" i="18"/>
  <c r="BG161" i="18"/>
  <c r="BF161" i="18"/>
  <c r="BE161" i="18"/>
  <c r="BD161" i="18"/>
  <c r="BC161" i="18"/>
  <c r="BB161" i="18"/>
  <c r="BA161" i="18"/>
  <c r="AZ161" i="18"/>
  <c r="AY161" i="18"/>
  <c r="AX161" i="18"/>
  <c r="AW161" i="18"/>
  <c r="AV161" i="18"/>
  <c r="AU161" i="18"/>
  <c r="AT161" i="18"/>
  <c r="AS161" i="18"/>
  <c r="AR161" i="18"/>
  <c r="AQ161" i="18"/>
  <c r="AP161" i="18"/>
  <c r="AO161" i="18"/>
  <c r="AN161" i="18"/>
  <c r="AM161" i="18"/>
  <c r="AL161" i="18"/>
  <c r="AK161" i="18"/>
  <c r="AJ161" i="18"/>
  <c r="AI161" i="18"/>
  <c r="AH161" i="18"/>
  <c r="AG161" i="18"/>
  <c r="AF161" i="18"/>
  <c r="AE161" i="18"/>
  <c r="AD161" i="18"/>
  <c r="AC161" i="18"/>
  <c r="AB161" i="18"/>
  <c r="AA161" i="18"/>
  <c r="Z161" i="18"/>
  <c r="Y161" i="18"/>
  <c r="X161" i="18"/>
  <c r="W161" i="18"/>
  <c r="V161" i="18"/>
  <c r="U161" i="18"/>
  <c r="T161" i="18"/>
  <c r="S161" i="18"/>
  <c r="R161" i="18"/>
  <c r="Q161" i="18"/>
  <c r="P161" i="18"/>
  <c r="O161" i="18"/>
  <c r="N161" i="18"/>
  <c r="M161" i="18"/>
  <c r="L161" i="18"/>
  <c r="K161" i="18"/>
  <c r="J161" i="18"/>
  <c r="I161" i="18"/>
  <c r="H161" i="18"/>
  <c r="G161" i="18"/>
  <c r="F161" i="18"/>
  <c r="E161" i="18"/>
  <c r="D161" i="18"/>
  <c r="CM160" i="18"/>
  <c r="CL160" i="18"/>
  <c r="CK160" i="18"/>
  <c r="CJ160" i="18"/>
  <c r="CI160" i="18"/>
  <c r="CH160" i="18"/>
  <c r="CG160" i="18"/>
  <c r="CF160" i="18"/>
  <c r="CE160" i="18"/>
  <c r="CD160" i="18"/>
  <c r="CC160" i="18"/>
  <c r="CB160" i="18"/>
  <c r="CA160" i="18"/>
  <c r="BZ160" i="18"/>
  <c r="BY160" i="18"/>
  <c r="BX160" i="18"/>
  <c r="BW160" i="18"/>
  <c r="BV160" i="18"/>
  <c r="BU160" i="18"/>
  <c r="BT160" i="18"/>
  <c r="BS160" i="18"/>
  <c r="BR160" i="18"/>
  <c r="BQ160" i="18"/>
  <c r="BP160" i="18"/>
  <c r="BO160" i="18"/>
  <c r="BN160" i="18"/>
  <c r="BM160" i="18"/>
  <c r="BL160" i="18"/>
  <c r="BK160" i="18"/>
  <c r="BJ160" i="18"/>
  <c r="BI160" i="18"/>
  <c r="BH160" i="18"/>
  <c r="BG160" i="18"/>
  <c r="BF160" i="18"/>
  <c r="BE160" i="18"/>
  <c r="BD160" i="18"/>
  <c r="BC160" i="18"/>
  <c r="BB160" i="18"/>
  <c r="BA160" i="18"/>
  <c r="AZ160" i="18"/>
  <c r="AY160" i="18"/>
  <c r="AX160" i="18"/>
  <c r="AW160" i="18"/>
  <c r="AV160" i="18"/>
  <c r="AU160" i="18"/>
  <c r="AT160" i="18"/>
  <c r="AS160" i="18"/>
  <c r="AR160" i="18"/>
  <c r="AQ160" i="18"/>
  <c r="AP160" i="18"/>
  <c r="AO160" i="18"/>
  <c r="AN160" i="18"/>
  <c r="AM160" i="18"/>
  <c r="AL160" i="18"/>
  <c r="AK160" i="18"/>
  <c r="AJ160" i="18"/>
  <c r="AI160" i="18"/>
  <c r="AH160" i="18"/>
  <c r="AG160" i="18"/>
  <c r="AF160" i="18"/>
  <c r="AE160" i="18"/>
  <c r="AD160" i="18"/>
  <c r="AC160" i="18"/>
  <c r="AB160" i="18"/>
  <c r="AA160" i="18"/>
  <c r="Z160" i="18"/>
  <c r="Y160" i="18"/>
  <c r="X160" i="18"/>
  <c r="W160" i="18"/>
  <c r="V160" i="18"/>
  <c r="U160" i="18"/>
  <c r="T160" i="18"/>
  <c r="S160" i="18"/>
  <c r="R160" i="18"/>
  <c r="Q160" i="18"/>
  <c r="P160" i="18"/>
  <c r="O160" i="18"/>
  <c r="N160" i="18"/>
  <c r="M160" i="18"/>
  <c r="L160" i="18"/>
  <c r="K160" i="18"/>
  <c r="J160" i="18"/>
  <c r="I160" i="18"/>
  <c r="H160" i="18"/>
  <c r="G160" i="18"/>
  <c r="F160" i="18"/>
  <c r="E160" i="18"/>
  <c r="D160" i="18"/>
  <c r="CM159" i="18"/>
  <c r="CL159" i="18"/>
  <c r="CK159" i="18"/>
  <c r="CJ159" i="18"/>
  <c r="CI159" i="18"/>
  <c r="CH159" i="18"/>
  <c r="CG159" i="18"/>
  <c r="CF159" i="18"/>
  <c r="CE159" i="18"/>
  <c r="CD159" i="18"/>
  <c r="CC159" i="18"/>
  <c r="CB159" i="18"/>
  <c r="CA159" i="18"/>
  <c r="BZ159" i="18"/>
  <c r="BY159" i="18"/>
  <c r="BX159" i="18"/>
  <c r="BW159" i="18"/>
  <c r="BV159" i="18"/>
  <c r="BU159" i="18"/>
  <c r="BT159" i="18"/>
  <c r="BS159" i="18"/>
  <c r="BR159" i="18"/>
  <c r="BQ159" i="18"/>
  <c r="BP159" i="18"/>
  <c r="BO159" i="18"/>
  <c r="BN159" i="18"/>
  <c r="BM159" i="18"/>
  <c r="BL159" i="18"/>
  <c r="BK159" i="18"/>
  <c r="BJ159" i="18"/>
  <c r="BI159" i="18"/>
  <c r="BH159" i="18"/>
  <c r="BG159" i="18"/>
  <c r="BF159" i="18"/>
  <c r="BE159" i="18"/>
  <c r="BD159" i="18"/>
  <c r="BC159" i="18"/>
  <c r="BB159" i="18"/>
  <c r="BA159" i="18"/>
  <c r="AZ159" i="18"/>
  <c r="AY159" i="18"/>
  <c r="AX159" i="18"/>
  <c r="AW159" i="18"/>
  <c r="AV159" i="18"/>
  <c r="AU159" i="18"/>
  <c r="AT159" i="18"/>
  <c r="AS159" i="18"/>
  <c r="AR159" i="18"/>
  <c r="AQ159" i="18"/>
  <c r="AP159" i="18"/>
  <c r="AO159" i="18"/>
  <c r="AN159" i="18"/>
  <c r="AM159" i="18"/>
  <c r="AL159" i="18"/>
  <c r="AK159" i="18"/>
  <c r="AJ159" i="18"/>
  <c r="AI159" i="18"/>
  <c r="AH159" i="18"/>
  <c r="AG159" i="18"/>
  <c r="AF159" i="18"/>
  <c r="AE159" i="18"/>
  <c r="AD159" i="18"/>
  <c r="AC159" i="18"/>
  <c r="AB159" i="18"/>
  <c r="AA159" i="18"/>
  <c r="Z159" i="18"/>
  <c r="Y159" i="18"/>
  <c r="X159" i="18"/>
  <c r="W159" i="18"/>
  <c r="V159" i="18"/>
  <c r="U159" i="18"/>
  <c r="T159" i="18"/>
  <c r="S159" i="18"/>
  <c r="R159" i="18"/>
  <c r="Q159" i="18"/>
  <c r="P159" i="18"/>
  <c r="O159" i="18"/>
  <c r="N159" i="18"/>
  <c r="M159" i="18"/>
  <c r="L159" i="18"/>
  <c r="K159" i="18"/>
  <c r="J159" i="18"/>
  <c r="I159" i="18"/>
  <c r="H159" i="18"/>
  <c r="G159" i="18"/>
  <c r="F159" i="18"/>
  <c r="E159" i="18"/>
  <c r="D159" i="18"/>
  <c r="CM158" i="18"/>
  <c r="CL158" i="18"/>
  <c r="CK158" i="18"/>
  <c r="CJ158" i="18"/>
  <c r="CI158" i="18"/>
  <c r="CH158" i="18"/>
  <c r="CG158" i="18"/>
  <c r="CF158" i="18"/>
  <c r="CE158" i="18"/>
  <c r="CD158" i="18"/>
  <c r="CC158" i="18"/>
  <c r="CB158" i="18"/>
  <c r="CA158" i="18"/>
  <c r="BZ158" i="18"/>
  <c r="BY158" i="18"/>
  <c r="BX158" i="18"/>
  <c r="BW158" i="18"/>
  <c r="BV158" i="18"/>
  <c r="BU158" i="18"/>
  <c r="BT158" i="18"/>
  <c r="BS158" i="18"/>
  <c r="BR158" i="18"/>
  <c r="BQ158" i="18"/>
  <c r="BP158" i="18"/>
  <c r="BO158" i="18"/>
  <c r="BN158" i="18"/>
  <c r="BM158" i="18"/>
  <c r="BL158" i="18"/>
  <c r="BK158" i="18"/>
  <c r="BJ158" i="18"/>
  <c r="BI158" i="18"/>
  <c r="BH158" i="18"/>
  <c r="BG158" i="18"/>
  <c r="BF158" i="18"/>
  <c r="BE158" i="18"/>
  <c r="BD158" i="18"/>
  <c r="BC158" i="18"/>
  <c r="BB158" i="18"/>
  <c r="BA158" i="18"/>
  <c r="AZ158" i="18"/>
  <c r="AY158" i="18"/>
  <c r="AX158" i="18"/>
  <c r="AW158" i="18"/>
  <c r="AV158" i="18"/>
  <c r="AU158" i="18"/>
  <c r="AT158" i="18"/>
  <c r="AS158" i="18"/>
  <c r="AR158" i="18"/>
  <c r="AQ158" i="18"/>
  <c r="AP158" i="18"/>
  <c r="AO158" i="18"/>
  <c r="AN158" i="18"/>
  <c r="AM158" i="18"/>
  <c r="AL158" i="18"/>
  <c r="AK158" i="18"/>
  <c r="AJ158" i="18"/>
  <c r="AI158" i="18"/>
  <c r="AH158" i="18"/>
  <c r="AG158" i="18"/>
  <c r="AF158" i="18"/>
  <c r="AE158" i="18"/>
  <c r="AD158" i="18"/>
  <c r="AC158" i="18"/>
  <c r="AB158" i="18"/>
  <c r="AA158" i="18"/>
  <c r="Z158" i="18"/>
  <c r="Y158" i="18"/>
  <c r="X158" i="18"/>
  <c r="W158" i="18"/>
  <c r="V158" i="18"/>
  <c r="U158" i="18"/>
  <c r="T158" i="18"/>
  <c r="S158" i="18"/>
  <c r="R158" i="18"/>
  <c r="Q158" i="18"/>
  <c r="P158" i="18"/>
  <c r="O158" i="18"/>
  <c r="N158" i="18"/>
  <c r="M158" i="18"/>
  <c r="L158" i="18"/>
  <c r="K158" i="18"/>
  <c r="J158" i="18"/>
  <c r="I158" i="18"/>
  <c r="H158" i="18"/>
  <c r="G158" i="18"/>
  <c r="F158" i="18"/>
  <c r="E158" i="18"/>
  <c r="D158" i="18"/>
  <c r="CM157" i="18"/>
  <c r="CL157" i="18"/>
  <c r="CK157" i="18"/>
  <c r="CJ157" i="18"/>
  <c r="CI157" i="18"/>
  <c r="CH157" i="18"/>
  <c r="CG157" i="18"/>
  <c r="CF157" i="18"/>
  <c r="CE157" i="18"/>
  <c r="CD157" i="18"/>
  <c r="CC157" i="18"/>
  <c r="CB157" i="18"/>
  <c r="CA157" i="18"/>
  <c r="BZ157" i="18"/>
  <c r="BY157" i="18"/>
  <c r="BX157" i="18"/>
  <c r="BW157" i="18"/>
  <c r="BV157" i="18"/>
  <c r="BU157" i="18"/>
  <c r="BT157" i="18"/>
  <c r="BS157" i="18"/>
  <c r="BR157" i="18"/>
  <c r="BQ157" i="18"/>
  <c r="BP157" i="18"/>
  <c r="BO157" i="18"/>
  <c r="BN157" i="18"/>
  <c r="BM157" i="18"/>
  <c r="BL157" i="18"/>
  <c r="BK157" i="18"/>
  <c r="BJ157" i="18"/>
  <c r="BI157" i="18"/>
  <c r="BH157" i="18"/>
  <c r="BG157" i="18"/>
  <c r="BF157" i="18"/>
  <c r="BE157" i="18"/>
  <c r="BD157" i="18"/>
  <c r="BC157" i="18"/>
  <c r="BB157" i="18"/>
  <c r="BA157" i="18"/>
  <c r="AZ157" i="18"/>
  <c r="AY157" i="18"/>
  <c r="AX157" i="18"/>
  <c r="AW157" i="18"/>
  <c r="AV157" i="18"/>
  <c r="AU157" i="18"/>
  <c r="AT157" i="18"/>
  <c r="AS157" i="18"/>
  <c r="AR157" i="18"/>
  <c r="AQ157" i="18"/>
  <c r="AP157" i="18"/>
  <c r="AO157" i="18"/>
  <c r="AN157" i="18"/>
  <c r="AM157" i="18"/>
  <c r="AL157" i="18"/>
  <c r="AK157" i="18"/>
  <c r="AJ157" i="18"/>
  <c r="AI157" i="18"/>
  <c r="AH157" i="18"/>
  <c r="AG157" i="18"/>
  <c r="AF157" i="18"/>
  <c r="AE157" i="18"/>
  <c r="AD157" i="18"/>
  <c r="AC157" i="18"/>
  <c r="AB157" i="18"/>
  <c r="AA157" i="18"/>
  <c r="Z157" i="18"/>
  <c r="Y157" i="18"/>
  <c r="X157" i="18"/>
  <c r="W157" i="18"/>
  <c r="V157" i="18"/>
  <c r="U157" i="18"/>
  <c r="T157" i="18"/>
  <c r="S157" i="18"/>
  <c r="R157" i="18"/>
  <c r="Q157" i="18"/>
  <c r="P157" i="18"/>
  <c r="O157" i="18"/>
  <c r="N157" i="18"/>
  <c r="M157" i="18"/>
  <c r="L157" i="18"/>
  <c r="K157" i="18"/>
  <c r="J157" i="18"/>
  <c r="I157" i="18"/>
  <c r="H157" i="18"/>
  <c r="G157" i="18"/>
  <c r="F157" i="18"/>
  <c r="E157" i="18"/>
  <c r="D157" i="18"/>
  <c r="CM156" i="18"/>
  <c r="CL156" i="18"/>
  <c r="CK156" i="18"/>
  <c r="CJ156" i="18"/>
  <c r="CI156" i="18"/>
  <c r="CH156" i="18"/>
  <c r="CG156" i="18"/>
  <c r="CF156" i="18"/>
  <c r="CE156" i="18"/>
  <c r="CD156" i="18"/>
  <c r="CC156" i="18"/>
  <c r="CB156" i="18"/>
  <c r="CA156" i="18"/>
  <c r="BZ156" i="18"/>
  <c r="BY156" i="18"/>
  <c r="BX156" i="18"/>
  <c r="BW156" i="18"/>
  <c r="BV156" i="18"/>
  <c r="BU156" i="18"/>
  <c r="BT156" i="18"/>
  <c r="BS156" i="18"/>
  <c r="BR156" i="18"/>
  <c r="BQ156" i="18"/>
  <c r="BP156" i="18"/>
  <c r="BO156" i="18"/>
  <c r="BN156" i="18"/>
  <c r="BM156" i="18"/>
  <c r="BL156" i="18"/>
  <c r="BK156" i="18"/>
  <c r="BJ156" i="18"/>
  <c r="BI156" i="18"/>
  <c r="BH156" i="18"/>
  <c r="BG156" i="18"/>
  <c r="BF156" i="18"/>
  <c r="BE156" i="18"/>
  <c r="BD156" i="18"/>
  <c r="BC156" i="18"/>
  <c r="BB156" i="18"/>
  <c r="BA156" i="18"/>
  <c r="AZ156" i="18"/>
  <c r="AY156" i="18"/>
  <c r="AX156" i="18"/>
  <c r="AW156" i="18"/>
  <c r="AV156" i="18"/>
  <c r="AU156" i="18"/>
  <c r="AT156" i="18"/>
  <c r="AS156" i="18"/>
  <c r="AR156" i="18"/>
  <c r="AQ156" i="18"/>
  <c r="AP156" i="18"/>
  <c r="AO156" i="18"/>
  <c r="AN156" i="18"/>
  <c r="AM156" i="18"/>
  <c r="AL156" i="18"/>
  <c r="AK156" i="18"/>
  <c r="AJ156" i="18"/>
  <c r="AI156" i="18"/>
  <c r="AH156" i="18"/>
  <c r="AG156" i="18"/>
  <c r="AF156" i="18"/>
  <c r="AE156" i="18"/>
  <c r="AD156" i="18"/>
  <c r="AC156" i="18"/>
  <c r="AB156" i="18"/>
  <c r="AA156" i="18"/>
  <c r="Z156" i="18"/>
  <c r="Y156" i="18"/>
  <c r="X156" i="18"/>
  <c r="W156" i="18"/>
  <c r="V156" i="18"/>
  <c r="U156" i="18"/>
  <c r="T156" i="18"/>
  <c r="S156" i="18"/>
  <c r="R156" i="18"/>
  <c r="Q156" i="18"/>
  <c r="P156" i="18"/>
  <c r="O156" i="18"/>
  <c r="N156" i="18"/>
  <c r="M156" i="18"/>
  <c r="L156" i="18"/>
  <c r="K156" i="18"/>
  <c r="J156" i="18"/>
  <c r="I156" i="18"/>
  <c r="H156" i="18"/>
  <c r="G156" i="18"/>
  <c r="F156" i="18"/>
  <c r="E156" i="18"/>
  <c r="D156" i="18"/>
  <c r="CM155" i="18"/>
  <c r="CL155" i="18"/>
  <c r="CK155" i="18"/>
  <c r="CJ155" i="18"/>
  <c r="CI155" i="18"/>
  <c r="CH155" i="18"/>
  <c r="CG155" i="18"/>
  <c r="CF155" i="18"/>
  <c r="CE155" i="18"/>
  <c r="CD155" i="18"/>
  <c r="CC155" i="18"/>
  <c r="CB155" i="18"/>
  <c r="CA155" i="18"/>
  <c r="BZ155" i="18"/>
  <c r="BY155" i="18"/>
  <c r="BX155" i="18"/>
  <c r="BW155" i="18"/>
  <c r="BV155" i="18"/>
  <c r="BU155" i="18"/>
  <c r="BT155" i="18"/>
  <c r="BS155" i="18"/>
  <c r="BR155" i="18"/>
  <c r="BQ155" i="18"/>
  <c r="BP155" i="18"/>
  <c r="BO155" i="18"/>
  <c r="BN155" i="18"/>
  <c r="BM155" i="18"/>
  <c r="BL155" i="18"/>
  <c r="BK155" i="18"/>
  <c r="BJ155" i="18"/>
  <c r="BI155" i="18"/>
  <c r="BH155" i="18"/>
  <c r="BG155" i="18"/>
  <c r="BF155" i="18"/>
  <c r="BE155" i="18"/>
  <c r="BD155" i="18"/>
  <c r="BC155" i="18"/>
  <c r="BB155" i="18"/>
  <c r="BA155" i="18"/>
  <c r="AZ155" i="18"/>
  <c r="AY155" i="18"/>
  <c r="AX155" i="18"/>
  <c r="AW155" i="18"/>
  <c r="AV155" i="18"/>
  <c r="AU155" i="18"/>
  <c r="AT155" i="18"/>
  <c r="AS155" i="18"/>
  <c r="AR155" i="18"/>
  <c r="AQ155" i="18"/>
  <c r="AP155" i="18"/>
  <c r="AO155" i="18"/>
  <c r="AN155" i="18"/>
  <c r="AM155" i="18"/>
  <c r="AL155" i="18"/>
  <c r="AK155" i="18"/>
  <c r="AJ155" i="18"/>
  <c r="AI155" i="18"/>
  <c r="AH155" i="18"/>
  <c r="AG155" i="18"/>
  <c r="AF155" i="18"/>
  <c r="AE155" i="18"/>
  <c r="AD155" i="18"/>
  <c r="AC155" i="18"/>
  <c r="AB155" i="18"/>
  <c r="AA155" i="18"/>
  <c r="Z155" i="18"/>
  <c r="Y155" i="18"/>
  <c r="X155" i="18"/>
  <c r="W155" i="18"/>
  <c r="V155" i="18"/>
  <c r="U155" i="18"/>
  <c r="T155" i="18"/>
  <c r="S155" i="18"/>
  <c r="R155" i="18"/>
  <c r="Q155" i="18"/>
  <c r="P155" i="18"/>
  <c r="O155" i="18"/>
  <c r="N155" i="18"/>
  <c r="M155" i="18"/>
  <c r="L155" i="18"/>
  <c r="K155" i="18"/>
  <c r="J155" i="18"/>
  <c r="I155" i="18"/>
  <c r="H155" i="18"/>
  <c r="G155" i="18"/>
  <c r="F155" i="18"/>
  <c r="E155" i="18"/>
  <c r="D155" i="18"/>
  <c r="CM154" i="18"/>
  <c r="CL154" i="18"/>
  <c r="CK154" i="18"/>
  <c r="CJ154" i="18"/>
  <c r="CI154" i="18"/>
  <c r="CH154" i="18"/>
  <c r="CG154" i="18"/>
  <c r="CF154" i="18"/>
  <c r="CE154" i="18"/>
  <c r="CD154" i="18"/>
  <c r="CC154" i="18"/>
  <c r="CB154" i="18"/>
  <c r="CA154" i="18"/>
  <c r="BZ154" i="18"/>
  <c r="BY154" i="18"/>
  <c r="BX154" i="18"/>
  <c r="BW154" i="18"/>
  <c r="BV154" i="18"/>
  <c r="BU154" i="18"/>
  <c r="BT154" i="18"/>
  <c r="BS154" i="18"/>
  <c r="BR154" i="18"/>
  <c r="BQ154" i="18"/>
  <c r="BP154" i="18"/>
  <c r="BO154" i="18"/>
  <c r="BN154" i="18"/>
  <c r="BM154" i="18"/>
  <c r="BL154" i="18"/>
  <c r="BK154" i="18"/>
  <c r="BJ154" i="18"/>
  <c r="BI154" i="18"/>
  <c r="BH154" i="18"/>
  <c r="BG154" i="18"/>
  <c r="BF154" i="18"/>
  <c r="BE154" i="18"/>
  <c r="BD154" i="18"/>
  <c r="BC154" i="18"/>
  <c r="BB154" i="18"/>
  <c r="BA154" i="18"/>
  <c r="AZ154" i="18"/>
  <c r="AY154" i="18"/>
  <c r="AX154" i="18"/>
  <c r="AW154" i="18"/>
  <c r="AV154" i="18"/>
  <c r="AU154" i="18"/>
  <c r="AT154" i="18"/>
  <c r="AS154" i="18"/>
  <c r="AR154" i="18"/>
  <c r="AQ154" i="18"/>
  <c r="AP154" i="18"/>
  <c r="AO154" i="18"/>
  <c r="AN154" i="18"/>
  <c r="AM154" i="18"/>
  <c r="AL154" i="18"/>
  <c r="AK154" i="18"/>
  <c r="AJ154" i="18"/>
  <c r="AI154" i="18"/>
  <c r="AH154" i="18"/>
  <c r="AG154" i="18"/>
  <c r="AF154" i="18"/>
  <c r="AE154" i="18"/>
  <c r="AD154" i="18"/>
  <c r="AC154" i="18"/>
  <c r="AB154" i="18"/>
  <c r="AA154" i="18"/>
  <c r="Z154" i="18"/>
  <c r="Y154" i="18"/>
  <c r="X154" i="18"/>
  <c r="W154" i="18"/>
  <c r="V154" i="18"/>
  <c r="U154" i="18"/>
  <c r="T154" i="18"/>
  <c r="S154" i="18"/>
  <c r="R154" i="18"/>
  <c r="Q154" i="18"/>
  <c r="P154" i="18"/>
  <c r="O154" i="18"/>
  <c r="N154" i="18"/>
  <c r="M154" i="18"/>
  <c r="L154" i="18"/>
  <c r="K154" i="18"/>
  <c r="J154" i="18"/>
  <c r="I154" i="18"/>
  <c r="H154" i="18"/>
  <c r="G154" i="18"/>
  <c r="F154" i="18"/>
  <c r="E154" i="18"/>
  <c r="D154" i="18"/>
  <c r="CM153" i="18"/>
  <c r="CL153" i="18"/>
  <c r="CK153" i="18"/>
  <c r="CJ153" i="18"/>
  <c r="CI153" i="18"/>
  <c r="CH153" i="18"/>
  <c r="CG153" i="18"/>
  <c r="CF153" i="18"/>
  <c r="CE153" i="18"/>
  <c r="CD153" i="18"/>
  <c r="CC153" i="18"/>
  <c r="CB153" i="18"/>
  <c r="CA153" i="18"/>
  <c r="BZ153" i="18"/>
  <c r="BY153" i="18"/>
  <c r="BX153" i="18"/>
  <c r="BW153" i="18"/>
  <c r="BV153" i="18"/>
  <c r="BU153" i="18"/>
  <c r="BT153" i="18"/>
  <c r="BS153" i="18"/>
  <c r="BR153" i="18"/>
  <c r="BQ153" i="18"/>
  <c r="BP153" i="18"/>
  <c r="BO153" i="18"/>
  <c r="BN153" i="18"/>
  <c r="BM153" i="18"/>
  <c r="BL153" i="18"/>
  <c r="BK153" i="18"/>
  <c r="BJ153" i="18"/>
  <c r="BI153" i="18"/>
  <c r="BH153" i="18"/>
  <c r="BG153" i="18"/>
  <c r="BF153" i="18"/>
  <c r="BE153" i="18"/>
  <c r="BD153" i="18"/>
  <c r="BC153" i="18"/>
  <c r="BB153" i="18"/>
  <c r="BA153" i="18"/>
  <c r="AZ153" i="18"/>
  <c r="AY153" i="18"/>
  <c r="AX153" i="18"/>
  <c r="AW153" i="18"/>
  <c r="AV153" i="18"/>
  <c r="AU153" i="18"/>
  <c r="AT153" i="18"/>
  <c r="AS153" i="18"/>
  <c r="AR153" i="18"/>
  <c r="AQ153" i="18"/>
  <c r="AP153" i="18"/>
  <c r="AO153" i="18"/>
  <c r="AN153" i="18"/>
  <c r="AM153" i="18"/>
  <c r="AL153" i="18"/>
  <c r="AK153" i="18"/>
  <c r="AJ153" i="18"/>
  <c r="AI153" i="18"/>
  <c r="AH153" i="18"/>
  <c r="AG153" i="18"/>
  <c r="AF153" i="18"/>
  <c r="AE153" i="18"/>
  <c r="AD153" i="18"/>
  <c r="AC153" i="18"/>
  <c r="AB153" i="18"/>
  <c r="AA153" i="18"/>
  <c r="Z153" i="18"/>
  <c r="Y153" i="18"/>
  <c r="X153" i="18"/>
  <c r="W153" i="18"/>
  <c r="V153" i="18"/>
  <c r="U153" i="18"/>
  <c r="T153" i="18"/>
  <c r="S153" i="18"/>
  <c r="R153" i="18"/>
  <c r="Q153" i="18"/>
  <c r="P153" i="18"/>
  <c r="O153" i="18"/>
  <c r="N153" i="18"/>
  <c r="M153" i="18"/>
  <c r="L153" i="18"/>
  <c r="K153" i="18"/>
  <c r="J153" i="18"/>
  <c r="I153" i="18"/>
  <c r="H153" i="18"/>
  <c r="G153" i="18"/>
  <c r="F153" i="18"/>
  <c r="E153" i="18"/>
  <c r="D153" i="18"/>
  <c r="CM152" i="18"/>
  <c r="CL152" i="18"/>
  <c r="CK152" i="18"/>
  <c r="CJ152" i="18"/>
  <c r="CI152" i="18"/>
  <c r="CH152" i="18"/>
  <c r="CG152" i="18"/>
  <c r="CF152" i="18"/>
  <c r="CE152" i="18"/>
  <c r="CD152" i="18"/>
  <c r="CC152" i="18"/>
  <c r="CB152" i="18"/>
  <c r="CA152" i="18"/>
  <c r="BZ152" i="18"/>
  <c r="BY152" i="18"/>
  <c r="BX152" i="18"/>
  <c r="BW152" i="18"/>
  <c r="BV152" i="18"/>
  <c r="BU152" i="18"/>
  <c r="BT152" i="18"/>
  <c r="BS152" i="18"/>
  <c r="BR152" i="18"/>
  <c r="BQ152" i="18"/>
  <c r="BP152" i="18"/>
  <c r="BO152" i="18"/>
  <c r="BN152" i="18"/>
  <c r="BM152" i="18"/>
  <c r="BL152" i="18"/>
  <c r="BK152" i="18"/>
  <c r="BJ152" i="18"/>
  <c r="BI152" i="18"/>
  <c r="BH152" i="18"/>
  <c r="BG152" i="18"/>
  <c r="BF152" i="18"/>
  <c r="BE152" i="18"/>
  <c r="BD152" i="18"/>
  <c r="BC152" i="18"/>
  <c r="BB152" i="18"/>
  <c r="BA152" i="18"/>
  <c r="AZ152" i="18"/>
  <c r="AY152" i="18"/>
  <c r="AX152" i="18"/>
  <c r="AW152" i="18"/>
  <c r="AV152" i="18"/>
  <c r="AU152" i="18"/>
  <c r="AT152" i="18"/>
  <c r="AS152" i="18"/>
  <c r="AR152" i="18"/>
  <c r="AQ152" i="18"/>
  <c r="AP152" i="18"/>
  <c r="AO152" i="18"/>
  <c r="AN152" i="18"/>
  <c r="AM152" i="18"/>
  <c r="AL152" i="18"/>
  <c r="AK152" i="18"/>
  <c r="AJ152" i="18"/>
  <c r="AI152" i="18"/>
  <c r="AH152" i="18"/>
  <c r="AG152" i="18"/>
  <c r="AF152" i="18"/>
  <c r="AE152" i="18"/>
  <c r="AD152" i="18"/>
  <c r="AC152" i="18"/>
  <c r="AB152" i="18"/>
  <c r="AA152" i="18"/>
  <c r="Z152" i="18"/>
  <c r="Y152" i="18"/>
  <c r="X152" i="18"/>
  <c r="W152" i="18"/>
  <c r="V152" i="18"/>
  <c r="U152" i="18"/>
  <c r="T152" i="18"/>
  <c r="S152" i="18"/>
  <c r="R152" i="18"/>
  <c r="Q152" i="18"/>
  <c r="P152" i="18"/>
  <c r="O152" i="18"/>
  <c r="N152" i="18"/>
  <c r="M152" i="18"/>
  <c r="L152" i="18"/>
  <c r="K152" i="18"/>
  <c r="J152" i="18"/>
  <c r="I152" i="18"/>
  <c r="H152" i="18"/>
  <c r="G152" i="18"/>
  <c r="F152" i="18"/>
  <c r="E152" i="18"/>
  <c r="D152" i="18"/>
  <c r="CM151" i="18"/>
  <c r="CL151" i="18"/>
  <c r="CK151" i="18"/>
  <c r="CJ151" i="18"/>
  <c r="CI151" i="18"/>
  <c r="CH151" i="18"/>
  <c r="CG151" i="18"/>
  <c r="CF151" i="18"/>
  <c r="CE151" i="18"/>
  <c r="CD151" i="18"/>
  <c r="CC151" i="18"/>
  <c r="CB151" i="18"/>
  <c r="CA151" i="18"/>
  <c r="BZ151" i="18"/>
  <c r="BY151" i="18"/>
  <c r="BX151" i="18"/>
  <c r="BW151" i="18"/>
  <c r="BV151" i="18"/>
  <c r="BU151" i="18"/>
  <c r="BT151" i="18"/>
  <c r="BS151" i="18"/>
  <c r="BR151" i="18"/>
  <c r="BQ151" i="18"/>
  <c r="BP151" i="18"/>
  <c r="BO151" i="18"/>
  <c r="BN151" i="18"/>
  <c r="BM151" i="18"/>
  <c r="BL151" i="18"/>
  <c r="BK151" i="18"/>
  <c r="BJ151" i="18"/>
  <c r="BI151" i="18"/>
  <c r="BH151" i="18"/>
  <c r="BG151" i="18"/>
  <c r="BF151" i="18"/>
  <c r="BE151" i="18"/>
  <c r="BD151" i="18"/>
  <c r="BC151" i="18"/>
  <c r="BB151" i="18"/>
  <c r="BA151" i="18"/>
  <c r="AZ151" i="18"/>
  <c r="AY151" i="18"/>
  <c r="AX151" i="18"/>
  <c r="AW151" i="18"/>
  <c r="AV151" i="18"/>
  <c r="AU151" i="18"/>
  <c r="AT151" i="18"/>
  <c r="AS151" i="18"/>
  <c r="AR151" i="18"/>
  <c r="AQ151" i="18"/>
  <c r="AP151" i="18"/>
  <c r="AO151" i="18"/>
  <c r="AN151" i="18"/>
  <c r="AM151" i="18"/>
  <c r="AL151" i="18"/>
  <c r="AK151" i="18"/>
  <c r="AJ151" i="18"/>
  <c r="AI151" i="18"/>
  <c r="AH151" i="18"/>
  <c r="AG151" i="18"/>
  <c r="AF151" i="18"/>
  <c r="AE151" i="18"/>
  <c r="AD151" i="18"/>
  <c r="AC151" i="18"/>
  <c r="AB151" i="18"/>
  <c r="AA151" i="18"/>
  <c r="Z151" i="18"/>
  <c r="Y151" i="18"/>
  <c r="X151" i="18"/>
  <c r="W151" i="18"/>
  <c r="V151" i="18"/>
  <c r="U151" i="18"/>
  <c r="T151" i="18"/>
  <c r="S151" i="18"/>
  <c r="R151" i="18"/>
  <c r="Q151" i="18"/>
  <c r="P151" i="18"/>
  <c r="O151" i="18"/>
  <c r="N151" i="18"/>
  <c r="M151" i="18"/>
  <c r="L151" i="18"/>
  <c r="K151" i="18"/>
  <c r="J151" i="18"/>
  <c r="I151" i="18"/>
  <c r="H151" i="18"/>
  <c r="G151" i="18"/>
  <c r="F151" i="18"/>
  <c r="E151" i="18"/>
  <c r="D151" i="18"/>
  <c r="CM150" i="18"/>
  <c r="CL150" i="18"/>
  <c r="CK150" i="18"/>
  <c r="CJ150" i="18"/>
  <c r="CI150" i="18"/>
  <c r="CH150" i="18"/>
  <c r="CG150" i="18"/>
  <c r="CF150" i="18"/>
  <c r="CE150" i="18"/>
  <c r="CD150" i="18"/>
  <c r="CC150" i="18"/>
  <c r="CB150" i="18"/>
  <c r="CA150" i="18"/>
  <c r="BZ150" i="18"/>
  <c r="BY150" i="18"/>
  <c r="BX150" i="18"/>
  <c r="BW150" i="18"/>
  <c r="BV150" i="18"/>
  <c r="BU150" i="18"/>
  <c r="BT150" i="18"/>
  <c r="BS150" i="18"/>
  <c r="BR150" i="18"/>
  <c r="BQ150" i="18"/>
  <c r="BP150" i="18"/>
  <c r="BO150" i="18"/>
  <c r="BN150" i="18"/>
  <c r="BM150" i="18"/>
  <c r="BL150" i="18"/>
  <c r="BK150" i="18"/>
  <c r="BJ150" i="18"/>
  <c r="BI150" i="18"/>
  <c r="BH150" i="18"/>
  <c r="BG150" i="18"/>
  <c r="BF150" i="18"/>
  <c r="BE150" i="18"/>
  <c r="BD150" i="18"/>
  <c r="BC150" i="18"/>
  <c r="BB150" i="18"/>
  <c r="BA150" i="18"/>
  <c r="AZ150" i="18"/>
  <c r="AY150" i="18"/>
  <c r="AX150" i="18"/>
  <c r="AW150" i="18"/>
  <c r="AV150" i="18"/>
  <c r="AU150" i="18"/>
  <c r="AT150" i="18"/>
  <c r="AS150" i="18"/>
  <c r="AR150" i="18"/>
  <c r="AQ150" i="18"/>
  <c r="AP150" i="18"/>
  <c r="AO150" i="18"/>
  <c r="AN150" i="18"/>
  <c r="AM150" i="18"/>
  <c r="AL150" i="18"/>
  <c r="AK150" i="18"/>
  <c r="AJ150" i="18"/>
  <c r="AI150" i="18"/>
  <c r="AH150" i="18"/>
  <c r="AG150" i="18"/>
  <c r="AF150" i="18"/>
  <c r="AE150" i="18"/>
  <c r="AD150" i="18"/>
  <c r="AC150" i="18"/>
  <c r="AB150" i="18"/>
  <c r="AA150" i="18"/>
  <c r="Z150" i="18"/>
  <c r="Y150" i="18"/>
  <c r="X150" i="18"/>
  <c r="W150" i="18"/>
  <c r="V150" i="18"/>
  <c r="U150" i="18"/>
  <c r="T150" i="18"/>
  <c r="S150" i="18"/>
  <c r="R150" i="18"/>
  <c r="Q150" i="18"/>
  <c r="P150" i="18"/>
  <c r="O150" i="18"/>
  <c r="N150" i="18"/>
  <c r="M150" i="18"/>
  <c r="L150" i="18"/>
  <c r="K150" i="18"/>
  <c r="J150" i="18"/>
  <c r="I150" i="18"/>
  <c r="H150" i="18"/>
  <c r="G150" i="18"/>
  <c r="F150" i="18"/>
  <c r="E150" i="18"/>
  <c r="D150" i="18"/>
  <c r="CM149" i="18"/>
  <c r="CL149" i="18"/>
  <c r="CK149" i="18"/>
  <c r="CJ149" i="18"/>
  <c r="CI149" i="18"/>
  <c r="CH149" i="18"/>
  <c r="CG149" i="18"/>
  <c r="CF149" i="18"/>
  <c r="CE149" i="18"/>
  <c r="CD149" i="18"/>
  <c r="CC149" i="18"/>
  <c r="CB149" i="18"/>
  <c r="CA149" i="18"/>
  <c r="BZ149" i="18"/>
  <c r="BY149" i="18"/>
  <c r="BX149" i="18"/>
  <c r="BW149" i="18"/>
  <c r="BV149" i="18"/>
  <c r="BU149" i="18"/>
  <c r="BT149" i="18"/>
  <c r="BS149" i="18"/>
  <c r="BR149" i="18"/>
  <c r="BQ149" i="18"/>
  <c r="BP149" i="18"/>
  <c r="BO149" i="18"/>
  <c r="BN149" i="18"/>
  <c r="BM149" i="18"/>
  <c r="BL149" i="18"/>
  <c r="BK149" i="18"/>
  <c r="BJ149" i="18"/>
  <c r="BI149" i="18"/>
  <c r="BH149" i="18"/>
  <c r="BG149" i="18"/>
  <c r="BF149" i="18"/>
  <c r="BE149" i="18"/>
  <c r="BD149" i="18"/>
  <c r="BC149" i="18"/>
  <c r="BB149" i="18"/>
  <c r="BA149" i="18"/>
  <c r="AZ149" i="18"/>
  <c r="AY149" i="18"/>
  <c r="AX149" i="18"/>
  <c r="AW149" i="18"/>
  <c r="AV149" i="18"/>
  <c r="AU149" i="18"/>
  <c r="AT149" i="18"/>
  <c r="AS149" i="18"/>
  <c r="AR149" i="18"/>
  <c r="AQ149" i="18"/>
  <c r="AP149" i="18"/>
  <c r="AO149" i="18"/>
  <c r="AN149" i="18"/>
  <c r="AM149" i="18"/>
  <c r="AL149" i="18"/>
  <c r="AK149" i="18"/>
  <c r="AJ149" i="18"/>
  <c r="AI149" i="18"/>
  <c r="AH149" i="18"/>
  <c r="AG149" i="18"/>
  <c r="AF149" i="18"/>
  <c r="AE149" i="18"/>
  <c r="AD149" i="18"/>
  <c r="AC149" i="18"/>
  <c r="AB149" i="18"/>
  <c r="AA149" i="18"/>
  <c r="Z149" i="18"/>
  <c r="Y149" i="18"/>
  <c r="X149" i="18"/>
  <c r="W149" i="18"/>
  <c r="V149" i="18"/>
  <c r="U149" i="18"/>
  <c r="T149" i="18"/>
  <c r="S149" i="18"/>
  <c r="R149" i="18"/>
  <c r="Q149" i="18"/>
  <c r="P149" i="18"/>
  <c r="O149" i="18"/>
  <c r="N149" i="18"/>
  <c r="M149" i="18"/>
  <c r="L149" i="18"/>
  <c r="K149" i="18"/>
  <c r="J149" i="18"/>
  <c r="I149" i="18"/>
  <c r="H149" i="18"/>
  <c r="G149" i="18"/>
  <c r="F149" i="18"/>
  <c r="E149" i="18"/>
  <c r="D149" i="18"/>
  <c r="CM148" i="18"/>
  <c r="CL148" i="18"/>
  <c r="CK148" i="18"/>
  <c r="CJ148" i="18"/>
  <c r="CI148" i="18"/>
  <c r="CH148" i="18"/>
  <c r="CG148" i="18"/>
  <c r="CF148" i="18"/>
  <c r="CE148" i="18"/>
  <c r="CD148" i="18"/>
  <c r="CC148" i="18"/>
  <c r="CB148" i="18"/>
  <c r="CA148" i="18"/>
  <c r="BZ148" i="18"/>
  <c r="BY148" i="18"/>
  <c r="BX148" i="18"/>
  <c r="BW148" i="18"/>
  <c r="BV148" i="18"/>
  <c r="BU148" i="18"/>
  <c r="BT148" i="18"/>
  <c r="BS148" i="18"/>
  <c r="BR148" i="18"/>
  <c r="BQ148" i="18"/>
  <c r="BP148" i="18"/>
  <c r="BO148" i="18"/>
  <c r="BN148" i="18"/>
  <c r="BM148" i="18"/>
  <c r="BL148" i="18"/>
  <c r="BK148" i="18"/>
  <c r="BJ148" i="18"/>
  <c r="BI148" i="18"/>
  <c r="BH148" i="18"/>
  <c r="BG148" i="18"/>
  <c r="BF148" i="18"/>
  <c r="BE148" i="18"/>
  <c r="BD148" i="18"/>
  <c r="BC148" i="18"/>
  <c r="BB148" i="18"/>
  <c r="BA148" i="18"/>
  <c r="AZ148" i="18"/>
  <c r="AY148" i="18"/>
  <c r="AX148" i="18"/>
  <c r="AW148" i="18"/>
  <c r="AV148" i="18"/>
  <c r="AU148" i="18"/>
  <c r="AT148" i="18"/>
  <c r="AS148" i="18"/>
  <c r="AR148" i="18"/>
  <c r="AQ148" i="18"/>
  <c r="AP148" i="18"/>
  <c r="AO148" i="18"/>
  <c r="AN148" i="18"/>
  <c r="AM148" i="18"/>
  <c r="AL148" i="18"/>
  <c r="AK148" i="18"/>
  <c r="AJ148" i="18"/>
  <c r="AI148" i="18"/>
  <c r="AH148" i="18"/>
  <c r="AG148" i="18"/>
  <c r="AF148" i="18"/>
  <c r="AE148" i="18"/>
  <c r="AD148" i="18"/>
  <c r="AC148" i="18"/>
  <c r="AB148" i="18"/>
  <c r="AA148" i="18"/>
  <c r="Z148" i="18"/>
  <c r="Y148" i="18"/>
  <c r="X148" i="18"/>
  <c r="W148" i="18"/>
  <c r="V148" i="18"/>
  <c r="U148" i="18"/>
  <c r="T148" i="18"/>
  <c r="S148" i="18"/>
  <c r="R148" i="18"/>
  <c r="Q148" i="18"/>
  <c r="P148" i="18"/>
  <c r="O148" i="18"/>
  <c r="N148" i="18"/>
  <c r="M148" i="18"/>
  <c r="L148" i="18"/>
  <c r="K148" i="18"/>
  <c r="J148" i="18"/>
  <c r="I148" i="18"/>
  <c r="H148" i="18"/>
  <c r="G148" i="18"/>
  <c r="F148" i="18"/>
  <c r="E148" i="18"/>
  <c r="D148" i="18"/>
  <c r="CM147" i="18"/>
  <c r="CL147" i="18"/>
  <c r="CK147" i="18"/>
  <c r="CJ147" i="18"/>
  <c r="CI147" i="18"/>
  <c r="CH147" i="18"/>
  <c r="CG147" i="18"/>
  <c r="CF147" i="18"/>
  <c r="CE147" i="18"/>
  <c r="CD147" i="18"/>
  <c r="CC147" i="18"/>
  <c r="CB147" i="18"/>
  <c r="CA147" i="18"/>
  <c r="BZ147" i="18"/>
  <c r="BY147" i="18"/>
  <c r="BX147" i="18"/>
  <c r="BW147" i="18"/>
  <c r="BV147" i="18"/>
  <c r="BU147" i="18"/>
  <c r="BT147" i="18"/>
  <c r="BS147" i="18"/>
  <c r="BR147" i="18"/>
  <c r="BQ147" i="18"/>
  <c r="BP147" i="18"/>
  <c r="BO147" i="18"/>
  <c r="BN147" i="18"/>
  <c r="BM147" i="18"/>
  <c r="BL147" i="18"/>
  <c r="BK147" i="18"/>
  <c r="BJ147" i="18"/>
  <c r="BI147" i="18"/>
  <c r="BH147" i="18"/>
  <c r="BG147" i="18"/>
  <c r="BF147" i="18"/>
  <c r="BE147" i="18"/>
  <c r="BD147" i="18"/>
  <c r="BC147" i="18"/>
  <c r="BB147" i="18"/>
  <c r="BA147" i="18"/>
  <c r="AZ147" i="18"/>
  <c r="AY147" i="18"/>
  <c r="AX147" i="18"/>
  <c r="AW147" i="18"/>
  <c r="AV147" i="18"/>
  <c r="AU147" i="18"/>
  <c r="AT147" i="18"/>
  <c r="AS147" i="18"/>
  <c r="AR147" i="18"/>
  <c r="AQ147" i="18"/>
  <c r="AP147" i="18"/>
  <c r="AO147" i="18"/>
  <c r="AN147" i="18"/>
  <c r="AM147" i="18"/>
  <c r="AL147" i="18"/>
  <c r="AK147" i="18"/>
  <c r="AJ147" i="18"/>
  <c r="AI147" i="18"/>
  <c r="AH147" i="18"/>
  <c r="AG147" i="18"/>
  <c r="AF147" i="18"/>
  <c r="AE147" i="18"/>
  <c r="AD147" i="18"/>
  <c r="AC147" i="18"/>
  <c r="AB147" i="18"/>
  <c r="AA147" i="18"/>
  <c r="Z147" i="18"/>
  <c r="Y147" i="18"/>
  <c r="X147" i="18"/>
  <c r="W147" i="18"/>
  <c r="V147" i="18"/>
  <c r="U147" i="18"/>
  <c r="T147" i="18"/>
  <c r="S147" i="18"/>
  <c r="R147" i="18"/>
  <c r="Q147" i="18"/>
  <c r="P147" i="18"/>
  <c r="O147" i="18"/>
  <c r="N147" i="18"/>
  <c r="M147" i="18"/>
  <c r="L147" i="18"/>
  <c r="K147" i="18"/>
  <c r="J147" i="18"/>
  <c r="I147" i="18"/>
  <c r="H147" i="18"/>
  <c r="G147" i="18"/>
  <c r="F147" i="18"/>
  <c r="E147" i="18"/>
  <c r="D147" i="18"/>
  <c r="CM146" i="18"/>
  <c r="CL146" i="18"/>
  <c r="CK146" i="18"/>
  <c r="CJ146" i="18"/>
  <c r="CI146" i="18"/>
  <c r="CH146" i="18"/>
  <c r="CG146" i="18"/>
  <c r="CF146" i="18"/>
  <c r="CE146" i="18"/>
  <c r="CD146" i="18"/>
  <c r="CC146" i="18"/>
  <c r="CB146" i="18"/>
  <c r="CA146" i="18"/>
  <c r="BZ146" i="18"/>
  <c r="BY146" i="18"/>
  <c r="BX146" i="18"/>
  <c r="BW146" i="18"/>
  <c r="BV146" i="18"/>
  <c r="BU146" i="18"/>
  <c r="BT146" i="18"/>
  <c r="BS146" i="18"/>
  <c r="BR146" i="18"/>
  <c r="BQ146" i="18"/>
  <c r="BP146" i="18"/>
  <c r="BO146" i="18"/>
  <c r="BN146" i="18"/>
  <c r="BM146" i="18"/>
  <c r="BL146" i="18"/>
  <c r="BK146" i="18"/>
  <c r="BJ146" i="18"/>
  <c r="BI146" i="18"/>
  <c r="BH146" i="18"/>
  <c r="BG146" i="18"/>
  <c r="BF146" i="18"/>
  <c r="BE146" i="18"/>
  <c r="BD146" i="18"/>
  <c r="BC146" i="18"/>
  <c r="BB146" i="18"/>
  <c r="BA146" i="18"/>
  <c r="AZ146" i="18"/>
  <c r="AY146" i="18"/>
  <c r="AX146" i="18"/>
  <c r="AW146" i="18"/>
  <c r="AV146" i="18"/>
  <c r="AU146" i="18"/>
  <c r="AT146" i="18"/>
  <c r="AS146" i="18"/>
  <c r="AR146" i="18"/>
  <c r="AQ146" i="18"/>
  <c r="AP146" i="18"/>
  <c r="AO146" i="18"/>
  <c r="AN146" i="18"/>
  <c r="AM146" i="18"/>
  <c r="AL146" i="18"/>
  <c r="AK146" i="18"/>
  <c r="AJ146" i="18"/>
  <c r="AI146" i="18"/>
  <c r="AH146" i="18"/>
  <c r="AG146" i="18"/>
  <c r="AF146" i="18"/>
  <c r="AE146" i="18"/>
  <c r="AD146" i="18"/>
  <c r="AC146" i="18"/>
  <c r="AB146" i="18"/>
  <c r="AA146" i="18"/>
  <c r="Z146" i="18"/>
  <c r="Y146" i="18"/>
  <c r="X146" i="18"/>
  <c r="W146" i="18"/>
  <c r="V146" i="18"/>
  <c r="U146" i="18"/>
  <c r="T146" i="18"/>
  <c r="S146" i="18"/>
  <c r="R146" i="18"/>
  <c r="Q146" i="18"/>
  <c r="P146" i="18"/>
  <c r="O146" i="18"/>
  <c r="N146" i="18"/>
  <c r="M146" i="18"/>
  <c r="L146" i="18"/>
  <c r="K146" i="18"/>
  <c r="J146" i="18"/>
  <c r="I146" i="18"/>
  <c r="H146" i="18"/>
  <c r="G146" i="18"/>
  <c r="F146" i="18"/>
  <c r="E146" i="18"/>
  <c r="D146" i="18"/>
  <c r="CM145" i="18"/>
  <c r="CL145" i="18"/>
  <c r="CK145" i="18"/>
  <c r="CJ145" i="18"/>
  <c r="CI145" i="18"/>
  <c r="CH145" i="18"/>
  <c r="CG145" i="18"/>
  <c r="CF145" i="18"/>
  <c r="CE145" i="18"/>
  <c r="CD145" i="18"/>
  <c r="CC145" i="18"/>
  <c r="CB145" i="18"/>
  <c r="CA145" i="18"/>
  <c r="BZ145" i="18"/>
  <c r="BY145" i="18"/>
  <c r="BX145" i="18"/>
  <c r="BW145" i="18"/>
  <c r="BV145" i="18"/>
  <c r="BU145" i="18"/>
  <c r="BT145" i="18"/>
  <c r="BS145" i="18"/>
  <c r="BR145" i="18"/>
  <c r="BQ145" i="18"/>
  <c r="BP145" i="18"/>
  <c r="BO145" i="18"/>
  <c r="BN145" i="18"/>
  <c r="BM145" i="18"/>
  <c r="BL145" i="18"/>
  <c r="BK145" i="18"/>
  <c r="BJ145" i="18"/>
  <c r="BI145" i="18"/>
  <c r="BH145" i="18"/>
  <c r="BG145" i="18"/>
  <c r="BF145" i="18"/>
  <c r="BE145" i="18"/>
  <c r="BD145" i="18"/>
  <c r="BC145" i="18"/>
  <c r="BB145" i="18"/>
  <c r="BA145" i="18"/>
  <c r="AZ145" i="18"/>
  <c r="AY145" i="18"/>
  <c r="AX145" i="18"/>
  <c r="AW145" i="18"/>
  <c r="AV145" i="18"/>
  <c r="AU145" i="18"/>
  <c r="AT145" i="18"/>
  <c r="AS145" i="18"/>
  <c r="AR145" i="18"/>
  <c r="AQ145" i="18"/>
  <c r="AP145" i="18"/>
  <c r="AO145" i="18"/>
  <c r="AN145" i="18"/>
  <c r="AM145" i="18"/>
  <c r="AL145" i="18"/>
  <c r="AK145" i="18"/>
  <c r="AJ145" i="18"/>
  <c r="AI145" i="18"/>
  <c r="AH145" i="18"/>
  <c r="AG145" i="18"/>
  <c r="AF145" i="18"/>
  <c r="AE145" i="18"/>
  <c r="AD145" i="18"/>
  <c r="AC145" i="18"/>
  <c r="AB145" i="18"/>
  <c r="AA145" i="18"/>
  <c r="Z145" i="18"/>
  <c r="Y145" i="18"/>
  <c r="X145" i="18"/>
  <c r="W145" i="18"/>
  <c r="V145" i="18"/>
  <c r="U145" i="18"/>
  <c r="T145" i="18"/>
  <c r="S145" i="18"/>
  <c r="R145" i="18"/>
  <c r="Q145" i="18"/>
  <c r="P145" i="18"/>
  <c r="O145" i="18"/>
  <c r="N145" i="18"/>
  <c r="M145" i="18"/>
  <c r="L145" i="18"/>
  <c r="K145" i="18"/>
  <c r="J145" i="18"/>
  <c r="I145" i="18"/>
  <c r="H145" i="18"/>
  <c r="G145" i="18"/>
  <c r="F145" i="18"/>
  <c r="E145" i="18"/>
  <c r="D145" i="18"/>
  <c r="CM144" i="18"/>
  <c r="CL144" i="18"/>
  <c r="CK144" i="18"/>
  <c r="CJ144" i="18"/>
  <c r="CI144" i="18"/>
  <c r="CH144" i="18"/>
  <c r="CG144" i="18"/>
  <c r="CF144" i="18"/>
  <c r="CE144" i="18"/>
  <c r="CD144" i="18"/>
  <c r="CC144" i="18"/>
  <c r="CB144" i="18"/>
  <c r="CA144" i="18"/>
  <c r="BZ144" i="18"/>
  <c r="BY144" i="18"/>
  <c r="BX144" i="18"/>
  <c r="BW144" i="18"/>
  <c r="BV144" i="18"/>
  <c r="BU144" i="18"/>
  <c r="BT144" i="18"/>
  <c r="BS144" i="18"/>
  <c r="BR144" i="18"/>
  <c r="BQ144" i="18"/>
  <c r="BP144" i="18"/>
  <c r="BO144" i="18"/>
  <c r="BN144" i="18"/>
  <c r="BM144" i="18"/>
  <c r="BL144" i="18"/>
  <c r="BK144" i="18"/>
  <c r="BJ144" i="18"/>
  <c r="BI144" i="18"/>
  <c r="BH144" i="18"/>
  <c r="BG144" i="18"/>
  <c r="BF144" i="18"/>
  <c r="BE144" i="18"/>
  <c r="BD144" i="18"/>
  <c r="BC144" i="18"/>
  <c r="BB144" i="18"/>
  <c r="BA144" i="18"/>
  <c r="AZ144" i="18"/>
  <c r="AY144" i="18"/>
  <c r="AX144" i="18"/>
  <c r="AW144" i="18"/>
  <c r="AV144" i="18"/>
  <c r="AU144" i="18"/>
  <c r="AT144" i="18"/>
  <c r="AS144" i="18"/>
  <c r="AR144" i="18"/>
  <c r="AQ144" i="18"/>
  <c r="AP144" i="18"/>
  <c r="AO144" i="18"/>
  <c r="AN144" i="18"/>
  <c r="AM144" i="18"/>
  <c r="AL144" i="18"/>
  <c r="AK144" i="18"/>
  <c r="AJ144" i="18"/>
  <c r="AI144" i="18"/>
  <c r="AH144" i="18"/>
  <c r="AG144" i="18"/>
  <c r="AF144" i="18"/>
  <c r="AE144" i="18"/>
  <c r="AD144" i="18"/>
  <c r="AC144" i="18"/>
  <c r="AB144" i="18"/>
  <c r="AA144" i="18"/>
  <c r="Z144" i="18"/>
  <c r="Y144" i="18"/>
  <c r="X144" i="18"/>
  <c r="W144" i="18"/>
  <c r="V144" i="18"/>
  <c r="U144" i="18"/>
  <c r="T144" i="18"/>
  <c r="S144" i="18"/>
  <c r="R144" i="18"/>
  <c r="Q144" i="18"/>
  <c r="P144" i="18"/>
  <c r="O144" i="18"/>
  <c r="N144" i="18"/>
  <c r="M144" i="18"/>
  <c r="L144" i="18"/>
  <c r="K144" i="18"/>
  <c r="J144" i="18"/>
  <c r="I144" i="18"/>
  <c r="H144" i="18"/>
  <c r="G144" i="18"/>
  <c r="F144" i="18"/>
  <c r="E144" i="18"/>
  <c r="D144" i="18"/>
  <c r="CM143" i="18"/>
  <c r="CL143" i="18"/>
  <c r="CK143" i="18"/>
  <c r="CJ143" i="18"/>
  <c r="CI143" i="18"/>
  <c r="CH143" i="18"/>
  <c r="CG143" i="18"/>
  <c r="CF143" i="18"/>
  <c r="CE143" i="18"/>
  <c r="CD143" i="18"/>
  <c r="CC143" i="18"/>
  <c r="CB143" i="18"/>
  <c r="CA143" i="18"/>
  <c r="BZ143" i="18"/>
  <c r="BY143" i="18"/>
  <c r="BX143" i="18"/>
  <c r="BW143" i="18"/>
  <c r="BV143" i="18"/>
  <c r="BU143" i="18"/>
  <c r="BT143" i="18"/>
  <c r="BS143" i="18"/>
  <c r="BR143" i="18"/>
  <c r="BQ143" i="18"/>
  <c r="BP143" i="18"/>
  <c r="BO143" i="18"/>
  <c r="BN143" i="18"/>
  <c r="BM143" i="18"/>
  <c r="BL143" i="18"/>
  <c r="BK143" i="18"/>
  <c r="BJ143" i="18"/>
  <c r="BI143" i="18"/>
  <c r="BH143" i="18"/>
  <c r="BG143" i="18"/>
  <c r="BF143" i="18"/>
  <c r="BE143" i="18"/>
  <c r="BD143" i="18"/>
  <c r="BC143" i="18"/>
  <c r="BB143" i="18"/>
  <c r="BA143" i="18"/>
  <c r="AZ143" i="18"/>
  <c r="AY143" i="18"/>
  <c r="AX143" i="18"/>
  <c r="AW143" i="18"/>
  <c r="AV143" i="18"/>
  <c r="AU143" i="18"/>
  <c r="AT143" i="18"/>
  <c r="AS143" i="18"/>
  <c r="AR143" i="18"/>
  <c r="AQ143" i="18"/>
  <c r="AP143" i="18"/>
  <c r="AO143" i="18"/>
  <c r="AN143" i="18"/>
  <c r="AM143" i="18"/>
  <c r="AL143" i="18"/>
  <c r="AK143" i="18"/>
  <c r="AJ143" i="18"/>
  <c r="AI143" i="18"/>
  <c r="AH143" i="18"/>
  <c r="AG143" i="18"/>
  <c r="AF143" i="18"/>
  <c r="AE143" i="18"/>
  <c r="AD143" i="18"/>
  <c r="AC143" i="18"/>
  <c r="AB143" i="18"/>
  <c r="AA143" i="18"/>
  <c r="Z143" i="18"/>
  <c r="Y143" i="18"/>
  <c r="X143" i="18"/>
  <c r="W143" i="18"/>
  <c r="V143" i="18"/>
  <c r="U143" i="18"/>
  <c r="T143" i="18"/>
  <c r="S143" i="18"/>
  <c r="R143" i="18"/>
  <c r="Q143" i="18"/>
  <c r="P143" i="18"/>
  <c r="O143" i="18"/>
  <c r="N143" i="18"/>
  <c r="M143" i="18"/>
  <c r="L143" i="18"/>
  <c r="K143" i="18"/>
  <c r="J143" i="18"/>
  <c r="I143" i="18"/>
  <c r="H143" i="18"/>
  <c r="G143" i="18"/>
  <c r="F143" i="18"/>
  <c r="E143" i="18"/>
  <c r="D143" i="18"/>
  <c r="CM142" i="18"/>
  <c r="CL142" i="18"/>
  <c r="CK142" i="18"/>
  <c r="CJ142" i="18"/>
  <c r="CI142" i="18"/>
  <c r="CH142" i="18"/>
  <c r="CG142" i="18"/>
  <c r="CF142" i="18"/>
  <c r="CE142" i="18"/>
  <c r="CD142" i="18"/>
  <c r="CC142" i="18"/>
  <c r="CB142" i="18"/>
  <c r="CA142" i="18"/>
  <c r="BZ142" i="18"/>
  <c r="BY142" i="18"/>
  <c r="BX142" i="18"/>
  <c r="BW142" i="18"/>
  <c r="BV142" i="18"/>
  <c r="BU142" i="18"/>
  <c r="BT142" i="18"/>
  <c r="BS142" i="18"/>
  <c r="BR142" i="18"/>
  <c r="BQ142" i="18"/>
  <c r="BP142" i="18"/>
  <c r="BO142" i="18"/>
  <c r="BN142" i="18"/>
  <c r="BM142" i="18"/>
  <c r="BL142" i="18"/>
  <c r="BK142" i="18"/>
  <c r="BJ142" i="18"/>
  <c r="BI142" i="18"/>
  <c r="BH142" i="18"/>
  <c r="BG142" i="18"/>
  <c r="BF142" i="18"/>
  <c r="BE142" i="18"/>
  <c r="BD142" i="18"/>
  <c r="BC142" i="18"/>
  <c r="BB142" i="18"/>
  <c r="BA142" i="18"/>
  <c r="AZ142" i="18"/>
  <c r="AY142" i="18"/>
  <c r="AX142" i="18"/>
  <c r="AW142" i="18"/>
  <c r="AV142" i="18"/>
  <c r="AU142" i="18"/>
  <c r="AT142" i="18"/>
  <c r="AS142" i="18"/>
  <c r="AR142" i="18"/>
  <c r="AQ142" i="18"/>
  <c r="AP142" i="18"/>
  <c r="AO142" i="18"/>
  <c r="AN142" i="18"/>
  <c r="AM142" i="18"/>
  <c r="AL142" i="18"/>
  <c r="AK142" i="18"/>
  <c r="AJ142" i="18"/>
  <c r="AI142" i="18"/>
  <c r="AH142" i="18"/>
  <c r="AG142" i="18"/>
  <c r="AF142" i="18"/>
  <c r="AE142" i="18"/>
  <c r="AD142" i="18"/>
  <c r="AC142" i="18"/>
  <c r="AB142" i="18"/>
  <c r="AA142" i="18"/>
  <c r="Z142" i="18"/>
  <c r="Y142" i="18"/>
  <c r="X142" i="18"/>
  <c r="W142" i="18"/>
  <c r="V142" i="18"/>
  <c r="U142" i="18"/>
  <c r="T142" i="18"/>
  <c r="S142" i="18"/>
  <c r="R142" i="18"/>
  <c r="Q142" i="18"/>
  <c r="P142" i="18"/>
  <c r="O142" i="18"/>
  <c r="N142" i="18"/>
  <c r="M142" i="18"/>
  <c r="L142" i="18"/>
  <c r="K142" i="18"/>
  <c r="J142" i="18"/>
  <c r="I142" i="18"/>
  <c r="H142" i="18"/>
  <c r="G142" i="18"/>
  <c r="F142" i="18"/>
  <c r="E142" i="18"/>
  <c r="D142" i="18"/>
  <c r="CM141" i="18"/>
  <c r="CL141" i="18"/>
  <c r="CK141" i="18"/>
  <c r="CJ141" i="18"/>
  <c r="CI141" i="18"/>
  <c r="CH141" i="18"/>
  <c r="CG141" i="18"/>
  <c r="CF141" i="18"/>
  <c r="CE141" i="18"/>
  <c r="CD141" i="18"/>
  <c r="CC141" i="18"/>
  <c r="CB141" i="18"/>
  <c r="CA141" i="18"/>
  <c r="BZ141" i="18"/>
  <c r="BY141" i="18"/>
  <c r="BX141" i="18"/>
  <c r="BW141" i="18"/>
  <c r="BV141" i="18"/>
  <c r="BU141" i="18"/>
  <c r="BT141" i="18"/>
  <c r="BS141" i="18"/>
  <c r="BR141" i="18"/>
  <c r="BQ141" i="18"/>
  <c r="BP141" i="18"/>
  <c r="BO141" i="18"/>
  <c r="BN141" i="18"/>
  <c r="BM141" i="18"/>
  <c r="BL141" i="18"/>
  <c r="BK141" i="18"/>
  <c r="BJ141" i="18"/>
  <c r="BI141" i="18"/>
  <c r="BH141" i="18"/>
  <c r="BG141" i="18"/>
  <c r="BF141" i="18"/>
  <c r="BE141" i="18"/>
  <c r="BD141" i="18"/>
  <c r="BC141" i="18"/>
  <c r="BB141" i="18"/>
  <c r="BA141" i="18"/>
  <c r="AZ141" i="18"/>
  <c r="AY141" i="18"/>
  <c r="AX141" i="18"/>
  <c r="AW141" i="18"/>
  <c r="AV141" i="18"/>
  <c r="AU141" i="18"/>
  <c r="AT141" i="18"/>
  <c r="AS141" i="18"/>
  <c r="AR141" i="18"/>
  <c r="AQ141" i="18"/>
  <c r="AP141" i="18"/>
  <c r="AO141" i="18"/>
  <c r="AN141" i="18"/>
  <c r="AM141" i="18"/>
  <c r="AL141" i="18"/>
  <c r="AK141" i="18"/>
  <c r="AJ141" i="18"/>
  <c r="AI141" i="18"/>
  <c r="AH141" i="18"/>
  <c r="AG141" i="18"/>
  <c r="AF141" i="18"/>
  <c r="AE141" i="18"/>
  <c r="AD141" i="18"/>
  <c r="AC141" i="18"/>
  <c r="AB141" i="18"/>
  <c r="AA141" i="18"/>
  <c r="Z141" i="18"/>
  <c r="Y141" i="18"/>
  <c r="X141" i="18"/>
  <c r="W141" i="18"/>
  <c r="V141" i="18"/>
  <c r="U141" i="18"/>
  <c r="T141" i="18"/>
  <c r="S141" i="18"/>
  <c r="R141" i="18"/>
  <c r="Q141" i="18"/>
  <c r="P141" i="18"/>
  <c r="O141" i="18"/>
  <c r="N141" i="18"/>
  <c r="M141" i="18"/>
  <c r="L141" i="18"/>
  <c r="K141" i="18"/>
  <c r="J141" i="18"/>
  <c r="I141" i="18"/>
  <c r="H141" i="18"/>
  <c r="G141" i="18"/>
  <c r="F141" i="18"/>
  <c r="E141" i="18"/>
  <c r="D141" i="18"/>
  <c r="CM140" i="18"/>
  <c r="CL140" i="18"/>
  <c r="CK140" i="18"/>
  <c r="CJ140" i="18"/>
  <c r="CI140" i="18"/>
  <c r="CH140" i="18"/>
  <c r="CG140" i="18"/>
  <c r="CF140" i="18"/>
  <c r="CE140" i="18"/>
  <c r="CD140" i="18"/>
  <c r="CC140" i="18"/>
  <c r="CB140" i="18"/>
  <c r="CA140" i="18"/>
  <c r="BZ140" i="18"/>
  <c r="BY140" i="18"/>
  <c r="BX140" i="18"/>
  <c r="BW140" i="18"/>
  <c r="BV140" i="18"/>
  <c r="BU140" i="18"/>
  <c r="BT140" i="18"/>
  <c r="BS140" i="18"/>
  <c r="BR140" i="18"/>
  <c r="BQ140" i="18"/>
  <c r="BP140" i="18"/>
  <c r="BO140" i="18"/>
  <c r="BN140" i="18"/>
  <c r="BM140" i="18"/>
  <c r="BL140" i="18"/>
  <c r="BK140" i="18"/>
  <c r="BJ140" i="18"/>
  <c r="BI140" i="18"/>
  <c r="BH140" i="18"/>
  <c r="BG140" i="18"/>
  <c r="BF140" i="18"/>
  <c r="BE140" i="18"/>
  <c r="BD140" i="18"/>
  <c r="BC140" i="18"/>
  <c r="BB140" i="18"/>
  <c r="BA140" i="18"/>
  <c r="AZ140" i="18"/>
  <c r="AY140" i="18"/>
  <c r="AX140" i="18"/>
  <c r="AW140" i="18"/>
  <c r="AV140" i="18"/>
  <c r="AU140" i="18"/>
  <c r="AT140" i="18"/>
  <c r="AS140" i="18"/>
  <c r="AR140" i="18"/>
  <c r="AQ140" i="18"/>
  <c r="AP140" i="18"/>
  <c r="AO140" i="18"/>
  <c r="AN140" i="18"/>
  <c r="AM140" i="18"/>
  <c r="AL140" i="18"/>
  <c r="AK140" i="18"/>
  <c r="AJ140" i="18"/>
  <c r="AI140" i="18"/>
  <c r="AH140" i="18"/>
  <c r="AG140" i="18"/>
  <c r="AF140" i="18"/>
  <c r="AE140" i="18"/>
  <c r="AD140" i="18"/>
  <c r="AC140" i="18"/>
  <c r="AB140" i="18"/>
  <c r="AA140" i="18"/>
  <c r="Z140" i="18"/>
  <c r="Y140" i="18"/>
  <c r="X140" i="18"/>
  <c r="W140" i="18"/>
  <c r="V140" i="18"/>
  <c r="U140" i="18"/>
  <c r="T140" i="18"/>
  <c r="S140" i="18"/>
  <c r="R140" i="18"/>
  <c r="Q140" i="18"/>
  <c r="P140" i="18"/>
  <c r="O140" i="18"/>
  <c r="N140" i="18"/>
  <c r="M140" i="18"/>
  <c r="L140" i="18"/>
  <c r="K140" i="18"/>
  <c r="J140" i="18"/>
  <c r="I140" i="18"/>
  <c r="H140" i="18"/>
  <c r="G140" i="18"/>
  <c r="F140" i="18"/>
  <c r="E140" i="18"/>
  <c r="D140" i="18"/>
  <c r="CM139" i="18"/>
  <c r="CL139" i="18"/>
  <c r="CK139" i="18"/>
  <c r="CJ139" i="18"/>
  <c r="CI139" i="18"/>
  <c r="CH139" i="18"/>
  <c r="CG139" i="18"/>
  <c r="CF139" i="18"/>
  <c r="CE139" i="18"/>
  <c r="CD139" i="18"/>
  <c r="CC139" i="18"/>
  <c r="CB139" i="18"/>
  <c r="CA139" i="18"/>
  <c r="BZ139" i="18"/>
  <c r="BY139" i="18"/>
  <c r="BX139" i="18"/>
  <c r="BW139" i="18"/>
  <c r="BV139" i="18"/>
  <c r="BU139" i="18"/>
  <c r="BT139" i="18"/>
  <c r="BS139" i="18"/>
  <c r="BR139" i="18"/>
  <c r="BQ139" i="18"/>
  <c r="BP139" i="18"/>
  <c r="BO139" i="18"/>
  <c r="BN139" i="18"/>
  <c r="BM139" i="18"/>
  <c r="BL139" i="18"/>
  <c r="BK139" i="18"/>
  <c r="BJ139" i="18"/>
  <c r="BI139" i="18"/>
  <c r="BH139" i="18"/>
  <c r="BG139" i="18"/>
  <c r="BF139" i="18"/>
  <c r="BE139" i="18"/>
  <c r="BD139" i="18"/>
  <c r="BC139" i="18"/>
  <c r="BB139" i="18"/>
  <c r="BA139" i="18"/>
  <c r="AZ139" i="18"/>
  <c r="AY139" i="18"/>
  <c r="AX139" i="18"/>
  <c r="AW139" i="18"/>
  <c r="AV139" i="18"/>
  <c r="AU139" i="18"/>
  <c r="AT139" i="18"/>
  <c r="AS139" i="18"/>
  <c r="AR139" i="18"/>
  <c r="AQ139" i="18"/>
  <c r="AP139" i="18"/>
  <c r="AO139" i="18"/>
  <c r="AN139" i="18"/>
  <c r="AM139" i="18"/>
  <c r="AL139" i="18"/>
  <c r="AK139" i="18"/>
  <c r="AJ139" i="18"/>
  <c r="AI139" i="18"/>
  <c r="AH139" i="18"/>
  <c r="AG139" i="18"/>
  <c r="AF139" i="18"/>
  <c r="AE139" i="18"/>
  <c r="AD139" i="18"/>
  <c r="AC139" i="18"/>
  <c r="AB139" i="18"/>
  <c r="AA139" i="18"/>
  <c r="Z139" i="18"/>
  <c r="Y139" i="18"/>
  <c r="X139" i="18"/>
  <c r="W139" i="18"/>
  <c r="V139" i="18"/>
  <c r="U139" i="18"/>
  <c r="T139" i="18"/>
  <c r="S139" i="18"/>
  <c r="R139" i="18"/>
  <c r="Q139" i="18"/>
  <c r="P139" i="18"/>
  <c r="O139" i="18"/>
  <c r="N139" i="18"/>
  <c r="M139" i="18"/>
  <c r="L139" i="18"/>
  <c r="K139" i="18"/>
  <c r="J139" i="18"/>
  <c r="I139" i="18"/>
  <c r="H139" i="18"/>
  <c r="G139" i="18"/>
  <c r="F139" i="18"/>
  <c r="E139" i="18"/>
  <c r="D139" i="18"/>
  <c r="CM138" i="18"/>
  <c r="CM200" i="18" s="1"/>
  <c r="CM453" i="18" s="1"/>
  <c r="CL138" i="18"/>
  <c r="CL200" i="18" s="1"/>
  <c r="CL453" i="18" s="1"/>
  <c r="CK138" i="18"/>
  <c r="CK200" i="18" s="1"/>
  <c r="CK453" i="18" s="1"/>
  <c r="CJ138" i="18"/>
  <c r="CJ200" i="18" s="1"/>
  <c r="CJ453" i="18" s="1"/>
  <c r="CI138" i="18"/>
  <c r="CI200" i="18" s="1"/>
  <c r="CI453" i="18" s="1"/>
  <c r="CH138" i="18"/>
  <c r="CH200" i="18" s="1"/>
  <c r="CH453" i="18" s="1"/>
  <c r="CG138" i="18"/>
  <c r="CG200" i="18" s="1"/>
  <c r="CG453" i="18" s="1"/>
  <c r="CF138" i="18"/>
  <c r="CF200" i="18" s="1"/>
  <c r="CF453" i="18" s="1"/>
  <c r="CE138" i="18"/>
  <c r="CE200" i="18" s="1"/>
  <c r="CE453" i="18" s="1"/>
  <c r="CD138" i="18"/>
  <c r="CD200" i="18" s="1"/>
  <c r="CD453" i="18" s="1"/>
  <c r="CC138" i="18"/>
  <c r="CC200" i="18" s="1"/>
  <c r="CC453" i="18" s="1"/>
  <c r="CB138" i="18"/>
  <c r="CB200" i="18" s="1"/>
  <c r="CB453" i="18" s="1"/>
  <c r="CA138" i="18"/>
  <c r="CA200" i="18" s="1"/>
  <c r="CA453" i="18" s="1"/>
  <c r="BZ138" i="18"/>
  <c r="BZ200" i="18" s="1"/>
  <c r="BZ453" i="18" s="1"/>
  <c r="BY138" i="18"/>
  <c r="BY200" i="18" s="1"/>
  <c r="BY453" i="18" s="1"/>
  <c r="BX138" i="18"/>
  <c r="BX200" i="18" s="1"/>
  <c r="BX453" i="18" s="1"/>
  <c r="BW138" i="18"/>
  <c r="BW200" i="18" s="1"/>
  <c r="BW453" i="18" s="1"/>
  <c r="BV138" i="18"/>
  <c r="BV200" i="18" s="1"/>
  <c r="BV453" i="18" s="1"/>
  <c r="BU138" i="18"/>
  <c r="BU200" i="18" s="1"/>
  <c r="BU453" i="18" s="1"/>
  <c r="BT138" i="18"/>
  <c r="BT200" i="18" s="1"/>
  <c r="BT453" i="18" s="1"/>
  <c r="BS138" i="18"/>
  <c r="BS200" i="18" s="1"/>
  <c r="BS453" i="18" s="1"/>
  <c r="BR138" i="18"/>
  <c r="BR200" i="18" s="1"/>
  <c r="BR453" i="18" s="1"/>
  <c r="BQ138" i="18"/>
  <c r="BQ200" i="18" s="1"/>
  <c r="BQ453" i="18" s="1"/>
  <c r="BP138" i="18"/>
  <c r="BP200" i="18" s="1"/>
  <c r="BP453" i="18" s="1"/>
  <c r="BO138" i="18"/>
  <c r="BO200" i="18" s="1"/>
  <c r="BO453" i="18" s="1"/>
  <c r="BN138" i="18"/>
  <c r="BN200" i="18" s="1"/>
  <c r="BN453" i="18" s="1"/>
  <c r="BM138" i="18"/>
  <c r="BM200" i="18" s="1"/>
  <c r="BM453" i="18" s="1"/>
  <c r="BL138" i="18"/>
  <c r="BL200" i="18" s="1"/>
  <c r="BL453" i="18" s="1"/>
  <c r="BK138" i="18"/>
  <c r="BK200" i="18" s="1"/>
  <c r="BK453" i="18" s="1"/>
  <c r="BJ138" i="18"/>
  <c r="BJ200" i="18" s="1"/>
  <c r="BJ453" i="18" s="1"/>
  <c r="BI138" i="18"/>
  <c r="BI200" i="18" s="1"/>
  <c r="BI453" i="18" s="1"/>
  <c r="BH138" i="18"/>
  <c r="BH200" i="18" s="1"/>
  <c r="BH453" i="18" s="1"/>
  <c r="BG138" i="18"/>
  <c r="BG200" i="18" s="1"/>
  <c r="BG453" i="18" s="1"/>
  <c r="BF138" i="18"/>
  <c r="BF200" i="18" s="1"/>
  <c r="BF453" i="18" s="1"/>
  <c r="BE138" i="18"/>
  <c r="BE200" i="18" s="1"/>
  <c r="BE453" i="18" s="1"/>
  <c r="BD138" i="18"/>
  <c r="BD200" i="18" s="1"/>
  <c r="BD453" i="18" s="1"/>
  <c r="BC138" i="18"/>
  <c r="BC200" i="18" s="1"/>
  <c r="BC453" i="18" s="1"/>
  <c r="BB138" i="18"/>
  <c r="BB200" i="18" s="1"/>
  <c r="BB453" i="18" s="1"/>
  <c r="BA138" i="18"/>
  <c r="BA200" i="18" s="1"/>
  <c r="BA453" i="18" s="1"/>
  <c r="AZ138" i="18"/>
  <c r="AZ200" i="18" s="1"/>
  <c r="AZ453" i="18" s="1"/>
  <c r="AY138" i="18"/>
  <c r="AY200" i="18" s="1"/>
  <c r="AY453" i="18" s="1"/>
  <c r="AX138" i="18"/>
  <c r="AX200" i="18" s="1"/>
  <c r="AX453" i="18" s="1"/>
  <c r="AW138" i="18"/>
  <c r="AW200" i="18" s="1"/>
  <c r="AW453" i="18" s="1"/>
  <c r="AV138" i="18"/>
  <c r="AV200" i="18" s="1"/>
  <c r="AV453" i="18" s="1"/>
  <c r="AU138" i="18"/>
  <c r="AU200" i="18" s="1"/>
  <c r="AU453" i="18" s="1"/>
  <c r="AT138" i="18"/>
  <c r="AT200" i="18" s="1"/>
  <c r="AT453" i="18" s="1"/>
  <c r="AS138" i="18"/>
  <c r="AS200" i="18" s="1"/>
  <c r="AS453" i="18" s="1"/>
  <c r="AR138" i="18"/>
  <c r="AR200" i="18" s="1"/>
  <c r="AR453" i="18" s="1"/>
  <c r="AQ138" i="18"/>
  <c r="AQ200" i="18" s="1"/>
  <c r="AQ453" i="18" s="1"/>
  <c r="AP138" i="18"/>
  <c r="AP200" i="18" s="1"/>
  <c r="AP453" i="18" s="1"/>
  <c r="AO138" i="18"/>
  <c r="AO200" i="18" s="1"/>
  <c r="AO453" i="18" s="1"/>
  <c r="AN138" i="18"/>
  <c r="AN200" i="18" s="1"/>
  <c r="AN453" i="18" s="1"/>
  <c r="AM138" i="18"/>
  <c r="AM200" i="18" s="1"/>
  <c r="AM453" i="18" s="1"/>
  <c r="AL138" i="18"/>
  <c r="AL200" i="18" s="1"/>
  <c r="AL453" i="18" s="1"/>
  <c r="AK138" i="18"/>
  <c r="AK200" i="18" s="1"/>
  <c r="AK453" i="18" s="1"/>
  <c r="AJ138" i="18"/>
  <c r="AJ200" i="18" s="1"/>
  <c r="AJ453" i="18" s="1"/>
  <c r="AI138" i="18"/>
  <c r="AI200" i="18" s="1"/>
  <c r="AI453" i="18" s="1"/>
  <c r="AH138" i="18"/>
  <c r="AH200" i="18" s="1"/>
  <c r="AH453" i="18" s="1"/>
  <c r="AG138" i="18"/>
  <c r="AG200" i="18" s="1"/>
  <c r="AG453" i="18" s="1"/>
  <c r="AF138" i="18"/>
  <c r="AF200" i="18" s="1"/>
  <c r="AF453" i="18" s="1"/>
  <c r="AE138" i="18"/>
  <c r="AE200" i="18" s="1"/>
  <c r="AE453" i="18" s="1"/>
  <c r="AD138" i="18"/>
  <c r="AD200" i="18" s="1"/>
  <c r="AD453" i="18" s="1"/>
  <c r="AC138" i="18"/>
  <c r="AC200" i="18" s="1"/>
  <c r="AC453" i="18" s="1"/>
  <c r="AB138" i="18"/>
  <c r="AB200" i="18" s="1"/>
  <c r="AB453" i="18" s="1"/>
  <c r="AA138" i="18"/>
  <c r="AA200" i="18" s="1"/>
  <c r="AA453" i="18" s="1"/>
  <c r="Z138" i="18"/>
  <c r="Z200" i="18" s="1"/>
  <c r="Z453" i="18" s="1"/>
  <c r="Y138" i="18"/>
  <c r="Y200" i="18" s="1"/>
  <c r="Y453" i="18" s="1"/>
  <c r="X138" i="18"/>
  <c r="X200" i="18" s="1"/>
  <c r="X453" i="18" s="1"/>
  <c r="W138" i="18"/>
  <c r="W200" i="18" s="1"/>
  <c r="W453" i="18" s="1"/>
  <c r="V138" i="18"/>
  <c r="V200" i="18" s="1"/>
  <c r="V453" i="18" s="1"/>
  <c r="U138" i="18"/>
  <c r="U200" i="18" s="1"/>
  <c r="U453" i="18" s="1"/>
  <c r="T138" i="18"/>
  <c r="T200" i="18" s="1"/>
  <c r="T453" i="18" s="1"/>
  <c r="S138" i="18"/>
  <c r="S200" i="18" s="1"/>
  <c r="S453" i="18" s="1"/>
  <c r="R138" i="18"/>
  <c r="R200" i="18" s="1"/>
  <c r="R453" i="18" s="1"/>
  <c r="Q138" i="18"/>
  <c r="Q200" i="18" s="1"/>
  <c r="Q453" i="18" s="1"/>
  <c r="P138" i="18"/>
  <c r="P200" i="18" s="1"/>
  <c r="P453" i="18" s="1"/>
  <c r="O138" i="18"/>
  <c r="O200" i="18" s="1"/>
  <c r="O453" i="18" s="1"/>
  <c r="N138" i="18"/>
  <c r="N200" i="18" s="1"/>
  <c r="N453" i="18" s="1"/>
  <c r="M138" i="18"/>
  <c r="M200" i="18" s="1"/>
  <c r="M453" i="18" s="1"/>
  <c r="L138" i="18"/>
  <c r="L200" i="18" s="1"/>
  <c r="L453" i="18" s="1"/>
  <c r="K138" i="18"/>
  <c r="K200" i="18" s="1"/>
  <c r="K453" i="18" s="1"/>
  <c r="J138" i="18"/>
  <c r="J200" i="18" s="1"/>
  <c r="J453" i="18" s="1"/>
  <c r="I138" i="18"/>
  <c r="I200" i="18" s="1"/>
  <c r="I453" i="18" s="1"/>
  <c r="H138" i="18"/>
  <c r="H200" i="18" s="1"/>
  <c r="H453" i="18" s="1"/>
  <c r="G138" i="18"/>
  <c r="G200" i="18" s="1"/>
  <c r="G453" i="18" s="1"/>
  <c r="F138" i="18"/>
  <c r="F200" i="18" s="1"/>
  <c r="F453" i="18" s="1"/>
  <c r="E138" i="18"/>
  <c r="E200" i="18" s="1"/>
  <c r="E453" i="18" s="1"/>
  <c r="D138" i="18"/>
  <c r="D200" i="18" s="1"/>
  <c r="D453" i="18" s="1"/>
  <c r="CM136" i="18"/>
  <c r="CL136" i="18"/>
  <c r="CK136" i="18"/>
  <c r="CJ136" i="18"/>
  <c r="CI136" i="18"/>
  <c r="CH136" i="18"/>
  <c r="CG136" i="18"/>
  <c r="CF136" i="18"/>
  <c r="CE136" i="18"/>
  <c r="CD136" i="18"/>
  <c r="CC136" i="18"/>
  <c r="CB136" i="18"/>
  <c r="CA136" i="18"/>
  <c r="BZ136" i="18"/>
  <c r="BY136" i="18"/>
  <c r="BX136" i="18"/>
  <c r="BW136" i="18"/>
  <c r="BV136" i="18"/>
  <c r="BU136" i="18"/>
  <c r="BT136" i="18"/>
  <c r="BS136" i="18"/>
  <c r="BR136" i="18"/>
  <c r="BQ136" i="18"/>
  <c r="BP136" i="18"/>
  <c r="BO136" i="18"/>
  <c r="BN136" i="18"/>
  <c r="BM136" i="18"/>
  <c r="BL136" i="18"/>
  <c r="BK136" i="18"/>
  <c r="BJ136" i="18"/>
  <c r="BI136" i="18"/>
  <c r="BH136" i="18"/>
  <c r="BG136" i="18"/>
  <c r="BF136" i="18"/>
  <c r="BE136" i="18"/>
  <c r="BD136" i="18"/>
  <c r="BC136" i="18"/>
  <c r="BB136" i="18"/>
  <c r="BA136" i="18"/>
  <c r="AZ136" i="18"/>
  <c r="AY136" i="18"/>
  <c r="AX136" i="18"/>
  <c r="AW136" i="18"/>
  <c r="AV136" i="18"/>
  <c r="AU136" i="18"/>
  <c r="AT136" i="18"/>
  <c r="AS136" i="18"/>
  <c r="AR136" i="18"/>
  <c r="AQ136" i="18"/>
  <c r="AP136" i="18"/>
  <c r="AO136" i="18"/>
  <c r="AN136" i="18"/>
  <c r="AM136" i="18"/>
  <c r="AL136" i="18"/>
  <c r="AK136" i="18"/>
  <c r="AJ136" i="18"/>
  <c r="AI136" i="18"/>
  <c r="AH136" i="18"/>
  <c r="AG136" i="18"/>
  <c r="AF136" i="18"/>
  <c r="AE136" i="18"/>
  <c r="AD136" i="18"/>
  <c r="AC136" i="18"/>
  <c r="AB136" i="18"/>
  <c r="AA136" i="18"/>
  <c r="Z136" i="18"/>
  <c r="Y136" i="18"/>
  <c r="X136" i="18"/>
  <c r="W136" i="18"/>
  <c r="V136" i="18"/>
  <c r="U136" i="18"/>
  <c r="T136" i="18"/>
  <c r="S136" i="18"/>
  <c r="R136" i="18"/>
  <c r="Q136" i="18"/>
  <c r="P136" i="18"/>
  <c r="O136" i="18"/>
  <c r="N136" i="18"/>
  <c r="M136" i="18"/>
  <c r="L136" i="18"/>
  <c r="K136" i="18"/>
  <c r="J136" i="18"/>
  <c r="I136" i="18"/>
  <c r="H136" i="18"/>
  <c r="G136" i="18"/>
  <c r="F136" i="18"/>
  <c r="E136" i="18"/>
  <c r="D136" i="18"/>
  <c r="CM135" i="18"/>
  <c r="CL135" i="18"/>
  <c r="CK135" i="18"/>
  <c r="CJ135" i="18"/>
  <c r="CI135" i="18"/>
  <c r="CH135" i="18"/>
  <c r="CG135" i="18"/>
  <c r="CF135" i="18"/>
  <c r="CE135" i="18"/>
  <c r="CD135" i="18"/>
  <c r="CC135" i="18"/>
  <c r="CB135" i="18"/>
  <c r="CA135" i="18"/>
  <c r="BZ135" i="18"/>
  <c r="BY135" i="18"/>
  <c r="BX135" i="18"/>
  <c r="BW135" i="18"/>
  <c r="BV135" i="18"/>
  <c r="BU135" i="18"/>
  <c r="BT135" i="18"/>
  <c r="BS135" i="18"/>
  <c r="BR135" i="18"/>
  <c r="BQ135" i="18"/>
  <c r="BP135" i="18"/>
  <c r="BO135" i="18"/>
  <c r="BN135" i="18"/>
  <c r="BM135" i="18"/>
  <c r="BL135" i="18"/>
  <c r="BK135" i="18"/>
  <c r="BJ135" i="18"/>
  <c r="BI135" i="18"/>
  <c r="BH135" i="18"/>
  <c r="BG135" i="18"/>
  <c r="BF135" i="18"/>
  <c r="BE135" i="18"/>
  <c r="BD135" i="18"/>
  <c r="BC135" i="18"/>
  <c r="BB135" i="18"/>
  <c r="BA135" i="18"/>
  <c r="AZ135" i="18"/>
  <c r="AY135" i="18"/>
  <c r="AX135" i="18"/>
  <c r="AW135" i="18"/>
  <c r="AV135" i="18"/>
  <c r="AU135" i="18"/>
  <c r="AT135" i="18"/>
  <c r="AS135" i="18"/>
  <c r="AR135" i="18"/>
  <c r="AQ135" i="18"/>
  <c r="AP135" i="18"/>
  <c r="AO135" i="18"/>
  <c r="AN135" i="18"/>
  <c r="AM135" i="18"/>
  <c r="AL135" i="18"/>
  <c r="AK135" i="18"/>
  <c r="AJ135" i="18"/>
  <c r="AI135" i="18"/>
  <c r="AH135" i="18"/>
  <c r="AG135" i="18"/>
  <c r="AF135" i="18"/>
  <c r="AE135" i="18"/>
  <c r="AD135" i="18"/>
  <c r="AC135" i="18"/>
  <c r="AB135" i="18"/>
  <c r="AA135" i="18"/>
  <c r="Z135" i="18"/>
  <c r="Y135" i="18"/>
  <c r="X135" i="18"/>
  <c r="W135" i="18"/>
  <c r="V135" i="18"/>
  <c r="U135" i="18"/>
  <c r="T135" i="18"/>
  <c r="S135" i="18"/>
  <c r="R135" i="18"/>
  <c r="Q135" i="18"/>
  <c r="P135" i="18"/>
  <c r="O135" i="18"/>
  <c r="N135" i="18"/>
  <c r="M135" i="18"/>
  <c r="L135" i="18"/>
  <c r="K135" i="18"/>
  <c r="J135" i="18"/>
  <c r="I135" i="18"/>
  <c r="H135" i="18"/>
  <c r="G135" i="18"/>
  <c r="F135" i="18"/>
  <c r="E135" i="18"/>
  <c r="D135" i="18"/>
  <c r="CM134" i="18"/>
  <c r="CL134" i="18"/>
  <c r="CK134" i="18"/>
  <c r="CJ134" i="18"/>
  <c r="CI134" i="18"/>
  <c r="CH134" i="18"/>
  <c r="CG134" i="18"/>
  <c r="CF134" i="18"/>
  <c r="CE134" i="18"/>
  <c r="CD134" i="18"/>
  <c r="CC134" i="18"/>
  <c r="CB134" i="18"/>
  <c r="CA134" i="18"/>
  <c r="BZ134" i="18"/>
  <c r="BY134" i="18"/>
  <c r="BX134" i="18"/>
  <c r="BW134" i="18"/>
  <c r="BV134" i="18"/>
  <c r="BU134" i="18"/>
  <c r="BT134" i="18"/>
  <c r="BS134" i="18"/>
  <c r="BR134" i="18"/>
  <c r="BQ134" i="18"/>
  <c r="BP134" i="18"/>
  <c r="BO134" i="18"/>
  <c r="BN134" i="18"/>
  <c r="BM134" i="18"/>
  <c r="BL134" i="18"/>
  <c r="BK134" i="18"/>
  <c r="BJ134" i="18"/>
  <c r="BI134" i="18"/>
  <c r="BH134" i="18"/>
  <c r="BG134" i="18"/>
  <c r="BF134" i="18"/>
  <c r="BE134" i="18"/>
  <c r="BD134" i="18"/>
  <c r="BC134" i="18"/>
  <c r="BB134" i="18"/>
  <c r="BA134" i="18"/>
  <c r="AZ134" i="18"/>
  <c r="AY134" i="18"/>
  <c r="AX134" i="18"/>
  <c r="AW134" i="18"/>
  <c r="AV134" i="18"/>
  <c r="AU134" i="18"/>
  <c r="AT134" i="18"/>
  <c r="AS134" i="18"/>
  <c r="AR134" i="18"/>
  <c r="AQ134" i="18"/>
  <c r="AP134" i="18"/>
  <c r="AO134" i="18"/>
  <c r="AN134" i="18"/>
  <c r="AM134" i="18"/>
  <c r="AL134" i="18"/>
  <c r="AK134" i="18"/>
  <c r="AJ134" i="18"/>
  <c r="AI134" i="18"/>
  <c r="AH134" i="18"/>
  <c r="AG134" i="18"/>
  <c r="AF134" i="18"/>
  <c r="AE134" i="18"/>
  <c r="AD134" i="18"/>
  <c r="AC134" i="18"/>
  <c r="AB134" i="18"/>
  <c r="AA134" i="18"/>
  <c r="Z134" i="18"/>
  <c r="Y134" i="18"/>
  <c r="X134" i="18"/>
  <c r="W134" i="18"/>
  <c r="V134" i="18"/>
  <c r="U134" i="18"/>
  <c r="T134" i="18"/>
  <c r="S134" i="18"/>
  <c r="R134" i="18"/>
  <c r="Q134" i="18"/>
  <c r="P134" i="18"/>
  <c r="O134" i="18"/>
  <c r="N134" i="18"/>
  <c r="M134" i="18"/>
  <c r="L134" i="18"/>
  <c r="K134" i="18"/>
  <c r="J134" i="18"/>
  <c r="I134" i="18"/>
  <c r="H134" i="18"/>
  <c r="G134" i="18"/>
  <c r="F134" i="18"/>
  <c r="E134" i="18"/>
  <c r="D134" i="18"/>
  <c r="CM133" i="18"/>
  <c r="CL133" i="18"/>
  <c r="CK133" i="18"/>
  <c r="CJ133" i="18"/>
  <c r="CI133" i="18"/>
  <c r="CH133" i="18"/>
  <c r="CG133" i="18"/>
  <c r="CF133" i="18"/>
  <c r="CE133" i="18"/>
  <c r="CD133" i="18"/>
  <c r="CC133" i="18"/>
  <c r="CB133" i="18"/>
  <c r="CA133" i="18"/>
  <c r="BZ133" i="18"/>
  <c r="BY133" i="18"/>
  <c r="BX133" i="18"/>
  <c r="BW133" i="18"/>
  <c r="BV133" i="18"/>
  <c r="BU133" i="18"/>
  <c r="BT133" i="18"/>
  <c r="BS133" i="18"/>
  <c r="BR133" i="18"/>
  <c r="BQ133" i="18"/>
  <c r="BP133" i="18"/>
  <c r="BO133" i="18"/>
  <c r="BN133" i="18"/>
  <c r="BM133" i="18"/>
  <c r="BL133" i="18"/>
  <c r="BK133" i="18"/>
  <c r="BJ133" i="18"/>
  <c r="BI133" i="18"/>
  <c r="BH133" i="18"/>
  <c r="BG133" i="18"/>
  <c r="BF133" i="18"/>
  <c r="BE133" i="18"/>
  <c r="BD133" i="18"/>
  <c r="BC133" i="18"/>
  <c r="BB133" i="18"/>
  <c r="BA133" i="18"/>
  <c r="AZ133" i="18"/>
  <c r="AY133" i="18"/>
  <c r="AX133" i="18"/>
  <c r="AW133" i="18"/>
  <c r="AV133" i="18"/>
  <c r="AU133" i="18"/>
  <c r="AT133" i="18"/>
  <c r="AS133" i="18"/>
  <c r="AR133" i="18"/>
  <c r="AQ133" i="18"/>
  <c r="AP133" i="18"/>
  <c r="AO133" i="18"/>
  <c r="AN133" i="18"/>
  <c r="AM133" i="18"/>
  <c r="AL133" i="18"/>
  <c r="AK133" i="18"/>
  <c r="AJ133" i="18"/>
  <c r="AI133" i="18"/>
  <c r="AH133" i="18"/>
  <c r="AG133" i="18"/>
  <c r="AF133" i="18"/>
  <c r="AE133" i="18"/>
  <c r="AD133" i="18"/>
  <c r="AC133" i="18"/>
  <c r="AB133" i="18"/>
  <c r="AA133" i="18"/>
  <c r="Z133" i="18"/>
  <c r="Y133" i="18"/>
  <c r="X133" i="18"/>
  <c r="W133" i="18"/>
  <c r="V133" i="18"/>
  <c r="U133" i="18"/>
  <c r="T133" i="18"/>
  <c r="S133" i="18"/>
  <c r="R133" i="18"/>
  <c r="Q133" i="18"/>
  <c r="P133" i="18"/>
  <c r="O133" i="18"/>
  <c r="N133" i="18"/>
  <c r="M133" i="18"/>
  <c r="L133" i="18"/>
  <c r="K133" i="18"/>
  <c r="J133" i="18"/>
  <c r="I133" i="18"/>
  <c r="H133" i="18"/>
  <c r="G133" i="18"/>
  <c r="F133" i="18"/>
  <c r="E133" i="18"/>
  <c r="D133" i="18"/>
  <c r="CM132" i="18"/>
  <c r="CL132" i="18"/>
  <c r="CK132" i="18"/>
  <c r="CJ132" i="18"/>
  <c r="CI132" i="18"/>
  <c r="CH132" i="18"/>
  <c r="CG132" i="18"/>
  <c r="CF132" i="18"/>
  <c r="CE132" i="18"/>
  <c r="CD132" i="18"/>
  <c r="CC132" i="18"/>
  <c r="CB132" i="18"/>
  <c r="CA132" i="18"/>
  <c r="BZ132" i="18"/>
  <c r="BY132" i="18"/>
  <c r="BX132" i="18"/>
  <c r="BW132" i="18"/>
  <c r="BV132" i="18"/>
  <c r="BU132" i="18"/>
  <c r="BT132" i="18"/>
  <c r="BS132" i="18"/>
  <c r="BR132" i="18"/>
  <c r="BQ132" i="18"/>
  <c r="BP132" i="18"/>
  <c r="BO132" i="18"/>
  <c r="BN132" i="18"/>
  <c r="BM132" i="18"/>
  <c r="BL132" i="18"/>
  <c r="BK132" i="18"/>
  <c r="BJ132" i="18"/>
  <c r="BI132" i="18"/>
  <c r="BH132" i="18"/>
  <c r="BG132" i="18"/>
  <c r="BF132" i="18"/>
  <c r="BE132" i="18"/>
  <c r="BD132" i="18"/>
  <c r="BC132" i="18"/>
  <c r="BB132" i="18"/>
  <c r="BA132" i="18"/>
  <c r="AZ132" i="18"/>
  <c r="AY132" i="18"/>
  <c r="AX132" i="18"/>
  <c r="AW132" i="18"/>
  <c r="AV132" i="18"/>
  <c r="AU132" i="18"/>
  <c r="AT132" i="18"/>
  <c r="AS132" i="18"/>
  <c r="AR132" i="18"/>
  <c r="AQ132" i="18"/>
  <c r="AP132" i="18"/>
  <c r="AO132" i="18"/>
  <c r="AN132" i="18"/>
  <c r="AM132" i="18"/>
  <c r="AL132" i="18"/>
  <c r="AK132" i="18"/>
  <c r="AJ132" i="18"/>
  <c r="AI132" i="18"/>
  <c r="AH132" i="18"/>
  <c r="AG132" i="18"/>
  <c r="AF132" i="18"/>
  <c r="AE132" i="18"/>
  <c r="AD132" i="18"/>
  <c r="AC132" i="18"/>
  <c r="AB132" i="18"/>
  <c r="AA132" i="18"/>
  <c r="Z132" i="18"/>
  <c r="Y132" i="18"/>
  <c r="X132" i="18"/>
  <c r="W132" i="18"/>
  <c r="V132" i="18"/>
  <c r="U132" i="18"/>
  <c r="T132" i="18"/>
  <c r="S132" i="18"/>
  <c r="R132" i="18"/>
  <c r="Q132" i="18"/>
  <c r="P132" i="18"/>
  <c r="O132" i="18"/>
  <c r="N132" i="18"/>
  <c r="M132" i="18"/>
  <c r="L132" i="18"/>
  <c r="K132" i="18"/>
  <c r="J132" i="18"/>
  <c r="I132" i="18"/>
  <c r="H132" i="18"/>
  <c r="G132" i="18"/>
  <c r="F132" i="18"/>
  <c r="E132" i="18"/>
  <c r="D132" i="18"/>
  <c r="CM131" i="18"/>
  <c r="CL131" i="18"/>
  <c r="CK131" i="18"/>
  <c r="CJ131" i="18"/>
  <c r="CI131" i="18"/>
  <c r="CH131" i="18"/>
  <c r="CG131" i="18"/>
  <c r="CF131" i="18"/>
  <c r="CE131" i="18"/>
  <c r="CD131" i="18"/>
  <c r="CC131" i="18"/>
  <c r="CB131" i="18"/>
  <c r="CA131" i="18"/>
  <c r="BZ131" i="18"/>
  <c r="BY131" i="18"/>
  <c r="BX131" i="18"/>
  <c r="BW131" i="18"/>
  <c r="BV131" i="18"/>
  <c r="BU131" i="18"/>
  <c r="BT131" i="18"/>
  <c r="BS131" i="18"/>
  <c r="BR131" i="18"/>
  <c r="BQ131" i="18"/>
  <c r="BP131" i="18"/>
  <c r="BO131" i="18"/>
  <c r="BN131" i="18"/>
  <c r="BM131" i="18"/>
  <c r="BL131" i="18"/>
  <c r="BK131" i="18"/>
  <c r="BJ131" i="18"/>
  <c r="BI131" i="18"/>
  <c r="BH131" i="18"/>
  <c r="BG131" i="18"/>
  <c r="BF131" i="18"/>
  <c r="BE131" i="18"/>
  <c r="BD131" i="18"/>
  <c r="BC131" i="18"/>
  <c r="BB131" i="18"/>
  <c r="BA131" i="18"/>
  <c r="AZ131" i="18"/>
  <c r="AY131" i="18"/>
  <c r="AX131" i="18"/>
  <c r="AW131" i="18"/>
  <c r="AV131" i="18"/>
  <c r="AU131" i="18"/>
  <c r="AT131" i="18"/>
  <c r="AS131" i="18"/>
  <c r="AR131" i="18"/>
  <c r="AQ131" i="18"/>
  <c r="AP131" i="18"/>
  <c r="AO131" i="18"/>
  <c r="AN131" i="18"/>
  <c r="AM131" i="18"/>
  <c r="AL131" i="18"/>
  <c r="AK131" i="18"/>
  <c r="AJ131" i="18"/>
  <c r="AI131" i="18"/>
  <c r="AH131" i="18"/>
  <c r="AG131" i="18"/>
  <c r="AF131" i="18"/>
  <c r="AE131" i="18"/>
  <c r="AD131" i="18"/>
  <c r="AC131" i="18"/>
  <c r="AB131" i="18"/>
  <c r="AA131" i="18"/>
  <c r="Z131" i="18"/>
  <c r="Y131" i="18"/>
  <c r="X131" i="18"/>
  <c r="W131" i="18"/>
  <c r="V131" i="18"/>
  <c r="U131" i="18"/>
  <c r="T131" i="18"/>
  <c r="S131" i="18"/>
  <c r="R131" i="18"/>
  <c r="Q131" i="18"/>
  <c r="P131" i="18"/>
  <c r="O131" i="18"/>
  <c r="N131" i="18"/>
  <c r="M131" i="18"/>
  <c r="L131" i="18"/>
  <c r="K131" i="18"/>
  <c r="J131" i="18"/>
  <c r="I131" i="18"/>
  <c r="H131" i="18"/>
  <c r="G131" i="18"/>
  <c r="F131" i="18"/>
  <c r="E131" i="18"/>
  <c r="D131" i="18"/>
  <c r="CM130" i="18"/>
  <c r="CL130" i="18"/>
  <c r="CK130" i="18"/>
  <c r="CJ130" i="18"/>
  <c r="CI130" i="18"/>
  <c r="CH130" i="18"/>
  <c r="CG130" i="18"/>
  <c r="CF130" i="18"/>
  <c r="CE130" i="18"/>
  <c r="CD130" i="18"/>
  <c r="CC130" i="18"/>
  <c r="CB130" i="18"/>
  <c r="CA130" i="18"/>
  <c r="BZ130" i="18"/>
  <c r="BY130" i="18"/>
  <c r="BX130" i="18"/>
  <c r="BW130" i="18"/>
  <c r="BV130" i="18"/>
  <c r="BU130" i="18"/>
  <c r="BT130" i="18"/>
  <c r="BS130" i="18"/>
  <c r="BR130" i="18"/>
  <c r="BQ130" i="18"/>
  <c r="BP130" i="18"/>
  <c r="BO130" i="18"/>
  <c r="BN130" i="18"/>
  <c r="BM130" i="18"/>
  <c r="BL130" i="18"/>
  <c r="BK130" i="18"/>
  <c r="BJ130" i="18"/>
  <c r="BI130" i="18"/>
  <c r="BH130" i="18"/>
  <c r="BG130" i="18"/>
  <c r="BF130" i="18"/>
  <c r="BE130" i="18"/>
  <c r="BD130" i="18"/>
  <c r="BC130" i="18"/>
  <c r="BB130" i="18"/>
  <c r="BA130" i="18"/>
  <c r="AZ130" i="18"/>
  <c r="AY130" i="18"/>
  <c r="AX130" i="18"/>
  <c r="AW130" i="18"/>
  <c r="AV130" i="18"/>
  <c r="AU130" i="18"/>
  <c r="AT130" i="18"/>
  <c r="AS130" i="18"/>
  <c r="AR130" i="18"/>
  <c r="AQ130" i="18"/>
  <c r="AP130" i="18"/>
  <c r="AO130" i="18"/>
  <c r="AN130" i="18"/>
  <c r="AM130" i="18"/>
  <c r="AL130" i="18"/>
  <c r="AK130" i="18"/>
  <c r="AJ130" i="18"/>
  <c r="AI130" i="18"/>
  <c r="AH130" i="18"/>
  <c r="AG130" i="18"/>
  <c r="AF130" i="18"/>
  <c r="AE130" i="18"/>
  <c r="AD130" i="18"/>
  <c r="AC130" i="18"/>
  <c r="AB130" i="18"/>
  <c r="AA130" i="18"/>
  <c r="Z130" i="18"/>
  <c r="Y130" i="18"/>
  <c r="X130" i="18"/>
  <c r="W130" i="18"/>
  <c r="V130" i="18"/>
  <c r="U130" i="18"/>
  <c r="T130" i="18"/>
  <c r="S130" i="18"/>
  <c r="R130" i="18"/>
  <c r="Q130" i="18"/>
  <c r="P130" i="18"/>
  <c r="O130" i="18"/>
  <c r="N130" i="18"/>
  <c r="M130" i="18"/>
  <c r="L130" i="18"/>
  <c r="K130" i="18"/>
  <c r="J130" i="18"/>
  <c r="I130" i="18"/>
  <c r="H130" i="18"/>
  <c r="G130" i="18"/>
  <c r="F130" i="18"/>
  <c r="E130" i="18"/>
  <c r="D130" i="18"/>
  <c r="CM129" i="18"/>
  <c r="CL129" i="18"/>
  <c r="CK129" i="18"/>
  <c r="CJ129" i="18"/>
  <c r="CI129" i="18"/>
  <c r="CH129" i="18"/>
  <c r="CG129" i="18"/>
  <c r="CF129" i="18"/>
  <c r="CE129" i="18"/>
  <c r="CD129" i="18"/>
  <c r="CC129" i="18"/>
  <c r="CB129" i="18"/>
  <c r="CA129" i="18"/>
  <c r="BZ129" i="18"/>
  <c r="BY129" i="18"/>
  <c r="BX129" i="18"/>
  <c r="BW129" i="18"/>
  <c r="BV129" i="18"/>
  <c r="BU129" i="18"/>
  <c r="BT129" i="18"/>
  <c r="BS129" i="18"/>
  <c r="BR129" i="18"/>
  <c r="BQ129" i="18"/>
  <c r="BP129" i="18"/>
  <c r="BO129" i="18"/>
  <c r="BN129" i="18"/>
  <c r="BM129" i="18"/>
  <c r="BL129" i="18"/>
  <c r="BK129" i="18"/>
  <c r="BJ129" i="18"/>
  <c r="BI129" i="18"/>
  <c r="BH129" i="18"/>
  <c r="BG129" i="18"/>
  <c r="BF129" i="18"/>
  <c r="BE129" i="18"/>
  <c r="BD129" i="18"/>
  <c r="BC129" i="18"/>
  <c r="BB129" i="18"/>
  <c r="BA129" i="18"/>
  <c r="AZ129" i="18"/>
  <c r="AY129" i="18"/>
  <c r="AX129" i="18"/>
  <c r="AW129" i="18"/>
  <c r="AV129" i="18"/>
  <c r="AU129" i="18"/>
  <c r="AT129" i="18"/>
  <c r="AS129" i="18"/>
  <c r="AR129" i="18"/>
  <c r="AQ129" i="18"/>
  <c r="AP129" i="18"/>
  <c r="AO129" i="18"/>
  <c r="AN129" i="18"/>
  <c r="AM129" i="18"/>
  <c r="AL129" i="18"/>
  <c r="AK129" i="18"/>
  <c r="AJ129" i="18"/>
  <c r="AI129" i="18"/>
  <c r="AH129" i="18"/>
  <c r="AG129" i="18"/>
  <c r="AF129" i="18"/>
  <c r="AE129" i="18"/>
  <c r="AD129" i="18"/>
  <c r="AC129" i="18"/>
  <c r="AB129" i="18"/>
  <c r="AA129" i="18"/>
  <c r="Z129" i="18"/>
  <c r="Y129" i="18"/>
  <c r="X129" i="18"/>
  <c r="W129" i="18"/>
  <c r="V129" i="18"/>
  <c r="U129" i="18"/>
  <c r="T129" i="18"/>
  <c r="S129" i="18"/>
  <c r="R129" i="18"/>
  <c r="Q129" i="18"/>
  <c r="P129" i="18"/>
  <c r="O129" i="18"/>
  <c r="N129" i="18"/>
  <c r="M129" i="18"/>
  <c r="L129" i="18"/>
  <c r="K129" i="18"/>
  <c r="J129" i="18"/>
  <c r="I129" i="18"/>
  <c r="H129" i="18"/>
  <c r="G129" i="18"/>
  <c r="F129" i="18"/>
  <c r="E129" i="18"/>
  <c r="D129" i="18"/>
  <c r="CM128" i="18"/>
  <c r="CL128" i="18"/>
  <c r="CK128" i="18"/>
  <c r="CJ128" i="18"/>
  <c r="CI128" i="18"/>
  <c r="CH128" i="18"/>
  <c r="CG128" i="18"/>
  <c r="CF128" i="18"/>
  <c r="CE128" i="18"/>
  <c r="CD128" i="18"/>
  <c r="CC128" i="18"/>
  <c r="CB128" i="18"/>
  <c r="CA128" i="18"/>
  <c r="BZ128" i="18"/>
  <c r="BY128" i="18"/>
  <c r="BX128" i="18"/>
  <c r="BW128" i="18"/>
  <c r="BV128" i="18"/>
  <c r="BU128" i="18"/>
  <c r="BT128" i="18"/>
  <c r="BS128" i="18"/>
  <c r="BR128" i="18"/>
  <c r="BQ128" i="18"/>
  <c r="BP128" i="18"/>
  <c r="BO128" i="18"/>
  <c r="BN128" i="18"/>
  <c r="BM128" i="18"/>
  <c r="BL128" i="18"/>
  <c r="BK128" i="18"/>
  <c r="BJ128" i="18"/>
  <c r="BI128" i="18"/>
  <c r="BH128" i="18"/>
  <c r="BG128" i="18"/>
  <c r="BF128" i="18"/>
  <c r="BE128" i="18"/>
  <c r="BD128" i="18"/>
  <c r="BC128" i="18"/>
  <c r="BB128" i="18"/>
  <c r="BA128" i="18"/>
  <c r="AZ128" i="18"/>
  <c r="AY128" i="18"/>
  <c r="AX128" i="18"/>
  <c r="AW128" i="18"/>
  <c r="AV128" i="18"/>
  <c r="AU128" i="18"/>
  <c r="AT128" i="18"/>
  <c r="AS128" i="18"/>
  <c r="AR128" i="18"/>
  <c r="AQ128" i="18"/>
  <c r="AP128" i="18"/>
  <c r="AO128" i="18"/>
  <c r="AN128" i="18"/>
  <c r="AM128" i="18"/>
  <c r="AL128" i="18"/>
  <c r="AK128" i="18"/>
  <c r="AJ128" i="18"/>
  <c r="AI128" i="18"/>
  <c r="AH128" i="18"/>
  <c r="AG128" i="18"/>
  <c r="AF128" i="18"/>
  <c r="AE128" i="18"/>
  <c r="AD128" i="18"/>
  <c r="AC128" i="18"/>
  <c r="AB128" i="18"/>
  <c r="AA128" i="18"/>
  <c r="Z128" i="18"/>
  <c r="Y128" i="18"/>
  <c r="X128" i="18"/>
  <c r="W128" i="18"/>
  <c r="V128" i="18"/>
  <c r="U128" i="18"/>
  <c r="T128" i="18"/>
  <c r="S128" i="18"/>
  <c r="R128" i="18"/>
  <c r="Q128" i="18"/>
  <c r="P128" i="18"/>
  <c r="O128" i="18"/>
  <c r="N128" i="18"/>
  <c r="M128" i="18"/>
  <c r="L128" i="18"/>
  <c r="K128" i="18"/>
  <c r="J128" i="18"/>
  <c r="I128" i="18"/>
  <c r="H128" i="18"/>
  <c r="G128" i="18"/>
  <c r="F128" i="18"/>
  <c r="E128" i="18"/>
  <c r="D128" i="18"/>
  <c r="CM127" i="18"/>
  <c r="CL127" i="18"/>
  <c r="CK127" i="18"/>
  <c r="CJ127" i="18"/>
  <c r="CI127" i="18"/>
  <c r="CH127" i="18"/>
  <c r="CG127" i="18"/>
  <c r="CF127" i="18"/>
  <c r="CE127" i="18"/>
  <c r="CD127" i="18"/>
  <c r="CC127" i="18"/>
  <c r="CB127" i="18"/>
  <c r="CA127" i="18"/>
  <c r="BZ127" i="18"/>
  <c r="BY127" i="18"/>
  <c r="BX127" i="18"/>
  <c r="BW127" i="18"/>
  <c r="BV127" i="18"/>
  <c r="BU127" i="18"/>
  <c r="BT127" i="18"/>
  <c r="BS127" i="18"/>
  <c r="BR127" i="18"/>
  <c r="BQ127" i="18"/>
  <c r="BP127" i="18"/>
  <c r="BO127" i="18"/>
  <c r="BN127" i="18"/>
  <c r="BM127" i="18"/>
  <c r="BL127" i="18"/>
  <c r="BK127" i="18"/>
  <c r="BJ127" i="18"/>
  <c r="BI127" i="18"/>
  <c r="BH127" i="18"/>
  <c r="BG127" i="18"/>
  <c r="BF127" i="18"/>
  <c r="BE127" i="18"/>
  <c r="BD127" i="18"/>
  <c r="BC127" i="18"/>
  <c r="BB127" i="18"/>
  <c r="BA127" i="18"/>
  <c r="AZ127" i="18"/>
  <c r="AY127" i="18"/>
  <c r="AX127" i="18"/>
  <c r="AW127" i="18"/>
  <c r="AV127" i="18"/>
  <c r="AU127" i="18"/>
  <c r="AT127" i="18"/>
  <c r="AS127" i="18"/>
  <c r="AR127" i="18"/>
  <c r="AQ127" i="18"/>
  <c r="AP127" i="18"/>
  <c r="AO127" i="18"/>
  <c r="AN127" i="18"/>
  <c r="AM127" i="18"/>
  <c r="AL127" i="18"/>
  <c r="AK127" i="18"/>
  <c r="AJ127" i="18"/>
  <c r="AI127" i="18"/>
  <c r="AH127" i="18"/>
  <c r="AG127" i="18"/>
  <c r="AF127" i="18"/>
  <c r="AE127" i="18"/>
  <c r="AD127" i="18"/>
  <c r="AC127" i="18"/>
  <c r="AB127" i="18"/>
  <c r="AA127" i="18"/>
  <c r="Z127" i="18"/>
  <c r="Y127" i="18"/>
  <c r="X127" i="18"/>
  <c r="W127" i="18"/>
  <c r="V127" i="18"/>
  <c r="U127" i="18"/>
  <c r="T127" i="18"/>
  <c r="S127" i="18"/>
  <c r="R127" i="18"/>
  <c r="Q127" i="18"/>
  <c r="P127" i="18"/>
  <c r="O127" i="18"/>
  <c r="N127" i="18"/>
  <c r="M127" i="18"/>
  <c r="L127" i="18"/>
  <c r="K127" i="18"/>
  <c r="J127" i="18"/>
  <c r="I127" i="18"/>
  <c r="H127" i="18"/>
  <c r="G127" i="18"/>
  <c r="F127" i="18"/>
  <c r="E127" i="18"/>
  <c r="D127" i="18"/>
  <c r="CM126" i="18"/>
  <c r="CL126" i="18"/>
  <c r="CK126" i="18"/>
  <c r="CJ126" i="18"/>
  <c r="CI126" i="18"/>
  <c r="CH126" i="18"/>
  <c r="CG126" i="18"/>
  <c r="CF126" i="18"/>
  <c r="CE126" i="18"/>
  <c r="CD126" i="18"/>
  <c r="CC126" i="18"/>
  <c r="CB126" i="18"/>
  <c r="CA126" i="18"/>
  <c r="BZ126" i="18"/>
  <c r="BY126" i="18"/>
  <c r="BX126" i="18"/>
  <c r="BW126" i="18"/>
  <c r="BV126" i="18"/>
  <c r="BU126" i="18"/>
  <c r="BT126" i="18"/>
  <c r="BS126" i="18"/>
  <c r="BR126" i="18"/>
  <c r="BQ126" i="18"/>
  <c r="BP126" i="18"/>
  <c r="BO126" i="18"/>
  <c r="BN126" i="18"/>
  <c r="BM126" i="18"/>
  <c r="BL126" i="18"/>
  <c r="BK126" i="18"/>
  <c r="BJ126" i="18"/>
  <c r="BI126" i="18"/>
  <c r="BH126" i="18"/>
  <c r="BG126" i="18"/>
  <c r="BF126" i="18"/>
  <c r="BE126" i="18"/>
  <c r="BD126" i="18"/>
  <c r="BC126" i="18"/>
  <c r="BB126" i="18"/>
  <c r="BA126" i="18"/>
  <c r="AZ126" i="18"/>
  <c r="AY126" i="18"/>
  <c r="AX126" i="18"/>
  <c r="AW126" i="18"/>
  <c r="AV126" i="18"/>
  <c r="AU126" i="18"/>
  <c r="AT126" i="18"/>
  <c r="AS126" i="18"/>
  <c r="AR126" i="18"/>
  <c r="AQ126" i="18"/>
  <c r="AP126" i="18"/>
  <c r="AO126" i="18"/>
  <c r="AN126" i="18"/>
  <c r="AM126" i="18"/>
  <c r="AL126" i="18"/>
  <c r="AK126" i="18"/>
  <c r="AJ126" i="18"/>
  <c r="AI126" i="18"/>
  <c r="AH126" i="18"/>
  <c r="AG126" i="18"/>
  <c r="AF126" i="18"/>
  <c r="AE126" i="18"/>
  <c r="AD126" i="18"/>
  <c r="AC126" i="18"/>
  <c r="AB126" i="18"/>
  <c r="AA126" i="18"/>
  <c r="Z126" i="18"/>
  <c r="Y126" i="18"/>
  <c r="X126" i="18"/>
  <c r="W126" i="18"/>
  <c r="V126" i="18"/>
  <c r="U126" i="18"/>
  <c r="T126" i="18"/>
  <c r="S126" i="18"/>
  <c r="R126" i="18"/>
  <c r="Q126" i="18"/>
  <c r="P126" i="18"/>
  <c r="O126" i="18"/>
  <c r="N126" i="18"/>
  <c r="M126" i="18"/>
  <c r="L126" i="18"/>
  <c r="K126" i="18"/>
  <c r="J126" i="18"/>
  <c r="I126" i="18"/>
  <c r="H126" i="18"/>
  <c r="G126" i="18"/>
  <c r="F126" i="18"/>
  <c r="E126" i="18"/>
  <c r="D126" i="18"/>
  <c r="CM125" i="18"/>
  <c r="CL125" i="18"/>
  <c r="CK125" i="18"/>
  <c r="CJ125" i="18"/>
  <c r="CI125" i="18"/>
  <c r="CH125" i="18"/>
  <c r="CG125" i="18"/>
  <c r="CF125" i="18"/>
  <c r="CE125" i="18"/>
  <c r="CD125" i="18"/>
  <c r="CC125" i="18"/>
  <c r="CB125" i="18"/>
  <c r="CA125" i="18"/>
  <c r="BZ125" i="18"/>
  <c r="BY125" i="18"/>
  <c r="BX125" i="18"/>
  <c r="BW125" i="18"/>
  <c r="BV125" i="18"/>
  <c r="BU125" i="18"/>
  <c r="BT125" i="18"/>
  <c r="BS125" i="18"/>
  <c r="BR125" i="18"/>
  <c r="BQ125" i="18"/>
  <c r="BP125" i="18"/>
  <c r="BO125" i="18"/>
  <c r="BN125" i="18"/>
  <c r="BM125" i="18"/>
  <c r="BL125" i="18"/>
  <c r="BK125" i="18"/>
  <c r="BJ125" i="18"/>
  <c r="BI125" i="18"/>
  <c r="BH125" i="18"/>
  <c r="BG125" i="18"/>
  <c r="BF125" i="18"/>
  <c r="BE125" i="18"/>
  <c r="BD125" i="18"/>
  <c r="BC125" i="18"/>
  <c r="BB125" i="18"/>
  <c r="BA125" i="18"/>
  <c r="AZ125" i="18"/>
  <c r="AY125" i="18"/>
  <c r="AX125" i="18"/>
  <c r="AW125" i="18"/>
  <c r="AV125" i="18"/>
  <c r="AU125" i="18"/>
  <c r="AT125" i="18"/>
  <c r="AS125" i="18"/>
  <c r="AR125" i="18"/>
  <c r="AQ125" i="18"/>
  <c r="AP125" i="18"/>
  <c r="AO125" i="18"/>
  <c r="AN125" i="18"/>
  <c r="AM125" i="18"/>
  <c r="AL125" i="18"/>
  <c r="AK125" i="18"/>
  <c r="AJ125" i="18"/>
  <c r="AI125" i="18"/>
  <c r="AH125" i="18"/>
  <c r="AG125" i="18"/>
  <c r="AF125" i="18"/>
  <c r="AE125" i="18"/>
  <c r="AD125" i="18"/>
  <c r="AC125" i="18"/>
  <c r="AB125" i="18"/>
  <c r="AA125" i="18"/>
  <c r="Z125" i="18"/>
  <c r="Y125" i="18"/>
  <c r="X125" i="18"/>
  <c r="W125" i="18"/>
  <c r="V125" i="18"/>
  <c r="U125" i="18"/>
  <c r="T125" i="18"/>
  <c r="S125" i="18"/>
  <c r="R125" i="18"/>
  <c r="Q125" i="18"/>
  <c r="P125" i="18"/>
  <c r="O125" i="18"/>
  <c r="N125" i="18"/>
  <c r="M125" i="18"/>
  <c r="L125" i="18"/>
  <c r="K125" i="18"/>
  <c r="J125" i="18"/>
  <c r="I125" i="18"/>
  <c r="H125" i="18"/>
  <c r="G125" i="18"/>
  <c r="F125" i="18"/>
  <c r="E125" i="18"/>
  <c r="D125" i="18"/>
  <c r="CM124" i="18"/>
  <c r="CL124" i="18"/>
  <c r="CK124" i="18"/>
  <c r="CJ124" i="18"/>
  <c r="CI124" i="18"/>
  <c r="CH124" i="18"/>
  <c r="CG124" i="18"/>
  <c r="CF124" i="18"/>
  <c r="CE124" i="18"/>
  <c r="CD124" i="18"/>
  <c r="CC124" i="18"/>
  <c r="CB124" i="18"/>
  <c r="CA124" i="18"/>
  <c r="BZ124" i="18"/>
  <c r="BY124" i="18"/>
  <c r="BX124" i="18"/>
  <c r="BW124" i="18"/>
  <c r="BV124" i="18"/>
  <c r="BU124" i="18"/>
  <c r="BT124" i="18"/>
  <c r="BS124" i="18"/>
  <c r="BR124" i="18"/>
  <c r="BQ124" i="18"/>
  <c r="BP124" i="18"/>
  <c r="BO124" i="18"/>
  <c r="BN124" i="18"/>
  <c r="BM124" i="18"/>
  <c r="BL124" i="18"/>
  <c r="BK124" i="18"/>
  <c r="BJ124" i="18"/>
  <c r="BI124" i="18"/>
  <c r="BH124" i="18"/>
  <c r="BG124" i="18"/>
  <c r="BF124" i="18"/>
  <c r="BE124" i="18"/>
  <c r="BD124" i="18"/>
  <c r="BC124" i="18"/>
  <c r="BB124" i="18"/>
  <c r="BA124" i="18"/>
  <c r="AZ124" i="18"/>
  <c r="AY124" i="18"/>
  <c r="AX124" i="18"/>
  <c r="AW124" i="18"/>
  <c r="AV124" i="18"/>
  <c r="AU124" i="18"/>
  <c r="AT124" i="18"/>
  <c r="AS124" i="18"/>
  <c r="AR124" i="18"/>
  <c r="AQ124" i="18"/>
  <c r="AP124" i="18"/>
  <c r="AO124" i="18"/>
  <c r="AN124" i="18"/>
  <c r="AM124" i="18"/>
  <c r="AL124" i="18"/>
  <c r="AK124" i="18"/>
  <c r="AJ124" i="18"/>
  <c r="AI124" i="18"/>
  <c r="AH124" i="18"/>
  <c r="AG124" i="18"/>
  <c r="AF124" i="18"/>
  <c r="AE124" i="18"/>
  <c r="AD124" i="18"/>
  <c r="AC124" i="18"/>
  <c r="AB124" i="18"/>
  <c r="AA124" i="18"/>
  <c r="Z124" i="18"/>
  <c r="Y124" i="18"/>
  <c r="X124" i="18"/>
  <c r="W124" i="18"/>
  <c r="V124" i="18"/>
  <c r="U124" i="18"/>
  <c r="T124" i="18"/>
  <c r="S124" i="18"/>
  <c r="R124" i="18"/>
  <c r="Q124" i="18"/>
  <c r="P124" i="18"/>
  <c r="O124" i="18"/>
  <c r="N124" i="18"/>
  <c r="M124" i="18"/>
  <c r="L124" i="18"/>
  <c r="K124" i="18"/>
  <c r="J124" i="18"/>
  <c r="I124" i="18"/>
  <c r="H124" i="18"/>
  <c r="G124" i="18"/>
  <c r="F124" i="18"/>
  <c r="E124" i="18"/>
  <c r="D124" i="18"/>
  <c r="CM123" i="18"/>
  <c r="CL123" i="18"/>
  <c r="CK123" i="18"/>
  <c r="CJ123" i="18"/>
  <c r="CI123" i="18"/>
  <c r="CH123" i="18"/>
  <c r="CG123" i="18"/>
  <c r="CF123" i="18"/>
  <c r="CE123" i="18"/>
  <c r="CD123" i="18"/>
  <c r="CC123" i="18"/>
  <c r="CB123" i="18"/>
  <c r="CA123" i="18"/>
  <c r="BZ123" i="18"/>
  <c r="BY123" i="18"/>
  <c r="BX123" i="18"/>
  <c r="BW123" i="18"/>
  <c r="BV123" i="18"/>
  <c r="BU123" i="18"/>
  <c r="BT123" i="18"/>
  <c r="BS123" i="18"/>
  <c r="BR123" i="18"/>
  <c r="BQ123" i="18"/>
  <c r="BP123" i="18"/>
  <c r="BO123" i="18"/>
  <c r="BN123" i="18"/>
  <c r="BM123" i="18"/>
  <c r="BL123" i="18"/>
  <c r="BK123" i="18"/>
  <c r="BJ123" i="18"/>
  <c r="BI123" i="18"/>
  <c r="BH123" i="18"/>
  <c r="BG123" i="18"/>
  <c r="BF123" i="18"/>
  <c r="BE123" i="18"/>
  <c r="BD123" i="18"/>
  <c r="BC123" i="18"/>
  <c r="BB123" i="18"/>
  <c r="BA123" i="18"/>
  <c r="AZ123" i="18"/>
  <c r="AY123" i="18"/>
  <c r="AX123" i="18"/>
  <c r="AW123" i="18"/>
  <c r="AV123" i="18"/>
  <c r="AU123" i="18"/>
  <c r="AT123" i="18"/>
  <c r="AS123" i="18"/>
  <c r="AR123" i="18"/>
  <c r="AQ123" i="18"/>
  <c r="AP123" i="18"/>
  <c r="AO123" i="18"/>
  <c r="AN123" i="18"/>
  <c r="AM123" i="18"/>
  <c r="AL123" i="18"/>
  <c r="AK123" i="18"/>
  <c r="AJ123" i="18"/>
  <c r="AI123" i="18"/>
  <c r="AH123" i="18"/>
  <c r="AG123" i="18"/>
  <c r="AF123" i="18"/>
  <c r="AE123" i="18"/>
  <c r="AD123" i="18"/>
  <c r="AC123" i="18"/>
  <c r="AB123" i="18"/>
  <c r="AA123" i="18"/>
  <c r="Z123" i="18"/>
  <c r="Y123" i="18"/>
  <c r="X123" i="18"/>
  <c r="W123" i="18"/>
  <c r="V123" i="18"/>
  <c r="U123" i="18"/>
  <c r="T123" i="18"/>
  <c r="S123" i="18"/>
  <c r="R123" i="18"/>
  <c r="Q123" i="18"/>
  <c r="P123" i="18"/>
  <c r="O123" i="18"/>
  <c r="N123" i="18"/>
  <c r="M123" i="18"/>
  <c r="L123" i="18"/>
  <c r="K123" i="18"/>
  <c r="J123" i="18"/>
  <c r="I123" i="18"/>
  <c r="H123" i="18"/>
  <c r="G123" i="18"/>
  <c r="F123" i="18"/>
  <c r="E123" i="18"/>
  <c r="D123" i="18"/>
  <c r="CM122" i="18"/>
  <c r="CL122" i="18"/>
  <c r="CK122" i="18"/>
  <c r="CJ122" i="18"/>
  <c r="CI122" i="18"/>
  <c r="CH122" i="18"/>
  <c r="CG122" i="18"/>
  <c r="CF122" i="18"/>
  <c r="CE122" i="18"/>
  <c r="CD122" i="18"/>
  <c r="CC122" i="18"/>
  <c r="CB122" i="18"/>
  <c r="CA122" i="18"/>
  <c r="BZ122" i="18"/>
  <c r="BY122" i="18"/>
  <c r="BX122" i="18"/>
  <c r="BW122" i="18"/>
  <c r="BV122" i="18"/>
  <c r="BU122" i="18"/>
  <c r="BT122" i="18"/>
  <c r="BS122" i="18"/>
  <c r="BR122" i="18"/>
  <c r="BQ122" i="18"/>
  <c r="BP122" i="18"/>
  <c r="BO122" i="18"/>
  <c r="BN122" i="18"/>
  <c r="BM122" i="18"/>
  <c r="BL122" i="18"/>
  <c r="BK122" i="18"/>
  <c r="BJ122" i="18"/>
  <c r="BI122" i="18"/>
  <c r="BH122" i="18"/>
  <c r="BG122" i="18"/>
  <c r="BF122" i="18"/>
  <c r="BE122" i="18"/>
  <c r="BD122" i="18"/>
  <c r="BC122" i="18"/>
  <c r="BB122" i="18"/>
  <c r="BA122" i="18"/>
  <c r="AZ122" i="18"/>
  <c r="AY122" i="18"/>
  <c r="AX122" i="18"/>
  <c r="AW122" i="18"/>
  <c r="AV122" i="18"/>
  <c r="AU122" i="18"/>
  <c r="AT122" i="18"/>
  <c r="AS122" i="18"/>
  <c r="AR122" i="18"/>
  <c r="AQ122" i="18"/>
  <c r="AP122" i="18"/>
  <c r="AO122" i="18"/>
  <c r="AN122" i="18"/>
  <c r="AM122" i="18"/>
  <c r="AL122" i="18"/>
  <c r="AK122" i="18"/>
  <c r="AJ122" i="18"/>
  <c r="AI122" i="18"/>
  <c r="AH122" i="18"/>
  <c r="AG122" i="18"/>
  <c r="AF122" i="18"/>
  <c r="AE122" i="18"/>
  <c r="AD122" i="18"/>
  <c r="AC122" i="18"/>
  <c r="AB122" i="18"/>
  <c r="AA122" i="18"/>
  <c r="Z122" i="18"/>
  <c r="Y122" i="18"/>
  <c r="X122" i="18"/>
  <c r="W122" i="18"/>
  <c r="V122" i="18"/>
  <c r="U122" i="18"/>
  <c r="T122" i="18"/>
  <c r="S122" i="18"/>
  <c r="R122" i="18"/>
  <c r="Q122" i="18"/>
  <c r="P122" i="18"/>
  <c r="O122" i="18"/>
  <c r="N122" i="18"/>
  <c r="M122" i="18"/>
  <c r="L122" i="18"/>
  <c r="K122" i="18"/>
  <c r="J122" i="18"/>
  <c r="I122" i="18"/>
  <c r="H122" i="18"/>
  <c r="G122" i="18"/>
  <c r="F122" i="18"/>
  <c r="E122" i="18"/>
  <c r="D122" i="18"/>
  <c r="CM121" i="18"/>
  <c r="CL121" i="18"/>
  <c r="CK121" i="18"/>
  <c r="CJ121" i="18"/>
  <c r="CI121" i="18"/>
  <c r="CH121" i="18"/>
  <c r="CG121" i="18"/>
  <c r="CF121" i="18"/>
  <c r="CE121" i="18"/>
  <c r="CD121" i="18"/>
  <c r="CC121" i="18"/>
  <c r="CB121" i="18"/>
  <c r="CA121" i="18"/>
  <c r="BZ121" i="18"/>
  <c r="BY121" i="18"/>
  <c r="BX121" i="18"/>
  <c r="BW121" i="18"/>
  <c r="BV121" i="18"/>
  <c r="BU121" i="18"/>
  <c r="BT121" i="18"/>
  <c r="BS121" i="18"/>
  <c r="BR121" i="18"/>
  <c r="BQ121" i="18"/>
  <c r="BP121" i="18"/>
  <c r="BO121" i="18"/>
  <c r="BN121" i="18"/>
  <c r="BM121" i="18"/>
  <c r="BL121" i="18"/>
  <c r="BK121" i="18"/>
  <c r="BJ121" i="18"/>
  <c r="BI121" i="18"/>
  <c r="BH121" i="18"/>
  <c r="BG121" i="18"/>
  <c r="BF121" i="18"/>
  <c r="BE121" i="18"/>
  <c r="BD121" i="18"/>
  <c r="BC121" i="18"/>
  <c r="BB121" i="18"/>
  <c r="BA121" i="18"/>
  <c r="AZ121" i="18"/>
  <c r="AY121" i="18"/>
  <c r="AX121" i="18"/>
  <c r="AW121" i="18"/>
  <c r="AV121" i="18"/>
  <c r="AU121" i="18"/>
  <c r="AT121" i="18"/>
  <c r="AS121" i="18"/>
  <c r="AR121" i="18"/>
  <c r="AQ121" i="18"/>
  <c r="AP121" i="18"/>
  <c r="AO121" i="18"/>
  <c r="AN121" i="18"/>
  <c r="AM121" i="18"/>
  <c r="AL121" i="18"/>
  <c r="AK121" i="18"/>
  <c r="AJ121" i="18"/>
  <c r="AI121" i="18"/>
  <c r="AH121" i="18"/>
  <c r="AG121" i="18"/>
  <c r="AF121" i="18"/>
  <c r="AE121" i="18"/>
  <c r="AD121" i="18"/>
  <c r="AC121" i="18"/>
  <c r="AB121" i="18"/>
  <c r="AA121" i="18"/>
  <c r="Z121" i="18"/>
  <c r="Y121" i="18"/>
  <c r="X121" i="18"/>
  <c r="W121" i="18"/>
  <c r="V121" i="18"/>
  <c r="U121" i="18"/>
  <c r="T121" i="18"/>
  <c r="S121" i="18"/>
  <c r="R121" i="18"/>
  <c r="Q121" i="18"/>
  <c r="P121" i="18"/>
  <c r="O121" i="18"/>
  <c r="N121" i="18"/>
  <c r="M121" i="18"/>
  <c r="L121" i="18"/>
  <c r="K121" i="18"/>
  <c r="J121" i="18"/>
  <c r="I121" i="18"/>
  <c r="H121" i="18"/>
  <c r="G121" i="18"/>
  <c r="F121" i="18"/>
  <c r="E121" i="18"/>
  <c r="D121" i="18"/>
  <c r="CM120" i="18"/>
  <c r="CL120" i="18"/>
  <c r="CK120" i="18"/>
  <c r="CJ120" i="18"/>
  <c r="CI120" i="18"/>
  <c r="CH120" i="18"/>
  <c r="CG120" i="18"/>
  <c r="CF120" i="18"/>
  <c r="CE120" i="18"/>
  <c r="CD120" i="18"/>
  <c r="CC120" i="18"/>
  <c r="CB120" i="18"/>
  <c r="CA120" i="18"/>
  <c r="BZ120" i="18"/>
  <c r="BY120" i="18"/>
  <c r="BX120" i="18"/>
  <c r="BW120" i="18"/>
  <c r="BV120" i="18"/>
  <c r="BU120" i="18"/>
  <c r="BT120" i="18"/>
  <c r="BS120" i="18"/>
  <c r="BR120" i="18"/>
  <c r="BQ120" i="18"/>
  <c r="BP120" i="18"/>
  <c r="BO120" i="18"/>
  <c r="BN120" i="18"/>
  <c r="BM120" i="18"/>
  <c r="BL120" i="18"/>
  <c r="BK120" i="18"/>
  <c r="BJ120" i="18"/>
  <c r="BI120" i="18"/>
  <c r="BH120" i="18"/>
  <c r="BG120" i="18"/>
  <c r="BF120" i="18"/>
  <c r="BE120" i="18"/>
  <c r="BD120" i="18"/>
  <c r="BC120" i="18"/>
  <c r="BB120" i="18"/>
  <c r="BA120" i="18"/>
  <c r="AZ120" i="18"/>
  <c r="AY120" i="18"/>
  <c r="AX120" i="18"/>
  <c r="AW120" i="18"/>
  <c r="AV120" i="18"/>
  <c r="AU120" i="18"/>
  <c r="AT120" i="18"/>
  <c r="AS120" i="18"/>
  <c r="AR120" i="18"/>
  <c r="AQ120" i="18"/>
  <c r="AP120" i="18"/>
  <c r="AO120" i="18"/>
  <c r="AN120" i="18"/>
  <c r="AM120" i="18"/>
  <c r="AL120" i="18"/>
  <c r="AK120" i="18"/>
  <c r="AJ120" i="18"/>
  <c r="AI120" i="18"/>
  <c r="AH120" i="18"/>
  <c r="AG120" i="18"/>
  <c r="AF120" i="18"/>
  <c r="AE120" i="18"/>
  <c r="AD120" i="18"/>
  <c r="AC120" i="18"/>
  <c r="AB120" i="18"/>
  <c r="AA120" i="18"/>
  <c r="Z120" i="18"/>
  <c r="Y120" i="18"/>
  <c r="X120" i="18"/>
  <c r="W120" i="18"/>
  <c r="V120" i="18"/>
  <c r="U120" i="18"/>
  <c r="T120" i="18"/>
  <c r="S120" i="18"/>
  <c r="R120" i="18"/>
  <c r="Q120" i="18"/>
  <c r="P120" i="18"/>
  <c r="O120" i="18"/>
  <c r="N120" i="18"/>
  <c r="M120" i="18"/>
  <c r="L120" i="18"/>
  <c r="K120" i="18"/>
  <c r="J120" i="18"/>
  <c r="I120" i="18"/>
  <c r="H120" i="18"/>
  <c r="G120" i="18"/>
  <c r="F120" i="18"/>
  <c r="E120" i="18"/>
  <c r="D120" i="18"/>
  <c r="CM119" i="18"/>
  <c r="CL119" i="18"/>
  <c r="CK119" i="18"/>
  <c r="CJ119" i="18"/>
  <c r="CI119" i="18"/>
  <c r="CH119" i="18"/>
  <c r="CG119" i="18"/>
  <c r="CF119" i="18"/>
  <c r="CE119" i="18"/>
  <c r="CD119" i="18"/>
  <c r="CC119" i="18"/>
  <c r="CB119" i="18"/>
  <c r="CA119" i="18"/>
  <c r="BZ119" i="18"/>
  <c r="BY119" i="18"/>
  <c r="BX119" i="18"/>
  <c r="BW119" i="18"/>
  <c r="BV119" i="18"/>
  <c r="BU119" i="18"/>
  <c r="BT119" i="18"/>
  <c r="BS119" i="18"/>
  <c r="BR119" i="18"/>
  <c r="BQ119" i="18"/>
  <c r="BP119" i="18"/>
  <c r="BO119" i="18"/>
  <c r="BN119" i="18"/>
  <c r="BM119" i="18"/>
  <c r="BL119" i="18"/>
  <c r="BK119" i="18"/>
  <c r="BJ119" i="18"/>
  <c r="BI119" i="18"/>
  <c r="BH119" i="18"/>
  <c r="BG119" i="18"/>
  <c r="BF119" i="18"/>
  <c r="BE119" i="18"/>
  <c r="BD119" i="18"/>
  <c r="BC119" i="18"/>
  <c r="BB119" i="18"/>
  <c r="BA119" i="18"/>
  <c r="AZ119" i="18"/>
  <c r="AY119" i="18"/>
  <c r="AX119" i="18"/>
  <c r="AW119" i="18"/>
  <c r="AV119" i="18"/>
  <c r="AU119" i="18"/>
  <c r="AT119" i="18"/>
  <c r="AS119" i="18"/>
  <c r="AR119" i="18"/>
  <c r="AQ119" i="18"/>
  <c r="AP119" i="18"/>
  <c r="AO119" i="18"/>
  <c r="AN119" i="18"/>
  <c r="AM119" i="18"/>
  <c r="AL119" i="18"/>
  <c r="AK119" i="18"/>
  <c r="AJ119" i="18"/>
  <c r="AI119" i="18"/>
  <c r="AH119" i="18"/>
  <c r="AG119" i="18"/>
  <c r="AF119" i="18"/>
  <c r="AE119" i="18"/>
  <c r="AD119" i="18"/>
  <c r="AC119" i="18"/>
  <c r="AB119" i="18"/>
  <c r="AA119" i="18"/>
  <c r="Z119" i="18"/>
  <c r="Y119" i="18"/>
  <c r="X119" i="18"/>
  <c r="W119" i="18"/>
  <c r="V119" i="18"/>
  <c r="U119" i="18"/>
  <c r="T119" i="18"/>
  <c r="S119" i="18"/>
  <c r="R119" i="18"/>
  <c r="Q119" i="18"/>
  <c r="P119" i="18"/>
  <c r="O119" i="18"/>
  <c r="N119" i="18"/>
  <c r="M119" i="18"/>
  <c r="L119" i="18"/>
  <c r="K119" i="18"/>
  <c r="J119" i="18"/>
  <c r="I119" i="18"/>
  <c r="H119" i="18"/>
  <c r="G119" i="18"/>
  <c r="F119" i="18"/>
  <c r="E119" i="18"/>
  <c r="D119" i="18"/>
  <c r="CM118" i="18"/>
  <c r="CL118" i="18"/>
  <c r="CK118" i="18"/>
  <c r="CJ118" i="18"/>
  <c r="CI118" i="18"/>
  <c r="CH118" i="18"/>
  <c r="CG118" i="18"/>
  <c r="CF118" i="18"/>
  <c r="CE118" i="18"/>
  <c r="CD118" i="18"/>
  <c r="CC118" i="18"/>
  <c r="CB118" i="18"/>
  <c r="CA118" i="18"/>
  <c r="BZ118" i="18"/>
  <c r="BY118" i="18"/>
  <c r="BX118" i="18"/>
  <c r="BW118" i="18"/>
  <c r="BV118" i="18"/>
  <c r="BU118" i="18"/>
  <c r="BT118" i="18"/>
  <c r="BS118" i="18"/>
  <c r="BR118" i="18"/>
  <c r="BQ118" i="18"/>
  <c r="BP118" i="18"/>
  <c r="BO118" i="18"/>
  <c r="BN118" i="18"/>
  <c r="BM118" i="18"/>
  <c r="BL118" i="18"/>
  <c r="BK118" i="18"/>
  <c r="BJ118" i="18"/>
  <c r="BI118" i="18"/>
  <c r="BH118" i="18"/>
  <c r="BG118" i="18"/>
  <c r="BF118" i="18"/>
  <c r="BE118" i="18"/>
  <c r="BD118" i="18"/>
  <c r="BC118" i="18"/>
  <c r="BB118" i="18"/>
  <c r="BA118" i="18"/>
  <c r="AZ118" i="18"/>
  <c r="AY118" i="18"/>
  <c r="AX118" i="18"/>
  <c r="AW118" i="18"/>
  <c r="AV118" i="18"/>
  <c r="AU118" i="18"/>
  <c r="AT118" i="18"/>
  <c r="AS118" i="18"/>
  <c r="AR118" i="18"/>
  <c r="AQ118" i="18"/>
  <c r="AP118" i="18"/>
  <c r="AO118" i="18"/>
  <c r="AN118" i="18"/>
  <c r="AM118" i="18"/>
  <c r="AL118" i="18"/>
  <c r="AK118" i="18"/>
  <c r="AJ118" i="18"/>
  <c r="AI118" i="18"/>
  <c r="AH118" i="18"/>
  <c r="AG118" i="18"/>
  <c r="AF118" i="18"/>
  <c r="AE118" i="18"/>
  <c r="AD118" i="18"/>
  <c r="AC118" i="18"/>
  <c r="AB118" i="18"/>
  <c r="AA118" i="18"/>
  <c r="Z118" i="18"/>
  <c r="Y118" i="18"/>
  <c r="X118" i="18"/>
  <c r="W118" i="18"/>
  <c r="V118" i="18"/>
  <c r="U118" i="18"/>
  <c r="T118" i="18"/>
  <c r="S118" i="18"/>
  <c r="R118" i="18"/>
  <c r="Q118" i="18"/>
  <c r="P118" i="18"/>
  <c r="O118" i="18"/>
  <c r="N118" i="18"/>
  <c r="M118" i="18"/>
  <c r="L118" i="18"/>
  <c r="K118" i="18"/>
  <c r="J118" i="18"/>
  <c r="I118" i="18"/>
  <c r="H118" i="18"/>
  <c r="G118" i="18"/>
  <c r="F118" i="18"/>
  <c r="E118" i="18"/>
  <c r="D118" i="18"/>
  <c r="CM117" i="18"/>
  <c r="CL117" i="18"/>
  <c r="CK117" i="18"/>
  <c r="CJ117" i="18"/>
  <c r="CI117" i="18"/>
  <c r="CH117" i="18"/>
  <c r="CG117" i="18"/>
  <c r="CF117" i="18"/>
  <c r="CE117" i="18"/>
  <c r="CD117" i="18"/>
  <c r="CC117" i="18"/>
  <c r="CB117" i="18"/>
  <c r="CA117" i="18"/>
  <c r="BZ117" i="18"/>
  <c r="BY117" i="18"/>
  <c r="BX117" i="18"/>
  <c r="BW117" i="18"/>
  <c r="BV117" i="18"/>
  <c r="BU117" i="18"/>
  <c r="BT117" i="18"/>
  <c r="BS117" i="18"/>
  <c r="BR117" i="18"/>
  <c r="BQ117" i="18"/>
  <c r="BP117" i="18"/>
  <c r="BO117" i="18"/>
  <c r="BN117" i="18"/>
  <c r="BM117" i="18"/>
  <c r="BL117" i="18"/>
  <c r="BK117" i="18"/>
  <c r="BJ117" i="18"/>
  <c r="BI117" i="18"/>
  <c r="BH117" i="18"/>
  <c r="BG117" i="18"/>
  <c r="BF117" i="18"/>
  <c r="BE117" i="18"/>
  <c r="BD117" i="18"/>
  <c r="BC117" i="18"/>
  <c r="BB117" i="18"/>
  <c r="BA117" i="18"/>
  <c r="AZ117" i="18"/>
  <c r="AY117" i="18"/>
  <c r="AX117" i="18"/>
  <c r="AW117" i="18"/>
  <c r="AV117" i="18"/>
  <c r="AU117" i="18"/>
  <c r="AT117" i="18"/>
  <c r="AS117" i="18"/>
  <c r="AR117" i="18"/>
  <c r="AQ117" i="18"/>
  <c r="AP117" i="18"/>
  <c r="AO117" i="18"/>
  <c r="AN117" i="18"/>
  <c r="AM117" i="18"/>
  <c r="AL117" i="18"/>
  <c r="AK117" i="18"/>
  <c r="AJ117" i="18"/>
  <c r="AI117" i="18"/>
  <c r="AH117" i="18"/>
  <c r="AG117" i="18"/>
  <c r="AF117" i="18"/>
  <c r="AE117" i="18"/>
  <c r="AD117" i="18"/>
  <c r="AC117" i="18"/>
  <c r="AB117" i="18"/>
  <c r="AA117" i="18"/>
  <c r="Z117" i="18"/>
  <c r="Y117" i="18"/>
  <c r="X117" i="18"/>
  <c r="W117" i="18"/>
  <c r="V117" i="18"/>
  <c r="U117" i="18"/>
  <c r="T117" i="18"/>
  <c r="S117" i="18"/>
  <c r="R117" i="18"/>
  <c r="Q117" i="18"/>
  <c r="P117" i="18"/>
  <c r="O117" i="18"/>
  <c r="N117" i="18"/>
  <c r="M117" i="18"/>
  <c r="L117" i="18"/>
  <c r="K117" i="18"/>
  <c r="J117" i="18"/>
  <c r="I117" i="18"/>
  <c r="H117" i="18"/>
  <c r="G117" i="18"/>
  <c r="F117" i="18"/>
  <c r="E117" i="18"/>
  <c r="D117" i="18"/>
  <c r="CM116" i="18"/>
  <c r="CL116" i="18"/>
  <c r="CK116" i="18"/>
  <c r="CJ116" i="18"/>
  <c r="CI116" i="18"/>
  <c r="CH116" i="18"/>
  <c r="CG116" i="18"/>
  <c r="CF116" i="18"/>
  <c r="CE116" i="18"/>
  <c r="CD116" i="18"/>
  <c r="CC116" i="18"/>
  <c r="CB116" i="18"/>
  <c r="CA116" i="18"/>
  <c r="BZ116" i="18"/>
  <c r="BY116" i="18"/>
  <c r="BX116" i="18"/>
  <c r="BW116" i="18"/>
  <c r="BV116" i="18"/>
  <c r="BU116" i="18"/>
  <c r="BT116" i="18"/>
  <c r="BS116" i="18"/>
  <c r="BR116" i="18"/>
  <c r="BQ116" i="18"/>
  <c r="BP116" i="18"/>
  <c r="BO116" i="18"/>
  <c r="BN116" i="18"/>
  <c r="BM116" i="18"/>
  <c r="BL116" i="18"/>
  <c r="BK116" i="18"/>
  <c r="BJ116" i="18"/>
  <c r="BI116" i="18"/>
  <c r="BH116" i="18"/>
  <c r="BG116" i="18"/>
  <c r="BF116" i="18"/>
  <c r="BE116" i="18"/>
  <c r="BD116" i="18"/>
  <c r="BC116" i="18"/>
  <c r="BB116" i="18"/>
  <c r="BA116" i="18"/>
  <c r="AZ116" i="18"/>
  <c r="AY116" i="18"/>
  <c r="AX116" i="18"/>
  <c r="AW116" i="18"/>
  <c r="AV116" i="18"/>
  <c r="AU116" i="18"/>
  <c r="AT116" i="18"/>
  <c r="AS116" i="18"/>
  <c r="AR116" i="18"/>
  <c r="AQ116" i="18"/>
  <c r="AP116" i="18"/>
  <c r="AO116" i="18"/>
  <c r="AN116" i="18"/>
  <c r="AM116" i="18"/>
  <c r="AL116" i="18"/>
  <c r="AK116" i="18"/>
  <c r="AJ116" i="18"/>
  <c r="AI116" i="18"/>
  <c r="AH116" i="18"/>
  <c r="AG116" i="18"/>
  <c r="AF116" i="18"/>
  <c r="AE116" i="18"/>
  <c r="AD116" i="18"/>
  <c r="AC116" i="18"/>
  <c r="AB116" i="18"/>
  <c r="AA116" i="18"/>
  <c r="Z116" i="18"/>
  <c r="Y116" i="18"/>
  <c r="X116" i="18"/>
  <c r="W116" i="18"/>
  <c r="V116" i="18"/>
  <c r="U116" i="18"/>
  <c r="T116" i="18"/>
  <c r="S116" i="18"/>
  <c r="R116" i="18"/>
  <c r="Q116" i="18"/>
  <c r="P116" i="18"/>
  <c r="O116" i="18"/>
  <c r="N116" i="18"/>
  <c r="M116" i="18"/>
  <c r="L116" i="18"/>
  <c r="K116" i="18"/>
  <c r="J116" i="18"/>
  <c r="I116" i="18"/>
  <c r="H116" i="18"/>
  <c r="G116" i="18"/>
  <c r="F116" i="18"/>
  <c r="E116" i="18"/>
  <c r="D116" i="18"/>
  <c r="CM115" i="18"/>
  <c r="CL115" i="18"/>
  <c r="CK115" i="18"/>
  <c r="CJ115" i="18"/>
  <c r="CI115" i="18"/>
  <c r="CH115" i="18"/>
  <c r="CG115" i="18"/>
  <c r="CF115" i="18"/>
  <c r="CE115" i="18"/>
  <c r="CD115" i="18"/>
  <c r="CC115" i="18"/>
  <c r="CB115" i="18"/>
  <c r="CA115" i="18"/>
  <c r="BZ115" i="18"/>
  <c r="BY115" i="18"/>
  <c r="BX115" i="18"/>
  <c r="BW115" i="18"/>
  <c r="BV115" i="18"/>
  <c r="BU115" i="18"/>
  <c r="BT115" i="18"/>
  <c r="BS115" i="18"/>
  <c r="BR115" i="18"/>
  <c r="BQ115" i="18"/>
  <c r="BP115" i="18"/>
  <c r="BO115" i="18"/>
  <c r="BN115" i="18"/>
  <c r="BM115" i="18"/>
  <c r="BL115" i="18"/>
  <c r="BK115" i="18"/>
  <c r="BJ115" i="18"/>
  <c r="BI115" i="18"/>
  <c r="BH115" i="18"/>
  <c r="BG115" i="18"/>
  <c r="BF115" i="18"/>
  <c r="BE115" i="18"/>
  <c r="BD115" i="18"/>
  <c r="BC115" i="18"/>
  <c r="BB115" i="18"/>
  <c r="BA115" i="18"/>
  <c r="AZ115" i="18"/>
  <c r="AY115" i="18"/>
  <c r="AX115" i="18"/>
  <c r="AW115" i="18"/>
  <c r="AV115" i="18"/>
  <c r="AU115" i="18"/>
  <c r="AT115" i="18"/>
  <c r="AS115" i="18"/>
  <c r="AR115" i="18"/>
  <c r="AQ115" i="18"/>
  <c r="AP115" i="18"/>
  <c r="AO115" i="18"/>
  <c r="AN115" i="18"/>
  <c r="AM115" i="18"/>
  <c r="AL115" i="18"/>
  <c r="AK115" i="18"/>
  <c r="AJ115" i="18"/>
  <c r="AI115" i="18"/>
  <c r="AH115" i="18"/>
  <c r="AG115" i="18"/>
  <c r="AF115" i="18"/>
  <c r="AE115" i="18"/>
  <c r="AD115" i="18"/>
  <c r="AC115" i="18"/>
  <c r="AB115" i="18"/>
  <c r="AA115" i="18"/>
  <c r="Z115" i="18"/>
  <c r="Y115" i="18"/>
  <c r="X115" i="18"/>
  <c r="W115" i="18"/>
  <c r="V115" i="18"/>
  <c r="U115" i="18"/>
  <c r="T115" i="18"/>
  <c r="S115" i="18"/>
  <c r="R115" i="18"/>
  <c r="Q115" i="18"/>
  <c r="P115" i="18"/>
  <c r="O115" i="18"/>
  <c r="N115" i="18"/>
  <c r="M115" i="18"/>
  <c r="L115" i="18"/>
  <c r="K115" i="18"/>
  <c r="J115" i="18"/>
  <c r="I115" i="18"/>
  <c r="H115" i="18"/>
  <c r="G115" i="18"/>
  <c r="F115" i="18"/>
  <c r="E115" i="18"/>
  <c r="D115" i="18"/>
  <c r="CM114" i="18"/>
  <c r="CL114" i="18"/>
  <c r="CK114" i="18"/>
  <c r="CJ114" i="18"/>
  <c r="CI114" i="18"/>
  <c r="CH114" i="18"/>
  <c r="CG114" i="18"/>
  <c r="CF114" i="18"/>
  <c r="CE114" i="18"/>
  <c r="CD114" i="18"/>
  <c r="CC114" i="18"/>
  <c r="CB114" i="18"/>
  <c r="CA114" i="18"/>
  <c r="BZ114" i="18"/>
  <c r="BY114" i="18"/>
  <c r="BX114" i="18"/>
  <c r="BW114" i="18"/>
  <c r="BV114" i="18"/>
  <c r="BU114" i="18"/>
  <c r="BT114" i="18"/>
  <c r="BS114" i="18"/>
  <c r="BR114" i="18"/>
  <c r="BQ114" i="18"/>
  <c r="BP114" i="18"/>
  <c r="BO114" i="18"/>
  <c r="BN114" i="18"/>
  <c r="BM114" i="18"/>
  <c r="BL114" i="18"/>
  <c r="BK114" i="18"/>
  <c r="BJ114" i="18"/>
  <c r="BI114" i="18"/>
  <c r="BH114" i="18"/>
  <c r="BG114" i="18"/>
  <c r="BF114" i="18"/>
  <c r="BE114" i="18"/>
  <c r="BD114" i="18"/>
  <c r="BC114" i="18"/>
  <c r="BB114" i="18"/>
  <c r="BA114" i="18"/>
  <c r="AZ114" i="18"/>
  <c r="AY114" i="18"/>
  <c r="AX114" i="18"/>
  <c r="AW114" i="18"/>
  <c r="AV114" i="18"/>
  <c r="AU114" i="18"/>
  <c r="AT114" i="18"/>
  <c r="AS114" i="18"/>
  <c r="AR114" i="18"/>
  <c r="AQ114" i="18"/>
  <c r="AP114" i="18"/>
  <c r="AO114" i="18"/>
  <c r="AN114" i="18"/>
  <c r="AM114" i="18"/>
  <c r="AL114" i="18"/>
  <c r="AK114" i="18"/>
  <c r="AJ114" i="18"/>
  <c r="AI114" i="18"/>
  <c r="AH114" i="18"/>
  <c r="AG114" i="18"/>
  <c r="AF114" i="18"/>
  <c r="AE114" i="18"/>
  <c r="AD114" i="18"/>
  <c r="AC114" i="18"/>
  <c r="AB114" i="18"/>
  <c r="AA114" i="18"/>
  <c r="Z114" i="18"/>
  <c r="Y114" i="18"/>
  <c r="X114" i="18"/>
  <c r="W114" i="18"/>
  <c r="V114" i="18"/>
  <c r="U114" i="18"/>
  <c r="T114" i="18"/>
  <c r="S114" i="18"/>
  <c r="R114" i="18"/>
  <c r="Q114" i="18"/>
  <c r="P114" i="18"/>
  <c r="O114" i="18"/>
  <c r="N114" i="18"/>
  <c r="M114" i="18"/>
  <c r="L114" i="18"/>
  <c r="K114" i="18"/>
  <c r="J114" i="18"/>
  <c r="I114" i="18"/>
  <c r="H114" i="18"/>
  <c r="G114" i="18"/>
  <c r="F114" i="18"/>
  <c r="E114" i="18"/>
  <c r="D114" i="18"/>
  <c r="CM113" i="18"/>
  <c r="CL113" i="18"/>
  <c r="CK113" i="18"/>
  <c r="CJ113" i="18"/>
  <c r="CI113" i="18"/>
  <c r="CH113" i="18"/>
  <c r="CG113" i="18"/>
  <c r="CF113" i="18"/>
  <c r="CE113" i="18"/>
  <c r="CD113" i="18"/>
  <c r="CC113" i="18"/>
  <c r="CB113" i="18"/>
  <c r="CA113" i="18"/>
  <c r="BZ113" i="18"/>
  <c r="BY113" i="18"/>
  <c r="BX113" i="18"/>
  <c r="BW113" i="18"/>
  <c r="BV113" i="18"/>
  <c r="BU113" i="18"/>
  <c r="BT113" i="18"/>
  <c r="BS113" i="18"/>
  <c r="BR113" i="18"/>
  <c r="BQ113" i="18"/>
  <c r="BP113" i="18"/>
  <c r="BO113" i="18"/>
  <c r="BN113" i="18"/>
  <c r="BM113" i="18"/>
  <c r="BL113" i="18"/>
  <c r="BK113" i="18"/>
  <c r="BJ113" i="18"/>
  <c r="BI113" i="18"/>
  <c r="BH113" i="18"/>
  <c r="BG113" i="18"/>
  <c r="BF113" i="18"/>
  <c r="BE113" i="18"/>
  <c r="BD113" i="18"/>
  <c r="BC113" i="18"/>
  <c r="BB113" i="18"/>
  <c r="BA113" i="18"/>
  <c r="AZ113" i="18"/>
  <c r="AY113" i="18"/>
  <c r="AX113" i="18"/>
  <c r="AW113" i="18"/>
  <c r="AV113" i="18"/>
  <c r="AU113" i="18"/>
  <c r="AT113" i="18"/>
  <c r="AS113" i="18"/>
  <c r="AR113" i="18"/>
  <c r="AQ113" i="18"/>
  <c r="AP113" i="18"/>
  <c r="AO113" i="18"/>
  <c r="AN113" i="18"/>
  <c r="AM113" i="18"/>
  <c r="AL113" i="18"/>
  <c r="AK113" i="18"/>
  <c r="AJ113" i="18"/>
  <c r="AI113" i="18"/>
  <c r="AH113" i="18"/>
  <c r="AG113" i="18"/>
  <c r="AF113" i="18"/>
  <c r="AE113" i="18"/>
  <c r="AD113" i="18"/>
  <c r="AC113" i="18"/>
  <c r="AB113" i="18"/>
  <c r="AA113" i="18"/>
  <c r="Z113" i="18"/>
  <c r="Y113" i="18"/>
  <c r="X113" i="18"/>
  <c r="W113" i="18"/>
  <c r="V113" i="18"/>
  <c r="U113" i="18"/>
  <c r="T113" i="18"/>
  <c r="S113" i="18"/>
  <c r="R113" i="18"/>
  <c r="Q113" i="18"/>
  <c r="P113" i="18"/>
  <c r="O113" i="18"/>
  <c r="N113" i="18"/>
  <c r="M113" i="18"/>
  <c r="L113" i="18"/>
  <c r="K113" i="18"/>
  <c r="J113" i="18"/>
  <c r="I113" i="18"/>
  <c r="H113" i="18"/>
  <c r="G113" i="18"/>
  <c r="F113" i="18"/>
  <c r="E113" i="18"/>
  <c r="D113" i="18"/>
  <c r="CM112" i="18"/>
  <c r="CL112" i="18"/>
  <c r="CK112" i="18"/>
  <c r="CJ112" i="18"/>
  <c r="CI112" i="18"/>
  <c r="CH112" i="18"/>
  <c r="CG112" i="18"/>
  <c r="CF112" i="18"/>
  <c r="CE112" i="18"/>
  <c r="CD112" i="18"/>
  <c r="CC112" i="18"/>
  <c r="CB112" i="18"/>
  <c r="CA112" i="18"/>
  <c r="BZ112" i="18"/>
  <c r="BY112" i="18"/>
  <c r="BX112" i="18"/>
  <c r="BW112" i="18"/>
  <c r="BV112" i="18"/>
  <c r="BU112" i="18"/>
  <c r="BT112" i="18"/>
  <c r="BS112" i="18"/>
  <c r="BR112" i="18"/>
  <c r="BQ112" i="18"/>
  <c r="BP112" i="18"/>
  <c r="BO112" i="18"/>
  <c r="BN112" i="18"/>
  <c r="BM112" i="18"/>
  <c r="BL112" i="18"/>
  <c r="BK112" i="18"/>
  <c r="BJ112" i="18"/>
  <c r="BI112" i="18"/>
  <c r="BH112" i="18"/>
  <c r="BG112" i="18"/>
  <c r="BF112" i="18"/>
  <c r="BE112" i="18"/>
  <c r="BD112" i="18"/>
  <c r="BC112" i="18"/>
  <c r="BB112" i="18"/>
  <c r="BA112" i="18"/>
  <c r="AZ112" i="18"/>
  <c r="AY112" i="18"/>
  <c r="AX112" i="18"/>
  <c r="AW112" i="18"/>
  <c r="AV112" i="18"/>
  <c r="AU112" i="18"/>
  <c r="AT112" i="18"/>
  <c r="AS112" i="18"/>
  <c r="AR112" i="18"/>
  <c r="AQ112" i="18"/>
  <c r="AP112" i="18"/>
  <c r="AO112" i="18"/>
  <c r="AN112" i="18"/>
  <c r="AM112" i="18"/>
  <c r="AL112" i="18"/>
  <c r="AK112" i="18"/>
  <c r="AJ112" i="18"/>
  <c r="AI112" i="18"/>
  <c r="AH112" i="18"/>
  <c r="AG112" i="18"/>
  <c r="AF112" i="18"/>
  <c r="AE112" i="18"/>
  <c r="AD112" i="18"/>
  <c r="AC112" i="18"/>
  <c r="AB112" i="18"/>
  <c r="AA112" i="18"/>
  <c r="Z112" i="18"/>
  <c r="Y112" i="18"/>
  <c r="X112" i="18"/>
  <c r="W112" i="18"/>
  <c r="V112" i="18"/>
  <c r="U112" i="18"/>
  <c r="T112" i="18"/>
  <c r="S112" i="18"/>
  <c r="R112" i="18"/>
  <c r="Q112" i="18"/>
  <c r="P112" i="18"/>
  <c r="O112" i="18"/>
  <c r="N112" i="18"/>
  <c r="M112" i="18"/>
  <c r="L112" i="18"/>
  <c r="K112" i="18"/>
  <c r="J112" i="18"/>
  <c r="I112" i="18"/>
  <c r="H112" i="18"/>
  <c r="G112" i="18"/>
  <c r="F112" i="18"/>
  <c r="E112" i="18"/>
  <c r="D112" i="18"/>
  <c r="CM111" i="18"/>
  <c r="CL111" i="18"/>
  <c r="CK111" i="18"/>
  <c r="CJ111" i="18"/>
  <c r="CI111" i="18"/>
  <c r="CH111" i="18"/>
  <c r="CG111" i="18"/>
  <c r="CF111" i="18"/>
  <c r="CE111" i="18"/>
  <c r="CD111" i="18"/>
  <c r="CC111" i="18"/>
  <c r="CB111" i="18"/>
  <c r="CA111" i="18"/>
  <c r="BZ111" i="18"/>
  <c r="BY111" i="18"/>
  <c r="BX111" i="18"/>
  <c r="BW111" i="18"/>
  <c r="BV111" i="18"/>
  <c r="BU111" i="18"/>
  <c r="BT111" i="18"/>
  <c r="BS111" i="18"/>
  <c r="BR111" i="18"/>
  <c r="BQ111" i="18"/>
  <c r="BP111" i="18"/>
  <c r="BO111" i="18"/>
  <c r="BN111" i="18"/>
  <c r="BM111" i="18"/>
  <c r="BL111" i="18"/>
  <c r="BK111" i="18"/>
  <c r="BJ111" i="18"/>
  <c r="BI111" i="18"/>
  <c r="BH111" i="18"/>
  <c r="BG111" i="18"/>
  <c r="BF111" i="18"/>
  <c r="BE111" i="18"/>
  <c r="BD111" i="18"/>
  <c r="BC111" i="18"/>
  <c r="BB111" i="18"/>
  <c r="BA111" i="18"/>
  <c r="AZ111" i="18"/>
  <c r="AY111" i="18"/>
  <c r="AX111" i="18"/>
  <c r="AW111" i="18"/>
  <c r="AV111" i="18"/>
  <c r="AU111" i="18"/>
  <c r="AT111" i="18"/>
  <c r="AS111" i="18"/>
  <c r="AR111" i="18"/>
  <c r="AQ111" i="18"/>
  <c r="AP111" i="18"/>
  <c r="AO111" i="18"/>
  <c r="AN111" i="18"/>
  <c r="AM111" i="18"/>
  <c r="AL111" i="18"/>
  <c r="AK111" i="18"/>
  <c r="AJ111" i="18"/>
  <c r="AI111" i="18"/>
  <c r="AH111" i="18"/>
  <c r="AG111" i="18"/>
  <c r="AF111" i="18"/>
  <c r="AE111" i="18"/>
  <c r="AD111" i="18"/>
  <c r="AC111" i="18"/>
  <c r="AB111" i="18"/>
  <c r="AA111" i="18"/>
  <c r="Z111" i="18"/>
  <c r="Y111" i="18"/>
  <c r="X111" i="18"/>
  <c r="W111" i="18"/>
  <c r="V111" i="18"/>
  <c r="U111" i="18"/>
  <c r="T111" i="18"/>
  <c r="S111" i="18"/>
  <c r="R111" i="18"/>
  <c r="Q111" i="18"/>
  <c r="P111" i="18"/>
  <c r="O111" i="18"/>
  <c r="N111" i="18"/>
  <c r="M111" i="18"/>
  <c r="L111" i="18"/>
  <c r="K111" i="18"/>
  <c r="J111" i="18"/>
  <c r="I111" i="18"/>
  <c r="H111" i="18"/>
  <c r="G111" i="18"/>
  <c r="F111" i="18"/>
  <c r="E111" i="18"/>
  <c r="D111" i="18"/>
  <c r="CM110" i="18"/>
  <c r="CL110" i="18"/>
  <c r="CK110" i="18"/>
  <c r="CJ110" i="18"/>
  <c r="CI110" i="18"/>
  <c r="CH110" i="18"/>
  <c r="CG110" i="18"/>
  <c r="CF110" i="18"/>
  <c r="CE110" i="18"/>
  <c r="CD110" i="18"/>
  <c r="CC110" i="18"/>
  <c r="CB110" i="18"/>
  <c r="CA110" i="18"/>
  <c r="BZ110" i="18"/>
  <c r="BY110" i="18"/>
  <c r="BX110" i="18"/>
  <c r="BW110" i="18"/>
  <c r="BV110" i="18"/>
  <c r="BU110" i="18"/>
  <c r="BT110" i="18"/>
  <c r="BS110" i="18"/>
  <c r="BR110" i="18"/>
  <c r="BQ110" i="18"/>
  <c r="BP110" i="18"/>
  <c r="BO110" i="18"/>
  <c r="BN110" i="18"/>
  <c r="BM110" i="18"/>
  <c r="BL110" i="18"/>
  <c r="BK110" i="18"/>
  <c r="BJ110" i="18"/>
  <c r="BI110" i="18"/>
  <c r="BH110" i="18"/>
  <c r="BG110" i="18"/>
  <c r="BF110" i="18"/>
  <c r="BE110" i="18"/>
  <c r="BD110" i="18"/>
  <c r="BC110" i="18"/>
  <c r="BB110" i="18"/>
  <c r="BA110" i="18"/>
  <c r="AZ110" i="18"/>
  <c r="AY110" i="18"/>
  <c r="AX110" i="18"/>
  <c r="AW110" i="18"/>
  <c r="AV110" i="18"/>
  <c r="AU110" i="18"/>
  <c r="AT110" i="18"/>
  <c r="AS110" i="18"/>
  <c r="AR110" i="18"/>
  <c r="AQ110" i="18"/>
  <c r="AP110" i="18"/>
  <c r="AO110" i="18"/>
  <c r="AN110" i="18"/>
  <c r="AM110" i="18"/>
  <c r="AL110" i="18"/>
  <c r="AK110" i="18"/>
  <c r="AJ110" i="18"/>
  <c r="AI110" i="18"/>
  <c r="AH110" i="18"/>
  <c r="AG110" i="18"/>
  <c r="AF110" i="18"/>
  <c r="AE110" i="18"/>
  <c r="AD110" i="18"/>
  <c r="AC110" i="18"/>
  <c r="AB110" i="18"/>
  <c r="AA110" i="18"/>
  <c r="Z110" i="18"/>
  <c r="Y110" i="18"/>
  <c r="X110" i="18"/>
  <c r="W110" i="18"/>
  <c r="V110" i="18"/>
  <c r="U110" i="18"/>
  <c r="T110" i="18"/>
  <c r="S110" i="18"/>
  <c r="R110" i="18"/>
  <c r="Q110" i="18"/>
  <c r="P110" i="18"/>
  <c r="O110" i="18"/>
  <c r="N110" i="18"/>
  <c r="M110" i="18"/>
  <c r="L110" i="18"/>
  <c r="K110" i="18"/>
  <c r="J110" i="18"/>
  <c r="I110" i="18"/>
  <c r="H110" i="18"/>
  <c r="G110" i="18"/>
  <c r="F110" i="18"/>
  <c r="E110" i="18"/>
  <c r="D110" i="18"/>
  <c r="CM109" i="18"/>
  <c r="CL109" i="18"/>
  <c r="CK109" i="18"/>
  <c r="CJ109" i="18"/>
  <c r="CI109" i="18"/>
  <c r="CH109" i="18"/>
  <c r="CG109" i="18"/>
  <c r="CF109" i="18"/>
  <c r="CE109" i="18"/>
  <c r="CD109" i="18"/>
  <c r="CC109" i="18"/>
  <c r="CB109" i="18"/>
  <c r="CA109" i="18"/>
  <c r="BZ109" i="18"/>
  <c r="BY109" i="18"/>
  <c r="BX109" i="18"/>
  <c r="BW109" i="18"/>
  <c r="BV109" i="18"/>
  <c r="BU109" i="18"/>
  <c r="BT109" i="18"/>
  <c r="BS109" i="18"/>
  <c r="BR109" i="18"/>
  <c r="BQ109" i="18"/>
  <c r="BP109" i="18"/>
  <c r="BO109" i="18"/>
  <c r="BN109" i="18"/>
  <c r="BM109" i="18"/>
  <c r="BL109" i="18"/>
  <c r="BK109" i="18"/>
  <c r="BJ109" i="18"/>
  <c r="BI109" i="18"/>
  <c r="BH109" i="18"/>
  <c r="BG109" i="18"/>
  <c r="BF109" i="18"/>
  <c r="BE109" i="18"/>
  <c r="BD109" i="18"/>
  <c r="BC109" i="18"/>
  <c r="BB109" i="18"/>
  <c r="BA109" i="18"/>
  <c r="AZ109" i="18"/>
  <c r="AY109" i="18"/>
  <c r="AX109" i="18"/>
  <c r="AW109" i="18"/>
  <c r="AV109" i="18"/>
  <c r="AU109" i="18"/>
  <c r="AT109" i="18"/>
  <c r="AS109" i="18"/>
  <c r="AR109" i="18"/>
  <c r="AQ109" i="18"/>
  <c r="AP109" i="18"/>
  <c r="AO109" i="18"/>
  <c r="AN109" i="18"/>
  <c r="AM109" i="18"/>
  <c r="AL109" i="18"/>
  <c r="AK109" i="18"/>
  <c r="AJ109" i="18"/>
  <c r="AI109" i="18"/>
  <c r="AH109" i="18"/>
  <c r="AG109" i="18"/>
  <c r="AF109" i="18"/>
  <c r="AE109" i="18"/>
  <c r="AD109" i="18"/>
  <c r="AC109" i="18"/>
  <c r="AB109" i="18"/>
  <c r="AA109" i="18"/>
  <c r="Z109" i="18"/>
  <c r="Y109" i="18"/>
  <c r="X109" i="18"/>
  <c r="W109" i="18"/>
  <c r="V109" i="18"/>
  <c r="U109" i="18"/>
  <c r="T109" i="18"/>
  <c r="S109" i="18"/>
  <c r="R109" i="18"/>
  <c r="Q109" i="18"/>
  <c r="P109" i="18"/>
  <c r="O109" i="18"/>
  <c r="N109" i="18"/>
  <c r="M109" i="18"/>
  <c r="L109" i="18"/>
  <c r="K109" i="18"/>
  <c r="J109" i="18"/>
  <c r="I109" i="18"/>
  <c r="H109" i="18"/>
  <c r="G109" i="18"/>
  <c r="F109" i="18"/>
  <c r="E109" i="18"/>
  <c r="D109" i="18"/>
  <c r="CM108" i="18"/>
  <c r="CL108" i="18"/>
  <c r="CK108" i="18"/>
  <c r="CJ108" i="18"/>
  <c r="CI108" i="18"/>
  <c r="CH108" i="18"/>
  <c r="CG108" i="18"/>
  <c r="CF108" i="18"/>
  <c r="CE108" i="18"/>
  <c r="CD108" i="18"/>
  <c r="CC108" i="18"/>
  <c r="CB108" i="18"/>
  <c r="CA108" i="18"/>
  <c r="BZ108" i="18"/>
  <c r="BY108" i="18"/>
  <c r="BX108" i="18"/>
  <c r="BW108" i="18"/>
  <c r="BV108" i="18"/>
  <c r="BU108" i="18"/>
  <c r="BT108" i="18"/>
  <c r="BS108" i="18"/>
  <c r="BR108" i="18"/>
  <c r="BQ108" i="18"/>
  <c r="BP108" i="18"/>
  <c r="BO108" i="18"/>
  <c r="BN108" i="18"/>
  <c r="BM108" i="18"/>
  <c r="BL108" i="18"/>
  <c r="BK108" i="18"/>
  <c r="BJ108" i="18"/>
  <c r="BI108" i="18"/>
  <c r="BH108" i="18"/>
  <c r="BG108" i="18"/>
  <c r="BF108" i="18"/>
  <c r="BE108" i="18"/>
  <c r="BD108" i="18"/>
  <c r="BC108" i="18"/>
  <c r="BB108" i="18"/>
  <c r="BA108" i="18"/>
  <c r="AZ108" i="18"/>
  <c r="AY108" i="18"/>
  <c r="AX108" i="18"/>
  <c r="AW108" i="18"/>
  <c r="AV108" i="18"/>
  <c r="AU108" i="18"/>
  <c r="AT108" i="18"/>
  <c r="AS108" i="18"/>
  <c r="AR108" i="18"/>
  <c r="AQ108" i="18"/>
  <c r="AP108" i="18"/>
  <c r="AO108" i="18"/>
  <c r="AN108" i="18"/>
  <c r="AM108" i="18"/>
  <c r="AL108" i="18"/>
  <c r="AK108" i="18"/>
  <c r="AJ108" i="18"/>
  <c r="AI108" i="18"/>
  <c r="AH108" i="18"/>
  <c r="AG108" i="18"/>
  <c r="AF108" i="18"/>
  <c r="AE108" i="18"/>
  <c r="AD108" i="18"/>
  <c r="AC108" i="18"/>
  <c r="AB108" i="18"/>
  <c r="AA108" i="18"/>
  <c r="Z108" i="18"/>
  <c r="Y108" i="18"/>
  <c r="X108" i="18"/>
  <c r="W108" i="18"/>
  <c r="V108" i="18"/>
  <c r="U108" i="18"/>
  <c r="T108" i="18"/>
  <c r="S108" i="18"/>
  <c r="R108" i="18"/>
  <c r="Q108" i="18"/>
  <c r="P108" i="18"/>
  <c r="O108" i="18"/>
  <c r="N108" i="18"/>
  <c r="M108" i="18"/>
  <c r="L108" i="18"/>
  <c r="K108" i="18"/>
  <c r="J108" i="18"/>
  <c r="I108" i="18"/>
  <c r="H108" i="18"/>
  <c r="G108" i="18"/>
  <c r="F108" i="18"/>
  <c r="E108" i="18"/>
  <c r="D108" i="18"/>
  <c r="CM107" i="18"/>
  <c r="CL107" i="18"/>
  <c r="CK107" i="18"/>
  <c r="CJ107" i="18"/>
  <c r="CI107" i="18"/>
  <c r="CH107" i="18"/>
  <c r="CG107" i="18"/>
  <c r="CF107" i="18"/>
  <c r="CE107" i="18"/>
  <c r="CD107" i="18"/>
  <c r="CC107" i="18"/>
  <c r="CB107" i="18"/>
  <c r="CA107" i="18"/>
  <c r="BZ107" i="18"/>
  <c r="BY107" i="18"/>
  <c r="BX107" i="18"/>
  <c r="BW107" i="18"/>
  <c r="BV107" i="18"/>
  <c r="BU107" i="18"/>
  <c r="BT107" i="18"/>
  <c r="BS107" i="18"/>
  <c r="BR107" i="18"/>
  <c r="BQ107" i="18"/>
  <c r="BP107" i="18"/>
  <c r="BO107" i="18"/>
  <c r="BN107" i="18"/>
  <c r="BM107" i="18"/>
  <c r="BL107" i="18"/>
  <c r="BK107" i="18"/>
  <c r="BJ107" i="18"/>
  <c r="BI107" i="18"/>
  <c r="BH107" i="18"/>
  <c r="BG107" i="18"/>
  <c r="BF107" i="18"/>
  <c r="BE107" i="18"/>
  <c r="BD107" i="18"/>
  <c r="BC107" i="18"/>
  <c r="BB107" i="18"/>
  <c r="BA107" i="18"/>
  <c r="AZ107" i="18"/>
  <c r="AY107" i="18"/>
  <c r="AX107" i="18"/>
  <c r="AW107" i="18"/>
  <c r="AV107" i="18"/>
  <c r="AU107" i="18"/>
  <c r="AT107" i="18"/>
  <c r="AS107" i="18"/>
  <c r="AR107" i="18"/>
  <c r="AQ107" i="18"/>
  <c r="AP107" i="18"/>
  <c r="AO107" i="18"/>
  <c r="AN107" i="18"/>
  <c r="AM107" i="18"/>
  <c r="AL107" i="18"/>
  <c r="AK107" i="18"/>
  <c r="AJ107" i="18"/>
  <c r="AI107" i="18"/>
  <c r="AH107" i="18"/>
  <c r="AG107" i="18"/>
  <c r="AF107" i="18"/>
  <c r="AE107" i="18"/>
  <c r="AD107" i="18"/>
  <c r="AC107" i="18"/>
  <c r="AB107" i="18"/>
  <c r="AA107" i="18"/>
  <c r="Z107" i="18"/>
  <c r="Y107" i="18"/>
  <c r="X107" i="18"/>
  <c r="W107" i="18"/>
  <c r="V107" i="18"/>
  <c r="U107" i="18"/>
  <c r="T107" i="18"/>
  <c r="S107" i="18"/>
  <c r="R107" i="18"/>
  <c r="Q107" i="18"/>
  <c r="P107" i="18"/>
  <c r="O107" i="18"/>
  <c r="N107" i="18"/>
  <c r="M107" i="18"/>
  <c r="L107" i="18"/>
  <c r="K107" i="18"/>
  <c r="J107" i="18"/>
  <c r="I107" i="18"/>
  <c r="H107" i="18"/>
  <c r="G107" i="18"/>
  <c r="F107" i="18"/>
  <c r="E107" i="18"/>
  <c r="D107" i="18"/>
  <c r="CM106" i="18"/>
  <c r="CL106" i="18"/>
  <c r="CK106" i="18"/>
  <c r="CJ106" i="18"/>
  <c r="CI106" i="18"/>
  <c r="CH106" i="18"/>
  <c r="CG106" i="18"/>
  <c r="CF106" i="18"/>
  <c r="CE106" i="18"/>
  <c r="CD106" i="18"/>
  <c r="CC106" i="18"/>
  <c r="CB106" i="18"/>
  <c r="CA106" i="18"/>
  <c r="BZ106" i="18"/>
  <c r="BY106" i="18"/>
  <c r="BX106" i="18"/>
  <c r="BW106" i="18"/>
  <c r="BV106" i="18"/>
  <c r="BU106" i="18"/>
  <c r="BT106" i="18"/>
  <c r="BS106" i="18"/>
  <c r="BR106" i="18"/>
  <c r="BQ106" i="18"/>
  <c r="BP106" i="18"/>
  <c r="BO106" i="18"/>
  <c r="BN106" i="18"/>
  <c r="BM106" i="18"/>
  <c r="BL106" i="18"/>
  <c r="BK106" i="18"/>
  <c r="BJ106" i="18"/>
  <c r="BI106" i="18"/>
  <c r="BH106" i="18"/>
  <c r="BG106" i="18"/>
  <c r="BF106" i="18"/>
  <c r="BE106" i="18"/>
  <c r="BD106" i="18"/>
  <c r="BC106" i="18"/>
  <c r="BB106" i="18"/>
  <c r="BA106" i="18"/>
  <c r="AZ106" i="18"/>
  <c r="AY106" i="18"/>
  <c r="AX106" i="18"/>
  <c r="AW106" i="18"/>
  <c r="AV106" i="18"/>
  <c r="AU106" i="18"/>
  <c r="AT106" i="18"/>
  <c r="AS106" i="18"/>
  <c r="AR106" i="18"/>
  <c r="AQ106" i="18"/>
  <c r="AP106" i="18"/>
  <c r="AO106" i="18"/>
  <c r="AN106" i="18"/>
  <c r="AM106" i="18"/>
  <c r="AL106" i="18"/>
  <c r="AK106" i="18"/>
  <c r="AJ106" i="18"/>
  <c r="AI106" i="18"/>
  <c r="AH106" i="18"/>
  <c r="AG106" i="18"/>
  <c r="AF106" i="18"/>
  <c r="AE106" i="18"/>
  <c r="AD106" i="18"/>
  <c r="AC106" i="18"/>
  <c r="AB106" i="18"/>
  <c r="AA106" i="18"/>
  <c r="Z106" i="18"/>
  <c r="Y106" i="18"/>
  <c r="X106" i="18"/>
  <c r="W106" i="18"/>
  <c r="V106" i="18"/>
  <c r="U106" i="18"/>
  <c r="T106" i="18"/>
  <c r="S106" i="18"/>
  <c r="R106" i="18"/>
  <c r="Q106" i="18"/>
  <c r="P106" i="18"/>
  <c r="O106" i="18"/>
  <c r="N106" i="18"/>
  <c r="M106" i="18"/>
  <c r="L106" i="18"/>
  <c r="K106" i="18"/>
  <c r="J106" i="18"/>
  <c r="I106" i="18"/>
  <c r="H106" i="18"/>
  <c r="G106" i="18"/>
  <c r="F106" i="18"/>
  <c r="E106" i="18"/>
  <c r="D106" i="18"/>
  <c r="CM105" i="18"/>
  <c r="CL105" i="18"/>
  <c r="CK105" i="18"/>
  <c r="CJ105" i="18"/>
  <c r="CI105" i="18"/>
  <c r="CH105" i="18"/>
  <c r="CG105" i="18"/>
  <c r="CF105" i="18"/>
  <c r="CE105" i="18"/>
  <c r="CD105" i="18"/>
  <c r="CC105" i="18"/>
  <c r="CB105" i="18"/>
  <c r="CA105" i="18"/>
  <c r="BZ105" i="18"/>
  <c r="BY105" i="18"/>
  <c r="BX105" i="18"/>
  <c r="BW105" i="18"/>
  <c r="BV105" i="18"/>
  <c r="BU105" i="18"/>
  <c r="BT105" i="18"/>
  <c r="BS105" i="18"/>
  <c r="BR105" i="18"/>
  <c r="BQ105" i="18"/>
  <c r="BP105" i="18"/>
  <c r="BO105" i="18"/>
  <c r="BN105" i="18"/>
  <c r="BM105" i="18"/>
  <c r="BL105" i="18"/>
  <c r="BK105" i="18"/>
  <c r="BJ105" i="18"/>
  <c r="BI105" i="18"/>
  <c r="BH105" i="18"/>
  <c r="BG105" i="18"/>
  <c r="BF105" i="18"/>
  <c r="BE105" i="18"/>
  <c r="BD105" i="18"/>
  <c r="BC105" i="18"/>
  <c r="BB105" i="18"/>
  <c r="BA105" i="18"/>
  <c r="AZ105" i="18"/>
  <c r="AY105" i="18"/>
  <c r="AX105" i="18"/>
  <c r="AW105" i="18"/>
  <c r="AV105" i="18"/>
  <c r="AU105" i="18"/>
  <c r="AT105" i="18"/>
  <c r="AS105" i="18"/>
  <c r="AR105" i="18"/>
  <c r="AQ105" i="18"/>
  <c r="AP105" i="18"/>
  <c r="AO105" i="18"/>
  <c r="AN105" i="18"/>
  <c r="AM105" i="18"/>
  <c r="AL105" i="18"/>
  <c r="AK105" i="18"/>
  <c r="AJ105" i="18"/>
  <c r="AI105" i="18"/>
  <c r="AH105" i="18"/>
  <c r="AG105" i="18"/>
  <c r="AF105" i="18"/>
  <c r="AE105" i="18"/>
  <c r="AD105" i="18"/>
  <c r="AC105" i="18"/>
  <c r="AB105" i="18"/>
  <c r="AA105" i="18"/>
  <c r="Z105" i="18"/>
  <c r="Y105" i="18"/>
  <c r="X105" i="18"/>
  <c r="W105" i="18"/>
  <c r="V105" i="18"/>
  <c r="U105" i="18"/>
  <c r="T105" i="18"/>
  <c r="S105" i="18"/>
  <c r="R105" i="18"/>
  <c r="Q105" i="18"/>
  <c r="P105" i="18"/>
  <c r="O105" i="18"/>
  <c r="N105" i="18"/>
  <c r="M105" i="18"/>
  <c r="L105" i="18"/>
  <c r="K105" i="18"/>
  <c r="J105" i="18"/>
  <c r="I105" i="18"/>
  <c r="H105" i="18"/>
  <c r="G105" i="18"/>
  <c r="F105" i="18"/>
  <c r="E105" i="18"/>
  <c r="D105" i="18"/>
  <c r="CM104" i="18"/>
  <c r="CL104" i="18"/>
  <c r="CK104" i="18"/>
  <c r="CJ104" i="18"/>
  <c r="CI104" i="18"/>
  <c r="CH104" i="18"/>
  <c r="CG104" i="18"/>
  <c r="CF104" i="18"/>
  <c r="CE104" i="18"/>
  <c r="CD104" i="18"/>
  <c r="CC104" i="18"/>
  <c r="CB104" i="18"/>
  <c r="CA104" i="18"/>
  <c r="BZ104" i="18"/>
  <c r="BY104" i="18"/>
  <c r="BX104" i="18"/>
  <c r="BW104" i="18"/>
  <c r="BV104" i="18"/>
  <c r="BU104" i="18"/>
  <c r="BT104" i="18"/>
  <c r="BS104" i="18"/>
  <c r="BR104" i="18"/>
  <c r="BQ104" i="18"/>
  <c r="BP104" i="18"/>
  <c r="BO104" i="18"/>
  <c r="BN104" i="18"/>
  <c r="BM104" i="18"/>
  <c r="BL104" i="18"/>
  <c r="BK104" i="18"/>
  <c r="BJ104" i="18"/>
  <c r="BI104" i="18"/>
  <c r="BH104" i="18"/>
  <c r="BG104" i="18"/>
  <c r="BF104" i="18"/>
  <c r="BE104" i="18"/>
  <c r="BD104" i="18"/>
  <c r="BC104" i="18"/>
  <c r="BB104" i="18"/>
  <c r="BA104" i="18"/>
  <c r="AZ104" i="18"/>
  <c r="AY104" i="18"/>
  <c r="AX104" i="18"/>
  <c r="AW104" i="18"/>
  <c r="AV104" i="18"/>
  <c r="AU104" i="18"/>
  <c r="AT104" i="18"/>
  <c r="AS104" i="18"/>
  <c r="AR104" i="18"/>
  <c r="AQ104" i="18"/>
  <c r="AP104" i="18"/>
  <c r="AO104" i="18"/>
  <c r="AN104" i="18"/>
  <c r="AM104" i="18"/>
  <c r="AL104" i="18"/>
  <c r="AK104" i="18"/>
  <c r="AJ104" i="18"/>
  <c r="AI104" i="18"/>
  <c r="AH104" i="18"/>
  <c r="AG104" i="18"/>
  <c r="AF104" i="18"/>
  <c r="AE104" i="18"/>
  <c r="AD104" i="18"/>
  <c r="AC104" i="18"/>
  <c r="AB104" i="18"/>
  <c r="AA104" i="18"/>
  <c r="Z104" i="18"/>
  <c r="Y104" i="18"/>
  <c r="X104" i="18"/>
  <c r="W104" i="18"/>
  <c r="V104" i="18"/>
  <c r="U104" i="18"/>
  <c r="T104" i="18"/>
  <c r="S104" i="18"/>
  <c r="R104" i="18"/>
  <c r="Q104" i="18"/>
  <c r="P104" i="18"/>
  <c r="O104" i="18"/>
  <c r="N104" i="18"/>
  <c r="M104" i="18"/>
  <c r="L104" i="18"/>
  <c r="K104" i="18"/>
  <c r="J104" i="18"/>
  <c r="I104" i="18"/>
  <c r="H104" i="18"/>
  <c r="G104" i="18"/>
  <c r="F104" i="18"/>
  <c r="E104" i="18"/>
  <c r="D104" i="18"/>
  <c r="CM103" i="18"/>
  <c r="CL103" i="18"/>
  <c r="CK103" i="18"/>
  <c r="CJ103" i="18"/>
  <c r="CI103" i="18"/>
  <c r="CH103" i="18"/>
  <c r="CG103" i="18"/>
  <c r="CF103" i="18"/>
  <c r="CE103" i="18"/>
  <c r="CD103" i="18"/>
  <c r="CC103" i="18"/>
  <c r="CB103" i="18"/>
  <c r="CA103" i="18"/>
  <c r="BZ103" i="18"/>
  <c r="BY103" i="18"/>
  <c r="BX103" i="18"/>
  <c r="BW103" i="18"/>
  <c r="BV103" i="18"/>
  <c r="BU103" i="18"/>
  <c r="BT103" i="18"/>
  <c r="BS103" i="18"/>
  <c r="BR103" i="18"/>
  <c r="BQ103" i="18"/>
  <c r="BP103" i="18"/>
  <c r="BO103" i="18"/>
  <c r="BN103" i="18"/>
  <c r="BM103" i="18"/>
  <c r="BL103" i="18"/>
  <c r="BK103" i="18"/>
  <c r="BJ103" i="18"/>
  <c r="BI103" i="18"/>
  <c r="BH103" i="18"/>
  <c r="BG103" i="18"/>
  <c r="BF103" i="18"/>
  <c r="BE103" i="18"/>
  <c r="BD103" i="18"/>
  <c r="BC103" i="18"/>
  <c r="BB103" i="18"/>
  <c r="BA103" i="18"/>
  <c r="AZ103" i="18"/>
  <c r="AY103" i="18"/>
  <c r="AX103" i="18"/>
  <c r="AW103" i="18"/>
  <c r="AV103" i="18"/>
  <c r="AU103" i="18"/>
  <c r="AT103" i="18"/>
  <c r="AS103" i="18"/>
  <c r="AR103" i="18"/>
  <c r="AQ103" i="18"/>
  <c r="AP103" i="18"/>
  <c r="AO103" i="18"/>
  <c r="AN103" i="18"/>
  <c r="AM103" i="18"/>
  <c r="AL103" i="18"/>
  <c r="AK103" i="18"/>
  <c r="AJ103" i="18"/>
  <c r="AI103" i="18"/>
  <c r="AH103" i="18"/>
  <c r="AG103" i="18"/>
  <c r="AF103" i="18"/>
  <c r="AE103" i="18"/>
  <c r="AD103" i="18"/>
  <c r="AC103" i="18"/>
  <c r="AB103" i="18"/>
  <c r="AA103" i="18"/>
  <c r="Z103" i="18"/>
  <c r="Y103" i="18"/>
  <c r="X103" i="18"/>
  <c r="W103" i="18"/>
  <c r="V103" i="18"/>
  <c r="U103" i="18"/>
  <c r="T103" i="18"/>
  <c r="S103" i="18"/>
  <c r="R103" i="18"/>
  <c r="Q103" i="18"/>
  <c r="P103" i="18"/>
  <c r="O103" i="18"/>
  <c r="N103" i="18"/>
  <c r="M103" i="18"/>
  <c r="L103" i="18"/>
  <c r="K103" i="18"/>
  <c r="J103" i="18"/>
  <c r="I103" i="18"/>
  <c r="H103" i="18"/>
  <c r="G103" i="18"/>
  <c r="F103" i="18"/>
  <c r="E103" i="18"/>
  <c r="D103" i="18"/>
  <c r="CM102" i="18"/>
  <c r="CL102" i="18"/>
  <c r="CK102" i="18"/>
  <c r="CJ102" i="18"/>
  <c r="CI102" i="18"/>
  <c r="CH102" i="18"/>
  <c r="CG102" i="18"/>
  <c r="CF102" i="18"/>
  <c r="CE102" i="18"/>
  <c r="CD102" i="18"/>
  <c r="CC102" i="18"/>
  <c r="CB102" i="18"/>
  <c r="CA102" i="18"/>
  <c r="BZ102" i="18"/>
  <c r="BY102" i="18"/>
  <c r="BX102" i="18"/>
  <c r="BW102" i="18"/>
  <c r="BV102" i="18"/>
  <c r="BU102" i="18"/>
  <c r="BT102" i="18"/>
  <c r="BS102" i="18"/>
  <c r="BR102" i="18"/>
  <c r="BQ102" i="18"/>
  <c r="BP102" i="18"/>
  <c r="BO102" i="18"/>
  <c r="BN102" i="18"/>
  <c r="BM102" i="18"/>
  <c r="BL102" i="18"/>
  <c r="BK102" i="18"/>
  <c r="BJ102" i="18"/>
  <c r="BI102" i="18"/>
  <c r="BH102" i="18"/>
  <c r="BG102" i="18"/>
  <c r="BF102" i="18"/>
  <c r="BE102" i="18"/>
  <c r="BD102" i="18"/>
  <c r="BC102" i="18"/>
  <c r="BB102" i="18"/>
  <c r="BA102" i="18"/>
  <c r="AZ102" i="18"/>
  <c r="AY102" i="18"/>
  <c r="AX102" i="18"/>
  <c r="AW102" i="18"/>
  <c r="AV102" i="18"/>
  <c r="AU102" i="18"/>
  <c r="AT102" i="18"/>
  <c r="AS102" i="18"/>
  <c r="AR102" i="18"/>
  <c r="AQ102" i="18"/>
  <c r="AP102" i="18"/>
  <c r="AO102" i="18"/>
  <c r="AN102" i="18"/>
  <c r="AM102" i="18"/>
  <c r="AL102" i="18"/>
  <c r="AK102" i="18"/>
  <c r="AJ102" i="18"/>
  <c r="AI102" i="18"/>
  <c r="AH102" i="18"/>
  <c r="AG102" i="18"/>
  <c r="AF102" i="18"/>
  <c r="AE102" i="18"/>
  <c r="AD102" i="18"/>
  <c r="AC102" i="18"/>
  <c r="AB102" i="18"/>
  <c r="AA102" i="18"/>
  <c r="Z102" i="18"/>
  <c r="Y102" i="18"/>
  <c r="X102" i="18"/>
  <c r="W102" i="18"/>
  <c r="V102" i="18"/>
  <c r="U102" i="18"/>
  <c r="T102" i="18"/>
  <c r="S102" i="18"/>
  <c r="R102" i="18"/>
  <c r="Q102" i="18"/>
  <c r="P102" i="18"/>
  <c r="O102" i="18"/>
  <c r="N102" i="18"/>
  <c r="M102" i="18"/>
  <c r="L102" i="18"/>
  <c r="K102" i="18"/>
  <c r="J102" i="18"/>
  <c r="I102" i="18"/>
  <c r="H102" i="18"/>
  <c r="G102" i="18"/>
  <c r="F102" i="18"/>
  <c r="E102" i="18"/>
  <c r="D102" i="18"/>
  <c r="CM101" i="18"/>
  <c r="CL101" i="18"/>
  <c r="CK101" i="18"/>
  <c r="CJ101" i="18"/>
  <c r="CI101" i="18"/>
  <c r="CH101" i="18"/>
  <c r="CG101" i="18"/>
  <c r="CF101" i="18"/>
  <c r="CE101" i="18"/>
  <c r="CD101" i="18"/>
  <c r="CC101" i="18"/>
  <c r="CB101" i="18"/>
  <c r="CA101" i="18"/>
  <c r="BZ101" i="18"/>
  <c r="BY101" i="18"/>
  <c r="BX101" i="18"/>
  <c r="BW101" i="18"/>
  <c r="BV101" i="18"/>
  <c r="BU101" i="18"/>
  <c r="BT101" i="18"/>
  <c r="BS101" i="18"/>
  <c r="BR101" i="18"/>
  <c r="BQ101" i="18"/>
  <c r="BP101" i="18"/>
  <c r="BO101" i="18"/>
  <c r="BN101" i="18"/>
  <c r="BM101" i="18"/>
  <c r="BL101" i="18"/>
  <c r="BK101" i="18"/>
  <c r="BJ101" i="18"/>
  <c r="BI101" i="18"/>
  <c r="BH101" i="18"/>
  <c r="BG101" i="18"/>
  <c r="BF101" i="18"/>
  <c r="BE101" i="18"/>
  <c r="BD101" i="18"/>
  <c r="BC101" i="18"/>
  <c r="BB101" i="18"/>
  <c r="BA101" i="18"/>
  <c r="AZ101" i="18"/>
  <c r="AY101" i="18"/>
  <c r="AX101" i="18"/>
  <c r="AW101" i="18"/>
  <c r="AV101" i="18"/>
  <c r="AU101" i="18"/>
  <c r="AT101" i="18"/>
  <c r="AS101" i="18"/>
  <c r="AR101" i="18"/>
  <c r="AQ101" i="18"/>
  <c r="AP101" i="18"/>
  <c r="AO101" i="18"/>
  <c r="AN101" i="18"/>
  <c r="AM101" i="18"/>
  <c r="AL101" i="18"/>
  <c r="AK101" i="18"/>
  <c r="AJ101" i="18"/>
  <c r="AI101" i="18"/>
  <c r="AH101" i="18"/>
  <c r="AG101" i="18"/>
  <c r="AF101" i="18"/>
  <c r="AE101" i="18"/>
  <c r="AD101" i="18"/>
  <c r="AC101" i="18"/>
  <c r="AB101" i="18"/>
  <c r="AA101" i="18"/>
  <c r="Z101" i="18"/>
  <c r="Y101" i="18"/>
  <c r="X101" i="18"/>
  <c r="W101" i="18"/>
  <c r="V101" i="18"/>
  <c r="U101" i="18"/>
  <c r="T101" i="18"/>
  <c r="S101" i="18"/>
  <c r="R101" i="18"/>
  <c r="Q101" i="18"/>
  <c r="P101" i="18"/>
  <c r="O101" i="18"/>
  <c r="N101" i="18"/>
  <c r="M101" i="18"/>
  <c r="L101" i="18"/>
  <c r="K101" i="18"/>
  <c r="J101" i="18"/>
  <c r="I101" i="18"/>
  <c r="H101" i="18"/>
  <c r="G101" i="18"/>
  <c r="F101" i="18"/>
  <c r="E101" i="18"/>
  <c r="D101" i="18"/>
  <c r="CM100" i="18"/>
  <c r="CL100" i="18"/>
  <c r="CK100" i="18"/>
  <c r="CJ100" i="18"/>
  <c r="CI100" i="18"/>
  <c r="CH100" i="18"/>
  <c r="CG100" i="18"/>
  <c r="CF100" i="18"/>
  <c r="CE100" i="18"/>
  <c r="CD100" i="18"/>
  <c r="CC100" i="18"/>
  <c r="CB100" i="18"/>
  <c r="CA100" i="18"/>
  <c r="BZ100" i="18"/>
  <c r="BY100" i="18"/>
  <c r="BX100" i="18"/>
  <c r="BW100" i="18"/>
  <c r="BV100" i="18"/>
  <c r="BU100" i="18"/>
  <c r="BT100" i="18"/>
  <c r="BS100" i="18"/>
  <c r="BR100" i="18"/>
  <c r="BQ100" i="18"/>
  <c r="BP100" i="18"/>
  <c r="BO100" i="18"/>
  <c r="BN100" i="18"/>
  <c r="BM100" i="18"/>
  <c r="BL100" i="18"/>
  <c r="BK100" i="18"/>
  <c r="BJ100" i="18"/>
  <c r="BI100" i="18"/>
  <c r="BH100" i="18"/>
  <c r="BG100" i="18"/>
  <c r="BF100" i="18"/>
  <c r="BE100" i="18"/>
  <c r="BD100" i="18"/>
  <c r="BC100" i="18"/>
  <c r="BB100" i="18"/>
  <c r="BA100" i="18"/>
  <c r="AZ100" i="18"/>
  <c r="AY100" i="18"/>
  <c r="AX100" i="18"/>
  <c r="AW100" i="18"/>
  <c r="AV100" i="18"/>
  <c r="AU100" i="18"/>
  <c r="AT100" i="18"/>
  <c r="AS100" i="18"/>
  <c r="AR100" i="18"/>
  <c r="AQ100" i="18"/>
  <c r="AP100" i="18"/>
  <c r="AO100" i="18"/>
  <c r="AN100" i="18"/>
  <c r="AM100" i="18"/>
  <c r="AL100" i="18"/>
  <c r="AK100" i="18"/>
  <c r="AJ100" i="18"/>
  <c r="AI100" i="18"/>
  <c r="AH100" i="18"/>
  <c r="AG100" i="18"/>
  <c r="AF100" i="18"/>
  <c r="AE100" i="18"/>
  <c r="AD100" i="18"/>
  <c r="AC100" i="18"/>
  <c r="AB100" i="18"/>
  <c r="AA100" i="18"/>
  <c r="Z100" i="18"/>
  <c r="Y100" i="18"/>
  <c r="X100" i="18"/>
  <c r="W100" i="18"/>
  <c r="V100" i="18"/>
  <c r="U100" i="18"/>
  <c r="T100" i="18"/>
  <c r="S100" i="18"/>
  <c r="R100" i="18"/>
  <c r="Q100" i="18"/>
  <c r="P100" i="18"/>
  <c r="O100" i="18"/>
  <c r="N100" i="18"/>
  <c r="M100" i="18"/>
  <c r="L100" i="18"/>
  <c r="K100" i="18"/>
  <c r="J100" i="18"/>
  <c r="I100" i="18"/>
  <c r="H100" i="18"/>
  <c r="G100" i="18"/>
  <c r="F100" i="18"/>
  <c r="E100" i="18"/>
  <c r="D100" i="18"/>
  <c r="CM99" i="18"/>
  <c r="CL99" i="18"/>
  <c r="CK99" i="18"/>
  <c r="CJ99" i="18"/>
  <c r="CI99" i="18"/>
  <c r="CH99" i="18"/>
  <c r="CG99" i="18"/>
  <c r="CF99" i="18"/>
  <c r="CE99" i="18"/>
  <c r="CD99" i="18"/>
  <c r="CC99" i="18"/>
  <c r="CB99" i="18"/>
  <c r="CA99" i="18"/>
  <c r="BZ99" i="18"/>
  <c r="BY99" i="18"/>
  <c r="BX99" i="18"/>
  <c r="BW99" i="18"/>
  <c r="BV99" i="18"/>
  <c r="BU99" i="18"/>
  <c r="BT99" i="18"/>
  <c r="BS99" i="18"/>
  <c r="BR99" i="18"/>
  <c r="BQ99" i="18"/>
  <c r="BP99" i="18"/>
  <c r="BO99" i="18"/>
  <c r="BN99" i="18"/>
  <c r="BM99" i="18"/>
  <c r="BL99" i="18"/>
  <c r="BK99" i="18"/>
  <c r="BJ99" i="18"/>
  <c r="BI99" i="18"/>
  <c r="BH99" i="18"/>
  <c r="BG99" i="18"/>
  <c r="BF99" i="18"/>
  <c r="BE99" i="18"/>
  <c r="BD99" i="18"/>
  <c r="BC99" i="18"/>
  <c r="BB99" i="18"/>
  <c r="BA99" i="18"/>
  <c r="AZ99" i="18"/>
  <c r="AY99" i="18"/>
  <c r="AX99" i="18"/>
  <c r="AW99" i="18"/>
  <c r="AV99" i="18"/>
  <c r="AU99" i="18"/>
  <c r="AT99" i="18"/>
  <c r="AS99" i="18"/>
  <c r="AR99" i="18"/>
  <c r="AQ99" i="18"/>
  <c r="AP99" i="18"/>
  <c r="AO99" i="18"/>
  <c r="AN99" i="18"/>
  <c r="AM99" i="18"/>
  <c r="AL99" i="18"/>
  <c r="AK99" i="18"/>
  <c r="AJ99" i="18"/>
  <c r="AI99" i="18"/>
  <c r="AH99" i="18"/>
  <c r="AG99" i="18"/>
  <c r="AF99" i="18"/>
  <c r="AE99" i="18"/>
  <c r="AD99" i="18"/>
  <c r="AC99" i="18"/>
  <c r="AB99" i="18"/>
  <c r="AA99" i="18"/>
  <c r="Z99" i="18"/>
  <c r="Y99" i="18"/>
  <c r="X99" i="18"/>
  <c r="W99" i="18"/>
  <c r="V99" i="18"/>
  <c r="U99" i="18"/>
  <c r="T99" i="18"/>
  <c r="S99" i="18"/>
  <c r="R99" i="18"/>
  <c r="Q99" i="18"/>
  <c r="P99" i="18"/>
  <c r="O99" i="18"/>
  <c r="N99" i="18"/>
  <c r="M99" i="18"/>
  <c r="L99" i="18"/>
  <c r="K99" i="18"/>
  <c r="J99" i="18"/>
  <c r="I99" i="18"/>
  <c r="H99" i="18"/>
  <c r="G99" i="18"/>
  <c r="F99" i="18"/>
  <c r="E99" i="18"/>
  <c r="D99" i="18"/>
  <c r="CM98" i="18"/>
  <c r="CL98" i="18"/>
  <c r="CK98" i="18"/>
  <c r="CJ98" i="18"/>
  <c r="CI98" i="18"/>
  <c r="CH98" i="18"/>
  <c r="CG98" i="18"/>
  <c r="CF98" i="18"/>
  <c r="CE98" i="18"/>
  <c r="CD98" i="18"/>
  <c r="CC98" i="18"/>
  <c r="CB98" i="18"/>
  <c r="CA98" i="18"/>
  <c r="BZ98" i="18"/>
  <c r="BY98" i="18"/>
  <c r="BX98" i="18"/>
  <c r="BW98" i="18"/>
  <c r="BV98" i="18"/>
  <c r="BU98" i="18"/>
  <c r="BT98" i="18"/>
  <c r="BS98" i="18"/>
  <c r="BR98" i="18"/>
  <c r="BQ98" i="18"/>
  <c r="BP98" i="18"/>
  <c r="BO98" i="18"/>
  <c r="BN98" i="18"/>
  <c r="BM98" i="18"/>
  <c r="BL98" i="18"/>
  <c r="BK98" i="18"/>
  <c r="BJ98" i="18"/>
  <c r="BI98" i="18"/>
  <c r="BH98" i="18"/>
  <c r="BG98" i="18"/>
  <c r="BF98" i="18"/>
  <c r="BE98" i="18"/>
  <c r="BD98" i="18"/>
  <c r="BC98" i="18"/>
  <c r="BB98" i="18"/>
  <c r="BA98" i="18"/>
  <c r="AZ98" i="18"/>
  <c r="AY98" i="18"/>
  <c r="AX98" i="18"/>
  <c r="AW98" i="18"/>
  <c r="AV98" i="18"/>
  <c r="AU98" i="18"/>
  <c r="AT98" i="18"/>
  <c r="AS98" i="18"/>
  <c r="AR98" i="18"/>
  <c r="AQ98" i="18"/>
  <c r="AP98" i="18"/>
  <c r="AO98" i="18"/>
  <c r="AN98" i="18"/>
  <c r="AM98" i="18"/>
  <c r="AL98" i="18"/>
  <c r="AK98" i="18"/>
  <c r="AJ98" i="18"/>
  <c r="AI98" i="18"/>
  <c r="AH98" i="18"/>
  <c r="AG98" i="18"/>
  <c r="AF98" i="18"/>
  <c r="AE98" i="18"/>
  <c r="AD98" i="18"/>
  <c r="AC98" i="18"/>
  <c r="AB98" i="18"/>
  <c r="AA98" i="18"/>
  <c r="Z98" i="18"/>
  <c r="Y98" i="18"/>
  <c r="X98" i="18"/>
  <c r="W98" i="18"/>
  <c r="V98" i="18"/>
  <c r="U98" i="18"/>
  <c r="T98" i="18"/>
  <c r="S98" i="18"/>
  <c r="R98" i="18"/>
  <c r="Q98" i="18"/>
  <c r="P98" i="18"/>
  <c r="O98" i="18"/>
  <c r="N98" i="18"/>
  <c r="M98" i="18"/>
  <c r="L98" i="18"/>
  <c r="K98" i="18"/>
  <c r="J98" i="18"/>
  <c r="I98" i="18"/>
  <c r="H98" i="18"/>
  <c r="G98" i="18"/>
  <c r="F98" i="18"/>
  <c r="E98" i="18"/>
  <c r="D98" i="18"/>
  <c r="CM97" i="18"/>
  <c r="CL97" i="18"/>
  <c r="CK97" i="18"/>
  <c r="CJ97" i="18"/>
  <c r="CI97" i="18"/>
  <c r="CH97" i="18"/>
  <c r="CG97" i="18"/>
  <c r="CF97" i="18"/>
  <c r="CE97" i="18"/>
  <c r="CD97" i="18"/>
  <c r="CC97" i="18"/>
  <c r="CB97" i="18"/>
  <c r="CA97" i="18"/>
  <c r="BZ97" i="18"/>
  <c r="BY97" i="18"/>
  <c r="BX97" i="18"/>
  <c r="BW97" i="18"/>
  <c r="BV97" i="18"/>
  <c r="BU97" i="18"/>
  <c r="BT97" i="18"/>
  <c r="BS97" i="18"/>
  <c r="BR97" i="18"/>
  <c r="BQ97" i="18"/>
  <c r="BP97" i="18"/>
  <c r="BO97" i="18"/>
  <c r="BN97" i="18"/>
  <c r="BM97" i="18"/>
  <c r="BL97" i="18"/>
  <c r="BK97" i="18"/>
  <c r="BJ97" i="18"/>
  <c r="BI97" i="18"/>
  <c r="BH97" i="18"/>
  <c r="BG97" i="18"/>
  <c r="BF97" i="18"/>
  <c r="BE97" i="18"/>
  <c r="BD97" i="18"/>
  <c r="BC97" i="18"/>
  <c r="BB97" i="18"/>
  <c r="BA97" i="18"/>
  <c r="AZ97" i="18"/>
  <c r="AY97" i="18"/>
  <c r="AX97" i="18"/>
  <c r="AW97" i="18"/>
  <c r="AV97" i="18"/>
  <c r="AU97" i="18"/>
  <c r="AT97" i="18"/>
  <c r="AS97" i="18"/>
  <c r="AR97" i="18"/>
  <c r="AQ97" i="18"/>
  <c r="AP97" i="18"/>
  <c r="AO97" i="18"/>
  <c r="AN97" i="18"/>
  <c r="AM97" i="18"/>
  <c r="AL97" i="18"/>
  <c r="AK97" i="18"/>
  <c r="AJ97" i="18"/>
  <c r="AI97" i="18"/>
  <c r="AH97" i="18"/>
  <c r="AG97" i="18"/>
  <c r="AF97" i="18"/>
  <c r="AE97" i="18"/>
  <c r="AD97" i="18"/>
  <c r="AC97" i="18"/>
  <c r="AB97" i="18"/>
  <c r="AA97" i="18"/>
  <c r="Z97" i="18"/>
  <c r="Y97" i="18"/>
  <c r="X97" i="18"/>
  <c r="W97" i="18"/>
  <c r="V97" i="18"/>
  <c r="U97" i="18"/>
  <c r="T97" i="18"/>
  <c r="S97" i="18"/>
  <c r="R97" i="18"/>
  <c r="Q97" i="18"/>
  <c r="P97" i="18"/>
  <c r="O97" i="18"/>
  <c r="N97" i="18"/>
  <c r="M97" i="18"/>
  <c r="L97" i="18"/>
  <c r="K97" i="18"/>
  <c r="J97" i="18"/>
  <c r="I97" i="18"/>
  <c r="H97" i="18"/>
  <c r="G97" i="18"/>
  <c r="F97" i="18"/>
  <c r="E97" i="18"/>
  <c r="D97" i="18"/>
  <c r="CM96" i="18"/>
  <c r="CL96" i="18"/>
  <c r="CK96" i="18"/>
  <c r="CJ96" i="18"/>
  <c r="CI96" i="18"/>
  <c r="CH96" i="18"/>
  <c r="CG96" i="18"/>
  <c r="CF96" i="18"/>
  <c r="CE96" i="18"/>
  <c r="CD96" i="18"/>
  <c r="CC96" i="18"/>
  <c r="CB96" i="18"/>
  <c r="CA96" i="18"/>
  <c r="BZ96" i="18"/>
  <c r="BY96" i="18"/>
  <c r="BX96" i="18"/>
  <c r="BW96" i="18"/>
  <c r="BV96" i="18"/>
  <c r="BU96" i="18"/>
  <c r="BT96" i="18"/>
  <c r="BS96" i="18"/>
  <c r="BR96" i="18"/>
  <c r="BQ96" i="18"/>
  <c r="BP96" i="18"/>
  <c r="BO96" i="18"/>
  <c r="BN96" i="18"/>
  <c r="BM96" i="18"/>
  <c r="BL96" i="18"/>
  <c r="BK96" i="18"/>
  <c r="BJ96" i="18"/>
  <c r="BI96" i="18"/>
  <c r="BH96" i="18"/>
  <c r="BG96" i="18"/>
  <c r="BF96" i="18"/>
  <c r="BE96" i="18"/>
  <c r="BD96" i="18"/>
  <c r="BC96" i="18"/>
  <c r="BB96" i="18"/>
  <c r="BA96" i="18"/>
  <c r="AZ96" i="18"/>
  <c r="AY96" i="18"/>
  <c r="AX96" i="18"/>
  <c r="AW96" i="18"/>
  <c r="AV96" i="18"/>
  <c r="AU96" i="18"/>
  <c r="AT96" i="18"/>
  <c r="AS96" i="18"/>
  <c r="AR96" i="18"/>
  <c r="AQ96" i="18"/>
  <c r="AP96" i="18"/>
  <c r="AO96" i="18"/>
  <c r="AN96" i="18"/>
  <c r="AM96" i="18"/>
  <c r="AL96" i="18"/>
  <c r="AK96" i="18"/>
  <c r="AJ96" i="18"/>
  <c r="AI96" i="18"/>
  <c r="AH96" i="18"/>
  <c r="AG96" i="18"/>
  <c r="AF96" i="18"/>
  <c r="AE96" i="18"/>
  <c r="AD96" i="18"/>
  <c r="AC96" i="18"/>
  <c r="AB96" i="18"/>
  <c r="AA96" i="18"/>
  <c r="Z96" i="18"/>
  <c r="Y96" i="18"/>
  <c r="X96" i="18"/>
  <c r="W96" i="18"/>
  <c r="V96" i="18"/>
  <c r="U96" i="18"/>
  <c r="T96" i="18"/>
  <c r="S96" i="18"/>
  <c r="R96" i="18"/>
  <c r="Q96" i="18"/>
  <c r="P96" i="18"/>
  <c r="O96" i="18"/>
  <c r="N96" i="18"/>
  <c r="M96" i="18"/>
  <c r="L96" i="18"/>
  <c r="K96" i="18"/>
  <c r="J96" i="18"/>
  <c r="I96" i="18"/>
  <c r="H96" i="18"/>
  <c r="G96" i="18"/>
  <c r="F96" i="18"/>
  <c r="E96" i="18"/>
  <c r="D96" i="18"/>
  <c r="CM95" i="18"/>
  <c r="CL95" i="18"/>
  <c r="CK95" i="18"/>
  <c r="CJ95" i="18"/>
  <c r="CI95" i="18"/>
  <c r="CH95" i="18"/>
  <c r="CG95" i="18"/>
  <c r="CF95" i="18"/>
  <c r="CE95" i="18"/>
  <c r="CD95" i="18"/>
  <c r="CC95" i="18"/>
  <c r="CB95" i="18"/>
  <c r="CA95" i="18"/>
  <c r="BZ95" i="18"/>
  <c r="BY95" i="18"/>
  <c r="BX95" i="18"/>
  <c r="BW95" i="18"/>
  <c r="BV95" i="18"/>
  <c r="BU95" i="18"/>
  <c r="BT95" i="18"/>
  <c r="BS95" i="18"/>
  <c r="BR95" i="18"/>
  <c r="BQ95" i="18"/>
  <c r="BP95" i="18"/>
  <c r="BO95" i="18"/>
  <c r="BN95" i="18"/>
  <c r="BM95" i="18"/>
  <c r="BL95" i="18"/>
  <c r="BK95" i="18"/>
  <c r="BJ95" i="18"/>
  <c r="BI95" i="18"/>
  <c r="BH95" i="18"/>
  <c r="BG95" i="18"/>
  <c r="BF95" i="18"/>
  <c r="BE95" i="18"/>
  <c r="BD95" i="18"/>
  <c r="BC95" i="18"/>
  <c r="BB95" i="18"/>
  <c r="BA95" i="18"/>
  <c r="AZ95" i="18"/>
  <c r="AY95" i="18"/>
  <c r="AX95" i="18"/>
  <c r="AW95" i="18"/>
  <c r="AV95" i="18"/>
  <c r="AU95" i="18"/>
  <c r="AT95" i="18"/>
  <c r="AS95" i="18"/>
  <c r="AR95" i="18"/>
  <c r="AQ95" i="18"/>
  <c r="AP95" i="18"/>
  <c r="AO95" i="18"/>
  <c r="AN95" i="18"/>
  <c r="AM95" i="18"/>
  <c r="AL95" i="18"/>
  <c r="AK95" i="18"/>
  <c r="AJ95" i="18"/>
  <c r="AI95" i="18"/>
  <c r="AH95" i="18"/>
  <c r="AG95" i="18"/>
  <c r="AF95" i="18"/>
  <c r="AE95" i="18"/>
  <c r="AD95" i="18"/>
  <c r="AC95" i="18"/>
  <c r="AB95" i="18"/>
  <c r="AA95" i="18"/>
  <c r="Z95" i="18"/>
  <c r="Y95" i="18"/>
  <c r="X95" i="18"/>
  <c r="W95" i="18"/>
  <c r="V95" i="18"/>
  <c r="U95" i="18"/>
  <c r="T95" i="18"/>
  <c r="S95" i="18"/>
  <c r="R95" i="18"/>
  <c r="Q95" i="18"/>
  <c r="P95" i="18"/>
  <c r="O95" i="18"/>
  <c r="N95" i="18"/>
  <c r="M95" i="18"/>
  <c r="L95" i="18"/>
  <c r="K95" i="18"/>
  <c r="J95" i="18"/>
  <c r="I95" i="18"/>
  <c r="H95" i="18"/>
  <c r="G95" i="18"/>
  <c r="F95" i="18"/>
  <c r="E95" i="18"/>
  <c r="D95" i="18"/>
  <c r="CM94" i="18"/>
  <c r="CL94" i="18"/>
  <c r="CK94" i="18"/>
  <c r="CJ94" i="18"/>
  <c r="CI94" i="18"/>
  <c r="CH94" i="18"/>
  <c r="CG94" i="18"/>
  <c r="CF94" i="18"/>
  <c r="CE94" i="18"/>
  <c r="CD94" i="18"/>
  <c r="CC94" i="18"/>
  <c r="CB94" i="18"/>
  <c r="CA94" i="18"/>
  <c r="BZ94" i="18"/>
  <c r="BY94" i="18"/>
  <c r="BX94" i="18"/>
  <c r="BW94" i="18"/>
  <c r="BV94" i="18"/>
  <c r="BU94" i="18"/>
  <c r="BT94" i="18"/>
  <c r="BS94" i="18"/>
  <c r="BR94" i="18"/>
  <c r="BQ94" i="18"/>
  <c r="BP94" i="18"/>
  <c r="BO94" i="18"/>
  <c r="BN94" i="18"/>
  <c r="BM94" i="18"/>
  <c r="BL94" i="18"/>
  <c r="BK94" i="18"/>
  <c r="BJ94" i="18"/>
  <c r="BI94" i="18"/>
  <c r="BH94" i="18"/>
  <c r="BG94" i="18"/>
  <c r="BF94" i="18"/>
  <c r="BE94" i="18"/>
  <c r="BD94" i="18"/>
  <c r="BC94" i="18"/>
  <c r="BB94" i="18"/>
  <c r="BA94" i="18"/>
  <c r="AZ94" i="18"/>
  <c r="AY94" i="18"/>
  <c r="AX94" i="18"/>
  <c r="AW94" i="18"/>
  <c r="AV94" i="18"/>
  <c r="AU94" i="18"/>
  <c r="AT94" i="18"/>
  <c r="AS94" i="18"/>
  <c r="AR94" i="18"/>
  <c r="AQ94" i="18"/>
  <c r="AP94" i="18"/>
  <c r="AO94" i="18"/>
  <c r="AN94" i="18"/>
  <c r="AM94" i="18"/>
  <c r="AL94" i="18"/>
  <c r="AK94" i="18"/>
  <c r="AJ94" i="18"/>
  <c r="AI94" i="18"/>
  <c r="AH94" i="18"/>
  <c r="AG94" i="18"/>
  <c r="AF94" i="18"/>
  <c r="AE94" i="18"/>
  <c r="AD94" i="18"/>
  <c r="AC94" i="18"/>
  <c r="AB94" i="18"/>
  <c r="AA94" i="18"/>
  <c r="Z94" i="18"/>
  <c r="Y94" i="18"/>
  <c r="X94" i="18"/>
  <c r="W94" i="18"/>
  <c r="V94" i="18"/>
  <c r="U94" i="18"/>
  <c r="T94" i="18"/>
  <c r="S94" i="18"/>
  <c r="R94" i="18"/>
  <c r="Q94" i="18"/>
  <c r="P94" i="18"/>
  <c r="O94" i="18"/>
  <c r="N94" i="18"/>
  <c r="M94" i="18"/>
  <c r="L94" i="18"/>
  <c r="K94" i="18"/>
  <c r="J94" i="18"/>
  <c r="I94" i="18"/>
  <c r="H94" i="18"/>
  <c r="G94" i="18"/>
  <c r="F94" i="18"/>
  <c r="E94" i="18"/>
  <c r="D94" i="18"/>
  <c r="CM93" i="18"/>
  <c r="CL93" i="18"/>
  <c r="CK93" i="18"/>
  <c r="CJ93" i="18"/>
  <c r="CI93" i="18"/>
  <c r="CH93" i="18"/>
  <c r="CG93" i="18"/>
  <c r="CF93" i="18"/>
  <c r="CE93" i="18"/>
  <c r="CD93" i="18"/>
  <c r="CC93" i="18"/>
  <c r="CB93" i="18"/>
  <c r="CA93" i="18"/>
  <c r="BZ93" i="18"/>
  <c r="BY93" i="18"/>
  <c r="BX93" i="18"/>
  <c r="BW93" i="18"/>
  <c r="BV93" i="18"/>
  <c r="BU93" i="18"/>
  <c r="BT93" i="18"/>
  <c r="BS93" i="18"/>
  <c r="BR93" i="18"/>
  <c r="BQ93" i="18"/>
  <c r="BP93" i="18"/>
  <c r="BO93" i="18"/>
  <c r="BN93" i="18"/>
  <c r="BM93" i="18"/>
  <c r="BL93" i="18"/>
  <c r="BK93" i="18"/>
  <c r="BJ93" i="18"/>
  <c r="BI93" i="18"/>
  <c r="BH93" i="18"/>
  <c r="BG93" i="18"/>
  <c r="BF93" i="18"/>
  <c r="BE93" i="18"/>
  <c r="BD93" i="18"/>
  <c r="BC93" i="18"/>
  <c r="BB93" i="18"/>
  <c r="BA93" i="18"/>
  <c r="AZ93" i="18"/>
  <c r="AY93" i="18"/>
  <c r="AX93" i="18"/>
  <c r="AW93" i="18"/>
  <c r="AV93" i="18"/>
  <c r="AU93" i="18"/>
  <c r="AT93" i="18"/>
  <c r="AS93" i="18"/>
  <c r="AR93" i="18"/>
  <c r="AQ93" i="18"/>
  <c r="AP93" i="18"/>
  <c r="AO93" i="18"/>
  <c r="AN93" i="18"/>
  <c r="AM93" i="18"/>
  <c r="AL93" i="18"/>
  <c r="AK93" i="18"/>
  <c r="AJ93" i="18"/>
  <c r="AI93" i="18"/>
  <c r="AH93" i="18"/>
  <c r="AG93" i="18"/>
  <c r="AF93" i="18"/>
  <c r="AE93" i="18"/>
  <c r="AD93" i="18"/>
  <c r="AC93" i="18"/>
  <c r="AB93" i="18"/>
  <c r="AA93" i="18"/>
  <c r="Z93" i="18"/>
  <c r="Y93" i="18"/>
  <c r="X93" i="18"/>
  <c r="W93" i="18"/>
  <c r="V93" i="18"/>
  <c r="U93" i="18"/>
  <c r="T93" i="18"/>
  <c r="S93" i="18"/>
  <c r="R93" i="18"/>
  <c r="Q93" i="18"/>
  <c r="P93" i="18"/>
  <c r="O93" i="18"/>
  <c r="N93" i="18"/>
  <c r="M93" i="18"/>
  <c r="L93" i="18"/>
  <c r="K93" i="18"/>
  <c r="J93" i="18"/>
  <c r="I93" i="18"/>
  <c r="H93" i="18"/>
  <c r="G93" i="18"/>
  <c r="F93" i="18"/>
  <c r="E93" i="18"/>
  <c r="D93" i="18"/>
  <c r="CM92" i="18"/>
  <c r="CL92" i="18"/>
  <c r="CK92" i="18"/>
  <c r="CJ92" i="18"/>
  <c r="CI92" i="18"/>
  <c r="CH92" i="18"/>
  <c r="CG92" i="18"/>
  <c r="CF92" i="18"/>
  <c r="CE92" i="18"/>
  <c r="CD92" i="18"/>
  <c r="CC92" i="18"/>
  <c r="CB92" i="18"/>
  <c r="CA92" i="18"/>
  <c r="BZ92" i="18"/>
  <c r="BY92" i="18"/>
  <c r="BX92" i="18"/>
  <c r="BW92" i="18"/>
  <c r="BV92" i="18"/>
  <c r="BU92" i="18"/>
  <c r="BT92" i="18"/>
  <c r="BS92" i="18"/>
  <c r="BR92" i="18"/>
  <c r="BQ92" i="18"/>
  <c r="BP92" i="18"/>
  <c r="BO92" i="18"/>
  <c r="BN92" i="18"/>
  <c r="BM92" i="18"/>
  <c r="BL92" i="18"/>
  <c r="BK92" i="18"/>
  <c r="BJ92" i="18"/>
  <c r="BI92" i="18"/>
  <c r="BH92" i="18"/>
  <c r="BG92" i="18"/>
  <c r="BF92" i="18"/>
  <c r="BE92" i="18"/>
  <c r="BD92" i="18"/>
  <c r="BC92" i="18"/>
  <c r="BB92" i="18"/>
  <c r="BA92" i="18"/>
  <c r="AZ92" i="18"/>
  <c r="AY92" i="18"/>
  <c r="AX92" i="18"/>
  <c r="AW92" i="18"/>
  <c r="AV92" i="18"/>
  <c r="AU92" i="18"/>
  <c r="AT92" i="18"/>
  <c r="AS92" i="18"/>
  <c r="AR92" i="18"/>
  <c r="AQ92" i="18"/>
  <c r="AP92" i="18"/>
  <c r="AO92" i="18"/>
  <c r="AN92" i="18"/>
  <c r="AM92" i="18"/>
  <c r="AL92" i="18"/>
  <c r="AK92" i="18"/>
  <c r="AJ92" i="18"/>
  <c r="AI92" i="18"/>
  <c r="AH92" i="18"/>
  <c r="AG92" i="18"/>
  <c r="AF92" i="18"/>
  <c r="AE92" i="18"/>
  <c r="AD92" i="18"/>
  <c r="AC92" i="18"/>
  <c r="AB92" i="18"/>
  <c r="AA92" i="18"/>
  <c r="Z92" i="18"/>
  <c r="Y92" i="18"/>
  <c r="X92" i="18"/>
  <c r="W92" i="18"/>
  <c r="V92" i="18"/>
  <c r="U92" i="18"/>
  <c r="T92" i="18"/>
  <c r="S92" i="18"/>
  <c r="R92" i="18"/>
  <c r="Q92" i="18"/>
  <c r="P92" i="18"/>
  <c r="O92" i="18"/>
  <c r="N92" i="18"/>
  <c r="M92" i="18"/>
  <c r="L92" i="18"/>
  <c r="K92" i="18"/>
  <c r="J92" i="18"/>
  <c r="I92" i="18"/>
  <c r="H92" i="18"/>
  <c r="G92" i="18"/>
  <c r="F92" i="18"/>
  <c r="E92" i="18"/>
  <c r="D92" i="18"/>
  <c r="CM91" i="18"/>
  <c r="CL91" i="18"/>
  <c r="CK91" i="18"/>
  <c r="CJ91" i="18"/>
  <c r="CI91" i="18"/>
  <c r="CH91" i="18"/>
  <c r="CG91" i="18"/>
  <c r="CF91" i="18"/>
  <c r="CE91" i="18"/>
  <c r="CD91" i="18"/>
  <c r="CC91" i="18"/>
  <c r="CB91" i="18"/>
  <c r="CA91" i="18"/>
  <c r="BZ91" i="18"/>
  <c r="BY91" i="18"/>
  <c r="BX91" i="18"/>
  <c r="BW91" i="18"/>
  <c r="BV91" i="18"/>
  <c r="BU91" i="18"/>
  <c r="BT91" i="18"/>
  <c r="BS91" i="18"/>
  <c r="BR91" i="18"/>
  <c r="BQ91" i="18"/>
  <c r="BP91" i="18"/>
  <c r="BO91" i="18"/>
  <c r="BN91" i="18"/>
  <c r="BM91" i="18"/>
  <c r="BL91" i="18"/>
  <c r="BK91" i="18"/>
  <c r="BJ91" i="18"/>
  <c r="BI91" i="18"/>
  <c r="BH91" i="18"/>
  <c r="BG91" i="18"/>
  <c r="BF91" i="18"/>
  <c r="BE91" i="18"/>
  <c r="BD91" i="18"/>
  <c r="BC91" i="18"/>
  <c r="BB91" i="18"/>
  <c r="BA91" i="18"/>
  <c r="AZ91" i="18"/>
  <c r="AY91" i="18"/>
  <c r="AX91" i="18"/>
  <c r="AW91" i="18"/>
  <c r="AV91" i="18"/>
  <c r="AU91" i="18"/>
  <c r="AT91" i="18"/>
  <c r="AS91" i="18"/>
  <c r="AR91" i="18"/>
  <c r="AQ91" i="18"/>
  <c r="AP91" i="18"/>
  <c r="AO91" i="18"/>
  <c r="AN91" i="18"/>
  <c r="AM91" i="18"/>
  <c r="AL91" i="18"/>
  <c r="AK91" i="18"/>
  <c r="AJ91" i="18"/>
  <c r="AI91" i="18"/>
  <c r="AH91" i="18"/>
  <c r="AG91" i="18"/>
  <c r="AF91" i="18"/>
  <c r="AE91" i="18"/>
  <c r="AD91" i="18"/>
  <c r="AC91" i="18"/>
  <c r="AB91" i="18"/>
  <c r="AA91" i="18"/>
  <c r="Z91" i="18"/>
  <c r="Y91" i="18"/>
  <c r="X91" i="18"/>
  <c r="W91" i="18"/>
  <c r="V91" i="18"/>
  <c r="U91" i="18"/>
  <c r="T91" i="18"/>
  <c r="S91" i="18"/>
  <c r="R91" i="18"/>
  <c r="Q91" i="18"/>
  <c r="P91" i="18"/>
  <c r="O91" i="18"/>
  <c r="N91" i="18"/>
  <c r="M91" i="18"/>
  <c r="L91" i="18"/>
  <c r="K91" i="18"/>
  <c r="J91" i="18"/>
  <c r="I91" i="18"/>
  <c r="H91" i="18"/>
  <c r="G91" i="18"/>
  <c r="F91" i="18"/>
  <c r="E91" i="18"/>
  <c r="D91" i="18"/>
  <c r="CM90" i="18"/>
  <c r="CL90" i="18"/>
  <c r="CK90" i="18"/>
  <c r="CJ90" i="18"/>
  <c r="CI90" i="18"/>
  <c r="CH90" i="18"/>
  <c r="CG90" i="18"/>
  <c r="CF90" i="18"/>
  <c r="CE90" i="18"/>
  <c r="CD90" i="18"/>
  <c r="CC90" i="18"/>
  <c r="CB90" i="18"/>
  <c r="CA90" i="18"/>
  <c r="BZ90" i="18"/>
  <c r="BY90" i="18"/>
  <c r="BX90" i="18"/>
  <c r="BW90" i="18"/>
  <c r="BV90" i="18"/>
  <c r="BU90" i="18"/>
  <c r="BT90" i="18"/>
  <c r="BS90" i="18"/>
  <c r="BR90" i="18"/>
  <c r="BQ90" i="18"/>
  <c r="BP90" i="18"/>
  <c r="BO90" i="18"/>
  <c r="BN90" i="18"/>
  <c r="BM90" i="18"/>
  <c r="BL90" i="18"/>
  <c r="BK90" i="18"/>
  <c r="BJ90" i="18"/>
  <c r="BI90" i="18"/>
  <c r="BH90" i="18"/>
  <c r="BG90" i="18"/>
  <c r="BF90" i="18"/>
  <c r="BE90" i="18"/>
  <c r="BD90" i="18"/>
  <c r="BC90" i="18"/>
  <c r="BB90" i="18"/>
  <c r="BA90" i="18"/>
  <c r="AZ90" i="18"/>
  <c r="AY90" i="18"/>
  <c r="AX90" i="18"/>
  <c r="AW90" i="18"/>
  <c r="AV90" i="18"/>
  <c r="AU90" i="18"/>
  <c r="AT90" i="18"/>
  <c r="AS90" i="18"/>
  <c r="AR90" i="18"/>
  <c r="AQ90" i="18"/>
  <c r="AP90" i="18"/>
  <c r="AO90" i="18"/>
  <c r="AN90" i="18"/>
  <c r="AM90" i="18"/>
  <c r="AL90" i="18"/>
  <c r="AK90" i="18"/>
  <c r="AJ90" i="18"/>
  <c r="AI90" i="18"/>
  <c r="AH90" i="18"/>
  <c r="AG90" i="18"/>
  <c r="AF90" i="18"/>
  <c r="AE90" i="18"/>
  <c r="AD90" i="18"/>
  <c r="AC90" i="18"/>
  <c r="AB90" i="18"/>
  <c r="AA90" i="18"/>
  <c r="Z90" i="18"/>
  <c r="Y90" i="18"/>
  <c r="X90" i="18"/>
  <c r="W90" i="18"/>
  <c r="V90" i="18"/>
  <c r="U90" i="18"/>
  <c r="T90" i="18"/>
  <c r="S90" i="18"/>
  <c r="R90" i="18"/>
  <c r="Q90" i="18"/>
  <c r="P90" i="18"/>
  <c r="O90" i="18"/>
  <c r="N90" i="18"/>
  <c r="M90" i="18"/>
  <c r="L90" i="18"/>
  <c r="K90" i="18"/>
  <c r="J90" i="18"/>
  <c r="I90" i="18"/>
  <c r="H90" i="18"/>
  <c r="G90" i="18"/>
  <c r="F90" i="18"/>
  <c r="E90" i="18"/>
  <c r="D90" i="18"/>
  <c r="CM89" i="18"/>
  <c r="CL89" i="18"/>
  <c r="CK89" i="18"/>
  <c r="CJ89" i="18"/>
  <c r="CI89" i="18"/>
  <c r="CH89" i="18"/>
  <c r="CG89" i="18"/>
  <c r="CF89" i="18"/>
  <c r="CE89" i="18"/>
  <c r="CD89" i="18"/>
  <c r="CC89" i="18"/>
  <c r="CB89" i="18"/>
  <c r="CA89" i="18"/>
  <c r="BZ89" i="18"/>
  <c r="BY89" i="18"/>
  <c r="BX89" i="18"/>
  <c r="BW89" i="18"/>
  <c r="BV89" i="18"/>
  <c r="BU89" i="18"/>
  <c r="BT89" i="18"/>
  <c r="BS89" i="18"/>
  <c r="BR89" i="18"/>
  <c r="BQ89" i="18"/>
  <c r="BP89" i="18"/>
  <c r="BO89" i="18"/>
  <c r="BN89" i="18"/>
  <c r="BM89" i="18"/>
  <c r="BL89" i="18"/>
  <c r="BK89" i="18"/>
  <c r="BJ89" i="18"/>
  <c r="BI89" i="18"/>
  <c r="BH89" i="18"/>
  <c r="BG89" i="18"/>
  <c r="BF89" i="18"/>
  <c r="BE89" i="18"/>
  <c r="BD89" i="18"/>
  <c r="BC89" i="18"/>
  <c r="BB89" i="18"/>
  <c r="BA89" i="18"/>
  <c r="AZ89" i="18"/>
  <c r="AY89" i="18"/>
  <c r="AX89" i="18"/>
  <c r="AW89" i="18"/>
  <c r="AV89" i="18"/>
  <c r="AU89" i="18"/>
  <c r="AT89" i="18"/>
  <c r="AS89" i="18"/>
  <c r="AR89" i="18"/>
  <c r="AQ89" i="18"/>
  <c r="AP89" i="18"/>
  <c r="AO89" i="18"/>
  <c r="AN89" i="18"/>
  <c r="AM89" i="18"/>
  <c r="AL89" i="18"/>
  <c r="AK89" i="18"/>
  <c r="AJ89" i="18"/>
  <c r="AI89" i="18"/>
  <c r="AH89" i="18"/>
  <c r="AG89" i="18"/>
  <c r="AF89" i="18"/>
  <c r="AE89" i="18"/>
  <c r="AD89" i="18"/>
  <c r="AC89" i="18"/>
  <c r="AB89" i="18"/>
  <c r="AA89" i="18"/>
  <c r="Z89" i="18"/>
  <c r="Y89" i="18"/>
  <c r="X89" i="18"/>
  <c r="W89" i="18"/>
  <c r="V89" i="18"/>
  <c r="U89" i="18"/>
  <c r="T89" i="18"/>
  <c r="S89" i="18"/>
  <c r="R89" i="18"/>
  <c r="Q89" i="18"/>
  <c r="P89" i="18"/>
  <c r="O89" i="18"/>
  <c r="N89" i="18"/>
  <c r="M89" i="18"/>
  <c r="L89" i="18"/>
  <c r="K89" i="18"/>
  <c r="J89" i="18"/>
  <c r="I89" i="18"/>
  <c r="H89" i="18"/>
  <c r="G89" i="18"/>
  <c r="F89" i="18"/>
  <c r="E89" i="18"/>
  <c r="D89" i="18"/>
  <c r="CM88" i="18"/>
  <c r="CL88" i="18"/>
  <c r="CK88" i="18"/>
  <c r="CJ88" i="18"/>
  <c r="CI88" i="18"/>
  <c r="CH88" i="18"/>
  <c r="CG88" i="18"/>
  <c r="CF88" i="18"/>
  <c r="CE88" i="18"/>
  <c r="CD88" i="18"/>
  <c r="CC88" i="18"/>
  <c r="CB88" i="18"/>
  <c r="CA88" i="18"/>
  <c r="BZ88" i="18"/>
  <c r="BY88" i="18"/>
  <c r="BX88" i="18"/>
  <c r="BW88" i="18"/>
  <c r="BV88" i="18"/>
  <c r="BU88" i="18"/>
  <c r="BT88" i="18"/>
  <c r="BS88" i="18"/>
  <c r="BR88" i="18"/>
  <c r="BQ88" i="18"/>
  <c r="BP88" i="18"/>
  <c r="BO88" i="18"/>
  <c r="BN88" i="18"/>
  <c r="BM88" i="18"/>
  <c r="BL88" i="18"/>
  <c r="BK88" i="18"/>
  <c r="BJ88" i="18"/>
  <c r="BI88" i="18"/>
  <c r="BH88" i="18"/>
  <c r="BG88" i="18"/>
  <c r="BF88" i="18"/>
  <c r="BE88" i="18"/>
  <c r="BD88" i="18"/>
  <c r="BC88" i="18"/>
  <c r="BB88" i="18"/>
  <c r="BA88" i="18"/>
  <c r="AZ88" i="18"/>
  <c r="AY88" i="18"/>
  <c r="AX88" i="18"/>
  <c r="AW88" i="18"/>
  <c r="AV88" i="18"/>
  <c r="AU88" i="18"/>
  <c r="AT88" i="18"/>
  <c r="AS88" i="18"/>
  <c r="AR88" i="18"/>
  <c r="AQ88" i="18"/>
  <c r="AP88" i="18"/>
  <c r="AO88" i="18"/>
  <c r="AN88" i="18"/>
  <c r="AM88" i="18"/>
  <c r="AL88" i="18"/>
  <c r="AK88" i="18"/>
  <c r="AJ88" i="18"/>
  <c r="AI88" i="18"/>
  <c r="AH88" i="18"/>
  <c r="AG88" i="18"/>
  <c r="AF88" i="18"/>
  <c r="AE88" i="18"/>
  <c r="AD88" i="18"/>
  <c r="AC88" i="18"/>
  <c r="AB88" i="18"/>
  <c r="AA88" i="18"/>
  <c r="Z88" i="18"/>
  <c r="Y88" i="18"/>
  <c r="X88" i="18"/>
  <c r="W88" i="18"/>
  <c r="V88" i="18"/>
  <c r="U88" i="18"/>
  <c r="T88" i="18"/>
  <c r="S88" i="18"/>
  <c r="R88" i="18"/>
  <c r="Q88" i="18"/>
  <c r="P88" i="18"/>
  <c r="O88" i="18"/>
  <c r="N88" i="18"/>
  <c r="M88" i="18"/>
  <c r="L88" i="18"/>
  <c r="K88" i="18"/>
  <c r="J88" i="18"/>
  <c r="I88" i="18"/>
  <c r="H88" i="18"/>
  <c r="G88" i="18"/>
  <c r="F88" i="18"/>
  <c r="E88" i="18"/>
  <c r="D88" i="18"/>
  <c r="CM87" i="18"/>
  <c r="CL87" i="18"/>
  <c r="CK87" i="18"/>
  <c r="CJ87" i="18"/>
  <c r="CI87" i="18"/>
  <c r="CH87" i="18"/>
  <c r="CG87" i="18"/>
  <c r="CF87" i="18"/>
  <c r="CE87" i="18"/>
  <c r="CD87" i="18"/>
  <c r="CC87" i="18"/>
  <c r="CB87" i="18"/>
  <c r="CA87" i="18"/>
  <c r="BZ87" i="18"/>
  <c r="BY87" i="18"/>
  <c r="BX87" i="18"/>
  <c r="BW87" i="18"/>
  <c r="BV87" i="18"/>
  <c r="BU87" i="18"/>
  <c r="BT87" i="18"/>
  <c r="BS87" i="18"/>
  <c r="BR87" i="18"/>
  <c r="BQ87" i="18"/>
  <c r="BP87" i="18"/>
  <c r="BO87" i="18"/>
  <c r="BN87" i="18"/>
  <c r="BM87" i="18"/>
  <c r="BL87" i="18"/>
  <c r="BK87" i="18"/>
  <c r="BJ87" i="18"/>
  <c r="BI87" i="18"/>
  <c r="BH87" i="18"/>
  <c r="BG87" i="18"/>
  <c r="BF87" i="18"/>
  <c r="BE87" i="18"/>
  <c r="BD87" i="18"/>
  <c r="BC87" i="18"/>
  <c r="BB87" i="18"/>
  <c r="BA87" i="18"/>
  <c r="AZ87" i="18"/>
  <c r="AY87" i="18"/>
  <c r="AX87" i="18"/>
  <c r="AW87" i="18"/>
  <c r="AV87" i="18"/>
  <c r="AU87" i="18"/>
  <c r="AT87" i="18"/>
  <c r="AS87" i="18"/>
  <c r="AR87" i="18"/>
  <c r="AQ87" i="18"/>
  <c r="AP87" i="18"/>
  <c r="AO87" i="18"/>
  <c r="AN87" i="18"/>
  <c r="AM87" i="18"/>
  <c r="AL87" i="18"/>
  <c r="AK87" i="18"/>
  <c r="AJ87" i="18"/>
  <c r="AI87" i="18"/>
  <c r="AH87" i="18"/>
  <c r="AG87" i="18"/>
  <c r="AF87" i="18"/>
  <c r="AE87" i="18"/>
  <c r="AD87" i="18"/>
  <c r="AC87" i="18"/>
  <c r="AB87" i="18"/>
  <c r="AA87" i="18"/>
  <c r="Z87" i="18"/>
  <c r="Y87" i="18"/>
  <c r="X87" i="18"/>
  <c r="W87" i="18"/>
  <c r="V87" i="18"/>
  <c r="U87" i="18"/>
  <c r="T87" i="18"/>
  <c r="S87" i="18"/>
  <c r="R87" i="18"/>
  <c r="Q87" i="18"/>
  <c r="P87" i="18"/>
  <c r="O87" i="18"/>
  <c r="N87" i="18"/>
  <c r="M87" i="18"/>
  <c r="L87" i="18"/>
  <c r="K87" i="18"/>
  <c r="J87" i="18"/>
  <c r="I87" i="18"/>
  <c r="H87" i="18"/>
  <c r="G87" i="18"/>
  <c r="F87" i="18"/>
  <c r="E87" i="18"/>
  <c r="D87" i="18"/>
  <c r="CM86" i="18"/>
  <c r="CL86" i="18"/>
  <c r="CK86" i="18"/>
  <c r="CJ86" i="18"/>
  <c r="CI86" i="18"/>
  <c r="CH86" i="18"/>
  <c r="CG86" i="18"/>
  <c r="CF86" i="18"/>
  <c r="CE86" i="18"/>
  <c r="CD86" i="18"/>
  <c r="CC86" i="18"/>
  <c r="CB86" i="18"/>
  <c r="CA86" i="18"/>
  <c r="BZ86" i="18"/>
  <c r="BY86" i="18"/>
  <c r="BX86" i="18"/>
  <c r="BW86" i="18"/>
  <c r="BV86" i="18"/>
  <c r="BU86" i="18"/>
  <c r="BT86" i="18"/>
  <c r="BS86" i="18"/>
  <c r="BR86" i="18"/>
  <c r="BQ86" i="18"/>
  <c r="BP86" i="18"/>
  <c r="BO86" i="18"/>
  <c r="BN86" i="18"/>
  <c r="BM86" i="18"/>
  <c r="BL86" i="18"/>
  <c r="BK86" i="18"/>
  <c r="BJ86" i="18"/>
  <c r="BI86" i="18"/>
  <c r="BH86" i="18"/>
  <c r="BG86" i="18"/>
  <c r="BF86" i="18"/>
  <c r="BE86" i="18"/>
  <c r="BD86" i="18"/>
  <c r="BC86" i="18"/>
  <c r="BB86" i="18"/>
  <c r="BA86" i="18"/>
  <c r="AZ86" i="18"/>
  <c r="AY86" i="18"/>
  <c r="AX86" i="18"/>
  <c r="AW86" i="18"/>
  <c r="AV86" i="18"/>
  <c r="AU86" i="18"/>
  <c r="AT86" i="18"/>
  <c r="AS86" i="18"/>
  <c r="AR86" i="18"/>
  <c r="AQ86" i="18"/>
  <c r="AP86" i="18"/>
  <c r="AO86" i="18"/>
  <c r="AN86" i="18"/>
  <c r="AM86" i="18"/>
  <c r="AL86" i="18"/>
  <c r="AK86" i="18"/>
  <c r="AJ86" i="18"/>
  <c r="AI86" i="18"/>
  <c r="AH86" i="18"/>
  <c r="AG86" i="18"/>
  <c r="AF86" i="18"/>
  <c r="AE86" i="18"/>
  <c r="AD86" i="18"/>
  <c r="AC86" i="18"/>
  <c r="AB86" i="18"/>
  <c r="AA86" i="18"/>
  <c r="Z86" i="18"/>
  <c r="Y86" i="18"/>
  <c r="X86" i="18"/>
  <c r="W86" i="18"/>
  <c r="V86" i="18"/>
  <c r="U86" i="18"/>
  <c r="T86" i="18"/>
  <c r="S86" i="18"/>
  <c r="R86" i="18"/>
  <c r="Q86" i="18"/>
  <c r="P86" i="18"/>
  <c r="O86" i="18"/>
  <c r="N86" i="18"/>
  <c r="M86" i="18"/>
  <c r="L86" i="18"/>
  <c r="K86" i="18"/>
  <c r="J86" i="18"/>
  <c r="I86" i="18"/>
  <c r="H86" i="18"/>
  <c r="G86" i="18"/>
  <c r="F86" i="18"/>
  <c r="E86" i="18"/>
  <c r="D86" i="18"/>
  <c r="CM85" i="18"/>
  <c r="CL85" i="18"/>
  <c r="CK85" i="18"/>
  <c r="CJ85" i="18"/>
  <c r="CI85" i="18"/>
  <c r="CH85" i="18"/>
  <c r="CG85" i="18"/>
  <c r="CF85" i="18"/>
  <c r="CF137" i="18" s="1"/>
  <c r="CF452" i="18" s="1"/>
  <c r="CE85" i="18"/>
  <c r="CD85" i="18"/>
  <c r="CC85" i="18"/>
  <c r="CB85" i="18"/>
  <c r="CA85" i="18"/>
  <c r="BZ85" i="18"/>
  <c r="BY85" i="18"/>
  <c r="BX85" i="18"/>
  <c r="BX137" i="18" s="1"/>
  <c r="BX452" i="18" s="1"/>
  <c r="BW85" i="18"/>
  <c r="BV85" i="18"/>
  <c r="BU85" i="18"/>
  <c r="BT85" i="18"/>
  <c r="BS85" i="18"/>
  <c r="BR85" i="18"/>
  <c r="BQ85" i="18"/>
  <c r="BP85" i="18"/>
  <c r="BP137" i="18" s="1"/>
  <c r="BP452" i="18" s="1"/>
  <c r="BO85" i="18"/>
  <c r="BN85" i="18"/>
  <c r="BM85" i="18"/>
  <c r="BL85" i="18"/>
  <c r="CM84" i="18"/>
  <c r="CL84" i="18"/>
  <c r="CK84" i="18"/>
  <c r="CJ84" i="18"/>
  <c r="CI84" i="18"/>
  <c r="CH84" i="18"/>
  <c r="CG84" i="18"/>
  <c r="CF84" i="18"/>
  <c r="CE84" i="18"/>
  <c r="CD84" i="18"/>
  <c r="CC84" i="18"/>
  <c r="CB84" i="18"/>
  <c r="CA84" i="18"/>
  <c r="BZ84" i="18"/>
  <c r="BY84" i="18"/>
  <c r="BX84" i="18"/>
  <c r="BW84" i="18"/>
  <c r="BV84" i="18"/>
  <c r="BU84" i="18"/>
  <c r="BT84" i="18"/>
  <c r="BS84" i="18"/>
  <c r="BR84" i="18"/>
  <c r="BQ84" i="18"/>
  <c r="BP84" i="18"/>
  <c r="BO84" i="18"/>
  <c r="BN84" i="18"/>
  <c r="BM84" i="18"/>
  <c r="BL84" i="18"/>
  <c r="BK84" i="18"/>
  <c r="BJ84" i="18"/>
  <c r="BI84" i="18"/>
  <c r="BH84" i="18"/>
  <c r="BG84" i="18"/>
  <c r="BF84" i="18"/>
  <c r="BE84" i="18"/>
  <c r="BD84" i="18"/>
  <c r="BC84" i="18"/>
  <c r="BB84" i="18"/>
  <c r="BA84" i="18"/>
  <c r="AZ84" i="18"/>
  <c r="AY84" i="18"/>
  <c r="AX84" i="18"/>
  <c r="AW84" i="18"/>
  <c r="AV84" i="18"/>
  <c r="AU84" i="18"/>
  <c r="AT84" i="18"/>
  <c r="AS84" i="18"/>
  <c r="AR84" i="18"/>
  <c r="AQ84" i="18"/>
  <c r="AP84" i="18"/>
  <c r="AO84" i="18"/>
  <c r="AN84" i="18"/>
  <c r="AM84" i="18"/>
  <c r="AL84" i="18"/>
  <c r="AK84" i="18"/>
  <c r="AJ84" i="18"/>
  <c r="AI84" i="18"/>
  <c r="AH84" i="18"/>
  <c r="AG84" i="18"/>
  <c r="AF84" i="18"/>
  <c r="AE84" i="18"/>
  <c r="AD84" i="18"/>
  <c r="AC84" i="18"/>
  <c r="AB84" i="18"/>
  <c r="AA84" i="18"/>
  <c r="Z84" i="18"/>
  <c r="Y84" i="18"/>
  <c r="X84" i="18"/>
  <c r="W84" i="18"/>
  <c r="V84" i="18"/>
  <c r="U84" i="18"/>
  <c r="T84" i="18"/>
  <c r="S84" i="18"/>
  <c r="R84" i="18"/>
  <c r="Q84" i="18"/>
  <c r="P84" i="18"/>
  <c r="O84" i="18"/>
  <c r="N84" i="18"/>
  <c r="M84" i="18"/>
  <c r="L84" i="18"/>
  <c r="K84" i="18"/>
  <c r="J84" i="18"/>
  <c r="I84" i="18"/>
  <c r="H84" i="18"/>
  <c r="G84" i="18"/>
  <c r="F84" i="18"/>
  <c r="E84" i="18"/>
  <c r="D84" i="18"/>
  <c r="CM83" i="18"/>
  <c r="CL83" i="18"/>
  <c r="CK83" i="18"/>
  <c r="CJ83" i="18"/>
  <c r="CI83" i="18"/>
  <c r="CH83" i="18"/>
  <c r="CG83" i="18"/>
  <c r="CF83" i="18"/>
  <c r="CE83" i="18"/>
  <c r="CD83" i="18"/>
  <c r="CC83" i="18"/>
  <c r="CB83" i="18"/>
  <c r="CA83" i="18"/>
  <c r="BZ83" i="18"/>
  <c r="BY83" i="18"/>
  <c r="BX83" i="18"/>
  <c r="BW83" i="18"/>
  <c r="BV83" i="18"/>
  <c r="BU83" i="18"/>
  <c r="BT83" i="18"/>
  <c r="BS83" i="18"/>
  <c r="BR83" i="18"/>
  <c r="BQ83" i="18"/>
  <c r="BP83" i="18"/>
  <c r="BO83" i="18"/>
  <c r="BN83" i="18"/>
  <c r="BM83" i="18"/>
  <c r="BL83" i="18"/>
  <c r="BK83" i="18"/>
  <c r="BJ83" i="18"/>
  <c r="BI83" i="18"/>
  <c r="BH83" i="18"/>
  <c r="BG83" i="18"/>
  <c r="BF83" i="18"/>
  <c r="BE83" i="18"/>
  <c r="BD83" i="18"/>
  <c r="BC83" i="18"/>
  <c r="BB83" i="18"/>
  <c r="BA83" i="18"/>
  <c r="AZ83" i="18"/>
  <c r="AY83" i="18"/>
  <c r="AX83" i="18"/>
  <c r="AW83" i="18"/>
  <c r="AV83" i="18"/>
  <c r="AU83" i="18"/>
  <c r="AT83" i="18"/>
  <c r="AS83" i="18"/>
  <c r="AR83" i="18"/>
  <c r="AQ83" i="18"/>
  <c r="AP83" i="18"/>
  <c r="AO83" i="18"/>
  <c r="AN83" i="18"/>
  <c r="AM83" i="18"/>
  <c r="AL83" i="18"/>
  <c r="AK83" i="18"/>
  <c r="AJ83" i="18"/>
  <c r="AI83" i="18"/>
  <c r="AH83" i="18"/>
  <c r="AG83" i="18"/>
  <c r="AF83" i="18"/>
  <c r="AE83" i="18"/>
  <c r="AD83" i="18"/>
  <c r="AC83" i="18"/>
  <c r="AB83" i="18"/>
  <c r="AA83" i="18"/>
  <c r="Z83" i="18"/>
  <c r="Y83" i="18"/>
  <c r="X83" i="18"/>
  <c r="W83" i="18"/>
  <c r="V83" i="18"/>
  <c r="U83" i="18"/>
  <c r="T83" i="18"/>
  <c r="S83" i="18"/>
  <c r="R83" i="18"/>
  <c r="Q83" i="18"/>
  <c r="P83" i="18"/>
  <c r="O83" i="18"/>
  <c r="N83" i="18"/>
  <c r="M83" i="18"/>
  <c r="L83" i="18"/>
  <c r="K83" i="18"/>
  <c r="J83" i="18"/>
  <c r="I83" i="18"/>
  <c r="H83" i="18"/>
  <c r="G83" i="18"/>
  <c r="F83" i="18"/>
  <c r="E83" i="18"/>
  <c r="D83" i="18"/>
  <c r="CM82" i="18"/>
  <c r="CL82" i="18"/>
  <c r="CK82" i="18"/>
  <c r="CJ82" i="18"/>
  <c r="CI82" i="18"/>
  <c r="CH82" i="18"/>
  <c r="CG82" i="18"/>
  <c r="CF82" i="18"/>
  <c r="CE82" i="18"/>
  <c r="CD82" i="18"/>
  <c r="CC82" i="18"/>
  <c r="CB82" i="18"/>
  <c r="CA82" i="18"/>
  <c r="BZ82" i="18"/>
  <c r="BY82" i="18"/>
  <c r="BX82" i="18"/>
  <c r="BW82" i="18"/>
  <c r="BV82" i="18"/>
  <c r="BU82" i="18"/>
  <c r="BT82" i="18"/>
  <c r="BS82" i="18"/>
  <c r="BR82" i="18"/>
  <c r="BQ82" i="18"/>
  <c r="BP82" i="18"/>
  <c r="BO82" i="18"/>
  <c r="BN82" i="18"/>
  <c r="BM82" i="18"/>
  <c r="BL82" i="18"/>
  <c r="BK82" i="18"/>
  <c r="BJ82" i="18"/>
  <c r="BI82" i="18"/>
  <c r="BH82" i="18"/>
  <c r="BG82" i="18"/>
  <c r="BF82" i="18"/>
  <c r="BE82" i="18"/>
  <c r="BD82" i="18"/>
  <c r="BC82" i="18"/>
  <c r="BB82" i="18"/>
  <c r="BA82" i="18"/>
  <c r="AZ82" i="18"/>
  <c r="AY82" i="18"/>
  <c r="AX82" i="18"/>
  <c r="AW82" i="18"/>
  <c r="AV82" i="18"/>
  <c r="AU82" i="18"/>
  <c r="AT82" i="18"/>
  <c r="AS82" i="18"/>
  <c r="AR82" i="18"/>
  <c r="AQ82" i="18"/>
  <c r="AP82" i="18"/>
  <c r="AO82" i="18"/>
  <c r="AN82" i="18"/>
  <c r="AM82" i="18"/>
  <c r="AL82" i="18"/>
  <c r="AK82" i="18"/>
  <c r="AJ82" i="18"/>
  <c r="AI82" i="18"/>
  <c r="AH82" i="18"/>
  <c r="AG82" i="18"/>
  <c r="AF82" i="18"/>
  <c r="AE82" i="18"/>
  <c r="AD82" i="18"/>
  <c r="AC82" i="18"/>
  <c r="AB82" i="18"/>
  <c r="AA82" i="18"/>
  <c r="Z82" i="18"/>
  <c r="Y82" i="18"/>
  <c r="X82" i="18"/>
  <c r="W82" i="18"/>
  <c r="V82" i="18"/>
  <c r="U82" i="18"/>
  <c r="T82" i="18"/>
  <c r="S82" i="18"/>
  <c r="R82" i="18"/>
  <c r="Q82" i="18"/>
  <c r="P82" i="18"/>
  <c r="O82" i="18"/>
  <c r="N82" i="18"/>
  <c r="M82" i="18"/>
  <c r="L82" i="18"/>
  <c r="K82" i="18"/>
  <c r="J82" i="18"/>
  <c r="I82" i="18"/>
  <c r="H82" i="18"/>
  <c r="G82" i="18"/>
  <c r="F82" i="18"/>
  <c r="E82" i="18"/>
  <c r="D82" i="18"/>
  <c r="CM81" i="18"/>
  <c r="CL81" i="18"/>
  <c r="CK81" i="18"/>
  <c r="CJ81" i="18"/>
  <c r="CI81" i="18"/>
  <c r="CH81" i="18"/>
  <c r="CG81" i="18"/>
  <c r="CF81" i="18"/>
  <c r="CE81" i="18"/>
  <c r="CD81" i="18"/>
  <c r="CC81" i="18"/>
  <c r="CB81" i="18"/>
  <c r="CA81" i="18"/>
  <c r="BZ81" i="18"/>
  <c r="BY81" i="18"/>
  <c r="BX81" i="18"/>
  <c r="BW81" i="18"/>
  <c r="BV81" i="18"/>
  <c r="BU81" i="18"/>
  <c r="BT81" i="18"/>
  <c r="BS81" i="18"/>
  <c r="BR81" i="18"/>
  <c r="BQ81" i="18"/>
  <c r="BP81" i="18"/>
  <c r="BO81" i="18"/>
  <c r="BN81" i="18"/>
  <c r="BM81" i="18"/>
  <c r="BL81" i="18"/>
  <c r="BK81" i="18"/>
  <c r="BJ81" i="18"/>
  <c r="BI81" i="18"/>
  <c r="BH81" i="18"/>
  <c r="BG81" i="18"/>
  <c r="BF81" i="18"/>
  <c r="BE81" i="18"/>
  <c r="BD81" i="18"/>
  <c r="BC81" i="18"/>
  <c r="BB81" i="18"/>
  <c r="BA81" i="18"/>
  <c r="AZ81" i="18"/>
  <c r="AY81" i="18"/>
  <c r="AX81" i="18"/>
  <c r="AW81" i="18"/>
  <c r="AV81" i="18"/>
  <c r="AU81" i="18"/>
  <c r="AT81" i="18"/>
  <c r="AS81" i="18"/>
  <c r="AR81" i="18"/>
  <c r="AQ81" i="18"/>
  <c r="AP81" i="18"/>
  <c r="AO81" i="18"/>
  <c r="AN81" i="18"/>
  <c r="AM81" i="18"/>
  <c r="AL81" i="18"/>
  <c r="AK81" i="18"/>
  <c r="AJ81" i="18"/>
  <c r="AI81" i="18"/>
  <c r="AH81" i="18"/>
  <c r="AG81" i="18"/>
  <c r="AF81" i="18"/>
  <c r="AE81" i="18"/>
  <c r="AD81" i="18"/>
  <c r="AC81" i="18"/>
  <c r="AB81" i="18"/>
  <c r="AA81" i="18"/>
  <c r="Z81" i="18"/>
  <c r="Y81" i="18"/>
  <c r="X81" i="18"/>
  <c r="W81" i="18"/>
  <c r="V81" i="18"/>
  <c r="U81" i="18"/>
  <c r="T81" i="18"/>
  <c r="S81" i="18"/>
  <c r="R81" i="18"/>
  <c r="Q81" i="18"/>
  <c r="P81" i="18"/>
  <c r="O81" i="18"/>
  <c r="N81" i="18"/>
  <c r="M81" i="18"/>
  <c r="L81" i="18"/>
  <c r="K81" i="18"/>
  <c r="J81" i="18"/>
  <c r="I81" i="18"/>
  <c r="H81" i="18"/>
  <c r="G81" i="18"/>
  <c r="F81" i="18"/>
  <c r="E81" i="18"/>
  <c r="D81" i="18"/>
  <c r="CM80" i="18"/>
  <c r="CL80" i="18"/>
  <c r="CK80" i="18"/>
  <c r="CJ80" i="18"/>
  <c r="CI80" i="18"/>
  <c r="CH80" i="18"/>
  <c r="CG80" i="18"/>
  <c r="CF80" i="18"/>
  <c r="CE80" i="18"/>
  <c r="CD80" i="18"/>
  <c r="CC80" i="18"/>
  <c r="CB80" i="18"/>
  <c r="CA80" i="18"/>
  <c r="BZ80" i="18"/>
  <c r="BY80" i="18"/>
  <c r="BX80" i="18"/>
  <c r="BW80" i="18"/>
  <c r="BV80" i="18"/>
  <c r="BU80" i="18"/>
  <c r="BT80" i="18"/>
  <c r="BS80" i="18"/>
  <c r="BR80" i="18"/>
  <c r="BQ80" i="18"/>
  <c r="BP80" i="18"/>
  <c r="BO80" i="18"/>
  <c r="BN80" i="18"/>
  <c r="BM80" i="18"/>
  <c r="BL80" i="18"/>
  <c r="BK80" i="18"/>
  <c r="BJ80" i="18"/>
  <c r="BI80" i="18"/>
  <c r="BH80" i="18"/>
  <c r="BG80" i="18"/>
  <c r="BF80" i="18"/>
  <c r="BE80" i="18"/>
  <c r="BD80" i="18"/>
  <c r="BC80" i="18"/>
  <c r="BB80" i="18"/>
  <c r="BA80" i="18"/>
  <c r="AZ80" i="18"/>
  <c r="AY80" i="18"/>
  <c r="AX80" i="18"/>
  <c r="AW80" i="18"/>
  <c r="AV80" i="18"/>
  <c r="AU80" i="18"/>
  <c r="AT80" i="18"/>
  <c r="AS80" i="18"/>
  <c r="AR80" i="18"/>
  <c r="AQ80" i="18"/>
  <c r="AP80" i="18"/>
  <c r="AO80" i="18"/>
  <c r="AN80" i="18"/>
  <c r="AM80" i="18"/>
  <c r="AL80" i="18"/>
  <c r="AK80" i="18"/>
  <c r="AJ80" i="18"/>
  <c r="AI80" i="18"/>
  <c r="AH80" i="18"/>
  <c r="AG80" i="18"/>
  <c r="AF80" i="18"/>
  <c r="AE80" i="18"/>
  <c r="AD80" i="18"/>
  <c r="AC80" i="18"/>
  <c r="AB80" i="18"/>
  <c r="AA80" i="18"/>
  <c r="Z80" i="18"/>
  <c r="Y80" i="18"/>
  <c r="X80" i="18"/>
  <c r="W80" i="18"/>
  <c r="V80" i="18"/>
  <c r="U80" i="18"/>
  <c r="T80" i="18"/>
  <c r="S80" i="18"/>
  <c r="R80" i="18"/>
  <c r="Q80" i="18"/>
  <c r="P80" i="18"/>
  <c r="O80" i="18"/>
  <c r="N80" i="18"/>
  <c r="M80" i="18"/>
  <c r="L80" i="18"/>
  <c r="K80" i="18"/>
  <c r="J80" i="18"/>
  <c r="I80" i="18"/>
  <c r="H80" i="18"/>
  <c r="G80" i="18"/>
  <c r="F80" i="18"/>
  <c r="E80" i="18"/>
  <c r="D80" i="18"/>
  <c r="CM79" i="18"/>
  <c r="CL79" i="18"/>
  <c r="CK79" i="18"/>
  <c r="CJ79" i="18"/>
  <c r="CI79" i="18"/>
  <c r="CH79" i="18"/>
  <c r="CG79" i="18"/>
  <c r="CF79" i="18"/>
  <c r="CE79" i="18"/>
  <c r="CD79" i="18"/>
  <c r="CC79" i="18"/>
  <c r="CB79" i="18"/>
  <c r="CA79" i="18"/>
  <c r="BZ79" i="18"/>
  <c r="BY79" i="18"/>
  <c r="BX79" i="18"/>
  <c r="BW79" i="18"/>
  <c r="BV79" i="18"/>
  <c r="BU79" i="18"/>
  <c r="BT79" i="18"/>
  <c r="BS79" i="18"/>
  <c r="BR79" i="18"/>
  <c r="BQ79" i="18"/>
  <c r="BP79" i="18"/>
  <c r="BO79" i="18"/>
  <c r="BN79" i="18"/>
  <c r="BM79" i="18"/>
  <c r="BL79" i="18"/>
  <c r="BK79" i="18"/>
  <c r="BJ79" i="18"/>
  <c r="BI79" i="18"/>
  <c r="BH79" i="18"/>
  <c r="BG79" i="18"/>
  <c r="BF79" i="18"/>
  <c r="BE79" i="18"/>
  <c r="BD79" i="18"/>
  <c r="BC79" i="18"/>
  <c r="BB79" i="18"/>
  <c r="BA79" i="18"/>
  <c r="AZ79" i="18"/>
  <c r="AY79" i="18"/>
  <c r="AX79" i="18"/>
  <c r="AW79" i="18"/>
  <c r="AV79" i="18"/>
  <c r="AU79" i="18"/>
  <c r="AT79" i="18"/>
  <c r="AS79" i="18"/>
  <c r="AR79" i="18"/>
  <c r="AQ79" i="18"/>
  <c r="AP79" i="18"/>
  <c r="AO79" i="18"/>
  <c r="AN79" i="18"/>
  <c r="AM79" i="18"/>
  <c r="AL79" i="18"/>
  <c r="AK79" i="18"/>
  <c r="AJ79" i="18"/>
  <c r="AI79" i="18"/>
  <c r="AH79" i="18"/>
  <c r="AG79" i="18"/>
  <c r="AF79" i="18"/>
  <c r="AE79" i="18"/>
  <c r="AD79" i="18"/>
  <c r="AC79" i="18"/>
  <c r="AB79" i="18"/>
  <c r="AA79" i="18"/>
  <c r="Z79" i="18"/>
  <c r="Y79" i="18"/>
  <c r="X79" i="18"/>
  <c r="W79" i="18"/>
  <c r="V79" i="18"/>
  <c r="U79" i="18"/>
  <c r="T79" i="18"/>
  <c r="S79" i="18"/>
  <c r="R79" i="18"/>
  <c r="Q79" i="18"/>
  <c r="P79" i="18"/>
  <c r="O79" i="18"/>
  <c r="N79" i="18"/>
  <c r="M79" i="18"/>
  <c r="L79" i="18"/>
  <c r="K79" i="18"/>
  <c r="J79" i="18"/>
  <c r="I79" i="18"/>
  <c r="H79" i="18"/>
  <c r="G79" i="18"/>
  <c r="F79" i="18"/>
  <c r="E79" i="18"/>
  <c r="D79" i="18"/>
  <c r="CM78" i="18"/>
  <c r="CL78" i="18"/>
  <c r="CK78" i="18"/>
  <c r="CJ78" i="18"/>
  <c r="CI78" i="18"/>
  <c r="CH78" i="18"/>
  <c r="CG78" i="18"/>
  <c r="CF78" i="18"/>
  <c r="CE78" i="18"/>
  <c r="CD78" i="18"/>
  <c r="CC78" i="18"/>
  <c r="CB78" i="18"/>
  <c r="CA78" i="18"/>
  <c r="BZ78" i="18"/>
  <c r="BY78" i="18"/>
  <c r="BX78" i="18"/>
  <c r="BW78" i="18"/>
  <c r="BV78" i="18"/>
  <c r="BU78" i="18"/>
  <c r="BT78" i="18"/>
  <c r="BS78" i="18"/>
  <c r="BR78" i="18"/>
  <c r="BQ78" i="18"/>
  <c r="BP78" i="18"/>
  <c r="BO78" i="18"/>
  <c r="BN78" i="18"/>
  <c r="BM78" i="18"/>
  <c r="BL78" i="18"/>
  <c r="BK78" i="18"/>
  <c r="BJ78" i="18"/>
  <c r="BI78" i="18"/>
  <c r="BH78" i="18"/>
  <c r="BG78" i="18"/>
  <c r="BF78" i="18"/>
  <c r="BE78" i="18"/>
  <c r="BD78" i="18"/>
  <c r="BC78" i="18"/>
  <c r="BB78" i="18"/>
  <c r="BA78" i="18"/>
  <c r="AZ78" i="18"/>
  <c r="AY78" i="18"/>
  <c r="AX78" i="18"/>
  <c r="AW78" i="18"/>
  <c r="AV78" i="18"/>
  <c r="AU78" i="18"/>
  <c r="AT78" i="18"/>
  <c r="AS78" i="18"/>
  <c r="AR78" i="18"/>
  <c r="AQ78" i="18"/>
  <c r="AP78" i="18"/>
  <c r="AO78" i="18"/>
  <c r="AN78" i="18"/>
  <c r="AM78" i="18"/>
  <c r="AL78" i="18"/>
  <c r="AK78" i="18"/>
  <c r="AJ78" i="18"/>
  <c r="AI78" i="18"/>
  <c r="AH78" i="18"/>
  <c r="AG78" i="18"/>
  <c r="AF78" i="18"/>
  <c r="AE78" i="18"/>
  <c r="AD78" i="18"/>
  <c r="AC78" i="18"/>
  <c r="AB78" i="18"/>
  <c r="AA78" i="18"/>
  <c r="Z78" i="18"/>
  <c r="Y78" i="18"/>
  <c r="X78" i="18"/>
  <c r="W78" i="18"/>
  <c r="V78" i="18"/>
  <c r="U78" i="18"/>
  <c r="T78" i="18"/>
  <c r="S78" i="18"/>
  <c r="R78" i="18"/>
  <c r="Q78" i="18"/>
  <c r="P78" i="18"/>
  <c r="O78" i="18"/>
  <c r="N78" i="18"/>
  <c r="M78" i="18"/>
  <c r="L78" i="18"/>
  <c r="K78" i="18"/>
  <c r="J78" i="18"/>
  <c r="I78" i="18"/>
  <c r="H78" i="18"/>
  <c r="G78" i="18"/>
  <c r="F78" i="18"/>
  <c r="E78" i="18"/>
  <c r="D78" i="18"/>
  <c r="CM77" i="18"/>
  <c r="CL77" i="18"/>
  <c r="CK77" i="18"/>
  <c r="CJ77" i="18"/>
  <c r="CI77" i="18"/>
  <c r="CH77" i="18"/>
  <c r="CG77" i="18"/>
  <c r="CF77" i="18"/>
  <c r="CE77" i="18"/>
  <c r="CD77" i="18"/>
  <c r="CC77" i="18"/>
  <c r="CB77" i="18"/>
  <c r="CA77" i="18"/>
  <c r="BZ77" i="18"/>
  <c r="BY77" i="18"/>
  <c r="BX77" i="18"/>
  <c r="BW77" i="18"/>
  <c r="BV77" i="18"/>
  <c r="BU77" i="18"/>
  <c r="BT77" i="18"/>
  <c r="BS77" i="18"/>
  <c r="BR77" i="18"/>
  <c r="BQ77" i="18"/>
  <c r="BP77" i="18"/>
  <c r="BO77" i="18"/>
  <c r="BN77" i="18"/>
  <c r="BM77" i="18"/>
  <c r="BL77" i="18"/>
  <c r="BK77" i="18"/>
  <c r="BJ77" i="18"/>
  <c r="BI77" i="18"/>
  <c r="BH77" i="18"/>
  <c r="BG77" i="18"/>
  <c r="BF77" i="18"/>
  <c r="BE77" i="18"/>
  <c r="BD77" i="18"/>
  <c r="BC77" i="18"/>
  <c r="BB77" i="18"/>
  <c r="BA77" i="18"/>
  <c r="AZ77" i="18"/>
  <c r="AY77" i="18"/>
  <c r="AX77" i="18"/>
  <c r="AW77" i="18"/>
  <c r="AV77" i="18"/>
  <c r="AU77" i="18"/>
  <c r="AT77" i="18"/>
  <c r="AS77" i="18"/>
  <c r="AR77" i="18"/>
  <c r="AQ77" i="18"/>
  <c r="AP77" i="18"/>
  <c r="AO77" i="18"/>
  <c r="AN77" i="18"/>
  <c r="AM77" i="18"/>
  <c r="AL77" i="18"/>
  <c r="AK77" i="18"/>
  <c r="AJ77" i="18"/>
  <c r="AI77" i="18"/>
  <c r="AH77" i="18"/>
  <c r="AG77" i="18"/>
  <c r="AF77" i="18"/>
  <c r="AE77" i="18"/>
  <c r="AD77" i="18"/>
  <c r="AC77" i="18"/>
  <c r="AB77" i="18"/>
  <c r="AA77" i="18"/>
  <c r="Z77" i="18"/>
  <c r="Y77" i="18"/>
  <c r="X77" i="18"/>
  <c r="W77" i="18"/>
  <c r="V77" i="18"/>
  <c r="U77" i="18"/>
  <c r="T77" i="18"/>
  <c r="S77" i="18"/>
  <c r="R77" i="18"/>
  <c r="Q77" i="18"/>
  <c r="P77" i="18"/>
  <c r="O77" i="18"/>
  <c r="N77" i="18"/>
  <c r="M77" i="18"/>
  <c r="L77" i="18"/>
  <c r="K77" i="18"/>
  <c r="J77" i="18"/>
  <c r="I77" i="18"/>
  <c r="H77" i="18"/>
  <c r="G77" i="18"/>
  <c r="F77" i="18"/>
  <c r="E77" i="18"/>
  <c r="D77" i="18"/>
  <c r="CM76" i="18"/>
  <c r="CL76" i="18"/>
  <c r="CK76" i="18"/>
  <c r="CJ76" i="18"/>
  <c r="CI76" i="18"/>
  <c r="CH76" i="18"/>
  <c r="CG76" i="18"/>
  <c r="CF76" i="18"/>
  <c r="CE76" i="18"/>
  <c r="CD76" i="18"/>
  <c r="CC76" i="18"/>
  <c r="CB76" i="18"/>
  <c r="CA76" i="18"/>
  <c r="BZ76" i="18"/>
  <c r="BY76" i="18"/>
  <c r="BX76" i="18"/>
  <c r="BW76" i="18"/>
  <c r="BV76" i="18"/>
  <c r="BU76" i="18"/>
  <c r="BT76" i="18"/>
  <c r="BS76" i="18"/>
  <c r="BR76" i="18"/>
  <c r="BQ76" i="18"/>
  <c r="BP76" i="18"/>
  <c r="BO76" i="18"/>
  <c r="BN76" i="18"/>
  <c r="BM76" i="18"/>
  <c r="BL76" i="18"/>
  <c r="BK76" i="18"/>
  <c r="BJ76" i="18"/>
  <c r="BI76" i="18"/>
  <c r="BH76" i="18"/>
  <c r="BG76" i="18"/>
  <c r="BF76" i="18"/>
  <c r="BE76" i="18"/>
  <c r="BD76" i="18"/>
  <c r="BC76" i="18"/>
  <c r="BB76" i="18"/>
  <c r="BA76" i="18"/>
  <c r="AZ76" i="18"/>
  <c r="AY76" i="18"/>
  <c r="AX76" i="18"/>
  <c r="AW76" i="18"/>
  <c r="AV76" i="18"/>
  <c r="AU76" i="18"/>
  <c r="AT76" i="18"/>
  <c r="AS76" i="18"/>
  <c r="AR76" i="18"/>
  <c r="AQ76" i="18"/>
  <c r="AP76" i="18"/>
  <c r="AO76" i="18"/>
  <c r="AN76" i="18"/>
  <c r="AM76" i="18"/>
  <c r="AL76" i="18"/>
  <c r="AK76" i="18"/>
  <c r="AJ76" i="18"/>
  <c r="AI76" i="18"/>
  <c r="AH76" i="18"/>
  <c r="AG76" i="18"/>
  <c r="AF76" i="18"/>
  <c r="AE76" i="18"/>
  <c r="AD76" i="18"/>
  <c r="AC76" i="18"/>
  <c r="AB76" i="18"/>
  <c r="AA76" i="18"/>
  <c r="Z76" i="18"/>
  <c r="Y76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L76" i="18"/>
  <c r="K76" i="18"/>
  <c r="J76" i="18"/>
  <c r="I76" i="18"/>
  <c r="H76" i="18"/>
  <c r="G76" i="18"/>
  <c r="F76" i="18"/>
  <c r="E76" i="18"/>
  <c r="D76" i="18"/>
  <c r="CM75" i="18"/>
  <c r="CL75" i="18"/>
  <c r="CK75" i="18"/>
  <c r="CJ75" i="18"/>
  <c r="CI75" i="18"/>
  <c r="CH75" i="18"/>
  <c r="CG75" i="18"/>
  <c r="CF75" i="18"/>
  <c r="CE75" i="18"/>
  <c r="CD75" i="18"/>
  <c r="CC75" i="18"/>
  <c r="CB75" i="18"/>
  <c r="CA75" i="18"/>
  <c r="BZ75" i="18"/>
  <c r="BY75" i="18"/>
  <c r="BX75" i="18"/>
  <c r="BW75" i="18"/>
  <c r="BV75" i="18"/>
  <c r="BU75" i="18"/>
  <c r="BT75" i="18"/>
  <c r="BS75" i="18"/>
  <c r="BR75" i="18"/>
  <c r="BQ75" i="18"/>
  <c r="BP75" i="18"/>
  <c r="BO75" i="18"/>
  <c r="BN75" i="18"/>
  <c r="BM75" i="18"/>
  <c r="BL75" i="18"/>
  <c r="BK75" i="18"/>
  <c r="BJ75" i="18"/>
  <c r="BI75" i="18"/>
  <c r="BH75" i="18"/>
  <c r="BG75" i="18"/>
  <c r="BF75" i="18"/>
  <c r="BE75" i="18"/>
  <c r="BD75" i="18"/>
  <c r="BC75" i="18"/>
  <c r="BB75" i="18"/>
  <c r="BA75" i="18"/>
  <c r="AZ75" i="18"/>
  <c r="AY75" i="18"/>
  <c r="AX75" i="18"/>
  <c r="AW75" i="18"/>
  <c r="AV75" i="18"/>
  <c r="AU75" i="18"/>
  <c r="AT75" i="18"/>
  <c r="AS75" i="18"/>
  <c r="AR75" i="18"/>
  <c r="AQ75" i="18"/>
  <c r="AP75" i="18"/>
  <c r="AO75" i="18"/>
  <c r="AN75" i="18"/>
  <c r="AM75" i="18"/>
  <c r="AL75" i="18"/>
  <c r="AK75" i="18"/>
  <c r="AJ75" i="18"/>
  <c r="AI75" i="18"/>
  <c r="AH75" i="18"/>
  <c r="AG75" i="18"/>
  <c r="AF75" i="18"/>
  <c r="AE75" i="18"/>
  <c r="AD75" i="18"/>
  <c r="AC75" i="18"/>
  <c r="AB75" i="18"/>
  <c r="AA75" i="18"/>
  <c r="Z75" i="18"/>
  <c r="Y75" i="18"/>
  <c r="X75" i="18"/>
  <c r="W75" i="18"/>
  <c r="V75" i="18"/>
  <c r="U75" i="18"/>
  <c r="T75" i="18"/>
  <c r="S75" i="18"/>
  <c r="R75" i="18"/>
  <c r="Q75" i="18"/>
  <c r="P75" i="18"/>
  <c r="O75" i="18"/>
  <c r="N75" i="18"/>
  <c r="M75" i="18"/>
  <c r="L75" i="18"/>
  <c r="K75" i="18"/>
  <c r="J75" i="18"/>
  <c r="I75" i="18"/>
  <c r="H75" i="18"/>
  <c r="G75" i="18"/>
  <c r="F75" i="18"/>
  <c r="E75" i="18"/>
  <c r="D75" i="18"/>
  <c r="CM74" i="18"/>
  <c r="CL74" i="18"/>
  <c r="CK74" i="18"/>
  <c r="CJ74" i="18"/>
  <c r="CI74" i="18"/>
  <c r="CH74" i="18"/>
  <c r="CG74" i="18"/>
  <c r="CF74" i="18"/>
  <c r="CE74" i="18"/>
  <c r="CD74" i="18"/>
  <c r="CC74" i="18"/>
  <c r="CB74" i="18"/>
  <c r="CA74" i="18"/>
  <c r="BZ74" i="18"/>
  <c r="BY74" i="18"/>
  <c r="BX74" i="18"/>
  <c r="BW74" i="18"/>
  <c r="BV74" i="18"/>
  <c r="BU74" i="18"/>
  <c r="BT74" i="18"/>
  <c r="BS74" i="18"/>
  <c r="BR74" i="18"/>
  <c r="BQ74" i="18"/>
  <c r="BP74" i="18"/>
  <c r="BO74" i="18"/>
  <c r="BN74" i="18"/>
  <c r="BM74" i="18"/>
  <c r="BL74" i="18"/>
  <c r="BK74" i="18"/>
  <c r="BJ74" i="18"/>
  <c r="BI74" i="18"/>
  <c r="BH74" i="18"/>
  <c r="BG74" i="18"/>
  <c r="BF74" i="18"/>
  <c r="BE74" i="18"/>
  <c r="BD74" i="18"/>
  <c r="BC74" i="18"/>
  <c r="BB74" i="18"/>
  <c r="BA74" i="18"/>
  <c r="AZ74" i="18"/>
  <c r="AY74" i="18"/>
  <c r="AX74" i="18"/>
  <c r="AW74" i="18"/>
  <c r="AV74" i="18"/>
  <c r="AU74" i="18"/>
  <c r="AT74" i="18"/>
  <c r="AS74" i="18"/>
  <c r="AR74" i="18"/>
  <c r="AQ74" i="18"/>
  <c r="AP74" i="18"/>
  <c r="AO74" i="18"/>
  <c r="AN74" i="18"/>
  <c r="AM74" i="18"/>
  <c r="AL74" i="18"/>
  <c r="AK74" i="18"/>
  <c r="AJ74" i="18"/>
  <c r="AI74" i="18"/>
  <c r="AH74" i="18"/>
  <c r="AG74" i="18"/>
  <c r="AF74" i="18"/>
  <c r="AE74" i="18"/>
  <c r="AD74" i="18"/>
  <c r="AC74" i="18"/>
  <c r="AB74" i="18"/>
  <c r="AA74" i="18"/>
  <c r="Z74" i="18"/>
  <c r="Y74" i="18"/>
  <c r="X74" i="18"/>
  <c r="W74" i="18"/>
  <c r="V74" i="18"/>
  <c r="U74" i="18"/>
  <c r="T74" i="18"/>
  <c r="S74" i="18"/>
  <c r="R74" i="18"/>
  <c r="Q74" i="18"/>
  <c r="P74" i="18"/>
  <c r="O74" i="18"/>
  <c r="N74" i="18"/>
  <c r="M74" i="18"/>
  <c r="L74" i="18"/>
  <c r="K74" i="18"/>
  <c r="J74" i="18"/>
  <c r="I74" i="18"/>
  <c r="H74" i="18"/>
  <c r="G74" i="18"/>
  <c r="F74" i="18"/>
  <c r="E74" i="18"/>
  <c r="D74" i="18"/>
  <c r="CM73" i="18"/>
  <c r="CL73" i="18"/>
  <c r="CK73" i="18"/>
  <c r="CJ73" i="18"/>
  <c r="CI73" i="18"/>
  <c r="CH73" i="18"/>
  <c r="CG73" i="18"/>
  <c r="CF73" i="18"/>
  <c r="CE73" i="18"/>
  <c r="CD73" i="18"/>
  <c r="CC73" i="18"/>
  <c r="CB73" i="18"/>
  <c r="CA73" i="18"/>
  <c r="BZ73" i="18"/>
  <c r="BY73" i="18"/>
  <c r="BX73" i="18"/>
  <c r="BW73" i="18"/>
  <c r="BV73" i="18"/>
  <c r="BU73" i="18"/>
  <c r="BT73" i="18"/>
  <c r="BS73" i="18"/>
  <c r="BR73" i="18"/>
  <c r="BQ73" i="18"/>
  <c r="BP73" i="18"/>
  <c r="BO73" i="18"/>
  <c r="BN73" i="18"/>
  <c r="BM73" i="18"/>
  <c r="BL73" i="18"/>
  <c r="BK73" i="18"/>
  <c r="BJ73" i="18"/>
  <c r="BI73" i="18"/>
  <c r="BH73" i="18"/>
  <c r="BG73" i="18"/>
  <c r="BF73" i="18"/>
  <c r="BE73" i="18"/>
  <c r="BD73" i="18"/>
  <c r="BC73" i="18"/>
  <c r="BB73" i="18"/>
  <c r="BA73" i="18"/>
  <c r="AZ73" i="18"/>
  <c r="AY73" i="18"/>
  <c r="AX73" i="18"/>
  <c r="AW73" i="18"/>
  <c r="AV73" i="18"/>
  <c r="AU73" i="18"/>
  <c r="AT73" i="18"/>
  <c r="AS73" i="18"/>
  <c r="AR73" i="18"/>
  <c r="AQ73" i="18"/>
  <c r="AP73" i="18"/>
  <c r="AO73" i="18"/>
  <c r="AN73" i="18"/>
  <c r="AM73" i="18"/>
  <c r="AL73" i="18"/>
  <c r="AK73" i="18"/>
  <c r="AJ73" i="18"/>
  <c r="AI73" i="18"/>
  <c r="AH73" i="18"/>
  <c r="AG73" i="18"/>
  <c r="AF73" i="18"/>
  <c r="AE73" i="18"/>
  <c r="AD73" i="18"/>
  <c r="AC73" i="18"/>
  <c r="AB73" i="18"/>
  <c r="AA73" i="18"/>
  <c r="Z73" i="18"/>
  <c r="Y73" i="18"/>
  <c r="X73" i="18"/>
  <c r="W73" i="18"/>
  <c r="V73" i="18"/>
  <c r="U73" i="18"/>
  <c r="T73" i="18"/>
  <c r="S73" i="18"/>
  <c r="R73" i="18"/>
  <c r="Q73" i="18"/>
  <c r="P73" i="18"/>
  <c r="O73" i="18"/>
  <c r="N73" i="18"/>
  <c r="M73" i="18"/>
  <c r="L73" i="18"/>
  <c r="K73" i="18"/>
  <c r="J73" i="18"/>
  <c r="I73" i="18"/>
  <c r="H73" i="18"/>
  <c r="G73" i="18"/>
  <c r="F73" i="18"/>
  <c r="E73" i="18"/>
  <c r="D73" i="18"/>
  <c r="CM72" i="18"/>
  <c r="CL72" i="18"/>
  <c r="CK72" i="18"/>
  <c r="CJ72" i="18"/>
  <c r="CI72" i="18"/>
  <c r="CH72" i="18"/>
  <c r="CG72" i="18"/>
  <c r="CF72" i="18"/>
  <c r="CE72" i="18"/>
  <c r="CD72" i="18"/>
  <c r="CC72" i="18"/>
  <c r="CB72" i="18"/>
  <c r="CA72" i="18"/>
  <c r="BZ72" i="18"/>
  <c r="BY72" i="18"/>
  <c r="BX72" i="18"/>
  <c r="BW72" i="18"/>
  <c r="BV72" i="18"/>
  <c r="BU72" i="18"/>
  <c r="BT72" i="18"/>
  <c r="BS72" i="18"/>
  <c r="BR72" i="18"/>
  <c r="BQ72" i="18"/>
  <c r="BP72" i="18"/>
  <c r="BO72" i="18"/>
  <c r="BN72" i="18"/>
  <c r="BM72" i="18"/>
  <c r="BL72" i="18"/>
  <c r="BK72" i="18"/>
  <c r="BJ72" i="18"/>
  <c r="BI72" i="18"/>
  <c r="BH72" i="18"/>
  <c r="BG72" i="18"/>
  <c r="BF72" i="18"/>
  <c r="BE72" i="18"/>
  <c r="BD72" i="18"/>
  <c r="BC72" i="18"/>
  <c r="BB72" i="18"/>
  <c r="BA72" i="18"/>
  <c r="AZ72" i="18"/>
  <c r="AY72" i="18"/>
  <c r="AX72" i="18"/>
  <c r="AW72" i="18"/>
  <c r="AV72" i="18"/>
  <c r="AU72" i="18"/>
  <c r="AT72" i="18"/>
  <c r="AS72" i="18"/>
  <c r="AR72" i="18"/>
  <c r="AQ72" i="18"/>
  <c r="AP72" i="18"/>
  <c r="AO72" i="18"/>
  <c r="AN72" i="18"/>
  <c r="AM72" i="18"/>
  <c r="AL72" i="18"/>
  <c r="AK72" i="18"/>
  <c r="AJ72" i="18"/>
  <c r="AI72" i="18"/>
  <c r="AH72" i="18"/>
  <c r="AG72" i="18"/>
  <c r="AF72" i="18"/>
  <c r="AE72" i="18"/>
  <c r="AD72" i="18"/>
  <c r="AC72" i="18"/>
  <c r="AB72" i="18"/>
  <c r="AA72" i="18"/>
  <c r="Z72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E72" i="18"/>
  <c r="D72" i="18"/>
  <c r="CM71" i="18"/>
  <c r="CL71" i="18"/>
  <c r="CK71" i="18"/>
  <c r="CJ71" i="18"/>
  <c r="CI71" i="18"/>
  <c r="CH71" i="18"/>
  <c r="CG71" i="18"/>
  <c r="CF71" i="18"/>
  <c r="CE71" i="18"/>
  <c r="CD71" i="18"/>
  <c r="CC71" i="18"/>
  <c r="CB71" i="18"/>
  <c r="CA71" i="18"/>
  <c r="BZ71" i="18"/>
  <c r="BY71" i="18"/>
  <c r="BX71" i="18"/>
  <c r="BW71" i="18"/>
  <c r="BV71" i="18"/>
  <c r="BU71" i="18"/>
  <c r="BT71" i="18"/>
  <c r="BS71" i="18"/>
  <c r="BR71" i="18"/>
  <c r="BQ71" i="18"/>
  <c r="BP71" i="18"/>
  <c r="BO71" i="18"/>
  <c r="BN71" i="18"/>
  <c r="BM71" i="18"/>
  <c r="BL71" i="18"/>
  <c r="BK71" i="18"/>
  <c r="BJ71" i="18"/>
  <c r="BI71" i="18"/>
  <c r="BH71" i="18"/>
  <c r="BG71" i="18"/>
  <c r="BF71" i="18"/>
  <c r="BE71" i="18"/>
  <c r="BD71" i="18"/>
  <c r="BC71" i="18"/>
  <c r="BB71" i="18"/>
  <c r="BA71" i="18"/>
  <c r="AZ71" i="18"/>
  <c r="AY71" i="18"/>
  <c r="AX71" i="18"/>
  <c r="AW71" i="18"/>
  <c r="AV71" i="18"/>
  <c r="AU71" i="18"/>
  <c r="AT71" i="18"/>
  <c r="AS71" i="18"/>
  <c r="AR71" i="18"/>
  <c r="AQ71" i="18"/>
  <c r="AP71" i="18"/>
  <c r="AO71" i="18"/>
  <c r="AN71" i="18"/>
  <c r="AM71" i="18"/>
  <c r="AL71" i="18"/>
  <c r="AK71" i="18"/>
  <c r="AJ71" i="18"/>
  <c r="AI71" i="18"/>
  <c r="AH71" i="18"/>
  <c r="AG71" i="18"/>
  <c r="AF71" i="18"/>
  <c r="AE71" i="18"/>
  <c r="AD71" i="18"/>
  <c r="AC71" i="18"/>
  <c r="AB71" i="18"/>
  <c r="AA71" i="18"/>
  <c r="Z71" i="18"/>
  <c r="Y71" i="18"/>
  <c r="X71" i="18"/>
  <c r="W71" i="18"/>
  <c r="V71" i="18"/>
  <c r="U71" i="18"/>
  <c r="T71" i="18"/>
  <c r="S71" i="18"/>
  <c r="R71" i="18"/>
  <c r="Q71" i="18"/>
  <c r="P71" i="18"/>
  <c r="O71" i="18"/>
  <c r="N71" i="18"/>
  <c r="M71" i="18"/>
  <c r="L71" i="18"/>
  <c r="K71" i="18"/>
  <c r="J71" i="18"/>
  <c r="I71" i="18"/>
  <c r="H71" i="18"/>
  <c r="G71" i="18"/>
  <c r="F71" i="18"/>
  <c r="E71" i="18"/>
  <c r="D71" i="18"/>
  <c r="CM70" i="18"/>
  <c r="CL70" i="18"/>
  <c r="CK70" i="18"/>
  <c r="CJ70" i="18"/>
  <c r="CI70" i="18"/>
  <c r="CH70" i="18"/>
  <c r="CG70" i="18"/>
  <c r="CF70" i="18"/>
  <c r="CE70" i="18"/>
  <c r="CD70" i="18"/>
  <c r="CC70" i="18"/>
  <c r="CB70" i="18"/>
  <c r="CA70" i="18"/>
  <c r="BZ70" i="18"/>
  <c r="BY70" i="18"/>
  <c r="BX70" i="18"/>
  <c r="BW70" i="18"/>
  <c r="BV70" i="18"/>
  <c r="BU70" i="18"/>
  <c r="BT70" i="18"/>
  <c r="BS70" i="18"/>
  <c r="BR70" i="18"/>
  <c r="BQ70" i="18"/>
  <c r="BP70" i="18"/>
  <c r="BO70" i="18"/>
  <c r="BN70" i="18"/>
  <c r="BM70" i="18"/>
  <c r="BL70" i="18"/>
  <c r="BK70" i="18"/>
  <c r="BJ70" i="18"/>
  <c r="BI70" i="18"/>
  <c r="BH70" i="18"/>
  <c r="BG70" i="18"/>
  <c r="BF70" i="18"/>
  <c r="BE70" i="18"/>
  <c r="BD70" i="18"/>
  <c r="BC70" i="18"/>
  <c r="BB70" i="18"/>
  <c r="BA70" i="18"/>
  <c r="AZ70" i="18"/>
  <c r="AY70" i="18"/>
  <c r="AX70" i="18"/>
  <c r="AW70" i="18"/>
  <c r="AV70" i="18"/>
  <c r="AU70" i="18"/>
  <c r="AT70" i="18"/>
  <c r="AS70" i="18"/>
  <c r="AR70" i="18"/>
  <c r="AQ70" i="18"/>
  <c r="AP70" i="18"/>
  <c r="AO70" i="18"/>
  <c r="AN70" i="18"/>
  <c r="AM70" i="18"/>
  <c r="AL70" i="18"/>
  <c r="AK70" i="18"/>
  <c r="AJ70" i="18"/>
  <c r="AI70" i="18"/>
  <c r="AH70" i="18"/>
  <c r="AG70" i="18"/>
  <c r="AF70" i="18"/>
  <c r="AE70" i="18"/>
  <c r="AD70" i="18"/>
  <c r="AC70" i="18"/>
  <c r="AB70" i="18"/>
  <c r="AA70" i="18"/>
  <c r="Z70" i="18"/>
  <c r="Y70" i="18"/>
  <c r="X70" i="18"/>
  <c r="W70" i="18"/>
  <c r="V70" i="18"/>
  <c r="U70" i="18"/>
  <c r="T70" i="18"/>
  <c r="S70" i="18"/>
  <c r="R70" i="18"/>
  <c r="Q70" i="18"/>
  <c r="P70" i="18"/>
  <c r="O70" i="18"/>
  <c r="N70" i="18"/>
  <c r="M70" i="18"/>
  <c r="L70" i="18"/>
  <c r="K70" i="18"/>
  <c r="J70" i="18"/>
  <c r="I70" i="18"/>
  <c r="H70" i="18"/>
  <c r="G70" i="18"/>
  <c r="F70" i="18"/>
  <c r="E70" i="18"/>
  <c r="D70" i="18"/>
  <c r="CM69" i="18"/>
  <c r="CL69" i="18"/>
  <c r="CK69" i="18"/>
  <c r="CJ69" i="18"/>
  <c r="CI69" i="18"/>
  <c r="CH69" i="18"/>
  <c r="CG69" i="18"/>
  <c r="CF69" i="18"/>
  <c r="CE69" i="18"/>
  <c r="CD69" i="18"/>
  <c r="CC69" i="18"/>
  <c r="CB69" i="18"/>
  <c r="CA69" i="18"/>
  <c r="BZ69" i="18"/>
  <c r="BY69" i="18"/>
  <c r="BX69" i="18"/>
  <c r="BW69" i="18"/>
  <c r="BV69" i="18"/>
  <c r="BU69" i="18"/>
  <c r="BT69" i="18"/>
  <c r="BS69" i="18"/>
  <c r="BR69" i="18"/>
  <c r="BQ69" i="18"/>
  <c r="BP69" i="18"/>
  <c r="BO69" i="18"/>
  <c r="BN69" i="18"/>
  <c r="BM69" i="18"/>
  <c r="BL69" i="18"/>
  <c r="BK69" i="18"/>
  <c r="BJ69" i="18"/>
  <c r="BI69" i="18"/>
  <c r="BH69" i="18"/>
  <c r="BG69" i="18"/>
  <c r="BF69" i="18"/>
  <c r="BE69" i="18"/>
  <c r="BD69" i="18"/>
  <c r="BC69" i="18"/>
  <c r="BB69" i="18"/>
  <c r="BA69" i="18"/>
  <c r="AZ69" i="18"/>
  <c r="AY69" i="18"/>
  <c r="AX69" i="18"/>
  <c r="AW69" i="18"/>
  <c r="AV69" i="18"/>
  <c r="AU69" i="18"/>
  <c r="AT69" i="18"/>
  <c r="AS69" i="18"/>
  <c r="AR69" i="18"/>
  <c r="AQ69" i="18"/>
  <c r="AP69" i="18"/>
  <c r="AO69" i="18"/>
  <c r="AN69" i="18"/>
  <c r="AM69" i="18"/>
  <c r="AL69" i="18"/>
  <c r="AK69" i="18"/>
  <c r="AJ69" i="18"/>
  <c r="AI69" i="18"/>
  <c r="AH69" i="18"/>
  <c r="AG69" i="18"/>
  <c r="AF69" i="18"/>
  <c r="AE69" i="18"/>
  <c r="AD69" i="18"/>
  <c r="AC69" i="18"/>
  <c r="AB69" i="18"/>
  <c r="AA69" i="18"/>
  <c r="Z69" i="18"/>
  <c r="Y69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M68" i="18"/>
  <c r="CL68" i="18"/>
  <c r="CK68" i="18"/>
  <c r="CJ68" i="18"/>
  <c r="CI68" i="18"/>
  <c r="CH68" i="18"/>
  <c r="CG68" i="18"/>
  <c r="CF68" i="18"/>
  <c r="CE68" i="18"/>
  <c r="CD68" i="18"/>
  <c r="CC68" i="18"/>
  <c r="CB68" i="18"/>
  <c r="CA68" i="18"/>
  <c r="BZ68" i="18"/>
  <c r="BY68" i="18"/>
  <c r="BX68" i="18"/>
  <c r="BW68" i="18"/>
  <c r="BV68" i="18"/>
  <c r="BU68" i="18"/>
  <c r="BT68" i="18"/>
  <c r="BS68" i="18"/>
  <c r="BR68" i="18"/>
  <c r="BQ68" i="18"/>
  <c r="BP68" i="18"/>
  <c r="BO68" i="18"/>
  <c r="BN68" i="18"/>
  <c r="BM68" i="18"/>
  <c r="BL68" i="18"/>
  <c r="BK68" i="18"/>
  <c r="BJ68" i="18"/>
  <c r="BI68" i="18"/>
  <c r="BH68" i="18"/>
  <c r="BG68" i="18"/>
  <c r="BF68" i="18"/>
  <c r="BE68" i="18"/>
  <c r="BD68" i="18"/>
  <c r="BC68" i="18"/>
  <c r="BB68" i="18"/>
  <c r="BA68" i="18"/>
  <c r="AZ68" i="18"/>
  <c r="AY68" i="18"/>
  <c r="AX68" i="18"/>
  <c r="AW68" i="18"/>
  <c r="AV68" i="18"/>
  <c r="AU68" i="18"/>
  <c r="AT68" i="18"/>
  <c r="AS68" i="18"/>
  <c r="AR68" i="18"/>
  <c r="AQ68" i="18"/>
  <c r="AP68" i="18"/>
  <c r="AO68" i="18"/>
  <c r="AN68" i="18"/>
  <c r="AM68" i="18"/>
  <c r="AL68" i="18"/>
  <c r="AK68" i="18"/>
  <c r="AJ68" i="18"/>
  <c r="AI68" i="18"/>
  <c r="AH68" i="18"/>
  <c r="AG68" i="18"/>
  <c r="AF68" i="18"/>
  <c r="AE68" i="18"/>
  <c r="AD68" i="18"/>
  <c r="AC68" i="18"/>
  <c r="AB68" i="18"/>
  <c r="AA68" i="18"/>
  <c r="Z68" i="18"/>
  <c r="Y68" i="18"/>
  <c r="X68" i="18"/>
  <c r="W68" i="18"/>
  <c r="V68" i="18"/>
  <c r="U68" i="18"/>
  <c r="T68" i="18"/>
  <c r="S68" i="18"/>
  <c r="R68" i="18"/>
  <c r="Q68" i="18"/>
  <c r="P68" i="18"/>
  <c r="O68" i="18"/>
  <c r="N68" i="18"/>
  <c r="M68" i="18"/>
  <c r="L68" i="18"/>
  <c r="K68" i="18"/>
  <c r="J68" i="18"/>
  <c r="I68" i="18"/>
  <c r="H68" i="18"/>
  <c r="G68" i="18"/>
  <c r="F68" i="18"/>
  <c r="E68" i="18"/>
  <c r="D68" i="18"/>
  <c r="CM67" i="18"/>
  <c r="CL67" i="18"/>
  <c r="CK67" i="18"/>
  <c r="CJ67" i="18"/>
  <c r="CI67" i="18"/>
  <c r="CH67" i="18"/>
  <c r="CG67" i="18"/>
  <c r="CF67" i="18"/>
  <c r="CE67" i="18"/>
  <c r="CD67" i="18"/>
  <c r="CC67" i="18"/>
  <c r="CB67" i="18"/>
  <c r="CA67" i="18"/>
  <c r="BZ67" i="18"/>
  <c r="BY67" i="18"/>
  <c r="BX67" i="18"/>
  <c r="BW67" i="18"/>
  <c r="BV67" i="18"/>
  <c r="BU67" i="18"/>
  <c r="BT67" i="18"/>
  <c r="BS67" i="18"/>
  <c r="BR67" i="18"/>
  <c r="BQ67" i="18"/>
  <c r="BP67" i="18"/>
  <c r="BO67" i="18"/>
  <c r="BN67" i="18"/>
  <c r="BM67" i="18"/>
  <c r="BL67" i="18"/>
  <c r="BK67" i="18"/>
  <c r="BJ67" i="18"/>
  <c r="BI67" i="18"/>
  <c r="BH67" i="18"/>
  <c r="BG67" i="18"/>
  <c r="BF67" i="18"/>
  <c r="BE67" i="18"/>
  <c r="BD67" i="18"/>
  <c r="BC67" i="18"/>
  <c r="BB67" i="18"/>
  <c r="BA67" i="18"/>
  <c r="AZ67" i="18"/>
  <c r="AY67" i="18"/>
  <c r="AX67" i="18"/>
  <c r="AW67" i="18"/>
  <c r="AV67" i="18"/>
  <c r="AU67" i="18"/>
  <c r="AT67" i="18"/>
  <c r="AS67" i="18"/>
  <c r="AR67" i="18"/>
  <c r="AQ67" i="18"/>
  <c r="AP67" i="18"/>
  <c r="AO67" i="18"/>
  <c r="AN67" i="18"/>
  <c r="AM67" i="18"/>
  <c r="AL67" i="18"/>
  <c r="AK67" i="18"/>
  <c r="AJ67" i="18"/>
  <c r="AI67" i="18"/>
  <c r="AH67" i="18"/>
  <c r="AG67" i="18"/>
  <c r="AF67" i="18"/>
  <c r="AE67" i="18"/>
  <c r="AD67" i="18"/>
  <c r="AC67" i="18"/>
  <c r="AB67" i="18"/>
  <c r="AA67" i="18"/>
  <c r="Z67" i="18"/>
  <c r="Y67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J67" i="18"/>
  <c r="I67" i="18"/>
  <c r="H67" i="18"/>
  <c r="G67" i="18"/>
  <c r="F67" i="18"/>
  <c r="E67" i="18"/>
  <c r="D67" i="18"/>
  <c r="CM66" i="18"/>
  <c r="CL66" i="18"/>
  <c r="CK66" i="18"/>
  <c r="CJ66" i="18"/>
  <c r="CI66" i="18"/>
  <c r="CH66" i="18"/>
  <c r="CG66" i="18"/>
  <c r="CF66" i="18"/>
  <c r="CE66" i="18"/>
  <c r="CD66" i="18"/>
  <c r="CC66" i="18"/>
  <c r="CB66" i="18"/>
  <c r="CA66" i="18"/>
  <c r="BZ66" i="18"/>
  <c r="BY66" i="18"/>
  <c r="BX66" i="18"/>
  <c r="BW66" i="18"/>
  <c r="BV66" i="18"/>
  <c r="BU66" i="18"/>
  <c r="BT66" i="18"/>
  <c r="BS66" i="18"/>
  <c r="BR66" i="18"/>
  <c r="BQ66" i="18"/>
  <c r="BP66" i="18"/>
  <c r="BO66" i="18"/>
  <c r="BN66" i="18"/>
  <c r="BM66" i="18"/>
  <c r="BL66" i="18"/>
  <c r="BK66" i="18"/>
  <c r="BJ66" i="18"/>
  <c r="BI66" i="18"/>
  <c r="BH66" i="18"/>
  <c r="BG66" i="18"/>
  <c r="BF66" i="18"/>
  <c r="BE66" i="18"/>
  <c r="BD66" i="18"/>
  <c r="BC66" i="18"/>
  <c r="BB66" i="18"/>
  <c r="BA66" i="18"/>
  <c r="AZ66" i="18"/>
  <c r="AY66" i="18"/>
  <c r="AX66" i="18"/>
  <c r="AW66" i="18"/>
  <c r="AV66" i="18"/>
  <c r="AU66" i="18"/>
  <c r="AT66" i="18"/>
  <c r="AS66" i="18"/>
  <c r="AR66" i="18"/>
  <c r="AQ66" i="18"/>
  <c r="AP66" i="18"/>
  <c r="AO66" i="18"/>
  <c r="AN66" i="18"/>
  <c r="AM66" i="18"/>
  <c r="AL66" i="18"/>
  <c r="AK66" i="18"/>
  <c r="AJ66" i="18"/>
  <c r="AI66" i="18"/>
  <c r="AH66" i="18"/>
  <c r="AG66" i="18"/>
  <c r="AF66" i="18"/>
  <c r="AE66" i="18"/>
  <c r="AD66" i="18"/>
  <c r="AC66" i="18"/>
  <c r="AB66" i="18"/>
  <c r="AA66" i="18"/>
  <c r="Z66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CM65" i="18"/>
  <c r="CL65" i="18"/>
  <c r="CK65" i="18"/>
  <c r="CJ65" i="18"/>
  <c r="CI65" i="18"/>
  <c r="CH65" i="18"/>
  <c r="CG65" i="18"/>
  <c r="CF65" i="18"/>
  <c r="CE65" i="18"/>
  <c r="CD65" i="18"/>
  <c r="CC65" i="18"/>
  <c r="CB65" i="18"/>
  <c r="CA65" i="18"/>
  <c r="BZ65" i="18"/>
  <c r="BY65" i="18"/>
  <c r="BX65" i="18"/>
  <c r="BW65" i="18"/>
  <c r="BV65" i="18"/>
  <c r="BU65" i="18"/>
  <c r="BT65" i="18"/>
  <c r="BS65" i="18"/>
  <c r="BR65" i="18"/>
  <c r="BQ65" i="18"/>
  <c r="BP65" i="18"/>
  <c r="BO65" i="18"/>
  <c r="BN65" i="18"/>
  <c r="BM65" i="18"/>
  <c r="BL65" i="18"/>
  <c r="BK65" i="18"/>
  <c r="BJ65" i="18"/>
  <c r="BI65" i="18"/>
  <c r="BH65" i="18"/>
  <c r="BG65" i="18"/>
  <c r="BF65" i="18"/>
  <c r="BE65" i="18"/>
  <c r="BD65" i="18"/>
  <c r="BC65" i="18"/>
  <c r="BB65" i="18"/>
  <c r="BA65" i="18"/>
  <c r="AZ65" i="18"/>
  <c r="AY65" i="18"/>
  <c r="AX65" i="18"/>
  <c r="AW65" i="18"/>
  <c r="AV65" i="18"/>
  <c r="AU65" i="18"/>
  <c r="AT65" i="18"/>
  <c r="AS65" i="18"/>
  <c r="AR65" i="18"/>
  <c r="AQ65" i="18"/>
  <c r="AP65" i="18"/>
  <c r="AO65" i="18"/>
  <c r="AN65" i="18"/>
  <c r="AM65" i="18"/>
  <c r="AL65" i="18"/>
  <c r="AK65" i="18"/>
  <c r="AJ65" i="18"/>
  <c r="AI65" i="18"/>
  <c r="AH65" i="18"/>
  <c r="AG65" i="18"/>
  <c r="AF65" i="18"/>
  <c r="AE65" i="18"/>
  <c r="AD65" i="18"/>
  <c r="AC65" i="18"/>
  <c r="AB65" i="18"/>
  <c r="AA65" i="18"/>
  <c r="Z65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5" i="18"/>
  <c r="CM64" i="18"/>
  <c r="CL64" i="18"/>
  <c r="CK64" i="18"/>
  <c r="CJ64" i="18"/>
  <c r="CI64" i="18"/>
  <c r="CH64" i="18"/>
  <c r="CG64" i="18"/>
  <c r="CF64" i="18"/>
  <c r="CE64" i="18"/>
  <c r="CD64" i="18"/>
  <c r="CC64" i="18"/>
  <c r="CB64" i="18"/>
  <c r="CA64" i="18"/>
  <c r="BZ64" i="18"/>
  <c r="BY64" i="18"/>
  <c r="BX64" i="18"/>
  <c r="BW64" i="18"/>
  <c r="BV64" i="18"/>
  <c r="BU64" i="18"/>
  <c r="BT64" i="18"/>
  <c r="BS64" i="18"/>
  <c r="BR64" i="18"/>
  <c r="BQ64" i="18"/>
  <c r="BP64" i="18"/>
  <c r="BO64" i="18"/>
  <c r="BN64" i="18"/>
  <c r="BM64" i="18"/>
  <c r="BL64" i="18"/>
  <c r="BK64" i="18"/>
  <c r="BJ64" i="18"/>
  <c r="BI64" i="18"/>
  <c r="BH64" i="18"/>
  <c r="BG64" i="18"/>
  <c r="BF64" i="18"/>
  <c r="BE64" i="18"/>
  <c r="BD64" i="18"/>
  <c r="BC64" i="18"/>
  <c r="BB64" i="18"/>
  <c r="BA64" i="18"/>
  <c r="AZ64" i="18"/>
  <c r="AY64" i="18"/>
  <c r="AX64" i="18"/>
  <c r="AW64" i="18"/>
  <c r="AV64" i="18"/>
  <c r="AU64" i="18"/>
  <c r="AT64" i="18"/>
  <c r="AS64" i="18"/>
  <c r="AR64" i="18"/>
  <c r="AQ64" i="18"/>
  <c r="AP64" i="18"/>
  <c r="AO64" i="18"/>
  <c r="AN64" i="18"/>
  <c r="AM64" i="18"/>
  <c r="AL64" i="18"/>
  <c r="AK64" i="18"/>
  <c r="AJ64" i="18"/>
  <c r="AI64" i="18"/>
  <c r="AH64" i="18"/>
  <c r="AG64" i="18"/>
  <c r="AF64" i="18"/>
  <c r="AE64" i="18"/>
  <c r="AD64" i="18"/>
  <c r="AC64" i="18"/>
  <c r="AB64" i="18"/>
  <c r="AA64" i="18"/>
  <c r="Z64" i="18"/>
  <c r="Y64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CM63" i="18"/>
  <c r="CL63" i="18"/>
  <c r="CK63" i="18"/>
  <c r="CJ63" i="18"/>
  <c r="CI63" i="18"/>
  <c r="CH63" i="18"/>
  <c r="CG63" i="18"/>
  <c r="CF63" i="18"/>
  <c r="CE63" i="18"/>
  <c r="CD63" i="18"/>
  <c r="CC63" i="18"/>
  <c r="CB63" i="18"/>
  <c r="CA63" i="18"/>
  <c r="BZ63" i="18"/>
  <c r="BY63" i="18"/>
  <c r="BX63" i="18"/>
  <c r="BW63" i="18"/>
  <c r="BV63" i="18"/>
  <c r="BU63" i="18"/>
  <c r="BT63" i="18"/>
  <c r="BS63" i="18"/>
  <c r="BR63" i="18"/>
  <c r="BQ63" i="18"/>
  <c r="BP63" i="18"/>
  <c r="BO63" i="18"/>
  <c r="BN63" i="18"/>
  <c r="BM63" i="18"/>
  <c r="BL63" i="18"/>
  <c r="BK63" i="18"/>
  <c r="BJ63" i="18"/>
  <c r="BI63" i="18"/>
  <c r="BH63" i="18"/>
  <c r="BG63" i="18"/>
  <c r="BF63" i="18"/>
  <c r="BE63" i="18"/>
  <c r="BD63" i="18"/>
  <c r="BC63" i="18"/>
  <c r="BB63" i="18"/>
  <c r="BA63" i="18"/>
  <c r="AZ63" i="18"/>
  <c r="AY63" i="18"/>
  <c r="AX63" i="18"/>
  <c r="AW63" i="18"/>
  <c r="AV63" i="18"/>
  <c r="AU63" i="18"/>
  <c r="AT63" i="18"/>
  <c r="AS63" i="18"/>
  <c r="AR63" i="18"/>
  <c r="AQ63" i="18"/>
  <c r="AP63" i="18"/>
  <c r="AO63" i="18"/>
  <c r="AN63" i="18"/>
  <c r="AM63" i="18"/>
  <c r="AL63" i="18"/>
  <c r="AK63" i="18"/>
  <c r="AJ63" i="18"/>
  <c r="AI63" i="18"/>
  <c r="AH63" i="18"/>
  <c r="AG63" i="18"/>
  <c r="AF63" i="18"/>
  <c r="AE63" i="18"/>
  <c r="AD63" i="18"/>
  <c r="AC63" i="18"/>
  <c r="AB63" i="18"/>
  <c r="AA63" i="18"/>
  <c r="Z63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CM62" i="18"/>
  <c r="CL62" i="18"/>
  <c r="CK62" i="18"/>
  <c r="CJ62" i="18"/>
  <c r="CI62" i="18"/>
  <c r="CH62" i="18"/>
  <c r="CG62" i="18"/>
  <c r="CF62" i="18"/>
  <c r="CE62" i="18"/>
  <c r="CD62" i="18"/>
  <c r="CC62" i="18"/>
  <c r="CB62" i="18"/>
  <c r="CA62" i="18"/>
  <c r="BZ62" i="18"/>
  <c r="BY62" i="18"/>
  <c r="BX62" i="18"/>
  <c r="BW62" i="18"/>
  <c r="BV62" i="18"/>
  <c r="BU62" i="18"/>
  <c r="BT62" i="18"/>
  <c r="BS62" i="18"/>
  <c r="BR62" i="18"/>
  <c r="BQ62" i="18"/>
  <c r="BP62" i="18"/>
  <c r="BO62" i="18"/>
  <c r="BN62" i="18"/>
  <c r="BM62" i="18"/>
  <c r="BL62" i="18"/>
  <c r="BK62" i="18"/>
  <c r="BJ62" i="18"/>
  <c r="BI62" i="18"/>
  <c r="BH62" i="18"/>
  <c r="BG62" i="18"/>
  <c r="BF62" i="18"/>
  <c r="BE62" i="18"/>
  <c r="BD62" i="18"/>
  <c r="BC62" i="18"/>
  <c r="BB62" i="18"/>
  <c r="BA62" i="18"/>
  <c r="AZ62" i="18"/>
  <c r="AY62" i="18"/>
  <c r="AX62" i="18"/>
  <c r="AW62" i="18"/>
  <c r="AV62" i="18"/>
  <c r="AU62" i="18"/>
  <c r="AT62" i="18"/>
  <c r="AS62" i="18"/>
  <c r="AR62" i="18"/>
  <c r="AQ62" i="18"/>
  <c r="AP62" i="18"/>
  <c r="AO62" i="1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D62" i="18"/>
  <c r="CM61" i="18"/>
  <c r="CL61" i="18"/>
  <c r="CK61" i="18"/>
  <c r="CJ61" i="18"/>
  <c r="CI61" i="18"/>
  <c r="CH61" i="18"/>
  <c r="CG61" i="18"/>
  <c r="CF61" i="18"/>
  <c r="CE61" i="18"/>
  <c r="CD61" i="18"/>
  <c r="CC61" i="18"/>
  <c r="CB61" i="18"/>
  <c r="CA61" i="18"/>
  <c r="BZ61" i="18"/>
  <c r="BY61" i="18"/>
  <c r="BX61" i="18"/>
  <c r="BW61" i="18"/>
  <c r="BV61" i="18"/>
  <c r="BU61" i="18"/>
  <c r="BT61" i="18"/>
  <c r="BS61" i="18"/>
  <c r="BR61" i="18"/>
  <c r="BQ61" i="18"/>
  <c r="BP61" i="18"/>
  <c r="BO61" i="18"/>
  <c r="BN61" i="18"/>
  <c r="BM61" i="18"/>
  <c r="BL61" i="18"/>
  <c r="BK61" i="18"/>
  <c r="BJ61" i="18"/>
  <c r="BI61" i="18"/>
  <c r="BH61" i="18"/>
  <c r="BG61" i="18"/>
  <c r="BF61" i="18"/>
  <c r="BE61" i="18"/>
  <c r="BD61" i="18"/>
  <c r="BC61" i="18"/>
  <c r="BB61" i="18"/>
  <c r="BA61" i="18"/>
  <c r="AZ61" i="18"/>
  <c r="AY61" i="18"/>
  <c r="AX61" i="18"/>
  <c r="AW61" i="18"/>
  <c r="AV61" i="18"/>
  <c r="AU61" i="18"/>
  <c r="AT61" i="18"/>
  <c r="AS61" i="18"/>
  <c r="AR61" i="18"/>
  <c r="AQ61" i="18"/>
  <c r="AP61" i="18"/>
  <c r="AO61" i="18"/>
  <c r="AN61" i="18"/>
  <c r="AM61" i="18"/>
  <c r="AL61" i="18"/>
  <c r="AK61" i="18"/>
  <c r="AJ61" i="18"/>
  <c r="AI61" i="18"/>
  <c r="AH61" i="18"/>
  <c r="AG61" i="18"/>
  <c r="AF61" i="18"/>
  <c r="AE61" i="18"/>
  <c r="AD61" i="18"/>
  <c r="AC61" i="18"/>
  <c r="AB61" i="18"/>
  <c r="AA61" i="18"/>
  <c r="Z61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D61" i="18"/>
  <c r="CM60" i="18"/>
  <c r="CL60" i="18"/>
  <c r="CK60" i="18"/>
  <c r="CJ60" i="18"/>
  <c r="CI60" i="18"/>
  <c r="CH60" i="18"/>
  <c r="CG60" i="18"/>
  <c r="CF60" i="18"/>
  <c r="CE60" i="18"/>
  <c r="CD60" i="18"/>
  <c r="CC60" i="18"/>
  <c r="CB60" i="18"/>
  <c r="CA60" i="18"/>
  <c r="BZ60" i="18"/>
  <c r="BY60" i="18"/>
  <c r="BX60" i="18"/>
  <c r="BW60" i="18"/>
  <c r="BV60" i="18"/>
  <c r="BU60" i="18"/>
  <c r="BT60" i="18"/>
  <c r="BS60" i="18"/>
  <c r="BR60" i="18"/>
  <c r="BQ60" i="18"/>
  <c r="BP60" i="18"/>
  <c r="BO60" i="18"/>
  <c r="BN60" i="18"/>
  <c r="BM60" i="18"/>
  <c r="BL60" i="18"/>
  <c r="BK60" i="18"/>
  <c r="BJ60" i="18"/>
  <c r="BI60" i="18"/>
  <c r="BH60" i="18"/>
  <c r="BG60" i="18"/>
  <c r="BF60" i="18"/>
  <c r="BE60" i="18"/>
  <c r="BD60" i="18"/>
  <c r="BC60" i="18"/>
  <c r="BB60" i="18"/>
  <c r="BA60" i="18"/>
  <c r="AZ60" i="18"/>
  <c r="AY60" i="18"/>
  <c r="AX60" i="18"/>
  <c r="AW60" i="18"/>
  <c r="AV60" i="18"/>
  <c r="AU60" i="18"/>
  <c r="AT60" i="18"/>
  <c r="AS60" i="18"/>
  <c r="AR60" i="18"/>
  <c r="AQ60" i="18"/>
  <c r="AP60" i="18"/>
  <c r="AO60" i="18"/>
  <c r="AN60" i="18"/>
  <c r="AM60" i="18"/>
  <c r="AL60" i="18"/>
  <c r="AK60" i="18"/>
  <c r="AJ60" i="18"/>
  <c r="AI60" i="18"/>
  <c r="AH60" i="18"/>
  <c r="AG60" i="18"/>
  <c r="AF60" i="18"/>
  <c r="AE60" i="18"/>
  <c r="AD60" i="18"/>
  <c r="AC60" i="18"/>
  <c r="AB60" i="18"/>
  <c r="AA60" i="18"/>
  <c r="Z60" i="18"/>
  <c r="Y60" i="18"/>
  <c r="X60" i="18"/>
  <c r="W60" i="18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I60" i="18"/>
  <c r="H60" i="18"/>
  <c r="G60" i="18"/>
  <c r="F60" i="18"/>
  <c r="E60" i="18"/>
  <c r="D60" i="18"/>
  <c r="CM59" i="18"/>
  <c r="CL59" i="18"/>
  <c r="CK59" i="18"/>
  <c r="CJ59" i="18"/>
  <c r="CI59" i="18"/>
  <c r="CH59" i="18"/>
  <c r="CG59" i="18"/>
  <c r="CF59" i="18"/>
  <c r="CE59" i="18"/>
  <c r="CD59" i="18"/>
  <c r="CC59" i="18"/>
  <c r="CB59" i="18"/>
  <c r="CA59" i="18"/>
  <c r="BZ59" i="18"/>
  <c r="BY59" i="18"/>
  <c r="BX59" i="18"/>
  <c r="BW59" i="18"/>
  <c r="BV59" i="18"/>
  <c r="BU59" i="18"/>
  <c r="BT59" i="18"/>
  <c r="BS59" i="18"/>
  <c r="BR59" i="18"/>
  <c r="BQ59" i="18"/>
  <c r="BP59" i="18"/>
  <c r="BO59" i="18"/>
  <c r="BN59" i="18"/>
  <c r="BM59" i="18"/>
  <c r="BL59" i="18"/>
  <c r="BK59" i="18"/>
  <c r="BJ59" i="18"/>
  <c r="BI59" i="18"/>
  <c r="BH59" i="18"/>
  <c r="BG59" i="18"/>
  <c r="BF59" i="18"/>
  <c r="BE59" i="18"/>
  <c r="BD59" i="18"/>
  <c r="BC59" i="18"/>
  <c r="BB59" i="18"/>
  <c r="BA59" i="18"/>
  <c r="AZ59" i="18"/>
  <c r="AY59" i="18"/>
  <c r="AX59" i="18"/>
  <c r="AW59" i="18"/>
  <c r="AV59" i="18"/>
  <c r="AU59" i="18"/>
  <c r="AT59" i="18"/>
  <c r="AS59" i="18"/>
  <c r="AR59" i="18"/>
  <c r="AQ59" i="18"/>
  <c r="AP59" i="18"/>
  <c r="AO59" i="18"/>
  <c r="AN59" i="18"/>
  <c r="AM59" i="18"/>
  <c r="AL59" i="18"/>
  <c r="AK59" i="18"/>
  <c r="AJ59" i="18"/>
  <c r="AI59" i="18"/>
  <c r="AH59" i="18"/>
  <c r="AG59" i="18"/>
  <c r="AF59" i="18"/>
  <c r="AE59" i="18"/>
  <c r="AD59" i="18"/>
  <c r="AC59" i="18"/>
  <c r="AB59" i="18"/>
  <c r="AA59" i="18"/>
  <c r="Z59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M58" i="18"/>
  <c r="CL58" i="18"/>
  <c r="CK58" i="18"/>
  <c r="CJ58" i="18"/>
  <c r="CI58" i="18"/>
  <c r="CH58" i="18"/>
  <c r="CG58" i="18"/>
  <c r="CF58" i="18"/>
  <c r="CE58" i="18"/>
  <c r="CD58" i="18"/>
  <c r="CC58" i="18"/>
  <c r="CB58" i="18"/>
  <c r="CA58" i="18"/>
  <c r="BZ58" i="18"/>
  <c r="BY58" i="18"/>
  <c r="BX58" i="18"/>
  <c r="BW58" i="18"/>
  <c r="BV58" i="18"/>
  <c r="BU58" i="18"/>
  <c r="BT58" i="18"/>
  <c r="BS58" i="18"/>
  <c r="BR58" i="18"/>
  <c r="BQ58" i="18"/>
  <c r="BP58" i="18"/>
  <c r="BO58" i="18"/>
  <c r="BN58" i="18"/>
  <c r="BM58" i="18"/>
  <c r="BL58" i="18"/>
  <c r="BK58" i="18"/>
  <c r="BJ58" i="18"/>
  <c r="BI58" i="18"/>
  <c r="BH58" i="18"/>
  <c r="BG58" i="18"/>
  <c r="BF58" i="18"/>
  <c r="BE58" i="18"/>
  <c r="BD58" i="18"/>
  <c r="BC58" i="18"/>
  <c r="BB58" i="18"/>
  <c r="BA58" i="18"/>
  <c r="AZ58" i="18"/>
  <c r="AY58" i="18"/>
  <c r="AX58" i="18"/>
  <c r="AW58" i="18"/>
  <c r="AV58" i="18"/>
  <c r="AU58" i="18"/>
  <c r="AT58" i="18"/>
  <c r="AS58" i="18"/>
  <c r="AR58" i="18"/>
  <c r="AQ58" i="18"/>
  <c r="AP58" i="18"/>
  <c r="AO58" i="18"/>
  <c r="AN58" i="18"/>
  <c r="AM58" i="18"/>
  <c r="AL58" i="18"/>
  <c r="AK58" i="18"/>
  <c r="AJ58" i="18"/>
  <c r="AI58" i="18"/>
  <c r="AH58" i="18"/>
  <c r="AG58" i="18"/>
  <c r="AF58" i="18"/>
  <c r="AE58" i="18"/>
  <c r="AD58" i="18"/>
  <c r="AC58" i="18"/>
  <c r="AB58" i="18"/>
  <c r="AA58" i="18"/>
  <c r="Z58" i="18"/>
  <c r="Y58" i="18"/>
  <c r="X58" i="18"/>
  <c r="W58" i="18"/>
  <c r="V58" i="18"/>
  <c r="U58" i="18"/>
  <c r="T58" i="18"/>
  <c r="S58" i="18"/>
  <c r="R58" i="18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M57" i="18"/>
  <c r="CL57" i="18"/>
  <c r="CK57" i="18"/>
  <c r="CJ57" i="18"/>
  <c r="CI57" i="18"/>
  <c r="CH57" i="18"/>
  <c r="CG57" i="18"/>
  <c r="CF57" i="18"/>
  <c r="CE57" i="18"/>
  <c r="CD57" i="18"/>
  <c r="CC57" i="18"/>
  <c r="CB57" i="18"/>
  <c r="CA57" i="18"/>
  <c r="BZ57" i="18"/>
  <c r="BY57" i="18"/>
  <c r="BX57" i="18"/>
  <c r="BW57" i="18"/>
  <c r="BV57" i="18"/>
  <c r="BU57" i="18"/>
  <c r="BT57" i="18"/>
  <c r="BS57" i="18"/>
  <c r="BR57" i="18"/>
  <c r="BQ57" i="18"/>
  <c r="BP57" i="18"/>
  <c r="BO57" i="18"/>
  <c r="BN57" i="18"/>
  <c r="BM57" i="18"/>
  <c r="BL57" i="18"/>
  <c r="BK57" i="18"/>
  <c r="BJ57" i="18"/>
  <c r="BI57" i="18"/>
  <c r="BH57" i="18"/>
  <c r="BG57" i="18"/>
  <c r="BF57" i="18"/>
  <c r="BE57" i="18"/>
  <c r="BD57" i="18"/>
  <c r="BC57" i="18"/>
  <c r="BB57" i="18"/>
  <c r="BA57" i="18"/>
  <c r="AZ57" i="18"/>
  <c r="AY57" i="18"/>
  <c r="AX57" i="18"/>
  <c r="AW57" i="18"/>
  <c r="AV57" i="18"/>
  <c r="AU57" i="18"/>
  <c r="AT57" i="18"/>
  <c r="AS57" i="18"/>
  <c r="AR57" i="18"/>
  <c r="AQ57" i="18"/>
  <c r="AP57" i="18"/>
  <c r="AO57" i="18"/>
  <c r="AN57" i="18"/>
  <c r="AM57" i="18"/>
  <c r="AL57" i="18"/>
  <c r="AK57" i="18"/>
  <c r="AJ57" i="18"/>
  <c r="AI57" i="18"/>
  <c r="AH57" i="18"/>
  <c r="AG57" i="18"/>
  <c r="AF57" i="18"/>
  <c r="AE57" i="18"/>
  <c r="AD57" i="18"/>
  <c r="AC57" i="18"/>
  <c r="AB57" i="18"/>
  <c r="AA57" i="18"/>
  <c r="Z57" i="18"/>
  <c r="Y57" i="18"/>
  <c r="X57" i="18"/>
  <c r="W57" i="18"/>
  <c r="V57" i="18"/>
  <c r="U57" i="18"/>
  <c r="T57" i="18"/>
  <c r="S57" i="18"/>
  <c r="R57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M56" i="18"/>
  <c r="CL56" i="18"/>
  <c r="CK56" i="18"/>
  <c r="CJ56" i="18"/>
  <c r="CI56" i="18"/>
  <c r="CH56" i="18"/>
  <c r="CG56" i="18"/>
  <c r="CF56" i="18"/>
  <c r="CE56" i="18"/>
  <c r="CD56" i="18"/>
  <c r="CC56" i="18"/>
  <c r="CB56" i="18"/>
  <c r="CA56" i="18"/>
  <c r="BZ56" i="18"/>
  <c r="BY56" i="18"/>
  <c r="BX56" i="18"/>
  <c r="BW56" i="18"/>
  <c r="BV56" i="18"/>
  <c r="BU56" i="18"/>
  <c r="BT56" i="18"/>
  <c r="BS56" i="18"/>
  <c r="BR56" i="18"/>
  <c r="BQ56" i="18"/>
  <c r="BP56" i="18"/>
  <c r="BO56" i="18"/>
  <c r="BN56" i="18"/>
  <c r="BM56" i="18"/>
  <c r="BL56" i="18"/>
  <c r="BK56" i="18"/>
  <c r="BJ56" i="18"/>
  <c r="BI56" i="18"/>
  <c r="BH56" i="18"/>
  <c r="BG56" i="18"/>
  <c r="BF56" i="18"/>
  <c r="BE56" i="18"/>
  <c r="BD56" i="18"/>
  <c r="BC56" i="18"/>
  <c r="BB56" i="18"/>
  <c r="BA56" i="18"/>
  <c r="AZ56" i="18"/>
  <c r="AY56" i="18"/>
  <c r="AX56" i="18"/>
  <c r="AW56" i="18"/>
  <c r="AV56" i="18"/>
  <c r="AU56" i="18"/>
  <c r="AT56" i="18"/>
  <c r="AS56" i="18"/>
  <c r="AR56" i="18"/>
  <c r="AQ56" i="18"/>
  <c r="AP56" i="18"/>
  <c r="AO56" i="18"/>
  <c r="AN56" i="18"/>
  <c r="AM56" i="18"/>
  <c r="AL56" i="18"/>
  <c r="AK56" i="18"/>
  <c r="AJ56" i="18"/>
  <c r="AI56" i="18"/>
  <c r="AH56" i="18"/>
  <c r="AG56" i="18"/>
  <c r="AF56" i="18"/>
  <c r="AE56" i="18"/>
  <c r="AD56" i="18"/>
  <c r="AC56" i="18"/>
  <c r="AB56" i="18"/>
  <c r="AA56" i="18"/>
  <c r="Z56" i="18"/>
  <c r="Y56" i="18"/>
  <c r="X56" i="18"/>
  <c r="W56" i="18"/>
  <c r="V56" i="18"/>
  <c r="U56" i="18"/>
  <c r="T56" i="18"/>
  <c r="S56" i="18"/>
  <c r="R56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M55" i="18"/>
  <c r="CL55" i="18"/>
  <c r="CK55" i="18"/>
  <c r="CJ55" i="18"/>
  <c r="CI55" i="18"/>
  <c r="CH55" i="18"/>
  <c r="CG55" i="18"/>
  <c r="CF55" i="18"/>
  <c r="CE55" i="18"/>
  <c r="CD55" i="18"/>
  <c r="CC55" i="18"/>
  <c r="CB55" i="18"/>
  <c r="CA55" i="18"/>
  <c r="BZ55" i="18"/>
  <c r="BY55" i="18"/>
  <c r="BX55" i="18"/>
  <c r="BW55" i="18"/>
  <c r="BV55" i="18"/>
  <c r="BU55" i="18"/>
  <c r="BT55" i="18"/>
  <c r="BS55" i="18"/>
  <c r="BR55" i="18"/>
  <c r="BQ55" i="18"/>
  <c r="BP55" i="18"/>
  <c r="BO55" i="18"/>
  <c r="BN55" i="18"/>
  <c r="BM55" i="18"/>
  <c r="BL55" i="18"/>
  <c r="BK55" i="18"/>
  <c r="BJ55" i="18"/>
  <c r="BI55" i="18"/>
  <c r="BH55" i="18"/>
  <c r="BG55" i="18"/>
  <c r="BF55" i="18"/>
  <c r="BE55" i="18"/>
  <c r="BD55" i="18"/>
  <c r="BC55" i="18"/>
  <c r="BB55" i="18"/>
  <c r="BA55" i="18"/>
  <c r="AZ55" i="18"/>
  <c r="AY55" i="18"/>
  <c r="AX55" i="18"/>
  <c r="AW55" i="18"/>
  <c r="AV55" i="18"/>
  <c r="AU55" i="18"/>
  <c r="AT55" i="18"/>
  <c r="AS55" i="18"/>
  <c r="AR55" i="18"/>
  <c r="AQ55" i="18"/>
  <c r="AP55" i="18"/>
  <c r="AO55" i="18"/>
  <c r="AN55" i="18"/>
  <c r="AM55" i="18"/>
  <c r="AL55" i="18"/>
  <c r="AK55" i="18"/>
  <c r="AJ55" i="18"/>
  <c r="AI55" i="18"/>
  <c r="AH55" i="18"/>
  <c r="AG55" i="18"/>
  <c r="AF55" i="18"/>
  <c r="AE55" i="18"/>
  <c r="AD55" i="18"/>
  <c r="AC55" i="18"/>
  <c r="AB55" i="18"/>
  <c r="AA55" i="18"/>
  <c r="Z55" i="18"/>
  <c r="Y55" i="18"/>
  <c r="X55" i="18"/>
  <c r="W55" i="18"/>
  <c r="V55" i="18"/>
  <c r="U55" i="18"/>
  <c r="T55" i="18"/>
  <c r="S55" i="18"/>
  <c r="R55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M54" i="18"/>
  <c r="CM137" i="18" s="1"/>
  <c r="CM452" i="18" s="1"/>
  <c r="CL54" i="18"/>
  <c r="CL137" i="18" s="1"/>
  <c r="CL452" i="18" s="1"/>
  <c r="CK54" i="18"/>
  <c r="CK137" i="18" s="1"/>
  <c r="CK452" i="18" s="1"/>
  <c r="CJ54" i="18"/>
  <c r="CJ137" i="18" s="1"/>
  <c r="CJ452" i="18" s="1"/>
  <c r="CI54" i="18"/>
  <c r="CH54" i="18"/>
  <c r="CG54" i="18"/>
  <c r="CG137" i="18" s="1"/>
  <c r="CG452" i="18" s="1"/>
  <c r="CF54" i="18"/>
  <c r="CE54" i="18"/>
  <c r="CE137" i="18" s="1"/>
  <c r="CE452" i="18" s="1"/>
  <c r="CD54" i="18"/>
  <c r="CD137" i="18" s="1"/>
  <c r="CD452" i="18" s="1"/>
  <c r="CC54" i="18"/>
  <c r="CC137" i="18" s="1"/>
  <c r="CC452" i="18" s="1"/>
  <c r="CB54" i="18"/>
  <c r="CB137" i="18" s="1"/>
  <c r="CB452" i="18" s="1"/>
  <c r="CA54" i="18"/>
  <c r="BZ54" i="18"/>
  <c r="BY54" i="18"/>
  <c r="BY137" i="18" s="1"/>
  <c r="BY452" i="18" s="1"/>
  <c r="BX54" i="18"/>
  <c r="BW54" i="18"/>
  <c r="BW137" i="18" s="1"/>
  <c r="BW452" i="18" s="1"/>
  <c r="BV54" i="18"/>
  <c r="BV137" i="18" s="1"/>
  <c r="BV452" i="18" s="1"/>
  <c r="BU54" i="18"/>
  <c r="BU137" i="18" s="1"/>
  <c r="BU452" i="18" s="1"/>
  <c r="BT54" i="18"/>
  <c r="BT137" i="18" s="1"/>
  <c r="BT452" i="18" s="1"/>
  <c r="BS54" i="18"/>
  <c r="BR54" i="18"/>
  <c r="BQ54" i="18"/>
  <c r="BQ137" i="18" s="1"/>
  <c r="BQ452" i="18" s="1"/>
  <c r="BP54" i="18"/>
  <c r="BO54" i="18"/>
  <c r="BO137" i="18" s="1"/>
  <c r="BO452" i="18" s="1"/>
  <c r="BN54" i="18"/>
  <c r="BN137" i="18" s="1"/>
  <c r="BN452" i="18" s="1"/>
  <c r="BM54" i="18"/>
  <c r="BM137" i="18" s="1"/>
  <c r="BM452" i="18" s="1"/>
  <c r="BL54" i="18"/>
  <c r="BL137" i="18" s="1"/>
  <c r="BL452" i="18" s="1"/>
  <c r="BK54" i="18"/>
  <c r="BJ54" i="18"/>
  <c r="BI54" i="18"/>
  <c r="BI137" i="18" s="1"/>
  <c r="BI452" i="18" s="1"/>
  <c r="BH54" i="18"/>
  <c r="BG54" i="18"/>
  <c r="BG137" i="18" s="1"/>
  <c r="BG452" i="18" s="1"/>
  <c r="BF54" i="18"/>
  <c r="BF137" i="18" s="1"/>
  <c r="BF452" i="18" s="1"/>
  <c r="BE54" i="18"/>
  <c r="BE137" i="18" s="1"/>
  <c r="BE452" i="18" s="1"/>
  <c r="BD54" i="18"/>
  <c r="BD137" i="18" s="1"/>
  <c r="BD452" i="18" s="1"/>
  <c r="BC54" i="18"/>
  <c r="BB54" i="18"/>
  <c r="BA54" i="18"/>
  <c r="BA137" i="18" s="1"/>
  <c r="BA452" i="18" s="1"/>
  <c r="AZ54" i="18"/>
  <c r="AY54" i="18"/>
  <c r="AY137" i="18" s="1"/>
  <c r="AY452" i="18" s="1"/>
  <c r="AX54" i="18"/>
  <c r="AX137" i="18" s="1"/>
  <c r="AX452" i="18" s="1"/>
  <c r="AW54" i="18"/>
  <c r="AW137" i="18" s="1"/>
  <c r="AW452" i="18" s="1"/>
  <c r="AV54" i="18"/>
  <c r="AV137" i="18" s="1"/>
  <c r="AV452" i="18" s="1"/>
  <c r="AU54" i="18"/>
  <c r="AT54" i="18"/>
  <c r="AS54" i="18"/>
  <c r="AS137" i="18" s="1"/>
  <c r="AS452" i="18" s="1"/>
  <c r="AR54" i="18"/>
  <c r="AQ54" i="18"/>
  <c r="AQ137" i="18" s="1"/>
  <c r="AQ452" i="18" s="1"/>
  <c r="AP54" i="18"/>
  <c r="AP137" i="18" s="1"/>
  <c r="AP452" i="18" s="1"/>
  <c r="AO54" i="18"/>
  <c r="AO137" i="18" s="1"/>
  <c r="AO452" i="18" s="1"/>
  <c r="AN54" i="18"/>
  <c r="AN137" i="18" s="1"/>
  <c r="AN452" i="18" s="1"/>
  <c r="AM54" i="18"/>
  <c r="AL54" i="18"/>
  <c r="AK54" i="18"/>
  <c r="AK137" i="18" s="1"/>
  <c r="AK452" i="18" s="1"/>
  <c r="AJ54" i="18"/>
  <c r="AI54" i="18"/>
  <c r="AI137" i="18" s="1"/>
  <c r="AI452" i="18" s="1"/>
  <c r="AH54" i="18"/>
  <c r="AH137" i="18" s="1"/>
  <c r="AH452" i="18" s="1"/>
  <c r="AG54" i="18"/>
  <c r="AG137" i="18" s="1"/>
  <c r="AG452" i="18" s="1"/>
  <c r="AF54" i="18"/>
  <c r="AF137" i="18" s="1"/>
  <c r="AF452" i="18" s="1"/>
  <c r="AE54" i="18"/>
  <c r="AD54" i="18"/>
  <c r="AC54" i="18"/>
  <c r="AC137" i="18" s="1"/>
  <c r="AC452" i="18" s="1"/>
  <c r="AB54" i="18"/>
  <c r="AA54" i="18"/>
  <c r="AA137" i="18" s="1"/>
  <c r="AA452" i="18" s="1"/>
  <c r="Z54" i="18"/>
  <c r="Z137" i="18" s="1"/>
  <c r="Z452" i="18" s="1"/>
  <c r="Y54" i="18"/>
  <c r="Y137" i="18" s="1"/>
  <c r="Y452" i="18" s="1"/>
  <c r="X54" i="18"/>
  <c r="X137" i="18" s="1"/>
  <c r="X452" i="18" s="1"/>
  <c r="W54" i="18"/>
  <c r="V54" i="18"/>
  <c r="U54" i="18"/>
  <c r="U137" i="18" s="1"/>
  <c r="U452" i="18" s="1"/>
  <c r="T54" i="18"/>
  <c r="S54" i="18"/>
  <c r="S137" i="18" s="1"/>
  <c r="S452" i="18" s="1"/>
  <c r="R54" i="18"/>
  <c r="R137" i="18" s="1"/>
  <c r="R452" i="18" s="1"/>
  <c r="Q54" i="18"/>
  <c r="Q137" i="18" s="1"/>
  <c r="Q452" i="18" s="1"/>
  <c r="P54" i="18"/>
  <c r="P137" i="18" s="1"/>
  <c r="P452" i="18" s="1"/>
  <c r="O54" i="18"/>
  <c r="N54" i="18"/>
  <c r="M54" i="18"/>
  <c r="M137" i="18" s="1"/>
  <c r="M452" i="18" s="1"/>
  <c r="L54" i="18"/>
  <c r="K54" i="18"/>
  <c r="K137" i="18" s="1"/>
  <c r="K452" i="18" s="1"/>
  <c r="J54" i="18"/>
  <c r="J137" i="18" s="1"/>
  <c r="J452" i="18" s="1"/>
  <c r="I54" i="18"/>
  <c r="I137" i="18" s="1"/>
  <c r="I452" i="18" s="1"/>
  <c r="H54" i="18"/>
  <c r="H137" i="18" s="1"/>
  <c r="H452" i="18" s="1"/>
  <c r="G54" i="18"/>
  <c r="F54" i="18"/>
  <c r="E54" i="18"/>
  <c r="E137" i="18" s="1"/>
  <c r="E452" i="18" s="1"/>
  <c r="D54" i="18"/>
  <c r="CK53" i="18"/>
  <c r="CK449" i="18" s="1"/>
  <c r="CJ53" i="18"/>
  <c r="CJ449" i="18" s="1"/>
  <c r="CG53" i="18"/>
  <c r="CG449" i="18" s="1"/>
  <c r="BQ53" i="18"/>
  <c r="BQ449" i="18" s="1"/>
  <c r="AK53" i="18"/>
  <c r="AK449" i="18" s="1"/>
  <c r="U53" i="18"/>
  <c r="U449" i="18" s="1"/>
  <c r="R53" i="18"/>
  <c r="R449" i="18" s="1"/>
  <c r="E53" i="18"/>
  <c r="E449" i="18" s="1"/>
  <c r="CM52" i="18"/>
  <c r="CL52" i="18"/>
  <c r="CK52" i="18"/>
  <c r="CJ52" i="18"/>
  <c r="CI52" i="18"/>
  <c r="CH52" i="18"/>
  <c r="CG52" i="18"/>
  <c r="CF52" i="18"/>
  <c r="CE52" i="18"/>
  <c r="CD52" i="18"/>
  <c r="CC52" i="18"/>
  <c r="CB52" i="18"/>
  <c r="CA52" i="18"/>
  <c r="BZ52" i="18"/>
  <c r="BY52" i="18"/>
  <c r="BX52" i="18"/>
  <c r="BW52" i="18"/>
  <c r="BV52" i="18"/>
  <c r="BU52" i="18"/>
  <c r="BT52" i="18"/>
  <c r="BS52" i="18"/>
  <c r="BR52" i="18"/>
  <c r="BQ52" i="18"/>
  <c r="BP52" i="18"/>
  <c r="BO52" i="18"/>
  <c r="BN52" i="18"/>
  <c r="BM52" i="18"/>
  <c r="BL52" i="18"/>
  <c r="BK52" i="18"/>
  <c r="BJ52" i="18"/>
  <c r="BI52" i="18"/>
  <c r="BH52" i="18"/>
  <c r="BG52" i="18"/>
  <c r="BF52" i="18"/>
  <c r="BE52" i="18"/>
  <c r="BD52" i="18"/>
  <c r="BC52" i="18"/>
  <c r="BB52" i="18"/>
  <c r="BA52" i="18"/>
  <c r="AZ52" i="18"/>
  <c r="AY52" i="18"/>
  <c r="AX52" i="18"/>
  <c r="AW52" i="18"/>
  <c r="AV52" i="18"/>
  <c r="AU52" i="18"/>
  <c r="AT52" i="18"/>
  <c r="AS52" i="18"/>
  <c r="AR52" i="18"/>
  <c r="AQ52" i="18"/>
  <c r="AP52" i="18"/>
  <c r="AO52" i="18"/>
  <c r="AN52" i="18"/>
  <c r="AM52" i="18"/>
  <c r="AL52" i="18"/>
  <c r="AK52" i="18"/>
  <c r="AJ52" i="18"/>
  <c r="AI52" i="18"/>
  <c r="AH52" i="18"/>
  <c r="AG52" i="18"/>
  <c r="AF52" i="18"/>
  <c r="AE52" i="18"/>
  <c r="AD52" i="18"/>
  <c r="AC52" i="18"/>
  <c r="AB52" i="18"/>
  <c r="AA52" i="18"/>
  <c r="Z52" i="18"/>
  <c r="Y52" i="18"/>
  <c r="X52" i="18"/>
  <c r="W52" i="18"/>
  <c r="V52" i="18"/>
  <c r="U52" i="18"/>
  <c r="T52" i="18"/>
  <c r="S52" i="18"/>
  <c r="R52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M51" i="18"/>
  <c r="CL51" i="18"/>
  <c r="CK51" i="18"/>
  <c r="CJ51" i="18"/>
  <c r="CI51" i="18"/>
  <c r="CH51" i="18"/>
  <c r="CG51" i="18"/>
  <c r="CF51" i="18"/>
  <c r="CE51" i="18"/>
  <c r="CD51" i="18"/>
  <c r="CC51" i="18"/>
  <c r="CB51" i="18"/>
  <c r="CA51" i="18"/>
  <c r="BZ51" i="18"/>
  <c r="BY51" i="18"/>
  <c r="BX51" i="18"/>
  <c r="BW51" i="18"/>
  <c r="BV51" i="18"/>
  <c r="BU51" i="18"/>
  <c r="BT51" i="18"/>
  <c r="BS51" i="18"/>
  <c r="BR51" i="18"/>
  <c r="BQ51" i="18"/>
  <c r="BP51" i="18"/>
  <c r="BO51" i="18"/>
  <c r="BN51" i="18"/>
  <c r="BM51" i="18"/>
  <c r="BL51" i="18"/>
  <c r="BK51" i="18"/>
  <c r="BJ51" i="18"/>
  <c r="BI51" i="18"/>
  <c r="BH51" i="18"/>
  <c r="BG51" i="18"/>
  <c r="BF51" i="18"/>
  <c r="BE51" i="18"/>
  <c r="BD51" i="18"/>
  <c r="BC51" i="18"/>
  <c r="BB51" i="18"/>
  <c r="BA51" i="18"/>
  <c r="AZ51" i="18"/>
  <c r="AY51" i="18"/>
  <c r="AX51" i="18"/>
  <c r="AW51" i="18"/>
  <c r="AV51" i="18"/>
  <c r="AU51" i="18"/>
  <c r="AT51" i="18"/>
  <c r="AS51" i="18"/>
  <c r="AR51" i="18"/>
  <c r="AQ51" i="18"/>
  <c r="AP51" i="18"/>
  <c r="AO51" i="18"/>
  <c r="AN51" i="18"/>
  <c r="AM51" i="18"/>
  <c r="AL51" i="18"/>
  <c r="AK51" i="18"/>
  <c r="AJ51" i="18"/>
  <c r="AI51" i="18"/>
  <c r="AH51" i="18"/>
  <c r="AG51" i="18"/>
  <c r="AF51" i="18"/>
  <c r="AE51" i="18"/>
  <c r="AD51" i="18"/>
  <c r="AC51" i="18"/>
  <c r="AB51" i="18"/>
  <c r="AA51" i="18"/>
  <c r="Z51" i="18"/>
  <c r="Y51" i="18"/>
  <c r="X51" i="18"/>
  <c r="W51" i="18"/>
  <c r="V51" i="18"/>
  <c r="U51" i="18"/>
  <c r="T51" i="18"/>
  <c r="S51" i="18"/>
  <c r="R51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M50" i="18"/>
  <c r="CL50" i="18"/>
  <c r="CK50" i="18"/>
  <c r="CJ50" i="18"/>
  <c r="CI50" i="18"/>
  <c r="CH50" i="18"/>
  <c r="CG50" i="18"/>
  <c r="CF50" i="18"/>
  <c r="CE50" i="18"/>
  <c r="CD50" i="18"/>
  <c r="CC50" i="18"/>
  <c r="CB50" i="18"/>
  <c r="CA50" i="18"/>
  <c r="BZ50" i="18"/>
  <c r="BY50" i="18"/>
  <c r="BX50" i="18"/>
  <c r="BW50" i="18"/>
  <c r="BV50" i="18"/>
  <c r="BU50" i="18"/>
  <c r="BT50" i="18"/>
  <c r="BS50" i="18"/>
  <c r="BR50" i="18"/>
  <c r="BQ50" i="18"/>
  <c r="BP50" i="18"/>
  <c r="BO50" i="18"/>
  <c r="BN50" i="18"/>
  <c r="BM50" i="18"/>
  <c r="BL50" i="18"/>
  <c r="BK50" i="18"/>
  <c r="BJ50" i="18"/>
  <c r="BI50" i="18"/>
  <c r="BH50" i="18"/>
  <c r="BG50" i="18"/>
  <c r="BF50" i="18"/>
  <c r="BE50" i="18"/>
  <c r="BD50" i="18"/>
  <c r="BC50" i="18"/>
  <c r="BB50" i="18"/>
  <c r="BA50" i="18"/>
  <c r="AZ50" i="18"/>
  <c r="AY50" i="18"/>
  <c r="AX50" i="18"/>
  <c r="AW50" i="18"/>
  <c r="AV50" i="18"/>
  <c r="AU50" i="18"/>
  <c r="AT50" i="18"/>
  <c r="AS50" i="18"/>
  <c r="AR50" i="18"/>
  <c r="AQ50" i="18"/>
  <c r="AP50" i="18"/>
  <c r="AO50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M49" i="18"/>
  <c r="CL49" i="18"/>
  <c r="CK49" i="18"/>
  <c r="CJ49" i="18"/>
  <c r="CI49" i="18"/>
  <c r="CH49" i="18"/>
  <c r="CG49" i="18"/>
  <c r="CF49" i="18"/>
  <c r="CE49" i="18"/>
  <c r="CD49" i="18"/>
  <c r="CC49" i="18"/>
  <c r="CB49" i="18"/>
  <c r="CA49" i="18"/>
  <c r="BZ49" i="18"/>
  <c r="BY49" i="18"/>
  <c r="BX49" i="18"/>
  <c r="BW49" i="18"/>
  <c r="BV49" i="18"/>
  <c r="BU49" i="18"/>
  <c r="BT49" i="18"/>
  <c r="BS49" i="18"/>
  <c r="BR49" i="18"/>
  <c r="BQ49" i="18"/>
  <c r="BP49" i="18"/>
  <c r="BO49" i="18"/>
  <c r="BN49" i="18"/>
  <c r="BM49" i="18"/>
  <c r="BL49" i="18"/>
  <c r="BK49" i="18"/>
  <c r="BJ49" i="18"/>
  <c r="BI49" i="18"/>
  <c r="BH49" i="18"/>
  <c r="BG49" i="18"/>
  <c r="BF49" i="18"/>
  <c r="BE49" i="18"/>
  <c r="BD49" i="18"/>
  <c r="BC49" i="18"/>
  <c r="BB49" i="18"/>
  <c r="BA49" i="18"/>
  <c r="AZ49" i="18"/>
  <c r="AY49" i="18"/>
  <c r="AX49" i="18"/>
  <c r="AW49" i="18"/>
  <c r="AV49" i="18"/>
  <c r="AU49" i="18"/>
  <c r="AT49" i="18"/>
  <c r="AS49" i="18"/>
  <c r="AR49" i="18"/>
  <c r="AQ49" i="18"/>
  <c r="AP49" i="18"/>
  <c r="AO49" i="18"/>
  <c r="AN49" i="18"/>
  <c r="AM49" i="18"/>
  <c r="AL49" i="18"/>
  <c r="AK49" i="18"/>
  <c r="AJ49" i="18"/>
  <c r="AI49" i="18"/>
  <c r="AH49" i="18"/>
  <c r="AG49" i="18"/>
  <c r="AF49" i="18"/>
  <c r="AE49" i="18"/>
  <c r="AD49" i="18"/>
  <c r="AC49" i="18"/>
  <c r="AB49" i="18"/>
  <c r="AA49" i="18"/>
  <c r="Z49" i="18"/>
  <c r="Y49" i="18"/>
  <c r="X49" i="18"/>
  <c r="W49" i="18"/>
  <c r="V49" i="18"/>
  <c r="U49" i="18"/>
  <c r="T49" i="18"/>
  <c r="S49" i="18"/>
  <c r="R49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M48" i="18"/>
  <c r="CL48" i="18"/>
  <c r="CK48" i="18"/>
  <c r="CJ48" i="18"/>
  <c r="CI48" i="18"/>
  <c r="CH48" i="18"/>
  <c r="CG48" i="18"/>
  <c r="CF48" i="18"/>
  <c r="CE48" i="18"/>
  <c r="CD48" i="18"/>
  <c r="CC48" i="18"/>
  <c r="CB48" i="18"/>
  <c r="CA48" i="18"/>
  <c r="BZ48" i="18"/>
  <c r="BY48" i="18"/>
  <c r="BX48" i="18"/>
  <c r="BW48" i="18"/>
  <c r="BV48" i="18"/>
  <c r="BU48" i="18"/>
  <c r="BT48" i="18"/>
  <c r="BS48" i="18"/>
  <c r="BR48" i="18"/>
  <c r="BQ48" i="18"/>
  <c r="BP48" i="18"/>
  <c r="BO48" i="18"/>
  <c r="BN48" i="18"/>
  <c r="BM48" i="18"/>
  <c r="BL48" i="18"/>
  <c r="BK48" i="18"/>
  <c r="BJ48" i="18"/>
  <c r="BI48" i="18"/>
  <c r="BH48" i="18"/>
  <c r="BG48" i="18"/>
  <c r="BF48" i="18"/>
  <c r="BE48" i="18"/>
  <c r="BD48" i="18"/>
  <c r="BC48" i="18"/>
  <c r="BB48" i="18"/>
  <c r="BA48" i="18"/>
  <c r="AZ48" i="18"/>
  <c r="AY48" i="18"/>
  <c r="AX48" i="18"/>
  <c r="AW48" i="18"/>
  <c r="AV48" i="18"/>
  <c r="AU48" i="18"/>
  <c r="AT48" i="18"/>
  <c r="AS48" i="18"/>
  <c r="AR48" i="18"/>
  <c r="AQ48" i="18"/>
  <c r="AP48" i="18"/>
  <c r="AO48" i="18"/>
  <c r="AN48" i="18"/>
  <c r="AM48" i="18"/>
  <c r="AL48" i="18"/>
  <c r="AK48" i="18"/>
  <c r="AJ48" i="18"/>
  <c r="AI48" i="18"/>
  <c r="AH48" i="18"/>
  <c r="AG48" i="18"/>
  <c r="AF48" i="18"/>
  <c r="AE48" i="18"/>
  <c r="AD48" i="18"/>
  <c r="AC48" i="18"/>
  <c r="AB48" i="18"/>
  <c r="AA48" i="18"/>
  <c r="Z48" i="18"/>
  <c r="Y48" i="18"/>
  <c r="X48" i="18"/>
  <c r="W48" i="18"/>
  <c r="V48" i="18"/>
  <c r="U48" i="18"/>
  <c r="T48" i="18"/>
  <c r="S48" i="18"/>
  <c r="R48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M47" i="18"/>
  <c r="CL47" i="18"/>
  <c r="CK47" i="18"/>
  <c r="CJ47" i="18"/>
  <c r="CI47" i="18"/>
  <c r="CH47" i="18"/>
  <c r="CG47" i="18"/>
  <c r="CF47" i="18"/>
  <c r="CE47" i="18"/>
  <c r="CD47" i="18"/>
  <c r="CC47" i="18"/>
  <c r="CB47" i="18"/>
  <c r="CA47" i="18"/>
  <c r="BZ47" i="18"/>
  <c r="BY47" i="18"/>
  <c r="BX47" i="18"/>
  <c r="BW47" i="18"/>
  <c r="BV47" i="18"/>
  <c r="BU47" i="18"/>
  <c r="BT47" i="18"/>
  <c r="BS47" i="18"/>
  <c r="BR47" i="18"/>
  <c r="BQ47" i="18"/>
  <c r="BP47" i="18"/>
  <c r="BO47" i="18"/>
  <c r="BN47" i="18"/>
  <c r="BM47" i="18"/>
  <c r="BL47" i="18"/>
  <c r="BK47" i="18"/>
  <c r="BJ47" i="18"/>
  <c r="BI47" i="18"/>
  <c r="BH47" i="18"/>
  <c r="BG47" i="18"/>
  <c r="BF47" i="18"/>
  <c r="BE47" i="18"/>
  <c r="BD47" i="18"/>
  <c r="BC47" i="18"/>
  <c r="BB47" i="18"/>
  <c r="BA47" i="18"/>
  <c r="AZ47" i="18"/>
  <c r="AY47" i="18"/>
  <c r="AX47" i="18"/>
  <c r="AW47" i="18"/>
  <c r="AV47" i="18"/>
  <c r="AU47" i="18"/>
  <c r="AT47" i="18"/>
  <c r="AS47" i="18"/>
  <c r="AR47" i="18"/>
  <c r="AQ47" i="18"/>
  <c r="AP47" i="18"/>
  <c r="AO47" i="18"/>
  <c r="AN47" i="18"/>
  <c r="AM47" i="18"/>
  <c r="AL47" i="18"/>
  <c r="AK47" i="18"/>
  <c r="AJ47" i="18"/>
  <c r="AI47" i="18"/>
  <c r="AH47" i="18"/>
  <c r="AG47" i="18"/>
  <c r="AF47" i="18"/>
  <c r="AE47" i="18"/>
  <c r="AD47" i="18"/>
  <c r="AC47" i="18"/>
  <c r="AB47" i="18"/>
  <c r="AA47" i="18"/>
  <c r="Z47" i="18"/>
  <c r="Y47" i="18"/>
  <c r="X47" i="18"/>
  <c r="W47" i="18"/>
  <c r="V47" i="18"/>
  <c r="U47" i="18"/>
  <c r="T47" i="18"/>
  <c r="S47" i="18"/>
  <c r="R47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M46" i="18"/>
  <c r="CL46" i="18"/>
  <c r="CK46" i="18"/>
  <c r="CJ46" i="18"/>
  <c r="CI46" i="18"/>
  <c r="CH46" i="18"/>
  <c r="CG46" i="18"/>
  <c r="CF46" i="18"/>
  <c r="CE46" i="18"/>
  <c r="CD46" i="18"/>
  <c r="CC46" i="18"/>
  <c r="CB46" i="18"/>
  <c r="CA46" i="18"/>
  <c r="BZ46" i="18"/>
  <c r="BY46" i="18"/>
  <c r="BX46" i="18"/>
  <c r="BW46" i="18"/>
  <c r="BV46" i="18"/>
  <c r="BU46" i="18"/>
  <c r="BT46" i="18"/>
  <c r="BS46" i="18"/>
  <c r="BR46" i="18"/>
  <c r="BQ46" i="18"/>
  <c r="BP46" i="18"/>
  <c r="BO46" i="18"/>
  <c r="BN46" i="18"/>
  <c r="BM46" i="18"/>
  <c r="BL46" i="18"/>
  <c r="BK46" i="18"/>
  <c r="BJ46" i="18"/>
  <c r="BI46" i="18"/>
  <c r="BH46" i="18"/>
  <c r="BG46" i="18"/>
  <c r="BF46" i="18"/>
  <c r="BE46" i="18"/>
  <c r="BD46" i="18"/>
  <c r="BC46" i="18"/>
  <c r="BB46" i="18"/>
  <c r="BA46" i="18"/>
  <c r="AZ46" i="18"/>
  <c r="AY46" i="18"/>
  <c r="AX46" i="18"/>
  <c r="AW46" i="18"/>
  <c r="AV46" i="18"/>
  <c r="AU46" i="18"/>
  <c r="AT46" i="18"/>
  <c r="AS46" i="18"/>
  <c r="AR46" i="18"/>
  <c r="AQ46" i="18"/>
  <c r="AP46" i="18"/>
  <c r="AO46" i="18"/>
  <c r="AN46" i="18"/>
  <c r="AM46" i="18"/>
  <c r="AL46" i="18"/>
  <c r="AK46" i="18"/>
  <c r="AJ46" i="18"/>
  <c r="AI46" i="18"/>
  <c r="AH46" i="18"/>
  <c r="AG46" i="18"/>
  <c r="AF46" i="18"/>
  <c r="AE46" i="18"/>
  <c r="AD46" i="18"/>
  <c r="AC46" i="18"/>
  <c r="AB46" i="18"/>
  <c r="AA46" i="18"/>
  <c r="Z46" i="18"/>
  <c r="Y46" i="18"/>
  <c r="X46" i="18"/>
  <c r="W46" i="18"/>
  <c r="V46" i="18"/>
  <c r="U46" i="18"/>
  <c r="T46" i="18"/>
  <c r="S46" i="18"/>
  <c r="R46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M45" i="18"/>
  <c r="CL45" i="18"/>
  <c r="CK45" i="18"/>
  <c r="CJ45" i="18"/>
  <c r="CI45" i="18"/>
  <c r="CH45" i="18"/>
  <c r="CG45" i="18"/>
  <c r="CF45" i="18"/>
  <c r="CE45" i="18"/>
  <c r="CD45" i="18"/>
  <c r="CC45" i="18"/>
  <c r="CB45" i="18"/>
  <c r="CA45" i="18"/>
  <c r="BZ45" i="18"/>
  <c r="BY45" i="18"/>
  <c r="BX45" i="18"/>
  <c r="BW45" i="18"/>
  <c r="BV45" i="18"/>
  <c r="BU45" i="18"/>
  <c r="BT45" i="18"/>
  <c r="BS45" i="18"/>
  <c r="BR45" i="18"/>
  <c r="BQ45" i="18"/>
  <c r="BP45" i="18"/>
  <c r="BO45" i="18"/>
  <c r="BN45" i="18"/>
  <c r="BM45" i="18"/>
  <c r="BL45" i="18"/>
  <c r="BK45" i="18"/>
  <c r="BJ45" i="18"/>
  <c r="BI45" i="18"/>
  <c r="BH45" i="18"/>
  <c r="BG45" i="18"/>
  <c r="BF45" i="18"/>
  <c r="BE45" i="18"/>
  <c r="BD45" i="18"/>
  <c r="BC45" i="18"/>
  <c r="BB45" i="18"/>
  <c r="BA45" i="18"/>
  <c r="AZ45" i="18"/>
  <c r="AY45" i="18"/>
  <c r="AX45" i="18"/>
  <c r="AW45" i="18"/>
  <c r="AV45" i="18"/>
  <c r="AU45" i="18"/>
  <c r="AT45" i="18"/>
  <c r="AS45" i="18"/>
  <c r="AR45" i="18"/>
  <c r="AQ45" i="18"/>
  <c r="AP45" i="18"/>
  <c r="AO45" i="18"/>
  <c r="AN45" i="18"/>
  <c r="AM45" i="18"/>
  <c r="AL45" i="18"/>
  <c r="AK45" i="18"/>
  <c r="AJ45" i="18"/>
  <c r="AI45" i="18"/>
  <c r="AH45" i="18"/>
  <c r="AG45" i="18"/>
  <c r="AF45" i="18"/>
  <c r="AE45" i="18"/>
  <c r="AD45" i="18"/>
  <c r="AC45" i="18"/>
  <c r="AB45" i="18"/>
  <c r="AA45" i="18"/>
  <c r="Z45" i="18"/>
  <c r="Y45" i="18"/>
  <c r="X45" i="18"/>
  <c r="W45" i="18"/>
  <c r="V45" i="18"/>
  <c r="U45" i="18"/>
  <c r="T45" i="18"/>
  <c r="S45" i="18"/>
  <c r="R45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M44" i="18"/>
  <c r="CL44" i="18"/>
  <c r="CK44" i="18"/>
  <c r="CJ44" i="18"/>
  <c r="CI44" i="18"/>
  <c r="CH44" i="18"/>
  <c r="CG44" i="18"/>
  <c r="CF44" i="18"/>
  <c r="CE44" i="18"/>
  <c r="CD44" i="18"/>
  <c r="CC44" i="18"/>
  <c r="CB44" i="18"/>
  <c r="CA44" i="18"/>
  <c r="BZ44" i="18"/>
  <c r="BY44" i="18"/>
  <c r="BX44" i="18"/>
  <c r="BW44" i="18"/>
  <c r="BV44" i="18"/>
  <c r="BU44" i="18"/>
  <c r="BT44" i="18"/>
  <c r="BS44" i="18"/>
  <c r="BR44" i="18"/>
  <c r="BQ44" i="18"/>
  <c r="BP44" i="18"/>
  <c r="BO44" i="18"/>
  <c r="BN44" i="18"/>
  <c r="BM44" i="18"/>
  <c r="BL44" i="18"/>
  <c r="BK44" i="18"/>
  <c r="BJ44" i="18"/>
  <c r="BI44" i="18"/>
  <c r="BH44" i="18"/>
  <c r="BG44" i="18"/>
  <c r="BF44" i="18"/>
  <c r="BE44" i="18"/>
  <c r="BD44" i="18"/>
  <c r="BC44" i="18"/>
  <c r="BB44" i="18"/>
  <c r="BA44" i="18"/>
  <c r="AZ44" i="18"/>
  <c r="AY44" i="18"/>
  <c r="AX44" i="18"/>
  <c r="AW44" i="18"/>
  <c r="AV44" i="18"/>
  <c r="AU44" i="18"/>
  <c r="AT44" i="18"/>
  <c r="AS44" i="18"/>
  <c r="AR44" i="18"/>
  <c r="AQ44" i="18"/>
  <c r="AP44" i="18"/>
  <c r="AO44" i="18"/>
  <c r="AN44" i="18"/>
  <c r="AM44" i="18"/>
  <c r="AL44" i="18"/>
  <c r="AK44" i="18"/>
  <c r="AJ44" i="18"/>
  <c r="AI44" i="18"/>
  <c r="AH44" i="18"/>
  <c r="AG44" i="18"/>
  <c r="AF44" i="18"/>
  <c r="AE44" i="18"/>
  <c r="AD44" i="18"/>
  <c r="AC44" i="18"/>
  <c r="AB44" i="18"/>
  <c r="AA44" i="18"/>
  <c r="Z44" i="18"/>
  <c r="Y44" i="18"/>
  <c r="X44" i="18"/>
  <c r="W44" i="18"/>
  <c r="V44" i="18"/>
  <c r="U44" i="18"/>
  <c r="T44" i="18"/>
  <c r="S44" i="18"/>
  <c r="R44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M43" i="18"/>
  <c r="CL43" i="18"/>
  <c r="CK43" i="18"/>
  <c r="CJ43" i="18"/>
  <c r="CI43" i="18"/>
  <c r="CH43" i="18"/>
  <c r="CG43" i="18"/>
  <c r="CF43" i="18"/>
  <c r="CE43" i="18"/>
  <c r="CD43" i="18"/>
  <c r="CC43" i="18"/>
  <c r="CB43" i="18"/>
  <c r="CA43" i="18"/>
  <c r="BZ43" i="18"/>
  <c r="BY43" i="18"/>
  <c r="BX43" i="18"/>
  <c r="BW43" i="18"/>
  <c r="BV43" i="18"/>
  <c r="BU43" i="18"/>
  <c r="BT43" i="18"/>
  <c r="BS43" i="18"/>
  <c r="BR43" i="18"/>
  <c r="BQ43" i="18"/>
  <c r="BP43" i="18"/>
  <c r="BO43" i="18"/>
  <c r="BN43" i="18"/>
  <c r="BM43" i="18"/>
  <c r="BL43" i="18"/>
  <c r="BK43" i="18"/>
  <c r="BJ43" i="18"/>
  <c r="BI43" i="18"/>
  <c r="BH43" i="18"/>
  <c r="BG43" i="18"/>
  <c r="BF43" i="18"/>
  <c r="BE43" i="18"/>
  <c r="BD43" i="18"/>
  <c r="BC43" i="18"/>
  <c r="BB43" i="18"/>
  <c r="BA43" i="18"/>
  <c r="AZ43" i="18"/>
  <c r="AY43" i="18"/>
  <c r="AX43" i="18"/>
  <c r="AW43" i="18"/>
  <c r="AV43" i="18"/>
  <c r="AU43" i="18"/>
  <c r="AT43" i="18"/>
  <c r="AS43" i="18"/>
  <c r="AR43" i="18"/>
  <c r="AQ43" i="18"/>
  <c r="AP43" i="18"/>
  <c r="AO43" i="18"/>
  <c r="AN43" i="18"/>
  <c r="AM43" i="18"/>
  <c r="AL43" i="18"/>
  <c r="AK43" i="18"/>
  <c r="AJ43" i="18"/>
  <c r="AI43" i="18"/>
  <c r="AH43" i="18"/>
  <c r="AG43" i="18"/>
  <c r="AF43" i="18"/>
  <c r="AE43" i="18"/>
  <c r="AD43" i="18"/>
  <c r="AC43" i="18"/>
  <c r="AB43" i="18"/>
  <c r="AA43" i="18"/>
  <c r="Z43" i="18"/>
  <c r="Y43" i="18"/>
  <c r="X43" i="18"/>
  <c r="W43" i="18"/>
  <c r="V43" i="18"/>
  <c r="U43" i="18"/>
  <c r="T43" i="18"/>
  <c r="S43" i="18"/>
  <c r="R43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M42" i="18"/>
  <c r="CL42" i="18"/>
  <c r="CK42" i="18"/>
  <c r="CJ42" i="18"/>
  <c r="CI42" i="18"/>
  <c r="CH42" i="18"/>
  <c r="CG42" i="18"/>
  <c r="CF42" i="18"/>
  <c r="CE42" i="18"/>
  <c r="CD42" i="18"/>
  <c r="CC42" i="18"/>
  <c r="CB42" i="18"/>
  <c r="CA42" i="18"/>
  <c r="BZ42" i="18"/>
  <c r="BY42" i="18"/>
  <c r="BX42" i="18"/>
  <c r="BW42" i="18"/>
  <c r="BV42" i="18"/>
  <c r="BU42" i="18"/>
  <c r="BT42" i="18"/>
  <c r="BS42" i="18"/>
  <c r="BR42" i="18"/>
  <c r="BQ42" i="18"/>
  <c r="BP42" i="18"/>
  <c r="BO42" i="18"/>
  <c r="BN42" i="18"/>
  <c r="BM42" i="18"/>
  <c r="BL42" i="18"/>
  <c r="BK42" i="18"/>
  <c r="BJ42" i="18"/>
  <c r="BI42" i="18"/>
  <c r="BH42" i="18"/>
  <c r="BG42" i="18"/>
  <c r="BF42" i="18"/>
  <c r="BE42" i="18"/>
  <c r="BD42" i="18"/>
  <c r="BC42" i="18"/>
  <c r="BB42" i="18"/>
  <c r="BA42" i="18"/>
  <c r="AZ42" i="18"/>
  <c r="AY42" i="18"/>
  <c r="AX42" i="18"/>
  <c r="AW42" i="18"/>
  <c r="AV42" i="18"/>
  <c r="AU42" i="18"/>
  <c r="AT42" i="18"/>
  <c r="AS42" i="18"/>
  <c r="AR42" i="18"/>
  <c r="AQ42" i="18"/>
  <c r="AP42" i="18"/>
  <c r="AO42" i="18"/>
  <c r="AN42" i="18"/>
  <c r="AM42" i="18"/>
  <c r="AL42" i="18"/>
  <c r="AK42" i="18"/>
  <c r="AJ42" i="18"/>
  <c r="AI42" i="18"/>
  <c r="AH42" i="18"/>
  <c r="AG42" i="18"/>
  <c r="AF42" i="18"/>
  <c r="AE42" i="18"/>
  <c r="AD42" i="18"/>
  <c r="AC42" i="18"/>
  <c r="AB42" i="18"/>
  <c r="AA42" i="18"/>
  <c r="Z42" i="18"/>
  <c r="Y42" i="18"/>
  <c r="X42" i="18"/>
  <c r="W42" i="18"/>
  <c r="V42" i="18"/>
  <c r="U42" i="18"/>
  <c r="T42" i="18"/>
  <c r="S42" i="18"/>
  <c r="R42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M41" i="18"/>
  <c r="CL41" i="18"/>
  <c r="CK41" i="18"/>
  <c r="CJ41" i="18"/>
  <c r="CI41" i="18"/>
  <c r="CH41" i="18"/>
  <c r="CG41" i="18"/>
  <c r="CF41" i="18"/>
  <c r="CE41" i="18"/>
  <c r="CD41" i="18"/>
  <c r="CC41" i="18"/>
  <c r="CB41" i="18"/>
  <c r="CA41" i="18"/>
  <c r="BZ41" i="18"/>
  <c r="BY41" i="18"/>
  <c r="BX41" i="18"/>
  <c r="BW41" i="18"/>
  <c r="BV41" i="18"/>
  <c r="BU41" i="18"/>
  <c r="BT41" i="18"/>
  <c r="BS41" i="18"/>
  <c r="BR41" i="18"/>
  <c r="BQ41" i="18"/>
  <c r="BP41" i="18"/>
  <c r="BO41" i="18"/>
  <c r="BN41" i="18"/>
  <c r="BM41" i="18"/>
  <c r="BL41" i="18"/>
  <c r="BK41" i="18"/>
  <c r="BJ41" i="18"/>
  <c r="BI41" i="18"/>
  <c r="BH41" i="18"/>
  <c r="BG41" i="18"/>
  <c r="BF41" i="18"/>
  <c r="BE41" i="18"/>
  <c r="BD41" i="18"/>
  <c r="BC41" i="18"/>
  <c r="BB41" i="18"/>
  <c r="BA41" i="18"/>
  <c r="AZ41" i="18"/>
  <c r="AY41" i="18"/>
  <c r="AX41" i="18"/>
  <c r="AW41" i="18"/>
  <c r="AV41" i="18"/>
  <c r="AU41" i="18"/>
  <c r="AT41" i="18"/>
  <c r="AS41" i="18"/>
  <c r="AR41" i="18"/>
  <c r="AQ41" i="18"/>
  <c r="AP41" i="18"/>
  <c r="AO41" i="18"/>
  <c r="AN41" i="18"/>
  <c r="AM41" i="18"/>
  <c r="AL41" i="18"/>
  <c r="AK41" i="18"/>
  <c r="AJ41" i="18"/>
  <c r="AI41" i="18"/>
  <c r="AH41" i="18"/>
  <c r="AG41" i="18"/>
  <c r="AF41" i="18"/>
  <c r="AE41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R41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M40" i="18"/>
  <c r="CL40" i="18"/>
  <c r="CK40" i="18"/>
  <c r="CJ40" i="18"/>
  <c r="CI40" i="18"/>
  <c r="CH40" i="18"/>
  <c r="CG40" i="18"/>
  <c r="CF40" i="18"/>
  <c r="CE40" i="18"/>
  <c r="CD40" i="18"/>
  <c r="CC40" i="18"/>
  <c r="CB40" i="18"/>
  <c r="CA40" i="18"/>
  <c r="BZ40" i="18"/>
  <c r="BY40" i="18"/>
  <c r="BX40" i="18"/>
  <c r="BW40" i="18"/>
  <c r="BV40" i="18"/>
  <c r="BU40" i="18"/>
  <c r="BT40" i="18"/>
  <c r="BS40" i="18"/>
  <c r="BR40" i="18"/>
  <c r="BQ40" i="18"/>
  <c r="BP40" i="18"/>
  <c r="BO40" i="18"/>
  <c r="BN40" i="18"/>
  <c r="BM40" i="18"/>
  <c r="BL40" i="18"/>
  <c r="BK40" i="18"/>
  <c r="BJ40" i="18"/>
  <c r="BI40" i="18"/>
  <c r="BH40" i="18"/>
  <c r="BG40" i="18"/>
  <c r="BF40" i="18"/>
  <c r="BE40" i="18"/>
  <c r="BD40" i="18"/>
  <c r="BC40" i="18"/>
  <c r="BB40" i="18"/>
  <c r="BA40" i="18"/>
  <c r="AZ40" i="18"/>
  <c r="AY40" i="18"/>
  <c r="AX40" i="18"/>
  <c r="AW40" i="18"/>
  <c r="AV40" i="18"/>
  <c r="AU40" i="18"/>
  <c r="AT40" i="18"/>
  <c r="AS40" i="18"/>
  <c r="AR40" i="18"/>
  <c r="AQ40" i="18"/>
  <c r="AP40" i="18"/>
  <c r="AO40" i="18"/>
  <c r="AN40" i="18"/>
  <c r="AM40" i="18"/>
  <c r="AL40" i="18"/>
  <c r="AK40" i="18"/>
  <c r="AJ40" i="18"/>
  <c r="AI40" i="18"/>
  <c r="AH40" i="18"/>
  <c r="AG40" i="18"/>
  <c r="AF40" i="18"/>
  <c r="AE40" i="18"/>
  <c r="AD40" i="18"/>
  <c r="AC40" i="18"/>
  <c r="AB40" i="18"/>
  <c r="AA40" i="18"/>
  <c r="Z40" i="18"/>
  <c r="Y40" i="18"/>
  <c r="X40" i="18"/>
  <c r="W40" i="18"/>
  <c r="V40" i="18"/>
  <c r="U40" i="18"/>
  <c r="T40" i="18"/>
  <c r="S40" i="18"/>
  <c r="R40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M39" i="18"/>
  <c r="CL39" i="18"/>
  <c r="CK39" i="18"/>
  <c r="CJ39" i="18"/>
  <c r="CI39" i="18"/>
  <c r="CH39" i="18"/>
  <c r="CG39" i="18"/>
  <c r="CF39" i="18"/>
  <c r="CE39" i="18"/>
  <c r="CD39" i="18"/>
  <c r="CC39" i="18"/>
  <c r="CB39" i="18"/>
  <c r="CA39" i="18"/>
  <c r="BZ39" i="18"/>
  <c r="BY39" i="18"/>
  <c r="BX39" i="18"/>
  <c r="BW39" i="18"/>
  <c r="BV39" i="18"/>
  <c r="BU39" i="18"/>
  <c r="BT39" i="18"/>
  <c r="BS39" i="18"/>
  <c r="BR39" i="18"/>
  <c r="BQ39" i="18"/>
  <c r="BP39" i="18"/>
  <c r="BO39" i="18"/>
  <c r="BN39" i="18"/>
  <c r="BM39" i="18"/>
  <c r="BL39" i="18"/>
  <c r="BK39" i="18"/>
  <c r="BJ39" i="18"/>
  <c r="BI39" i="18"/>
  <c r="BH39" i="18"/>
  <c r="BG39" i="18"/>
  <c r="BF39" i="18"/>
  <c r="BE39" i="18"/>
  <c r="BD39" i="18"/>
  <c r="BC39" i="18"/>
  <c r="BB39" i="18"/>
  <c r="BA39" i="18"/>
  <c r="AZ39" i="18"/>
  <c r="AY39" i="18"/>
  <c r="AX39" i="18"/>
  <c r="AW39" i="18"/>
  <c r="AV39" i="18"/>
  <c r="AU39" i="18"/>
  <c r="AT39" i="18"/>
  <c r="AS39" i="18"/>
  <c r="AR39" i="18"/>
  <c r="AQ39" i="18"/>
  <c r="AP39" i="18"/>
  <c r="AO39" i="18"/>
  <c r="AN39" i="18"/>
  <c r="AM39" i="18"/>
  <c r="AL39" i="18"/>
  <c r="AK39" i="18"/>
  <c r="AJ39" i="18"/>
  <c r="AI39" i="18"/>
  <c r="AH39" i="18"/>
  <c r="AG39" i="18"/>
  <c r="AF39" i="18"/>
  <c r="AE39" i="18"/>
  <c r="AD39" i="18"/>
  <c r="AC39" i="18"/>
  <c r="AB39" i="18"/>
  <c r="AA39" i="18"/>
  <c r="Z39" i="18"/>
  <c r="Y39" i="18"/>
  <c r="X39" i="18"/>
  <c r="W39" i="18"/>
  <c r="V39" i="18"/>
  <c r="U39" i="18"/>
  <c r="T39" i="18"/>
  <c r="S39" i="18"/>
  <c r="R39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M38" i="18"/>
  <c r="CL38" i="18"/>
  <c r="CK38" i="18"/>
  <c r="CJ38" i="18"/>
  <c r="CI38" i="18"/>
  <c r="CH38" i="18"/>
  <c r="CG38" i="18"/>
  <c r="CF38" i="18"/>
  <c r="CE38" i="18"/>
  <c r="CD38" i="18"/>
  <c r="CC38" i="18"/>
  <c r="CB38" i="18"/>
  <c r="CA38" i="18"/>
  <c r="BZ38" i="18"/>
  <c r="BY38" i="18"/>
  <c r="BX38" i="18"/>
  <c r="BW38" i="18"/>
  <c r="BV38" i="18"/>
  <c r="BU38" i="18"/>
  <c r="BT38" i="18"/>
  <c r="BS38" i="18"/>
  <c r="BR38" i="18"/>
  <c r="BQ38" i="18"/>
  <c r="BP38" i="18"/>
  <c r="BO38" i="18"/>
  <c r="BN38" i="18"/>
  <c r="BM38" i="18"/>
  <c r="BL38" i="18"/>
  <c r="BK38" i="18"/>
  <c r="BJ38" i="18"/>
  <c r="BI38" i="18"/>
  <c r="BH38" i="18"/>
  <c r="BG38" i="18"/>
  <c r="BF38" i="18"/>
  <c r="BE38" i="18"/>
  <c r="BD38" i="18"/>
  <c r="BC38" i="18"/>
  <c r="BB38" i="18"/>
  <c r="BA38" i="18"/>
  <c r="AZ38" i="18"/>
  <c r="AY38" i="18"/>
  <c r="AX38" i="18"/>
  <c r="AW38" i="18"/>
  <c r="AV38" i="18"/>
  <c r="AU38" i="18"/>
  <c r="AT38" i="18"/>
  <c r="AS38" i="18"/>
  <c r="AR38" i="18"/>
  <c r="AQ38" i="18"/>
  <c r="AP38" i="18"/>
  <c r="AO38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M37" i="18"/>
  <c r="CL37" i="18"/>
  <c r="CK37" i="18"/>
  <c r="CJ37" i="18"/>
  <c r="CI37" i="18"/>
  <c r="CH37" i="18"/>
  <c r="CG37" i="18"/>
  <c r="CF37" i="18"/>
  <c r="CE37" i="18"/>
  <c r="CD37" i="18"/>
  <c r="CC37" i="18"/>
  <c r="CB37" i="18"/>
  <c r="CA37" i="18"/>
  <c r="BZ37" i="18"/>
  <c r="BY37" i="18"/>
  <c r="BX37" i="18"/>
  <c r="BW37" i="18"/>
  <c r="BV37" i="18"/>
  <c r="BU37" i="18"/>
  <c r="BT37" i="18"/>
  <c r="BS37" i="18"/>
  <c r="BR37" i="18"/>
  <c r="BQ37" i="18"/>
  <c r="BP37" i="18"/>
  <c r="BO37" i="18"/>
  <c r="BN37" i="18"/>
  <c r="BM37" i="18"/>
  <c r="BL37" i="18"/>
  <c r="BK37" i="18"/>
  <c r="BJ37" i="18"/>
  <c r="BI37" i="18"/>
  <c r="BH37" i="18"/>
  <c r="BG37" i="18"/>
  <c r="BF37" i="18"/>
  <c r="BE37" i="18"/>
  <c r="BD37" i="18"/>
  <c r="BC37" i="18"/>
  <c r="BB37" i="18"/>
  <c r="BA37" i="18"/>
  <c r="AZ37" i="18"/>
  <c r="AY37" i="18"/>
  <c r="AX37" i="18"/>
  <c r="AW37" i="18"/>
  <c r="AV37" i="18"/>
  <c r="AU37" i="18"/>
  <c r="AT37" i="18"/>
  <c r="AS37" i="18"/>
  <c r="AR37" i="18"/>
  <c r="AQ37" i="18"/>
  <c r="AP37" i="18"/>
  <c r="AO37" i="18"/>
  <c r="AN37" i="18"/>
  <c r="AM37" i="18"/>
  <c r="AL37" i="18"/>
  <c r="AK37" i="18"/>
  <c r="AJ37" i="18"/>
  <c r="AI37" i="18"/>
  <c r="AH37" i="18"/>
  <c r="AG37" i="18"/>
  <c r="AF37" i="18"/>
  <c r="AE37" i="18"/>
  <c r="AD37" i="18"/>
  <c r="AC37" i="18"/>
  <c r="AB37" i="18"/>
  <c r="AA37" i="18"/>
  <c r="Z37" i="18"/>
  <c r="Y37" i="18"/>
  <c r="X37" i="18"/>
  <c r="W37" i="18"/>
  <c r="V37" i="18"/>
  <c r="U37" i="18"/>
  <c r="T37" i="18"/>
  <c r="S37" i="18"/>
  <c r="R37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M36" i="18"/>
  <c r="CL36" i="18"/>
  <c r="CK36" i="18"/>
  <c r="CJ36" i="18"/>
  <c r="CI36" i="18"/>
  <c r="CH36" i="18"/>
  <c r="CG36" i="18"/>
  <c r="CF36" i="18"/>
  <c r="CE36" i="18"/>
  <c r="CD36" i="18"/>
  <c r="CC36" i="18"/>
  <c r="CB36" i="18"/>
  <c r="CA36" i="18"/>
  <c r="BZ36" i="18"/>
  <c r="BY36" i="18"/>
  <c r="BX36" i="18"/>
  <c r="BW36" i="18"/>
  <c r="BV36" i="18"/>
  <c r="BU36" i="18"/>
  <c r="BT36" i="18"/>
  <c r="BS36" i="18"/>
  <c r="BR36" i="18"/>
  <c r="BQ36" i="18"/>
  <c r="BP36" i="18"/>
  <c r="BO36" i="18"/>
  <c r="BN36" i="18"/>
  <c r="BM36" i="18"/>
  <c r="BL36" i="18"/>
  <c r="BK36" i="18"/>
  <c r="BJ36" i="18"/>
  <c r="BI36" i="18"/>
  <c r="BH36" i="18"/>
  <c r="BG36" i="18"/>
  <c r="BF36" i="18"/>
  <c r="BE36" i="18"/>
  <c r="BD36" i="18"/>
  <c r="BC36" i="18"/>
  <c r="BB36" i="18"/>
  <c r="BA36" i="18"/>
  <c r="AZ36" i="18"/>
  <c r="AY36" i="18"/>
  <c r="AX36" i="18"/>
  <c r="AW36" i="18"/>
  <c r="AV36" i="18"/>
  <c r="AU36" i="18"/>
  <c r="AT36" i="18"/>
  <c r="AS36" i="18"/>
  <c r="AR36" i="18"/>
  <c r="AQ36" i="18"/>
  <c r="AP36" i="18"/>
  <c r="AO36" i="18"/>
  <c r="AN36" i="18"/>
  <c r="AM36" i="18"/>
  <c r="AL36" i="18"/>
  <c r="AK36" i="18"/>
  <c r="AJ36" i="18"/>
  <c r="AI36" i="18"/>
  <c r="AH36" i="18"/>
  <c r="AG36" i="18"/>
  <c r="AF36" i="18"/>
  <c r="AE36" i="18"/>
  <c r="AD36" i="18"/>
  <c r="AC36" i="18"/>
  <c r="AB36" i="18"/>
  <c r="AA36" i="18"/>
  <c r="Z36" i="18"/>
  <c r="Y36" i="18"/>
  <c r="X36" i="18"/>
  <c r="W36" i="18"/>
  <c r="V36" i="18"/>
  <c r="U36" i="18"/>
  <c r="T36" i="18"/>
  <c r="S36" i="18"/>
  <c r="R36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M35" i="18"/>
  <c r="CL35" i="18"/>
  <c r="CK35" i="18"/>
  <c r="CJ35" i="18"/>
  <c r="CI35" i="18"/>
  <c r="CH35" i="18"/>
  <c r="CG35" i="18"/>
  <c r="CF35" i="18"/>
  <c r="CE35" i="18"/>
  <c r="CD35" i="18"/>
  <c r="CC35" i="18"/>
  <c r="CB35" i="18"/>
  <c r="CA35" i="18"/>
  <c r="BZ35" i="18"/>
  <c r="BY35" i="18"/>
  <c r="BX35" i="18"/>
  <c r="BW35" i="18"/>
  <c r="BV35" i="18"/>
  <c r="BU35" i="18"/>
  <c r="BT35" i="18"/>
  <c r="BS35" i="18"/>
  <c r="BR35" i="18"/>
  <c r="BQ35" i="18"/>
  <c r="BP35" i="18"/>
  <c r="BO35" i="18"/>
  <c r="BN35" i="18"/>
  <c r="BM35" i="18"/>
  <c r="BL35" i="18"/>
  <c r="BK35" i="18"/>
  <c r="BJ35" i="18"/>
  <c r="BI35" i="18"/>
  <c r="BH35" i="18"/>
  <c r="BG35" i="18"/>
  <c r="BF35" i="18"/>
  <c r="BE35" i="18"/>
  <c r="BD35" i="18"/>
  <c r="BC35" i="18"/>
  <c r="BB35" i="18"/>
  <c r="BA35" i="18"/>
  <c r="AZ35" i="18"/>
  <c r="AY35" i="18"/>
  <c r="AX35" i="18"/>
  <c r="AW35" i="18"/>
  <c r="AV35" i="18"/>
  <c r="AU35" i="18"/>
  <c r="AT35" i="18"/>
  <c r="AS35" i="18"/>
  <c r="AR35" i="18"/>
  <c r="AQ35" i="18"/>
  <c r="AP35" i="18"/>
  <c r="AO35" i="18"/>
  <c r="AN35" i="18"/>
  <c r="AM35" i="18"/>
  <c r="AL35" i="18"/>
  <c r="AK35" i="18"/>
  <c r="AJ35" i="18"/>
  <c r="AI35" i="18"/>
  <c r="AH35" i="18"/>
  <c r="AG35" i="18"/>
  <c r="AF35" i="18"/>
  <c r="AE35" i="18"/>
  <c r="AD35" i="18"/>
  <c r="AC35" i="18"/>
  <c r="AB35" i="18"/>
  <c r="AA35" i="18"/>
  <c r="Z35" i="18"/>
  <c r="Y35" i="18"/>
  <c r="X35" i="18"/>
  <c r="W35" i="18"/>
  <c r="V35" i="18"/>
  <c r="U35" i="18"/>
  <c r="T35" i="18"/>
  <c r="S35" i="18"/>
  <c r="R35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M34" i="18"/>
  <c r="CM53" i="18" s="1"/>
  <c r="CM449" i="18" s="1"/>
  <c r="CL34" i="18"/>
  <c r="CL53" i="18" s="1"/>
  <c r="CL449" i="18" s="1"/>
  <c r="CK34" i="18"/>
  <c r="CJ34" i="18"/>
  <c r="CI34" i="18"/>
  <c r="CI53" i="18" s="1"/>
  <c r="CI449" i="18" s="1"/>
  <c r="CH34" i="18"/>
  <c r="CH53" i="18" s="1"/>
  <c r="CH449" i="18" s="1"/>
  <c r="CG34" i="18"/>
  <c r="CF34" i="18"/>
  <c r="CF53" i="18" s="1"/>
  <c r="CF449" i="18" s="1"/>
  <c r="CE34" i="18"/>
  <c r="CE53" i="18" s="1"/>
  <c r="CE449" i="18" s="1"/>
  <c r="CD34" i="18"/>
  <c r="CD53" i="18" s="1"/>
  <c r="CD449" i="18" s="1"/>
  <c r="CC34" i="18"/>
  <c r="CC53" i="18" s="1"/>
  <c r="CC449" i="18" s="1"/>
  <c r="CB34" i="18"/>
  <c r="CB53" i="18" s="1"/>
  <c r="CB449" i="18" s="1"/>
  <c r="CA34" i="18"/>
  <c r="CA53" i="18" s="1"/>
  <c r="CA449" i="18" s="1"/>
  <c r="BZ34" i="18"/>
  <c r="BZ53" i="18" s="1"/>
  <c r="BZ449" i="18" s="1"/>
  <c r="BY34" i="18"/>
  <c r="BY53" i="18" s="1"/>
  <c r="BY449" i="18" s="1"/>
  <c r="BX34" i="18"/>
  <c r="BX53" i="18" s="1"/>
  <c r="BX449" i="18" s="1"/>
  <c r="BW34" i="18"/>
  <c r="BW53" i="18" s="1"/>
  <c r="BW449" i="18" s="1"/>
  <c r="BV34" i="18"/>
  <c r="BV53" i="18" s="1"/>
  <c r="BV449" i="18" s="1"/>
  <c r="BU34" i="18"/>
  <c r="BU53" i="18" s="1"/>
  <c r="BU449" i="18" s="1"/>
  <c r="BT34" i="18"/>
  <c r="BT53" i="18" s="1"/>
  <c r="BT449" i="18" s="1"/>
  <c r="BS34" i="18"/>
  <c r="BS53" i="18" s="1"/>
  <c r="BS449" i="18" s="1"/>
  <c r="BR34" i="18"/>
  <c r="BR53" i="18" s="1"/>
  <c r="BR449" i="18" s="1"/>
  <c r="BQ34" i="18"/>
  <c r="BP34" i="18"/>
  <c r="BP53" i="18" s="1"/>
  <c r="BP449" i="18" s="1"/>
  <c r="BO34" i="18"/>
  <c r="BO53" i="18" s="1"/>
  <c r="BO449" i="18" s="1"/>
  <c r="BN34" i="18"/>
  <c r="BN53" i="18" s="1"/>
  <c r="BN449" i="18" s="1"/>
  <c r="BM34" i="18"/>
  <c r="BM53" i="18" s="1"/>
  <c r="BM449" i="18" s="1"/>
  <c r="BL34" i="18"/>
  <c r="BL53" i="18" s="1"/>
  <c r="BL449" i="18" s="1"/>
  <c r="BK34" i="18"/>
  <c r="BK53" i="18" s="1"/>
  <c r="BK449" i="18" s="1"/>
  <c r="BJ34" i="18"/>
  <c r="BJ53" i="18" s="1"/>
  <c r="BJ449" i="18" s="1"/>
  <c r="BI34" i="18"/>
  <c r="BI53" i="18" s="1"/>
  <c r="BI449" i="18" s="1"/>
  <c r="BH34" i="18"/>
  <c r="BH53" i="18" s="1"/>
  <c r="BH449" i="18" s="1"/>
  <c r="BG34" i="18"/>
  <c r="BG53" i="18" s="1"/>
  <c r="BG449" i="18" s="1"/>
  <c r="BF34" i="18"/>
  <c r="BF53" i="18" s="1"/>
  <c r="BF449" i="18" s="1"/>
  <c r="BE34" i="18"/>
  <c r="BE53" i="18" s="1"/>
  <c r="BE449" i="18" s="1"/>
  <c r="BD34" i="18"/>
  <c r="BD53" i="18" s="1"/>
  <c r="BD449" i="18" s="1"/>
  <c r="BC34" i="18"/>
  <c r="BC53" i="18" s="1"/>
  <c r="BC449" i="18" s="1"/>
  <c r="BB34" i="18"/>
  <c r="BB53" i="18" s="1"/>
  <c r="BB449" i="18" s="1"/>
  <c r="BA34" i="18"/>
  <c r="BA53" i="18" s="1"/>
  <c r="BA449" i="18" s="1"/>
  <c r="AZ34" i="18"/>
  <c r="AZ53" i="18" s="1"/>
  <c r="AZ449" i="18" s="1"/>
  <c r="AY34" i="18"/>
  <c r="AY53" i="18" s="1"/>
  <c r="AY449" i="18" s="1"/>
  <c r="AX34" i="18"/>
  <c r="AX53" i="18" s="1"/>
  <c r="AX449" i="18" s="1"/>
  <c r="AW34" i="18"/>
  <c r="AW53" i="18" s="1"/>
  <c r="AW449" i="18" s="1"/>
  <c r="AV34" i="18"/>
  <c r="AV53" i="18" s="1"/>
  <c r="AV449" i="18" s="1"/>
  <c r="AU34" i="18"/>
  <c r="AU53" i="18" s="1"/>
  <c r="AU449" i="18" s="1"/>
  <c r="AT34" i="18"/>
  <c r="AT53" i="18" s="1"/>
  <c r="AT449" i="18" s="1"/>
  <c r="AS34" i="18"/>
  <c r="AS53" i="18" s="1"/>
  <c r="AS449" i="18" s="1"/>
  <c r="AR34" i="18"/>
  <c r="AR53" i="18" s="1"/>
  <c r="AR449" i="18" s="1"/>
  <c r="AQ34" i="18"/>
  <c r="AQ53" i="18" s="1"/>
  <c r="AQ449" i="18" s="1"/>
  <c r="AP34" i="18"/>
  <c r="AP53" i="18" s="1"/>
  <c r="AP449" i="18" s="1"/>
  <c r="AO34" i="18"/>
  <c r="AO53" i="18" s="1"/>
  <c r="AO449" i="18" s="1"/>
  <c r="AN34" i="18"/>
  <c r="AN53" i="18" s="1"/>
  <c r="AN449" i="18" s="1"/>
  <c r="AM34" i="18"/>
  <c r="AM53" i="18" s="1"/>
  <c r="AM449" i="18" s="1"/>
  <c r="AL34" i="18"/>
  <c r="AL53" i="18" s="1"/>
  <c r="AL449" i="18" s="1"/>
  <c r="AK34" i="18"/>
  <c r="AJ34" i="18"/>
  <c r="AJ53" i="18" s="1"/>
  <c r="AJ449" i="18" s="1"/>
  <c r="AI34" i="18"/>
  <c r="AI53" i="18" s="1"/>
  <c r="AI449" i="18" s="1"/>
  <c r="AH34" i="18"/>
  <c r="AH53" i="18" s="1"/>
  <c r="AH449" i="18" s="1"/>
  <c r="AG34" i="18"/>
  <c r="AG53" i="18" s="1"/>
  <c r="AG449" i="18" s="1"/>
  <c r="AF34" i="18"/>
  <c r="AF53" i="18" s="1"/>
  <c r="AF449" i="18" s="1"/>
  <c r="AE34" i="18"/>
  <c r="AE53" i="18" s="1"/>
  <c r="AE449" i="18" s="1"/>
  <c r="AD34" i="18"/>
  <c r="AD53" i="18" s="1"/>
  <c r="AD449" i="18" s="1"/>
  <c r="AC34" i="18"/>
  <c r="AC53" i="18" s="1"/>
  <c r="AC449" i="18" s="1"/>
  <c r="AB34" i="18"/>
  <c r="AB53" i="18" s="1"/>
  <c r="AB449" i="18" s="1"/>
  <c r="AA34" i="18"/>
  <c r="AA53" i="18" s="1"/>
  <c r="AA449" i="18" s="1"/>
  <c r="Z34" i="18"/>
  <c r="Z53" i="18" s="1"/>
  <c r="Z449" i="18" s="1"/>
  <c r="Y34" i="18"/>
  <c r="Y53" i="18" s="1"/>
  <c r="Y449" i="18" s="1"/>
  <c r="X34" i="18"/>
  <c r="X53" i="18" s="1"/>
  <c r="X449" i="18" s="1"/>
  <c r="W34" i="18"/>
  <c r="W53" i="18" s="1"/>
  <c r="W449" i="18" s="1"/>
  <c r="V34" i="18"/>
  <c r="V53" i="18" s="1"/>
  <c r="V449" i="18" s="1"/>
  <c r="U34" i="18"/>
  <c r="T34" i="18"/>
  <c r="T53" i="18" s="1"/>
  <c r="T449" i="18" s="1"/>
  <c r="S34" i="18"/>
  <c r="S53" i="18" s="1"/>
  <c r="S449" i="18" s="1"/>
  <c r="R34" i="18"/>
  <c r="Q34" i="18"/>
  <c r="Q53" i="18" s="1"/>
  <c r="Q449" i="18" s="1"/>
  <c r="P34" i="18"/>
  <c r="P53" i="18" s="1"/>
  <c r="P449" i="18" s="1"/>
  <c r="O34" i="18"/>
  <c r="O53" i="18" s="1"/>
  <c r="O449" i="18" s="1"/>
  <c r="N34" i="18"/>
  <c r="N53" i="18" s="1"/>
  <c r="N449" i="18" s="1"/>
  <c r="M34" i="18"/>
  <c r="M53" i="18" s="1"/>
  <c r="M449" i="18" s="1"/>
  <c r="L34" i="18"/>
  <c r="L53" i="18" s="1"/>
  <c r="L449" i="18" s="1"/>
  <c r="K34" i="18"/>
  <c r="K53" i="18" s="1"/>
  <c r="K449" i="18" s="1"/>
  <c r="J34" i="18"/>
  <c r="J53" i="18" s="1"/>
  <c r="J449" i="18" s="1"/>
  <c r="I34" i="18"/>
  <c r="I53" i="18" s="1"/>
  <c r="I449" i="18" s="1"/>
  <c r="H34" i="18"/>
  <c r="H53" i="18" s="1"/>
  <c r="H449" i="18" s="1"/>
  <c r="G34" i="18"/>
  <c r="G53" i="18" s="1"/>
  <c r="G449" i="18" s="1"/>
  <c r="F34" i="18"/>
  <c r="F53" i="18" s="1"/>
  <c r="F449" i="18" s="1"/>
  <c r="E34" i="18"/>
  <c r="D34" i="18"/>
  <c r="D53" i="18" s="1"/>
  <c r="D449" i="18" s="1"/>
  <c r="CR32" i="18"/>
  <c r="CM32" i="18"/>
  <c r="CL32" i="18"/>
  <c r="CK32" i="18"/>
  <c r="CJ32" i="18"/>
  <c r="CI32" i="18"/>
  <c r="CH32" i="18"/>
  <c r="CG32" i="18"/>
  <c r="CF32" i="18"/>
  <c r="CE32" i="18"/>
  <c r="CD32" i="18"/>
  <c r="CC32" i="18"/>
  <c r="CB32" i="18"/>
  <c r="CA32" i="18"/>
  <c r="BZ32" i="18"/>
  <c r="BY32" i="18"/>
  <c r="BX32" i="18"/>
  <c r="BW32" i="18"/>
  <c r="BV32" i="18"/>
  <c r="BU32" i="18"/>
  <c r="BT32" i="18"/>
  <c r="BS32" i="18"/>
  <c r="BR32" i="18"/>
  <c r="BQ32" i="18"/>
  <c r="BP32" i="18"/>
  <c r="BO32" i="18"/>
  <c r="BN32" i="18"/>
  <c r="BM32" i="18"/>
  <c r="BL32" i="18"/>
  <c r="BK32" i="18"/>
  <c r="BJ32" i="18"/>
  <c r="BI32" i="18"/>
  <c r="BH32" i="18"/>
  <c r="BG32" i="18"/>
  <c r="BF32" i="18"/>
  <c r="BE32" i="18"/>
  <c r="BD32" i="18"/>
  <c r="BC32" i="18"/>
  <c r="BB32" i="18"/>
  <c r="BA32" i="18"/>
  <c r="AZ32" i="18"/>
  <c r="AY32" i="18"/>
  <c r="AX32" i="18"/>
  <c r="AW32" i="18"/>
  <c r="AV32" i="18"/>
  <c r="AU32" i="18"/>
  <c r="AT32" i="18"/>
  <c r="AS32" i="18"/>
  <c r="AR32" i="18"/>
  <c r="AQ32" i="18"/>
  <c r="AP32" i="18"/>
  <c r="AO32" i="18"/>
  <c r="AN32" i="18"/>
  <c r="AM32" i="18"/>
  <c r="AL32" i="18"/>
  <c r="AK32" i="18"/>
  <c r="AJ32" i="18"/>
  <c r="AI32" i="18"/>
  <c r="AH32" i="18"/>
  <c r="AG32" i="18"/>
  <c r="AF32" i="18"/>
  <c r="AE32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R32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R31" i="18"/>
  <c r="CM31" i="18"/>
  <c r="CL31" i="18"/>
  <c r="CK31" i="18"/>
  <c r="CJ31" i="18"/>
  <c r="CI31" i="18"/>
  <c r="CH31" i="18"/>
  <c r="CG31" i="18"/>
  <c r="CF31" i="18"/>
  <c r="CE31" i="18"/>
  <c r="CD31" i="18"/>
  <c r="CC31" i="18"/>
  <c r="CB31" i="18"/>
  <c r="CA31" i="18"/>
  <c r="BZ31" i="18"/>
  <c r="BY31" i="18"/>
  <c r="BX31" i="18"/>
  <c r="BW31" i="18"/>
  <c r="BV31" i="18"/>
  <c r="BU31" i="18"/>
  <c r="BT31" i="18"/>
  <c r="BS31" i="18"/>
  <c r="BR31" i="18"/>
  <c r="BQ31" i="18"/>
  <c r="BP31" i="18"/>
  <c r="BO31" i="18"/>
  <c r="BN31" i="18"/>
  <c r="BM31" i="18"/>
  <c r="BL31" i="18"/>
  <c r="BK31" i="18"/>
  <c r="BJ31" i="18"/>
  <c r="BI31" i="18"/>
  <c r="BH31" i="18"/>
  <c r="BG31" i="18"/>
  <c r="BF31" i="18"/>
  <c r="BE31" i="18"/>
  <c r="BD31" i="18"/>
  <c r="BC31" i="18"/>
  <c r="BB31" i="18"/>
  <c r="BA31" i="18"/>
  <c r="AZ31" i="18"/>
  <c r="AY31" i="18"/>
  <c r="AX31" i="18"/>
  <c r="AW31" i="18"/>
  <c r="AV31" i="18"/>
  <c r="AU31" i="18"/>
  <c r="AT31" i="18"/>
  <c r="AS31" i="18"/>
  <c r="AR31" i="18"/>
  <c r="AQ31" i="18"/>
  <c r="AP31" i="18"/>
  <c r="AO31" i="18"/>
  <c r="AN31" i="18"/>
  <c r="AM31" i="18"/>
  <c r="AL31" i="18"/>
  <c r="AK31" i="18"/>
  <c r="AJ31" i="18"/>
  <c r="AI31" i="18"/>
  <c r="AH31" i="18"/>
  <c r="AG31" i="18"/>
  <c r="AF31" i="18"/>
  <c r="AE31" i="18"/>
  <c r="AD31" i="18"/>
  <c r="AC31" i="18"/>
  <c r="AB31" i="18"/>
  <c r="AA31" i="18"/>
  <c r="Z31" i="18"/>
  <c r="Y31" i="18"/>
  <c r="X31" i="18"/>
  <c r="W31" i="18"/>
  <c r="V31" i="18"/>
  <c r="U31" i="18"/>
  <c r="T31" i="18"/>
  <c r="S31" i="18"/>
  <c r="R31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R30" i="18"/>
  <c r="CM30" i="18"/>
  <c r="CL30" i="18"/>
  <c r="CK30" i="18"/>
  <c r="CJ30" i="18"/>
  <c r="CI30" i="18"/>
  <c r="CH30" i="18"/>
  <c r="CG30" i="18"/>
  <c r="CF30" i="18"/>
  <c r="CE30" i="18"/>
  <c r="CD30" i="18"/>
  <c r="CC30" i="18"/>
  <c r="CB30" i="18"/>
  <c r="CA30" i="18"/>
  <c r="BZ30" i="18"/>
  <c r="BY30" i="18"/>
  <c r="BX30" i="18"/>
  <c r="BW30" i="18"/>
  <c r="BV30" i="18"/>
  <c r="BU30" i="18"/>
  <c r="BT30" i="18"/>
  <c r="BS30" i="18"/>
  <c r="BR30" i="18"/>
  <c r="BQ30" i="18"/>
  <c r="BP30" i="18"/>
  <c r="BO30" i="18"/>
  <c r="BN30" i="18"/>
  <c r="BM30" i="18"/>
  <c r="BL30" i="18"/>
  <c r="BK30" i="18"/>
  <c r="BJ30" i="18"/>
  <c r="BI30" i="18"/>
  <c r="BH30" i="18"/>
  <c r="BG30" i="18"/>
  <c r="BF30" i="18"/>
  <c r="BE30" i="18"/>
  <c r="BD30" i="18"/>
  <c r="BC30" i="18"/>
  <c r="BB30" i="18"/>
  <c r="BA30" i="18"/>
  <c r="AZ30" i="18"/>
  <c r="AY30" i="18"/>
  <c r="AX30" i="18"/>
  <c r="AW30" i="18"/>
  <c r="AV30" i="18"/>
  <c r="AU30" i="18"/>
  <c r="AT30" i="18"/>
  <c r="AS30" i="18"/>
  <c r="AR30" i="18"/>
  <c r="AQ30" i="18"/>
  <c r="AP30" i="18"/>
  <c r="AO30" i="18"/>
  <c r="AN30" i="18"/>
  <c r="AM30" i="18"/>
  <c r="AL30" i="18"/>
  <c r="AK30" i="18"/>
  <c r="AJ30" i="18"/>
  <c r="AI30" i="18"/>
  <c r="AH30" i="18"/>
  <c r="AG30" i="18"/>
  <c r="AF30" i="18"/>
  <c r="AE30" i="18"/>
  <c r="AD30" i="18"/>
  <c r="AC30" i="18"/>
  <c r="AB30" i="18"/>
  <c r="AA30" i="18"/>
  <c r="Z30" i="18"/>
  <c r="Y30" i="18"/>
  <c r="X30" i="18"/>
  <c r="W30" i="18"/>
  <c r="V30" i="18"/>
  <c r="U30" i="18"/>
  <c r="T30" i="18"/>
  <c r="S30" i="18"/>
  <c r="R30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R29" i="18"/>
  <c r="CM29" i="18"/>
  <c r="CL29" i="18"/>
  <c r="CK29" i="18"/>
  <c r="CJ29" i="18"/>
  <c r="CI29" i="18"/>
  <c r="CH29" i="18"/>
  <c r="CG29" i="18"/>
  <c r="CF29" i="18"/>
  <c r="CE29" i="18"/>
  <c r="CD29" i="18"/>
  <c r="CC29" i="18"/>
  <c r="CB29" i="18"/>
  <c r="CA29" i="18"/>
  <c r="BZ29" i="18"/>
  <c r="BY29" i="18"/>
  <c r="BX29" i="18"/>
  <c r="BW29" i="18"/>
  <c r="BV29" i="18"/>
  <c r="BU29" i="18"/>
  <c r="BT29" i="18"/>
  <c r="BS29" i="18"/>
  <c r="BR29" i="18"/>
  <c r="BQ29" i="18"/>
  <c r="BP29" i="18"/>
  <c r="BO29" i="18"/>
  <c r="BN29" i="18"/>
  <c r="BM29" i="18"/>
  <c r="BL29" i="18"/>
  <c r="BK29" i="18"/>
  <c r="BJ29" i="18"/>
  <c r="BI29" i="18"/>
  <c r="BH29" i="18"/>
  <c r="BG29" i="18"/>
  <c r="BF29" i="18"/>
  <c r="BE29" i="18"/>
  <c r="BD29" i="18"/>
  <c r="BC29" i="18"/>
  <c r="BB29" i="18"/>
  <c r="BA29" i="18"/>
  <c r="AZ29" i="18"/>
  <c r="AY29" i="18"/>
  <c r="AX29" i="18"/>
  <c r="AW29" i="18"/>
  <c r="AV29" i="18"/>
  <c r="AU29" i="18"/>
  <c r="AT29" i="18"/>
  <c r="AS29" i="18"/>
  <c r="AR29" i="18"/>
  <c r="AQ29" i="18"/>
  <c r="AP29" i="18"/>
  <c r="AO29" i="18"/>
  <c r="AN29" i="18"/>
  <c r="AM29" i="18"/>
  <c r="AL29" i="18"/>
  <c r="AK29" i="18"/>
  <c r="AJ29" i="18"/>
  <c r="AI29" i="18"/>
  <c r="AH29" i="18"/>
  <c r="AG29" i="18"/>
  <c r="AF29" i="18"/>
  <c r="AE29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R29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R28" i="18"/>
  <c r="CM28" i="18"/>
  <c r="CL28" i="18"/>
  <c r="CK28" i="18"/>
  <c r="CJ28" i="18"/>
  <c r="CI28" i="18"/>
  <c r="CH28" i="18"/>
  <c r="CG28" i="18"/>
  <c r="CF28" i="18"/>
  <c r="CE28" i="18"/>
  <c r="CD28" i="18"/>
  <c r="CC28" i="18"/>
  <c r="CB28" i="18"/>
  <c r="CA28" i="18"/>
  <c r="BZ28" i="18"/>
  <c r="BY28" i="18"/>
  <c r="BX28" i="18"/>
  <c r="BW28" i="18"/>
  <c r="BV28" i="18"/>
  <c r="BU28" i="18"/>
  <c r="BT28" i="18"/>
  <c r="BS28" i="18"/>
  <c r="BR28" i="18"/>
  <c r="BQ28" i="18"/>
  <c r="BP28" i="18"/>
  <c r="BO28" i="18"/>
  <c r="BN28" i="18"/>
  <c r="BM28" i="18"/>
  <c r="BL28" i="18"/>
  <c r="BK28" i="18"/>
  <c r="BJ28" i="18"/>
  <c r="BI28" i="18"/>
  <c r="BH28" i="18"/>
  <c r="BG28" i="18"/>
  <c r="BF28" i="18"/>
  <c r="BE28" i="18"/>
  <c r="BD28" i="18"/>
  <c r="BC28" i="18"/>
  <c r="BB28" i="18"/>
  <c r="BA28" i="18"/>
  <c r="AZ28" i="18"/>
  <c r="AY28" i="18"/>
  <c r="AX28" i="18"/>
  <c r="AW28" i="18"/>
  <c r="AV28" i="18"/>
  <c r="AU28" i="18"/>
  <c r="AT28" i="18"/>
  <c r="AS28" i="18"/>
  <c r="AR28" i="18"/>
  <c r="AQ28" i="18"/>
  <c r="AP28" i="18"/>
  <c r="AO28" i="18"/>
  <c r="AN28" i="18"/>
  <c r="AM28" i="18"/>
  <c r="AL28" i="18"/>
  <c r="AK28" i="18"/>
  <c r="AJ28" i="18"/>
  <c r="AI28" i="18"/>
  <c r="AH28" i="18"/>
  <c r="AG28" i="18"/>
  <c r="AF28" i="18"/>
  <c r="AE28" i="18"/>
  <c r="AD28" i="18"/>
  <c r="AC28" i="18"/>
  <c r="AB28" i="18"/>
  <c r="AA28" i="18"/>
  <c r="Z28" i="18"/>
  <c r="Y28" i="18"/>
  <c r="X28" i="18"/>
  <c r="W28" i="18"/>
  <c r="V28" i="18"/>
  <c r="U28" i="18"/>
  <c r="T28" i="18"/>
  <c r="S28" i="18"/>
  <c r="R28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R27" i="18"/>
  <c r="CM27" i="18"/>
  <c r="CL27" i="18"/>
  <c r="CK27" i="18"/>
  <c r="CJ27" i="18"/>
  <c r="CI27" i="18"/>
  <c r="CH27" i="18"/>
  <c r="CG27" i="18"/>
  <c r="CF27" i="18"/>
  <c r="CE27" i="18"/>
  <c r="CD27" i="18"/>
  <c r="CC27" i="18"/>
  <c r="CB27" i="18"/>
  <c r="CA27" i="18"/>
  <c r="BZ27" i="18"/>
  <c r="BY27" i="18"/>
  <c r="BX27" i="18"/>
  <c r="BW27" i="18"/>
  <c r="BV27" i="18"/>
  <c r="BU27" i="18"/>
  <c r="BT27" i="18"/>
  <c r="BS27" i="18"/>
  <c r="BR27" i="18"/>
  <c r="BQ27" i="18"/>
  <c r="BP27" i="18"/>
  <c r="BO27" i="18"/>
  <c r="BN27" i="18"/>
  <c r="BM27" i="18"/>
  <c r="BL27" i="18"/>
  <c r="BK27" i="18"/>
  <c r="BJ27" i="18"/>
  <c r="BI27" i="18"/>
  <c r="BH27" i="18"/>
  <c r="BG27" i="18"/>
  <c r="BF27" i="18"/>
  <c r="BE27" i="18"/>
  <c r="BD27" i="18"/>
  <c r="BC27" i="18"/>
  <c r="BB27" i="18"/>
  <c r="BA27" i="18"/>
  <c r="AZ27" i="18"/>
  <c r="AY27" i="18"/>
  <c r="AX27" i="18"/>
  <c r="AW27" i="18"/>
  <c r="AV27" i="18"/>
  <c r="AU27" i="18"/>
  <c r="AT27" i="18"/>
  <c r="AS27" i="18"/>
  <c r="AR27" i="18"/>
  <c r="AQ27" i="18"/>
  <c r="AP27" i="18"/>
  <c r="AO27" i="18"/>
  <c r="AN27" i="18"/>
  <c r="AM27" i="18"/>
  <c r="AL27" i="18"/>
  <c r="AK27" i="18"/>
  <c r="AJ27" i="18"/>
  <c r="AI27" i="18"/>
  <c r="AH27" i="18"/>
  <c r="AG27" i="18"/>
  <c r="AF27" i="18"/>
  <c r="AE27" i="18"/>
  <c r="AD27" i="18"/>
  <c r="AC27" i="18"/>
  <c r="AB27" i="18"/>
  <c r="AA27" i="18"/>
  <c r="Z27" i="18"/>
  <c r="Y27" i="18"/>
  <c r="X27" i="18"/>
  <c r="W27" i="18"/>
  <c r="V27" i="18"/>
  <c r="U27" i="18"/>
  <c r="T27" i="18"/>
  <c r="S27" i="18"/>
  <c r="R27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R26" i="18"/>
  <c r="CM26" i="18"/>
  <c r="CL26" i="18"/>
  <c r="CK26" i="18"/>
  <c r="CJ26" i="18"/>
  <c r="CI26" i="18"/>
  <c r="CH26" i="18"/>
  <c r="CG26" i="18"/>
  <c r="CF26" i="18"/>
  <c r="CE26" i="18"/>
  <c r="CD26" i="18"/>
  <c r="CC26" i="18"/>
  <c r="CB26" i="18"/>
  <c r="CA26" i="18"/>
  <c r="BZ26" i="18"/>
  <c r="BY26" i="18"/>
  <c r="BX26" i="18"/>
  <c r="BW26" i="18"/>
  <c r="BV26" i="18"/>
  <c r="BU26" i="18"/>
  <c r="BT26" i="18"/>
  <c r="BS26" i="18"/>
  <c r="BR26" i="18"/>
  <c r="BQ26" i="18"/>
  <c r="BP26" i="18"/>
  <c r="BO26" i="18"/>
  <c r="BN26" i="18"/>
  <c r="BM26" i="18"/>
  <c r="BL26" i="18"/>
  <c r="BK26" i="18"/>
  <c r="BJ26" i="18"/>
  <c r="BI26" i="18"/>
  <c r="BH26" i="18"/>
  <c r="BG26" i="18"/>
  <c r="BF26" i="18"/>
  <c r="BE26" i="18"/>
  <c r="BD26" i="18"/>
  <c r="BC26" i="18"/>
  <c r="BB26" i="18"/>
  <c r="BA26" i="18"/>
  <c r="AZ26" i="18"/>
  <c r="AY26" i="18"/>
  <c r="AX26" i="18"/>
  <c r="AW26" i="18"/>
  <c r="AV26" i="18"/>
  <c r="AU26" i="18"/>
  <c r="AT26" i="18"/>
  <c r="AS26" i="18"/>
  <c r="AR26" i="18"/>
  <c r="AQ26" i="18"/>
  <c r="AP26" i="18"/>
  <c r="AO26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R25" i="18"/>
  <c r="CM25" i="18"/>
  <c r="CL25" i="18"/>
  <c r="CK25" i="18"/>
  <c r="CJ25" i="18"/>
  <c r="CI25" i="18"/>
  <c r="CH25" i="18"/>
  <c r="CG25" i="18"/>
  <c r="CF25" i="18"/>
  <c r="CE25" i="18"/>
  <c r="CD25" i="18"/>
  <c r="CC25" i="18"/>
  <c r="CB25" i="18"/>
  <c r="CA25" i="18"/>
  <c r="BZ25" i="18"/>
  <c r="BY25" i="18"/>
  <c r="BX25" i="18"/>
  <c r="BW25" i="18"/>
  <c r="BV25" i="18"/>
  <c r="BU25" i="18"/>
  <c r="BT25" i="18"/>
  <c r="BS25" i="18"/>
  <c r="BR25" i="18"/>
  <c r="BQ25" i="18"/>
  <c r="BP25" i="18"/>
  <c r="BO25" i="18"/>
  <c r="BN25" i="18"/>
  <c r="BM25" i="18"/>
  <c r="BL25" i="18"/>
  <c r="BK25" i="18"/>
  <c r="BJ25" i="18"/>
  <c r="BI25" i="18"/>
  <c r="BH25" i="18"/>
  <c r="BG25" i="18"/>
  <c r="BF25" i="18"/>
  <c r="BE25" i="18"/>
  <c r="BD25" i="18"/>
  <c r="BC25" i="18"/>
  <c r="BB25" i="18"/>
  <c r="BA25" i="18"/>
  <c r="AZ25" i="18"/>
  <c r="AY25" i="18"/>
  <c r="AX25" i="18"/>
  <c r="AW25" i="18"/>
  <c r="AV25" i="18"/>
  <c r="AU25" i="18"/>
  <c r="AT25" i="18"/>
  <c r="AS25" i="18"/>
  <c r="AR25" i="18"/>
  <c r="AQ25" i="18"/>
  <c r="AP25" i="18"/>
  <c r="AO25" i="18"/>
  <c r="AN25" i="18"/>
  <c r="AM25" i="18"/>
  <c r="AL25" i="18"/>
  <c r="AK25" i="18"/>
  <c r="AJ25" i="18"/>
  <c r="AI25" i="18"/>
  <c r="AH25" i="18"/>
  <c r="AG25" i="18"/>
  <c r="AF25" i="18"/>
  <c r="AE25" i="18"/>
  <c r="AD25" i="18"/>
  <c r="AC25" i="18"/>
  <c r="AB25" i="18"/>
  <c r="AA25" i="18"/>
  <c r="Z25" i="18"/>
  <c r="Y25" i="18"/>
  <c r="X25" i="18"/>
  <c r="W25" i="18"/>
  <c r="V25" i="18"/>
  <c r="U25" i="18"/>
  <c r="T25" i="18"/>
  <c r="S25" i="18"/>
  <c r="R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R24" i="18"/>
  <c r="CM24" i="18"/>
  <c r="CL24" i="18"/>
  <c r="CK24" i="18"/>
  <c r="CJ24" i="18"/>
  <c r="CI24" i="18"/>
  <c r="CH24" i="18"/>
  <c r="CG24" i="18"/>
  <c r="CF24" i="18"/>
  <c r="CE24" i="18"/>
  <c r="CD24" i="18"/>
  <c r="CC24" i="18"/>
  <c r="CB24" i="18"/>
  <c r="CA24" i="18"/>
  <c r="BZ24" i="18"/>
  <c r="BY24" i="18"/>
  <c r="BX24" i="18"/>
  <c r="BW24" i="18"/>
  <c r="BV24" i="18"/>
  <c r="BU24" i="18"/>
  <c r="BT24" i="18"/>
  <c r="BS24" i="18"/>
  <c r="BR24" i="18"/>
  <c r="BQ24" i="18"/>
  <c r="BP24" i="18"/>
  <c r="BO24" i="18"/>
  <c r="BN24" i="18"/>
  <c r="BM24" i="18"/>
  <c r="BL24" i="18"/>
  <c r="BK24" i="18"/>
  <c r="BJ24" i="18"/>
  <c r="BI24" i="18"/>
  <c r="BH24" i="18"/>
  <c r="BG24" i="18"/>
  <c r="BF24" i="18"/>
  <c r="BE24" i="18"/>
  <c r="BD24" i="18"/>
  <c r="BC24" i="18"/>
  <c r="BB24" i="18"/>
  <c r="BA24" i="18"/>
  <c r="AZ24" i="18"/>
  <c r="AY24" i="18"/>
  <c r="AX24" i="18"/>
  <c r="AW24" i="18"/>
  <c r="AV24" i="18"/>
  <c r="AU24" i="18"/>
  <c r="AT24" i="18"/>
  <c r="AS24" i="18"/>
  <c r="AR24" i="18"/>
  <c r="AQ24" i="18"/>
  <c r="AP24" i="18"/>
  <c r="AO24" i="18"/>
  <c r="AN24" i="18"/>
  <c r="AM24" i="18"/>
  <c r="AL24" i="18"/>
  <c r="AK24" i="18"/>
  <c r="AJ24" i="18"/>
  <c r="AI24" i="18"/>
  <c r="AH24" i="18"/>
  <c r="AG24" i="18"/>
  <c r="AF24" i="18"/>
  <c r="AE24" i="18"/>
  <c r="AD24" i="18"/>
  <c r="AC24" i="18"/>
  <c r="AB24" i="18"/>
  <c r="AA24" i="18"/>
  <c r="Z24" i="18"/>
  <c r="Y24" i="18"/>
  <c r="X24" i="18"/>
  <c r="W24" i="18"/>
  <c r="V24" i="18"/>
  <c r="U24" i="18"/>
  <c r="T24" i="18"/>
  <c r="S24" i="18"/>
  <c r="R24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R23" i="18"/>
  <c r="CM23" i="18"/>
  <c r="CL23" i="18"/>
  <c r="CK23" i="18"/>
  <c r="CJ23" i="18"/>
  <c r="CI23" i="18"/>
  <c r="CH23" i="18"/>
  <c r="CG23" i="18"/>
  <c r="CF23" i="18"/>
  <c r="CE23" i="18"/>
  <c r="CD23" i="18"/>
  <c r="CC23" i="18"/>
  <c r="CB23" i="18"/>
  <c r="CA23" i="18"/>
  <c r="BZ23" i="18"/>
  <c r="BY23" i="18"/>
  <c r="BX23" i="18"/>
  <c r="BW23" i="18"/>
  <c r="BV23" i="18"/>
  <c r="BU23" i="18"/>
  <c r="BT23" i="18"/>
  <c r="BS23" i="18"/>
  <c r="BR23" i="18"/>
  <c r="BQ23" i="18"/>
  <c r="BP23" i="18"/>
  <c r="BO23" i="18"/>
  <c r="BN23" i="18"/>
  <c r="BM23" i="18"/>
  <c r="BL23" i="18"/>
  <c r="BK23" i="18"/>
  <c r="BJ23" i="18"/>
  <c r="BI23" i="18"/>
  <c r="BH23" i="18"/>
  <c r="BG23" i="18"/>
  <c r="BF23" i="18"/>
  <c r="BE23" i="18"/>
  <c r="BD23" i="18"/>
  <c r="BC23" i="18"/>
  <c r="BB23" i="18"/>
  <c r="BA23" i="18"/>
  <c r="AZ23" i="18"/>
  <c r="AY23" i="18"/>
  <c r="AX23" i="18"/>
  <c r="AW23" i="18"/>
  <c r="AV23" i="18"/>
  <c r="AU23" i="18"/>
  <c r="AT23" i="18"/>
  <c r="AS23" i="18"/>
  <c r="AR23" i="18"/>
  <c r="AQ23" i="18"/>
  <c r="AP23" i="18"/>
  <c r="AO23" i="18"/>
  <c r="AN23" i="18"/>
  <c r="AM23" i="18"/>
  <c r="AL23" i="18"/>
  <c r="AK23" i="18"/>
  <c r="AJ23" i="18"/>
  <c r="AI23" i="18"/>
  <c r="AH23" i="18"/>
  <c r="AG23" i="18"/>
  <c r="AF23" i="18"/>
  <c r="AE23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R23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R22" i="18"/>
  <c r="CM22" i="18"/>
  <c r="CL22" i="18"/>
  <c r="CK22" i="18"/>
  <c r="CJ22" i="18"/>
  <c r="CI22" i="18"/>
  <c r="CH22" i="18"/>
  <c r="CG22" i="18"/>
  <c r="CF22" i="18"/>
  <c r="CE22" i="18"/>
  <c r="CD22" i="18"/>
  <c r="CC22" i="18"/>
  <c r="CB22" i="18"/>
  <c r="CA22" i="18"/>
  <c r="BZ22" i="18"/>
  <c r="BY22" i="18"/>
  <c r="BX22" i="18"/>
  <c r="BW22" i="18"/>
  <c r="BV22" i="18"/>
  <c r="BU22" i="18"/>
  <c r="BT22" i="18"/>
  <c r="BS22" i="18"/>
  <c r="BR22" i="18"/>
  <c r="BQ22" i="18"/>
  <c r="BP22" i="18"/>
  <c r="BO22" i="18"/>
  <c r="BN22" i="18"/>
  <c r="BM22" i="18"/>
  <c r="BL22" i="18"/>
  <c r="BK22" i="18"/>
  <c r="BJ22" i="18"/>
  <c r="BI22" i="18"/>
  <c r="BH22" i="18"/>
  <c r="BG22" i="18"/>
  <c r="BF22" i="18"/>
  <c r="BE22" i="18"/>
  <c r="BD22" i="18"/>
  <c r="BC22" i="18"/>
  <c r="BB22" i="18"/>
  <c r="BA22" i="18"/>
  <c r="AZ22" i="18"/>
  <c r="AY22" i="18"/>
  <c r="AX22" i="18"/>
  <c r="AW22" i="18"/>
  <c r="AV22" i="18"/>
  <c r="AU22" i="18"/>
  <c r="AT22" i="18"/>
  <c r="AS22" i="18"/>
  <c r="AR22" i="18"/>
  <c r="AQ22" i="18"/>
  <c r="AP22" i="18"/>
  <c r="AO22" i="18"/>
  <c r="AN22" i="18"/>
  <c r="AM22" i="18"/>
  <c r="AL22" i="18"/>
  <c r="AK22" i="18"/>
  <c r="AJ22" i="18"/>
  <c r="AI22" i="18"/>
  <c r="AH22" i="18"/>
  <c r="AG22" i="18"/>
  <c r="AF22" i="18"/>
  <c r="AE22" i="18"/>
  <c r="AD22" i="18"/>
  <c r="AC22" i="18"/>
  <c r="AB22" i="18"/>
  <c r="AA22" i="18"/>
  <c r="Z22" i="18"/>
  <c r="Y22" i="18"/>
  <c r="X22" i="18"/>
  <c r="W22" i="18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R21" i="18"/>
  <c r="CM21" i="18"/>
  <c r="CL21" i="18"/>
  <c r="CK21" i="18"/>
  <c r="CJ21" i="18"/>
  <c r="CI21" i="18"/>
  <c r="CH21" i="18"/>
  <c r="CG21" i="18"/>
  <c r="CF21" i="18"/>
  <c r="CE21" i="18"/>
  <c r="CD21" i="18"/>
  <c r="CC21" i="18"/>
  <c r="CB21" i="18"/>
  <c r="CA21" i="18"/>
  <c r="BZ21" i="18"/>
  <c r="BY21" i="18"/>
  <c r="BX21" i="18"/>
  <c r="BW21" i="18"/>
  <c r="BV21" i="18"/>
  <c r="BU21" i="18"/>
  <c r="BT21" i="18"/>
  <c r="BS21" i="18"/>
  <c r="BR21" i="18"/>
  <c r="BQ21" i="18"/>
  <c r="BP21" i="18"/>
  <c r="BO21" i="18"/>
  <c r="BN21" i="18"/>
  <c r="BM21" i="18"/>
  <c r="BL21" i="18"/>
  <c r="BK21" i="18"/>
  <c r="BJ21" i="18"/>
  <c r="BI21" i="18"/>
  <c r="BH21" i="18"/>
  <c r="BG21" i="18"/>
  <c r="BF21" i="18"/>
  <c r="BE21" i="18"/>
  <c r="BD21" i="18"/>
  <c r="BC21" i="18"/>
  <c r="BB21" i="18"/>
  <c r="BA21" i="18"/>
  <c r="AZ21" i="18"/>
  <c r="AY21" i="18"/>
  <c r="AX21" i="18"/>
  <c r="AW21" i="18"/>
  <c r="AV21" i="18"/>
  <c r="AU21" i="18"/>
  <c r="AT21" i="18"/>
  <c r="AS21" i="18"/>
  <c r="AR21" i="18"/>
  <c r="AQ21" i="18"/>
  <c r="AP21" i="18"/>
  <c r="AO21" i="18"/>
  <c r="AN21" i="18"/>
  <c r="AM21" i="18"/>
  <c r="AL21" i="18"/>
  <c r="AK21" i="18"/>
  <c r="AJ21" i="18"/>
  <c r="AI21" i="18"/>
  <c r="AH21" i="18"/>
  <c r="AG21" i="18"/>
  <c r="AF21" i="18"/>
  <c r="AE21" i="18"/>
  <c r="AD21" i="18"/>
  <c r="AC21" i="18"/>
  <c r="AB21" i="18"/>
  <c r="AA21" i="18"/>
  <c r="Z21" i="18"/>
  <c r="Y21" i="18"/>
  <c r="X21" i="18"/>
  <c r="W21" i="18"/>
  <c r="V21" i="18"/>
  <c r="U21" i="18"/>
  <c r="T21" i="18"/>
  <c r="S21" i="18"/>
  <c r="R21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R20" i="18"/>
  <c r="CM20" i="18"/>
  <c r="CL20" i="18"/>
  <c r="CK20" i="18"/>
  <c r="CJ20" i="18"/>
  <c r="CI20" i="18"/>
  <c r="CH20" i="18"/>
  <c r="CG20" i="18"/>
  <c r="CF20" i="18"/>
  <c r="CE20" i="18"/>
  <c r="CD20" i="18"/>
  <c r="CC20" i="18"/>
  <c r="CB20" i="18"/>
  <c r="CA20" i="18"/>
  <c r="BZ20" i="18"/>
  <c r="BY20" i="18"/>
  <c r="BX20" i="18"/>
  <c r="BW20" i="18"/>
  <c r="BV20" i="18"/>
  <c r="BU20" i="18"/>
  <c r="BT20" i="18"/>
  <c r="BS20" i="18"/>
  <c r="BR20" i="18"/>
  <c r="BQ20" i="18"/>
  <c r="BP20" i="18"/>
  <c r="BO20" i="18"/>
  <c r="BN20" i="18"/>
  <c r="BM20" i="18"/>
  <c r="BL20" i="18"/>
  <c r="BK20" i="18"/>
  <c r="BJ20" i="18"/>
  <c r="BI20" i="18"/>
  <c r="BH20" i="18"/>
  <c r="BG20" i="18"/>
  <c r="BF20" i="18"/>
  <c r="BE20" i="18"/>
  <c r="BD20" i="18"/>
  <c r="BC20" i="18"/>
  <c r="BB20" i="18"/>
  <c r="BA20" i="18"/>
  <c r="AZ20" i="18"/>
  <c r="AY20" i="18"/>
  <c r="AX20" i="18"/>
  <c r="AW20" i="18"/>
  <c r="AV20" i="18"/>
  <c r="AU20" i="18"/>
  <c r="AT20" i="18"/>
  <c r="AS20" i="18"/>
  <c r="AR20" i="18"/>
  <c r="AQ20" i="18"/>
  <c r="AP20" i="18"/>
  <c r="AO20" i="18"/>
  <c r="AN20" i="18"/>
  <c r="AM20" i="18"/>
  <c r="AL20" i="18"/>
  <c r="AK20" i="18"/>
  <c r="AJ20" i="18"/>
  <c r="AI20" i="18"/>
  <c r="AH20" i="18"/>
  <c r="AG20" i="18"/>
  <c r="AF20" i="18"/>
  <c r="AE20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R20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R19" i="18"/>
  <c r="CM19" i="18"/>
  <c r="CL19" i="18"/>
  <c r="CK19" i="18"/>
  <c r="CJ19" i="18"/>
  <c r="CI19" i="18"/>
  <c r="CH19" i="18"/>
  <c r="CG19" i="18"/>
  <c r="CF19" i="18"/>
  <c r="CE19" i="18"/>
  <c r="CD19" i="18"/>
  <c r="CC19" i="18"/>
  <c r="CB19" i="18"/>
  <c r="CA19" i="18"/>
  <c r="BZ19" i="18"/>
  <c r="BY19" i="18"/>
  <c r="BX19" i="18"/>
  <c r="BW19" i="18"/>
  <c r="BV19" i="18"/>
  <c r="BU19" i="18"/>
  <c r="BT19" i="18"/>
  <c r="BS19" i="18"/>
  <c r="BR19" i="18"/>
  <c r="BQ19" i="18"/>
  <c r="BP19" i="18"/>
  <c r="BO19" i="18"/>
  <c r="BN19" i="18"/>
  <c r="BM19" i="18"/>
  <c r="BL19" i="18"/>
  <c r="BK19" i="18"/>
  <c r="BJ19" i="18"/>
  <c r="BI19" i="18"/>
  <c r="BH19" i="18"/>
  <c r="BG19" i="18"/>
  <c r="BF19" i="18"/>
  <c r="BE19" i="18"/>
  <c r="BD19" i="18"/>
  <c r="BC19" i="18"/>
  <c r="BB19" i="18"/>
  <c r="BA19" i="18"/>
  <c r="AZ19" i="18"/>
  <c r="AY19" i="18"/>
  <c r="AX19" i="18"/>
  <c r="AW19" i="18"/>
  <c r="AV19" i="18"/>
  <c r="AU19" i="18"/>
  <c r="AT19" i="18"/>
  <c r="AS19" i="18"/>
  <c r="AR19" i="18"/>
  <c r="AQ19" i="18"/>
  <c r="AP19" i="18"/>
  <c r="AO19" i="18"/>
  <c r="AN19" i="18"/>
  <c r="AM19" i="18"/>
  <c r="AL19" i="18"/>
  <c r="AK19" i="18"/>
  <c r="AJ19" i="18"/>
  <c r="AI19" i="18"/>
  <c r="AH19" i="18"/>
  <c r="AG19" i="18"/>
  <c r="AF19" i="18"/>
  <c r="AE19" i="18"/>
  <c r="AD19" i="18"/>
  <c r="AC19" i="18"/>
  <c r="AB19" i="18"/>
  <c r="AA19" i="18"/>
  <c r="Z19" i="18"/>
  <c r="Y19" i="18"/>
  <c r="X19" i="18"/>
  <c r="W19" i="18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R18" i="18"/>
  <c r="CM18" i="18"/>
  <c r="CL18" i="18"/>
  <c r="CK18" i="18"/>
  <c r="CJ18" i="18"/>
  <c r="CI18" i="18"/>
  <c r="CH18" i="18"/>
  <c r="CG18" i="18"/>
  <c r="CF18" i="18"/>
  <c r="CE18" i="18"/>
  <c r="CD18" i="18"/>
  <c r="CC18" i="18"/>
  <c r="CB18" i="18"/>
  <c r="CA18" i="18"/>
  <c r="BZ18" i="18"/>
  <c r="BY18" i="18"/>
  <c r="BX18" i="18"/>
  <c r="BW18" i="18"/>
  <c r="BV18" i="18"/>
  <c r="BU18" i="18"/>
  <c r="BT18" i="18"/>
  <c r="BS18" i="18"/>
  <c r="BR18" i="18"/>
  <c r="BQ18" i="18"/>
  <c r="BP18" i="18"/>
  <c r="BO18" i="18"/>
  <c r="BN18" i="18"/>
  <c r="BM18" i="18"/>
  <c r="BL18" i="18"/>
  <c r="BK18" i="18"/>
  <c r="BJ18" i="18"/>
  <c r="BI18" i="18"/>
  <c r="BH18" i="18"/>
  <c r="BG18" i="18"/>
  <c r="BF18" i="18"/>
  <c r="BE18" i="18"/>
  <c r="BD18" i="18"/>
  <c r="BC18" i="18"/>
  <c r="BB18" i="18"/>
  <c r="BA18" i="18"/>
  <c r="AZ18" i="18"/>
  <c r="AY18" i="18"/>
  <c r="AX18" i="18"/>
  <c r="AW18" i="18"/>
  <c r="AV18" i="18"/>
  <c r="AU18" i="18"/>
  <c r="AT18" i="18"/>
  <c r="AS18" i="18"/>
  <c r="AR18" i="18"/>
  <c r="AQ18" i="18"/>
  <c r="AP18" i="18"/>
  <c r="AO18" i="18"/>
  <c r="AN18" i="18"/>
  <c r="AM18" i="18"/>
  <c r="AL18" i="18"/>
  <c r="AK18" i="18"/>
  <c r="AJ18" i="18"/>
  <c r="AI18" i="18"/>
  <c r="AH18" i="18"/>
  <c r="AG18" i="18"/>
  <c r="AF18" i="18"/>
  <c r="AE18" i="18"/>
  <c r="AD18" i="18"/>
  <c r="AC18" i="18"/>
  <c r="AB18" i="18"/>
  <c r="AA18" i="18"/>
  <c r="Z18" i="18"/>
  <c r="Y18" i="18"/>
  <c r="X18" i="18"/>
  <c r="W18" i="18"/>
  <c r="V18" i="18"/>
  <c r="U18" i="18"/>
  <c r="T18" i="18"/>
  <c r="S18" i="18"/>
  <c r="R18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R17" i="18"/>
  <c r="CM17" i="18"/>
  <c r="CL17" i="18"/>
  <c r="CK17" i="18"/>
  <c r="CJ17" i="18"/>
  <c r="CI17" i="18"/>
  <c r="CH17" i="18"/>
  <c r="CG17" i="18"/>
  <c r="CF17" i="18"/>
  <c r="CE17" i="18"/>
  <c r="CD17" i="18"/>
  <c r="CC17" i="18"/>
  <c r="CB17" i="18"/>
  <c r="CA17" i="18"/>
  <c r="BZ17" i="18"/>
  <c r="BY17" i="18"/>
  <c r="BX17" i="18"/>
  <c r="BW17" i="18"/>
  <c r="BV17" i="18"/>
  <c r="BU17" i="18"/>
  <c r="BT17" i="18"/>
  <c r="BS17" i="18"/>
  <c r="BR17" i="18"/>
  <c r="BQ17" i="18"/>
  <c r="BP17" i="18"/>
  <c r="BO17" i="18"/>
  <c r="BN17" i="18"/>
  <c r="BM17" i="18"/>
  <c r="BL17" i="18"/>
  <c r="BK17" i="18"/>
  <c r="BJ17" i="18"/>
  <c r="BI17" i="18"/>
  <c r="BH17" i="18"/>
  <c r="BG17" i="18"/>
  <c r="BF17" i="18"/>
  <c r="BE17" i="18"/>
  <c r="BD17" i="18"/>
  <c r="BC17" i="18"/>
  <c r="BB17" i="18"/>
  <c r="BA17" i="18"/>
  <c r="AZ17" i="18"/>
  <c r="AY17" i="18"/>
  <c r="AX17" i="18"/>
  <c r="AW17" i="18"/>
  <c r="AV17" i="18"/>
  <c r="AU17" i="18"/>
  <c r="AT17" i="18"/>
  <c r="AS17" i="18"/>
  <c r="AR17" i="18"/>
  <c r="AQ17" i="18"/>
  <c r="AP17" i="18"/>
  <c r="AO17" i="18"/>
  <c r="AN17" i="18"/>
  <c r="AM17" i="18"/>
  <c r="AL17" i="18"/>
  <c r="AK17" i="18"/>
  <c r="AJ17" i="18"/>
  <c r="AI17" i="18"/>
  <c r="AH17" i="18"/>
  <c r="AG17" i="18"/>
  <c r="AF17" i="18"/>
  <c r="AE17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R16" i="18"/>
  <c r="CM16" i="18"/>
  <c r="CL16" i="18"/>
  <c r="CK16" i="18"/>
  <c r="CJ16" i="18"/>
  <c r="CI16" i="18"/>
  <c r="CH16" i="18"/>
  <c r="CG16" i="18"/>
  <c r="CF16" i="18"/>
  <c r="CE16" i="18"/>
  <c r="CD16" i="18"/>
  <c r="CC16" i="18"/>
  <c r="CB16" i="18"/>
  <c r="CA16" i="18"/>
  <c r="BZ16" i="18"/>
  <c r="BY16" i="18"/>
  <c r="BX16" i="18"/>
  <c r="BW16" i="18"/>
  <c r="BV16" i="18"/>
  <c r="BU16" i="18"/>
  <c r="BT16" i="18"/>
  <c r="BS16" i="18"/>
  <c r="BR16" i="18"/>
  <c r="BQ16" i="18"/>
  <c r="BP16" i="18"/>
  <c r="BO16" i="18"/>
  <c r="BN16" i="18"/>
  <c r="BM16" i="18"/>
  <c r="BL16" i="18"/>
  <c r="BK16" i="18"/>
  <c r="BJ16" i="18"/>
  <c r="BI16" i="18"/>
  <c r="BH16" i="18"/>
  <c r="BG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R15" i="18"/>
  <c r="CM15" i="18"/>
  <c r="CL15" i="18"/>
  <c r="CK15" i="18"/>
  <c r="CJ15" i="18"/>
  <c r="CI15" i="18"/>
  <c r="CH15" i="18"/>
  <c r="CG15" i="18"/>
  <c r="CF15" i="18"/>
  <c r="CE15" i="18"/>
  <c r="CD15" i="18"/>
  <c r="CC15" i="18"/>
  <c r="CB15" i="18"/>
  <c r="CA15" i="18"/>
  <c r="BZ15" i="18"/>
  <c r="BY15" i="18"/>
  <c r="BX15" i="18"/>
  <c r="BW15" i="18"/>
  <c r="BV15" i="18"/>
  <c r="BU15" i="18"/>
  <c r="BT15" i="18"/>
  <c r="BS15" i="18"/>
  <c r="BR15" i="18"/>
  <c r="BQ15" i="18"/>
  <c r="BP15" i="18"/>
  <c r="BO15" i="18"/>
  <c r="BN15" i="18"/>
  <c r="BM15" i="18"/>
  <c r="BL15" i="18"/>
  <c r="BK15" i="18"/>
  <c r="BJ15" i="18"/>
  <c r="BI15" i="18"/>
  <c r="BH15" i="18"/>
  <c r="BG15" i="18"/>
  <c r="BF15" i="18"/>
  <c r="BE15" i="18"/>
  <c r="BD15" i="18"/>
  <c r="BC15" i="18"/>
  <c r="BB15" i="18"/>
  <c r="BA15" i="18"/>
  <c r="AZ15" i="18"/>
  <c r="AY15" i="18"/>
  <c r="AX15" i="18"/>
  <c r="AW15" i="18"/>
  <c r="AV15" i="18"/>
  <c r="AU15" i="18"/>
  <c r="AT15" i="18"/>
  <c r="AS15" i="18"/>
  <c r="AR15" i="18"/>
  <c r="AQ15" i="18"/>
  <c r="AP15" i="18"/>
  <c r="AO15" i="18"/>
  <c r="AN15" i="18"/>
  <c r="AM15" i="18"/>
  <c r="AL15" i="18"/>
  <c r="AK15" i="18"/>
  <c r="AJ15" i="18"/>
  <c r="AI15" i="18"/>
  <c r="AH15" i="18"/>
  <c r="AG15" i="18"/>
  <c r="AF15" i="18"/>
  <c r="AE15" i="18"/>
  <c r="AD15" i="18"/>
  <c r="AC15" i="18"/>
  <c r="AB15" i="18"/>
  <c r="AA15" i="18"/>
  <c r="Z15" i="18"/>
  <c r="Y15" i="18"/>
  <c r="X15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R14" i="18"/>
  <c r="CM14" i="18"/>
  <c r="CL14" i="18"/>
  <c r="CK14" i="18"/>
  <c r="CJ14" i="18"/>
  <c r="CI14" i="18"/>
  <c r="CH14" i="18"/>
  <c r="CG14" i="18"/>
  <c r="CF14" i="18"/>
  <c r="CE14" i="18"/>
  <c r="CD14" i="18"/>
  <c r="CC14" i="18"/>
  <c r="CB14" i="18"/>
  <c r="CA14" i="18"/>
  <c r="BZ14" i="18"/>
  <c r="BY14" i="18"/>
  <c r="BX14" i="18"/>
  <c r="BW14" i="18"/>
  <c r="BV14" i="18"/>
  <c r="BU14" i="18"/>
  <c r="BT14" i="18"/>
  <c r="BS14" i="18"/>
  <c r="BR14" i="18"/>
  <c r="BQ14" i="18"/>
  <c r="BP14" i="18"/>
  <c r="BO14" i="18"/>
  <c r="BN14" i="18"/>
  <c r="BM14" i="18"/>
  <c r="BL14" i="18"/>
  <c r="BK14" i="18"/>
  <c r="BJ14" i="18"/>
  <c r="BI14" i="18"/>
  <c r="BH14" i="18"/>
  <c r="BG14" i="18"/>
  <c r="BF14" i="18"/>
  <c r="BE14" i="18"/>
  <c r="BD14" i="18"/>
  <c r="BC14" i="18"/>
  <c r="BB14" i="18"/>
  <c r="BA14" i="18"/>
  <c r="AZ14" i="18"/>
  <c r="AY14" i="18"/>
  <c r="AX14" i="18"/>
  <c r="AW14" i="18"/>
  <c r="AV14" i="18"/>
  <c r="AU14" i="18"/>
  <c r="AT14" i="18"/>
  <c r="AS14" i="18"/>
  <c r="AR14" i="18"/>
  <c r="AQ14" i="18"/>
  <c r="AP14" i="18"/>
  <c r="AO14" i="18"/>
  <c r="AN14" i="18"/>
  <c r="AM14" i="18"/>
  <c r="AL14" i="18"/>
  <c r="AK14" i="18"/>
  <c r="AJ14" i="18"/>
  <c r="AI14" i="18"/>
  <c r="AH14" i="18"/>
  <c r="AG14" i="18"/>
  <c r="AF14" i="18"/>
  <c r="AE14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R14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R13" i="18"/>
  <c r="CM13" i="18"/>
  <c r="CL13" i="18"/>
  <c r="CK13" i="18"/>
  <c r="CJ13" i="18"/>
  <c r="CI13" i="18"/>
  <c r="CH13" i="18"/>
  <c r="CG13" i="18"/>
  <c r="CF13" i="18"/>
  <c r="CE13" i="18"/>
  <c r="CD13" i="18"/>
  <c r="CC13" i="18"/>
  <c r="CB13" i="18"/>
  <c r="CA13" i="18"/>
  <c r="BZ13" i="18"/>
  <c r="BY13" i="18"/>
  <c r="BX13" i="18"/>
  <c r="BW13" i="18"/>
  <c r="BV13" i="18"/>
  <c r="BU13" i="18"/>
  <c r="BT13" i="18"/>
  <c r="BS13" i="18"/>
  <c r="BR13" i="18"/>
  <c r="BQ13" i="18"/>
  <c r="BP13" i="18"/>
  <c r="BO13" i="18"/>
  <c r="BN13" i="18"/>
  <c r="BM13" i="18"/>
  <c r="BL13" i="18"/>
  <c r="BK13" i="18"/>
  <c r="BJ13" i="18"/>
  <c r="BI13" i="18"/>
  <c r="BH13" i="18"/>
  <c r="BG13" i="18"/>
  <c r="BF13" i="18"/>
  <c r="BE13" i="18"/>
  <c r="BD13" i="18"/>
  <c r="BC13" i="18"/>
  <c r="BB13" i="18"/>
  <c r="BA13" i="18"/>
  <c r="AZ13" i="18"/>
  <c r="AY13" i="18"/>
  <c r="AX13" i="18"/>
  <c r="AW13" i="18"/>
  <c r="AV13" i="18"/>
  <c r="AU13" i="18"/>
  <c r="AT13" i="18"/>
  <c r="AS13" i="18"/>
  <c r="AR13" i="18"/>
  <c r="AQ13" i="18"/>
  <c r="AP13" i="18"/>
  <c r="AO13" i="18"/>
  <c r="AN13" i="18"/>
  <c r="AM13" i="18"/>
  <c r="AL13" i="18"/>
  <c r="AK13" i="18"/>
  <c r="AJ13" i="18"/>
  <c r="AI13" i="18"/>
  <c r="AH13" i="18"/>
  <c r="AG13" i="18"/>
  <c r="AF13" i="18"/>
  <c r="AE13" i="18"/>
  <c r="AD13" i="18"/>
  <c r="AC13" i="18"/>
  <c r="AB13" i="18"/>
  <c r="AA13" i="18"/>
  <c r="Z13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R12" i="18"/>
  <c r="CM12" i="18"/>
  <c r="CL12" i="18"/>
  <c r="CK12" i="18"/>
  <c r="CJ12" i="18"/>
  <c r="CI12" i="18"/>
  <c r="CH12" i="18"/>
  <c r="CG12" i="18"/>
  <c r="CF12" i="18"/>
  <c r="CE12" i="18"/>
  <c r="CD12" i="18"/>
  <c r="CC12" i="18"/>
  <c r="CB12" i="18"/>
  <c r="CA12" i="18"/>
  <c r="BZ12" i="18"/>
  <c r="BY12" i="18"/>
  <c r="BX12" i="18"/>
  <c r="BW12" i="18"/>
  <c r="BV12" i="18"/>
  <c r="BU12" i="18"/>
  <c r="BT12" i="18"/>
  <c r="BS12" i="18"/>
  <c r="BR12" i="18"/>
  <c r="BQ12" i="18"/>
  <c r="BP12" i="18"/>
  <c r="BO12" i="18"/>
  <c r="BN12" i="18"/>
  <c r="BM12" i="18"/>
  <c r="BL12" i="18"/>
  <c r="BK12" i="18"/>
  <c r="BJ12" i="18"/>
  <c r="BI12" i="18"/>
  <c r="BH12" i="18"/>
  <c r="BG12" i="18"/>
  <c r="BF12" i="18"/>
  <c r="BE12" i="18"/>
  <c r="BD12" i="18"/>
  <c r="BC12" i="18"/>
  <c r="BB12" i="18"/>
  <c r="BA12" i="18"/>
  <c r="AZ12" i="18"/>
  <c r="AY12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L12" i="18"/>
  <c r="AK12" i="18"/>
  <c r="AJ12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R11" i="18"/>
  <c r="CM11" i="18"/>
  <c r="CL11" i="18"/>
  <c r="CK11" i="18"/>
  <c r="CJ11" i="18"/>
  <c r="CI11" i="18"/>
  <c r="CH11" i="18"/>
  <c r="CG11" i="18"/>
  <c r="CF11" i="18"/>
  <c r="CE11" i="18"/>
  <c r="CD11" i="18"/>
  <c r="CC11" i="18"/>
  <c r="CB11" i="18"/>
  <c r="CA11" i="18"/>
  <c r="BZ11" i="18"/>
  <c r="BY11" i="18"/>
  <c r="BX11" i="18"/>
  <c r="BW11" i="18"/>
  <c r="BV11" i="18"/>
  <c r="BU11" i="18"/>
  <c r="BT11" i="18"/>
  <c r="BS11" i="18"/>
  <c r="BR11" i="18"/>
  <c r="BQ11" i="18"/>
  <c r="BP11" i="18"/>
  <c r="BO11" i="18"/>
  <c r="BN11" i="18"/>
  <c r="BM11" i="18"/>
  <c r="BL11" i="18"/>
  <c r="BK11" i="18"/>
  <c r="BJ11" i="18"/>
  <c r="BI11" i="18"/>
  <c r="BH11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L11" i="18"/>
  <c r="AK11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R10" i="18"/>
  <c r="CM10" i="18"/>
  <c r="CL10" i="18"/>
  <c r="CK10" i="18"/>
  <c r="CJ10" i="18"/>
  <c r="CI10" i="18"/>
  <c r="CH10" i="18"/>
  <c r="CG10" i="18"/>
  <c r="CF10" i="18"/>
  <c r="CE10" i="18"/>
  <c r="CD10" i="18"/>
  <c r="CC10" i="18"/>
  <c r="CB10" i="18"/>
  <c r="CA10" i="18"/>
  <c r="BZ10" i="18"/>
  <c r="BY10" i="18"/>
  <c r="BX10" i="18"/>
  <c r="BW10" i="18"/>
  <c r="BV10" i="18"/>
  <c r="BU10" i="18"/>
  <c r="BT10" i="18"/>
  <c r="BS10" i="18"/>
  <c r="BR10" i="18"/>
  <c r="BQ10" i="18"/>
  <c r="BP10" i="18"/>
  <c r="BO10" i="18"/>
  <c r="BN10" i="18"/>
  <c r="BM10" i="18"/>
  <c r="BL10" i="18"/>
  <c r="BK10" i="18"/>
  <c r="BJ10" i="18"/>
  <c r="BI10" i="18"/>
  <c r="BH10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R9" i="18"/>
  <c r="CM9" i="18"/>
  <c r="CL9" i="18"/>
  <c r="CK9" i="18"/>
  <c r="CJ9" i="18"/>
  <c r="CI9" i="18"/>
  <c r="CH9" i="18"/>
  <c r="CG9" i="18"/>
  <c r="CF9" i="18"/>
  <c r="CE9" i="18"/>
  <c r="CD9" i="18"/>
  <c r="CC9" i="18"/>
  <c r="CB9" i="18"/>
  <c r="CA9" i="18"/>
  <c r="BZ9" i="18"/>
  <c r="BY9" i="18"/>
  <c r="BX9" i="18"/>
  <c r="BW9" i="18"/>
  <c r="BV9" i="18"/>
  <c r="BU9" i="18"/>
  <c r="BT9" i="18"/>
  <c r="BS9" i="18"/>
  <c r="BR9" i="18"/>
  <c r="BQ9" i="18"/>
  <c r="BP9" i="18"/>
  <c r="BO9" i="18"/>
  <c r="BN9" i="18"/>
  <c r="BM9" i="18"/>
  <c r="BL9" i="18"/>
  <c r="BK9" i="18"/>
  <c r="BJ9" i="18"/>
  <c r="BI9" i="18"/>
  <c r="BH9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R8" i="18"/>
  <c r="CM8" i="18"/>
  <c r="CL8" i="18"/>
  <c r="CK8" i="18"/>
  <c r="CJ8" i="18"/>
  <c r="CI8" i="18"/>
  <c r="CH8" i="18"/>
  <c r="CG8" i="18"/>
  <c r="CF8" i="18"/>
  <c r="CE8" i="18"/>
  <c r="CD8" i="18"/>
  <c r="CC8" i="18"/>
  <c r="CB8" i="18"/>
  <c r="CA8" i="18"/>
  <c r="BZ8" i="18"/>
  <c r="BY8" i="18"/>
  <c r="BX8" i="18"/>
  <c r="BW8" i="18"/>
  <c r="BV8" i="18"/>
  <c r="BU8" i="18"/>
  <c r="BT8" i="18"/>
  <c r="BS8" i="18"/>
  <c r="BR8" i="18"/>
  <c r="BQ8" i="18"/>
  <c r="BP8" i="18"/>
  <c r="BO8" i="18"/>
  <c r="BN8" i="18"/>
  <c r="BM8" i="18"/>
  <c r="BL8" i="18"/>
  <c r="BK8" i="18"/>
  <c r="BJ8" i="18"/>
  <c r="BI8" i="18"/>
  <c r="BH8" i="18"/>
  <c r="BG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R7" i="18"/>
  <c r="CM7" i="18"/>
  <c r="CL7" i="18"/>
  <c r="CK7" i="18"/>
  <c r="CJ7" i="18"/>
  <c r="CI7" i="18"/>
  <c r="CH7" i="18"/>
  <c r="CG7" i="18"/>
  <c r="CF7" i="18"/>
  <c r="CE7" i="18"/>
  <c r="CD7" i="18"/>
  <c r="CC7" i="18"/>
  <c r="CB7" i="18"/>
  <c r="CA7" i="18"/>
  <c r="BZ7" i="18"/>
  <c r="BY7" i="18"/>
  <c r="BX7" i="18"/>
  <c r="BW7" i="18"/>
  <c r="BV7" i="18"/>
  <c r="BU7" i="18"/>
  <c r="BT7" i="18"/>
  <c r="BS7" i="18"/>
  <c r="BR7" i="18"/>
  <c r="BQ7" i="18"/>
  <c r="BP7" i="18"/>
  <c r="BO7" i="18"/>
  <c r="BN7" i="18"/>
  <c r="BM7" i="18"/>
  <c r="BL7" i="18"/>
  <c r="BK7" i="18"/>
  <c r="BJ7" i="18"/>
  <c r="BI7" i="18"/>
  <c r="BH7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R6" i="18"/>
  <c r="CM6" i="18"/>
  <c r="CL6" i="18"/>
  <c r="CK6" i="18"/>
  <c r="CJ6" i="18"/>
  <c r="CI6" i="18"/>
  <c r="CH6" i="18"/>
  <c r="CG6" i="18"/>
  <c r="CF6" i="18"/>
  <c r="CE6" i="18"/>
  <c r="CD6" i="18"/>
  <c r="CC6" i="18"/>
  <c r="CB6" i="18"/>
  <c r="CA6" i="18"/>
  <c r="BZ6" i="18"/>
  <c r="BY6" i="18"/>
  <c r="BX6" i="18"/>
  <c r="BW6" i="18"/>
  <c r="BV6" i="18"/>
  <c r="BU6" i="18"/>
  <c r="BT6" i="18"/>
  <c r="BS6" i="18"/>
  <c r="BR6" i="18"/>
  <c r="BQ6" i="18"/>
  <c r="BP6" i="18"/>
  <c r="BO6" i="18"/>
  <c r="BN6" i="18"/>
  <c r="BM6" i="18"/>
  <c r="BL6" i="18"/>
  <c r="BK6" i="18"/>
  <c r="BJ6" i="18"/>
  <c r="BI6" i="18"/>
  <c r="BH6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R6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R5" i="18"/>
  <c r="CM5" i="18"/>
  <c r="CL5" i="18"/>
  <c r="CK5" i="18"/>
  <c r="CJ5" i="18"/>
  <c r="CI5" i="18"/>
  <c r="CH5" i="18"/>
  <c r="CG5" i="18"/>
  <c r="CF5" i="18"/>
  <c r="CE5" i="18"/>
  <c r="CD5" i="18"/>
  <c r="CD33" i="18" s="1"/>
  <c r="CD448" i="18" s="1"/>
  <c r="CC5" i="18"/>
  <c r="CB5" i="18"/>
  <c r="CA5" i="18"/>
  <c r="BZ5" i="18"/>
  <c r="BY5" i="18"/>
  <c r="BX5" i="18"/>
  <c r="BW5" i="18"/>
  <c r="BV5" i="18"/>
  <c r="BV33" i="18" s="1"/>
  <c r="BV448" i="18" s="1"/>
  <c r="BU5" i="18"/>
  <c r="BT5" i="18"/>
  <c r="BS5" i="18"/>
  <c r="BR5" i="18"/>
  <c r="BQ5" i="18"/>
  <c r="BP5" i="18"/>
  <c r="BO5" i="18"/>
  <c r="BN5" i="18"/>
  <c r="BN33" i="18" s="1"/>
  <c r="BN448" i="18" s="1"/>
  <c r="BM5" i="18"/>
  <c r="BL5" i="18"/>
  <c r="BK5" i="18"/>
  <c r="BJ5" i="18"/>
  <c r="BI5" i="18"/>
  <c r="BH5" i="18"/>
  <c r="BG5" i="18"/>
  <c r="BF5" i="18"/>
  <c r="BE5" i="18"/>
  <c r="BD5" i="18"/>
  <c r="BC5" i="18"/>
  <c r="BB5" i="18"/>
  <c r="BA5" i="18"/>
  <c r="AZ5" i="18"/>
  <c r="AY5" i="18"/>
  <c r="AX5" i="18"/>
  <c r="AX33" i="18" s="1"/>
  <c r="AX448" i="18" s="1"/>
  <c r="AW5" i="18"/>
  <c r="AV5" i="18"/>
  <c r="AU5" i="18"/>
  <c r="AT5" i="18"/>
  <c r="AS5" i="18"/>
  <c r="AR5" i="18"/>
  <c r="AQ5" i="18"/>
  <c r="AP5" i="18"/>
  <c r="AP33" i="18" s="1"/>
  <c r="AP448" i="18" s="1"/>
  <c r="AO5" i="18"/>
  <c r="AN5" i="18"/>
  <c r="AM5" i="18"/>
  <c r="AL5" i="18"/>
  <c r="AK5" i="18"/>
  <c r="AJ5" i="18"/>
  <c r="AI5" i="18"/>
  <c r="AH5" i="18"/>
  <c r="AH33" i="18" s="1"/>
  <c r="AH448" i="18" s="1"/>
  <c r="AG5" i="18"/>
  <c r="AF5" i="18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R5" i="18"/>
  <c r="R33" i="18" s="1"/>
  <c r="R448" i="18" s="1"/>
  <c r="Q5" i="18"/>
  <c r="P5" i="18"/>
  <c r="O5" i="18"/>
  <c r="N5" i="18"/>
  <c r="M5" i="18"/>
  <c r="L5" i="18"/>
  <c r="K5" i="18"/>
  <c r="J5" i="18"/>
  <c r="J33" i="18" s="1"/>
  <c r="J448" i="18" s="1"/>
  <c r="I5" i="18"/>
  <c r="H5" i="18"/>
  <c r="G5" i="18"/>
  <c r="F5" i="18"/>
  <c r="E5" i="18"/>
  <c r="D5" i="18"/>
  <c r="AA98" i="17"/>
  <c r="U98" i="17"/>
  <c r="R98" i="17"/>
  <c r="Q98" i="17"/>
  <c r="P98" i="17"/>
  <c r="O98" i="17"/>
  <c r="N98" i="17"/>
  <c r="L98" i="17"/>
  <c r="K98" i="17"/>
  <c r="AA97" i="17"/>
  <c r="U97" i="17"/>
  <c r="Q97" i="17"/>
  <c r="P97" i="17"/>
  <c r="O97" i="17"/>
  <c r="N97" i="17"/>
  <c r="L97" i="17"/>
  <c r="K97" i="17"/>
  <c r="M97" i="17" s="1"/>
  <c r="V97" i="17" s="1"/>
  <c r="AA96" i="17"/>
  <c r="U96" i="17"/>
  <c r="Q96" i="17"/>
  <c r="P96" i="17"/>
  <c r="O96" i="17"/>
  <c r="N96" i="17"/>
  <c r="L96" i="17"/>
  <c r="K96" i="17"/>
  <c r="AA95" i="17"/>
  <c r="U95" i="17"/>
  <c r="Q95" i="17"/>
  <c r="P95" i="17"/>
  <c r="O95" i="17"/>
  <c r="N95" i="17"/>
  <c r="L95" i="17"/>
  <c r="K95" i="17"/>
  <c r="M95" i="17" s="1"/>
  <c r="V95" i="17" s="1"/>
  <c r="AA94" i="17"/>
  <c r="U94" i="17"/>
  <c r="Q94" i="17"/>
  <c r="P94" i="17"/>
  <c r="O94" i="17"/>
  <c r="N94" i="17"/>
  <c r="L94" i="17"/>
  <c r="K94" i="17"/>
  <c r="M94" i="17" s="1"/>
  <c r="AA93" i="17"/>
  <c r="U93" i="17"/>
  <c r="T93" i="17"/>
  <c r="S93" i="17"/>
  <c r="R93" i="17"/>
  <c r="Q93" i="17"/>
  <c r="P93" i="17"/>
  <c r="O93" i="17"/>
  <c r="N93" i="17"/>
  <c r="M93" i="17"/>
  <c r="L93" i="17"/>
  <c r="K93" i="17"/>
  <c r="AA92" i="17"/>
  <c r="U92" i="17"/>
  <c r="Q92" i="17"/>
  <c r="P92" i="17"/>
  <c r="O92" i="17"/>
  <c r="S92" i="17" s="1"/>
  <c r="N92" i="17"/>
  <c r="L92" i="17"/>
  <c r="K92" i="17"/>
  <c r="M92" i="17" s="1"/>
  <c r="AA91" i="17"/>
  <c r="U91" i="17"/>
  <c r="S91" i="17"/>
  <c r="Q91" i="17"/>
  <c r="P91" i="17"/>
  <c r="O91" i="17"/>
  <c r="R91" i="17" s="1"/>
  <c r="N91" i="17"/>
  <c r="L91" i="17"/>
  <c r="K91" i="17"/>
  <c r="AA90" i="17"/>
  <c r="U90" i="17"/>
  <c r="Q90" i="17"/>
  <c r="P90" i="17"/>
  <c r="O90" i="17"/>
  <c r="N90" i="17"/>
  <c r="L90" i="17"/>
  <c r="K90" i="17"/>
  <c r="M90" i="17" s="1"/>
  <c r="AA89" i="17"/>
  <c r="U89" i="17"/>
  <c r="Q89" i="17"/>
  <c r="P89" i="17"/>
  <c r="O89" i="17"/>
  <c r="T89" i="17" s="1"/>
  <c r="N89" i="17"/>
  <c r="M89" i="17"/>
  <c r="V89" i="17" s="1"/>
  <c r="L89" i="17"/>
  <c r="K89" i="17"/>
  <c r="AA88" i="17"/>
  <c r="U88" i="17"/>
  <c r="Q88" i="17"/>
  <c r="P88" i="17"/>
  <c r="O88" i="17"/>
  <c r="N88" i="17"/>
  <c r="L88" i="17"/>
  <c r="M88" i="17" s="1"/>
  <c r="K88" i="17"/>
  <c r="AA87" i="17"/>
  <c r="U87" i="17"/>
  <c r="Q87" i="17"/>
  <c r="P87" i="17"/>
  <c r="O87" i="17"/>
  <c r="N87" i="17"/>
  <c r="L87" i="17"/>
  <c r="K87" i="17"/>
  <c r="AA86" i="17"/>
  <c r="U86" i="17"/>
  <c r="Q86" i="17"/>
  <c r="P86" i="17"/>
  <c r="O86" i="17"/>
  <c r="N86" i="17"/>
  <c r="L86" i="17"/>
  <c r="K86" i="17"/>
  <c r="M86" i="17" s="1"/>
  <c r="AA85" i="17"/>
  <c r="U85" i="17"/>
  <c r="T85" i="17"/>
  <c r="S85" i="17"/>
  <c r="R85" i="17"/>
  <c r="Q85" i="17"/>
  <c r="P85" i="17"/>
  <c r="O85" i="17"/>
  <c r="N85" i="17"/>
  <c r="L85" i="17"/>
  <c r="K85" i="17"/>
  <c r="M85" i="17" s="1"/>
  <c r="X85" i="17" s="1"/>
  <c r="AA84" i="17"/>
  <c r="U84" i="17"/>
  <c r="Q84" i="17"/>
  <c r="P84" i="17"/>
  <c r="O84" i="17"/>
  <c r="S84" i="17" s="1"/>
  <c r="N84" i="17"/>
  <c r="M84" i="17"/>
  <c r="L84" i="17"/>
  <c r="K84" i="17"/>
  <c r="AA83" i="17"/>
  <c r="U83" i="17"/>
  <c r="Q83" i="17"/>
  <c r="P83" i="17"/>
  <c r="O83" i="17"/>
  <c r="T83" i="17" s="1"/>
  <c r="W83" i="17" s="1"/>
  <c r="N83" i="17"/>
  <c r="L83" i="17"/>
  <c r="K83" i="17"/>
  <c r="M83" i="17" s="1"/>
  <c r="AA82" i="17"/>
  <c r="U82" i="17"/>
  <c r="S82" i="17"/>
  <c r="Q82" i="17"/>
  <c r="P82" i="17"/>
  <c r="O82" i="17"/>
  <c r="N82" i="17"/>
  <c r="L82" i="17"/>
  <c r="K82" i="17"/>
  <c r="M82" i="17" s="1"/>
  <c r="AA81" i="17"/>
  <c r="U81" i="17"/>
  <c r="R81" i="17"/>
  <c r="Q81" i="17"/>
  <c r="P81" i="17"/>
  <c r="O81" i="17"/>
  <c r="N81" i="17"/>
  <c r="M81" i="17"/>
  <c r="V81" i="17" s="1"/>
  <c r="L81" i="17"/>
  <c r="K81" i="17"/>
  <c r="AA80" i="17"/>
  <c r="U80" i="17"/>
  <c r="Q80" i="17"/>
  <c r="P80" i="17"/>
  <c r="O80" i="17"/>
  <c r="N80" i="17"/>
  <c r="L80" i="17"/>
  <c r="M80" i="17" s="1"/>
  <c r="K80" i="17"/>
  <c r="AA79" i="17"/>
  <c r="U79" i="17"/>
  <c r="Q79" i="17"/>
  <c r="P79" i="17"/>
  <c r="O79" i="17"/>
  <c r="N79" i="17"/>
  <c r="L79" i="17"/>
  <c r="K79" i="17"/>
  <c r="AA78" i="17"/>
  <c r="U78" i="17"/>
  <c r="Q78" i="17"/>
  <c r="P78" i="17"/>
  <c r="O78" i="17"/>
  <c r="N78" i="17"/>
  <c r="L78" i="17"/>
  <c r="K78" i="17"/>
  <c r="M78" i="17" s="1"/>
  <c r="V78" i="17" s="1"/>
  <c r="AA77" i="17"/>
  <c r="AA76" i="17"/>
  <c r="U76" i="17"/>
  <c r="Q76" i="17"/>
  <c r="P76" i="17"/>
  <c r="O76" i="17"/>
  <c r="R76" i="17" s="1"/>
  <c r="N76" i="17"/>
  <c r="L76" i="17"/>
  <c r="K76" i="17"/>
  <c r="AA75" i="17"/>
  <c r="U75" i="17"/>
  <c r="S75" i="17"/>
  <c r="Q75" i="17"/>
  <c r="P75" i="17"/>
  <c r="O75" i="17"/>
  <c r="N75" i="17"/>
  <c r="L75" i="17"/>
  <c r="K75" i="17"/>
  <c r="AA74" i="17"/>
  <c r="U74" i="17"/>
  <c r="Q74" i="17"/>
  <c r="P74" i="17"/>
  <c r="O74" i="17"/>
  <c r="R74" i="17" s="1"/>
  <c r="N74" i="17"/>
  <c r="L74" i="17"/>
  <c r="K74" i="17"/>
  <c r="M74" i="17" s="1"/>
  <c r="V74" i="17" s="1"/>
  <c r="AA73" i="17"/>
  <c r="U73" i="17"/>
  <c r="Q73" i="17"/>
  <c r="P73" i="17"/>
  <c r="O73" i="17"/>
  <c r="N73" i="17"/>
  <c r="L73" i="17"/>
  <c r="K73" i="17"/>
  <c r="M73" i="17" s="1"/>
  <c r="AA72" i="17"/>
  <c r="U72" i="17"/>
  <c r="Q72" i="17"/>
  <c r="T72" i="17" s="1"/>
  <c r="W72" i="17" s="1"/>
  <c r="P72" i="17"/>
  <c r="O72" i="17"/>
  <c r="N72" i="17"/>
  <c r="L72" i="17"/>
  <c r="M72" i="17" s="1"/>
  <c r="K72" i="17"/>
  <c r="AA71" i="17"/>
  <c r="U71" i="17"/>
  <c r="S71" i="17"/>
  <c r="Q71" i="17"/>
  <c r="P71" i="17"/>
  <c r="O71" i="17"/>
  <c r="N71" i="17"/>
  <c r="L71" i="17"/>
  <c r="K71" i="17"/>
  <c r="AA70" i="17"/>
  <c r="AA69" i="17"/>
  <c r="Y69" i="17"/>
  <c r="U69" i="17"/>
  <c r="Q69" i="17"/>
  <c r="P69" i="17"/>
  <c r="O69" i="17"/>
  <c r="N69" i="17"/>
  <c r="L69" i="17"/>
  <c r="K69" i="17"/>
  <c r="M69" i="17" s="1"/>
  <c r="Y68" i="17"/>
  <c r="AA68" i="17" s="1"/>
  <c r="U68" i="17"/>
  <c r="T68" i="17"/>
  <c r="S68" i="17"/>
  <c r="R68" i="17"/>
  <c r="Q68" i="17"/>
  <c r="P68" i="17"/>
  <c r="O68" i="17"/>
  <c r="N68" i="17"/>
  <c r="L68" i="17"/>
  <c r="K68" i="17"/>
  <c r="M68" i="17" s="1"/>
  <c r="Y67" i="17"/>
  <c r="AA67" i="17" s="1"/>
  <c r="U67" i="17"/>
  <c r="Q67" i="17"/>
  <c r="P67" i="17"/>
  <c r="O67" i="17"/>
  <c r="R67" i="17" s="1"/>
  <c r="N67" i="17"/>
  <c r="L67" i="17"/>
  <c r="M67" i="17" s="1"/>
  <c r="K67" i="17"/>
  <c r="Y66" i="17"/>
  <c r="AA66" i="17" s="1"/>
  <c r="U66" i="17"/>
  <c r="S66" i="17"/>
  <c r="Q66" i="17"/>
  <c r="P66" i="17"/>
  <c r="O66" i="17"/>
  <c r="N66" i="17"/>
  <c r="L66" i="17"/>
  <c r="K66" i="17"/>
  <c r="M66" i="17" s="1"/>
  <c r="Y65" i="17"/>
  <c r="AA65" i="17" s="1"/>
  <c r="U65" i="17"/>
  <c r="Q65" i="17"/>
  <c r="P65" i="17"/>
  <c r="O65" i="17"/>
  <c r="N65" i="17"/>
  <c r="L65" i="17"/>
  <c r="M65" i="17" s="1"/>
  <c r="V65" i="17" s="1"/>
  <c r="K65" i="17"/>
  <c r="AA64" i="17"/>
  <c r="Y64" i="17"/>
  <c r="U64" i="17"/>
  <c r="Q64" i="17"/>
  <c r="P64" i="17"/>
  <c r="O64" i="17"/>
  <c r="N64" i="17"/>
  <c r="L64" i="17"/>
  <c r="K64" i="17"/>
  <c r="Y63" i="17"/>
  <c r="AA63" i="17" s="1"/>
  <c r="U63" i="17"/>
  <c r="Q63" i="17"/>
  <c r="P63" i="17"/>
  <c r="O63" i="17"/>
  <c r="T63" i="17" s="1"/>
  <c r="N63" i="17"/>
  <c r="M63" i="17"/>
  <c r="L63" i="17"/>
  <c r="K63" i="17"/>
  <c r="Y62" i="17"/>
  <c r="AA62" i="17" s="1"/>
  <c r="U62" i="17"/>
  <c r="T62" i="17"/>
  <c r="R62" i="17"/>
  <c r="Q62" i="17"/>
  <c r="P62" i="17"/>
  <c r="O62" i="17"/>
  <c r="S62" i="17" s="1"/>
  <c r="N62" i="17"/>
  <c r="L62" i="17"/>
  <c r="K62" i="17"/>
  <c r="Y61" i="17"/>
  <c r="AA61" i="17" s="1"/>
  <c r="U61" i="17"/>
  <c r="T61" i="17"/>
  <c r="W61" i="17" s="1"/>
  <c r="Q61" i="17"/>
  <c r="P61" i="17"/>
  <c r="O61" i="17"/>
  <c r="N61" i="17"/>
  <c r="L61" i="17"/>
  <c r="K61" i="17"/>
  <c r="AA60" i="17"/>
  <c r="Y59" i="17"/>
  <c r="AA59" i="17" s="1"/>
  <c r="U59" i="17"/>
  <c r="Q59" i="17"/>
  <c r="T59" i="17" s="1"/>
  <c r="W59" i="17" s="1"/>
  <c r="P59" i="17"/>
  <c r="O59" i="17"/>
  <c r="N59" i="17"/>
  <c r="L59" i="17"/>
  <c r="K59" i="17"/>
  <c r="Y58" i="17"/>
  <c r="AA58" i="17" s="1"/>
  <c r="U58" i="17"/>
  <c r="T58" i="17"/>
  <c r="W58" i="17" s="1"/>
  <c r="Q58" i="17"/>
  <c r="P58" i="17"/>
  <c r="O58" i="17"/>
  <c r="N58" i="17"/>
  <c r="L58" i="17"/>
  <c r="K58" i="17"/>
  <c r="M58" i="17" s="1"/>
  <c r="Y57" i="17"/>
  <c r="AA57" i="17" s="1"/>
  <c r="U57" i="17"/>
  <c r="Q57" i="17"/>
  <c r="P57" i="17"/>
  <c r="O57" i="17"/>
  <c r="N57" i="17"/>
  <c r="L57" i="17"/>
  <c r="K57" i="17"/>
  <c r="M57" i="17" s="1"/>
  <c r="Y56" i="17"/>
  <c r="AA56" i="17" s="1"/>
  <c r="U56" i="17"/>
  <c r="Q56" i="17"/>
  <c r="P56" i="17"/>
  <c r="O56" i="17"/>
  <c r="N56" i="17"/>
  <c r="L56" i="17"/>
  <c r="K56" i="17"/>
  <c r="M56" i="17" s="1"/>
  <c r="V56" i="17" s="1"/>
  <c r="Y55" i="17"/>
  <c r="AA55" i="17" s="1"/>
  <c r="U55" i="17"/>
  <c r="Q55" i="17"/>
  <c r="T55" i="17" s="1"/>
  <c r="W55" i="17" s="1"/>
  <c r="P55" i="17"/>
  <c r="O55" i="17"/>
  <c r="N55" i="17"/>
  <c r="L55" i="17"/>
  <c r="K55" i="17"/>
  <c r="Y54" i="17"/>
  <c r="AA54" i="17" s="1"/>
  <c r="U54" i="17"/>
  <c r="T54" i="17"/>
  <c r="W54" i="17" s="1"/>
  <c r="Q54" i="17"/>
  <c r="P54" i="17"/>
  <c r="O54" i="17"/>
  <c r="N54" i="17"/>
  <c r="L54" i="17"/>
  <c r="K54" i="17"/>
  <c r="M54" i="17" s="1"/>
  <c r="Y53" i="17"/>
  <c r="AA53" i="17" s="1"/>
  <c r="U53" i="17"/>
  <c r="Q53" i="17"/>
  <c r="P53" i="17"/>
  <c r="O53" i="17"/>
  <c r="R53" i="17" s="1"/>
  <c r="N53" i="17"/>
  <c r="L53" i="17"/>
  <c r="K53" i="17"/>
  <c r="Y52" i="17"/>
  <c r="AA52" i="17" s="1"/>
  <c r="U52" i="17"/>
  <c r="Q52" i="17"/>
  <c r="P52" i="17"/>
  <c r="O52" i="17"/>
  <c r="N52" i="17"/>
  <c r="M52" i="17"/>
  <c r="V52" i="17" s="1"/>
  <c r="L52" i="17"/>
  <c r="K52" i="17"/>
  <c r="Y51" i="17"/>
  <c r="AA51" i="17" s="1"/>
  <c r="U51" i="17"/>
  <c r="T51" i="17"/>
  <c r="W51" i="17" s="1"/>
  <c r="Q51" i="17"/>
  <c r="P51" i="17"/>
  <c r="O51" i="17"/>
  <c r="N51" i="17"/>
  <c r="L51" i="17"/>
  <c r="M51" i="17" s="1"/>
  <c r="K51" i="17"/>
  <c r="Y50" i="17"/>
  <c r="AA50" i="17" s="1"/>
  <c r="U50" i="17"/>
  <c r="T50" i="17"/>
  <c r="W50" i="17" s="1"/>
  <c r="Q50" i="17"/>
  <c r="P50" i="17"/>
  <c r="O50" i="17"/>
  <c r="N50" i="17"/>
  <c r="L50" i="17"/>
  <c r="K50" i="17"/>
  <c r="M50" i="17" s="1"/>
  <c r="Y49" i="17"/>
  <c r="AA49" i="17" s="1"/>
  <c r="U49" i="17"/>
  <c r="S49" i="17"/>
  <c r="Q49" i="17"/>
  <c r="P49" i="17"/>
  <c r="O49" i="17"/>
  <c r="R49" i="17" s="1"/>
  <c r="N49" i="17"/>
  <c r="L49" i="17"/>
  <c r="K49" i="17"/>
  <c r="Y48" i="17"/>
  <c r="AA48" i="17" s="1"/>
  <c r="U48" i="17"/>
  <c r="Q48" i="17"/>
  <c r="P48" i="17"/>
  <c r="O48" i="17"/>
  <c r="N48" i="17"/>
  <c r="L48" i="17"/>
  <c r="K48" i="17"/>
  <c r="M48" i="17" s="1"/>
  <c r="V48" i="17" s="1"/>
  <c r="Y47" i="17"/>
  <c r="AA47" i="17" s="1"/>
  <c r="W47" i="17"/>
  <c r="U47" i="17"/>
  <c r="T47" i="17"/>
  <c r="Q47" i="17"/>
  <c r="P47" i="17"/>
  <c r="O47" i="17"/>
  <c r="N47" i="17"/>
  <c r="L47" i="17"/>
  <c r="M47" i="17" s="1"/>
  <c r="K47" i="17"/>
  <c r="Y46" i="17"/>
  <c r="AA46" i="17" s="1"/>
  <c r="U46" i="17"/>
  <c r="T46" i="17"/>
  <c r="W46" i="17" s="1"/>
  <c r="Q46" i="17"/>
  <c r="P46" i="17"/>
  <c r="O46" i="17"/>
  <c r="N46" i="17"/>
  <c r="L46" i="17"/>
  <c r="K46" i="17"/>
  <c r="M46" i="17" s="1"/>
  <c r="Y45" i="17"/>
  <c r="AA45" i="17" s="1"/>
  <c r="U45" i="17"/>
  <c r="Q45" i="17"/>
  <c r="P45" i="17"/>
  <c r="O45" i="17"/>
  <c r="N45" i="17"/>
  <c r="L45" i="17"/>
  <c r="K45" i="17"/>
  <c r="Y44" i="17"/>
  <c r="AA44" i="17" s="1"/>
  <c r="U44" i="17"/>
  <c r="Q44" i="17"/>
  <c r="P44" i="17"/>
  <c r="O44" i="17"/>
  <c r="N44" i="17"/>
  <c r="L44" i="17"/>
  <c r="K44" i="17"/>
  <c r="M44" i="17" s="1"/>
  <c r="V44" i="17" s="1"/>
  <c r="Y43" i="17"/>
  <c r="AA43" i="17" s="1"/>
  <c r="U43" i="17"/>
  <c r="Q43" i="17"/>
  <c r="T43" i="17" s="1"/>
  <c r="W43" i="17" s="1"/>
  <c r="P43" i="17"/>
  <c r="O43" i="17"/>
  <c r="N43" i="17"/>
  <c r="L43" i="17"/>
  <c r="K43" i="17"/>
  <c r="Y42" i="17"/>
  <c r="AA42" i="17" s="1"/>
  <c r="U42" i="17"/>
  <c r="T42" i="17"/>
  <c r="W42" i="17" s="1"/>
  <c r="Q42" i="17"/>
  <c r="P42" i="17"/>
  <c r="O42" i="17"/>
  <c r="N42" i="17"/>
  <c r="L42" i="17"/>
  <c r="K42" i="17"/>
  <c r="M42" i="17" s="1"/>
  <c r="AA41" i="17"/>
  <c r="AA40" i="17"/>
  <c r="Y40" i="17"/>
  <c r="U40" i="17"/>
  <c r="Q40" i="17"/>
  <c r="P40" i="17"/>
  <c r="O40" i="17"/>
  <c r="N40" i="17"/>
  <c r="L40" i="17"/>
  <c r="K40" i="17"/>
  <c r="M40" i="17" s="1"/>
  <c r="Y39" i="17"/>
  <c r="AA39" i="17" s="1"/>
  <c r="U39" i="17"/>
  <c r="Q39" i="17"/>
  <c r="P39" i="17"/>
  <c r="O39" i="17"/>
  <c r="N39" i="17"/>
  <c r="M39" i="17"/>
  <c r="L39" i="17"/>
  <c r="K39" i="17"/>
  <c r="Y38" i="17"/>
  <c r="AA38" i="17" s="1"/>
  <c r="U38" i="17"/>
  <c r="T38" i="17"/>
  <c r="W38" i="17" s="1"/>
  <c r="Q38" i="17"/>
  <c r="P38" i="17"/>
  <c r="O38" i="17"/>
  <c r="S38" i="17" s="1"/>
  <c r="N38" i="17"/>
  <c r="L38" i="17"/>
  <c r="M38" i="17" s="1"/>
  <c r="K38" i="17"/>
  <c r="Y37" i="17"/>
  <c r="AA37" i="17" s="1"/>
  <c r="U37" i="17"/>
  <c r="T37" i="17"/>
  <c r="W37" i="17" s="1"/>
  <c r="S37" i="17"/>
  <c r="Q37" i="17"/>
  <c r="P37" i="17"/>
  <c r="O37" i="17"/>
  <c r="N37" i="17"/>
  <c r="L37" i="17"/>
  <c r="K37" i="17"/>
  <c r="Y36" i="17"/>
  <c r="AA36" i="17" s="1"/>
  <c r="U36" i="17"/>
  <c r="S36" i="17"/>
  <c r="Q36" i="17"/>
  <c r="P36" i="17"/>
  <c r="O36" i="17"/>
  <c r="N36" i="17"/>
  <c r="L36" i="17"/>
  <c r="K36" i="17"/>
  <c r="AA35" i="17"/>
  <c r="Y35" i="17"/>
  <c r="U35" i="17"/>
  <c r="R35" i="17"/>
  <c r="Q35" i="17"/>
  <c r="T35" i="17" s="1"/>
  <c r="W35" i="17" s="1"/>
  <c r="P35" i="17"/>
  <c r="O35" i="17"/>
  <c r="S35" i="17" s="1"/>
  <c r="N35" i="17"/>
  <c r="L35" i="17"/>
  <c r="K35" i="17"/>
  <c r="Y34" i="17"/>
  <c r="AA34" i="17" s="1"/>
  <c r="U34" i="17"/>
  <c r="S34" i="17"/>
  <c r="Q34" i="17"/>
  <c r="P34" i="17"/>
  <c r="R34" i="17" s="1"/>
  <c r="O34" i="17"/>
  <c r="N34" i="17"/>
  <c r="L34" i="17"/>
  <c r="K34" i="17"/>
  <c r="M34" i="17" s="1"/>
  <c r="Y33" i="17"/>
  <c r="AA33" i="17" s="1"/>
  <c r="U33" i="17"/>
  <c r="Q33" i="17"/>
  <c r="P33" i="17"/>
  <c r="O33" i="17"/>
  <c r="R33" i="17" s="1"/>
  <c r="N33" i="17"/>
  <c r="L33" i="17"/>
  <c r="K33" i="17"/>
  <c r="M33" i="17" s="1"/>
  <c r="V33" i="17" s="1"/>
  <c r="Y32" i="17"/>
  <c r="AA32" i="17" s="1"/>
  <c r="U32" i="17"/>
  <c r="Q32" i="17"/>
  <c r="P32" i="17"/>
  <c r="O32" i="17"/>
  <c r="N32" i="17"/>
  <c r="L32" i="17"/>
  <c r="K32" i="17"/>
  <c r="Y31" i="17"/>
  <c r="AA31" i="17" s="1"/>
  <c r="U31" i="17"/>
  <c r="S31" i="17"/>
  <c r="Q31" i="17"/>
  <c r="P31" i="17"/>
  <c r="O31" i="17"/>
  <c r="N31" i="17"/>
  <c r="L31" i="17"/>
  <c r="K31" i="17"/>
  <c r="M31" i="17" s="1"/>
  <c r="Y30" i="17"/>
  <c r="AA30" i="17" s="1"/>
  <c r="U30" i="17"/>
  <c r="Q30" i="17"/>
  <c r="P30" i="17"/>
  <c r="O30" i="17"/>
  <c r="S30" i="17" s="1"/>
  <c r="N30" i="17"/>
  <c r="L30" i="17"/>
  <c r="K30" i="17"/>
  <c r="Y29" i="17"/>
  <c r="AA29" i="17" s="1"/>
  <c r="U29" i="17"/>
  <c r="S29" i="17"/>
  <c r="Q29" i="17"/>
  <c r="T29" i="17" s="1"/>
  <c r="P29" i="17"/>
  <c r="O29" i="17"/>
  <c r="N29" i="17"/>
  <c r="L29" i="17"/>
  <c r="K29" i="17"/>
  <c r="M29" i="17" s="1"/>
  <c r="Y28" i="17"/>
  <c r="AA28" i="17" s="1"/>
  <c r="U28" i="17"/>
  <c r="Q28" i="17"/>
  <c r="P28" i="17"/>
  <c r="O28" i="17"/>
  <c r="R28" i="17" s="1"/>
  <c r="N28" i="17"/>
  <c r="L28" i="17"/>
  <c r="M28" i="17" s="1"/>
  <c r="K28" i="17"/>
  <c r="Y27" i="17"/>
  <c r="AA27" i="17" s="1"/>
  <c r="U27" i="17"/>
  <c r="Q27" i="17"/>
  <c r="T27" i="17" s="1"/>
  <c r="W27" i="17" s="1"/>
  <c r="P27" i="17"/>
  <c r="R27" i="17" s="1"/>
  <c r="O27" i="17"/>
  <c r="S27" i="17" s="1"/>
  <c r="N27" i="17"/>
  <c r="L27" i="17"/>
  <c r="K27" i="17"/>
  <c r="M27" i="17" s="1"/>
  <c r="AA26" i="17"/>
  <c r="Y25" i="17"/>
  <c r="AA25" i="17" s="1"/>
  <c r="U25" i="17"/>
  <c r="Q25" i="17"/>
  <c r="T25" i="17" s="1"/>
  <c r="W25" i="17" s="1"/>
  <c r="P25" i="17"/>
  <c r="O25" i="17"/>
  <c r="R25" i="17" s="1"/>
  <c r="N25" i="17"/>
  <c r="L25" i="17"/>
  <c r="K25" i="17"/>
  <c r="Y24" i="17"/>
  <c r="AA24" i="17" s="1"/>
  <c r="U24" i="17"/>
  <c r="T24" i="17"/>
  <c r="W24" i="17" s="1"/>
  <c r="S24" i="17"/>
  <c r="R24" i="17"/>
  <c r="Q24" i="17"/>
  <c r="P24" i="17"/>
  <c r="O24" i="17"/>
  <c r="N24" i="17"/>
  <c r="L24" i="17"/>
  <c r="K24" i="17"/>
  <c r="M24" i="17" s="1"/>
  <c r="Y23" i="17"/>
  <c r="AA23" i="17" s="1"/>
  <c r="U23" i="17"/>
  <c r="Q23" i="17"/>
  <c r="P23" i="17"/>
  <c r="O23" i="17"/>
  <c r="S23" i="17" s="1"/>
  <c r="N23" i="17"/>
  <c r="L23" i="17"/>
  <c r="K23" i="17"/>
  <c r="M23" i="17" s="1"/>
  <c r="Y22" i="17"/>
  <c r="AA22" i="17" s="1"/>
  <c r="U22" i="17"/>
  <c r="Q22" i="17"/>
  <c r="P22" i="17"/>
  <c r="O22" i="17"/>
  <c r="T22" i="17" s="1"/>
  <c r="N22" i="17"/>
  <c r="L22" i="17"/>
  <c r="K22" i="17"/>
  <c r="M22" i="17" s="1"/>
  <c r="V22" i="17" s="1"/>
  <c r="Y21" i="17"/>
  <c r="AA21" i="17" s="1"/>
  <c r="U21" i="17"/>
  <c r="T21" i="17"/>
  <c r="Q21" i="17"/>
  <c r="P21" i="17"/>
  <c r="O21" i="17"/>
  <c r="S21" i="17" s="1"/>
  <c r="N21" i="17"/>
  <c r="M21" i="17"/>
  <c r="L21" i="17"/>
  <c r="K21" i="17"/>
  <c r="Y20" i="17"/>
  <c r="AA20" i="17" s="1"/>
  <c r="U20" i="17"/>
  <c r="T20" i="17"/>
  <c r="W20" i="17" s="1"/>
  <c r="S20" i="17"/>
  <c r="Q20" i="17"/>
  <c r="P20" i="17"/>
  <c r="R20" i="17" s="1"/>
  <c r="O20" i="17"/>
  <c r="N20" i="17"/>
  <c r="L20" i="17"/>
  <c r="K20" i="17"/>
  <c r="M20" i="17" s="1"/>
  <c r="Y19" i="17"/>
  <c r="AA19" i="17" s="1"/>
  <c r="U19" i="17"/>
  <c r="T19" i="17"/>
  <c r="W19" i="17" s="1"/>
  <c r="R19" i="17"/>
  <c r="Q19" i="17"/>
  <c r="P19" i="17"/>
  <c r="O19" i="17"/>
  <c r="S19" i="17" s="1"/>
  <c r="N19" i="17"/>
  <c r="L19" i="17"/>
  <c r="K19" i="17"/>
  <c r="M19" i="17" s="1"/>
  <c r="Y18" i="17"/>
  <c r="AA18" i="17" s="1"/>
  <c r="U18" i="17"/>
  <c r="T18" i="17"/>
  <c r="Q18" i="17"/>
  <c r="P18" i="17"/>
  <c r="O18" i="17"/>
  <c r="S18" i="17" s="1"/>
  <c r="N18" i="17"/>
  <c r="M18" i="17"/>
  <c r="V18" i="17" s="1"/>
  <c r="L18" i="17"/>
  <c r="K18" i="17"/>
  <c r="AA17" i="17"/>
  <c r="Y16" i="17"/>
  <c r="AA16" i="17" s="1"/>
  <c r="U16" i="17"/>
  <c r="Q16" i="17"/>
  <c r="P16" i="17"/>
  <c r="O16" i="17"/>
  <c r="N16" i="17"/>
  <c r="L16" i="17"/>
  <c r="M16" i="17" s="1"/>
  <c r="K16" i="17"/>
  <c r="Y15" i="17"/>
  <c r="AA15" i="17" s="1"/>
  <c r="U15" i="17"/>
  <c r="Q15" i="17"/>
  <c r="P15" i="17"/>
  <c r="O15" i="17"/>
  <c r="N15" i="17"/>
  <c r="L15" i="17"/>
  <c r="M15" i="17" s="1"/>
  <c r="V15" i="17" s="1"/>
  <c r="K15" i="17"/>
  <c r="Y14" i="17"/>
  <c r="AA14" i="17" s="1"/>
  <c r="U14" i="17"/>
  <c r="Q14" i="17"/>
  <c r="P14" i="17"/>
  <c r="O14" i="17"/>
  <c r="N14" i="17"/>
  <c r="L14" i="17"/>
  <c r="M14" i="17" s="1"/>
  <c r="K14" i="17"/>
  <c r="Y13" i="17"/>
  <c r="AA13" i="17" s="1"/>
  <c r="U13" i="17"/>
  <c r="Q13" i="17"/>
  <c r="P13" i="17"/>
  <c r="O13" i="17"/>
  <c r="N13" i="17"/>
  <c r="V13" i="17" s="1"/>
  <c r="L13" i="17"/>
  <c r="M13" i="17" s="1"/>
  <c r="K13" i="17"/>
  <c r="Y12" i="17"/>
  <c r="AA12" i="17" s="1"/>
  <c r="U12" i="17"/>
  <c r="Q12" i="17"/>
  <c r="P12" i="17"/>
  <c r="O12" i="17"/>
  <c r="N12" i="17"/>
  <c r="L12" i="17"/>
  <c r="M12" i="17" s="1"/>
  <c r="K12" i="17"/>
  <c r="Y11" i="17"/>
  <c r="AA11" i="17" s="1"/>
  <c r="U11" i="17"/>
  <c r="Q11" i="17"/>
  <c r="P11" i="17"/>
  <c r="O11" i="17"/>
  <c r="N11" i="17"/>
  <c r="L11" i="17"/>
  <c r="K11" i="17"/>
  <c r="Y10" i="17"/>
  <c r="AA10" i="17" s="1"/>
  <c r="U10" i="17"/>
  <c r="Q10" i="17"/>
  <c r="P10" i="17"/>
  <c r="O10" i="17"/>
  <c r="N10" i="17"/>
  <c r="L10" i="17"/>
  <c r="K10" i="17"/>
  <c r="Y9" i="17"/>
  <c r="AA9" i="17" s="1"/>
  <c r="U9" i="17"/>
  <c r="Q9" i="17"/>
  <c r="P9" i="17"/>
  <c r="O9" i="17"/>
  <c r="N9" i="17"/>
  <c r="L9" i="17"/>
  <c r="K9" i="17"/>
  <c r="Y8" i="17"/>
  <c r="AA8" i="17" s="1"/>
  <c r="U8" i="17"/>
  <c r="Q8" i="17"/>
  <c r="P8" i="17"/>
  <c r="O8" i="17"/>
  <c r="N8" i="17"/>
  <c r="L8" i="17"/>
  <c r="K8" i="17"/>
  <c r="Y7" i="17"/>
  <c r="AA7" i="17" s="1"/>
  <c r="U7" i="17"/>
  <c r="Q7" i="17"/>
  <c r="P7" i="17"/>
  <c r="O7" i="17"/>
  <c r="N7" i="17"/>
  <c r="L7" i="17"/>
  <c r="K7" i="17"/>
  <c r="Y6" i="17"/>
  <c r="AA6" i="17" s="1"/>
  <c r="U6" i="17"/>
  <c r="Q6" i="17"/>
  <c r="P6" i="17"/>
  <c r="O6" i="17"/>
  <c r="N6" i="17"/>
  <c r="L6" i="17"/>
  <c r="K6" i="17"/>
  <c r="Y5" i="17"/>
  <c r="AA5" i="17" s="1"/>
  <c r="U5" i="17"/>
  <c r="Q5" i="17"/>
  <c r="P5" i="17"/>
  <c r="O5" i="17"/>
  <c r="S5" i="17" s="1"/>
  <c r="N5" i="17"/>
  <c r="L5" i="17"/>
  <c r="K5" i="17"/>
  <c r="V40" i="17" l="1"/>
  <c r="V51" i="17"/>
  <c r="R45" i="17"/>
  <c r="S45" i="17"/>
  <c r="R46" i="17"/>
  <c r="M53" i="17"/>
  <c r="V53" i="17" s="1"/>
  <c r="R57" i="17"/>
  <c r="S57" i="17"/>
  <c r="R75" i="17"/>
  <c r="T88" i="17"/>
  <c r="W88" i="17" s="1"/>
  <c r="M91" i="17"/>
  <c r="T91" i="17"/>
  <c r="W91" i="17" s="1"/>
  <c r="R92" i="17"/>
  <c r="V93" i="17"/>
  <c r="V21" i="17"/>
  <c r="S22" i="17"/>
  <c r="M37" i="17"/>
  <c r="T39" i="17"/>
  <c r="S39" i="17"/>
  <c r="M43" i="17"/>
  <c r="V43" i="17" s="1"/>
  <c r="M55" i="17"/>
  <c r="X55" i="17" s="1"/>
  <c r="M71" i="17"/>
  <c r="V80" i="17"/>
  <c r="R83" i="17"/>
  <c r="T90" i="17"/>
  <c r="W90" i="17" s="1"/>
  <c r="R90" i="17"/>
  <c r="T92" i="17"/>
  <c r="W92" i="17" s="1"/>
  <c r="M98" i="17"/>
  <c r="S83" i="17"/>
  <c r="V47" i="17"/>
  <c r="M7" i="17"/>
  <c r="V7" i="17" s="1"/>
  <c r="S76" i="17"/>
  <c r="R84" i="17"/>
  <c r="R89" i="17"/>
  <c r="U33" i="18"/>
  <c r="U448" i="18" s="1"/>
  <c r="AS33" i="18"/>
  <c r="AS448" i="18" s="1"/>
  <c r="BQ33" i="18"/>
  <c r="BQ448" i="18" s="1"/>
  <c r="BQ450" i="18" s="1"/>
  <c r="R69" i="17"/>
  <c r="T69" i="17"/>
  <c r="W69" i="17" s="1"/>
  <c r="M5" i="17"/>
  <c r="R23" i="17"/>
  <c r="R61" i="17"/>
  <c r="S61" i="17"/>
  <c r="S63" i="17"/>
  <c r="E33" i="18"/>
  <c r="E448" i="18" s="1"/>
  <c r="AK33" i="18"/>
  <c r="AK448" i="18" s="1"/>
  <c r="BY33" i="18"/>
  <c r="BY448" i="18" s="1"/>
  <c r="T23" i="17"/>
  <c r="W23" i="17" s="1"/>
  <c r="V27" i="17"/>
  <c r="T31" i="17"/>
  <c r="W63" i="17"/>
  <c r="R66" i="17"/>
  <c r="V86" i="17"/>
  <c r="S90" i="17"/>
  <c r="T98" i="17"/>
  <c r="W98" i="17" s="1"/>
  <c r="S98" i="17"/>
  <c r="BJ33" i="18"/>
  <c r="BJ448" i="18" s="1"/>
  <c r="V94" i="17"/>
  <c r="M6" i="17"/>
  <c r="T36" i="17"/>
  <c r="W36" i="17" s="1"/>
  <c r="R36" i="17"/>
  <c r="M62" i="17"/>
  <c r="W68" i="17"/>
  <c r="S69" i="17"/>
  <c r="M33" i="18"/>
  <c r="M448" i="18" s="1"/>
  <c r="BA33" i="18"/>
  <c r="BA448" i="18" s="1"/>
  <c r="CG33" i="18"/>
  <c r="CG448" i="18" s="1"/>
  <c r="CG450" i="18" s="1"/>
  <c r="M8" i="17"/>
  <c r="M9" i="17"/>
  <c r="V9" i="17" s="1"/>
  <c r="R21" i="17"/>
  <c r="S28" i="17"/>
  <c r="W39" i="17"/>
  <c r="T76" i="17"/>
  <c r="W76" i="17" s="1"/>
  <c r="T97" i="17"/>
  <c r="R97" i="17"/>
  <c r="N33" i="18"/>
  <c r="N448" i="18" s="1"/>
  <c r="AD33" i="18"/>
  <c r="AD448" i="18" s="1"/>
  <c r="AT33" i="18"/>
  <c r="AT448" i="18" s="1"/>
  <c r="BZ33" i="18"/>
  <c r="BZ448" i="18" s="1"/>
  <c r="M10" i="17"/>
  <c r="T28" i="17"/>
  <c r="W28" i="17" s="1"/>
  <c r="W29" i="17"/>
  <c r="R50" i="17"/>
  <c r="S53" i="17"/>
  <c r="M59" i="17"/>
  <c r="V59" i="17" s="1"/>
  <c r="M76" i="17"/>
  <c r="T82" i="17"/>
  <c r="W82" i="17" s="1"/>
  <c r="R82" i="17"/>
  <c r="T84" i="17"/>
  <c r="W84" i="17" s="1"/>
  <c r="V88" i="17"/>
  <c r="D137" i="18"/>
  <c r="D452" i="18" s="1"/>
  <c r="D455" i="18" s="1"/>
  <c r="L137" i="18"/>
  <c r="L452" i="18" s="1"/>
  <c r="T137" i="18"/>
  <c r="T452" i="18" s="1"/>
  <c r="AB137" i="18"/>
  <c r="AB452" i="18" s="1"/>
  <c r="AJ137" i="18"/>
  <c r="AJ452" i="18" s="1"/>
  <c r="AR137" i="18"/>
  <c r="AR452" i="18" s="1"/>
  <c r="AZ137" i="18"/>
  <c r="AZ452" i="18" s="1"/>
  <c r="BH137" i="18"/>
  <c r="BH452" i="18" s="1"/>
  <c r="W31" i="17"/>
  <c r="R37" i="17"/>
  <c r="R42" i="17"/>
  <c r="M49" i="17"/>
  <c r="R58" i="17"/>
  <c r="T66" i="17"/>
  <c r="W66" i="17" s="1"/>
  <c r="R71" i="17"/>
  <c r="M11" i="17"/>
  <c r="V11" i="17" s="1"/>
  <c r="R18" i="17"/>
  <c r="R22" i="17"/>
  <c r="R29" i="17"/>
  <c r="M30" i="17"/>
  <c r="M32" i="17"/>
  <c r="V32" i="17" s="1"/>
  <c r="T34" i="17"/>
  <c r="W34" i="17" s="1"/>
  <c r="M36" i="17"/>
  <c r="M45" i="17"/>
  <c r="R54" i="17"/>
  <c r="M61" i="17"/>
  <c r="M64" i="17"/>
  <c r="V64" i="17" s="1"/>
  <c r="M75" i="17"/>
  <c r="V75" i="17" s="1"/>
  <c r="M79" i="17"/>
  <c r="V79" i="17" s="1"/>
  <c r="M87" i="17"/>
  <c r="V87" i="17" s="1"/>
  <c r="M96" i="17"/>
  <c r="V96" i="17" s="1"/>
  <c r="I33" i="18"/>
  <c r="I448" i="18" s="1"/>
  <c r="Q33" i="18"/>
  <c r="Q448" i="18" s="1"/>
  <c r="Q450" i="18" s="1"/>
  <c r="Y33" i="18"/>
  <c r="Y448" i="18" s="1"/>
  <c r="Y450" i="18" s="1"/>
  <c r="AG33" i="18"/>
  <c r="AG448" i="18" s="1"/>
  <c r="AO33" i="18"/>
  <c r="AO448" i="18" s="1"/>
  <c r="AW33" i="18"/>
  <c r="AW448" i="18" s="1"/>
  <c r="BE33" i="18"/>
  <c r="BE448" i="18" s="1"/>
  <c r="BM33" i="18"/>
  <c r="BM448" i="18" s="1"/>
  <c r="BU33" i="18"/>
  <c r="BU448" i="18" s="1"/>
  <c r="CC33" i="18"/>
  <c r="CC448" i="18" s="1"/>
  <c r="CK33" i="18"/>
  <c r="CK448" i="18" s="1"/>
  <c r="CK459" i="18" s="1"/>
  <c r="H33" i="18"/>
  <c r="H448" i="18" s="1"/>
  <c r="P33" i="18"/>
  <c r="P448" i="18" s="1"/>
  <c r="X33" i="18"/>
  <c r="X448" i="18" s="1"/>
  <c r="X459" i="18" s="1"/>
  <c r="AF33" i="18"/>
  <c r="AF448" i="18" s="1"/>
  <c r="AN33" i="18"/>
  <c r="AN448" i="18" s="1"/>
  <c r="AN450" i="18" s="1"/>
  <c r="AV33" i="18"/>
  <c r="AV448" i="18" s="1"/>
  <c r="BD33" i="18"/>
  <c r="BD448" i="18" s="1"/>
  <c r="BL33" i="18"/>
  <c r="BL448" i="18" s="1"/>
  <c r="BT33" i="18"/>
  <c r="BT448" i="18" s="1"/>
  <c r="CB33" i="18"/>
  <c r="CB448" i="18" s="1"/>
  <c r="CJ33" i="18"/>
  <c r="CJ448" i="18" s="1"/>
  <c r="CJ459" i="18" s="1"/>
  <c r="G33" i="18"/>
  <c r="G448" i="18" s="1"/>
  <c r="O33" i="18"/>
  <c r="O448" i="18" s="1"/>
  <c r="W33" i="18"/>
  <c r="W448" i="18" s="1"/>
  <c r="AE33" i="18"/>
  <c r="AE448" i="18" s="1"/>
  <c r="AM33" i="18"/>
  <c r="AM448" i="18" s="1"/>
  <c r="AM450" i="18" s="1"/>
  <c r="AU33" i="18"/>
  <c r="AU448" i="18" s="1"/>
  <c r="BC33" i="18"/>
  <c r="BC448" i="18" s="1"/>
  <c r="BK33" i="18"/>
  <c r="BK448" i="18" s="1"/>
  <c r="BS33" i="18"/>
  <c r="BS448" i="18" s="1"/>
  <c r="CA33" i="18"/>
  <c r="CA448" i="18" s="1"/>
  <c r="CA450" i="18" s="1"/>
  <c r="CI33" i="18"/>
  <c r="CI448" i="18" s="1"/>
  <c r="F33" i="18"/>
  <c r="F448" i="18" s="1"/>
  <c r="V33" i="18"/>
  <c r="V448" i="18" s="1"/>
  <c r="AL33" i="18"/>
  <c r="AL448" i="18" s="1"/>
  <c r="BB33" i="18"/>
  <c r="BB448" i="18" s="1"/>
  <c r="BR33" i="18"/>
  <c r="BR448" i="18" s="1"/>
  <c r="CH33" i="18"/>
  <c r="CH448" i="18" s="1"/>
  <c r="AC33" i="18"/>
  <c r="AC448" i="18" s="1"/>
  <c r="BI33" i="18"/>
  <c r="BI448" i="18" s="1"/>
  <c r="Z33" i="18"/>
  <c r="Z448" i="18" s="1"/>
  <c r="BF33" i="18"/>
  <c r="BF448" i="18" s="1"/>
  <c r="CL33" i="18"/>
  <c r="CL448" i="18" s="1"/>
  <c r="F137" i="18"/>
  <c r="F452" i="18" s="1"/>
  <c r="F455" i="18" s="1"/>
  <c r="N137" i="18"/>
  <c r="N452" i="18" s="1"/>
  <c r="V137" i="18"/>
  <c r="V452" i="18" s="1"/>
  <c r="G137" i="18"/>
  <c r="G452" i="18" s="1"/>
  <c r="O137" i="18"/>
  <c r="O452" i="18" s="1"/>
  <c r="W137" i="18"/>
  <c r="W452" i="18" s="1"/>
  <c r="W455" i="18" s="1"/>
  <c r="AE137" i="18"/>
  <c r="AE452" i="18" s="1"/>
  <c r="AM137" i="18"/>
  <c r="AM452" i="18" s="1"/>
  <c r="AU137" i="18"/>
  <c r="AU452" i="18" s="1"/>
  <c r="BC137" i="18"/>
  <c r="BC452" i="18" s="1"/>
  <c r="BK137" i="18"/>
  <c r="BK452" i="18" s="1"/>
  <c r="BS137" i="18"/>
  <c r="BS452" i="18" s="1"/>
  <c r="CA137" i="18"/>
  <c r="CA452" i="18" s="1"/>
  <c r="CI137" i="18"/>
  <c r="CI452" i="18" s="1"/>
  <c r="CI455" i="18" s="1"/>
  <c r="CI459" i="18" s="1"/>
  <c r="U10" i="1"/>
  <c r="U13" i="1"/>
  <c r="U12" i="1"/>
  <c r="R15" i="1"/>
  <c r="U14" i="1"/>
  <c r="U8" i="1"/>
  <c r="I455" i="18"/>
  <c r="Q455" i="18"/>
  <c r="Y455" i="18"/>
  <c r="AG455" i="18"/>
  <c r="AG460" i="18" s="1"/>
  <c r="AO455" i="18"/>
  <c r="AW455" i="18"/>
  <c r="BE455" i="18"/>
  <c r="BE459" i="18" s="1"/>
  <c r="BM455" i="18"/>
  <c r="BU455" i="18"/>
  <c r="BU459" i="18" s="1"/>
  <c r="CC455" i="18"/>
  <c r="CK455" i="18"/>
  <c r="CK460" i="18" s="1"/>
  <c r="J450" i="18"/>
  <c r="J457" i="18" s="1"/>
  <c r="AH450" i="18"/>
  <c r="AX450" i="18"/>
  <c r="BN450" i="18"/>
  <c r="CD450" i="18"/>
  <c r="E450" i="18"/>
  <c r="E457" i="18" s="1"/>
  <c r="M450" i="18"/>
  <c r="M471" i="18" s="1"/>
  <c r="U459" i="18"/>
  <c r="U450" i="18"/>
  <c r="AK450" i="18"/>
  <c r="AS450" i="18"/>
  <c r="AS457" i="18" s="1"/>
  <c r="BA450" i="18"/>
  <c r="BA471" i="18" s="1"/>
  <c r="BY450" i="18"/>
  <c r="BY471" i="18" s="1"/>
  <c r="N450" i="18"/>
  <c r="N457" i="18" s="1"/>
  <c r="AD450" i="18"/>
  <c r="AT450" i="18"/>
  <c r="BJ450" i="18"/>
  <c r="BZ450" i="18"/>
  <c r="R450" i="18"/>
  <c r="R460" i="18" s="1"/>
  <c r="AP450" i="18"/>
  <c r="BV450" i="18"/>
  <c r="BV457" i="18" s="1"/>
  <c r="E455" i="18"/>
  <c r="E459" i="18" s="1"/>
  <c r="M455" i="18"/>
  <c r="U455" i="18"/>
  <c r="U457" i="18"/>
  <c r="AC455" i="18"/>
  <c r="AK457" i="18"/>
  <c r="AK455" i="18"/>
  <c r="AK459" i="18" s="1"/>
  <c r="AS455" i="18"/>
  <c r="AS460" i="18" s="1"/>
  <c r="BA455" i="18"/>
  <c r="BA459" i="18" s="1"/>
  <c r="BI455" i="18"/>
  <c r="BI459" i="18" s="1"/>
  <c r="BI461" i="18" s="1"/>
  <c r="BQ455" i="18"/>
  <c r="BY455" i="18"/>
  <c r="CG455" i="18"/>
  <c r="CG460" i="18" s="1"/>
  <c r="I450" i="18"/>
  <c r="AG450" i="18"/>
  <c r="AG457" i="18" s="1"/>
  <c r="AO450" i="18"/>
  <c r="AO457" i="18" s="1"/>
  <c r="AW450" i="18"/>
  <c r="AW460" i="18" s="1"/>
  <c r="BE450" i="18"/>
  <c r="BE460" i="18" s="1"/>
  <c r="BM450" i="18"/>
  <c r="BM457" i="18" s="1"/>
  <c r="BU450" i="18"/>
  <c r="CK450" i="18"/>
  <c r="CK457" i="18" s="1"/>
  <c r="H450" i="18"/>
  <c r="P450" i="18"/>
  <c r="P457" i="18" s="1"/>
  <c r="X450" i="18"/>
  <c r="X457" i="18" s="1"/>
  <c r="AF450" i="18"/>
  <c r="AV450" i="18"/>
  <c r="AV457" i="18" s="1"/>
  <c r="BD450" i="18"/>
  <c r="BD471" i="18" s="1"/>
  <c r="BL450" i="18"/>
  <c r="BT450" i="18"/>
  <c r="CB450" i="18"/>
  <c r="CB459" i="18"/>
  <c r="CJ450" i="18"/>
  <c r="G450" i="18"/>
  <c r="O450" i="18"/>
  <c r="O471" i="18" s="1"/>
  <c r="W450" i="18"/>
  <c r="AU450" i="18"/>
  <c r="BC450" i="18"/>
  <c r="BC476" i="18" s="1"/>
  <c r="BK450" i="18"/>
  <c r="BK457" i="18" s="1"/>
  <c r="BS450" i="18"/>
  <c r="CI450" i="18"/>
  <c r="CI476" i="18" s="1"/>
  <c r="V450" i="18"/>
  <c r="V460" i="18" s="1"/>
  <c r="AL450" i="18"/>
  <c r="BB450" i="18"/>
  <c r="BB476" i="18" s="1"/>
  <c r="BR450" i="18"/>
  <c r="CH450" i="18"/>
  <c r="AC450" i="18"/>
  <c r="AC457" i="18" s="1"/>
  <c r="BI450" i="18"/>
  <c r="BI457" i="18" s="1"/>
  <c r="BF450" i="18"/>
  <c r="BF471" i="18" s="1"/>
  <c r="CL450" i="18"/>
  <c r="BI460" i="18"/>
  <c r="N455" i="18"/>
  <c r="N460" i="18" s="1"/>
  <c r="V457" i="18"/>
  <c r="V455" i="18"/>
  <c r="R455" i="18"/>
  <c r="BV455" i="18"/>
  <c r="BV460" i="18" s="1"/>
  <c r="AD137" i="18"/>
  <c r="AD452" i="18" s="1"/>
  <c r="BB137" i="18"/>
  <c r="BB452" i="18" s="1"/>
  <c r="BZ137" i="18"/>
  <c r="BZ452" i="18" s="1"/>
  <c r="CH137" i="18"/>
  <c r="CH452" i="18" s="1"/>
  <c r="H457" i="18"/>
  <c r="H455" i="18"/>
  <c r="H460" i="18" s="1"/>
  <c r="P455" i="18"/>
  <c r="P459" i="18" s="1"/>
  <c r="X455" i="18"/>
  <c r="X460" i="18" s="1"/>
  <c r="AF457" i="18"/>
  <c r="AF455" i="18"/>
  <c r="AN455" i="18"/>
  <c r="AV455" i="18"/>
  <c r="AV459" i="18" s="1"/>
  <c r="BD455" i="18"/>
  <c r="BD457" i="18"/>
  <c r="BL457" i="18"/>
  <c r="BL455" i="18"/>
  <c r="BT457" i="18"/>
  <c r="BT455" i="18"/>
  <c r="BT459" i="18" s="1"/>
  <c r="CB455" i="18"/>
  <c r="CB457" i="18"/>
  <c r="CJ455" i="18"/>
  <c r="CJ457" i="18"/>
  <c r="BP456" i="18"/>
  <c r="BP455" i="18"/>
  <c r="BX455" i="18"/>
  <c r="CF455" i="18"/>
  <c r="L455" i="18"/>
  <c r="T455" i="18"/>
  <c r="AB455" i="18"/>
  <c r="AJ455" i="18"/>
  <c r="AR455" i="18"/>
  <c r="AZ455" i="18"/>
  <c r="BH455" i="18"/>
  <c r="CF445" i="18"/>
  <c r="CJ460" i="18"/>
  <c r="Z455" i="18"/>
  <c r="CD457" i="18"/>
  <c r="CD455" i="18"/>
  <c r="CD460" i="18" s="1"/>
  <c r="E460" i="18"/>
  <c r="AX457" i="18"/>
  <c r="AX455" i="18"/>
  <c r="AX459" i="18" s="1"/>
  <c r="K33" i="18"/>
  <c r="K448" i="18" s="1"/>
  <c r="S33" i="18"/>
  <c r="S448" i="18" s="1"/>
  <c r="AA33" i="18"/>
  <c r="AA448" i="18" s="1"/>
  <c r="AI33" i="18"/>
  <c r="AI448" i="18" s="1"/>
  <c r="AQ33" i="18"/>
  <c r="AQ448" i="18" s="1"/>
  <c r="AY33" i="18"/>
  <c r="AY448" i="18" s="1"/>
  <c r="BG33" i="18"/>
  <c r="BG448" i="18" s="1"/>
  <c r="BO33" i="18"/>
  <c r="BO448" i="18" s="1"/>
  <c r="BW33" i="18"/>
  <c r="BW448" i="18" s="1"/>
  <c r="CE33" i="18"/>
  <c r="CE448" i="18" s="1"/>
  <c r="CM33" i="18"/>
  <c r="CM448" i="18" s="1"/>
  <c r="K455" i="18"/>
  <c r="S455" i="18"/>
  <c r="AA455" i="18"/>
  <c r="AI455" i="18"/>
  <c r="AQ455" i="18"/>
  <c r="AY455" i="18"/>
  <c r="BG455" i="18"/>
  <c r="BO455" i="18"/>
  <c r="BW455" i="18"/>
  <c r="CE455" i="18"/>
  <c r="CM455" i="18"/>
  <c r="N445" i="18"/>
  <c r="V445" i="18"/>
  <c r="AD445" i="18"/>
  <c r="AT445" i="18"/>
  <c r="BB445" i="18"/>
  <c r="BJ445" i="18"/>
  <c r="BR445" i="18"/>
  <c r="BZ445" i="18"/>
  <c r="CH445" i="18"/>
  <c r="AH457" i="18"/>
  <c r="AH455" i="18"/>
  <c r="AH459" i="18" s="1"/>
  <c r="CL457" i="18"/>
  <c r="CL455" i="18"/>
  <c r="D33" i="18"/>
  <c r="D448" i="18" s="1"/>
  <c r="L33" i="18"/>
  <c r="L448" i="18" s="1"/>
  <c r="T33" i="18"/>
  <c r="T448" i="18" s="1"/>
  <c r="AB33" i="18"/>
  <c r="AB448" i="18" s="1"/>
  <c r="AJ33" i="18"/>
  <c r="AJ448" i="18" s="1"/>
  <c r="AR33" i="18"/>
  <c r="AR448" i="18" s="1"/>
  <c r="AZ33" i="18"/>
  <c r="AZ448" i="18" s="1"/>
  <c r="BH33" i="18"/>
  <c r="BH448" i="18" s="1"/>
  <c r="BP33" i="18"/>
  <c r="BP448" i="18" s="1"/>
  <c r="BX33" i="18"/>
  <c r="BX448" i="18" s="1"/>
  <c r="CF33" i="18"/>
  <c r="CF448" i="18" s="1"/>
  <c r="G445" i="18"/>
  <c r="O445" i="18"/>
  <c r="W445" i="18"/>
  <c r="AM445" i="18"/>
  <c r="AU445" i="18"/>
  <c r="BC445" i="18"/>
  <c r="BS445" i="18"/>
  <c r="CA445" i="18"/>
  <c r="CI445" i="18"/>
  <c r="AP457" i="18"/>
  <c r="AP455" i="18"/>
  <c r="AP459" i="18" s="1"/>
  <c r="H445" i="18"/>
  <c r="P445" i="18"/>
  <c r="AF445" i="18"/>
  <c r="AN445" i="18"/>
  <c r="AV445" i="18"/>
  <c r="BL445" i="18"/>
  <c r="BT445" i="18"/>
  <c r="CB445" i="18"/>
  <c r="AK460" i="18"/>
  <c r="BF455" i="18"/>
  <c r="BF459" i="18" s="1"/>
  <c r="AO460" i="18"/>
  <c r="AL137" i="18"/>
  <c r="AL452" i="18" s="1"/>
  <c r="BJ137" i="18"/>
  <c r="BJ452" i="18" s="1"/>
  <c r="J455" i="18"/>
  <c r="BN457" i="18"/>
  <c r="BN455" i="18"/>
  <c r="BN460" i="18" s="1"/>
  <c r="U460" i="18"/>
  <c r="AT137" i="18"/>
  <c r="AT452" i="18" s="1"/>
  <c r="BR137" i="18"/>
  <c r="BR452" i="18" s="1"/>
  <c r="G455" i="18"/>
  <c r="G460" i="18" s="1"/>
  <c r="G457" i="18"/>
  <c r="O456" i="18"/>
  <c r="O455" i="18"/>
  <c r="AE455" i="18"/>
  <c r="AM455" i="18"/>
  <c r="AU455" i="18"/>
  <c r="AU459" i="18" s="1"/>
  <c r="AU457" i="18"/>
  <c r="BC455" i="18"/>
  <c r="BC460" i="18" s="1"/>
  <c r="BK455" i="18"/>
  <c r="BK460" i="18" s="1"/>
  <c r="BS457" i="18"/>
  <c r="BS455" i="18"/>
  <c r="BS459" i="18" s="1"/>
  <c r="CA455" i="18"/>
  <c r="J445" i="18"/>
  <c r="R445" i="18"/>
  <c r="AH445" i="18"/>
  <c r="AP445" i="18"/>
  <c r="BF445" i="18"/>
  <c r="BN445" i="18"/>
  <c r="BV445" i="18"/>
  <c r="CD445" i="18"/>
  <c r="CL445" i="18"/>
  <c r="K445" i="18"/>
  <c r="S445" i="18"/>
  <c r="AA445" i="18"/>
  <c r="AI445" i="18"/>
  <c r="BG445" i="18"/>
  <c r="CM445" i="18"/>
  <c r="L446" i="18"/>
  <c r="L456" i="18" s="1"/>
  <c r="T446" i="18"/>
  <c r="T456" i="18" s="1"/>
  <c r="AB446" i="18"/>
  <c r="AB456" i="18" s="1"/>
  <c r="AJ446" i="18"/>
  <c r="AJ456" i="18" s="1"/>
  <c r="AR446" i="18"/>
  <c r="AR456" i="18" s="1"/>
  <c r="AZ446" i="18"/>
  <c r="AZ456" i="18" s="1"/>
  <c r="BH446" i="18"/>
  <c r="BH456" i="18" s="1"/>
  <c r="BP446" i="18"/>
  <c r="BX446" i="18"/>
  <c r="BX456" i="18" s="1"/>
  <c r="CF446" i="18"/>
  <c r="CF456" i="18" s="1"/>
  <c r="E446" i="18"/>
  <c r="E456" i="18" s="1"/>
  <c r="M446" i="18"/>
  <c r="M456" i="18" s="1"/>
  <c r="U446" i="18"/>
  <c r="U456" i="18" s="1"/>
  <c r="AC446" i="18"/>
  <c r="AC456" i="18" s="1"/>
  <c r="AS446" i="18"/>
  <c r="AS456" i="18" s="1"/>
  <c r="BA446" i="18"/>
  <c r="BA456" i="18" s="1"/>
  <c r="BI446" i="18"/>
  <c r="BI456" i="18" s="1"/>
  <c r="BQ446" i="18"/>
  <c r="BQ456" i="18" s="1"/>
  <c r="BY446" i="18"/>
  <c r="BY456" i="18" s="1"/>
  <c r="CG446" i="18"/>
  <c r="CG456" i="18" s="1"/>
  <c r="E471" i="18"/>
  <c r="E476" i="18"/>
  <c r="U471" i="18"/>
  <c r="U476" i="18"/>
  <c r="AC471" i="18"/>
  <c r="AC476" i="18"/>
  <c r="AK476" i="18"/>
  <c r="AK471" i="18"/>
  <c r="AS476" i="18"/>
  <c r="AS471" i="18"/>
  <c r="BI476" i="18"/>
  <c r="BI471" i="18"/>
  <c r="E445" i="18"/>
  <c r="M445" i="18"/>
  <c r="U445" i="18"/>
  <c r="AC445" i="18"/>
  <c r="AK445" i="18"/>
  <c r="AS445" i="18"/>
  <c r="BA445" i="18"/>
  <c r="BI445" i="18"/>
  <c r="BY445" i="18"/>
  <c r="CG445" i="18"/>
  <c r="F446" i="18"/>
  <c r="F456" i="18" s="1"/>
  <c r="N446" i="18"/>
  <c r="N456" i="18" s="1"/>
  <c r="V446" i="18"/>
  <c r="V456" i="18" s="1"/>
  <c r="AD446" i="18"/>
  <c r="BB446" i="18"/>
  <c r="CH446" i="18"/>
  <c r="N471" i="18"/>
  <c r="N476" i="18"/>
  <c r="V471" i="18"/>
  <c r="V476" i="18"/>
  <c r="AD471" i="18"/>
  <c r="AD476" i="18"/>
  <c r="AL471" i="18"/>
  <c r="AL476" i="18"/>
  <c r="AT476" i="18"/>
  <c r="AT471" i="18"/>
  <c r="BJ476" i="18"/>
  <c r="BJ471" i="18"/>
  <c r="BR476" i="18"/>
  <c r="BR471" i="18"/>
  <c r="BZ471" i="18"/>
  <c r="BZ476" i="18"/>
  <c r="CH471" i="18"/>
  <c r="CH476" i="18"/>
  <c r="G446" i="18"/>
  <c r="G456" i="18" s="1"/>
  <c r="O446" i="18"/>
  <c r="AE446" i="18"/>
  <c r="AE456" i="18" s="1"/>
  <c r="AM446" i="18"/>
  <c r="AM456" i="18" s="1"/>
  <c r="AU446" i="18"/>
  <c r="AU456" i="18" s="1"/>
  <c r="BC446" i="18"/>
  <c r="BC456" i="18" s="1"/>
  <c r="BK446" i="18"/>
  <c r="BK456" i="18" s="1"/>
  <c r="BS446" i="18"/>
  <c r="BS456" i="18" s="1"/>
  <c r="CA446" i="18"/>
  <c r="CA456" i="18" s="1"/>
  <c r="G476" i="18"/>
  <c r="G471" i="18"/>
  <c r="W471" i="18"/>
  <c r="W476" i="18"/>
  <c r="AU471" i="18"/>
  <c r="AU476" i="18"/>
  <c r="BS476" i="18"/>
  <c r="BS471" i="18"/>
  <c r="H446" i="18"/>
  <c r="H456" i="18" s="1"/>
  <c r="P446" i="18"/>
  <c r="P456" i="18" s="1"/>
  <c r="X446" i="18"/>
  <c r="X456" i="18" s="1"/>
  <c r="AF446" i="18"/>
  <c r="AF456" i="18" s="1"/>
  <c r="AN446" i="18"/>
  <c r="AN456" i="18" s="1"/>
  <c r="AV446" i="18"/>
  <c r="AV456" i="18" s="1"/>
  <c r="BD446" i="18"/>
  <c r="BD456" i="18" s="1"/>
  <c r="BL446" i="18"/>
  <c r="BL456" i="18" s="1"/>
  <c r="BT446" i="18"/>
  <c r="BT456" i="18" s="1"/>
  <c r="CB446" i="18"/>
  <c r="CB456" i="18" s="1"/>
  <c r="CJ446" i="18"/>
  <c r="CJ456" i="18" s="1"/>
  <c r="H476" i="18"/>
  <c r="H471" i="18"/>
  <c r="P476" i="18"/>
  <c r="X476" i="18"/>
  <c r="X471" i="18"/>
  <c r="AF471" i="18"/>
  <c r="AF476" i="18"/>
  <c r="AV471" i="18"/>
  <c r="AV476" i="18"/>
  <c r="BL471" i="18"/>
  <c r="BL476" i="18"/>
  <c r="BT476" i="18"/>
  <c r="BT471" i="18"/>
  <c r="CB476" i="18"/>
  <c r="CB471" i="18"/>
  <c r="CJ476" i="18"/>
  <c r="CJ471" i="18"/>
  <c r="I446" i="18"/>
  <c r="I456" i="18" s="1"/>
  <c r="Q446" i="18"/>
  <c r="Q456" i="18" s="1"/>
  <c r="Y446" i="18"/>
  <c r="Y456" i="18" s="1"/>
  <c r="AG446" i="18"/>
  <c r="AG456" i="18" s="1"/>
  <c r="AO446" i="18"/>
  <c r="AO456" i="18" s="1"/>
  <c r="AW446" i="18"/>
  <c r="AW456" i="18" s="1"/>
  <c r="BE446" i="18"/>
  <c r="BE456" i="18" s="1"/>
  <c r="BM446" i="18"/>
  <c r="BM456" i="18" s="1"/>
  <c r="BU446" i="18"/>
  <c r="BU456" i="18" s="1"/>
  <c r="CC446" i="18"/>
  <c r="CC456" i="18" s="1"/>
  <c r="CK446" i="18"/>
  <c r="CK456" i="18" s="1"/>
  <c r="I476" i="18"/>
  <c r="AG476" i="18"/>
  <c r="AG471" i="18"/>
  <c r="AO476" i="18"/>
  <c r="AO471" i="18"/>
  <c r="AW476" i="18"/>
  <c r="AW471" i="18"/>
  <c r="BM476" i="18"/>
  <c r="BM471" i="18"/>
  <c r="BU476" i="18"/>
  <c r="CK476" i="18"/>
  <c r="CK471" i="18"/>
  <c r="I445" i="18"/>
  <c r="Y445" i="18"/>
  <c r="AG445" i="18"/>
  <c r="AO445" i="18"/>
  <c r="AW445" i="18"/>
  <c r="BE445" i="18"/>
  <c r="BM445" i="18"/>
  <c r="BU445" i="18"/>
  <c r="CK445" i="18"/>
  <c r="L445" i="18"/>
  <c r="X445" i="18"/>
  <c r="AL445" i="18"/>
  <c r="AX445" i="18"/>
  <c r="BK445" i="18"/>
  <c r="BX445" i="18"/>
  <c r="CJ445" i="18"/>
  <c r="J446" i="18"/>
  <c r="J456" i="18" s="1"/>
  <c r="R446" i="18"/>
  <c r="R456" i="18" s="1"/>
  <c r="Z446" i="18"/>
  <c r="Z456" i="18" s="1"/>
  <c r="AH446" i="18"/>
  <c r="AH456" i="18" s="1"/>
  <c r="AP446" i="18"/>
  <c r="AP456" i="18" s="1"/>
  <c r="AX446" i="18"/>
  <c r="AX456" i="18" s="1"/>
  <c r="BF446" i="18"/>
  <c r="BF456" i="18" s="1"/>
  <c r="BN446" i="18"/>
  <c r="BN456" i="18" s="1"/>
  <c r="BV446" i="18"/>
  <c r="BV456" i="18" s="1"/>
  <c r="CD446" i="18"/>
  <c r="CD456" i="18" s="1"/>
  <c r="CL446" i="18"/>
  <c r="CL456" i="18" s="1"/>
  <c r="J476" i="18"/>
  <c r="AH476" i="18"/>
  <c r="AH471" i="18"/>
  <c r="AP471" i="18"/>
  <c r="AP476" i="18"/>
  <c r="AX476" i="18"/>
  <c r="AX471" i="18"/>
  <c r="BN471" i="18"/>
  <c r="BN476" i="18"/>
  <c r="BV471" i="18"/>
  <c r="BV476" i="18"/>
  <c r="CD476" i="18"/>
  <c r="CD471" i="18"/>
  <c r="CL476" i="18"/>
  <c r="CL471" i="18"/>
  <c r="K446" i="18"/>
  <c r="K456" i="18" s="1"/>
  <c r="S446" i="18"/>
  <c r="S456" i="18" s="1"/>
  <c r="AA446" i="18"/>
  <c r="AA456" i="18" s="1"/>
  <c r="AI446" i="18"/>
  <c r="AI456" i="18" s="1"/>
  <c r="AQ446" i="18"/>
  <c r="AQ456" i="18" s="1"/>
  <c r="AY446" i="18"/>
  <c r="AY456" i="18" s="1"/>
  <c r="BG446" i="18"/>
  <c r="BG456" i="18" s="1"/>
  <c r="BO446" i="18"/>
  <c r="BO456" i="18" s="1"/>
  <c r="BW446" i="18"/>
  <c r="BW456" i="18" s="1"/>
  <c r="CE446" i="18"/>
  <c r="CE456" i="18" s="1"/>
  <c r="CM446" i="18"/>
  <c r="CM456" i="18" s="1"/>
  <c r="AK446" i="18"/>
  <c r="AK456" i="18" s="1"/>
  <c r="X72" i="17"/>
  <c r="V72" i="17"/>
  <c r="V23" i="17"/>
  <c r="X23" i="17"/>
  <c r="V31" i="17"/>
  <c r="X31" i="17"/>
  <c r="V38" i="17"/>
  <c r="X38" i="17"/>
  <c r="V30" i="17"/>
  <c r="V36" i="17"/>
  <c r="X36" i="17"/>
  <c r="V62" i="17"/>
  <c r="X62" i="17"/>
  <c r="V19" i="17"/>
  <c r="X19" i="17"/>
  <c r="V20" i="17"/>
  <c r="X20" i="17"/>
  <c r="V24" i="17"/>
  <c r="X24" i="17"/>
  <c r="X7" i="17"/>
  <c r="S8" i="17"/>
  <c r="R8" i="17"/>
  <c r="X97" i="17"/>
  <c r="W97" i="17"/>
  <c r="V69" i="17"/>
  <c r="X69" i="17"/>
  <c r="V66" i="17"/>
  <c r="X66" i="17"/>
  <c r="T64" i="17"/>
  <c r="W64" i="17" s="1"/>
  <c r="S64" i="17"/>
  <c r="R64" i="17"/>
  <c r="T73" i="17"/>
  <c r="W73" i="17" s="1"/>
  <c r="S73" i="17"/>
  <c r="R73" i="17"/>
  <c r="X21" i="17"/>
  <c r="V28" i="17"/>
  <c r="X28" i="17"/>
  <c r="S32" i="17"/>
  <c r="R32" i="17"/>
  <c r="T40" i="17"/>
  <c r="W40" i="17" s="1"/>
  <c r="S40" i="17"/>
  <c r="R40" i="17"/>
  <c r="V45" i="17"/>
  <c r="V57" i="17"/>
  <c r="V5" i="17"/>
  <c r="T8" i="17"/>
  <c r="W8" i="17" s="1"/>
  <c r="S7" i="17"/>
  <c r="R7" i="17"/>
  <c r="S13" i="17"/>
  <c r="R13" i="17"/>
  <c r="T32" i="17"/>
  <c r="W32" i="17" s="1"/>
  <c r="S6" i="17"/>
  <c r="R6" i="17"/>
  <c r="S16" i="17"/>
  <c r="R16" i="17"/>
  <c r="T6" i="17"/>
  <c r="W6" i="17" s="1"/>
  <c r="V29" i="17"/>
  <c r="X29" i="17"/>
  <c r="S9" i="17"/>
  <c r="R9" i="17"/>
  <c r="S11" i="17"/>
  <c r="R11" i="17"/>
  <c r="S15" i="17"/>
  <c r="R15" i="17"/>
  <c r="X27" i="17"/>
  <c r="X42" i="17"/>
  <c r="V42" i="17"/>
  <c r="X46" i="17"/>
  <c r="V46" i="17"/>
  <c r="X50" i="17"/>
  <c r="V50" i="17"/>
  <c r="X54" i="17"/>
  <c r="V54" i="17"/>
  <c r="X58" i="17"/>
  <c r="V58" i="17"/>
  <c r="V61" i="17"/>
  <c r="X61" i="17"/>
  <c r="V63" i="17"/>
  <c r="X63" i="17"/>
  <c r="T65" i="17"/>
  <c r="S65" i="17"/>
  <c r="R65" i="17"/>
  <c r="T78" i="17"/>
  <c r="W78" i="17" s="1"/>
  <c r="S78" i="17"/>
  <c r="R78" i="17"/>
  <c r="X92" i="17"/>
  <c r="V92" i="17"/>
  <c r="R5" i="17"/>
  <c r="V6" i="17"/>
  <c r="V8" i="17"/>
  <c r="V10" i="17"/>
  <c r="V12" i="17"/>
  <c r="V14" i="17"/>
  <c r="V16" i="17"/>
  <c r="W18" i="17"/>
  <c r="W22" i="17"/>
  <c r="M25" i="17"/>
  <c r="V34" i="17"/>
  <c r="X34" i="17"/>
  <c r="V39" i="17"/>
  <c r="X39" i="17"/>
  <c r="R44" i="17"/>
  <c r="T44" i="17"/>
  <c r="S44" i="17"/>
  <c r="R48" i="17"/>
  <c r="T48" i="17"/>
  <c r="S48" i="17"/>
  <c r="R52" i="17"/>
  <c r="T52" i="17"/>
  <c r="S52" i="17"/>
  <c r="R56" i="17"/>
  <c r="T56" i="17"/>
  <c r="S56" i="17"/>
  <c r="X64" i="17"/>
  <c r="V67" i="17"/>
  <c r="X90" i="17"/>
  <c r="V90" i="17"/>
  <c r="S10" i="17"/>
  <c r="R10" i="17"/>
  <c r="S14" i="17"/>
  <c r="R14" i="17"/>
  <c r="T10" i="17"/>
  <c r="W10" i="17" s="1"/>
  <c r="T16" i="17"/>
  <c r="W16" i="17" s="1"/>
  <c r="X49" i="17"/>
  <c r="V49" i="17"/>
  <c r="T5" i="17"/>
  <c r="W5" i="17" s="1"/>
  <c r="S12" i="17"/>
  <c r="R12" i="17"/>
  <c r="V71" i="17"/>
  <c r="T12" i="17"/>
  <c r="W12" i="17" s="1"/>
  <c r="T14" i="17"/>
  <c r="W14" i="17" s="1"/>
  <c r="R30" i="17"/>
  <c r="T33" i="17"/>
  <c r="S33" i="17"/>
  <c r="V37" i="17"/>
  <c r="X37" i="17"/>
  <c r="X40" i="17"/>
  <c r="V68" i="17"/>
  <c r="X68" i="17"/>
  <c r="X73" i="17"/>
  <c r="T7" i="17"/>
  <c r="W7" i="17" s="1"/>
  <c r="T9" i="17"/>
  <c r="W9" i="17" s="1"/>
  <c r="T11" i="17"/>
  <c r="W11" i="17" s="1"/>
  <c r="T13" i="17"/>
  <c r="W13" i="17" s="1"/>
  <c r="T15" i="17"/>
  <c r="W15" i="17" s="1"/>
  <c r="X18" i="17"/>
  <c r="W21" i="17"/>
  <c r="X22" i="17"/>
  <c r="T30" i="17"/>
  <c r="W30" i="17" s="1"/>
  <c r="X32" i="17"/>
  <c r="M35" i="17"/>
  <c r="X43" i="17"/>
  <c r="X47" i="17"/>
  <c r="X51" i="17"/>
  <c r="X59" i="17"/>
  <c r="W62" i="17"/>
  <c r="T67" i="17"/>
  <c r="W67" i="17" s="1"/>
  <c r="R43" i="17"/>
  <c r="T45" i="17"/>
  <c r="W45" i="17" s="1"/>
  <c r="R47" i="17"/>
  <c r="T49" i="17"/>
  <c r="W49" i="17" s="1"/>
  <c r="R51" i="17"/>
  <c r="T53" i="17"/>
  <c r="W53" i="17" s="1"/>
  <c r="R55" i="17"/>
  <c r="T57" i="17"/>
  <c r="W57" i="17" s="1"/>
  <c r="R59" i="17"/>
  <c r="S67" i="17"/>
  <c r="T71" i="17"/>
  <c r="W71" i="17" s="1"/>
  <c r="T79" i="17"/>
  <c r="W79" i="17" s="1"/>
  <c r="S79" i="17"/>
  <c r="R79" i="17"/>
  <c r="W93" i="17"/>
  <c r="T94" i="17"/>
  <c r="W94" i="17" s="1"/>
  <c r="S94" i="17"/>
  <c r="R94" i="17"/>
  <c r="S72" i="17"/>
  <c r="R72" i="17"/>
  <c r="T74" i="17"/>
  <c r="S74" i="17"/>
  <c r="X84" i="17"/>
  <c r="V84" i="17"/>
  <c r="X89" i="17"/>
  <c r="W89" i="17"/>
  <c r="X91" i="17"/>
  <c r="V91" i="17"/>
  <c r="X93" i="17"/>
  <c r="V73" i="17"/>
  <c r="T80" i="17"/>
  <c r="X82" i="17"/>
  <c r="V82" i="17"/>
  <c r="X87" i="17"/>
  <c r="T95" i="17"/>
  <c r="W95" i="17" s="1"/>
  <c r="S95" i="17"/>
  <c r="R95" i="17"/>
  <c r="R31" i="17"/>
  <c r="R39" i="17"/>
  <c r="S43" i="17"/>
  <c r="S47" i="17"/>
  <c r="S51" i="17"/>
  <c r="S55" i="17"/>
  <c r="S59" i="17"/>
  <c r="R63" i="17"/>
  <c r="W85" i="17"/>
  <c r="T86" i="17"/>
  <c r="W86" i="17" s="1"/>
  <c r="S86" i="17"/>
  <c r="R86" i="17"/>
  <c r="X88" i="17"/>
  <c r="T75" i="17"/>
  <c r="X76" i="17"/>
  <c r="V76" i="17"/>
  <c r="T81" i="17"/>
  <c r="X83" i="17"/>
  <c r="V83" i="17"/>
  <c r="T96" i="17"/>
  <c r="W96" i="17" s="1"/>
  <c r="X98" i="17"/>
  <c r="V98" i="17"/>
  <c r="R38" i="17"/>
  <c r="S25" i="17"/>
  <c r="S42" i="17"/>
  <c r="S46" i="17"/>
  <c r="S50" i="17"/>
  <c r="S54" i="17"/>
  <c r="S58" i="17"/>
  <c r="X79" i="17"/>
  <c r="V85" i="17"/>
  <c r="T87" i="17"/>
  <c r="W87" i="17" s="1"/>
  <c r="S87" i="17"/>
  <c r="R87" i="17"/>
  <c r="R80" i="17"/>
  <c r="S81" i="17"/>
  <c r="R88" i="17"/>
  <c r="S89" i="17"/>
  <c r="R96" i="17"/>
  <c r="S97" i="17"/>
  <c r="S80" i="17"/>
  <c r="S88" i="17"/>
  <c r="S96" i="17"/>
  <c r="BQ471" i="18" l="1"/>
  <c r="BQ476" i="18"/>
  <c r="BQ457" i="18"/>
  <c r="AM471" i="18"/>
  <c r="AM457" i="18"/>
  <c r="AM476" i="18"/>
  <c r="Y476" i="18"/>
  <c r="Y457" i="18"/>
  <c r="Y460" i="18"/>
  <c r="Y471" i="18"/>
  <c r="W460" i="18"/>
  <c r="W459" i="18"/>
  <c r="AE459" i="18"/>
  <c r="Q457" i="18"/>
  <c r="Q459" i="18"/>
  <c r="Q471" i="18"/>
  <c r="Q476" i="18"/>
  <c r="CG457" i="18"/>
  <c r="CG471" i="18"/>
  <c r="CG476" i="18"/>
  <c r="CA457" i="18"/>
  <c r="CA476" i="18"/>
  <c r="CA471" i="18"/>
  <c r="AN459" i="18"/>
  <c r="AN460" i="18"/>
  <c r="AN476" i="18"/>
  <c r="AN471" i="18"/>
  <c r="X94" i="17"/>
  <c r="X30" i="17"/>
  <c r="R471" i="18"/>
  <c r="BE471" i="18"/>
  <c r="BD476" i="18"/>
  <c r="O476" i="18"/>
  <c r="BY476" i="18"/>
  <c r="AY445" i="18"/>
  <c r="CI457" i="18"/>
  <c r="W457" i="18"/>
  <c r="F445" i="18"/>
  <c r="BL459" i="18"/>
  <c r="AF460" i="18"/>
  <c r="R457" i="18"/>
  <c r="AC460" i="18"/>
  <c r="BU460" i="18"/>
  <c r="AC459" i="18"/>
  <c r="AC461" i="18" s="1"/>
  <c r="BV459" i="18"/>
  <c r="R476" i="18"/>
  <c r="BE476" i="18"/>
  <c r="CA459" i="18"/>
  <c r="O459" i="18"/>
  <c r="V459" i="18"/>
  <c r="X13" i="17"/>
  <c r="BE457" i="18"/>
  <c r="X86" i="17"/>
  <c r="X45" i="17"/>
  <c r="X5" i="17"/>
  <c r="X11" i="17"/>
  <c r="J471" i="18"/>
  <c r="P471" i="18"/>
  <c r="CI446" i="18"/>
  <c r="CI456" i="18" s="1"/>
  <c r="W446" i="18"/>
  <c r="W456" i="18" s="1"/>
  <c r="BZ446" i="18"/>
  <c r="D446" i="18"/>
  <c r="D456" i="18" s="1"/>
  <c r="AM459" i="18"/>
  <c r="O457" i="18"/>
  <c r="CL460" i="18"/>
  <c r="BH445" i="18"/>
  <c r="BD460" i="18"/>
  <c r="Z450" i="18"/>
  <c r="Z459" i="18" s="1"/>
  <c r="I460" i="18"/>
  <c r="BA457" i="18"/>
  <c r="AW457" i="18"/>
  <c r="BQ445" i="18"/>
  <c r="Z445" i="18"/>
  <c r="J460" i="18"/>
  <c r="BF457" i="18"/>
  <c r="BD445" i="18"/>
  <c r="AE445" i="18"/>
  <c r="D445" i="18"/>
  <c r="CG459" i="18"/>
  <c r="CG461" i="18" s="1"/>
  <c r="M459" i="18"/>
  <c r="V55" i="17"/>
  <c r="BK471" i="18"/>
  <c r="AL446" i="18"/>
  <c r="BW445" i="18"/>
  <c r="CB460" i="18"/>
  <c r="AX460" i="18"/>
  <c r="F450" i="18"/>
  <c r="F459" i="18" s="1"/>
  <c r="AO459" i="18"/>
  <c r="AO461" i="18" s="1"/>
  <c r="BY457" i="18"/>
  <c r="AS459" i="18"/>
  <c r="AX461" i="18"/>
  <c r="BF476" i="18"/>
  <c r="BK476" i="18"/>
  <c r="BO445" i="18"/>
  <c r="AV460" i="18"/>
  <c r="P460" i="18"/>
  <c r="AE450" i="18"/>
  <c r="CC450" i="18"/>
  <c r="BY459" i="18"/>
  <c r="AK461" i="18"/>
  <c r="BN459" i="18"/>
  <c r="BU461" i="18"/>
  <c r="AG459" i="18"/>
  <c r="AG461" i="18" s="1"/>
  <c r="X67" i="17"/>
  <c r="CC445" i="18"/>
  <c r="Q445" i="18"/>
  <c r="BK459" i="18"/>
  <c r="BK461" i="18" s="1"/>
  <c r="R459" i="18"/>
  <c r="R461" i="18" s="1"/>
  <c r="BQ460" i="18"/>
  <c r="Y459" i="18"/>
  <c r="Y461" i="18" s="1"/>
  <c r="V15" i="1"/>
  <c r="U15" i="1" s="1"/>
  <c r="CI461" i="18"/>
  <c r="V461" i="18"/>
  <c r="BJ457" i="18"/>
  <c r="BJ455" i="18"/>
  <c r="CB461" i="18"/>
  <c r="CI471" i="18"/>
  <c r="BC471" i="18"/>
  <c r="BB471" i="18"/>
  <c r="BR446" i="18"/>
  <c r="AU460" i="18"/>
  <c r="AU461" i="18" s="1"/>
  <c r="BT460" i="18"/>
  <c r="BT461" i="18" s="1"/>
  <c r="BH450" i="18"/>
  <c r="BH459" i="18"/>
  <c r="BG450" i="18"/>
  <c r="BG459" i="18" s="1"/>
  <c r="AB445" i="18"/>
  <c r="AN457" i="18"/>
  <c r="AD457" i="18"/>
  <c r="AD456" i="18"/>
  <c r="AD455" i="18"/>
  <c r="AW459" i="18"/>
  <c r="AW461" i="18" s="1"/>
  <c r="BM460" i="18"/>
  <c r="BQ459" i="18"/>
  <c r="BQ461" i="18" s="1"/>
  <c r="CD459" i="18"/>
  <c r="CD461" i="18" s="1"/>
  <c r="BU457" i="18"/>
  <c r="CI460" i="18"/>
  <c r="AR450" i="18"/>
  <c r="BU471" i="18"/>
  <c r="I471" i="18"/>
  <c r="BJ446" i="18"/>
  <c r="BJ456" i="18" s="1"/>
  <c r="BR455" i="18"/>
  <c r="BR457" i="18"/>
  <c r="BR456" i="18"/>
  <c r="AZ450" i="18"/>
  <c r="AY450" i="18"/>
  <c r="AY460" i="18" s="1"/>
  <c r="T445" i="18"/>
  <c r="CJ461" i="18"/>
  <c r="BD459" i="18"/>
  <c r="BD461" i="18" s="1"/>
  <c r="X461" i="18"/>
  <c r="M457" i="18"/>
  <c r="BF460" i="18"/>
  <c r="BF461" i="18" s="1"/>
  <c r="U461" i="18"/>
  <c r="J459" i="18"/>
  <c r="J461" i="18" s="1"/>
  <c r="BS460" i="18"/>
  <c r="BS461" i="18" s="1"/>
  <c r="AQ459" i="18"/>
  <c r="AQ450" i="18"/>
  <c r="W461" i="18"/>
  <c r="P461" i="18"/>
  <c r="AP460" i="18"/>
  <c r="AP461" i="18" s="1"/>
  <c r="AT446" i="18"/>
  <c r="AQ445" i="18"/>
  <c r="AL455" i="18"/>
  <c r="AL457" i="18"/>
  <c r="AL456" i="18"/>
  <c r="O460" i="18"/>
  <c r="O461" i="18" s="1"/>
  <c r="AJ450" i="18"/>
  <c r="AI450" i="18"/>
  <c r="BP445" i="18"/>
  <c r="M460" i="18"/>
  <c r="M461" i="18" s="1"/>
  <c r="BC459" i="18"/>
  <c r="BC461" i="18" s="1"/>
  <c r="I459" i="18"/>
  <c r="I461" i="18" s="1"/>
  <c r="Q460" i="18"/>
  <c r="Q461" i="18" s="1"/>
  <c r="BN461" i="18"/>
  <c r="BA476" i="18"/>
  <c r="BA460" i="18"/>
  <c r="BA461" i="18" s="1"/>
  <c r="AB450" i="18"/>
  <c r="CM450" i="18"/>
  <c r="CM459" i="18" s="1"/>
  <c r="AA459" i="18"/>
  <c r="AA450" i="18"/>
  <c r="AA460" i="18" s="1"/>
  <c r="AS461" i="18"/>
  <c r="E461" i="18"/>
  <c r="BL460" i="18"/>
  <c r="BL461" i="18" s="1"/>
  <c r="AM460" i="18"/>
  <c r="AM461" i="18" s="1"/>
  <c r="CA460" i="18"/>
  <c r="CA461" i="18" s="1"/>
  <c r="CF450" i="18"/>
  <c r="CF459" i="18" s="1"/>
  <c r="T450" i="18"/>
  <c r="CE450" i="18"/>
  <c r="S450" i="18"/>
  <c r="S459" i="18" s="1"/>
  <c r="AZ445" i="18"/>
  <c r="CH457" i="18"/>
  <c r="CH456" i="18"/>
  <c r="CH455" i="18"/>
  <c r="CL459" i="18"/>
  <c r="CL461" i="18" s="1"/>
  <c r="H459" i="18"/>
  <c r="H461" i="18" s="1"/>
  <c r="BM459" i="18"/>
  <c r="BM461" i="18" s="1"/>
  <c r="N459" i="18"/>
  <c r="N461" i="18" s="1"/>
  <c r="AT456" i="18"/>
  <c r="AT455" i="18"/>
  <c r="AT457" i="18"/>
  <c r="I457" i="18"/>
  <c r="M476" i="18"/>
  <c r="CE445" i="18"/>
  <c r="BC457" i="18"/>
  <c r="BX450" i="18"/>
  <c r="BX459" i="18" s="1"/>
  <c r="L450" i="18"/>
  <c r="L459" i="18" s="1"/>
  <c r="BW450" i="18"/>
  <c r="BW460" i="18" s="1"/>
  <c r="K450" i="18"/>
  <c r="K459" i="18" s="1"/>
  <c r="AH460" i="18"/>
  <c r="AH461" i="18" s="1"/>
  <c r="AR445" i="18"/>
  <c r="BZ456" i="18"/>
  <c r="BZ455" i="18"/>
  <c r="BZ457" i="18"/>
  <c r="G459" i="18"/>
  <c r="G461" i="18" s="1"/>
  <c r="AF459" i="18"/>
  <c r="AF461" i="18" s="1"/>
  <c r="AV461" i="18"/>
  <c r="BV461" i="18"/>
  <c r="BP450" i="18"/>
  <c r="BP459" i="18" s="1"/>
  <c r="D450" i="18"/>
  <c r="BO450" i="18"/>
  <c r="BO460" i="18" s="1"/>
  <c r="AJ445" i="18"/>
  <c r="BB457" i="18"/>
  <c r="BB456" i="18"/>
  <c r="BB455" i="18"/>
  <c r="BY460" i="18"/>
  <c r="BY461" i="18" s="1"/>
  <c r="CK461" i="18"/>
  <c r="BE461" i="18"/>
  <c r="X16" i="17"/>
  <c r="W75" i="17"/>
  <c r="X75" i="17"/>
  <c r="W52" i="17"/>
  <c r="X52" i="17"/>
  <c r="X74" i="17"/>
  <c r="W74" i="17"/>
  <c r="X96" i="17"/>
  <c r="X10" i="17"/>
  <c r="X12" i="17"/>
  <c r="X81" i="17"/>
  <c r="W81" i="17"/>
  <c r="W80" i="17"/>
  <c r="X80" i="17"/>
  <c r="X25" i="17"/>
  <c r="X26" i="17" s="1"/>
  <c r="V25" i="17"/>
  <c r="X53" i="17"/>
  <c r="X9" i="17"/>
  <c r="X6" i="17"/>
  <c r="X17" i="17"/>
  <c r="X60" i="17"/>
  <c r="V35" i="17"/>
  <c r="X35" i="17"/>
  <c r="X78" i="17"/>
  <c r="W56" i="17"/>
  <c r="X56" i="17"/>
  <c r="W65" i="17"/>
  <c r="X65" i="17"/>
  <c r="X70" i="17" s="1"/>
  <c r="X57" i="17"/>
  <c r="X14" i="17"/>
  <c r="X71" i="17"/>
  <c r="W48" i="17"/>
  <c r="X48" i="17"/>
  <c r="W33" i="17"/>
  <c r="X33" i="17"/>
  <c r="X41" i="17" s="1"/>
  <c r="W44" i="17"/>
  <c r="X44" i="17"/>
  <c r="X95" i="17"/>
  <c r="X15" i="17"/>
  <c r="X8" i="17"/>
  <c r="BS854" i="9"/>
  <c r="BR850" i="9"/>
  <c r="F461" i="18" l="1"/>
  <c r="CC457" i="18"/>
  <c r="CC476" i="18"/>
  <c r="CC471" i="18"/>
  <c r="AE457" i="18"/>
  <c r="AE471" i="18"/>
  <c r="AE476" i="18"/>
  <c r="CC460" i="18"/>
  <c r="Z476" i="18"/>
  <c r="Z471" i="18"/>
  <c r="Z457" i="18"/>
  <c r="AY459" i="18"/>
  <c r="AE460" i="18"/>
  <c r="AE461" i="18" s="1"/>
  <c r="AN461" i="18"/>
  <c r="AA461" i="18"/>
  <c r="F457" i="18"/>
  <c r="F476" i="18"/>
  <c r="F471" i="18"/>
  <c r="F460" i="18"/>
  <c r="Z460" i="18"/>
  <c r="Z461" i="18" s="1"/>
  <c r="CC459" i="18"/>
  <c r="CC461" i="18" s="1"/>
  <c r="S15" i="1"/>
  <c r="AJ457" i="18"/>
  <c r="AJ476" i="18"/>
  <c r="AJ471" i="18"/>
  <c r="BR460" i="18"/>
  <c r="BR459" i="18"/>
  <c r="BR461" i="18" s="1"/>
  <c r="BX471" i="18"/>
  <c r="BX476" i="18"/>
  <c r="BX460" i="18"/>
  <c r="BX461" i="18" s="1"/>
  <c r="BX457" i="18"/>
  <c r="CF457" i="18"/>
  <c r="CF460" i="18"/>
  <c r="CF461" i="18" s="1"/>
  <c r="CF471" i="18"/>
  <c r="CF476" i="18"/>
  <c r="CM457" i="18"/>
  <c r="CM476" i="18"/>
  <c r="CM471" i="18"/>
  <c r="BG457" i="18"/>
  <c r="BG476" i="18"/>
  <c r="BG471" i="18"/>
  <c r="S476" i="18"/>
  <c r="S471" i="18"/>
  <c r="S457" i="18"/>
  <c r="AQ457" i="18"/>
  <c r="AQ476" i="18"/>
  <c r="AQ471" i="18"/>
  <c r="AQ460" i="18"/>
  <c r="AQ461" i="18" s="1"/>
  <c r="AY476" i="18"/>
  <c r="AY457" i="18"/>
  <c r="AY471" i="18"/>
  <c r="AJ460" i="18"/>
  <c r="AB460" i="18"/>
  <c r="AB471" i="18"/>
  <c r="AB476" i="18"/>
  <c r="AB457" i="18"/>
  <c r="AY461" i="18"/>
  <c r="CM460" i="18"/>
  <c r="CM461" i="18" s="1"/>
  <c r="BP457" i="18"/>
  <c r="BP476" i="18"/>
  <c r="BP471" i="18"/>
  <c r="CE460" i="18"/>
  <c r="CE471" i="18"/>
  <c r="CE476" i="18"/>
  <c r="CE457" i="18"/>
  <c r="AB459" i="18"/>
  <c r="AB461" i="18" s="1"/>
  <c r="AL460" i="18"/>
  <c r="AL459" i="18"/>
  <c r="AL461" i="18" s="1"/>
  <c r="AZ476" i="18"/>
  <c r="AZ471" i="18"/>
  <c r="AZ460" i="18"/>
  <c r="AZ457" i="18"/>
  <c r="AR476" i="18"/>
  <c r="AR471" i="18"/>
  <c r="AR460" i="18"/>
  <c r="AR457" i="18"/>
  <c r="AD460" i="18"/>
  <c r="AD459" i="18"/>
  <c r="BH457" i="18"/>
  <c r="BH476" i="18"/>
  <c r="BH460" i="18"/>
  <c r="BH461" i="18" s="1"/>
  <c r="BH471" i="18"/>
  <c r="BO471" i="18"/>
  <c r="BO476" i="18"/>
  <c r="BO457" i="18"/>
  <c r="BO459" i="18"/>
  <c r="BO461" i="18" s="1"/>
  <c r="BW471" i="18"/>
  <c r="BW476" i="18"/>
  <c r="BW457" i="18"/>
  <c r="CE459" i="18"/>
  <c r="CE461" i="18" s="1"/>
  <c r="AI471" i="18"/>
  <c r="AI476" i="18"/>
  <c r="AI460" i="18"/>
  <c r="AI457" i="18"/>
  <c r="AZ459" i="18"/>
  <c r="AZ461" i="18" s="1"/>
  <c r="AR459" i="18"/>
  <c r="AR461" i="18" s="1"/>
  <c r="BJ460" i="18"/>
  <c r="BJ459" i="18"/>
  <c r="BJ461" i="18" s="1"/>
  <c r="BG460" i="18"/>
  <c r="BG461" i="18" s="1"/>
  <c r="AT460" i="18"/>
  <c r="AT459" i="18"/>
  <c r="D460" i="18"/>
  <c r="D457" i="18"/>
  <c r="D476" i="18"/>
  <c r="D471" i="18"/>
  <c r="BW459" i="18"/>
  <c r="BW461" i="18" s="1"/>
  <c r="CH460" i="18"/>
  <c r="CH459" i="18"/>
  <c r="CH461" i="18" s="1"/>
  <c r="T471" i="18"/>
  <c r="T457" i="18"/>
  <c r="T476" i="18"/>
  <c r="AI459" i="18"/>
  <c r="AI461" i="18" s="1"/>
  <c r="S460" i="18"/>
  <c r="S461" i="18" s="1"/>
  <c r="BB460" i="18"/>
  <c r="BB459" i="18"/>
  <c r="K471" i="18"/>
  <c r="K460" i="18"/>
  <c r="K461" i="18" s="1"/>
  <c r="K476" i="18"/>
  <c r="K457" i="18"/>
  <c r="D459" i="18"/>
  <c r="D461" i="18" s="1"/>
  <c r="BZ459" i="18"/>
  <c r="BZ460" i="18"/>
  <c r="L457" i="18"/>
  <c r="L471" i="18"/>
  <c r="L476" i="18"/>
  <c r="L460" i="18"/>
  <c r="L461" i="18" s="1"/>
  <c r="T459" i="18"/>
  <c r="AA457" i="18"/>
  <c r="AA476" i="18"/>
  <c r="AA471" i="18"/>
  <c r="AJ459" i="18"/>
  <c r="AJ461" i="18" s="1"/>
  <c r="T460" i="18"/>
  <c r="BP460" i="18"/>
  <c r="BP461" i="18" s="1"/>
  <c r="X100" i="17"/>
  <c r="X77" i="17"/>
  <c r="X99" i="17"/>
  <c r="CL858" i="9"/>
  <c r="CK858" i="9"/>
  <c r="CJ858" i="9"/>
  <c r="CI858" i="9"/>
  <c r="CH858" i="9"/>
  <c r="CG858" i="9"/>
  <c r="CF858" i="9"/>
  <c r="CE858" i="9"/>
  <c r="CD858" i="9"/>
  <c r="CC858" i="9"/>
  <c r="CB858" i="9"/>
  <c r="CA858" i="9"/>
  <c r="BZ858" i="9"/>
  <c r="BY858" i="9"/>
  <c r="BX858" i="9"/>
  <c r="BW858" i="9"/>
  <c r="BV858" i="9"/>
  <c r="BU858" i="9"/>
  <c r="BT858" i="9"/>
  <c r="BS858" i="9"/>
  <c r="BR858" i="9"/>
  <c r="BQ858" i="9"/>
  <c r="BP858" i="9"/>
  <c r="BO858" i="9"/>
  <c r="BN858" i="9"/>
  <c r="BM858" i="9"/>
  <c r="BL858" i="9"/>
  <c r="BK858" i="9"/>
  <c r="BJ858" i="9"/>
  <c r="BI858" i="9"/>
  <c r="BH858" i="9"/>
  <c r="BG858" i="9"/>
  <c r="BF858" i="9"/>
  <c r="BE858" i="9"/>
  <c r="BD858" i="9"/>
  <c r="BC858" i="9"/>
  <c r="BB858" i="9"/>
  <c r="BA858" i="9"/>
  <c r="AZ858" i="9"/>
  <c r="AY858" i="9"/>
  <c r="AX858" i="9"/>
  <c r="AW858" i="9"/>
  <c r="AV858" i="9"/>
  <c r="AU858" i="9"/>
  <c r="AT858" i="9"/>
  <c r="AS858" i="9"/>
  <c r="AR858" i="9"/>
  <c r="AQ858" i="9"/>
  <c r="AP858" i="9"/>
  <c r="AO858" i="9"/>
  <c r="AN858" i="9"/>
  <c r="AM858" i="9"/>
  <c r="AL858" i="9"/>
  <c r="AK858" i="9"/>
  <c r="AJ858" i="9"/>
  <c r="AI858" i="9"/>
  <c r="AH858" i="9"/>
  <c r="AG858" i="9"/>
  <c r="AF858" i="9"/>
  <c r="AE858" i="9"/>
  <c r="AD858" i="9"/>
  <c r="AC858" i="9"/>
  <c r="AB858" i="9"/>
  <c r="AA858" i="9"/>
  <c r="Z858" i="9"/>
  <c r="Y858" i="9"/>
  <c r="X858" i="9"/>
  <c r="W858" i="9"/>
  <c r="V858" i="9"/>
  <c r="U858" i="9"/>
  <c r="T858" i="9"/>
  <c r="S858" i="9"/>
  <c r="R858" i="9"/>
  <c r="Q858" i="9"/>
  <c r="P858" i="9"/>
  <c r="O858" i="9"/>
  <c r="N858" i="9"/>
  <c r="M858" i="9"/>
  <c r="L858" i="9"/>
  <c r="K858" i="9"/>
  <c r="J858" i="9"/>
  <c r="I858" i="9"/>
  <c r="H858" i="9"/>
  <c r="G858" i="9"/>
  <c r="F858" i="9"/>
  <c r="E858" i="9"/>
  <c r="D858" i="9"/>
  <c r="C858" i="9"/>
  <c r="CL857" i="9"/>
  <c r="CL859" i="9" s="1"/>
  <c r="CL854" i="9" s="1"/>
  <c r="CK857" i="9"/>
  <c r="CK859" i="9" s="1"/>
  <c r="CK854" i="9" s="1"/>
  <c r="CJ857" i="9"/>
  <c r="CJ859" i="9" s="1"/>
  <c r="CJ854" i="9" s="1"/>
  <c r="CI857" i="9"/>
  <c r="CI859" i="9" s="1"/>
  <c r="CI854" i="9" s="1"/>
  <c r="CH857" i="9"/>
  <c r="CH859" i="9" s="1"/>
  <c r="CH854" i="9" s="1"/>
  <c r="CG857" i="9"/>
  <c r="CG859" i="9" s="1"/>
  <c r="CG854" i="9" s="1"/>
  <c r="CF857" i="9"/>
  <c r="CF859" i="9" s="1"/>
  <c r="CF854" i="9" s="1"/>
  <c r="CE857" i="9"/>
  <c r="CE859" i="9" s="1"/>
  <c r="CE854" i="9" s="1"/>
  <c r="CD857" i="9"/>
  <c r="CD859" i="9" s="1"/>
  <c r="CD854" i="9" s="1"/>
  <c r="CC857" i="9"/>
  <c r="CC859" i="9" s="1"/>
  <c r="CC854" i="9" s="1"/>
  <c r="CB857" i="9"/>
  <c r="CB859" i="9" s="1"/>
  <c r="CB854" i="9" s="1"/>
  <c r="CA857" i="9"/>
  <c r="CA859" i="9" s="1"/>
  <c r="CA854" i="9" s="1"/>
  <c r="BZ857" i="9"/>
  <c r="BZ859" i="9" s="1"/>
  <c r="BZ854" i="9" s="1"/>
  <c r="BY857" i="9"/>
  <c r="BY859" i="9" s="1"/>
  <c r="BY854" i="9" s="1"/>
  <c r="BX857" i="9"/>
  <c r="BX859" i="9" s="1"/>
  <c r="BX854" i="9" s="1"/>
  <c r="BW857" i="9"/>
  <c r="BW859" i="9" s="1"/>
  <c r="BW854" i="9" s="1"/>
  <c r="BV857" i="9"/>
  <c r="BV859" i="9" s="1"/>
  <c r="BV854" i="9" s="1"/>
  <c r="BU857" i="9"/>
  <c r="BU859" i="9" s="1"/>
  <c r="BU854" i="9" s="1"/>
  <c r="BT857" i="9"/>
  <c r="BT859" i="9" s="1"/>
  <c r="BT854" i="9" s="1"/>
  <c r="BS857" i="9"/>
  <c r="BS859" i="9" s="1"/>
  <c r="BR857" i="9"/>
  <c r="BR859" i="9" s="1"/>
  <c r="BR854" i="9" s="1"/>
  <c r="BQ857" i="9"/>
  <c r="BQ859" i="9" s="1"/>
  <c r="BQ854" i="9" s="1"/>
  <c r="BP857" i="9"/>
  <c r="BP859" i="9" s="1"/>
  <c r="BP854" i="9" s="1"/>
  <c r="BO857" i="9"/>
  <c r="BO859" i="9" s="1"/>
  <c r="BO854" i="9" s="1"/>
  <c r="BN857" i="9"/>
  <c r="BN859" i="9" s="1"/>
  <c r="BN854" i="9" s="1"/>
  <c r="BM857" i="9"/>
  <c r="BM859" i="9" s="1"/>
  <c r="BM854" i="9" s="1"/>
  <c r="BL857" i="9"/>
  <c r="BL859" i="9" s="1"/>
  <c r="BL854" i="9" s="1"/>
  <c r="BK857" i="9"/>
  <c r="BK859" i="9" s="1"/>
  <c r="BK854" i="9" s="1"/>
  <c r="BJ857" i="9"/>
  <c r="BJ859" i="9" s="1"/>
  <c r="BJ854" i="9" s="1"/>
  <c r="BI857" i="9"/>
  <c r="BI859" i="9" s="1"/>
  <c r="BI854" i="9" s="1"/>
  <c r="BH857" i="9"/>
  <c r="BH859" i="9" s="1"/>
  <c r="BH854" i="9" s="1"/>
  <c r="BG857" i="9"/>
  <c r="BG859" i="9" s="1"/>
  <c r="BG854" i="9" s="1"/>
  <c r="BF857" i="9"/>
  <c r="BF859" i="9" s="1"/>
  <c r="BF854" i="9" s="1"/>
  <c r="BE857" i="9"/>
  <c r="BE859" i="9" s="1"/>
  <c r="BE854" i="9" s="1"/>
  <c r="BD857" i="9"/>
  <c r="BD859" i="9" s="1"/>
  <c r="BD854" i="9" s="1"/>
  <c r="BC857" i="9"/>
  <c r="BC859" i="9" s="1"/>
  <c r="BC854" i="9" s="1"/>
  <c r="BB857" i="9"/>
  <c r="BB859" i="9" s="1"/>
  <c r="BB854" i="9" s="1"/>
  <c r="BA857" i="9"/>
  <c r="BA859" i="9" s="1"/>
  <c r="BA854" i="9" s="1"/>
  <c r="AZ857" i="9"/>
  <c r="AZ859" i="9" s="1"/>
  <c r="AZ854" i="9" s="1"/>
  <c r="AY857" i="9"/>
  <c r="AY859" i="9" s="1"/>
  <c r="AY854" i="9" s="1"/>
  <c r="AX857" i="9"/>
  <c r="AX859" i="9" s="1"/>
  <c r="AX854" i="9" s="1"/>
  <c r="AW857" i="9"/>
  <c r="AW859" i="9" s="1"/>
  <c r="AW854" i="9" s="1"/>
  <c r="AV857" i="9"/>
  <c r="AV859" i="9" s="1"/>
  <c r="AV854" i="9" s="1"/>
  <c r="AU857" i="9"/>
  <c r="AU859" i="9" s="1"/>
  <c r="AU854" i="9" s="1"/>
  <c r="AT857" i="9"/>
  <c r="AT859" i="9" s="1"/>
  <c r="AT854" i="9" s="1"/>
  <c r="AS857" i="9"/>
  <c r="AS859" i="9" s="1"/>
  <c r="AS854" i="9" s="1"/>
  <c r="AR857" i="9"/>
  <c r="AR859" i="9" s="1"/>
  <c r="AR854" i="9" s="1"/>
  <c r="AQ857" i="9"/>
  <c r="AQ859" i="9" s="1"/>
  <c r="AQ854" i="9" s="1"/>
  <c r="AP857" i="9"/>
  <c r="AP859" i="9" s="1"/>
  <c r="AP854" i="9" s="1"/>
  <c r="AO857" i="9"/>
  <c r="AO859" i="9" s="1"/>
  <c r="AO854" i="9" s="1"/>
  <c r="AN857" i="9"/>
  <c r="AN859" i="9" s="1"/>
  <c r="AN854" i="9" s="1"/>
  <c r="AM857" i="9"/>
  <c r="AM859" i="9" s="1"/>
  <c r="AM854" i="9" s="1"/>
  <c r="AL857" i="9"/>
  <c r="AL859" i="9" s="1"/>
  <c r="AL854" i="9" s="1"/>
  <c r="AK857" i="9"/>
  <c r="AK859" i="9" s="1"/>
  <c r="AK854" i="9" s="1"/>
  <c r="AJ857" i="9"/>
  <c r="AJ859" i="9" s="1"/>
  <c r="AJ854" i="9" s="1"/>
  <c r="AI857" i="9"/>
  <c r="AI859" i="9" s="1"/>
  <c r="AI854" i="9" s="1"/>
  <c r="AH857" i="9"/>
  <c r="AH859" i="9" s="1"/>
  <c r="AH854" i="9" s="1"/>
  <c r="AG857" i="9"/>
  <c r="AG859" i="9" s="1"/>
  <c r="AG854" i="9" s="1"/>
  <c r="AF857" i="9"/>
  <c r="AF859" i="9" s="1"/>
  <c r="AF854" i="9" s="1"/>
  <c r="AE857" i="9"/>
  <c r="AE859" i="9" s="1"/>
  <c r="AE854" i="9" s="1"/>
  <c r="AD857" i="9"/>
  <c r="AD859" i="9" s="1"/>
  <c r="AD854" i="9" s="1"/>
  <c r="AC857" i="9"/>
  <c r="AC859" i="9" s="1"/>
  <c r="AC854" i="9" s="1"/>
  <c r="AB857" i="9"/>
  <c r="AB859" i="9" s="1"/>
  <c r="AB854" i="9" s="1"/>
  <c r="AA857" i="9"/>
  <c r="AA859" i="9" s="1"/>
  <c r="AA854" i="9" s="1"/>
  <c r="Z857" i="9"/>
  <c r="Z859" i="9" s="1"/>
  <c r="Z854" i="9" s="1"/>
  <c r="Y857" i="9"/>
  <c r="Y859" i="9" s="1"/>
  <c r="Y854" i="9" s="1"/>
  <c r="X857" i="9"/>
  <c r="X859" i="9" s="1"/>
  <c r="X854" i="9" s="1"/>
  <c r="W857" i="9"/>
  <c r="W859" i="9" s="1"/>
  <c r="W854" i="9" s="1"/>
  <c r="V857" i="9"/>
  <c r="V859" i="9" s="1"/>
  <c r="V854" i="9" s="1"/>
  <c r="U857" i="9"/>
  <c r="U859" i="9" s="1"/>
  <c r="U854" i="9" s="1"/>
  <c r="T857" i="9"/>
  <c r="T859" i="9" s="1"/>
  <c r="T854" i="9" s="1"/>
  <c r="S857" i="9"/>
  <c r="S859" i="9" s="1"/>
  <c r="S854" i="9" s="1"/>
  <c r="R857" i="9"/>
  <c r="R859" i="9" s="1"/>
  <c r="R854" i="9" s="1"/>
  <c r="Q857" i="9"/>
  <c r="Q859" i="9" s="1"/>
  <c r="Q854" i="9" s="1"/>
  <c r="P857" i="9"/>
  <c r="P859" i="9" s="1"/>
  <c r="P854" i="9" s="1"/>
  <c r="O857" i="9"/>
  <c r="O859" i="9" s="1"/>
  <c r="O854" i="9" s="1"/>
  <c r="N857" i="9"/>
  <c r="N859" i="9" s="1"/>
  <c r="N854" i="9" s="1"/>
  <c r="M857" i="9"/>
  <c r="M859" i="9" s="1"/>
  <c r="M854" i="9" s="1"/>
  <c r="L857" i="9"/>
  <c r="L859" i="9" s="1"/>
  <c r="L854" i="9" s="1"/>
  <c r="K857" i="9"/>
  <c r="K859" i="9" s="1"/>
  <c r="K854" i="9" s="1"/>
  <c r="J857" i="9"/>
  <c r="J859" i="9" s="1"/>
  <c r="J854" i="9" s="1"/>
  <c r="I857" i="9"/>
  <c r="I859" i="9" s="1"/>
  <c r="I854" i="9" s="1"/>
  <c r="H857" i="9"/>
  <c r="H859" i="9" s="1"/>
  <c r="H854" i="9" s="1"/>
  <c r="G857" i="9"/>
  <c r="G859" i="9" s="1"/>
  <c r="G854" i="9" s="1"/>
  <c r="F857" i="9"/>
  <c r="F859" i="9" s="1"/>
  <c r="F854" i="9" s="1"/>
  <c r="E857" i="9"/>
  <c r="E859" i="9" s="1"/>
  <c r="E854" i="9" s="1"/>
  <c r="D857" i="9"/>
  <c r="D859" i="9" s="1"/>
  <c r="D854" i="9" s="1"/>
  <c r="C857" i="9"/>
  <c r="C859" i="9" s="1"/>
  <c r="C854" i="9" s="1"/>
  <c r="CL853" i="9"/>
  <c r="CK853" i="9"/>
  <c r="CJ853" i="9"/>
  <c r="CI853" i="9"/>
  <c r="CH853" i="9"/>
  <c r="CG853" i="9"/>
  <c r="CF853" i="9"/>
  <c r="CE853" i="9"/>
  <c r="CD853" i="9"/>
  <c r="CC853" i="9"/>
  <c r="CB853" i="9"/>
  <c r="CA853" i="9"/>
  <c r="BZ853" i="9"/>
  <c r="BY853" i="9"/>
  <c r="BX853" i="9"/>
  <c r="BW853" i="9"/>
  <c r="BV853" i="9"/>
  <c r="BU853" i="9"/>
  <c r="BT853" i="9"/>
  <c r="BS853" i="9"/>
  <c r="BR853" i="9"/>
  <c r="BQ853" i="9"/>
  <c r="BP853" i="9"/>
  <c r="BO853" i="9"/>
  <c r="BN853" i="9"/>
  <c r="BM853" i="9"/>
  <c r="BL853" i="9"/>
  <c r="BK853" i="9"/>
  <c r="BJ853" i="9"/>
  <c r="BI853" i="9"/>
  <c r="BH853" i="9"/>
  <c r="BG853" i="9"/>
  <c r="BF853" i="9"/>
  <c r="BE853" i="9"/>
  <c r="BD853" i="9"/>
  <c r="BC853" i="9"/>
  <c r="BB853" i="9"/>
  <c r="BA853" i="9"/>
  <c r="AZ853" i="9"/>
  <c r="AY853" i="9"/>
  <c r="AX853" i="9"/>
  <c r="AW853" i="9"/>
  <c r="AV853" i="9"/>
  <c r="AU853" i="9"/>
  <c r="AT853" i="9"/>
  <c r="AS853" i="9"/>
  <c r="AR853" i="9"/>
  <c r="AQ853" i="9"/>
  <c r="AP853" i="9"/>
  <c r="AO853" i="9"/>
  <c r="AN853" i="9"/>
  <c r="AM853" i="9"/>
  <c r="AL853" i="9"/>
  <c r="AK853" i="9"/>
  <c r="AJ853" i="9"/>
  <c r="AI853" i="9"/>
  <c r="AH853" i="9"/>
  <c r="AG853" i="9"/>
  <c r="AF853" i="9"/>
  <c r="AE853" i="9"/>
  <c r="AD853" i="9"/>
  <c r="AC853" i="9"/>
  <c r="AB853" i="9"/>
  <c r="AA853" i="9"/>
  <c r="Z853" i="9"/>
  <c r="Y853" i="9"/>
  <c r="X853" i="9"/>
  <c r="W853" i="9"/>
  <c r="V853" i="9"/>
  <c r="U853" i="9"/>
  <c r="T853" i="9"/>
  <c r="S853" i="9"/>
  <c r="R853" i="9"/>
  <c r="Q853" i="9"/>
  <c r="P853" i="9"/>
  <c r="O853" i="9"/>
  <c r="N853" i="9"/>
  <c r="M853" i="9"/>
  <c r="L853" i="9"/>
  <c r="K853" i="9"/>
  <c r="J853" i="9"/>
  <c r="I853" i="9"/>
  <c r="H853" i="9"/>
  <c r="G853" i="9"/>
  <c r="F853" i="9"/>
  <c r="E853" i="9"/>
  <c r="D853" i="9"/>
  <c r="C853" i="9"/>
  <c r="CL852" i="9"/>
  <c r="CL855" i="9" s="1"/>
  <c r="CK852" i="9"/>
  <c r="CK855" i="9" s="1"/>
  <c r="CJ852" i="9"/>
  <c r="CJ855" i="9" s="1"/>
  <c r="CI852" i="9"/>
  <c r="CI855" i="9" s="1"/>
  <c r="CH852" i="9"/>
  <c r="CH855" i="9" s="1"/>
  <c r="CG852" i="9"/>
  <c r="CG855" i="9" s="1"/>
  <c r="CF852" i="9"/>
  <c r="CF855" i="9" s="1"/>
  <c r="CE852" i="9"/>
  <c r="CE855" i="9" s="1"/>
  <c r="CD852" i="9"/>
  <c r="CD855" i="9" s="1"/>
  <c r="CC852" i="9"/>
  <c r="CC855" i="9" s="1"/>
  <c r="CB852" i="9"/>
  <c r="CB855" i="9" s="1"/>
  <c r="CA852" i="9"/>
  <c r="CA855" i="9" s="1"/>
  <c r="BZ852" i="9"/>
  <c r="BZ855" i="9" s="1"/>
  <c r="BY852" i="9"/>
  <c r="BY855" i="9" s="1"/>
  <c r="BX852" i="9"/>
  <c r="BX855" i="9" s="1"/>
  <c r="BW852" i="9"/>
  <c r="BW855" i="9" s="1"/>
  <c r="BV852" i="9"/>
  <c r="BV855" i="9" s="1"/>
  <c r="BU852" i="9"/>
  <c r="BU855" i="9" s="1"/>
  <c r="BT852" i="9"/>
  <c r="BT855" i="9" s="1"/>
  <c r="BS852" i="9"/>
  <c r="BS855" i="9" s="1"/>
  <c r="BR852" i="9"/>
  <c r="BR855" i="9" s="1"/>
  <c r="BQ852" i="9"/>
  <c r="BQ855" i="9" s="1"/>
  <c r="BP852" i="9"/>
  <c r="BP855" i="9" s="1"/>
  <c r="BO852" i="9"/>
  <c r="BO855" i="9" s="1"/>
  <c r="BN852" i="9"/>
  <c r="BN855" i="9" s="1"/>
  <c r="BM852" i="9"/>
  <c r="BM855" i="9" s="1"/>
  <c r="BL852" i="9"/>
  <c r="BL855" i="9" s="1"/>
  <c r="BK852" i="9"/>
  <c r="BK855" i="9" s="1"/>
  <c r="BJ852" i="9"/>
  <c r="BJ855" i="9" s="1"/>
  <c r="BI852" i="9"/>
  <c r="BI855" i="9" s="1"/>
  <c r="BH852" i="9"/>
  <c r="BH855" i="9" s="1"/>
  <c r="BG852" i="9"/>
  <c r="BG855" i="9" s="1"/>
  <c r="BF852" i="9"/>
  <c r="BF855" i="9" s="1"/>
  <c r="BE852" i="9"/>
  <c r="BE855" i="9" s="1"/>
  <c r="BD852" i="9"/>
  <c r="BD855" i="9" s="1"/>
  <c r="BC852" i="9"/>
  <c r="BC855" i="9" s="1"/>
  <c r="BB852" i="9"/>
  <c r="BB855" i="9" s="1"/>
  <c r="BA852" i="9"/>
  <c r="BA855" i="9" s="1"/>
  <c r="AZ852" i="9"/>
  <c r="AZ855" i="9" s="1"/>
  <c r="AY852" i="9"/>
  <c r="AY855" i="9" s="1"/>
  <c r="AX852" i="9"/>
  <c r="AX855" i="9" s="1"/>
  <c r="AW852" i="9"/>
  <c r="AW855" i="9" s="1"/>
  <c r="AV852" i="9"/>
  <c r="AV855" i="9" s="1"/>
  <c r="AU852" i="9"/>
  <c r="AU855" i="9" s="1"/>
  <c r="AT852" i="9"/>
  <c r="AT855" i="9" s="1"/>
  <c r="AS852" i="9"/>
  <c r="AS855" i="9" s="1"/>
  <c r="AR852" i="9"/>
  <c r="AR855" i="9" s="1"/>
  <c r="AQ852" i="9"/>
  <c r="AQ855" i="9" s="1"/>
  <c r="AP852" i="9"/>
  <c r="AP855" i="9" s="1"/>
  <c r="AO852" i="9"/>
  <c r="AO855" i="9" s="1"/>
  <c r="AN852" i="9"/>
  <c r="AN855" i="9" s="1"/>
  <c r="AM852" i="9"/>
  <c r="AM855" i="9" s="1"/>
  <c r="AL852" i="9"/>
  <c r="AL855" i="9" s="1"/>
  <c r="AK852" i="9"/>
  <c r="AK855" i="9" s="1"/>
  <c r="AJ852" i="9"/>
  <c r="AJ855" i="9" s="1"/>
  <c r="AI852" i="9"/>
  <c r="AI855" i="9" s="1"/>
  <c r="AH852" i="9"/>
  <c r="AH855" i="9" s="1"/>
  <c r="AG852" i="9"/>
  <c r="AG855" i="9" s="1"/>
  <c r="AF852" i="9"/>
  <c r="AF855" i="9" s="1"/>
  <c r="AE852" i="9"/>
  <c r="AE855" i="9" s="1"/>
  <c r="AD852" i="9"/>
  <c r="AD855" i="9" s="1"/>
  <c r="AC852" i="9"/>
  <c r="AC855" i="9" s="1"/>
  <c r="AB852" i="9"/>
  <c r="AB855" i="9" s="1"/>
  <c r="AA852" i="9"/>
  <c r="AA855" i="9" s="1"/>
  <c r="Z852" i="9"/>
  <c r="Z855" i="9" s="1"/>
  <c r="Y852" i="9"/>
  <c r="Y855" i="9" s="1"/>
  <c r="X852" i="9"/>
  <c r="X855" i="9" s="1"/>
  <c r="W852" i="9"/>
  <c r="W855" i="9" s="1"/>
  <c r="V852" i="9"/>
  <c r="V855" i="9" s="1"/>
  <c r="U852" i="9"/>
  <c r="U855" i="9" s="1"/>
  <c r="T852" i="9"/>
  <c r="T855" i="9" s="1"/>
  <c r="S852" i="9"/>
  <c r="S855" i="9" s="1"/>
  <c r="R852" i="9"/>
  <c r="R855" i="9" s="1"/>
  <c r="Q852" i="9"/>
  <c r="Q855" i="9" s="1"/>
  <c r="P852" i="9"/>
  <c r="P855" i="9" s="1"/>
  <c r="O852" i="9"/>
  <c r="O855" i="9" s="1"/>
  <c r="N852" i="9"/>
  <c r="N855" i="9" s="1"/>
  <c r="M852" i="9"/>
  <c r="M855" i="9" s="1"/>
  <c r="L852" i="9"/>
  <c r="L855" i="9" s="1"/>
  <c r="K852" i="9"/>
  <c r="K855" i="9" s="1"/>
  <c r="J852" i="9"/>
  <c r="J855" i="9" s="1"/>
  <c r="I852" i="9"/>
  <c r="I855" i="9" s="1"/>
  <c r="H852" i="9"/>
  <c r="H855" i="9" s="1"/>
  <c r="G852" i="9"/>
  <c r="G855" i="9" s="1"/>
  <c r="F852" i="9"/>
  <c r="F855" i="9" s="1"/>
  <c r="E852" i="9"/>
  <c r="E855" i="9" s="1"/>
  <c r="D852" i="9"/>
  <c r="D855" i="9" s="1"/>
  <c r="C852" i="9"/>
  <c r="C855" i="9" s="1"/>
  <c r="CL850" i="9"/>
  <c r="CK850" i="9"/>
  <c r="CJ850" i="9"/>
  <c r="CI850" i="9"/>
  <c r="CH850" i="9"/>
  <c r="CG850" i="9"/>
  <c r="CF850" i="9"/>
  <c r="CE850" i="9"/>
  <c r="CD850" i="9"/>
  <c r="CC850" i="9"/>
  <c r="CB850" i="9"/>
  <c r="CA850" i="9"/>
  <c r="BZ850" i="9"/>
  <c r="BY850" i="9"/>
  <c r="BX850" i="9"/>
  <c r="BW850" i="9"/>
  <c r="BV850" i="9"/>
  <c r="BU850" i="9"/>
  <c r="BT850" i="9"/>
  <c r="BS850" i="9"/>
  <c r="BQ850" i="9"/>
  <c r="BP850" i="9"/>
  <c r="BO850" i="9"/>
  <c r="BN850" i="9"/>
  <c r="BM850" i="9"/>
  <c r="BL850" i="9"/>
  <c r="BK850" i="9"/>
  <c r="BJ850" i="9"/>
  <c r="BI850" i="9"/>
  <c r="BH850" i="9"/>
  <c r="BG850" i="9"/>
  <c r="BF850" i="9"/>
  <c r="BE850" i="9"/>
  <c r="BD850" i="9"/>
  <c r="BC850" i="9"/>
  <c r="BB850" i="9"/>
  <c r="BA850" i="9"/>
  <c r="AZ850" i="9"/>
  <c r="AY850" i="9"/>
  <c r="AX850" i="9"/>
  <c r="AW850" i="9"/>
  <c r="AV850" i="9"/>
  <c r="AU850" i="9"/>
  <c r="AT850" i="9"/>
  <c r="AS850" i="9"/>
  <c r="AR850" i="9"/>
  <c r="AQ850" i="9"/>
  <c r="AP850" i="9"/>
  <c r="AO850" i="9"/>
  <c r="AN850" i="9"/>
  <c r="AM850" i="9"/>
  <c r="AL850" i="9"/>
  <c r="AK850" i="9"/>
  <c r="AJ850" i="9"/>
  <c r="AI850" i="9"/>
  <c r="AH850" i="9"/>
  <c r="AG850" i="9"/>
  <c r="AF850" i="9"/>
  <c r="AE850" i="9"/>
  <c r="AD850" i="9"/>
  <c r="AC850" i="9"/>
  <c r="AB850" i="9"/>
  <c r="AA850" i="9"/>
  <c r="Z850" i="9"/>
  <c r="Y850" i="9"/>
  <c r="X850" i="9"/>
  <c r="W850" i="9"/>
  <c r="V850" i="9"/>
  <c r="U850" i="9"/>
  <c r="T850" i="9"/>
  <c r="S850" i="9"/>
  <c r="R850" i="9"/>
  <c r="Q850" i="9"/>
  <c r="P850" i="9"/>
  <c r="O850" i="9"/>
  <c r="N850" i="9"/>
  <c r="M850" i="9"/>
  <c r="L850" i="9"/>
  <c r="K850" i="9"/>
  <c r="J850" i="9"/>
  <c r="I850" i="9"/>
  <c r="H850" i="9"/>
  <c r="G850" i="9"/>
  <c r="F850" i="9"/>
  <c r="E850" i="9"/>
  <c r="D850" i="9"/>
  <c r="C850" i="9"/>
  <c r="CZ846" i="9"/>
  <c r="CR846" i="9"/>
  <c r="CZ845" i="9"/>
  <c r="CR845" i="9"/>
  <c r="CZ844" i="9"/>
  <c r="CR844" i="9"/>
  <c r="CZ843" i="9"/>
  <c r="CR843" i="9"/>
  <c r="CZ842" i="9"/>
  <c r="CR842" i="9"/>
  <c r="CZ841" i="9"/>
  <c r="CR841" i="9"/>
  <c r="CZ840" i="9"/>
  <c r="CR840" i="9"/>
  <c r="CZ839" i="9"/>
  <c r="CR839" i="9"/>
  <c r="CZ838" i="9"/>
  <c r="CR838" i="9"/>
  <c r="CZ837" i="9"/>
  <c r="CR837" i="9"/>
  <c r="CZ836" i="9"/>
  <c r="CR836" i="9"/>
  <c r="CZ835" i="9"/>
  <c r="CR835" i="9"/>
  <c r="CZ834" i="9"/>
  <c r="CR834" i="9"/>
  <c r="CZ833" i="9"/>
  <c r="CR833" i="9"/>
  <c r="CZ832" i="9"/>
  <c r="CR832" i="9"/>
  <c r="CZ831" i="9"/>
  <c r="CR831" i="9"/>
  <c r="CZ830" i="9"/>
  <c r="CR830" i="9"/>
  <c r="CZ829" i="9"/>
  <c r="CR829" i="9"/>
  <c r="CZ828" i="9"/>
  <c r="CR828" i="9"/>
  <c r="CZ827" i="9"/>
  <c r="CR827" i="9"/>
  <c r="CZ826" i="9"/>
  <c r="CR826" i="9"/>
  <c r="CZ825" i="9"/>
  <c r="CR825" i="9"/>
  <c r="CZ824" i="9"/>
  <c r="CR824" i="9"/>
  <c r="CZ823" i="9"/>
  <c r="CR823" i="9"/>
  <c r="CZ822" i="9"/>
  <c r="CR822" i="9"/>
  <c r="CZ821" i="9"/>
  <c r="CR821" i="9"/>
  <c r="CZ820" i="9"/>
  <c r="CR820" i="9"/>
  <c r="CZ819" i="9"/>
  <c r="CR819" i="9"/>
  <c r="CZ818" i="9"/>
  <c r="CR818" i="9"/>
  <c r="CZ817" i="9"/>
  <c r="CR817" i="9"/>
  <c r="CZ816" i="9"/>
  <c r="CR816" i="9"/>
  <c r="CZ815" i="9"/>
  <c r="CR815" i="9"/>
  <c r="CZ814" i="9"/>
  <c r="CR814" i="9"/>
  <c r="CZ813" i="9"/>
  <c r="CR813" i="9"/>
  <c r="CZ812" i="9"/>
  <c r="CR812" i="9"/>
  <c r="CZ811" i="9"/>
  <c r="CR811" i="9"/>
  <c r="CZ810" i="9"/>
  <c r="CR810" i="9"/>
  <c r="CZ809" i="9"/>
  <c r="CR809" i="9"/>
  <c r="CZ808" i="9"/>
  <c r="CR808" i="9"/>
  <c r="CZ807" i="9"/>
  <c r="CR807" i="9"/>
  <c r="CZ806" i="9"/>
  <c r="CR806" i="9"/>
  <c r="CZ805" i="9"/>
  <c r="CR805" i="9"/>
  <c r="CZ804" i="9"/>
  <c r="CR804" i="9"/>
  <c r="CZ803" i="9"/>
  <c r="CR803" i="9"/>
  <c r="CZ802" i="9"/>
  <c r="CR802" i="9"/>
  <c r="CZ801" i="9"/>
  <c r="CR801" i="9"/>
  <c r="CZ800" i="9"/>
  <c r="CR800" i="9"/>
  <c r="CZ799" i="9"/>
  <c r="CR799" i="9"/>
  <c r="CZ798" i="9"/>
  <c r="CR798" i="9"/>
  <c r="CZ797" i="9"/>
  <c r="CR797" i="9"/>
  <c r="CZ796" i="9"/>
  <c r="CR796" i="9"/>
  <c r="CZ795" i="9"/>
  <c r="CR795" i="9"/>
  <c r="CZ794" i="9"/>
  <c r="CR794" i="9"/>
  <c r="CZ793" i="9"/>
  <c r="CR793" i="9"/>
  <c r="CZ792" i="9"/>
  <c r="CR792" i="9"/>
  <c r="CZ791" i="9"/>
  <c r="CR791" i="9"/>
  <c r="CZ790" i="9"/>
  <c r="CR790" i="9"/>
  <c r="CZ789" i="9"/>
  <c r="CR789" i="9"/>
  <c r="CZ788" i="9"/>
  <c r="CR788" i="9"/>
  <c r="CZ787" i="9"/>
  <c r="CR787" i="9"/>
  <c r="CZ786" i="9"/>
  <c r="CR786" i="9"/>
  <c r="CZ785" i="9"/>
  <c r="CR785" i="9"/>
  <c r="CZ784" i="9"/>
  <c r="CR784" i="9"/>
  <c r="CZ783" i="9"/>
  <c r="CR783" i="9"/>
  <c r="CZ782" i="9"/>
  <c r="CR782" i="9"/>
  <c r="CZ781" i="9"/>
  <c r="CR781" i="9"/>
  <c r="CZ780" i="9"/>
  <c r="CR780" i="9"/>
  <c r="CZ779" i="9"/>
  <c r="CR779" i="9"/>
  <c r="CZ778" i="9"/>
  <c r="CR778" i="9"/>
  <c r="CZ777" i="9"/>
  <c r="CR777" i="9"/>
  <c r="CZ776" i="9"/>
  <c r="CR776" i="9"/>
  <c r="CZ775" i="9"/>
  <c r="CR775" i="9"/>
  <c r="CZ774" i="9"/>
  <c r="CR774" i="9"/>
  <c r="CZ773" i="9"/>
  <c r="CR773" i="9"/>
  <c r="CZ772" i="9"/>
  <c r="CR772" i="9"/>
  <c r="CZ771" i="9"/>
  <c r="CR771" i="9"/>
  <c r="CZ770" i="9"/>
  <c r="CR770" i="9"/>
  <c r="CZ769" i="9"/>
  <c r="CR769" i="9"/>
  <c r="CZ768" i="9"/>
  <c r="CR768" i="9"/>
  <c r="CZ767" i="9"/>
  <c r="CR767" i="9"/>
  <c r="CZ766" i="9"/>
  <c r="CR766" i="9"/>
  <c r="CZ765" i="9"/>
  <c r="CR765" i="9"/>
  <c r="CZ764" i="9"/>
  <c r="CR764" i="9"/>
  <c r="CZ763" i="9"/>
  <c r="CR763" i="9"/>
  <c r="CZ762" i="9"/>
  <c r="CR762" i="9"/>
  <c r="CZ761" i="9"/>
  <c r="CR761" i="9"/>
  <c r="CZ760" i="9"/>
  <c r="CR760" i="9"/>
  <c r="CZ759" i="9"/>
  <c r="CR759" i="9"/>
  <c r="CZ758" i="9"/>
  <c r="CR758" i="9"/>
  <c r="CZ757" i="9"/>
  <c r="CR757" i="9"/>
  <c r="CZ756" i="9"/>
  <c r="CR756" i="9"/>
  <c r="CZ755" i="9"/>
  <c r="CR755" i="9"/>
  <c r="CZ754" i="9"/>
  <c r="CR754" i="9"/>
  <c r="CZ753" i="9"/>
  <c r="CR753" i="9"/>
  <c r="CZ752" i="9"/>
  <c r="CR752" i="9"/>
  <c r="CZ751" i="9"/>
  <c r="CR751" i="9"/>
  <c r="CZ750" i="9"/>
  <c r="CR750" i="9"/>
  <c r="CZ749" i="9"/>
  <c r="CR749" i="9"/>
  <c r="CZ748" i="9"/>
  <c r="CR748" i="9"/>
  <c r="CZ747" i="9"/>
  <c r="CR747" i="9"/>
  <c r="CZ746" i="9"/>
  <c r="CR746" i="9"/>
  <c r="CZ745" i="9"/>
  <c r="CR745" i="9"/>
  <c r="CZ744" i="9"/>
  <c r="CR744" i="9"/>
  <c r="CZ743" i="9"/>
  <c r="CR743" i="9"/>
  <c r="CZ742" i="9"/>
  <c r="CR742" i="9"/>
  <c r="CZ741" i="9"/>
  <c r="CR741" i="9"/>
  <c r="CZ740" i="9"/>
  <c r="CR740" i="9"/>
  <c r="CZ739" i="9"/>
  <c r="CR739" i="9"/>
  <c r="CZ738" i="9"/>
  <c r="CR738" i="9"/>
  <c r="CZ737" i="9"/>
  <c r="CR737" i="9"/>
  <c r="CZ736" i="9"/>
  <c r="CR736" i="9"/>
  <c r="CZ735" i="9"/>
  <c r="CR735" i="9"/>
  <c r="CZ734" i="9"/>
  <c r="CR734" i="9"/>
  <c r="CZ733" i="9"/>
  <c r="CR733" i="9"/>
  <c r="CZ732" i="9"/>
  <c r="CR732" i="9"/>
  <c r="CZ731" i="9"/>
  <c r="CR731" i="9"/>
  <c r="CZ730" i="9"/>
  <c r="CR730" i="9"/>
  <c r="CZ729" i="9"/>
  <c r="CR729" i="9"/>
  <c r="CZ728" i="9"/>
  <c r="CR728" i="9"/>
  <c r="CZ727" i="9"/>
  <c r="CR727" i="9"/>
  <c r="CZ726" i="9"/>
  <c r="CR726" i="9"/>
  <c r="CZ725" i="9"/>
  <c r="CR725" i="9"/>
  <c r="CZ724" i="9"/>
  <c r="CR724" i="9"/>
  <c r="CZ723" i="9"/>
  <c r="CR723" i="9"/>
  <c r="CZ722" i="9"/>
  <c r="CR722" i="9"/>
  <c r="CZ721" i="9"/>
  <c r="CR721" i="9"/>
  <c r="CZ720" i="9"/>
  <c r="CR720" i="9"/>
  <c r="CZ719" i="9"/>
  <c r="CR719" i="9"/>
  <c r="CZ718" i="9"/>
  <c r="CR718" i="9"/>
  <c r="CZ717" i="9"/>
  <c r="CR717" i="9"/>
  <c r="CZ716" i="9"/>
  <c r="CR716" i="9"/>
  <c r="CZ715" i="9"/>
  <c r="CR715" i="9"/>
  <c r="CZ714" i="9"/>
  <c r="CR714" i="9"/>
  <c r="CZ713" i="9"/>
  <c r="CR713" i="9"/>
  <c r="CZ712" i="9"/>
  <c r="CR712" i="9"/>
  <c r="CZ711" i="9"/>
  <c r="CR711" i="9"/>
  <c r="CZ710" i="9"/>
  <c r="CR710" i="9"/>
  <c r="CZ709" i="9"/>
  <c r="CR709" i="9"/>
  <c r="CZ708" i="9"/>
  <c r="CR708" i="9"/>
  <c r="CZ707" i="9"/>
  <c r="CR707" i="9"/>
  <c r="CZ706" i="9"/>
  <c r="CR706" i="9"/>
  <c r="CZ705" i="9"/>
  <c r="CR705" i="9"/>
  <c r="CZ704" i="9"/>
  <c r="CR704" i="9"/>
  <c r="CZ703" i="9"/>
  <c r="CR703" i="9"/>
  <c r="CZ702" i="9"/>
  <c r="CR702" i="9"/>
  <c r="CZ701" i="9"/>
  <c r="CR701" i="9"/>
  <c r="CZ700" i="9"/>
  <c r="CR700" i="9"/>
  <c r="CZ699" i="9"/>
  <c r="CR699" i="9"/>
  <c r="CZ698" i="9"/>
  <c r="CR698" i="9"/>
  <c r="CZ697" i="9"/>
  <c r="CR697" i="9"/>
  <c r="CZ696" i="9"/>
  <c r="CR696" i="9"/>
  <c r="CZ695" i="9"/>
  <c r="CR695" i="9"/>
  <c r="CZ694" i="9"/>
  <c r="CR694" i="9"/>
  <c r="CZ693" i="9"/>
  <c r="CR693" i="9"/>
  <c r="CZ692" i="9"/>
  <c r="CR692" i="9"/>
  <c r="CZ691" i="9"/>
  <c r="CR691" i="9"/>
  <c r="CZ690" i="9"/>
  <c r="CR690" i="9"/>
  <c r="CZ689" i="9"/>
  <c r="CR689" i="9"/>
  <c r="CZ688" i="9"/>
  <c r="CR688" i="9"/>
  <c r="CZ687" i="9"/>
  <c r="CR687" i="9"/>
  <c r="CZ686" i="9"/>
  <c r="CR686" i="9"/>
  <c r="CZ685" i="9"/>
  <c r="CR685" i="9"/>
  <c r="CZ684" i="9"/>
  <c r="CR684" i="9"/>
  <c r="CZ683" i="9"/>
  <c r="CR683" i="9"/>
  <c r="CZ682" i="9"/>
  <c r="CR682" i="9"/>
  <c r="CZ681" i="9"/>
  <c r="CR681" i="9"/>
  <c r="CZ680" i="9"/>
  <c r="CR680" i="9"/>
  <c r="CZ679" i="9"/>
  <c r="CR679" i="9"/>
  <c r="CZ678" i="9"/>
  <c r="CR678" i="9"/>
  <c r="CZ677" i="9"/>
  <c r="CR677" i="9"/>
  <c r="CZ676" i="9"/>
  <c r="CR676" i="9"/>
  <c r="CZ675" i="9"/>
  <c r="CR675" i="9"/>
  <c r="CZ674" i="9"/>
  <c r="CR674" i="9"/>
  <c r="CZ673" i="9"/>
  <c r="CR673" i="9"/>
  <c r="CZ672" i="9"/>
  <c r="CR672" i="9"/>
  <c r="CZ671" i="9"/>
  <c r="CR671" i="9"/>
  <c r="CZ670" i="9"/>
  <c r="CR670" i="9"/>
  <c r="CZ669" i="9"/>
  <c r="CR669" i="9"/>
  <c r="CZ668" i="9"/>
  <c r="CR668" i="9"/>
  <c r="CZ667" i="9"/>
  <c r="CR667" i="9"/>
  <c r="CZ666" i="9"/>
  <c r="CR666" i="9"/>
  <c r="CZ665" i="9"/>
  <c r="CR665" i="9"/>
  <c r="CZ664" i="9"/>
  <c r="CR664" i="9"/>
  <c r="CZ663" i="9"/>
  <c r="CR663" i="9"/>
  <c r="CZ662" i="9"/>
  <c r="CR662" i="9"/>
  <c r="CZ661" i="9"/>
  <c r="CR661" i="9"/>
  <c r="CZ660" i="9"/>
  <c r="CR660" i="9"/>
  <c r="CZ659" i="9"/>
  <c r="CR659" i="9"/>
  <c r="CZ658" i="9"/>
  <c r="CR658" i="9"/>
  <c r="CZ657" i="9"/>
  <c r="CR657" i="9"/>
  <c r="CZ656" i="9"/>
  <c r="CR656" i="9"/>
  <c r="CZ655" i="9"/>
  <c r="CR655" i="9"/>
  <c r="CZ654" i="9"/>
  <c r="CR654" i="9"/>
  <c r="CZ653" i="9"/>
  <c r="CR653" i="9"/>
  <c r="CZ652" i="9"/>
  <c r="CR652" i="9"/>
  <c r="CZ651" i="9"/>
  <c r="CR651" i="9"/>
  <c r="CZ650" i="9"/>
  <c r="CR650" i="9"/>
  <c r="CZ649" i="9"/>
  <c r="CR649" i="9"/>
  <c r="CZ648" i="9"/>
  <c r="CR648" i="9"/>
  <c r="CZ647" i="9"/>
  <c r="CR647" i="9"/>
  <c r="CZ646" i="9"/>
  <c r="CR646" i="9"/>
  <c r="CZ645" i="9"/>
  <c r="CR645" i="9"/>
  <c r="CZ644" i="9"/>
  <c r="CR644" i="9"/>
  <c r="CZ643" i="9"/>
  <c r="CR643" i="9"/>
  <c r="CZ642" i="9"/>
  <c r="CR642" i="9"/>
  <c r="CZ641" i="9"/>
  <c r="CR641" i="9"/>
  <c r="CZ640" i="9"/>
  <c r="CR640" i="9"/>
  <c r="CZ639" i="9"/>
  <c r="CR639" i="9"/>
  <c r="CZ638" i="9"/>
  <c r="CR638" i="9"/>
  <c r="CZ637" i="9"/>
  <c r="CR637" i="9"/>
  <c r="CZ636" i="9"/>
  <c r="CR636" i="9"/>
  <c r="CZ635" i="9"/>
  <c r="CR635" i="9"/>
  <c r="CZ634" i="9"/>
  <c r="CR634" i="9"/>
  <c r="CZ633" i="9"/>
  <c r="CR633" i="9"/>
  <c r="CZ632" i="9"/>
  <c r="CR632" i="9"/>
  <c r="CZ631" i="9"/>
  <c r="CR631" i="9"/>
  <c r="CZ630" i="9"/>
  <c r="CR630" i="9"/>
  <c r="CZ629" i="9"/>
  <c r="CR629" i="9"/>
  <c r="CZ628" i="9"/>
  <c r="CR628" i="9"/>
  <c r="CZ627" i="9"/>
  <c r="CR627" i="9"/>
  <c r="CZ626" i="9"/>
  <c r="CR626" i="9"/>
  <c r="CZ625" i="9"/>
  <c r="CR625" i="9"/>
  <c r="CZ624" i="9"/>
  <c r="CR624" i="9"/>
  <c r="CZ623" i="9"/>
  <c r="CR623" i="9"/>
  <c r="CZ622" i="9"/>
  <c r="CR622" i="9"/>
  <c r="CZ621" i="9"/>
  <c r="CR621" i="9"/>
  <c r="CZ620" i="9"/>
  <c r="CR620" i="9"/>
  <c r="CZ619" i="9"/>
  <c r="CR619" i="9"/>
  <c r="CZ618" i="9"/>
  <c r="CR618" i="9"/>
  <c r="CZ617" i="9"/>
  <c r="CR617" i="9"/>
  <c r="CZ616" i="9"/>
  <c r="CR616" i="9"/>
  <c r="CZ615" i="9"/>
  <c r="CR615" i="9"/>
  <c r="CZ614" i="9"/>
  <c r="CR614" i="9"/>
  <c r="CZ613" i="9"/>
  <c r="CR613" i="9"/>
  <c r="CZ612" i="9"/>
  <c r="CR612" i="9"/>
  <c r="CZ611" i="9"/>
  <c r="CR611" i="9"/>
  <c r="CZ610" i="9"/>
  <c r="CR610" i="9"/>
  <c r="CZ609" i="9"/>
  <c r="CR609" i="9"/>
  <c r="CZ608" i="9"/>
  <c r="CR608" i="9"/>
  <c r="CZ607" i="9"/>
  <c r="CR607" i="9"/>
  <c r="CZ606" i="9"/>
  <c r="CR606" i="9"/>
  <c r="CZ605" i="9"/>
  <c r="CR605" i="9"/>
  <c r="CZ604" i="9"/>
  <c r="CR604" i="9"/>
  <c r="CZ603" i="9"/>
  <c r="CR603" i="9"/>
  <c r="CZ602" i="9"/>
  <c r="CR602" i="9"/>
  <c r="CZ601" i="9"/>
  <c r="CR601" i="9"/>
  <c r="CZ600" i="9"/>
  <c r="CR600" i="9"/>
  <c r="CZ599" i="9"/>
  <c r="CR599" i="9"/>
  <c r="CZ598" i="9"/>
  <c r="CR598" i="9"/>
  <c r="CZ597" i="9"/>
  <c r="CR597" i="9"/>
  <c r="CZ596" i="9"/>
  <c r="CR596" i="9"/>
  <c r="CZ595" i="9"/>
  <c r="CR595" i="9"/>
  <c r="CZ594" i="9"/>
  <c r="CR594" i="9"/>
  <c r="CZ593" i="9"/>
  <c r="CR593" i="9"/>
  <c r="CZ592" i="9"/>
  <c r="CR592" i="9"/>
  <c r="CZ591" i="9"/>
  <c r="CR591" i="9"/>
  <c r="CZ590" i="9"/>
  <c r="CR590" i="9"/>
  <c r="CZ589" i="9"/>
  <c r="CR589" i="9"/>
  <c r="CZ588" i="9"/>
  <c r="CR588" i="9"/>
  <c r="CZ587" i="9"/>
  <c r="CR587" i="9"/>
  <c r="CZ586" i="9"/>
  <c r="CR586" i="9"/>
  <c r="CZ585" i="9"/>
  <c r="CR585" i="9"/>
  <c r="CZ584" i="9"/>
  <c r="CR584" i="9"/>
  <c r="CZ583" i="9"/>
  <c r="CR583" i="9"/>
  <c r="CZ582" i="9"/>
  <c r="CR582" i="9"/>
  <c r="CZ581" i="9"/>
  <c r="CR581" i="9"/>
  <c r="CZ580" i="9"/>
  <c r="CR580" i="9"/>
  <c r="CZ579" i="9"/>
  <c r="CR579" i="9"/>
  <c r="CZ578" i="9"/>
  <c r="CR578" i="9"/>
  <c r="CZ577" i="9"/>
  <c r="CR577" i="9"/>
  <c r="CZ576" i="9"/>
  <c r="CR576" i="9"/>
  <c r="CZ575" i="9"/>
  <c r="CR575" i="9"/>
  <c r="CZ574" i="9"/>
  <c r="CR574" i="9"/>
  <c r="CZ573" i="9"/>
  <c r="CR573" i="9"/>
  <c r="CZ572" i="9"/>
  <c r="CR572" i="9"/>
  <c r="CZ571" i="9"/>
  <c r="CR571" i="9"/>
  <c r="CZ570" i="9"/>
  <c r="CR570" i="9"/>
  <c r="CZ569" i="9"/>
  <c r="CR569" i="9"/>
  <c r="CZ568" i="9"/>
  <c r="CR568" i="9"/>
  <c r="CZ567" i="9"/>
  <c r="CR567" i="9"/>
  <c r="CZ566" i="9"/>
  <c r="CR566" i="9"/>
  <c r="CZ565" i="9"/>
  <c r="CR565" i="9"/>
  <c r="CZ564" i="9"/>
  <c r="CR564" i="9"/>
  <c r="CZ563" i="9"/>
  <c r="CR563" i="9"/>
  <c r="CZ562" i="9"/>
  <c r="CR562" i="9"/>
  <c r="CZ561" i="9"/>
  <c r="CR561" i="9"/>
  <c r="CZ560" i="9"/>
  <c r="CR560" i="9"/>
  <c r="CZ559" i="9"/>
  <c r="CR559" i="9"/>
  <c r="CZ558" i="9"/>
  <c r="CR558" i="9"/>
  <c r="CZ557" i="9"/>
  <c r="CR557" i="9"/>
  <c r="CZ556" i="9"/>
  <c r="CR556" i="9"/>
  <c r="CZ555" i="9"/>
  <c r="CR555" i="9"/>
  <c r="CZ554" i="9"/>
  <c r="CR554" i="9"/>
  <c r="CZ553" i="9"/>
  <c r="CR553" i="9"/>
  <c r="CZ552" i="9"/>
  <c r="CR552" i="9"/>
  <c r="CZ551" i="9"/>
  <c r="CR551" i="9"/>
  <c r="CZ550" i="9"/>
  <c r="CR550" i="9"/>
  <c r="CZ549" i="9"/>
  <c r="CR549" i="9"/>
  <c r="CZ548" i="9"/>
  <c r="CR548" i="9"/>
  <c r="CZ547" i="9"/>
  <c r="CR547" i="9"/>
  <c r="CZ546" i="9"/>
  <c r="CR546" i="9"/>
  <c r="CZ545" i="9"/>
  <c r="CR545" i="9"/>
  <c r="CZ544" i="9"/>
  <c r="CR544" i="9"/>
  <c r="CZ543" i="9"/>
  <c r="CR543" i="9"/>
  <c r="CZ542" i="9"/>
  <c r="CR542" i="9"/>
  <c r="CZ541" i="9"/>
  <c r="CR541" i="9"/>
  <c r="CZ540" i="9"/>
  <c r="CR540" i="9"/>
  <c r="CZ539" i="9"/>
  <c r="CR539" i="9"/>
  <c r="CZ538" i="9"/>
  <c r="CR538" i="9"/>
  <c r="CZ537" i="9"/>
  <c r="CR537" i="9"/>
  <c r="CZ536" i="9"/>
  <c r="CR536" i="9"/>
  <c r="CZ535" i="9"/>
  <c r="CR535" i="9"/>
  <c r="CZ534" i="9"/>
  <c r="CR534" i="9"/>
  <c r="CZ533" i="9"/>
  <c r="CR533" i="9"/>
  <c r="CZ532" i="9"/>
  <c r="CR532" i="9"/>
  <c r="CZ531" i="9"/>
  <c r="CR531" i="9"/>
  <c r="CZ530" i="9"/>
  <c r="CR530" i="9"/>
  <c r="CZ529" i="9"/>
  <c r="CR529" i="9"/>
  <c r="CZ528" i="9"/>
  <c r="CR528" i="9"/>
  <c r="CZ527" i="9"/>
  <c r="CR527" i="9"/>
  <c r="CZ526" i="9"/>
  <c r="CR526" i="9"/>
  <c r="CZ525" i="9"/>
  <c r="CR525" i="9"/>
  <c r="CZ524" i="9"/>
  <c r="CR524" i="9"/>
  <c r="CZ523" i="9"/>
  <c r="CR523" i="9"/>
  <c r="CZ522" i="9"/>
  <c r="CR522" i="9"/>
  <c r="CZ521" i="9"/>
  <c r="CR521" i="9"/>
  <c r="CZ520" i="9"/>
  <c r="CR520" i="9"/>
  <c r="CZ519" i="9"/>
  <c r="CR519" i="9"/>
  <c r="CZ518" i="9"/>
  <c r="CR518" i="9"/>
  <c r="CZ517" i="9"/>
  <c r="CR517" i="9"/>
  <c r="CZ516" i="9"/>
  <c r="CR516" i="9"/>
  <c r="CZ515" i="9"/>
  <c r="CR515" i="9"/>
  <c r="CZ514" i="9"/>
  <c r="CR514" i="9"/>
  <c r="CZ513" i="9"/>
  <c r="CR513" i="9"/>
  <c r="CZ512" i="9"/>
  <c r="CR512" i="9"/>
  <c r="CZ511" i="9"/>
  <c r="CR511" i="9"/>
  <c r="CZ510" i="9"/>
  <c r="CR510" i="9"/>
  <c r="CZ509" i="9"/>
  <c r="CR509" i="9"/>
  <c r="CZ508" i="9"/>
  <c r="CR508" i="9"/>
  <c r="CZ507" i="9"/>
  <c r="CR507" i="9"/>
  <c r="CZ506" i="9"/>
  <c r="CR506" i="9"/>
  <c r="CZ505" i="9"/>
  <c r="CR505" i="9"/>
  <c r="CZ504" i="9"/>
  <c r="CR504" i="9"/>
  <c r="CZ503" i="9"/>
  <c r="CR503" i="9"/>
  <c r="CZ502" i="9"/>
  <c r="CR502" i="9"/>
  <c r="CZ501" i="9"/>
  <c r="CR501" i="9"/>
  <c r="CZ500" i="9"/>
  <c r="CR500" i="9"/>
  <c r="CZ499" i="9"/>
  <c r="CR499" i="9"/>
  <c r="CZ498" i="9"/>
  <c r="CR498" i="9"/>
  <c r="CZ497" i="9"/>
  <c r="CR497" i="9"/>
  <c r="CZ496" i="9"/>
  <c r="CR496" i="9"/>
  <c r="CZ495" i="9"/>
  <c r="CR495" i="9"/>
  <c r="CZ494" i="9"/>
  <c r="CR494" i="9"/>
  <c r="CZ493" i="9"/>
  <c r="CR493" i="9"/>
  <c r="CZ492" i="9"/>
  <c r="CR492" i="9"/>
  <c r="CZ491" i="9"/>
  <c r="CR491" i="9"/>
  <c r="CZ490" i="9"/>
  <c r="CR490" i="9"/>
  <c r="CZ489" i="9"/>
  <c r="CR489" i="9"/>
  <c r="CZ488" i="9"/>
  <c r="CR488" i="9"/>
  <c r="CZ487" i="9"/>
  <c r="CR487" i="9"/>
  <c r="CZ486" i="9"/>
  <c r="CR486" i="9"/>
  <c r="CZ485" i="9"/>
  <c r="CR485" i="9"/>
  <c r="CZ484" i="9"/>
  <c r="CR484" i="9"/>
  <c r="CZ483" i="9"/>
  <c r="CR483" i="9"/>
  <c r="CZ482" i="9"/>
  <c r="CR482" i="9"/>
  <c r="CZ481" i="9"/>
  <c r="CR481" i="9"/>
  <c r="CZ478" i="9"/>
  <c r="CR478" i="9"/>
  <c r="CZ477" i="9"/>
  <c r="CR477" i="9"/>
  <c r="CZ476" i="9"/>
  <c r="CR476" i="9"/>
  <c r="CZ475" i="9"/>
  <c r="CR475" i="9"/>
  <c r="CZ474" i="9"/>
  <c r="CR474" i="9"/>
  <c r="CZ473" i="9"/>
  <c r="CR473" i="9"/>
  <c r="CZ472" i="9"/>
  <c r="CR472" i="9"/>
  <c r="CZ471" i="9"/>
  <c r="CR471" i="9"/>
  <c r="CZ470" i="9"/>
  <c r="CR470" i="9"/>
  <c r="CZ469" i="9"/>
  <c r="CR469" i="9"/>
  <c r="CZ468" i="9"/>
  <c r="CR468" i="9"/>
  <c r="CZ467" i="9"/>
  <c r="CR467" i="9"/>
  <c r="CZ466" i="9"/>
  <c r="CR466" i="9"/>
  <c r="CZ465" i="9"/>
  <c r="CR465" i="9"/>
  <c r="CZ464" i="9"/>
  <c r="CR464" i="9"/>
  <c r="CZ463" i="9"/>
  <c r="CR463" i="9"/>
  <c r="CZ462" i="9"/>
  <c r="CR462" i="9"/>
  <c r="CZ461" i="9"/>
  <c r="CR461" i="9"/>
  <c r="CZ460" i="9"/>
  <c r="CR460" i="9"/>
  <c r="CZ459" i="9"/>
  <c r="CR459" i="9"/>
  <c r="CZ458" i="9"/>
  <c r="CR458" i="9"/>
  <c r="CZ457" i="9"/>
  <c r="CR457" i="9"/>
  <c r="CZ456" i="9"/>
  <c r="CR456" i="9"/>
  <c r="CZ455" i="9"/>
  <c r="CR455" i="9"/>
  <c r="CZ454" i="9"/>
  <c r="CR454" i="9"/>
  <c r="CZ453" i="9"/>
  <c r="CR453" i="9"/>
  <c r="CZ452" i="9"/>
  <c r="CR452" i="9"/>
  <c r="CZ451" i="9"/>
  <c r="CR451" i="9"/>
  <c r="CZ450" i="9"/>
  <c r="CR450" i="9"/>
  <c r="CZ449" i="9"/>
  <c r="CR449" i="9"/>
  <c r="CZ448" i="9"/>
  <c r="CR448" i="9"/>
  <c r="CZ447" i="9"/>
  <c r="CR447" i="9"/>
  <c r="CZ446" i="9"/>
  <c r="CR446" i="9"/>
  <c r="CZ445" i="9"/>
  <c r="CR445" i="9"/>
  <c r="CZ444" i="9"/>
  <c r="CR444" i="9"/>
  <c r="CZ443" i="9"/>
  <c r="CR443" i="9"/>
  <c r="CZ442" i="9"/>
  <c r="CR442" i="9"/>
  <c r="CZ441" i="9"/>
  <c r="CR441" i="9"/>
  <c r="CZ440" i="9"/>
  <c r="CR440" i="9"/>
  <c r="CZ439" i="9"/>
  <c r="CR439" i="9"/>
  <c r="CZ438" i="9"/>
  <c r="CR438" i="9"/>
  <c r="CZ437" i="9"/>
  <c r="CR437" i="9"/>
  <c r="CZ436" i="9"/>
  <c r="CR436" i="9"/>
  <c r="CZ435" i="9"/>
  <c r="CR435" i="9"/>
  <c r="CZ434" i="9"/>
  <c r="CR434" i="9"/>
  <c r="CZ433" i="9"/>
  <c r="CR433" i="9"/>
  <c r="CZ432" i="9"/>
  <c r="CR432" i="9"/>
  <c r="CZ431" i="9"/>
  <c r="CR431" i="9"/>
  <c r="CZ430" i="9"/>
  <c r="CR430" i="9"/>
  <c r="CZ429" i="9"/>
  <c r="CR429" i="9"/>
  <c r="CZ428" i="9"/>
  <c r="CR428" i="9"/>
  <c r="CZ427" i="9"/>
  <c r="CR427" i="9"/>
  <c r="CZ426" i="9"/>
  <c r="CR426" i="9"/>
  <c r="CZ425" i="9"/>
  <c r="CR425" i="9"/>
  <c r="CZ424" i="9"/>
  <c r="CR424" i="9"/>
  <c r="CZ423" i="9"/>
  <c r="CR423" i="9"/>
  <c r="CZ422" i="9"/>
  <c r="CR422" i="9"/>
  <c r="CZ421" i="9"/>
  <c r="CR421" i="9"/>
  <c r="CZ420" i="9"/>
  <c r="CR420" i="9"/>
  <c r="CZ419" i="9"/>
  <c r="CR419" i="9"/>
  <c r="CZ418" i="9"/>
  <c r="CR418" i="9"/>
  <c r="CZ417" i="9"/>
  <c r="CR417" i="9"/>
  <c r="CZ416" i="9"/>
  <c r="CR416" i="9"/>
  <c r="CZ415" i="9"/>
  <c r="CR415" i="9"/>
  <c r="CZ414" i="9"/>
  <c r="CR414" i="9"/>
  <c r="CZ413" i="9"/>
  <c r="CR413" i="9"/>
  <c r="CZ412" i="9"/>
  <c r="CR412" i="9"/>
  <c r="CZ411" i="9"/>
  <c r="CR411" i="9"/>
  <c r="CZ410" i="9"/>
  <c r="CR410" i="9"/>
  <c r="CZ409" i="9"/>
  <c r="CR409" i="9"/>
  <c r="CZ408" i="9"/>
  <c r="CR408" i="9"/>
  <c r="CZ407" i="9"/>
  <c r="CR407" i="9"/>
  <c r="CZ406" i="9"/>
  <c r="CR406" i="9"/>
  <c r="CZ405" i="9"/>
  <c r="CR405" i="9"/>
  <c r="CZ404" i="9"/>
  <c r="CR404" i="9"/>
  <c r="CZ403" i="9"/>
  <c r="CR403" i="9"/>
  <c r="CZ402" i="9"/>
  <c r="CR402" i="9"/>
  <c r="CZ401" i="9"/>
  <c r="CR401" i="9"/>
  <c r="CZ400" i="9"/>
  <c r="CZ399" i="9"/>
  <c r="CZ398" i="9"/>
  <c r="CZ397" i="9"/>
  <c r="CZ396" i="9"/>
  <c r="CZ395" i="9"/>
  <c r="CZ394" i="9"/>
  <c r="CZ393" i="9"/>
  <c r="CZ392" i="9"/>
  <c r="CZ391" i="9"/>
  <c r="CZ390" i="9"/>
  <c r="CZ389" i="9"/>
  <c r="CZ388" i="9"/>
  <c r="CZ387" i="9"/>
  <c r="CZ386" i="9"/>
  <c r="CZ385" i="9"/>
  <c r="CZ384" i="9"/>
  <c r="CZ383" i="9"/>
  <c r="CZ382" i="9"/>
  <c r="CZ381" i="9"/>
  <c r="CZ380" i="9"/>
  <c r="CZ379" i="9"/>
  <c r="CZ378" i="9"/>
  <c r="CZ377" i="9"/>
  <c r="CZ376" i="9"/>
  <c r="CZ375" i="9"/>
  <c r="CZ374" i="9"/>
  <c r="CZ373" i="9"/>
  <c r="CZ372" i="9"/>
  <c r="CZ371" i="9"/>
  <c r="CZ370" i="9"/>
  <c r="CZ369" i="9"/>
  <c r="CZ368" i="9"/>
  <c r="CZ367" i="9"/>
  <c r="CZ366" i="9"/>
  <c r="CZ365" i="9"/>
  <c r="CZ364" i="9"/>
  <c r="CZ363" i="9"/>
  <c r="CZ362" i="9"/>
  <c r="CZ361" i="9"/>
  <c r="CZ360" i="9"/>
  <c r="CZ359" i="9"/>
  <c r="CZ358" i="9"/>
  <c r="CZ357" i="9"/>
  <c r="CZ356" i="9"/>
  <c r="CZ355" i="9"/>
  <c r="CZ354" i="9"/>
  <c r="CZ353" i="9"/>
  <c r="CZ352" i="9"/>
  <c r="CZ351" i="9"/>
  <c r="CZ350" i="9"/>
  <c r="CZ349" i="9"/>
  <c r="CZ348" i="9"/>
  <c r="CZ347" i="9"/>
  <c r="CZ346" i="9"/>
  <c r="CZ345" i="9"/>
  <c r="CZ344" i="9"/>
  <c r="CZ343" i="9"/>
  <c r="CZ342" i="9"/>
  <c r="CZ341" i="9"/>
  <c r="CZ340" i="9"/>
  <c r="CZ339" i="9"/>
  <c r="CZ338" i="9"/>
  <c r="CZ337" i="9"/>
  <c r="CZ336" i="9"/>
  <c r="CZ335" i="9"/>
  <c r="CZ334" i="9"/>
  <c r="CZ333" i="9"/>
  <c r="CZ332" i="9"/>
  <c r="CZ331" i="9"/>
  <c r="CZ330" i="9"/>
  <c r="CZ329" i="9"/>
  <c r="CZ328" i="9"/>
  <c r="CZ327" i="9"/>
  <c r="CZ326" i="9"/>
  <c r="CZ325" i="9"/>
  <c r="CZ324" i="9"/>
  <c r="CZ323" i="9"/>
  <c r="CZ322" i="9"/>
  <c r="CZ321" i="9"/>
  <c r="CZ320" i="9"/>
  <c r="CZ319" i="9"/>
  <c r="CZ318" i="9"/>
  <c r="CZ317" i="9"/>
  <c r="CZ316" i="9"/>
  <c r="CZ315" i="9"/>
  <c r="CZ314" i="9"/>
  <c r="CZ313" i="9"/>
  <c r="CZ312" i="9"/>
  <c r="CZ311" i="9"/>
  <c r="CZ310" i="9"/>
  <c r="CZ309" i="9"/>
  <c r="CZ308" i="9"/>
  <c r="CZ307" i="9"/>
  <c r="CZ306" i="9"/>
  <c r="CZ305" i="9"/>
  <c r="CZ304" i="9"/>
  <c r="CZ303" i="9"/>
  <c r="CZ302" i="9"/>
  <c r="CZ301" i="9"/>
  <c r="CZ300" i="9"/>
  <c r="CZ299" i="9"/>
  <c r="CZ298" i="9"/>
  <c r="CZ297" i="9"/>
  <c r="CZ296" i="9"/>
  <c r="CZ295" i="9"/>
  <c r="CZ294" i="9"/>
  <c r="CZ293" i="9"/>
  <c r="CZ292" i="9"/>
  <c r="CZ291" i="9"/>
  <c r="CZ290" i="9"/>
  <c r="CZ289" i="9"/>
  <c r="CZ288" i="9"/>
  <c r="CZ287" i="9"/>
  <c r="CZ286" i="9"/>
  <c r="CZ285" i="9"/>
  <c r="CZ284" i="9"/>
  <c r="CZ283" i="9"/>
  <c r="CZ282" i="9"/>
  <c r="CZ281" i="9"/>
  <c r="CZ280" i="9"/>
  <c r="CZ279" i="9"/>
  <c r="CZ278" i="9"/>
  <c r="CZ277" i="9"/>
  <c r="CZ276" i="9"/>
  <c r="CZ275" i="9"/>
  <c r="CZ274" i="9"/>
  <c r="CZ273" i="9"/>
  <c r="CZ272" i="9"/>
  <c r="CZ271" i="9"/>
  <c r="CZ270" i="9"/>
  <c r="CZ269" i="9"/>
  <c r="CZ268" i="9"/>
  <c r="CZ267" i="9"/>
  <c r="CZ266" i="9"/>
  <c r="CZ265" i="9"/>
  <c r="CZ264" i="9"/>
  <c r="CZ263" i="9"/>
  <c r="CZ262" i="9"/>
  <c r="CZ261" i="9"/>
  <c r="CZ260" i="9"/>
  <c r="CZ259" i="9"/>
  <c r="CZ258" i="9"/>
  <c r="CZ257" i="9"/>
  <c r="CZ256" i="9"/>
  <c r="CZ255" i="9"/>
  <c r="CZ254" i="9"/>
  <c r="CZ253" i="9"/>
  <c r="CZ252" i="9"/>
  <c r="CZ251" i="9"/>
  <c r="CZ250" i="9"/>
  <c r="CZ249" i="9"/>
  <c r="CZ248" i="9"/>
  <c r="CZ247" i="9"/>
  <c r="CZ246" i="9"/>
  <c r="CZ245" i="9"/>
  <c r="CZ244" i="9"/>
  <c r="CZ243" i="9"/>
  <c r="CZ242" i="9"/>
  <c r="CZ241" i="9"/>
  <c r="CZ240" i="9"/>
  <c r="CZ239" i="9"/>
  <c r="CZ238" i="9"/>
  <c r="CZ237" i="9"/>
  <c r="CZ236" i="9"/>
  <c r="CZ235" i="9"/>
  <c r="CZ234" i="9"/>
  <c r="CZ233" i="9"/>
  <c r="CZ232" i="9"/>
  <c r="CZ231" i="9"/>
  <c r="CZ230" i="9"/>
  <c r="CZ229" i="9"/>
  <c r="CZ228" i="9"/>
  <c r="CZ227" i="9"/>
  <c r="CZ226" i="9"/>
  <c r="CZ225" i="9"/>
  <c r="CZ224" i="9"/>
  <c r="CZ223" i="9"/>
  <c r="CZ222" i="9"/>
  <c r="CZ221" i="9"/>
  <c r="CZ220" i="9"/>
  <c r="CZ219" i="9"/>
  <c r="CZ218" i="9"/>
  <c r="CZ217" i="9"/>
  <c r="CZ216" i="9"/>
  <c r="CZ215" i="9"/>
  <c r="CZ214" i="9"/>
  <c r="CZ213" i="9"/>
  <c r="CZ212" i="9"/>
  <c r="CZ211" i="9"/>
  <c r="CZ210" i="9"/>
  <c r="CZ209" i="9"/>
  <c r="CZ208" i="9"/>
  <c r="CZ207" i="9"/>
  <c r="CZ206" i="9"/>
  <c r="CZ205" i="9"/>
  <c r="CZ204" i="9"/>
  <c r="CZ203" i="9"/>
  <c r="CZ202" i="9"/>
  <c r="CZ201" i="9"/>
  <c r="CZ200" i="9"/>
  <c r="CZ199" i="9"/>
  <c r="CZ198" i="9"/>
  <c r="CZ197" i="9"/>
  <c r="CZ196" i="9"/>
  <c r="CZ195" i="9"/>
  <c r="CZ194" i="9"/>
  <c r="CZ193" i="9"/>
  <c r="CZ192" i="9"/>
  <c r="CZ191" i="9"/>
  <c r="CZ190" i="9"/>
  <c r="CZ189" i="9"/>
  <c r="CZ188" i="9"/>
  <c r="CZ187" i="9"/>
  <c r="CZ186" i="9"/>
  <c r="CZ185" i="9"/>
  <c r="CZ184" i="9"/>
  <c r="CZ183" i="9"/>
  <c r="CZ182" i="9"/>
  <c r="CZ181" i="9"/>
  <c r="CZ180" i="9"/>
  <c r="CZ179" i="9"/>
  <c r="CZ178" i="9"/>
  <c r="CZ177" i="9"/>
  <c r="CZ176" i="9"/>
  <c r="CZ175" i="9"/>
  <c r="CZ174" i="9"/>
  <c r="CZ173" i="9"/>
  <c r="CZ172" i="9"/>
  <c r="CZ171" i="9"/>
  <c r="CZ170" i="9"/>
  <c r="CZ169" i="9"/>
  <c r="CZ168" i="9"/>
  <c r="CZ167" i="9"/>
  <c r="CZ166" i="9"/>
  <c r="CZ165" i="9"/>
  <c r="CZ164" i="9"/>
  <c r="CZ163" i="9"/>
  <c r="CZ162" i="9"/>
  <c r="CZ161" i="9"/>
  <c r="CZ160" i="9"/>
  <c r="CZ159" i="9"/>
  <c r="CZ158" i="9"/>
  <c r="CZ157" i="9"/>
  <c r="CZ156" i="9"/>
  <c r="CZ155" i="9"/>
  <c r="CZ154" i="9"/>
  <c r="CZ153" i="9"/>
  <c r="CZ152" i="9"/>
  <c r="CZ151" i="9"/>
  <c r="CZ150" i="9"/>
  <c r="CZ149" i="9"/>
  <c r="CZ148" i="9"/>
  <c r="CZ147" i="9"/>
  <c r="CZ146" i="9"/>
  <c r="CZ145" i="9"/>
  <c r="CZ144" i="9"/>
  <c r="CZ143" i="9"/>
  <c r="CZ142" i="9"/>
  <c r="CZ141" i="9"/>
  <c r="CZ140" i="9"/>
  <c r="CZ139" i="9"/>
  <c r="CZ138" i="9"/>
  <c r="CZ137" i="9"/>
  <c r="CZ136" i="9"/>
  <c r="CZ135" i="9"/>
  <c r="CZ134" i="9"/>
  <c r="CZ133" i="9"/>
  <c r="CZ132" i="9"/>
  <c r="CZ131" i="9"/>
  <c r="CZ130" i="9"/>
  <c r="CZ129" i="9"/>
  <c r="CZ128" i="9"/>
  <c r="CZ127" i="9"/>
  <c r="CZ126" i="9"/>
  <c r="CZ125" i="9"/>
  <c r="CZ124" i="9"/>
  <c r="CZ123" i="9"/>
  <c r="CZ122" i="9"/>
  <c r="CZ121" i="9"/>
  <c r="CZ120" i="9"/>
  <c r="CZ119" i="9"/>
  <c r="CZ118" i="9"/>
  <c r="CZ117" i="9"/>
  <c r="CZ116" i="9"/>
  <c r="CZ115" i="9"/>
  <c r="CZ114" i="9"/>
  <c r="CZ113" i="9"/>
  <c r="CZ112" i="9"/>
  <c r="CZ111" i="9"/>
  <c r="CZ110" i="9"/>
  <c r="CZ109" i="9"/>
  <c r="CZ108" i="9"/>
  <c r="CZ107" i="9"/>
  <c r="CZ106" i="9"/>
  <c r="CZ105" i="9"/>
  <c r="CZ104" i="9"/>
  <c r="CZ103" i="9"/>
  <c r="CZ102" i="9"/>
  <c r="CZ101" i="9"/>
  <c r="CZ100" i="9"/>
  <c r="CZ99" i="9"/>
  <c r="CZ98" i="9"/>
  <c r="CZ97" i="9"/>
  <c r="CZ96" i="9"/>
  <c r="CZ95" i="9"/>
  <c r="CZ94" i="9"/>
  <c r="CZ93" i="9"/>
  <c r="CZ92" i="9"/>
  <c r="CZ91" i="9"/>
  <c r="CZ90" i="9"/>
  <c r="CZ89" i="9"/>
  <c r="CZ88" i="9"/>
  <c r="CZ87" i="9"/>
  <c r="CZ86" i="9"/>
  <c r="CZ85" i="9"/>
  <c r="CZ84" i="9"/>
  <c r="CZ83" i="9"/>
  <c r="CZ82" i="9"/>
  <c r="CZ81" i="9"/>
  <c r="CZ80" i="9"/>
  <c r="CZ79" i="9"/>
  <c r="CZ78" i="9"/>
  <c r="CZ77" i="9"/>
  <c r="CZ76" i="9"/>
  <c r="CZ75" i="9"/>
  <c r="CZ74" i="9"/>
  <c r="CZ73" i="9"/>
  <c r="CZ72" i="9"/>
  <c r="CZ71" i="9"/>
  <c r="CZ70" i="9"/>
  <c r="CZ69" i="9"/>
  <c r="CZ68" i="9"/>
  <c r="CZ67" i="9"/>
  <c r="CZ66" i="9"/>
  <c r="CZ65" i="9"/>
  <c r="CZ64" i="9"/>
  <c r="CZ63" i="9"/>
  <c r="CZ62" i="9"/>
  <c r="CZ61" i="9"/>
  <c r="CZ60" i="9"/>
  <c r="CZ59" i="9"/>
  <c r="CZ58" i="9"/>
  <c r="CZ57" i="9"/>
  <c r="CZ56" i="9"/>
  <c r="CZ55" i="9"/>
  <c r="CZ54" i="9"/>
  <c r="CZ53" i="9"/>
  <c r="CZ52" i="9"/>
  <c r="CZ51" i="9"/>
  <c r="CZ50" i="9"/>
  <c r="CZ49" i="9"/>
  <c r="CZ48" i="9"/>
  <c r="CZ47" i="9"/>
  <c r="CZ46" i="9"/>
  <c r="CZ45" i="9"/>
  <c r="CZ44" i="9"/>
  <c r="CZ43" i="9"/>
  <c r="CZ42" i="9"/>
  <c r="CZ41" i="9"/>
  <c r="CZ40" i="9"/>
  <c r="CZ39" i="9"/>
  <c r="CZ38" i="9"/>
  <c r="CZ37" i="9"/>
  <c r="CZ36" i="9"/>
  <c r="CZ35" i="9"/>
  <c r="CZ34" i="9"/>
  <c r="CZ33" i="9"/>
  <c r="CZ32" i="9"/>
  <c r="CZ31" i="9"/>
  <c r="CZ30" i="9"/>
  <c r="CZ29" i="9"/>
  <c r="CZ28" i="9"/>
  <c r="CZ27" i="9"/>
  <c r="CZ26" i="9"/>
  <c r="CZ25" i="9"/>
  <c r="CZ24" i="9"/>
  <c r="CZ23" i="9"/>
  <c r="CZ22" i="9"/>
  <c r="CZ21" i="9"/>
  <c r="CZ20" i="9"/>
  <c r="CZ19" i="9"/>
  <c r="CZ18" i="9"/>
  <c r="CZ17" i="9"/>
  <c r="CZ16" i="9"/>
  <c r="CZ15" i="9"/>
  <c r="CZ14" i="9"/>
  <c r="CZ13" i="9"/>
  <c r="CZ12" i="9"/>
  <c r="CZ11" i="9"/>
  <c r="CZ10" i="9"/>
  <c r="CZ9" i="9"/>
  <c r="CZ8" i="9"/>
  <c r="CZ7" i="9"/>
  <c r="CZ6" i="9"/>
  <c r="CZ5" i="9"/>
  <c r="BB461" i="18" l="1"/>
  <c r="BZ461" i="18"/>
  <c r="T461" i="18"/>
  <c r="AT461" i="18"/>
  <c r="AD461" i="18"/>
  <c r="G6" i="8" l="1"/>
  <c r="G7" i="8"/>
  <c r="G8" i="8"/>
  <c r="G9" i="8"/>
  <c r="G10" i="8"/>
  <c r="G11" i="8"/>
  <c r="G12" i="8"/>
  <c r="G13" i="8"/>
  <c r="G14" i="8"/>
  <c r="G15" i="8"/>
  <c r="G16" i="8"/>
  <c r="G17" i="8"/>
  <c r="G5" i="8"/>
  <c r="F17" i="8"/>
  <c r="F6" i="8"/>
  <c r="F7" i="8"/>
  <c r="F8" i="8"/>
  <c r="F9" i="8"/>
  <c r="F10" i="8"/>
  <c r="F11" i="8"/>
  <c r="F12" i="8"/>
  <c r="F13" i="8"/>
  <c r="F14" i="8"/>
  <c r="F15" i="8"/>
  <c r="F16" i="8"/>
  <c r="F5" i="8"/>
  <c r="C17" i="8"/>
  <c r="B17" i="8"/>
  <c r="E6" i="8"/>
  <c r="E7" i="8"/>
  <c r="E8" i="8"/>
  <c r="E9" i="8"/>
  <c r="E10" i="8"/>
  <c r="E11" i="8"/>
  <c r="E12" i="8"/>
  <c r="E13" i="8"/>
  <c r="E14" i="8"/>
  <c r="E15" i="8"/>
  <c r="E16" i="8"/>
  <c r="E5" i="8"/>
  <c r="D6" i="8"/>
  <c r="D7" i="8"/>
  <c r="D8" i="8"/>
  <c r="D9" i="8"/>
  <c r="D10" i="8"/>
  <c r="D11" i="8"/>
  <c r="D12" i="8"/>
  <c r="D13" i="8"/>
  <c r="D14" i="8"/>
  <c r="D15" i="8"/>
  <c r="D16" i="8"/>
  <c r="D5" i="8"/>
  <c r="E17" i="8" l="1"/>
  <c r="D17" i="8"/>
  <c r="D33" i="8"/>
  <c r="C33" i="8"/>
  <c r="B33" i="8"/>
  <c r="D32" i="8"/>
  <c r="C32" i="8"/>
  <c r="B32" i="8"/>
  <c r="D31" i="8"/>
  <c r="C31" i="8"/>
  <c r="B31" i="8"/>
  <c r="D30" i="8"/>
  <c r="C30" i="8"/>
  <c r="B30" i="8"/>
  <c r="D29" i="8"/>
  <c r="C29" i="8"/>
  <c r="B29" i="8"/>
  <c r="D28" i="8"/>
  <c r="C28" i="8"/>
  <c r="B28" i="8"/>
  <c r="D27" i="8"/>
  <c r="C27" i="8"/>
  <c r="B27" i="8"/>
  <c r="D26" i="8"/>
  <c r="C26" i="8"/>
  <c r="B26" i="8"/>
  <c r="D25" i="8"/>
  <c r="C25" i="8"/>
  <c r="B25" i="8"/>
  <c r="D24" i="8"/>
  <c r="C24" i="8"/>
  <c r="B24" i="8"/>
  <c r="D23" i="8"/>
  <c r="C23" i="8"/>
  <c r="B23" i="8"/>
  <c r="D22" i="8"/>
  <c r="C22" i="8"/>
  <c r="B22" i="8"/>
  <c r="I15" i="1" l="1"/>
  <c r="C15" i="1"/>
  <c r="F14" i="1"/>
  <c r="F13" i="1"/>
  <c r="F11" i="1"/>
  <c r="H11" i="1" s="1"/>
  <c r="E11" i="1" s="1"/>
  <c r="F8" i="1"/>
  <c r="A4" i="1"/>
  <c r="H13" i="1" l="1"/>
  <c r="E13" i="1" s="1"/>
  <c r="G11" i="1"/>
  <c r="H14" i="1"/>
  <c r="E14" i="1" s="1"/>
  <c r="H8" i="1"/>
  <c r="E8" i="1" s="1"/>
  <c r="F10" i="1"/>
  <c r="F12" i="1"/>
  <c r="F9" i="1"/>
  <c r="G13" i="1" l="1"/>
  <c r="H10" i="1"/>
  <c r="E10" i="1" s="1"/>
  <c r="G14" i="1"/>
  <c r="G8" i="1"/>
  <c r="F15" i="1"/>
  <c r="H9" i="1"/>
  <c r="E9" i="1" s="1"/>
  <c r="H12" i="1"/>
  <c r="E12" i="1" s="1"/>
  <c r="G10" i="1" l="1"/>
  <c r="G12" i="1"/>
  <c r="D15" i="1"/>
  <c r="G9" i="1"/>
  <c r="H15" i="1" l="1"/>
  <c r="G15" i="1" s="1"/>
  <c r="E15" i="1" l="1"/>
</calcChain>
</file>

<file path=xl/sharedStrings.xml><?xml version="1.0" encoding="utf-8"?>
<sst xmlns="http://schemas.openxmlformats.org/spreadsheetml/2006/main" count="11234" uniqueCount="2376">
  <si>
    <t>เอกสารแนบ 3</t>
  </si>
  <si>
    <t xml:space="preserve">ผลการประเมินต้นทุนหน่วยบริการแบบ Quick Method </t>
  </si>
  <si>
    <t>รพ. มีผลงานบริการต้นทุนผู้ป่วยนอก และต้นทุนผู้ป่วยใน ไม่เกินค่ากลางของหน่วยบริการในกลุ่มระดับเดียวกัน</t>
  </si>
  <si>
    <t>เป้าหมาย: ไม่น้อยกว่าร้อยละ 85</t>
  </si>
  <si>
    <t>เขต</t>
  </si>
  <si>
    <t>ชื่อจังหวัด</t>
  </si>
  <si>
    <t>ทั้งหมด</t>
  </si>
  <si>
    <t>จำนวน(แห่ง)</t>
  </si>
  <si>
    <t>ผ่าน(แห่ง)</t>
  </si>
  <si>
    <t>ร้อยละ</t>
  </si>
  <si>
    <t>ไม่ผ่าน(แห่ง)</t>
  </si>
  <si>
    <t>รวม(แห่ง)</t>
  </si>
  <si>
    <t>ไม่สมบูรณ์(แห่ง)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</si>
  <si>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</si>
  <si>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</si>
  <si>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</si>
  <si>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</si>
  <si>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</si>
  <si>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</si>
  <si>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</si>
  <si>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ผลรวม</t>
  </si>
  <si>
    <t>จังหวัด</t>
  </si>
  <si>
    <t>รหัส</t>
  </si>
  <si>
    <t>หน่วยบริการ</t>
  </si>
  <si>
    <t>ประเภท</t>
  </si>
  <si>
    <t>ระดับขีดความสามารถ</t>
  </si>
  <si>
    <t>จำนวนเตียงตามจริง</t>
  </si>
  <si>
    <t>pop</t>
  </si>
  <si>
    <t>ID MOPH</t>
  </si>
  <si>
    <t>กลุ่มระดับบริการ</t>
  </si>
  <si>
    <t xml:space="preserve"> ต้นทุนบริการผู้ป่วยนอก</t>
  </si>
  <si>
    <t xml:space="preserve"> ต้นทุนบริการผู้ป่วยใน</t>
  </si>
  <si>
    <t>ผลการประเมินต้นทุนบริการ</t>
  </si>
  <si>
    <t xml:space="preserve"> ต้นทุนบริการผู้ป่วยนอก (บาท)</t>
  </si>
  <si>
    <t xml:space="preserve"> จำนวนครั้งผู้ป่วยนอก (ครั้ง) </t>
  </si>
  <si>
    <t xml:space="preserve"> ต้นทุนบริการผู้ป่วยนอกต่อครั้ง  </t>
  </si>
  <si>
    <t>Mean+1SD</t>
  </si>
  <si>
    <t xml:space="preserve"> ต้นทุนบริการผู้ป่วยใน (บาท) </t>
  </si>
  <si>
    <t>จำนวนผู้ป่วยในทั้งหมด</t>
  </si>
  <si>
    <t>Sum AdjRW</t>
  </si>
  <si>
    <t>ต้นทุนบริการผู้ป่วยในต่อผู้ป่วยในทั้งหมด</t>
  </si>
  <si>
    <t>ต้นทุนบริการผู้ป่วยในต่อจำนวนวันนอนทั้งหมด</t>
  </si>
  <si>
    <t xml:space="preserve"> ต้นทุนบริการผู้ป่วยในต่อ AdjRW </t>
  </si>
  <si>
    <t>OP</t>
  </si>
  <si>
    <t>IP</t>
  </si>
  <si>
    <t>OP&amp;IP</t>
  </si>
  <si>
    <t>08</t>
  </si>
  <si>
    <t>10711</t>
  </si>
  <si>
    <t>รพ.นครพนม</t>
  </si>
  <si>
    <t>รพท.</t>
  </si>
  <si>
    <t>S</t>
  </si>
  <si>
    <t>รพท.S B&lt;=400</t>
  </si>
  <si>
    <t>11104</t>
  </si>
  <si>
    <t>รพ.ปลาปาก</t>
  </si>
  <si>
    <t>รพช.</t>
  </si>
  <si>
    <t>F2</t>
  </si>
  <si>
    <t>รพช.F2 P30,000-60,000</t>
  </si>
  <si>
    <t>11105</t>
  </si>
  <si>
    <t>รพ.ท่าอุเทน</t>
  </si>
  <si>
    <t>11106</t>
  </si>
  <si>
    <t>รพ.บ้านแพง</t>
  </si>
  <si>
    <t>รพช.F2 P&lt;=30,000</t>
  </si>
  <si>
    <t>11107</t>
  </si>
  <si>
    <t>รพ.นาทม</t>
  </si>
  <si>
    <t>11108</t>
  </si>
  <si>
    <t>รพ.เรณูนคร</t>
  </si>
  <si>
    <t>11109</t>
  </si>
  <si>
    <t>รพ.นาแก</t>
  </si>
  <si>
    <t>11110</t>
  </si>
  <si>
    <t>รพ.ศรีสงคราม</t>
  </si>
  <si>
    <t>F1</t>
  </si>
  <si>
    <t>รพช.F1 P50,000-100,000</t>
  </si>
  <si>
    <t>11111</t>
  </si>
  <si>
    <t>รพ.นาหว้า</t>
  </si>
  <si>
    <t>11112</t>
  </si>
  <si>
    <t>รพ.โพนสวรรค์</t>
  </si>
  <si>
    <t>11451</t>
  </si>
  <si>
    <t>รพร.ธาตุพนม</t>
  </si>
  <si>
    <t>M2</t>
  </si>
  <si>
    <t>รพช.M2 B&gt;100</t>
  </si>
  <si>
    <t>40840</t>
  </si>
  <si>
    <t>รพ.วังยาง</t>
  </si>
  <si>
    <t>F3</t>
  </si>
  <si>
    <t>รพช.F3 P&lt;=15,000</t>
  </si>
  <si>
    <t>รวมจังหวัดนครพนม</t>
  </si>
  <si>
    <t>11040</t>
  </si>
  <si>
    <t>รพ.บึงกาฬ</t>
  </si>
  <si>
    <t>11041</t>
  </si>
  <si>
    <t>รพ.พรเจริญ</t>
  </si>
  <si>
    <t>11043</t>
  </si>
  <si>
    <t>รพ.โซ่พิสัย</t>
  </si>
  <si>
    <t>11046</t>
  </si>
  <si>
    <t>รพ.เซกา</t>
  </si>
  <si>
    <t>11047</t>
  </si>
  <si>
    <t>รพ.ปากคาด</t>
  </si>
  <si>
    <t>11048</t>
  </si>
  <si>
    <t>รพ.บึงโขงหลง</t>
  </si>
  <si>
    <t>11049</t>
  </si>
  <si>
    <t>รพ.ศรีวิไล</t>
  </si>
  <si>
    <t>11050</t>
  </si>
  <si>
    <t>รพ.บุ่งคล้า</t>
  </si>
  <si>
    <t>รวมจังหวัดบึงกาฬ</t>
  </si>
  <si>
    <t>10705</t>
  </si>
  <si>
    <t>รพ.เลย</t>
  </si>
  <si>
    <t>รพท.S B&gt;400</t>
  </si>
  <si>
    <t>11030</t>
  </si>
  <si>
    <t>รพ.นาด้วง</t>
  </si>
  <si>
    <t>11031</t>
  </si>
  <si>
    <t>รพ.เชียงคาน</t>
  </si>
  <si>
    <t>11032</t>
  </si>
  <si>
    <t>รพ.ปากชม</t>
  </si>
  <si>
    <t>11033</t>
  </si>
  <si>
    <t>รพ.นาแห้ว</t>
  </si>
  <si>
    <t>11034</t>
  </si>
  <si>
    <t>รพ.ภูเรือ</t>
  </si>
  <si>
    <t>11035</t>
  </si>
  <si>
    <t>รพ.ท่าลี่</t>
  </si>
  <si>
    <t>11036</t>
  </si>
  <si>
    <t>รพ.วังสะพุง</t>
  </si>
  <si>
    <t>11037</t>
  </si>
  <si>
    <t>รพ.ภูกระดึง</t>
  </si>
  <si>
    <t>11038</t>
  </si>
  <si>
    <t>รพ.ภูหลวง</t>
  </si>
  <si>
    <t>11039</t>
  </si>
  <si>
    <t>รพ.ผาขาว</t>
  </si>
  <si>
    <t>11447</t>
  </si>
  <si>
    <t>รพร.ด่านซ้าย</t>
  </si>
  <si>
    <t>รพช.M2 B&lt;=100</t>
  </si>
  <si>
    <t>14133</t>
  </si>
  <si>
    <t>รพ.เอราวัณ</t>
  </si>
  <si>
    <t>28861</t>
  </si>
  <si>
    <t>รพ.หนองหิน</t>
  </si>
  <si>
    <t>รวมจังหวัดเลย</t>
  </si>
  <si>
    <t>10710</t>
  </si>
  <si>
    <t>รพ.สกลนคร</t>
  </si>
  <si>
    <t>รพศ.</t>
  </si>
  <si>
    <t>A</t>
  </si>
  <si>
    <t>รพศ.A B&gt;700to1000</t>
  </si>
  <si>
    <t>11089</t>
  </si>
  <si>
    <t>รพ.กุสุมาลย์</t>
  </si>
  <si>
    <t>11090</t>
  </si>
  <si>
    <t>รพ.กุดบาก</t>
  </si>
  <si>
    <t>11091</t>
  </si>
  <si>
    <t>รพ.พระอาจารย์ฝั้นอาจาโร</t>
  </si>
  <si>
    <t>11092</t>
  </si>
  <si>
    <t>รพ.พังโคน</t>
  </si>
  <si>
    <t>รพช.F1 P&lt;=50,000</t>
  </si>
  <si>
    <t>11093</t>
  </si>
  <si>
    <t>รพ.วาริชภูมิ</t>
  </si>
  <si>
    <t>11094</t>
  </si>
  <si>
    <t>รพ.นิคมน้ำอูน</t>
  </si>
  <si>
    <t>11095</t>
  </si>
  <si>
    <t>รพ.วานรนิวาส</t>
  </si>
  <si>
    <t>M1</t>
  </si>
  <si>
    <t>รพท.M1 B&gt;200</t>
  </si>
  <si>
    <t>11096</t>
  </si>
  <si>
    <t>รพ.คำตากล้า</t>
  </si>
  <si>
    <t>11097</t>
  </si>
  <si>
    <t>รพ.บ้านม่วง</t>
  </si>
  <si>
    <t>11098</t>
  </si>
  <si>
    <t>รพ.อากาศอำนวย</t>
  </si>
  <si>
    <t>11099</t>
  </si>
  <si>
    <t>รพ.ส่องดาว</t>
  </si>
  <si>
    <t>11100</t>
  </si>
  <si>
    <t>รพ.เต่างอย</t>
  </si>
  <si>
    <t>11101</t>
  </si>
  <si>
    <t>รพ.โคกศรีสุพรรณ</t>
  </si>
  <si>
    <t>11102</t>
  </si>
  <si>
    <t>รพ.เจริญศิลป์</t>
  </si>
  <si>
    <t>11103</t>
  </si>
  <si>
    <t>รพ.โพนนาแก้ว</t>
  </si>
  <si>
    <t>11450</t>
  </si>
  <si>
    <t>รพร.สว่างแดนดิน</t>
  </si>
  <si>
    <t>21323</t>
  </si>
  <si>
    <t>รพ.พระอาจารย์แบน  ธนากโร</t>
  </si>
  <si>
    <t>รวมจังหวัดสกลนคร</t>
  </si>
  <si>
    <t>10706</t>
  </si>
  <si>
    <t>รพ.หนองคาย</t>
  </si>
  <si>
    <t>11042</t>
  </si>
  <si>
    <t>รพ.โพนพิสัย</t>
  </si>
  <si>
    <t>11044</t>
  </si>
  <si>
    <t>รพ.ศรีเชียงใหม่</t>
  </si>
  <si>
    <t>11045</t>
  </si>
  <si>
    <t>รพ.สังคม</t>
  </si>
  <si>
    <t>11448</t>
  </si>
  <si>
    <t>รพร.ท่าบ่อ</t>
  </si>
  <si>
    <t>21356</t>
  </si>
  <si>
    <t>รพ.สระใคร</t>
  </si>
  <si>
    <t>รพช.F3 P15,000-25,000</t>
  </si>
  <si>
    <t>28778</t>
  </si>
  <si>
    <t>รพ.โพธิ์ตาก</t>
  </si>
  <si>
    <t>28811</t>
  </si>
  <si>
    <t>รพ.เฝ้าไร่</t>
  </si>
  <si>
    <t>28815</t>
  </si>
  <si>
    <t>รพ.รัตนวาปี</t>
  </si>
  <si>
    <t>รพช.F3 P&gt;=25,000</t>
  </si>
  <si>
    <t>รวมจังหวัดหนองคาย</t>
  </si>
  <si>
    <t>10704</t>
  </si>
  <si>
    <t>รพ.หนองบัวลำภู</t>
  </si>
  <si>
    <t>10991</t>
  </si>
  <si>
    <t>รพ.นากลาง</t>
  </si>
  <si>
    <t>10992</t>
  </si>
  <si>
    <t>รพ.โนนสัง</t>
  </si>
  <si>
    <t>10993</t>
  </si>
  <si>
    <t>รพ.ศรีบุญเรือง</t>
  </si>
  <si>
    <t>10994</t>
  </si>
  <si>
    <t>รพ.สุวรรณคูหา</t>
  </si>
  <si>
    <t>23367</t>
  </si>
  <si>
    <t>รพ.นาวัง เฉลิมพระเกียรติ 80 พรรษา</t>
  </si>
  <si>
    <t>รวมจังหวัดหนองบัวลำภู</t>
  </si>
  <si>
    <t>10671</t>
  </si>
  <si>
    <t>รพ.อุดรธานี</t>
  </si>
  <si>
    <t>รพศ.A B&gt;1000</t>
  </si>
  <si>
    <t>11013</t>
  </si>
  <si>
    <t>รพ.กุดจับ</t>
  </si>
  <si>
    <t>11014</t>
  </si>
  <si>
    <t>รพ.หนองวัวซอ</t>
  </si>
  <si>
    <t>11015</t>
  </si>
  <si>
    <t>รพ.กุมภวาปี</t>
  </si>
  <si>
    <t>11016</t>
  </si>
  <si>
    <t>รพ.ห้วยเกิ้ง</t>
  </si>
  <si>
    <t>11017</t>
  </si>
  <si>
    <t>รพ.โนนสะอาด</t>
  </si>
  <si>
    <t>11018</t>
  </si>
  <si>
    <t>รพ.หนองหาน</t>
  </si>
  <si>
    <t>11019</t>
  </si>
  <si>
    <t>รพ.ทุ่งฝน</t>
  </si>
  <si>
    <t>11020</t>
  </si>
  <si>
    <t>รพ.ไชยวาน</t>
  </si>
  <si>
    <t>11021</t>
  </si>
  <si>
    <t>รพ.ศรีธาตุ</t>
  </si>
  <si>
    <t>11022</t>
  </si>
  <si>
    <t>รพ.วังสามหมอ</t>
  </si>
  <si>
    <t>11023</t>
  </si>
  <si>
    <t>รพ.บ้านผือ</t>
  </si>
  <si>
    <t>11024</t>
  </si>
  <si>
    <t>รพ.น้ำโสม</t>
  </si>
  <si>
    <t>11025</t>
  </si>
  <si>
    <t>รพ.เพ็ญ</t>
  </si>
  <si>
    <t>11026</t>
  </si>
  <si>
    <t>รพ.สร้างคอม</t>
  </si>
  <si>
    <t>11027</t>
  </si>
  <si>
    <t>รพ.หนองแสง</t>
  </si>
  <si>
    <t>11028</t>
  </si>
  <si>
    <t>รพ.นายูง</t>
  </si>
  <si>
    <t>11029</t>
  </si>
  <si>
    <t>รพ.พิบูลย์รักษ์</t>
  </si>
  <si>
    <t>11446</t>
  </si>
  <si>
    <t>รพร.บ้านดุง</t>
  </si>
  <si>
    <t>25058</t>
  </si>
  <si>
    <t>รพ.กู่แก้ว</t>
  </si>
  <si>
    <t>25059</t>
  </si>
  <si>
    <t>รพ.ประจักษ์ศิลปาคม</t>
  </si>
  <si>
    <t>รวมจังหวัดอุดรธานี</t>
  </si>
  <si>
    <t>รวมเขต 8</t>
  </si>
  <si>
    <t>11</t>
  </si>
  <si>
    <t>12</t>
  </si>
  <si>
    <t>13</t>
  </si>
  <si>
    <t>14</t>
  </si>
  <si>
    <t>15</t>
  </si>
  <si>
    <t>16</t>
  </si>
  <si>
    <t>21</t>
  </si>
  <si>
    <t>22</t>
  </si>
  <si>
    <t>23</t>
  </si>
  <si>
    <t>24</t>
  </si>
  <si>
    <t>25</t>
  </si>
  <si>
    <t>31</t>
  </si>
  <si>
    <t>32</t>
  </si>
  <si>
    <t>41</t>
  </si>
  <si>
    <t>42</t>
  </si>
  <si>
    <t>43</t>
  </si>
  <si>
    <t>44</t>
  </si>
  <si>
    <t>45</t>
  </si>
  <si>
    <t>ลำดับ</t>
  </si>
  <si>
    <t>AccName</t>
  </si>
  <si>
    <t>ขนาดเตียง</t>
  </si>
  <si>
    <t>กลุ่ม</t>
  </si>
  <si>
    <t>Service Plan</t>
  </si>
  <si>
    <t>Group ID MOPH</t>
  </si>
  <si>
    <t>Group ID R8way</t>
  </si>
  <si>
    <t>จำนวนครั้งของผู้ป่วยนอก UC</t>
  </si>
  <si>
    <t>จำนวนครั้งของผู้ป่วยนอกประกันสังคม</t>
  </si>
  <si>
    <t>จำนวนครั้งของผู้ป่วยนอกข้าราชการ</t>
  </si>
  <si>
    <t>จำนวนครั้งของผู้ป่วยนอก อปท</t>
  </si>
  <si>
    <t>จำนวนครั้งของผู้ป่วยนอกทั้งหมด</t>
  </si>
  <si>
    <t>จำนวนผู้ป่วยนอก (HN)  ที่มารับบริการ</t>
  </si>
  <si>
    <t>จำนวนผู้ป่วยใน UC</t>
  </si>
  <si>
    <t>จำนวนผู้ป่วยในประกันสังคม</t>
  </si>
  <si>
    <t>จำนวนผู้ป่วยในข้าราชการ</t>
  </si>
  <si>
    <t>จำนวนผู้ป่วยใน อปท</t>
  </si>
  <si>
    <t>จำนวนวันนอนทั้งหมด</t>
  </si>
  <si>
    <t>จำนวนผู้ป่วยที่เป็นโรคเบาหวาน-ความดัน</t>
  </si>
  <si>
    <t>จำนวน SumAdjRW ผู้ป่วย UC</t>
  </si>
  <si>
    <t>จำนวน SumAdjRW ผู้ป่วยประกันสังคม</t>
  </si>
  <si>
    <t>จำนวน SumAdjRW ผู้ป่วยข้าราชการ</t>
  </si>
  <si>
    <t>จำนวน SumAdjRW ผู้ป่วย อปท</t>
  </si>
  <si>
    <t>จำนวน SumAdjRW ทั้งหมด</t>
  </si>
  <si>
    <t>CMI รวม</t>
  </si>
  <si>
    <t>เกณฑ์</t>
  </si>
  <si>
    <t>ผลการประเมิน CMI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</si>
  <si>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</si>
  <si>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</si>
  <si>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</si>
  <si>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</si>
  <si>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</si>
  <si>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</si>
  <si>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</si>
  <si>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</si>
  <si>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</si>
  <si>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</si>
  <si>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</si>
  <si>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วังยาง,รพช.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</si>
  <si>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</si>
  <si>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</si>
  <si>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</si>
  <si>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</si>
  <si>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</si>
  <si>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</si>
  <si>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</si>
  <si>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</si>
  <si>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</si>
  <si>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</si>
  <si>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</si>
  <si>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</si>
  <si>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</si>
  <si>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</si>
  <si>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</si>
  <si>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</si>
  <si>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</si>
  <si>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</si>
  <si>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</si>
  <si>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</si>
  <si>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</si>
  <si>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หนองหิน,รพช.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</si>
  <si>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</si>
  <si>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</si>
  <si>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</si>
  <si>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</si>
  <si>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</si>
  <si>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</si>
  <si>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</si>
  <si>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วานรนิวาส,รพท.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</si>
  <si>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</si>
  <si>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</si>
  <si>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</si>
  <si>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</si>
  <si>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</si>
  <si>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</si>
  <si>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</si>
  <si>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</si>
  <si>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สมเด็จพระยุพราชสว่างแดนดิน,รพท.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</si>
  <si>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</si>
  <si>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</si>
  <si>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</si>
  <si>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</si>
  <si>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</si>
  <si>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สมเด็จพระยุพราชท่าบ่อ,รพท.</t>
  </si>
  <si>
    <t>สระใคร,รพช.</t>
  </si>
  <si>
    <t>โพธิ์ตาก,รพช.</t>
  </si>
  <si>
    <t>เฝ้าไร่,รพช.</t>
  </si>
  <si>
    <t>รัตนวาปี,รพช.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</si>
  <si>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</si>
  <si>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</si>
  <si>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</si>
  <si>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</si>
  <si>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</si>
  <si>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</si>
  <si>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</si>
  <si>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</si>
  <si>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</si>
  <si>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กุมภวาปี,รพท.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</si>
  <si>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</si>
  <si>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</si>
  <si>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</si>
  <si>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</si>
  <si>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</si>
  <si>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</si>
  <si>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</si>
  <si>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</si>
  <si>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</si>
  <si>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</si>
  <si>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</si>
  <si>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</si>
  <si>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</si>
  <si>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</si>
  <si>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</si>
  <si>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กู่แก้ว,รพช.</t>
  </si>
  <si>
    <t>ประจักษ์ศิลปาคม,รพช.</t>
  </si>
  <si>
    <t>ต้นทุนผู้ป่วยนอก</t>
  </si>
  <si>
    <t>ต้นทุนผู้ป่วยใน</t>
  </si>
  <si>
    <t>จำนวน รพ. ในกลุ่ม(แห่ง)</t>
  </si>
  <si>
    <t>Mean</t>
  </si>
  <si>
    <t>1SD</t>
  </si>
  <si>
    <t>รพช.F2 P60,000-90,000</t>
  </si>
  <si>
    <t>รพท.M1 B&lt;=200</t>
  </si>
  <si>
    <t>รพศ.A B&lt;=700</t>
  </si>
  <si>
    <t>รวม</t>
  </si>
  <si>
    <t>DataID</t>
  </si>
  <si>
    <t>CodeL1</t>
  </si>
  <si>
    <t>Account1</t>
  </si>
  <si>
    <t>OPD</t>
  </si>
  <si>
    <t>4301020102.102</t>
  </si>
  <si>
    <t>รายได้ค่าตรวจสุขภาพ - บุคคลภายนอก</t>
  </si>
  <si>
    <t>4301020102.104</t>
  </si>
  <si>
    <t>รายได้ค่าตรวจสุขภาพ-หน่วยงานภาครัฐ</t>
  </si>
  <si>
    <t>4301020104.104</t>
  </si>
  <si>
    <t>รายได้ค่ารักษาเบิกต้นสังกัด OP</t>
  </si>
  <si>
    <t>4301020104.106</t>
  </si>
  <si>
    <t>รายได้ค่ารักษาชำระเงิน OP</t>
  </si>
  <si>
    <t>4301020104.108</t>
  </si>
  <si>
    <t>รายได้ค่ารักษาเบิกจ่ายตรง-หน่วยงานอื่น - OP</t>
  </si>
  <si>
    <t>4301020104.401</t>
  </si>
  <si>
    <t>รายได้ค่ารักษาเบิกจ่ายตรงกรมบัญชีกลาง OP</t>
  </si>
  <si>
    <t>4301020104.602</t>
  </si>
  <si>
    <t>รายได้ค่ารักษา พรบ.รถ OP</t>
  </si>
  <si>
    <t>4301020104.801</t>
  </si>
  <si>
    <t>รายได้ค่ารักษาเบิกจ่ายตรง- อปท. OP</t>
  </si>
  <si>
    <t>4301020104.805</t>
  </si>
  <si>
    <t>รายได้ค่ารักษาเบิกจ่ายตรง - อปท.รูปแบบพิเศษ OP</t>
  </si>
  <si>
    <t>4301020105.201</t>
  </si>
  <si>
    <t>รายได้ค่ารักษา UC -OP  ใน CUP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</si>
  <si>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</si>
  <si>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</si>
  <si>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</si>
  <si>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</si>
  <si>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</si>
  <si>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 UC-OP นอกสังกัด สป.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</si>
  <si>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</si>
  <si>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</si>
  <si>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4301020105.244</t>
  </si>
  <si>
    <t>รายได้ค่ารักษา UC- OP บริการกรณีเฉพาะ (CR)</t>
  </si>
  <si>
    <t>4301020105.263</t>
  </si>
  <si>
    <t>รายได้ค่ารักษา OP Refer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</si>
  <si>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</si>
  <si>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</si>
  <si>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4301020106.305</t>
  </si>
  <si>
    <t>รายได้ค่ารักษาประกันสังคม OP-เครือข่าย</t>
  </si>
  <si>
    <t>4301020106.307</t>
  </si>
  <si>
    <t>รายได้ค่ารักษาประกันสังคม OP-นอกเครือข่าย สังกัด สป.สธ.</t>
  </si>
  <si>
    <t>4301020106.309</t>
  </si>
  <si>
    <t>รายได้ค่ารักษาประกันสังคม OP-นอกเครือข่าย ต่างสังกัด สป.สธ.</t>
  </si>
  <si>
    <t>4301020106.313</t>
  </si>
  <si>
    <t>รายได้ค่ารักษาประกันสังคม-ค่าใช้จ่ายสูง/อุบัติเหตุ/ฉุกเฉิน OP</t>
  </si>
  <si>
    <t>4301020106.503</t>
  </si>
  <si>
    <t>รายได้ค่ารักษาคนต่างด้าวและแรงงานต่างด้าว OP</t>
  </si>
  <si>
    <t>4301020106.509</t>
  </si>
  <si>
    <t>รายได้ค่ารักษาคนต่างด้าวและแรงงานต่างด้าว - เบิกจากส่วนกลาง OP</t>
  </si>
  <si>
    <t>4301020106.512</t>
  </si>
  <si>
    <t xml:space="preserve">รายได้ค่ารักษาคนต่างด้าวและแรงงานต่างด้าว OP  นอก CUP </t>
  </si>
  <si>
    <t>4301020106.516</t>
  </si>
  <si>
    <t>รายได้ค่าตรวจสุขภาพคนต่างด้าวและแรงงานต่างด้าว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</si>
  <si>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</si>
  <si>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</si>
  <si>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</si>
  <si>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</si>
  <si>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4301020106.709</t>
  </si>
  <si>
    <t>รายได้ค่ารักษา-บุคคลที่มีปัญหาสถานะและสิทธิ OP ใน CUP</t>
  </si>
  <si>
    <t xml:space="preserve">OPD </t>
  </si>
  <si>
    <t>IPD</t>
  </si>
  <si>
    <t>4301020104.105</t>
  </si>
  <si>
    <t>รายได้ค่ารักษาเบิกต้นสังกัด IP</t>
  </si>
  <si>
    <t>4301020104.107</t>
  </si>
  <si>
    <t>รายได้ค่ารักษาชำระเงิน IP</t>
  </si>
  <si>
    <t>4301020104.109</t>
  </si>
  <si>
    <t>รายได้ค่ารักษาเบิกจ่ายตรงหน่วยงานอื่น-IP</t>
  </si>
  <si>
    <t>4301020104.402</t>
  </si>
  <si>
    <t>รายได้ค่ารักษาเบิกจ่ายตรงกรมบัญชีกลาง IP</t>
  </si>
  <si>
    <t>4301020104.603</t>
  </si>
  <si>
    <t>รายได้ค่ารักษา พรบ.รถ IP</t>
  </si>
  <si>
    <t>4301020104.802</t>
  </si>
  <si>
    <t>รายได้ค่ารักษาเบิกจ่ายตรง-อปท. IP</t>
  </si>
  <si>
    <t>4301020104.806</t>
  </si>
  <si>
    <t>รายได้ค่ารักษาเบิกจ่ายตรง- อปท.รูปแบบพิเศษ IP</t>
  </si>
  <si>
    <t>4301020105.202</t>
  </si>
  <si>
    <t xml:space="preserve">รายได้ค่ารักษา UC-IP  </t>
  </si>
  <si>
    <t>4301020105.245</t>
  </si>
  <si>
    <t>รายได้ค่ารักษา UC - IP  บริการกรณีเฉพาะ (CR)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</si>
  <si>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</si>
  <si>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</si>
  <si>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4301020106.306</t>
  </si>
  <si>
    <t>รายได้ค่ารักษาประกันสังคม IP-เครือข่าย</t>
  </si>
  <si>
    <t>4301020106.308</t>
  </si>
  <si>
    <t>รายได้ค่ารักษาประกันสังคม IP-นอกเครือข่าย 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</si>
  <si>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</si>
  <si>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</si>
  <si>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4301020106.312</t>
  </si>
  <si>
    <t>รายได้ค่ารักษาประกันสังคม 72 ชั่วโมงแรก</t>
  </si>
  <si>
    <t>4301020106.314</t>
  </si>
  <si>
    <t>รายได้ค่ารักษาประกันสังคม-ค่าใช้จ่ายสูง IP</t>
  </si>
  <si>
    <t>4301020106.504</t>
  </si>
  <si>
    <t>รายได้ค่ารักษาคนต่างด้าวและแรงงานต่างด้าว IP</t>
  </si>
  <si>
    <t>4301020106.513</t>
  </si>
  <si>
    <t>รายได้ค่ารักษาคนต่างด้าวและแรงงานต่างด้าว IP นอก CUP</t>
  </si>
  <si>
    <t>4301020106.514</t>
  </si>
  <si>
    <t>รายได้ค่ารักษาคนต่างด้าวและแรงงานต่างด้าว - เบิกจากส่วนกลาง IP</t>
  </si>
  <si>
    <t>4301020106.710</t>
  </si>
  <si>
    <t>รายได้ค่ารักษาบุคคลที่มีปัญหาสถานะและสิทธิ  - เบิกจากส่วนกลาง IP</t>
  </si>
  <si>
    <t>LC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</si>
  <si>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</si>
  <si>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</si>
  <si>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</si>
  <si>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</si>
  <si>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</si>
  <si>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          ระดับกลาง(สนับสนุน)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</si>
  <si>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</si>
  <si>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</si>
  <si>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</si>
  <si>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</si>
  <si>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</si>
  <si>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</si>
  <si>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</si>
  <si>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</si>
  <si>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</si>
  <si>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</si>
  <si>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</si>
  <si>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</si>
  <si>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</si>
  <si>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</si>
  <si>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</si>
  <si>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</si>
  <si>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</si>
  <si>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</si>
  <si>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</si>
  <si>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</si>
  <si>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</si>
  <si>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</si>
  <si>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</si>
  <si>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</si>
  <si>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</si>
  <si>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</si>
  <si>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</si>
  <si>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</si>
  <si>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</si>
  <si>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</si>
  <si>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</si>
  <si>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</si>
  <si>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</si>
  <si>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</si>
  <si>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</si>
  <si>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</si>
  <si>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</si>
  <si>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</si>
  <si>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</si>
  <si>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</si>
  <si>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</si>
  <si>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</si>
  <si>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</si>
  <si>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</si>
  <si>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</si>
  <si>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</si>
  <si>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</si>
  <si>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</si>
  <si>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</si>
  <si>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</si>
  <si>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</si>
  <si>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</si>
  <si>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</si>
  <si>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</si>
  <si>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</si>
  <si>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</si>
  <si>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</si>
  <si>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</si>
  <si>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</si>
  <si>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</si>
  <si>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</si>
  <si>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</si>
  <si>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</si>
  <si>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</si>
  <si>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</si>
  <si>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</si>
  <si>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</si>
  <si>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</si>
  <si>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</si>
  <si>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 (เงินนอกงบประมาณ)</t>
  </si>
  <si>
    <t>5101020114.107</t>
  </si>
  <si>
    <t>ค่าตอบแทนเงินเพิ่มพิเศษสำหรับผู้ปฏิบัติงานด้านการสาธารณสุข(พ.ต.ส.-เงินงบประมาณ)</t>
  </si>
  <si>
    <t>5101020114.114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</si>
  <si>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</si>
  <si>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5101020114.126</t>
  </si>
  <si>
    <t>เงินเพิ่มสำหรับตำแหน่งที่มีเหตุพิเศษ  (บริการ)</t>
  </si>
  <si>
    <t>5101020114.127</t>
  </si>
  <si>
    <t>เงินเพิ่มสำหรับตำแหน่งที่มีเหตุพิเศษ  (สนับสนุน)</t>
  </si>
  <si>
    <t>5101020115.101</t>
  </si>
  <si>
    <t>ค่าตอบแทนพิเศษชายแดนภาคใต้ (บริการ)</t>
  </si>
  <si>
    <t>5101020116.101</t>
  </si>
  <si>
    <t>เงินสมทบกองทุนทดแทน - เงินงบประมาณ</t>
  </si>
  <si>
    <t>5101020116.102</t>
  </si>
  <si>
    <t>เงินสมทบกองทุนทดแทน-เงินนอกงบประมาณ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</si>
  <si>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</si>
  <si>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</si>
  <si>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5101030101.101</t>
  </si>
  <si>
    <t>เงินช่วยการศึกษาบุตร</t>
  </si>
  <si>
    <t>5101030205.101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</si>
  <si>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</si>
  <si>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</si>
  <si>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</si>
  <si>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</si>
  <si>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</si>
  <si>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</si>
  <si>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</si>
  <si>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</si>
  <si>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</si>
  <si>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5102010106.101</t>
  </si>
  <si>
    <t>ค่าใช้จ่ายทุนการศึกษา-ในประเทศ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</si>
  <si>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</si>
  <si>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</si>
  <si>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</si>
  <si>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 - ในประเทศ (เงินนอกงบประมาณ)</t>
  </si>
  <si>
    <t>5102030199.101</t>
  </si>
  <si>
    <t>ค่าใช้จ่ายด้านการฝึกอบรม -บุคคล ภายนอก (เงินงบประมาณ)</t>
  </si>
  <si>
    <t>5102030199.102</t>
  </si>
  <si>
    <t>ค่าใช้จ่ายด้านการฝึกอบรม -บุคคล ภายนอก (เงินนอกงบประมาณ)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</si>
  <si>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</si>
  <si>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</si>
  <si>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</si>
  <si>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</si>
  <si>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</si>
  <si>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</si>
  <si>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</si>
  <si>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</si>
  <si>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</si>
  <si>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</si>
  <si>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</si>
  <si>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</si>
  <si>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5104040102.101</t>
  </si>
  <si>
    <t>ค่าตอบแทนเงินเพิ่มพิเศษแพทย์ไม่ทำเวชปฏิบัติฯลฯ (บริการ)</t>
  </si>
  <si>
    <t>5104040102.102</t>
  </si>
  <si>
    <t>ค่าตอบแทนเงินเพิ่มพิเศษทันตแพทย์ไม่ทำเวชปฏิบัติฯลฯ(บริการ)</t>
  </si>
  <si>
    <t>5104040102.103</t>
  </si>
  <si>
    <t>ค่าตอบแทนเงินเพิ่มเภสัชกรไม่ทำเวชปฏิบัติฯลฯ (บริการ)</t>
  </si>
  <si>
    <t>5104040102.104</t>
  </si>
  <si>
    <t>ค่าตอบแทนในการปฏิบัติงานของเจ้าหน้าที่ (บริการ)</t>
  </si>
  <si>
    <t>5104040102.105</t>
  </si>
  <si>
    <t>ค่าตอบแทนในการปฏิบัติงานของเจ้าหน้าที่ (สนับสนุน)</t>
  </si>
  <si>
    <t>5104040102.106</t>
  </si>
  <si>
    <t>ค่าตอบแทนการปฏิบัติงานในคลินิกพิเศษนอกเวลา</t>
  </si>
  <si>
    <t>5104040102.107</t>
  </si>
  <si>
    <t>ค่าตอบแทนการปฏิบัติงานชันสูตรพลิกศพ (เงินงบประมาณ)</t>
  </si>
  <si>
    <t>5104040102.108</t>
  </si>
  <si>
    <t>ค่าตอบแทนการปฏิบัติงานชันสูตรพลิกศพ (เงินนอกงบประมาณ)</t>
  </si>
  <si>
    <t>5104040102.109</t>
  </si>
  <si>
    <t>ค่าตอบแทนปฏิบัติงานแพทย์สาขาส่งเสริมพิเศษ</t>
  </si>
  <si>
    <t>5104040102.110</t>
  </si>
  <si>
    <t>ค่าตอบแทนปฏิบัติงานส่งเสริมสุขภาพและเวชปฏิบัติครอบครัว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</si>
  <si>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</si>
  <si>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</si>
  <si>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</si>
  <si>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</si>
  <si>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</si>
  <si>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</si>
  <si>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</si>
  <si>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</si>
  <si>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</si>
  <si>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</si>
  <si>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</si>
  <si>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</si>
  <si>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</si>
  <si>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</si>
  <si>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</si>
  <si>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</si>
  <si>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5104040102.119</t>
  </si>
  <si>
    <t>ค่าตอบแทนการปฏิบัติงานอื่น -เงินงบประมาณ</t>
  </si>
  <si>
    <t>5104040102.120</t>
  </si>
  <si>
    <t>ค่าตอบแทนการปฏิบัติงานอื่น-เงินนอกงบประมาณ</t>
  </si>
  <si>
    <t>MC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</si>
  <si>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</si>
  <si>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</si>
  <si>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</si>
  <si>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</si>
  <si>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</si>
  <si>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</si>
  <si>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</si>
  <si>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</si>
  <si>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</si>
  <si>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</si>
  <si>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</si>
  <si>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</si>
  <si>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</si>
  <si>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</si>
  <si>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</si>
  <si>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</si>
  <si>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</si>
  <si>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</si>
  <si>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</si>
  <si>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</si>
  <si>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</si>
  <si>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</si>
  <si>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</si>
  <si>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</si>
  <si>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</si>
  <si>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</si>
  <si>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</si>
  <si>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</si>
  <si>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</si>
  <si>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</si>
  <si>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</si>
  <si>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</si>
  <si>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</si>
  <si>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</si>
  <si>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</si>
  <si>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</si>
  <si>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</si>
  <si>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</si>
  <si>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</si>
  <si>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</si>
  <si>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</si>
  <si>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</si>
  <si>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</si>
  <si>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</si>
  <si>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</si>
  <si>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</si>
  <si>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</si>
  <si>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</si>
  <si>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</si>
  <si>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</si>
  <si>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</si>
  <si>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</si>
  <si>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</si>
  <si>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</si>
  <si>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</si>
  <si>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</si>
  <si>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</si>
  <si>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</si>
  <si>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</si>
  <si>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</si>
  <si>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</si>
  <si>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</si>
  <si>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</si>
  <si>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</si>
  <si>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</si>
  <si>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</si>
  <si>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</si>
  <si>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</si>
  <si>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</si>
  <si>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</si>
  <si>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</si>
  <si>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</si>
  <si>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</si>
  <si>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</si>
  <si>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</si>
  <si>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</si>
  <si>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</si>
  <si>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</si>
  <si>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</si>
  <si>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</si>
  <si>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</si>
  <si>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</si>
  <si>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</si>
  <si>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</si>
  <si>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</si>
  <si>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</si>
  <si>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</si>
  <si>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</si>
  <si>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</si>
  <si>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</si>
  <si>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</si>
  <si>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</si>
  <si>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</si>
  <si>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</si>
  <si>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</si>
  <si>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</si>
  <si>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</si>
  <si>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</si>
  <si>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</si>
  <si>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</si>
  <si>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</si>
  <si>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</si>
  <si>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</si>
  <si>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</si>
  <si>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</si>
  <si>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</si>
  <si>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</si>
  <si>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</si>
  <si>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</si>
  <si>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</si>
  <si>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5104030219.101</t>
  </si>
  <si>
    <t>ค่าประชาสัมพันธ์</t>
  </si>
  <si>
    <t>5104030299.102</t>
  </si>
  <si>
    <t>ค่าใช้จ่ายตามโครงการ (UC) (PP)</t>
  </si>
  <si>
    <t>5104030299.103</t>
  </si>
  <si>
    <t>ค่าใช้จ่ายตามโครงการ (เงินงบประมาณ)</t>
  </si>
  <si>
    <t>5104030299.104</t>
  </si>
  <si>
    <t>ค่าใช้สอยอื่นๆ</t>
  </si>
  <si>
    <t>5104030299.105</t>
  </si>
  <si>
    <t>ค่าใช้จ่ายตามโครงการ (เงินนอกงบประมาณ)</t>
  </si>
  <si>
    <t>5104030299.204</t>
  </si>
  <si>
    <t>ค่าจ้าง/ค่าเช่า/ค่าซ่อมบำรุง สิ่งก่อสร้างและครุภัณฑ์ (งบลงทุน UC)</t>
  </si>
  <si>
    <t>5212010199.105</t>
  </si>
  <si>
    <t>ค่าใช้จ่ายลักษณะอื่น</t>
  </si>
  <si>
    <t>CC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</si>
  <si>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</si>
  <si>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</si>
  <si>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</si>
  <si>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 อาคารสำนักงาน</t>
  </si>
  <si>
    <t>5105010105.101</t>
  </si>
  <si>
    <t>ค่าเสื่อมราคา - อาคารเพื่อประโยชน์อื่น</t>
  </si>
  <si>
    <t>5105010107.101</t>
  </si>
  <si>
    <t>ค่าเสื่อมราคา -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</si>
  <si>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</si>
  <si>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</si>
  <si>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</si>
  <si>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 ระบบบำบัดน้ำเสีย</t>
  </si>
  <si>
    <t>5105010107.104</t>
  </si>
  <si>
    <t>ค่าเสื่อมราคา -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</si>
  <si>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</si>
  <si>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</si>
  <si>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</si>
  <si>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</si>
  <si>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</si>
  <si>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</si>
  <si>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</si>
  <si>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</si>
  <si>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</si>
  <si>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</si>
  <si>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</si>
  <si>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</si>
  <si>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</si>
  <si>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</si>
  <si>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</si>
  <si>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</si>
  <si>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</si>
  <si>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</si>
  <si>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</si>
  <si>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</si>
  <si>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</si>
  <si>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</si>
  <si>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</si>
  <si>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</si>
  <si>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</si>
  <si>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</si>
  <si>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</si>
  <si>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</si>
  <si>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</si>
  <si>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</si>
  <si>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</si>
  <si>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</si>
  <si>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</si>
  <si>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</si>
  <si>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5105010158.101</t>
  </si>
  <si>
    <t>ค่าเสื่อมราคา-ส่วนปรับปรุงอาคาร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</si>
  <si>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</si>
  <si>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</si>
  <si>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</si>
  <si>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</si>
  <si>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</si>
  <si>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</si>
  <si>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</si>
  <si>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</si>
  <si>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</si>
  <si>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</si>
  <si>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</si>
  <si>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</si>
  <si>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</si>
  <si>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</si>
  <si>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</si>
  <si>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</si>
  <si>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</si>
  <si>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</si>
  <si>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</si>
  <si>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</si>
  <si>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</si>
  <si>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</si>
  <si>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</si>
  <si>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</si>
  <si>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</si>
  <si>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</si>
  <si>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</si>
  <si>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</si>
  <si>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</si>
  <si>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</si>
  <si>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</si>
  <si>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</si>
  <si>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</si>
  <si>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</si>
  <si>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</si>
  <si>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</si>
  <si>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</si>
  <si>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</si>
  <si>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</si>
  <si>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</si>
  <si>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</si>
  <si>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</si>
  <si>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</si>
  <si>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</si>
  <si>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หมายเหตุ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</si>
  <si>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</si>
  <si>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</si>
  <si>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</si>
  <si>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</si>
  <si>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</si>
  <si>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</si>
  <si>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</si>
  <si>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</si>
  <si>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</si>
  <si>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</si>
  <si>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</si>
  <si>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</si>
  <si>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</si>
  <si>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</si>
  <si>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</si>
  <si>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</si>
  <si>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</si>
  <si>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รายได้เงินเหลือจ่ายปีเก่า/รายที่ไม่ใช่ภาษีอื่น</t>
  </si>
  <si>
    <t>4206010199.101</t>
  </si>
  <si>
    <t>บัญชีรายได้ที่ไม่ใช่ภาษีอื่น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</si>
  <si>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</si>
  <si>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</si>
  <si>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</si>
  <si>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</si>
  <si>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</si>
  <si>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</si>
  <si>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</si>
  <si>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</si>
  <si>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</si>
  <si>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</si>
  <si>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</si>
  <si>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</si>
  <si>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4301020102.103</t>
  </si>
  <si>
    <t>รายได้ค่าสิ่งส่งตรวจ - 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</si>
  <si>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</si>
  <si>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</si>
  <si>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</si>
  <si>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</si>
  <si>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</si>
  <si>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</si>
  <si>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</si>
  <si>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</si>
  <si>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</si>
  <si>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</si>
  <si>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</si>
  <si>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</si>
  <si>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4301020104.803</t>
  </si>
  <si>
    <t>ส่วนต่างค่ารักษาที่สูงกว่าข้อตกลงในการจ่ายตาม DRG -เบิกจ่ายตรง - อปท.</t>
  </si>
  <si>
    <t>4301020104.804</t>
  </si>
  <si>
    <t>ส่วนต่างค่ารักษาที่ต่ำกว่าข้อตกลงในการจ่ายตาม DRG -เบิกจ่ายตรง - อปท.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</si>
  <si>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</si>
  <si>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</si>
  <si>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</si>
  <si>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</si>
  <si>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</si>
  <si>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</si>
  <si>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</si>
  <si>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</si>
  <si>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</si>
  <si>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</si>
  <si>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</si>
  <si>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</si>
  <si>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</si>
  <si>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</si>
  <si>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</si>
  <si>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</si>
  <si>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</si>
  <si>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</si>
  <si>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</si>
  <si>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</si>
  <si>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</si>
  <si>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</si>
  <si>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</si>
  <si>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</si>
  <si>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</si>
  <si>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</si>
  <si>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</si>
  <si>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</si>
  <si>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</si>
  <si>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</si>
  <si>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</si>
  <si>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</si>
  <si>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4301020105.251</t>
  </si>
  <si>
    <t>ส่วนต่างค่ารักษาที่สูงกว่าข้อตกลงในการจ่ายตามDRG กองทุน UC           (บริการเฉพาะ) CR- IP</t>
  </si>
  <si>
    <t>4301020105.252</t>
  </si>
  <si>
    <t>ส่วนต่างค่ารักษาที่ต่ำกว่าข้อตกลงในการจ่ายตาม DRG กองทุน UC   (บริการเฉพาะ)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</si>
  <si>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</si>
  <si>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</si>
  <si>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</si>
  <si>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</si>
  <si>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</si>
  <si>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</si>
  <si>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</si>
  <si>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</si>
  <si>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</si>
  <si>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</si>
  <si>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</si>
  <si>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</si>
  <si>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</si>
  <si>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</si>
  <si>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</si>
  <si>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</si>
  <si>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</si>
  <si>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</si>
  <si>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4301020106.311</t>
  </si>
  <si>
    <t>รายได้ค่ารักษาประกันสังคม-กองทุนทดแทน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</si>
  <si>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</si>
  <si>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</si>
  <si>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</si>
  <si>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</si>
  <si>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</si>
  <si>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</si>
  <si>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</si>
  <si>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</si>
  <si>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</si>
  <si>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</si>
  <si>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</si>
  <si>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</si>
  <si>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</si>
  <si>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</si>
  <si>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</si>
  <si>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</si>
  <si>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</si>
  <si>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</si>
  <si>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</si>
  <si>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</si>
  <si>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</si>
  <si>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 แรงงานต่างด้าว -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</si>
  <si>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</si>
  <si>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</si>
  <si>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</si>
  <si>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</si>
  <si>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</si>
  <si>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</si>
  <si>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</si>
  <si>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</si>
  <si>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</si>
  <si>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</si>
  <si>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</si>
  <si>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</si>
  <si>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</si>
  <si>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</si>
  <si>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</si>
  <si>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</si>
  <si>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</si>
  <si>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</si>
  <si>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</si>
  <si>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</si>
  <si>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</si>
  <si>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</si>
  <si>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</si>
  <si>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</si>
  <si>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</si>
  <si>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</si>
  <si>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</si>
  <si>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           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</si>
  <si>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</si>
  <si>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</si>
  <si>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</si>
  <si>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</si>
  <si>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</si>
  <si>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</si>
  <si>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</si>
  <si>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</si>
  <si>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</si>
  <si>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</si>
  <si>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</si>
  <si>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</si>
  <si>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</si>
  <si>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</si>
  <si>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</si>
  <si>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</si>
  <si>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</si>
  <si>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</si>
  <si>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</si>
  <si>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</si>
  <si>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</si>
  <si>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</si>
  <si>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</si>
  <si>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</si>
  <si>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</si>
  <si>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</si>
  <si>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</si>
  <si>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</si>
  <si>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</si>
  <si>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</si>
  <si>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</si>
  <si>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</si>
  <si>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</si>
  <si>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</si>
  <si>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</si>
  <si>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</si>
  <si>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</si>
  <si>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</si>
  <si>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4308010118.101</t>
  </si>
  <si>
    <t>รายได้ระหว่างกัน-ภายในกรมเดียวกัน</t>
  </si>
  <si>
    <t>4308010121.101</t>
  </si>
  <si>
    <t>รายได้ระหว่างกัน-ภายในกรมเดียวกัน (Manual)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</si>
  <si>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</si>
  <si>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</si>
  <si>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</si>
  <si>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</si>
  <si>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</si>
  <si>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</si>
  <si>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</si>
  <si>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</si>
  <si>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</si>
  <si>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</si>
  <si>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</si>
  <si>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</si>
  <si>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</si>
  <si>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</si>
  <si>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</si>
  <si>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</si>
  <si>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</si>
  <si>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</si>
  <si>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</si>
  <si>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   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</si>
  <si>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</si>
  <si>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</si>
  <si>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</si>
  <si>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  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</si>
  <si>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</si>
  <si>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</si>
  <si>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</si>
  <si>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     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</si>
  <si>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</si>
  <si>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</si>
  <si>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</si>
  <si>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   รพ.สต</t>
  </si>
  <si>
    <t>4313010199.121</t>
  </si>
  <si>
    <t>รายได้อื่น-เงินงบประมาณงบรายจ่ายอื่นรับโอนจาก สสจ./รพศ. /รพท./รพช./รพ.สต.</t>
  </si>
  <si>
    <t>4313010199.122</t>
  </si>
  <si>
    <t>รายได้อื่น-เงินงบประมาณงบกลางรับโอนจาก สสจ./รพศ. /รพท./รพช. /   รพ.สต.</t>
  </si>
  <si>
    <t>4313010199.123</t>
  </si>
  <si>
    <t>รายได้อื่น - เงินงบประมาณงบเงินกู้จากรัฐบาลรับโอนจาก สสจ./รพศ./รพช./รพ.สต.</t>
  </si>
  <si>
    <t>4313010199.202</t>
  </si>
  <si>
    <t>รายได้ค่าธรรมเนียม UC</t>
  </si>
  <si>
    <t>หมายเหตุรายได้</t>
  </si>
  <si>
    <t>5101040111.101</t>
  </si>
  <si>
    <t>เงินช่วยพิเศษกรณีผู้รับบำนาญเสียชีวิต</t>
  </si>
  <si>
    <t>5101040202.101</t>
  </si>
  <si>
    <t>5101040204.101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</si>
  <si>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</si>
  <si>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5101040205.101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</si>
  <si>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</si>
  <si>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</si>
  <si>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</si>
  <si>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5101040207.101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</si>
  <si>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</si>
  <si>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5104030218.101</t>
  </si>
  <si>
    <t>ค่าใช้จ่ายผลักส่งเป็นรายได้แผ่นดิน</t>
  </si>
  <si>
    <t>5104030299.202</t>
  </si>
  <si>
    <t>ค่ารักษาตามจ่าย UC ในสังกัด สป. สธ.</t>
  </si>
  <si>
    <t>5104030299.203</t>
  </si>
  <si>
    <t>ค่ารักษาตามจ่าย UC นอกสังกัด สป. สธ.</t>
  </si>
  <si>
    <t>5104030299.501</t>
  </si>
  <si>
    <t>ค่ารักษาตามจ่ายคนต่างด้าวและแรงงานต่างด้าว</t>
  </si>
  <si>
    <t>5104030299.502</t>
  </si>
  <si>
    <t>ค่าใช้จ่ายตามโครงการ (P&amp;P) แรงงานต่างด้าว</t>
  </si>
  <si>
    <t>5104030299.701</t>
  </si>
  <si>
    <t>ค่าใช้จ่ายตามโครงการ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</si>
  <si>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</si>
  <si>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</si>
  <si>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5105010119.101</t>
  </si>
  <si>
    <t>ค่าเสื่อมราคา-ครุภัณฑ์โรงงาน</t>
  </si>
  <si>
    <t>5107010113.101</t>
  </si>
  <si>
    <t>บัญชีค่าใช้จ่ายช่วยเหลือตามมาตรการของรัฐ (งบกลาง โควิด)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</si>
  <si>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</si>
  <si>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</si>
  <si>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</si>
  <si>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</si>
  <si>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</si>
  <si>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</si>
  <si>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</si>
  <si>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</si>
  <si>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</si>
  <si>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</si>
  <si>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</si>
  <si>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</si>
  <si>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</si>
  <si>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</si>
  <si>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</si>
  <si>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</si>
  <si>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</si>
  <si>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</si>
  <si>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</si>
  <si>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</si>
  <si>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</si>
  <si>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</si>
  <si>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5108010107.105</t>
  </si>
  <si>
    <t>หนี้สงสัยจะสูญ-ลูกหนี้ค่าสินค้า-หน่วยงานภาครัฐ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</si>
  <si>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</si>
  <si>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</si>
  <si>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</si>
  <si>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</si>
  <si>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</si>
  <si>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</si>
  <si>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</si>
  <si>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</si>
  <si>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</si>
  <si>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</si>
  <si>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</si>
  <si>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</si>
  <si>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</si>
  <si>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</si>
  <si>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</si>
  <si>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</si>
  <si>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</si>
  <si>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</si>
  <si>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</si>
  <si>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</si>
  <si>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</si>
  <si>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</si>
  <si>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</si>
  <si>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</si>
  <si>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</si>
  <si>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</si>
  <si>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</si>
  <si>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</si>
  <si>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</si>
  <si>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</si>
  <si>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</si>
  <si>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</si>
  <si>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</si>
  <si>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</si>
  <si>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</si>
  <si>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</si>
  <si>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</si>
  <si>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</si>
  <si>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</si>
  <si>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</si>
  <si>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</si>
  <si>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</si>
  <si>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</si>
  <si>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</si>
  <si>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</si>
  <si>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</si>
  <si>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</si>
  <si>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</si>
  <si>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</si>
  <si>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-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</si>
  <si>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</si>
  <si>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</si>
  <si>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</si>
  <si>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</si>
  <si>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</si>
  <si>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ค่าใช้จ่ายระหว่างหน่วยงาน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</si>
  <si>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</si>
  <si>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</si>
  <si>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5210010121.101</t>
  </si>
  <si>
    <t>ค่าใช้จ่ายระหว่างกัน-ภายในกรมเดียวกัน (Manual)</t>
  </si>
  <si>
    <t>5211010101.101</t>
  </si>
  <si>
    <t>โอนสินทรัพย์ให้หน่วยงานของรัฐ</t>
  </si>
  <si>
    <t>5211010102.101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</si>
  <si>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</si>
  <si>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</si>
  <si>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</si>
  <si>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   การแพทย์</t>
  </si>
  <si>
    <t>5212010199.104</t>
  </si>
  <si>
    <t>ค่าใช้จ่ายที่ดิน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</si>
  <si>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</si>
  <si>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</si>
  <si>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</si>
  <si>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</si>
  <si>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</si>
  <si>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</si>
  <si>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</si>
  <si>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</si>
  <si>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</si>
  <si>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สสจ./รพศ./รพท./รพช./รพ.สต.</t>
  </si>
  <si>
    <t>5212010199.111</t>
  </si>
  <si>
    <t>ค่าใช้จ่ายอื่น-เงินงบประมาณงบอุดหนุนโอนไป สสจ./รพศ./รพท./รพช./รพ.สต.</t>
  </si>
  <si>
    <t>5212010199.112</t>
  </si>
  <si>
    <t>ค่าใช้จ่ายอื่น-เงินงบประมาณงบรายจ่ายอื่นโอนไป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</si>
  <si>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</si>
  <si>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รพ.สต.</t>
  </si>
  <si>
    <t>5212010199.114</t>
  </si>
  <si>
    <t>ค่าใช้จ่ายอื่น-เงินนอกงบประมาณโอนไป สสจ./รพศ./รพท./รพช./รพ.สต.</t>
  </si>
  <si>
    <t>5401010101.101</t>
  </si>
  <si>
    <t>ค่าใช้จ่ายรายการพิเศษนอกเหนือการดำเนินงานปกติ</t>
  </si>
  <si>
    <t>หมายเหตุค่าใช้จ่าย</t>
  </si>
  <si>
    <t>หมายเหตุ รายได้</t>
  </si>
  <si>
    <t>หมายเหตุ ค่าใช้จ่าย</t>
  </si>
  <si>
    <t>รวมรายได้</t>
  </si>
  <si>
    <t>รวมค่าใช้จ่าย</t>
  </si>
  <si>
    <t>Charge OP</t>
  </si>
  <si>
    <t>Charge IP</t>
  </si>
  <si>
    <t>Charge Total</t>
  </si>
  <si>
    <t>TC</t>
  </si>
  <si>
    <t>สัดส่วน  LC ต่อค่าใช้จ่ายรวม</t>
  </si>
  <si>
    <t>สัดส่วน  LC ต่อ Charge Total</t>
  </si>
  <si>
    <t>OPDCost</t>
  </si>
  <si>
    <t>IPDCost</t>
  </si>
  <si>
    <t>Cost Tatal</t>
  </si>
  <si>
    <t>สัดส่วนต้นทุน ต่อรายได้</t>
  </si>
  <si>
    <t xml:space="preserve"> </t>
  </si>
  <si>
    <t>รหัส REV-EXP</t>
  </si>
  <si>
    <t>รหัส PLANFIN 64</t>
  </si>
  <si>
    <t>แผนเงินบำรุง</t>
  </si>
  <si>
    <t>ชื่อ PLANFIN</t>
  </si>
  <si>
    <t>1101010101.101</t>
  </si>
  <si>
    <t>เงินสด</t>
  </si>
  <si>
    <t/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</si>
  <si>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</si>
  <si>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</si>
  <si>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</si>
  <si>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</si>
  <si>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</si>
  <si>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</si>
  <si>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</si>
  <si>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เงินฝากคลัง - หน่วยเบิกจ่าย</t>
  </si>
  <si>
    <t>1101020501.102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</si>
  <si>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</si>
  <si>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</si>
  <si>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</si>
  <si>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</si>
  <si>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</si>
  <si>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1101020501.201</t>
  </si>
  <si>
    <t>เงินฝากคลัง - ที่มีวัตถุประสงค์เฉพาะ งบลงทุน UC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</si>
  <si>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</si>
  <si>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</si>
  <si>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</si>
  <si>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</si>
  <si>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1101020604.101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</si>
  <si>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</si>
  <si>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</si>
  <si>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</si>
  <si>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</si>
  <si>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</si>
  <si>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</si>
  <si>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 นอกงบประมาณ กระแสรายวัน</t>
  </si>
  <si>
    <t>1101030101.102</t>
  </si>
  <si>
    <t>เงินฝากธนาคาร- นอกงบประมาณรอการจัดสรร กระแสรายวัน</t>
  </si>
  <si>
    <t>1101030101.103</t>
  </si>
  <si>
    <t>เงินฝากธนาคาร - นอกงบประมาณที่มีวัตถุประสงค์เฉพาะกระแสรายวัน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</si>
  <si>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</si>
  <si>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</si>
  <si>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</si>
  <si>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เงินฝากธนาคาร - นอกงบประมาณ ออมทรัพย์</t>
  </si>
  <si>
    <t>1101030102.102</t>
  </si>
  <si>
    <t>เงินฝากธนาคาร - นอกงบประมาณรอการจัดสรรออมทรัพย์</t>
  </si>
  <si>
    <t>1101030102.103</t>
  </si>
  <si>
    <t>เงินฝากธนาคาร - นอกงบประมาณที่มีวัตถุประสงค์เฉพาะออมทรัพย์</t>
  </si>
  <si>
    <t>1101030102.104</t>
  </si>
  <si>
    <t>เงินฝากธนาคาร - นอกงบประมาณที่มีวัตถุประสงค์เฉพาะ ออมทรัพย์ (งบลงทุน UC)</t>
  </si>
  <si>
    <t>1101030102.105</t>
  </si>
  <si>
    <t>เงินฝากธนาคาร - นอกงบประมาณที่มีวัตถุประสงค์เฉพาะ ออมทรัพย์ (เงินบริจาค)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</si>
  <si>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</si>
  <si>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</si>
  <si>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</si>
  <si>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</si>
  <si>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</si>
  <si>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</si>
  <si>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</si>
  <si>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</si>
  <si>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</si>
  <si>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</si>
  <si>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</si>
  <si>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</si>
  <si>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</si>
  <si>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</si>
  <si>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</si>
  <si>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</si>
  <si>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</si>
  <si>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</si>
  <si>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</si>
  <si>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</si>
  <si>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</si>
  <si>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</si>
  <si>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</si>
  <si>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</si>
  <si>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</si>
  <si>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</si>
  <si>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</si>
  <si>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</si>
  <si>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</si>
  <si>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</si>
  <si>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</si>
  <si>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</si>
  <si>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</si>
  <si>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 xml:space="preserve">ลูกหนี้ค่ารักษาด้านการสร้างเสริมสุขภาพและป้องกันโรค (P&amp;P) 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</si>
  <si>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</si>
  <si>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</si>
  <si>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</si>
  <si>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</si>
  <si>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</si>
  <si>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</si>
  <si>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</si>
  <si>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</si>
  <si>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</si>
  <si>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</si>
  <si>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</si>
  <si>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</si>
  <si>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</si>
  <si>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</si>
  <si>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</si>
  <si>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</si>
  <si>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</si>
  <si>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</si>
  <si>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</si>
  <si>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</si>
  <si>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</si>
  <si>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</si>
  <si>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</si>
  <si>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</si>
  <si>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</si>
  <si>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</si>
  <si>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</si>
  <si>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</si>
  <si>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</si>
  <si>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</si>
  <si>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</si>
  <si>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</si>
  <si>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</si>
  <si>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</si>
  <si>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</si>
  <si>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</si>
  <si>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</si>
  <si>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</si>
  <si>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</si>
  <si>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</si>
  <si>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</si>
  <si>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</si>
  <si>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</si>
  <si>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</si>
  <si>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</si>
  <si>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</si>
  <si>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</si>
  <si>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</si>
  <si>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</si>
  <si>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</si>
  <si>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</si>
  <si>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</si>
  <si>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</si>
  <si>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</si>
  <si>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</si>
  <si>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</si>
  <si>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</si>
  <si>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</si>
  <si>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</si>
  <si>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</si>
  <si>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</si>
  <si>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</si>
  <si>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</si>
  <si>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</si>
  <si>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</si>
  <si>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</si>
  <si>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</si>
  <si>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</si>
  <si>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</si>
  <si>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</si>
  <si>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</si>
  <si>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</si>
  <si>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</si>
  <si>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</si>
  <si>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</si>
  <si>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</si>
  <si>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</si>
  <si>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</si>
  <si>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</si>
  <si>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</si>
  <si>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</si>
  <si>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</si>
  <si>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</si>
  <si>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</si>
  <si>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</si>
  <si>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</si>
  <si>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</si>
  <si>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</si>
  <si>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</si>
  <si>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</si>
  <si>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</si>
  <si>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</si>
  <si>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</si>
  <si>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</si>
  <si>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</si>
  <si>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 xml:space="preserve">รายได้ค้างรับส่วนต่างค่ารักษาที่ต่ำกว่า OP - Non UC </t>
  </si>
  <si>
    <t>1102050107.106</t>
  </si>
  <si>
    <t>รายได้ค้างรับส่วนต่างค่ารักษาที่ต่ำกว่า IP - Non UC</t>
  </si>
  <si>
    <t>1102050107.201</t>
  </si>
  <si>
    <t xml:space="preserve">รายได้ค้างรับส่วนต่างค่ารักษาที่ต่ำกว่า OP - UC 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</si>
  <si>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</si>
  <si>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</si>
  <si>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</si>
  <si>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</si>
  <si>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</si>
  <si>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</si>
  <si>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</si>
  <si>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</si>
  <si>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</si>
  <si>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</si>
  <si>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</si>
  <si>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</si>
  <si>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</si>
  <si>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</si>
  <si>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</si>
  <si>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</si>
  <si>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</si>
  <si>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</si>
  <si>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</si>
  <si>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 xml:space="preserve">ลูกหนี้อื่น 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</si>
  <si>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</si>
  <si>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</si>
  <si>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</si>
  <si>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</si>
  <si>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</si>
  <si>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</si>
  <si>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</si>
  <si>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</si>
  <si>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</si>
  <si>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</si>
  <si>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</si>
  <si>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</si>
  <si>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</si>
  <si>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</si>
  <si>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</si>
  <si>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</si>
  <si>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</si>
  <si>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</si>
  <si>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</si>
  <si>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</si>
  <si>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</si>
  <si>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</si>
  <si>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</si>
  <si>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</si>
  <si>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</si>
  <si>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</si>
  <si>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</si>
  <si>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</si>
  <si>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</si>
  <si>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</si>
  <si>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</si>
  <si>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</si>
  <si>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</si>
  <si>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</si>
  <si>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</si>
  <si>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</si>
  <si>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</si>
  <si>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</si>
  <si>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</si>
  <si>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</si>
  <si>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</si>
  <si>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</si>
  <si>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</si>
  <si>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</si>
  <si>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</si>
  <si>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</si>
  <si>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</si>
  <si>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</si>
  <si>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</si>
  <si>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</si>
  <si>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</si>
  <si>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</si>
  <si>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</si>
  <si>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</si>
  <si>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</si>
  <si>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</si>
  <si>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1201020101.101</t>
  </si>
  <si>
    <t>เงินให้ยืมระยะยาว-หน่วยงานภาครัฐ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</si>
  <si>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</si>
  <si>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</si>
  <si>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</si>
  <si>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</si>
  <si>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1204020103.101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</si>
  <si>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</si>
  <si>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</si>
  <si>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</si>
  <si>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</si>
  <si>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</si>
  <si>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</si>
  <si>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</si>
  <si>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</si>
  <si>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</si>
  <si>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</si>
  <si>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</si>
  <si>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</si>
  <si>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</si>
  <si>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</si>
  <si>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</si>
  <si>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</si>
  <si>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</si>
  <si>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</si>
  <si>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</si>
  <si>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</si>
  <si>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</si>
  <si>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</si>
  <si>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</si>
  <si>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</si>
  <si>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</si>
  <si>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</si>
  <si>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</si>
  <si>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</si>
  <si>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</si>
  <si>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</si>
  <si>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</si>
  <si>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</si>
  <si>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</si>
  <si>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</si>
  <si>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</si>
  <si>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</si>
  <si>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</si>
  <si>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</si>
  <si>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</si>
  <si>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</si>
  <si>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</si>
  <si>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</si>
  <si>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</si>
  <si>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</si>
  <si>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</si>
  <si>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</si>
  <si>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</si>
  <si>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</si>
  <si>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</si>
  <si>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</si>
  <si>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</si>
  <si>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</si>
  <si>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</si>
  <si>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</si>
  <si>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</si>
  <si>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</si>
  <si>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</si>
  <si>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</si>
  <si>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</si>
  <si>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</si>
  <si>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</si>
  <si>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</si>
  <si>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</si>
  <si>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</si>
  <si>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</si>
  <si>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</si>
  <si>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</si>
  <si>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</si>
  <si>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</si>
  <si>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</si>
  <si>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</si>
  <si>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</si>
  <si>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</si>
  <si>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</si>
  <si>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</si>
  <si>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</si>
  <si>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</si>
  <si>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</si>
  <si>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</si>
  <si>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</si>
  <si>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</si>
  <si>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</si>
  <si>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</si>
  <si>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</si>
  <si>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</si>
  <si>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</si>
  <si>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</si>
  <si>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</si>
  <si>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</si>
  <si>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</si>
  <si>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ค่าเสื่อมราคาสะสมระบบบำบัดน้ำเสีย - Interface</t>
  </si>
  <si>
    <t>1205050102.107</t>
  </si>
  <si>
    <t>ค่าเสื่อมราคาสะสมระบบไฟฟ้า -Interface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</si>
  <si>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</si>
  <si>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</si>
  <si>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</si>
  <si>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</si>
  <si>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</si>
  <si>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</si>
  <si>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</si>
  <si>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</si>
  <si>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</si>
  <si>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</si>
  <si>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</si>
  <si>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</si>
  <si>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</si>
  <si>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</si>
  <si>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</si>
  <si>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</si>
  <si>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</si>
  <si>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</si>
  <si>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</si>
  <si>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</si>
  <si>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</si>
  <si>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</si>
  <si>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</si>
  <si>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</si>
  <si>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</si>
  <si>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</si>
  <si>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</si>
  <si>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</si>
  <si>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</si>
  <si>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</si>
  <si>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</si>
  <si>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</si>
  <si>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</si>
  <si>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</si>
  <si>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</si>
  <si>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</si>
  <si>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</si>
  <si>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</si>
  <si>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1206060101.101</t>
  </si>
  <si>
    <t>ครุภัณฑ์โรงงาน</t>
  </si>
  <si>
    <t>1206060102.101</t>
  </si>
  <si>
    <t>พักครุภัณฑ์โรงงาน</t>
  </si>
  <si>
    <t>1206060103.101</t>
  </si>
  <si>
    <t>ค่าเสื่อมราคาสะสม -ครุภัณฑ์โรงงาน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</si>
  <si>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</si>
  <si>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</si>
  <si>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</si>
  <si>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</si>
  <si>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</si>
  <si>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</si>
  <si>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</si>
  <si>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</si>
  <si>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</si>
  <si>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</si>
  <si>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</si>
  <si>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</si>
  <si>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</si>
  <si>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</si>
  <si>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</si>
  <si>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</si>
  <si>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</si>
  <si>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</si>
  <si>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</si>
  <si>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</si>
  <si>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</si>
  <si>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</si>
  <si>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</si>
  <si>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 xml:space="preserve">ค่าเสื่อมราคาสะสม-ครุภัณฑ์การศึกษา  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</si>
  <si>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</si>
  <si>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</si>
  <si>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</si>
  <si>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</si>
  <si>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</si>
  <si>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</si>
  <si>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</si>
  <si>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</si>
  <si>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</si>
  <si>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</si>
  <si>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</si>
  <si>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 xml:space="preserve">ค่าเสื่อมราคาสะสม-ครุภัณฑ์กีฬา 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</si>
  <si>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</si>
  <si>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</si>
  <si>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</si>
  <si>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</si>
  <si>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</si>
  <si>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ค่าเสื่อมราคาสะสม-ครุภัณฑ์ดนตรี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</si>
  <si>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</si>
  <si>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</si>
  <si>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</si>
  <si>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</si>
  <si>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</si>
  <si>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ค่าเสื่อมราคาสะสม-ครุภัณฑ์สนาม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</si>
  <si>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</si>
  <si>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</si>
  <si>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</si>
  <si>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</si>
  <si>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</si>
  <si>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</si>
  <si>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</si>
  <si>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</si>
  <si>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</si>
  <si>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</si>
  <si>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</si>
  <si>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</si>
  <si>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</si>
  <si>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</si>
  <si>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</si>
  <si>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</si>
  <si>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</si>
  <si>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</si>
  <si>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</si>
  <si>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</si>
  <si>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</si>
  <si>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</si>
  <si>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</si>
  <si>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</si>
  <si>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</si>
  <si>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</si>
  <si>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</si>
  <si>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</si>
  <si>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</si>
  <si>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</si>
  <si>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</si>
  <si>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</si>
  <si>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</si>
  <si>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</si>
  <si>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</si>
  <si>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</si>
  <si>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</si>
  <si>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</si>
  <si>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</si>
  <si>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</si>
  <si>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</si>
  <si>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</si>
  <si>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</si>
  <si>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</si>
  <si>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</si>
  <si>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</si>
  <si>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</si>
  <si>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</si>
  <si>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</si>
  <si>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</si>
  <si>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</si>
  <si>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</si>
  <si>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</si>
  <si>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</si>
  <si>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</si>
  <si>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</si>
  <si>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</si>
  <si>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</si>
  <si>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</si>
  <si>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</si>
  <si>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</si>
  <si>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</si>
  <si>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</si>
  <si>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</si>
  <si>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</si>
  <si>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</si>
  <si>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</si>
  <si>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</si>
  <si>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</si>
  <si>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</si>
  <si>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1213010105.101</t>
  </si>
  <si>
    <t>สินทรัพย์รอการโอน</t>
  </si>
  <si>
    <t>1213010199.101</t>
  </si>
  <si>
    <t>สินทรัพย์ไม่หมุนเวียนอื่น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</si>
  <si>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</si>
  <si>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</si>
  <si>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</si>
  <si>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</si>
  <si>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</si>
  <si>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</si>
  <si>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</si>
  <si>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</si>
  <si>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</si>
  <si>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</si>
  <si>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</si>
  <si>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</si>
  <si>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</si>
  <si>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</si>
  <si>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</si>
  <si>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</si>
  <si>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</si>
  <si>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</si>
  <si>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2101010102.133</t>
  </si>
  <si>
    <t>เจ้าหนี้การค้า-บุคคลภายนอก-ยา (เงินนอกประมาณฝากคลัง)</t>
  </si>
  <si>
    <t>2101010102.134</t>
  </si>
  <si>
    <t>เจ้าหนี้การค้า-บุคคลภายนอก-วัสดุเภสัชกรรม (เงินนอกประมาณฝากคลัง)</t>
  </si>
  <si>
    <t>2101010102.135</t>
  </si>
  <si>
    <t>เจ้าหนี้การค้า-บุคคลภายนอก-วัสดุการแพทย์ทั่วไป (เงินนอกประมาณฝากคลัง)</t>
  </si>
  <si>
    <t>2101010102.136</t>
  </si>
  <si>
    <t>เจ้าหนี้การค้า-บุคคลภายนอก -วัสดุวิทยาศาสตร์การแพทย์ (เงินนอกงบประมาณฝากคลัง)</t>
  </si>
  <si>
    <t>2101010102.137</t>
  </si>
  <si>
    <t>เจ้าหนี้การค้า-บุคคลภายนอก-วัสดุเอกซเรย์ (เงินนอกงบประมาณฝากคลัง)</t>
  </si>
  <si>
    <t>2101010102.138</t>
  </si>
  <si>
    <t>เจ้าหนี้การค้า-บุคคลภายนอก-วัสดุทันตกรรม (เงินนอกงบประมาณฝากคลัง)</t>
  </si>
  <si>
    <t>2101010102.139</t>
  </si>
  <si>
    <t>เจ้าหนี้การค้า-บุคคลภายนอก-วัสดุอื่น ๆ  (เงินนอกงบประมาณฝากคลัง)</t>
  </si>
  <si>
    <t>2101010102.140</t>
  </si>
  <si>
    <t>เจ้าหนี้การค้า-บุคคลภายนอก-อื่น ๆ (เงินนอกงบประมาณฝากคลัง)</t>
  </si>
  <si>
    <t>2101010103.101</t>
  </si>
  <si>
    <t>รับสินค้า / ใบสำคัญ (GR/IR)</t>
  </si>
  <si>
    <t>2101010103.102</t>
  </si>
  <si>
    <t>รับสินค้า/ใบสำคัญ (GR/IR) - เงินนอกงบประมาณฝากคลัง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</si>
  <si>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</si>
  <si>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</si>
  <si>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</si>
  <si>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</si>
  <si>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</si>
  <si>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</si>
  <si>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</si>
  <si>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</si>
  <si>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</si>
  <si>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</si>
  <si>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</si>
  <si>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</si>
  <si>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</si>
  <si>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</si>
  <si>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</si>
  <si>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</si>
  <si>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</si>
  <si>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</si>
  <si>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</si>
  <si>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</si>
  <si>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2101020198.115</t>
  </si>
  <si>
    <t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t>
  </si>
  <si>
    <t>2101020198.116</t>
  </si>
  <si>
    <t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</si>
  <si>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2101020198.117</t>
  </si>
  <si>
    <t>2101020198.118</t>
  </si>
  <si>
    <t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t>
  </si>
  <si>
    <t>2101020198.119</t>
  </si>
  <si>
    <t>2101020198.120</t>
  </si>
  <si>
    <t>2101020198.121</t>
  </si>
  <si>
    <t>2101020198.122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</si>
  <si>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</si>
  <si>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</si>
  <si>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</si>
  <si>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</si>
  <si>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</si>
  <si>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</si>
  <si>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</si>
  <si>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</si>
  <si>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</si>
  <si>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</si>
  <si>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</si>
  <si>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</si>
  <si>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</si>
  <si>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</si>
  <si>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</si>
  <si>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</si>
  <si>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</si>
  <si>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</si>
  <si>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</si>
  <si>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</si>
  <si>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</si>
  <si>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</si>
  <si>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</si>
  <si>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</si>
  <si>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</si>
  <si>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</si>
  <si>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</si>
  <si>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</si>
  <si>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</si>
  <si>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</si>
  <si>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</si>
  <si>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</si>
  <si>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</si>
  <si>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</si>
  <si>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2101020199.151</t>
  </si>
  <si>
    <t>เจ้าหนี้- เงินบริจาค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</si>
  <si>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</si>
  <si>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</si>
  <si>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</si>
  <si>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</si>
  <si>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</si>
  <si>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</si>
  <si>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</si>
  <si>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</si>
  <si>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</si>
  <si>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</si>
  <si>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</si>
  <si>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</si>
  <si>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</si>
  <si>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</si>
  <si>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</si>
  <si>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</si>
  <si>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</si>
  <si>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</si>
  <si>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</si>
  <si>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</si>
  <si>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</si>
  <si>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</si>
  <si>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</si>
  <si>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</si>
  <si>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</si>
  <si>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</si>
  <si>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2102040110.101</t>
  </si>
  <si>
    <t>ใบสำคัญค้างจ่ายอื่น (เงินนอกงบประมาณฝากธนาคารพาณิชย์)</t>
  </si>
  <si>
    <t>2102040110.102</t>
  </si>
  <si>
    <t>ค่าจ้างชั่วคราวค้างจ่าย (บริการ)</t>
  </si>
  <si>
    <t>2102040110.103</t>
  </si>
  <si>
    <t>ค่าจ้างชั่วคราวค้างจ่าย (สนับสนุน)</t>
  </si>
  <si>
    <t>2102040110.104</t>
  </si>
  <si>
    <t>ค่าจ้างพนักงานกระทรวงสาธารณสุขค้างจ่าย (บริการ)</t>
  </si>
  <si>
    <t>2102040110.105</t>
  </si>
  <si>
    <t>ค่าจ้างพนักงานกระทรวงสาธารณสุขค้างจ่าย (สนับสนุน)</t>
  </si>
  <si>
    <t>2102040110.106</t>
  </si>
  <si>
    <t>ค่าตอบแทนเงินเพิ่มพิเศษไม่ทำเวชปฏิบัติฯลฯ(บริการ) ค้างจ่าย</t>
  </si>
  <si>
    <t>2102040110.107</t>
  </si>
  <si>
    <t>ค่าตอบแทนในการปฏิบัติงานของเจ้าหน้าที่ (บริการ) ค้างจ่าย</t>
  </si>
  <si>
    <t>2102040110.108</t>
  </si>
  <si>
    <t>ค่าตอบแทนในการปฏิบัติงานของเจ้าหน้าที่ (สนับสนุน) ค้างจ่าย</t>
  </si>
  <si>
    <t>2102040110.109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</si>
  <si>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</si>
  <si>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2102040110.110</t>
  </si>
  <si>
    <t>ค่าตอบแทนตามผลการปฏิบัติงานค้างจ่าย</t>
  </si>
  <si>
    <t>2102040110.111</t>
  </si>
  <si>
    <t>ค่าตอบแทนการปฏิบัติงานในลักษณะเบี้ยเลี้ยงเหมาจ่ายค้างจ่าย</t>
  </si>
  <si>
    <t>2102040110.112</t>
  </si>
  <si>
    <t>ค่าตอบแทนอื่นค้างจ่าย</t>
  </si>
  <si>
    <t>2102040110.113</t>
  </si>
  <si>
    <t>2102040110.114</t>
  </si>
  <si>
    <t>ค่าใช้จ่ายโครงการ P&amp;P ค้างจ่าย</t>
  </si>
  <si>
    <t>2102040110.115</t>
  </si>
  <si>
    <t>ค่าใช้จ่ายโครงการค้างจ่าย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</si>
  <si>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</si>
  <si>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</si>
  <si>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</si>
  <si>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</si>
  <si>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</si>
  <si>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</si>
  <si>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</si>
  <si>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</si>
  <si>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</si>
  <si>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</si>
  <si>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</si>
  <si>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</si>
  <si>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</si>
  <si>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</si>
  <si>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</si>
  <si>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</si>
  <si>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</si>
  <si>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</si>
  <si>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</si>
  <si>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</si>
  <si>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</si>
  <si>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</si>
  <si>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</si>
  <si>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</si>
  <si>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</si>
  <si>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</si>
  <si>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</si>
  <si>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</si>
  <si>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</si>
  <si>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</si>
  <si>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</si>
  <si>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</si>
  <si>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</si>
  <si>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</si>
  <si>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</si>
  <si>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</si>
  <si>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</si>
  <si>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</si>
  <si>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</si>
  <si>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</si>
  <si>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</si>
  <si>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</si>
  <si>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</si>
  <si>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</si>
  <si>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</si>
  <si>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</si>
  <si>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</si>
  <si>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</si>
  <si>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</si>
  <si>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</si>
  <si>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</si>
  <si>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</si>
  <si>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</si>
  <si>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</si>
  <si>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</si>
  <si>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</si>
  <si>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</si>
  <si>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</si>
  <si>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</si>
  <si>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</si>
  <si>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</si>
  <si>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</si>
  <si>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</si>
  <si>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</si>
  <si>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</si>
  <si>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</si>
  <si>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</si>
  <si>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</si>
  <si>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</si>
  <si>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</si>
  <si>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</si>
  <si>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</si>
  <si>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2203010101.101</t>
  </si>
  <si>
    <t>เงินยืมระยะยาว-หน่วยงานภาครัฐ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</si>
  <si>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</si>
  <si>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</si>
  <si>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</si>
  <si>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</si>
  <si>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</si>
  <si>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</si>
  <si>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</si>
  <si>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</si>
  <si>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</si>
  <si>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</si>
  <si>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</si>
  <si>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</si>
  <si>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</si>
  <si>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</si>
  <si>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</si>
  <si>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รายได้สูง(ต่ำ)กว่า ค่าใช้จ่ายสะสม  (เงินงบประมาณ)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</si>
  <si>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</si>
  <si>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</si>
  <si>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</si>
  <si>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</si>
  <si>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3102010102.102</t>
  </si>
  <si>
    <t>ผลสะสมจากการแก้ไขข้อผิดพลาด - รายได้</t>
  </si>
  <si>
    <t>3102010102.103</t>
  </si>
  <si>
    <t>ผลสะสมจากการแก้ไขข้อผิดพลาด - ค่าใช้จ่าย</t>
  </si>
  <si>
    <t>3102010102.201</t>
  </si>
  <si>
    <t xml:space="preserve">กำไร/ขาดทุนสะสมจากข้อผิดพลาดเงินกองทุนUC ปีก่อน
</t>
  </si>
  <si>
    <t>3105010101.101</t>
  </si>
  <si>
    <t>ทุนของหน่วยงาน</t>
  </si>
  <si>
    <t>3105010103.101</t>
  </si>
  <si>
    <t>ทุน-คงยอดเงินต้น</t>
  </si>
  <si>
    <t>P12</t>
  </si>
  <si>
    <t>45110</t>
  </si>
  <si>
    <t>รายได้อื่น</t>
  </si>
  <si>
    <t>รายได้ค่าเช่าอสังหา ริมทรัพย์จากบุคคลภายนอก</t>
  </si>
  <si>
    <t>รายได้เงินเหลือจ่ายปีเก่า</t>
  </si>
  <si>
    <t>P10</t>
  </si>
  <si>
    <t>43050</t>
  </si>
  <si>
    <t>PC08</t>
  </si>
  <si>
    <t>รายได้ค่ารักษาและบริการอื่น ๆ</t>
  </si>
  <si>
    <t>41070</t>
  </si>
  <si>
    <t>P07</t>
  </si>
  <si>
    <t>43020</t>
  </si>
  <si>
    <t>PC05</t>
  </si>
  <si>
    <t>รายได้ค่ารักษาเบิกจ่ายตรงกรมบัญชีกลาง</t>
  </si>
  <si>
    <t>P05</t>
  </si>
  <si>
    <t>43060</t>
  </si>
  <si>
    <t>PC02</t>
  </si>
  <si>
    <t>รายได้จาก  EMS</t>
  </si>
  <si>
    <t>P06</t>
  </si>
  <si>
    <t>41020</t>
  </si>
  <si>
    <t>PC03</t>
  </si>
  <si>
    <t>รายได้ค่ารักษาเบิกต้นสังกัด</t>
  </si>
  <si>
    <t>42020</t>
  </si>
  <si>
    <t>42070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</si>
  <si>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</si>
  <si>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</si>
  <si>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</si>
  <si>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</si>
  <si>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41040</t>
  </si>
  <si>
    <t>42040</t>
  </si>
  <si>
    <t>44020</t>
  </si>
  <si>
    <t>P61</t>
  </si>
  <si>
    <t>41030</t>
  </si>
  <si>
    <t>PC04</t>
  </si>
  <si>
    <t>รายได้ค่ารักษา อปท.</t>
  </si>
  <si>
    <t>42030</t>
  </si>
  <si>
    <t>44030</t>
  </si>
  <si>
    <t>ส่วนต่างค่ารักษาที่สูงกว่าข้อตกลงในการจ่ายตาม DRG -เบิกจ่ายตรง อปท.</t>
  </si>
  <si>
    <t>ส่วนต่างค่ารักษาที่ต่ำกว่าข้อตกลงในการจ่ายตาม DRG -เบิกจ่ายตรง อปท.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</si>
  <si>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</si>
  <si>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</si>
  <si>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</si>
  <si>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</si>
  <si>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P04</t>
  </si>
  <si>
    <t>41010</t>
  </si>
  <si>
    <t>PC01</t>
  </si>
  <si>
    <t>รายได้ UC</t>
  </si>
  <si>
    <t>42010</t>
  </si>
  <si>
    <t>รายได้ค่ารักษาUC-OP ต่างสังกัด สป.</t>
  </si>
  <si>
    <t>P13</t>
  </si>
  <si>
    <t>46020</t>
  </si>
  <si>
    <t>PC10</t>
  </si>
  <si>
    <t>รายได้งบลงทุน</t>
  </si>
  <si>
    <t>43010</t>
  </si>
  <si>
    <t>รายได้กองทุน UC-OP ตามเกณฑ์คุณภาพผลงานบริการ</t>
  </si>
  <si>
    <t>รายได้กองทุน P&amp;P อื่น</t>
  </si>
  <si>
    <t>44010</t>
  </si>
  <si>
    <t>รายได้ค่ารักษา UC OP - บริการเฉพาะ (CR)</t>
  </si>
  <si>
    <t>รายได้ค่ารักษา UC IP - บริการเฉพาะ (CR)</t>
  </si>
  <si>
    <t>ส่วนต่างค่ารักษาที่สูงกว่าข้อตกลงในการจ่ายตามDRG กองทุน UC  (บริการเฉพาะ) CR- IP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</si>
  <si>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</si>
  <si>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 กองทุน UC  (บริการเฉพาะ) CR- IP</t>
  </si>
  <si>
    <t>ส่วนต่างค่ารักษาที่ต่ำกว่าข้อตกลงในการจ่ายตาม DRG- UC IP AE</t>
  </si>
  <si>
    <t>ส่วนต่างค่ารักษาที่สูงกว่าข้อตกลงในการจ่ายตาม DRG- UC OP AE</t>
  </si>
  <si>
    <t xml:space="preserve">ส่วนต่างค่ารักษาที่ต่ำกว่าข้อตกลงตามหลักเกณฑ์การจ่ายกองทุนUC-บริการเฉพาะ (CR) - OP </t>
  </si>
  <si>
    <t>ส่วนต่างค่ารักษาที่ต่ำกว่าข้อตกลงในการจ่ายตาม DRG- UC OP -DMI</t>
  </si>
  <si>
    <t>รายได้ค่าบริการสาธารณสุขสำหรับโรคติดเชื้อไวรัสโคโรนา - IP
จาก สปสช.</t>
  </si>
  <si>
    <t>4301020105.269</t>
  </si>
  <si>
    <t>ส่วนต่างค่ารักษาที่ สูงกว่า ข้อตกลงในการจ่ายตาม DRG-COVID-19-IP จาก สปสช.</t>
  </si>
  <si>
    <t>4301020105.270</t>
  </si>
  <si>
    <t>ส่วนต่างค่ารักษาที่ ต่ำกว่า ข้อตกลงในการจ่ายตาม DRG-COVID-19-IP จาก สปสช.</t>
  </si>
  <si>
    <t>P08</t>
  </si>
  <si>
    <t>43030</t>
  </si>
  <si>
    <t>PC06</t>
  </si>
  <si>
    <t>รายได้ประกันสังคม</t>
  </si>
  <si>
    <t>41050</t>
  </si>
  <si>
    <t>42050</t>
  </si>
  <si>
    <t>รายได้ค่ารักษาประกันสังคม OP-นอกเครือข่าย</t>
  </si>
  <si>
    <t>รายได้ค่ารักษาประกันสังคม IP-นอกเครือข่าย</t>
  </si>
  <si>
    <t>44040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</si>
  <si>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</si>
  <si>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</si>
  <si>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P09</t>
  </si>
  <si>
    <t>44050</t>
  </si>
  <si>
    <t>PC07</t>
  </si>
  <si>
    <t>รายได้แรงงานต่างด้าว</t>
  </si>
  <si>
    <t>รายได้ค่ารักษาแรงงานต่างด้าว OP</t>
  </si>
  <si>
    <t>41060</t>
  </si>
  <si>
    <t>รายได้ค่ารักษาแรงงานต่างด้าว IP</t>
  </si>
  <si>
    <t>42060</t>
  </si>
  <si>
    <t>รายได้ค่ารักษาแรงงานต่างด้าว - เบิกจากส่วนกลาง OP</t>
  </si>
  <si>
    <t>รายได้ค่ารักษาแรงงานต่างด้าว-เบิกจากส่วนกลาง OP</t>
  </si>
  <si>
    <t>ส่วนต่างค่ารักษาที่ต่ำกว่าข้อตกลงในการจ่ายตาม DRG -แรงงานต่างด้าว - IP</t>
  </si>
  <si>
    <t xml:space="preserve">รายได้ค่ารักษาแรงงานต่างด้าว OP  นอก CUP </t>
  </si>
  <si>
    <t xml:space="preserve">รายได้ค่ารักษาแรงงานต่างด้าว OP นอก CUP </t>
  </si>
  <si>
    <t>รายได้ค่ารักษาแรงงานต่างด้าว IP นอก CUP</t>
  </si>
  <si>
    <t>รายได้ค่ารักษาแรงงานต่างด้าว - เบิกจากส่วนกลาง IP</t>
  </si>
  <si>
    <t>รายได้ค่ารักษาแรงงานต่างด้าว-เบิกจากส่วนกลาง IP</t>
  </si>
  <si>
    <t>รายได้ค่าตรวจสุขภาพแรงงานต่างด้าว</t>
  </si>
  <si>
    <t>43040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</si>
  <si>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</si>
  <si>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PC09</t>
  </si>
  <si>
    <t>รายได้จากการช่วยเหลือเพื่อการดำเนินงานอื่น</t>
  </si>
  <si>
    <t>46030</t>
  </si>
  <si>
    <t>P121</t>
  </si>
  <si>
    <t>รายได้อื่น (ระบบบัญชีบันทึกอัตโนมัติ)</t>
  </si>
  <si>
    <t>P11</t>
  </si>
  <si>
    <t>45100</t>
  </si>
  <si>
    <t>รายได้งบประมาณส่วนบุคลากร</t>
  </si>
  <si>
    <t>46010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</si>
  <si>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</si>
  <si>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</si>
  <si>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</si>
  <si>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</si>
  <si>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รายได้อื่น-สินค้ารับโอนจาก สสจ./ รพศ./รพท./รพช./รพ.สต.</t>
  </si>
  <si>
    <t>รายได้อื่น-ครุภัณฑ์ ที่ดินและสิ่งก่อสร้างรับโอนจาก สสจ./รพศ./รพท./รพช./รพ.สต.</t>
  </si>
  <si>
    <t>รายได้อื่น-เงินงบประมาณงบลงทุน 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</si>
  <si>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</si>
  <si>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รายได้อื่น-เงินงบประมาณงบอุดหนุนรับโอนจาก สสจ./รพศ. /รพท./รพช. /รพ.สต</t>
  </si>
  <si>
    <t>รายได้อื่น-เงินงบประมาณงบรายจ่ายอื่นรับโอนจาก สสจ./รพศ. /รพท./รพช. /รพ.สต.</t>
  </si>
  <si>
    <t>รายได้อื่น-เงินงบประมาณงบกลางรับโอนจาก สสจ./รพศ. /รพท./รพช. /รพ.สต.</t>
  </si>
  <si>
    <t>P17</t>
  </si>
  <si>
    <t>52010</t>
  </si>
  <si>
    <t>เงินเดือนและค่าจ้างประจำ</t>
  </si>
  <si>
    <t>เงินประจำตำแหน่งระดับสูง/ระดับ กลาง(สนับสนุน)</t>
  </si>
  <si>
    <t>P19</t>
  </si>
  <si>
    <t>51070</t>
  </si>
  <si>
    <t>ค่าตอบแทน</t>
  </si>
  <si>
    <t>P18</t>
  </si>
  <si>
    <t>52030</t>
  </si>
  <si>
    <t>PC17</t>
  </si>
  <si>
    <t>ค่าจ้างชั่วคราว</t>
  </si>
  <si>
    <t>52020</t>
  </si>
  <si>
    <t>52040</t>
  </si>
  <si>
    <t>ค่าตอบแทนพนักงานราชการ (สนับสนุน)</t>
  </si>
  <si>
    <t>PC18</t>
  </si>
  <si>
    <t>ค่าตอบแทนในการปฏิบัติงานเวรหรือผลัดบ่ายและหรือผลัดดึกของพยาบาล</t>
  </si>
  <si>
    <t>P20</t>
  </si>
  <si>
    <t>52060</t>
  </si>
  <si>
    <t xml:space="preserve">ค่าใช้จ่ายบุคลากรอื่น </t>
  </si>
  <si>
    <t>PC19</t>
  </si>
  <si>
    <t>5101020102.101</t>
  </si>
  <si>
    <t>เงินทำขวัญข้าราชการและลูกจ้าง</t>
  </si>
  <si>
    <t>เงินสมทบกองทุนสำรองเลี้ยงชีพพนักงานและเจ้าหน้าที่รัฐ</t>
  </si>
  <si>
    <t>52070</t>
  </si>
  <si>
    <t>ค่าตอบแทนเพิ่มพิเศษสำหรับผู้ปฏิบัติงานด้านสาธารณสุข(พตส.-เงินงบประมาณ)</t>
  </si>
  <si>
    <t>ค่าตอบแทนเพิ่มพิเศษสำหรับผู้ปฏิบัติงานด้านสาธารณสุข(พตส.-เงินนอกงบประมาณ)</t>
  </si>
  <si>
    <t>52090</t>
  </si>
  <si>
    <t xml:space="preserve">เงินสมทบกองทุนเงินทดแทน-เงินงบประมาณ </t>
  </si>
  <si>
    <t xml:space="preserve">เงินสมทบกองทุนเงินทดแทน-เงินนอกงบประมาณ 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</si>
  <si>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</si>
  <si>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</si>
  <si>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</si>
  <si>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</si>
  <si>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5101040107.101</t>
  </si>
  <si>
    <t>บำเหน็จตกทอด</t>
  </si>
  <si>
    <t>5101040118.101</t>
  </si>
  <si>
    <t>บำนาญตกทอด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</si>
  <si>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</si>
  <si>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</si>
  <si>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</si>
  <si>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</si>
  <si>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ค่าใช้จ่ายทุนการ ศึกษา-ในประเทศ</t>
  </si>
  <si>
    <t>ค่าใช้จ่ายด้านการฝึกอบรม-ในประเทศ   (เงินงบประมาณ)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</si>
  <si>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</si>
  <si>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</si>
  <si>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ค่าใช้จ่ายด้านการฝึกอบรม-บุคคลภายนอก  (เงินนอกงบประมาณ)</t>
  </si>
  <si>
    <t>P21</t>
  </si>
  <si>
    <t>51130</t>
  </si>
  <si>
    <t>ค่าใช้สอย</t>
  </si>
  <si>
    <t>PC20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</si>
  <si>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</si>
  <si>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</si>
  <si>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</si>
  <si>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</si>
  <si>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</si>
  <si>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P23</t>
  </si>
  <si>
    <t>51060</t>
  </si>
  <si>
    <t xml:space="preserve">วัสดุใช้ไป </t>
  </si>
  <si>
    <t>วัสดุคอมพิวเตอร์  ใช้ไป</t>
  </si>
  <si>
    <t>51120</t>
  </si>
  <si>
    <t>51100</t>
  </si>
  <si>
    <t>51110</t>
  </si>
  <si>
    <t>51090</t>
  </si>
  <si>
    <t>P22</t>
  </si>
  <si>
    <t>51080</t>
  </si>
  <si>
    <t>PC21</t>
  </si>
  <si>
    <t xml:space="preserve">ค่าสาธารณูปโภค </t>
  </si>
  <si>
    <t>P14</t>
  </si>
  <si>
    <t>51010</t>
  </si>
  <si>
    <t>ต้นทุนยา</t>
  </si>
  <si>
    <t>P15</t>
  </si>
  <si>
    <t>51020</t>
  </si>
  <si>
    <t>ต้นทุนเวชภัณฑ์มิใช่ยาและวัสดุการแพทย์</t>
  </si>
  <si>
    <t>51030</t>
  </si>
  <si>
    <t>P16</t>
  </si>
  <si>
    <t>51040</t>
  </si>
  <si>
    <t>ต้นทุนวัสดุวิทยาศาสตร์การแพทย์</t>
  </si>
  <si>
    <t>P151</t>
  </si>
  <si>
    <t>51050</t>
  </si>
  <si>
    <t>ต้นทุนวัสดุทันตกรรม</t>
  </si>
  <si>
    <t>5104030217.101</t>
  </si>
  <si>
    <t>เงินชดเชยค่างานสิ่งก่อสร้าง</t>
  </si>
  <si>
    <t>P25</t>
  </si>
  <si>
    <t>53050</t>
  </si>
  <si>
    <t>ค่าใช้จ่ายอื่น</t>
  </si>
  <si>
    <t>5104030220.101</t>
  </si>
  <si>
    <t>ค่าชดใช้ค่าเสียหาย</t>
  </si>
  <si>
    <t>52100</t>
  </si>
  <si>
    <t>PC23</t>
  </si>
  <si>
    <t>51140</t>
  </si>
  <si>
    <t>53040</t>
  </si>
  <si>
    <t>ค่ารักษาตามจ่าย UC ในสังกัด สธ.</t>
  </si>
  <si>
    <t>ค่ารักษาตามจ่าย UC นอกสังกัด สธ.</t>
  </si>
  <si>
    <t>P24</t>
  </si>
  <si>
    <t>53020</t>
  </si>
  <si>
    <t>ค่าเสื่อมราคาและค่าตัดจำหน่าย</t>
  </si>
  <si>
    <t>ค่าจ้าง /ค่าเช่า /ค่าซ่อมบำรุงสิ่งก่อสร้างและครุภัณฑ์ (งบลงทุน UC)</t>
  </si>
  <si>
    <t>ค่าใช้จ่ายตามโครง การ (P&amp;P) แรงงานต่างด้าว</t>
  </si>
  <si>
    <t>ค่าใช้จ่ายตามโครง การ (P&amp;P) บุคคลที่มีปัญหาสถานะและสิทธิ</t>
  </si>
  <si>
    <t>ค่าตอบแทนการปฏิบัติงานอื่น - เงินนอกงบประมาณ</t>
  </si>
  <si>
    <t>ค่าเสื่อมราคา -อาคารสำนักงาน</t>
  </si>
  <si>
    <t>ค่าเสื่อมราคา -อาคารเพื่อประโยชน์อื่น</t>
  </si>
  <si>
    <t>ค่าเสื่อมราคา -     สิ่งปลูกสร้าง</t>
  </si>
  <si>
    <t>ค่าเสื่อมราคา -ระบบบำบัดน้ำเสีย</t>
  </si>
  <si>
    <t>ค่าเสื่อมราคา -  ระบบไฟฟ้า</t>
  </si>
  <si>
    <t>53030</t>
  </si>
  <si>
    <t>53060</t>
  </si>
  <si>
    <t>5105010149.102</t>
  </si>
  <si>
    <t>ค่าตัดจำหน่าย-สินทรัพย์ที่ไม่มีตัวตนอื่น</t>
  </si>
  <si>
    <t>ค่าเสื่อมราคาส่วนปรับปรุงอาคาร</t>
  </si>
  <si>
    <t>5105010195.101</t>
  </si>
  <si>
    <t>ค่าเสื่อมราคา-ครุภัณฑ์ไม่ระบุรายละเอียด</t>
  </si>
  <si>
    <t>P251</t>
  </si>
  <si>
    <t>ค่าใช้จ่ายอื่น (ระบบบัญชีบันทึกอัตโนมัติ)</t>
  </si>
  <si>
    <t>P241</t>
  </si>
  <si>
    <t>53010</t>
  </si>
  <si>
    <t>หนี้สูญและสงสัยจะสูญ</t>
  </si>
  <si>
    <t>5108010101.105</t>
  </si>
  <si>
    <t>หนี้สูญ-ลูกหนี้ค่าสินค้า-หน่วยงานภาครัฐ</t>
  </si>
  <si>
    <t>หนี้สงสัยจะสูญ-ลูกหนี้ค่ารักษา-ชำระเงิน  IP</t>
  </si>
  <si>
    <t>ค่าสวัสดิการสังคมอื่น</t>
  </si>
  <si>
    <t>5203010106.101</t>
  </si>
  <si>
    <t>ค่าจำหน่าย-อาคารสำนักงาน</t>
  </si>
  <si>
    <t>5203010117.101</t>
  </si>
  <si>
    <t>ค่าจำหน่าย-ครุภัณฑ์ก่อสร้าง</t>
  </si>
  <si>
    <t>5203010145.101</t>
  </si>
  <si>
    <t>ค่าจำหน่าย-อาคารและสิ่งปลูกสร้างไม่ระบุรายละเอียด</t>
  </si>
  <si>
    <t>ค่าใช้จ่ายระหว่างหน่วยงาน  หน่วยงานโอนเงินนอกงบประมาณให้กรมบัญชีกลาง</t>
  </si>
  <si>
    <t>คชจ.ระหว่างหน่วยงาน - รายได้แผ่นดินรอนำส่งคลัง</t>
  </si>
  <si>
    <t>ค่าใช้จ่ายระหว่างกัน-ภายในกรมเดียวกัน (Auto)</t>
  </si>
  <si>
    <t>โอนสินทรัพย์ให้หน่วยงานของรัฐบัญชีบริจาคสินทรัพย์ให้หน่วยงานภายนอก</t>
  </si>
  <si>
    <t>ค่าใช้จ่ายโครงการผลิตบุคลากรทางการแพทย์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</si>
  <si>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</si>
  <si>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</si>
  <si>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</si>
  <si>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</si>
  <si>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ค่าใช้จ่ายอื่น-เงินนอกงบประมาณโอนไปสสจ./รพศ./รพท./รพช./รพ.สต.</t>
  </si>
  <si>
    <t>Balance Sheet</t>
  </si>
  <si>
    <t>รวมสินทรัพย์</t>
  </si>
  <si>
    <t>รวมหนี้สิน</t>
  </si>
  <si>
    <t>รวมทุน</t>
  </si>
  <si>
    <t>กำไร/ขาดทุนจากการดำเนินงาน</t>
  </si>
  <si>
    <t>รวมหนี้สิน + ทุน</t>
  </si>
  <si>
    <t>รายได้/ค่าใช้จ่าย สุทธิ</t>
  </si>
  <si>
    <t xml:space="preserve">ร้อยละของหน่วยบริการที่มีต้นทุนผู้ป่วยนอกและผู้ป่วยในไม่เกินค่าเฉลี่ยกลุ่ม
</t>
  </si>
  <si>
    <t>ส่ง(แห่ง)</t>
  </si>
  <si>
    <t>ต้นทุนไม่เกิน(แห่ง)</t>
  </si>
  <si>
    <t>เขต 1</t>
  </si>
  <si>
    <t>เขต 2</t>
  </si>
  <si>
    <t>เขต 3</t>
  </si>
  <si>
    <t>เขต 4</t>
  </si>
  <si>
    <t>เขต 5</t>
  </si>
  <si>
    <t>เขต 6</t>
  </si>
  <si>
    <t>เขต 7</t>
  </si>
  <si>
    <t>เขต 8</t>
  </si>
  <si>
    <t>เขต 9</t>
  </si>
  <si>
    <t>เขต 10</t>
  </si>
  <si>
    <t>เขต 11</t>
  </si>
  <si>
    <t>เขต 12</t>
  </si>
  <si>
    <t>สรุปผลการประเมินต้นทุนหน่วยบริการแบบ Quick Method  ไตรมาส 2/2565</t>
  </si>
  <si>
    <t>รวมทั้งเขต</t>
  </si>
  <si>
    <t>ข้อมูล ณ 21 เมษายน 2565</t>
  </si>
  <si>
    <t>จำนวนเงินในงบการเงิน 2565Q2</t>
  </si>
  <si>
    <t>Mean 2565Q2</t>
  </si>
  <si>
    <t>ผลการเปรียบเทียบค่ากลาง</t>
  </si>
  <si>
    <t>ผลการประเมิน</t>
  </si>
  <si>
    <t>ค่ายา</t>
  </si>
  <si>
    <t>ค่าวัสดุวิทยาศาสตร์และการแพทย์</t>
  </si>
  <si>
    <t>ค่าเวชภัณฑ์มิใช่ยาและวัสดุการแพทย์</t>
  </si>
  <si>
    <t>Avg#LC</t>
  </si>
  <si>
    <t>Avg#ค่ายา</t>
  </si>
  <si>
    <t>Avg#ค่าวัสดุวิทยาศาสตร์และการแพทย์</t>
  </si>
  <si>
    <t>Avg#ค่าเวชภัณฑ์มิใช่ยาและวัสดุการแพทย์</t>
  </si>
  <si>
    <t>ข้อมูลงบทดลอง ณ 31 พค. 65 จาก hfo65.moph.go.th วันที่ 11.06.2565</t>
  </si>
  <si>
    <t>ค่ากลางกลุ่ม Unit Cost ไตรมาสที่ 2/2565  ข้อมูลจาก กองเศรษฐกิจสุขภาพและหลักประกันสุขภาพ (2565) ณ วันที่ 21 เมษายน 2565</t>
  </si>
  <si>
    <t xml:space="preserve">ผลการคำนวนต้นทุนผุ้ป่วยนอกต่อครั้ง และ ต้นทุนผุ้ป่วยใน ต่อ AdjRW ยอดสะสม ตั้งแต่เดือน ตุลาคม  2564 - พฤษภาคม 2565  ข้อมูล ณ วันที่ 16 มิถุนายน 2565 </t>
  </si>
  <si>
    <t>ข้อมูลผลงานบริการจากหน้าเวป Hfo65.cfo.in.th  ยอดสะสม ตั้งแต่เดือน ตุลาคม 2564 - พฤษภาคม 2565  (ข้อมูล ณ วันที่ 16 มิถุนายน 2565)</t>
  </si>
  <si>
    <t>ไตรมาส 2/65</t>
  </si>
  <si>
    <t>จำนวน รพ. ทั้งหมด</t>
  </si>
  <si>
    <t>ผลงานบริการต้นทุนผู้ป่วยนอก และต้นทุนผู้ป่วยใน</t>
  </si>
  <si>
    <t>ไม่เกินค่าเฉลี่ยกลุ่ม</t>
  </si>
  <si>
    <t>เกินค่าเฉลี่ยกลุ่ม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</si>
</sst>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_-* #,##0_-;\-* #,##0_-;_-* &quot;-&quot;??_-;_-@_-"/>
    <numFmt numFmtId="188" formatCode="#,##0.00_ ;[Red]\-#,##0.00\ "/>
    <numFmt numFmtId="189" formatCode="0.000"/>
    <numFmt numFmtId="190" formatCode="0.00_ ;[Red]\-0.00\ "/>
    <numFmt numFmtId="191" formatCode="_-* #,##0.0000_-;\-* #,##0.0000_-;_-* &quot;-&quot;??_-;_-@_-"/>
  </numFmts>
  <fonts count="27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name val="TH SarabunPSK"/>
      <family val="2"/>
    </font>
    <font>
      <b/>
      <sz val="16"/>
      <color theme="1"/>
      <name val="TH SarabunPSK"/>
      <family val="2"/>
    </font>
    <font>
      <sz val="16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sz val="16"/>
      <color theme="1"/>
      <name val="TH SarabunPSK"/>
      <family val="2"/>
      <charset val="222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b/>
      <sz val="22"/>
      <color theme="1"/>
      <name val="TH SarabunPSK"/>
      <family val="2"/>
    </font>
    <font>
      <sz val="16"/>
      <color indexed="8"/>
      <name val="TH SarabunPSK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12"/>
      <color theme="1"/>
      <name val="TH SarabunPSK"/>
      <family val="2"/>
    </font>
    <font>
      <sz val="12"/>
      <name val="TH SarabunPSK"/>
      <family val="2"/>
    </font>
    <font>
      <sz val="12"/>
      <color rgb="FFFF0000"/>
      <name val="TH SarabunPSK"/>
      <family val="2"/>
    </font>
    <font>
      <sz val="12"/>
      <color rgb="FF00B050"/>
      <name val="TH SarabunPSK"/>
      <family val="2"/>
    </font>
    <font>
      <sz val="12"/>
      <color indexed="8"/>
      <name val="TH SarabunPSK"/>
      <family val="2"/>
    </font>
    <font>
      <b/>
      <sz val="11"/>
      <color theme="1"/>
      <name val="Tahoma"/>
      <family val="2"/>
      <scheme val="minor"/>
    </font>
    <font>
      <sz val="1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rgb="FF000000"/>
      <name val="Tahoma"/>
      <family val="2"/>
    </font>
    <font>
      <b/>
      <sz val="18"/>
      <color rgb="FF000000"/>
      <name val="TH SarabunPSK"/>
      <family val="2"/>
    </font>
    <font>
      <sz val="10"/>
      <color rgb="FF000000"/>
      <name val="Times New Roman"/>
      <family val="1"/>
    </font>
    <font>
      <b/>
      <sz val="20"/>
      <color theme="1"/>
      <name val="TH SarabunPSK"/>
      <family val="2"/>
    </font>
  </fonts>
  <fills count="3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E635F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4FBC9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1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3" fillId="0" borderId="0"/>
    <xf numFmtId="0" fontId="23" fillId="0" borderId="0"/>
    <xf numFmtId="0" fontId="25" fillId="0" borderId="0"/>
  </cellStyleXfs>
  <cellXfs count="299">
    <xf numFmtId="0" fontId="0" fillId="0" borderId="0" xfId="0"/>
    <xf numFmtId="0" fontId="2" fillId="0" borderId="0" xfId="0" applyFont="1"/>
    <xf numFmtId="0" fontId="4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5" fillId="0" borderId="2" xfId="0" applyFont="1" applyBorder="1"/>
    <xf numFmtId="2" fontId="5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2" fontId="3" fillId="0" borderId="2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1" xfId="0" applyFont="1" applyBorder="1"/>
    <xf numFmtId="0" fontId="6" fillId="0" borderId="0" xfId="0" applyFont="1"/>
    <xf numFmtId="0" fontId="2" fillId="0" borderId="0" xfId="0" applyFont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43" fontId="4" fillId="6" borderId="2" xfId="1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2" fillId="0" borderId="2" xfId="0" applyFont="1" applyBorder="1" applyAlignment="1">
      <alignment horizontal="center"/>
    </xf>
    <xf numFmtId="0" fontId="2" fillId="0" borderId="2" xfId="0" applyFont="1" applyBorder="1"/>
    <xf numFmtId="187" fontId="2" fillId="0" borderId="2" xfId="1" applyNumberFormat="1" applyFont="1" applyBorder="1"/>
    <xf numFmtId="2" fontId="2" fillId="0" borderId="2" xfId="0" applyNumberFormat="1" applyFont="1" applyBorder="1"/>
    <xf numFmtId="188" fontId="2" fillId="0" borderId="2" xfId="1" applyNumberFormat="1" applyFont="1" applyBorder="1"/>
    <xf numFmtId="188" fontId="10" fillId="5" borderId="2" xfId="2" applyNumberFormat="1" applyFont="1" applyFill="1" applyBorder="1" applyAlignment="1">
      <alignment vertical="top"/>
    </xf>
    <xf numFmtId="188" fontId="2" fillId="5" borderId="2" xfId="1" applyNumberFormat="1" applyFont="1" applyFill="1" applyBorder="1" applyAlignment="1">
      <alignment horizontal="center"/>
    </xf>
    <xf numFmtId="188" fontId="10" fillId="6" borderId="2" xfId="2" applyNumberFormat="1" applyFont="1" applyFill="1" applyBorder="1" applyAlignment="1">
      <alignment vertical="top"/>
    </xf>
    <xf numFmtId="188" fontId="2" fillId="6" borderId="2" xfId="1" applyNumberFormat="1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187" fontId="7" fillId="8" borderId="2" xfId="1" applyNumberFormat="1" applyFont="1" applyFill="1" applyBorder="1" applyAlignment="1"/>
    <xf numFmtId="0" fontId="7" fillId="8" borderId="2" xfId="0" applyFont="1" applyFill="1" applyBorder="1" applyAlignment="1">
      <alignment horizontal="center"/>
    </xf>
    <xf numFmtId="0" fontId="7" fillId="8" borderId="2" xfId="0" applyFont="1" applyFill="1" applyBorder="1"/>
    <xf numFmtId="43" fontId="7" fillId="8" borderId="2" xfId="1" applyFont="1" applyFill="1" applyBorder="1" applyAlignment="1"/>
    <xf numFmtId="43" fontId="7" fillId="8" borderId="5" xfId="1" applyFont="1" applyFill="1" applyBorder="1" applyAlignment="1"/>
    <xf numFmtId="188" fontId="7" fillId="8" borderId="2" xfId="1" applyNumberFormat="1" applyFont="1" applyFill="1" applyBorder="1" applyAlignment="1"/>
    <xf numFmtId="188" fontId="7" fillId="8" borderId="6" xfId="1" applyNumberFormat="1" applyFont="1" applyFill="1" applyBorder="1" applyAlignment="1"/>
    <xf numFmtId="188" fontId="7" fillId="8" borderId="2" xfId="1" applyNumberFormat="1" applyFont="1" applyFill="1" applyBorder="1" applyAlignment="1">
      <alignment horizontal="right"/>
    </xf>
    <xf numFmtId="188" fontId="7" fillId="8" borderId="2" xfId="0" applyNumberFormat="1" applyFont="1" applyFill="1" applyBorder="1" applyAlignment="1">
      <alignment horizontal="center" wrapText="1"/>
    </xf>
    <xf numFmtId="0" fontId="7" fillId="8" borderId="2" xfId="0" applyFont="1" applyFill="1" applyBorder="1" applyAlignment="1">
      <alignment horizontal="center" wrapText="1"/>
    </xf>
    <xf numFmtId="43" fontId="7" fillId="8" borderId="6" xfId="1" applyFont="1" applyFill="1" applyBorder="1" applyAlignment="1"/>
    <xf numFmtId="43" fontId="7" fillId="8" borderId="2" xfId="1" applyFont="1" applyFill="1" applyBorder="1" applyAlignment="1">
      <alignment horizontal="right"/>
    </xf>
    <xf numFmtId="0" fontId="7" fillId="9" borderId="2" xfId="0" applyFont="1" applyFill="1" applyBorder="1"/>
    <xf numFmtId="0" fontId="7" fillId="9" borderId="2" xfId="0" applyFont="1" applyFill="1" applyBorder="1" applyAlignment="1">
      <alignment horizontal="center" wrapText="1"/>
    </xf>
    <xf numFmtId="0" fontId="7" fillId="0" borderId="0" xfId="0" applyFont="1"/>
    <xf numFmtId="0" fontId="4" fillId="0" borderId="0" xfId="0" applyFont="1"/>
    <xf numFmtId="0" fontId="2" fillId="0" borderId="0" xfId="0" applyFont="1" applyAlignment="1">
      <alignment horizontal="left"/>
    </xf>
    <xf numFmtId="188" fontId="2" fillId="0" borderId="0" xfId="0" applyNumberFormat="1" applyFont="1"/>
    <xf numFmtId="188" fontId="2" fillId="5" borderId="0" xfId="0" applyNumberFormat="1" applyFont="1" applyFill="1"/>
    <xf numFmtId="188" fontId="2" fillId="10" borderId="0" xfId="0" applyNumberFormat="1" applyFont="1" applyFill="1"/>
    <xf numFmtId="188" fontId="2" fillId="11" borderId="0" xfId="0" applyNumberFormat="1" applyFont="1" applyFill="1"/>
    <xf numFmtId="188" fontId="2" fillId="6" borderId="0" xfId="0" applyNumberFormat="1" applyFont="1" applyFill="1"/>
    <xf numFmtId="0" fontId="11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188" fontId="4" fillId="0" borderId="0" xfId="0" applyNumberFormat="1" applyFont="1" applyAlignment="1">
      <alignment horizontal="left"/>
    </xf>
    <xf numFmtId="43" fontId="2" fillId="0" borderId="0" xfId="1" applyFont="1"/>
    <xf numFmtId="188" fontId="2" fillId="0" borderId="0" xfId="0" applyNumberFormat="1" applyFont="1" applyAlignment="1">
      <alignment horizontal="left"/>
    </xf>
    <xf numFmtId="188" fontId="2" fillId="0" borderId="0" xfId="0" applyNumberFormat="1" applyFont="1" applyAlignment="1">
      <alignment horizontal="center"/>
    </xf>
    <xf numFmtId="0" fontId="2" fillId="6" borderId="2" xfId="0" applyFont="1" applyFill="1" applyBorder="1" applyAlignment="1">
      <alignment horizontal="center" vertical="center" wrapText="1"/>
    </xf>
    <xf numFmtId="188" fontId="2" fillId="6" borderId="2" xfId="0" applyNumberFormat="1" applyFont="1" applyFill="1" applyBorder="1" applyAlignment="1">
      <alignment horizontal="center" vertical="center" wrapText="1"/>
    </xf>
    <xf numFmtId="188" fontId="2" fillId="0" borderId="2" xfId="0" applyNumberFormat="1" applyFont="1" applyBorder="1" applyAlignment="1">
      <alignment horizontal="center" vertical="center" wrapText="1"/>
    </xf>
    <xf numFmtId="188" fontId="2" fillId="5" borderId="2" xfId="0" applyNumberFormat="1" applyFont="1" applyFill="1" applyBorder="1" applyAlignment="1">
      <alignment horizontal="center" vertical="center" wrapText="1"/>
    </xf>
    <xf numFmtId="188" fontId="2" fillId="10" borderId="2" xfId="0" applyNumberFormat="1" applyFont="1" applyFill="1" applyBorder="1" applyAlignment="1">
      <alignment horizontal="center" vertical="center" wrapText="1"/>
    </xf>
    <xf numFmtId="188" fontId="2" fillId="11" borderId="2" xfId="0" applyNumberFormat="1" applyFont="1" applyFill="1" applyBorder="1" applyAlignment="1">
      <alignment horizontal="center" vertical="center" wrapText="1"/>
    </xf>
    <xf numFmtId="43" fontId="2" fillId="0" borderId="2" xfId="1" applyFont="1" applyBorder="1" applyAlignment="1">
      <alignment horizontal="center" vertical="center" wrapText="1"/>
    </xf>
    <xf numFmtId="0" fontId="2" fillId="10" borderId="2" xfId="0" applyFont="1" applyFill="1" applyBorder="1" applyAlignment="1">
      <alignment horizontal="center" vertical="center" wrapText="1"/>
    </xf>
    <xf numFmtId="188" fontId="2" fillId="0" borderId="2" xfId="0" applyNumberFormat="1" applyFont="1" applyBorder="1"/>
    <xf numFmtId="188" fontId="2" fillId="5" borderId="2" xfId="0" applyNumberFormat="1" applyFont="1" applyFill="1" applyBorder="1"/>
    <xf numFmtId="188" fontId="2" fillId="10" borderId="2" xfId="0" applyNumberFormat="1" applyFont="1" applyFill="1" applyBorder="1"/>
    <xf numFmtId="188" fontId="2" fillId="11" borderId="2" xfId="0" applyNumberFormat="1" applyFont="1" applyFill="1" applyBorder="1"/>
    <xf numFmtId="188" fontId="2" fillId="6" borderId="2" xfId="0" applyNumberFormat="1" applyFont="1" applyFill="1" applyBorder="1"/>
    <xf numFmtId="43" fontId="2" fillId="0" borderId="2" xfId="1" applyFont="1" applyBorder="1"/>
    <xf numFmtId="0" fontId="4" fillId="10" borderId="2" xfId="0" applyFont="1" applyFill="1" applyBorder="1" applyAlignment="1">
      <alignment horizontal="center"/>
    </xf>
    <xf numFmtId="188" fontId="2" fillId="12" borderId="2" xfId="0" applyNumberFormat="1" applyFont="1" applyFill="1" applyBorder="1"/>
    <xf numFmtId="0" fontId="4" fillId="3" borderId="3" xfId="3" applyFont="1" applyFill="1" applyBorder="1" applyAlignment="1">
      <alignment horizontal="center" vertical="center" wrapText="1"/>
    </xf>
    <xf numFmtId="0" fontId="4" fillId="3" borderId="2" xfId="3" applyFont="1" applyFill="1" applyBorder="1" applyAlignment="1">
      <alignment horizontal="center" vertical="center" wrapText="1"/>
    </xf>
    <xf numFmtId="0" fontId="4" fillId="5" borderId="2" xfId="3" applyFont="1" applyFill="1" applyBorder="1" applyAlignment="1">
      <alignment horizontal="center" vertical="center" wrapText="1"/>
    </xf>
    <xf numFmtId="0" fontId="2" fillId="0" borderId="2" xfId="3" applyFont="1" applyBorder="1" applyAlignment="1">
      <alignment horizontal="center"/>
    </xf>
    <xf numFmtId="0" fontId="2" fillId="0" borderId="2" xfId="3" applyFont="1" applyBorder="1"/>
    <xf numFmtId="4" fontId="2" fillId="0" borderId="2" xfId="1" applyNumberFormat="1" applyFont="1" applyBorder="1"/>
    <xf numFmtId="4" fontId="0" fillId="0" borderId="0" xfId="0" applyNumberFormat="1"/>
    <xf numFmtId="0" fontId="2" fillId="0" borderId="2" xfId="3" applyFont="1" applyBorder="1" applyAlignment="1">
      <alignment horizontal="center" vertical="center" wrapText="1"/>
    </xf>
    <xf numFmtId="43" fontId="2" fillId="0" borderId="2" xfId="1" applyFont="1" applyBorder="1" applyAlignment="1">
      <alignment horizontal="right"/>
    </xf>
    <xf numFmtId="4" fontId="2" fillId="0" borderId="0" xfId="0" applyNumberFormat="1" applyFont="1"/>
    <xf numFmtId="4" fontId="2" fillId="12" borderId="2" xfId="1" applyNumberFormat="1" applyFont="1" applyFill="1" applyBorder="1"/>
    <xf numFmtId="4" fontId="2" fillId="0" borderId="2" xfId="1" applyNumberFormat="1" applyFont="1" applyBorder="1" applyAlignment="1">
      <alignment horizontal="right"/>
    </xf>
    <xf numFmtId="0" fontId="2" fillId="12" borderId="2" xfId="3" applyFont="1" applyFill="1" applyBorder="1" applyAlignment="1">
      <alignment horizontal="center" vertical="center" wrapText="1"/>
    </xf>
    <xf numFmtId="0" fontId="2" fillId="12" borderId="2" xfId="3" applyFont="1" applyFill="1" applyBorder="1" applyAlignment="1">
      <alignment horizontal="center"/>
    </xf>
    <xf numFmtId="0" fontId="2" fillId="12" borderId="2" xfId="3" applyFont="1" applyFill="1" applyBorder="1"/>
    <xf numFmtId="43" fontId="2" fillId="12" borderId="2" xfId="1" applyFont="1" applyFill="1" applyBorder="1"/>
    <xf numFmtId="43" fontId="2" fillId="0" borderId="8" xfId="1" applyFont="1" applyFill="1" applyBorder="1"/>
    <xf numFmtId="4" fontId="2" fillId="0" borderId="8" xfId="1" applyNumberFormat="1" applyFont="1" applyFill="1" applyBorder="1"/>
    <xf numFmtId="0" fontId="0" fillId="0" borderId="2" xfId="0" applyBorder="1"/>
    <xf numFmtId="0" fontId="4" fillId="3" borderId="2" xfId="3" applyFont="1" applyFill="1" applyBorder="1" applyAlignment="1">
      <alignment horizontal="center"/>
    </xf>
    <xf numFmtId="4" fontId="4" fillId="3" borderId="2" xfId="1" applyNumberFormat="1" applyFont="1" applyFill="1" applyBorder="1"/>
    <xf numFmtId="43" fontId="4" fillId="3" borderId="2" xfId="3" applyNumberFormat="1" applyFont="1" applyFill="1" applyBorder="1" applyAlignment="1">
      <alignment horizontal="center"/>
    </xf>
    <xf numFmtId="43" fontId="4" fillId="3" borderId="2" xfId="1" applyFont="1" applyFill="1" applyBorder="1" applyAlignment="1">
      <alignment horizontal="center"/>
    </xf>
    <xf numFmtId="188" fontId="5" fillId="12" borderId="2" xfId="1" applyNumberFormat="1" applyFont="1" applyFill="1" applyBorder="1" applyAlignment="1">
      <alignment horizontal="right"/>
    </xf>
    <xf numFmtId="0" fontId="2" fillId="10" borderId="0" xfId="0" applyFont="1" applyFill="1"/>
    <xf numFmtId="189" fontId="2" fillId="0" borderId="0" xfId="0" applyNumberFormat="1" applyFont="1"/>
    <xf numFmtId="0" fontId="2" fillId="0" borderId="3" xfId="0" applyFont="1" applyBorder="1"/>
    <xf numFmtId="188" fontId="5" fillId="12" borderId="3" xfId="1" applyNumberFormat="1" applyFont="1" applyFill="1" applyBorder="1" applyAlignment="1">
      <alignment horizontal="right"/>
    </xf>
    <xf numFmtId="0" fontId="2" fillId="3" borderId="2" xfId="0" applyFont="1" applyFill="1" applyBorder="1" applyAlignment="1">
      <alignment horizontal="center"/>
    </xf>
    <xf numFmtId="190" fontId="2" fillId="3" borderId="2" xfId="0" applyNumberFormat="1" applyFont="1" applyFill="1" applyBorder="1"/>
    <xf numFmtId="190" fontId="5" fillId="13" borderId="2" xfId="1" applyNumberFormat="1" applyFont="1" applyFill="1" applyBorder="1" applyAlignment="1">
      <alignment horizontal="right"/>
    </xf>
    <xf numFmtId="189" fontId="2" fillId="0" borderId="2" xfId="0" applyNumberFormat="1" applyFont="1" applyBorder="1" applyAlignment="1">
      <alignment horizontal="center"/>
    </xf>
    <xf numFmtId="188" fontId="12" fillId="12" borderId="2" xfId="1" applyNumberFormat="1" applyFont="1" applyFill="1" applyBorder="1" applyAlignment="1">
      <alignment horizontal="right"/>
    </xf>
    <xf numFmtId="0" fontId="4" fillId="6" borderId="2" xfId="0" applyFont="1" applyFill="1" applyBorder="1" applyAlignment="1">
      <alignment horizontal="center"/>
    </xf>
    <xf numFmtId="189" fontId="4" fillId="6" borderId="2" xfId="0" applyNumberFormat="1" applyFont="1" applyFill="1" applyBorder="1" applyAlignment="1">
      <alignment horizontal="center"/>
    </xf>
    <xf numFmtId="188" fontId="4" fillId="6" borderId="2" xfId="0" applyNumberFormat="1" applyFont="1" applyFill="1" applyBorder="1"/>
    <xf numFmtId="189" fontId="2" fillId="6" borderId="0" xfId="0" applyNumberFormat="1" applyFont="1" applyFill="1"/>
    <xf numFmtId="189" fontId="4" fillId="6" borderId="0" xfId="0" applyNumberFormat="1" applyFont="1" applyFill="1"/>
    <xf numFmtId="0" fontId="4" fillId="6" borderId="0" xfId="0" applyFont="1" applyFill="1"/>
    <xf numFmtId="0" fontId="2" fillId="5" borderId="2" xfId="0" applyFont="1" applyFill="1" applyBorder="1" applyAlignment="1">
      <alignment horizontal="center"/>
    </xf>
    <xf numFmtId="0" fontId="2" fillId="5" borderId="2" xfId="0" applyFont="1" applyFill="1" applyBorder="1"/>
    <xf numFmtId="188" fontId="4" fillId="5" borderId="2" xfId="0" applyNumberFormat="1" applyFont="1" applyFill="1" applyBorder="1"/>
    <xf numFmtId="0" fontId="2" fillId="14" borderId="2" xfId="0" applyFont="1" applyFill="1" applyBorder="1" applyAlignment="1">
      <alignment horizontal="center"/>
    </xf>
    <xf numFmtId="188" fontId="4" fillId="14" borderId="2" xfId="0" applyNumberFormat="1" applyFont="1" applyFill="1" applyBorder="1"/>
    <xf numFmtId="189" fontId="4" fillId="0" borderId="0" xfId="0" applyNumberFormat="1" applyFont="1"/>
    <xf numFmtId="0" fontId="2" fillId="10" borderId="2" xfId="0" applyFont="1" applyFill="1" applyBorder="1" applyAlignment="1">
      <alignment horizontal="center"/>
    </xf>
    <xf numFmtId="0" fontId="2" fillId="10" borderId="2" xfId="0" applyFont="1" applyFill="1" applyBorder="1"/>
    <xf numFmtId="188" fontId="12" fillId="10" borderId="2" xfId="1" applyNumberFormat="1" applyFont="1" applyFill="1" applyBorder="1" applyAlignment="1">
      <alignment horizontal="right"/>
    </xf>
    <xf numFmtId="189" fontId="2" fillId="10" borderId="0" xfId="0" applyNumberFormat="1" applyFont="1" applyFill="1"/>
    <xf numFmtId="188" fontId="12" fillId="5" borderId="2" xfId="1" applyNumberFormat="1" applyFont="1" applyFill="1" applyBorder="1" applyAlignment="1">
      <alignment horizontal="right"/>
    </xf>
    <xf numFmtId="0" fontId="2" fillId="5" borderId="0" xfId="0" applyFont="1" applyFill="1"/>
    <xf numFmtId="189" fontId="2" fillId="5" borderId="0" xfId="0" applyNumberFormat="1" applyFont="1" applyFill="1"/>
    <xf numFmtId="0" fontId="2" fillId="15" borderId="2" xfId="0" applyFont="1" applyFill="1" applyBorder="1"/>
    <xf numFmtId="0" fontId="2" fillId="15" borderId="2" xfId="0" applyFont="1" applyFill="1" applyBorder="1" applyAlignment="1">
      <alignment horizontal="center"/>
    </xf>
    <xf numFmtId="188" fontId="4" fillId="15" borderId="2" xfId="0" applyNumberFormat="1" applyFont="1" applyFill="1" applyBorder="1"/>
    <xf numFmtId="0" fontId="12" fillId="0" borderId="2" xfId="4" applyFont="1" applyBorder="1" applyAlignment="1">
      <alignment horizontal="center" wrapText="1"/>
    </xf>
    <xf numFmtId="0" fontId="12" fillId="0" borderId="2" xfId="5" applyFont="1" applyBorder="1" applyAlignment="1">
      <alignment horizontal="center" wrapText="1"/>
    </xf>
    <xf numFmtId="0" fontId="2" fillId="0" borderId="2" xfId="0" applyFont="1" applyBorder="1" applyAlignment="1">
      <alignment horizontal="left"/>
    </xf>
    <xf numFmtId="0" fontId="12" fillId="15" borderId="2" xfId="6" applyFont="1" applyFill="1" applyBorder="1" applyAlignment="1">
      <alignment wrapText="1"/>
    </xf>
    <xf numFmtId="0" fontId="12" fillId="15" borderId="2" xfId="6" applyFont="1" applyFill="1" applyBorder="1" applyAlignment="1">
      <alignment horizontal="center" wrapText="1"/>
    </xf>
    <xf numFmtId="43" fontId="2" fillId="15" borderId="0" xfId="1" applyFont="1" applyFill="1"/>
    <xf numFmtId="43" fontId="2" fillId="15" borderId="2" xfId="1" applyFont="1" applyFill="1" applyBorder="1"/>
    <xf numFmtId="43" fontId="2" fillId="0" borderId="0" xfId="1" applyFont="1" applyFill="1"/>
    <xf numFmtId="0" fontId="4" fillId="16" borderId="0" xfId="0" applyFont="1" applyFill="1"/>
    <xf numFmtId="0" fontId="2" fillId="17" borderId="0" xfId="0" applyFont="1" applyFill="1"/>
    <xf numFmtId="43" fontId="2" fillId="9" borderId="0" xfId="1" applyFont="1" applyFill="1"/>
    <xf numFmtId="43" fontId="2" fillId="9" borderId="1" xfId="1" applyFont="1" applyFill="1" applyBorder="1"/>
    <xf numFmtId="0" fontId="4" fillId="17" borderId="9" xfId="0" applyFont="1" applyFill="1" applyBorder="1"/>
    <xf numFmtId="43" fontId="2" fillId="0" borderId="10" xfId="1" applyFont="1" applyBorder="1"/>
    <xf numFmtId="0" fontId="2" fillId="18" borderId="0" xfId="0" applyFont="1" applyFill="1"/>
    <xf numFmtId="43" fontId="2" fillId="15" borderId="1" xfId="1" applyFont="1" applyFill="1" applyBorder="1"/>
    <xf numFmtId="0" fontId="4" fillId="18" borderId="9" xfId="0" applyFont="1" applyFill="1" applyBorder="1"/>
    <xf numFmtId="0" fontId="2" fillId="19" borderId="0" xfId="0" applyFont="1" applyFill="1"/>
    <xf numFmtId="43" fontId="2" fillId="11" borderId="0" xfId="1" applyFont="1" applyFill="1"/>
    <xf numFmtId="43" fontId="2" fillId="0" borderId="1" xfId="1" applyFont="1" applyBorder="1"/>
    <xf numFmtId="43" fontId="2" fillId="11" borderId="1" xfId="1" applyFont="1" applyFill="1" applyBorder="1"/>
    <xf numFmtId="0" fontId="4" fillId="19" borderId="9" xfId="0" applyFont="1" applyFill="1" applyBorder="1"/>
    <xf numFmtId="43" fontId="2" fillId="0" borderId="9" xfId="1" applyFont="1" applyBorder="1"/>
    <xf numFmtId="0" fontId="12" fillId="0" borderId="11" xfId="5" applyFont="1" applyBorder="1" applyAlignment="1">
      <alignment wrapText="1"/>
    </xf>
    <xf numFmtId="191" fontId="2" fillId="0" borderId="0" xfId="1" applyNumberFormat="1" applyFont="1"/>
    <xf numFmtId="188" fontId="2" fillId="12" borderId="0" xfId="0" applyNumberFormat="1" applyFont="1" applyFill="1" applyAlignment="1">
      <alignment horizontal="right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188" fontId="16" fillId="0" borderId="0" xfId="1" applyNumberFormat="1" applyFont="1" applyFill="1" applyBorder="1" applyAlignment="1">
      <alignment vertical="center"/>
    </xf>
    <xf numFmtId="43" fontId="15" fillId="0" borderId="0" xfId="1" applyFont="1" applyFill="1" applyBorder="1" applyAlignment="1">
      <alignment vertical="center"/>
    </xf>
    <xf numFmtId="0" fontId="15" fillId="0" borderId="0" xfId="0" applyFont="1" applyAlignment="1">
      <alignment horizontal="left" vertical="center"/>
    </xf>
    <xf numFmtId="189" fontId="15" fillId="0" borderId="0" xfId="0" applyNumberFormat="1" applyFont="1" applyAlignment="1">
      <alignment vertical="center"/>
    </xf>
    <xf numFmtId="0" fontId="15" fillId="3" borderId="2" xfId="7" applyFont="1" applyFill="1" applyBorder="1" applyAlignment="1">
      <alignment horizontal="center" vertical="center"/>
    </xf>
    <xf numFmtId="190" fontId="16" fillId="3" borderId="2" xfId="1" applyNumberFormat="1" applyFont="1" applyFill="1" applyBorder="1" applyAlignment="1">
      <alignment horizontal="center" vertical="center"/>
    </xf>
    <xf numFmtId="43" fontId="15" fillId="3" borderId="0" xfId="1" applyFont="1" applyFill="1" applyBorder="1" applyAlignment="1">
      <alignment vertical="center"/>
    </xf>
    <xf numFmtId="0" fontId="15" fillId="3" borderId="3" xfId="0" applyFont="1" applyFill="1" applyBorder="1" applyAlignment="1">
      <alignment horizontal="center" vertical="center"/>
    </xf>
    <xf numFmtId="0" fontId="15" fillId="3" borderId="0" xfId="0" applyFont="1" applyFill="1" applyAlignment="1">
      <alignment vertical="center"/>
    </xf>
    <xf numFmtId="0" fontId="15" fillId="3" borderId="0" xfId="0" applyFont="1" applyFill="1" applyAlignment="1">
      <alignment horizontal="left" vertical="center"/>
    </xf>
    <xf numFmtId="189" fontId="15" fillId="3" borderId="0" xfId="0" applyNumberFormat="1" applyFont="1" applyFill="1" applyAlignment="1">
      <alignment vertical="center"/>
    </xf>
    <xf numFmtId="0" fontId="15" fillId="10" borderId="2" xfId="0" applyFont="1" applyFill="1" applyBorder="1" applyAlignment="1">
      <alignment horizontal="center" vertical="center"/>
    </xf>
    <xf numFmtId="0" fontId="15" fillId="10" borderId="2" xfId="0" applyFont="1" applyFill="1" applyBorder="1" applyAlignment="1">
      <alignment vertical="center"/>
    </xf>
    <xf numFmtId="188" fontId="16" fillId="10" borderId="2" xfId="1" applyNumberFormat="1" applyFont="1" applyFill="1" applyBorder="1" applyAlignment="1">
      <alignment vertical="center"/>
    </xf>
    <xf numFmtId="188" fontId="16" fillId="10" borderId="2" xfId="1" applyNumberFormat="1" applyFont="1" applyFill="1" applyBorder="1" applyAlignment="1">
      <alignment horizontal="right" vertical="center" wrapText="1"/>
    </xf>
    <xf numFmtId="188" fontId="15" fillId="10" borderId="0" xfId="1" applyNumberFormat="1" applyFont="1" applyFill="1" applyBorder="1" applyAlignment="1">
      <alignment vertical="center"/>
    </xf>
    <xf numFmtId="0" fontId="15" fillId="10" borderId="0" xfId="0" applyFont="1" applyFill="1" applyAlignment="1">
      <alignment horizontal="center" vertical="center"/>
    </xf>
    <xf numFmtId="0" fontId="15" fillId="10" borderId="0" xfId="0" applyFont="1" applyFill="1" applyAlignment="1">
      <alignment vertical="center"/>
    </xf>
    <xf numFmtId="0" fontId="15" fillId="10" borderId="0" xfId="0" applyFont="1" applyFill="1" applyAlignment="1">
      <alignment horizontal="left" vertical="center"/>
    </xf>
    <xf numFmtId="189" fontId="15" fillId="10" borderId="0" xfId="0" applyNumberFormat="1" applyFont="1" applyFill="1" applyAlignment="1">
      <alignment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188" fontId="16" fillId="0" borderId="2" xfId="1" applyNumberFormat="1" applyFont="1" applyFill="1" applyBorder="1" applyAlignment="1">
      <alignment vertical="center"/>
    </xf>
    <xf numFmtId="188" fontId="15" fillId="0" borderId="0" xfId="1" applyNumberFormat="1" applyFont="1" applyFill="1" applyBorder="1" applyAlignment="1">
      <alignment vertical="center"/>
    </xf>
    <xf numFmtId="188" fontId="16" fillId="0" borderId="2" xfId="1" applyNumberFormat="1" applyFont="1" applyFill="1" applyBorder="1" applyAlignment="1">
      <alignment horizontal="right" vertical="center" wrapText="1"/>
    </xf>
    <xf numFmtId="0" fontId="17" fillId="0" borderId="2" xfId="0" applyFont="1" applyBorder="1" applyAlignment="1">
      <alignment vertical="center"/>
    </xf>
    <xf numFmtId="188" fontId="17" fillId="0" borderId="2" xfId="1" applyNumberFormat="1" applyFont="1" applyFill="1" applyBorder="1" applyAlignment="1">
      <alignment vertical="center"/>
    </xf>
    <xf numFmtId="188" fontId="18" fillId="0" borderId="0" xfId="1" applyNumberFormat="1" applyFont="1" applyFill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left" vertical="center"/>
    </xf>
    <xf numFmtId="189" fontId="18" fillId="0" borderId="0" xfId="0" applyNumberFormat="1" applyFont="1" applyAlignment="1">
      <alignment vertical="center"/>
    </xf>
    <xf numFmtId="0" fontId="15" fillId="0" borderId="2" xfId="0" applyFont="1" applyBorder="1" applyAlignment="1">
      <alignment horizontal="center" vertical="center" wrapText="1"/>
    </xf>
    <xf numFmtId="0" fontId="15" fillId="0" borderId="2" xfId="8" applyFont="1" applyBorder="1" applyAlignment="1">
      <alignment vertical="center"/>
    </xf>
    <xf numFmtId="0" fontId="19" fillId="0" borderId="11" xfId="8" applyFont="1" applyBorder="1" applyAlignment="1">
      <alignment horizontal="left" vertical="center"/>
    </xf>
    <xf numFmtId="0" fontId="19" fillId="10" borderId="11" xfId="8" applyFont="1" applyFill="1" applyBorder="1" applyAlignment="1">
      <alignment horizontal="left" vertical="center"/>
    </xf>
    <xf numFmtId="0" fontId="19" fillId="20" borderId="11" xfId="8" applyFont="1" applyFill="1" applyBorder="1" applyAlignment="1">
      <alignment horizontal="left" vertical="center"/>
    </xf>
    <xf numFmtId="0" fontId="19" fillId="21" borderId="11" xfId="8" applyFont="1" applyFill="1" applyBorder="1" applyAlignment="1">
      <alignment horizontal="left" vertical="center"/>
    </xf>
    <xf numFmtId="0" fontId="17" fillId="22" borderId="11" xfId="8" applyFont="1" applyFill="1" applyBorder="1" applyAlignment="1">
      <alignment horizontal="left" vertical="center"/>
    </xf>
    <xf numFmtId="0" fontId="15" fillId="23" borderId="2" xfId="0" applyFont="1" applyFill="1" applyBorder="1" applyAlignment="1">
      <alignment horizontal="center" vertical="center"/>
    </xf>
    <xf numFmtId="0" fontId="15" fillId="23" borderId="2" xfId="0" applyFont="1" applyFill="1" applyBorder="1" applyAlignment="1">
      <alignment vertical="center"/>
    </xf>
    <xf numFmtId="188" fontId="16" fillId="23" borderId="2" xfId="1" applyNumberFormat="1" applyFont="1" applyFill="1" applyBorder="1" applyAlignment="1">
      <alignment vertical="center"/>
    </xf>
    <xf numFmtId="188" fontId="15" fillId="23" borderId="0" xfId="1" applyNumberFormat="1" applyFont="1" applyFill="1" applyBorder="1" applyAlignment="1">
      <alignment vertical="center"/>
    </xf>
    <xf numFmtId="0" fontId="15" fillId="23" borderId="0" xfId="0" applyFont="1" applyFill="1" applyAlignment="1">
      <alignment horizontal="center" vertical="center"/>
    </xf>
    <xf numFmtId="0" fontId="15" fillId="23" borderId="0" xfId="0" applyFont="1" applyFill="1" applyAlignment="1">
      <alignment vertical="center"/>
    </xf>
    <xf numFmtId="0" fontId="19" fillId="23" borderId="11" xfId="8" applyFont="1" applyFill="1" applyBorder="1" applyAlignment="1">
      <alignment horizontal="left" vertical="center"/>
    </xf>
    <xf numFmtId="0" fontId="15" fillId="23" borderId="0" xfId="0" applyFont="1" applyFill="1" applyAlignment="1">
      <alignment horizontal="left" vertical="center"/>
    </xf>
    <xf numFmtId="189" fontId="15" fillId="23" borderId="0" xfId="0" applyNumberFormat="1" applyFont="1" applyFill="1" applyAlignment="1">
      <alignment vertical="center"/>
    </xf>
    <xf numFmtId="189" fontId="15" fillId="23" borderId="0" xfId="0" applyNumberFormat="1" applyFont="1" applyFill="1" applyAlignment="1">
      <alignment horizontal="right" vertical="center"/>
    </xf>
    <xf numFmtId="0" fontId="19" fillId="22" borderId="11" xfId="8" applyFont="1" applyFill="1" applyBorder="1" applyAlignment="1">
      <alignment horizontal="left" vertical="center"/>
    </xf>
    <xf numFmtId="0" fontId="15" fillId="22" borderId="0" xfId="0" applyFont="1" applyFill="1" applyAlignment="1">
      <alignment vertical="center"/>
    </xf>
    <xf numFmtId="0" fontId="19" fillId="24" borderId="11" xfId="8" applyFont="1" applyFill="1" applyBorder="1" applyAlignment="1">
      <alignment horizontal="left" vertical="center"/>
    </xf>
    <xf numFmtId="0" fontId="19" fillId="0" borderId="0" xfId="8" applyFont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2" fontId="2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2" fontId="0" fillId="0" borderId="2" xfId="0" applyNumberFormat="1" applyBorder="1"/>
    <xf numFmtId="1" fontId="0" fillId="0" borderId="0" xfId="0" applyNumberFormat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1" applyNumberFormat="1" applyFont="1" applyBorder="1" applyAlignment="1">
      <alignment horizontal="right"/>
    </xf>
    <xf numFmtId="2" fontId="0" fillId="0" borderId="0" xfId="0" applyNumberFormat="1"/>
    <xf numFmtId="0" fontId="3" fillId="0" borderId="0" xfId="0" applyFont="1"/>
    <xf numFmtId="0" fontId="21" fillId="0" borderId="0" xfId="0" applyFont="1"/>
    <xf numFmtId="2" fontId="2" fillId="0" borderId="2" xfId="0" applyNumberFormat="1" applyFont="1" applyBorder="1" applyAlignment="1">
      <alignment horizontal="right"/>
    </xf>
    <xf numFmtId="0" fontId="4" fillId="25" borderId="2" xfId="0" applyFont="1" applyFill="1" applyBorder="1" applyAlignment="1">
      <alignment horizontal="center" vertical="center" wrapText="1"/>
    </xf>
    <xf numFmtId="17" fontId="4" fillId="27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/>
    <xf numFmtId="2" fontId="20" fillId="0" borderId="2" xfId="0" applyNumberFormat="1" applyFont="1" applyFill="1" applyBorder="1"/>
    <xf numFmtId="0" fontId="8" fillId="0" borderId="2" xfId="0" applyFont="1" applyBorder="1"/>
    <xf numFmtId="2" fontId="22" fillId="0" borderId="2" xfId="0" applyNumberFormat="1" applyFont="1" applyBorder="1"/>
    <xf numFmtId="1" fontId="22" fillId="0" borderId="2" xfId="0" applyNumberFormat="1" applyFont="1" applyBorder="1"/>
    <xf numFmtId="0" fontId="9" fillId="28" borderId="2" xfId="9" applyFont="1" applyFill="1" applyBorder="1" applyAlignment="1">
      <alignment horizontal="center" vertical="center" wrapText="1"/>
    </xf>
    <xf numFmtId="0" fontId="9" fillId="29" borderId="2" xfId="9" applyFont="1" applyFill="1" applyBorder="1" applyAlignment="1">
      <alignment horizontal="center" vertical="center" wrapText="1"/>
    </xf>
    <xf numFmtId="40" fontId="9" fillId="9" borderId="2" xfId="9" applyNumberFormat="1" applyFont="1" applyFill="1" applyBorder="1" applyAlignment="1">
      <alignment horizontal="center" vertical="center" wrapText="1"/>
    </xf>
    <xf numFmtId="188" fontId="2" fillId="0" borderId="4" xfId="1" applyNumberFormat="1" applyFont="1" applyBorder="1"/>
    <xf numFmtId="43" fontId="0" fillId="0" borderId="0" xfId="0" applyNumberFormat="1"/>
    <xf numFmtId="43" fontId="6" fillId="0" borderId="0" xfId="0" applyNumberFormat="1" applyFont="1"/>
    <xf numFmtId="0" fontId="4" fillId="2" borderId="2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5" borderId="2" xfId="0" applyFont="1" applyFill="1" applyBorder="1" applyAlignment="1">
      <alignment horizontal="center" vertical="center" wrapText="1"/>
    </xf>
    <xf numFmtId="0" fontId="9" fillId="8" borderId="2" xfId="9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" fontId="4" fillId="26" borderId="2" xfId="0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0" fontId="3" fillId="0" borderId="5" xfId="0" applyFont="1" applyBorder="1" applyAlignment="1"/>
    <xf numFmtId="0" fontId="7" fillId="0" borderId="0" xfId="0" applyFont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" fillId="3" borderId="5" xfId="3" applyFont="1" applyFill="1" applyBorder="1" applyAlignment="1">
      <alignment horizontal="center"/>
    </xf>
    <xf numFmtId="0" fontId="4" fillId="3" borderId="6" xfId="3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3" borderId="3" xfId="3" applyFont="1" applyFill="1" applyBorder="1" applyAlignment="1">
      <alignment horizontal="center" vertical="center" wrapText="1"/>
    </xf>
    <xf numFmtId="0" fontId="4" fillId="3" borderId="4" xfId="3" applyFont="1" applyFill="1" applyBorder="1" applyAlignment="1">
      <alignment horizontal="center" vertical="center" wrapText="1"/>
    </xf>
    <xf numFmtId="0" fontId="4" fillId="3" borderId="5" xfId="3" applyFont="1" applyFill="1" applyBorder="1" applyAlignment="1">
      <alignment horizontal="center" vertical="center" wrapText="1"/>
    </xf>
    <xf numFmtId="0" fontId="4" fillId="3" borderId="7" xfId="3" applyFont="1" applyFill="1" applyBorder="1" applyAlignment="1">
      <alignment horizontal="center" vertical="center" wrapText="1"/>
    </xf>
    <xf numFmtId="0" fontId="4" fillId="3" borderId="6" xfId="3" applyFont="1" applyFill="1" applyBorder="1" applyAlignment="1">
      <alignment horizontal="center" vertical="center" wrapText="1"/>
    </xf>
    <xf numFmtId="43" fontId="2" fillId="0" borderId="0" xfId="1" applyFont="1" applyAlignment="1">
      <alignment horizontal="center"/>
    </xf>
    <xf numFmtId="0" fontId="4" fillId="16" borderId="0" xfId="0" applyFont="1" applyFill="1" applyAlignment="1">
      <alignment horizontal="center"/>
    </xf>
    <xf numFmtId="0" fontId="7" fillId="8" borderId="5" xfId="0" applyFont="1" applyFill="1" applyBorder="1" applyAlignment="1">
      <alignment horizontal="center"/>
    </xf>
    <xf numFmtId="0" fontId="7" fillId="8" borderId="7" xfId="0" applyFont="1" applyFill="1" applyBorder="1" applyAlignment="1">
      <alignment horizontal="center"/>
    </xf>
    <xf numFmtId="0" fontId="7" fillId="8" borderId="6" xfId="0" applyFont="1" applyFill="1" applyBorder="1" applyAlignment="1">
      <alignment horizontal="center"/>
    </xf>
    <xf numFmtId="0" fontId="7" fillId="9" borderId="5" xfId="0" applyFont="1" applyFill="1" applyBorder="1" applyAlignment="1">
      <alignment horizontal="center"/>
    </xf>
    <xf numFmtId="0" fontId="7" fillId="9" borderId="7" xfId="0" applyFont="1" applyFill="1" applyBorder="1" applyAlignment="1">
      <alignment horizontal="center"/>
    </xf>
    <xf numFmtId="0" fontId="7" fillId="9" borderId="6" xfId="0" applyFont="1" applyFill="1" applyBorder="1" applyAlignment="1">
      <alignment horizontal="center"/>
    </xf>
    <xf numFmtId="0" fontId="24" fillId="29" borderId="2" xfId="9" applyFont="1" applyFill="1" applyBorder="1" applyAlignment="1">
      <alignment horizontal="center" vertical="center"/>
    </xf>
    <xf numFmtId="40" fontId="24" fillId="9" borderId="2" xfId="9" applyNumberFormat="1" applyFont="1" applyFill="1" applyBorder="1" applyAlignment="1">
      <alignment horizontal="center" vertical="center"/>
    </xf>
    <xf numFmtId="0" fontId="24" fillId="30" borderId="5" xfId="9" applyFont="1" applyFill="1" applyBorder="1" applyAlignment="1">
      <alignment horizontal="center" vertical="center"/>
    </xf>
    <xf numFmtId="0" fontId="24" fillId="30" borderId="7" xfId="9" applyFont="1" applyFill="1" applyBorder="1" applyAlignment="1">
      <alignment horizontal="center" vertical="center"/>
    </xf>
    <xf numFmtId="0" fontId="24" fillId="30" borderId="6" xfId="9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 wrapText="1"/>
    </xf>
    <xf numFmtId="0" fontId="24" fillId="28" borderId="2" xfId="9" applyFont="1" applyFill="1" applyBorder="1" applyAlignment="1">
      <alignment horizontal="center" vertical="center"/>
    </xf>
    <xf numFmtId="0" fontId="9" fillId="3" borderId="3" xfId="2" applyFont="1" applyFill="1" applyBorder="1" applyAlignment="1">
      <alignment horizontal="center" vertical="center" wrapText="1"/>
    </xf>
    <xf numFmtId="0" fontId="9" fillId="3" borderId="4" xfId="2" applyFont="1" applyFill="1" applyBorder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26" fillId="0" borderId="1" xfId="0" applyFont="1" applyBorder="1" applyAlignment="1">
      <alignment horizontal="left"/>
    </xf>
    <xf numFmtId="0" fontId="3" fillId="3" borderId="3" xfId="2" applyFont="1" applyFill="1" applyBorder="1" applyAlignment="1">
      <alignment horizontal="center" vertical="center" wrapText="1"/>
    </xf>
    <xf numFmtId="0" fontId="3" fillId="3" borderId="4" xfId="2" applyFont="1" applyFill="1" applyBorder="1" applyAlignment="1">
      <alignment horizontal="center" vertical="center" wrapText="1"/>
    </xf>
    <xf numFmtId="0" fontId="9" fillId="4" borderId="3" xfId="2" applyFont="1" applyFill="1" applyBorder="1" applyAlignment="1">
      <alignment horizontal="center" vertical="center" wrapText="1"/>
    </xf>
    <xf numFmtId="0" fontId="9" fillId="4" borderId="4" xfId="2" applyFont="1" applyFill="1" applyBorder="1" applyAlignment="1">
      <alignment horizontal="center" vertical="center" wrapText="1"/>
    </xf>
    <xf numFmtId="0" fontId="3" fillId="4" borderId="3" xfId="2" applyFont="1" applyFill="1" applyBorder="1" applyAlignment="1">
      <alignment horizontal="center" vertical="center" wrapText="1"/>
    </xf>
    <xf numFmtId="0" fontId="3" fillId="4" borderId="4" xfId="2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12" xfId="0" applyFont="1" applyBorder="1" applyAlignment="1">
      <alignment horizontal="center" vertical="top" wrapText="1"/>
    </xf>
    <xf numFmtId="0" fontId="4" fillId="0" borderId="13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top" wrapText="1"/>
    </xf>
  </cellXfs>
  <cellStyles count="11">
    <cellStyle name="Normal 2" xfId="2" xr:uid="{A2E69B9B-6CDC-4107-95FC-0AA0DF8CFF1B}"/>
    <cellStyle name="Normal 2 2" xfId="9" xr:uid="{3A17552D-63C3-4246-B2FC-1440C8481B64}"/>
    <cellStyle name="Normal_Sheet2" xfId="6" xr:uid="{EABD100C-56D0-409C-A7DB-ED2B9E71160F}"/>
    <cellStyle name="Normal_ข้อมูลดิบ ต.ค.61 ณ 29 พ.ย.61" xfId="5" xr:uid="{8F019C5D-4471-4A87-9907-B48BA17F527E}"/>
    <cellStyle name="Normal_ข้อมูลดิบ ม.ค.63 ณ 25ก.พ.63" xfId="4" xr:uid="{542F6249-2C0A-44B4-89E3-221B830E27F4}"/>
    <cellStyle name="Normal_ค่าบัญชี_1" xfId="7" xr:uid="{220F2933-6CD4-49E7-915A-EF6E6F5BB12A}"/>
    <cellStyle name="จุลภาค" xfId="1" builtinId="3"/>
    <cellStyle name="ปกติ" xfId="0" builtinId="0"/>
    <cellStyle name="ปกติ 2" xfId="3" xr:uid="{A5E9017D-8EE0-41AB-B5EA-41A1C58D6DEA}"/>
    <cellStyle name="ปกติ 3 2" xfId="10" xr:uid="{BF1DA664-2FDA-4F65-B072-760447B4FD7D}"/>
    <cellStyle name="ปกติ_Sheet1" xfId="8" xr:uid="{0AF682DB-DBD0-4688-B7EF-FEE7314B0039}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882514141342128E-2"/>
          <c:y val="0.1097768578588435"/>
          <c:w val="0.83596062372488855"/>
          <c:h val="0.761269614025519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'Unit Cost ประเทศ 2-65'!$D$21</c:f>
              <c:strCache>
                <c:ptCount val="1"/>
                <c:pt idx="0">
                  <c:v>ร้อยละ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5940988674155482E-3"/>
                  <c:y val="7.92814035280305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22-4120-B82D-CEB493C36379}"/>
                </c:ext>
              </c:extLst>
            </c:dLbl>
            <c:dLbl>
              <c:idx val="1"/>
              <c:layout>
                <c:manualLayout>
                  <c:x val="-1.5104020438426915E-3"/>
                  <c:y val="3.45892495644182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22-4120-B82D-CEB493C36379}"/>
                </c:ext>
              </c:extLst>
            </c:dLbl>
            <c:dLbl>
              <c:idx val="2"/>
              <c:layout>
                <c:manualLayout>
                  <c:x val="-2.807951772948E-17"/>
                  <c:y val="8.64130896743776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22-4120-B82D-CEB493C36379}"/>
                </c:ext>
              </c:extLst>
            </c:dLbl>
            <c:dLbl>
              <c:idx val="3"/>
              <c:layout>
                <c:manualLayout>
                  <c:x val="0"/>
                  <c:y val="5.3685975587681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22-4120-B82D-CEB493C36379}"/>
                </c:ext>
              </c:extLst>
            </c:dLbl>
            <c:dLbl>
              <c:idx val="4"/>
              <c:layout>
                <c:manualLayout>
                  <c:x val="0"/>
                  <c:y val="5.3685975587681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22-4120-B82D-CEB493C36379}"/>
                </c:ext>
              </c:extLst>
            </c:dLbl>
            <c:dLbl>
              <c:idx val="5"/>
              <c:layout>
                <c:manualLayout>
                  <c:x val="2.3472669778950213E-5"/>
                  <c:y val="5.36863735345664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22-4120-B82D-CEB493C36379}"/>
                </c:ext>
              </c:extLst>
            </c:dLbl>
            <c:dLbl>
              <c:idx val="6"/>
              <c:layout>
                <c:manualLayout>
                  <c:x val="-5.7583406402582801E-17"/>
                  <c:y val="8.07312707072190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22-4120-B82D-CEB493C36379}"/>
                </c:ext>
              </c:extLst>
            </c:dLbl>
            <c:dLbl>
              <c:idx val="7"/>
              <c:layout>
                <c:manualLayout>
                  <c:x val="-1.1231807091792E-16"/>
                  <c:y val="-1.15744102446232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22-4120-B82D-CEB493C36379}"/>
                </c:ext>
              </c:extLst>
            </c:dLbl>
            <c:dLbl>
              <c:idx val="8"/>
              <c:layout>
                <c:manualLayout>
                  <c:x val="4.7823995645882517E-3"/>
                  <c:y val="-1.84513345452020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22-4120-B82D-CEB493C36379}"/>
                </c:ext>
              </c:extLst>
            </c:dLbl>
            <c:dLbl>
              <c:idx val="9"/>
              <c:layout>
                <c:manualLayout>
                  <c:x val="0"/>
                  <c:y val="1.8930795962497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22-4120-B82D-CEB493C36379}"/>
                </c:ext>
              </c:extLst>
            </c:dLbl>
            <c:dLbl>
              <c:idx val="10"/>
              <c:layout>
                <c:manualLayout>
                  <c:x val="1.5704611477897767E-3"/>
                  <c:y val="8.64130896743776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22-4120-B82D-CEB493C36379}"/>
                </c:ext>
              </c:extLst>
            </c:dLbl>
            <c:dLbl>
              <c:idx val="11"/>
              <c:layout>
                <c:manualLayout>
                  <c:x val="3.1409222955794411E-3"/>
                  <c:y val="6.50504306646490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22-4120-B82D-CEB493C363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[3]ประเทศ!$A$22:$A$33</c:f>
              <c:strCache>
                <c:ptCount val="12"/>
                <c:pt idx="0">
                  <c:v>เขต 1</c:v>
                </c:pt>
                <c:pt idx="1">
                  <c:v>เขต 2</c:v>
                </c:pt>
                <c:pt idx="2">
                  <c:v>เขต 3</c:v>
                </c:pt>
                <c:pt idx="3">
                  <c:v>เขต 4</c:v>
                </c:pt>
                <c:pt idx="4">
                  <c:v>เขต 5</c:v>
                </c:pt>
                <c:pt idx="5">
                  <c:v>เขต 6</c:v>
                </c:pt>
                <c:pt idx="6">
                  <c:v>เขต 7</c:v>
                </c:pt>
                <c:pt idx="7">
                  <c:v>เขต 8</c:v>
                </c:pt>
                <c:pt idx="8">
                  <c:v>เขต 9</c:v>
                </c:pt>
                <c:pt idx="9">
                  <c:v>เขต 10</c:v>
                </c:pt>
                <c:pt idx="10">
                  <c:v>เขต 11</c:v>
                </c:pt>
                <c:pt idx="11">
                  <c:v>เขต 12</c:v>
                </c:pt>
              </c:strCache>
            </c:strRef>
          </c:cat>
          <c:val>
            <c:numRef>
              <c:f>'Unit Cost ประเทศ 2-65'!$D$22:$D$33</c:f>
              <c:numCache>
                <c:formatCode>0.00</c:formatCode>
                <c:ptCount val="12"/>
                <c:pt idx="0">
                  <c:v>80.392156862745097</c:v>
                </c:pt>
                <c:pt idx="1">
                  <c:v>74.468085106382972</c:v>
                </c:pt>
                <c:pt idx="2">
                  <c:v>77.777777777777771</c:v>
                </c:pt>
                <c:pt idx="3">
                  <c:v>75</c:v>
                </c:pt>
                <c:pt idx="4">
                  <c:v>73.134328358208961</c:v>
                </c:pt>
                <c:pt idx="5">
                  <c:v>65.753424657534254</c:v>
                </c:pt>
                <c:pt idx="6">
                  <c:v>70.129870129870127</c:v>
                </c:pt>
                <c:pt idx="7">
                  <c:v>82.954545454545453</c:v>
                </c:pt>
                <c:pt idx="8">
                  <c:v>87.640449438202253</c:v>
                </c:pt>
                <c:pt idx="9">
                  <c:v>69.014084507042256</c:v>
                </c:pt>
                <c:pt idx="10">
                  <c:v>75.609756097560975</c:v>
                </c:pt>
                <c:pt idx="11">
                  <c:v>65.384615384615387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2-4120-B82D-CEB493C3637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38834432"/>
        <c:axId val="238837120"/>
      </c:barChart>
      <c:catAx>
        <c:axId val="238834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38837120"/>
        <c:crosses val="autoZero"/>
        <c:auto val="1"/>
        <c:lblAlgn val="ctr"/>
        <c:lblOffset val="100"/>
        <c:noMultiLvlLbl val="0"/>
      </c:catAx>
      <c:valAx>
        <c:axId val="23883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38834432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2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1791305001921"/>
          <c:y val="0.17044392888388951"/>
          <c:w val="0.81609242927740777"/>
          <c:h val="0.639582867155010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'สรุปUnit Cost จังหวัด'!$L$7</c:f>
              <c:strCache>
                <c:ptCount val="1"/>
                <c:pt idx="0">
                  <c:v>ไตรมาส 2/65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1.3082155939298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4E-4E47-BC19-B1B46A38C596}"/>
                </c:ext>
              </c:extLst>
            </c:dLbl>
            <c:dLbl>
              <c:idx val="4"/>
              <c:layout>
                <c:manualLayout>
                  <c:x val="-1.60565189466929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4E-4E47-BC19-B1B46A38C596}"/>
                </c:ext>
              </c:extLst>
            </c:dLbl>
            <c:dLbl>
              <c:idx val="5"/>
              <c:layout>
                <c:manualLayout>
                  <c:x val="0"/>
                  <c:y val="-2.69801439655207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4E-4E47-BC19-B1B46A38C5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'สรุปUnit Cost จังหวัด'!$K$8:$K$15</c:f>
              <c:strCache>
                <c:ptCount val="8"/>
                <c:pt idx="0">
                  <c:v>นครพนม</c:v>
                </c:pt>
                <c:pt idx="1">
                  <c:v>บึงกาฬ</c:v>
                </c:pt>
                <c:pt idx="2">
                  <c:v>เลย</c:v>
                </c:pt>
                <c:pt idx="3">
                  <c:v>สกลนคร</c:v>
                </c:pt>
                <c:pt idx="4">
                  <c:v>หนองคาย</c:v>
                </c:pt>
                <c:pt idx="5">
                  <c:v>หนองบัวลำภู</c:v>
                </c:pt>
                <c:pt idx="6">
                  <c:v>อุดรธานี</c:v>
                </c:pt>
                <c:pt idx="7">
                  <c:v>รวมทั้งเขต</c:v>
                </c:pt>
              </c:strCache>
            </c:strRef>
          </c:cat>
          <c:val>
            <c:numRef>
              <c:f>'สรุปUnit Cost จังหวัด'!$L$8:$L$15</c:f>
              <c:numCache>
                <c:formatCode>0</c:formatCode>
                <c:ptCount val="8"/>
                <c:pt idx="0" formatCode="0.00">
                  <c:v>75</c:v>
                </c:pt>
                <c:pt idx="1">
                  <c:v>100</c:v>
                </c:pt>
                <c:pt idx="2" formatCode="0.00">
                  <c:v>92.86</c:v>
                </c:pt>
                <c:pt idx="3" formatCode="0.00">
                  <c:v>50</c:v>
                </c:pt>
                <c:pt idx="4" formatCode="0.00">
                  <c:v>88.89</c:v>
                </c:pt>
                <c:pt idx="5" formatCode="0.00">
                  <c:v>83.33</c:v>
                </c:pt>
                <c:pt idx="6">
                  <c:v>100</c:v>
                </c:pt>
                <c:pt idx="7" formatCode="0.00">
                  <c:v>82.95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E-4E47-BC19-B1B46A38C596}"/>
            </c:ext>
          </c:extLst>
        </c:ser>
        <c:ser>
          <c:idx val="0"/>
          <c:order val="1"/>
          <c:tx>
            <c:strRef>
              <c:f>'สรุปUnit Cost จังหวัด'!$M$7</c:f>
              <c:strCache>
                <c:ptCount val="1"/>
                <c:pt idx="0">
                  <c:v>เม.ย.-65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20666987333651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4E-4E47-BC19-B1B46A38C596}"/>
                </c:ext>
              </c:extLst>
            </c:dLbl>
            <c:dLbl>
              <c:idx val="2"/>
              <c:layout>
                <c:manualLayout>
                  <c:x val="1.6033761675744288E-3"/>
                  <c:y val="7.75122889858543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4E-4E47-BC19-B1B46A38C596}"/>
                </c:ext>
              </c:extLst>
            </c:dLbl>
            <c:dLbl>
              <c:idx val="3"/>
              <c:layout>
                <c:manualLayout>
                  <c:x val="4.8100048100048103E-3"/>
                  <c:y val="5.20020800832033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4E-4E47-BC19-B1B46A38C596}"/>
                </c:ext>
              </c:extLst>
            </c:dLbl>
            <c:dLbl>
              <c:idx val="5"/>
              <c:layout>
                <c:manualLayout>
                  <c:x val="4.81000481000481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4E-4E47-BC19-B1B46A38C596}"/>
                </c:ext>
              </c:extLst>
            </c:dLbl>
            <c:dLbl>
              <c:idx val="7"/>
              <c:layout>
                <c:manualLayout>
                  <c:x val="1.60333493666827E-3"/>
                  <c:y val="1.0400416016640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4E-4E47-BC19-B1B46A38C5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'สรุปUnit Cost จังหวัด'!$K$8:$K$15</c:f>
              <c:strCache>
                <c:ptCount val="8"/>
                <c:pt idx="0">
                  <c:v>นครพนม</c:v>
                </c:pt>
                <c:pt idx="1">
                  <c:v>บึงกาฬ</c:v>
                </c:pt>
                <c:pt idx="2">
                  <c:v>เลย</c:v>
                </c:pt>
                <c:pt idx="3">
                  <c:v>สกลนคร</c:v>
                </c:pt>
                <c:pt idx="4">
                  <c:v>หนองคาย</c:v>
                </c:pt>
                <c:pt idx="5">
                  <c:v>หนองบัวลำภู</c:v>
                </c:pt>
                <c:pt idx="6">
                  <c:v>อุดรธานี</c:v>
                </c:pt>
                <c:pt idx="7">
                  <c:v>รวมทั้งเขต</c:v>
                </c:pt>
              </c:strCache>
            </c:strRef>
          </c:cat>
          <c:val>
            <c:numRef>
              <c:f>'สรุปUnit Cost จังหวัด'!$M$8:$M$15</c:f>
              <c:numCache>
                <c:formatCode>0</c:formatCode>
                <c:ptCount val="8"/>
                <c:pt idx="0" formatCode="0.00">
                  <c:v>66.67</c:v>
                </c:pt>
                <c:pt idx="1">
                  <c:v>100</c:v>
                </c:pt>
                <c:pt idx="2" formatCode="0.00">
                  <c:v>85.71</c:v>
                </c:pt>
                <c:pt idx="3" formatCode="0.00">
                  <c:v>44.44</c:v>
                </c:pt>
                <c:pt idx="4">
                  <c:v>100</c:v>
                </c:pt>
                <c:pt idx="5" formatCode="0.00">
                  <c:v>66.67</c:v>
                </c:pt>
                <c:pt idx="6">
                  <c:v>100</c:v>
                </c:pt>
                <c:pt idx="7" formatCode="0.00">
                  <c:v>79.55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4E-4E47-BC19-B1B46A38C596}"/>
            </c:ext>
          </c:extLst>
        </c:ser>
        <c:ser>
          <c:idx val="2"/>
          <c:order val="2"/>
          <c:tx>
            <c:strRef>
              <c:f>'สรุปUnit Cost จังหวัด'!$N$7</c:f>
              <c:strCache>
                <c:ptCount val="1"/>
                <c:pt idx="0">
                  <c:v>พ.ค.-65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'สรุปUnit Cost จังหวัด'!$K$8:$K$15</c:f>
              <c:strCache>
                <c:ptCount val="8"/>
                <c:pt idx="0">
                  <c:v>นครพนม</c:v>
                </c:pt>
                <c:pt idx="1">
                  <c:v>บึงกาฬ</c:v>
                </c:pt>
                <c:pt idx="2">
                  <c:v>เลย</c:v>
                </c:pt>
                <c:pt idx="3">
                  <c:v>สกลนคร</c:v>
                </c:pt>
                <c:pt idx="4">
                  <c:v>หนองคาย</c:v>
                </c:pt>
                <c:pt idx="5">
                  <c:v>หนองบัวลำภู</c:v>
                </c:pt>
                <c:pt idx="6">
                  <c:v>อุดรธานี</c:v>
                </c:pt>
                <c:pt idx="7">
                  <c:v>รวมทั้งเขต</c:v>
                </c:pt>
              </c:strCache>
            </c:strRef>
          </c:cat>
          <c:val>
            <c:numRef>
              <c:f>'สรุปUnit Cost จังหวัด'!$N$8:$N$15</c:f>
              <c:numCache>
                <c:formatCode>0</c:formatCode>
                <c:ptCount val="8"/>
                <c:pt idx="0" formatCode="0.00">
                  <c:v>58.33</c:v>
                </c:pt>
                <c:pt idx="1">
                  <c:v>100</c:v>
                </c:pt>
                <c:pt idx="2" formatCode="0.00">
                  <c:v>85.71</c:v>
                </c:pt>
                <c:pt idx="3" formatCode="0.00">
                  <c:v>72.22</c:v>
                </c:pt>
                <c:pt idx="4" formatCode="0.00">
                  <c:v>88.89</c:v>
                </c:pt>
                <c:pt idx="5" formatCode="0.00">
                  <c:v>50</c:v>
                </c:pt>
                <c:pt idx="6" formatCode="0.00">
                  <c:v>95.24</c:v>
                </c:pt>
                <c:pt idx="7" formatCode="0.00">
                  <c:v>80.680000000000007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4E-4E47-BC19-B1B46A38C5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38373888"/>
        <c:axId val="238375680"/>
      </c:barChart>
      <c:catAx>
        <c:axId val="238373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38375680"/>
        <c:crosses val="autoZero"/>
        <c:auto val="1"/>
        <c:lblAlgn val="ctr"/>
        <c:lblOffset val="100"/>
        <c:noMultiLvlLbl val="0"/>
      </c:catAx>
      <c:valAx>
        <c:axId val="23837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38373888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2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</c:dTable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0341632721134507"/>
          <c:y val="0.12365151127296517"/>
          <c:w val="0.26385125204763926"/>
          <c:h val="4.30487706893781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453388</xdr:colOff>
      <xdr:row>19</xdr:row>
      <xdr:rowOff>112394</xdr:rowOff>
    </xdr:from>
    <xdr:to>
      <xdr:col>15</xdr:col>
      <xdr:colOff>647700</xdr:colOff>
      <xdr:row>34</xdr:row>
      <xdr:rowOff>25400</xdr:rowOff>
    </xdr:to>
    <xdr:graphicFrame macro="">
      <xdr:nvGraphicFramePr>
        <xdr:cNvPr id="2" name="แผนภูมิ 1">
          <a:extLst>
            <a:ext uri="{FF2B5EF4-FFF2-40B4-BE49-F238E27FC236}">
              <a16:creationId xmlns:a16="http://schemas.microsoft.com/office/drawing/2014/main" id="{A8113DD0-A959-4F47-9957-22E6F8BEA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0.16565</cdr:x>
      <cdr:y>0.02902</cdr:y>
    </cdr:from>
    <cdr:to>
      <cdr:x>0.95897</cdr:x>
      <cdr:y>0.15625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38225" y="123825"/>
          <a:ext cx="4972050" cy="542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th-TH" sz="1100"/>
        </a:p>
      </cdr:txBody>
    </cdr:sp>
  </cdr:relSizeAnchor>
  <cdr:relSizeAnchor xmlns:cdr="http://schemas.openxmlformats.org/drawingml/2006/chartDrawing">
    <cdr:from>
      <cdr:x>0.15653</cdr:x>
      <cdr:y>0.02232</cdr:y>
    </cdr:from>
    <cdr:to>
      <cdr:x>0.87538</cdr:x>
      <cdr:y>0.14063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981075" y="95250"/>
          <a:ext cx="4505325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th-TH" sz="1100"/>
        </a:p>
      </cdr:txBody>
    </cdr:sp>
  </cdr:relSizeAnchor>
  <cdr:relSizeAnchor xmlns:cdr="http://schemas.openxmlformats.org/drawingml/2006/chartDrawing">
    <cdr:from>
      <cdr:x>0.18502</cdr:x>
      <cdr:y>0.01656</cdr:y>
    </cdr:from>
    <cdr:to>
      <cdr:x>0.79901</cdr:x>
      <cdr:y>0.09245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34181" y="86867"/>
          <a:ext cx="5091102" cy="3981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31750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th-TH" sz="1800" b="1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ร้อยละของหน่วยบริการที่มีต้นทุนผู้ป่วยนอกและผู้ป่วยในไม่เกินค่าเฉลี่ยกลุ่ม</a:t>
          </a:r>
        </a:p>
      </cdr:txBody>
    </cdr:sp>
  </cdr:relSizeAnchor>
  <cdr:relSizeAnchor xmlns:cdr="http://schemas.openxmlformats.org/drawingml/2006/chartDrawing">
    <cdr:from>
      <cdr:x>0.06969</cdr:x>
      <cdr:y>0.2221</cdr:y>
    </cdr:from>
    <cdr:to>
      <cdr:x>0.90947</cdr:x>
      <cdr:y>0.22622</cdr:y>
    </cdr:to>
    <cdr:cxnSp macro="">
      <cdr:nvCxnSpPr>
        <cdr:cNvPr id="6" name="ตัวเชื่อมต่อตรง 5">
          <a:extLst xmlns:a="http://schemas.openxmlformats.org/drawingml/2006/main">
            <a:ext uri="{FF2B5EF4-FFF2-40B4-BE49-F238E27FC236}">
              <a16:creationId xmlns:a16="http://schemas.microsoft.com/office/drawing/2014/main" id="{470E0B01-46E2-40B3-A47C-AE9B4A4AC831}"/>
            </a:ext>
          </a:extLst>
        </cdr:cNvPr>
        <cdr:cNvCxnSpPr/>
      </cdr:nvCxnSpPr>
      <cdr:spPr>
        <a:xfrm xmlns:a="http://schemas.openxmlformats.org/drawingml/2006/main" flipV="1">
          <a:off x="577829" y="1165385"/>
          <a:ext cx="6963315" cy="21618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0.62916</cdr:x>
      <cdr:y>0.15588</cdr:y>
    </cdr:from>
    <cdr:to>
      <cdr:x>0.81841</cdr:x>
      <cdr:y>0.23981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686302" y="619126"/>
          <a:ext cx="14097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th-TH" sz="1100"/>
        </a:p>
      </cdr:txBody>
    </cdr:sp>
  </cdr:relSizeAnchor>
  <cdr:relSizeAnchor xmlns:cdr="http://schemas.openxmlformats.org/drawingml/2006/chartDrawing">
    <cdr:from>
      <cdr:x>0.81381</cdr:x>
      <cdr:y>0.10776</cdr:y>
    </cdr:from>
    <cdr:to>
      <cdr:x>0.95987</cdr:x>
      <cdr:y>0.1664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6747977" y="565417"/>
          <a:ext cx="1211116" cy="307709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FF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th-TH" sz="1600" b="1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r>
            <a:rPr lang="th-TH" sz="1600" b="1" baseline="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1600" b="1" u="sng" baseline="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&lt;</a:t>
          </a:r>
          <a:r>
            <a:rPr lang="en-US" sz="1600" b="1" baseline="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600" b="1" baseline="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85</a:t>
          </a:r>
          <a:r>
            <a:rPr lang="en-US" sz="1600" b="1" baseline="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%</a:t>
          </a:r>
          <a:endParaRPr lang="th-TH" sz="1600" b="1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67734</xdr:colOff>
      <xdr:row>17</xdr:row>
      <xdr:rowOff>25400</xdr:rowOff>
    </xdr:from>
    <xdr:to>
      <xdr:col>12</xdr:col>
      <xdr:colOff>313266</xdr:colOff>
      <xdr:row>32</xdr:row>
      <xdr:rowOff>304800</xdr:rowOff>
    </xdr:to>
    <xdr:graphicFrame macro="">
      <xdr:nvGraphicFramePr>
        <xdr:cNvPr id="3" name="แผนภูมิ 2">
          <a:extLst>
            <a:ext uri="{FF2B5EF4-FFF2-40B4-BE49-F238E27FC236}">
              <a16:creationId xmlns:a16="http://schemas.microsoft.com/office/drawing/2014/main" id="{6F0812B1-362C-4258-9606-A04690EA9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0.15602</cdr:x>
      <cdr:y>0.02588</cdr:y>
    </cdr:from>
    <cdr:to>
      <cdr:x>0.84489</cdr:x>
      <cdr:y>0.13972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34019" y="125621"/>
          <a:ext cx="5448721" cy="552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th-TH" sz="1100"/>
        </a:p>
      </cdr:txBody>
    </cdr:sp>
  </cdr:relSizeAnchor>
  <cdr:relSizeAnchor xmlns:cdr="http://schemas.openxmlformats.org/drawingml/2006/chartDrawing">
    <cdr:from>
      <cdr:x>0.15653</cdr:x>
      <cdr:y>0.02232</cdr:y>
    </cdr:from>
    <cdr:to>
      <cdr:x>0.87538</cdr:x>
      <cdr:y>0.14063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981075" y="95250"/>
          <a:ext cx="4505325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th-TH" sz="1100"/>
        </a:p>
      </cdr:txBody>
    </cdr:sp>
  </cdr:relSizeAnchor>
  <cdr:relSizeAnchor xmlns:cdr="http://schemas.openxmlformats.org/drawingml/2006/chartDrawing">
    <cdr:from>
      <cdr:x>0.08295</cdr:x>
      <cdr:y>0.04472</cdr:y>
    </cdr:from>
    <cdr:to>
      <cdr:x>0.91685</cdr:x>
      <cdr:y>0.12061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56077" y="217075"/>
          <a:ext cx="6595782" cy="3683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th-TH" sz="1800" b="1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ร้อยละของหน่วยบริการที่มีต้นทุนผู้ป่วยนอกและผู้ป่วยในไม่เกินค่าเฉลี่ยกลุ่ม</a:t>
          </a:r>
        </a:p>
      </cdr:txBody>
    </cdr:sp>
  </cdr:relSizeAnchor>
  <cdr:relSizeAnchor xmlns:cdr="http://schemas.openxmlformats.org/drawingml/2006/chartDrawing">
    <cdr:from>
      <cdr:x>0.10405</cdr:x>
      <cdr:y>0.35636</cdr:y>
    </cdr:from>
    <cdr:to>
      <cdr:x>0.92004</cdr:x>
      <cdr:y>0.35793</cdr:y>
    </cdr:to>
    <cdr:cxnSp macro="">
      <cdr:nvCxnSpPr>
        <cdr:cNvPr id="6" name="ตัวเชื่อมต่อตรง 5">
          <a:extLst xmlns:a="http://schemas.openxmlformats.org/drawingml/2006/main">
            <a:ext uri="{FF2B5EF4-FFF2-40B4-BE49-F238E27FC236}">
              <a16:creationId xmlns:a16="http://schemas.microsoft.com/office/drawing/2014/main" id="{0B173CD0-76A4-4FB5-8246-3C0C7EA502BF}"/>
            </a:ext>
          </a:extLst>
        </cdr:cNvPr>
        <cdr:cNvCxnSpPr/>
      </cdr:nvCxnSpPr>
      <cdr:spPr>
        <a:xfrm xmlns:a="http://schemas.openxmlformats.org/drawingml/2006/main">
          <a:off x="822960" y="1729740"/>
          <a:ext cx="6454140" cy="762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rgbClr val="FF0000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0.62916</cdr:x>
      <cdr:y>0.15588</cdr:y>
    </cdr:from>
    <cdr:to>
      <cdr:x>0.81841</cdr:x>
      <cdr:y>0.23981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686302" y="619126"/>
          <a:ext cx="14097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th-TH" sz="1100"/>
        </a:p>
      </cdr:txBody>
    </cdr:sp>
  </cdr:relSizeAnchor>
  <cdr:relSizeAnchor xmlns:cdr="http://schemas.openxmlformats.org/drawingml/2006/chartDrawing">
    <cdr:from>
      <cdr:x>0.81552</cdr:x>
      <cdr:y>0.18717</cdr:y>
    </cdr:from>
    <cdr:to>
      <cdr:x>0.95857</cdr:x>
      <cdr:y>0.24647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6450420" y="908509"/>
          <a:ext cx="1131480" cy="287832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FF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th-TH" sz="1400" b="1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r>
            <a:rPr lang="th-TH" sz="1400" b="1" baseline="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1400" b="1" u="sng" baseline="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&gt;</a:t>
          </a:r>
          <a:r>
            <a:rPr lang="th-TH" sz="1400" b="1" u="none" baseline="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1400" b="1" baseline="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85%</a:t>
          </a:r>
          <a:endParaRPr lang="th-TH" sz="1400" b="1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tebook%20anniz/Anniz/&#3611;&#3637;&#3591;&#3610;%2061/Risk%20score%2061/1.%20&#3605;.&#3588;.60/1.%20&#3605;.&#3588;.60/WorkSheetPlanfinPlus2561%20&#3648;&#3604;&#3639;&#3629;&#3609;%20&#3605;.&#3588;.60%20&#3603;%20&#3623;&#3633;&#3609;&#3607;&#3637;&#3656;%20.....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notebook%20anniz/Anniz/&#3611;&#3637;&#3591;&#3610;%2061/Risk%20score%2061/1.%20&#3605;.&#3588;.60/1.%20&#3605;.&#3588;.60/WorkSheetPlanfinPlus2561%20&#3648;&#3604;&#3639;&#3629;&#3609;%20&#3605;.&#3588;.60%20&#3603;%20&#3623;&#3633;&#3609;&#3607;&#3637;&#3656;%20......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NWISA\&#3611;&#3637;&#3591;&#3610;2560\Unit%20cost60\Unitcost%20Y60Q1\quick%20meyhod%20Q1Y60%20&#3585;&#3619;&#3632;&#3607;&#3619;&#3623;&#3591;\Unit%20cost%20Y60_Q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26;&#3591;&#3585;&#3619;&#3634;&#3609;&#3605;&#3660;/&#3591;&#3634;&#3609;&#3648;&#3586;&#3605;&#3626;&#3640;&#3586;&#3616;&#3634;&#3614;&#3607;&#3637;&#3656;%208%20&#3626;&#3611;.&#3626;&#3608;.%20&#3648;&#3619;&#3636;&#3656;&#3617;%2002.04.2565%20&#3606;&#3638;&#3591;&#3611;&#3633;&#3592;&#3592;&#3640;&#3610;&#3633;&#3609;/&#3605;&#3634;&#3619;&#3634;&#3591;&#3623;&#3636;&#3648;&#3588;&#3619;&#3634;&#3632;&#3627;&#3660;&#3626;&#3606;&#3634;&#3609;&#3585;&#3634;&#3619;&#3603;&#3660;&#3585;&#3634;&#3619;&#3648;&#3591;&#3636;&#3609;&#3585;&#3634;&#3619;&#3588;&#3621;&#3633;&#3591;/2565/&#3605;&#3634;&#3619;&#3634;&#3591;&#3623;&#3636;&#3648;&#3588;&#3619;&#3634;&#3632;&#3627;&#3660;&#3626;&#3606;&#3634;&#3609;&#3585;&#3634;&#3619;&#3603;&#3660;&#3585;&#3634;&#3619;&#3648;&#3591;&#3636;&#3609;&#3585;&#3634;&#3619;&#3588;&#3621;&#3633;&#3591;%20&#3614;.&#3588;.6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66065a3c61da6212/Desktop/&#3605;&#3634;&#3619;&#3634;&#3591;&#3623;&#3636;&#3648;&#3588;&#3619;&#3634;&#3632;&#3627;&#3660;&#3626;&#3606;&#3634;&#3609;&#3585;&#3634;&#3619;&#3603;&#3660;&#3585;&#3634;&#3619;&#3648;&#3591;&#3636;&#3609;&#3585;&#3634;&#3619;&#3588;&#3621;&#3633;&#3591;%20&#3614;.&#358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lanfin2561"/>
      <sheetName val="Revenue"/>
      <sheetName val="Expense"/>
      <sheetName val="HGR2559"/>
      <sheetName val="การวิเคราะห์แผน 8 แบบ"/>
      <sheetName val="Mapping60"/>
      <sheetName val="1.WS-Re-Exp"/>
      <sheetName val="งบทดลอง รพ."/>
      <sheetName val="2.WS-ยา วชภฯ"/>
      <sheetName val="3.WS-วัสดุอื่น"/>
      <sheetName val="4.WS-แผน จน."/>
      <sheetName val="5.WS-แผน ลน."/>
      <sheetName val="6.WS-แผนลงทุน"/>
      <sheetName val="7.WS-แผน รพ.สต."/>
      <sheetName val="PlanFin Analysis"/>
      <sheetName val="WS2-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4201020106.101</v>
          </cell>
          <cell r="B2" t="str">
            <v>รายได้แผ่นดิน-เงินชดใช้จากการผิดสัญญาการศึกษาและดูงาน</v>
          </cell>
          <cell r="C2">
            <v>1213</v>
          </cell>
          <cell r="D2">
            <v>32512544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210814.42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580598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437762.32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3848701.95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</row>
        <row r="3">
          <cell r="A3" t="str">
            <v>4201020199.101</v>
          </cell>
          <cell r="B3" t="str">
            <v>รายได้แผ่นดิน-ค่าปรับอื่น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61760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1928640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4340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145278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</row>
        <row r="4">
          <cell r="A4" t="str">
            <v>4202010199.101</v>
          </cell>
          <cell r="B4" t="str">
            <v>รายได้ค่าธรรมเนียมการบริการอื่น</v>
          </cell>
          <cell r="C4">
            <v>386800</v>
          </cell>
          <cell r="D4">
            <v>900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700</v>
          </cell>
          <cell r="N4">
            <v>0</v>
          </cell>
          <cell r="O4">
            <v>30280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6100</v>
          </cell>
          <cell r="X4">
            <v>0</v>
          </cell>
          <cell r="Y4">
            <v>0</v>
          </cell>
          <cell r="Z4">
            <v>14200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900</v>
          </cell>
          <cell r="AK4">
            <v>1000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200</v>
          </cell>
          <cell r="AZ4">
            <v>0</v>
          </cell>
          <cell r="BA4">
            <v>0</v>
          </cell>
          <cell r="BB4">
            <v>0</v>
          </cell>
          <cell r="BC4">
            <v>12200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263800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51660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300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</row>
        <row r="5">
          <cell r="A5" t="str">
            <v>4202020102.101</v>
          </cell>
          <cell r="B5" t="str">
            <v>รายได้ค่าเช่าอสังหา ริมทรัพย์จากบุคคลภายนอก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14000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1500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</row>
        <row r="6">
          <cell r="A6" t="str">
            <v>4202030105.101</v>
          </cell>
          <cell r="B6" t="str">
            <v>รายได้แผ่นดิน-ค่าขายของเบ็ดเตล็ด</v>
          </cell>
          <cell r="C6">
            <v>128925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35200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71700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42946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</row>
        <row r="7">
          <cell r="A7" t="str">
            <v>4203010101.101</v>
          </cell>
          <cell r="B7" t="str">
            <v>รายได้ดอกเบี้ยเงินฝากที่สถาบันการเงิน</v>
          </cell>
          <cell r="C7">
            <v>0</v>
          </cell>
          <cell r="D7">
            <v>96691.4</v>
          </cell>
          <cell r="E7">
            <v>0</v>
          </cell>
          <cell r="F7">
            <v>86504.35</v>
          </cell>
          <cell r="G7">
            <v>0</v>
          </cell>
          <cell r="H7">
            <v>4207.5600000000004</v>
          </cell>
          <cell r="I7">
            <v>0</v>
          </cell>
          <cell r="J7">
            <v>0</v>
          </cell>
          <cell r="K7">
            <v>30156.34</v>
          </cell>
          <cell r="L7">
            <v>54722.18</v>
          </cell>
          <cell r="M7">
            <v>96.72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10338.18</v>
          </cell>
          <cell r="T7">
            <v>0</v>
          </cell>
          <cell r="U7">
            <v>0</v>
          </cell>
          <cell r="V7">
            <v>0</v>
          </cell>
          <cell r="W7">
            <v>624881.34</v>
          </cell>
          <cell r="X7">
            <v>0</v>
          </cell>
          <cell r="Y7">
            <v>0</v>
          </cell>
          <cell r="Z7">
            <v>76404.259999999995</v>
          </cell>
          <cell r="AA7">
            <v>0</v>
          </cell>
          <cell r="AB7">
            <v>6335.33</v>
          </cell>
          <cell r="AC7">
            <v>59287.83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61828.51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1719.98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20933.650000000001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25143.759999999998</v>
          </cell>
          <cell r="BP7">
            <v>0</v>
          </cell>
          <cell r="BQ7">
            <v>0</v>
          </cell>
          <cell r="BR7">
            <v>1572808.29</v>
          </cell>
          <cell r="BS7">
            <v>0</v>
          </cell>
          <cell r="BT7">
            <v>57381.85</v>
          </cell>
          <cell r="BU7">
            <v>0</v>
          </cell>
          <cell r="BV7">
            <v>0</v>
          </cell>
          <cell r="BW7">
            <v>83510.880000000005</v>
          </cell>
          <cell r="BX7">
            <v>179038.9</v>
          </cell>
          <cell r="BY7">
            <v>0</v>
          </cell>
          <cell r="BZ7">
            <v>0</v>
          </cell>
          <cell r="CA7">
            <v>0</v>
          </cell>
          <cell r="CB7">
            <v>4379.21</v>
          </cell>
          <cell r="CC7">
            <v>0</v>
          </cell>
          <cell r="CD7">
            <v>0</v>
          </cell>
          <cell r="CE7">
            <v>0</v>
          </cell>
          <cell r="CF7">
            <v>8553.01</v>
          </cell>
          <cell r="CG7">
            <v>833</v>
          </cell>
          <cell r="CH7">
            <v>77423.34</v>
          </cell>
          <cell r="CI7">
            <v>9459.5400000000009</v>
          </cell>
          <cell r="CJ7">
            <v>0</v>
          </cell>
          <cell r="CK7">
            <v>0</v>
          </cell>
          <cell r="CL7">
            <v>0</v>
          </cell>
        </row>
        <row r="8">
          <cell r="A8" t="str">
            <v>4205010104.101</v>
          </cell>
          <cell r="B8" t="str">
            <v>รายรับจากการขายอาคารและสิ่งปลูกสร้าง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141000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</row>
        <row r="9">
          <cell r="A9" t="str">
            <v>4205010110.101</v>
          </cell>
          <cell r="B9" t="str">
            <v>รายรับจากการขายครุภัณฑ์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35500</v>
          </cell>
          <cell r="P9">
            <v>0</v>
          </cell>
          <cell r="Q9">
            <v>0</v>
          </cell>
          <cell r="R9">
            <v>0</v>
          </cell>
          <cell r="S9">
            <v>15874.68</v>
          </cell>
          <cell r="T9">
            <v>0</v>
          </cell>
          <cell r="U9">
            <v>0</v>
          </cell>
          <cell r="V9">
            <v>0</v>
          </cell>
          <cell r="W9">
            <v>11600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</row>
        <row r="10">
          <cell r="A10" t="str">
            <v>4206010102.101</v>
          </cell>
          <cell r="B10" t="str">
            <v>รายได้เงินเหลือจ่ายปีเก่า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38337.42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105240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500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674954.36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</row>
        <row r="11">
          <cell r="A11" t="str">
            <v>4207010102.102</v>
          </cell>
          <cell r="B11" t="str">
            <v>รายได้แผ่นดิน-ค่าปรับอื่นจ่ายคืน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-3653.3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</row>
        <row r="12">
          <cell r="A12" t="str">
            <v>4301010102.101</v>
          </cell>
          <cell r="B12" t="str">
            <v>รายได้จากการจำหน่ายยาสมุนไพร -บุคคลภายนอก</v>
          </cell>
          <cell r="C12">
            <v>1354.77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381244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282416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500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2120</v>
          </cell>
          <cell r="BD12">
            <v>28917</v>
          </cell>
          <cell r="BE12">
            <v>0</v>
          </cell>
          <cell r="BF12">
            <v>0</v>
          </cell>
          <cell r="BG12">
            <v>120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33506.300000000003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5081</v>
          </cell>
          <cell r="BV12">
            <v>21905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600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</row>
        <row r="13">
          <cell r="A13" t="str">
            <v>4301010102.102</v>
          </cell>
          <cell r="B13" t="str">
            <v>รายได้จากการจำหน่ายสินค้าอื่น ๆ -บุคคลภายนอก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280559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1820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</row>
        <row r="14">
          <cell r="A14" t="str">
            <v>4301010102.103</v>
          </cell>
          <cell r="B14" t="str">
            <v>รายได้จากการจำหน่ายยาสมุนไพร -หน่วยงานภาครัฐ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603940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7425148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162167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</row>
        <row r="15">
          <cell r="A15" t="str">
            <v>4301010102.104</v>
          </cell>
          <cell r="B15" t="str">
            <v>รายได้จากการจำหน่ายสินค้าอื่น ๆ -หน่วยงานภาครัฐ</v>
          </cell>
          <cell r="C15">
            <v>282557.40999999997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4500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</row>
        <row r="16">
          <cell r="A16" t="str">
            <v>4301010102.105</v>
          </cell>
          <cell r="B16" t="str">
            <v>ส่วนเพิ่มมูลค่าจากการผลิตสินค้า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29075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1423160.38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</row>
        <row r="17">
          <cell r="A17" t="str">
            <v>4301020102.101</v>
          </cell>
          <cell r="B17" t="str">
            <v>รายได้ค่าสิ่งส่งตรวจ - บุคคลภายนอก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2210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15600</v>
          </cell>
          <cell r="V17">
            <v>0</v>
          </cell>
          <cell r="W17">
            <v>87600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58630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27150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2500150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3013937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424125</v>
          </cell>
          <cell r="BS17">
            <v>0</v>
          </cell>
          <cell r="BT17">
            <v>0</v>
          </cell>
          <cell r="BU17">
            <v>97385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165173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</row>
        <row r="18">
          <cell r="A18" t="str">
            <v>4301020102.102</v>
          </cell>
          <cell r="B18" t="str">
            <v>รายได้ค่าตรวจสุขภาพ - บุคคลภายนอก</v>
          </cell>
          <cell r="C18">
            <v>1117818</v>
          </cell>
          <cell r="D18">
            <v>0</v>
          </cell>
          <cell r="E18">
            <v>7000</v>
          </cell>
          <cell r="F18">
            <v>16540</v>
          </cell>
          <cell r="G18">
            <v>0</v>
          </cell>
          <cell r="H18">
            <v>0</v>
          </cell>
          <cell r="I18">
            <v>13680</v>
          </cell>
          <cell r="J18">
            <v>72135</v>
          </cell>
          <cell r="K18">
            <v>0</v>
          </cell>
          <cell r="L18">
            <v>0</v>
          </cell>
          <cell r="M18">
            <v>142070</v>
          </cell>
          <cell r="N18">
            <v>0</v>
          </cell>
          <cell r="O18">
            <v>239539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15200</v>
          </cell>
          <cell r="V18">
            <v>0</v>
          </cell>
          <cell r="W18">
            <v>25800</v>
          </cell>
          <cell r="X18">
            <v>2400</v>
          </cell>
          <cell r="Y18">
            <v>54530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1500</v>
          </cell>
          <cell r="AF18">
            <v>0</v>
          </cell>
          <cell r="AG18">
            <v>0</v>
          </cell>
          <cell r="AH18">
            <v>150</v>
          </cell>
          <cell r="AI18">
            <v>31820</v>
          </cell>
          <cell r="AJ18">
            <v>1000</v>
          </cell>
          <cell r="AK18">
            <v>705580</v>
          </cell>
          <cell r="AL18">
            <v>1000</v>
          </cell>
          <cell r="AM18">
            <v>0</v>
          </cell>
          <cell r="AN18">
            <v>12350</v>
          </cell>
          <cell r="AO18">
            <v>0</v>
          </cell>
          <cell r="AP18">
            <v>4160</v>
          </cell>
          <cell r="AQ18">
            <v>0</v>
          </cell>
          <cell r="AR18">
            <v>310398</v>
          </cell>
          <cell r="AS18">
            <v>1500</v>
          </cell>
          <cell r="AT18">
            <v>8000</v>
          </cell>
          <cell r="AU18">
            <v>0</v>
          </cell>
          <cell r="AV18">
            <v>44410</v>
          </cell>
          <cell r="AW18">
            <v>0</v>
          </cell>
          <cell r="AX18">
            <v>2000</v>
          </cell>
          <cell r="AY18">
            <v>0</v>
          </cell>
          <cell r="AZ18">
            <v>500</v>
          </cell>
          <cell r="BA18">
            <v>0</v>
          </cell>
          <cell r="BB18">
            <v>0</v>
          </cell>
          <cell r="BC18">
            <v>717430</v>
          </cell>
          <cell r="BD18">
            <v>180147</v>
          </cell>
          <cell r="BE18">
            <v>12230</v>
          </cell>
          <cell r="BF18">
            <v>0</v>
          </cell>
          <cell r="BG18">
            <v>453033.5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1000</v>
          </cell>
          <cell r="BN18">
            <v>1200</v>
          </cell>
          <cell r="BO18">
            <v>7000</v>
          </cell>
          <cell r="BP18">
            <v>28366</v>
          </cell>
          <cell r="BQ18">
            <v>1045</v>
          </cell>
          <cell r="BR18">
            <v>92360</v>
          </cell>
          <cell r="BS18">
            <v>23400</v>
          </cell>
          <cell r="BT18">
            <v>0</v>
          </cell>
          <cell r="BU18">
            <v>2800</v>
          </cell>
          <cell r="BV18">
            <v>0</v>
          </cell>
          <cell r="BW18">
            <v>0</v>
          </cell>
          <cell r="BX18">
            <v>79970</v>
          </cell>
          <cell r="BY18">
            <v>4400</v>
          </cell>
          <cell r="BZ18">
            <v>0</v>
          </cell>
          <cell r="CA18">
            <v>81439</v>
          </cell>
          <cell r="CB18">
            <v>0</v>
          </cell>
          <cell r="CC18">
            <v>104975</v>
          </cell>
          <cell r="CD18">
            <v>0</v>
          </cell>
          <cell r="CE18">
            <v>0</v>
          </cell>
          <cell r="CF18">
            <v>3480</v>
          </cell>
          <cell r="CG18">
            <v>37530</v>
          </cell>
          <cell r="CH18">
            <v>1500</v>
          </cell>
          <cell r="CI18">
            <v>0</v>
          </cell>
          <cell r="CJ18">
            <v>14240</v>
          </cell>
          <cell r="CK18">
            <v>0</v>
          </cell>
          <cell r="CL18">
            <v>0</v>
          </cell>
        </row>
        <row r="19">
          <cell r="A19" t="str">
            <v>4301020102.103</v>
          </cell>
          <cell r="B19" t="str">
            <v>รายได้ค่าสิ่งส่งตรวจ - หน่วยงานภาครัฐ</v>
          </cell>
          <cell r="C19">
            <v>3620030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1018505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200</v>
          </cell>
          <cell r="V19">
            <v>0</v>
          </cell>
          <cell r="W19">
            <v>6593274.6299999999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213660</v>
          </cell>
          <cell r="AI19">
            <v>0</v>
          </cell>
          <cell r="AJ19">
            <v>0</v>
          </cell>
          <cell r="AK19">
            <v>2052003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540</v>
          </cell>
          <cell r="AQ19">
            <v>1260</v>
          </cell>
          <cell r="AR19">
            <v>0</v>
          </cell>
          <cell r="AS19">
            <v>1400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955885</v>
          </cell>
          <cell r="BB19">
            <v>0</v>
          </cell>
          <cell r="BC19">
            <v>712410</v>
          </cell>
          <cell r="BD19">
            <v>1211161</v>
          </cell>
          <cell r="BE19">
            <v>0</v>
          </cell>
          <cell r="BF19">
            <v>0</v>
          </cell>
          <cell r="BG19">
            <v>424545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5908400</v>
          </cell>
          <cell r="BM19">
            <v>0</v>
          </cell>
          <cell r="BN19">
            <v>0</v>
          </cell>
          <cell r="BO19">
            <v>7590</v>
          </cell>
          <cell r="BP19">
            <v>0</v>
          </cell>
          <cell r="BQ19">
            <v>0</v>
          </cell>
          <cell r="BR19">
            <v>4715960</v>
          </cell>
          <cell r="BS19">
            <v>0</v>
          </cell>
          <cell r="BT19">
            <v>0</v>
          </cell>
          <cell r="BU19">
            <v>127960</v>
          </cell>
          <cell r="BV19">
            <v>0</v>
          </cell>
          <cell r="BW19">
            <v>0</v>
          </cell>
          <cell r="BX19">
            <v>295060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16500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</row>
        <row r="20">
          <cell r="A20" t="str">
            <v>4301020102.104</v>
          </cell>
          <cell r="B20" t="str">
            <v>รายได้ค่าตรวจสุขภาพ-หน่วยงานภาครัฐ</v>
          </cell>
          <cell r="C20">
            <v>967610</v>
          </cell>
          <cell r="D20">
            <v>0</v>
          </cell>
          <cell r="E20">
            <v>16200</v>
          </cell>
          <cell r="F20">
            <v>0</v>
          </cell>
          <cell r="G20">
            <v>0</v>
          </cell>
          <cell r="H20">
            <v>106710</v>
          </cell>
          <cell r="I20">
            <v>0</v>
          </cell>
          <cell r="J20">
            <v>120585</v>
          </cell>
          <cell r="K20">
            <v>0</v>
          </cell>
          <cell r="L20">
            <v>40710</v>
          </cell>
          <cell r="M20">
            <v>131030</v>
          </cell>
          <cell r="N20">
            <v>0</v>
          </cell>
          <cell r="O20">
            <v>370210</v>
          </cell>
          <cell r="P20">
            <v>3460</v>
          </cell>
          <cell r="Q20">
            <v>4560</v>
          </cell>
          <cell r="R20">
            <v>0</v>
          </cell>
          <cell r="S20">
            <v>117234</v>
          </cell>
          <cell r="T20">
            <v>0</v>
          </cell>
          <cell r="U20">
            <v>53035</v>
          </cell>
          <cell r="V20">
            <v>0</v>
          </cell>
          <cell r="W20">
            <v>2886417</v>
          </cell>
          <cell r="X20">
            <v>134384</v>
          </cell>
          <cell r="Y20">
            <v>98170</v>
          </cell>
          <cell r="Z20">
            <v>282489</v>
          </cell>
          <cell r="AA20">
            <v>0</v>
          </cell>
          <cell r="AB20">
            <v>110593</v>
          </cell>
          <cell r="AC20">
            <v>140603</v>
          </cell>
          <cell r="AD20">
            <v>99000</v>
          </cell>
          <cell r="AE20">
            <v>0</v>
          </cell>
          <cell r="AF20">
            <v>102489</v>
          </cell>
          <cell r="AG20">
            <v>1920</v>
          </cell>
          <cell r="AH20">
            <v>38419</v>
          </cell>
          <cell r="AI20">
            <v>0</v>
          </cell>
          <cell r="AJ20">
            <v>0</v>
          </cell>
          <cell r="AK20">
            <v>556510</v>
          </cell>
          <cell r="AL20">
            <v>0</v>
          </cell>
          <cell r="AM20">
            <v>92158</v>
          </cell>
          <cell r="AN20">
            <v>386217</v>
          </cell>
          <cell r="AO20">
            <v>40170</v>
          </cell>
          <cell r="AP20">
            <v>176450</v>
          </cell>
          <cell r="AQ20">
            <v>0</v>
          </cell>
          <cell r="AR20">
            <v>92190</v>
          </cell>
          <cell r="AS20">
            <v>0</v>
          </cell>
          <cell r="AT20">
            <v>250</v>
          </cell>
          <cell r="AU20">
            <v>55645</v>
          </cell>
          <cell r="AV20">
            <v>68943</v>
          </cell>
          <cell r="AW20">
            <v>0</v>
          </cell>
          <cell r="AX20">
            <v>94120</v>
          </cell>
          <cell r="AY20">
            <v>0</v>
          </cell>
          <cell r="AZ20">
            <v>0</v>
          </cell>
          <cell r="BA20">
            <v>397467</v>
          </cell>
          <cell r="BB20">
            <v>0</v>
          </cell>
          <cell r="BC20">
            <v>1936638</v>
          </cell>
          <cell r="BD20">
            <v>212740</v>
          </cell>
          <cell r="BE20">
            <v>37420</v>
          </cell>
          <cell r="BF20">
            <v>0</v>
          </cell>
          <cell r="BG20">
            <v>1030312.49</v>
          </cell>
          <cell r="BH20">
            <v>49250</v>
          </cell>
          <cell r="BI20">
            <v>0</v>
          </cell>
          <cell r="BJ20">
            <v>0</v>
          </cell>
          <cell r="BK20">
            <v>0</v>
          </cell>
          <cell r="BL20">
            <v>698066</v>
          </cell>
          <cell r="BM20">
            <v>0</v>
          </cell>
          <cell r="BN20">
            <v>0</v>
          </cell>
          <cell r="BO20">
            <v>123900</v>
          </cell>
          <cell r="BP20">
            <v>38566</v>
          </cell>
          <cell r="BQ20">
            <v>0</v>
          </cell>
          <cell r="BR20">
            <v>898770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12040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58110</v>
          </cell>
          <cell r="CD20">
            <v>14600</v>
          </cell>
          <cell r="CE20">
            <v>112630</v>
          </cell>
          <cell r="CF20">
            <v>0</v>
          </cell>
          <cell r="CG20">
            <v>64190</v>
          </cell>
          <cell r="CH20">
            <v>0</v>
          </cell>
          <cell r="CI20">
            <v>0</v>
          </cell>
          <cell r="CJ20">
            <v>94238</v>
          </cell>
          <cell r="CK20">
            <v>0</v>
          </cell>
          <cell r="CL20">
            <v>0</v>
          </cell>
        </row>
        <row r="21">
          <cell r="A21" t="str">
            <v>4301020102.105</v>
          </cell>
          <cell r="B21" t="str">
            <v>รายได้จากระบบปฏิบัติการฉุกเฉิน (EMS)</v>
          </cell>
          <cell r="C21">
            <v>1477432</v>
          </cell>
          <cell r="D21">
            <v>44350</v>
          </cell>
          <cell r="E21">
            <v>107400</v>
          </cell>
          <cell r="F21">
            <v>52350</v>
          </cell>
          <cell r="G21">
            <v>9950</v>
          </cell>
          <cell r="H21">
            <v>114600</v>
          </cell>
          <cell r="I21">
            <v>52200</v>
          </cell>
          <cell r="J21">
            <v>93150</v>
          </cell>
          <cell r="K21">
            <v>59050</v>
          </cell>
          <cell r="L21">
            <v>154950</v>
          </cell>
          <cell r="M21">
            <v>297790</v>
          </cell>
          <cell r="N21">
            <v>0</v>
          </cell>
          <cell r="O21">
            <v>233450</v>
          </cell>
          <cell r="P21">
            <v>217400</v>
          </cell>
          <cell r="Q21">
            <v>47000</v>
          </cell>
          <cell r="R21">
            <v>233910.53</v>
          </cell>
          <cell r="S21">
            <v>84200</v>
          </cell>
          <cell r="T21">
            <v>92700</v>
          </cell>
          <cell r="U21">
            <v>84950</v>
          </cell>
          <cell r="V21">
            <v>95400</v>
          </cell>
          <cell r="W21">
            <v>1182450</v>
          </cell>
          <cell r="X21">
            <v>85350</v>
          </cell>
          <cell r="Y21">
            <v>284700</v>
          </cell>
          <cell r="Z21">
            <v>171100</v>
          </cell>
          <cell r="AA21">
            <v>73650</v>
          </cell>
          <cell r="AB21">
            <v>81800</v>
          </cell>
          <cell r="AC21">
            <v>345650</v>
          </cell>
          <cell r="AD21">
            <v>456800</v>
          </cell>
          <cell r="AE21">
            <v>178050</v>
          </cell>
          <cell r="AF21">
            <v>150450</v>
          </cell>
          <cell r="AG21">
            <v>197450</v>
          </cell>
          <cell r="AH21">
            <v>253000</v>
          </cell>
          <cell r="AI21">
            <v>115883</v>
          </cell>
          <cell r="AJ21">
            <v>213150</v>
          </cell>
          <cell r="AK21">
            <v>695850</v>
          </cell>
          <cell r="AL21">
            <v>91950</v>
          </cell>
          <cell r="AM21">
            <v>78900</v>
          </cell>
          <cell r="AN21">
            <v>309550</v>
          </cell>
          <cell r="AO21">
            <v>301900</v>
          </cell>
          <cell r="AP21">
            <v>323400</v>
          </cell>
          <cell r="AQ21">
            <v>64300</v>
          </cell>
          <cell r="AR21">
            <v>554272</v>
          </cell>
          <cell r="AS21">
            <v>227650</v>
          </cell>
          <cell r="AT21">
            <v>492850</v>
          </cell>
          <cell r="AU21">
            <v>389100</v>
          </cell>
          <cell r="AV21">
            <v>379750</v>
          </cell>
          <cell r="AW21">
            <v>58350</v>
          </cell>
          <cell r="AX21">
            <v>107450</v>
          </cell>
          <cell r="AY21">
            <v>84950</v>
          </cell>
          <cell r="AZ21">
            <v>75700</v>
          </cell>
          <cell r="BA21">
            <v>551200</v>
          </cell>
          <cell r="BB21">
            <v>153300</v>
          </cell>
          <cell r="BC21">
            <v>1031050</v>
          </cell>
          <cell r="BD21">
            <v>263150</v>
          </cell>
          <cell r="BE21">
            <v>69900</v>
          </cell>
          <cell r="BF21">
            <v>24450</v>
          </cell>
          <cell r="BG21">
            <v>70200</v>
          </cell>
          <cell r="BH21">
            <v>59950</v>
          </cell>
          <cell r="BI21">
            <v>3350</v>
          </cell>
          <cell r="BJ21">
            <v>92000</v>
          </cell>
          <cell r="BK21">
            <v>56550</v>
          </cell>
          <cell r="BL21">
            <v>801705</v>
          </cell>
          <cell r="BM21">
            <v>310850</v>
          </cell>
          <cell r="BN21">
            <v>152250</v>
          </cell>
          <cell r="BO21">
            <v>198450</v>
          </cell>
          <cell r="BP21">
            <v>160450</v>
          </cell>
          <cell r="BQ21">
            <v>93450</v>
          </cell>
          <cell r="BR21">
            <v>1284800</v>
          </cell>
          <cell r="BS21">
            <v>131400</v>
          </cell>
          <cell r="BT21">
            <v>66500</v>
          </cell>
          <cell r="BU21">
            <v>264850</v>
          </cell>
          <cell r="BV21">
            <v>52750</v>
          </cell>
          <cell r="BW21">
            <v>157450</v>
          </cell>
          <cell r="BX21">
            <v>300850</v>
          </cell>
          <cell r="BY21">
            <v>169600</v>
          </cell>
          <cell r="BZ21">
            <v>122400</v>
          </cell>
          <cell r="CA21">
            <v>106950</v>
          </cell>
          <cell r="CB21">
            <v>78950</v>
          </cell>
          <cell r="CC21">
            <v>243050</v>
          </cell>
          <cell r="CD21">
            <v>131900</v>
          </cell>
          <cell r="CE21">
            <v>144450</v>
          </cell>
          <cell r="CF21">
            <v>109100</v>
          </cell>
          <cell r="CG21">
            <v>45550</v>
          </cell>
          <cell r="CH21">
            <v>118150</v>
          </cell>
          <cell r="CI21">
            <v>115200</v>
          </cell>
          <cell r="CJ21">
            <v>251750</v>
          </cell>
          <cell r="CK21">
            <v>24500</v>
          </cell>
          <cell r="CL21">
            <v>34950</v>
          </cell>
        </row>
        <row r="22">
          <cell r="A22" t="str">
            <v>4301020102.106</v>
          </cell>
          <cell r="B22" t="str">
            <v xml:space="preserve">รายได้สนับสนุนยาและอื่น ๆ </v>
          </cell>
          <cell r="C22">
            <v>16357720.66</v>
          </cell>
          <cell r="D22">
            <v>0</v>
          </cell>
          <cell r="E22">
            <v>0</v>
          </cell>
          <cell r="F22">
            <v>1335768.21</v>
          </cell>
          <cell r="G22">
            <v>1244767.69</v>
          </cell>
          <cell r="H22">
            <v>2180792.48</v>
          </cell>
          <cell r="I22">
            <v>0</v>
          </cell>
          <cell r="J22">
            <v>4346448.22</v>
          </cell>
          <cell r="K22">
            <v>0</v>
          </cell>
          <cell r="L22">
            <v>1945015.24</v>
          </cell>
          <cell r="M22">
            <v>3892826.08</v>
          </cell>
          <cell r="N22">
            <v>302039.3</v>
          </cell>
          <cell r="O22">
            <v>10568309.17</v>
          </cell>
          <cell r="P22">
            <v>524719.14</v>
          </cell>
          <cell r="Q22">
            <v>1107733.03</v>
          </cell>
          <cell r="R22">
            <v>3165279.8</v>
          </cell>
          <cell r="S22">
            <v>0</v>
          </cell>
          <cell r="T22">
            <v>840329.59</v>
          </cell>
          <cell r="U22">
            <v>1408471.48</v>
          </cell>
          <cell r="V22">
            <v>0</v>
          </cell>
          <cell r="W22">
            <v>45962825</v>
          </cell>
          <cell r="X22">
            <v>0</v>
          </cell>
          <cell r="Y22">
            <v>1307786.83</v>
          </cell>
          <cell r="Z22">
            <v>0</v>
          </cell>
          <cell r="AA22">
            <v>104798.64</v>
          </cell>
          <cell r="AB22">
            <v>461457.62</v>
          </cell>
          <cell r="AC22">
            <v>0</v>
          </cell>
          <cell r="AD22">
            <v>0</v>
          </cell>
          <cell r="AE22">
            <v>0</v>
          </cell>
          <cell r="AF22">
            <v>1050</v>
          </cell>
          <cell r="AG22">
            <v>85942.399999999994</v>
          </cell>
          <cell r="AH22">
            <v>1201477.3600000001</v>
          </cell>
          <cell r="AI22">
            <v>0</v>
          </cell>
          <cell r="AJ22">
            <v>496763.28</v>
          </cell>
          <cell r="AK22">
            <v>54770714.729999997</v>
          </cell>
          <cell r="AL22">
            <v>0</v>
          </cell>
          <cell r="AM22">
            <v>0</v>
          </cell>
          <cell r="AN22">
            <v>315077.34999999998</v>
          </cell>
          <cell r="AO22">
            <v>0</v>
          </cell>
          <cell r="AP22">
            <v>3599995.45</v>
          </cell>
          <cell r="AQ22">
            <v>613891.78</v>
          </cell>
          <cell r="AR22">
            <v>131440</v>
          </cell>
          <cell r="AS22">
            <v>465057.93</v>
          </cell>
          <cell r="AT22">
            <v>2027558.87</v>
          </cell>
          <cell r="AU22">
            <v>2262880.73</v>
          </cell>
          <cell r="AV22">
            <v>530454</v>
          </cell>
          <cell r="AW22">
            <v>4023</v>
          </cell>
          <cell r="AX22">
            <v>2022639.6</v>
          </cell>
          <cell r="AY22">
            <v>2229795.81</v>
          </cell>
          <cell r="AZ22">
            <v>1467413.86</v>
          </cell>
          <cell r="BA22">
            <v>8839373.0399999991</v>
          </cell>
          <cell r="BB22">
            <v>633054.53</v>
          </cell>
          <cell r="BC22">
            <v>31568520.57</v>
          </cell>
          <cell r="BD22">
            <v>4261504.74</v>
          </cell>
          <cell r="BE22">
            <v>1117055.68</v>
          </cell>
          <cell r="BF22">
            <v>0</v>
          </cell>
          <cell r="BG22">
            <v>1187552.0900000001</v>
          </cell>
          <cell r="BH22">
            <v>2043224.22</v>
          </cell>
          <cell r="BI22">
            <v>0</v>
          </cell>
          <cell r="BJ22">
            <v>0</v>
          </cell>
          <cell r="BK22">
            <v>36611</v>
          </cell>
          <cell r="BL22">
            <v>2689037.73</v>
          </cell>
          <cell r="BM22">
            <v>3862046.92</v>
          </cell>
          <cell r="BN22">
            <v>2342501.7200000002</v>
          </cell>
          <cell r="BO22">
            <v>1502700.6</v>
          </cell>
          <cell r="BP22">
            <v>1054226.26</v>
          </cell>
          <cell r="BQ22">
            <v>869709.45</v>
          </cell>
          <cell r="BR22">
            <v>68988953.349999994</v>
          </cell>
          <cell r="BS22">
            <v>1104327.53</v>
          </cell>
          <cell r="BT22">
            <v>0</v>
          </cell>
          <cell r="BU22">
            <v>8110750.4199999999</v>
          </cell>
          <cell r="BV22">
            <v>0</v>
          </cell>
          <cell r="BW22">
            <v>1239321.51</v>
          </cell>
          <cell r="BX22">
            <v>6314339.4500000002</v>
          </cell>
          <cell r="BY22">
            <v>0</v>
          </cell>
          <cell r="BZ22">
            <v>0</v>
          </cell>
          <cell r="CA22">
            <v>1243218.1499999999</v>
          </cell>
          <cell r="CB22">
            <v>2223033.0699999998</v>
          </cell>
          <cell r="CC22">
            <v>3253911.15</v>
          </cell>
          <cell r="CD22">
            <v>1887795.3</v>
          </cell>
          <cell r="CE22">
            <v>3055947.29</v>
          </cell>
          <cell r="CF22">
            <v>0</v>
          </cell>
          <cell r="CG22">
            <v>446819.15</v>
          </cell>
          <cell r="CH22">
            <v>0</v>
          </cell>
          <cell r="CI22">
            <v>965830.43</v>
          </cell>
          <cell r="CJ22">
            <v>0</v>
          </cell>
          <cell r="CK22">
            <v>0</v>
          </cell>
          <cell r="CL22">
            <v>0</v>
          </cell>
        </row>
        <row r="23">
          <cell r="A23" t="str">
            <v>4301020104.104</v>
          </cell>
          <cell r="B23" t="str">
            <v>รายได้ค่ารักษาเบิกต้นสังกัด OP</v>
          </cell>
          <cell r="C23">
            <v>69674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51673</v>
          </cell>
          <cell r="J23">
            <v>2712450</v>
          </cell>
          <cell r="K23">
            <v>48620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613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21973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13227</v>
          </cell>
          <cell r="AT23">
            <v>5810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299429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20690</v>
          </cell>
          <cell r="BP23">
            <v>0</v>
          </cell>
          <cell r="BQ23">
            <v>0</v>
          </cell>
          <cell r="BR23">
            <v>12911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3570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</row>
        <row r="24">
          <cell r="A24" t="str">
            <v>4301020104.105</v>
          </cell>
          <cell r="B24" t="str">
            <v>รายได้ค่ารักษาเบิกต้นสังกัด IP</v>
          </cell>
          <cell r="C24">
            <v>1422061</v>
          </cell>
          <cell r="D24">
            <v>7919</v>
          </cell>
          <cell r="E24">
            <v>46254</v>
          </cell>
          <cell r="F24">
            <v>42359</v>
          </cell>
          <cell r="G24">
            <v>0</v>
          </cell>
          <cell r="H24">
            <v>92070</v>
          </cell>
          <cell r="I24">
            <v>6342.48</v>
          </cell>
          <cell r="J24">
            <v>53005</v>
          </cell>
          <cell r="K24">
            <v>0</v>
          </cell>
          <cell r="L24">
            <v>91603</v>
          </cell>
          <cell r="M24">
            <v>255749</v>
          </cell>
          <cell r="N24">
            <v>0</v>
          </cell>
          <cell r="O24">
            <v>497171.75</v>
          </cell>
          <cell r="P24">
            <v>53294</v>
          </cell>
          <cell r="Q24">
            <v>10576</v>
          </cell>
          <cell r="R24">
            <v>447488</v>
          </cell>
          <cell r="S24">
            <v>0</v>
          </cell>
          <cell r="T24">
            <v>106751</v>
          </cell>
          <cell r="U24">
            <v>25444</v>
          </cell>
          <cell r="V24">
            <v>0</v>
          </cell>
          <cell r="W24">
            <v>1807789</v>
          </cell>
          <cell r="X24">
            <v>0</v>
          </cell>
          <cell r="Y24">
            <v>18416</v>
          </cell>
          <cell r="Z24">
            <v>2382</v>
          </cell>
          <cell r="AA24">
            <v>72645</v>
          </cell>
          <cell r="AB24">
            <v>36889</v>
          </cell>
          <cell r="AC24">
            <v>75162</v>
          </cell>
          <cell r="AD24">
            <v>145361</v>
          </cell>
          <cell r="AE24">
            <v>66728</v>
          </cell>
          <cell r="AF24">
            <v>15711</v>
          </cell>
          <cell r="AG24">
            <v>15915</v>
          </cell>
          <cell r="AH24">
            <v>41616</v>
          </cell>
          <cell r="AI24">
            <v>13480</v>
          </cell>
          <cell r="AJ24">
            <v>2245</v>
          </cell>
          <cell r="AK24">
            <v>5518256</v>
          </cell>
          <cell r="AL24">
            <v>20437</v>
          </cell>
          <cell r="AM24">
            <v>0</v>
          </cell>
          <cell r="AN24">
            <v>172201</v>
          </cell>
          <cell r="AO24">
            <v>286230</v>
          </cell>
          <cell r="AP24">
            <v>62253</v>
          </cell>
          <cell r="AQ24">
            <v>2043</v>
          </cell>
          <cell r="AR24">
            <v>280523</v>
          </cell>
          <cell r="AS24">
            <v>5132</v>
          </cell>
          <cell r="AT24">
            <v>93513</v>
          </cell>
          <cell r="AU24">
            <v>49032</v>
          </cell>
          <cell r="AV24">
            <v>24877</v>
          </cell>
          <cell r="AW24">
            <v>24558</v>
          </cell>
          <cell r="AX24">
            <v>130265</v>
          </cell>
          <cell r="AY24">
            <v>15797</v>
          </cell>
          <cell r="AZ24">
            <v>4715</v>
          </cell>
          <cell r="BA24">
            <v>529079</v>
          </cell>
          <cell r="BB24">
            <v>0</v>
          </cell>
          <cell r="BC24">
            <v>2103644</v>
          </cell>
          <cell r="BD24">
            <v>153489</v>
          </cell>
          <cell r="BE24">
            <v>10992.25</v>
          </cell>
          <cell r="BF24">
            <v>6240</v>
          </cell>
          <cell r="BG24">
            <v>1177044.8</v>
          </cell>
          <cell r="BH24">
            <v>15116.5</v>
          </cell>
          <cell r="BI24">
            <v>0</v>
          </cell>
          <cell r="BJ24">
            <v>0</v>
          </cell>
          <cell r="BK24">
            <v>0</v>
          </cell>
          <cell r="BL24">
            <v>1078472</v>
          </cell>
          <cell r="BM24">
            <v>14109</v>
          </cell>
          <cell r="BN24">
            <v>0</v>
          </cell>
          <cell r="BO24">
            <v>43525</v>
          </cell>
          <cell r="BP24">
            <v>0</v>
          </cell>
          <cell r="BQ24">
            <v>0</v>
          </cell>
          <cell r="BR24">
            <v>10513633</v>
          </cell>
          <cell r="BS24">
            <v>90610</v>
          </cell>
          <cell r="BT24">
            <v>3749</v>
          </cell>
          <cell r="BU24">
            <v>829781</v>
          </cell>
          <cell r="BV24">
            <v>0</v>
          </cell>
          <cell r="BW24">
            <v>17690</v>
          </cell>
          <cell r="BX24">
            <v>91812</v>
          </cell>
          <cell r="BY24">
            <v>15249.94</v>
          </cell>
          <cell r="BZ24">
            <v>14629</v>
          </cell>
          <cell r="CA24">
            <v>93949</v>
          </cell>
          <cell r="CB24">
            <v>49555</v>
          </cell>
          <cell r="CC24">
            <v>85427</v>
          </cell>
          <cell r="CD24">
            <v>59838</v>
          </cell>
          <cell r="CE24">
            <v>25210</v>
          </cell>
          <cell r="CF24">
            <v>9580</v>
          </cell>
          <cell r="CG24">
            <v>0</v>
          </cell>
          <cell r="CH24">
            <v>0</v>
          </cell>
          <cell r="CI24">
            <v>10423</v>
          </cell>
          <cell r="CJ24">
            <v>249302</v>
          </cell>
          <cell r="CK24">
            <v>0</v>
          </cell>
          <cell r="CL24">
            <v>0</v>
          </cell>
        </row>
        <row r="25">
          <cell r="A25" t="str">
            <v>4301020104.106</v>
          </cell>
          <cell r="B25" t="str">
            <v>รายได้ค่ารักษาชำระเงิน OP</v>
          </cell>
          <cell r="C25">
            <v>32302008</v>
          </cell>
          <cell r="D25">
            <v>1977156</v>
          </cell>
          <cell r="E25">
            <v>1343397</v>
          </cell>
          <cell r="F25">
            <v>2716496</v>
          </cell>
          <cell r="G25">
            <v>892377</v>
          </cell>
          <cell r="H25">
            <v>3317808</v>
          </cell>
          <cell r="I25">
            <v>829352.83</v>
          </cell>
          <cell r="J25">
            <v>4415404</v>
          </cell>
          <cell r="K25">
            <v>722413</v>
          </cell>
          <cell r="L25">
            <v>1086919</v>
          </cell>
          <cell r="M25">
            <v>11240136.48</v>
          </cell>
          <cell r="N25">
            <v>33167</v>
          </cell>
          <cell r="O25">
            <v>15516752.25</v>
          </cell>
          <cell r="P25">
            <v>2391524</v>
          </cell>
          <cell r="Q25">
            <v>2373827.1</v>
          </cell>
          <cell r="R25">
            <v>3882390.5</v>
          </cell>
          <cell r="S25">
            <v>2165337</v>
          </cell>
          <cell r="T25">
            <v>3502209</v>
          </cell>
          <cell r="U25">
            <v>1583158.5</v>
          </cell>
          <cell r="V25">
            <v>1206916.24</v>
          </cell>
          <cell r="W25">
            <v>20827796.16</v>
          </cell>
          <cell r="X25">
            <v>1142115</v>
          </cell>
          <cell r="Y25">
            <v>4159984.26</v>
          </cell>
          <cell r="Z25">
            <v>2643689</v>
          </cell>
          <cell r="AA25">
            <v>920313.5</v>
          </cell>
          <cell r="AB25">
            <v>1331317.5</v>
          </cell>
          <cell r="AC25">
            <v>5574799.2000000002</v>
          </cell>
          <cell r="AD25">
            <v>6927669</v>
          </cell>
          <cell r="AE25">
            <v>1489282.64</v>
          </cell>
          <cell r="AF25">
            <v>949526</v>
          </cell>
          <cell r="AG25">
            <v>1029779</v>
          </cell>
          <cell r="AH25">
            <v>5369000.9199999999</v>
          </cell>
          <cell r="AI25">
            <v>1221876.25</v>
          </cell>
          <cell r="AJ25">
            <v>1803994.75</v>
          </cell>
          <cell r="AK25">
            <v>39360732</v>
          </cell>
          <cell r="AL25">
            <v>1504348</v>
          </cell>
          <cell r="AM25">
            <v>849556.47999999998</v>
          </cell>
          <cell r="AN25">
            <v>3436923</v>
          </cell>
          <cell r="AO25">
            <v>2907703</v>
          </cell>
          <cell r="AP25">
            <v>1399503</v>
          </cell>
          <cell r="AQ25">
            <v>475110</v>
          </cell>
          <cell r="AR25">
            <v>8137226</v>
          </cell>
          <cell r="AS25">
            <v>1619912</v>
          </cell>
          <cell r="AT25">
            <v>2916008.23</v>
          </cell>
          <cell r="AU25">
            <v>2167817</v>
          </cell>
          <cell r="AV25">
            <v>1056041</v>
          </cell>
          <cell r="AW25">
            <v>706259</v>
          </cell>
          <cell r="AX25">
            <v>1418027.25</v>
          </cell>
          <cell r="AY25">
            <v>1300735</v>
          </cell>
          <cell r="AZ25">
            <v>716617</v>
          </cell>
          <cell r="BA25">
            <v>12890238.5</v>
          </cell>
          <cell r="BB25">
            <v>1473050</v>
          </cell>
          <cell r="BC25">
            <v>35303988.299999997</v>
          </cell>
          <cell r="BD25">
            <v>5263503</v>
          </cell>
          <cell r="BE25">
            <v>1625024.5</v>
          </cell>
          <cell r="BF25">
            <v>2296705</v>
          </cell>
          <cell r="BG25">
            <v>30860615.129999999</v>
          </cell>
          <cell r="BH25">
            <v>819855.55</v>
          </cell>
          <cell r="BI25">
            <v>539571</v>
          </cell>
          <cell r="BJ25">
            <v>1370893</v>
          </cell>
          <cell r="BK25">
            <v>1514570</v>
          </cell>
          <cell r="BL25">
            <v>13778185.939999999</v>
          </cell>
          <cell r="BM25">
            <v>3669847</v>
          </cell>
          <cell r="BN25">
            <v>1542304.25</v>
          </cell>
          <cell r="BO25">
            <v>3714383.47</v>
          </cell>
          <cell r="BP25">
            <v>1544039</v>
          </cell>
          <cell r="BQ25">
            <v>3326053</v>
          </cell>
          <cell r="BR25">
            <v>45099895.549999997</v>
          </cell>
          <cell r="BS25">
            <v>2979228.25</v>
          </cell>
          <cell r="BT25">
            <v>2398370</v>
          </cell>
          <cell r="BU25">
            <v>9261401.5800000001</v>
          </cell>
          <cell r="BV25">
            <v>589414</v>
          </cell>
          <cell r="BW25">
            <v>2143766</v>
          </cell>
          <cell r="BX25">
            <v>6085195.25</v>
          </cell>
          <cell r="BY25">
            <v>1104400</v>
          </cell>
          <cell r="BZ25">
            <v>1667381</v>
          </cell>
          <cell r="CA25">
            <v>1354098</v>
          </cell>
          <cell r="CB25">
            <v>1889097.5</v>
          </cell>
          <cell r="CC25">
            <v>7693360.75</v>
          </cell>
          <cell r="CD25">
            <v>2484148</v>
          </cell>
          <cell r="CE25">
            <v>4713533</v>
          </cell>
          <cell r="CF25">
            <v>940860</v>
          </cell>
          <cell r="CG25">
            <v>1099532</v>
          </cell>
          <cell r="CH25">
            <v>626314</v>
          </cell>
          <cell r="CI25">
            <v>1192018</v>
          </cell>
          <cell r="CJ25">
            <v>7959432.5</v>
          </cell>
          <cell r="CK25">
            <v>556946</v>
          </cell>
          <cell r="CL25">
            <v>797957</v>
          </cell>
        </row>
        <row r="26">
          <cell r="A26" t="str">
            <v>4301020104.107</v>
          </cell>
          <cell r="B26" t="str">
            <v>รายได้ค่ารักษาชำระเงิน IP</v>
          </cell>
          <cell r="C26">
            <v>50035207</v>
          </cell>
          <cell r="D26">
            <v>895767</v>
          </cell>
          <cell r="E26">
            <v>828682</v>
          </cell>
          <cell r="F26">
            <v>2204794</v>
          </cell>
          <cell r="G26">
            <v>256084</v>
          </cell>
          <cell r="H26">
            <v>604729</v>
          </cell>
          <cell r="I26">
            <v>244176.38</v>
          </cell>
          <cell r="J26">
            <v>3101037</v>
          </cell>
          <cell r="K26">
            <v>45669</v>
          </cell>
          <cell r="L26">
            <v>430116</v>
          </cell>
          <cell r="M26">
            <v>7454455</v>
          </cell>
          <cell r="N26">
            <v>0</v>
          </cell>
          <cell r="O26">
            <v>20244723</v>
          </cell>
          <cell r="P26">
            <v>1249542</v>
          </cell>
          <cell r="Q26">
            <v>1054215</v>
          </cell>
          <cell r="R26">
            <v>4784914</v>
          </cell>
          <cell r="S26">
            <v>1503123</v>
          </cell>
          <cell r="T26">
            <v>4644419</v>
          </cell>
          <cell r="U26">
            <v>609249</v>
          </cell>
          <cell r="V26">
            <v>607513.98</v>
          </cell>
          <cell r="W26">
            <v>57904393.659999996</v>
          </cell>
          <cell r="X26">
            <v>368022</v>
          </cell>
          <cell r="Y26">
            <v>3541330</v>
          </cell>
          <cell r="Z26">
            <v>1907599</v>
          </cell>
          <cell r="AA26">
            <v>285269</v>
          </cell>
          <cell r="AB26">
            <v>567642</v>
          </cell>
          <cell r="AC26">
            <v>5528452</v>
          </cell>
          <cell r="AD26">
            <v>2870785</v>
          </cell>
          <cell r="AE26">
            <v>539983</v>
          </cell>
          <cell r="AF26">
            <v>327990</v>
          </cell>
          <cell r="AG26">
            <v>679662</v>
          </cell>
          <cell r="AH26">
            <v>5320466</v>
          </cell>
          <cell r="AI26">
            <v>664530</v>
          </cell>
          <cell r="AJ26">
            <v>466874</v>
          </cell>
          <cell r="AK26">
            <v>142883781.5</v>
          </cell>
          <cell r="AL26">
            <v>528549</v>
          </cell>
          <cell r="AM26">
            <v>604564.5</v>
          </cell>
          <cell r="AN26">
            <v>2720893</v>
          </cell>
          <cell r="AO26">
            <v>9333640</v>
          </cell>
          <cell r="AP26">
            <v>424937</v>
          </cell>
          <cell r="AQ26">
            <v>90349</v>
          </cell>
          <cell r="AR26">
            <v>9524077</v>
          </cell>
          <cell r="AS26">
            <v>429666</v>
          </cell>
          <cell r="AT26">
            <v>3454686</v>
          </cell>
          <cell r="AU26">
            <v>2822186</v>
          </cell>
          <cell r="AV26">
            <v>699558</v>
          </cell>
          <cell r="AW26">
            <v>435293</v>
          </cell>
          <cell r="AX26">
            <v>849843</v>
          </cell>
          <cell r="AY26">
            <v>454657</v>
          </cell>
          <cell r="AZ26">
            <v>351082</v>
          </cell>
          <cell r="BA26">
            <v>12949327</v>
          </cell>
          <cell r="BB26">
            <v>586427</v>
          </cell>
          <cell r="BC26">
            <v>60802715.420000002</v>
          </cell>
          <cell r="BD26">
            <v>4860349.9400000004</v>
          </cell>
          <cell r="BE26">
            <v>482930</v>
          </cell>
          <cell r="BF26">
            <v>1224365</v>
          </cell>
          <cell r="BG26">
            <v>49567269.880000003</v>
          </cell>
          <cell r="BH26">
            <v>267804</v>
          </cell>
          <cell r="BI26">
            <v>0</v>
          </cell>
          <cell r="BJ26">
            <v>164101</v>
          </cell>
          <cell r="BK26">
            <v>0</v>
          </cell>
          <cell r="BL26">
            <v>33432657</v>
          </cell>
          <cell r="BM26">
            <v>543459</v>
          </cell>
          <cell r="BN26">
            <v>290890</v>
          </cell>
          <cell r="BO26">
            <v>1653825.3</v>
          </cell>
          <cell r="BP26">
            <v>586753</v>
          </cell>
          <cell r="BQ26">
            <v>451032</v>
          </cell>
          <cell r="BR26">
            <v>99464939</v>
          </cell>
          <cell r="BS26">
            <v>844348</v>
          </cell>
          <cell r="BT26">
            <v>878519</v>
          </cell>
          <cell r="BU26">
            <v>7752089</v>
          </cell>
          <cell r="BV26">
            <v>10764</v>
          </cell>
          <cell r="BW26">
            <v>82055</v>
          </cell>
          <cell r="BX26">
            <v>3188598</v>
          </cell>
          <cell r="BY26">
            <v>392754</v>
          </cell>
          <cell r="BZ26">
            <v>342404</v>
          </cell>
          <cell r="CA26">
            <v>334138</v>
          </cell>
          <cell r="CB26">
            <v>1094372</v>
          </cell>
          <cell r="CC26">
            <v>3391454</v>
          </cell>
          <cell r="CD26">
            <v>2575348.9</v>
          </cell>
          <cell r="CE26">
            <v>3412091</v>
          </cell>
          <cell r="CF26">
            <v>663623</v>
          </cell>
          <cell r="CG26">
            <v>145453</v>
          </cell>
          <cell r="CH26">
            <v>448856</v>
          </cell>
          <cell r="CI26">
            <v>150600</v>
          </cell>
          <cell r="CJ26">
            <v>3136441</v>
          </cell>
          <cell r="CK26">
            <v>69631</v>
          </cell>
          <cell r="CL26">
            <v>14941</v>
          </cell>
        </row>
        <row r="27">
          <cell r="A27" t="str">
            <v>4301020104.401</v>
          </cell>
          <cell r="B27" t="str">
            <v>รายได้ค่ารักษาเบิกจ่ายตรงกรมบัญชีกลาง OP</v>
          </cell>
          <cell r="C27">
            <v>64973485</v>
          </cell>
          <cell r="D27">
            <v>9348908.3599999994</v>
          </cell>
          <cell r="E27">
            <v>3613667.5</v>
          </cell>
          <cell r="F27">
            <v>2674648</v>
          </cell>
          <cell r="G27">
            <v>1062952</v>
          </cell>
          <cell r="H27">
            <v>12150186</v>
          </cell>
          <cell r="I27">
            <v>2435057.64</v>
          </cell>
          <cell r="J27">
            <v>10848367.949999999</v>
          </cell>
          <cell r="K27">
            <v>2733541</v>
          </cell>
          <cell r="L27">
            <v>1761038.24</v>
          </cell>
          <cell r="M27">
            <v>18322668.829999998</v>
          </cell>
          <cell r="N27">
            <v>0</v>
          </cell>
          <cell r="O27">
            <v>27278596</v>
          </cell>
          <cell r="P27">
            <v>3449457.55</v>
          </cell>
          <cell r="Q27">
            <v>2384415.2999999998</v>
          </cell>
          <cell r="R27">
            <v>11021973</v>
          </cell>
          <cell r="S27">
            <v>4071017</v>
          </cell>
          <cell r="T27">
            <v>5373340</v>
          </cell>
          <cell r="U27">
            <v>3060373</v>
          </cell>
          <cell r="V27">
            <v>1212004.76</v>
          </cell>
          <cell r="W27">
            <v>70111467</v>
          </cell>
          <cell r="X27">
            <v>1079524</v>
          </cell>
          <cell r="Y27">
            <v>5354107.75</v>
          </cell>
          <cell r="Z27">
            <v>2136221</v>
          </cell>
          <cell r="AA27">
            <v>1617467</v>
          </cell>
          <cell r="AB27">
            <v>2577730.5</v>
          </cell>
          <cell r="AC27">
            <v>3953287.5</v>
          </cell>
          <cell r="AD27">
            <v>10213199.199999999</v>
          </cell>
          <cell r="AE27">
            <v>3039386.11</v>
          </cell>
          <cell r="AF27">
            <v>1930725</v>
          </cell>
          <cell r="AG27">
            <v>1960694</v>
          </cell>
          <cell r="AH27">
            <v>8332144</v>
          </cell>
          <cell r="AI27">
            <v>2095722</v>
          </cell>
          <cell r="AJ27">
            <v>1583376.75</v>
          </cell>
          <cell r="AK27">
            <v>218422368.59999999</v>
          </cell>
          <cell r="AL27">
            <v>2214753</v>
          </cell>
          <cell r="AM27">
            <v>2109997.5</v>
          </cell>
          <cell r="AN27">
            <v>7653909</v>
          </cell>
          <cell r="AO27">
            <v>8555746</v>
          </cell>
          <cell r="AP27">
            <v>5414663</v>
          </cell>
          <cell r="AQ27">
            <v>1186308</v>
          </cell>
          <cell r="AR27">
            <v>30486529.75</v>
          </cell>
          <cell r="AS27">
            <v>3325980.5</v>
          </cell>
          <cell r="AT27">
            <v>21139480</v>
          </cell>
          <cell r="AU27">
            <v>6730253</v>
          </cell>
          <cell r="AV27">
            <v>1789416</v>
          </cell>
          <cell r="AW27">
            <v>1327080.5</v>
          </cell>
          <cell r="AX27">
            <v>4592639.4400000004</v>
          </cell>
          <cell r="AY27">
            <v>2764886</v>
          </cell>
          <cell r="AZ27">
            <v>2116080</v>
          </cell>
          <cell r="BA27">
            <v>43390916</v>
          </cell>
          <cell r="BB27">
            <v>1954877.26</v>
          </cell>
          <cell r="BC27">
            <v>88650279</v>
          </cell>
          <cell r="BD27">
            <v>9230252</v>
          </cell>
          <cell r="BE27">
            <v>2965201.75</v>
          </cell>
          <cell r="BF27">
            <v>2070226</v>
          </cell>
          <cell r="BG27">
            <v>43547547.170000002</v>
          </cell>
          <cell r="BH27">
            <v>892437</v>
          </cell>
          <cell r="BI27">
            <v>612966</v>
          </cell>
          <cell r="BJ27">
            <v>742635.85</v>
          </cell>
          <cell r="BK27">
            <v>781705</v>
          </cell>
          <cell r="BL27">
            <v>44493282</v>
          </cell>
          <cell r="BM27">
            <v>6053035</v>
          </cell>
          <cell r="BN27">
            <v>3421531</v>
          </cell>
          <cell r="BO27">
            <v>5874070</v>
          </cell>
          <cell r="BP27">
            <v>2791178.51</v>
          </cell>
          <cell r="BQ27">
            <v>1988776</v>
          </cell>
          <cell r="BR27">
            <v>268917459</v>
          </cell>
          <cell r="BS27">
            <v>4184425.25</v>
          </cell>
          <cell r="BT27">
            <v>3013592.72</v>
          </cell>
          <cell r="BU27">
            <v>31863852.48</v>
          </cell>
          <cell r="BV27">
            <v>1077311</v>
          </cell>
          <cell r="BW27">
            <v>2858526</v>
          </cell>
          <cell r="BX27">
            <v>19978691.75</v>
          </cell>
          <cell r="BY27">
            <v>2662702.89</v>
          </cell>
          <cell r="BZ27">
            <v>2110813.85</v>
          </cell>
          <cell r="CA27">
            <v>3824714</v>
          </cell>
          <cell r="CB27">
            <v>3397516.75</v>
          </cell>
          <cell r="CC27">
            <v>12941554.25</v>
          </cell>
          <cell r="CD27">
            <v>2715401.4</v>
          </cell>
          <cell r="CE27">
            <v>7510011.5</v>
          </cell>
          <cell r="CF27">
            <v>2492688.5</v>
          </cell>
          <cell r="CG27">
            <v>1940293</v>
          </cell>
          <cell r="CH27">
            <v>1089978.5</v>
          </cell>
          <cell r="CI27">
            <v>1777923</v>
          </cell>
          <cell r="CJ27">
            <v>15440579.5</v>
          </cell>
          <cell r="CK27">
            <v>777575</v>
          </cell>
          <cell r="CL27">
            <v>629254.39</v>
          </cell>
        </row>
        <row r="28">
          <cell r="A28" t="str">
            <v>4301020104.402</v>
          </cell>
          <cell r="B28" t="str">
            <v>รายได้ค่ารักษาเบิกจ่ายตรงกรมบัญชีกลาง IP</v>
          </cell>
          <cell r="C28">
            <v>31717518.93</v>
          </cell>
          <cell r="D28">
            <v>513395</v>
          </cell>
          <cell r="E28">
            <v>1267882.95</v>
          </cell>
          <cell r="F28">
            <v>943408</v>
          </cell>
          <cell r="G28">
            <v>220633</v>
          </cell>
          <cell r="H28">
            <v>2862447.83</v>
          </cell>
          <cell r="I28">
            <v>1040409.18</v>
          </cell>
          <cell r="J28">
            <v>2789527.71</v>
          </cell>
          <cell r="K28">
            <v>727558</v>
          </cell>
          <cell r="L28">
            <v>641033.48</v>
          </cell>
          <cell r="M28">
            <v>8240945</v>
          </cell>
          <cell r="N28">
            <v>0</v>
          </cell>
          <cell r="O28">
            <v>14814964.5</v>
          </cell>
          <cell r="P28">
            <v>1623230</v>
          </cell>
          <cell r="Q28">
            <v>1465181.92</v>
          </cell>
          <cell r="R28">
            <v>6472442.4199999999</v>
          </cell>
          <cell r="S28">
            <v>943402.11</v>
          </cell>
          <cell r="T28">
            <v>1813231</v>
          </cell>
          <cell r="U28">
            <v>1778732</v>
          </cell>
          <cell r="V28">
            <v>430087.22</v>
          </cell>
          <cell r="W28">
            <v>61919053.710000001</v>
          </cell>
          <cell r="X28">
            <v>833159</v>
          </cell>
          <cell r="Y28">
            <v>2300348</v>
          </cell>
          <cell r="Z28">
            <v>1231002</v>
          </cell>
          <cell r="AA28">
            <v>647901</v>
          </cell>
          <cell r="AB28">
            <v>545499</v>
          </cell>
          <cell r="AC28">
            <v>2302801</v>
          </cell>
          <cell r="AD28">
            <v>4294563</v>
          </cell>
          <cell r="AE28">
            <v>1416782</v>
          </cell>
          <cell r="AF28">
            <v>962522</v>
          </cell>
          <cell r="AG28">
            <v>620986</v>
          </cell>
          <cell r="AH28">
            <v>3311461</v>
          </cell>
          <cell r="AI28">
            <v>867503</v>
          </cell>
          <cell r="AJ28">
            <v>557981.86</v>
          </cell>
          <cell r="AK28">
            <v>131826976.5</v>
          </cell>
          <cell r="AL28">
            <v>748524</v>
          </cell>
          <cell r="AM28">
            <v>903316.5</v>
          </cell>
          <cell r="AN28">
            <v>9075399.3399999999</v>
          </cell>
          <cell r="AO28">
            <v>4898455.96</v>
          </cell>
          <cell r="AP28">
            <v>1881609</v>
          </cell>
          <cell r="AQ28">
            <v>307081.05</v>
          </cell>
          <cell r="AR28">
            <v>12743474</v>
          </cell>
          <cell r="AS28">
            <v>1144820</v>
          </cell>
          <cell r="AT28">
            <v>2380584.09</v>
          </cell>
          <cell r="AU28">
            <v>4597407</v>
          </cell>
          <cell r="AV28">
            <v>1020207</v>
          </cell>
          <cell r="AW28">
            <v>999041</v>
          </cell>
          <cell r="AX28">
            <v>2166384.39</v>
          </cell>
          <cell r="AY28">
            <v>605323</v>
          </cell>
          <cell r="AZ28">
            <v>792285.7</v>
          </cell>
          <cell r="BA28">
            <v>15463921</v>
          </cell>
          <cell r="BB28">
            <v>1776212.8</v>
          </cell>
          <cell r="BC28">
            <v>58900411</v>
          </cell>
          <cell r="BD28">
            <v>4055181</v>
          </cell>
          <cell r="BE28">
            <v>634476.61</v>
          </cell>
          <cell r="BF28">
            <v>615254</v>
          </cell>
          <cell r="BG28">
            <v>34872369.899999999</v>
          </cell>
          <cell r="BH28">
            <v>315118</v>
          </cell>
          <cell r="BI28">
            <v>0</v>
          </cell>
          <cell r="BJ28">
            <v>267339</v>
          </cell>
          <cell r="BK28">
            <v>0</v>
          </cell>
          <cell r="BL28">
            <v>27757867</v>
          </cell>
          <cell r="BM28">
            <v>1807794.81</v>
          </cell>
          <cell r="BN28">
            <v>1116963.71</v>
          </cell>
          <cell r="BO28">
            <v>2708402.36</v>
          </cell>
          <cell r="BP28">
            <v>1165919</v>
          </cell>
          <cell r="BQ28">
            <v>1492598.35</v>
          </cell>
          <cell r="BR28">
            <v>218488425.87</v>
          </cell>
          <cell r="BS28">
            <v>2235840.12</v>
          </cell>
          <cell r="BT28">
            <v>2397330.04</v>
          </cell>
          <cell r="BU28">
            <v>13434131.779999999</v>
          </cell>
          <cell r="BV28">
            <v>102968</v>
          </cell>
          <cell r="BW28">
            <v>1044957</v>
          </cell>
          <cell r="BX28">
            <v>4530061.25</v>
          </cell>
          <cell r="BY28">
            <v>775791.5</v>
          </cell>
          <cell r="BZ28">
            <v>506692.09</v>
          </cell>
          <cell r="CA28">
            <v>1530153</v>
          </cell>
          <cell r="CB28">
            <v>2178481</v>
          </cell>
          <cell r="CC28">
            <v>3622239</v>
          </cell>
          <cell r="CD28">
            <v>1773479</v>
          </cell>
          <cell r="CE28">
            <v>3582300.5</v>
          </cell>
          <cell r="CF28">
            <v>1038001.3</v>
          </cell>
          <cell r="CG28">
            <v>784370</v>
          </cell>
          <cell r="CH28">
            <v>607690</v>
          </cell>
          <cell r="CI28">
            <v>1085003.7</v>
          </cell>
          <cell r="CJ28">
            <v>4820285.5</v>
          </cell>
          <cell r="CK28">
            <v>98457.31</v>
          </cell>
          <cell r="CL28">
            <v>87140</v>
          </cell>
        </row>
        <row r="29">
          <cell r="A29" t="str">
            <v>4301020104.405</v>
          </cell>
          <cell r="B29" t="str">
            <v>ส่วนต่างค่ารักษาที่สูงกว่าข้อตกลงในการจ่ายตาม DRG -เบิกจ่ายตรงกรมบัญชีกลาง</v>
          </cell>
          <cell r="C29">
            <v>-5920252.4800000004</v>
          </cell>
          <cell r="D29">
            <v>-18062.48</v>
          </cell>
          <cell r="E29">
            <v>-23875.7</v>
          </cell>
          <cell r="F29">
            <v>0</v>
          </cell>
          <cell r="G29">
            <v>-16838.490000000002</v>
          </cell>
          <cell r="H29">
            <v>-383152.25</v>
          </cell>
          <cell r="I29">
            <v>-758157.17</v>
          </cell>
          <cell r="J29">
            <v>-486678.32</v>
          </cell>
          <cell r="K29">
            <v>0</v>
          </cell>
          <cell r="L29">
            <v>-83117.25</v>
          </cell>
          <cell r="M29">
            <v>-2713155.83</v>
          </cell>
          <cell r="N29">
            <v>0</v>
          </cell>
          <cell r="O29">
            <v>-2598285.2599999998</v>
          </cell>
          <cell r="P29">
            <v>-404695.37</v>
          </cell>
          <cell r="Q29">
            <v>-271317.3</v>
          </cell>
          <cell r="R29">
            <v>-1729854.71</v>
          </cell>
          <cell r="S29">
            <v>-158699.17000000001</v>
          </cell>
          <cell r="T29">
            <v>-353952.45</v>
          </cell>
          <cell r="U29">
            <v>-254225.49</v>
          </cell>
          <cell r="V29">
            <v>-106029.42</v>
          </cell>
          <cell r="W29">
            <v>-5733189.0999999996</v>
          </cell>
          <cell r="X29">
            <v>-227948.65</v>
          </cell>
          <cell r="Y29">
            <v>-415489.76</v>
          </cell>
          <cell r="Z29">
            <v>-322057.15999999997</v>
          </cell>
          <cell r="AA29">
            <v>-149006.5</v>
          </cell>
          <cell r="AB29">
            <v>-42922.52</v>
          </cell>
          <cell r="AC29">
            <v>-309682.26</v>
          </cell>
          <cell r="AD29">
            <v>-482719.59</v>
          </cell>
          <cell r="AE29">
            <v>-475661.43</v>
          </cell>
          <cell r="AF29">
            <v>-156983.29999999999</v>
          </cell>
          <cell r="AG29">
            <v>-57569.03</v>
          </cell>
          <cell r="AH29">
            <v>-330156.52</v>
          </cell>
          <cell r="AI29">
            <v>-287880.09999999998</v>
          </cell>
          <cell r="AJ29">
            <v>-50013.23</v>
          </cell>
          <cell r="AK29">
            <v>-37999808.520000003</v>
          </cell>
          <cell r="AL29">
            <v>-95145.47</v>
          </cell>
          <cell r="AM29">
            <v>-103076.83</v>
          </cell>
          <cell r="AN29">
            <v>-3068962.41</v>
          </cell>
          <cell r="AO29">
            <v>-847435.08</v>
          </cell>
          <cell r="AP29">
            <v>-238637.3</v>
          </cell>
          <cell r="AQ29">
            <v>-30071.94</v>
          </cell>
          <cell r="AR29">
            <v>-2606881.7999999998</v>
          </cell>
          <cell r="AS29">
            <v>-133855.87</v>
          </cell>
          <cell r="AT29">
            <v>-557806.07999999996</v>
          </cell>
          <cell r="AU29">
            <v>-582146.42000000004</v>
          </cell>
          <cell r="AV29">
            <v>-137855.24</v>
          </cell>
          <cell r="AW29">
            <v>-207967.06</v>
          </cell>
          <cell r="AX29">
            <v>-341736.39</v>
          </cell>
          <cell r="AY29">
            <v>-98754.6</v>
          </cell>
          <cell r="AZ29">
            <v>-73443.789999999994</v>
          </cell>
          <cell r="BA29">
            <v>-2474194.92</v>
          </cell>
          <cell r="BB29">
            <v>-378546.45</v>
          </cell>
          <cell r="BC29">
            <v>-12514667.25</v>
          </cell>
          <cell r="BD29">
            <v>-521352.28</v>
          </cell>
          <cell r="BE29">
            <v>-33119.879999999997</v>
          </cell>
          <cell r="BF29">
            <v>-10240</v>
          </cell>
          <cell r="BG29">
            <v>-5143205.17</v>
          </cell>
          <cell r="BH29">
            <v>-41627.360000000001</v>
          </cell>
          <cell r="BI29">
            <v>0</v>
          </cell>
          <cell r="BJ29">
            <v>-113962.78</v>
          </cell>
          <cell r="BK29">
            <v>0</v>
          </cell>
          <cell r="BL29">
            <v>-7104449.7000000002</v>
          </cell>
          <cell r="BM29">
            <v>-263205.74</v>
          </cell>
          <cell r="BN29">
            <v>-273224.36</v>
          </cell>
          <cell r="BO29">
            <v>-360609.09</v>
          </cell>
          <cell r="BP29">
            <v>-377697.96</v>
          </cell>
          <cell r="BQ29">
            <v>-184435.02</v>
          </cell>
          <cell r="BR29">
            <v>-34826325.109999999</v>
          </cell>
          <cell r="BS29">
            <v>-556838.04</v>
          </cell>
          <cell r="BT29">
            <v>-406929.89</v>
          </cell>
          <cell r="BU29">
            <v>-2836756.48</v>
          </cell>
          <cell r="BV29">
            <v>-7449.27</v>
          </cell>
          <cell r="BW29">
            <v>-94646.52</v>
          </cell>
          <cell r="BX29">
            <v>-1204989.48</v>
          </cell>
          <cell r="BY29">
            <v>-66253.73</v>
          </cell>
          <cell r="BZ29">
            <v>-93506.53</v>
          </cell>
          <cell r="CA29">
            <v>-320377.65999999997</v>
          </cell>
          <cell r="CB29">
            <v>-263067.53999999998</v>
          </cell>
          <cell r="CC29">
            <v>-703816.76</v>
          </cell>
          <cell r="CD29">
            <v>-223359.37</v>
          </cell>
          <cell r="CE29">
            <v>-427180.37</v>
          </cell>
          <cell r="CF29">
            <v>-186139.01</v>
          </cell>
          <cell r="CG29">
            <v>-111188.43</v>
          </cell>
          <cell r="CH29">
            <v>-80964.45</v>
          </cell>
          <cell r="CI29">
            <v>-200216.81</v>
          </cell>
          <cell r="CJ29">
            <v>-1399999.48</v>
          </cell>
          <cell r="CK29">
            <v>-82154.41</v>
          </cell>
          <cell r="CL29">
            <v>-20198.52</v>
          </cell>
        </row>
        <row r="30">
          <cell r="A30" t="str">
            <v>4301020104.406</v>
          </cell>
          <cell r="B30" t="str">
            <v>ส่วนต่างค่ารักษาที่ต่ำกว่าข้อตกลงในการจ่ายตาม DRG -เบิกจ่ายตรงกรมบัญชีกลาง</v>
          </cell>
          <cell r="C30">
            <v>6826769.4299999997</v>
          </cell>
          <cell r="D30">
            <v>77633.84</v>
          </cell>
          <cell r="E30">
            <v>222422.89</v>
          </cell>
          <cell r="F30">
            <v>0</v>
          </cell>
          <cell r="G30">
            <v>66151.98</v>
          </cell>
          <cell r="H30">
            <v>67601.48</v>
          </cell>
          <cell r="I30">
            <v>341851.83</v>
          </cell>
          <cell r="J30">
            <v>1114927.1200000001</v>
          </cell>
          <cell r="K30">
            <v>1436</v>
          </cell>
          <cell r="L30">
            <v>106160.15</v>
          </cell>
          <cell r="M30">
            <v>1079522.6599999999</v>
          </cell>
          <cell r="N30">
            <v>0</v>
          </cell>
          <cell r="O30">
            <v>2792816.59</v>
          </cell>
          <cell r="P30">
            <v>161002.82</v>
          </cell>
          <cell r="Q30">
            <v>132941.04999999999</v>
          </cell>
          <cell r="R30">
            <v>117431.39</v>
          </cell>
          <cell r="S30">
            <v>822.59</v>
          </cell>
          <cell r="T30">
            <v>149409.25</v>
          </cell>
          <cell r="U30">
            <v>49066.65</v>
          </cell>
          <cell r="V30">
            <v>104344.95</v>
          </cell>
          <cell r="W30">
            <v>9303914.8100000005</v>
          </cell>
          <cell r="X30">
            <v>114893.63</v>
          </cell>
          <cell r="Y30">
            <v>397487.88</v>
          </cell>
          <cell r="Z30">
            <v>176902.21</v>
          </cell>
          <cell r="AA30">
            <v>80251.039999999994</v>
          </cell>
          <cell r="AB30">
            <v>153295.22</v>
          </cell>
          <cell r="AC30">
            <v>324580.5</v>
          </cell>
          <cell r="AD30">
            <v>686455.95</v>
          </cell>
          <cell r="AE30">
            <v>60738.7</v>
          </cell>
          <cell r="AF30">
            <v>267729.34999999998</v>
          </cell>
          <cell r="AG30">
            <v>85452.01</v>
          </cell>
          <cell r="AH30">
            <v>611833.64</v>
          </cell>
          <cell r="AI30">
            <v>216569.87</v>
          </cell>
          <cell r="AJ30">
            <v>170920.21</v>
          </cell>
          <cell r="AK30">
            <v>20427687.260000002</v>
          </cell>
          <cell r="AL30">
            <v>164267.99</v>
          </cell>
          <cell r="AM30">
            <v>150383.76999999999</v>
          </cell>
          <cell r="AN30">
            <v>688039.93</v>
          </cell>
          <cell r="AO30">
            <v>755399.31</v>
          </cell>
          <cell r="AP30">
            <v>276904.78000000003</v>
          </cell>
          <cell r="AQ30">
            <v>71435.570000000007</v>
          </cell>
          <cell r="AR30">
            <v>934600.49</v>
          </cell>
          <cell r="AS30">
            <v>290343.17</v>
          </cell>
          <cell r="AT30">
            <v>36876.480000000003</v>
          </cell>
          <cell r="AU30">
            <v>653482.54</v>
          </cell>
          <cell r="AV30">
            <v>165261.24</v>
          </cell>
          <cell r="AW30">
            <v>98729.98</v>
          </cell>
          <cell r="AX30">
            <v>254332.43</v>
          </cell>
          <cell r="AY30">
            <v>83302.45</v>
          </cell>
          <cell r="AZ30">
            <v>163817.26999999999</v>
          </cell>
          <cell r="BA30">
            <v>4084967.96</v>
          </cell>
          <cell r="BB30">
            <v>85232.46</v>
          </cell>
          <cell r="BC30">
            <v>8227267.4800000004</v>
          </cell>
          <cell r="BD30">
            <v>1263322.82</v>
          </cell>
          <cell r="BE30">
            <v>275331.26</v>
          </cell>
          <cell r="BF30">
            <v>70110</v>
          </cell>
          <cell r="BG30">
            <v>2804947.94</v>
          </cell>
          <cell r="BH30">
            <v>60126.5</v>
          </cell>
          <cell r="BI30">
            <v>0</v>
          </cell>
          <cell r="BJ30">
            <v>32294.47</v>
          </cell>
          <cell r="BK30">
            <v>0</v>
          </cell>
          <cell r="BL30">
            <v>6709138.6200000001</v>
          </cell>
          <cell r="BM30">
            <v>201701.53</v>
          </cell>
          <cell r="BN30">
            <v>153545.63</v>
          </cell>
          <cell r="BO30">
            <v>593021.9</v>
          </cell>
          <cell r="BP30">
            <v>93636.92</v>
          </cell>
          <cell r="BQ30">
            <v>269673.82</v>
          </cell>
          <cell r="BR30">
            <v>48385482.969999999</v>
          </cell>
          <cell r="BS30">
            <v>125013.09</v>
          </cell>
          <cell r="BT30">
            <v>228625.78</v>
          </cell>
          <cell r="BU30">
            <v>3623989.91</v>
          </cell>
          <cell r="BV30">
            <v>70191.16</v>
          </cell>
          <cell r="BW30">
            <v>292688.14</v>
          </cell>
          <cell r="BX30">
            <v>621276.54</v>
          </cell>
          <cell r="BY30">
            <v>334187.21999999997</v>
          </cell>
          <cell r="BZ30">
            <v>71587.839999999997</v>
          </cell>
          <cell r="CA30">
            <v>200456.72</v>
          </cell>
          <cell r="CB30">
            <v>283870.71999999997</v>
          </cell>
          <cell r="CC30">
            <v>510017.94</v>
          </cell>
          <cell r="CD30">
            <v>322437.26</v>
          </cell>
          <cell r="CE30">
            <v>650979.87</v>
          </cell>
          <cell r="CF30">
            <v>201554.04</v>
          </cell>
          <cell r="CG30">
            <v>107415.91</v>
          </cell>
          <cell r="CH30">
            <v>97733.37</v>
          </cell>
          <cell r="CI30">
            <v>118176.83</v>
          </cell>
          <cell r="CJ30">
            <v>397186.03</v>
          </cell>
          <cell r="CK30">
            <v>36240.589999999997</v>
          </cell>
          <cell r="CL30">
            <v>27115.49</v>
          </cell>
        </row>
        <row r="31">
          <cell r="A31" t="str">
            <v>4301020104.602</v>
          </cell>
          <cell r="B31" t="str">
            <v>รายได้ค่ารักษา พรบ.รถ OP</v>
          </cell>
          <cell r="C31">
            <v>233510</v>
          </cell>
          <cell r="D31">
            <v>91600</v>
          </cell>
          <cell r="E31">
            <v>131937</v>
          </cell>
          <cell r="F31">
            <v>52645</v>
          </cell>
          <cell r="G31">
            <v>94874</v>
          </cell>
          <cell r="H31">
            <v>291817</v>
          </cell>
          <cell r="I31">
            <v>744</v>
          </cell>
          <cell r="J31">
            <v>47672</v>
          </cell>
          <cell r="K31">
            <v>130116</v>
          </cell>
          <cell r="L31">
            <v>217768</v>
          </cell>
          <cell r="M31">
            <v>315523</v>
          </cell>
          <cell r="N31">
            <v>16023</v>
          </cell>
          <cell r="O31">
            <v>640050</v>
          </cell>
          <cell r="P31">
            <v>309839</v>
          </cell>
          <cell r="Q31">
            <v>180095</v>
          </cell>
          <cell r="R31">
            <v>64241</v>
          </cell>
          <cell r="S31">
            <v>115141</v>
          </cell>
          <cell r="T31">
            <v>272970</v>
          </cell>
          <cell r="U31">
            <v>308980</v>
          </cell>
          <cell r="V31">
            <v>48084</v>
          </cell>
          <cell r="W31">
            <v>158255</v>
          </cell>
          <cell r="X31">
            <v>8946</v>
          </cell>
          <cell r="Y31">
            <v>343110</v>
          </cell>
          <cell r="Z31">
            <v>90877</v>
          </cell>
          <cell r="AA31">
            <v>74021.75</v>
          </cell>
          <cell r="AB31">
            <v>137603</v>
          </cell>
          <cell r="AC31">
            <v>66591</v>
          </cell>
          <cell r="AD31">
            <v>351718</v>
          </cell>
          <cell r="AE31">
            <v>87873</v>
          </cell>
          <cell r="AF31">
            <v>101754</v>
          </cell>
          <cell r="AG31">
            <v>129987</v>
          </cell>
          <cell r="AH31">
            <v>80596</v>
          </cell>
          <cell r="AI31">
            <v>143425</v>
          </cell>
          <cell r="AJ31">
            <v>115925</v>
          </cell>
          <cell r="AK31">
            <v>984153</v>
          </cell>
          <cell r="AL31">
            <v>194161</v>
          </cell>
          <cell r="AM31">
            <v>84631.5</v>
          </cell>
          <cell r="AN31">
            <v>233770</v>
          </cell>
          <cell r="AO31">
            <v>436318</v>
          </cell>
          <cell r="AP31">
            <v>242492</v>
          </cell>
          <cell r="AQ31">
            <v>77636</v>
          </cell>
          <cell r="AR31">
            <v>415589</v>
          </cell>
          <cell r="AS31">
            <v>203124</v>
          </cell>
          <cell r="AT31">
            <v>442498</v>
          </cell>
          <cell r="AU31">
            <v>322744</v>
          </cell>
          <cell r="AV31">
            <v>63531</v>
          </cell>
          <cell r="AW31">
            <v>157466</v>
          </cell>
          <cell r="AX31">
            <v>151079</v>
          </cell>
          <cell r="AY31">
            <v>154562</v>
          </cell>
          <cell r="AZ31">
            <v>171994</v>
          </cell>
          <cell r="BA31">
            <v>1079827</v>
          </cell>
          <cell r="BB31">
            <v>167257</v>
          </cell>
          <cell r="BC31">
            <v>428904</v>
          </cell>
          <cell r="BD31">
            <v>327788</v>
          </cell>
          <cell r="BE31">
            <v>105965</v>
          </cell>
          <cell r="BF31">
            <v>2485</v>
          </cell>
          <cell r="BG31">
            <v>223179.3</v>
          </cell>
          <cell r="BH31">
            <v>66679.5</v>
          </cell>
          <cell r="BI31">
            <v>3565</v>
          </cell>
          <cell r="BJ31">
            <v>111939</v>
          </cell>
          <cell r="BK31">
            <v>0</v>
          </cell>
          <cell r="BL31">
            <v>518243</v>
          </cell>
          <cell r="BM31">
            <v>100869</v>
          </cell>
          <cell r="BN31">
            <v>29747</v>
          </cell>
          <cell r="BO31">
            <v>542895</v>
          </cell>
          <cell r="BP31">
            <v>129414</v>
          </cell>
          <cell r="BQ31">
            <v>115738</v>
          </cell>
          <cell r="BR31">
            <v>499204</v>
          </cell>
          <cell r="BS31">
            <v>442551</v>
          </cell>
          <cell r="BT31">
            <v>179124</v>
          </cell>
          <cell r="BU31">
            <v>1032685</v>
          </cell>
          <cell r="BV31">
            <v>106891</v>
          </cell>
          <cell r="BW31">
            <v>81243</v>
          </cell>
          <cell r="BX31">
            <v>321909</v>
          </cell>
          <cell r="BY31">
            <v>105804</v>
          </cell>
          <cell r="BZ31">
            <v>34430</v>
          </cell>
          <cell r="CA31">
            <v>252152</v>
          </cell>
          <cell r="CB31">
            <v>266271</v>
          </cell>
          <cell r="CC31">
            <v>638727</v>
          </cell>
          <cell r="CD31">
            <v>205023</v>
          </cell>
          <cell r="CE31">
            <v>308150</v>
          </cell>
          <cell r="CF31">
            <v>69716</v>
          </cell>
          <cell r="CG31">
            <v>285788</v>
          </cell>
          <cell r="CH31">
            <v>239216</v>
          </cell>
          <cell r="CI31">
            <v>111296</v>
          </cell>
          <cell r="CJ31">
            <v>1367312</v>
          </cell>
          <cell r="CK31">
            <v>21264</v>
          </cell>
          <cell r="CL31">
            <v>91341</v>
          </cell>
        </row>
        <row r="32">
          <cell r="A32" t="str">
            <v>4301020104.603</v>
          </cell>
          <cell r="B32" t="str">
            <v>รายได้ค่ารักษา พรบ.รถ IP</v>
          </cell>
          <cell r="C32">
            <v>7660978</v>
          </cell>
          <cell r="D32">
            <v>56892</v>
          </cell>
          <cell r="E32">
            <v>78586</v>
          </cell>
          <cell r="F32">
            <v>25799</v>
          </cell>
          <cell r="G32">
            <v>44811</v>
          </cell>
          <cell r="H32">
            <v>102081</v>
          </cell>
          <cell r="I32">
            <v>69025</v>
          </cell>
          <cell r="J32">
            <v>263844.5</v>
          </cell>
          <cell r="K32">
            <v>103865</v>
          </cell>
          <cell r="L32">
            <v>179920</v>
          </cell>
          <cell r="M32">
            <v>588743</v>
          </cell>
          <cell r="N32">
            <v>26010</v>
          </cell>
          <cell r="O32">
            <v>9237384</v>
          </cell>
          <cell r="P32">
            <v>364674</v>
          </cell>
          <cell r="Q32">
            <v>214763</v>
          </cell>
          <cell r="R32">
            <v>742136</v>
          </cell>
          <cell r="S32">
            <v>146039.75</v>
          </cell>
          <cell r="T32">
            <v>290436</v>
          </cell>
          <cell r="U32">
            <v>588599</v>
          </cell>
          <cell r="V32">
            <v>20259</v>
          </cell>
          <cell r="W32">
            <v>16578729.699999999</v>
          </cell>
          <cell r="X32">
            <v>56806</v>
          </cell>
          <cell r="Y32">
            <v>185209</v>
          </cell>
          <cell r="Z32">
            <v>96750</v>
          </cell>
          <cell r="AA32">
            <v>60621.75</v>
          </cell>
          <cell r="AB32">
            <v>82563</v>
          </cell>
          <cell r="AC32">
            <v>74682</v>
          </cell>
          <cell r="AD32">
            <v>480793</v>
          </cell>
          <cell r="AE32">
            <v>64748</v>
          </cell>
          <cell r="AF32">
            <v>110286</v>
          </cell>
          <cell r="AG32">
            <v>100085</v>
          </cell>
          <cell r="AH32">
            <v>35955</v>
          </cell>
          <cell r="AI32">
            <v>103241</v>
          </cell>
          <cell r="AJ32">
            <v>135795</v>
          </cell>
          <cell r="AK32">
            <v>33988811</v>
          </cell>
          <cell r="AL32">
            <v>188715</v>
          </cell>
          <cell r="AM32">
            <v>104316</v>
          </cell>
          <cell r="AN32">
            <v>261476</v>
          </cell>
          <cell r="AO32">
            <v>373166</v>
          </cell>
          <cell r="AP32">
            <v>59575</v>
          </cell>
          <cell r="AQ32">
            <v>21266</v>
          </cell>
          <cell r="AR32">
            <v>2812349</v>
          </cell>
          <cell r="AS32">
            <v>229847</v>
          </cell>
          <cell r="AT32">
            <v>572742</v>
          </cell>
          <cell r="AU32">
            <v>265021</v>
          </cell>
          <cell r="AV32">
            <v>105996</v>
          </cell>
          <cell r="AW32">
            <v>137725</v>
          </cell>
          <cell r="AX32">
            <v>43547</v>
          </cell>
          <cell r="AY32">
            <v>177179</v>
          </cell>
          <cell r="AZ32">
            <v>95268</v>
          </cell>
          <cell r="BA32">
            <v>3465747</v>
          </cell>
          <cell r="BB32">
            <v>111122</v>
          </cell>
          <cell r="BC32">
            <v>16841479</v>
          </cell>
          <cell r="BD32">
            <v>334718</v>
          </cell>
          <cell r="BE32">
            <v>191814</v>
          </cell>
          <cell r="BF32">
            <v>9432</v>
          </cell>
          <cell r="BG32">
            <v>1976996.3</v>
          </cell>
          <cell r="BH32">
            <v>115231</v>
          </cell>
          <cell r="BI32">
            <v>0</v>
          </cell>
          <cell r="BJ32">
            <v>95879</v>
          </cell>
          <cell r="BK32">
            <v>0</v>
          </cell>
          <cell r="BL32">
            <v>9726157</v>
          </cell>
          <cell r="BM32">
            <v>106488</v>
          </cell>
          <cell r="BN32">
            <v>111469</v>
          </cell>
          <cell r="BO32">
            <v>277488</v>
          </cell>
          <cell r="BP32">
            <v>82156</v>
          </cell>
          <cell r="BQ32">
            <v>58597</v>
          </cell>
          <cell r="BR32">
            <v>44504022</v>
          </cell>
          <cell r="BS32">
            <v>509015</v>
          </cell>
          <cell r="BT32">
            <v>180094</v>
          </cell>
          <cell r="BU32">
            <v>2285953</v>
          </cell>
          <cell r="BV32">
            <v>8236</v>
          </cell>
          <cell r="BW32">
            <v>33685</v>
          </cell>
          <cell r="BX32">
            <v>501279</v>
          </cell>
          <cell r="BY32">
            <v>95917</v>
          </cell>
          <cell r="BZ32">
            <v>18613</v>
          </cell>
          <cell r="CA32">
            <v>204011</v>
          </cell>
          <cell r="CB32">
            <v>189101</v>
          </cell>
          <cell r="CC32">
            <v>547144</v>
          </cell>
          <cell r="CD32">
            <v>247263</v>
          </cell>
          <cell r="CE32">
            <v>652146</v>
          </cell>
          <cell r="CF32">
            <v>44351</v>
          </cell>
          <cell r="CG32">
            <v>31739</v>
          </cell>
          <cell r="CH32">
            <v>121894</v>
          </cell>
          <cell r="CI32">
            <v>74709</v>
          </cell>
          <cell r="CJ32">
            <v>1161068</v>
          </cell>
          <cell r="CK32">
            <v>18383</v>
          </cell>
          <cell r="CL32">
            <v>7098</v>
          </cell>
        </row>
        <row r="33">
          <cell r="A33" t="str">
            <v>4301020104.801</v>
          </cell>
          <cell r="B33" t="str">
            <v>รายได้ค่ารักษาเบิกจ่ายตรง- อปท. OP</v>
          </cell>
          <cell r="C33">
            <v>7173403.5700000003</v>
          </cell>
          <cell r="D33">
            <v>1666415.06</v>
          </cell>
          <cell r="E33">
            <v>441445.5</v>
          </cell>
          <cell r="F33">
            <v>347132</v>
          </cell>
          <cell r="G33">
            <v>167483</v>
          </cell>
          <cell r="H33">
            <v>1538664</v>
          </cell>
          <cell r="I33">
            <v>294373.59000000003</v>
          </cell>
          <cell r="J33">
            <v>2097217.75</v>
          </cell>
          <cell r="K33">
            <v>415456</v>
          </cell>
          <cell r="L33">
            <v>429594.42</v>
          </cell>
          <cell r="M33">
            <v>2346268.1</v>
          </cell>
          <cell r="N33">
            <v>0</v>
          </cell>
          <cell r="O33">
            <v>4355160.5</v>
          </cell>
          <cell r="P33">
            <v>635532.25</v>
          </cell>
          <cell r="Q33">
            <v>502048.5</v>
          </cell>
          <cell r="R33">
            <v>730023.25</v>
          </cell>
          <cell r="S33">
            <v>546942</v>
          </cell>
          <cell r="T33">
            <v>833470</v>
          </cell>
          <cell r="U33">
            <v>534413</v>
          </cell>
          <cell r="V33">
            <v>191860</v>
          </cell>
          <cell r="W33">
            <v>10072612.25</v>
          </cell>
          <cell r="X33">
            <v>252169</v>
          </cell>
          <cell r="Y33">
            <v>909158.17</v>
          </cell>
          <cell r="Z33">
            <v>400150</v>
          </cell>
          <cell r="AA33">
            <v>351664</v>
          </cell>
          <cell r="AB33">
            <v>437369.5</v>
          </cell>
          <cell r="AC33">
            <v>532501</v>
          </cell>
          <cell r="AD33">
            <v>1572744.5</v>
          </cell>
          <cell r="AE33">
            <v>604380.65</v>
          </cell>
          <cell r="AF33">
            <v>565101</v>
          </cell>
          <cell r="AG33">
            <v>429215.08</v>
          </cell>
          <cell r="AH33">
            <v>911148</v>
          </cell>
          <cell r="AI33">
            <v>392899</v>
          </cell>
          <cell r="AJ33">
            <v>397906.25</v>
          </cell>
          <cell r="AK33">
            <v>20358328</v>
          </cell>
          <cell r="AL33">
            <v>399514</v>
          </cell>
          <cell r="AM33">
            <v>452229</v>
          </cell>
          <cell r="AN33">
            <v>1099548</v>
          </cell>
          <cell r="AO33">
            <v>1141785</v>
          </cell>
          <cell r="AP33">
            <v>655785</v>
          </cell>
          <cell r="AQ33">
            <v>322668.5</v>
          </cell>
          <cell r="AR33">
            <v>6180957</v>
          </cell>
          <cell r="AS33">
            <v>879784.25</v>
          </cell>
          <cell r="AT33">
            <v>3725537.77</v>
          </cell>
          <cell r="AU33">
            <v>1077841</v>
          </cell>
          <cell r="AV33">
            <v>400892</v>
          </cell>
          <cell r="AW33">
            <v>197524.25</v>
          </cell>
          <cell r="AX33">
            <v>747362.7</v>
          </cell>
          <cell r="AY33">
            <v>486394</v>
          </cell>
          <cell r="AZ33">
            <v>395379</v>
          </cell>
          <cell r="BA33">
            <v>6482557</v>
          </cell>
          <cell r="BB33">
            <v>221264.39</v>
          </cell>
          <cell r="BC33">
            <v>9888531.2799999993</v>
          </cell>
          <cell r="BD33">
            <v>1065301</v>
          </cell>
          <cell r="BE33">
            <v>519879.5</v>
          </cell>
          <cell r="BF33">
            <v>241110</v>
          </cell>
          <cell r="BG33">
            <v>5827486.4299999997</v>
          </cell>
          <cell r="BH33">
            <v>129158.2</v>
          </cell>
          <cell r="BI33">
            <v>122730</v>
          </cell>
          <cell r="BJ33">
            <v>222913.25</v>
          </cell>
          <cell r="BK33">
            <v>166129</v>
          </cell>
          <cell r="BL33">
            <v>8092340</v>
          </cell>
          <cell r="BM33">
            <v>698492</v>
          </cell>
          <cell r="BN33">
            <v>497807</v>
          </cell>
          <cell r="BO33">
            <v>862840.89</v>
          </cell>
          <cell r="BP33">
            <v>591115.85</v>
          </cell>
          <cell r="BQ33">
            <v>393627</v>
          </cell>
          <cell r="BR33">
            <v>27684129</v>
          </cell>
          <cell r="BS33">
            <v>740403.25</v>
          </cell>
          <cell r="BT33">
            <v>538535.24</v>
          </cell>
          <cell r="BU33">
            <v>3793232.45</v>
          </cell>
          <cell r="BV33">
            <v>228540</v>
          </cell>
          <cell r="BW33">
            <v>512436</v>
          </cell>
          <cell r="BX33">
            <v>1731149</v>
          </cell>
          <cell r="BY33">
            <v>418480.63</v>
          </cell>
          <cell r="BZ33">
            <v>400779.45</v>
          </cell>
          <cell r="CA33">
            <v>632045</v>
          </cell>
          <cell r="CB33">
            <v>649653.75</v>
          </cell>
          <cell r="CC33">
            <v>3122787.5</v>
          </cell>
          <cell r="CD33">
            <v>479206</v>
          </cell>
          <cell r="CE33">
            <v>1434404</v>
          </cell>
          <cell r="CF33">
            <v>456918</v>
          </cell>
          <cell r="CG33">
            <v>249235</v>
          </cell>
          <cell r="CH33">
            <v>218881.5</v>
          </cell>
          <cell r="CI33">
            <v>232542</v>
          </cell>
          <cell r="CJ33">
            <v>1733761.7</v>
          </cell>
          <cell r="CK33">
            <v>188510</v>
          </cell>
          <cell r="CL33">
            <v>79035</v>
          </cell>
        </row>
        <row r="34">
          <cell r="A34" t="str">
            <v>4301020104.802</v>
          </cell>
          <cell r="B34" t="str">
            <v>รายได้ค่ารักษาเบิกจ่ายตรงอปท. IP</v>
          </cell>
          <cell r="C34">
            <v>5188164</v>
          </cell>
          <cell r="D34">
            <v>112019</v>
          </cell>
          <cell r="E34">
            <v>148880</v>
          </cell>
          <cell r="F34">
            <v>147117</v>
          </cell>
          <cell r="G34">
            <v>48995</v>
          </cell>
          <cell r="H34">
            <v>391999</v>
          </cell>
          <cell r="I34">
            <v>117349.9</v>
          </cell>
          <cell r="J34">
            <v>505052.11</v>
          </cell>
          <cell r="K34">
            <v>101047</v>
          </cell>
          <cell r="L34">
            <v>230857</v>
          </cell>
          <cell r="M34">
            <v>607657</v>
          </cell>
          <cell r="N34">
            <v>0</v>
          </cell>
          <cell r="O34">
            <v>3363725.25</v>
          </cell>
          <cell r="P34">
            <v>383477</v>
          </cell>
          <cell r="Q34">
            <v>304727.18</v>
          </cell>
          <cell r="R34">
            <v>850028.95</v>
          </cell>
          <cell r="S34">
            <v>176869</v>
          </cell>
          <cell r="T34">
            <v>486403</v>
          </cell>
          <cell r="U34">
            <v>530750</v>
          </cell>
          <cell r="V34">
            <v>116582</v>
          </cell>
          <cell r="W34">
            <v>10617026.300000001</v>
          </cell>
          <cell r="X34">
            <v>113868</v>
          </cell>
          <cell r="Y34">
            <v>226250</v>
          </cell>
          <cell r="Z34">
            <v>220438</v>
          </cell>
          <cell r="AA34">
            <v>113500</v>
          </cell>
          <cell r="AB34">
            <v>137813</v>
          </cell>
          <cell r="AC34">
            <v>317006</v>
          </cell>
          <cell r="AD34">
            <v>776187</v>
          </cell>
          <cell r="AE34">
            <v>206878</v>
          </cell>
          <cell r="AF34">
            <v>362768</v>
          </cell>
          <cell r="AG34">
            <v>222601</v>
          </cell>
          <cell r="AH34">
            <v>335594</v>
          </cell>
          <cell r="AI34">
            <v>244881</v>
          </cell>
          <cell r="AJ34">
            <v>167681</v>
          </cell>
          <cell r="AK34">
            <v>24850091</v>
          </cell>
          <cell r="AL34">
            <v>178716</v>
          </cell>
          <cell r="AM34">
            <v>229735.5</v>
          </cell>
          <cell r="AN34">
            <v>1253589</v>
          </cell>
          <cell r="AO34">
            <v>565993</v>
          </cell>
          <cell r="AP34">
            <v>146278</v>
          </cell>
          <cell r="AQ34">
            <v>158923.57999999999</v>
          </cell>
          <cell r="AR34">
            <v>1969479.46</v>
          </cell>
          <cell r="AS34">
            <v>198215</v>
          </cell>
          <cell r="AT34">
            <v>564929</v>
          </cell>
          <cell r="AU34">
            <v>982345</v>
          </cell>
          <cell r="AV34">
            <v>228087</v>
          </cell>
          <cell r="AW34">
            <v>345880</v>
          </cell>
          <cell r="AX34">
            <v>351761.53</v>
          </cell>
          <cell r="AY34">
            <v>218548</v>
          </cell>
          <cell r="AZ34">
            <v>147407</v>
          </cell>
          <cell r="BA34">
            <v>3140097.55</v>
          </cell>
          <cell r="BB34">
            <v>284344.09999999998</v>
          </cell>
          <cell r="BC34">
            <v>7874026.5999999996</v>
          </cell>
          <cell r="BD34">
            <v>656006</v>
          </cell>
          <cell r="BE34">
            <v>122150.25</v>
          </cell>
          <cell r="BF34">
            <v>432091</v>
          </cell>
          <cell r="BG34">
            <v>6176419.5</v>
          </cell>
          <cell r="BH34">
            <v>40717.5</v>
          </cell>
          <cell r="BI34">
            <v>0</v>
          </cell>
          <cell r="BJ34">
            <v>66071</v>
          </cell>
          <cell r="BK34">
            <v>0</v>
          </cell>
          <cell r="BL34">
            <v>4008383</v>
          </cell>
          <cell r="BM34">
            <v>389070</v>
          </cell>
          <cell r="BN34">
            <v>177271</v>
          </cell>
          <cell r="BO34">
            <v>345059.2</v>
          </cell>
          <cell r="BP34">
            <v>229053</v>
          </cell>
          <cell r="BQ34">
            <v>317732</v>
          </cell>
          <cell r="BR34">
            <v>33719878</v>
          </cell>
          <cell r="BS34">
            <v>270129</v>
          </cell>
          <cell r="BT34">
            <v>317777</v>
          </cell>
          <cell r="BU34">
            <v>1936154.05</v>
          </cell>
          <cell r="BV34">
            <v>2504</v>
          </cell>
          <cell r="BW34">
            <v>123898.66</v>
          </cell>
          <cell r="BX34">
            <v>403611.25</v>
          </cell>
          <cell r="BY34">
            <v>207336</v>
          </cell>
          <cell r="BZ34">
            <v>61552.5</v>
          </cell>
          <cell r="CA34">
            <v>378099</v>
          </cell>
          <cell r="CB34">
            <v>410650</v>
          </cell>
          <cell r="CC34">
            <v>744637</v>
          </cell>
          <cell r="CD34">
            <v>371900</v>
          </cell>
          <cell r="CE34">
            <v>457253.1</v>
          </cell>
          <cell r="CF34">
            <v>152887.65</v>
          </cell>
          <cell r="CG34">
            <v>80169</v>
          </cell>
          <cell r="CH34">
            <v>84930</v>
          </cell>
          <cell r="CI34">
            <v>168954</v>
          </cell>
          <cell r="CJ34">
            <v>1016140.85</v>
          </cell>
          <cell r="CK34">
            <v>14670</v>
          </cell>
          <cell r="CL34">
            <v>1162</v>
          </cell>
        </row>
        <row r="35">
          <cell r="A35" t="str">
            <v>4301020104.803</v>
          </cell>
          <cell r="B35" t="str">
            <v>ส่วนต่างค่ารักษาที่สูงกว่าข้อตกลงในการจ่ายตาม DRG -เบิกจ่ายตรง อปท.</v>
          </cell>
          <cell r="C35">
            <v>-1526351.7</v>
          </cell>
          <cell r="D35">
            <v>0</v>
          </cell>
          <cell r="E35">
            <v>-6626.6</v>
          </cell>
          <cell r="F35">
            <v>0</v>
          </cell>
          <cell r="G35">
            <v>-1775.67</v>
          </cell>
          <cell r="H35">
            <v>-69771.81</v>
          </cell>
          <cell r="I35">
            <v>-87988.95</v>
          </cell>
          <cell r="J35">
            <v>-64358.78</v>
          </cell>
          <cell r="K35">
            <v>0</v>
          </cell>
          <cell r="L35">
            <v>-35617.279999999999</v>
          </cell>
          <cell r="M35">
            <v>-162375.5</v>
          </cell>
          <cell r="N35">
            <v>0</v>
          </cell>
          <cell r="O35">
            <v>-535727.39</v>
          </cell>
          <cell r="P35">
            <v>-76222.94</v>
          </cell>
          <cell r="Q35">
            <v>-47601.67</v>
          </cell>
          <cell r="R35">
            <v>-167323.12</v>
          </cell>
          <cell r="S35">
            <v>-5136.2700000000004</v>
          </cell>
          <cell r="T35">
            <v>-150224.57</v>
          </cell>
          <cell r="U35">
            <v>-53448.22</v>
          </cell>
          <cell r="V35">
            <v>-10247.85</v>
          </cell>
          <cell r="W35">
            <v>-1965953.59</v>
          </cell>
          <cell r="X35">
            <v>-12397.91</v>
          </cell>
          <cell r="Y35">
            <v>-48748.33</v>
          </cell>
          <cell r="Z35">
            <v>-50144.08</v>
          </cell>
          <cell r="AA35">
            <v>-23106.38</v>
          </cell>
          <cell r="AB35">
            <v>-9643.59</v>
          </cell>
          <cell r="AC35">
            <v>-44567.11</v>
          </cell>
          <cell r="AD35">
            <v>-107434.53</v>
          </cell>
          <cell r="AE35">
            <v>-32534.13</v>
          </cell>
          <cell r="AF35">
            <v>-63742.95</v>
          </cell>
          <cell r="AG35">
            <v>-34550.080000000002</v>
          </cell>
          <cell r="AH35">
            <v>-40325.629999999997</v>
          </cell>
          <cell r="AI35">
            <v>-13350.43</v>
          </cell>
          <cell r="AJ35">
            <v>-911.03</v>
          </cell>
          <cell r="AK35">
            <v>-7653854.2400000002</v>
          </cell>
          <cell r="AL35">
            <v>-47274.12</v>
          </cell>
          <cell r="AM35">
            <v>-31253.59</v>
          </cell>
          <cell r="AN35">
            <v>-547865.59999999998</v>
          </cell>
          <cell r="AO35">
            <v>-84423.28</v>
          </cell>
          <cell r="AP35">
            <v>-23644.85</v>
          </cell>
          <cell r="AQ35">
            <v>-38113.199999999997</v>
          </cell>
          <cell r="AR35">
            <v>-494229.5</v>
          </cell>
          <cell r="AS35">
            <v>-32613.66</v>
          </cell>
          <cell r="AT35">
            <v>-97344.59</v>
          </cell>
          <cell r="AU35">
            <v>-145973.92000000001</v>
          </cell>
          <cell r="AV35">
            <v>-66919.89</v>
          </cell>
          <cell r="AW35">
            <v>-118529.31</v>
          </cell>
          <cell r="AX35">
            <v>-39499.64</v>
          </cell>
          <cell r="AY35">
            <v>-50558.15</v>
          </cell>
          <cell r="AZ35">
            <v>-18063.71</v>
          </cell>
          <cell r="BA35">
            <v>-551414.27</v>
          </cell>
          <cell r="BB35">
            <v>-64678.27</v>
          </cell>
          <cell r="BC35">
            <v>-1127509.3600000001</v>
          </cell>
          <cell r="BD35">
            <v>-134557.04</v>
          </cell>
          <cell r="BE35">
            <v>-1736.51</v>
          </cell>
          <cell r="BF35">
            <v>-9542.6</v>
          </cell>
          <cell r="BG35">
            <v>-730650.23</v>
          </cell>
          <cell r="BH35">
            <v>0</v>
          </cell>
          <cell r="BI35">
            <v>0</v>
          </cell>
          <cell r="BJ35">
            <v>-2772.82</v>
          </cell>
          <cell r="BK35">
            <v>0</v>
          </cell>
          <cell r="BL35">
            <v>-730554.79</v>
          </cell>
          <cell r="BM35">
            <v>-56533.96</v>
          </cell>
          <cell r="BN35">
            <v>-52665.82</v>
          </cell>
          <cell r="BO35">
            <v>-42157.51</v>
          </cell>
          <cell r="BP35">
            <v>-51562.02</v>
          </cell>
          <cell r="BQ35">
            <v>-21741.34</v>
          </cell>
          <cell r="BR35">
            <v>-6431077.1699999999</v>
          </cell>
          <cell r="BS35">
            <v>-53709.58</v>
          </cell>
          <cell r="BT35">
            <v>-49935.56</v>
          </cell>
          <cell r="BU35">
            <v>-465444.43</v>
          </cell>
          <cell r="BV35">
            <v>0</v>
          </cell>
          <cell r="BW35">
            <v>-15244.93</v>
          </cell>
          <cell r="BX35">
            <v>-65171.91</v>
          </cell>
          <cell r="BY35">
            <v>-10615.18</v>
          </cell>
          <cell r="BZ35">
            <v>-5341.28</v>
          </cell>
          <cell r="CA35">
            <v>-82015.89</v>
          </cell>
          <cell r="CB35">
            <v>-46152.55</v>
          </cell>
          <cell r="CC35">
            <v>-156918.57</v>
          </cell>
          <cell r="CD35">
            <v>-48911.95</v>
          </cell>
          <cell r="CE35">
            <v>-77066.97</v>
          </cell>
          <cell r="CF35">
            <v>-15446.95</v>
          </cell>
          <cell r="CG35">
            <v>-7887.29</v>
          </cell>
          <cell r="CH35">
            <v>-15245.46</v>
          </cell>
          <cell r="CI35">
            <v>-32969.11</v>
          </cell>
          <cell r="CJ35">
            <v>-294927.95</v>
          </cell>
          <cell r="CK35">
            <v>-13109.81</v>
          </cell>
          <cell r="CL35">
            <v>-139.44</v>
          </cell>
        </row>
        <row r="36">
          <cell r="A36" t="str">
            <v>4301020104.804</v>
          </cell>
          <cell r="B36" t="str">
            <v>ส่วนต่างค่ารักษาที่ต่ำกว่าข้อตกลงในการจ่ายตาม DRG -เบิกจ่ายตรง อปท.</v>
          </cell>
          <cell r="C36">
            <v>572198.02</v>
          </cell>
          <cell r="D36">
            <v>35533.760000000002</v>
          </cell>
          <cell r="E36">
            <v>15343.88</v>
          </cell>
          <cell r="F36">
            <v>0</v>
          </cell>
          <cell r="G36">
            <v>7508.94</v>
          </cell>
          <cell r="H36">
            <v>148428.54999999999</v>
          </cell>
          <cell r="I36">
            <v>46437.65</v>
          </cell>
          <cell r="J36">
            <v>183294.03</v>
          </cell>
          <cell r="K36">
            <v>0</v>
          </cell>
          <cell r="L36">
            <v>79956.62</v>
          </cell>
          <cell r="M36">
            <v>171727.9</v>
          </cell>
          <cell r="N36">
            <v>0</v>
          </cell>
          <cell r="O36">
            <v>434441.31</v>
          </cell>
          <cell r="P36">
            <v>27835.09</v>
          </cell>
          <cell r="Q36">
            <v>44186.37</v>
          </cell>
          <cell r="R36">
            <v>30746.3</v>
          </cell>
          <cell r="S36">
            <v>38086.9</v>
          </cell>
          <cell r="T36">
            <v>40605.79</v>
          </cell>
          <cell r="U36">
            <v>8006.8</v>
          </cell>
          <cell r="V36">
            <v>3872.49</v>
          </cell>
          <cell r="W36">
            <v>3093087.12</v>
          </cell>
          <cell r="X36">
            <v>19401.02</v>
          </cell>
          <cell r="Y36">
            <v>0</v>
          </cell>
          <cell r="Z36">
            <v>23117.89</v>
          </cell>
          <cell r="AA36">
            <v>4977.54</v>
          </cell>
          <cell r="AB36">
            <v>13556.63</v>
          </cell>
          <cell r="AC36">
            <v>39258.879999999997</v>
          </cell>
          <cell r="AD36">
            <v>129728.54</v>
          </cell>
          <cell r="AE36">
            <v>13127.57</v>
          </cell>
          <cell r="AF36">
            <v>88313.5</v>
          </cell>
          <cell r="AG36">
            <v>6137.96</v>
          </cell>
          <cell r="AH36">
            <v>64154.46</v>
          </cell>
          <cell r="AI36">
            <v>101755.88</v>
          </cell>
          <cell r="AJ36">
            <v>52817.53</v>
          </cell>
          <cell r="AK36">
            <v>3967733.03</v>
          </cell>
          <cell r="AL36">
            <v>7159.32</v>
          </cell>
          <cell r="AM36">
            <v>42276.94</v>
          </cell>
          <cell r="AN36">
            <v>130606.99</v>
          </cell>
          <cell r="AO36">
            <v>69537.710000000006</v>
          </cell>
          <cell r="AP36">
            <v>27430.720000000001</v>
          </cell>
          <cell r="AQ36">
            <v>12753.94</v>
          </cell>
          <cell r="AR36">
            <v>255627.69</v>
          </cell>
          <cell r="AS36">
            <v>25058.67</v>
          </cell>
          <cell r="AT36">
            <v>27634.720000000001</v>
          </cell>
          <cell r="AU36">
            <v>87877.72</v>
          </cell>
          <cell r="AV36">
            <v>53194.14</v>
          </cell>
          <cell r="AW36">
            <v>6641.39</v>
          </cell>
          <cell r="AX36">
            <v>63691.22</v>
          </cell>
          <cell r="AY36">
            <v>10640.44</v>
          </cell>
          <cell r="AZ36">
            <v>60801.27</v>
          </cell>
          <cell r="BA36">
            <v>945259.48</v>
          </cell>
          <cell r="BB36">
            <v>10381.35</v>
          </cell>
          <cell r="BC36">
            <v>943387.33</v>
          </cell>
          <cell r="BD36">
            <v>133297.98000000001</v>
          </cell>
          <cell r="BE36">
            <v>62531.51</v>
          </cell>
          <cell r="BF36">
            <v>22320</v>
          </cell>
          <cell r="BG36">
            <v>535376.74</v>
          </cell>
          <cell r="BH36">
            <v>13938.3</v>
          </cell>
          <cell r="BI36">
            <v>0</v>
          </cell>
          <cell r="BJ36">
            <v>0</v>
          </cell>
          <cell r="BK36">
            <v>0</v>
          </cell>
          <cell r="BL36">
            <v>1026160.85</v>
          </cell>
          <cell r="BM36">
            <v>32316.92</v>
          </cell>
          <cell r="BN36">
            <v>6405.28</v>
          </cell>
          <cell r="BO36">
            <v>61032.56</v>
          </cell>
          <cell r="BP36">
            <v>38974.769999999997</v>
          </cell>
          <cell r="BQ36">
            <v>85266.03</v>
          </cell>
          <cell r="BR36">
            <v>7207153.6100000003</v>
          </cell>
          <cell r="BS36">
            <v>13665.4</v>
          </cell>
          <cell r="BT36">
            <v>17625.88</v>
          </cell>
          <cell r="BU36">
            <v>520896.64</v>
          </cell>
          <cell r="BV36">
            <v>0</v>
          </cell>
          <cell r="BW36">
            <v>59476.61</v>
          </cell>
          <cell r="BX36">
            <v>53943.57</v>
          </cell>
          <cell r="BY36">
            <v>39015.599999999999</v>
          </cell>
          <cell r="BZ36">
            <v>12079.98</v>
          </cell>
          <cell r="CA36">
            <v>64802.78</v>
          </cell>
          <cell r="CB36">
            <v>36747.51</v>
          </cell>
          <cell r="CC36">
            <v>116632.08</v>
          </cell>
          <cell r="CD36">
            <v>60998.2</v>
          </cell>
          <cell r="CE36">
            <v>92899.9</v>
          </cell>
          <cell r="CF36">
            <v>47475.26</v>
          </cell>
          <cell r="CG36">
            <v>7254.87</v>
          </cell>
          <cell r="CH36">
            <v>25268.52</v>
          </cell>
          <cell r="CI36">
            <v>58969.45</v>
          </cell>
          <cell r="CJ36">
            <v>78187.649999999994</v>
          </cell>
          <cell r="CK36">
            <v>237</v>
          </cell>
          <cell r="CL36">
            <v>2042.62</v>
          </cell>
        </row>
        <row r="37">
          <cell r="A37" t="str">
            <v>4301020104.805</v>
          </cell>
          <cell r="B37" t="str">
            <v>รายได้ค่ารักษาเบิกจ่ายตรง- กทม. OP</v>
          </cell>
          <cell r="C37">
            <v>674209</v>
          </cell>
          <cell r="D37">
            <v>274297</v>
          </cell>
          <cell r="E37">
            <v>23608</v>
          </cell>
          <cell r="F37">
            <v>0</v>
          </cell>
          <cell r="G37">
            <v>2714</v>
          </cell>
          <cell r="H37">
            <v>24628</v>
          </cell>
          <cell r="I37">
            <v>17300.099999999999</v>
          </cell>
          <cell r="J37">
            <v>4597</v>
          </cell>
          <cell r="K37">
            <v>4293</v>
          </cell>
          <cell r="L37">
            <v>0</v>
          </cell>
          <cell r="M37">
            <v>55062</v>
          </cell>
          <cell r="N37">
            <v>0</v>
          </cell>
          <cell r="O37">
            <v>317818</v>
          </cell>
          <cell r="P37">
            <v>86887</v>
          </cell>
          <cell r="Q37">
            <v>0</v>
          </cell>
          <cell r="R37">
            <v>59217</v>
          </cell>
          <cell r="S37">
            <v>25168</v>
          </cell>
          <cell r="T37">
            <v>80129</v>
          </cell>
          <cell r="U37">
            <v>90192.8</v>
          </cell>
          <cell r="V37">
            <v>0</v>
          </cell>
          <cell r="W37">
            <v>59855</v>
          </cell>
          <cell r="X37">
            <v>0</v>
          </cell>
          <cell r="Y37">
            <v>0</v>
          </cell>
          <cell r="Z37">
            <v>13930</v>
          </cell>
          <cell r="AA37">
            <v>0</v>
          </cell>
          <cell r="AB37">
            <v>250</v>
          </cell>
          <cell r="AC37">
            <v>56848</v>
          </cell>
          <cell r="AD37">
            <v>138336</v>
          </cell>
          <cell r="AE37">
            <v>0</v>
          </cell>
          <cell r="AF37">
            <v>26709</v>
          </cell>
          <cell r="AG37">
            <v>0</v>
          </cell>
          <cell r="AH37">
            <v>34354</v>
          </cell>
          <cell r="AI37">
            <v>0</v>
          </cell>
          <cell r="AJ37">
            <v>0</v>
          </cell>
          <cell r="AK37">
            <v>2669760.5</v>
          </cell>
          <cell r="AL37">
            <v>0</v>
          </cell>
          <cell r="AM37">
            <v>33728</v>
          </cell>
          <cell r="AN37">
            <v>0</v>
          </cell>
          <cell r="AO37">
            <v>57844</v>
          </cell>
          <cell r="AP37">
            <v>0</v>
          </cell>
          <cell r="AQ37">
            <v>670</v>
          </cell>
          <cell r="AR37">
            <v>383436</v>
          </cell>
          <cell r="AS37">
            <v>0</v>
          </cell>
          <cell r="AT37">
            <v>0</v>
          </cell>
          <cell r="AU37">
            <v>77369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975996</v>
          </cell>
          <cell r="BB37">
            <v>0</v>
          </cell>
          <cell r="BC37">
            <v>80534</v>
          </cell>
          <cell r="BD37">
            <v>88482</v>
          </cell>
          <cell r="BE37">
            <v>0</v>
          </cell>
          <cell r="BF37">
            <v>0</v>
          </cell>
          <cell r="BG37">
            <v>120904.15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331242</v>
          </cell>
          <cell r="BM37">
            <v>11504</v>
          </cell>
          <cell r="BN37">
            <v>0</v>
          </cell>
          <cell r="BO37">
            <v>65758</v>
          </cell>
          <cell r="BP37">
            <v>59645</v>
          </cell>
          <cell r="BQ37">
            <v>0</v>
          </cell>
          <cell r="BR37">
            <v>732059</v>
          </cell>
          <cell r="BS37">
            <v>0</v>
          </cell>
          <cell r="BT37">
            <v>0</v>
          </cell>
          <cell r="BU37">
            <v>1329680</v>
          </cell>
          <cell r="BV37">
            <v>0</v>
          </cell>
          <cell r="BW37">
            <v>0</v>
          </cell>
          <cell r="BX37">
            <v>0</v>
          </cell>
          <cell r="BY37">
            <v>610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9807</v>
          </cell>
          <cell r="CK37">
            <v>860</v>
          </cell>
          <cell r="CL37">
            <v>0</v>
          </cell>
        </row>
        <row r="38">
          <cell r="A38" t="str">
            <v>4301020104.806</v>
          </cell>
          <cell r="B38" t="str">
            <v>รายได้ค่ารักษาเบิกจ่ายตรง- กทม. IP</v>
          </cell>
          <cell r="C38">
            <v>302020</v>
          </cell>
          <cell r="D38">
            <v>20953</v>
          </cell>
          <cell r="E38">
            <v>20461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111884</v>
          </cell>
          <cell r="N38">
            <v>0</v>
          </cell>
          <cell r="O38">
            <v>327678</v>
          </cell>
          <cell r="P38">
            <v>48635</v>
          </cell>
          <cell r="Q38">
            <v>0</v>
          </cell>
          <cell r="R38">
            <v>168067</v>
          </cell>
          <cell r="S38">
            <v>0</v>
          </cell>
          <cell r="T38">
            <v>41904</v>
          </cell>
          <cell r="U38">
            <v>15381</v>
          </cell>
          <cell r="V38">
            <v>0</v>
          </cell>
          <cell r="W38">
            <v>190375</v>
          </cell>
          <cell r="X38">
            <v>0</v>
          </cell>
          <cell r="Y38">
            <v>47722</v>
          </cell>
          <cell r="Z38">
            <v>0</v>
          </cell>
          <cell r="AA38">
            <v>0</v>
          </cell>
          <cell r="AB38">
            <v>0</v>
          </cell>
          <cell r="AC38">
            <v>223379</v>
          </cell>
          <cell r="AD38">
            <v>180247</v>
          </cell>
          <cell r="AE38">
            <v>0</v>
          </cell>
          <cell r="AF38">
            <v>32321</v>
          </cell>
          <cell r="AG38">
            <v>19149</v>
          </cell>
          <cell r="AH38">
            <v>5406</v>
          </cell>
          <cell r="AI38">
            <v>0</v>
          </cell>
          <cell r="AJ38">
            <v>0</v>
          </cell>
          <cell r="AK38">
            <v>1896114.89</v>
          </cell>
          <cell r="AL38">
            <v>0</v>
          </cell>
          <cell r="AM38">
            <v>3411</v>
          </cell>
          <cell r="AN38">
            <v>0</v>
          </cell>
          <cell r="AO38">
            <v>37746</v>
          </cell>
          <cell r="AP38">
            <v>0</v>
          </cell>
          <cell r="AQ38">
            <v>902</v>
          </cell>
          <cell r="AR38">
            <v>605575</v>
          </cell>
          <cell r="AS38">
            <v>0</v>
          </cell>
          <cell r="AT38">
            <v>0</v>
          </cell>
          <cell r="AU38">
            <v>40267</v>
          </cell>
          <cell r="AV38">
            <v>5634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74988</v>
          </cell>
          <cell r="BB38">
            <v>0</v>
          </cell>
          <cell r="BC38">
            <v>346040</v>
          </cell>
          <cell r="BD38">
            <v>82484</v>
          </cell>
          <cell r="BE38">
            <v>0</v>
          </cell>
          <cell r="BF38">
            <v>0</v>
          </cell>
          <cell r="BG38">
            <v>322699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178042</v>
          </cell>
          <cell r="BM38">
            <v>6944</v>
          </cell>
          <cell r="BN38">
            <v>0</v>
          </cell>
          <cell r="BO38">
            <v>39969</v>
          </cell>
          <cell r="BP38">
            <v>18913</v>
          </cell>
          <cell r="BQ38">
            <v>0</v>
          </cell>
          <cell r="BR38">
            <v>816676.58</v>
          </cell>
          <cell r="BS38">
            <v>0</v>
          </cell>
          <cell r="BT38">
            <v>0</v>
          </cell>
          <cell r="BU38">
            <v>173227</v>
          </cell>
          <cell r="BV38">
            <v>0</v>
          </cell>
          <cell r="BW38">
            <v>0</v>
          </cell>
          <cell r="BX38">
            <v>0</v>
          </cell>
          <cell r="BY38">
            <v>20682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29750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</row>
        <row r="39">
          <cell r="A39" t="str">
            <v>4301020104.807</v>
          </cell>
          <cell r="B39" t="str">
            <v>ส่วนต่างค่ารักษาที่สูงกว่าข้อตกลงในการจ่ายตาม DRG -เบิกจ่ายตรง กทม.</v>
          </cell>
          <cell r="C39">
            <v>-37947.93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-10252.68</v>
          </cell>
          <cell r="N39">
            <v>0</v>
          </cell>
          <cell r="O39">
            <v>-36252.639999999999</v>
          </cell>
          <cell r="P39">
            <v>-8503.56</v>
          </cell>
          <cell r="Q39">
            <v>0</v>
          </cell>
          <cell r="R39">
            <v>0</v>
          </cell>
          <cell r="S39">
            <v>0</v>
          </cell>
          <cell r="T39">
            <v>-5149.32</v>
          </cell>
          <cell r="U39">
            <v>0</v>
          </cell>
          <cell r="V39">
            <v>0</v>
          </cell>
          <cell r="W39">
            <v>-421.35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-6648.82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-1081997.8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-86094.36</v>
          </cell>
          <cell r="AS39">
            <v>0</v>
          </cell>
          <cell r="AT39">
            <v>0</v>
          </cell>
          <cell r="AU39">
            <v>-10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-12516.06</v>
          </cell>
          <cell r="BB39">
            <v>0</v>
          </cell>
          <cell r="BC39">
            <v>-12803.8</v>
          </cell>
          <cell r="BD39">
            <v>-7078.88</v>
          </cell>
          <cell r="BE39">
            <v>0</v>
          </cell>
          <cell r="BF39">
            <v>0</v>
          </cell>
          <cell r="BG39">
            <v>-30838.7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-17005.29</v>
          </cell>
          <cell r="BM39">
            <v>0</v>
          </cell>
          <cell r="BN39">
            <v>0</v>
          </cell>
          <cell r="BO39">
            <v>-2169.7399999999998</v>
          </cell>
          <cell r="BP39">
            <v>0</v>
          </cell>
          <cell r="BQ39">
            <v>0</v>
          </cell>
          <cell r="BR39">
            <v>-17030.740000000002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-270</v>
          </cell>
          <cell r="CL39">
            <v>0</v>
          </cell>
        </row>
        <row r="40">
          <cell r="A40" t="str">
            <v>4301020104.808</v>
          </cell>
          <cell r="B40" t="str">
            <v>ส่วนต่างค่ารักษาที่ต่ำกว่าข้อตกลงในการจ่ายตาม DRG -เบิกจ่ายตรง กทม.</v>
          </cell>
          <cell r="C40">
            <v>149137.76999999999</v>
          </cell>
          <cell r="D40">
            <v>0</v>
          </cell>
          <cell r="E40">
            <v>8273.08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3768.63</v>
          </cell>
          <cell r="N40">
            <v>0</v>
          </cell>
          <cell r="O40">
            <v>24791.94</v>
          </cell>
          <cell r="P40">
            <v>4191.28</v>
          </cell>
          <cell r="Q40">
            <v>0</v>
          </cell>
          <cell r="R40">
            <v>0</v>
          </cell>
          <cell r="S40">
            <v>0</v>
          </cell>
          <cell r="T40">
            <v>5798.93</v>
          </cell>
          <cell r="U40">
            <v>0</v>
          </cell>
          <cell r="V40">
            <v>0</v>
          </cell>
          <cell r="W40">
            <v>4438.0600000000004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252.44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198460.5</v>
          </cell>
          <cell r="AL40">
            <v>0</v>
          </cell>
          <cell r="AM40">
            <v>494.98</v>
          </cell>
          <cell r="AN40">
            <v>0</v>
          </cell>
          <cell r="AO40">
            <v>3134.68</v>
          </cell>
          <cell r="AP40">
            <v>0</v>
          </cell>
          <cell r="AQ40">
            <v>0</v>
          </cell>
          <cell r="AR40">
            <v>347177.71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10243.82</v>
          </cell>
          <cell r="BB40">
            <v>0</v>
          </cell>
          <cell r="BC40">
            <v>48009.599999999999</v>
          </cell>
          <cell r="BD40">
            <v>0</v>
          </cell>
          <cell r="BE40">
            <v>0</v>
          </cell>
          <cell r="BF40">
            <v>0</v>
          </cell>
          <cell r="BG40">
            <v>16868.810000000001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37775.56</v>
          </cell>
          <cell r="BM40">
            <v>0</v>
          </cell>
          <cell r="BN40">
            <v>0</v>
          </cell>
          <cell r="BO40">
            <v>3240.7</v>
          </cell>
          <cell r="BP40">
            <v>0</v>
          </cell>
          <cell r="BQ40">
            <v>0</v>
          </cell>
          <cell r="BR40">
            <v>447374.69</v>
          </cell>
          <cell r="BS40">
            <v>0</v>
          </cell>
          <cell r="BT40">
            <v>0</v>
          </cell>
          <cell r="BU40">
            <v>130.22999999999999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1037.32</v>
          </cell>
          <cell r="CJ40">
            <v>0</v>
          </cell>
          <cell r="CK40">
            <v>0</v>
          </cell>
          <cell r="CL40">
            <v>0</v>
          </cell>
        </row>
        <row r="41">
          <cell r="A41" t="str">
            <v>4301020104.809</v>
          </cell>
          <cell r="B41" t="str">
            <v>รายได้ค่ารักษาเบิกจ่ายตรง- อปท.(พัทยา)  OP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</row>
        <row r="42">
          <cell r="A42" t="str">
            <v>4301020104.810</v>
          </cell>
          <cell r="B42" t="str">
            <v>รายได้ค่ารักษาเบิกจ่ายตรงอปท. (พัทยา)IP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</row>
        <row r="43">
          <cell r="A43" t="str">
            <v>4301020104.811</v>
          </cell>
          <cell r="B43" t="str">
            <v>ส่วนต่างค่ารักษาที่สูงกว่าข้อตกลงในการจ่ายตาม DRG -เบิกจ่ายตรง อปท.(พัทยา)</v>
          </cell>
          <cell r="C43">
            <v>0</v>
          </cell>
          <cell r="D43">
            <v>0</v>
          </cell>
          <cell r="E43">
            <v>-5.5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-34559.360000000001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-1538.06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-170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</row>
        <row r="44">
          <cell r="A44" t="str">
            <v>4301020104.812</v>
          </cell>
          <cell r="B44" t="str">
            <v>ส่วนต่างค่ารักษาที่ต่ำกว่าข้อตกลงในการจ่ายตาม DRG -เบิกจ่ายตรง อปท.(พัทยา)</v>
          </cell>
          <cell r="C44">
            <v>0</v>
          </cell>
          <cell r="D44">
            <v>0</v>
          </cell>
          <cell r="E44">
            <v>3427.84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43188.46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5873.13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13402.94</v>
          </cell>
          <cell r="CK44">
            <v>0</v>
          </cell>
          <cell r="CL44">
            <v>0</v>
          </cell>
        </row>
        <row r="45">
          <cell r="A45" t="str">
            <v>4301020105.201</v>
          </cell>
          <cell r="B45" t="str">
            <v>รายได้ค่ารักษา UC -OP  ใน CUP</v>
          </cell>
          <cell r="C45">
            <v>96128690.700000003</v>
          </cell>
          <cell r="D45">
            <v>27711420</v>
          </cell>
          <cell r="E45">
            <v>22623394</v>
          </cell>
          <cell r="F45">
            <v>18862831</v>
          </cell>
          <cell r="G45">
            <v>14615604</v>
          </cell>
          <cell r="H45">
            <v>28303171</v>
          </cell>
          <cell r="I45">
            <v>23515167.760000002</v>
          </cell>
          <cell r="J45">
            <v>47842129.649999999</v>
          </cell>
          <cell r="K45">
            <v>31301636</v>
          </cell>
          <cell r="L45">
            <v>31640877</v>
          </cell>
          <cell r="M45">
            <v>47896588</v>
          </cell>
          <cell r="N45">
            <v>0</v>
          </cell>
          <cell r="O45">
            <v>69119346</v>
          </cell>
          <cell r="P45">
            <v>35595687</v>
          </cell>
          <cell r="Q45">
            <v>29165364.510000002</v>
          </cell>
          <cell r="R45">
            <v>37556251.299999997</v>
          </cell>
          <cell r="S45">
            <v>22101383</v>
          </cell>
          <cell r="T45">
            <v>25283283.100000001</v>
          </cell>
          <cell r="U45">
            <v>25034184.5</v>
          </cell>
          <cell r="V45">
            <v>8811913.8000000007</v>
          </cell>
          <cell r="W45">
            <v>97021367.900000006</v>
          </cell>
          <cell r="X45">
            <v>14998800</v>
          </cell>
          <cell r="Y45">
            <v>47393934.740000002</v>
          </cell>
          <cell r="Z45">
            <v>30683012</v>
          </cell>
          <cell r="AA45">
            <v>9099386.8900000006</v>
          </cell>
          <cell r="AB45">
            <v>15285973</v>
          </cell>
          <cell r="AC45">
            <v>28603814.050000001</v>
          </cell>
          <cell r="AD45">
            <v>64260413.82</v>
          </cell>
          <cell r="AE45">
            <v>24357669</v>
          </cell>
          <cell r="AF45">
            <v>21838330.5</v>
          </cell>
          <cell r="AG45">
            <v>26380902</v>
          </cell>
          <cell r="AH45">
            <v>37801018</v>
          </cell>
          <cell r="AI45">
            <v>24093455</v>
          </cell>
          <cell r="AJ45">
            <v>15826707</v>
          </cell>
          <cell r="AK45">
            <v>177245267.59999999</v>
          </cell>
          <cell r="AL45">
            <v>20455987</v>
          </cell>
          <cell r="AM45">
            <v>16517329.35</v>
          </cell>
          <cell r="AN45">
            <v>46001005</v>
          </cell>
          <cell r="AO45">
            <v>41424166.159999996</v>
          </cell>
          <cell r="AP45">
            <v>28457898</v>
          </cell>
          <cell r="AQ45">
            <v>7324363</v>
          </cell>
          <cell r="AR45">
            <v>88971874</v>
          </cell>
          <cell r="AS45">
            <v>25253616</v>
          </cell>
          <cell r="AT45">
            <v>52349362.960000001</v>
          </cell>
          <cell r="AU45">
            <v>40705611</v>
          </cell>
          <cell r="AV45">
            <v>20437767.449999999</v>
          </cell>
          <cell r="AW45">
            <v>11876021.130000001</v>
          </cell>
          <cell r="AX45">
            <v>22191481.129999999</v>
          </cell>
          <cell r="AY45">
            <v>27608572.199999999</v>
          </cell>
          <cell r="AZ45">
            <v>19479173</v>
          </cell>
          <cell r="BA45">
            <v>90748836</v>
          </cell>
          <cell r="BB45">
            <v>17241379</v>
          </cell>
          <cell r="BC45">
            <v>113402803.62</v>
          </cell>
          <cell r="BD45">
            <v>41700396</v>
          </cell>
          <cell r="BE45">
            <v>14846800.5</v>
          </cell>
          <cell r="BF45">
            <v>18853673</v>
          </cell>
          <cell r="BG45">
            <v>61296870.350000001</v>
          </cell>
          <cell r="BH45">
            <v>12708652.9</v>
          </cell>
          <cell r="BI45">
            <v>6753330</v>
          </cell>
          <cell r="BJ45">
            <v>16717683</v>
          </cell>
          <cell r="BK45">
            <v>12909073</v>
          </cell>
          <cell r="BL45">
            <v>95676126.379999995</v>
          </cell>
          <cell r="BM45">
            <v>45014972.460000001</v>
          </cell>
          <cell r="BN45">
            <v>32266285</v>
          </cell>
          <cell r="BO45">
            <v>60223737.899999999</v>
          </cell>
          <cell r="BP45">
            <v>42306640.57</v>
          </cell>
          <cell r="BQ45">
            <v>20235579.129999999</v>
          </cell>
          <cell r="BR45">
            <v>219729270</v>
          </cell>
          <cell r="BS45">
            <v>39681603.759999998</v>
          </cell>
          <cell r="BT45">
            <v>28541027.859999999</v>
          </cell>
          <cell r="BU45">
            <v>75240137.239999995</v>
          </cell>
          <cell r="BV45">
            <v>5053070</v>
          </cell>
          <cell r="BW45">
            <v>26745287.699999999</v>
          </cell>
          <cell r="BX45">
            <v>75270161</v>
          </cell>
          <cell r="BY45">
            <v>21650113</v>
          </cell>
          <cell r="BZ45">
            <v>24489311</v>
          </cell>
          <cell r="CA45">
            <v>23018245</v>
          </cell>
          <cell r="CB45">
            <v>30771989</v>
          </cell>
          <cell r="CC45">
            <v>57314685.32</v>
          </cell>
          <cell r="CD45">
            <v>27903222</v>
          </cell>
          <cell r="CE45">
            <v>49592989</v>
          </cell>
          <cell r="CF45">
            <v>20217502</v>
          </cell>
          <cell r="CG45">
            <v>18438999.699999999</v>
          </cell>
          <cell r="CH45">
            <v>13932922</v>
          </cell>
          <cell r="CI45">
            <v>15818030</v>
          </cell>
          <cell r="CJ45">
            <v>80533112.150000006</v>
          </cell>
          <cell r="CK45">
            <v>12110606</v>
          </cell>
          <cell r="CL45">
            <v>10552645</v>
          </cell>
        </row>
        <row r="46">
          <cell r="A46" t="str">
            <v>4301020105.202</v>
          </cell>
          <cell r="B46" t="str">
            <v xml:space="preserve">รายได้ค่ารักษา UC-IP  </v>
          </cell>
          <cell r="C46">
            <v>245871667.27000001</v>
          </cell>
          <cell r="D46">
            <v>5986521</v>
          </cell>
          <cell r="E46">
            <v>6175866.4800000004</v>
          </cell>
          <cell r="F46">
            <v>6148646</v>
          </cell>
          <cell r="G46">
            <v>3553256</v>
          </cell>
          <cell r="H46">
            <v>8481550</v>
          </cell>
          <cell r="I46">
            <v>12351761.84</v>
          </cell>
          <cell r="J46">
            <v>37531485.75</v>
          </cell>
          <cell r="K46">
            <v>9095933</v>
          </cell>
          <cell r="L46">
            <v>11609025</v>
          </cell>
          <cell r="M46">
            <v>43658427.210000001</v>
          </cell>
          <cell r="N46">
            <v>0</v>
          </cell>
          <cell r="O46">
            <v>142478304</v>
          </cell>
          <cell r="P46">
            <v>19749626.100000001</v>
          </cell>
          <cell r="Q46">
            <v>20676788</v>
          </cell>
          <cell r="R46">
            <v>60718211.090000004</v>
          </cell>
          <cell r="S46">
            <v>10786261.5</v>
          </cell>
          <cell r="T46">
            <v>22479727.670000002</v>
          </cell>
          <cell r="U46">
            <v>13395726</v>
          </cell>
          <cell r="V46">
            <v>3774415</v>
          </cell>
          <cell r="W46">
            <v>414956425.75</v>
          </cell>
          <cell r="X46">
            <v>8190744</v>
          </cell>
          <cell r="Y46">
            <v>18428453.359999999</v>
          </cell>
          <cell r="Z46">
            <v>18624742.960000001</v>
          </cell>
          <cell r="AA46">
            <v>4092493.7</v>
          </cell>
          <cell r="AB46">
            <v>5243655</v>
          </cell>
          <cell r="AC46">
            <v>13939738.84</v>
          </cell>
          <cell r="AD46">
            <v>38072612.799999997</v>
          </cell>
          <cell r="AE46">
            <v>10807384</v>
          </cell>
          <cell r="AF46">
            <v>12855555.380000001</v>
          </cell>
          <cell r="AG46">
            <v>12116562</v>
          </cell>
          <cell r="AH46">
            <v>21622488</v>
          </cell>
          <cell r="AI46">
            <v>12092838</v>
          </cell>
          <cell r="AJ46">
            <v>7205070</v>
          </cell>
          <cell r="AK46">
            <v>728525300.05999994</v>
          </cell>
          <cell r="AL46">
            <v>13160522.76</v>
          </cell>
          <cell r="AM46">
            <v>8541734.25</v>
          </cell>
          <cell r="AN46">
            <v>37212003.609999999</v>
          </cell>
          <cell r="AO46">
            <v>33284469.690000001</v>
          </cell>
          <cell r="AP46">
            <v>11628048</v>
          </cell>
          <cell r="AQ46">
            <v>3562761.75</v>
          </cell>
          <cell r="AR46">
            <v>94432165</v>
          </cell>
          <cell r="AS46">
            <v>9467655</v>
          </cell>
          <cell r="AT46">
            <v>28938111.149999999</v>
          </cell>
          <cell r="AU46">
            <v>21846503</v>
          </cell>
          <cell r="AV46">
            <v>10117055</v>
          </cell>
          <cell r="AW46">
            <v>9779423</v>
          </cell>
          <cell r="AX46">
            <v>10858742.470000001</v>
          </cell>
          <cell r="AY46">
            <v>9941672</v>
          </cell>
          <cell r="AZ46">
            <v>9517591.8200000003</v>
          </cell>
          <cell r="BA46">
            <v>123461460.55</v>
          </cell>
          <cell r="BB46">
            <v>10443329.4</v>
          </cell>
          <cell r="BC46">
            <v>265975136.40000001</v>
          </cell>
          <cell r="BD46">
            <v>42953280.049999997</v>
          </cell>
          <cell r="BE46">
            <v>5417614.25</v>
          </cell>
          <cell r="BF46">
            <v>7649174</v>
          </cell>
          <cell r="BG46">
            <v>145154474.46000001</v>
          </cell>
          <cell r="BH46">
            <v>5882277.0099999998</v>
          </cell>
          <cell r="BI46">
            <v>0</v>
          </cell>
          <cell r="BJ46">
            <v>11598522</v>
          </cell>
          <cell r="BK46">
            <v>0</v>
          </cell>
          <cell r="BL46">
            <v>244300808.99000001</v>
          </cell>
          <cell r="BM46">
            <v>23949450.699999999</v>
          </cell>
          <cell r="BN46">
            <v>13170131.9</v>
          </cell>
          <cell r="BO46">
            <v>36097057.329999998</v>
          </cell>
          <cell r="BP46">
            <v>20913163.84</v>
          </cell>
          <cell r="BQ46">
            <v>11120634.119999999</v>
          </cell>
          <cell r="BR46">
            <v>1339230449.0599999</v>
          </cell>
          <cell r="BS46">
            <v>21892300.079999998</v>
          </cell>
          <cell r="BT46">
            <v>18484819.050000001</v>
          </cell>
          <cell r="BU46">
            <v>121171876.72</v>
          </cell>
          <cell r="BV46">
            <v>321739</v>
          </cell>
          <cell r="BW46">
            <v>10482543.08</v>
          </cell>
          <cell r="BX46">
            <v>60767587.030000001</v>
          </cell>
          <cell r="BY46">
            <v>7311574.3899999997</v>
          </cell>
          <cell r="BZ46">
            <v>6717227.29</v>
          </cell>
          <cell r="CA46">
            <v>15374048.6</v>
          </cell>
          <cell r="CB46">
            <v>19547575.760000002</v>
          </cell>
          <cell r="CC46">
            <v>47857046.399999999</v>
          </cell>
          <cell r="CD46">
            <v>24531806.789999999</v>
          </cell>
          <cell r="CE46">
            <v>42711662.159999996</v>
          </cell>
          <cell r="CF46">
            <v>9502453.6500000004</v>
          </cell>
          <cell r="CG46">
            <v>7158441.4299999997</v>
          </cell>
          <cell r="CH46">
            <v>8049770.4400000004</v>
          </cell>
          <cell r="CI46">
            <v>8808556</v>
          </cell>
          <cell r="CJ46">
            <v>69891873.030000001</v>
          </cell>
          <cell r="CK46">
            <v>3329396.96</v>
          </cell>
          <cell r="CL46">
            <v>2830372.77</v>
          </cell>
        </row>
        <row r="47">
          <cell r="A47" t="str">
            <v>4301020105.203</v>
          </cell>
          <cell r="B47" t="str">
            <v>รายได้ค่ารักษา UC - OP นอก CUP ในจังหวัด</v>
          </cell>
          <cell r="C47">
            <v>44446237</v>
          </cell>
          <cell r="D47">
            <v>1011599</v>
          </cell>
          <cell r="E47">
            <v>411334</v>
          </cell>
          <cell r="F47">
            <v>833871</v>
          </cell>
          <cell r="G47">
            <v>365301</v>
          </cell>
          <cell r="H47">
            <v>504158</v>
          </cell>
          <cell r="I47">
            <v>185823.3</v>
          </cell>
          <cell r="J47">
            <v>5414381.9000000004</v>
          </cell>
          <cell r="K47">
            <v>329812</v>
          </cell>
          <cell r="L47">
            <v>987219</v>
          </cell>
          <cell r="M47">
            <v>4001721</v>
          </cell>
          <cell r="N47">
            <v>917</v>
          </cell>
          <cell r="O47">
            <v>22762385</v>
          </cell>
          <cell r="P47">
            <v>374448</v>
          </cell>
          <cell r="Q47">
            <v>1009302</v>
          </cell>
          <cell r="R47">
            <v>2201623</v>
          </cell>
          <cell r="S47">
            <v>6346302</v>
          </cell>
          <cell r="T47">
            <v>350533.54</v>
          </cell>
          <cell r="U47">
            <v>104750</v>
          </cell>
          <cell r="V47">
            <v>5563</v>
          </cell>
          <cell r="W47">
            <v>105191305</v>
          </cell>
          <cell r="X47">
            <v>188282</v>
          </cell>
          <cell r="Y47">
            <v>467046</v>
          </cell>
          <cell r="Z47">
            <v>287619</v>
          </cell>
          <cell r="AA47">
            <v>140216</v>
          </cell>
          <cell r="AB47">
            <v>535240</v>
          </cell>
          <cell r="AC47">
            <v>207459</v>
          </cell>
          <cell r="AD47">
            <v>906486</v>
          </cell>
          <cell r="AE47">
            <v>260214</v>
          </cell>
          <cell r="AF47">
            <v>168024</v>
          </cell>
          <cell r="AG47">
            <v>198216</v>
          </cell>
          <cell r="AH47">
            <v>3013058</v>
          </cell>
          <cell r="AI47">
            <v>242016</v>
          </cell>
          <cell r="AJ47">
            <v>1185456</v>
          </cell>
          <cell r="AK47">
            <v>134144943.40000001</v>
          </cell>
          <cell r="AL47">
            <v>325374</v>
          </cell>
          <cell r="AM47">
            <v>1210721.5</v>
          </cell>
          <cell r="AN47">
            <v>1823367</v>
          </cell>
          <cell r="AO47">
            <v>1672529.7</v>
          </cell>
          <cell r="AP47">
            <v>247825</v>
          </cell>
          <cell r="AQ47">
            <v>47775</v>
          </cell>
          <cell r="AR47">
            <v>5048412</v>
          </cell>
          <cell r="AS47">
            <v>178633</v>
          </cell>
          <cell r="AT47">
            <v>1093177</v>
          </cell>
          <cell r="AU47">
            <v>425054</v>
          </cell>
          <cell r="AV47">
            <v>340580</v>
          </cell>
          <cell r="AW47">
            <v>493120</v>
          </cell>
          <cell r="AX47">
            <v>741621.56</v>
          </cell>
          <cell r="AY47">
            <v>559229</v>
          </cell>
          <cell r="AZ47">
            <v>151194</v>
          </cell>
          <cell r="BA47">
            <v>7375440</v>
          </cell>
          <cell r="BB47">
            <v>784312</v>
          </cell>
          <cell r="BC47">
            <v>27613900.920000002</v>
          </cell>
          <cell r="BD47">
            <v>7706588</v>
          </cell>
          <cell r="BE47">
            <v>761997.5</v>
          </cell>
          <cell r="BF47">
            <v>223474.9</v>
          </cell>
          <cell r="BG47">
            <v>14563443.92</v>
          </cell>
          <cell r="BH47">
            <v>12332</v>
          </cell>
          <cell r="BI47">
            <v>130688</v>
          </cell>
          <cell r="BJ47">
            <v>640226</v>
          </cell>
          <cell r="BK47">
            <v>43733</v>
          </cell>
          <cell r="BL47">
            <v>16020629</v>
          </cell>
          <cell r="BM47">
            <v>90518</v>
          </cell>
          <cell r="BN47">
            <v>34653</v>
          </cell>
          <cell r="BO47">
            <v>1349196.5</v>
          </cell>
          <cell r="BP47">
            <v>124641</v>
          </cell>
          <cell r="BQ47">
            <v>0</v>
          </cell>
          <cell r="BR47">
            <v>157190810</v>
          </cell>
          <cell r="BS47">
            <v>111878</v>
          </cell>
          <cell r="BT47">
            <v>143978</v>
          </cell>
          <cell r="BU47">
            <v>8465098.6500000004</v>
          </cell>
          <cell r="BV47">
            <v>727647</v>
          </cell>
          <cell r="BW47">
            <v>112137</v>
          </cell>
          <cell r="BX47">
            <v>3222513</v>
          </cell>
          <cell r="BY47">
            <v>28563</v>
          </cell>
          <cell r="BZ47">
            <v>56243</v>
          </cell>
          <cell r="CA47">
            <v>38129</v>
          </cell>
          <cell r="CB47">
            <v>74282</v>
          </cell>
          <cell r="CC47">
            <v>270663</v>
          </cell>
          <cell r="CD47">
            <v>964036</v>
          </cell>
          <cell r="CE47">
            <v>970818</v>
          </cell>
          <cell r="CF47">
            <v>3832</v>
          </cell>
          <cell r="CG47">
            <v>20060</v>
          </cell>
          <cell r="CH47">
            <v>40111</v>
          </cell>
          <cell r="CI47">
            <v>1048614</v>
          </cell>
          <cell r="CJ47">
            <v>227730</v>
          </cell>
          <cell r="CK47">
            <v>47182</v>
          </cell>
          <cell r="CL47">
            <v>112631</v>
          </cell>
        </row>
        <row r="48">
          <cell r="A48" t="str">
            <v>4301020105.205</v>
          </cell>
          <cell r="B48" t="str">
            <v>รายได้ค่ารักษา UC-OP  นอก CUP ต่างจังหวัด</v>
          </cell>
          <cell r="C48">
            <v>76892</v>
          </cell>
          <cell r="D48">
            <v>205978.06</v>
          </cell>
          <cell r="E48">
            <v>98202</v>
          </cell>
          <cell r="F48">
            <v>0</v>
          </cell>
          <cell r="G48">
            <v>156503</v>
          </cell>
          <cell r="H48">
            <v>0</v>
          </cell>
          <cell r="I48">
            <v>225510.22</v>
          </cell>
          <cell r="J48">
            <v>0</v>
          </cell>
          <cell r="K48">
            <v>3087</v>
          </cell>
          <cell r="L48">
            <v>0</v>
          </cell>
          <cell r="M48">
            <v>162675</v>
          </cell>
          <cell r="N48">
            <v>0</v>
          </cell>
          <cell r="O48">
            <v>27112</v>
          </cell>
          <cell r="P48">
            <v>0</v>
          </cell>
          <cell r="Q48">
            <v>661567</v>
          </cell>
          <cell r="R48">
            <v>71899</v>
          </cell>
          <cell r="S48">
            <v>2003974</v>
          </cell>
          <cell r="T48">
            <v>20456</v>
          </cell>
          <cell r="U48">
            <v>99112</v>
          </cell>
          <cell r="V48">
            <v>3620</v>
          </cell>
          <cell r="W48">
            <v>255897.2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42953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642458</v>
          </cell>
          <cell r="AH48">
            <v>0</v>
          </cell>
          <cell r="AI48">
            <v>0</v>
          </cell>
          <cell r="AJ48">
            <v>0</v>
          </cell>
          <cell r="AK48">
            <v>46639874</v>
          </cell>
          <cell r="AL48">
            <v>173891</v>
          </cell>
          <cell r="AM48">
            <v>0</v>
          </cell>
          <cell r="AN48">
            <v>21382</v>
          </cell>
          <cell r="AO48">
            <v>0</v>
          </cell>
          <cell r="AP48">
            <v>0</v>
          </cell>
          <cell r="AQ48">
            <v>0</v>
          </cell>
          <cell r="AR48">
            <v>1001467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387087</v>
          </cell>
          <cell r="AX48">
            <v>25539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5971125.1299999999</v>
          </cell>
          <cell r="BD48">
            <v>1533</v>
          </cell>
          <cell r="BE48">
            <v>0</v>
          </cell>
          <cell r="BF48">
            <v>0</v>
          </cell>
          <cell r="BG48">
            <v>1304054.5</v>
          </cell>
          <cell r="BH48">
            <v>0</v>
          </cell>
          <cell r="BI48">
            <v>0</v>
          </cell>
          <cell r="BJ48">
            <v>112117</v>
          </cell>
          <cell r="BK48">
            <v>1228</v>
          </cell>
          <cell r="BL48">
            <v>28957</v>
          </cell>
          <cell r="BM48">
            <v>55129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8552332</v>
          </cell>
          <cell r="BS48">
            <v>0</v>
          </cell>
          <cell r="BT48">
            <v>0</v>
          </cell>
          <cell r="BU48">
            <v>675</v>
          </cell>
          <cell r="BV48">
            <v>0</v>
          </cell>
          <cell r="BW48">
            <v>34151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34499.949999999997</v>
          </cell>
          <cell r="CI48">
            <v>0</v>
          </cell>
          <cell r="CJ48">
            <v>66028</v>
          </cell>
          <cell r="CK48">
            <v>270</v>
          </cell>
          <cell r="CL48">
            <v>0</v>
          </cell>
        </row>
        <row r="49">
          <cell r="A49" t="str">
            <v>4301020105.207</v>
          </cell>
          <cell r="B49" t="str">
            <v>รายได้ค่ารักษาUC-OP ต่างสังกัด สป.</v>
          </cell>
          <cell r="C49">
            <v>90644</v>
          </cell>
          <cell r="D49">
            <v>0</v>
          </cell>
          <cell r="E49">
            <v>21439</v>
          </cell>
          <cell r="F49">
            <v>0</v>
          </cell>
          <cell r="G49">
            <v>0</v>
          </cell>
          <cell r="H49">
            <v>300</v>
          </cell>
          <cell r="I49">
            <v>81168.179999999993</v>
          </cell>
          <cell r="J49">
            <v>10001</v>
          </cell>
          <cell r="K49">
            <v>0</v>
          </cell>
          <cell r="L49">
            <v>560</v>
          </cell>
          <cell r="M49">
            <v>28800</v>
          </cell>
          <cell r="N49">
            <v>0</v>
          </cell>
          <cell r="O49">
            <v>1328</v>
          </cell>
          <cell r="P49">
            <v>0</v>
          </cell>
          <cell r="Q49">
            <v>0</v>
          </cell>
          <cell r="R49">
            <v>172519.5</v>
          </cell>
          <cell r="S49">
            <v>600</v>
          </cell>
          <cell r="T49">
            <v>0</v>
          </cell>
          <cell r="U49">
            <v>11474</v>
          </cell>
          <cell r="V49">
            <v>1468</v>
          </cell>
          <cell r="W49">
            <v>43408.45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1471061</v>
          </cell>
          <cell r="AL49">
            <v>3021</v>
          </cell>
          <cell r="AM49">
            <v>2591</v>
          </cell>
          <cell r="AN49">
            <v>5244</v>
          </cell>
          <cell r="AO49">
            <v>28152</v>
          </cell>
          <cell r="AP49">
            <v>13577</v>
          </cell>
          <cell r="AQ49">
            <v>1304</v>
          </cell>
          <cell r="AR49">
            <v>122772</v>
          </cell>
          <cell r="AS49">
            <v>12808</v>
          </cell>
          <cell r="AT49">
            <v>36699</v>
          </cell>
          <cell r="AU49">
            <v>14561</v>
          </cell>
          <cell r="AV49">
            <v>17631</v>
          </cell>
          <cell r="AW49">
            <v>3169</v>
          </cell>
          <cell r="AX49">
            <v>0</v>
          </cell>
          <cell r="AY49">
            <v>0</v>
          </cell>
          <cell r="AZ49">
            <v>10467</v>
          </cell>
          <cell r="BA49">
            <v>0</v>
          </cell>
          <cell r="BB49">
            <v>5096</v>
          </cell>
          <cell r="BC49">
            <v>1588404.3</v>
          </cell>
          <cell r="BD49">
            <v>274877</v>
          </cell>
          <cell r="BE49">
            <v>0</v>
          </cell>
          <cell r="BF49">
            <v>0</v>
          </cell>
          <cell r="BG49">
            <v>31286</v>
          </cell>
          <cell r="BH49">
            <v>0</v>
          </cell>
          <cell r="BI49">
            <v>0</v>
          </cell>
          <cell r="BJ49">
            <v>819850</v>
          </cell>
          <cell r="BK49">
            <v>36444</v>
          </cell>
          <cell r="BL49">
            <v>145479</v>
          </cell>
          <cell r="BM49">
            <v>0</v>
          </cell>
          <cell r="BN49">
            <v>388</v>
          </cell>
          <cell r="BO49">
            <v>8317</v>
          </cell>
          <cell r="BP49">
            <v>0</v>
          </cell>
          <cell r="BQ49">
            <v>0</v>
          </cell>
          <cell r="BR49">
            <v>16518037</v>
          </cell>
          <cell r="BS49">
            <v>1306</v>
          </cell>
          <cell r="BT49">
            <v>0</v>
          </cell>
          <cell r="BU49">
            <v>2406</v>
          </cell>
          <cell r="BV49">
            <v>0</v>
          </cell>
          <cell r="BW49">
            <v>2338</v>
          </cell>
          <cell r="BX49">
            <v>6943</v>
          </cell>
          <cell r="BY49">
            <v>0</v>
          </cell>
          <cell r="BZ49">
            <v>0</v>
          </cell>
          <cell r="CA49">
            <v>1168</v>
          </cell>
          <cell r="CB49">
            <v>4369</v>
          </cell>
          <cell r="CC49">
            <v>11812</v>
          </cell>
          <cell r="CD49">
            <v>0</v>
          </cell>
          <cell r="CE49">
            <v>8890</v>
          </cell>
          <cell r="CF49">
            <v>545</v>
          </cell>
          <cell r="CG49">
            <v>0</v>
          </cell>
          <cell r="CH49">
            <v>0</v>
          </cell>
          <cell r="CI49">
            <v>0</v>
          </cell>
          <cell r="CJ49">
            <v>33143</v>
          </cell>
          <cell r="CK49">
            <v>0</v>
          </cell>
          <cell r="CL49">
            <v>0</v>
          </cell>
        </row>
        <row r="50">
          <cell r="A50" t="str">
            <v>4301020105.211</v>
          </cell>
          <cell r="B50" t="str">
            <v>รายได้กองทุน UC (งบลงทุน)</v>
          </cell>
          <cell r="C50">
            <v>12835090.41</v>
          </cell>
          <cell r="D50">
            <v>3110494.68</v>
          </cell>
          <cell r="E50">
            <v>3434362.8</v>
          </cell>
          <cell r="F50">
            <v>3343645.43</v>
          </cell>
          <cell r="G50">
            <v>895519.55</v>
          </cell>
          <cell r="H50">
            <v>2488697.96</v>
          </cell>
          <cell r="I50">
            <v>2236149.9500000002</v>
          </cell>
          <cell r="J50">
            <v>4038725.4</v>
          </cell>
          <cell r="K50">
            <v>3363392.37</v>
          </cell>
          <cell r="L50">
            <v>2146566.5699999998</v>
          </cell>
          <cell r="M50">
            <v>4525750.8099999996</v>
          </cell>
          <cell r="N50">
            <v>600000</v>
          </cell>
          <cell r="O50">
            <v>6296365.1500000004</v>
          </cell>
          <cell r="P50">
            <v>3728100.46</v>
          </cell>
          <cell r="Q50">
            <v>4411941.6100000003</v>
          </cell>
          <cell r="R50">
            <v>3676953.73</v>
          </cell>
          <cell r="S50">
            <v>2010956.62</v>
          </cell>
          <cell r="T50">
            <v>2948747.76</v>
          </cell>
          <cell r="U50">
            <v>1909206.5</v>
          </cell>
          <cell r="V50">
            <v>623453.64</v>
          </cell>
          <cell r="W50">
            <v>19031870.550000001</v>
          </cell>
          <cell r="X50">
            <v>1621000</v>
          </cell>
          <cell r="Y50">
            <v>3579722.7</v>
          </cell>
          <cell r="Z50">
            <v>3508912.97</v>
          </cell>
          <cell r="AA50">
            <v>1265670.3999999999</v>
          </cell>
          <cell r="AB50">
            <v>1362834.78</v>
          </cell>
          <cell r="AC50">
            <v>2165764.4500000002</v>
          </cell>
          <cell r="AD50">
            <v>5124105.6900000004</v>
          </cell>
          <cell r="AE50">
            <v>2816854.29</v>
          </cell>
          <cell r="AF50">
            <v>1873400</v>
          </cell>
          <cell r="AG50">
            <v>2339590.2999999998</v>
          </cell>
          <cell r="AH50">
            <v>3103264.51</v>
          </cell>
          <cell r="AI50">
            <v>2979431.07</v>
          </cell>
          <cell r="AJ50">
            <v>2150000</v>
          </cell>
          <cell r="AK50">
            <v>26150127.309999999</v>
          </cell>
          <cell r="AL50">
            <v>4531271.7699999996</v>
          </cell>
          <cell r="AM50">
            <v>2718439.31</v>
          </cell>
          <cell r="AN50">
            <v>2958659.21</v>
          </cell>
          <cell r="AO50">
            <v>4077453.29</v>
          </cell>
          <cell r="AP50">
            <v>4185962.42</v>
          </cell>
          <cell r="AQ50">
            <v>902047.68</v>
          </cell>
          <cell r="AR50">
            <v>8856353.2799999993</v>
          </cell>
          <cell r="AS50">
            <v>2565685.69</v>
          </cell>
          <cell r="AT50">
            <v>5435814.79</v>
          </cell>
          <cell r="AU50">
            <v>5474916.7000000002</v>
          </cell>
          <cell r="AV50">
            <v>1750000</v>
          </cell>
          <cell r="AW50">
            <v>1357004.12</v>
          </cell>
          <cell r="AX50">
            <v>2268067.23</v>
          </cell>
          <cell r="AY50">
            <v>4989526.82</v>
          </cell>
          <cell r="AZ50">
            <v>2383264.66</v>
          </cell>
          <cell r="BA50">
            <v>11335871.52</v>
          </cell>
          <cell r="BB50">
            <v>3593802.85</v>
          </cell>
          <cell r="BC50">
            <v>14371653.73</v>
          </cell>
          <cell r="BD50">
            <v>4326851.75</v>
          </cell>
          <cell r="BE50">
            <v>1264255.1299999999</v>
          </cell>
          <cell r="BF50">
            <v>1087471.55</v>
          </cell>
          <cell r="BG50">
            <v>11624125.939999999</v>
          </cell>
          <cell r="BH50">
            <v>844200</v>
          </cell>
          <cell r="BI50">
            <v>967363.36</v>
          </cell>
          <cell r="BJ50">
            <v>1623300.91</v>
          </cell>
          <cell r="BK50">
            <v>1034633.5</v>
          </cell>
          <cell r="BL50">
            <v>11427705.369999999</v>
          </cell>
          <cell r="BM50">
            <v>4135869.5</v>
          </cell>
          <cell r="BN50">
            <v>2281094.4700000002</v>
          </cell>
          <cell r="BO50">
            <v>5344122.58</v>
          </cell>
          <cell r="BP50">
            <v>3293902.11</v>
          </cell>
          <cell r="BQ50">
            <v>2086614.94</v>
          </cell>
          <cell r="BR50">
            <v>55190826.590000004</v>
          </cell>
          <cell r="BS50">
            <v>3185822.98</v>
          </cell>
          <cell r="BT50">
            <v>3022641.76</v>
          </cell>
          <cell r="BU50">
            <v>7390765.4199999999</v>
          </cell>
          <cell r="BV50">
            <v>357989.58</v>
          </cell>
          <cell r="BW50">
            <v>4082629.32</v>
          </cell>
          <cell r="BX50">
            <v>5755892.2999999998</v>
          </cell>
          <cell r="BY50">
            <v>1258918.3600000001</v>
          </cell>
          <cell r="BZ50">
            <v>1965549.58</v>
          </cell>
          <cell r="CA50">
            <v>2122100</v>
          </cell>
          <cell r="CB50">
            <v>2860401.15</v>
          </cell>
          <cell r="CC50">
            <v>5347146.32</v>
          </cell>
          <cell r="CD50">
            <v>3204286.94</v>
          </cell>
          <cell r="CE50">
            <v>5366150.0199999996</v>
          </cell>
          <cell r="CF50">
            <v>1396064.27</v>
          </cell>
          <cell r="CG50">
            <v>1279232.9099999999</v>
          </cell>
          <cell r="CH50">
            <v>1082518.1499999999</v>
          </cell>
          <cell r="CI50">
            <v>1332618.08</v>
          </cell>
          <cell r="CJ50">
            <v>9249784.5899999999</v>
          </cell>
          <cell r="CK50">
            <v>1067951.3700000001</v>
          </cell>
          <cell r="CL50">
            <v>878000</v>
          </cell>
        </row>
        <row r="51">
          <cell r="A51" t="str">
            <v>4301020105.214</v>
          </cell>
          <cell r="B51" t="str">
            <v>รายได้กองทุน UC - OP แบบเหมาจ่ายต่อผู้มีสิทธิ</v>
          </cell>
          <cell r="C51">
            <v>0</v>
          </cell>
          <cell r="D51">
            <v>9501684.0800000001</v>
          </cell>
          <cell r="E51">
            <v>19048682.920000002</v>
          </cell>
          <cell r="F51">
            <v>9456811.6500000004</v>
          </cell>
          <cell r="G51">
            <v>7054390.0800000001</v>
          </cell>
          <cell r="H51">
            <v>6182126.2599999998</v>
          </cell>
          <cell r="I51">
            <v>4547533.63</v>
          </cell>
          <cell r="J51">
            <v>0</v>
          </cell>
          <cell r="K51">
            <v>15043004.49</v>
          </cell>
          <cell r="L51">
            <v>8009394.6299999999</v>
          </cell>
          <cell r="M51">
            <v>9580492.6500000004</v>
          </cell>
          <cell r="N51">
            <v>332514.15999999997</v>
          </cell>
          <cell r="O51">
            <v>9803747.0999999996</v>
          </cell>
          <cell r="P51">
            <v>6519991.5199999996</v>
          </cell>
          <cell r="Q51">
            <v>16459709.26</v>
          </cell>
          <cell r="R51">
            <v>20353701.510000002</v>
          </cell>
          <cell r="S51">
            <v>10880543.109999999</v>
          </cell>
          <cell r="T51">
            <v>7195595.6100000003</v>
          </cell>
          <cell r="U51">
            <v>11891755.369999999</v>
          </cell>
          <cell r="V51">
            <v>6864127.1799999997</v>
          </cell>
          <cell r="W51">
            <v>0</v>
          </cell>
          <cell r="X51">
            <v>7445024.7599999998</v>
          </cell>
          <cell r="Y51">
            <v>0</v>
          </cell>
          <cell r="Z51">
            <v>7022113.1100000003</v>
          </cell>
          <cell r="AA51">
            <v>631146.86</v>
          </cell>
          <cell r="AB51">
            <v>3185909.41</v>
          </cell>
          <cell r="AC51">
            <v>0</v>
          </cell>
          <cell r="AD51">
            <v>10513903.880000001</v>
          </cell>
          <cell r="AE51">
            <v>3765670.9</v>
          </cell>
          <cell r="AF51">
            <v>2418812.5</v>
          </cell>
          <cell r="AG51">
            <v>0</v>
          </cell>
          <cell r="AH51">
            <v>9632476.1300000008</v>
          </cell>
          <cell r="AI51">
            <v>4778363.3499999996</v>
          </cell>
          <cell r="AJ51">
            <v>3080996.37</v>
          </cell>
          <cell r="AK51">
            <v>0</v>
          </cell>
          <cell r="AL51">
            <v>10555761.33</v>
          </cell>
          <cell r="AM51">
            <v>7911432.7400000002</v>
          </cell>
          <cell r="AN51">
            <v>3176785.52</v>
          </cell>
          <cell r="AO51">
            <v>0</v>
          </cell>
          <cell r="AP51">
            <v>7449777.3099999996</v>
          </cell>
          <cell r="AQ51">
            <v>3595341.61</v>
          </cell>
          <cell r="AR51">
            <v>361356.57</v>
          </cell>
          <cell r="AS51">
            <v>4746344.1900000004</v>
          </cell>
          <cell r="AT51">
            <v>0</v>
          </cell>
          <cell r="AU51">
            <v>2221769.4300000002</v>
          </cell>
          <cell r="AV51">
            <v>5501599.8700000001</v>
          </cell>
          <cell r="AW51">
            <v>7664455.5199999996</v>
          </cell>
          <cell r="AX51">
            <v>2826073.94</v>
          </cell>
          <cell r="AY51">
            <v>243400</v>
          </cell>
          <cell r="AZ51">
            <v>5155824.16</v>
          </cell>
          <cell r="BA51">
            <v>0</v>
          </cell>
          <cell r="BB51">
            <v>8586555.0600000005</v>
          </cell>
          <cell r="BC51">
            <v>0</v>
          </cell>
          <cell r="BD51">
            <v>39490.720000000001</v>
          </cell>
          <cell r="BE51">
            <v>6212971.4299999997</v>
          </cell>
          <cell r="BF51">
            <v>1711981.85</v>
          </cell>
          <cell r="BG51">
            <v>0</v>
          </cell>
          <cell r="BH51">
            <v>0</v>
          </cell>
          <cell r="BI51">
            <v>5757357.9900000002</v>
          </cell>
          <cell r="BJ51">
            <v>16864045.140000001</v>
          </cell>
          <cell r="BK51">
            <v>14393965.16</v>
          </cell>
          <cell r="BL51">
            <v>21695349.719999999</v>
          </cell>
          <cell r="BM51">
            <v>10493415.25</v>
          </cell>
          <cell r="BN51">
            <v>8082645.4900000002</v>
          </cell>
          <cell r="BO51">
            <v>26313101.649999999</v>
          </cell>
          <cell r="BP51">
            <v>11800282.41</v>
          </cell>
          <cell r="BQ51">
            <v>11317762.800000001</v>
          </cell>
          <cell r="BR51">
            <v>0</v>
          </cell>
          <cell r="BS51">
            <v>8015926.8700000001</v>
          </cell>
          <cell r="BT51">
            <v>18300602.670000002</v>
          </cell>
          <cell r="BU51">
            <v>0</v>
          </cell>
          <cell r="BV51">
            <v>2043027.59</v>
          </cell>
          <cell r="BW51">
            <v>9660164.0199999996</v>
          </cell>
          <cell r="BX51">
            <v>3215737.95</v>
          </cell>
          <cell r="BY51">
            <v>3810365.81</v>
          </cell>
          <cell r="BZ51">
            <v>8653216.0999999996</v>
          </cell>
          <cell r="CA51">
            <v>12533110.140000001</v>
          </cell>
          <cell r="CB51">
            <v>7712388.6900000004</v>
          </cell>
          <cell r="CC51">
            <v>14955993.09</v>
          </cell>
          <cell r="CD51">
            <v>15256350.359999999</v>
          </cell>
          <cell r="CE51">
            <v>24923875.760000002</v>
          </cell>
          <cell r="CF51">
            <v>6313319.4699999997</v>
          </cell>
          <cell r="CG51">
            <v>8876736.1099999994</v>
          </cell>
          <cell r="CH51">
            <v>11163113.220000001</v>
          </cell>
          <cell r="CI51">
            <v>6604118.6200000001</v>
          </cell>
          <cell r="CJ51">
            <v>1002812.05</v>
          </cell>
          <cell r="CK51">
            <v>8327300.7599999998</v>
          </cell>
          <cell r="CL51">
            <v>5556105.6900000004</v>
          </cell>
        </row>
        <row r="52">
          <cell r="A52" t="str">
            <v>4301020105.215</v>
          </cell>
          <cell r="B52" t="str">
            <v>รายได้กองทุน UC-OP ตามเกณฑ์คุณภาพผลงานบริการ</v>
          </cell>
          <cell r="C52">
            <v>176291.03</v>
          </cell>
          <cell r="D52">
            <v>35864.46</v>
          </cell>
          <cell r="E52">
            <v>0</v>
          </cell>
          <cell r="F52">
            <v>0</v>
          </cell>
          <cell r="G52">
            <v>21328.67</v>
          </cell>
          <cell r="H52">
            <v>3850</v>
          </cell>
          <cell r="I52">
            <v>0</v>
          </cell>
          <cell r="J52">
            <v>299388.83</v>
          </cell>
          <cell r="K52">
            <v>0</v>
          </cell>
          <cell r="L52">
            <v>46459.22</v>
          </cell>
          <cell r="M52">
            <v>120125.75999999999</v>
          </cell>
          <cell r="N52">
            <v>61520.69</v>
          </cell>
          <cell r="O52">
            <v>1832044.62</v>
          </cell>
          <cell r="P52">
            <v>39692</v>
          </cell>
          <cell r="Q52">
            <v>0</v>
          </cell>
          <cell r="R52">
            <v>0</v>
          </cell>
          <cell r="S52">
            <v>419133.56</v>
          </cell>
          <cell r="T52">
            <v>0</v>
          </cell>
          <cell r="U52">
            <v>459682.82</v>
          </cell>
          <cell r="V52">
            <v>190361.23</v>
          </cell>
          <cell r="W52">
            <v>33360.46</v>
          </cell>
          <cell r="X52">
            <v>174222.75</v>
          </cell>
          <cell r="Y52">
            <v>905399.77</v>
          </cell>
          <cell r="Z52">
            <v>316302.7</v>
          </cell>
          <cell r="AA52">
            <v>42172.08</v>
          </cell>
          <cell r="AB52">
            <v>70820.47</v>
          </cell>
          <cell r="AC52">
            <v>4953.49</v>
          </cell>
          <cell r="AD52">
            <v>324425.40000000002</v>
          </cell>
          <cell r="AE52">
            <v>427790.9</v>
          </cell>
          <cell r="AF52">
            <v>10053.34</v>
          </cell>
          <cell r="AG52">
            <v>29429.53</v>
          </cell>
          <cell r="AH52">
            <v>95152.9</v>
          </cell>
          <cell r="AI52">
            <v>157819.32</v>
          </cell>
          <cell r="AJ52">
            <v>10316.67</v>
          </cell>
          <cell r="AK52">
            <v>1303306.94</v>
          </cell>
          <cell r="AL52">
            <v>1043784.54</v>
          </cell>
          <cell r="AM52">
            <v>597046.02</v>
          </cell>
          <cell r="AN52">
            <v>1526989.98</v>
          </cell>
          <cell r="AO52">
            <v>126767.89</v>
          </cell>
          <cell r="AP52">
            <v>0</v>
          </cell>
          <cell r="AQ52">
            <v>0</v>
          </cell>
          <cell r="AR52">
            <v>2547620.0499999998</v>
          </cell>
          <cell r="AS52">
            <v>0</v>
          </cell>
          <cell r="AT52">
            <v>618618.89</v>
          </cell>
          <cell r="AU52">
            <v>1347058.47</v>
          </cell>
          <cell r="AV52">
            <v>0</v>
          </cell>
          <cell r="AW52">
            <v>278648.94</v>
          </cell>
          <cell r="AX52">
            <v>680745.07</v>
          </cell>
          <cell r="AY52">
            <v>1012521.59</v>
          </cell>
          <cell r="AZ52">
            <v>355234.47</v>
          </cell>
          <cell r="BA52">
            <v>2565370.71</v>
          </cell>
          <cell r="BB52">
            <v>357551.97</v>
          </cell>
          <cell r="BC52">
            <v>0</v>
          </cell>
          <cell r="BD52">
            <v>348283.5</v>
          </cell>
          <cell r="BE52">
            <v>31536.95</v>
          </cell>
          <cell r="BF52">
            <v>509717.1</v>
          </cell>
          <cell r="BG52">
            <v>2927767.25</v>
          </cell>
          <cell r="BH52">
            <v>0</v>
          </cell>
          <cell r="BI52">
            <v>33696.22</v>
          </cell>
          <cell r="BJ52">
            <v>42595.23</v>
          </cell>
          <cell r="BK52">
            <v>355819.58</v>
          </cell>
          <cell r="BL52">
            <v>400558.06</v>
          </cell>
          <cell r="BM52">
            <v>218550.26</v>
          </cell>
          <cell r="BN52">
            <v>132878.92000000001</v>
          </cell>
          <cell r="BO52">
            <v>163562.04</v>
          </cell>
          <cell r="BP52">
            <v>35963.4</v>
          </cell>
          <cell r="BQ52">
            <v>96938.19</v>
          </cell>
          <cell r="BR52">
            <v>266982.61</v>
          </cell>
          <cell r="BS52">
            <v>693434.3</v>
          </cell>
          <cell r="BT52">
            <v>168474.32</v>
          </cell>
          <cell r="BU52">
            <v>35890.620000000003</v>
          </cell>
          <cell r="BV52">
            <v>730706.23</v>
          </cell>
          <cell r="BW52">
            <v>72413.19</v>
          </cell>
          <cell r="BX52">
            <v>0</v>
          </cell>
          <cell r="BY52">
            <v>0</v>
          </cell>
          <cell r="BZ52">
            <v>171273.07</v>
          </cell>
          <cell r="CA52">
            <v>172904.61</v>
          </cell>
          <cell r="CB52">
            <v>0</v>
          </cell>
          <cell r="CC52">
            <v>87700.21</v>
          </cell>
          <cell r="CD52">
            <v>0</v>
          </cell>
          <cell r="CE52">
            <v>0</v>
          </cell>
          <cell r="CF52">
            <v>97686.98</v>
          </cell>
          <cell r="CG52">
            <v>22435.49</v>
          </cell>
          <cell r="CH52">
            <v>28853.14</v>
          </cell>
          <cell r="CI52">
            <v>0</v>
          </cell>
          <cell r="CJ52">
            <v>317367.58</v>
          </cell>
          <cell r="CK52">
            <v>0</v>
          </cell>
          <cell r="CL52">
            <v>61404.32</v>
          </cell>
        </row>
        <row r="53">
          <cell r="A53" t="str">
            <v>4301020105.217</v>
          </cell>
          <cell r="B53" t="str">
            <v>รายได้กองทุน UC - P&amp;P แบบเหมาจ่ายต่อผู้มีสิทธิ</v>
          </cell>
          <cell r="C53">
            <v>14030182.789999999</v>
          </cell>
          <cell r="D53">
            <v>10085161.57</v>
          </cell>
          <cell r="E53">
            <v>10946679.810000001</v>
          </cell>
          <cell r="F53">
            <v>7454327.7699999996</v>
          </cell>
          <cell r="G53">
            <v>5341786.75</v>
          </cell>
          <cell r="H53">
            <v>9078777.8300000001</v>
          </cell>
          <cell r="I53">
            <v>9092263.2699999996</v>
          </cell>
          <cell r="J53">
            <v>12336361.17</v>
          </cell>
          <cell r="K53">
            <v>3605065.89</v>
          </cell>
          <cell r="L53">
            <v>10532593.550000001</v>
          </cell>
          <cell r="M53">
            <v>13432942.49</v>
          </cell>
          <cell r="N53">
            <v>0</v>
          </cell>
          <cell r="O53">
            <v>13822417.09</v>
          </cell>
          <cell r="P53">
            <v>3448318.68</v>
          </cell>
          <cell r="Q53">
            <v>7214150.71</v>
          </cell>
          <cell r="R53">
            <v>8324271.0499999998</v>
          </cell>
          <cell r="S53">
            <v>5584668.9299999997</v>
          </cell>
          <cell r="T53">
            <v>5089598.88</v>
          </cell>
          <cell r="U53">
            <v>2870205.68</v>
          </cell>
          <cell r="V53">
            <v>1183664.71</v>
          </cell>
          <cell r="W53">
            <v>22609506.559999999</v>
          </cell>
          <cell r="X53">
            <v>5660843.5899999999</v>
          </cell>
          <cell r="Y53">
            <v>11900687.699999999</v>
          </cell>
          <cell r="Z53">
            <v>5281340.82</v>
          </cell>
          <cell r="AA53">
            <v>2736787.23</v>
          </cell>
          <cell r="AB53">
            <v>2390941.86</v>
          </cell>
          <cell r="AC53">
            <v>3605379.87</v>
          </cell>
          <cell r="AD53">
            <v>7207978.4699999997</v>
          </cell>
          <cell r="AE53">
            <v>7671918.2699999996</v>
          </cell>
          <cell r="AF53">
            <v>6081980.9400000004</v>
          </cell>
          <cell r="AG53">
            <v>3796548.44</v>
          </cell>
          <cell r="AH53">
            <v>12138940.369999999</v>
          </cell>
          <cell r="AI53">
            <v>8274043.8099999996</v>
          </cell>
          <cell r="AJ53">
            <v>5232757.29</v>
          </cell>
          <cell r="AK53">
            <v>38636157.619999997</v>
          </cell>
          <cell r="AL53">
            <v>7540633.2400000002</v>
          </cell>
          <cell r="AM53">
            <v>5035591.6399999997</v>
          </cell>
          <cell r="AN53">
            <v>11761222.27</v>
          </cell>
          <cell r="AO53">
            <v>2975483.55</v>
          </cell>
          <cell r="AP53">
            <v>9644909.4800000004</v>
          </cell>
          <cell r="AQ53">
            <v>2545643.81</v>
          </cell>
          <cell r="AR53">
            <v>2393680.7200000002</v>
          </cell>
          <cell r="AS53">
            <v>7593779.9400000004</v>
          </cell>
          <cell r="AT53">
            <v>11529331.619999999</v>
          </cell>
          <cell r="AU53">
            <v>10488765.15</v>
          </cell>
          <cell r="AV53">
            <v>6031952.3399999999</v>
          </cell>
          <cell r="AW53">
            <v>4562784.01</v>
          </cell>
          <cell r="AX53">
            <v>6580197.0300000003</v>
          </cell>
          <cell r="AY53">
            <v>7711065.29</v>
          </cell>
          <cell r="AZ53">
            <v>3122093.93</v>
          </cell>
          <cell r="BA53">
            <v>11858692.99</v>
          </cell>
          <cell r="BB53">
            <v>5939232.1500000004</v>
          </cell>
          <cell r="BC53">
            <v>17268012.050000001</v>
          </cell>
          <cell r="BD53">
            <v>8163164.8799999999</v>
          </cell>
          <cell r="BE53">
            <v>3956185.33</v>
          </cell>
          <cell r="BF53">
            <v>5167553.13</v>
          </cell>
          <cell r="BG53">
            <v>8402286.9900000002</v>
          </cell>
          <cell r="BH53">
            <v>4007020.67</v>
          </cell>
          <cell r="BI53">
            <v>749156.63</v>
          </cell>
          <cell r="BJ53">
            <v>5142971.05</v>
          </cell>
          <cell r="BK53">
            <v>4419910.1100000003</v>
          </cell>
          <cell r="BL53">
            <v>23500516.98</v>
          </cell>
          <cell r="BM53">
            <v>11776331.98</v>
          </cell>
          <cell r="BN53">
            <v>6963155.21</v>
          </cell>
          <cell r="BO53">
            <v>5141941.79</v>
          </cell>
          <cell r="BP53">
            <v>7450899.46</v>
          </cell>
          <cell r="BQ53">
            <v>4969216.18</v>
          </cell>
          <cell r="BR53">
            <v>37113328.369999997</v>
          </cell>
          <cell r="BS53">
            <v>3695779.42</v>
          </cell>
          <cell r="BT53">
            <v>4852977.3099999996</v>
          </cell>
          <cell r="BU53">
            <v>10155720.970000001</v>
          </cell>
          <cell r="BV53">
            <v>2711802.91</v>
          </cell>
          <cell r="BW53">
            <v>3620046.77</v>
          </cell>
          <cell r="BX53">
            <v>10481262.33</v>
          </cell>
          <cell r="BY53">
            <v>6207210.2699999996</v>
          </cell>
          <cell r="BZ53">
            <v>4121962.33</v>
          </cell>
          <cell r="CA53">
            <v>2161849.46</v>
          </cell>
          <cell r="CB53">
            <v>9889702.1099999994</v>
          </cell>
          <cell r="CC53">
            <v>7953465.4699999997</v>
          </cell>
          <cell r="CD53">
            <v>6515199.25</v>
          </cell>
          <cell r="CE53">
            <v>4784004.16</v>
          </cell>
          <cell r="CF53">
            <v>2576406.9700000002</v>
          </cell>
          <cell r="CG53">
            <v>3068621.66</v>
          </cell>
          <cell r="CH53">
            <v>3157367.83</v>
          </cell>
          <cell r="CI53">
            <v>2315879.2999999998</v>
          </cell>
          <cell r="CJ53">
            <v>20476261.350000001</v>
          </cell>
          <cell r="CK53">
            <v>870251.11</v>
          </cell>
          <cell r="CL53">
            <v>2410310.54</v>
          </cell>
        </row>
        <row r="54">
          <cell r="A54" t="str">
            <v>4301020105.222</v>
          </cell>
          <cell r="B54" t="str">
            <v>รายได้กองทุน UC เฉพาะโรคอื่น</v>
          </cell>
          <cell r="C54">
            <v>12697344.58</v>
          </cell>
          <cell r="D54">
            <v>886153.56</v>
          </cell>
          <cell r="E54">
            <v>882443.06</v>
          </cell>
          <cell r="F54">
            <v>836862.26</v>
          </cell>
          <cell r="G54">
            <v>422413.29</v>
          </cell>
          <cell r="H54">
            <v>1274151.74</v>
          </cell>
          <cell r="I54">
            <v>3003758.31</v>
          </cell>
          <cell r="J54">
            <v>1538951.83</v>
          </cell>
          <cell r="K54">
            <v>981269.83</v>
          </cell>
          <cell r="L54">
            <v>1230315.2</v>
          </cell>
          <cell r="M54">
            <v>2812333.22</v>
          </cell>
          <cell r="N54">
            <v>22200</v>
          </cell>
          <cell r="O54">
            <v>4658293.29</v>
          </cell>
          <cell r="P54">
            <v>666753.69999999995</v>
          </cell>
          <cell r="Q54">
            <v>1532023.7</v>
          </cell>
          <cell r="R54">
            <v>1840493</v>
          </cell>
          <cell r="S54">
            <v>174073.08</v>
          </cell>
          <cell r="T54">
            <v>120373.56</v>
          </cell>
          <cell r="U54">
            <v>1805184.91</v>
          </cell>
          <cell r="V54">
            <v>407209.44</v>
          </cell>
          <cell r="W54">
            <v>17298649.84</v>
          </cell>
          <cell r="X54">
            <v>586943.9</v>
          </cell>
          <cell r="Y54">
            <v>1872773.28</v>
          </cell>
          <cell r="Z54">
            <v>888789.55</v>
          </cell>
          <cell r="AA54">
            <v>356619.36</v>
          </cell>
          <cell r="AB54">
            <v>618412.49</v>
          </cell>
          <cell r="AC54">
            <v>990693.5</v>
          </cell>
          <cell r="AD54">
            <v>2281273.13</v>
          </cell>
          <cell r="AE54">
            <v>926201.8</v>
          </cell>
          <cell r="AF54">
            <v>699936.25</v>
          </cell>
          <cell r="AG54">
            <v>3876788.66</v>
          </cell>
          <cell r="AH54">
            <v>1398061.57</v>
          </cell>
          <cell r="AI54">
            <v>777261</v>
          </cell>
          <cell r="AJ54">
            <v>572772.69999999995</v>
          </cell>
          <cell r="AK54">
            <v>16574719.109999999</v>
          </cell>
          <cell r="AL54">
            <v>608364.84</v>
          </cell>
          <cell r="AM54">
            <v>539893.66</v>
          </cell>
          <cell r="AN54">
            <v>611242.69999999995</v>
          </cell>
          <cell r="AO54">
            <v>2922545.26</v>
          </cell>
          <cell r="AP54">
            <v>1211926.6100000001</v>
          </cell>
          <cell r="AQ54">
            <v>243611.79</v>
          </cell>
          <cell r="AR54">
            <v>2376721.4700000002</v>
          </cell>
          <cell r="AS54">
            <v>792742.53</v>
          </cell>
          <cell r="AT54">
            <v>5726448.21</v>
          </cell>
          <cell r="AU54">
            <v>1489056.98</v>
          </cell>
          <cell r="AV54">
            <v>443838.98</v>
          </cell>
          <cell r="AW54">
            <v>484112.7</v>
          </cell>
          <cell r="AX54">
            <v>606491.16</v>
          </cell>
          <cell r="AY54">
            <v>756924.39</v>
          </cell>
          <cell r="AZ54">
            <v>511774.9</v>
          </cell>
          <cell r="BA54">
            <v>9035327.1999999993</v>
          </cell>
          <cell r="BB54">
            <v>437589.58</v>
          </cell>
          <cell r="BC54">
            <v>9259758.7899999991</v>
          </cell>
          <cell r="BD54">
            <v>510797.58</v>
          </cell>
          <cell r="BE54">
            <v>864990.18</v>
          </cell>
          <cell r="BF54">
            <v>2502713.73</v>
          </cell>
          <cell r="BG54">
            <v>6315935.54</v>
          </cell>
          <cell r="BH54">
            <v>740576.27</v>
          </cell>
          <cell r="BI54">
            <v>557347</v>
          </cell>
          <cell r="BJ54">
            <v>61128.01</v>
          </cell>
          <cell r="BK54">
            <v>669841</v>
          </cell>
          <cell r="BL54">
            <v>7478133.3099999996</v>
          </cell>
          <cell r="BM54">
            <v>2091613.17</v>
          </cell>
          <cell r="BN54">
            <v>1233067.77</v>
          </cell>
          <cell r="BO54">
            <v>1830109.5</v>
          </cell>
          <cell r="BP54">
            <v>1571398.97</v>
          </cell>
          <cell r="BQ54">
            <v>1370215.19</v>
          </cell>
          <cell r="BR54">
            <v>22314407.300000001</v>
          </cell>
          <cell r="BS54">
            <v>205266.55</v>
          </cell>
          <cell r="BT54">
            <v>1771126.17</v>
          </cell>
          <cell r="BU54">
            <v>1269457.8999999999</v>
          </cell>
          <cell r="BV54">
            <v>20440</v>
          </cell>
          <cell r="BW54">
            <v>814998.17</v>
          </cell>
          <cell r="BX54">
            <v>2454440.09</v>
          </cell>
          <cell r="BY54">
            <v>849013.85</v>
          </cell>
          <cell r="BZ54">
            <v>837272.72</v>
          </cell>
          <cell r="CA54">
            <v>707541.96</v>
          </cell>
          <cell r="CB54">
            <v>1132484.8999999999</v>
          </cell>
          <cell r="CC54">
            <v>1884885.38</v>
          </cell>
          <cell r="CD54">
            <v>986830.62</v>
          </cell>
          <cell r="CE54">
            <v>1569822.03</v>
          </cell>
          <cell r="CF54">
            <v>556953.30000000005</v>
          </cell>
          <cell r="CG54">
            <v>683117.75</v>
          </cell>
          <cell r="CH54">
            <v>412821.72</v>
          </cell>
          <cell r="CI54">
            <v>620911.37</v>
          </cell>
          <cell r="CJ54">
            <v>2376566.67</v>
          </cell>
          <cell r="CK54">
            <v>361557.07</v>
          </cell>
          <cell r="CL54">
            <v>427004.36</v>
          </cell>
        </row>
        <row r="55">
          <cell r="A55" t="str">
            <v>4301020105.223</v>
          </cell>
          <cell r="B55" t="str">
            <v>รายได้กองทุน P&amp;P อื่น</v>
          </cell>
          <cell r="C55">
            <v>65000</v>
          </cell>
          <cell r="D55">
            <v>0</v>
          </cell>
          <cell r="E55">
            <v>80000</v>
          </cell>
          <cell r="F55">
            <v>20000</v>
          </cell>
          <cell r="G55">
            <v>159019.66</v>
          </cell>
          <cell r="H55">
            <v>100000</v>
          </cell>
          <cell r="I55">
            <v>435696.82</v>
          </cell>
          <cell r="J55">
            <v>280837</v>
          </cell>
          <cell r="K55">
            <v>170000</v>
          </cell>
          <cell r="L55">
            <v>40560</v>
          </cell>
          <cell r="M55">
            <v>35417</v>
          </cell>
          <cell r="N55">
            <v>200397</v>
          </cell>
          <cell r="O55">
            <v>2130118.9500000002</v>
          </cell>
          <cell r="P55">
            <v>2065702.84</v>
          </cell>
          <cell r="Q55">
            <v>2674303.38</v>
          </cell>
          <cell r="R55">
            <v>25198215.640000001</v>
          </cell>
          <cell r="S55">
            <v>303613</v>
          </cell>
          <cell r="T55">
            <v>573979.56999999995</v>
          </cell>
          <cell r="U55">
            <v>640896.26</v>
          </cell>
          <cell r="V55">
            <v>859346.45</v>
          </cell>
          <cell r="W55">
            <v>1290144</v>
          </cell>
          <cell r="X55">
            <v>0</v>
          </cell>
          <cell r="Y55">
            <v>1468971.13</v>
          </cell>
          <cell r="Z55">
            <v>100000</v>
          </cell>
          <cell r="AA55">
            <v>0</v>
          </cell>
          <cell r="AB55">
            <v>3250804.93</v>
          </cell>
          <cell r="AC55">
            <v>120000</v>
          </cell>
          <cell r="AD55">
            <v>0</v>
          </cell>
          <cell r="AE55">
            <v>0</v>
          </cell>
          <cell r="AF55">
            <v>0</v>
          </cell>
          <cell r="AG55">
            <v>7500</v>
          </cell>
          <cell r="AH55">
            <v>1853846</v>
          </cell>
          <cell r="AI55">
            <v>197164</v>
          </cell>
          <cell r="AJ55">
            <v>77717.279999999999</v>
          </cell>
          <cell r="AK55">
            <v>2192149.2999999998</v>
          </cell>
          <cell r="AL55">
            <v>963120.28</v>
          </cell>
          <cell r="AM55">
            <v>0</v>
          </cell>
          <cell r="AN55">
            <v>3999106.81</v>
          </cell>
          <cell r="AO55">
            <v>0</v>
          </cell>
          <cell r="AP55">
            <v>20000</v>
          </cell>
          <cell r="AQ55">
            <v>347702.29</v>
          </cell>
          <cell r="AR55">
            <v>802191.77</v>
          </cell>
          <cell r="AS55">
            <v>20000</v>
          </cell>
          <cell r="AT55">
            <v>2041859.7</v>
          </cell>
          <cell r="AU55">
            <v>1358571.29</v>
          </cell>
          <cell r="AV55">
            <v>20000</v>
          </cell>
          <cell r="AW55">
            <v>864469.15</v>
          </cell>
          <cell r="AX55">
            <v>28214</v>
          </cell>
          <cell r="AY55">
            <v>25000</v>
          </cell>
          <cell r="AZ55">
            <v>0</v>
          </cell>
          <cell r="BA55">
            <v>509750</v>
          </cell>
          <cell r="BB55">
            <v>857822.05</v>
          </cell>
          <cell r="BC55">
            <v>4190733.95</v>
          </cell>
          <cell r="BD55">
            <v>2308687.5</v>
          </cell>
          <cell r="BE55">
            <v>430752.74</v>
          </cell>
          <cell r="BF55">
            <v>27489</v>
          </cell>
          <cell r="BG55">
            <v>1357579.4</v>
          </cell>
          <cell r="BH55">
            <v>20000</v>
          </cell>
          <cell r="BI55">
            <v>0</v>
          </cell>
          <cell r="BJ55">
            <v>0</v>
          </cell>
          <cell r="BK55">
            <v>0</v>
          </cell>
          <cell r="BL55">
            <v>100000</v>
          </cell>
          <cell r="BM55">
            <v>557515.87</v>
          </cell>
          <cell r="BN55">
            <v>1926156.81</v>
          </cell>
          <cell r="BO55">
            <v>269440</v>
          </cell>
          <cell r="BP55">
            <v>2269248.2999999998</v>
          </cell>
          <cell r="BQ55">
            <v>1230792.92</v>
          </cell>
          <cell r="BR55">
            <v>4706163.7</v>
          </cell>
          <cell r="BS55">
            <v>2169355.15</v>
          </cell>
          <cell r="BT55">
            <v>0</v>
          </cell>
          <cell r="BU55">
            <v>3478355.27</v>
          </cell>
          <cell r="BV55">
            <v>181284</v>
          </cell>
          <cell r="BW55">
            <v>0</v>
          </cell>
          <cell r="BX55">
            <v>15000</v>
          </cell>
          <cell r="BY55">
            <v>115863</v>
          </cell>
          <cell r="BZ55">
            <v>60000</v>
          </cell>
          <cell r="CA55">
            <v>541188.01</v>
          </cell>
          <cell r="CB55">
            <v>63400</v>
          </cell>
          <cell r="CC55">
            <v>2148267.14</v>
          </cell>
          <cell r="CD55">
            <v>0</v>
          </cell>
          <cell r="CE55">
            <v>0</v>
          </cell>
          <cell r="CF55">
            <v>30000</v>
          </cell>
          <cell r="CG55">
            <v>133757.01999999999</v>
          </cell>
          <cell r="CH55">
            <v>0</v>
          </cell>
          <cell r="CI55">
            <v>0</v>
          </cell>
          <cell r="CJ55">
            <v>147500</v>
          </cell>
          <cell r="CK55">
            <v>173167</v>
          </cell>
          <cell r="CL55">
            <v>233735</v>
          </cell>
        </row>
        <row r="56">
          <cell r="A56" t="str">
            <v>4301020105.228</v>
          </cell>
          <cell r="B56" t="str">
            <v xml:space="preserve">รายได้กองทุน UC อื่น </v>
          </cell>
          <cell r="C56">
            <v>1296670.5</v>
          </cell>
          <cell r="D56">
            <v>804177.18</v>
          </cell>
          <cell r="E56">
            <v>540760.61</v>
          </cell>
          <cell r="F56">
            <v>983059.61</v>
          </cell>
          <cell r="G56">
            <v>303817.55</v>
          </cell>
          <cell r="H56">
            <v>1210746</v>
          </cell>
          <cell r="I56">
            <v>59845.4</v>
          </cell>
          <cell r="J56">
            <v>1093112.75</v>
          </cell>
          <cell r="K56">
            <v>332388.09999999998</v>
          </cell>
          <cell r="L56">
            <v>456017.85</v>
          </cell>
          <cell r="M56">
            <v>2387726.34</v>
          </cell>
          <cell r="N56">
            <v>160000</v>
          </cell>
          <cell r="O56">
            <v>522363.82</v>
          </cell>
          <cell r="P56">
            <v>376626.54</v>
          </cell>
          <cell r="Q56">
            <v>100450</v>
          </cell>
          <cell r="R56">
            <v>1561362.78</v>
          </cell>
          <cell r="S56">
            <v>153206</v>
          </cell>
          <cell r="T56">
            <v>1018330.35</v>
          </cell>
          <cell r="U56">
            <v>204975.83</v>
          </cell>
          <cell r="V56">
            <v>2910</v>
          </cell>
          <cell r="W56">
            <v>4271451.04</v>
          </cell>
          <cell r="X56">
            <v>357124.04</v>
          </cell>
          <cell r="Y56">
            <v>140313.42000000001</v>
          </cell>
          <cell r="Z56">
            <v>1170477.76</v>
          </cell>
          <cell r="AA56">
            <v>331849.49</v>
          </cell>
          <cell r="AB56">
            <v>147184.35999999999</v>
          </cell>
          <cell r="AC56">
            <v>335583.57</v>
          </cell>
          <cell r="AD56">
            <v>843873.9</v>
          </cell>
          <cell r="AE56">
            <v>528085</v>
          </cell>
          <cell r="AF56">
            <v>649116.42000000004</v>
          </cell>
          <cell r="AG56">
            <v>397751.23</v>
          </cell>
          <cell r="AH56">
            <v>1720455.38</v>
          </cell>
          <cell r="AI56">
            <v>815971.51</v>
          </cell>
          <cell r="AJ56">
            <v>340880.52</v>
          </cell>
          <cell r="AK56">
            <v>7498087.9299999997</v>
          </cell>
          <cell r="AL56">
            <v>1028256.69</v>
          </cell>
          <cell r="AM56">
            <v>839098.17</v>
          </cell>
          <cell r="AN56">
            <v>3280236.85</v>
          </cell>
          <cell r="AO56">
            <v>1038710</v>
          </cell>
          <cell r="AP56">
            <v>2624723.58</v>
          </cell>
          <cell r="AQ56">
            <v>871554.51</v>
          </cell>
          <cell r="AR56">
            <v>4533962.9000000004</v>
          </cell>
          <cell r="AS56">
            <v>1932773.29</v>
          </cell>
          <cell r="AT56">
            <v>1208434</v>
          </cell>
          <cell r="AU56">
            <v>2032124.41</v>
          </cell>
          <cell r="AV56">
            <v>1529419.12</v>
          </cell>
          <cell r="AW56">
            <v>626077.89</v>
          </cell>
          <cell r="AX56">
            <v>1940490.33</v>
          </cell>
          <cell r="AY56">
            <v>1705027.1</v>
          </cell>
          <cell r="AZ56">
            <v>2750806.9</v>
          </cell>
          <cell r="BA56">
            <v>4977818.57</v>
          </cell>
          <cell r="BB56">
            <v>508795.96</v>
          </cell>
          <cell r="BC56">
            <v>2104623.4900000002</v>
          </cell>
          <cell r="BD56">
            <v>2418009.58</v>
          </cell>
          <cell r="BE56">
            <v>523528.44</v>
          </cell>
          <cell r="BF56">
            <v>2055611.28</v>
          </cell>
          <cell r="BG56">
            <v>2185070.25</v>
          </cell>
          <cell r="BH56">
            <v>2158633.08</v>
          </cell>
          <cell r="BI56">
            <v>266781.44</v>
          </cell>
          <cell r="BJ56">
            <v>486408.86</v>
          </cell>
          <cell r="BK56">
            <v>480264.56</v>
          </cell>
          <cell r="BL56">
            <v>1362750</v>
          </cell>
          <cell r="BM56">
            <v>1974160.39</v>
          </cell>
          <cell r="BN56">
            <v>899497.68</v>
          </cell>
          <cell r="BO56">
            <v>849553.14</v>
          </cell>
          <cell r="BP56">
            <v>980688.25</v>
          </cell>
          <cell r="BQ56">
            <v>453547.35</v>
          </cell>
          <cell r="BR56">
            <v>10162363.32</v>
          </cell>
          <cell r="BS56">
            <v>2220604.2000000002</v>
          </cell>
          <cell r="BT56">
            <v>1362525.86</v>
          </cell>
          <cell r="BU56">
            <v>3622643.72</v>
          </cell>
          <cell r="BV56">
            <v>291467.77</v>
          </cell>
          <cell r="BW56">
            <v>1481702.94</v>
          </cell>
          <cell r="BX56">
            <v>1226386.8999999999</v>
          </cell>
          <cell r="BY56">
            <v>920740.59</v>
          </cell>
          <cell r="BZ56">
            <v>650427.48</v>
          </cell>
          <cell r="CA56">
            <v>1122595.67</v>
          </cell>
          <cell r="CB56">
            <v>1225813.07</v>
          </cell>
          <cell r="CC56">
            <v>3198086.64</v>
          </cell>
          <cell r="CD56">
            <v>1250449.3</v>
          </cell>
          <cell r="CE56">
            <v>2051697.44</v>
          </cell>
          <cell r="CF56">
            <v>3986462</v>
          </cell>
          <cell r="CG56">
            <v>481628.51</v>
          </cell>
          <cell r="CH56">
            <v>460376.23</v>
          </cell>
          <cell r="CI56">
            <v>591118.43000000005</v>
          </cell>
          <cell r="CJ56">
            <v>2674312.91</v>
          </cell>
          <cell r="CK56">
            <v>437004.03</v>
          </cell>
          <cell r="CL56">
            <v>3622017.87</v>
          </cell>
        </row>
        <row r="57">
          <cell r="A57" t="str">
            <v>4301020105.229</v>
          </cell>
          <cell r="B57" t="str">
            <v>ส่วนต่างค่ารักษาที่สูงกว่าเหมาจ่ายรายหัว - กองทุน UC OP</v>
          </cell>
          <cell r="C57">
            <v>-61961320.590000004</v>
          </cell>
          <cell r="D57">
            <v>0</v>
          </cell>
          <cell r="E57">
            <v>-336124.15999999997</v>
          </cell>
          <cell r="F57">
            <v>0</v>
          </cell>
          <cell r="G57">
            <v>0</v>
          </cell>
          <cell r="H57">
            <v>0</v>
          </cell>
          <cell r="I57">
            <v>29038261.07</v>
          </cell>
          <cell r="J57">
            <v>-2712114.92</v>
          </cell>
          <cell r="K57">
            <v>-11254820.51</v>
          </cell>
          <cell r="L57">
            <v>-85777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-8620271</v>
          </cell>
          <cell r="S57">
            <v>-1580642</v>
          </cell>
          <cell r="T57">
            <v>0</v>
          </cell>
          <cell r="U57">
            <v>0</v>
          </cell>
          <cell r="V57">
            <v>0</v>
          </cell>
          <cell r="W57">
            <v>-16889285.440000001</v>
          </cell>
          <cell r="X57">
            <v>0</v>
          </cell>
          <cell r="Y57">
            <v>-11274266.5</v>
          </cell>
          <cell r="Z57">
            <v>0</v>
          </cell>
          <cell r="AA57">
            <v>0</v>
          </cell>
          <cell r="AB57">
            <v>0</v>
          </cell>
          <cell r="AC57">
            <v>-5708620.2300000004</v>
          </cell>
          <cell r="AD57">
            <v>0</v>
          </cell>
          <cell r="AE57">
            <v>2241.3000000000002</v>
          </cell>
          <cell r="AF57">
            <v>-2705736.57</v>
          </cell>
          <cell r="AG57">
            <v>8440151.4199999999</v>
          </cell>
          <cell r="AH57">
            <v>0</v>
          </cell>
          <cell r="AI57">
            <v>0</v>
          </cell>
          <cell r="AJ57">
            <v>0</v>
          </cell>
          <cell r="AK57">
            <v>-62605003.520000003</v>
          </cell>
          <cell r="AL57">
            <v>0</v>
          </cell>
          <cell r="AM57">
            <v>-2055526.87</v>
          </cell>
          <cell r="AN57">
            <v>-6202437.7800000003</v>
          </cell>
          <cell r="AO57">
            <v>-6499620.3499999996</v>
          </cell>
          <cell r="AP57">
            <v>44919.62</v>
          </cell>
          <cell r="AQ57">
            <v>0</v>
          </cell>
          <cell r="AR57">
            <v>-12125798.83</v>
          </cell>
          <cell r="AS57">
            <v>0</v>
          </cell>
          <cell r="AT57">
            <v>-12688855.109999999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-784204.1</v>
          </cell>
          <cell r="AZ57">
            <v>0</v>
          </cell>
          <cell r="BA57">
            <v>-10032016.039999999</v>
          </cell>
          <cell r="BB57">
            <v>0</v>
          </cell>
          <cell r="BC57">
            <v>6231971.29</v>
          </cell>
          <cell r="BD57">
            <v>-35</v>
          </cell>
          <cell r="BE57">
            <v>0</v>
          </cell>
          <cell r="BF57">
            <v>-1459373</v>
          </cell>
          <cell r="BG57">
            <v>-8534604.4499999993</v>
          </cell>
          <cell r="BH57">
            <v>-1351305.37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-15329119.23</v>
          </cell>
          <cell r="BP57">
            <v>0</v>
          </cell>
          <cell r="BQ57">
            <v>0</v>
          </cell>
          <cell r="BR57">
            <v>-13025161.359999999</v>
          </cell>
          <cell r="BS57">
            <v>0</v>
          </cell>
          <cell r="BT57">
            <v>-22248</v>
          </cell>
          <cell r="BU57">
            <v>-6282498.4299999997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-711789.48</v>
          </cell>
          <cell r="CG57">
            <v>-1318342.5</v>
          </cell>
          <cell r="CH57">
            <v>0</v>
          </cell>
          <cell r="CI57">
            <v>-350</v>
          </cell>
          <cell r="CJ57">
            <v>0</v>
          </cell>
          <cell r="CK57">
            <v>0</v>
          </cell>
          <cell r="CL57">
            <v>-63</v>
          </cell>
        </row>
        <row r="58">
          <cell r="A58" t="str">
            <v>4301020105.231</v>
          </cell>
          <cell r="B58" t="str">
            <v>ส่วนต่างค่ารักษาที่สูงกว่าข้อตกลงในการจ่ายตาม DRG-กองทุน UC -IP</v>
          </cell>
          <cell r="C58">
            <v>-86759490</v>
          </cell>
          <cell r="D58">
            <v>-121662.56</v>
          </cell>
          <cell r="E58">
            <v>-31852.05</v>
          </cell>
          <cell r="F58">
            <v>0</v>
          </cell>
          <cell r="G58">
            <v>-305042.40000000002</v>
          </cell>
          <cell r="H58">
            <v>0</v>
          </cell>
          <cell r="I58">
            <v>3121699.95</v>
          </cell>
          <cell r="J58">
            <v>-6465442.8600000003</v>
          </cell>
          <cell r="K58">
            <v>0</v>
          </cell>
          <cell r="L58">
            <v>595613</v>
          </cell>
          <cell r="M58">
            <v>-15184312.09</v>
          </cell>
          <cell r="N58">
            <v>0</v>
          </cell>
          <cell r="O58">
            <v>-46883007.640000001</v>
          </cell>
          <cell r="P58">
            <v>-5763065.5</v>
          </cell>
          <cell r="Q58">
            <v>0</v>
          </cell>
          <cell r="R58">
            <v>-13475825.35</v>
          </cell>
          <cell r="S58">
            <v>571262.73</v>
          </cell>
          <cell r="T58">
            <v>-3521809.56</v>
          </cell>
          <cell r="U58">
            <v>0</v>
          </cell>
          <cell r="V58">
            <v>-237205.44</v>
          </cell>
          <cell r="W58">
            <v>-71357675.909999996</v>
          </cell>
          <cell r="X58">
            <v>-1431721.99</v>
          </cell>
          <cell r="Y58">
            <v>-2214332.94</v>
          </cell>
          <cell r="Z58">
            <v>-4123938.02</v>
          </cell>
          <cell r="AA58">
            <v>-645786.89</v>
          </cell>
          <cell r="AB58">
            <v>-89134.55</v>
          </cell>
          <cell r="AC58">
            <v>-2143341.5299999998</v>
          </cell>
          <cell r="AD58">
            <v>-8300806.1799999997</v>
          </cell>
          <cell r="AE58">
            <v>-2081438.4</v>
          </cell>
          <cell r="AF58">
            <v>-1047589.71</v>
          </cell>
          <cell r="AG58">
            <v>2474122.4700000002</v>
          </cell>
          <cell r="AH58">
            <v>-3299159.09</v>
          </cell>
          <cell r="AI58">
            <v>-843300.22</v>
          </cell>
          <cell r="AJ58">
            <v>-289919.95</v>
          </cell>
          <cell r="AK58">
            <v>-317157208.35000002</v>
          </cell>
          <cell r="AL58">
            <v>-2450050.39</v>
          </cell>
          <cell r="AM58">
            <v>-426700.55</v>
          </cell>
          <cell r="AN58">
            <v>-7218163.7000000002</v>
          </cell>
          <cell r="AO58">
            <v>-3479156</v>
          </cell>
          <cell r="AP58">
            <v>-1888970.25</v>
          </cell>
          <cell r="AQ58">
            <v>-193026.1</v>
          </cell>
          <cell r="AR58">
            <v>-26626407.5</v>
          </cell>
          <cell r="AS58">
            <v>-338638.17</v>
          </cell>
          <cell r="AT58">
            <v>-6841825.0899999999</v>
          </cell>
          <cell r="AU58">
            <v>-584899.22</v>
          </cell>
          <cell r="AV58">
            <v>-2114733.92</v>
          </cell>
          <cell r="AW58">
            <v>-1292427.31</v>
          </cell>
          <cell r="AX58">
            <v>-718998.59</v>
          </cell>
          <cell r="AY58">
            <v>-1211988.22</v>
          </cell>
          <cell r="AZ58">
            <v>-643234.25</v>
          </cell>
          <cell r="BA58">
            <v>-32308681.57</v>
          </cell>
          <cell r="BB58">
            <v>-1502576.61</v>
          </cell>
          <cell r="BC58">
            <v>-79509547.730000004</v>
          </cell>
          <cell r="BD58">
            <v>-11299006.470000001</v>
          </cell>
          <cell r="BE58">
            <v>73915.7</v>
          </cell>
          <cell r="BF58">
            <v>0</v>
          </cell>
          <cell r="BG58">
            <v>-38400295.100000001</v>
          </cell>
          <cell r="BH58">
            <v>-924759.68</v>
          </cell>
          <cell r="BI58">
            <v>0</v>
          </cell>
          <cell r="BJ58">
            <v>-3046609.47</v>
          </cell>
          <cell r="BK58">
            <v>0</v>
          </cell>
          <cell r="BL58">
            <v>-97980701.75</v>
          </cell>
          <cell r="BM58">
            <v>-4794920.3899999997</v>
          </cell>
          <cell r="BN58">
            <v>-2981089.88</v>
          </cell>
          <cell r="BO58">
            <v>-5090704.21</v>
          </cell>
          <cell r="BP58">
            <v>-5410249.2300000004</v>
          </cell>
          <cell r="BQ58">
            <v>-2689538.77</v>
          </cell>
          <cell r="BR58">
            <v>-487395238.92000002</v>
          </cell>
          <cell r="BS58">
            <v>-5457066.6100000003</v>
          </cell>
          <cell r="BT58">
            <v>-5700524.5899999999</v>
          </cell>
          <cell r="BU58">
            <v>-40422098.560000002</v>
          </cell>
          <cell r="BV58">
            <v>-2796.43</v>
          </cell>
          <cell r="BW58">
            <v>-1536303.07</v>
          </cell>
          <cell r="BX58">
            <v>-18863681.559999999</v>
          </cell>
          <cell r="BY58">
            <v>-397061</v>
          </cell>
          <cell r="BZ58">
            <v>0</v>
          </cell>
          <cell r="CA58">
            <v>-3255221.15</v>
          </cell>
          <cell r="CB58">
            <v>-3386458.76</v>
          </cell>
          <cell r="CC58">
            <v>-11262679.16</v>
          </cell>
          <cell r="CD58">
            <v>-3372507.49</v>
          </cell>
          <cell r="CE58">
            <v>-9853090.7400000002</v>
          </cell>
          <cell r="CF58">
            <v>-1030467.87</v>
          </cell>
          <cell r="CG58">
            <v>-426317.42</v>
          </cell>
          <cell r="CH58">
            <v>-1116545.8899999999</v>
          </cell>
          <cell r="CI58">
            <v>-1178804.0900000001</v>
          </cell>
          <cell r="CJ58">
            <v>-24088465.210000001</v>
          </cell>
          <cell r="CK58">
            <v>-387792</v>
          </cell>
          <cell r="CL58">
            <v>-252512.21</v>
          </cell>
        </row>
        <row r="59">
          <cell r="A59" t="str">
            <v>4301020105.232</v>
          </cell>
          <cell r="B59" t="str">
            <v>ส่วนต่างค่ารักษาที่ต่ำกว่าข้อตกลงในการจ่ายตาม DRG-กองทุน UC -IP</v>
          </cell>
          <cell r="C59">
            <v>0</v>
          </cell>
          <cell r="D59">
            <v>1728469.51</v>
          </cell>
          <cell r="E59">
            <v>2381474.62</v>
          </cell>
          <cell r="F59">
            <v>4985523.63</v>
          </cell>
          <cell r="G59">
            <v>2390303.4700000002</v>
          </cell>
          <cell r="H59">
            <v>3523016.83</v>
          </cell>
          <cell r="I59">
            <v>1364338.1</v>
          </cell>
          <cell r="J59">
            <v>2345221.34</v>
          </cell>
          <cell r="K59">
            <v>803518.43</v>
          </cell>
          <cell r="L59">
            <v>303145.59000000003</v>
          </cell>
          <cell r="M59">
            <v>4001579.68</v>
          </cell>
          <cell r="N59">
            <v>0</v>
          </cell>
          <cell r="O59">
            <v>16173209.029999999</v>
          </cell>
          <cell r="P59">
            <v>3029187.73</v>
          </cell>
          <cell r="Q59">
            <v>38766.32</v>
          </cell>
          <cell r="R59">
            <v>0</v>
          </cell>
          <cell r="S59">
            <v>2092168.16</v>
          </cell>
          <cell r="T59">
            <v>3591065.54</v>
          </cell>
          <cell r="U59">
            <v>111145.75</v>
          </cell>
          <cell r="V59">
            <v>366008.32000000001</v>
          </cell>
          <cell r="W59">
            <v>31934192.75</v>
          </cell>
          <cell r="X59">
            <v>2726912.42</v>
          </cell>
          <cell r="Y59">
            <v>4693271.84</v>
          </cell>
          <cell r="Z59">
            <v>2972678.9</v>
          </cell>
          <cell r="AA59">
            <v>1393851.57</v>
          </cell>
          <cell r="AB59">
            <v>2192680.38</v>
          </cell>
          <cell r="AC59">
            <v>2810417.58</v>
          </cell>
          <cell r="AD59">
            <v>9937399.1300000008</v>
          </cell>
          <cell r="AE59">
            <v>2918459.33</v>
          </cell>
          <cell r="AF59">
            <v>1741921.71</v>
          </cell>
          <cell r="AG59">
            <v>763524.7</v>
          </cell>
          <cell r="AH59">
            <v>4950937.54</v>
          </cell>
          <cell r="AI59">
            <v>6971832.4699999997</v>
          </cell>
          <cell r="AJ59">
            <v>4582586.66</v>
          </cell>
          <cell r="AK59">
            <v>56102407.359999999</v>
          </cell>
          <cell r="AL59">
            <v>3927698.64</v>
          </cell>
          <cell r="AM59">
            <v>2588351.65</v>
          </cell>
          <cell r="AN59">
            <v>5191907.42</v>
          </cell>
          <cell r="AO59">
            <v>3206089.55</v>
          </cell>
          <cell r="AP59">
            <v>3630567.72</v>
          </cell>
          <cell r="AQ59">
            <v>280260.77</v>
          </cell>
          <cell r="AR59">
            <v>7303738.3700000001</v>
          </cell>
          <cell r="AS59">
            <v>1893772.35</v>
          </cell>
          <cell r="AT59">
            <v>382908.86</v>
          </cell>
          <cell r="AU59">
            <v>10421047.779999999</v>
          </cell>
          <cell r="AV59">
            <v>3327625.24</v>
          </cell>
          <cell r="AW59">
            <v>2232751.3199999998</v>
          </cell>
          <cell r="AX59">
            <v>2178201.91</v>
          </cell>
          <cell r="AY59">
            <v>1801546.95</v>
          </cell>
          <cell r="AZ59">
            <v>4766599.6100000003</v>
          </cell>
          <cell r="BA59">
            <v>16096699.880000001</v>
          </cell>
          <cell r="BB59">
            <v>1360334.13</v>
          </cell>
          <cell r="BC59">
            <v>22202394.260000002</v>
          </cell>
          <cell r="BD59">
            <v>12833009.6</v>
          </cell>
          <cell r="BE59">
            <v>3184521.45</v>
          </cell>
          <cell r="BF59">
            <v>3025999.53</v>
          </cell>
          <cell r="BG59">
            <v>17841970.609999999</v>
          </cell>
          <cell r="BH59">
            <v>1513118.54</v>
          </cell>
          <cell r="BI59">
            <v>0</v>
          </cell>
          <cell r="BJ59">
            <v>2591445.16</v>
          </cell>
          <cell r="BK59">
            <v>0</v>
          </cell>
          <cell r="BL59">
            <v>31059639.77</v>
          </cell>
          <cell r="BM59">
            <v>3474955.08</v>
          </cell>
          <cell r="BN59">
            <v>2104496.54</v>
          </cell>
          <cell r="BO59">
            <v>4832190.8499999996</v>
          </cell>
          <cell r="BP59">
            <v>1366254.24</v>
          </cell>
          <cell r="BQ59">
            <v>3148829.26</v>
          </cell>
          <cell r="BR59">
            <v>99398466.890000001</v>
          </cell>
          <cell r="BS59">
            <v>3249853.69</v>
          </cell>
          <cell r="BT59">
            <v>3244766.12</v>
          </cell>
          <cell r="BU59">
            <v>8407498.3399999999</v>
          </cell>
          <cell r="BV59">
            <v>1077869.48</v>
          </cell>
          <cell r="BW59">
            <v>3989434.49</v>
          </cell>
          <cell r="BX59">
            <v>6253045.6900000004</v>
          </cell>
          <cell r="BY59">
            <v>5590329.9900000002</v>
          </cell>
          <cell r="BZ59">
            <v>2681945.1</v>
          </cell>
          <cell r="CA59">
            <v>3018976.63</v>
          </cell>
          <cell r="CB59">
            <v>4787905.07</v>
          </cell>
          <cell r="CC59">
            <v>6389609.4699999997</v>
          </cell>
          <cell r="CD59">
            <v>5623213.29</v>
          </cell>
          <cell r="CE59">
            <v>6767125.46</v>
          </cell>
          <cell r="CF59">
            <v>3877566.34</v>
          </cell>
          <cell r="CG59">
            <v>1656647.6</v>
          </cell>
          <cell r="CH59">
            <v>3180728.07</v>
          </cell>
          <cell r="CI59">
            <v>2324097.38</v>
          </cell>
          <cell r="CJ59">
            <v>3835416.32</v>
          </cell>
          <cell r="CK59">
            <v>1061753.8400000001</v>
          </cell>
          <cell r="CL59">
            <v>1300337.01</v>
          </cell>
        </row>
        <row r="60">
          <cell r="A60" t="str">
            <v>4301020105.239</v>
          </cell>
          <cell r="B60" t="str">
            <v>ส่วนต่างค่ารักษาที่สูงกว่าข้อตกลงในการตามจ่าย UC OP</v>
          </cell>
          <cell r="C60">
            <v>-13315305.210000001</v>
          </cell>
          <cell r="D60">
            <v>0</v>
          </cell>
          <cell r="E60">
            <v>-286513</v>
          </cell>
          <cell r="F60">
            <v>-212371</v>
          </cell>
          <cell r="G60">
            <v>-74649</v>
          </cell>
          <cell r="H60">
            <v>-866</v>
          </cell>
          <cell r="I60">
            <v>-47864</v>
          </cell>
          <cell r="J60">
            <v>-549064.99</v>
          </cell>
          <cell r="K60">
            <v>0</v>
          </cell>
          <cell r="L60">
            <v>-503223</v>
          </cell>
          <cell r="M60">
            <v>-541581</v>
          </cell>
          <cell r="N60">
            <v>0</v>
          </cell>
          <cell r="O60">
            <v>-13010989.109999999</v>
          </cell>
          <cell r="P60">
            <v>0</v>
          </cell>
          <cell r="Q60">
            <v>0</v>
          </cell>
          <cell r="R60">
            <v>166515</v>
          </cell>
          <cell r="S60">
            <v>-304878</v>
          </cell>
          <cell r="T60">
            <v>-170349.5</v>
          </cell>
          <cell r="U60">
            <v>223000</v>
          </cell>
          <cell r="V60">
            <v>0</v>
          </cell>
          <cell r="W60">
            <v>0</v>
          </cell>
          <cell r="X60">
            <v>-2721.6</v>
          </cell>
          <cell r="Y60">
            <v>0</v>
          </cell>
          <cell r="Z60">
            <v>-340.04</v>
          </cell>
          <cell r="AA60">
            <v>0</v>
          </cell>
          <cell r="AB60">
            <v>0</v>
          </cell>
          <cell r="AC60">
            <v>-8765.41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-70705652.5</v>
          </cell>
          <cell r="AL60">
            <v>-201018</v>
          </cell>
          <cell r="AM60">
            <v>-352301</v>
          </cell>
          <cell r="AN60">
            <v>-73259.7</v>
          </cell>
          <cell r="AO60">
            <v>-788197.36</v>
          </cell>
          <cell r="AP60">
            <v>-143414</v>
          </cell>
          <cell r="AQ60">
            <v>-927</v>
          </cell>
          <cell r="AR60">
            <v>-4438789.24</v>
          </cell>
          <cell r="AS60">
            <v>-131898.31</v>
          </cell>
          <cell r="AT60">
            <v>-1203801.2</v>
          </cell>
          <cell r="AU60">
            <v>-208100</v>
          </cell>
          <cell r="AV60">
            <v>-155421</v>
          </cell>
          <cell r="AW60">
            <v>-881093.73</v>
          </cell>
          <cell r="AX60">
            <v>-197463.91</v>
          </cell>
          <cell r="AY60">
            <v>3027.1</v>
          </cell>
          <cell r="AZ60">
            <v>-139775.20000000001</v>
          </cell>
          <cell r="BA60">
            <v>-4627122</v>
          </cell>
          <cell r="BB60">
            <v>-315590.25</v>
          </cell>
          <cell r="BC60">
            <v>-15393888.82</v>
          </cell>
          <cell r="BD60">
            <v>-2727894</v>
          </cell>
          <cell r="BE60">
            <v>-46900.75</v>
          </cell>
          <cell r="BF60">
            <v>0</v>
          </cell>
          <cell r="BG60">
            <v>-4104065.82</v>
          </cell>
          <cell r="BH60">
            <v>-563.70000000000005</v>
          </cell>
          <cell r="BI60">
            <v>0</v>
          </cell>
          <cell r="BJ60">
            <v>-128787</v>
          </cell>
          <cell r="BK60">
            <v>-650</v>
          </cell>
          <cell r="BL60">
            <v>-39558590.229999997</v>
          </cell>
          <cell r="BM60">
            <v>-39585</v>
          </cell>
          <cell r="BN60">
            <v>-11142</v>
          </cell>
          <cell r="BO60">
            <v>-36404.400000000001</v>
          </cell>
          <cell r="BP60">
            <v>-6082</v>
          </cell>
          <cell r="BQ60">
            <v>0</v>
          </cell>
          <cell r="BR60">
            <v>-143492286.19999999</v>
          </cell>
          <cell r="BS60">
            <v>-73283</v>
          </cell>
          <cell r="BT60">
            <v>0</v>
          </cell>
          <cell r="BU60">
            <v>-5291876.5</v>
          </cell>
          <cell r="BV60">
            <v>-69234.350000000006</v>
          </cell>
          <cell r="BW60">
            <v>-42867.63</v>
          </cell>
          <cell r="BX60">
            <v>-2316833</v>
          </cell>
          <cell r="BY60">
            <v>-16553</v>
          </cell>
          <cell r="BZ60">
            <v>-4445</v>
          </cell>
          <cell r="CA60">
            <v>-17919.599999999999</v>
          </cell>
          <cell r="CB60">
            <v>-50986</v>
          </cell>
          <cell r="CC60">
            <v>-169063</v>
          </cell>
          <cell r="CD60">
            <v>-507077.45</v>
          </cell>
          <cell r="CE60">
            <v>-460611</v>
          </cell>
          <cell r="CF60">
            <v>0</v>
          </cell>
          <cell r="CG60">
            <v>-1310245</v>
          </cell>
          <cell r="CH60">
            <v>-2422.5</v>
          </cell>
          <cell r="CI60">
            <v>-602</v>
          </cell>
          <cell r="CJ60">
            <v>-141406</v>
          </cell>
          <cell r="CK60">
            <v>-5662.5</v>
          </cell>
          <cell r="CL60">
            <v>-15325</v>
          </cell>
        </row>
        <row r="61">
          <cell r="A61" t="str">
            <v>4301020105.240</v>
          </cell>
          <cell r="B61" t="str">
            <v>ส่วนต่างค่ารักษาที่ต่ำกว่าข้อตกลงในการตามจ่าย UC OP</v>
          </cell>
          <cell r="C61">
            <v>0</v>
          </cell>
          <cell r="D61">
            <v>0</v>
          </cell>
          <cell r="E61">
            <v>4160</v>
          </cell>
          <cell r="F61">
            <v>837279</v>
          </cell>
          <cell r="G61">
            <v>2605</v>
          </cell>
          <cell r="H61">
            <v>1400476</v>
          </cell>
          <cell r="I61">
            <v>1831266</v>
          </cell>
          <cell r="J61">
            <v>2053452</v>
          </cell>
          <cell r="K61">
            <v>0</v>
          </cell>
          <cell r="L61">
            <v>158523.69</v>
          </cell>
          <cell r="M61">
            <v>2711016.5</v>
          </cell>
          <cell r="N61">
            <v>0</v>
          </cell>
          <cell r="O61">
            <v>0</v>
          </cell>
          <cell r="P61">
            <v>2244830.98</v>
          </cell>
          <cell r="Q61">
            <v>1768257</v>
          </cell>
          <cell r="R61">
            <v>743356</v>
          </cell>
          <cell r="S61">
            <v>0</v>
          </cell>
          <cell r="T61">
            <v>249829</v>
          </cell>
          <cell r="U61">
            <v>879964</v>
          </cell>
          <cell r="V61">
            <v>247450</v>
          </cell>
          <cell r="W61">
            <v>1991.85</v>
          </cell>
          <cell r="X61">
            <v>65.7</v>
          </cell>
          <cell r="Y61">
            <v>0</v>
          </cell>
          <cell r="Z61">
            <v>0</v>
          </cell>
          <cell r="AA61">
            <v>0</v>
          </cell>
          <cell r="AB61">
            <v>500</v>
          </cell>
          <cell r="AC61">
            <v>4011.9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417154.25</v>
          </cell>
          <cell r="AL61">
            <v>3243810.5</v>
          </cell>
          <cell r="AM61">
            <v>1790754</v>
          </cell>
          <cell r="AN61">
            <v>3235902</v>
          </cell>
          <cell r="AO61">
            <v>3170003.66</v>
          </cell>
          <cell r="AP61">
            <v>2882310</v>
          </cell>
          <cell r="AQ61">
            <v>1346846</v>
          </cell>
          <cell r="AR61">
            <v>21404</v>
          </cell>
          <cell r="AS61">
            <v>3521</v>
          </cell>
          <cell r="AT61">
            <v>2279619.48</v>
          </cell>
          <cell r="AU61">
            <v>4562539.76</v>
          </cell>
          <cell r="AV61">
            <v>2015450.6</v>
          </cell>
          <cell r="AW61">
            <v>81995.03</v>
          </cell>
          <cell r="AX61">
            <v>170</v>
          </cell>
          <cell r="AY61">
            <v>0</v>
          </cell>
          <cell r="AZ61">
            <v>1170156.75</v>
          </cell>
          <cell r="BA61">
            <v>3164021</v>
          </cell>
          <cell r="BB61">
            <v>5262253</v>
          </cell>
          <cell r="BC61">
            <v>15539</v>
          </cell>
          <cell r="BD61">
            <v>2798091.75</v>
          </cell>
          <cell r="BE61">
            <v>430521.85</v>
          </cell>
          <cell r="BF61">
            <v>96474</v>
          </cell>
          <cell r="BG61">
            <v>236956</v>
          </cell>
          <cell r="BH61">
            <v>40143.5</v>
          </cell>
          <cell r="BI61">
            <v>1820773</v>
          </cell>
          <cell r="BJ61">
            <v>11982</v>
          </cell>
          <cell r="BK61">
            <v>2186667</v>
          </cell>
          <cell r="BL61">
            <v>3884357.33</v>
          </cell>
          <cell r="BM61">
            <v>6964233</v>
          </cell>
          <cell r="BN61">
            <v>3160092</v>
          </cell>
          <cell r="BO61">
            <v>43182.58</v>
          </cell>
          <cell r="BP61">
            <v>44913</v>
          </cell>
          <cell r="BQ61">
            <v>0</v>
          </cell>
          <cell r="BR61">
            <v>12055134.25</v>
          </cell>
          <cell r="BS61">
            <v>7356046.5</v>
          </cell>
          <cell r="BT61">
            <v>7312509</v>
          </cell>
          <cell r="BU61">
            <v>8364337.25</v>
          </cell>
          <cell r="BV61">
            <v>1137393</v>
          </cell>
          <cell r="BW61">
            <v>5146170.3</v>
          </cell>
          <cell r="BX61">
            <v>11261437</v>
          </cell>
          <cell r="BY61">
            <v>2730752</v>
          </cell>
          <cell r="BZ61">
            <v>1401964.5</v>
          </cell>
          <cell r="CA61">
            <v>3617913</v>
          </cell>
          <cell r="CB61">
            <v>5256086.3499999996</v>
          </cell>
          <cell r="CC61">
            <v>9449082</v>
          </cell>
          <cell r="CD61">
            <v>4191160</v>
          </cell>
          <cell r="CE61">
            <v>5633583</v>
          </cell>
          <cell r="CF61">
            <v>3144026</v>
          </cell>
          <cell r="CG61">
            <v>1312946</v>
          </cell>
          <cell r="CH61">
            <v>3749.5</v>
          </cell>
          <cell r="CI61">
            <v>1616714</v>
          </cell>
          <cell r="CJ61">
            <v>10350651.26</v>
          </cell>
          <cell r="CK61">
            <v>3891991.24</v>
          </cell>
          <cell r="CL61">
            <v>4567509.25</v>
          </cell>
        </row>
        <row r="62">
          <cell r="A62" t="str">
            <v>4301020105.241</v>
          </cell>
          <cell r="B62" t="str">
            <v xml:space="preserve">รายได้ค่ารักษาด้านการสร้างเสริมสุขภาพและป้องกันโรค (P&amp;P) </v>
          </cell>
          <cell r="C62">
            <v>348783.1</v>
          </cell>
          <cell r="D62">
            <v>0</v>
          </cell>
          <cell r="E62">
            <v>208804</v>
          </cell>
          <cell r="F62">
            <v>0</v>
          </cell>
          <cell r="G62">
            <v>0</v>
          </cell>
          <cell r="H62">
            <v>0</v>
          </cell>
          <cell r="I62">
            <v>51000</v>
          </cell>
          <cell r="J62">
            <v>144358</v>
          </cell>
          <cell r="K62">
            <v>0</v>
          </cell>
          <cell r="L62">
            <v>28000</v>
          </cell>
          <cell r="M62">
            <v>6000</v>
          </cell>
          <cell r="N62">
            <v>0</v>
          </cell>
          <cell r="O62">
            <v>164268</v>
          </cell>
          <cell r="P62">
            <v>1435398</v>
          </cell>
          <cell r="Q62">
            <v>0</v>
          </cell>
          <cell r="R62">
            <v>0</v>
          </cell>
          <cell r="S62">
            <v>0</v>
          </cell>
          <cell r="T62">
            <v>233067</v>
          </cell>
          <cell r="U62">
            <v>267837</v>
          </cell>
          <cell r="V62">
            <v>462475</v>
          </cell>
          <cell r="W62">
            <v>106603</v>
          </cell>
          <cell r="X62">
            <v>583820</v>
          </cell>
          <cell r="Y62">
            <v>0</v>
          </cell>
          <cell r="Z62">
            <v>0</v>
          </cell>
          <cell r="AA62">
            <v>106005</v>
          </cell>
          <cell r="AB62">
            <v>0</v>
          </cell>
          <cell r="AC62">
            <v>784894</v>
          </cell>
          <cell r="AD62">
            <v>12280980.9</v>
          </cell>
          <cell r="AE62">
            <v>27468</v>
          </cell>
          <cell r="AF62">
            <v>28271</v>
          </cell>
          <cell r="AG62">
            <v>668142</v>
          </cell>
          <cell r="AH62">
            <v>1090359</v>
          </cell>
          <cell r="AI62">
            <v>362205</v>
          </cell>
          <cell r="AJ62">
            <v>349704</v>
          </cell>
          <cell r="AK62">
            <v>10260</v>
          </cell>
          <cell r="AL62">
            <v>1550969</v>
          </cell>
          <cell r="AM62">
            <v>1818913.45</v>
          </cell>
          <cell r="AN62">
            <v>1886132</v>
          </cell>
          <cell r="AO62">
            <v>1005792</v>
          </cell>
          <cell r="AP62">
            <v>539550</v>
          </cell>
          <cell r="AQ62">
            <v>783530</v>
          </cell>
          <cell r="AR62">
            <v>29895</v>
          </cell>
          <cell r="AS62">
            <v>573924</v>
          </cell>
          <cell r="AT62">
            <v>1117473</v>
          </cell>
          <cell r="AU62">
            <v>2336812</v>
          </cell>
          <cell r="AV62">
            <v>1166061</v>
          </cell>
          <cell r="AW62">
            <v>671426</v>
          </cell>
          <cell r="AX62">
            <v>638787</v>
          </cell>
          <cell r="AY62">
            <v>10793</v>
          </cell>
          <cell r="AZ62">
            <v>3813319</v>
          </cell>
          <cell r="BA62">
            <v>4859571</v>
          </cell>
          <cell r="BB62">
            <v>1180570</v>
          </cell>
          <cell r="BC62">
            <v>0</v>
          </cell>
          <cell r="BD62">
            <v>1306570</v>
          </cell>
          <cell r="BE62">
            <v>0</v>
          </cell>
          <cell r="BF62">
            <v>0</v>
          </cell>
          <cell r="BG62">
            <v>6008141</v>
          </cell>
          <cell r="BH62">
            <v>0</v>
          </cell>
          <cell r="BI62">
            <v>1465279</v>
          </cell>
          <cell r="BJ62">
            <v>95708</v>
          </cell>
          <cell r="BK62">
            <v>98676</v>
          </cell>
          <cell r="BL62">
            <v>323981</v>
          </cell>
          <cell r="BM62">
            <v>0</v>
          </cell>
          <cell r="BN62">
            <v>471641</v>
          </cell>
          <cell r="BO62">
            <v>517900</v>
          </cell>
          <cell r="BP62">
            <v>1813379</v>
          </cell>
          <cell r="BQ62">
            <v>0</v>
          </cell>
          <cell r="BR62">
            <v>2363205</v>
          </cell>
          <cell r="BS62">
            <v>2993943</v>
          </cell>
          <cell r="BT62">
            <v>0</v>
          </cell>
          <cell r="BU62">
            <v>2119340</v>
          </cell>
          <cell r="BV62">
            <v>46370</v>
          </cell>
          <cell r="BW62">
            <v>1068124</v>
          </cell>
          <cell r="BX62">
            <v>501742</v>
          </cell>
          <cell r="BY62">
            <v>288492</v>
          </cell>
          <cell r="BZ62">
            <v>510178.5</v>
          </cell>
          <cell r="CA62">
            <v>1152747</v>
          </cell>
          <cell r="CB62">
            <v>919299</v>
          </cell>
          <cell r="CC62">
            <v>2475274</v>
          </cell>
          <cell r="CD62">
            <v>1316775</v>
          </cell>
          <cell r="CE62">
            <v>3867996</v>
          </cell>
          <cell r="CF62">
            <v>468556</v>
          </cell>
          <cell r="CG62">
            <v>439553</v>
          </cell>
          <cell r="CH62">
            <v>776970</v>
          </cell>
          <cell r="CI62">
            <v>659465</v>
          </cell>
          <cell r="CJ62">
            <v>1728169</v>
          </cell>
          <cell r="CK62">
            <v>237444</v>
          </cell>
          <cell r="CL62">
            <v>562596</v>
          </cell>
        </row>
        <row r="63">
          <cell r="A63" t="str">
            <v>4301020105.242</v>
          </cell>
          <cell r="B63" t="str">
            <v>รายได้กองทุน UC-บริการพื้นที่เฉพาะ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3038490.03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6767470.6299999999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2882649.6</v>
          </cell>
          <cell r="U63">
            <v>0</v>
          </cell>
          <cell r="V63">
            <v>2391806.91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10176112.9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1022945.78</v>
          </cell>
          <cell r="AG63">
            <v>1768750.42</v>
          </cell>
          <cell r="AH63">
            <v>6094000.04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2329425.61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7690258.4299999997</v>
          </cell>
          <cell r="BB63">
            <v>0</v>
          </cell>
          <cell r="BC63">
            <v>0</v>
          </cell>
          <cell r="BD63">
            <v>20000</v>
          </cell>
          <cell r="BE63">
            <v>0</v>
          </cell>
          <cell r="BF63">
            <v>2831686.06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5525698.2999999998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6149009.6699999999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4311000.67</v>
          </cell>
          <cell r="CE63">
            <v>0</v>
          </cell>
          <cell r="CF63">
            <v>0</v>
          </cell>
          <cell r="CG63">
            <v>0</v>
          </cell>
          <cell r="CH63">
            <v>4002823.44</v>
          </cell>
          <cell r="CI63">
            <v>0</v>
          </cell>
          <cell r="CJ63">
            <v>0</v>
          </cell>
          <cell r="CK63">
            <v>0</v>
          </cell>
          <cell r="CL63">
            <v>50000</v>
          </cell>
        </row>
        <row r="64">
          <cell r="A64" t="str">
            <v>4301020105.243</v>
          </cell>
          <cell r="B64" t="str">
            <v>รายได้กองทุน UC (CF)</v>
          </cell>
          <cell r="C64">
            <v>2211462.75</v>
          </cell>
          <cell r="D64">
            <v>635322.30000000005</v>
          </cell>
          <cell r="E64">
            <v>712804.09</v>
          </cell>
          <cell r="F64">
            <v>425984.74</v>
          </cell>
          <cell r="G64">
            <v>0</v>
          </cell>
          <cell r="H64">
            <v>34124.85</v>
          </cell>
          <cell r="I64">
            <v>5534128.29</v>
          </cell>
          <cell r="J64">
            <v>2719954.83</v>
          </cell>
          <cell r="K64">
            <v>150000</v>
          </cell>
          <cell r="L64">
            <v>704432.74</v>
          </cell>
          <cell r="M64">
            <v>3400997.41</v>
          </cell>
          <cell r="N64">
            <v>150000</v>
          </cell>
          <cell r="O64">
            <v>3884208</v>
          </cell>
          <cell r="P64">
            <v>1007640</v>
          </cell>
          <cell r="Q64">
            <v>1685225</v>
          </cell>
          <cell r="R64">
            <v>0</v>
          </cell>
          <cell r="S64">
            <v>997174</v>
          </cell>
          <cell r="T64">
            <v>0</v>
          </cell>
          <cell r="U64">
            <v>0</v>
          </cell>
          <cell r="V64">
            <v>2323738</v>
          </cell>
          <cell r="W64">
            <v>3000000</v>
          </cell>
          <cell r="X64">
            <v>500000</v>
          </cell>
          <cell r="Y64">
            <v>0</v>
          </cell>
          <cell r="Z64">
            <v>0</v>
          </cell>
          <cell r="AA64">
            <v>0</v>
          </cell>
          <cell r="AB64">
            <v>5000000</v>
          </cell>
          <cell r="AC64">
            <v>3500000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14249338.92</v>
          </cell>
          <cell r="AL64">
            <v>0</v>
          </cell>
          <cell r="AM64">
            <v>0</v>
          </cell>
          <cell r="AN64">
            <v>2685936</v>
          </cell>
          <cell r="AO64">
            <v>12525733.41</v>
          </cell>
          <cell r="AP64">
            <v>0</v>
          </cell>
          <cell r="AQ64">
            <v>23437.18</v>
          </cell>
          <cell r="AR64">
            <v>11945542</v>
          </cell>
          <cell r="AS64">
            <v>0</v>
          </cell>
          <cell r="AT64">
            <v>4476470</v>
          </cell>
          <cell r="AU64">
            <v>2675136</v>
          </cell>
          <cell r="AV64">
            <v>0</v>
          </cell>
          <cell r="AW64">
            <v>0</v>
          </cell>
          <cell r="AX64">
            <v>6696730</v>
          </cell>
          <cell r="AY64">
            <v>0</v>
          </cell>
          <cell r="AZ64">
            <v>0</v>
          </cell>
          <cell r="BA64">
            <v>11109559</v>
          </cell>
          <cell r="BB64">
            <v>0</v>
          </cell>
          <cell r="BC64">
            <v>2450220</v>
          </cell>
          <cell r="BD64">
            <v>3124799</v>
          </cell>
          <cell r="BE64">
            <v>3039145</v>
          </cell>
          <cell r="BF64">
            <v>521755</v>
          </cell>
          <cell r="BG64">
            <v>24253739</v>
          </cell>
          <cell r="BH64">
            <v>736771</v>
          </cell>
          <cell r="BI64">
            <v>6407082</v>
          </cell>
          <cell r="BJ64">
            <v>775936</v>
          </cell>
          <cell r="BK64">
            <v>686122</v>
          </cell>
          <cell r="BL64">
            <v>2364605.88</v>
          </cell>
          <cell r="BM64">
            <v>1883441.91</v>
          </cell>
          <cell r="BN64">
            <v>4343078.46</v>
          </cell>
          <cell r="BO64">
            <v>3414468.35</v>
          </cell>
          <cell r="BP64">
            <v>885770.07</v>
          </cell>
          <cell r="BQ64">
            <v>329797.33</v>
          </cell>
          <cell r="BR64">
            <v>10594804</v>
          </cell>
          <cell r="BS64">
            <v>407218</v>
          </cell>
          <cell r="BT64">
            <v>1472287</v>
          </cell>
          <cell r="BU64">
            <v>7325130</v>
          </cell>
          <cell r="BV64">
            <v>5317066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1599820</v>
          </cell>
          <cell r="CD64">
            <v>0</v>
          </cell>
          <cell r="CE64">
            <v>12394414</v>
          </cell>
          <cell r="CF64">
            <v>2856388</v>
          </cell>
          <cell r="CG64">
            <v>4288013</v>
          </cell>
          <cell r="CH64">
            <v>854833</v>
          </cell>
          <cell r="CI64">
            <v>371578</v>
          </cell>
          <cell r="CJ64">
            <v>1753243</v>
          </cell>
          <cell r="CK64">
            <v>0</v>
          </cell>
          <cell r="CL64">
            <v>0</v>
          </cell>
        </row>
        <row r="65">
          <cell r="A65" t="str">
            <v>4301020105.244</v>
          </cell>
          <cell r="B65" t="str">
            <v>รายได้ค่ารักษา UC OP - AE</v>
          </cell>
          <cell r="C65">
            <v>859116</v>
          </cell>
          <cell r="D65">
            <v>59568</v>
          </cell>
          <cell r="E65">
            <v>195362.95</v>
          </cell>
          <cell r="F65">
            <v>436108</v>
          </cell>
          <cell r="G65">
            <v>59156</v>
          </cell>
          <cell r="H65">
            <v>283247</v>
          </cell>
          <cell r="I65">
            <v>714852.87</v>
          </cell>
          <cell r="J65">
            <v>575130.94999999995</v>
          </cell>
          <cell r="K65">
            <v>712346.08</v>
          </cell>
          <cell r="L65">
            <v>623310.07999999996</v>
          </cell>
          <cell r="M65">
            <v>1009968.46</v>
          </cell>
          <cell r="N65">
            <v>0</v>
          </cell>
          <cell r="O65">
            <v>793817.25</v>
          </cell>
          <cell r="P65">
            <v>484847.8</v>
          </cell>
          <cell r="Q65">
            <v>430758.39</v>
          </cell>
          <cell r="R65">
            <v>302277</v>
          </cell>
          <cell r="S65">
            <v>539506</v>
          </cell>
          <cell r="T65">
            <v>277178</v>
          </cell>
          <cell r="U65">
            <v>187986.5</v>
          </cell>
          <cell r="V65">
            <v>153480.5</v>
          </cell>
          <cell r="W65">
            <v>837808.58</v>
          </cell>
          <cell r="X65">
            <v>77859.3</v>
          </cell>
          <cell r="Y65">
            <v>853214.85</v>
          </cell>
          <cell r="Z65">
            <v>71042.5</v>
          </cell>
          <cell r="AA65">
            <v>127392.46</v>
          </cell>
          <cell r="AB65">
            <v>69512</v>
          </cell>
          <cell r="AC65">
            <v>93943.75</v>
          </cell>
          <cell r="AD65">
            <v>438367</v>
          </cell>
          <cell r="AE65">
            <v>151375</v>
          </cell>
          <cell r="AF65">
            <v>106218.6</v>
          </cell>
          <cell r="AG65">
            <v>708095</v>
          </cell>
          <cell r="AH65">
            <v>243685.39</v>
          </cell>
          <cell r="AI65">
            <v>180076.75</v>
          </cell>
          <cell r="AJ65">
            <v>130650.2</v>
          </cell>
          <cell r="AK65">
            <v>978268.2</v>
          </cell>
          <cell r="AL65">
            <v>187432</v>
          </cell>
          <cell r="AM65">
            <v>112690.5</v>
          </cell>
          <cell r="AN65">
            <v>355872</v>
          </cell>
          <cell r="AO65">
            <v>543361.1</v>
          </cell>
          <cell r="AP65">
            <v>374845</v>
          </cell>
          <cell r="AQ65">
            <v>142851.62</v>
          </cell>
          <cell r="AR65">
            <v>153552</v>
          </cell>
          <cell r="AS65">
            <v>825035</v>
          </cell>
          <cell r="AT65">
            <v>1754439.17</v>
          </cell>
          <cell r="AU65">
            <v>373549</v>
          </cell>
          <cell r="AV65">
            <v>349370</v>
          </cell>
          <cell r="AW65">
            <v>103891.77</v>
          </cell>
          <cell r="AX65">
            <v>358928.35</v>
          </cell>
          <cell r="AY65">
            <v>383320</v>
          </cell>
          <cell r="AZ65">
            <v>47800</v>
          </cell>
          <cell r="BA65">
            <v>1017999</v>
          </cell>
          <cell r="BB65">
            <v>219178.3</v>
          </cell>
          <cell r="BC65">
            <v>2887499.61</v>
          </cell>
          <cell r="BD65">
            <v>285481.90000000002</v>
          </cell>
          <cell r="BE65">
            <v>199579.8</v>
          </cell>
          <cell r="BF65">
            <v>88875</v>
          </cell>
          <cell r="BG65">
            <v>620478.4</v>
          </cell>
          <cell r="BH65">
            <v>38572</v>
          </cell>
          <cell r="BI65">
            <v>60116</v>
          </cell>
          <cell r="BJ65">
            <v>91336.45</v>
          </cell>
          <cell r="BK65">
            <v>129318</v>
          </cell>
          <cell r="BL65">
            <v>1235826.72</v>
          </cell>
          <cell r="BM65">
            <v>466356.2</v>
          </cell>
          <cell r="BN65">
            <v>218931.3</v>
          </cell>
          <cell r="BO65">
            <v>1288138.97</v>
          </cell>
          <cell r="BP65">
            <v>743925.84</v>
          </cell>
          <cell r="BQ65">
            <v>269768.40000000002</v>
          </cell>
          <cell r="BR65">
            <v>13730265</v>
          </cell>
          <cell r="BS65">
            <v>189421.65</v>
          </cell>
          <cell r="BT65">
            <v>335524.7</v>
          </cell>
          <cell r="BU65">
            <v>381304.64</v>
          </cell>
          <cell r="BV65">
            <v>6749</v>
          </cell>
          <cell r="BW65">
            <v>195409.3</v>
          </cell>
          <cell r="BX65">
            <v>354882</v>
          </cell>
          <cell r="BY65">
            <v>104775</v>
          </cell>
          <cell r="BZ65">
            <v>108360.25</v>
          </cell>
          <cell r="CA65">
            <v>93600.7</v>
          </cell>
          <cell r="CB65">
            <v>266944.2</v>
          </cell>
          <cell r="CC65">
            <v>560397.68000000005</v>
          </cell>
          <cell r="CD65">
            <v>276089.2</v>
          </cell>
          <cell r="CE65">
            <v>249127.1</v>
          </cell>
          <cell r="CF65">
            <v>153081.9</v>
          </cell>
          <cell r="CG65">
            <v>41395.699999999997</v>
          </cell>
          <cell r="CH65">
            <v>113885.95</v>
          </cell>
          <cell r="CI65">
            <v>102722</v>
          </cell>
          <cell r="CJ65">
            <v>916404.25</v>
          </cell>
          <cell r="CK65">
            <v>35536</v>
          </cell>
          <cell r="CL65">
            <v>131024</v>
          </cell>
        </row>
        <row r="66">
          <cell r="A66" t="str">
            <v>4301020105.245</v>
          </cell>
          <cell r="B66" t="str">
            <v>รายได้ค่ารักษา UC IP - AE</v>
          </cell>
          <cell r="C66">
            <v>18334892</v>
          </cell>
          <cell r="D66">
            <v>283960</v>
          </cell>
          <cell r="E66">
            <v>580260.52</v>
          </cell>
          <cell r="F66">
            <v>490934</v>
          </cell>
          <cell r="G66">
            <v>309970</v>
          </cell>
          <cell r="H66">
            <v>213435</v>
          </cell>
          <cell r="I66">
            <v>121748.3</v>
          </cell>
          <cell r="J66">
            <v>2993841.5</v>
          </cell>
          <cell r="K66">
            <v>407758</v>
          </cell>
          <cell r="L66">
            <v>783688.7</v>
          </cell>
          <cell r="M66">
            <v>356054.8</v>
          </cell>
          <cell r="N66">
            <v>0</v>
          </cell>
          <cell r="O66">
            <v>579969.25</v>
          </cell>
          <cell r="P66">
            <v>548913.9</v>
          </cell>
          <cell r="Q66">
            <v>269915.90000000002</v>
          </cell>
          <cell r="R66">
            <v>1463355.8</v>
          </cell>
          <cell r="S66">
            <v>241270</v>
          </cell>
          <cell r="T66">
            <v>662758.32999999996</v>
          </cell>
          <cell r="U66">
            <v>354763.92</v>
          </cell>
          <cell r="V66">
            <v>162749</v>
          </cell>
          <cell r="W66">
            <v>5026110.38</v>
          </cell>
          <cell r="X66">
            <v>130954</v>
          </cell>
          <cell r="Y66">
            <v>892271.64</v>
          </cell>
          <cell r="Z66">
            <v>407654.98</v>
          </cell>
          <cell r="AA66">
            <v>60568</v>
          </cell>
          <cell r="AB66">
            <v>170109</v>
          </cell>
          <cell r="AC66">
            <v>131034.16</v>
          </cell>
          <cell r="AD66">
            <v>321014.2</v>
          </cell>
          <cell r="AE66">
            <v>197270</v>
          </cell>
          <cell r="AF66">
            <v>164534</v>
          </cell>
          <cell r="AG66">
            <v>292763</v>
          </cell>
          <cell r="AH66">
            <v>106223</v>
          </cell>
          <cell r="AI66">
            <v>234092.79999999999</v>
          </cell>
          <cell r="AJ66">
            <v>250909</v>
          </cell>
          <cell r="AK66">
            <v>3427752.97</v>
          </cell>
          <cell r="AL66">
            <v>691956</v>
          </cell>
          <cell r="AM66">
            <v>1133092.25</v>
          </cell>
          <cell r="AN66">
            <v>763914.42</v>
          </cell>
          <cell r="AO66">
            <v>1307747.2</v>
          </cell>
          <cell r="AP66">
            <v>269980</v>
          </cell>
          <cell r="AQ66">
            <v>293270.21999999997</v>
          </cell>
          <cell r="AR66">
            <v>7117818.2999999998</v>
          </cell>
          <cell r="AS66">
            <v>1836112</v>
          </cell>
          <cell r="AT66">
            <v>3509650.85</v>
          </cell>
          <cell r="AU66">
            <v>598949.76</v>
          </cell>
          <cell r="AV66">
            <v>781932.14</v>
          </cell>
          <cell r="AW66">
            <v>68892</v>
          </cell>
          <cell r="AX66">
            <v>2446477.41</v>
          </cell>
          <cell r="AY66">
            <v>553781</v>
          </cell>
          <cell r="AZ66">
            <v>371270</v>
          </cell>
          <cell r="BA66">
            <v>380638</v>
          </cell>
          <cell r="BB66">
            <v>562333.1</v>
          </cell>
          <cell r="BC66">
            <v>19296685.969999999</v>
          </cell>
          <cell r="BD66">
            <v>623399.22</v>
          </cell>
          <cell r="BE66">
            <v>95175</v>
          </cell>
          <cell r="BF66">
            <v>352318</v>
          </cell>
          <cell r="BG66">
            <v>220911.9</v>
          </cell>
          <cell r="BH66">
            <v>80899.5</v>
          </cell>
          <cell r="BI66">
            <v>0</v>
          </cell>
          <cell r="BJ66">
            <v>104643</v>
          </cell>
          <cell r="BK66">
            <v>0</v>
          </cell>
          <cell r="BL66">
            <v>6610554.4900000002</v>
          </cell>
          <cell r="BM66">
            <v>480203.5</v>
          </cell>
          <cell r="BN66">
            <v>188296.54</v>
          </cell>
          <cell r="BO66">
            <v>1690451.18</v>
          </cell>
          <cell r="BP66">
            <v>850622.51</v>
          </cell>
          <cell r="BQ66">
            <v>474085.76</v>
          </cell>
          <cell r="BR66">
            <v>45230019</v>
          </cell>
          <cell r="BS66">
            <v>245802.35</v>
          </cell>
          <cell r="BT66">
            <v>301000</v>
          </cell>
          <cell r="BU66">
            <v>868686.63</v>
          </cell>
          <cell r="BV66">
            <v>5876</v>
          </cell>
          <cell r="BW66">
            <v>283320</v>
          </cell>
          <cell r="BX66">
            <v>529280</v>
          </cell>
          <cell r="BY66">
            <v>178729.54</v>
          </cell>
          <cell r="BZ66">
            <v>152520</v>
          </cell>
          <cell r="CA66">
            <v>198800</v>
          </cell>
          <cell r="CB66">
            <v>433159.46</v>
          </cell>
          <cell r="CC66">
            <v>435691</v>
          </cell>
          <cell r="CD66">
            <v>549333.1</v>
          </cell>
          <cell r="CE66">
            <v>439289</v>
          </cell>
          <cell r="CF66">
            <v>573018.56000000006</v>
          </cell>
          <cell r="CG66">
            <v>259416</v>
          </cell>
          <cell r="CH66">
            <v>308097.71999999997</v>
          </cell>
          <cell r="CI66">
            <v>148353</v>
          </cell>
          <cell r="CJ66">
            <v>1095318</v>
          </cell>
          <cell r="CK66">
            <v>82486.240000000005</v>
          </cell>
          <cell r="CL66">
            <v>37352</v>
          </cell>
        </row>
        <row r="67">
          <cell r="A67" t="str">
            <v>4301020105.246</v>
          </cell>
          <cell r="B67" t="str">
            <v>รายได้ค่ารักษา UC OP - HC</v>
          </cell>
          <cell r="C67">
            <v>1009608.3</v>
          </cell>
          <cell r="D67">
            <v>103380</v>
          </cell>
          <cell r="E67">
            <v>63274</v>
          </cell>
          <cell r="F67">
            <v>0</v>
          </cell>
          <cell r="G67">
            <v>72054</v>
          </cell>
          <cell r="H67">
            <v>600620</v>
          </cell>
          <cell r="I67">
            <v>0</v>
          </cell>
          <cell r="J67">
            <v>30680</v>
          </cell>
          <cell r="K67">
            <v>597424.30000000005</v>
          </cell>
          <cell r="L67">
            <v>4095</v>
          </cell>
          <cell r="M67">
            <v>585762</v>
          </cell>
          <cell r="N67">
            <v>0</v>
          </cell>
          <cell r="O67">
            <v>587595</v>
          </cell>
          <cell r="P67">
            <v>157050</v>
          </cell>
          <cell r="Q67">
            <v>225194</v>
          </cell>
          <cell r="R67">
            <v>797130</v>
          </cell>
          <cell r="S67">
            <v>179910</v>
          </cell>
          <cell r="T67">
            <v>96895</v>
          </cell>
          <cell r="U67">
            <v>81405</v>
          </cell>
          <cell r="V67">
            <v>0</v>
          </cell>
          <cell r="W67">
            <v>1233729.6000000001</v>
          </cell>
          <cell r="X67">
            <v>196970</v>
          </cell>
          <cell r="Y67">
            <v>268795</v>
          </cell>
          <cell r="Z67">
            <v>116536</v>
          </cell>
          <cell r="AA67">
            <v>114710</v>
          </cell>
          <cell r="AB67">
            <v>176310</v>
          </cell>
          <cell r="AC67">
            <v>343439</v>
          </cell>
          <cell r="AD67">
            <v>673055.18</v>
          </cell>
          <cell r="AE67">
            <v>35992</v>
          </cell>
          <cell r="AF67">
            <v>168030.4</v>
          </cell>
          <cell r="AG67">
            <v>12600</v>
          </cell>
          <cell r="AH67">
            <v>300006</v>
          </cell>
          <cell r="AI67">
            <v>183827</v>
          </cell>
          <cell r="AJ67">
            <v>72315</v>
          </cell>
          <cell r="AK67">
            <v>22822982.5</v>
          </cell>
          <cell r="AL67">
            <v>110560</v>
          </cell>
          <cell r="AM67">
            <v>53100</v>
          </cell>
          <cell r="AN67">
            <v>231791</v>
          </cell>
          <cell r="AO67">
            <v>508583.2</v>
          </cell>
          <cell r="AP67">
            <v>610325</v>
          </cell>
          <cell r="AQ67">
            <v>23140</v>
          </cell>
          <cell r="AR67">
            <v>1066017</v>
          </cell>
          <cell r="AS67">
            <v>282003</v>
          </cell>
          <cell r="AT67">
            <v>271539</v>
          </cell>
          <cell r="AU67">
            <v>145490</v>
          </cell>
          <cell r="AV67">
            <v>114385.73</v>
          </cell>
          <cell r="AW67">
            <v>109300</v>
          </cell>
          <cell r="AX67">
            <v>135956</v>
          </cell>
          <cell r="AY67">
            <v>531575.6</v>
          </cell>
          <cell r="AZ67">
            <v>127890</v>
          </cell>
          <cell r="BA67">
            <v>8413640</v>
          </cell>
          <cell r="BB67">
            <v>191090</v>
          </cell>
          <cell r="BC67">
            <v>1148694.8</v>
          </cell>
          <cell r="BD67">
            <v>664195</v>
          </cell>
          <cell r="BE67">
            <v>497720</v>
          </cell>
          <cell r="BF67">
            <v>7500</v>
          </cell>
          <cell r="BG67">
            <v>645527</v>
          </cell>
          <cell r="BH67">
            <v>51151</v>
          </cell>
          <cell r="BI67">
            <v>13700</v>
          </cell>
          <cell r="BJ67">
            <v>139310</v>
          </cell>
          <cell r="BK67">
            <v>216200</v>
          </cell>
          <cell r="BL67">
            <v>406639.6</v>
          </cell>
          <cell r="BM67">
            <v>343587.54</v>
          </cell>
          <cell r="BN67">
            <v>115110</v>
          </cell>
          <cell r="BO67">
            <v>440871.7</v>
          </cell>
          <cell r="BP67">
            <v>194970</v>
          </cell>
          <cell r="BQ67">
            <v>193577</v>
          </cell>
          <cell r="BR67">
            <v>8294395</v>
          </cell>
          <cell r="BS67">
            <v>463497</v>
          </cell>
          <cell r="BT67">
            <v>230011.1</v>
          </cell>
          <cell r="BU67">
            <v>1212705</v>
          </cell>
          <cell r="BV67">
            <v>0</v>
          </cell>
          <cell r="BW67">
            <v>182835</v>
          </cell>
          <cell r="BX67">
            <v>818407</v>
          </cell>
          <cell r="BY67">
            <v>232280</v>
          </cell>
          <cell r="BZ67">
            <v>82970</v>
          </cell>
          <cell r="CA67">
            <v>164970</v>
          </cell>
          <cell r="CB67">
            <v>38691</v>
          </cell>
          <cell r="CC67">
            <v>863067</v>
          </cell>
          <cell r="CD67">
            <v>325960</v>
          </cell>
          <cell r="CE67">
            <v>549880</v>
          </cell>
          <cell r="CF67">
            <v>173537</v>
          </cell>
          <cell r="CG67">
            <v>35389.5</v>
          </cell>
          <cell r="CH67">
            <v>123272</v>
          </cell>
          <cell r="CI67">
            <v>74830</v>
          </cell>
          <cell r="CJ67">
            <v>840252</v>
          </cell>
          <cell r="CK67">
            <v>34416</v>
          </cell>
          <cell r="CL67">
            <v>121910</v>
          </cell>
        </row>
        <row r="68">
          <cell r="A68" t="str">
            <v>4301020105.247</v>
          </cell>
          <cell r="B68" t="str">
            <v>รายได้ค่ารักษา UC IP - HC</v>
          </cell>
          <cell r="C68">
            <v>5106818.4000000004</v>
          </cell>
          <cell r="D68">
            <v>0</v>
          </cell>
          <cell r="E68">
            <v>1395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179940</v>
          </cell>
          <cell r="K68">
            <v>0</v>
          </cell>
          <cell r="L68">
            <v>47.7</v>
          </cell>
          <cell r="M68">
            <v>19305</v>
          </cell>
          <cell r="N68">
            <v>0</v>
          </cell>
          <cell r="O68">
            <v>8697351</v>
          </cell>
          <cell r="P68">
            <v>0</v>
          </cell>
          <cell r="Q68">
            <v>35472</v>
          </cell>
          <cell r="R68">
            <v>20400</v>
          </cell>
          <cell r="S68">
            <v>2412</v>
          </cell>
          <cell r="T68">
            <v>0</v>
          </cell>
          <cell r="U68">
            <v>0</v>
          </cell>
          <cell r="V68">
            <v>0</v>
          </cell>
          <cell r="W68">
            <v>6147887.8399999999</v>
          </cell>
          <cell r="X68">
            <v>9750</v>
          </cell>
          <cell r="Y68">
            <v>0</v>
          </cell>
          <cell r="Z68">
            <v>0</v>
          </cell>
          <cell r="AA68">
            <v>3950</v>
          </cell>
          <cell r="AB68">
            <v>500</v>
          </cell>
          <cell r="AC68">
            <v>27635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10386</v>
          </cell>
          <cell r="AI68">
            <v>0</v>
          </cell>
          <cell r="AJ68">
            <v>0</v>
          </cell>
          <cell r="AK68">
            <v>31047138.440000001</v>
          </cell>
          <cell r="AL68">
            <v>0</v>
          </cell>
          <cell r="AM68">
            <v>0</v>
          </cell>
          <cell r="AN68">
            <v>2479490</v>
          </cell>
          <cell r="AO68">
            <v>4275</v>
          </cell>
          <cell r="AP68">
            <v>0</v>
          </cell>
          <cell r="AQ68">
            <v>0</v>
          </cell>
          <cell r="AR68">
            <v>8065845</v>
          </cell>
          <cell r="AS68">
            <v>0</v>
          </cell>
          <cell r="AT68">
            <v>4916.8999999999996</v>
          </cell>
          <cell r="AU68">
            <v>0</v>
          </cell>
          <cell r="AV68">
            <v>0</v>
          </cell>
          <cell r="AW68">
            <v>0</v>
          </cell>
          <cell r="AX68">
            <v>1800</v>
          </cell>
          <cell r="AY68">
            <v>0</v>
          </cell>
          <cell r="AZ68">
            <v>0</v>
          </cell>
          <cell r="BA68">
            <v>1434811.4</v>
          </cell>
          <cell r="BB68">
            <v>612080</v>
          </cell>
          <cell r="BC68">
            <v>30530167.5</v>
          </cell>
          <cell r="BD68">
            <v>399580</v>
          </cell>
          <cell r="BE68">
            <v>1185</v>
          </cell>
          <cell r="BF68">
            <v>0</v>
          </cell>
          <cell r="BG68">
            <v>14543098.5</v>
          </cell>
          <cell r="BH68">
            <v>675</v>
          </cell>
          <cell r="BI68">
            <v>0</v>
          </cell>
          <cell r="BJ68">
            <v>33585</v>
          </cell>
          <cell r="BK68">
            <v>0</v>
          </cell>
          <cell r="BL68">
            <v>14831860.199999999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25080</v>
          </cell>
          <cell r="BR68">
            <v>131686012</v>
          </cell>
          <cell r="BS68">
            <v>98000</v>
          </cell>
          <cell r="BT68">
            <v>98000</v>
          </cell>
          <cell r="BU68">
            <v>758215</v>
          </cell>
          <cell r="BV68">
            <v>0</v>
          </cell>
          <cell r="BW68">
            <v>0</v>
          </cell>
          <cell r="BX68">
            <v>196000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118680.6</v>
          </cell>
          <cell r="CD68">
            <v>167360</v>
          </cell>
          <cell r="CE68">
            <v>184130</v>
          </cell>
          <cell r="CF68">
            <v>6596</v>
          </cell>
          <cell r="CG68">
            <v>0</v>
          </cell>
          <cell r="CH68">
            <v>0</v>
          </cell>
          <cell r="CI68">
            <v>0</v>
          </cell>
          <cell r="CJ68">
            <v>401530</v>
          </cell>
          <cell r="CK68">
            <v>0</v>
          </cell>
          <cell r="CL68">
            <v>0</v>
          </cell>
        </row>
        <row r="69">
          <cell r="A69" t="str">
            <v>4301020105.248</v>
          </cell>
          <cell r="B69" t="str">
            <v>รายได้ค่ารักษา UC OP - DMI</v>
          </cell>
          <cell r="C69">
            <v>6336513</v>
          </cell>
          <cell r="D69">
            <v>117944</v>
          </cell>
          <cell r="E69">
            <v>34000</v>
          </cell>
          <cell r="F69">
            <v>0</v>
          </cell>
          <cell r="G69">
            <v>0</v>
          </cell>
          <cell r="H69">
            <v>1507000</v>
          </cell>
          <cell r="I69">
            <v>0</v>
          </cell>
          <cell r="J69">
            <v>0</v>
          </cell>
          <cell r="K69">
            <v>30000</v>
          </cell>
          <cell r="L69">
            <v>0</v>
          </cell>
          <cell r="M69">
            <v>5000</v>
          </cell>
          <cell r="N69">
            <v>0</v>
          </cell>
          <cell r="O69">
            <v>8347147</v>
          </cell>
          <cell r="P69">
            <v>0</v>
          </cell>
          <cell r="Q69">
            <v>10000</v>
          </cell>
          <cell r="R69">
            <v>3838657.7</v>
          </cell>
          <cell r="S69">
            <v>58439</v>
          </cell>
          <cell r="T69">
            <v>0</v>
          </cell>
          <cell r="U69">
            <v>20000</v>
          </cell>
          <cell r="V69">
            <v>0</v>
          </cell>
          <cell r="W69">
            <v>356000</v>
          </cell>
          <cell r="X69">
            <v>8546</v>
          </cell>
          <cell r="Y69">
            <v>72000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62580</v>
          </cell>
          <cell r="AE69">
            <v>0</v>
          </cell>
          <cell r="AF69">
            <v>0</v>
          </cell>
          <cell r="AG69">
            <v>0</v>
          </cell>
          <cell r="AH69">
            <v>10000</v>
          </cell>
          <cell r="AI69">
            <v>20000</v>
          </cell>
          <cell r="AJ69">
            <v>0</v>
          </cell>
          <cell r="AK69">
            <v>15471000</v>
          </cell>
          <cell r="AL69">
            <v>0</v>
          </cell>
          <cell r="AM69">
            <v>134491</v>
          </cell>
          <cell r="AN69">
            <v>70000</v>
          </cell>
          <cell r="AO69">
            <v>174226.8</v>
          </cell>
          <cell r="AP69">
            <v>12500</v>
          </cell>
          <cell r="AQ69">
            <v>0</v>
          </cell>
          <cell r="AR69">
            <v>11948675</v>
          </cell>
          <cell r="AS69">
            <v>104100</v>
          </cell>
          <cell r="AT69">
            <v>30000</v>
          </cell>
          <cell r="AU69">
            <v>20000</v>
          </cell>
          <cell r="AV69">
            <v>80000</v>
          </cell>
          <cell r="AW69">
            <v>6602</v>
          </cell>
          <cell r="AX69">
            <v>88000</v>
          </cell>
          <cell r="AY69">
            <v>32150</v>
          </cell>
          <cell r="AZ69">
            <v>0</v>
          </cell>
          <cell r="BA69">
            <v>0</v>
          </cell>
          <cell r="BB69">
            <v>24000</v>
          </cell>
          <cell r="BC69">
            <v>232000</v>
          </cell>
          <cell r="BD69">
            <v>46240</v>
          </cell>
          <cell r="BE69">
            <v>0</v>
          </cell>
          <cell r="BF69">
            <v>0</v>
          </cell>
          <cell r="BG69">
            <v>10437401.9</v>
          </cell>
          <cell r="BH69">
            <v>20000</v>
          </cell>
          <cell r="BI69">
            <v>0</v>
          </cell>
          <cell r="BJ69">
            <v>17340</v>
          </cell>
          <cell r="BK69">
            <v>9796</v>
          </cell>
          <cell r="BL69">
            <v>7680500</v>
          </cell>
          <cell r="BM69">
            <v>223000</v>
          </cell>
          <cell r="BN69">
            <v>640075</v>
          </cell>
          <cell r="BO69">
            <v>0</v>
          </cell>
          <cell r="BP69">
            <v>45000</v>
          </cell>
          <cell r="BQ69">
            <v>0</v>
          </cell>
          <cell r="BR69">
            <v>20816072</v>
          </cell>
          <cell r="BS69">
            <v>0</v>
          </cell>
          <cell r="BT69">
            <v>84147.04</v>
          </cell>
          <cell r="BU69">
            <v>8772500</v>
          </cell>
          <cell r="BV69">
            <v>0</v>
          </cell>
          <cell r="BW69">
            <v>181000</v>
          </cell>
          <cell r="BX69">
            <v>3286350</v>
          </cell>
          <cell r="BY69">
            <v>20000</v>
          </cell>
          <cell r="BZ69">
            <v>50000</v>
          </cell>
          <cell r="CA69">
            <v>107000</v>
          </cell>
          <cell r="CB69">
            <v>169642</v>
          </cell>
          <cell r="CC69">
            <v>4788018</v>
          </cell>
          <cell r="CD69">
            <v>171500</v>
          </cell>
          <cell r="CE69">
            <v>1428000</v>
          </cell>
          <cell r="CF69">
            <v>0</v>
          </cell>
          <cell r="CG69">
            <v>0</v>
          </cell>
          <cell r="CH69">
            <v>0</v>
          </cell>
          <cell r="CI69">
            <v>784</v>
          </cell>
          <cell r="CJ69">
            <v>5055728</v>
          </cell>
          <cell r="CK69">
            <v>0</v>
          </cell>
          <cell r="CL69">
            <v>8500</v>
          </cell>
        </row>
        <row r="70">
          <cell r="A70" t="str">
            <v>4301020105.249</v>
          </cell>
          <cell r="B70" t="str">
            <v>รายได้ค่ารักษา UC IP - DMI</v>
          </cell>
          <cell r="C70">
            <v>7958517.5800000001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10000</v>
          </cell>
          <cell r="I70">
            <v>0</v>
          </cell>
          <cell r="J70">
            <v>761300</v>
          </cell>
          <cell r="K70">
            <v>0</v>
          </cell>
          <cell r="L70">
            <v>0</v>
          </cell>
          <cell r="M70">
            <v>526200</v>
          </cell>
          <cell r="N70">
            <v>0</v>
          </cell>
          <cell r="O70">
            <v>16461764</v>
          </cell>
          <cell r="P70">
            <v>0</v>
          </cell>
          <cell r="Q70">
            <v>942600</v>
          </cell>
          <cell r="R70">
            <v>2163400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9619300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10000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8246700</v>
          </cell>
          <cell r="AL70">
            <v>5000</v>
          </cell>
          <cell r="AM70">
            <v>0</v>
          </cell>
          <cell r="AN70">
            <v>3939000</v>
          </cell>
          <cell r="AO70">
            <v>32500</v>
          </cell>
          <cell r="AP70">
            <v>12500</v>
          </cell>
          <cell r="AQ70">
            <v>0</v>
          </cell>
          <cell r="AR70">
            <v>82100</v>
          </cell>
          <cell r="AS70">
            <v>0</v>
          </cell>
          <cell r="AT70">
            <v>10000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1661600</v>
          </cell>
          <cell r="BB70">
            <v>884311</v>
          </cell>
          <cell r="BC70">
            <v>4507271.71</v>
          </cell>
          <cell r="BD70">
            <v>1543882</v>
          </cell>
          <cell r="BE70">
            <v>0</v>
          </cell>
          <cell r="BF70">
            <v>0</v>
          </cell>
          <cell r="BG70">
            <v>6362380.7000000002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10257708.76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6132400</v>
          </cell>
          <cell r="BR70">
            <v>28803546.940000001</v>
          </cell>
          <cell r="BS70">
            <v>558600</v>
          </cell>
          <cell r="BT70">
            <v>637000</v>
          </cell>
          <cell r="BU70">
            <v>3844399</v>
          </cell>
          <cell r="BV70">
            <v>0</v>
          </cell>
          <cell r="BW70">
            <v>0</v>
          </cell>
          <cell r="BX70">
            <v>37500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1327018</v>
          </cell>
          <cell r="CD70">
            <v>314000</v>
          </cell>
          <cell r="CE70">
            <v>2321920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1356500</v>
          </cell>
          <cell r="CK70">
            <v>0</v>
          </cell>
          <cell r="CL70">
            <v>0</v>
          </cell>
        </row>
        <row r="71">
          <cell r="A71" t="str">
            <v>4301020105.251</v>
          </cell>
          <cell r="B71" t="str">
            <v>ส่วนต่างค่ารักษาที่สูงกว่าข้อตกลงในการจ่ายตาม DRG- UC IP AE</v>
          </cell>
          <cell r="C71">
            <v>0</v>
          </cell>
          <cell r="D71">
            <v>-8388.6200000000008</v>
          </cell>
          <cell r="E71">
            <v>-68076.820000000007</v>
          </cell>
          <cell r="F71">
            <v>0</v>
          </cell>
          <cell r="G71">
            <v>-32103.919999999998</v>
          </cell>
          <cell r="H71">
            <v>0</v>
          </cell>
          <cell r="I71">
            <v>-9323.5</v>
          </cell>
          <cell r="J71">
            <v>-489896.03</v>
          </cell>
          <cell r="K71">
            <v>0</v>
          </cell>
          <cell r="L71">
            <v>-85032.95</v>
          </cell>
          <cell r="M71">
            <v>-328091.92</v>
          </cell>
          <cell r="N71">
            <v>0</v>
          </cell>
          <cell r="O71">
            <v>-50549.55</v>
          </cell>
          <cell r="P71">
            <v>-165469.15</v>
          </cell>
          <cell r="Q71">
            <v>0</v>
          </cell>
          <cell r="R71">
            <v>10246.43</v>
          </cell>
          <cell r="S71">
            <v>0</v>
          </cell>
          <cell r="T71">
            <v>-577432.78</v>
          </cell>
          <cell r="U71">
            <v>0</v>
          </cell>
          <cell r="V71">
            <v>0</v>
          </cell>
          <cell r="W71">
            <v>-1398026.1</v>
          </cell>
          <cell r="X71">
            <v>-4680.8</v>
          </cell>
          <cell r="Y71">
            <v>-48204.72</v>
          </cell>
          <cell r="Z71">
            <v>-26192.3</v>
          </cell>
          <cell r="AA71">
            <v>0</v>
          </cell>
          <cell r="AB71">
            <v>0</v>
          </cell>
          <cell r="AC71">
            <v>-1476.66</v>
          </cell>
          <cell r="AD71">
            <v>-181.9</v>
          </cell>
          <cell r="AE71">
            <v>506992</v>
          </cell>
          <cell r="AF71">
            <v>-13292</v>
          </cell>
          <cell r="AG71">
            <v>-52089.3</v>
          </cell>
          <cell r="AH71">
            <v>-166</v>
          </cell>
          <cell r="AI71">
            <v>-14184.48</v>
          </cell>
          <cell r="AJ71">
            <v>-107260</v>
          </cell>
          <cell r="AK71">
            <v>-1858882.54</v>
          </cell>
          <cell r="AL71">
            <v>0</v>
          </cell>
          <cell r="AM71">
            <v>-218793.78</v>
          </cell>
          <cell r="AN71">
            <v>-150984.31</v>
          </cell>
          <cell r="AO71">
            <v>-1565224.16</v>
          </cell>
          <cell r="AP71">
            <v>-9019.7000000000007</v>
          </cell>
          <cell r="AQ71">
            <v>-166585.64000000001</v>
          </cell>
          <cell r="AR71">
            <v>-2004175.82</v>
          </cell>
          <cell r="AS71">
            <v>-478775.73</v>
          </cell>
          <cell r="AT71">
            <v>-1527346.19</v>
          </cell>
          <cell r="AU71">
            <v>-6486.63</v>
          </cell>
          <cell r="AV71">
            <v>-451793.96</v>
          </cell>
          <cell r="AW71">
            <v>-126478.15</v>
          </cell>
          <cell r="AX71">
            <v>-977417.53</v>
          </cell>
          <cell r="AY71">
            <v>-49005.919999999998</v>
          </cell>
          <cell r="AZ71">
            <v>-16830.57</v>
          </cell>
          <cell r="BA71">
            <v>-262503.8</v>
          </cell>
          <cell r="BB71">
            <v>-81401.14</v>
          </cell>
          <cell r="BC71">
            <v>-694311.9</v>
          </cell>
          <cell r="BD71">
            <v>-315148.51</v>
          </cell>
          <cell r="BE71">
            <v>-2227.94</v>
          </cell>
          <cell r="BF71">
            <v>0</v>
          </cell>
          <cell r="BG71">
            <v>-22031.200000000001</v>
          </cell>
          <cell r="BH71">
            <v>-415.4</v>
          </cell>
          <cell r="BI71">
            <v>0</v>
          </cell>
          <cell r="BJ71">
            <v>-284</v>
          </cell>
          <cell r="BK71">
            <v>0</v>
          </cell>
          <cell r="BL71">
            <v>-2941001.28</v>
          </cell>
          <cell r="BM71">
            <v>-96247.77</v>
          </cell>
          <cell r="BN71">
            <v>-590.58000000000004</v>
          </cell>
          <cell r="BO71">
            <v>-242075.26</v>
          </cell>
          <cell r="BP71">
            <v>-438669.07</v>
          </cell>
          <cell r="BQ71">
            <v>-191038.59</v>
          </cell>
          <cell r="BR71">
            <v>-28715606</v>
          </cell>
          <cell r="BS71">
            <v>-34682.050000000003</v>
          </cell>
          <cell r="BT71">
            <v>0</v>
          </cell>
          <cell r="BU71">
            <v>-202788.34</v>
          </cell>
          <cell r="BV71">
            <v>0</v>
          </cell>
          <cell r="BW71">
            <v>-35295.800000000003</v>
          </cell>
          <cell r="BX71">
            <v>0</v>
          </cell>
          <cell r="BY71">
            <v>-29468.49</v>
          </cell>
          <cell r="BZ71">
            <v>0</v>
          </cell>
          <cell r="CA71">
            <v>0</v>
          </cell>
          <cell r="CB71">
            <v>-33606.78</v>
          </cell>
          <cell r="CC71">
            <v>-2556</v>
          </cell>
          <cell r="CD71">
            <v>-15626.4</v>
          </cell>
          <cell r="CE71">
            <v>-443780.2</v>
          </cell>
          <cell r="CF71">
            <v>-72787.69</v>
          </cell>
          <cell r="CG71">
            <v>-8267.7000000000007</v>
          </cell>
          <cell r="CH71">
            <v>-5313.96</v>
          </cell>
          <cell r="CI71">
            <v>-9926.1</v>
          </cell>
          <cell r="CJ71">
            <v>-901799.14</v>
          </cell>
          <cell r="CK71">
            <v>-876.92</v>
          </cell>
          <cell r="CL71">
            <v>0</v>
          </cell>
        </row>
        <row r="72">
          <cell r="A72" t="str">
            <v>4301020105.252</v>
          </cell>
          <cell r="B72" t="str">
            <v>ส่วนต่างค่ารักษาที่ต่ำกว่าข้อตกลงในการจ่ายตาม DRG- UC IP AE</v>
          </cell>
          <cell r="C72">
            <v>0</v>
          </cell>
          <cell r="D72">
            <v>242982.88</v>
          </cell>
          <cell r="E72">
            <v>26531.599999999999</v>
          </cell>
          <cell r="F72">
            <v>0</v>
          </cell>
          <cell r="G72">
            <v>8056.93</v>
          </cell>
          <cell r="H72">
            <v>0</v>
          </cell>
          <cell r="I72">
            <v>0</v>
          </cell>
          <cell r="J72">
            <v>80084</v>
          </cell>
          <cell r="K72">
            <v>1304.26</v>
          </cell>
          <cell r="L72">
            <v>9372</v>
          </cell>
          <cell r="M72">
            <v>56997.8</v>
          </cell>
          <cell r="N72">
            <v>0</v>
          </cell>
          <cell r="O72">
            <v>18531.900000000001</v>
          </cell>
          <cell r="P72">
            <v>31951.07</v>
          </cell>
          <cell r="Q72">
            <v>0</v>
          </cell>
          <cell r="R72">
            <v>0</v>
          </cell>
          <cell r="S72">
            <v>0</v>
          </cell>
          <cell r="T72">
            <v>221669.46</v>
          </cell>
          <cell r="U72">
            <v>0</v>
          </cell>
          <cell r="V72">
            <v>0</v>
          </cell>
          <cell r="W72">
            <v>2738441.89</v>
          </cell>
          <cell r="X72">
            <v>0</v>
          </cell>
          <cell r="Y72">
            <v>87832.26</v>
          </cell>
          <cell r="Z72">
            <v>5239.2</v>
          </cell>
          <cell r="AA72">
            <v>0</v>
          </cell>
          <cell r="AB72">
            <v>180782.47</v>
          </cell>
          <cell r="AC72">
            <v>12604.4</v>
          </cell>
          <cell r="AD72">
            <v>34</v>
          </cell>
          <cell r="AE72">
            <v>616.6</v>
          </cell>
          <cell r="AF72">
            <v>20993</v>
          </cell>
          <cell r="AG72">
            <v>19722.93</v>
          </cell>
          <cell r="AH72">
            <v>8249.8700000000008</v>
          </cell>
          <cell r="AI72">
            <v>141983.59</v>
          </cell>
          <cell r="AJ72">
            <v>2287.3000000000002</v>
          </cell>
          <cell r="AK72">
            <v>539825.6</v>
          </cell>
          <cell r="AL72">
            <v>0</v>
          </cell>
          <cell r="AM72">
            <v>130924.88</v>
          </cell>
          <cell r="AN72">
            <v>30082.23</v>
          </cell>
          <cell r="AO72">
            <v>112265.78</v>
          </cell>
          <cell r="AP72">
            <v>11541.2</v>
          </cell>
          <cell r="AQ72">
            <v>13788.65</v>
          </cell>
          <cell r="AR72">
            <v>191911.67</v>
          </cell>
          <cell r="AS72">
            <v>588660.96</v>
          </cell>
          <cell r="AT72">
            <v>2824</v>
          </cell>
          <cell r="AU72">
            <v>19896.11</v>
          </cell>
          <cell r="AV72">
            <v>236659.43</v>
          </cell>
          <cell r="AW72">
            <v>67662.62</v>
          </cell>
          <cell r="AX72">
            <v>367880.72</v>
          </cell>
          <cell r="AY72">
            <v>6903.54</v>
          </cell>
          <cell r="AZ72">
            <v>100938.38</v>
          </cell>
          <cell r="BA72">
            <v>306747.59999999998</v>
          </cell>
          <cell r="BB72">
            <v>110605.4</v>
          </cell>
          <cell r="BC72">
            <v>0</v>
          </cell>
          <cell r="BD72">
            <v>41115.82</v>
          </cell>
          <cell r="BE72">
            <v>37911.54</v>
          </cell>
          <cell r="BF72">
            <v>0</v>
          </cell>
          <cell r="BG72">
            <v>5774.5</v>
          </cell>
          <cell r="BH72">
            <v>2164.6</v>
          </cell>
          <cell r="BI72">
            <v>0</v>
          </cell>
          <cell r="BJ72">
            <v>420</v>
          </cell>
          <cell r="BK72">
            <v>0</v>
          </cell>
          <cell r="BL72">
            <v>2368154.1800000002</v>
          </cell>
          <cell r="BM72">
            <v>22682.9</v>
          </cell>
          <cell r="BN72">
            <v>0</v>
          </cell>
          <cell r="BO72">
            <v>347340.55</v>
          </cell>
          <cell r="BP72">
            <v>0</v>
          </cell>
          <cell r="BQ72">
            <v>72675.89</v>
          </cell>
          <cell r="BR72">
            <v>5136574.49</v>
          </cell>
          <cell r="BS72">
            <v>243.3</v>
          </cell>
          <cell r="BT72">
            <v>0</v>
          </cell>
          <cell r="BU72">
            <v>8252.7000000000007</v>
          </cell>
          <cell r="BV72">
            <v>0</v>
          </cell>
          <cell r="BW72">
            <v>1543.6</v>
          </cell>
          <cell r="BX72">
            <v>806628.3</v>
          </cell>
          <cell r="BY72">
            <v>8556.9500000000007</v>
          </cell>
          <cell r="BZ72">
            <v>0</v>
          </cell>
          <cell r="CA72">
            <v>4720</v>
          </cell>
          <cell r="CB72">
            <v>4249.38</v>
          </cell>
          <cell r="CC72">
            <v>119946.83</v>
          </cell>
          <cell r="CD72">
            <v>13825.68</v>
          </cell>
          <cell r="CE72">
            <v>11702.5</v>
          </cell>
          <cell r="CF72">
            <v>77226.64</v>
          </cell>
          <cell r="CG72">
            <v>480</v>
          </cell>
          <cell r="CH72">
            <v>79.2</v>
          </cell>
          <cell r="CI72">
            <v>14975.1</v>
          </cell>
          <cell r="CJ72">
            <v>485819.01</v>
          </cell>
          <cell r="CK72">
            <v>7420</v>
          </cell>
          <cell r="CL72">
            <v>0</v>
          </cell>
        </row>
        <row r="73">
          <cell r="A73" t="str">
            <v>4301020105.253</v>
          </cell>
          <cell r="B73" t="str">
            <v>ส่วนต่างค่ารักษาที่สูงกว่าข้อตกลงในการจ่าย UC- IP- DMI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-9064771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-6749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-230625</v>
          </cell>
          <cell r="BE73">
            <v>0</v>
          </cell>
          <cell r="BF73">
            <v>0</v>
          </cell>
          <cell r="BG73">
            <v>-2721241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-12724085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-223546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</row>
        <row r="74">
          <cell r="A74" t="str">
            <v>4301020105.254</v>
          </cell>
          <cell r="B74" t="str">
            <v>ส่วนต่างค่ารักษาที่ต่ำกว่าข้อตกลงในการจ่ายUC- IP- DMI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127307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4689</v>
          </cell>
          <cell r="BC74">
            <v>0</v>
          </cell>
          <cell r="BD74">
            <v>187590</v>
          </cell>
          <cell r="BE74">
            <v>0</v>
          </cell>
          <cell r="BF74">
            <v>0</v>
          </cell>
          <cell r="BG74">
            <v>104950.29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282218.06</v>
          </cell>
          <cell r="BS74">
            <v>0</v>
          </cell>
          <cell r="BT74">
            <v>0</v>
          </cell>
          <cell r="BU74">
            <v>503401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57287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</row>
        <row r="75">
          <cell r="A75" t="str">
            <v>4301020105.255</v>
          </cell>
          <cell r="B75" t="str">
            <v>รายได้กองทุน UC-P&amp;P ตามเกณฑ์คุณภาพผลงานบริการ</v>
          </cell>
          <cell r="C75">
            <v>0</v>
          </cell>
          <cell r="D75">
            <v>19386.89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33729.18</v>
          </cell>
          <cell r="M75">
            <v>116976.2</v>
          </cell>
          <cell r="N75">
            <v>0</v>
          </cell>
          <cell r="O75">
            <v>55000</v>
          </cell>
          <cell r="P75">
            <v>111500</v>
          </cell>
          <cell r="Q75">
            <v>166600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463970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61621.69</v>
          </cell>
          <cell r="AG75">
            <v>72500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2500</v>
          </cell>
          <cell r="AM75">
            <v>0</v>
          </cell>
          <cell r="AN75">
            <v>0</v>
          </cell>
          <cell r="AO75">
            <v>6858841.5099999998</v>
          </cell>
          <cell r="AP75">
            <v>682322.23</v>
          </cell>
          <cell r="AQ75">
            <v>0</v>
          </cell>
          <cell r="AR75">
            <v>3907447.73</v>
          </cell>
          <cell r="AS75">
            <v>685421.45</v>
          </cell>
          <cell r="AT75">
            <v>752058.36</v>
          </cell>
          <cell r="AU75">
            <v>55000</v>
          </cell>
          <cell r="AV75">
            <v>494430.94</v>
          </cell>
          <cell r="AW75">
            <v>105238.54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429227.37</v>
          </cell>
          <cell r="BC75">
            <v>4614207.4000000004</v>
          </cell>
          <cell r="BD75">
            <v>22500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75759.63</v>
          </cell>
          <cell r="BL75">
            <v>0</v>
          </cell>
          <cell r="BM75">
            <v>0</v>
          </cell>
          <cell r="BN75">
            <v>0</v>
          </cell>
          <cell r="BO75">
            <v>318868.64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202095.76</v>
          </cell>
          <cell r="BV75">
            <v>0</v>
          </cell>
          <cell r="BW75">
            <v>0</v>
          </cell>
          <cell r="BX75">
            <v>208616</v>
          </cell>
          <cell r="BY75">
            <v>15000</v>
          </cell>
          <cell r="BZ75">
            <v>0</v>
          </cell>
          <cell r="CA75">
            <v>512938.63</v>
          </cell>
          <cell r="CB75">
            <v>0</v>
          </cell>
          <cell r="CC75">
            <v>0</v>
          </cell>
          <cell r="CD75">
            <v>0</v>
          </cell>
          <cell r="CE75">
            <v>229144.07</v>
          </cell>
          <cell r="CF75">
            <v>635604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263388.3</v>
          </cell>
        </row>
        <row r="76">
          <cell r="A76" t="str">
            <v>4301020105.256</v>
          </cell>
          <cell r="B76" t="str">
            <v>รายได้จากการยกหนี้กรณีส่งต่อผู้ป่วยระหว่างรพ.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4327415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7068793.75</v>
          </cell>
          <cell r="BN76">
            <v>5032324.4000000004</v>
          </cell>
          <cell r="BO76">
            <v>6405357.5</v>
          </cell>
          <cell r="BP76">
            <v>2526815</v>
          </cell>
          <cell r="BQ76">
            <v>4338172.3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</row>
        <row r="77">
          <cell r="A77" t="str">
            <v>4301020105.257</v>
          </cell>
          <cell r="B77" t="str">
            <v>ส่วนต่างค่ารักษาที่สูงกว่าเหมาจ่ายรายหัว - กองทุน UC P&amp;P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6535155.6299999999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-462475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-20329</v>
          </cell>
          <cell r="CL77">
            <v>0</v>
          </cell>
        </row>
        <row r="78">
          <cell r="A78" t="str">
            <v>4301020105.258</v>
          </cell>
          <cell r="B78" t="str">
            <v>ส่วนต่างค่ารักษาที่สูงกว่าข้อตกลงในการจ่ายตาม UC OP AE</v>
          </cell>
          <cell r="C78">
            <v>0</v>
          </cell>
          <cell r="D78">
            <v>0</v>
          </cell>
          <cell r="E78">
            <v>23350.25</v>
          </cell>
          <cell r="F78">
            <v>0</v>
          </cell>
          <cell r="G78">
            <v>-6914.3</v>
          </cell>
          <cell r="H78">
            <v>-9444</v>
          </cell>
          <cell r="I78">
            <v>0</v>
          </cell>
          <cell r="J78">
            <v>0</v>
          </cell>
          <cell r="K78">
            <v>75044.210000000006</v>
          </cell>
          <cell r="L78">
            <v>-33843.949999999997</v>
          </cell>
          <cell r="M78">
            <v>-280430.78000000003</v>
          </cell>
          <cell r="N78">
            <v>0</v>
          </cell>
          <cell r="O78">
            <v>-51071.92</v>
          </cell>
          <cell r="P78">
            <v>-105332.56</v>
          </cell>
          <cell r="Q78">
            <v>0</v>
          </cell>
          <cell r="R78">
            <v>0</v>
          </cell>
          <cell r="S78">
            <v>0</v>
          </cell>
          <cell r="T78">
            <v>-42744.3</v>
          </cell>
          <cell r="U78">
            <v>0</v>
          </cell>
          <cell r="V78">
            <v>0</v>
          </cell>
          <cell r="W78">
            <v>-123071.79</v>
          </cell>
          <cell r="X78">
            <v>-1789.8</v>
          </cell>
          <cell r="Y78">
            <v>-85974.19</v>
          </cell>
          <cell r="Z78">
            <v>-11682.35</v>
          </cell>
          <cell r="AA78">
            <v>-41045.32</v>
          </cell>
          <cell r="AB78">
            <v>-1715.4</v>
          </cell>
          <cell r="AC78">
            <v>0</v>
          </cell>
          <cell r="AD78">
            <v>-58608.6</v>
          </cell>
          <cell r="AE78">
            <v>-420309.26</v>
          </cell>
          <cell r="AF78">
            <v>-14811.6</v>
          </cell>
          <cell r="AG78">
            <v>0</v>
          </cell>
          <cell r="AH78">
            <v>0</v>
          </cell>
          <cell r="AI78">
            <v>-22535.7</v>
          </cell>
          <cell r="AJ78">
            <v>-34623.51</v>
          </cell>
          <cell r="AK78">
            <v>0</v>
          </cell>
          <cell r="AL78">
            <v>-56150.3</v>
          </cell>
          <cell r="AM78">
            <v>-1441.7</v>
          </cell>
          <cell r="AN78">
            <v>0</v>
          </cell>
          <cell r="AO78">
            <v>-255752</v>
          </cell>
          <cell r="AP78">
            <v>-29615.86</v>
          </cell>
          <cell r="AQ78">
            <v>-7123.99</v>
          </cell>
          <cell r="AR78">
            <v>0</v>
          </cell>
          <cell r="AS78">
            <v>0</v>
          </cell>
          <cell r="AT78">
            <v>-83939.11</v>
          </cell>
          <cell r="AU78">
            <v>-31286.42</v>
          </cell>
          <cell r="AV78">
            <v>-16834.41</v>
          </cell>
          <cell r="AW78">
            <v>-77288.63</v>
          </cell>
          <cell r="AX78">
            <v>-83276.009999999995</v>
          </cell>
          <cell r="AY78">
            <v>-14756.14</v>
          </cell>
          <cell r="AZ78">
            <v>-92</v>
          </cell>
          <cell r="BA78">
            <v>-69100.34</v>
          </cell>
          <cell r="BB78">
            <v>0</v>
          </cell>
          <cell r="BC78">
            <v>-336277.03</v>
          </cell>
          <cell r="BD78">
            <v>-22862.6</v>
          </cell>
          <cell r="BE78">
            <v>-4585.1099999999997</v>
          </cell>
          <cell r="BF78">
            <v>0</v>
          </cell>
          <cell r="BG78">
            <v>-66389.2</v>
          </cell>
          <cell r="BH78">
            <v>-2401.85</v>
          </cell>
          <cell r="BI78">
            <v>0</v>
          </cell>
          <cell r="BJ78">
            <v>-11259.07</v>
          </cell>
          <cell r="BK78">
            <v>0</v>
          </cell>
          <cell r="BL78">
            <v>-35757.9</v>
          </cell>
          <cell r="BM78">
            <v>-41160.5</v>
          </cell>
          <cell r="BN78">
            <v>0</v>
          </cell>
          <cell r="BO78">
            <v>-62313.9</v>
          </cell>
          <cell r="BP78">
            <v>-606056.84</v>
          </cell>
          <cell r="BQ78">
            <v>-6076.32</v>
          </cell>
          <cell r="BR78">
            <v>-5730105.2000000002</v>
          </cell>
          <cell r="BS78">
            <v>-35248.019999999997</v>
          </cell>
          <cell r="BT78">
            <v>-10018.82</v>
          </cell>
          <cell r="BU78">
            <v>-16971.07</v>
          </cell>
          <cell r="BV78">
            <v>0</v>
          </cell>
          <cell r="BW78">
            <v>-961</v>
          </cell>
          <cell r="BX78">
            <v>-30922.5</v>
          </cell>
          <cell r="BY78">
            <v>-2645.69</v>
          </cell>
          <cell r="BZ78">
            <v>-6159.49</v>
          </cell>
          <cell r="CA78">
            <v>-2310.8000000000002</v>
          </cell>
          <cell r="CB78">
            <v>-13955.41</v>
          </cell>
          <cell r="CC78">
            <v>-70528.509999999995</v>
          </cell>
          <cell r="CD78">
            <v>-20574.169999999998</v>
          </cell>
          <cell r="CE78">
            <v>-28263.9</v>
          </cell>
          <cell r="CF78">
            <v>-32069.5</v>
          </cell>
          <cell r="CG78">
            <v>0</v>
          </cell>
          <cell r="CH78">
            <v>-13848.03</v>
          </cell>
          <cell r="CI78">
            <v>-25012.06</v>
          </cell>
          <cell r="CJ78">
            <v>-82368.95</v>
          </cell>
          <cell r="CK78">
            <v>-3818.8</v>
          </cell>
          <cell r="CL78">
            <v>-10788.95</v>
          </cell>
        </row>
        <row r="79">
          <cell r="A79" t="str">
            <v>4301020105.259</v>
          </cell>
          <cell r="B79" t="str">
            <v>ส่วนต่างค่ารักษาที่สูงกว่าข้อตกลงในการจ่ายตาม UC OP -DMI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-32580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-6998.93</v>
          </cell>
          <cell r="AW79">
            <v>0</v>
          </cell>
          <cell r="AX79">
            <v>0</v>
          </cell>
          <cell r="AY79">
            <v>-1495.4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-323016.90000000002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-274995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-175.5</v>
          </cell>
          <cell r="CE79">
            <v>-450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-2678</v>
          </cell>
          <cell r="CK79">
            <v>0</v>
          </cell>
          <cell r="CL79">
            <v>0</v>
          </cell>
        </row>
        <row r="80">
          <cell r="A80" t="str">
            <v>4301020105.260</v>
          </cell>
          <cell r="B80" t="str">
            <v>ส่วนต่างค่ารักษาที่ต่ำกว่าข้อตกลงในการจ่ายตาม UC OP -DMI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1454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2698.6</v>
          </cell>
          <cell r="AW80">
            <v>82398</v>
          </cell>
          <cell r="AX80">
            <v>0</v>
          </cell>
          <cell r="AY80">
            <v>0</v>
          </cell>
          <cell r="AZ80">
            <v>1782751</v>
          </cell>
          <cell r="BA80">
            <v>0</v>
          </cell>
          <cell r="BB80">
            <v>0</v>
          </cell>
          <cell r="BC80">
            <v>0</v>
          </cell>
          <cell r="BD80">
            <v>33760</v>
          </cell>
          <cell r="BE80">
            <v>0</v>
          </cell>
          <cell r="BF80">
            <v>0</v>
          </cell>
          <cell r="BG80">
            <v>25014.5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1329.9</v>
          </cell>
          <cell r="BP80">
            <v>0</v>
          </cell>
          <cell r="BQ80">
            <v>0</v>
          </cell>
          <cell r="BR80">
            <v>3963159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8358</v>
          </cell>
          <cell r="CC80">
            <v>39924.5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7216</v>
          </cell>
          <cell r="CJ80">
            <v>0</v>
          </cell>
          <cell r="CK80">
            <v>0</v>
          </cell>
          <cell r="CL80">
            <v>3500</v>
          </cell>
        </row>
        <row r="81">
          <cell r="A81" t="str">
            <v>4301020105.261</v>
          </cell>
          <cell r="B81" t="str">
            <v>ส่วนต่างค่ารักษาที่สูงกว่าข้อตกลงในการจ่ายตาม DRG- UC OP -HC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-6010</v>
          </cell>
          <cell r="H81">
            <v>-386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-19636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-52820</v>
          </cell>
          <cell r="Y81">
            <v>0</v>
          </cell>
          <cell r="Z81">
            <v>-16362.62</v>
          </cell>
          <cell r="AA81">
            <v>-10643</v>
          </cell>
          <cell r="AB81">
            <v>-36320</v>
          </cell>
          <cell r="AC81">
            <v>-13769</v>
          </cell>
          <cell r="AD81">
            <v>-52230</v>
          </cell>
          <cell r="AE81">
            <v>0</v>
          </cell>
          <cell r="AF81">
            <v>-13210</v>
          </cell>
          <cell r="AG81">
            <v>-2900</v>
          </cell>
          <cell r="AH81">
            <v>0</v>
          </cell>
          <cell r="AI81">
            <v>-8966</v>
          </cell>
          <cell r="AJ81">
            <v>-17785.2</v>
          </cell>
          <cell r="AK81">
            <v>0</v>
          </cell>
          <cell r="AL81">
            <v>-19080</v>
          </cell>
          <cell r="AM81">
            <v>0</v>
          </cell>
          <cell r="AN81">
            <v>-12370.01</v>
          </cell>
          <cell r="AO81">
            <v>0</v>
          </cell>
          <cell r="AP81">
            <v>-57199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-9635</v>
          </cell>
          <cell r="AV81">
            <v>0</v>
          </cell>
          <cell r="AW81">
            <v>-32350</v>
          </cell>
          <cell r="AX81">
            <v>0</v>
          </cell>
          <cell r="AY81">
            <v>0</v>
          </cell>
          <cell r="AZ81">
            <v>0</v>
          </cell>
          <cell r="BA81">
            <v>-94811.75</v>
          </cell>
          <cell r="BB81">
            <v>0</v>
          </cell>
          <cell r="BC81">
            <v>0</v>
          </cell>
          <cell r="BD81">
            <v>-105521</v>
          </cell>
          <cell r="BE81">
            <v>-32405</v>
          </cell>
          <cell r="BF81">
            <v>0</v>
          </cell>
          <cell r="BG81">
            <v>-179094.5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-62981.1</v>
          </cell>
          <cell r="BS81">
            <v>-30636.5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-6813.13</v>
          </cell>
          <cell r="BZ81">
            <v>-2890</v>
          </cell>
          <cell r="CA81">
            <v>-12965</v>
          </cell>
          <cell r="CB81">
            <v>0</v>
          </cell>
          <cell r="CC81">
            <v>-194249.2</v>
          </cell>
          <cell r="CD81">
            <v>0</v>
          </cell>
          <cell r="CE81">
            <v>-48866</v>
          </cell>
          <cell r="CF81">
            <v>-7604</v>
          </cell>
          <cell r="CG81">
            <v>0</v>
          </cell>
          <cell r="CH81">
            <v>-18050</v>
          </cell>
          <cell r="CI81">
            <v>-3771.6</v>
          </cell>
          <cell r="CJ81">
            <v>-50718</v>
          </cell>
          <cell r="CK81">
            <v>0</v>
          </cell>
          <cell r="CL81">
            <v>-17723.05</v>
          </cell>
        </row>
        <row r="82">
          <cell r="A82" t="str">
            <v>4301020105.262</v>
          </cell>
          <cell r="B82" t="str">
            <v>ส่วนต่างค่ารักษาที่สูงกว่าข้อตกลงในการจ่ายตาม DRG- UC IP -HC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-4965.18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-705</v>
          </cell>
          <cell r="Y82">
            <v>0</v>
          </cell>
          <cell r="Z82">
            <v>0</v>
          </cell>
          <cell r="AA82">
            <v>-215</v>
          </cell>
          <cell r="AB82">
            <v>-50</v>
          </cell>
          <cell r="AC82">
            <v>-2174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-2250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-1403</v>
          </cell>
          <cell r="BE82">
            <v>-111.3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-1282500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-15</v>
          </cell>
          <cell r="CD82">
            <v>0</v>
          </cell>
          <cell r="CE82">
            <v>-1369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-14815</v>
          </cell>
          <cell r="CK82">
            <v>0</v>
          </cell>
          <cell r="CL82">
            <v>0</v>
          </cell>
        </row>
        <row r="83">
          <cell r="A83" t="str">
            <v>4301020105.263</v>
          </cell>
          <cell r="B83" t="str">
            <v>รายได้ค่ารักษา OP Refer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28376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9658.56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462</v>
          </cell>
          <cell r="AO83">
            <v>0</v>
          </cell>
          <cell r="AP83">
            <v>0</v>
          </cell>
          <cell r="AQ83">
            <v>-46680</v>
          </cell>
          <cell r="AR83">
            <v>21426.5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720</v>
          </cell>
          <cell r="AY83">
            <v>0</v>
          </cell>
          <cell r="AZ83">
            <v>0</v>
          </cell>
          <cell r="BA83">
            <v>0</v>
          </cell>
          <cell r="BB83">
            <v>40092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24961350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34416460</v>
          </cell>
          <cell r="BS83">
            <v>0</v>
          </cell>
          <cell r="BT83">
            <v>0</v>
          </cell>
          <cell r="BU83">
            <v>18910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2336</v>
          </cell>
        </row>
        <row r="84">
          <cell r="A84" t="str">
            <v>4301020105.264</v>
          </cell>
          <cell r="B84" t="str">
            <v>ส่วนปรับลดค่าแรง OP</v>
          </cell>
          <cell r="C84">
            <v>0</v>
          </cell>
          <cell r="D84">
            <v>-13823185.039999999</v>
          </cell>
          <cell r="E84">
            <v>-20978119.890000001</v>
          </cell>
          <cell r="F84">
            <v>-17126152.739999998</v>
          </cell>
          <cell r="G84">
            <v>-7848826.46</v>
          </cell>
          <cell r="H84">
            <v>-20537761.34</v>
          </cell>
          <cell r="I84">
            <v>-29134817.32</v>
          </cell>
          <cell r="J84">
            <v>-22294112.800000001</v>
          </cell>
          <cell r="K84">
            <v>-16960355.25</v>
          </cell>
          <cell r="L84">
            <v>-14296550.220000001</v>
          </cell>
          <cell r="M84">
            <v>-31214675.239999998</v>
          </cell>
          <cell r="N84">
            <v>0</v>
          </cell>
          <cell r="O84">
            <v>-26460534.559999999</v>
          </cell>
          <cell r="P84">
            <v>-11309402.710000001</v>
          </cell>
          <cell r="Q84">
            <v>-15723791.439999999</v>
          </cell>
          <cell r="R84">
            <v>-16213769.25</v>
          </cell>
          <cell r="S84">
            <v>-13012464.890000001</v>
          </cell>
          <cell r="T84">
            <v>-9201467.2699999996</v>
          </cell>
          <cell r="U84">
            <v>-10794433.529999999</v>
          </cell>
          <cell r="V84">
            <v>-5568214.0300000003</v>
          </cell>
          <cell r="W84">
            <v>-41007808.689999998</v>
          </cell>
          <cell r="X84">
            <v>-9785840.2300000004</v>
          </cell>
          <cell r="Y84">
            <v>-18715631.48</v>
          </cell>
          <cell r="Z84">
            <v>-9924684.3900000006</v>
          </cell>
          <cell r="AA84">
            <v>-7016983.8099999996</v>
          </cell>
          <cell r="AB84">
            <v>-11251775.609999999</v>
          </cell>
          <cell r="AC84">
            <v>-10267763</v>
          </cell>
          <cell r="AD84">
            <v>-35957168.82</v>
          </cell>
          <cell r="AE84">
            <v>-11887672.949999999</v>
          </cell>
          <cell r="AF84">
            <v>-8709695.1400000006</v>
          </cell>
          <cell r="AG84">
            <v>-10424011.779999999</v>
          </cell>
          <cell r="AH84">
            <v>-18300092.920000002</v>
          </cell>
          <cell r="AI84">
            <v>-9721187.8699999992</v>
          </cell>
          <cell r="AJ84">
            <v>-6003898.7999999998</v>
          </cell>
          <cell r="AK84">
            <v>-60571435.229999997</v>
          </cell>
          <cell r="AL84">
            <v>-10556830.720000001</v>
          </cell>
          <cell r="AM84">
            <v>-9367840.3100000005</v>
          </cell>
          <cell r="AN84">
            <v>-22545918.52</v>
          </cell>
          <cell r="AO84">
            <v>-18732545.850000001</v>
          </cell>
          <cell r="AP84">
            <v>-14101404.99</v>
          </cell>
          <cell r="AQ84">
            <v>-6685861.3200000003</v>
          </cell>
          <cell r="AR84">
            <v>-21049814.030000001</v>
          </cell>
          <cell r="AS84">
            <v>-10997745.960000001</v>
          </cell>
          <cell r="AT84">
            <v>-12579667.140000001</v>
          </cell>
          <cell r="AU84">
            <v>-19383182.379999999</v>
          </cell>
          <cell r="AV84">
            <v>-10203049.359999999</v>
          </cell>
          <cell r="AW84">
            <v>-8464967.1999999993</v>
          </cell>
          <cell r="AX84">
            <v>-15405645.970000001</v>
          </cell>
          <cell r="AY84">
            <v>-9423312.5500000007</v>
          </cell>
          <cell r="AZ84">
            <v>-7992743.9400000004</v>
          </cell>
          <cell r="BA84">
            <v>-32194877.059999999</v>
          </cell>
          <cell r="BB84">
            <v>-8411750.3900000006</v>
          </cell>
          <cell r="BC84">
            <v>-61771339.450000003</v>
          </cell>
          <cell r="BD84">
            <v>-21601246.120000001</v>
          </cell>
          <cell r="BE84">
            <v>-13537311.42</v>
          </cell>
          <cell r="BF84">
            <v>-7908572.3899999997</v>
          </cell>
          <cell r="BG84">
            <v>-22432991.57</v>
          </cell>
          <cell r="BH84">
            <v>0</v>
          </cell>
          <cell r="BI84">
            <v>-3733387.88</v>
          </cell>
          <cell r="BJ84">
            <v>-6689084.1799999997</v>
          </cell>
          <cell r="BK84">
            <v>-5472454.2300000004</v>
          </cell>
          <cell r="BL84">
            <v>-76916043.680000007</v>
          </cell>
          <cell r="BM84">
            <v>-23691480.289999999</v>
          </cell>
          <cell r="BN84">
            <v>-17633419.09</v>
          </cell>
          <cell r="BO84">
            <v>-23632864.219999999</v>
          </cell>
          <cell r="BP84">
            <v>-15900289.609999999</v>
          </cell>
          <cell r="BQ84">
            <v>-9437509.7699999996</v>
          </cell>
          <cell r="BR84">
            <v>-86550048.379999995</v>
          </cell>
          <cell r="BS84">
            <v>-19450362.59</v>
          </cell>
          <cell r="BT84">
            <v>-21227860.57</v>
          </cell>
          <cell r="BU84">
            <v>-31460472.129999999</v>
          </cell>
          <cell r="BV84">
            <v>-4611951.83</v>
          </cell>
          <cell r="BW84">
            <v>-14742976.68</v>
          </cell>
          <cell r="BX84">
            <v>-28935743.710000001</v>
          </cell>
          <cell r="BY84">
            <v>-11807794.529999999</v>
          </cell>
          <cell r="BZ84">
            <v>-9640215.3000000007</v>
          </cell>
          <cell r="CA84">
            <v>-13356998.630000001</v>
          </cell>
          <cell r="CB84">
            <v>-14537221.67</v>
          </cell>
          <cell r="CC84">
            <v>-25807110.52</v>
          </cell>
          <cell r="CD84">
            <v>-14054345.27</v>
          </cell>
          <cell r="CE84">
            <v>-21757075.489999998</v>
          </cell>
          <cell r="CF84">
            <v>-10494059.43</v>
          </cell>
          <cell r="CG84">
            <v>-11595450</v>
          </cell>
          <cell r="CH84">
            <v>-8410362.2200000007</v>
          </cell>
          <cell r="CI84">
            <v>-8239004.46</v>
          </cell>
          <cell r="CJ84">
            <v>-24135723.84</v>
          </cell>
          <cell r="CK84">
            <v>-5117914.04</v>
          </cell>
          <cell r="CL84">
            <v>-5846125.4000000004</v>
          </cell>
        </row>
        <row r="85">
          <cell r="A85" t="str">
            <v>4301020105.265</v>
          </cell>
          <cell r="B85" t="str">
            <v>ส่วนปรับลดค่าแรง IP</v>
          </cell>
          <cell r="C85">
            <v>-52089322.039999999</v>
          </cell>
          <cell r="D85">
            <v>-1233089.51</v>
          </cell>
          <cell r="E85">
            <v>-2726605.42</v>
          </cell>
          <cell r="F85">
            <v>-4305511.2</v>
          </cell>
          <cell r="G85">
            <v>-1075450.4099999999</v>
          </cell>
          <cell r="H85">
            <v>-4297612.5</v>
          </cell>
          <cell r="I85">
            <v>-6962207.9000000004</v>
          </cell>
          <cell r="J85">
            <v>-7980563.25</v>
          </cell>
          <cell r="K85">
            <v>-1843023.12</v>
          </cell>
          <cell r="L85">
            <v>-1476471.48</v>
          </cell>
          <cell r="M85">
            <v>-12779156.1</v>
          </cell>
          <cell r="N85">
            <v>0</v>
          </cell>
          <cell r="O85">
            <v>-21427797.940000001</v>
          </cell>
          <cell r="P85">
            <v>-2231591.9900000002</v>
          </cell>
          <cell r="Q85">
            <v>-2823315.94</v>
          </cell>
          <cell r="R85">
            <v>-2591658.12</v>
          </cell>
          <cell r="S85">
            <v>-2842150.55</v>
          </cell>
          <cell r="T85">
            <v>-3979372.42</v>
          </cell>
          <cell r="U85">
            <v>-699280.18</v>
          </cell>
          <cell r="V85">
            <v>-595104.42000000004</v>
          </cell>
          <cell r="W85">
            <v>-110411768.95999999</v>
          </cell>
          <cell r="X85">
            <v>-1839790.86</v>
          </cell>
          <cell r="Y85">
            <v>-6173664.4400000004</v>
          </cell>
          <cell r="Z85">
            <v>-2398828.67</v>
          </cell>
          <cell r="AA85">
            <v>-2118128.1</v>
          </cell>
          <cell r="AB85">
            <v>-1908822.15</v>
          </cell>
          <cell r="AC85">
            <v>-4227475.8899999997</v>
          </cell>
          <cell r="AD85">
            <v>-8987913.5</v>
          </cell>
          <cell r="AE85">
            <v>-4582898.6399999997</v>
          </cell>
          <cell r="AF85">
            <v>-2399730.56</v>
          </cell>
          <cell r="AG85">
            <v>-3355773.62</v>
          </cell>
          <cell r="AH85">
            <v>-5203424.4800000004</v>
          </cell>
          <cell r="AI85">
            <v>-2989799.54</v>
          </cell>
          <cell r="AJ85">
            <v>-1752434.82</v>
          </cell>
          <cell r="AK85">
            <v>-151951730.72</v>
          </cell>
          <cell r="AL85">
            <v>-2777987.62</v>
          </cell>
          <cell r="AM85">
            <v>-2632892</v>
          </cell>
          <cell r="AN85">
            <v>-4765008.1500000004</v>
          </cell>
          <cell r="AO85">
            <v>-12117985.689999999</v>
          </cell>
          <cell r="AP85">
            <v>-3589729.76</v>
          </cell>
          <cell r="AQ85">
            <v>-969655.19</v>
          </cell>
          <cell r="AR85">
            <v>-9964109.7100000009</v>
          </cell>
          <cell r="AS85">
            <v>-2462777.21</v>
          </cell>
          <cell r="AT85">
            <v>-5247471.3499999996</v>
          </cell>
          <cell r="AU85">
            <v>-8000585.2400000002</v>
          </cell>
          <cell r="AV85">
            <v>-2809021.5</v>
          </cell>
          <cell r="AW85">
            <v>-2679045.89</v>
          </cell>
          <cell r="AX85">
            <v>-4962743.07</v>
          </cell>
          <cell r="AY85">
            <v>-1573144.13</v>
          </cell>
          <cell r="AZ85">
            <v>-1824710.03</v>
          </cell>
          <cell r="BA85">
            <v>-17276101.629999999</v>
          </cell>
          <cell r="BB85">
            <v>-1961343.29</v>
          </cell>
          <cell r="BC85">
            <v>-60651033.719999999</v>
          </cell>
          <cell r="BD85">
            <v>-12919192.32</v>
          </cell>
          <cell r="BE85">
            <v>-3445638.55</v>
          </cell>
          <cell r="BF85">
            <v>-3191290.44</v>
          </cell>
          <cell r="BG85">
            <v>-32563816.41</v>
          </cell>
          <cell r="BH85">
            <v>-1132781.98</v>
          </cell>
          <cell r="BI85">
            <v>0</v>
          </cell>
          <cell r="BJ85">
            <v>-482331.12</v>
          </cell>
          <cell r="BK85">
            <v>0</v>
          </cell>
          <cell r="BL85">
            <v>-40171671.950000003</v>
          </cell>
          <cell r="BM85">
            <v>-5444833.5199999996</v>
          </cell>
          <cell r="BN85">
            <v>-3142505.53</v>
          </cell>
          <cell r="BO85">
            <v>-6728315.8200000003</v>
          </cell>
          <cell r="BP85">
            <v>-2085391.17</v>
          </cell>
          <cell r="BQ85">
            <v>-2085327.42</v>
          </cell>
          <cell r="BR85">
            <v>-281782728.18000001</v>
          </cell>
          <cell r="BS85">
            <v>-5028145.4000000004</v>
          </cell>
          <cell r="BT85">
            <v>-3665548.53</v>
          </cell>
          <cell r="BU85">
            <v>-19260175.949999999</v>
          </cell>
          <cell r="BV85">
            <v>0</v>
          </cell>
          <cell r="BW85">
            <v>-3003992.12</v>
          </cell>
          <cell r="BX85">
            <v>-11352179.529999999</v>
          </cell>
          <cell r="BY85">
            <v>-3036122.9</v>
          </cell>
          <cell r="BZ85">
            <v>-1579482.52</v>
          </cell>
          <cell r="CA85">
            <v>-3537004.45</v>
          </cell>
          <cell r="CB85">
            <v>-4619093.4000000004</v>
          </cell>
          <cell r="CC85">
            <v>-7700165.5099999998</v>
          </cell>
          <cell r="CD85">
            <v>-5753027.4800000004</v>
          </cell>
          <cell r="CE85">
            <v>-8013093.3499999996</v>
          </cell>
          <cell r="CF85">
            <v>-3408754.43</v>
          </cell>
          <cell r="CG85">
            <v>-2911170.71</v>
          </cell>
          <cell r="CH85">
            <v>-1890288.18</v>
          </cell>
          <cell r="CI85">
            <v>-2215405.5299999998</v>
          </cell>
          <cell r="CJ85">
            <v>-7720947.6900000004</v>
          </cell>
          <cell r="CK85">
            <v>-425001.03</v>
          </cell>
          <cell r="CL85">
            <v>-264296.7</v>
          </cell>
        </row>
        <row r="86">
          <cell r="A86" t="str">
            <v>4301020105.266</v>
          </cell>
          <cell r="B86" t="str">
            <v>ส่วนปรับลดค่าแรง PP</v>
          </cell>
          <cell r="C86">
            <v>0</v>
          </cell>
          <cell r="D86">
            <v>-2936766.24</v>
          </cell>
          <cell r="E86">
            <v>-4459075.5</v>
          </cell>
          <cell r="F86">
            <v>-3639019.76</v>
          </cell>
          <cell r="G86">
            <v>-1667569.29</v>
          </cell>
          <cell r="H86">
            <v>-4246859.47</v>
          </cell>
          <cell r="I86">
            <v>-6535155.6299999999</v>
          </cell>
          <cell r="J86">
            <v>-4739017.8899999997</v>
          </cell>
          <cell r="K86">
            <v>-3605065.89</v>
          </cell>
          <cell r="L86">
            <v>-3037966.62</v>
          </cell>
          <cell r="M86">
            <v>-6634478.0099999998</v>
          </cell>
          <cell r="N86">
            <v>0</v>
          </cell>
          <cell r="O86">
            <v>-5798881.1200000001</v>
          </cell>
          <cell r="P86">
            <v>-2403060.34</v>
          </cell>
          <cell r="Q86">
            <v>-3341910.27</v>
          </cell>
          <cell r="R86">
            <v>-3444673.55</v>
          </cell>
          <cell r="S86">
            <v>-2766105.16</v>
          </cell>
          <cell r="T86">
            <v>-1955912.36</v>
          </cell>
          <cell r="U86">
            <v>-2293962.6800000002</v>
          </cell>
          <cell r="V86">
            <v>-1183664.71</v>
          </cell>
          <cell r="W86">
            <v>-9128040.7799999993</v>
          </cell>
          <cell r="X86">
            <v>-2080158.69</v>
          </cell>
          <cell r="Y86">
            <v>-3976741.52</v>
          </cell>
          <cell r="Z86">
            <v>-2108611.9700000002</v>
          </cell>
          <cell r="AA86">
            <v>-1491501.42</v>
          </cell>
          <cell r="AB86">
            <v>-2390941.86</v>
          </cell>
          <cell r="AC86">
            <v>-2182198.2200000002</v>
          </cell>
          <cell r="AD86">
            <v>-7207978.4699999997</v>
          </cell>
          <cell r="AE86">
            <v>-2525408.8199999998</v>
          </cell>
          <cell r="AF86">
            <v>-1850501.8</v>
          </cell>
          <cell r="AG86">
            <v>-2215322.44</v>
          </cell>
          <cell r="AH86">
            <v>-3888369.26</v>
          </cell>
          <cell r="AI86">
            <v>-2066606.73</v>
          </cell>
          <cell r="AJ86">
            <v>-1275563.71</v>
          </cell>
          <cell r="AK86">
            <v>-16045734.34</v>
          </cell>
          <cell r="AL86">
            <v>-2243147.04</v>
          </cell>
          <cell r="AM86">
            <v>-1990868.69</v>
          </cell>
          <cell r="AN86">
            <v>-4789017</v>
          </cell>
          <cell r="AO86">
            <v>-3981275.55</v>
          </cell>
          <cell r="AP86">
            <v>-2997704.76</v>
          </cell>
          <cell r="AQ86">
            <v>-1421135.15</v>
          </cell>
          <cell r="AR86">
            <v>-4927682.1500000004</v>
          </cell>
          <cell r="AS86">
            <v>-2336480.9300000002</v>
          </cell>
          <cell r="AT86">
            <v>-2672418.87</v>
          </cell>
          <cell r="AU86">
            <v>-4119006.83</v>
          </cell>
          <cell r="AV86">
            <v>-2167604.0699999998</v>
          </cell>
          <cell r="AW86">
            <v>-1798640.46</v>
          </cell>
          <cell r="AX86">
            <v>-3274362.35</v>
          </cell>
          <cell r="AY86">
            <v>-2002859.63</v>
          </cell>
          <cell r="AZ86">
            <v>-1698545.7</v>
          </cell>
          <cell r="BA86">
            <v>-7381905.8799999999</v>
          </cell>
          <cell r="BB86">
            <v>-1787975.11</v>
          </cell>
          <cell r="BC86">
            <v>-12814531.42</v>
          </cell>
          <cell r="BD86">
            <v>-4592486.32</v>
          </cell>
          <cell r="BE86">
            <v>-2877486.39</v>
          </cell>
          <cell r="BF86">
            <v>-1680635.53</v>
          </cell>
          <cell r="BG86">
            <v>-5163249.04</v>
          </cell>
          <cell r="BH86">
            <v>0</v>
          </cell>
          <cell r="BI86">
            <v>-793576.93</v>
          </cell>
          <cell r="BJ86">
            <v>-1421462.79</v>
          </cell>
          <cell r="BK86">
            <v>-1163236.6000000001</v>
          </cell>
          <cell r="BL86">
            <v>-16679862.279999999</v>
          </cell>
          <cell r="BM86">
            <v>-5273824.8099999996</v>
          </cell>
          <cell r="BN86">
            <v>-3747600.24</v>
          </cell>
          <cell r="BO86">
            <v>-5110206.5</v>
          </cell>
          <cell r="BP86">
            <v>-3379214.93</v>
          </cell>
          <cell r="BQ86">
            <v>-2005278.95</v>
          </cell>
          <cell r="BR86">
            <v>-19958153.82</v>
          </cell>
          <cell r="BS86">
            <v>-4132875.31</v>
          </cell>
          <cell r="BT86">
            <v>-4509435</v>
          </cell>
          <cell r="BU86">
            <v>-6664652.6500000004</v>
          </cell>
          <cell r="BV86">
            <v>-2027780.23</v>
          </cell>
          <cell r="BW86">
            <v>-3132663.93</v>
          </cell>
          <cell r="BX86">
            <v>-6180269.6500000004</v>
          </cell>
          <cell r="BY86">
            <v>-2509819.75</v>
          </cell>
          <cell r="BZ86">
            <v>-2049199.11</v>
          </cell>
          <cell r="CA86">
            <v>-2837434.78</v>
          </cell>
          <cell r="CB86">
            <v>-3090080.6</v>
          </cell>
          <cell r="CC86">
            <v>-5698554.79</v>
          </cell>
          <cell r="CD86">
            <v>-2985921.55</v>
          </cell>
          <cell r="CE86">
            <v>-4706991.9000000004</v>
          </cell>
          <cell r="CF86">
            <v>-2229483.4900000002</v>
          </cell>
          <cell r="CG86">
            <v>-2351170.64</v>
          </cell>
          <cell r="CH86">
            <v>-1787508.47</v>
          </cell>
          <cell r="CI86">
            <v>-1751354.76</v>
          </cell>
          <cell r="CJ86">
            <v>-5077045.29</v>
          </cell>
          <cell r="CK86">
            <v>-1087366.1100000001</v>
          </cell>
          <cell r="CL86">
            <v>-1242115.7</v>
          </cell>
        </row>
        <row r="87">
          <cell r="A87" t="str">
            <v>4301020106.303</v>
          </cell>
          <cell r="B87" t="str">
            <v>รายได้กองทุนประกันสังคม</v>
          </cell>
          <cell r="C87">
            <v>33855449.899999999</v>
          </cell>
          <cell r="D87">
            <v>0</v>
          </cell>
          <cell r="E87">
            <v>0</v>
          </cell>
          <cell r="F87">
            <v>0</v>
          </cell>
          <cell r="G87">
            <v>65949.91</v>
          </cell>
          <cell r="H87">
            <v>0</v>
          </cell>
          <cell r="I87">
            <v>8641.84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5277768.87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13052200.67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1300.52</v>
          </cell>
          <cell r="AD87">
            <v>0</v>
          </cell>
          <cell r="AE87">
            <v>0</v>
          </cell>
          <cell r="AF87">
            <v>0</v>
          </cell>
          <cell r="AG87">
            <v>5189.2</v>
          </cell>
          <cell r="AH87">
            <v>0</v>
          </cell>
          <cell r="AI87">
            <v>0</v>
          </cell>
          <cell r="AJ87">
            <v>0</v>
          </cell>
          <cell r="AK87">
            <v>32020952.41</v>
          </cell>
          <cell r="AL87">
            <v>0</v>
          </cell>
          <cell r="AM87">
            <v>66883.39</v>
          </cell>
          <cell r="AN87">
            <v>320679.8</v>
          </cell>
          <cell r="AO87">
            <v>0</v>
          </cell>
          <cell r="AP87">
            <v>0</v>
          </cell>
          <cell r="AQ87">
            <v>0</v>
          </cell>
          <cell r="AR87">
            <v>321332.76</v>
          </cell>
          <cell r="AS87">
            <v>30865.47</v>
          </cell>
          <cell r="AT87">
            <v>1416363.3</v>
          </cell>
          <cell r="AU87">
            <v>99957.03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168605</v>
          </cell>
          <cell r="BB87">
            <v>0</v>
          </cell>
          <cell r="BC87">
            <v>12455009.869999999</v>
          </cell>
          <cell r="BD87">
            <v>0</v>
          </cell>
          <cell r="BE87">
            <v>453272.41</v>
          </cell>
          <cell r="BF87">
            <v>0</v>
          </cell>
          <cell r="BG87">
            <v>5998141.4400000004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9278852.8000000007</v>
          </cell>
          <cell r="BM87">
            <v>0</v>
          </cell>
          <cell r="BN87">
            <v>0</v>
          </cell>
          <cell r="BO87">
            <v>1117368.47</v>
          </cell>
          <cell r="BP87">
            <v>0</v>
          </cell>
          <cell r="BQ87">
            <v>124094</v>
          </cell>
          <cell r="BR87">
            <v>32098250.34</v>
          </cell>
          <cell r="BS87">
            <v>0</v>
          </cell>
          <cell r="BT87">
            <v>229207.12</v>
          </cell>
          <cell r="BU87">
            <v>6456771.4500000002</v>
          </cell>
          <cell r="BV87">
            <v>312650</v>
          </cell>
          <cell r="BW87">
            <v>105430.11</v>
          </cell>
          <cell r="BX87">
            <v>426710.47</v>
          </cell>
          <cell r="BY87">
            <v>72318.34</v>
          </cell>
          <cell r="BZ87">
            <v>19248</v>
          </cell>
          <cell r="CA87">
            <v>63792.66</v>
          </cell>
          <cell r="CB87">
            <v>12437</v>
          </cell>
          <cell r="CC87">
            <v>40472</v>
          </cell>
          <cell r="CD87">
            <v>541344</v>
          </cell>
          <cell r="CE87">
            <v>55987</v>
          </cell>
          <cell r="CF87">
            <v>41366.68</v>
          </cell>
          <cell r="CG87">
            <v>7293.5</v>
          </cell>
          <cell r="CH87">
            <v>45121</v>
          </cell>
          <cell r="CI87">
            <v>20583.75</v>
          </cell>
          <cell r="CJ87">
            <v>213714</v>
          </cell>
          <cell r="CK87">
            <v>343800.36</v>
          </cell>
          <cell r="CL87">
            <v>188417.12</v>
          </cell>
        </row>
        <row r="88">
          <cell r="A88" t="str">
            <v>4301020106.305</v>
          </cell>
          <cell r="B88" t="str">
            <v>รายได้ค่ารักษาประกันสังคม OP-เครือข่าย</v>
          </cell>
          <cell r="C88">
            <v>16384997</v>
          </cell>
          <cell r="D88">
            <v>1735385</v>
          </cell>
          <cell r="E88">
            <v>614224</v>
          </cell>
          <cell r="F88">
            <v>620101</v>
          </cell>
          <cell r="G88">
            <v>481270</v>
          </cell>
          <cell r="H88">
            <v>1898593</v>
          </cell>
          <cell r="I88">
            <v>800947.21</v>
          </cell>
          <cell r="J88">
            <v>1065459.2</v>
          </cell>
          <cell r="K88">
            <v>434887</v>
          </cell>
          <cell r="L88">
            <v>685131.77</v>
          </cell>
          <cell r="M88">
            <v>4232001.3</v>
          </cell>
          <cell r="N88">
            <v>108381</v>
          </cell>
          <cell r="O88">
            <v>6857441</v>
          </cell>
          <cell r="P88">
            <v>686511</v>
          </cell>
          <cell r="Q88">
            <v>962574.4</v>
          </cell>
          <cell r="R88">
            <v>1060814</v>
          </cell>
          <cell r="S88">
            <v>1020038</v>
          </cell>
          <cell r="T88">
            <v>966864</v>
          </cell>
          <cell r="U88">
            <v>963170</v>
          </cell>
          <cell r="V88">
            <v>451860</v>
          </cell>
          <cell r="W88">
            <v>20181365</v>
          </cell>
          <cell r="X88">
            <v>413126</v>
          </cell>
          <cell r="Y88">
            <v>1211644</v>
          </cell>
          <cell r="Z88">
            <v>557057</v>
          </cell>
          <cell r="AA88">
            <v>332917.75</v>
          </cell>
          <cell r="AB88">
            <v>873474.43</v>
          </cell>
          <cell r="AC88">
            <v>606302</v>
          </cell>
          <cell r="AD88">
            <v>2727941</v>
          </cell>
          <cell r="AE88">
            <v>705631</v>
          </cell>
          <cell r="AF88">
            <v>529451</v>
          </cell>
          <cell r="AG88">
            <v>561268.55000000005</v>
          </cell>
          <cell r="AH88">
            <v>2129950</v>
          </cell>
          <cell r="AI88">
            <v>696793</v>
          </cell>
          <cell r="AJ88">
            <v>440265</v>
          </cell>
          <cell r="AK88">
            <v>42378109</v>
          </cell>
          <cell r="AL88">
            <v>596649</v>
          </cell>
          <cell r="AM88">
            <v>614299</v>
          </cell>
          <cell r="AN88">
            <v>1515757</v>
          </cell>
          <cell r="AO88">
            <v>2143516</v>
          </cell>
          <cell r="AP88">
            <v>1015917</v>
          </cell>
          <cell r="AQ88">
            <v>370007</v>
          </cell>
          <cell r="AR88">
            <v>4597429.53</v>
          </cell>
          <cell r="AS88">
            <v>833876</v>
          </cell>
          <cell r="AT88">
            <v>2955305</v>
          </cell>
          <cell r="AU88">
            <v>1440166</v>
          </cell>
          <cell r="AV88">
            <v>635371</v>
          </cell>
          <cell r="AW88">
            <v>547322</v>
          </cell>
          <cell r="AX88">
            <v>1130572</v>
          </cell>
          <cell r="AY88">
            <v>855981</v>
          </cell>
          <cell r="AZ88">
            <v>569290</v>
          </cell>
          <cell r="BA88">
            <v>4003119</v>
          </cell>
          <cell r="BB88">
            <v>612686</v>
          </cell>
          <cell r="BC88">
            <v>21768806</v>
          </cell>
          <cell r="BD88">
            <v>1609025</v>
          </cell>
          <cell r="BE88">
            <v>629392.75</v>
          </cell>
          <cell r="BF88">
            <v>624005</v>
          </cell>
          <cell r="BG88">
            <v>4729751</v>
          </cell>
          <cell r="BH88">
            <v>504227.35</v>
          </cell>
          <cell r="BI88">
            <v>169635</v>
          </cell>
          <cell r="BJ88">
            <v>410219</v>
          </cell>
          <cell r="BK88">
            <v>342085</v>
          </cell>
          <cell r="BL88">
            <v>11237626.75</v>
          </cell>
          <cell r="BM88">
            <v>2082244</v>
          </cell>
          <cell r="BN88">
            <v>1014927</v>
          </cell>
          <cell r="BO88">
            <v>2213405.44</v>
          </cell>
          <cell r="BP88">
            <v>947221</v>
          </cell>
          <cell r="BQ88">
            <v>690562</v>
          </cell>
          <cell r="BR88">
            <v>53457637</v>
          </cell>
          <cell r="BS88">
            <v>1767397</v>
          </cell>
          <cell r="BT88">
            <v>581783</v>
          </cell>
          <cell r="BU88">
            <v>4523890</v>
          </cell>
          <cell r="BV88">
            <v>692458</v>
          </cell>
          <cell r="BW88">
            <v>677711</v>
          </cell>
          <cell r="BX88">
            <v>4063124</v>
          </cell>
          <cell r="BY88">
            <v>532231</v>
          </cell>
          <cell r="BZ88">
            <v>708404</v>
          </cell>
          <cell r="CA88">
            <v>679430</v>
          </cell>
          <cell r="CB88">
            <v>710738</v>
          </cell>
          <cell r="CC88">
            <v>1607145</v>
          </cell>
          <cell r="CD88">
            <v>1116124</v>
          </cell>
          <cell r="CE88">
            <v>1776469</v>
          </cell>
          <cell r="CF88">
            <v>393216</v>
          </cell>
          <cell r="CG88">
            <v>500430</v>
          </cell>
          <cell r="CH88">
            <v>335863</v>
          </cell>
          <cell r="CI88">
            <v>431476</v>
          </cell>
          <cell r="CJ88">
            <v>2409394</v>
          </cell>
          <cell r="CK88">
            <v>319003</v>
          </cell>
          <cell r="CL88">
            <v>464793.67</v>
          </cell>
        </row>
        <row r="89">
          <cell r="A89" t="str">
            <v>4301020106.306</v>
          </cell>
          <cell r="B89" t="str">
            <v>รายได้ค่ารักษาประกันสังคม IP-เครือข่าย</v>
          </cell>
          <cell r="C89">
            <v>10479661</v>
          </cell>
          <cell r="D89">
            <v>151356</v>
          </cell>
          <cell r="E89">
            <v>157690</v>
          </cell>
          <cell r="F89">
            <v>115241</v>
          </cell>
          <cell r="G89">
            <v>57318</v>
          </cell>
          <cell r="H89">
            <v>214128</v>
          </cell>
          <cell r="I89">
            <v>413638.46</v>
          </cell>
          <cell r="J89">
            <v>438170.25</v>
          </cell>
          <cell r="K89">
            <v>92653</v>
          </cell>
          <cell r="L89">
            <v>188488.39</v>
          </cell>
          <cell r="M89">
            <v>1918182</v>
          </cell>
          <cell r="N89">
            <v>46265</v>
          </cell>
          <cell r="O89">
            <v>4972589</v>
          </cell>
          <cell r="P89">
            <v>286415</v>
          </cell>
          <cell r="Q89">
            <v>290145</v>
          </cell>
          <cell r="R89">
            <v>967114</v>
          </cell>
          <cell r="S89">
            <v>212279</v>
          </cell>
          <cell r="T89">
            <v>539564</v>
          </cell>
          <cell r="U89">
            <v>285110</v>
          </cell>
          <cell r="V89">
            <v>123033</v>
          </cell>
          <cell r="W89">
            <v>18417292.079999998</v>
          </cell>
          <cell r="X89">
            <v>200649</v>
          </cell>
          <cell r="Y89">
            <v>332654.59000000003</v>
          </cell>
          <cell r="Z89">
            <v>310721</v>
          </cell>
          <cell r="AA89">
            <v>96674.5</v>
          </cell>
          <cell r="AB89">
            <v>285995.11</v>
          </cell>
          <cell r="AC89">
            <v>215636</v>
          </cell>
          <cell r="AD89">
            <v>1033411</v>
          </cell>
          <cell r="AE89">
            <v>234858</v>
          </cell>
          <cell r="AF89">
            <v>213603</v>
          </cell>
          <cell r="AG89">
            <v>125245.64</v>
          </cell>
          <cell r="AH89">
            <v>560657</v>
          </cell>
          <cell r="AI89">
            <v>274144</v>
          </cell>
          <cell r="AJ89">
            <v>92832</v>
          </cell>
          <cell r="AK89">
            <v>31025883</v>
          </cell>
          <cell r="AL89">
            <v>166656</v>
          </cell>
          <cell r="AM89">
            <v>203511.5</v>
          </cell>
          <cell r="AN89">
            <v>1034098</v>
          </cell>
          <cell r="AO89">
            <v>1185051</v>
          </cell>
          <cell r="AP89">
            <v>182983</v>
          </cell>
          <cell r="AQ89">
            <v>39959</v>
          </cell>
          <cell r="AR89">
            <v>2604558</v>
          </cell>
          <cell r="AS89">
            <v>144696</v>
          </cell>
          <cell r="AT89">
            <v>459330</v>
          </cell>
          <cell r="AU89">
            <v>620618</v>
          </cell>
          <cell r="AV89">
            <v>231949</v>
          </cell>
          <cell r="AW89">
            <v>271059</v>
          </cell>
          <cell r="AX89">
            <v>473943</v>
          </cell>
          <cell r="AY89">
            <v>73669</v>
          </cell>
          <cell r="AZ89">
            <v>196275</v>
          </cell>
          <cell r="BA89">
            <v>2840795</v>
          </cell>
          <cell r="BB89">
            <v>163793</v>
          </cell>
          <cell r="BC89">
            <v>14410832</v>
          </cell>
          <cell r="BD89">
            <v>970647</v>
          </cell>
          <cell r="BE89">
            <v>196804</v>
          </cell>
          <cell r="BF89">
            <v>189057</v>
          </cell>
          <cell r="BG89">
            <v>4898141.3</v>
          </cell>
          <cell r="BH89">
            <v>184230.59</v>
          </cell>
          <cell r="BI89">
            <v>0</v>
          </cell>
          <cell r="BJ89">
            <v>84018</v>
          </cell>
          <cell r="BK89">
            <v>0</v>
          </cell>
          <cell r="BL89">
            <v>10136665</v>
          </cell>
          <cell r="BM89">
            <v>655925</v>
          </cell>
          <cell r="BN89">
            <v>302814</v>
          </cell>
          <cell r="BO89">
            <v>1095880</v>
          </cell>
          <cell r="BP89">
            <v>267951</v>
          </cell>
          <cell r="BQ89">
            <v>212510.2</v>
          </cell>
          <cell r="BR89">
            <v>33532704.190000001</v>
          </cell>
          <cell r="BS89">
            <v>735232</v>
          </cell>
          <cell r="BT89">
            <v>289230</v>
          </cell>
          <cell r="BU89">
            <v>4482710</v>
          </cell>
          <cell r="BV89">
            <v>42091.3</v>
          </cell>
          <cell r="BW89">
            <v>214450</v>
          </cell>
          <cell r="BX89">
            <v>2371320</v>
          </cell>
          <cell r="BY89">
            <v>113968</v>
          </cell>
          <cell r="BZ89">
            <v>54053</v>
          </cell>
          <cell r="CA89">
            <v>387185</v>
          </cell>
          <cell r="CB89">
            <v>273023</v>
          </cell>
          <cell r="CC89">
            <v>993062</v>
          </cell>
          <cell r="CD89">
            <v>423184</v>
          </cell>
          <cell r="CE89">
            <v>848694</v>
          </cell>
          <cell r="CF89">
            <v>143722</v>
          </cell>
          <cell r="CG89">
            <v>122673</v>
          </cell>
          <cell r="CH89">
            <v>170133</v>
          </cell>
          <cell r="CI89">
            <v>140988</v>
          </cell>
          <cell r="CJ89">
            <v>988039</v>
          </cell>
          <cell r="CK89">
            <v>23738</v>
          </cell>
          <cell r="CL89">
            <v>157334</v>
          </cell>
        </row>
        <row r="90">
          <cell r="A90" t="str">
            <v>4301020106.307</v>
          </cell>
          <cell r="B90" t="str">
            <v>รายได้ค่ารักษาประกันสังคม OP-นอกเครือข่าย</v>
          </cell>
          <cell r="C90">
            <v>91330</v>
          </cell>
          <cell r="D90">
            <v>0</v>
          </cell>
          <cell r="E90">
            <v>3214</v>
          </cell>
          <cell r="F90">
            <v>0</v>
          </cell>
          <cell r="G90">
            <v>0</v>
          </cell>
          <cell r="H90">
            <v>0</v>
          </cell>
          <cell r="I90">
            <v>450574.57</v>
          </cell>
          <cell r="J90">
            <v>0</v>
          </cell>
          <cell r="K90">
            <v>226181</v>
          </cell>
          <cell r="L90">
            <v>15881</v>
          </cell>
          <cell r="M90">
            <v>7038</v>
          </cell>
          <cell r="N90">
            <v>108549</v>
          </cell>
          <cell r="O90">
            <v>0</v>
          </cell>
          <cell r="P90">
            <v>760</v>
          </cell>
          <cell r="Q90">
            <v>0</v>
          </cell>
          <cell r="R90">
            <v>855</v>
          </cell>
          <cell r="S90">
            <v>0</v>
          </cell>
          <cell r="T90">
            <v>0</v>
          </cell>
          <cell r="U90">
            <v>12673</v>
          </cell>
          <cell r="V90">
            <v>0</v>
          </cell>
          <cell r="W90">
            <v>59058</v>
          </cell>
          <cell r="X90">
            <v>0</v>
          </cell>
          <cell r="Y90">
            <v>7696</v>
          </cell>
          <cell r="Z90">
            <v>725</v>
          </cell>
          <cell r="AA90">
            <v>0</v>
          </cell>
          <cell r="AB90">
            <v>16334</v>
          </cell>
          <cell r="AC90">
            <v>0</v>
          </cell>
          <cell r="AD90">
            <v>29951</v>
          </cell>
          <cell r="AE90">
            <v>0</v>
          </cell>
          <cell r="AF90">
            <v>0</v>
          </cell>
          <cell r="AG90">
            <v>0</v>
          </cell>
          <cell r="AH90">
            <v>4964</v>
          </cell>
          <cell r="AI90">
            <v>0</v>
          </cell>
          <cell r="AJ90">
            <v>0</v>
          </cell>
          <cell r="AK90">
            <v>2391672</v>
          </cell>
          <cell r="AL90">
            <v>0</v>
          </cell>
          <cell r="AM90">
            <v>60557</v>
          </cell>
          <cell r="AN90">
            <v>0</v>
          </cell>
          <cell r="AO90">
            <v>111424</v>
          </cell>
          <cell r="AP90">
            <v>76889</v>
          </cell>
          <cell r="AQ90">
            <v>0</v>
          </cell>
          <cell r="AR90">
            <v>239104</v>
          </cell>
          <cell r="AS90">
            <v>0</v>
          </cell>
          <cell r="AT90">
            <v>133397</v>
          </cell>
          <cell r="AU90">
            <v>37380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188823</v>
          </cell>
          <cell r="BB90">
            <v>49444</v>
          </cell>
          <cell r="BC90">
            <v>240438</v>
          </cell>
          <cell r="BD90">
            <v>0</v>
          </cell>
          <cell r="BE90">
            <v>0</v>
          </cell>
          <cell r="BF90">
            <v>0</v>
          </cell>
          <cell r="BG90">
            <v>75544</v>
          </cell>
          <cell r="BH90">
            <v>11110</v>
          </cell>
          <cell r="BI90">
            <v>14166</v>
          </cell>
          <cell r="BJ90">
            <v>0</v>
          </cell>
          <cell r="BK90">
            <v>0</v>
          </cell>
          <cell r="BL90">
            <v>0</v>
          </cell>
          <cell r="BM90">
            <v>4379</v>
          </cell>
          <cell r="BN90">
            <v>0</v>
          </cell>
          <cell r="BO90">
            <v>195906</v>
          </cell>
          <cell r="BP90">
            <v>0</v>
          </cell>
          <cell r="BQ90">
            <v>0</v>
          </cell>
          <cell r="BR90">
            <v>3178118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10713</v>
          </cell>
          <cell r="BZ90">
            <v>0</v>
          </cell>
          <cell r="CA90">
            <v>4446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11916</v>
          </cell>
          <cell r="CK90">
            <v>0</v>
          </cell>
          <cell r="CL90">
            <v>0</v>
          </cell>
        </row>
        <row r="91">
          <cell r="A91" t="str">
            <v>4301020106.308</v>
          </cell>
          <cell r="B91" t="str">
            <v>รายได้ค่ารักษาประกันสังคม IP-นอกเครือข่าย</v>
          </cell>
          <cell r="C91">
            <v>2808669</v>
          </cell>
          <cell r="D91">
            <v>71049</v>
          </cell>
          <cell r="E91">
            <v>3083</v>
          </cell>
          <cell r="F91">
            <v>0</v>
          </cell>
          <cell r="G91">
            <v>13569</v>
          </cell>
          <cell r="H91">
            <v>21714</v>
          </cell>
          <cell r="I91">
            <v>261029.88</v>
          </cell>
          <cell r="J91">
            <v>0</v>
          </cell>
          <cell r="K91">
            <v>126030</v>
          </cell>
          <cell r="L91">
            <v>3597</v>
          </cell>
          <cell r="M91">
            <v>196012</v>
          </cell>
          <cell r="N91">
            <v>2418</v>
          </cell>
          <cell r="O91">
            <v>478522</v>
          </cell>
          <cell r="P91">
            <v>42476</v>
          </cell>
          <cell r="Q91">
            <v>226401</v>
          </cell>
          <cell r="R91">
            <v>7364</v>
          </cell>
          <cell r="S91">
            <v>34394</v>
          </cell>
          <cell r="T91">
            <v>31227</v>
          </cell>
          <cell r="U91">
            <v>40372</v>
          </cell>
          <cell r="V91">
            <v>0</v>
          </cell>
          <cell r="W91">
            <v>1520622</v>
          </cell>
          <cell r="X91">
            <v>20849</v>
          </cell>
          <cell r="Y91">
            <v>164153</v>
          </cell>
          <cell r="Z91">
            <v>82126</v>
          </cell>
          <cell r="AA91">
            <v>9815</v>
          </cell>
          <cell r="AB91">
            <v>16279</v>
          </cell>
          <cell r="AC91">
            <v>47038</v>
          </cell>
          <cell r="AD91">
            <v>216871</v>
          </cell>
          <cell r="AE91">
            <v>62249</v>
          </cell>
          <cell r="AF91">
            <v>25195</v>
          </cell>
          <cell r="AG91">
            <v>892</v>
          </cell>
          <cell r="AH91">
            <v>32607</v>
          </cell>
          <cell r="AI91">
            <v>8392</v>
          </cell>
          <cell r="AJ91">
            <v>2699</v>
          </cell>
          <cell r="AK91">
            <v>4728112</v>
          </cell>
          <cell r="AL91">
            <v>45663</v>
          </cell>
          <cell r="AM91">
            <v>115150.5</v>
          </cell>
          <cell r="AN91">
            <v>175506.9</v>
          </cell>
          <cell r="AO91">
            <v>128144</v>
          </cell>
          <cell r="AP91">
            <v>60797</v>
          </cell>
          <cell r="AQ91">
            <v>21534</v>
          </cell>
          <cell r="AR91">
            <v>131704</v>
          </cell>
          <cell r="AS91">
            <v>87315</v>
          </cell>
          <cell r="AT91">
            <v>5008</v>
          </cell>
          <cell r="AU91">
            <v>58171</v>
          </cell>
          <cell r="AV91">
            <v>70407</v>
          </cell>
          <cell r="AW91">
            <v>0</v>
          </cell>
          <cell r="AX91">
            <v>79094</v>
          </cell>
          <cell r="AY91">
            <v>0</v>
          </cell>
          <cell r="AZ91">
            <v>94014</v>
          </cell>
          <cell r="BA91">
            <v>423625</v>
          </cell>
          <cell r="BB91">
            <v>77074</v>
          </cell>
          <cell r="BC91">
            <v>3365703</v>
          </cell>
          <cell r="BD91">
            <v>140666</v>
          </cell>
          <cell r="BE91">
            <v>18461</v>
          </cell>
          <cell r="BF91">
            <v>0</v>
          </cell>
          <cell r="BG91">
            <v>652591.5</v>
          </cell>
          <cell r="BH91">
            <v>0</v>
          </cell>
          <cell r="BI91">
            <v>0</v>
          </cell>
          <cell r="BJ91">
            <v>57211</v>
          </cell>
          <cell r="BK91">
            <v>0</v>
          </cell>
          <cell r="BL91">
            <v>1751511</v>
          </cell>
          <cell r="BM91">
            <v>0</v>
          </cell>
          <cell r="BN91">
            <v>0</v>
          </cell>
          <cell r="BO91">
            <v>287506</v>
          </cell>
          <cell r="BP91">
            <v>30158</v>
          </cell>
          <cell r="BQ91">
            <v>0</v>
          </cell>
          <cell r="BR91">
            <v>22430591</v>
          </cell>
          <cell r="BS91">
            <v>81587</v>
          </cell>
          <cell r="BT91">
            <v>0</v>
          </cell>
          <cell r="BU91">
            <v>864766</v>
          </cell>
          <cell r="BV91">
            <v>0</v>
          </cell>
          <cell r="BW91">
            <v>0</v>
          </cell>
          <cell r="BX91">
            <v>113404</v>
          </cell>
          <cell r="BY91">
            <v>41629</v>
          </cell>
          <cell r="BZ91">
            <v>0</v>
          </cell>
          <cell r="CA91">
            <v>9427</v>
          </cell>
          <cell r="CB91">
            <v>92141</v>
          </cell>
          <cell r="CC91">
            <v>34408</v>
          </cell>
          <cell r="CD91">
            <v>40418</v>
          </cell>
          <cell r="CE91">
            <v>51105</v>
          </cell>
          <cell r="CF91">
            <v>60</v>
          </cell>
          <cell r="CG91">
            <v>0</v>
          </cell>
          <cell r="CH91">
            <v>0</v>
          </cell>
          <cell r="CI91">
            <v>0</v>
          </cell>
          <cell r="CJ91">
            <v>223879</v>
          </cell>
          <cell r="CK91">
            <v>0</v>
          </cell>
          <cell r="CL91">
            <v>2061</v>
          </cell>
        </row>
        <row r="92">
          <cell r="A92" t="str">
            <v>4301020106.311</v>
          </cell>
          <cell r="B92" t="str">
            <v>รายได้ค่ารักษาประกันสังคม-กองทุนทดแทน</v>
          </cell>
          <cell r="C92">
            <v>386312</v>
          </cell>
          <cell r="D92">
            <v>13568</v>
          </cell>
          <cell r="E92">
            <v>6855</v>
          </cell>
          <cell r="F92">
            <v>0</v>
          </cell>
          <cell r="G92">
            <v>5599</v>
          </cell>
          <cell r="H92">
            <v>25764</v>
          </cell>
          <cell r="I92">
            <v>2259</v>
          </cell>
          <cell r="J92">
            <v>0</v>
          </cell>
          <cell r="K92">
            <v>4655.24</v>
          </cell>
          <cell r="L92">
            <v>59044</v>
          </cell>
          <cell r="M92">
            <v>70552.25</v>
          </cell>
          <cell r="N92">
            <v>0</v>
          </cell>
          <cell r="O92">
            <v>547534.59</v>
          </cell>
          <cell r="P92">
            <v>11838</v>
          </cell>
          <cell r="Q92">
            <v>13417</v>
          </cell>
          <cell r="R92">
            <v>0</v>
          </cell>
          <cell r="S92">
            <v>14691</v>
          </cell>
          <cell r="T92">
            <v>8055</v>
          </cell>
          <cell r="U92">
            <v>5163</v>
          </cell>
          <cell r="V92">
            <v>0</v>
          </cell>
          <cell r="W92">
            <v>407822</v>
          </cell>
          <cell r="X92">
            <v>18914</v>
          </cell>
          <cell r="Y92">
            <v>0</v>
          </cell>
          <cell r="Z92">
            <v>10838</v>
          </cell>
          <cell r="AA92">
            <v>150</v>
          </cell>
          <cell r="AB92">
            <v>12567</v>
          </cell>
          <cell r="AC92">
            <v>126</v>
          </cell>
          <cell r="AD92">
            <v>36047</v>
          </cell>
          <cell r="AE92">
            <v>42389.45</v>
          </cell>
          <cell r="AF92">
            <v>12514</v>
          </cell>
          <cell r="AG92">
            <v>39402</v>
          </cell>
          <cell r="AH92">
            <v>27420</v>
          </cell>
          <cell r="AI92">
            <v>23868</v>
          </cell>
          <cell r="AJ92">
            <v>19890</v>
          </cell>
          <cell r="AK92">
            <v>503446</v>
          </cell>
          <cell r="AL92">
            <v>18629</v>
          </cell>
          <cell r="AM92">
            <v>7773</v>
          </cell>
          <cell r="AN92">
            <v>140317</v>
          </cell>
          <cell r="AO92">
            <v>138641</v>
          </cell>
          <cell r="AP92">
            <v>61217</v>
          </cell>
          <cell r="AQ92">
            <v>11414</v>
          </cell>
          <cell r="AR92">
            <v>258730</v>
          </cell>
          <cell r="AS92">
            <v>38273</v>
          </cell>
          <cell r="AT92">
            <v>5901</v>
          </cell>
          <cell r="AU92">
            <v>85348</v>
          </cell>
          <cell r="AV92">
            <v>34925</v>
          </cell>
          <cell r="AW92">
            <v>56114</v>
          </cell>
          <cell r="AX92">
            <v>62599</v>
          </cell>
          <cell r="AY92">
            <v>36487.1</v>
          </cell>
          <cell r="AZ92">
            <v>18529</v>
          </cell>
          <cell r="BA92">
            <v>612128.19999999995</v>
          </cell>
          <cell r="BB92">
            <v>21212</v>
          </cell>
          <cell r="BC92">
            <v>825177.13</v>
          </cell>
          <cell r="BD92">
            <v>52568</v>
          </cell>
          <cell r="BE92">
            <v>51909.5</v>
          </cell>
          <cell r="BF92">
            <v>8384</v>
          </cell>
          <cell r="BG92">
            <v>151258</v>
          </cell>
          <cell r="BH92">
            <v>27506</v>
          </cell>
          <cell r="BI92">
            <v>38159</v>
          </cell>
          <cell r="BJ92">
            <v>5943</v>
          </cell>
          <cell r="BK92">
            <v>0</v>
          </cell>
          <cell r="BL92">
            <v>618953</v>
          </cell>
          <cell r="BM92">
            <v>21680.55</v>
          </cell>
          <cell r="BN92">
            <v>35182</v>
          </cell>
          <cell r="BO92">
            <v>28493.4</v>
          </cell>
          <cell r="BP92">
            <v>33722</v>
          </cell>
          <cell r="BQ92">
            <v>0</v>
          </cell>
          <cell r="BR92">
            <v>6188646</v>
          </cell>
          <cell r="BS92">
            <v>252945.39</v>
          </cell>
          <cell r="BT92">
            <v>8670</v>
          </cell>
          <cell r="BU92">
            <v>375436.09</v>
          </cell>
          <cell r="BV92">
            <v>28095</v>
          </cell>
          <cell r="BW92">
            <v>50949.8</v>
          </cell>
          <cell r="BX92">
            <v>165840.53</v>
          </cell>
          <cell r="BY92">
            <v>32129</v>
          </cell>
          <cell r="BZ92">
            <v>37809</v>
          </cell>
          <cell r="CA92">
            <v>24146</v>
          </cell>
          <cell r="CB92">
            <v>1000</v>
          </cell>
          <cell r="CC92">
            <v>171585.2</v>
          </cell>
          <cell r="CD92">
            <v>89933.28</v>
          </cell>
          <cell r="CE92">
            <v>82063.7</v>
          </cell>
          <cell r="CF92">
            <v>8070</v>
          </cell>
          <cell r="CG92">
            <v>40888</v>
          </cell>
          <cell r="CH92">
            <v>47746</v>
          </cell>
          <cell r="CI92">
            <v>11030.84</v>
          </cell>
          <cell r="CJ92">
            <v>202146</v>
          </cell>
          <cell r="CK92">
            <v>0</v>
          </cell>
          <cell r="CL92">
            <v>10519</v>
          </cell>
        </row>
        <row r="93">
          <cell r="A93" t="str">
            <v>4301020106.312</v>
          </cell>
          <cell r="B93" t="str">
            <v>รายได้ค่ารักษาประกันสังคม 72 ชั่วโมงแรก</v>
          </cell>
          <cell r="C93">
            <v>0</v>
          </cell>
          <cell r="D93">
            <v>0</v>
          </cell>
          <cell r="E93">
            <v>54766</v>
          </cell>
          <cell r="F93">
            <v>88150</v>
          </cell>
          <cell r="G93">
            <v>25333</v>
          </cell>
          <cell r="H93">
            <v>61789</v>
          </cell>
          <cell r="I93">
            <v>0</v>
          </cell>
          <cell r="J93">
            <v>316188.5</v>
          </cell>
          <cell r="K93">
            <v>0</v>
          </cell>
          <cell r="L93">
            <v>0</v>
          </cell>
          <cell r="M93">
            <v>289559</v>
          </cell>
          <cell r="N93">
            <v>0</v>
          </cell>
          <cell r="O93">
            <v>1175941</v>
          </cell>
          <cell r="P93">
            <v>142888</v>
          </cell>
          <cell r="Q93">
            <v>114088</v>
          </cell>
          <cell r="R93">
            <v>341310</v>
          </cell>
          <cell r="S93">
            <v>70619</v>
          </cell>
          <cell r="T93">
            <v>148865</v>
          </cell>
          <cell r="U93">
            <v>133245</v>
          </cell>
          <cell r="V93">
            <v>13370</v>
          </cell>
          <cell r="W93">
            <v>2732435</v>
          </cell>
          <cell r="X93">
            <v>13986</v>
          </cell>
          <cell r="Y93">
            <v>0</v>
          </cell>
          <cell r="Z93">
            <v>0</v>
          </cell>
          <cell r="AA93">
            <v>14999</v>
          </cell>
          <cell r="AB93">
            <v>18022</v>
          </cell>
          <cell r="AC93">
            <v>12078</v>
          </cell>
          <cell r="AD93">
            <v>84773</v>
          </cell>
          <cell r="AE93">
            <v>0</v>
          </cell>
          <cell r="AF93">
            <v>39695</v>
          </cell>
          <cell r="AG93">
            <v>11867</v>
          </cell>
          <cell r="AH93">
            <v>185604</v>
          </cell>
          <cell r="AI93">
            <v>66931</v>
          </cell>
          <cell r="AJ93">
            <v>81343</v>
          </cell>
          <cell r="AK93">
            <v>4694270</v>
          </cell>
          <cell r="AL93">
            <v>80350</v>
          </cell>
          <cell r="AM93">
            <v>0</v>
          </cell>
          <cell r="AN93">
            <v>55522</v>
          </cell>
          <cell r="AO93">
            <v>407069</v>
          </cell>
          <cell r="AP93">
            <v>26813</v>
          </cell>
          <cell r="AQ93">
            <v>0</v>
          </cell>
          <cell r="AR93">
            <v>460195</v>
          </cell>
          <cell r="AS93">
            <v>33454</v>
          </cell>
          <cell r="AT93">
            <v>197172</v>
          </cell>
          <cell r="AU93">
            <v>248027</v>
          </cell>
          <cell r="AV93">
            <v>95447</v>
          </cell>
          <cell r="AW93">
            <v>0</v>
          </cell>
          <cell r="AX93">
            <v>0</v>
          </cell>
          <cell r="AY93">
            <v>73997</v>
          </cell>
          <cell r="AZ93">
            <v>0</v>
          </cell>
          <cell r="BA93">
            <v>1607918</v>
          </cell>
          <cell r="BB93">
            <v>916</v>
          </cell>
          <cell r="BC93">
            <v>1894209</v>
          </cell>
          <cell r="BD93">
            <v>357845</v>
          </cell>
          <cell r="BE93">
            <v>22919</v>
          </cell>
          <cell r="BF93">
            <v>65885</v>
          </cell>
          <cell r="BG93">
            <v>1096007.5</v>
          </cell>
          <cell r="BH93">
            <v>24783.5</v>
          </cell>
          <cell r="BI93">
            <v>0</v>
          </cell>
          <cell r="BJ93">
            <v>15262</v>
          </cell>
          <cell r="BK93">
            <v>0</v>
          </cell>
          <cell r="BL93">
            <v>672265</v>
          </cell>
          <cell r="BM93">
            <v>90337</v>
          </cell>
          <cell r="BN93">
            <v>141236</v>
          </cell>
          <cell r="BO93">
            <v>69279</v>
          </cell>
          <cell r="BP93">
            <v>121436</v>
          </cell>
          <cell r="BQ93">
            <v>44760</v>
          </cell>
          <cell r="BR93">
            <v>7531483</v>
          </cell>
          <cell r="BS93">
            <v>262271</v>
          </cell>
          <cell r="BT93">
            <v>0</v>
          </cell>
          <cell r="BU93">
            <v>593046</v>
          </cell>
          <cell r="BV93">
            <v>0</v>
          </cell>
          <cell r="BW93">
            <v>40680</v>
          </cell>
          <cell r="BX93">
            <v>239580</v>
          </cell>
          <cell r="BY93">
            <v>5219</v>
          </cell>
          <cell r="BZ93">
            <v>15770</v>
          </cell>
          <cell r="CA93">
            <v>50423</v>
          </cell>
          <cell r="CB93">
            <v>0</v>
          </cell>
          <cell r="CC93">
            <v>247985</v>
          </cell>
          <cell r="CD93">
            <v>258991</v>
          </cell>
          <cell r="CE93">
            <v>201769</v>
          </cell>
          <cell r="CF93">
            <v>0</v>
          </cell>
          <cell r="CG93">
            <v>18502</v>
          </cell>
          <cell r="CH93">
            <v>6353</v>
          </cell>
          <cell r="CI93">
            <v>112130</v>
          </cell>
          <cell r="CJ93">
            <v>494875</v>
          </cell>
          <cell r="CK93">
            <v>25557</v>
          </cell>
          <cell r="CL93">
            <v>0</v>
          </cell>
        </row>
        <row r="94">
          <cell r="A94" t="str">
            <v>4301020106.313</v>
          </cell>
          <cell r="B94" t="str">
            <v>รายได้ค่ารักษาประกันสังคม-ค่าใช้จ่ายสูง/อุบัติเหตุ/ฉุกเฉิน OP</v>
          </cell>
          <cell r="C94">
            <v>20798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706475</v>
          </cell>
          <cell r="I94">
            <v>0</v>
          </cell>
          <cell r="J94">
            <v>0</v>
          </cell>
          <cell r="K94">
            <v>1893</v>
          </cell>
          <cell r="L94">
            <v>0</v>
          </cell>
          <cell r="M94">
            <v>0</v>
          </cell>
          <cell r="N94">
            <v>2821</v>
          </cell>
          <cell r="O94">
            <v>5612832</v>
          </cell>
          <cell r="P94">
            <v>7163</v>
          </cell>
          <cell r="Q94">
            <v>0</v>
          </cell>
          <cell r="R94">
            <v>250</v>
          </cell>
          <cell r="S94">
            <v>233774</v>
          </cell>
          <cell r="T94">
            <v>14809</v>
          </cell>
          <cell r="U94">
            <v>0</v>
          </cell>
          <cell r="V94">
            <v>0</v>
          </cell>
          <cell r="W94">
            <v>2898358.25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18610</v>
          </cell>
          <cell r="AK94">
            <v>13235575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2259105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4851</v>
          </cell>
          <cell r="AX94">
            <v>0</v>
          </cell>
          <cell r="AY94">
            <v>0</v>
          </cell>
          <cell r="AZ94">
            <v>0</v>
          </cell>
          <cell r="BA94">
            <v>2278528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2642592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1028770.25</v>
          </cell>
          <cell r="BM94">
            <v>0</v>
          </cell>
          <cell r="BN94">
            <v>616706</v>
          </cell>
          <cell r="BO94">
            <v>0</v>
          </cell>
          <cell r="BP94">
            <v>0</v>
          </cell>
          <cell r="BQ94">
            <v>0</v>
          </cell>
          <cell r="BR94">
            <v>4655689</v>
          </cell>
          <cell r="BS94">
            <v>4510</v>
          </cell>
          <cell r="BT94">
            <v>0</v>
          </cell>
          <cell r="BU94">
            <v>1901333</v>
          </cell>
          <cell r="BV94">
            <v>1730</v>
          </cell>
          <cell r="BW94">
            <v>8731</v>
          </cell>
          <cell r="BX94">
            <v>27122</v>
          </cell>
          <cell r="BY94">
            <v>50659</v>
          </cell>
          <cell r="BZ94">
            <v>11797</v>
          </cell>
          <cell r="CA94">
            <v>0</v>
          </cell>
          <cell r="CB94">
            <v>6589</v>
          </cell>
          <cell r="CC94">
            <v>1208963</v>
          </cell>
          <cell r="CD94">
            <v>6042</v>
          </cell>
          <cell r="CE94">
            <v>674675</v>
          </cell>
          <cell r="CF94">
            <v>0</v>
          </cell>
          <cell r="CG94">
            <v>0</v>
          </cell>
          <cell r="CH94">
            <v>36603</v>
          </cell>
          <cell r="CI94">
            <v>21243</v>
          </cell>
          <cell r="CJ94">
            <v>315984</v>
          </cell>
          <cell r="CK94">
            <v>0</v>
          </cell>
          <cell r="CL94">
            <v>0</v>
          </cell>
        </row>
        <row r="95">
          <cell r="A95" t="str">
            <v>4301020106.314</v>
          </cell>
          <cell r="B95" t="str">
            <v>รายได้ค่ารักษาประกันสังคม-ค่าใช้จ่ายสูง IP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28764.95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168870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1454679.12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4665989</v>
          </cell>
          <cell r="AL95">
            <v>0</v>
          </cell>
          <cell r="AM95">
            <v>0</v>
          </cell>
          <cell r="AN95">
            <v>0</v>
          </cell>
          <cell r="AO95">
            <v>29000</v>
          </cell>
          <cell r="AP95">
            <v>0</v>
          </cell>
          <cell r="AQ95">
            <v>0</v>
          </cell>
          <cell r="AR95">
            <v>99560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83543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3807889</v>
          </cell>
          <cell r="BD95">
            <v>0</v>
          </cell>
          <cell r="BE95">
            <v>0</v>
          </cell>
          <cell r="BF95">
            <v>0</v>
          </cell>
          <cell r="BG95">
            <v>63352.5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1803049.1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31228664</v>
          </cell>
          <cell r="BS95">
            <v>64035</v>
          </cell>
          <cell r="BT95">
            <v>0</v>
          </cell>
          <cell r="BU95">
            <v>45700</v>
          </cell>
          <cell r="BV95">
            <v>0</v>
          </cell>
          <cell r="BW95">
            <v>0</v>
          </cell>
          <cell r="BX95">
            <v>35262</v>
          </cell>
          <cell r="BY95">
            <v>0</v>
          </cell>
          <cell r="BZ95">
            <v>0</v>
          </cell>
          <cell r="CA95">
            <v>25013</v>
          </cell>
          <cell r="CB95">
            <v>11589</v>
          </cell>
          <cell r="CC95">
            <v>12405</v>
          </cell>
          <cell r="CD95">
            <v>15393</v>
          </cell>
          <cell r="CE95">
            <v>6500</v>
          </cell>
          <cell r="CF95">
            <v>0</v>
          </cell>
          <cell r="CG95">
            <v>0</v>
          </cell>
          <cell r="CH95">
            <v>43589</v>
          </cell>
          <cell r="CI95">
            <v>0</v>
          </cell>
          <cell r="CJ95">
            <v>6350</v>
          </cell>
          <cell r="CK95">
            <v>0</v>
          </cell>
          <cell r="CL95">
            <v>0</v>
          </cell>
        </row>
        <row r="96">
          <cell r="A96" t="str">
            <v>4301020106.315</v>
          </cell>
          <cell r="B96" t="str">
            <v>ส่วนต่างค่ารักษาที่สูงกว่าเหมาจ่ายรายหัว - กองทุนประกันสังคม - OP</v>
          </cell>
          <cell r="C96">
            <v>-13156278.99</v>
          </cell>
          <cell r="D96">
            <v>0</v>
          </cell>
          <cell r="E96">
            <v>-222492.53</v>
          </cell>
          <cell r="F96">
            <v>0</v>
          </cell>
          <cell r="G96">
            <v>-125677.78</v>
          </cell>
          <cell r="H96">
            <v>-953338.03</v>
          </cell>
          <cell r="I96">
            <v>-74062.38</v>
          </cell>
          <cell r="J96">
            <v>-202851.41</v>
          </cell>
          <cell r="K96">
            <v>-274939.59999999998</v>
          </cell>
          <cell r="L96">
            <v>-313694.53000000003</v>
          </cell>
          <cell r="M96">
            <v>0</v>
          </cell>
          <cell r="N96">
            <v>0</v>
          </cell>
          <cell r="O96">
            <v>-4631823.6399999997</v>
          </cell>
          <cell r="P96">
            <v>-327584.53000000003</v>
          </cell>
          <cell r="Q96">
            <v>-515852.22</v>
          </cell>
          <cell r="R96">
            <v>-810690.77</v>
          </cell>
          <cell r="S96">
            <v>-709550.46</v>
          </cell>
          <cell r="T96">
            <v>-514757.83</v>
          </cell>
          <cell r="U96">
            <v>-608544.78</v>
          </cell>
          <cell r="V96">
            <v>-203648.12</v>
          </cell>
          <cell r="W96">
            <v>-16768755.41</v>
          </cell>
          <cell r="X96">
            <v>-150094.97</v>
          </cell>
          <cell r="Y96">
            <v>-537620.76</v>
          </cell>
          <cell r="Z96">
            <v>-157954.94</v>
          </cell>
          <cell r="AA96">
            <v>-140968.9</v>
          </cell>
          <cell r="AB96">
            <v>-322902.13</v>
          </cell>
          <cell r="AC96">
            <v>-413445.85</v>
          </cell>
          <cell r="AD96">
            <v>-1490328.26</v>
          </cell>
          <cell r="AE96">
            <v>-207665.36</v>
          </cell>
          <cell r="AF96">
            <v>-237892.91</v>
          </cell>
          <cell r="AG96">
            <v>-175366.96</v>
          </cell>
          <cell r="AH96">
            <v>-1329556.3799999999</v>
          </cell>
          <cell r="AI96">
            <v>-318799.49</v>
          </cell>
          <cell r="AJ96">
            <v>-242578.15</v>
          </cell>
          <cell r="AK96">
            <v>-31117750.109999999</v>
          </cell>
          <cell r="AL96">
            <v>-328314.19</v>
          </cell>
          <cell r="AM96">
            <v>-169089.96</v>
          </cell>
          <cell r="AN96">
            <v>-901613.49</v>
          </cell>
          <cell r="AO96">
            <v>-827443.21</v>
          </cell>
          <cell r="AP96">
            <v>-772527.66</v>
          </cell>
          <cell r="AQ96">
            <v>-136040.04999999999</v>
          </cell>
          <cell r="AR96">
            <v>-2884935.5</v>
          </cell>
          <cell r="AS96">
            <v>-449589.72</v>
          </cell>
          <cell r="AT96">
            <v>-2235958.2799999998</v>
          </cell>
          <cell r="AU96">
            <v>-854949.26</v>
          </cell>
          <cell r="AV96">
            <v>-193386.35</v>
          </cell>
          <cell r="AW96">
            <v>-326775.38</v>
          </cell>
          <cell r="AX96">
            <v>-561789.68999999994</v>
          </cell>
          <cell r="AY96">
            <v>-109430.69</v>
          </cell>
          <cell r="AZ96">
            <v>-389617.2</v>
          </cell>
          <cell r="BA96">
            <v>456543.61</v>
          </cell>
          <cell r="BB96">
            <v>-262894.5</v>
          </cell>
          <cell r="BC96">
            <v>-14341043.83</v>
          </cell>
          <cell r="BD96">
            <v>-609199.18000000005</v>
          </cell>
          <cell r="BE96">
            <v>-40218.94</v>
          </cell>
          <cell r="BF96">
            <v>-471359.94</v>
          </cell>
          <cell r="BG96">
            <v>-1676831.4</v>
          </cell>
          <cell r="BH96">
            <v>-144357.76000000001</v>
          </cell>
          <cell r="BI96">
            <v>0</v>
          </cell>
          <cell r="BJ96">
            <v>-188215.53</v>
          </cell>
          <cell r="BK96">
            <v>-197568.55</v>
          </cell>
          <cell r="BL96">
            <v>-5572544.8600000003</v>
          </cell>
          <cell r="BM96">
            <v>-621641.99</v>
          </cell>
          <cell r="BN96">
            <v>-566734.17000000004</v>
          </cell>
          <cell r="BO96">
            <v>-774756.28</v>
          </cell>
          <cell r="BP96">
            <v>-210599.16</v>
          </cell>
          <cell r="BQ96">
            <v>-192599.32</v>
          </cell>
          <cell r="BR96">
            <v>-30057223.329999998</v>
          </cell>
          <cell r="BS96">
            <v>-298507.95</v>
          </cell>
          <cell r="BT96">
            <v>-52461</v>
          </cell>
          <cell r="BU96">
            <v>-2223097.66</v>
          </cell>
          <cell r="BV96">
            <v>-289719.64</v>
          </cell>
          <cell r="BW96">
            <v>-235030.25</v>
          </cell>
          <cell r="BX96">
            <v>-1775991.33</v>
          </cell>
          <cell r="BY96">
            <v>-125339.56</v>
          </cell>
          <cell r="BZ96">
            <v>-429535.34</v>
          </cell>
          <cell r="CA96">
            <v>-241182</v>
          </cell>
          <cell r="CB96">
            <v>-236439.34</v>
          </cell>
          <cell r="CC96">
            <v>-672235.33</v>
          </cell>
          <cell r="CD96">
            <v>-504514.73</v>
          </cell>
          <cell r="CE96">
            <v>-429480.34</v>
          </cell>
          <cell r="CF96">
            <v>-309531.33</v>
          </cell>
          <cell r="CG96">
            <v>-174608</v>
          </cell>
          <cell r="CH96">
            <v>-140228.67000000001</v>
          </cell>
          <cell r="CI96">
            <v>-87090.66</v>
          </cell>
          <cell r="CJ96">
            <v>-1138768.0900000001</v>
          </cell>
          <cell r="CK96">
            <v>-61401.34</v>
          </cell>
          <cell r="CL96">
            <v>-69520.25</v>
          </cell>
        </row>
        <row r="97">
          <cell r="A97" t="str">
            <v>4301020106.317</v>
          </cell>
          <cell r="B97" t="str">
            <v>ส่วนต่างค่ารักษาที่สูงกว่าข้อตกลงตามหลักเกณฑ์การจ่าย - กองทุนประกันสังคม - IP</v>
          </cell>
          <cell r="C97">
            <v>-7200124.96</v>
          </cell>
          <cell r="D97">
            <v>0</v>
          </cell>
          <cell r="E97">
            <v>68952.789999999994</v>
          </cell>
          <cell r="F97">
            <v>0</v>
          </cell>
          <cell r="G97">
            <v>-30497.51</v>
          </cell>
          <cell r="H97">
            <v>-68857.27</v>
          </cell>
          <cell r="I97">
            <v>-3116.38</v>
          </cell>
          <cell r="J97">
            <v>-89805.04</v>
          </cell>
          <cell r="K97">
            <v>-8111.42</v>
          </cell>
          <cell r="L97">
            <v>-45946.2</v>
          </cell>
          <cell r="M97">
            <v>0</v>
          </cell>
          <cell r="N97">
            <v>0</v>
          </cell>
          <cell r="O97">
            <v>-2658077.2799999998</v>
          </cell>
          <cell r="P97">
            <v>-79746.98</v>
          </cell>
          <cell r="Q97">
            <v>-55316.91</v>
          </cell>
          <cell r="R97">
            <v>-387014.64</v>
          </cell>
          <cell r="S97">
            <v>-115211.02</v>
          </cell>
          <cell r="T97">
            <v>-308324.09000000003</v>
          </cell>
          <cell r="U97">
            <v>-50783.81</v>
          </cell>
          <cell r="V97">
            <v>-84435.64</v>
          </cell>
          <cell r="W97">
            <v>-8636305.0899999999</v>
          </cell>
          <cell r="X97">
            <v>-105235.76</v>
          </cell>
          <cell r="Y97">
            <v>-163463.81</v>
          </cell>
          <cell r="Z97">
            <v>-175662.24</v>
          </cell>
          <cell r="AA97">
            <v>-28114.880000000001</v>
          </cell>
          <cell r="AB97">
            <v>-196513.3</v>
          </cell>
          <cell r="AC97">
            <v>-80822.100000000006</v>
          </cell>
          <cell r="AD97">
            <v>-546508.53</v>
          </cell>
          <cell r="AE97">
            <v>-68917.460000000006</v>
          </cell>
          <cell r="AF97">
            <v>0</v>
          </cell>
          <cell r="AG97">
            <v>-42968.92</v>
          </cell>
          <cell r="AH97">
            <v>-364828.77</v>
          </cell>
          <cell r="AI97">
            <v>0</v>
          </cell>
          <cell r="AJ97">
            <v>0</v>
          </cell>
          <cell r="AK97">
            <v>-21865451.760000002</v>
          </cell>
          <cell r="AL97">
            <v>-10641.96</v>
          </cell>
          <cell r="AM97">
            <v>-71924.429999999993</v>
          </cell>
          <cell r="AN97">
            <v>-393587.11</v>
          </cell>
          <cell r="AO97">
            <v>-478610.1</v>
          </cell>
          <cell r="AP97">
            <v>-52209.41</v>
          </cell>
          <cell r="AQ97">
            <v>0</v>
          </cell>
          <cell r="AR97">
            <v>-1044666.71</v>
          </cell>
          <cell r="AS97">
            <v>-9987.5400000000009</v>
          </cell>
          <cell r="AT97">
            <v>-65825.87</v>
          </cell>
          <cell r="AU97">
            <v>-159062.82</v>
          </cell>
          <cell r="AV97">
            <v>-27357.97</v>
          </cell>
          <cell r="AW97">
            <v>-102424.65</v>
          </cell>
          <cell r="AX97">
            <v>-146745.89000000001</v>
          </cell>
          <cell r="AY97">
            <v>-12404</v>
          </cell>
          <cell r="AZ97">
            <v>-82934.98</v>
          </cell>
          <cell r="BA97">
            <v>725873.66</v>
          </cell>
          <cell r="BB97">
            <v>40909.33</v>
          </cell>
          <cell r="BC97">
            <v>-6655161.1399999997</v>
          </cell>
          <cell r="BD97">
            <v>-364824.86</v>
          </cell>
          <cell r="BE97">
            <v>-13219.67</v>
          </cell>
          <cell r="BF97">
            <v>0</v>
          </cell>
          <cell r="BG97">
            <v>-2963764.65</v>
          </cell>
          <cell r="BH97">
            <v>-61727.42</v>
          </cell>
          <cell r="BI97">
            <v>0</v>
          </cell>
          <cell r="BJ97">
            <v>-36909</v>
          </cell>
          <cell r="BK97">
            <v>0</v>
          </cell>
          <cell r="BL97">
            <v>-5500907.6900000004</v>
          </cell>
          <cell r="BM97">
            <v>-37769.5</v>
          </cell>
          <cell r="BN97">
            <v>-64907.34</v>
          </cell>
          <cell r="BO97">
            <v>-3012</v>
          </cell>
          <cell r="BP97">
            <v>-2866.33</v>
          </cell>
          <cell r="BQ97">
            <v>-20026.54</v>
          </cell>
          <cell r="BR97">
            <v>-3203223.64</v>
          </cell>
          <cell r="BS97">
            <v>-352846.22</v>
          </cell>
          <cell r="BT97">
            <v>0</v>
          </cell>
          <cell r="BU97">
            <v>-2708505</v>
          </cell>
          <cell r="BV97">
            <v>-28574.97</v>
          </cell>
          <cell r="BW97">
            <v>-114805.33</v>
          </cell>
          <cell r="BX97">
            <v>-910493.2</v>
          </cell>
          <cell r="BY97">
            <v>0</v>
          </cell>
          <cell r="BZ97">
            <v>-18384</v>
          </cell>
          <cell r="CA97">
            <v>-127423.66</v>
          </cell>
          <cell r="CB97">
            <v>-96852.33</v>
          </cell>
          <cell r="CC97">
            <v>-503152</v>
          </cell>
          <cell r="CD97">
            <v>-318532.36</v>
          </cell>
          <cell r="CE97">
            <v>-167075.68</v>
          </cell>
          <cell r="CF97">
            <v>-95003.67</v>
          </cell>
          <cell r="CG97">
            <v>0</v>
          </cell>
          <cell r="CH97">
            <v>-100363.34</v>
          </cell>
          <cell r="CI97">
            <v>0</v>
          </cell>
          <cell r="CJ97">
            <v>-463014.01</v>
          </cell>
          <cell r="CK97">
            <v>-20381.330000000002</v>
          </cell>
          <cell r="CL97">
            <v>-90703.45</v>
          </cell>
        </row>
        <row r="98">
          <cell r="A98" t="str">
            <v>4301020106.319</v>
          </cell>
          <cell r="B98" t="str">
            <v>ส่วนต่างค่ารักษาที่สูงกว่าข้อตกลงในการจ่ายตาม DRG -ประกันสังคม IP</v>
          </cell>
          <cell r="C98">
            <v>0</v>
          </cell>
          <cell r="D98">
            <v>0</v>
          </cell>
          <cell r="E98">
            <v>-9728</v>
          </cell>
          <cell r="F98">
            <v>0</v>
          </cell>
          <cell r="G98">
            <v>0</v>
          </cell>
          <cell r="H98">
            <v>-7962.64</v>
          </cell>
          <cell r="I98">
            <v>0</v>
          </cell>
          <cell r="J98">
            <v>0</v>
          </cell>
          <cell r="K98">
            <v>-500</v>
          </cell>
          <cell r="L98">
            <v>0</v>
          </cell>
          <cell r="M98">
            <v>-969003.93</v>
          </cell>
          <cell r="N98">
            <v>0</v>
          </cell>
          <cell r="O98">
            <v>-269078.34000000003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-780</v>
          </cell>
          <cell r="AA98">
            <v>-27968.35</v>
          </cell>
          <cell r="AB98">
            <v>0</v>
          </cell>
          <cell r="AC98">
            <v>0</v>
          </cell>
          <cell r="AD98">
            <v>-1922</v>
          </cell>
          <cell r="AE98">
            <v>-65400.98</v>
          </cell>
          <cell r="AF98">
            <v>-141868.37</v>
          </cell>
          <cell r="AG98">
            <v>0</v>
          </cell>
          <cell r="AH98">
            <v>0</v>
          </cell>
          <cell r="AI98">
            <v>-141438.92000000001</v>
          </cell>
          <cell r="AJ98">
            <v>-37683.72</v>
          </cell>
          <cell r="AK98">
            <v>-180458.6</v>
          </cell>
          <cell r="AL98">
            <v>-4462</v>
          </cell>
          <cell r="AM98">
            <v>0</v>
          </cell>
          <cell r="AN98">
            <v>0</v>
          </cell>
          <cell r="AO98">
            <v>3367</v>
          </cell>
          <cell r="AP98">
            <v>0</v>
          </cell>
          <cell r="AQ98">
            <v>0</v>
          </cell>
          <cell r="AR98">
            <v>-850641.18</v>
          </cell>
          <cell r="AS98">
            <v>-26697</v>
          </cell>
          <cell r="AT98">
            <v>0</v>
          </cell>
          <cell r="AU98">
            <v>-6909.35</v>
          </cell>
          <cell r="AV98">
            <v>-644</v>
          </cell>
          <cell r="AW98">
            <v>0</v>
          </cell>
          <cell r="AX98">
            <v>0</v>
          </cell>
          <cell r="AY98">
            <v>0</v>
          </cell>
          <cell r="AZ98">
            <v>2362.7199999999998</v>
          </cell>
          <cell r="BA98">
            <v>0</v>
          </cell>
          <cell r="BB98">
            <v>-6133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-145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-1837889.1</v>
          </cell>
          <cell r="BS98">
            <v>-30259</v>
          </cell>
          <cell r="BT98">
            <v>-183931.1</v>
          </cell>
          <cell r="BU98">
            <v>6907</v>
          </cell>
          <cell r="BV98">
            <v>-3411</v>
          </cell>
          <cell r="BW98">
            <v>0</v>
          </cell>
          <cell r="BX98">
            <v>0</v>
          </cell>
          <cell r="BY98">
            <v>-14140.44</v>
          </cell>
          <cell r="BZ98">
            <v>-13153</v>
          </cell>
          <cell r="CA98">
            <v>-30</v>
          </cell>
          <cell r="CB98">
            <v>-100</v>
          </cell>
          <cell r="CC98">
            <v>-13373.2</v>
          </cell>
          <cell r="CD98">
            <v>-1606</v>
          </cell>
          <cell r="CE98">
            <v>0</v>
          </cell>
          <cell r="CF98">
            <v>0</v>
          </cell>
          <cell r="CG98">
            <v>-7083.16</v>
          </cell>
          <cell r="CH98">
            <v>0</v>
          </cell>
          <cell r="CI98">
            <v>-53140.66</v>
          </cell>
          <cell r="CJ98">
            <v>-9609.75</v>
          </cell>
          <cell r="CK98">
            <v>-9138.67</v>
          </cell>
          <cell r="CL98">
            <v>-17607.330000000002</v>
          </cell>
        </row>
        <row r="99">
          <cell r="A99" t="str">
            <v>4301020106.320</v>
          </cell>
          <cell r="B99" t="str">
            <v>ส่วนต่างค่ารักษาที่ต่ำกว่าข้อตกลงในการจ่ายตาม DRG -ประกันสังคม IP</v>
          </cell>
          <cell r="C99">
            <v>0</v>
          </cell>
          <cell r="D99">
            <v>0</v>
          </cell>
          <cell r="E99">
            <v>15237.42</v>
          </cell>
          <cell r="F99">
            <v>0</v>
          </cell>
          <cell r="G99">
            <v>0</v>
          </cell>
          <cell r="H99">
            <v>19701.21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30787.5</v>
          </cell>
          <cell r="Q99">
            <v>63431.56</v>
          </cell>
          <cell r="R99">
            <v>0</v>
          </cell>
          <cell r="S99">
            <v>0</v>
          </cell>
          <cell r="T99">
            <v>155315.82999999999</v>
          </cell>
          <cell r="U99">
            <v>98527.12</v>
          </cell>
          <cell r="V99">
            <v>4072.37</v>
          </cell>
          <cell r="W99">
            <v>11658.6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82196.820000000007</v>
          </cell>
          <cell r="AG99">
            <v>0</v>
          </cell>
          <cell r="AH99">
            <v>0</v>
          </cell>
          <cell r="AI99">
            <v>0</v>
          </cell>
          <cell r="AJ99">
            <v>3367.16</v>
          </cell>
          <cell r="AK99">
            <v>0</v>
          </cell>
          <cell r="AL99">
            <v>0</v>
          </cell>
          <cell r="AM99">
            <v>2529.4</v>
          </cell>
          <cell r="AN99">
            <v>0</v>
          </cell>
          <cell r="AO99">
            <v>0</v>
          </cell>
          <cell r="AP99">
            <v>0</v>
          </cell>
          <cell r="AQ99">
            <v>49645.05</v>
          </cell>
          <cell r="AR99">
            <v>160609.15</v>
          </cell>
          <cell r="AS99">
            <v>0</v>
          </cell>
          <cell r="AT99">
            <v>0</v>
          </cell>
          <cell r="AU99">
            <v>27070.74</v>
          </cell>
          <cell r="AV99">
            <v>0</v>
          </cell>
          <cell r="AW99">
            <v>0</v>
          </cell>
          <cell r="AX99">
            <v>116055.67999999999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59870.47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119</v>
          </cell>
          <cell r="BP99">
            <v>0</v>
          </cell>
          <cell r="BQ99">
            <v>0</v>
          </cell>
          <cell r="BR99">
            <v>8299219.25</v>
          </cell>
          <cell r="BS99">
            <v>0</v>
          </cell>
          <cell r="BT99">
            <v>56483.1</v>
          </cell>
          <cell r="BU99">
            <v>0</v>
          </cell>
          <cell r="BV99">
            <v>0</v>
          </cell>
          <cell r="BW99">
            <v>35416.93</v>
          </cell>
          <cell r="BX99">
            <v>0</v>
          </cell>
          <cell r="BY99">
            <v>33984.44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9023</v>
          </cell>
          <cell r="CG99">
            <v>3289.16</v>
          </cell>
          <cell r="CH99">
            <v>0</v>
          </cell>
          <cell r="CI99">
            <v>0</v>
          </cell>
          <cell r="CJ99">
            <v>10764.24</v>
          </cell>
          <cell r="CK99">
            <v>1298</v>
          </cell>
          <cell r="CL99">
            <v>0</v>
          </cell>
        </row>
        <row r="100">
          <cell r="A100" t="str">
            <v>4301020106.321</v>
          </cell>
          <cell r="B100" t="str">
            <v>รายได้ค่าบริหารจัดการประกันสังคม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222151.84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718020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5500.75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92005.93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673119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13704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</row>
        <row r="101">
          <cell r="A101" t="str">
            <v>4301020106.322</v>
          </cell>
          <cell r="B101" t="str">
            <v>รายได้ค่าตอบแทนและพัฒนากิจการ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4944927.7300000004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5626837.1200000001</v>
          </cell>
          <cell r="BB101">
            <v>0</v>
          </cell>
          <cell r="BC101">
            <v>8899442.8900000006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</row>
        <row r="102">
          <cell r="A102" t="str">
            <v>4301020106.503</v>
          </cell>
          <cell r="B102" t="str">
            <v>รายได้ค่ารักษาแรงงานต่างด้าว OP</v>
          </cell>
          <cell r="C102">
            <v>540036</v>
          </cell>
          <cell r="D102">
            <v>40037</v>
          </cell>
          <cell r="E102">
            <v>171687</v>
          </cell>
          <cell r="F102">
            <v>95235</v>
          </cell>
          <cell r="G102">
            <v>50253</v>
          </cell>
          <cell r="H102">
            <v>128828</v>
          </cell>
          <cell r="I102">
            <v>17219.5</v>
          </cell>
          <cell r="J102">
            <v>120738.75</v>
          </cell>
          <cell r="K102">
            <v>24755</v>
          </cell>
          <cell r="L102">
            <v>81318</v>
          </cell>
          <cell r="M102">
            <v>117812</v>
          </cell>
          <cell r="N102">
            <v>165</v>
          </cell>
          <cell r="O102">
            <v>200218</v>
          </cell>
          <cell r="P102">
            <v>84201</v>
          </cell>
          <cell r="Q102">
            <v>10139</v>
          </cell>
          <cell r="R102">
            <v>16764</v>
          </cell>
          <cell r="S102">
            <v>56096</v>
          </cell>
          <cell r="T102">
            <v>7626</v>
          </cell>
          <cell r="U102">
            <v>60927.12</v>
          </cell>
          <cell r="V102">
            <v>141637.1</v>
          </cell>
          <cell r="W102">
            <v>642383</v>
          </cell>
          <cell r="X102">
            <v>16212</v>
          </cell>
          <cell r="Y102">
            <v>183316</v>
          </cell>
          <cell r="Z102">
            <v>85318</v>
          </cell>
          <cell r="AA102">
            <v>1133</v>
          </cell>
          <cell r="AB102">
            <v>98211</v>
          </cell>
          <cell r="AC102">
            <v>70466</v>
          </cell>
          <cell r="AD102">
            <v>91559</v>
          </cell>
          <cell r="AE102">
            <v>21917</v>
          </cell>
          <cell r="AF102">
            <v>14851</v>
          </cell>
          <cell r="AG102">
            <v>15389</v>
          </cell>
          <cell r="AH102">
            <v>61643</v>
          </cell>
          <cell r="AI102">
            <v>153</v>
          </cell>
          <cell r="AJ102">
            <v>9968</v>
          </cell>
          <cell r="AK102">
            <v>84331</v>
          </cell>
          <cell r="AL102">
            <v>8891</v>
          </cell>
          <cell r="AM102">
            <v>627</v>
          </cell>
          <cell r="AN102">
            <v>61286</v>
          </cell>
          <cell r="AO102">
            <v>25451</v>
          </cell>
          <cell r="AP102">
            <v>65558</v>
          </cell>
          <cell r="AQ102">
            <v>17068</v>
          </cell>
          <cell r="AR102">
            <v>86505</v>
          </cell>
          <cell r="AS102">
            <v>21284</v>
          </cell>
          <cell r="AT102">
            <v>39693</v>
          </cell>
          <cell r="AU102">
            <v>70900</v>
          </cell>
          <cell r="AV102">
            <v>14063</v>
          </cell>
          <cell r="AW102">
            <v>7371</v>
          </cell>
          <cell r="AX102">
            <v>30122.7</v>
          </cell>
          <cell r="AY102">
            <v>6804</v>
          </cell>
          <cell r="AZ102">
            <v>16328</v>
          </cell>
          <cell r="BA102">
            <v>97114</v>
          </cell>
          <cell r="BB102">
            <v>8926</v>
          </cell>
          <cell r="BC102">
            <v>342601</v>
          </cell>
          <cell r="BD102">
            <v>199152</v>
          </cell>
          <cell r="BE102">
            <v>279674.75</v>
          </cell>
          <cell r="BF102">
            <v>91696</v>
          </cell>
          <cell r="BG102">
            <v>308477.5</v>
          </cell>
          <cell r="BH102">
            <v>30217.5</v>
          </cell>
          <cell r="BI102">
            <v>0</v>
          </cell>
          <cell r="BJ102">
            <v>0</v>
          </cell>
          <cell r="BK102">
            <v>0</v>
          </cell>
          <cell r="BL102">
            <v>71087</v>
          </cell>
          <cell r="BM102">
            <v>68587</v>
          </cell>
          <cell r="BN102">
            <v>6605</v>
          </cell>
          <cell r="BO102">
            <v>13568</v>
          </cell>
          <cell r="BP102">
            <v>39347.360000000001</v>
          </cell>
          <cell r="BQ102">
            <v>3299</v>
          </cell>
          <cell r="BR102">
            <v>442113</v>
          </cell>
          <cell r="BS102">
            <v>9959</v>
          </cell>
          <cell r="BT102">
            <v>24455</v>
          </cell>
          <cell r="BU102">
            <v>39178</v>
          </cell>
          <cell r="BV102">
            <v>0</v>
          </cell>
          <cell r="BW102">
            <v>21412</v>
          </cell>
          <cell r="BX102">
            <v>31012</v>
          </cell>
          <cell r="BY102">
            <v>12937</v>
          </cell>
          <cell r="BZ102">
            <v>4355</v>
          </cell>
          <cell r="CA102">
            <v>14753</v>
          </cell>
          <cell r="CB102">
            <v>27318</v>
          </cell>
          <cell r="CC102">
            <v>57182</v>
          </cell>
          <cell r="CD102">
            <v>33784</v>
          </cell>
          <cell r="CE102">
            <v>28347</v>
          </cell>
          <cell r="CF102">
            <v>6095</v>
          </cell>
          <cell r="CG102">
            <v>4666</v>
          </cell>
          <cell r="CH102">
            <v>25827</v>
          </cell>
          <cell r="CI102">
            <v>17339</v>
          </cell>
          <cell r="CJ102">
            <v>104419</v>
          </cell>
          <cell r="CK102">
            <v>2084</v>
          </cell>
          <cell r="CL102">
            <v>31055</v>
          </cell>
        </row>
        <row r="103">
          <cell r="A103" t="str">
            <v>4301020106.504</v>
          </cell>
          <cell r="B103" t="str">
            <v>รายได้ค่ารักษาแรงงานต่างด้าว IP</v>
          </cell>
          <cell r="C103">
            <v>2049120</v>
          </cell>
          <cell r="D103">
            <v>14389</v>
          </cell>
          <cell r="E103">
            <v>40167</v>
          </cell>
          <cell r="F103">
            <v>40655</v>
          </cell>
          <cell r="G103">
            <v>6873</v>
          </cell>
          <cell r="H103">
            <v>142844</v>
          </cell>
          <cell r="I103">
            <v>15848.76</v>
          </cell>
          <cell r="J103">
            <v>155417</v>
          </cell>
          <cell r="K103">
            <v>10647</v>
          </cell>
          <cell r="L103">
            <v>34940</v>
          </cell>
          <cell r="M103">
            <v>88803</v>
          </cell>
          <cell r="N103">
            <v>0</v>
          </cell>
          <cell r="O103">
            <v>88911</v>
          </cell>
          <cell r="P103">
            <v>10198</v>
          </cell>
          <cell r="Q103">
            <v>3607</v>
          </cell>
          <cell r="R103">
            <v>30729</v>
          </cell>
          <cell r="S103">
            <v>20968</v>
          </cell>
          <cell r="T103">
            <v>775</v>
          </cell>
          <cell r="U103">
            <v>21280</v>
          </cell>
          <cell r="V103">
            <v>34158.04</v>
          </cell>
          <cell r="W103">
            <v>1315651</v>
          </cell>
          <cell r="X103">
            <v>22133</v>
          </cell>
          <cell r="Y103">
            <v>102544</v>
          </cell>
          <cell r="Z103">
            <v>53430</v>
          </cell>
          <cell r="AA103">
            <v>2101.5</v>
          </cell>
          <cell r="AB103">
            <v>35286</v>
          </cell>
          <cell r="AC103">
            <v>93429</v>
          </cell>
          <cell r="AD103">
            <v>215898</v>
          </cell>
          <cell r="AE103">
            <v>12968</v>
          </cell>
          <cell r="AF103">
            <v>14132</v>
          </cell>
          <cell r="AG103">
            <v>7876</v>
          </cell>
          <cell r="AH103">
            <v>19004</v>
          </cell>
          <cell r="AI103">
            <v>4435</v>
          </cell>
          <cell r="AJ103">
            <v>8081</v>
          </cell>
          <cell r="AK103">
            <v>346289</v>
          </cell>
          <cell r="AL103">
            <v>0</v>
          </cell>
          <cell r="AM103">
            <v>0</v>
          </cell>
          <cell r="AN103">
            <v>83842</v>
          </cell>
          <cell r="AO103">
            <v>69322</v>
          </cell>
          <cell r="AP103">
            <v>43806</v>
          </cell>
          <cell r="AQ103">
            <v>33953</v>
          </cell>
          <cell r="AR103">
            <v>65780</v>
          </cell>
          <cell r="AS103">
            <v>12202</v>
          </cell>
          <cell r="AT103">
            <v>26629</v>
          </cell>
          <cell r="AU103">
            <v>30415</v>
          </cell>
          <cell r="AV103">
            <v>21002</v>
          </cell>
          <cell r="AW103">
            <v>3740</v>
          </cell>
          <cell r="AX103">
            <v>6129.75</v>
          </cell>
          <cell r="AY103">
            <v>0</v>
          </cell>
          <cell r="AZ103">
            <v>14633</v>
          </cell>
          <cell r="BA103">
            <v>142305</v>
          </cell>
          <cell r="BB103">
            <v>7786</v>
          </cell>
          <cell r="BC103">
            <v>428391</v>
          </cell>
          <cell r="BD103">
            <v>177428</v>
          </cell>
          <cell r="BE103">
            <v>90948.75</v>
          </cell>
          <cell r="BF103">
            <v>29583</v>
          </cell>
          <cell r="BG103">
            <v>273382.2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176126</v>
          </cell>
          <cell r="BM103">
            <v>4445</v>
          </cell>
          <cell r="BN103">
            <v>6824</v>
          </cell>
          <cell r="BO103">
            <v>8227</v>
          </cell>
          <cell r="BP103">
            <v>34113</v>
          </cell>
          <cell r="BQ103">
            <v>0</v>
          </cell>
          <cell r="BR103">
            <v>958831</v>
          </cell>
          <cell r="BS103">
            <v>18361</v>
          </cell>
          <cell r="BT103">
            <v>16984</v>
          </cell>
          <cell r="BU103">
            <v>46017</v>
          </cell>
          <cell r="BV103">
            <v>0</v>
          </cell>
          <cell r="BW103">
            <v>9076</v>
          </cell>
          <cell r="BX103">
            <v>70393</v>
          </cell>
          <cell r="BY103">
            <v>16427</v>
          </cell>
          <cell r="BZ103">
            <v>0</v>
          </cell>
          <cell r="CA103">
            <v>12216</v>
          </cell>
          <cell r="CB103">
            <v>20546</v>
          </cell>
          <cell r="CC103">
            <v>98431</v>
          </cell>
          <cell r="CD103">
            <v>33846</v>
          </cell>
          <cell r="CE103">
            <v>11671</v>
          </cell>
          <cell r="CF103">
            <v>7310</v>
          </cell>
          <cell r="CG103">
            <v>3215</v>
          </cell>
          <cell r="CH103">
            <v>9890</v>
          </cell>
          <cell r="CI103">
            <v>4860</v>
          </cell>
          <cell r="CJ103">
            <v>130700</v>
          </cell>
          <cell r="CK103">
            <v>0</v>
          </cell>
          <cell r="CL103">
            <v>1157</v>
          </cell>
        </row>
        <row r="104">
          <cell r="A104" t="str">
            <v>4301020106.505</v>
          </cell>
          <cell r="B104" t="str">
            <v>ส่วนต่างค่ารักษาที่สูงกว่ากองทุนเหมาจ่ายรายหัว - กองทุนแรงงานต่างด้าว - OP</v>
          </cell>
          <cell r="C104">
            <v>-300155.23</v>
          </cell>
          <cell r="D104">
            <v>0</v>
          </cell>
          <cell r="E104">
            <v>-35996.230000000003</v>
          </cell>
          <cell r="F104">
            <v>-67765</v>
          </cell>
          <cell r="G104">
            <v>-41745</v>
          </cell>
          <cell r="H104">
            <v>0</v>
          </cell>
          <cell r="I104">
            <v>-9839.2999999999993</v>
          </cell>
          <cell r="J104">
            <v>0</v>
          </cell>
          <cell r="K104">
            <v>-24755</v>
          </cell>
          <cell r="L104">
            <v>-53175.23</v>
          </cell>
          <cell r="M104">
            <v>-100530</v>
          </cell>
          <cell r="N104">
            <v>0</v>
          </cell>
          <cell r="O104">
            <v>-12964.46</v>
          </cell>
          <cell r="P104">
            <v>-38589.230000000003</v>
          </cell>
          <cell r="Q104">
            <v>0</v>
          </cell>
          <cell r="R104">
            <v>-12070</v>
          </cell>
          <cell r="S104">
            <v>0</v>
          </cell>
          <cell r="T104">
            <v>0</v>
          </cell>
          <cell r="U104">
            <v>-14259</v>
          </cell>
          <cell r="V104">
            <v>-191474.67</v>
          </cell>
          <cell r="W104">
            <v>-607126</v>
          </cell>
          <cell r="X104">
            <v>-16212</v>
          </cell>
          <cell r="Y104">
            <v>-145716</v>
          </cell>
          <cell r="Z104">
            <v>-85318</v>
          </cell>
          <cell r="AA104">
            <v>-1133</v>
          </cell>
          <cell r="AB104">
            <v>-98211</v>
          </cell>
          <cell r="AC104">
            <v>-70466</v>
          </cell>
          <cell r="AD104">
            <v>-91559</v>
          </cell>
          <cell r="AE104">
            <v>-21917</v>
          </cell>
          <cell r="AF104">
            <v>-16820</v>
          </cell>
          <cell r="AG104">
            <v>-9265</v>
          </cell>
          <cell r="AH104">
            <v>-61643</v>
          </cell>
          <cell r="AI104">
            <v>-1446</v>
          </cell>
          <cell r="AJ104">
            <v>-9968</v>
          </cell>
          <cell r="AK104">
            <v>-77459.44</v>
          </cell>
          <cell r="AL104">
            <v>0</v>
          </cell>
          <cell r="AM104">
            <v>0</v>
          </cell>
          <cell r="AN104">
            <v>-33008</v>
          </cell>
          <cell r="AO104">
            <v>0</v>
          </cell>
          <cell r="AP104">
            <v>-35734</v>
          </cell>
          <cell r="AQ104">
            <v>-17068</v>
          </cell>
          <cell r="AR104">
            <v>-151715.18</v>
          </cell>
          <cell r="AS104">
            <v>-21273.360000000001</v>
          </cell>
          <cell r="AT104">
            <v>-3316</v>
          </cell>
          <cell r="AU104">
            <v>-13839.91</v>
          </cell>
          <cell r="AV104">
            <v>-14063</v>
          </cell>
          <cell r="AW104">
            <v>-8206</v>
          </cell>
          <cell r="AX104">
            <v>0</v>
          </cell>
          <cell r="AY104">
            <v>-6804</v>
          </cell>
          <cell r="AZ104">
            <v>0</v>
          </cell>
          <cell r="BA104">
            <v>-168099</v>
          </cell>
          <cell r="BB104">
            <v>-1569.4</v>
          </cell>
          <cell r="BC104">
            <v>0</v>
          </cell>
          <cell r="BD104">
            <v>-51036.81</v>
          </cell>
          <cell r="BE104">
            <v>-138462.1</v>
          </cell>
          <cell r="BF104">
            <v>-58547.37</v>
          </cell>
          <cell r="BG104">
            <v>-35204.949999999997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-18754</v>
          </cell>
          <cell r="BM104">
            <v>0</v>
          </cell>
          <cell r="BN104">
            <v>-675</v>
          </cell>
          <cell r="BO104">
            <v>0</v>
          </cell>
          <cell r="BP104">
            <v>-128260</v>
          </cell>
          <cell r="BQ104">
            <v>0</v>
          </cell>
          <cell r="BR104">
            <v>-34490</v>
          </cell>
          <cell r="BS104">
            <v>0</v>
          </cell>
          <cell r="BT104">
            <v>-125516</v>
          </cell>
          <cell r="BU104">
            <v>0</v>
          </cell>
          <cell r="BV104">
            <v>0</v>
          </cell>
          <cell r="BW104">
            <v>-26678</v>
          </cell>
          <cell r="BX104">
            <v>0</v>
          </cell>
          <cell r="BY104">
            <v>-36343.120000000003</v>
          </cell>
          <cell r="BZ104">
            <v>-3775</v>
          </cell>
          <cell r="CA104">
            <v>-13839</v>
          </cell>
          <cell r="CB104">
            <v>0</v>
          </cell>
          <cell r="CC104">
            <v>-32161.11</v>
          </cell>
          <cell r="CD104">
            <v>-9977</v>
          </cell>
          <cell r="CE104">
            <v>-8177.04</v>
          </cell>
          <cell r="CF104">
            <v>0</v>
          </cell>
          <cell r="CG104">
            <v>0</v>
          </cell>
          <cell r="CH104">
            <v>0</v>
          </cell>
          <cell r="CI104">
            <v>-17339</v>
          </cell>
          <cell r="CJ104">
            <v>-86733</v>
          </cell>
          <cell r="CK104">
            <v>0</v>
          </cell>
          <cell r="CL104">
            <v>0</v>
          </cell>
        </row>
        <row r="105">
          <cell r="A105" t="str">
            <v>4301020106.507</v>
          </cell>
          <cell r="B105" t="str">
            <v>ส่วนต่างค่ารักษาที่สูงกว่ากองทุนเหมาจ่ายรายหัว - กองทุนแรงงานต่างด้าว - IP</v>
          </cell>
          <cell r="C105">
            <v>-881501.77</v>
          </cell>
          <cell r="D105">
            <v>0</v>
          </cell>
          <cell r="E105">
            <v>-7401.21</v>
          </cell>
          <cell r="F105">
            <v>-37991</v>
          </cell>
          <cell r="G105">
            <v>-3547</v>
          </cell>
          <cell r="H105">
            <v>0</v>
          </cell>
          <cell r="I105">
            <v>-15848.76</v>
          </cell>
          <cell r="J105">
            <v>0</v>
          </cell>
          <cell r="K105">
            <v>-10647</v>
          </cell>
          <cell r="L105">
            <v>-27755.17</v>
          </cell>
          <cell r="M105">
            <v>-86403</v>
          </cell>
          <cell r="N105">
            <v>0</v>
          </cell>
          <cell r="O105">
            <v>-29469.54</v>
          </cell>
          <cell r="P105">
            <v>-1626.52</v>
          </cell>
          <cell r="Q105">
            <v>0</v>
          </cell>
          <cell r="R105">
            <v>-54992</v>
          </cell>
          <cell r="S105">
            <v>0</v>
          </cell>
          <cell r="T105">
            <v>0</v>
          </cell>
          <cell r="U105">
            <v>-5462</v>
          </cell>
          <cell r="V105">
            <v>-32509.02</v>
          </cell>
          <cell r="W105">
            <v>-1315651</v>
          </cell>
          <cell r="X105">
            <v>-22133</v>
          </cell>
          <cell r="Y105">
            <v>0</v>
          </cell>
          <cell r="Z105">
            <v>-53430</v>
          </cell>
          <cell r="AA105">
            <v>-2101.5</v>
          </cell>
          <cell r="AB105">
            <v>-35286</v>
          </cell>
          <cell r="AC105">
            <v>-93429</v>
          </cell>
          <cell r="AD105">
            <v>-215898</v>
          </cell>
          <cell r="AE105">
            <v>-12968</v>
          </cell>
          <cell r="AF105">
            <v>-13982</v>
          </cell>
          <cell r="AG105">
            <v>-16707</v>
          </cell>
          <cell r="AH105">
            <v>-19004</v>
          </cell>
          <cell r="AI105">
            <v>0</v>
          </cell>
          <cell r="AJ105">
            <v>-1390</v>
          </cell>
          <cell r="AK105">
            <v>-332721.19</v>
          </cell>
          <cell r="AL105">
            <v>0</v>
          </cell>
          <cell r="AM105">
            <v>0</v>
          </cell>
          <cell r="AN105">
            <v>-23466</v>
          </cell>
          <cell r="AO105">
            <v>0</v>
          </cell>
          <cell r="AP105">
            <v>0</v>
          </cell>
          <cell r="AQ105">
            <v>-39061</v>
          </cell>
          <cell r="AR105">
            <v>-120427.49</v>
          </cell>
          <cell r="AS105">
            <v>-12202</v>
          </cell>
          <cell r="AT105">
            <v>-1767</v>
          </cell>
          <cell r="AU105">
            <v>-2617.46</v>
          </cell>
          <cell r="AV105">
            <v>-21002</v>
          </cell>
          <cell r="AW105">
            <v>-3740</v>
          </cell>
          <cell r="AX105">
            <v>-1855.26</v>
          </cell>
          <cell r="AY105">
            <v>0</v>
          </cell>
          <cell r="AZ105">
            <v>-10304</v>
          </cell>
          <cell r="BA105">
            <v>0</v>
          </cell>
          <cell r="BB105">
            <v>-6716</v>
          </cell>
          <cell r="BC105">
            <v>0</v>
          </cell>
          <cell r="BD105">
            <v>-51076.480000000003</v>
          </cell>
          <cell r="BE105">
            <v>-51599.82</v>
          </cell>
          <cell r="BF105">
            <v>-13739</v>
          </cell>
          <cell r="BG105">
            <v>-70843.5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-48142.35</v>
          </cell>
          <cell r="BM105">
            <v>0</v>
          </cell>
          <cell r="BN105">
            <v>-6824</v>
          </cell>
          <cell r="BO105">
            <v>0</v>
          </cell>
          <cell r="BP105">
            <v>-3165</v>
          </cell>
          <cell r="BQ105">
            <v>0</v>
          </cell>
          <cell r="BR105">
            <v>-16113</v>
          </cell>
          <cell r="BS105">
            <v>0</v>
          </cell>
          <cell r="BT105">
            <v>-4978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-12216</v>
          </cell>
          <cell r="CB105">
            <v>0</v>
          </cell>
          <cell r="CC105">
            <v>-113287.29</v>
          </cell>
          <cell r="CD105">
            <v>0</v>
          </cell>
          <cell r="CE105">
            <v>0</v>
          </cell>
          <cell r="CF105">
            <v>-7310</v>
          </cell>
          <cell r="CG105">
            <v>0</v>
          </cell>
          <cell r="CH105">
            <v>0</v>
          </cell>
          <cell r="CI105">
            <v>-4860</v>
          </cell>
          <cell r="CJ105">
            <v>-125469</v>
          </cell>
          <cell r="CK105">
            <v>0</v>
          </cell>
          <cell r="CL105">
            <v>0</v>
          </cell>
        </row>
        <row r="106">
          <cell r="A106" t="str">
            <v>4301020106.509</v>
          </cell>
          <cell r="B106" t="str">
            <v>รายได้ค่ารักษาแรงงานต่างด้าว-เบิกจากส่วนกลาง OP</v>
          </cell>
          <cell r="C106">
            <v>10624</v>
          </cell>
          <cell r="D106">
            <v>0</v>
          </cell>
          <cell r="E106">
            <v>20185.32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819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2338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99920.49</v>
          </cell>
          <cell r="BD106">
            <v>2470</v>
          </cell>
          <cell r="BE106">
            <v>73244.009999999995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</row>
        <row r="107">
          <cell r="A107" t="str">
            <v>4301020106.510</v>
          </cell>
          <cell r="B107" t="str">
            <v>ส่วนต่างค่ารักษาที่สูงกว่าข้อตกลงในการจ่ายตาม DRG -แรงงานต่างด้าว - IP</v>
          </cell>
          <cell r="C107">
            <v>0</v>
          </cell>
          <cell r="D107">
            <v>0</v>
          </cell>
          <cell r="E107">
            <v>-5081.47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-6944.6</v>
          </cell>
          <cell r="M107">
            <v>0</v>
          </cell>
          <cell r="N107">
            <v>0</v>
          </cell>
          <cell r="O107">
            <v>-2638.32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-76044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-4435</v>
          </cell>
          <cell r="AJ107">
            <v>-6691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-5236</v>
          </cell>
          <cell r="AQ107">
            <v>0</v>
          </cell>
          <cell r="AR107">
            <v>0</v>
          </cell>
          <cell r="AS107">
            <v>-2014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-107.01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-18702.5</v>
          </cell>
          <cell r="BD107">
            <v>0</v>
          </cell>
          <cell r="BE107">
            <v>0</v>
          </cell>
          <cell r="BF107">
            <v>0</v>
          </cell>
          <cell r="BG107">
            <v>-71768.59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-47183.32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-1383242.44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-13505.51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</row>
        <row r="108">
          <cell r="A108" t="str">
            <v>4301020106.511</v>
          </cell>
          <cell r="B108" t="str">
            <v>ส่วนต่างค่ารักษาที่ต่ำกว่าข้อตกลงในการจ่ายตาม DRG -แรงงานต่างด้าว - IP</v>
          </cell>
          <cell r="C108">
            <v>0</v>
          </cell>
          <cell r="D108">
            <v>0</v>
          </cell>
          <cell r="E108">
            <v>1796.41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20688</v>
          </cell>
          <cell r="K108">
            <v>0</v>
          </cell>
          <cell r="L108">
            <v>0</v>
          </cell>
          <cell r="M108">
            <v>93482.8</v>
          </cell>
          <cell r="N108">
            <v>0</v>
          </cell>
          <cell r="O108">
            <v>8491.42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9776.2000000000007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1274</v>
          </cell>
          <cell r="AO108">
            <v>0</v>
          </cell>
          <cell r="AP108">
            <v>27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9761.36</v>
          </cell>
          <cell r="BD108">
            <v>0</v>
          </cell>
          <cell r="BE108">
            <v>0</v>
          </cell>
          <cell r="BF108">
            <v>0</v>
          </cell>
          <cell r="BG108">
            <v>-21214.77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715290.04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7415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1932.4</v>
          </cell>
          <cell r="CK108">
            <v>0</v>
          </cell>
          <cell r="CL108">
            <v>0</v>
          </cell>
        </row>
        <row r="109">
          <cell r="A109" t="str">
            <v>4301020106.512</v>
          </cell>
          <cell r="B109" t="str">
            <v xml:space="preserve">รายได้ค่ารักษาแรงงานต่างด้าว OP นอก CUP </v>
          </cell>
          <cell r="C109">
            <v>112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775</v>
          </cell>
          <cell r="L109">
            <v>0</v>
          </cell>
          <cell r="M109">
            <v>0</v>
          </cell>
          <cell r="N109">
            <v>0</v>
          </cell>
          <cell r="O109">
            <v>51080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1130</v>
          </cell>
          <cell r="U109">
            <v>340</v>
          </cell>
          <cell r="V109">
            <v>595</v>
          </cell>
          <cell r="W109">
            <v>118137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6305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2205</v>
          </cell>
          <cell r="AH109">
            <v>18668</v>
          </cell>
          <cell r="AI109">
            <v>56957</v>
          </cell>
          <cell r="AJ109">
            <v>2842</v>
          </cell>
          <cell r="AK109">
            <v>63724</v>
          </cell>
          <cell r="AL109">
            <v>0</v>
          </cell>
          <cell r="AM109">
            <v>0</v>
          </cell>
          <cell r="AN109">
            <v>1568</v>
          </cell>
          <cell r="AO109">
            <v>0</v>
          </cell>
          <cell r="AP109">
            <v>0</v>
          </cell>
          <cell r="AQ109">
            <v>0</v>
          </cell>
          <cell r="AR109">
            <v>450</v>
          </cell>
          <cell r="AS109">
            <v>0</v>
          </cell>
          <cell r="AT109">
            <v>0</v>
          </cell>
          <cell r="AU109">
            <v>722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33767</v>
          </cell>
          <cell r="BD109">
            <v>0</v>
          </cell>
          <cell r="BE109">
            <v>0</v>
          </cell>
          <cell r="BF109">
            <v>0</v>
          </cell>
          <cell r="BG109">
            <v>69636</v>
          </cell>
          <cell r="BH109">
            <v>0</v>
          </cell>
          <cell r="BI109">
            <v>5131</v>
          </cell>
          <cell r="BJ109">
            <v>0</v>
          </cell>
          <cell r="BK109">
            <v>37491</v>
          </cell>
          <cell r="BL109">
            <v>6407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278203</v>
          </cell>
          <cell r="BS109">
            <v>0</v>
          </cell>
          <cell r="BT109">
            <v>0</v>
          </cell>
          <cell r="BU109">
            <v>4342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</row>
        <row r="110">
          <cell r="A110" t="str">
            <v>4301020106.513</v>
          </cell>
          <cell r="B110" t="str">
            <v>รายได้ค่ารักษาแรงงานต่างด้าว IP นอก CUP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145987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318814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11765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8831</v>
          </cell>
          <cell r="AH110">
            <v>20921</v>
          </cell>
          <cell r="AI110">
            <v>18916</v>
          </cell>
          <cell r="AJ110">
            <v>2497</v>
          </cell>
          <cell r="AK110">
            <v>308062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289017.19</v>
          </cell>
          <cell r="BD110">
            <v>0</v>
          </cell>
          <cell r="BE110">
            <v>0</v>
          </cell>
          <cell r="BF110">
            <v>0</v>
          </cell>
          <cell r="BG110">
            <v>326808.3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81310</v>
          </cell>
          <cell r="BM110">
            <v>7980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668377</v>
          </cell>
          <cell r="BS110">
            <v>0</v>
          </cell>
          <cell r="BT110">
            <v>0</v>
          </cell>
          <cell r="BU110">
            <v>69788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</row>
        <row r="111">
          <cell r="A111" t="str">
            <v>4301020106.514</v>
          </cell>
          <cell r="B111" t="str">
            <v>รายได้ค่ารักษาแรงงานต่างด้าว-เบิกจากส่วนกลาง IP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92730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5612</v>
          </cell>
          <cell r="AO111">
            <v>0</v>
          </cell>
          <cell r="AP111">
            <v>0</v>
          </cell>
          <cell r="AQ111">
            <v>0</v>
          </cell>
          <cell r="AR111">
            <v>500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44730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500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16745.900000000001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</row>
        <row r="112">
          <cell r="A112" t="str">
            <v>4301020106.515</v>
          </cell>
          <cell r="B112" t="str">
            <v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v>
          </cell>
          <cell r="C112">
            <v>0</v>
          </cell>
          <cell r="D112">
            <v>0</v>
          </cell>
          <cell r="E112">
            <v>-1703.83</v>
          </cell>
          <cell r="F112">
            <v>0</v>
          </cell>
          <cell r="G112">
            <v>-4407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620</v>
          </cell>
          <cell r="N112">
            <v>0</v>
          </cell>
          <cell r="O112">
            <v>-4184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-8329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-8255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</row>
        <row r="113">
          <cell r="A113" t="str">
            <v>4301020106.516</v>
          </cell>
          <cell r="B113" t="str">
            <v>รายได้ค่าตรวจสุขภาพแรงงานต่างด้าว</v>
          </cell>
          <cell r="C113">
            <v>56500</v>
          </cell>
          <cell r="D113">
            <v>0</v>
          </cell>
          <cell r="E113">
            <v>46500</v>
          </cell>
          <cell r="F113">
            <v>0</v>
          </cell>
          <cell r="G113">
            <v>0</v>
          </cell>
          <cell r="H113">
            <v>0</v>
          </cell>
          <cell r="I113">
            <v>6000</v>
          </cell>
          <cell r="J113">
            <v>0</v>
          </cell>
          <cell r="K113">
            <v>0</v>
          </cell>
          <cell r="L113">
            <v>12000</v>
          </cell>
          <cell r="M113">
            <v>15700</v>
          </cell>
          <cell r="N113">
            <v>0</v>
          </cell>
          <cell r="O113">
            <v>1000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3000</v>
          </cell>
          <cell r="V113">
            <v>30250</v>
          </cell>
          <cell r="W113">
            <v>23000</v>
          </cell>
          <cell r="X113">
            <v>5500</v>
          </cell>
          <cell r="Y113">
            <v>0</v>
          </cell>
          <cell r="Z113">
            <v>0</v>
          </cell>
          <cell r="AA113">
            <v>0</v>
          </cell>
          <cell r="AB113">
            <v>26000</v>
          </cell>
          <cell r="AC113">
            <v>0</v>
          </cell>
          <cell r="AD113">
            <v>1000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2700</v>
          </cell>
          <cell r="AO113">
            <v>10500</v>
          </cell>
          <cell r="AP113">
            <v>32200</v>
          </cell>
          <cell r="AQ113">
            <v>5400</v>
          </cell>
          <cell r="AR113">
            <v>1000</v>
          </cell>
          <cell r="AS113">
            <v>0</v>
          </cell>
          <cell r="AT113">
            <v>0</v>
          </cell>
          <cell r="AU113">
            <v>18770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19000</v>
          </cell>
          <cell r="BF113">
            <v>0</v>
          </cell>
          <cell r="BG113">
            <v>13500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8000</v>
          </cell>
          <cell r="BN113">
            <v>0</v>
          </cell>
          <cell r="BO113">
            <v>0</v>
          </cell>
          <cell r="BP113">
            <v>8000</v>
          </cell>
          <cell r="BQ113">
            <v>7500</v>
          </cell>
          <cell r="BR113">
            <v>97060</v>
          </cell>
          <cell r="BS113">
            <v>0</v>
          </cell>
          <cell r="BT113">
            <v>0</v>
          </cell>
          <cell r="BU113">
            <v>1000</v>
          </cell>
          <cell r="BV113">
            <v>0</v>
          </cell>
          <cell r="BW113">
            <v>0</v>
          </cell>
          <cell r="BX113">
            <v>0</v>
          </cell>
          <cell r="BY113">
            <v>500</v>
          </cell>
          <cell r="BZ113">
            <v>1000</v>
          </cell>
          <cell r="CA113">
            <v>1000</v>
          </cell>
          <cell r="CB113">
            <v>500</v>
          </cell>
          <cell r="CC113">
            <v>8000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8000</v>
          </cell>
          <cell r="CK113">
            <v>0</v>
          </cell>
          <cell r="CL113">
            <v>10000</v>
          </cell>
        </row>
        <row r="114">
          <cell r="A114" t="str">
            <v>4301020106.517</v>
          </cell>
          <cell r="B114" t="str">
            <v>รายได้ค่าบริหารจัดการแรงงานต่างด้าว</v>
          </cell>
          <cell r="C114">
            <v>1951139.08</v>
          </cell>
          <cell r="D114">
            <v>16680.54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70409.03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8750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18400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14303</v>
          </cell>
          <cell r="AQ114">
            <v>0</v>
          </cell>
          <cell r="AR114">
            <v>0</v>
          </cell>
          <cell r="AS114">
            <v>0</v>
          </cell>
          <cell r="AT114">
            <v>60000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22026.73</v>
          </cell>
          <cell r="BU114">
            <v>0</v>
          </cell>
          <cell r="BV114">
            <v>73.16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292.64</v>
          </cell>
          <cell r="CL114">
            <v>0</v>
          </cell>
        </row>
        <row r="115">
          <cell r="A115" t="str">
            <v>4301020106.518</v>
          </cell>
          <cell r="B115" t="str">
            <v>รายได้แรงงานต่างด้าว- ค่าบริการทางการแพทย์(P&amp;P)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585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</row>
        <row r="116">
          <cell r="A116" t="str">
            <v>4301020106.701</v>
          </cell>
          <cell r="B116" t="str">
            <v>รายได้ค่ารักษาบุคคลที่มีปัญหาสถานะและสิทธิ OP นอก CUP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377</v>
          </cell>
          <cell r="H116">
            <v>85</v>
          </cell>
          <cell r="I116">
            <v>0</v>
          </cell>
          <cell r="J116">
            <v>0</v>
          </cell>
          <cell r="K116">
            <v>0</v>
          </cell>
          <cell r="L116">
            <v>1769</v>
          </cell>
          <cell r="M116">
            <v>0</v>
          </cell>
          <cell r="N116">
            <v>0</v>
          </cell>
          <cell r="O116">
            <v>10216</v>
          </cell>
          <cell r="P116">
            <v>262</v>
          </cell>
          <cell r="Q116">
            <v>0</v>
          </cell>
          <cell r="R116">
            <v>490</v>
          </cell>
          <cell r="S116">
            <v>23669</v>
          </cell>
          <cell r="T116">
            <v>7716</v>
          </cell>
          <cell r="U116">
            <v>0</v>
          </cell>
          <cell r="V116">
            <v>0</v>
          </cell>
          <cell r="W116">
            <v>978177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653.78</v>
          </cell>
          <cell r="AF116">
            <v>605</v>
          </cell>
          <cell r="AG116">
            <v>21271</v>
          </cell>
          <cell r="AH116">
            <v>0</v>
          </cell>
          <cell r="AI116">
            <v>0</v>
          </cell>
          <cell r="AJ116">
            <v>0</v>
          </cell>
          <cell r="AK116">
            <v>632727</v>
          </cell>
          <cell r="AL116">
            <v>0</v>
          </cell>
          <cell r="AM116">
            <v>1610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1711</v>
          </cell>
          <cell r="AS116">
            <v>0</v>
          </cell>
          <cell r="AT116">
            <v>0</v>
          </cell>
          <cell r="AU116">
            <v>455</v>
          </cell>
          <cell r="AV116">
            <v>0</v>
          </cell>
          <cell r="AW116">
            <v>973</v>
          </cell>
          <cell r="AX116">
            <v>0</v>
          </cell>
          <cell r="AY116">
            <v>0</v>
          </cell>
          <cell r="AZ116">
            <v>0</v>
          </cell>
          <cell r="BA116">
            <v>950</v>
          </cell>
          <cell r="BB116">
            <v>0</v>
          </cell>
          <cell r="BC116">
            <v>64656</v>
          </cell>
          <cell r="BD116">
            <v>0</v>
          </cell>
          <cell r="BE116">
            <v>276</v>
          </cell>
          <cell r="BF116">
            <v>0</v>
          </cell>
          <cell r="BG116">
            <v>74570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2375</v>
          </cell>
          <cell r="BM116">
            <v>0</v>
          </cell>
          <cell r="BN116">
            <v>0</v>
          </cell>
          <cell r="BO116">
            <v>6852.08</v>
          </cell>
          <cell r="BP116">
            <v>0</v>
          </cell>
          <cell r="BQ116">
            <v>0</v>
          </cell>
          <cell r="BR116">
            <v>251361</v>
          </cell>
          <cell r="BS116">
            <v>0</v>
          </cell>
          <cell r="BT116">
            <v>300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3893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2185</v>
          </cell>
          <cell r="CK116">
            <v>0</v>
          </cell>
          <cell r="CL116">
            <v>0</v>
          </cell>
        </row>
        <row r="117">
          <cell r="A117" t="str">
            <v>4301020106.703</v>
          </cell>
          <cell r="B117" t="str">
            <v>รายได้ค่ารักษาบุคคลที่มีปัญหาสถานะและสิทธิ  - เบิกจากส่วนกลาง OP</v>
          </cell>
          <cell r="C117">
            <v>756402</v>
          </cell>
          <cell r="D117">
            <v>0</v>
          </cell>
          <cell r="E117">
            <v>214358</v>
          </cell>
          <cell r="F117">
            <v>97381</v>
          </cell>
          <cell r="G117">
            <v>0</v>
          </cell>
          <cell r="H117">
            <v>0</v>
          </cell>
          <cell r="I117">
            <v>8126.33</v>
          </cell>
          <cell r="J117">
            <v>0</v>
          </cell>
          <cell r="K117">
            <v>0</v>
          </cell>
          <cell r="L117">
            <v>5625.62</v>
          </cell>
          <cell r="M117">
            <v>127970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150</v>
          </cell>
          <cell r="AG117">
            <v>88193.4</v>
          </cell>
          <cell r="AH117">
            <v>0</v>
          </cell>
          <cell r="AI117">
            <v>0</v>
          </cell>
          <cell r="AJ117">
            <v>0</v>
          </cell>
          <cell r="AK117">
            <v>2800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4189</v>
          </cell>
          <cell r="AQ117">
            <v>0</v>
          </cell>
          <cell r="AR117">
            <v>3788</v>
          </cell>
          <cell r="AS117">
            <v>0</v>
          </cell>
          <cell r="AT117">
            <v>4942</v>
          </cell>
          <cell r="AU117">
            <v>0</v>
          </cell>
          <cell r="AV117">
            <v>2525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399726.83</v>
          </cell>
          <cell r="BB117">
            <v>325</v>
          </cell>
          <cell r="BC117">
            <v>2635</v>
          </cell>
          <cell r="BD117">
            <v>0</v>
          </cell>
          <cell r="BE117">
            <v>0</v>
          </cell>
          <cell r="BF117">
            <v>52018</v>
          </cell>
          <cell r="BG117">
            <v>256195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5571</v>
          </cell>
          <cell r="BR117">
            <v>601342</v>
          </cell>
          <cell r="BS117">
            <v>345</v>
          </cell>
          <cell r="BT117">
            <v>0</v>
          </cell>
          <cell r="BU117">
            <v>0</v>
          </cell>
          <cell r="BV117">
            <v>0</v>
          </cell>
          <cell r="BW117">
            <v>1410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1220</v>
          </cell>
          <cell r="CC117">
            <v>0</v>
          </cell>
          <cell r="CD117">
            <v>0</v>
          </cell>
          <cell r="CE117">
            <v>98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</row>
        <row r="118">
          <cell r="A118" t="str">
            <v>4301020106.704</v>
          </cell>
          <cell r="B118" t="str">
            <v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-1303</v>
          </cell>
          <cell r="M118">
            <v>0</v>
          </cell>
          <cell r="N118">
            <v>0</v>
          </cell>
          <cell r="O118">
            <v>-1737</v>
          </cell>
          <cell r="P118">
            <v>0</v>
          </cell>
          <cell r="Q118">
            <v>0</v>
          </cell>
          <cell r="R118">
            <v>0</v>
          </cell>
          <cell r="S118">
            <v>-68810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-620925</v>
          </cell>
          <cell r="AA118">
            <v>0</v>
          </cell>
          <cell r="AB118">
            <v>0</v>
          </cell>
          <cell r="AC118">
            <v>0</v>
          </cell>
          <cell r="AD118">
            <v>-27370</v>
          </cell>
          <cell r="AE118">
            <v>-5605.21</v>
          </cell>
          <cell r="AF118">
            <v>0</v>
          </cell>
          <cell r="AG118">
            <v>-22409</v>
          </cell>
          <cell r="AH118">
            <v>-88823</v>
          </cell>
          <cell r="AI118">
            <v>-1182</v>
          </cell>
          <cell r="AJ118">
            <v>-13441.93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-5044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6907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-19243</v>
          </cell>
          <cell r="BD118">
            <v>0</v>
          </cell>
          <cell r="BE118">
            <v>0</v>
          </cell>
          <cell r="BF118">
            <v>0</v>
          </cell>
          <cell r="BG118">
            <v>-26789.5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</row>
        <row r="119">
          <cell r="A119" t="str">
            <v>4301020106.705</v>
          </cell>
          <cell r="B119" t="str">
            <v>ส่วนต่างค่ารักษาที่สูงกว่าข้อตกลงในการจ่ายตาม DRG บุคคลที่มีปัญหาสถานะและสิทธิ</v>
          </cell>
          <cell r="C119">
            <v>-1124121.32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-22032.81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-7133.88</v>
          </cell>
          <cell r="U119">
            <v>0</v>
          </cell>
          <cell r="V119">
            <v>0</v>
          </cell>
          <cell r="W119">
            <v>0</v>
          </cell>
          <cell r="X119">
            <v>-5461.28</v>
          </cell>
          <cell r="Y119">
            <v>-54426.59</v>
          </cell>
          <cell r="Z119">
            <v>-42230.559999999998</v>
          </cell>
          <cell r="AA119">
            <v>0</v>
          </cell>
          <cell r="AB119">
            <v>0</v>
          </cell>
          <cell r="AC119">
            <v>-111921.06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-4111.96</v>
          </cell>
          <cell r="AI119">
            <v>-3433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-947.4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-6475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-870322.09</v>
          </cell>
          <cell r="BD119">
            <v>-49727.3</v>
          </cell>
          <cell r="BE119">
            <v>-1975.04</v>
          </cell>
          <cell r="BF119">
            <v>0</v>
          </cell>
          <cell r="BG119">
            <v>-133463.65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-1629188.49</v>
          </cell>
          <cell r="BS119">
            <v>-345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</row>
        <row r="120">
          <cell r="A120" t="str">
            <v>4301020106.706</v>
          </cell>
          <cell r="B120" t="str">
            <v>ส่วนต่างค่ารักษาที่ต่ำกว่าข้อตกลงในการจ่ายตาม DRG บุคคลที่มีปัญหาสถานะและสิทธิ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85050.89</v>
          </cell>
          <cell r="J120">
            <v>0</v>
          </cell>
          <cell r="K120">
            <v>0</v>
          </cell>
          <cell r="L120">
            <v>0</v>
          </cell>
          <cell r="M120">
            <v>1000</v>
          </cell>
          <cell r="N120">
            <v>0</v>
          </cell>
          <cell r="O120">
            <v>44313.760000000002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1171.5999999999999</v>
          </cell>
          <cell r="U120">
            <v>0</v>
          </cell>
          <cell r="V120">
            <v>0</v>
          </cell>
          <cell r="W120">
            <v>138057.32</v>
          </cell>
          <cell r="X120">
            <v>25849.81</v>
          </cell>
          <cell r="Y120">
            <v>194970.68</v>
          </cell>
          <cell r="Z120">
            <v>104630.96</v>
          </cell>
          <cell r="AA120">
            <v>0</v>
          </cell>
          <cell r="AB120">
            <v>0</v>
          </cell>
          <cell r="AC120">
            <v>182830.37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17820</v>
          </cell>
          <cell r="AL120">
            <v>0</v>
          </cell>
          <cell r="AM120">
            <v>0</v>
          </cell>
          <cell r="AN120">
            <v>0</v>
          </cell>
          <cell r="AO120">
            <v>34862.04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487485.03</v>
          </cell>
          <cell r="BD120">
            <v>82529.09</v>
          </cell>
          <cell r="BE120">
            <v>174818.87</v>
          </cell>
          <cell r="BF120">
            <v>0</v>
          </cell>
          <cell r="BG120">
            <v>108460.24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717289.36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1948</v>
          </cell>
          <cell r="CK120">
            <v>0</v>
          </cell>
          <cell r="CL120">
            <v>0</v>
          </cell>
        </row>
        <row r="121">
          <cell r="A121" t="str">
            <v>4301020106.709</v>
          </cell>
          <cell r="B121" t="str">
            <v>รายได้ค่ารักษา-บุคคลที่มีปัญหาสถานะและสิทธิ OP ใน CUP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6315</v>
          </cell>
          <cell r="K121">
            <v>0</v>
          </cell>
          <cell r="L121">
            <v>1303</v>
          </cell>
          <cell r="M121">
            <v>0</v>
          </cell>
          <cell r="N121">
            <v>0</v>
          </cell>
          <cell r="O121">
            <v>72463</v>
          </cell>
          <cell r="P121">
            <v>0</v>
          </cell>
          <cell r="Q121">
            <v>11971</v>
          </cell>
          <cell r="R121">
            <v>0</v>
          </cell>
          <cell r="S121">
            <v>25914</v>
          </cell>
          <cell r="T121">
            <v>0</v>
          </cell>
          <cell r="U121">
            <v>0</v>
          </cell>
          <cell r="V121">
            <v>56450</v>
          </cell>
          <cell r="W121">
            <v>205931</v>
          </cell>
          <cell r="X121">
            <v>96999</v>
          </cell>
          <cell r="Y121">
            <v>929781</v>
          </cell>
          <cell r="Z121">
            <v>620925</v>
          </cell>
          <cell r="AA121">
            <v>137210</v>
          </cell>
          <cell r="AB121">
            <v>164965</v>
          </cell>
          <cell r="AC121">
            <v>1846165</v>
          </cell>
          <cell r="AD121">
            <v>27370</v>
          </cell>
          <cell r="AE121">
            <v>3277</v>
          </cell>
          <cell r="AF121">
            <v>3098</v>
          </cell>
          <cell r="AG121">
            <v>1138</v>
          </cell>
          <cell r="AH121">
            <v>88823</v>
          </cell>
          <cell r="AI121">
            <v>4615</v>
          </cell>
          <cell r="AJ121">
            <v>16801</v>
          </cell>
          <cell r="AK121">
            <v>699067</v>
          </cell>
          <cell r="AL121">
            <v>0</v>
          </cell>
          <cell r="AM121">
            <v>0</v>
          </cell>
          <cell r="AN121">
            <v>1489</v>
          </cell>
          <cell r="AO121">
            <v>78103</v>
          </cell>
          <cell r="AP121">
            <v>12989</v>
          </cell>
          <cell r="AQ121">
            <v>0</v>
          </cell>
          <cell r="AR121">
            <v>11814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438</v>
          </cell>
          <cell r="AX121">
            <v>0</v>
          </cell>
          <cell r="AY121">
            <v>0</v>
          </cell>
          <cell r="AZ121">
            <v>0</v>
          </cell>
          <cell r="BA121">
            <v>37128</v>
          </cell>
          <cell r="BB121">
            <v>0</v>
          </cell>
          <cell r="BC121">
            <v>523092</v>
          </cell>
          <cell r="BD121">
            <v>342317</v>
          </cell>
          <cell r="BE121">
            <v>152951.75</v>
          </cell>
          <cell r="BF121">
            <v>0</v>
          </cell>
          <cell r="BG121">
            <v>527400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72976</v>
          </cell>
          <cell r="BM121">
            <v>0</v>
          </cell>
          <cell r="BN121">
            <v>7146</v>
          </cell>
          <cell r="BO121">
            <v>0</v>
          </cell>
          <cell r="BP121">
            <v>0</v>
          </cell>
          <cell r="BQ121">
            <v>0</v>
          </cell>
          <cell r="BR121">
            <v>65140</v>
          </cell>
          <cell r="BS121">
            <v>0</v>
          </cell>
          <cell r="BT121">
            <v>0</v>
          </cell>
          <cell r="BU121">
            <v>163160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3194</v>
          </cell>
          <cell r="CC121">
            <v>6012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385</v>
          </cell>
          <cell r="CI121">
            <v>0</v>
          </cell>
          <cell r="CJ121">
            <v>12109</v>
          </cell>
          <cell r="CK121">
            <v>0</v>
          </cell>
          <cell r="CL121">
            <v>0</v>
          </cell>
        </row>
        <row r="122">
          <cell r="A122" t="str">
            <v>4301020106.710</v>
          </cell>
          <cell r="B122" t="str">
            <v>รายได้ค่ารักษาบุคคลที่มีปัญหาสถานะและสิทธิ  - เบิกจากส่วนกลาง IP</v>
          </cell>
          <cell r="C122">
            <v>3247394</v>
          </cell>
          <cell r="D122">
            <v>0</v>
          </cell>
          <cell r="E122">
            <v>2362</v>
          </cell>
          <cell r="F122">
            <v>0</v>
          </cell>
          <cell r="G122">
            <v>0</v>
          </cell>
          <cell r="H122">
            <v>0</v>
          </cell>
          <cell r="I122">
            <v>29616.15</v>
          </cell>
          <cell r="J122">
            <v>20386</v>
          </cell>
          <cell r="K122">
            <v>0</v>
          </cell>
          <cell r="L122">
            <v>0</v>
          </cell>
          <cell r="M122">
            <v>285934</v>
          </cell>
          <cell r="N122">
            <v>0</v>
          </cell>
          <cell r="O122">
            <v>175931</v>
          </cell>
          <cell r="P122">
            <v>0</v>
          </cell>
          <cell r="Q122">
            <v>0</v>
          </cell>
          <cell r="R122">
            <v>23260</v>
          </cell>
          <cell r="S122">
            <v>12367</v>
          </cell>
          <cell r="T122">
            <v>13070</v>
          </cell>
          <cell r="U122">
            <v>0</v>
          </cell>
          <cell r="V122">
            <v>14683</v>
          </cell>
          <cell r="W122">
            <v>3349923</v>
          </cell>
          <cell r="X122">
            <v>78126</v>
          </cell>
          <cell r="Y122">
            <v>313201</v>
          </cell>
          <cell r="Z122">
            <v>266575</v>
          </cell>
          <cell r="AA122">
            <v>50443.25</v>
          </cell>
          <cell r="AB122">
            <v>65871</v>
          </cell>
          <cell r="AC122">
            <v>1135496</v>
          </cell>
          <cell r="AD122">
            <v>45693</v>
          </cell>
          <cell r="AE122">
            <v>0</v>
          </cell>
          <cell r="AF122">
            <v>0</v>
          </cell>
          <cell r="AG122">
            <v>157000</v>
          </cell>
          <cell r="AH122">
            <v>63481</v>
          </cell>
          <cell r="AI122">
            <v>0</v>
          </cell>
          <cell r="AJ122">
            <v>5656</v>
          </cell>
          <cell r="AK122">
            <v>2088207.35</v>
          </cell>
          <cell r="AL122">
            <v>0</v>
          </cell>
          <cell r="AM122">
            <v>2840</v>
          </cell>
          <cell r="AN122">
            <v>0</v>
          </cell>
          <cell r="AO122">
            <v>21297</v>
          </cell>
          <cell r="AP122">
            <v>4653</v>
          </cell>
          <cell r="AQ122">
            <v>0</v>
          </cell>
          <cell r="AR122">
            <v>21183</v>
          </cell>
          <cell r="AS122">
            <v>0</v>
          </cell>
          <cell r="AT122">
            <v>0</v>
          </cell>
          <cell r="AU122">
            <v>3384</v>
          </cell>
          <cell r="AV122">
            <v>0</v>
          </cell>
          <cell r="AW122">
            <v>7820</v>
          </cell>
          <cell r="AX122">
            <v>0</v>
          </cell>
          <cell r="AY122">
            <v>0</v>
          </cell>
          <cell r="AZ122">
            <v>0</v>
          </cell>
          <cell r="BA122">
            <v>1906</v>
          </cell>
          <cell r="BB122">
            <v>0</v>
          </cell>
          <cell r="BC122">
            <v>1073892</v>
          </cell>
          <cell r="BD122">
            <v>211180</v>
          </cell>
          <cell r="BE122">
            <v>124814</v>
          </cell>
          <cell r="BF122">
            <v>0</v>
          </cell>
          <cell r="BG122">
            <v>1265803.7</v>
          </cell>
          <cell r="BH122">
            <v>1270.22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1016.17</v>
          </cell>
          <cell r="BP122">
            <v>0</v>
          </cell>
          <cell r="BQ122">
            <v>0</v>
          </cell>
          <cell r="BR122">
            <v>4532175</v>
          </cell>
          <cell r="BS122">
            <v>0</v>
          </cell>
          <cell r="BT122">
            <v>0</v>
          </cell>
          <cell r="BU122">
            <v>107633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11182.64</v>
          </cell>
          <cell r="CC122">
            <v>0</v>
          </cell>
          <cell r="CD122">
            <v>11055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</row>
        <row r="123">
          <cell r="A123" t="str">
            <v>4301020106.711</v>
          </cell>
          <cell r="B123" t="str">
            <v>ส่วนต่างค่ารักษาที่สูงกว่าเหมาจ่ายรายหัว-เงินอุดหนุนบุคคลที่มีปัญหาและสถานะและสิทธิ OP ใน CUP</v>
          </cell>
          <cell r="C123">
            <v>0</v>
          </cell>
          <cell r="D123">
            <v>0</v>
          </cell>
          <cell r="E123">
            <v>-189.88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-6315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-72463</v>
          </cell>
          <cell r="P123">
            <v>0</v>
          </cell>
          <cell r="Q123">
            <v>-11971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-56450</v>
          </cell>
          <cell r="W123">
            <v>-205931</v>
          </cell>
          <cell r="X123">
            <v>-6173</v>
          </cell>
          <cell r="Y123">
            <v>-80680</v>
          </cell>
          <cell r="Z123">
            <v>0</v>
          </cell>
          <cell r="AA123">
            <v>-75777.64</v>
          </cell>
          <cell r="AB123">
            <v>0</v>
          </cell>
          <cell r="AC123">
            <v>-1846165</v>
          </cell>
          <cell r="AD123">
            <v>0</v>
          </cell>
          <cell r="AE123">
            <v>0</v>
          </cell>
          <cell r="AF123">
            <v>-9093</v>
          </cell>
          <cell r="AG123">
            <v>0</v>
          </cell>
          <cell r="AH123">
            <v>0</v>
          </cell>
          <cell r="AI123">
            <v>0</v>
          </cell>
          <cell r="AJ123">
            <v>-2372</v>
          </cell>
          <cell r="AK123">
            <v>0</v>
          </cell>
          <cell r="AL123">
            <v>0</v>
          </cell>
          <cell r="AM123">
            <v>-1610</v>
          </cell>
          <cell r="AN123">
            <v>0</v>
          </cell>
          <cell r="AO123">
            <v>-78103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-438</v>
          </cell>
          <cell r="AX123">
            <v>0</v>
          </cell>
          <cell r="AY123">
            <v>0</v>
          </cell>
          <cell r="AZ123">
            <v>0</v>
          </cell>
          <cell r="BA123">
            <v>-126527</v>
          </cell>
          <cell r="BB123">
            <v>0</v>
          </cell>
          <cell r="BC123">
            <v>-523092</v>
          </cell>
          <cell r="BD123">
            <v>-33556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-75351</v>
          </cell>
          <cell r="BM123">
            <v>0</v>
          </cell>
          <cell r="BN123">
            <v>-7146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-98556.37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-3792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-385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</row>
        <row r="124">
          <cell r="A124" t="str">
            <v>4301020106.712</v>
          </cell>
          <cell r="B124" t="str">
            <v>รายได้เงินอุดหนุนเหมาจ่ายรายหัวสำหรับบุคคลที่มีปัญหาสถานะและสิทธิ</v>
          </cell>
          <cell r="C124">
            <v>0</v>
          </cell>
          <cell r="D124">
            <v>42192.14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7032.02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54067.42</v>
          </cell>
          <cell r="Y124">
            <v>301572.47999999998</v>
          </cell>
          <cell r="Z124">
            <v>794647.47</v>
          </cell>
          <cell r="AA124">
            <v>0</v>
          </cell>
          <cell r="AB124">
            <v>49073.05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326199</v>
          </cell>
          <cell r="AL124">
            <v>0</v>
          </cell>
          <cell r="AM124">
            <v>5728.52</v>
          </cell>
          <cell r="AN124">
            <v>0</v>
          </cell>
          <cell r="AO124">
            <v>0</v>
          </cell>
          <cell r="AP124">
            <v>0</v>
          </cell>
          <cell r="AQ124">
            <v>2813</v>
          </cell>
          <cell r="AR124">
            <v>46412</v>
          </cell>
          <cell r="AS124">
            <v>0</v>
          </cell>
          <cell r="AT124">
            <v>16449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507357.2</v>
          </cell>
          <cell r="BE124">
            <v>1331148.29</v>
          </cell>
          <cell r="BF124">
            <v>204669.31</v>
          </cell>
          <cell r="BG124">
            <v>1822751.63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37937.360000000001</v>
          </cell>
          <cell r="BP124">
            <v>0</v>
          </cell>
          <cell r="BQ124">
            <v>0</v>
          </cell>
          <cell r="BR124">
            <v>378403.39</v>
          </cell>
          <cell r="BS124">
            <v>7032.02</v>
          </cell>
          <cell r="BT124">
            <v>5625.62</v>
          </cell>
          <cell r="BU124">
            <v>-13423</v>
          </cell>
          <cell r="BV124">
            <v>0</v>
          </cell>
          <cell r="BW124">
            <v>4384.62</v>
          </cell>
          <cell r="BX124">
            <v>12448.91</v>
          </cell>
          <cell r="BY124">
            <v>0</v>
          </cell>
          <cell r="BZ124">
            <v>0</v>
          </cell>
          <cell r="CA124">
            <v>10140.83</v>
          </cell>
          <cell r="CB124">
            <v>78136.66</v>
          </cell>
          <cell r="CC124">
            <v>19303.29</v>
          </cell>
          <cell r="CD124">
            <v>0</v>
          </cell>
          <cell r="CE124">
            <v>17286.86</v>
          </cell>
          <cell r="CF124">
            <v>0</v>
          </cell>
          <cell r="CG124">
            <v>0</v>
          </cell>
          <cell r="CH124">
            <v>9844.83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</row>
        <row r="125">
          <cell r="A125" t="str">
            <v>4301020108.101</v>
          </cell>
          <cell r="B125" t="str">
            <v>รายได้เงินนอกงบประมาณ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80000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</row>
        <row r="126">
          <cell r="A126" t="str">
            <v>4301030102.101</v>
          </cell>
          <cell r="B126" t="str">
            <v>รายได้ค่าเช่าอสังหาริมทรัพย์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6400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</row>
        <row r="127">
          <cell r="A127" t="str">
            <v>4301030104.101</v>
          </cell>
          <cell r="B127" t="str">
            <v>รายได้ค่าเช่าอื่น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4400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5000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5000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39000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300</v>
          </cell>
          <cell r="BP127">
            <v>1500</v>
          </cell>
          <cell r="BQ127">
            <v>0</v>
          </cell>
          <cell r="BR127">
            <v>261544.92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</row>
        <row r="128">
          <cell r="A128" t="str">
            <v>4302010106.101</v>
          </cell>
          <cell r="B128" t="str">
            <v>รายได้จากการช่วยเหลือเพื่อการดำเนินงานจาก อปท.</v>
          </cell>
          <cell r="C128">
            <v>0</v>
          </cell>
          <cell r="D128">
            <v>163900</v>
          </cell>
          <cell r="E128">
            <v>194930</v>
          </cell>
          <cell r="F128">
            <v>259150</v>
          </cell>
          <cell r="G128">
            <v>52600</v>
          </cell>
          <cell r="H128">
            <v>520436.92</v>
          </cell>
          <cell r="I128">
            <v>0</v>
          </cell>
          <cell r="J128">
            <v>240000</v>
          </cell>
          <cell r="K128">
            <v>262850</v>
          </cell>
          <cell r="L128">
            <v>286400</v>
          </cell>
          <cell r="M128">
            <v>350329</v>
          </cell>
          <cell r="N128">
            <v>58250</v>
          </cell>
          <cell r="O128">
            <v>0</v>
          </cell>
          <cell r="P128">
            <v>209443</v>
          </cell>
          <cell r="Q128">
            <v>718110</v>
          </cell>
          <cell r="R128">
            <v>0</v>
          </cell>
          <cell r="S128">
            <v>72445</v>
          </cell>
          <cell r="T128">
            <v>320500</v>
          </cell>
          <cell r="U128">
            <v>401950</v>
          </cell>
          <cell r="V128">
            <v>57450</v>
          </cell>
          <cell r="W128">
            <v>0</v>
          </cell>
          <cell r="X128">
            <v>25080</v>
          </cell>
          <cell r="Y128">
            <v>140000</v>
          </cell>
          <cell r="Z128">
            <v>56340</v>
          </cell>
          <cell r="AA128">
            <v>59507</v>
          </cell>
          <cell r="AB128">
            <v>79780</v>
          </cell>
          <cell r="AC128">
            <v>0</v>
          </cell>
          <cell r="AD128">
            <v>308030</v>
          </cell>
          <cell r="AE128">
            <v>148090</v>
          </cell>
          <cell r="AF128">
            <v>1500</v>
          </cell>
          <cell r="AG128">
            <v>0</v>
          </cell>
          <cell r="AH128">
            <v>568073.5</v>
          </cell>
          <cell r="AI128">
            <v>0</v>
          </cell>
          <cell r="AJ128">
            <v>296185</v>
          </cell>
          <cell r="AK128">
            <v>200000</v>
          </cell>
          <cell r="AL128">
            <v>146000</v>
          </cell>
          <cell r="AM128">
            <v>73205</v>
          </cell>
          <cell r="AN128">
            <v>335000</v>
          </cell>
          <cell r="AO128">
            <v>418198</v>
          </cell>
          <cell r="AP128">
            <v>233722</v>
          </cell>
          <cell r="AQ128">
            <v>158000</v>
          </cell>
          <cell r="AR128">
            <v>511055</v>
          </cell>
          <cell r="AS128">
            <v>172800</v>
          </cell>
          <cell r="AT128">
            <v>0</v>
          </cell>
          <cell r="AU128">
            <v>263800</v>
          </cell>
          <cell r="AV128">
            <v>431900</v>
          </cell>
          <cell r="AW128">
            <v>140100</v>
          </cell>
          <cell r="AX128">
            <v>171688</v>
          </cell>
          <cell r="AY128">
            <v>207390</v>
          </cell>
          <cell r="AZ128">
            <v>20000</v>
          </cell>
          <cell r="BA128">
            <v>712185</v>
          </cell>
          <cell r="BB128">
            <v>63510</v>
          </cell>
          <cell r="BC128">
            <v>393100</v>
          </cell>
          <cell r="BD128">
            <v>40000</v>
          </cell>
          <cell r="BE128">
            <v>0</v>
          </cell>
          <cell r="BF128">
            <v>0</v>
          </cell>
          <cell r="BG128">
            <v>349730</v>
          </cell>
          <cell r="BH128">
            <v>196700</v>
          </cell>
          <cell r="BI128">
            <v>91750</v>
          </cell>
          <cell r="BJ128">
            <v>0</v>
          </cell>
          <cell r="BK128">
            <v>39864</v>
          </cell>
          <cell r="BL128">
            <v>635664</v>
          </cell>
          <cell r="BM128">
            <v>0</v>
          </cell>
          <cell r="BN128">
            <v>0</v>
          </cell>
          <cell r="BO128">
            <v>0</v>
          </cell>
          <cell r="BP128">
            <v>340520</v>
          </cell>
          <cell r="BQ128">
            <v>5000</v>
          </cell>
          <cell r="BR128">
            <v>0</v>
          </cell>
          <cell r="BS128">
            <v>96950</v>
          </cell>
          <cell r="BT128">
            <v>158200</v>
          </cell>
          <cell r="BU128">
            <v>170000</v>
          </cell>
          <cell r="BV128">
            <v>187980</v>
          </cell>
          <cell r="BW128">
            <v>215486</v>
          </cell>
          <cell r="BX128">
            <v>259680</v>
          </cell>
          <cell r="BY128">
            <v>186895</v>
          </cell>
          <cell r="BZ128">
            <v>593305</v>
          </cell>
          <cell r="CA128">
            <v>314255</v>
          </cell>
          <cell r="CB128">
            <v>0</v>
          </cell>
          <cell r="CC128">
            <v>0</v>
          </cell>
          <cell r="CD128">
            <v>208000</v>
          </cell>
          <cell r="CE128">
            <v>628598.84</v>
          </cell>
          <cell r="CF128">
            <v>242735</v>
          </cell>
          <cell r="CG128">
            <v>290590</v>
          </cell>
          <cell r="CH128">
            <v>57840</v>
          </cell>
          <cell r="CI128">
            <v>77480</v>
          </cell>
          <cell r="CJ128">
            <v>171469</v>
          </cell>
          <cell r="CK128">
            <v>0</v>
          </cell>
          <cell r="CL128">
            <v>0</v>
          </cell>
        </row>
        <row r="129">
          <cell r="A129" t="str">
            <v>4302010199.101</v>
          </cell>
          <cell r="B129" t="str">
            <v>รายได้จากการช่วยเหลือเพื่อการดำเนินงานอื่น</v>
          </cell>
          <cell r="C129">
            <v>117500</v>
          </cell>
          <cell r="D129">
            <v>1200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794309</v>
          </cell>
          <cell r="N129">
            <v>172000</v>
          </cell>
          <cell r="O129">
            <v>93440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128667.45</v>
          </cell>
          <cell r="AA129">
            <v>16820</v>
          </cell>
          <cell r="AB129">
            <v>0</v>
          </cell>
          <cell r="AC129">
            <v>0</v>
          </cell>
          <cell r="AD129">
            <v>130086</v>
          </cell>
          <cell r="AE129">
            <v>0</v>
          </cell>
          <cell r="AF129">
            <v>14122.83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420000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60460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4700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13450</v>
          </cell>
          <cell r="BI129">
            <v>4000000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600000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30000</v>
          </cell>
          <cell r="CE129">
            <v>0</v>
          </cell>
          <cell r="CF129">
            <v>0</v>
          </cell>
          <cell r="CG129">
            <v>0</v>
          </cell>
          <cell r="CH129">
            <v>10000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</row>
        <row r="130">
          <cell r="A130" t="str">
            <v>4302020107.101</v>
          </cell>
          <cell r="B130" t="str">
            <v>รายได้จากการช่วยเหลือเพื่อการลงทุนจากอปท.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1010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78280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</row>
        <row r="131">
          <cell r="A131" t="str">
            <v>4302020199.101</v>
          </cell>
          <cell r="B131" t="str">
            <v>รายได้จากการช่วยเหลือเพื่อการลงทุนอื่น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500000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</row>
        <row r="132">
          <cell r="A132" t="str">
            <v>4302020199.102</v>
          </cell>
          <cell r="B132" t="str">
            <v>รายได้จากการช่วยเหลือเพื่อการดำเนินงานจากหน่วยงานภาครัฐ</v>
          </cell>
          <cell r="C132">
            <v>0</v>
          </cell>
          <cell r="D132">
            <v>102000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18400</v>
          </cell>
          <cell r="N132">
            <v>0</v>
          </cell>
          <cell r="O132">
            <v>0</v>
          </cell>
          <cell r="P132">
            <v>31300</v>
          </cell>
          <cell r="Q132">
            <v>0</v>
          </cell>
          <cell r="R132">
            <v>0</v>
          </cell>
          <cell r="S132">
            <v>4950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800000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380000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150000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20000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65000</v>
          </cell>
          <cell r="CA132">
            <v>0</v>
          </cell>
          <cell r="CB132">
            <v>0</v>
          </cell>
          <cell r="CC132">
            <v>0</v>
          </cell>
          <cell r="CD132">
            <v>288860</v>
          </cell>
          <cell r="CE132">
            <v>0</v>
          </cell>
          <cell r="CF132">
            <v>250000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</row>
        <row r="133">
          <cell r="A133" t="str">
            <v>4302030101.101</v>
          </cell>
          <cell r="B133" t="str">
            <v>รายได้จากการรับบริจาค-เงินสดและรายการเทียบเท่าเงินสด</v>
          </cell>
          <cell r="C133">
            <v>376864</v>
          </cell>
          <cell r="D133">
            <v>0</v>
          </cell>
          <cell r="E133">
            <v>25713.32</v>
          </cell>
          <cell r="F133">
            <v>246900</v>
          </cell>
          <cell r="G133">
            <v>0</v>
          </cell>
          <cell r="H133">
            <v>431726.86</v>
          </cell>
          <cell r="I133">
            <v>31764</v>
          </cell>
          <cell r="J133">
            <v>654372.34</v>
          </cell>
          <cell r="K133">
            <v>38154.35</v>
          </cell>
          <cell r="L133">
            <v>8000</v>
          </cell>
          <cell r="M133">
            <v>49800</v>
          </cell>
          <cell r="N133">
            <v>2669</v>
          </cell>
          <cell r="O133">
            <v>303506</v>
          </cell>
          <cell r="P133">
            <v>6505</v>
          </cell>
          <cell r="Q133">
            <v>0</v>
          </cell>
          <cell r="R133">
            <v>20190</v>
          </cell>
          <cell r="S133">
            <v>12220</v>
          </cell>
          <cell r="T133">
            <v>1000</v>
          </cell>
          <cell r="U133">
            <v>45876</v>
          </cell>
          <cell r="V133">
            <v>96278.65</v>
          </cell>
          <cell r="W133">
            <v>2458520.59</v>
          </cell>
          <cell r="X133">
            <v>3640.6</v>
          </cell>
          <cell r="Y133">
            <v>104660</v>
          </cell>
          <cell r="Z133">
            <v>94142.01</v>
          </cell>
          <cell r="AA133">
            <v>85280</v>
          </cell>
          <cell r="AB133">
            <v>13200</v>
          </cell>
          <cell r="AC133">
            <v>18850</v>
          </cell>
          <cell r="AD133">
            <v>346222</v>
          </cell>
          <cell r="AE133">
            <v>44685</v>
          </cell>
          <cell r="AF133">
            <v>1500</v>
          </cell>
          <cell r="AG133">
            <v>4500</v>
          </cell>
          <cell r="AH133">
            <v>0</v>
          </cell>
          <cell r="AI133">
            <v>3831.98</v>
          </cell>
          <cell r="AJ133">
            <v>979333.5</v>
          </cell>
          <cell r="AK133">
            <v>8287518.5700000003</v>
          </cell>
          <cell r="AL133">
            <v>0</v>
          </cell>
          <cell r="AM133">
            <v>75406</v>
          </cell>
          <cell r="AN133">
            <v>1603830.53</v>
          </cell>
          <cell r="AO133">
            <v>1500</v>
          </cell>
          <cell r="AP133">
            <v>0</v>
          </cell>
          <cell r="AQ133">
            <v>0</v>
          </cell>
          <cell r="AR133">
            <v>4846603.25</v>
          </cell>
          <cell r="AS133">
            <v>0</v>
          </cell>
          <cell r="AT133">
            <v>0</v>
          </cell>
          <cell r="AU133">
            <v>15194</v>
          </cell>
          <cell r="AV133">
            <v>10000</v>
          </cell>
          <cell r="AW133">
            <v>8429</v>
          </cell>
          <cell r="AX133">
            <v>441659.5</v>
          </cell>
          <cell r="AY133">
            <v>30100</v>
          </cell>
          <cell r="AZ133">
            <v>0</v>
          </cell>
          <cell r="BA133">
            <v>0</v>
          </cell>
          <cell r="BB133">
            <v>169279</v>
          </cell>
          <cell r="BC133">
            <v>5187163.9400000004</v>
          </cell>
          <cell r="BD133">
            <v>11011</v>
          </cell>
          <cell r="BE133">
            <v>229837</v>
          </cell>
          <cell r="BF133">
            <v>3000</v>
          </cell>
          <cell r="BG133">
            <v>97362</v>
          </cell>
          <cell r="BH133">
            <v>26986</v>
          </cell>
          <cell r="BI133">
            <v>0</v>
          </cell>
          <cell r="BJ133">
            <v>8000</v>
          </cell>
          <cell r="BK133">
            <v>0</v>
          </cell>
          <cell r="BL133">
            <v>0</v>
          </cell>
          <cell r="BM133">
            <v>80000</v>
          </cell>
          <cell r="BN133">
            <v>42623</v>
          </cell>
          <cell r="BO133">
            <v>10000</v>
          </cell>
          <cell r="BP133">
            <v>0</v>
          </cell>
          <cell r="BQ133">
            <v>0</v>
          </cell>
          <cell r="BR133">
            <v>8831702.5199999996</v>
          </cell>
          <cell r="BS133">
            <v>4500</v>
          </cell>
          <cell r="BT133">
            <v>179700</v>
          </cell>
          <cell r="BU133">
            <v>0</v>
          </cell>
          <cell r="BV133">
            <v>0</v>
          </cell>
          <cell r="BW133">
            <v>152982.76999999999</v>
          </cell>
          <cell r="BX133">
            <v>3015000</v>
          </cell>
          <cell r="BY133">
            <v>0</v>
          </cell>
          <cell r="BZ133">
            <v>4225</v>
          </cell>
          <cell r="CA133">
            <v>3040</v>
          </cell>
          <cell r="CB133">
            <v>10</v>
          </cell>
          <cell r="CC133">
            <v>5000</v>
          </cell>
          <cell r="CD133">
            <v>20000</v>
          </cell>
          <cell r="CE133">
            <v>697510</v>
          </cell>
          <cell r="CF133">
            <v>0</v>
          </cell>
          <cell r="CG133">
            <v>200000</v>
          </cell>
          <cell r="CH133">
            <v>0</v>
          </cell>
          <cell r="CI133">
            <v>0</v>
          </cell>
          <cell r="CJ133">
            <v>5000</v>
          </cell>
          <cell r="CK133">
            <v>0</v>
          </cell>
          <cell r="CL133">
            <v>214720.12</v>
          </cell>
        </row>
        <row r="134">
          <cell r="A134" t="str">
            <v>4302030101.102</v>
          </cell>
          <cell r="B134" t="str">
            <v>รายได้จากการรับบริจาค-สินทรัพย์อื่น</v>
          </cell>
          <cell r="C134">
            <v>0</v>
          </cell>
          <cell r="D134">
            <v>0</v>
          </cell>
          <cell r="E134">
            <v>31961.41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233395.92</v>
          </cell>
          <cell r="N134">
            <v>0</v>
          </cell>
          <cell r="O134">
            <v>11493999.91</v>
          </cell>
          <cell r="P134">
            <v>37333.35</v>
          </cell>
          <cell r="Q134">
            <v>186775.81</v>
          </cell>
          <cell r="R134">
            <v>0</v>
          </cell>
          <cell r="S134">
            <v>11990</v>
          </cell>
          <cell r="T134">
            <v>30842</v>
          </cell>
          <cell r="U134">
            <v>0</v>
          </cell>
          <cell r="V134">
            <v>0</v>
          </cell>
          <cell r="W134">
            <v>6766445.9400000004</v>
          </cell>
          <cell r="X134">
            <v>0</v>
          </cell>
          <cell r="Y134">
            <v>0</v>
          </cell>
          <cell r="Z134">
            <v>0</v>
          </cell>
          <cell r="AA134">
            <v>635888.34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3452767.73</v>
          </cell>
          <cell r="AI134">
            <v>0</v>
          </cell>
          <cell r="AJ134">
            <v>0</v>
          </cell>
          <cell r="AK134">
            <v>12410156.880000001</v>
          </cell>
          <cell r="AL134">
            <v>0</v>
          </cell>
          <cell r="AM134">
            <v>293300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41645</v>
          </cell>
          <cell r="AU134">
            <v>0</v>
          </cell>
          <cell r="AV134">
            <v>0</v>
          </cell>
          <cell r="AW134">
            <v>290272.5</v>
          </cell>
          <cell r="AX134">
            <v>225680</v>
          </cell>
          <cell r="AY134">
            <v>0</v>
          </cell>
          <cell r="AZ134">
            <v>0</v>
          </cell>
          <cell r="BA134">
            <v>664684.99</v>
          </cell>
          <cell r="BB134">
            <v>9817042.4900000002</v>
          </cell>
          <cell r="BC134">
            <v>17382293.41</v>
          </cell>
          <cell r="BD134">
            <v>207956.31</v>
          </cell>
          <cell r="BE134">
            <v>0</v>
          </cell>
          <cell r="BF134">
            <v>0</v>
          </cell>
          <cell r="BG134">
            <v>3202664.96</v>
          </cell>
          <cell r="BH134">
            <v>0</v>
          </cell>
          <cell r="BI134">
            <v>181124.73</v>
          </cell>
          <cell r="BJ134">
            <v>7790.86</v>
          </cell>
          <cell r="BK134">
            <v>15640.24</v>
          </cell>
          <cell r="BL134">
            <v>467372.79</v>
          </cell>
          <cell r="BM134">
            <v>126527.33</v>
          </cell>
          <cell r="BN134">
            <v>1844908.98</v>
          </cell>
          <cell r="BO134">
            <v>0</v>
          </cell>
          <cell r="BP134">
            <v>0</v>
          </cell>
          <cell r="BQ134">
            <v>0</v>
          </cell>
          <cell r="BR134">
            <v>2890000</v>
          </cell>
          <cell r="BS134">
            <v>47600</v>
          </cell>
          <cell r="BT134">
            <v>0</v>
          </cell>
          <cell r="BU134">
            <v>2886491.49</v>
          </cell>
          <cell r="BV134">
            <v>0</v>
          </cell>
          <cell r="BW134">
            <v>9600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351066.72</v>
          </cell>
          <cell r="CC134">
            <v>0</v>
          </cell>
          <cell r="CD134">
            <v>0</v>
          </cell>
          <cell r="CE134">
            <v>913397.29</v>
          </cell>
          <cell r="CF134">
            <v>0</v>
          </cell>
          <cell r="CG134">
            <v>0</v>
          </cell>
          <cell r="CH134">
            <v>457142.88</v>
          </cell>
          <cell r="CI134">
            <v>0</v>
          </cell>
          <cell r="CJ134">
            <v>0</v>
          </cell>
          <cell r="CK134">
            <v>927760.01</v>
          </cell>
          <cell r="CL134">
            <v>4583.71</v>
          </cell>
        </row>
        <row r="135">
          <cell r="A135" t="str">
            <v>4302040101.101</v>
          </cell>
          <cell r="B135" t="str">
            <v>พักรับเงินงบอุดหนุน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</row>
        <row r="136">
          <cell r="A136" t="str">
            <v>4303010101.101</v>
          </cell>
          <cell r="B136" t="str">
            <v>รายได้ดอกเบี้ยจากสถาบันการเงิน</v>
          </cell>
          <cell r="C136">
            <v>1109709.8500000001</v>
          </cell>
          <cell r="D136">
            <v>5113.9799999999996</v>
          </cell>
          <cell r="E136">
            <v>93885.47</v>
          </cell>
          <cell r="F136">
            <v>0</v>
          </cell>
          <cell r="G136">
            <v>73261.59</v>
          </cell>
          <cell r="H136">
            <v>38276.9</v>
          </cell>
          <cell r="I136">
            <v>233980.24</v>
          </cell>
          <cell r="J136">
            <v>182869.8</v>
          </cell>
          <cell r="K136">
            <v>82846.66</v>
          </cell>
          <cell r="L136">
            <v>91209.33</v>
          </cell>
          <cell r="M136">
            <v>80542.23</v>
          </cell>
          <cell r="N136">
            <v>12096.69</v>
          </cell>
          <cell r="O136">
            <v>306860.84000000003</v>
          </cell>
          <cell r="P136">
            <v>196687.22</v>
          </cell>
          <cell r="Q136">
            <v>207013.49</v>
          </cell>
          <cell r="R136">
            <v>230437.53</v>
          </cell>
          <cell r="S136">
            <v>30536.1</v>
          </cell>
          <cell r="T136">
            <v>123473.85</v>
          </cell>
          <cell r="U136">
            <v>86574.56</v>
          </cell>
          <cell r="V136">
            <v>49784.47</v>
          </cell>
          <cell r="W136">
            <v>0</v>
          </cell>
          <cell r="X136">
            <v>59592.76</v>
          </cell>
          <cell r="Y136">
            <v>220625.66</v>
          </cell>
          <cell r="Z136">
            <v>118126.3</v>
          </cell>
          <cell r="AA136">
            <v>28591.67</v>
          </cell>
          <cell r="AB136">
            <v>50625.23</v>
          </cell>
          <cell r="AC136">
            <v>2690.1</v>
          </cell>
          <cell r="AD136">
            <v>182021.29</v>
          </cell>
          <cell r="AE136">
            <v>47201.69</v>
          </cell>
          <cell r="AF136">
            <v>39021.67</v>
          </cell>
          <cell r="AG136">
            <v>125114.31</v>
          </cell>
          <cell r="AH136">
            <v>96599.33</v>
          </cell>
          <cell r="AI136">
            <v>220708.92</v>
          </cell>
          <cell r="AJ136">
            <v>0</v>
          </cell>
          <cell r="AK136">
            <v>934014.84</v>
          </cell>
          <cell r="AL136">
            <v>103422.68</v>
          </cell>
          <cell r="AM136">
            <v>122377.42</v>
          </cell>
          <cell r="AN136">
            <v>114936.31</v>
          </cell>
          <cell r="AO136">
            <v>72268.240000000005</v>
          </cell>
          <cell r="AP136">
            <v>85662.92</v>
          </cell>
          <cell r="AQ136">
            <v>32341.360000000001</v>
          </cell>
          <cell r="AR136">
            <v>230805.76000000001</v>
          </cell>
          <cell r="AS136">
            <v>112560.66</v>
          </cell>
          <cell r="AT136">
            <v>45199.72</v>
          </cell>
          <cell r="AU136">
            <v>49486.41</v>
          </cell>
          <cell r="AV136">
            <v>94082.3</v>
          </cell>
          <cell r="AW136">
            <v>60010.68</v>
          </cell>
          <cell r="AX136">
            <v>49603.89</v>
          </cell>
          <cell r="AY136">
            <v>91138.05</v>
          </cell>
          <cell r="AZ136">
            <v>93585.08</v>
          </cell>
          <cell r="BA136">
            <v>392738.9</v>
          </cell>
          <cell r="BB136">
            <v>62839.9</v>
          </cell>
          <cell r="BC136">
            <v>1182122.02</v>
          </cell>
          <cell r="BD136">
            <v>169635.71</v>
          </cell>
          <cell r="BE136">
            <v>46502.78</v>
          </cell>
          <cell r="BF136">
            <v>7361.26</v>
          </cell>
          <cell r="BG136">
            <v>106200.61</v>
          </cell>
          <cell r="BH136">
            <v>37442.65</v>
          </cell>
          <cell r="BI136">
            <v>11100.02</v>
          </cell>
          <cell r="BJ136">
            <v>133306.62</v>
          </cell>
          <cell r="BK136">
            <v>137795.9</v>
          </cell>
          <cell r="BL136">
            <v>501538.06</v>
          </cell>
          <cell r="BM136">
            <v>159405.51999999999</v>
          </cell>
          <cell r="BN136">
            <v>116048.15</v>
          </cell>
          <cell r="BO136">
            <v>103389.37</v>
          </cell>
          <cell r="BP136">
            <v>126959.54</v>
          </cell>
          <cell r="BQ136">
            <v>94623.64</v>
          </cell>
          <cell r="BR136">
            <v>4667784.84</v>
          </cell>
          <cell r="BS136">
            <v>142263.39000000001</v>
          </cell>
          <cell r="BT136">
            <v>4571.54</v>
          </cell>
          <cell r="BU136">
            <v>155915.92000000001</v>
          </cell>
          <cell r="BV136">
            <v>17977.59</v>
          </cell>
          <cell r="BW136">
            <v>0</v>
          </cell>
          <cell r="BX136">
            <v>0</v>
          </cell>
          <cell r="BY136">
            <v>48742.28</v>
          </cell>
          <cell r="BZ136">
            <v>78367.98</v>
          </cell>
          <cell r="CA136">
            <v>77666.259999999995</v>
          </cell>
          <cell r="CB136">
            <v>77283.929999999993</v>
          </cell>
          <cell r="CC136">
            <v>242656.47</v>
          </cell>
          <cell r="CD136">
            <v>186445.23</v>
          </cell>
          <cell r="CE136">
            <v>221184.47</v>
          </cell>
          <cell r="CF136">
            <v>98251.01</v>
          </cell>
          <cell r="CG136">
            <v>117236.35</v>
          </cell>
          <cell r="CH136">
            <v>2551.17</v>
          </cell>
          <cell r="CI136">
            <v>31808.57</v>
          </cell>
          <cell r="CJ136">
            <v>183609.57</v>
          </cell>
          <cell r="CK136">
            <v>66748.55</v>
          </cell>
          <cell r="CL136">
            <v>81593.570000000007</v>
          </cell>
        </row>
        <row r="137">
          <cell r="A137" t="str">
            <v>4306010104.101</v>
          </cell>
          <cell r="B137" t="str">
            <v>รายรับจากการขายอาคารและสิ่งปลูกสร้าง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7411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</row>
        <row r="138">
          <cell r="A138" t="str">
            <v>4306010110.101</v>
          </cell>
          <cell r="B138" t="str">
            <v>รายรับจากการขายครุภัณฑ์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12312.07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3440</v>
          </cell>
          <cell r="X138">
            <v>0</v>
          </cell>
          <cell r="Y138">
            <v>2850</v>
          </cell>
          <cell r="Z138">
            <v>3000</v>
          </cell>
          <cell r="AA138">
            <v>1500</v>
          </cell>
          <cell r="AB138">
            <v>0</v>
          </cell>
          <cell r="AC138">
            <v>4600</v>
          </cell>
          <cell r="AD138">
            <v>1600</v>
          </cell>
          <cell r="AE138">
            <v>0</v>
          </cell>
          <cell r="AF138">
            <v>5295</v>
          </cell>
          <cell r="AG138">
            <v>4500</v>
          </cell>
          <cell r="AH138">
            <v>2270</v>
          </cell>
          <cell r="AI138">
            <v>0</v>
          </cell>
          <cell r="AJ138">
            <v>850</v>
          </cell>
          <cell r="AK138">
            <v>60000</v>
          </cell>
          <cell r="AL138">
            <v>0</v>
          </cell>
          <cell r="AM138">
            <v>4250</v>
          </cell>
          <cell r="AN138">
            <v>0</v>
          </cell>
          <cell r="AO138">
            <v>0</v>
          </cell>
          <cell r="AP138">
            <v>0</v>
          </cell>
          <cell r="AQ138">
            <v>7500</v>
          </cell>
          <cell r="AR138">
            <v>3800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3100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2500</v>
          </cell>
          <cell r="BQ138">
            <v>0</v>
          </cell>
          <cell r="BR138">
            <v>271000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</row>
        <row r="139">
          <cell r="A139" t="str">
            <v>4306010110.102</v>
          </cell>
          <cell r="B139" t="str">
            <v>รายรับจากการขายวัสดุที่ใช้แล้ว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400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74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</row>
        <row r="140">
          <cell r="A140" t="str">
            <v>4307010103.201</v>
          </cell>
          <cell r="B140" t="str">
            <v>บัญชีรายได้ระหว่างหน่วยงาน - หน่วยงานรับเงินงบบุคลากรจากรัฐบาล</v>
          </cell>
          <cell r="C140">
            <v>224651083.77000001</v>
          </cell>
          <cell r="D140">
            <v>27733601.329999998</v>
          </cell>
          <cell r="E140">
            <v>34325245.880000003</v>
          </cell>
          <cell r="F140">
            <v>37075173.759999998</v>
          </cell>
          <cell r="G140">
            <v>17152467.41</v>
          </cell>
          <cell r="H140">
            <v>39188206.210000001</v>
          </cell>
          <cell r="I140">
            <v>42338292.689999998</v>
          </cell>
          <cell r="J140">
            <v>43807131.869999997</v>
          </cell>
          <cell r="K140">
            <v>30199332.09</v>
          </cell>
          <cell r="L140">
            <v>24716880.219999999</v>
          </cell>
          <cell r="M140">
            <v>72795451.980000004</v>
          </cell>
          <cell r="N140">
            <v>303836</v>
          </cell>
          <cell r="O140">
            <v>86825943.629999995</v>
          </cell>
          <cell r="P140">
            <v>24359542.050000001</v>
          </cell>
          <cell r="Q140">
            <v>27751852.559999999</v>
          </cell>
          <cell r="R140">
            <v>40971421.530000001</v>
          </cell>
          <cell r="S140">
            <v>29087910.789999999</v>
          </cell>
          <cell r="T140">
            <v>21575925.890000001</v>
          </cell>
          <cell r="U140">
            <v>26260280.289999999</v>
          </cell>
          <cell r="V140">
            <v>13335490.93</v>
          </cell>
          <cell r="W140">
            <v>259237111.28</v>
          </cell>
          <cell r="X140">
            <v>24378953.699999999</v>
          </cell>
          <cell r="Y140">
            <v>37602545.549999997</v>
          </cell>
          <cell r="Z140">
            <v>25375226.440000001</v>
          </cell>
          <cell r="AA140">
            <v>13762993.220000001</v>
          </cell>
          <cell r="AB140">
            <v>24375914.41</v>
          </cell>
          <cell r="AC140">
            <v>25217321.710000001</v>
          </cell>
          <cell r="AD140">
            <v>70980610.599999994</v>
          </cell>
          <cell r="AE140">
            <v>28692257.030000001</v>
          </cell>
          <cell r="AF140">
            <v>24009125</v>
          </cell>
          <cell r="AG140">
            <v>22971584.640000001</v>
          </cell>
          <cell r="AH140">
            <v>45053128.350000001</v>
          </cell>
          <cell r="AI140">
            <v>23711231.109999999</v>
          </cell>
          <cell r="AJ140">
            <v>9959346.9199999999</v>
          </cell>
          <cell r="AK140">
            <v>359152624.25999999</v>
          </cell>
          <cell r="AL140">
            <v>25917705.149999999</v>
          </cell>
          <cell r="AM140">
            <v>20920251.260000002</v>
          </cell>
          <cell r="AN140">
            <v>54694311.490000002</v>
          </cell>
          <cell r="AO140">
            <v>50457540.259999998</v>
          </cell>
          <cell r="AP140">
            <v>31766491.43</v>
          </cell>
          <cell r="AQ140">
            <v>14261530</v>
          </cell>
          <cell r="AR140">
            <v>56608457.18</v>
          </cell>
          <cell r="AS140">
            <v>24894614.440000001</v>
          </cell>
          <cell r="AT140">
            <v>31945448.23</v>
          </cell>
          <cell r="AU140">
            <v>48928137.799999997</v>
          </cell>
          <cell r="AV140">
            <v>24515620.190000001</v>
          </cell>
          <cell r="AW140">
            <v>18674240.780000001</v>
          </cell>
          <cell r="AX140">
            <v>34661115.939999998</v>
          </cell>
          <cell r="AY140">
            <v>20878461.649999999</v>
          </cell>
          <cell r="AZ140">
            <v>17969358.059999999</v>
          </cell>
          <cell r="BA140">
            <v>94280445.409999996</v>
          </cell>
          <cell r="BB140">
            <v>18634742.899999999</v>
          </cell>
          <cell r="BC140">
            <v>251782260.81999999</v>
          </cell>
          <cell r="BD140">
            <v>60595493.979999997</v>
          </cell>
          <cell r="BE140">
            <v>28077142.899999999</v>
          </cell>
          <cell r="BF140">
            <v>18692573.41</v>
          </cell>
          <cell r="BG140">
            <v>105014091.43000001</v>
          </cell>
          <cell r="BH140">
            <v>16463374.199999999</v>
          </cell>
          <cell r="BI140">
            <v>3954340.07</v>
          </cell>
          <cell r="BJ140">
            <v>8546241.2699999996</v>
          </cell>
          <cell r="BK140">
            <v>6146886.7599999998</v>
          </cell>
          <cell r="BL140">
            <v>145972020.81</v>
          </cell>
          <cell r="BM140">
            <v>45542800.049999997</v>
          </cell>
          <cell r="BN140">
            <v>29570008.350000001</v>
          </cell>
          <cell r="BO140">
            <v>50252477.409999996</v>
          </cell>
          <cell r="BP140">
            <v>31317882.460000001</v>
          </cell>
          <cell r="BQ140">
            <v>16029980.85</v>
          </cell>
          <cell r="BR140">
            <v>596519374.79999995</v>
          </cell>
          <cell r="BS140">
            <v>39306697.740000002</v>
          </cell>
          <cell r="BT140">
            <v>36642297.780000001</v>
          </cell>
          <cell r="BU140">
            <v>88186735.439999998</v>
          </cell>
          <cell r="BV140">
            <v>8923517.2599999998</v>
          </cell>
          <cell r="BW140">
            <v>28143631.949999999</v>
          </cell>
          <cell r="BX140">
            <v>65883103.920000002</v>
          </cell>
          <cell r="BY140">
            <v>25937728.190000001</v>
          </cell>
          <cell r="BZ140">
            <v>19327900.23</v>
          </cell>
          <cell r="CA140">
            <v>24363496.989999998</v>
          </cell>
          <cell r="CB140">
            <v>33685432.259999998</v>
          </cell>
          <cell r="CC140">
            <v>58942501.130000003</v>
          </cell>
          <cell r="CD140">
            <v>35795372.869999997</v>
          </cell>
          <cell r="CE140">
            <v>51523571.289999999</v>
          </cell>
          <cell r="CF140">
            <v>22364792.23</v>
          </cell>
          <cell r="CG140">
            <v>24515619.16</v>
          </cell>
          <cell r="CH140">
            <v>14887879.43</v>
          </cell>
          <cell r="CI140">
            <v>18879295.420000002</v>
          </cell>
          <cell r="CJ140">
            <v>55714311.090000004</v>
          </cell>
          <cell r="CK140">
            <v>5073112.9400000004</v>
          </cell>
          <cell r="CL140">
            <v>6754880.2400000002</v>
          </cell>
        </row>
        <row r="141">
          <cell r="A141" t="str">
            <v>4307010104.101</v>
          </cell>
          <cell r="B141" t="str">
            <v>บัญชีรายได้ระหว่างหน่วยงาน - หน่วยงานรับเงินงบลงทุนจากรัฐบาล</v>
          </cell>
          <cell r="C141">
            <v>32186862.210000001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45435338.700000003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63092960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59351127.530000001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8161820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40009000</v>
          </cell>
          <cell r="BB141">
            <v>0</v>
          </cell>
          <cell r="BC141">
            <v>53072000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2565000</v>
          </cell>
          <cell r="BI141">
            <v>0</v>
          </cell>
          <cell r="BJ141">
            <v>0</v>
          </cell>
          <cell r="BK141">
            <v>0</v>
          </cell>
          <cell r="BL141">
            <v>13039880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17698500</v>
          </cell>
          <cell r="BS141">
            <v>0</v>
          </cell>
          <cell r="BT141">
            <v>0</v>
          </cell>
          <cell r="BU141">
            <v>0</v>
          </cell>
          <cell r="BV141">
            <v>4904640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2790400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</row>
        <row r="142">
          <cell r="A142" t="str">
            <v>4307010105.101</v>
          </cell>
          <cell r="B142" t="str">
            <v>บัญชีรายได้ระหว่างหน่วยงาน - หน่วยงานรับเงินงบดำเนินงานจากรัฐบาล</v>
          </cell>
          <cell r="C142">
            <v>12707512.970000001</v>
          </cell>
          <cell r="D142">
            <v>203390</v>
          </cell>
          <cell r="E142">
            <v>1280642.43</v>
          </cell>
          <cell r="F142">
            <v>0</v>
          </cell>
          <cell r="G142">
            <v>57583</v>
          </cell>
          <cell r="H142">
            <v>4500</v>
          </cell>
          <cell r="I142">
            <v>72906.8</v>
          </cell>
          <cell r="J142">
            <v>19418.400000000001</v>
          </cell>
          <cell r="K142">
            <v>0</v>
          </cell>
          <cell r="L142">
            <v>0</v>
          </cell>
          <cell r="M142">
            <v>45000</v>
          </cell>
          <cell r="N142">
            <v>0</v>
          </cell>
          <cell r="O142">
            <v>12793942.640000001</v>
          </cell>
          <cell r="P142">
            <v>357.6</v>
          </cell>
          <cell r="Q142">
            <v>38374.879999999997</v>
          </cell>
          <cell r="R142">
            <v>7560400</v>
          </cell>
          <cell r="S142">
            <v>15750</v>
          </cell>
          <cell r="T142">
            <v>4500</v>
          </cell>
          <cell r="U142">
            <v>0</v>
          </cell>
          <cell r="V142">
            <v>0</v>
          </cell>
          <cell r="W142">
            <v>18461036</v>
          </cell>
          <cell r="X142">
            <v>34083.279999999999</v>
          </cell>
          <cell r="Y142">
            <v>639729.93999999994</v>
          </cell>
          <cell r="Z142">
            <v>32826.080000000002</v>
          </cell>
          <cell r="AA142">
            <v>83595.539999999994</v>
          </cell>
          <cell r="AB142">
            <v>35986.44</v>
          </cell>
          <cell r="AC142">
            <v>703000.36</v>
          </cell>
          <cell r="AD142">
            <v>94121.14</v>
          </cell>
          <cell r="AE142">
            <v>256365.06</v>
          </cell>
          <cell r="AF142">
            <v>338282.89</v>
          </cell>
          <cell r="AG142">
            <v>1775022</v>
          </cell>
          <cell r="AH142">
            <v>65709.16</v>
          </cell>
          <cell r="AI142">
            <v>46687.32</v>
          </cell>
          <cell r="AJ142">
            <v>3614.02</v>
          </cell>
          <cell r="AK142">
            <v>30084302.059999999</v>
          </cell>
          <cell r="AL142">
            <v>51425.74</v>
          </cell>
          <cell r="AM142">
            <v>35790.78</v>
          </cell>
          <cell r="AN142">
            <v>117465.52</v>
          </cell>
          <cell r="AO142">
            <v>0</v>
          </cell>
          <cell r="AP142">
            <v>106024.48</v>
          </cell>
          <cell r="AQ142">
            <v>0</v>
          </cell>
          <cell r="AR142">
            <v>154362.20000000001</v>
          </cell>
          <cell r="AS142">
            <v>33685.919999999998</v>
          </cell>
          <cell r="AT142">
            <v>60042.76</v>
          </cell>
          <cell r="AU142">
            <v>67730.86</v>
          </cell>
          <cell r="AV142">
            <v>111303.96</v>
          </cell>
          <cell r="AW142">
            <v>14091.08</v>
          </cell>
          <cell r="AX142">
            <v>93005.05</v>
          </cell>
          <cell r="AY142">
            <v>3000</v>
          </cell>
          <cell r="AZ142">
            <v>21470.76</v>
          </cell>
          <cell r="BA142">
            <v>2522244.91</v>
          </cell>
          <cell r="BB142">
            <v>10234.36</v>
          </cell>
          <cell r="BC142">
            <v>19530405.649999999</v>
          </cell>
          <cell r="BD142">
            <v>289382.59000000003</v>
          </cell>
          <cell r="BE142">
            <v>6564.6</v>
          </cell>
          <cell r="BF142">
            <v>0</v>
          </cell>
          <cell r="BG142">
            <v>25068.6</v>
          </cell>
          <cell r="BH142">
            <v>2700</v>
          </cell>
          <cell r="BI142">
            <v>0</v>
          </cell>
          <cell r="BJ142">
            <v>2053.06</v>
          </cell>
          <cell r="BK142">
            <v>0</v>
          </cell>
          <cell r="BL142">
            <v>14773251.550000001</v>
          </cell>
          <cell r="BM142">
            <v>37017.32</v>
          </cell>
          <cell r="BN142">
            <v>8948.08</v>
          </cell>
          <cell r="BO142">
            <v>43158.87</v>
          </cell>
          <cell r="BP142">
            <v>24002.400000000001</v>
          </cell>
          <cell r="BQ142">
            <v>4624.3</v>
          </cell>
          <cell r="BR142">
            <v>52186101.590000004</v>
          </cell>
          <cell r="BS142">
            <v>0</v>
          </cell>
          <cell r="BT142">
            <v>0</v>
          </cell>
          <cell r="BU142">
            <v>1415.76</v>
          </cell>
          <cell r="BV142">
            <v>0</v>
          </cell>
          <cell r="BW142">
            <v>306.36</v>
          </cell>
          <cell r="BX142">
            <v>303.42</v>
          </cell>
          <cell r="BY142">
            <v>958.32</v>
          </cell>
          <cell r="BZ142">
            <v>0</v>
          </cell>
          <cell r="CA142">
            <v>919.08</v>
          </cell>
          <cell r="CB142">
            <v>914.28</v>
          </cell>
          <cell r="CC142">
            <v>306.36</v>
          </cell>
          <cell r="CD142">
            <v>4858.62</v>
          </cell>
          <cell r="CE142">
            <v>7203.96</v>
          </cell>
          <cell r="CF142">
            <v>1836236</v>
          </cell>
          <cell r="CG142">
            <v>18350.560000000001</v>
          </cell>
          <cell r="CH142">
            <v>0</v>
          </cell>
          <cell r="CI142">
            <v>0</v>
          </cell>
          <cell r="CJ142">
            <v>837872.8</v>
          </cell>
          <cell r="CK142">
            <v>4242.63</v>
          </cell>
          <cell r="CL142">
            <v>306.36</v>
          </cell>
        </row>
        <row r="143">
          <cell r="A143" t="str">
            <v>4307010106.101</v>
          </cell>
          <cell r="B143" t="str">
            <v>บัญชีรายได้ระหว่างหน่วยงาน - หน่วยงานรับเงินงบอุดหนุนจากรัฐบาล</v>
          </cell>
          <cell r="C143">
            <v>150000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1422.93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170000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941070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40000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476000</v>
          </cell>
          <cell r="BI143">
            <v>0</v>
          </cell>
          <cell r="BJ143">
            <v>0</v>
          </cell>
          <cell r="BK143">
            <v>0</v>
          </cell>
          <cell r="BL143">
            <v>560000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1083760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</row>
        <row r="144">
          <cell r="A144" t="str">
            <v>4307010107.101</v>
          </cell>
          <cell r="B144" t="str">
            <v>บัญชีรายได้ระหว่างหน่วยงาน - หน่วยงานรับเงินงบรายจ่ายอื่นจากรัฐบาล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</row>
        <row r="145">
          <cell r="A145" t="str">
            <v>4307010108.101</v>
          </cell>
          <cell r="B145" t="str">
            <v>บัญชีรายได้ระหว่างหน่วยงาน - หน่วยงานรับเงินงบกลางจากรัฐบาล</v>
          </cell>
          <cell r="C145">
            <v>19821066.77</v>
          </cell>
          <cell r="D145">
            <v>2312733.7999999998</v>
          </cell>
          <cell r="E145">
            <v>0</v>
          </cell>
          <cell r="F145">
            <v>1515957.07</v>
          </cell>
          <cell r="G145">
            <v>651501.48</v>
          </cell>
          <cell r="H145">
            <v>1479882.31</v>
          </cell>
          <cell r="I145">
            <v>1797132.19</v>
          </cell>
          <cell r="J145">
            <v>1744919.83</v>
          </cell>
          <cell r="K145">
            <v>1156123.3600000001</v>
          </cell>
          <cell r="L145">
            <v>1005980.22</v>
          </cell>
          <cell r="M145">
            <v>2839878.31</v>
          </cell>
          <cell r="N145">
            <v>0</v>
          </cell>
          <cell r="O145">
            <v>3707693.55</v>
          </cell>
          <cell r="P145">
            <v>934650.35</v>
          </cell>
          <cell r="Q145">
            <v>1049329.3700000001</v>
          </cell>
          <cell r="R145">
            <v>8133829.04</v>
          </cell>
          <cell r="S145">
            <v>1106885.6299999999</v>
          </cell>
          <cell r="T145">
            <v>796616.08</v>
          </cell>
          <cell r="U145">
            <v>912464.23</v>
          </cell>
          <cell r="V145">
            <v>500557.02</v>
          </cell>
          <cell r="W145">
            <v>11390155.57</v>
          </cell>
          <cell r="X145">
            <v>857170.08</v>
          </cell>
          <cell r="Y145">
            <v>1160429.29</v>
          </cell>
          <cell r="Z145">
            <v>1014843.76</v>
          </cell>
          <cell r="AA145">
            <v>446357.63</v>
          </cell>
          <cell r="AB145">
            <v>700327.58</v>
          </cell>
          <cell r="AC145">
            <v>674951.61</v>
          </cell>
          <cell r="AD145">
            <v>2422496</v>
          </cell>
          <cell r="AE145">
            <v>823941.47</v>
          </cell>
          <cell r="AF145">
            <v>929932.67</v>
          </cell>
          <cell r="AG145">
            <v>1019258.58</v>
          </cell>
          <cell r="AH145">
            <v>1492505.26</v>
          </cell>
          <cell r="AI145">
            <v>735036.9</v>
          </cell>
          <cell r="AJ145">
            <v>333136.11</v>
          </cell>
          <cell r="AK145">
            <v>16419620.710000001</v>
          </cell>
          <cell r="AL145">
            <v>1051381.6000000001</v>
          </cell>
          <cell r="AM145">
            <v>834846.59</v>
          </cell>
          <cell r="AN145">
            <v>2001132.35</v>
          </cell>
          <cell r="AO145">
            <v>1671671.23</v>
          </cell>
          <cell r="AP145">
            <v>1214507.52</v>
          </cell>
          <cell r="AQ145">
            <v>401684.1</v>
          </cell>
          <cell r="AR145">
            <v>2435486.2200000002</v>
          </cell>
          <cell r="AS145">
            <v>1251291.6100000001</v>
          </cell>
          <cell r="AT145">
            <v>1202314.32</v>
          </cell>
          <cell r="AU145">
            <v>2041669.51</v>
          </cell>
          <cell r="AV145">
            <v>840143.74</v>
          </cell>
          <cell r="AW145">
            <v>579787.26</v>
          </cell>
          <cell r="AX145">
            <v>1399365.55</v>
          </cell>
          <cell r="AY145">
            <v>706966.47</v>
          </cell>
          <cell r="AZ145">
            <v>829722.79</v>
          </cell>
          <cell r="BA145">
            <v>3410306.44</v>
          </cell>
          <cell r="BB145">
            <v>836175.13</v>
          </cell>
          <cell r="BC145">
            <v>13794030.33</v>
          </cell>
          <cell r="BD145">
            <v>2317368.15</v>
          </cell>
          <cell r="BE145">
            <v>897548.75</v>
          </cell>
          <cell r="BF145">
            <v>461469</v>
          </cell>
          <cell r="BG145">
            <v>4443534.9000000004</v>
          </cell>
          <cell r="BH145">
            <v>591350.74</v>
          </cell>
          <cell r="BI145">
            <v>190666.45</v>
          </cell>
          <cell r="BJ145">
            <v>404026.48</v>
          </cell>
          <cell r="BK145">
            <v>262220.96000000002</v>
          </cell>
          <cell r="BL145">
            <v>6906177.3700000001</v>
          </cell>
          <cell r="BM145">
            <v>1806926.25</v>
          </cell>
          <cell r="BN145">
            <v>1243010.22</v>
          </cell>
          <cell r="BO145">
            <v>2133511.15</v>
          </cell>
          <cell r="BP145">
            <v>1298509.6499999999</v>
          </cell>
          <cell r="BQ145">
            <v>713449.9</v>
          </cell>
          <cell r="BR145">
            <v>35577544.109999999</v>
          </cell>
          <cell r="BS145">
            <v>1567698.91</v>
          </cell>
          <cell r="BT145">
            <v>1430957.8</v>
          </cell>
          <cell r="BU145">
            <v>3590685.3</v>
          </cell>
          <cell r="BV145">
            <v>396690.36</v>
          </cell>
          <cell r="BW145">
            <v>1152005.82</v>
          </cell>
          <cell r="BX145">
            <v>2439010.9300000002</v>
          </cell>
          <cell r="BY145">
            <v>1102855.07</v>
          </cell>
          <cell r="BZ145">
            <v>770379.25</v>
          </cell>
          <cell r="CA145">
            <v>1088026.58</v>
          </cell>
          <cell r="CB145">
            <v>1491366.89</v>
          </cell>
          <cell r="CC145">
            <v>2420149.11</v>
          </cell>
          <cell r="CD145">
            <v>1550207.98</v>
          </cell>
          <cell r="CE145">
            <v>1883289.21</v>
          </cell>
          <cell r="CF145">
            <v>919592.85</v>
          </cell>
          <cell r="CG145">
            <v>782467.45</v>
          </cell>
          <cell r="CH145">
            <v>638600.49</v>
          </cell>
          <cell r="CI145">
            <v>413638.21</v>
          </cell>
          <cell r="CJ145">
            <v>2437506.73</v>
          </cell>
          <cell r="CK145">
            <v>230535.14</v>
          </cell>
          <cell r="CL145">
            <v>258410.46</v>
          </cell>
        </row>
        <row r="146">
          <cell r="A146" t="str">
            <v>4307010110.101</v>
          </cell>
          <cell r="B146" t="str">
            <v>บัญชีรายได้ระหว่างหน่วยงาน - หน่วยงานรับเงินกู้จากรัฐบาล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</row>
        <row r="147">
          <cell r="A147" t="str">
            <v>4308010101.101</v>
          </cell>
          <cell r="B147" t="str">
            <v>รายได้ระหว่างหน่วยงาน-หน่วยงานรับเงินนอกงบประมาณจากกรมบัญชีกลาง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</row>
        <row r="148">
          <cell r="A148" t="str">
            <v>4308010105.101</v>
          </cell>
          <cell r="B148" t="str">
            <v>รายได้ระหว่างหน่วยงาน-ปรับเงินฝากคลัง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5819713.6799999997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</row>
        <row r="149">
          <cell r="A149" t="str">
            <v>4308010106.101</v>
          </cell>
          <cell r="B149" t="str">
            <v>รายได้ระหว่างหน่วยงาน-หน่วยงานรับเงินจากหน่วยงานอื่น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32047</v>
          </cell>
          <cell r="BC149">
            <v>0</v>
          </cell>
          <cell r="BD149">
            <v>2400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</row>
        <row r="150">
          <cell r="A150" t="str">
            <v>4308010111.101</v>
          </cell>
          <cell r="B150" t="str">
            <v>รายได้ระหว่างหน่วยงาน - หน่วยงานรับเงินถอนคืนรายได้จากรัฐบาล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3653.3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</row>
        <row r="151">
          <cell r="A151" t="str">
            <v>4308010117.101</v>
          </cell>
          <cell r="B151" t="str">
            <v>รายได้ระหว่างหน่วยงาน -เงินทดรองราชการ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</row>
        <row r="152">
          <cell r="A152" t="str">
            <v>4308010118.101</v>
          </cell>
          <cell r="B152" t="str">
            <v>รายได้ระหว่างกัน-ภายในกรมเดียวกัน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525720.80000000005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</row>
        <row r="153">
          <cell r="A153" t="str">
            <v>4313010101.101</v>
          </cell>
          <cell r="B153" t="str">
            <v>หนี้สูญได้รับคืน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83234</v>
          </cell>
          <cell r="P153">
            <v>0</v>
          </cell>
          <cell r="Q153">
            <v>5593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5791</v>
          </cell>
          <cell r="Y153">
            <v>0</v>
          </cell>
          <cell r="Z153">
            <v>0</v>
          </cell>
          <cell r="AA153">
            <v>8687</v>
          </cell>
          <cell r="AB153">
            <v>13333</v>
          </cell>
          <cell r="AC153">
            <v>28643.06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8632.5</v>
          </cell>
          <cell r="AK153">
            <v>176811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9275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41763.31</v>
          </cell>
          <cell r="BE153">
            <v>0</v>
          </cell>
          <cell r="BF153">
            <v>0</v>
          </cell>
          <cell r="BG153">
            <v>15469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33282.300000000003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</row>
        <row r="154">
          <cell r="A154" t="str">
            <v>4313010103.101</v>
          </cell>
          <cell r="B154" t="str">
            <v>รายได้ค่าปรับ</v>
          </cell>
          <cell r="C154">
            <v>30292.2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284140.78999999998</v>
          </cell>
          <cell r="J154">
            <v>210533.76000000001</v>
          </cell>
          <cell r="K154">
            <v>0</v>
          </cell>
          <cell r="L154">
            <v>0</v>
          </cell>
          <cell r="M154">
            <v>233.26</v>
          </cell>
          <cell r="N154">
            <v>0</v>
          </cell>
          <cell r="O154">
            <v>15151.5</v>
          </cell>
          <cell r="P154">
            <v>90074</v>
          </cell>
          <cell r="Q154">
            <v>969041.89</v>
          </cell>
          <cell r="R154">
            <v>267629.8</v>
          </cell>
          <cell r="S154">
            <v>0</v>
          </cell>
          <cell r="T154">
            <v>45128.78</v>
          </cell>
          <cell r="U154">
            <v>0</v>
          </cell>
          <cell r="V154">
            <v>0</v>
          </cell>
          <cell r="W154">
            <v>507340.7</v>
          </cell>
          <cell r="X154">
            <v>3128</v>
          </cell>
          <cell r="Y154">
            <v>0</v>
          </cell>
          <cell r="Z154">
            <v>17100</v>
          </cell>
          <cell r="AA154">
            <v>0</v>
          </cell>
          <cell r="AB154">
            <v>17630</v>
          </cell>
          <cell r="AC154">
            <v>1960</v>
          </cell>
          <cell r="AD154">
            <v>255788</v>
          </cell>
          <cell r="AE154">
            <v>0</v>
          </cell>
          <cell r="AF154">
            <v>0</v>
          </cell>
          <cell r="AG154">
            <v>4180</v>
          </cell>
          <cell r="AH154">
            <v>18750</v>
          </cell>
          <cell r="AI154">
            <v>0</v>
          </cell>
          <cell r="AJ154">
            <v>35802</v>
          </cell>
          <cell r="AK154">
            <v>837338.73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92427.74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84114.01</v>
          </cell>
          <cell r="BB154">
            <v>0</v>
          </cell>
          <cell r="BC154">
            <v>155852.18</v>
          </cell>
          <cell r="BD154">
            <v>0</v>
          </cell>
          <cell r="BE154">
            <v>0</v>
          </cell>
          <cell r="BF154">
            <v>0</v>
          </cell>
          <cell r="BG154">
            <v>328992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345018.43</v>
          </cell>
          <cell r="BM154">
            <v>55658.16</v>
          </cell>
          <cell r="BN154">
            <v>47433.279999999999</v>
          </cell>
          <cell r="BO154">
            <v>83142.92</v>
          </cell>
          <cell r="BP154">
            <v>0</v>
          </cell>
          <cell r="BQ154">
            <v>2516.64</v>
          </cell>
          <cell r="BR154">
            <v>2305521.75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225750</v>
          </cell>
          <cell r="CB154">
            <v>0</v>
          </cell>
          <cell r="CC154">
            <v>0</v>
          </cell>
          <cell r="CD154">
            <v>96596.78</v>
          </cell>
          <cell r="CE154">
            <v>118125.6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</row>
        <row r="155">
          <cell r="A155" t="str">
            <v>4313010199.101</v>
          </cell>
          <cell r="B155" t="str">
            <v>รายได้ค่าวัสดุ/อุปกรณ์/น้ำยา-หน่วยงานภาครัฐ</v>
          </cell>
          <cell r="C155">
            <v>235143.54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556950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122475.06</v>
          </cell>
          <cell r="W155">
            <v>49511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128711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554795.19999999995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25906.2</v>
          </cell>
          <cell r="AS155">
            <v>0</v>
          </cell>
          <cell r="AT155">
            <v>0</v>
          </cell>
          <cell r="AU155">
            <v>3885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7237140.7699999996</v>
          </cell>
          <cell r="BE155">
            <v>0</v>
          </cell>
          <cell r="BF155">
            <v>0</v>
          </cell>
          <cell r="BG155">
            <v>2735059.98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1281068.04</v>
          </cell>
          <cell r="BM155">
            <v>32474.05</v>
          </cell>
          <cell r="BN155">
            <v>33402.620000000003</v>
          </cell>
          <cell r="BO155">
            <v>0</v>
          </cell>
          <cell r="BP155">
            <v>0</v>
          </cell>
          <cell r="BQ155">
            <v>0</v>
          </cell>
          <cell r="BR155">
            <v>589297</v>
          </cell>
          <cell r="BS155">
            <v>0</v>
          </cell>
          <cell r="BT155">
            <v>0</v>
          </cell>
          <cell r="BU155">
            <v>478703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</row>
        <row r="156">
          <cell r="A156" t="str">
            <v>4313010199.102</v>
          </cell>
          <cell r="B156" t="str">
            <v>รายได้ค่าวัสดุ/อุปกรณ์/น้ำยา-บุคคลภายนอก</v>
          </cell>
          <cell r="C156">
            <v>67022.559999999998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121190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447260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228</v>
          </cell>
          <cell r="AQ156">
            <v>0</v>
          </cell>
          <cell r="AR156">
            <v>3200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1500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407416</v>
          </cell>
          <cell r="BD156">
            <v>115081</v>
          </cell>
          <cell r="BE156">
            <v>0</v>
          </cell>
          <cell r="BF156">
            <v>0</v>
          </cell>
          <cell r="BG156">
            <v>38570</v>
          </cell>
          <cell r="BH156">
            <v>0</v>
          </cell>
          <cell r="BI156">
            <v>1917</v>
          </cell>
          <cell r="BJ156">
            <v>1750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284470</v>
          </cell>
          <cell r="BS156">
            <v>0</v>
          </cell>
          <cell r="BT156">
            <v>0</v>
          </cell>
          <cell r="BU156">
            <v>4000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</row>
        <row r="157">
          <cell r="A157" t="str">
            <v>4313010199.105</v>
          </cell>
          <cell r="B157" t="str">
            <v>รายได้ค่าใบรับรองแพทย์</v>
          </cell>
          <cell r="C157">
            <v>0</v>
          </cell>
          <cell r="D157">
            <v>77305</v>
          </cell>
          <cell r="E157">
            <v>53800</v>
          </cell>
          <cell r="F157">
            <v>85080</v>
          </cell>
          <cell r="G157">
            <v>0</v>
          </cell>
          <cell r="H157">
            <v>67760</v>
          </cell>
          <cell r="I157">
            <v>0</v>
          </cell>
          <cell r="J157">
            <v>61060</v>
          </cell>
          <cell r="K157">
            <v>67510</v>
          </cell>
          <cell r="L157">
            <v>47763</v>
          </cell>
          <cell r="M157">
            <v>78700</v>
          </cell>
          <cell r="N157">
            <v>11170</v>
          </cell>
          <cell r="O157">
            <v>406400</v>
          </cell>
          <cell r="P157">
            <v>264800</v>
          </cell>
          <cell r="Q157">
            <v>301300</v>
          </cell>
          <cell r="R157">
            <v>0</v>
          </cell>
          <cell r="S157">
            <v>327104</v>
          </cell>
          <cell r="T157">
            <v>0</v>
          </cell>
          <cell r="U157">
            <v>186500</v>
          </cell>
          <cell r="V157">
            <v>27005</v>
          </cell>
          <cell r="W157">
            <v>174900</v>
          </cell>
          <cell r="X157">
            <v>67410</v>
          </cell>
          <cell r="Y157">
            <v>262441</v>
          </cell>
          <cell r="Z157">
            <v>0</v>
          </cell>
          <cell r="AA157">
            <v>35050</v>
          </cell>
          <cell r="AB157">
            <v>78050</v>
          </cell>
          <cell r="AC157">
            <v>0</v>
          </cell>
          <cell r="AD157">
            <v>44900</v>
          </cell>
          <cell r="AE157">
            <v>231140</v>
          </cell>
          <cell r="AF157">
            <v>73600</v>
          </cell>
          <cell r="AG157">
            <v>179870</v>
          </cell>
          <cell r="AH157">
            <v>207050</v>
          </cell>
          <cell r="AI157">
            <v>26900</v>
          </cell>
          <cell r="AJ157">
            <v>213950</v>
          </cell>
          <cell r="AK157">
            <v>108430</v>
          </cell>
          <cell r="AL157">
            <v>22528</v>
          </cell>
          <cell r="AM157">
            <v>0</v>
          </cell>
          <cell r="AN157">
            <v>1800</v>
          </cell>
          <cell r="AO157">
            <v>0</v>
          </cell>
          <cell r="AP157">
            <v>122750</v>
          </cell>
          <cell r="AQ157">
            <v>0</v>
          </cell>
          <cell r="AR157">
            <v>68010</v>
          </cell>
          <cell r="AS157">
            <v>61600</v>
          </cell>
          <cell r="AT157">
            <v>126060</v>
          </cell>
          <cell r="AU157">
            <v>138041</v>
          </cell>
          <cell r="AV157">
            <v>89650</v>
          </cell>
          <cell r="AW157">
            <v>75640</v>
          </cell>
          <cell r="AX157">
            <v>89350</v>
          </cell>
          <cell r="AY157">
            <v>0</v>
          </cell>
          <cell r="AZ157">
            <v>300</v>
          </cell>
          <cell r="BA157">
            <v>0</v>
          </cell>
          <cell r="BB157">
            <v>39700</v>
          </cell>
          <cell r="BC157">
            <v>0</v>
          </cell>
          <cell r="BD157">
            <v>140000</v>
          </cell>
          <cell r="BE157">
            <v>78400</v>
          </cell>
          <cell r="BF157">
            <v>4100</v>
          </cell>
          <cell r="BG157">
            <v>87790</v>
          </cell>
          <cell r="BH157">
            <v>56540</v>
          </cell>
          <cell r="BI157">
            <v>46450</v>
          </cell>
          <cell r="BJ157">
            <v>170220</v>
          </cell>
          <cell r="BK157">
            <v>88090</v>
          </cell>
          <cell r="BL157">
            <v>0</v>
          </cell>
          <cell r="BM157">
            <v>0</v>
          </cell>
          <cell r="BN157">
            <v>79850</v>
          </cell>
          <cell r="BO157">
            <v>87500</v>
          </cell>
          <cell r="BP157">
            <v>138160</v>
          </cell>
          <cell r="BQ157">
            <v>0</v>
          </cell>
          <cell r="BR157">
            <v>0</v>
          </cell>
          <cell r="BS157">
            <v>173476</v>
          </cell>
          <cell r="BT157">
            <v>49110</v>
          </cell>
          <cell r="BU157">
            <v>0</v>
          </cell>
          <cell r="BV157">
            <v>20830</v>
          </cell>
          <cell r="BW157">
            <v>0</v>
          </cell>
          <cell r="BX157">
            <v>11950</v>
          </cell>
          <cell r="BY157">
            <v>95285</v>
          </cell>
          <cell r="BZ157">
            <v>121541</v>
          </cell>
          <cell r="CA157">
            <v>41290</v>
          </cell>
          <cell r="CB157">
            <v>79962</v>
          </cell>
          <cell r="CC157">
            <v>39540</v>
          </cell>
          <cell r="CD157">
            <v>30270</v>
          </cell>
          <cell r="CE157">
            <v>254695</v>
          </cell>
          <cell r="CF157">
            <v>3550</v>
          </cell>
          <cell r="CG157">
            <v>71030</v>
          </cell>
          <cell r="CH157">
            <v>88620</v>
          </cell>
          <cell r="CI157">
            <v>27005</v>
          </cell>
          <cell r="CJ157">
            <v>164463</v>
          </cell>
          <cell r="CK157">
            <v>31557</v>
          </cell>
          <cell r="CL157">
            <v>30560</v>
          </cell>
        </row>
        <row r="158">
          <cell r="A158" t="str">
            <v>4313010199.108</v>
          </cell>
          <cell r="B158" t="str">
            <v>รายได้จากเงินโครงการผลิตแพทย์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24843000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</row>
        <row r="159">
          <cell r="A159" t="str">
            <v>4313010199.109</v>
          </cell>
          <cell r="B159" t="str">
            <v>รายได้จากโครงการผลิตบุคลากรทางการแพทย์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204846</v>
          </cell>
          <cell r="V159">
            <v>0</v>
          </cell>
          <cell r="W159">
            <v>15250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10000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39600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65000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</row>
        <row r="160">
          <cell r="A160" t="str">
            <v>4313010199.110</v>
          </cell>
          <cell r="B160" t="str">
            <v>รายได้ลักษณะอื่น</v>
          </cell>
          <cell r="C160">
            <v>2166576.62</v>
          </cell>
          <cell r="D160">
            <v>60377.56</v>
          </cell>
          <cell r="E160">
            <v>175791.28</v>
          </cell>
          <cell r="F160">
            <v>176816</v>
          </cell>
          <cell r="G160">
            <v>113267.37</v>
          </cell>
          <cell r="H160">
            <v>21000</v>
          </cell>
          <cell r="I160">
            <v>25913</v>
          </cell>
          <cell r="J160">
            <v>90152.03</v>
          </cell>
          <cell r="K160">
            <v>54573</v>
          </cell>
          <cell r="L160">
            <v>12394</v>
          </cell>
          <cell r="M160">
            <v>47420.45</v>
          </cell>
          <cell r="N160">
            <v>9319.11</v>
          </cell>
          <cell r="O160">
            <v>2323348.16</v>
          </cell>
          <cell r="P160">
            <v>155004</v>
          </cell>
          <cell r="Q160">
            <v>10800</v>
          </cell>
          <cell r="R160">
            <v>18665</v>
          </cell>
          <cell r="S160">
            <v>11020</v>
          </cell>
          <cell r="T160">
            <v>171957.32</v>
          </cell>
          <cell r="U160">
            <v>48508.78</v>
          </cell>
          <cell r="V160">
            <v>151481.70000000001</v>
          </cell>
          <cell r="W160">
            <v>150066</v>
          </cell>
          <cell r="X160">
            <v>42826</v>
          </cell>
          <cell r="Y160">
            <v>8691</v>
          </cell>
          <cell r="Z160">
            <v>45904.47</v>
          </cell>
          <cell r="AA160">
            <v>13000</v>
          </cell>
          <cell r="AB160">
            <v>47748</v>
          </cell>
          <cell r="AC160">
            <v>116375.17</v>
          </cell>
          <cell r="AD160">
            <v>93232.23</v>
          </cell>
          <cell r="AE160">
            <v>146873.39000000001</v>
          </cell>
          <cell r="AF160">
            <v>0</v>
          </cell>
          <cell r="AG160">
            <v>238854.5</v>
          </cell>
          <cell r="AH160">
            <v>609518</v>
          </cell>
          <cell r="AI160">
            <v>4200</v>
          </cell>
          <cell r="AJ160">
            <v>1800</v>
          </cell>
          <cell r="AK160">
            <v>990846.15</v>
          </cell>
          <cell r="AL160">
            <v>191443</v>
          </cell>
          <cell r="AM160">
            <v>2043.94</v>
          </cell>
          <cell r="AN160">
            <v>126440.67</v>
          </cell>
          <cell r="AO160">
            <v>551909.06000000006</v>
          </cell>
          <cell r="AP160">
            <v>45540</v>
          </cell>
          <cell r="AQ160">
            <v>55402</v>
          </cell>
          <cell r="AR160">
            <v>1817778.27</v>
          </cell>
          <cell r="AS160">
            <v>18351.13</v>
          </cell>
          <cell r="AT160">
            <v>2945196.25</v>
          </cell>
          <cell r="AU160">
            <v>39450</v>
          </cell>
          <cell r="AV160">
            <v>152135.91</v>
          </cell>
          <cell r="AW160">
            <v>288721.33</v>
          </cell>
          <cell r="AX160">
            <v>227815</v>
          </cell>
          <cell r="AY160">
            <v>96599.03</v>
          </cell>
          <cell r="AZ160">
            <v>46571.08</v>
          </cell>
          <cell r="BA160">
            <v>2742283.4</v>
          </cell>
          <cell r="BB160">
            <v>1143</v>
          </cell>
          <cell r="BC160">
            <v>227792.46</v>
          </cell>
          <cell r="BD160">
            <v>20807</v>
          </cell>
          <cell r="BE160">
            <v>92642.5</v>
          </cell>
          <cell r="BF160">
            <v>129024.9</v>
          </cell>
          <cell r="BG160">
            <v>557561.48</v>
          </cell>
          <cell r="BH160">
            <v>0</v>
          </cell>
          <cell r="BI160">
            <v>12738.21</v>
          </cell>
          <cell r="BJ160">
            <v>24865</v>
          </cell>
          <cell r="BK160">
            <v>2727</v>
          </cell>
          <cell r="BL160">
            <v>1074917.6599999999</v>
          </cell>
          <cell r="BM160">
            <v>811638.75</v>
          </cell>
          <cell r="BN160">
            <v>330734.12</v>
          </cell>
          <cell r="BO160">
            <v>569536</v>
          </cell>
          <cell r="BP160">
            <v>89139.94</v>
          </cell>
          <cell r="BQ160">
            <v>21858.9</v>
          </cell>
          <cell r="BR160">
            <v>2707244.03</v>
          </cell>
          <cell r="BS160">
            <v>1231330.8400000001</v>
          </cell>
          <cell r="BT160">
            <v>315395</v>
          </cell>
          <cell r="BU160">
            <v>1416258.18</v>
          </cell>
          <cell r="BV160">
            <v>284800</v>
          </cell>
          <cell r="BW160">
            <v>31774.51</v>
          </cell>
          <cell r="BX160">
            <v>8863.2800000000007</v>
          </cell>
          <cell r="BY160">
            <v>40081.339999999997</v>
          </cell>
          <cell r="BZ160">
            <v>33922.089999999997</v>
          </cell>
          <cell r="CA160">
            <v>5400</v>
          </cell>
          <cell r="CB160">
            <v>9388.3799999999992</v>
          </cell>
          <cell r="CC160">
            <v>120274.55</v>
          </cell>
          <cell r="CD160">
            <v>31506.97</v>
          </cell>
          <cell r="CE160">
            <v>703632</v>
          </cell>
          <cell r="CF160">
            <v>15426.98</v>
          </cell>
          <cell r="CG160">
            <v>26334</v>
          </cell>
          <cell r="CH160">
            <v>1597.07</v>
          </cell>
          <cell r="CI160">
            <v>0</v>
          </cell>
          <cell r="CJ160">
            <v>372517</v>
          </cell>
          <cell r="CK160">
            <v>9664.92</v>
          </cell>
          <cell r="CL160">
            <v>102480.2</v>
          </cell>
        </row>
        <row r="161">
          <cell r="A161" t="str">
            <v>4313010199.113</v>
          </cell>
          <cell r="B161" t="str">
            <v>รายได้ค่าธรรมเนียม</v>
          </cell>
          <cell r="C161">
            <v>235218.62</v>
          </cell>
          <cell r="D161">
            <v>600</v>
          </cell>
          <cell r="E161">
            <v>0</v>
          </cell>
          <cell r="F161">
            <v>0</v>
          </cell>
          <cell r="G161">
            <v>0</v>
          </cell>
          <cell r="H161">
            <v>200</v>
          </cell>
          <cell r="I161">
            <v>0</v>
          </cell>
          <cell r="J161">
            <v>0</v>
          </cell>
          <cell r="K161">
            <v>7520</v>
          </cell>
          <cell r="L161">
            <v>0</v>
          </cell>
          <cell r="M161">
            <v>28600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88257</v>
          </cell>
          <cell r="T161">
            <v>0</v>
          </cell>
          <cell r="U161">
            <v>0</v>
          </cell>
          <cell r="V161">
            <v>11800</v>
          </cell>
          <cell r="W161">
            <v>0</v>
          </cell>
          <cell r="X161">
            <v>50</v>
          </cell>
          <cell r="Y161">
            <v>20220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270</v>
          </cell>
          <cell r="AK161">
            <v>0</v>
          </cell>
          <cell r="AL161">
            <v>2000</v>
          </cell>
          <cell r="AM161">
            <v>0</v>
          </cell>
          <cell r="AN161">
            <v>9000</v>
          </cell>
          <cell r="AO161">
            <v>0</v>
          </cell>
          <cell r="AP161">
            <v>1500</v>
          </cell>
          <cell r="AQ161">
            <v>600</v>
          </cell>
          <cell r="AR161">
            <v>61100</v>
          </cell>
          <cell r="AS161">
            <v>300</v>
          </cell>
          <cell r="AT161">
            <v>0</v>
          </cell>
          <cell r="AU161">
            <v>2460</v>
          </cell>
          <cell r="AV161">
            <v>0</v>
          </cell>
          <cell r="AW161">
            <v>0</v>
          </cell>
          <cell r="AX161">
            <v>11200</v>
          </cell>
          <cell r="AY161">
            <v>3400</v>
          </cell>
          <cell r="AZ161">
            <v>0</v>
          </cell>
          <cell r="BA161">
            <v>0</v>
          </cell>
          <cell r="BB161">
            <v>0</v>
          </cell>
          <cell r="BC161">
            <v>21305.56</v>
          </cell>
          <cell r="BD161">
            <v>30</v>
          </cell>
          <cell r="BE161">
            <v>0</v>
          </cell>
          <cell r="BF161">
            <v>3700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25185</v>
          </cell>
          <cell r="BP161">
            <v>20750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8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1300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600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</row>
        <row r="162">
          <cell r="A162" t="str">
            <v>4313010199.114</v>
          </cell>
          <cell r="B162" t="str">
            <v>รายได้อื่น-สินค้ารับโอนจาก สสจ./ รพศ./รพท./รพช./รพ.สต.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75000</v>
          </cell>
          <cell r="AQ162">
            <v>0</v>
          </cell>
          <cell r="AR162">
            <v>0</v>
          </cell>
          <cell r="AS162">
            <v>0</v>
          </cell>
          <cell r="AT162">
            <v>129524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293095.37</v>
          </cell>
          <cell r="AZ162">
            <v>0</v>
          </cell>
          <cell r="BA162">
            <v>0</v>
          </cell>
          <cell r="BB162">
            <v>208002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</row>
        <row r="163">
          <cell r="A163" t="str">
            <v>4313010199.115</v>
          </cell>
          <cell r="B163" t="str">
            <v>รายได้อื่น-วัสดุรับโอนจาก สสจ./รพศ./รพท./รพช./รพ.สต.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213822.73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</row>
        <row r="164">
          <cell r="A164" t="str">
            <v>4313010199.116</v>
          </cell>
          <cell r="B164" t="str">
            <v>รายได้อื่น-ครุภัณฑ์ ที่ดินและสิ่งก่อสร้างรับโอนจาก สสจ./รพศ./รพท./รพช./รพ.สต.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6590000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915920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6063920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5150500</v>
          </cell>
          <cell r="BE164">
            <v>917500</v>
          </cell>
          <cell r="BF164">
            <v>0</v>
          </cell>
          <cell r="BG164">
            <v>22192442.989999998</v>
          </cell>
          <cell r="BH164">
            <v>0</v>
          </cell>
          <cell r="BI164">
            <v>0</v>
          </cell>
          <cell r="BJ164">
            <v>2488200</v>
          </cell>
          <cell r="BK164">
            <v>0</v>
          </cell>
          <cell r="BL164">
            <v>0</v>
          </cell>
          <cell r="BM164">
            <v>10784974.58</v>
          </cell>
          <cell r="BN164">
            <v>1668500</v>
          </cell>
          <cell r="BO164">
            <v>12492000</v>
          </cell>
          <cell r="BP164">
            <v>7319500</v>
          </cell>
          <cell r="BQ164">
            <v>16449800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1617900</v>
          </cell>
          <cell r="CC164">
            <v>4448900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</row>
        <row r="165">
          <cell r="A165" t="str">
            <v>4313010199.117</v>
          </cell>
          <cell r="B165" t="str">
            <v>รายได้อื่น-เงินนอกงบประมาณรับโอนจาก สสจ./รพศ./รพท./รพช./รพ.สต.</v>
          </cell>
          <cell r="C165">
            <v>86076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394881</v>
          </cell>
          <cell r="I165">
            <v>280000</v>
          </cell>
          <cell r="J165">
            <v>4932</v>
          </cell>
          <cell r="K165">
            <v>149900</v>
          </cell>
          <cell r="L165">
            <v>0</v>
          </cell>
          <cell r="M165">
            <v>152000</v>
          </cell>
          <cell r="N165">
            <v>13121000</v>
          </cell>
          <cell r="O165">
            <v>0</v>
          </cell>
          <cell r="P165">
            <v>0</v>
          </cell>
          <cell r="Q165">
            <v>11700</v>
          </cell>
          <cell r="R165">
            <v>0</v>
          </cell>
          <cell r="S165">
            <v>4000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57000</v>
          </cell>
          <cell r="Y165">
            <v>25580</v>
          </cell>
          <cell r="Z165">
            <v>2880</v>
          </cell>
          <cell r="AA165">
            <v>62000</v>
          </cell>
          <cell r="AB165">
            <v>97000</v>
          </cell>
          <cell r="AC165">
            <v>60000</v>
          </cell>
          <cell r="AD165">
            <v>811520</v>
          </cell>
          <cell r="AE165">
            <v>0</v>
          </cell>
          <cell r="AF165">
            <v>72000</v>
          </cell>
          <cell r="AG165">
            <v>0</v>
          </cell>
          <cell r="AH165">
            <v>140000</v>
          </cell>
          <cell r="AI165">
            <v>1000596</v>
          </cell>
          <cell r="AJ165">
            <v>92000</v>
          </cell>
          <cell r="AK165">
            <v>115586</v>
          </cell>
          <cell r="AL165">
            <v>0</v>
          </cell>
          <cell r="AM165">
            <v>60680</v>
          </cell>
          <cell r="AN165">
            <v>0</v>
          </cell>
          <cell r="AO165">
            <v>1237792</v>
          </cell>
          <cell r="AP165">
            <v>31220</v>
          </cell>
          <cell r="AQ165">
            <v>37850</v>
          </cell>
          <cell r="AR165">
            <v>0</v>
          </cell>
          <cell r="AS165">
            <v>17850</v>
          </cell>
          <cell r="AT165">
            <v>0</v>
          </cell>
          <cell r="AU165">
            <v>138820</v>
          </cell>
          <cell r="AV165">
            <v>541520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2601200</v>
          </cell>
          <cell r="BB165">
            <v>54904</v>
          </cell>
          <cell r="BC165">
            <v>0</v>
          </cell>
          <cell r="BD165">
            <v>0</v>
          </cell>
          <cell r="BE165">
            <v>0</v>
          </cell>
          <cell r="BF165">
            <v>40000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567559.03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1271186</v>
          </cell>
          <cell r="BX165">
            <v>0</v>
          </cell>
          <cell r="BY165">
            <v>0</v>
          </cell>
          <cell r="BZ165">
            <v>0</v>
          </cell>
          <cell r="CA165">
            <v>2278195</v>
          </cell>
          <cell r="CB165">
            <v>0</v>
          </cell>
          <cell r="CC165">
            <v>2544661.2400000002</v>
          </cell>
          <cell r="CD165">
            <v>3539.67</v>
          </cell>
          <cell r="CE165">
            <v>0</v>
          </cell>
          <cell r="CF165">
            <v>0</v>
          </cell>
          <cell r="CG165">
            <v>520000</v>
          </cell>
          <cell r="CH165">
            <v>0</v>
          </cell>
          <cell r="CI165">
            <v>0</v>
          </cell>
          <cell r="CJ165">
            <v>500000</v>
          </cell>
          <cell r="CK165">
            <v>0</v>
          </cell>
          <cell r="CL165">
            <v>0</v>
          </cell>
        </row>
        <row r="166">
          <cell r="A166" t="str">
            <v>4313010199.118</v>
          </cell>
          <cell r="B166" t="str">
            <v>รายได้อื่น-เงินงบประมาณงบลงทุน รับโอนจาก สสจ./รพศ./รพท./รพช./รพ.สต.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915920</v>
          </cell>
          <cell r="J166">
            <v>0</v>
          </cell>
          <cell r="K166">
            <v>0</v>
          </cell>
          <cell r="L166">
            <v>0</v>
          </cell>
          <cell r="M166">
            <v>16038920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918000</v>
          </cell>
          <cell r="Y166">
            <v>0</v>
          </cell>
          <cell r="Z166">
            <v>0</v>
          </cell>
          <cell r="AA166">
            <v>918000</v>
          </cell>
          <cell r="AB166">
            <v>918000</v>
          </cell>
          <cell r="AC166">
            <v>0</v>
          </cell>
          <cell r="AD166">
            <v>23619231</v>
          </cell>
          <cell r="AE166">
            <v>0</v>
          </cell>
          <cell r="AF166">
            <v>0</v>
          </cell>
          <cell r="AG166">
            <v>0</v>
          </cell>
          <cell r="AH166">
            <v>1801850</v>
          </cell>
          <cell r="AI166">
            <v>918000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810000</v>
          </cell>
          <cell r="AT166">
            <v>0</v>
          </cell>
          <cell r="AU166">
            <v>0</v>
          </cell>
          <cell r="AV166">
            <v>0</v>
          </cell>
          <cell r="AW166">
            <v>928000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1998000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459000</v>
          </cell>
          <cell r="BU166">
            <v>47745880</v>
          </cell>
          <cell r="BV166">
            <v>797150</v>
          </cell>
          <cell r="BW166">
            <v>0</v>
          </cell>
          <cell r="BX166">
            <v>12326296</v>
          </cell>
          <cell r="BY166">
            <v>380000</v>
          </cell>
          <cell r="BZ166">
            <v>5494200</v>
          </cell>
          <cell r="CA166">
            <v>0</v>
          </cell>
          <cell r="CB166">
            <v>7370000</v>
          </cell>
          <cell r="CC166">
            <v>0</v>
          </cell>
          <cell r="CD166">
            <v>1994900</v>
          </cell>
          <cell r="CE166">
            <v>1996000</v>
          </cell>
          <cell r="CF166">
            <v>0</v>
          </cell>
          <cell r="CG166">
            <v>0</v>
          </cell>
          <cell r="CH166">
            <v>1378000</v>
          </cell>
          <cell r="CI166">
            <v>0</v>
          </cell>
          <cell r="CJ166">
            <v>6889900</v>
          </cell>
          <cell r="CK166">
            <v>5702400</v>
          </cell>
          <cell r="CL166">
            <v>0</v>
          </cell>
        </row>
        <row r="167">
          <cell r="A167" t="str">
            <v>4313010199.119</v>
          </cell>
          <cell r="B167" t="str">
            <v>รายได้อื่น-เงินงบประมาณงบดำเนินงานรับโอนจาก สสจ./รพศ./รพท./รพช. /รพ.สต.</v>
          </cell>
          <cell r="C167">
            <v>1823130.98</v>
          </cell>
          <cell r="D167">
            <v>324500</v>
          </cell>
          <cell r="E167">
            <v>856381.94</v>
          </cell>
          <cell r="F167">
            <v>2666180.1</v>
          </cell>
          <cell r="G167">
            <v>1116026</v>
          </cell>
          <cell r="H167">
            <v>1113600</v>
          </cell>
          <cell r="I167">
            <v>1075115</v>
          </cell>
          <cell r="J167">
            <v>2768466</v>
          </cell>
          <cell r="K167">
            <v>2401262.52</v>
          </cell>
          <cell r="L167">
            <v>70816</v>
          </cell>
          <cell r="M167">
            <v>6966074.3700000001</v>
          </cell>
          <cell r="N167">
            <v>305602</v>
          </cell>
          <cell r="O167">
            <v>4960</v>
          </cell>
          <cell r="P167">
            <v>2229022</v>
          </cell>
          <cell r="Q167">
            <v>2517942</v>
          </cell>
          <cell r="R167">
            <v>1898597.82</v>
          </cell>
          <cell r="S167">
            <v>1850100</v>
          </cell>
          <cell r="T167">
            <v>3826297</v>
          </cell>
          <cell r="U167">
            <v>1300422</v>
          </cell>
          <cell r="V167">
            <v>1507352.25</v>
          </cell>
          <cell r="W167">
            <v>158958</v>
          </cell>
          <cell r="X167">
            <v>2586162</v>
          </cell>
          <cell r="Y167">
            <v>2090577</v>
          </cell>
          <cell r="Z167">
            <v>1931118</v>
          </cell>
          <cell r="AA167">
            <v>1165354.26</v>
          </cell>
          <cell r="AB167">
            <v>3691334.81</v>
          </cell>
          <cell r="AC167">
            <v>384000</v>
          </cell>
          <cell r="AD167">
            <v>12271760</v>
          </cell>
          <cell r="AE167">
            <v>3352462.9</v>
          </cell>
          <cell r="AF167">
            <v>2679373.5</v>
          </cell>
          <cell r="AG167">
            <v>1500492</v>
          </cell>
          <cell r="AH167">
            <v>6984112.5499999998</v>
          </cell>
          <cell r="AI167">
            <v>1186000</v>
          </cell>
          <cell r="AJ167">
            <v>2880833.11</v>
          </cell>
          <cell r="AK167">
            <v>914500</v>
          </cell>
          <cell r="AL167">
            <v>2008246</v>
          </cell>
          <cell r="AM167">
            <v>2865981.9</v>
          </cell>
          <cell r="AN167">
            <v>3541973.61</v>
          </cell>
          <cell r="AO167">
            <v>2202880</v>
          </cell>
          <cell r="AP167">
            <v>1974641.1</v>
          </cell>
          <cell r="AQ167">
            <v>1363707</v>
          </cell>
          <cell r="AR167">
            <v>4696152</v>
          </cell>
          <cell r="AS167">
            <v>2133196</v>
          </cell>
          <cell r="AT167">
            <v>3256315</v>
          </cell>
          <cell r="AU167">
            <v>3343604</v>
          </cell>
          <cell r="AV167">
            <v>2393459.98</v>
          </cell>
          <cell r="AW167">
            <v>1998000</v>
          </cell>
          <cell r="AX167">
            <v>3800275.75</v>
          </cell>
          <cell r="AY167">
            <v>851695</v>
          </cell>
          <cell r="AZ167">
            <v>2233046</v>
          </cell>
          <cell r="BA167">
            <v>12048821.619999999</v>
          </cell>
          <cell r="BB167">
            <v>3123473.98</v>
          </cell>
          <cell r="BC167">
            <v>0</v>
          </cell>
          <cell r="BD167">
            <v>4987000</v>
          </cell>
          <cell r="BE167">
            <v>2026627.85</v>
          </cell>
          <cell r="BF167">
            <v>2205059</v>
          </cell>
          <cell r="BG167">
            <v>10318693</v>
          </cell>
          <cell r="BH167">
            <v>1173502</v>
          </cell>
          <cell r="BI167">
            <v>1131154</v>
          </cell>
          <cell r="BJ167">
            <v>1815377</v>
          </cell>
          <cell r="BK167">
            <v>1152610.33</v>
          </cell>
          <cell r="BL167">
            <v>124227.58</v>
          </cell>
          <cell r="BM167">
            <v>5151202.9400000004</v>
          </cell>
          <cell r="BN167">
            <v>3322268.54</v>
          </cell>
          <cell r="BO167">
            <v>5613805.54</v>
          </cell>
          <cell r="BP167">
            <v>5898465.3600000003</v>
          </cell>
          <cell r="BQ167">
            <v>2986553.54</v>
          </cell>
          <cell r="BR167">
            <v>0</v>
          </cell>
          <cell r="BS167">
            <v>2629024</v>
          </cell>
          <cell r="BT167">
            <v>2618143.21</v>
          </cell>
          <cell r="BU167">
            <v>16976407.420000002</v>
          </cell>
          <cell r="BV167">
            <v>784137</v>
          </cell>
          <cell r="BW167">
            <v>2279887.4</v>
          </cell>
          <cell r="BX167">
            <v>6615723</v>
          </cell>
          <cell r="BY167">
            <v>2457830</v>
          </cell>
          <cell r="BZ167">
            <v>1752443.5</v>
          </cell>
          <cell r="CA167">
            <v>2598915.5</v>
          </cell>
          <cell r="CB167">
            <v>2170720</v>
          </cell>
          <cell r="CC167">
            <v>5661259</v>
          </cell>
          <cell r="CD167">
            <v>5548530</v>
          </cell>
          <cell r="CE167">
            <v>5788860.7800000003</v>
          </cell>
          <cell r="CF167">
            <v>1009718.36</v>
          </cell>
          <cell r="CG167">
            <v>2945811.93</v>
          </cell>
          <cell r="CH167">
            <v>3031405</v>
          </cell>
          <cell r="CI167">
            <v>3033838.5</v>
          </cell>
          <cell r="CJ167">
            <v>4245117</v>
          </cell>
          <cell r="CK167">
            <v>1049278.54</v>
          </cell>
          <cell r="CL167">
            <v>1536411.82</v>
          </cell>
        </row>
        <row r="168">
          <cell r="A168" t="str">
            <v>4313010199.120</v>
          </cell>
          <cell r="B168" t="str">
            <v>รายได้อื่น-เงินงบประมาณงบอุดหนุนรับโอนจาก สสจ./รพศ. /รพท./รพช. /รพ.สต</v>
          </cell>
          <cell r="C168">
            <v>0</v>
          </cell>
          <cell r="D168">
            <v>60000</v>
          </cell>
          <cell r="E168">
            <v>490244.14</v>
          </cell>
          <cell r="F168">
            <v>92642.86</v>
          </cell>
          <cell r="G168">
            <v>0</v>
          </cell>
          <cell r="H168">
            <v>7032.02</v>
          </cell>
          <cell r="I168">
            <v>0</v>
          </cell>
          <cell r="J168">
            <v>116731.6</v>
          </cell>
          <cell r="K168">
            <v>0</v>
          </cell>
          <cell r="L168">
            <v>459050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101360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50631</v>
          </cell>
          <cell r="AO168">
            <v>0</v>
          </cell>
          <cell r="AP168">
            <v>0</v>
          </cell>
          <cell r="AQ168">
            <v>148500</v>
          </cell>
          <cell r="AR168">
            <v>396706</v>
          </cell>
          <cell r="AS168">
            <v>0</v>
          </cell>
          <cell r="AT168">
            <v>121240</v>
          </cell>
          <cell r="AU168">
            <v>22000</v>
          </cell>
          <cell r="AV168">
            <v>28462.5</v>
          </cell>
          <cell r="AW168">
            <v>118800</v>
          </cell>
          <cell r="AX168">
            <v>0</v>
          </cell>
          <cell r="AY168">
            <v>30659</v>
          </cell>
          <cell r="AZ168">
            <v>120178.61</v>
          </cell>
          <cell r="BA168">
            <v>0</v>
          </cell>
          <cell r="BB168">
            <v>0</v>
          </cell>
          <cell r="BC168">
            <v>0</v>
          </cell>
          <cell r="BD168">
            <v>161172.06</v>
          </cell>
          <cell r="BE168">
            <v>0</v>
          </cell>
          <cell r="BF168">
            <v>0</v>
          </cell>
          <cell r="BG168">
            <v>0</v>
          </cell>
          <cell r="BH168">
            <v>42192.14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100000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11251.24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</row>
        <row r="169">
          <cell r="A169" t="str">
            <v>4313010199.121</v>
          </cell>
          <cell r="B169" t="str">
            <v>รายได้อื่น-เงินงบประมาณงบรายจ่ายอื่นรับโอนจาก สสจ./รพศ. /รพท./รพช. /รพ.สต.</v>
          </cell>
          <cell r="C169">
            <v>0</v>
          </cell>
          <cell r="D169">
            <v>0</v>
          </cell>
          <cell r="E169">
            <v>5000</v>
          </cell>
          <cell r="F169">
            <v>243080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475832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24691.41</v>
          </cell>
          <cell r="AB169">
            <v>0</v>
          </cell>
          <cell r="AC169">
            <v>15747</v>
          </cell>
          <cell r="AD169">
            <v>7740</v>
          </cell>
          <cell r="AE169">
            <v>12618</v>
          </cell>
          <cell r="AF169">
            <v>0</v>
          </cell>
          <cell r="AG169">
            <v>0</v>
          </cell>
          <cell r="AH169">
            <v>0</v>
          </cell>
          <cell r="AI169">
            <v>642657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57920</v>
          </cell>
          <cell r="AS169">
            <v>0</v>
          </cell>
          <cell r="AT169">
            <v>0</v>
          </cell>
          <cell r="AU169">
            <v>0</v>
          </cell>
          <cell r="AV169">
            <v>544079.41</v>
          </cell>
          <cell r="AW169">
            <v>31600</v>
          </cell>
          <cell r="AX169">
            <v>0</v>
          </cell>
          <cell r="AY169">
            <v>130670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333500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</row>
        <row r="170">
          <cell r="A170" t="str">
            <v>4313010199.122</v>
          </cell>
          <cell r="B170" t="str">
            <v>รายได้อื่น-เงินงบประมาณงบกลางรับโอนจาก สสจ./รพศ. /รพท./รพช. /รพ.สต.</v>
          </cell>
          <cell r="C170">
            <v>0</v>
          </cell>
          <cell r="D170">
            <v>179117.5</v>
          </cell>
          <cell r="E170">
            <v>781658</v>
          </cell>
          <cell r="F170">
            <v>384549</v>
          </cell>
          <cell r="G170">
            <v>181100</v>
          </cell>
          <cell r="H170">
            <v>0</v>
          </cell>
          <cell r="I170">
            <v>1150223.25</v>
          </cell>
          <cell r="J170">
            <v>660531</v>
          </cell>
          <cell r="K170">
            <v>426152</v>
          </cell>
          <cell r="L170">
            <v>359832</v>
          </cell>
          <cell r="M170">
            <v>657772</v>
          </cell>
          <cell r="N170">
            <v>0</v>
          </cell>
          <cell r="O170">
            <v>0</v>
          </cell>
          <cell r="P170">
            <v>183565</v>
          </cell>
          <cell r="Q170">
            <v>306248</v>
          </cell>
          <cell r="R170">
            <v>434614.25</v>
          </cell>
          <cell r="S170">
            <v>313572.25</v>
          </cell>
          <cell r="T170">
            <v>129515</v>
          </cell>
          <cell r="U170">
            <v>98662.25</v>
          </cell>
          <cell r="V170">
            <v>80163</v>
          </cell>
          <cell r="W170">
            <v>0</v>
          </cell>
          <cell r="X170">
            <v>127031</v>
          </cell>
          <cell r="Y170">
            <v>193780</v>
          </cell>
          <cell r="Z170">
            <v>135538</v>
          </cell>
          <cell r="AA170">
            <v>93452</v>
          </cell>
          <cell r="AB170">
            <v>278538.5</v>
          </cell>
          <cell r="AC170">
            <v>0</v>
          </cell>
          <cell r="AD170">
            <v>576768</v>
          </cell>
          <cell r="AE170">
            <v>159940</v>
          </cell>
          <cell r="AF170">
            <v>162481.75</v>
          </cell>
          <cell r="AG170">
            <v>87471.23</v>
          </cell>
          <cell r="AH170">
            <v>164653.75</v>
          </cell>
          <cell r="AI170">
            <v>310827</v>
          </cell>
          <cell r="AJ170">
            <v>100193</v>
          </cell>
          <cell r="AK170">
            <v>287070</v>
          </cell>
          <cell r="AL170">
            <v>216973</v>
          </cell>
          <cell r="AM170">
            <v>121689</v>
          </cell>
          <cell r="AN170">
            <v>601115.56999999995</v>
          </cell>
          <cell r="AO170">
            <v>517316</v>
          </cell>
          <cell r="AP170">
            <v>250418.5</v>
          </cell>
          <cell r="AQ170">
            <v>1215430.25</v>
          </cell>
          <cell r="AR170">
            <v>512139.5</v>
          </cell>
          <cell r="AS170">
            <v>224891</v>
          </cell>
          <cell r="AT170">
            <v>317792</v>
          </cell>
          <cell r="AU170">
            <v>318816.75</v>
          </cell>
          <cell r="AV170">
            <v>827045.5</v>
          </cell>
          <cell r="AW170">
            <v>158395</v>
          </cell>
          <cell r="AX170">
            <v>454129</v>
          </cell>
          <cell r="AY170">
            <v>686074.5</v>
          </cell>
          <cell r="AZ170">
            <v>761964</v>
          </cell>
          <cell r="BA170">
            <v>677013.25</v>
          </cell>
          <cell r="BB170">
            <v>81694.5</v>
          </cell>
          <cell r="BC170">
            <v>0</v>
          </cell>
          <cell r="BD170">
            <v>839661</v>
          </cell>
          <cell r="BE170">
            <v>1081121.5</v>
          </cell>
          <cell r="BF170">
            <v>137896</v>
          </cell>
          <cell r="BG170">
            <v>1074314</v>
          </cell>
          <cell r="BH170">
            <v>152397</v>
          </cell>
          <cell r="BI170">
            <v>9462</v>
          </cell>
          <cell r="BJ170">
            <v>60284</v>
          </cell>
          <cell r="BK170">
            <v>49706</v>
          </cell>
          <cell r="BL170">
            <v>0</v>
          </cell>
          <cell r="BM170">
            <v>372338</v>
          </cell>
          <cell r="BN170">
            <v>144119</v>
          </cell>
          <cell r="BO170">
            <v>442429</v>
          </cell>
          <cell r="BP170">
            <v>235670</v>
          </cell>
          <cell r="BQ170">
            <v>78688</v>
          </cell>
          <cell r="BR170">
            <v>0</v>
          </cell>
          <cell r="BS170">
            <v>96027</v>
          </cell>
          <cell r="BT170">
            <v>413238.5</v>
          </cell>
          <cell r="BU170">
            <v>530121.75</v>
          </cell>
          <cell r="BV170">
            <v>411862.5</v>
          </cell>
          <cell r="BW170">
            <v>193730.5</v>
          </cell>
          <cell r="BX170">
            <v>424731.25</v>
          </cell>
          <cell r="BY170">
            <v>218678.5</v>
          </cell>
          <cell r="BZ170">
            <v>66257</v>
          </cell>
          <cell r="CA170">
            <v>86790.5</v>
          </cell>
          <cell r="CB170">
            <v>244564</v>
          </cell>
          <cell r="CC170">
            <v>356604.25</v>
          </cell>
          <cell r="CD170">
            <v>111289.25</v>
          </cell>
          <cell r="CE170">
            <v>281913</v>
          </cell>
          <cell r="CF170">
            <v>196970.15</v>
          </cell>
          <cell r="CG170">
            <v>205133.5</v>
          </cell>
          <cell r="CH170">
            <v>29075</v>
          </cell>
          <cell r="CI170">
            <v>445541.41</v>
          </cell>
          <cell r="CJ170">
            <v>322968.5</v>
          </cell>
          <cell r="CK170">
            <v>31870.5</v>
          </cell>
          <cell r="CL170">
            <v>56625.75</v>
          </cell>
        </row>
        <row r="171">
          <cell r="A171" t="str">
            <v>4313010199.202</v>
          </cell>
          <cell r="B171" t="str">
            <v>รายได้ค่าธรรมเนียม UC</v>
          </cell>
          <cell r="C171">
            <v>1564660</v>
          </cell>
          <cell r="D171">
            <v>403641</v>
          </cell>
          <cell r="E171">
            <v>528756</v>
          </cell>
          <cell r="F171">
            <v>420606</v>
          </cell>
          <cell r="G171">
            <v>215244</v>
          </cell>
          <cell r="H171">
            <v>374520</v>
          </cell>
          <cell r="I171">
            <v>0</v>
          </cell>
          <cell r="J171">
            <v>624818</v>
          </cell>
          <cell r="K171">
            <v>0</v>
          </cell>
          <cell r="L171">
            <v>100223</v>
          </cell>
          <cell r="M171">
            <v>829920</v>
          </cell>
          <cell r="N171">
            <v>0</v>
          </cell>
          <cell r="O171">
            <v>704030</v>
          </cell>
          <cell r="P171">
            <v>726078</v>
          </cell>
          <cell r="Q171">
            <v>592770</v>
          </cell>
          <cell r="R171">
            <v>1018263</v>
          </cell>
          <cell r="S171">
            <v>673045</v>
          </cell>
          <cell r="T171">
            <v>623520</v>
          </cell>
          <cell r="U171">
            <v>503227</v>
          </cell>
          <cell r="V171">
            <v>212470</v>
          </cell>
          <cell r="W171">
            <v>2776940</v>
          </cell>
          <cell r="X171">
            <v>359730</v>
          </cell>
          <cell r="Y171">
            <v>758860</v>
          </cell>
          <cell r="Z171">
            <v>621224</v>
          </cell>
          <cell r="AA171">
            <v>149190</v>
          </cell>
          <cell r="AB171">
            <v>324120</v>
          </cell>
          <cell r="AC171">
            <v>198030</v>
          </cell>
          <cell r="AD171">
            <v>945010</v>
          </cell>
          <cell r="AE171">
            <v>362048</v>
          </cell>
          <cell r="AF171">
            <v>270267</v>
          </cell>
          <cell r="AG171">
            <v>527760</v>
          </cell>
          <cell r="AH171">
            <v>806490</v>
          </cell>
          <cell r="AI171">
            <v>369021</v>
          </cell>
          <cell r="AJ171">
            <v>332780</v>
          </cell>
          <cell r="AK171">
            <v>2687094</v>
          </cell>
          <cell r="AL171">
            <v>186981</v>
          </cell>
          <cell r="AM171">
            <v>218986</v>
          </cell>
          <cell r="AN171">
            <v>488549</v>
          </cell>
          <cell r="AO171">
            <v>505470</v>
          </cell>
          <cell r="AP171">
            <v>404599</v>
          </cell>
          <cell r="AQ171">
            <v>109750</v>
          </cell>
          <cell r="AR171">
            <v>1242546</v>
          </cell>
          <cell r="AS171">
            <v>417260</v>
          </cell>
          <cell r="AT171">
            <v>750466</v>
          </cell>
          <cell r="AU171">
            <v>561999</v>
          </cell>
          <cell r="AV171">
            <v>240513</v>
          </cell>
          <cell r="AW171">
            <v>229638</v>
          </cell>
          <cell r="AX171">
            <v>469680</v>
          </cell>
          <cell r="AY171">
            <v>0</v>
          </cell>
          <cell r="AZ171">
            <v>266585</v>
          </cell>
          <cell r="BA171">
            <v>0</v>
          </cell>
          <cell r="BB171">
            <v>248572</v>
          </cell>
          <cell r="BC171">
            <v>2076913</v>
          </cell>
          <cell r="BD171">
            <v>843830</v>
          </cell>
          <cell r="BE171">
            <v>87810</v>
          </cell>
          <cell r="BF171">
            <v>450126</v>
          </cell>
          <cell r="BG171">
            <v>1414476</v>
          </cell>
          <cell r="BH171">
            <v>311172.65000000002</v>
          </cell>
          <cell r="BI171">
            <v>155430</v>
          </cell>
          <cell r="BJ171">
            <v>417786</v>
          </cell>
          <cell r="BK171">
            <v>297104</v>
          </cell>
          <cell r="BL171">
            <v>554094</v>
          </cell>
          <cell r="BM171">
            <v>842657</v>
          </cell>
          <cell r="BN171">
            <v>427615</v>
          </cell>
          <cell r="BO171">
            <v>856431</v>
          </cell>
          <cell r="BP171">
            <v>620670</v>
          </cell>
          <cell r="BQ171">
            <v>0</v>
          </cell>
          <cell r="BR171">
            <v>2906381</v>
          </cell>
          <cell r="BS171">
            <v>707840</v>
          </cell>
          <cell r="BT171">
            <v>510133</v>
          </cell>
          <cell r="BU171">
            <v>1019936</v>
          </cell>
          <cell r="BV171">
            <v>80310</v>
          </cell>
          <cell r="BW171">
            <v>462232</v>
          </cell>
          <cell r="BX171">
            <v>1276520</v>
          </cell>
          <cell r="BY171">
            <v>365564</v>
          </cell>
          <cell r="BZ171">
            <v>317591</v>
          </cell>
          <cell r="CA171">
            <v>538713</v>
          </cell>
          <cell r="CB171">
            <v>870550</v>
          </cell>
          <cell r="CC171">
            <v>948120</v>
          </cell>
          <cell r="CD171">
            <v>733991</v>
          </cell>
          <cell r="CE171">
            <v>1475607</v>
          </cell>
          <cell r="CF171">
            <v>492743</v>
          </cell>
          <cell r="CG171">
            <v>332473</v>
          </cell>
          <cell r="CH171">
            <v>238110</v>
          </cell>
          <cell r="CI171">
            <v>410562</v>
          </cell>
          <cell r="CJ171">
            <v>1108477</v>
          </cell>
          <cell r="CK171">
            <v>315660</v>
          </cell>
          <cell r="CL171">
            <v>246152</v>
          </cell>
        </row>
        <row r="172">
          <cell r="A172" t="str">
            <v>5101010101.101</v>
          </cell>
          <cell r="B172" t="str">
            <v>เงินเดือนข้าราชการ(บริการ)</v>
          </cell>
          <cell r="C172">
            <v>188755528.16999999</v>
          </cell>
          <cell r="D172">
            <v>22575376.02</v>
          </cell>
          <cell r="E172">
            <v>26935712.899999999</v>
          </cell>
          <cell r="F172">
            <v>29785937.739999998</v>
          </cell>
          <cell r="G172">
            <v>13417188.07</v>
          </cell>
          <cell r="H172">
            <v>32388887.739999998</v>
          </cell>
          <cell r="I172">
            <v>33071490.329999998</v>
          </cell>
          <cell r="J172">
            <v>35814976.07</v>
          </cell>
          <cell r="K172">
            <v>22112332.09</v>
          </cell>
          <cell r="L172">
            <v>18693893.640000001</v>
          </cell>
          <cell r="M172">
            <v>58918048.159999996</v>
          </cell>
          <cell r="N172">
            <v>81400</v>
          </cell>
          <cell r="O172">
            <v>66079773.280000001</v>
          </cell>
          <cell r="P172">
            <v>19119096.850000001</v>
          </cell>
          <cell r="Q172">
            <v>22866937.399999999</v>
          </cell>
          <cell r="R172">
            <v>34041825.009999998</v>
          </cell>
          <cell r="S172">
            <v>24001399.34</v>
          </cell>
          <cell r="T172">
            <v>16777554.390000001</v>
          </cell>
          <cell r="U172">
            <v>20596304.879999999</v>
          </cell>
          <cell r="V172">
            <v>9848927</v>
          </cell>
          <cell r="W172">
            <v>207324749.68000001</v>
          </cell>
          <cell r="X172">
            <v>19875576.280000001</v>
          </cell>
          <cell r="Y172">
            <v>30468855.870000001</v>
          </cell>
          <cell r="Z172">
            <v>19545346.440000001</v>
          </cell>
          <cell r="AA172">
            <v>9968353.2200000007</v>
          </cell>
          <cell r="AB172">
            <v>18781087.739999998</v>
          </cell>
          <cell r="AC172">
            <v>20039526.77</v>
          </cell>
          <cell r="AD172">
            <v>56795358.390000001</v>
          </cell>
          <cell r="AE172">
            <v>23485780.289999999</v>
          </cell>
          <cell r="AF172">
            <v>18458256.77</v>
          </cell>
          <cell r="AG172">
            <v>20176287.07</v>
          </cell>
          <cell r="AH172">
            <v>38194958.350000001</v>
          </cell>
          <cell r="AI172">
            <v>15509081.93</v>
          </cell>
          <cell r="AJ172">
            <v>8549564.1699999999</v>
          </cell>
          <cell r="AK172">
            <v>287087677.63</v>
          </cell>
          <cell r="AL172">
            <v>19347328.699999999</v>
          </cell>
          <cell r="AM172">
            <v>15159098.060000001</v>
          </cell>
          <cell r="AN172">
            <v>43275763.710000001</v>
          </cell>
          <cell r="AO172">
            <v>42113750.649999999</v>
          </cell>
          <cell r="AP172">
            <v>24494207.100000001</v>
          </cell>
          <cell r="AQ172">
            <v>10920510</v>
          </cell>
          <cell r="AR172">
            <v>44503553.850000001</v>
          </cell>
          <cell r="AS172">
            <v>18097319.440000001</v>
          </cell>
          <cell r="AT172">
            <v>25025294.5</v>
          </cell>
          <cell r="AU172">
            <v>41580744.579999998</v>
          </cell>
          <cell r="AV172">
            <v>19224612.899999999</v>
          </cell>
          <cell r="AW172">
            <v>13128515.029999999</v>
          </cell>
          <cell r="AX172">
            <v>27269341.129999999</v>
          </cell>
          <cell r="AY172">
            <v>15532508.810000001</v>
          </cell>
          <cell r="AZ172">
            <v>15059428.060000001</v>
          </cell>
          <cell r="BA172">
            <v>79840039.269999996</v>
          </cell>
          <cell r="BB172">
            <v>16338602.9</v>
          </cell>
          <cell r="BC172">
            <v>191591561.88999999</v>
          </cell>
          <cell r="BD172">
            <v>49101267.039999999</v>
          </cell>
          <cell r="BE172">
            <v>21421151.670000002</v>
          </cell>
          <cell r="BF172">
            <v>14424323.859999999</v>
          </cell>
          <cell r="BG172">
            <v>90814896.609999999</v>
          </cell>
          <cell r="BH172">
            <v>14081714.84</v>
          </cell>
          <cell r="BI172">
            <v>3826324.75</v>
          </cell>
          <cell r="BJ172">
            <v>7708673.21</v>
          </cell>
          <cell r="BK172">
            <v>5623989.2599999998</v>
          </cell>
          <cell r="BL172">
            <v>113638901.7</v>
          </cell>
          <cell r="BM172">
            <v>35934132.020000003</v>
          </cell>
          <cell r="BN172">
            <v>22941218.350000001</v>
          </cell>
          <cell r="BO172">
            <v>40325619.950000003</v>
          </cell>
          <cell r="BP172">
            <v>25745777.129999999</v>
          </cell>
          <cell r="BQ172">
            <v>13511965.85</v>
          </cell>
          <cell r="BR172">
            <v>432486579.23000002</v>
          </cell>
          <cell r="BS172">
            <v>33615830.960000001</v>
          </cell>
          <cell r="BT172">
            <v>19841832.780000001</v>
          </cell>
          <cell r="BU172">
            <v>68925923.680000007</v>
          </cell>
          <cell r="BV172">
            <v>7820717.2599999998</v>
          </cell>
          <cell r="BW172">
            <v>20460704.449999999</v>
          </cell>
          <cell r="BX172">
            <v>52141704.560000002</v>
          </cell>
          <cell r="BY172">
            <v>20884657.739999998</v>
          </cell>
          <cell r="BZ172">
            <v>14127215.16</v>
          </cell>
          <cell r="CA172">
            <v>18700687.739999998</v>
          </cell>
          <cell r="CB172">
            <v>25788900.32</v>
          </cell>
          <cell r="CC172">
            <v>48558024.509999998</v>
          </cell>
          <cell r="CD172">
            <v>26691360.370000001</v>
          </cell>
          <cell r="CE172">
            <v>41984757.100000001</v>
          </cell>
          <cell r="CF172">
            <v>16986781.129999999</v>
          </cell>
          <cell r="CG172">
            <v>17972149.48</v>
          </cell>
          <cell r="CH172">
            <v>11881485.68</v>
          </cell>
          <cell r="CI172">
            <v>15085292.42</v>
          </cell>
          <cell r="CJ172">
            <v>44356806.670000002</v>
          </cell>
          <cell r="CK172">
            <v>4300302.62</v>
          </cell>
          <cell r="CL172">
            <v>3833649.11</v>
          </cell>
        </row>
        <row r="173">
          <cell r="A173" t="str">
            <v>5101010101.102</v>
          </cell>
          <cell r="B173" t="str">
            <v>เงินเดือนข้าราชการ(สนับสนุน)</v>
          </cell>
          <cell r="C173">
            <v>0</v>
          </cell>
          <cell r="D173">
            <v>1326785</v>
          </cell>
          <cell r="E173">
            <v>775800</v>
          </cell>
          <cell r="F173">
            <v>960460</v>
          </cell>
          <cell r="G173">
            <v>416130</v>
          </cell>
          <cell r="H173">
            <v>1379660</v>
          </cell>
          <cell r="I173">
            <v>1910860</v>
          </cell>
          <cell r="J173">
            <v>1387260</v>
          </cell>
          <cell r="K173">
            <v>2458190</v>
          </cell>
          <cell r="L173">
            <v>1088300</v>
          </cell>
          <cell r="M173">
            <v>2856650</v>
          </cell>
          <cell r="N173">
            <v>11500</v>
          </cell>
          <cell r="O173">
            <v>5658048.5199999996</v>
          </cell>
          <cell r="P173">
            <v>1184510</v>
          </cell>
          <cell r="Q173">
            <v>1259130</v>
          </cell>
          <cell r="R173">
            <v>1194470</v>
          </cell>
          <cell r="S173">
            <v>860140</v>
          </cell>
          <cell r="T173">
            <v>868000</v>
          </cell>
          <cell r="U173">
            <v>1074458.5</v>
          </cell>
          <cell r="V173">
            <v>722113.87</v>
          </cell>
          <cell r="W173">
            <v>6281212.2300000004</v>
          </cell>
          <cell r="X173">
            <v>818860</v>
          </cell>
          <cell r="Y173">
            <v>2538260</v>
          </cell>
          <cell r="Z173">
            <v>871850</v>
          </cell>
          <cell r="AA173">
            <v>1438860</v>
          </cell>
          <cell r="AB173">
            <v>798660</v>
          </cell>
          <cell r="AC173">
            <v>1031440</v>
          </cell>
          <cell r="AD173">
            <v>3927460</v>
          </cell>
          <cell r="AE173">
            <v>1226690</v>
          </cell>
          <cell r="AF173">
            <v>1172040</v>
          </cell>
          <cell r="AG173">
            <v>449220</v>
          </cell>
          <cell r="AH173">
            <v>2081060</v>
          </cell>
          <cell r="AI173">
            <v>4030080</v>
          </cell>
          <cell r="AJ173">
            <v>617207.1</v>
          </cell>
          <cell r="AK173">
            <v>14720854</v>
          </cell>
          <cell r="AL173">
            <v>1437760</v>
          </cell>
          <cell r="AM173">
            <v>2393040</v>
          </cell>
          <cell r="AN173">
            <v>3164780</v>
          </cell>
          <cell r="AO173">
            <v>1755100</v>
          </cell>
          <cell r="AP173">
            <v>1698589.33</v>
          </cell>
          <cell r="AQ173">
            <v>591970</v>
          </cell>
          <cell r="AR173">
            <v>4665100</v>
          </cell>
          <cell r="AS173">
            <v>2971200</v>
          </cell>
          <cell r="AT173">
            <v>2480869.0299999998</v>
          </cell>
          <cell r="AU173">
            <v>1723360</v>
          </cell>
          <cell r="AV173">
            <v>1593890</v>
          </cell>
          <cell r="AW173">
            <v>1342672.58</v>
          </cell>
          <cell r="AX173">
            <v>1611130</v>
          </cell>
          <cell r="AY173">
            <v>1539780</v>
          </cell>
          <cell r="AZ173">
            <v>912970</v>
          </cell>
          <cell r="BA173">
            <v>4049160</v>
          </cell>
          <cell r="BB173">
            <v>835140</v>
          </cell>
          <cell r="BC173">
            <v>12389078.52</v>
          </cell>
          <cell r="BD173">
            <v>5068901.62</v>
          </cell>
          <cell r="BE173">
            <v>1616683.33</v>
          </cell>
          <cell r="BF173">
            <v>607900</v>
          </cell>
          <cell r="BG173">
            <v>2558370</v>
          </cell>
          <cell r="BH173">
            <v>0</v>
          </cell>
          <cell r="BI173">
            <v>0</v>
          </cell>
          <cell r="BJ173">
            <v>399840</v>
          </cell>
          <cell r="BK173">
            <v>40250</v>
          </cell>
          <cell r="BL173">
            <v>8821610</v>
          </cell>
          <cell r="BM173">
            <v>2309170</v>
          </cell>
          <cell r="BN173">
            <v>1440030</v>
          </cell>
          <cell r="BO173">
            <v>1846500</v>
          </cell>
          <cell r="BP173">
            <v>1589761.33</v>
          </cell>
          <cell r="BQ173">
            <v>1175960</v>
          </cell>
          <cell r="BR173">
            <v>66184189.659999996</v>
          </cell>
          <cell r="BS173">
            <v>1385700</v>
          </cell>
          <cell r="BT173">
            <v>11835620</v>
          </cell>
          <cell r="BU173">
            <v>4897920</v>
          </cell>
          <cell r="BV173">
            <v>336540</v>
          </cell>
          <cell r="BW173">
            <v>3689280</v>
          </cell>
          <cell r="BX173">
            <v>4539900</v>
          </cell>
          <cell r="BY173">
            <v>1087080</v>
          </cell>
          <cell r="BZ173">
            <v>1703180</v>
          </cell>
          <cell r="CA173">
            <v>1887900</v>
          </cell>
          <cell r="CB173">
            <v>3790661.94</v>
          </cell>
          <cell r="CC173">
            <v>2202370</v>
          </cell>
          <cell r="CD173">
            <v>3478180</v>
          </cell>
          <cell r="CE173">
            <v>1848590</v>
          </cell>
          <cell r="CF173">
            <v>1223400</v>
          </cell>
          <cell r="CG173">
            <v>2155972.2599999998</v>
          </cell>
          <cell r="CH173">
            <v>496210</v>
          </cell>
          <cell r="CI173">
            <v>1406890</v>
          </cell>
          <cell r="CJ173">
            <v>2480820</v>
          </cell>
          <cell r="CK173">
            <v>310400</v>
          </cell>
          <cell r="CL173">
            <v>1895945</v>
          </cell>
        </row>
        <row r="174">
          <cell r="A174" t="str">
            <v>5101010103.101</v>
          </cell>
          <cell r="B174" t="str">
            <v>เงินประจำตำแหน่งระดับสูง/ระดับ กลาง(สนับสนุน)</v>
          </cell>
          <cell r="C174">
            <v>120000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100000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100333.33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18200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20000</v>
          </cell>
          <cell r="BB174">
            <v>0</v>
          </cell>
          <cell r="BC174">
            <v>120000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119600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237600</v>
          </cell>
          <cell r="BX174">
            <v>0</v>
          </cell>
          <cell r="BY174">
            <v>0</v>
          </cell>
          <cell r="BZ174">
            <v>0</v>
          </cell>
          <cell r="CA174">
            <v>178200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138600</v>
          </cell>
          <cell r="CH174">
            <v>0</v>
          </cell>
          <cell r="CI174">
            <v>0</v>
          </cell>
          <cell r="CJ174">
            <v>113700</v>
          </cell>
          <cell r="CK174">
            <v>0</v>
          </cell>
          <cell r="CL174">
            <v>0</v>
          </cell>
        </row>
        <row r="175">
          <cell r="A175" t="str">
            <v>5101010103.102</v>
          </cell>
          <cell r="B175" t="str">
            <v>เงินประจำตำแหน่งวิชาชีพเฉพาะ(บริการ)</v>
          </cell>
          <cell r="C175">
            <v>12795875.16</v>
          </cell>
          <cell r="D175">
            <v>1328690.31</v>
          </cell>
          <cell r="E175">
            <v>1562400</v>
          </cell>
          <cell r="F175">
            <v>1970703.23</v>
          </cell>
          <cell r="G175">
            <v>754554.84</v>
          </cell>
          <cell r="H175">
            <v>1963500</v>
          </cell>
          <cell r="I175">
            <v>1335600</v>
          </cell>
          <cell r="J175">
            <v>1665096.77</v>
          </cell>
          <cell r="K175">
            <v>1541400</v>
          </cell>
          <cell r="L175">
            <v>1194922.58</v>
          </cell>
          <cell r="M175">
            <v>4002464.51</v>
          </cell>
          <cell r="N175">
            <v>0</v>
          </cell>
          <cell r="O175">
            <v>3128465.38</v>
          </cell>
          <cell r="P175">
            <v>924000</v>
          </cell>
          <cell r="Q175">
            <v>639100</v>
          </cell>
          <cell r="R175">
            <v>1369200</v>
          </cell>
          <cell r="S175">
            <v>679406.45</v>
          </cell>
          <cell r="T175">
            <v>803600</v>
          </cell>
          <cell r="U175">
            <v>646800</v>
          </cell>
          <cell r="V175">
            <v>447412.9</v>
          </cell>
          <cell r="W175">
            <v>11774188.18</v>
          </cell>
          <cell r="X175">
            <v>1170656.67</v>
          </cell>
          <cell r="Y175">
            <v>1513400</v>
          </cell>
          <cell r="Z175">
            <v>796600</v>
          </cell>
          <cell r="AA175">
            <v>438900</v>
          </cell>
          <cell r="AB175">
            <v>1129266.67</v>
          </cell>
          <cell r="AC175">
            <v>1251040</v>
          </cell>
          <cell r="AD175">
            <v>3424533.87</v>
          </cell>
          <cell r="AE175">
            <v>1475254.84</v>
          </cell>
          <cell r="AF175">
            <v>903203.23</v>
          </cell>
          <cell r="AG175">
            <v>866577.42</v>
          </cell>
          <cell r="AH175">
            <v>1738800</v>
          </cell>
          <cell r="AI175">
            <v>1159967.73</v>
          </cell>
          <cell r="AJ175">
            <v>613041.93999999994</v>
          </cell>
          <cell r="AK175">
            <v>19451425.390000001</v>
          </cell>
          <cell r="AL175">
            <v>1232756.45</v>
          </cell>
          <cell r="AM175">
            <v>851200</v>
          </cell>
          <cell r="AN175">
            <v>2343705.38</v>
          </cell>
          <cell r="AO175">
            <v>2615990.3199999998</v>
          </cell>
          <cell r="AP175">
            <v>1177975</v>
          </cell>
          <cell r="AQ175">
            <v>613200</v>
          </cell>
          <cell r="AR175">
            <v>2203133.33</v>
          </cell>
          <cell r="AS175">
            <v>1122619.3600000001</v>
          </cell>
          <cell r="AT175">
            <v>1163941.94</v>
          </cell>
          <cell r="AU175">
            <v>2485767.7400000002</v>
          </cell>
          <cell r="AV175">
            <v>1322930</v>
          </cell>
          <cell r="AW175">
            <v>689850</v>
          </cell>
          <cell r="AX175">
            <v>1311856.99</v>
          </cell>
          <cell r="AY175">
            <v>921990.32</v>
          </cell>
          <cell r="AZ175">
            <v>718410</v>
          </cell>
          <cell r="BA175">
            <v>401000</v>
          </cell>
          <cell r="BB175">
            <v>564900</v>
          </cell>
          <cell r="BC175">
            <v>13843738.17</v>
          </cell>
          <cell r="BD175">
            <v>2499790.3199999998</v>
          </cell>
          <cell r="BE175">
            <v>1549912.9</v>
          </cell>
          <cell r="BF175">
            <v>649140</v>
          </cell>
          <cell r="BG175">
            <v>3871115.91</v>
          </cell>
          <cell r="BH175">
            <v>923819.36</v>
          </cell>
          <cell r="BI175">
            <v>126000</v>
          </cell>
          <cell r="BJ175">
            <v>210000</v>
          </cell>
          <cell r="BK175">
            <v>193200</v>
          </cell>
          <cell r="BL175">
            <v>7823012.4800000004</v>
          </cell>
          <cell r="BM175">
            <v>2362993.0099999998</v>
          </cell>
          <cell r="BN175">
            <v>1310400</v>
          </cell>
          <cell r="BO175">
            <v>3494400</v>
          </cell>
          <cell r="BP175">
            <v>1142400</v>
          </cell>
          <cell r="BQ175">
            <v>454700</v>
          </cell>
          <cell r="BR175">
            <v>29757083.350000001</v>
          </cell>
          <cell r="BS175">
            <v>2184812.91</v>
          </cell>
          <cell r="BT175">
            <v>1663900</v>
          </cell>
          <cell r="BU175">
            <v>4245582.25</v>
          </cell>
          <cell r="BV175">
            <v>487200</v>
          </cell>
          <cell r="BW175">
            <v>1309700</v>
          </cell>
          <cell r="BX175">
            <v>3077269.36</v>
          </cell>
          <cell r="BY175">
            <v>1276287.6399999999</v>
          </cell>
          <cell r="BZ175">
            <v>980383.87</v>
          </cell>
          <cell r="CA175">
            <v>1051539.25</v>
          </cell>
          <cell r="CB175">
            <v>1118600</v>
          </cell>
          <cell r="CC175">
            <v>2594295.98</v>
          </cell>
          <cell r="CD175">
            <v>1493100</v>
          </cell>
          <cell r="CE175">
            <v>2220874.19</v>
          </cell>
          <cell r="CF175">
            <v>1224525.81</v>
          </cell>
          <cell r="CG175">
            <v>914200</v>
          </cell>
          <cell r="CH175">
            <v>722177.42</v>
          </cell>
          <cell r="CI175">
            <v>1140793</v>
          </cell>
          <cell r="CJ175">
            <v>2216102.4700000002</v>
          </cell>
          <cell r="CK175">
            <v>63000</v>
          </cell>
          <cell r="CL175">
            <v>172200</v>
          </cell>
        </row>
        <row r="176">
          <cell r="A176" t="str">
            <v>5101010103.103</v>
          </cell>
          <cell r="B176" t="str">
            <v>เงินประจำตำแหน่งผู้เชี่ยวชาญ (บริการ)</v>
          </cell>
          <cell r="C176">
            <v>291500</v>
          </cell>
          <cell r="D176">
            <v>118800</v>
          </cell>
          <cell r="E176">
            <v>107548.39</v>
          </cell>
          <cell r="F176">
            <v>118800</v>
          </cell>
          <cell r="G176">
            <v>0</v>
          </cell>
          <cell r="H176">
            <v>0</v>
          </cell>
          <cell r="I176">
            <v>0</v>
          </cell>
          <cell r="J176">
            <v>118800</v>
          </cell>
          <cell r="K176">
            <v>0</v>
          </cell>
          <cell r="L176">
            <v>0</v>
          </cell>
          <cell r="M176">
            <v>118800</v>
          </cell>
          <cell r="N176">
            <v>0</v>
          </cell>
          <cell r="O176">
            <v>525500</v>
          </cell>
          <cell r="P176">
            <v>130900</v>
          </cell>
          <cell r="Q176">
            <v>61600</v>
          </cell>
          <cell r="R176">
            <v>118800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582100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118800</v>
          </cell>
          <cell r="AE176">
            <v>0</v>
          </cell>
          <cell r="AF176">
            <v>0</v>
          </cell>
          <cell r="AG176">
            <v>0</v>
          </cell>
          <cell r="AH176">
            <v>118800</v>
          </cell>
          <cell r="AI176">
            <v>128700</v>
          </cell>
          <cell r="AJ176">
            <v>0</v>
          </cell>
          <cell r="AK176">
            <v>1225200</v>
          </cell>
          <cell r="AL176">
            <v>0</v>
          </cell>
          <cell r="AM176">
            <v>0</v>
          </cell>
          <cell r="AN176">
            <v>0</v>
          </cell>
          <cell r="AO176">
            <v>118800</v>
          </cell>
          <cell r="AP176">
            <v>293700</v>
          </cell>
          <cell r="AQ176">
            <v>67200</v>
          </cell>
          <cell r="AR176">
            <v>594000</v>
          </cell>
          <cell r="AS176">
            <v>0</v>
          </cell>
          <cell r="AT176">
            <v>155960</v>
          </cell>
          <cell r="AU176">
            <v>219777.42</v>
          </cell>
          <cell r="AV176">
            <v>0</v>
          </cell>
          <cell r="AW176">
            <v>0</v>
          </cell>
          <cell r="AX176">
            <v>199351.62</v>
          </cell>
          <cell r="AY176">
            <v>0</v>
          </cell>
          <cell r="AZ176">
            <v>123760</v>
          </cell>
          <cell r="BA176">
            <v>515958.06</v>
          </cell>
          <cell r="BB176">
            <v>134400</v>
          </cell>
          <cell r="BC176">
            <v>1117661.29</v>
          </cell>
          <cell r="BD176">
            <v>432400</v>
          </cell>
          <cell r="BE176">
            <v>0</v>
          </cell>
          <cell r="BF176">
            <v>215200</v>
          </cell>
          <cell r="BG176">
            <v>532000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545100</v>
          </cell>
          <cell r="BM176">
            <v>69300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3451064.51</v>
          </cell>
          <cell r="BS176">
            <v>0</v>
          </cell>
          <cell r="BT176">
            <v>118800</v>
          </cell>
          <cell r="BU176">
            <v>0</v>
          </cell>
          <cell r="BV176">
            <v>67200</v>
          </cell>
          <cell r="BW176">
            <v>0</v>
          </cell>
          <cell r="BX176">
            <v>39600</v>
          </cell>
          <cell r="BY176">
            <v>141200</v>
          </cell>
          <cell r="BZ176">
            <v>118800</v>
          </cell>
          <cell r="CA176">
            <v>29700</v>
          </cell>
          <cell r="CB176">
            <v>118800</v>
          </cell>
          <cell r="CC176">
            <v>237600</v>
          </cell>
          <cell r="CD176">
            <v>118800</v>
          </cell>
          <cell r="CE176">
            <v>237600</v>
          </cell>
          <cell r="CF176">
            <v>0</v>
          </cell>
          <cell r="CG176">
            <v>93800</v>
          </cell>
          <cell r="CH176">
            <v>228000</v>
          </cell>
          <cell r="CI176">
            <v>118800</v>
          </cell>
          <cell r="CJ176">
            <v>69300</v>
          </cell>
          <cell r="CK176">
            <v>0</v>
          </cell>
          <cell r="CL176">
            <v>0</v>
          </cell>
        </row>
        <row r="177">
          <cell r="A177" t="str">
            <v>5101010108.101</v>
          </cell>
          <cell r="B177" t="str">
            <v>ค่าล่วงเวลา(สนับสนุน)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1181240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2616300</v>
          </cell>
          <cell r="X177">
            <v>321938</v>
          </cell>
          <cell r="Y177">
            <v>355790</v>
          </cell>
          <cell r="Z177">
            <v>236700</v>
          </cell>
          <cell r="AA177">
            <v>42240</v>
          </cell>
          <cell r="AB177">
            <v>95100</v>
          </cell>
          <cell r="AC177">
            <v>314540</v>
          </cell>
          <cell r="AD177">
            <v>1083010</v>
          </cell>
          <cell r="AE177">
            <v>0</v>
          </cell>
          <cell r="AF177">
            <v>267490</v>
          </cell>
          <cell r="AG177">
            <v>525540</v>
          </cell>
          <cell r="AH177">
            <v>99220</v>
          </cell>
          <cell r="AI177">
            <v>517720</v>
          </cell>
          <cell r="AJ177">
            <v>404470</v>
          </cell>
          <cell r="AK177">
            <v>3200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5960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16010</v>
          </cell>
          <cell r="AZ177">
            <v>0</v>
          </cell>
          <cell r="BA177">
            <v>1634090</v>
          </cell>
          <cell r="BB177">
            <v>161940</v>
          </cell>
          <cell r="BC177">
            <v>0</v>
          </cell>
          <cell r="BD177">
            <v>0</v>
          </cell>
          <cell r="BE177">
            <v>2600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3600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</row>
        <row r="178">
          <cell r="A178" t="str">
            <v>5101010109.101</v>
          </cell>
          <cell r="B178" t="str">
            <v>เงินตอบแทนพิเศษของข้าราชการผู้ได้รับเงินเดือนถึงขั้นสูงสุดของอันดับ(บริการ)</v>
          </cell>
          <cell r="C178">
            <v>9137.51</v>
          </cell>
          <cell r="D178">
            <v>0</v>
          </cell>
          <cell r="E178">
            <v>0</v>
          </cell>
          <cell r="F178">
            <v>2562.2399999999998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23864.45</v>
          </cell>
          <cell r="R178">
            <v>62366.32</v>
          </cell>
          <cell r="S178">
            <v>0</v>
          </cell>
          <cell r="T178">
            <v>11200</v>
          </cell>
          <cell r="U178">
            <v>28000</v>
          </cell>
          <cell r="V178">
            <v>22400</v>
          </cell>
          <cell r="W178">
            <v>0</v>
          </cell>
          <cell r="X178">
            <v>16083.28</v>
          </cell>
          <cell r="Y178">
            <v>60817.72</v>
          </cell>
          <cell r="Z178">
            <v>1644.08</v>
          </cell>
          <cell r="AA178">
            <v>565.64</v>
          </cell>
          <cell r="AB178">
            <v>13918.32</v>
          </cell>
          <cell r="AC178">
            <v>27917.34</v>
          </cell>
          <cell r="AD178">
            <v>57103.08</v>
          </cell>
          <cell r="AE178">
            <v>37192.660000000003</v>
          </cell>
          <cell r="AF178">
            <v>18999.990000000002</v>
          </cell>
          <cell r="AG178">
            <v>15821.32</v>
          </cell>
          <cell r="AH178">
            <v>41119.440000000002</v>
          </cell>
          <cell r="AI178">
            <v>17437.32</v>
          </cell>
          <cell r="AJ178">
            <v>57905.96</v>
          </cell>
          <cell r="AK178">
            <v>390908.42</v>
          </cell>
          <cell r="AL178">
            <v>33599.699999999997</v>
          </cell>
          <cell r="AM178">
            <v>17820</v>
          </cell>
          <cell r="AN178">
            <v>112240.52</v>
          </cell>
          <cell r="AO178">
            <v>94391.08</v>
          </cell>
          <cell r="AP178">
            <v>41844.43</v>
          </cell>
          <cell r="AQ178">
            <v>0</v>
          </cell>
          <cell r="AR178">
            <v>85127</v>
          </cell>
          <cell r="AS178">
            <v>27804.12</v>
          </cell>
          <cell r="AT178">
            <v>43981.57</v>
          </cell>
          <cell r="AU178">
            <v>55152.46</v>
          </cell>
          <cell r="AV178">
            <v>22615.8</v>
          </cell>
          <cell r="AW178">
            <v>10515.08</v>
          </cell>
          <cell r="AX178">
            <v>93005.05</v>
          </cell>
          <cell r="AY178">
            <v>13248.52</v>
          </cell>
          <cell r="AZ178">
            <v>21050.560000000001</v>
          </cell>
          <cell r="BA178">
            <v>1170017.31</v>
          </cell>
          <cell r="BB178">
            <v>8242.24</v>
          </cell>
          <cell r="BC178">
            <v>6783.42</v>
          </cell>
          <cell r="BD178">
            <v>481.39</v>
          </cell>
          <cell r="BE178">
            <v>6564.6</v>
          </cell>
          <cell r="BF178">
            <v>0</v>
          </cell>
          <cell r="BG178">
            <v>6192.6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135599.23000000001</v>
          </cell>
          <cell r="BM178">
            <v>19074.919999999998</v>
          </cell>
          <cell r="BN178">
            <v>8948.08</v>
          </cell>
          <cell r="BO178">
            <v>40640.720000000001</v>
          </cell>
          <cell r="BP178">
            <v>18638.400000000001</v>
          </cell>
          <cell r="BQ178">
            <v>4624.3</v>
          </cell>
          <cell r="BR178">
            <v>20442.36</v>
          </cell>
          <cell r="BS178">
            <v>0</v>
          </cell>
          <cell r="BT178">
            <v>715.2</v>
          </cell>
          <cell r="BU178">
            <v>1415.76</v>
          </cell>
          <cell r="BV178">
            <v>0</v>
          </cell>
          <cell r="BW178">
            <v>306.36</v>
          </cell>
          <cell r="BX178">
            <v>303.42</v>
          </cell>
          <cell r="BY178">
            <v>958.32</v>
          </cell>
          <cell r="BZ178">
            <v>0</v>
          </cell>
          <cell r="CA178">
            <v>919.08</v>
          </cell>
          <cell r="CB178">
            <v>914.28</v>
          </cell>
          <cell r="CC178">
            <v>306.36</v>
          </cell>
          <cell r="CD178">
            <v>0</v>
          </cell>
          <cell r="CE178">
            <v>4682.76</v>
          </cell>
          <cell r="CF178">
            <v>306.36</v>
          </cell>
          <cell r="CG178">
            <v>18350.560000000001</v>
          </cell>
          <cell r="CH178">
            <v>0</v>
          </cell>
          <cell r="CI178">
            <v>0</v>
          </cell>
          <cell r="CJ178">
            <v>306.36</v>
          </cell>
          <cell r="CK178">
            <v>4242.63</v>
          </cell>
          <cell r="CL178">
            <v>306.36</v>
          </cell>
        </row>
        <row r="179">
          <cell r="A179" t="str">
            <v>5101010109.102</v>
          </cell>
          <cell r="B179" t="str">
            <v>เงินตอบแทนพิเศษของข้าราชการผู้ได้รับเงินเดือนถึงขั้นสูงสุดของอันดับ(สนับสนุน)</v>
          </cell>
          <cell r="C179">
            <v>4758.4799999999996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4291.83</v>
          </cell>
          <cell r="R179">
            <v>715.2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3755.22</v>
          </cell>
          <cell r="Z179">
            <v>0</v>
          </cell>
          <cell r="AA179">
            <v>0</v>
          </cell>
          <cell r="AB179">
            <v>4068.12</v>
          </cell>
          <cell r="AC179">
            <v>1103.02</v>
          </cell>
          <cell r="AD179">
            <v>2735.26</v>
          </cell>
          <cell r="AE179">
            <v>0</v>
          </cell>
          <cell r="AF179">
            <v>0</v>
          </cell>
          <cell r="AG179">
            <v>0</v>
          </cell>
          <cell r="AH179">
            <v>8839.7199999999993</v>
          </cell>
          <cell r="AI179">
            <v>0</v>
          </cell>
          <cell r="AJ179">
            <v>0</v>
          </cell>
          <cell r="AK179">
            <v>16060</v>
          </cell>
          <cell r="AL179">
            <v>9139.24</v>
          </cell>
          <cell r="AM179">
            <v>0</v>
          </cell>
          <cell r="AN179">
            <v>4180</v>
          </cell>
          <cell r="AO179">
            <v>9641.76</v>
          </cell>
          <cell r="AP179">
            <v>2005.06</v>
          </cell>
          <cell r="AQ179">
            <v>0</v>
          </cell>
          <cell r="AR179">
            <v>0</v>
          </cell>
          <cell r="AS179">
            <v>0</v>
          </cell>
          <cell r="AT179">
            <v>18991.29</v>
          </cell>
          <cell r="AU179">
            <v>0</v>
          </cell>
          <cell r="AV179">
            <v>1992.12</v>
          </cell>
          <cell r="AW179">
            <v>0</v>
          </cell>
          <cell r="AX179">
            <v>0</v>
          </cell>
          <cell r="AY179">
            <v>7294</v>
          </cell>
          <cell r="AZ179">
            <v>0</v>
          </cell>
          <cell r="BA179">
            <v>0</v>
          </cell>
          <cell r="BB179">
            <v>1992.12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41096.32</v>
          </cell>
          <cell r="BM179">
            <v>4376.3999999999996</v>
          </cell>
          <cell r="BN179">
            <v>0</v>
          </cell>
          <cell r="BO179">
            <v>837.55</v>
          </cell>
          <cell r="BP179">
            <v>0</v>
          </cell>
          <cell r="BQ179">
            <v>0</v>
          </cell>
          <cell r="BR179">
            <v>2383.7399999999998</v>
          </cell>
          <cell r="BS179">
            <v>0</v>
          </cell>
          <cell r="BT179">
            <v>4338.6000000000004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4858.62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13424.4</v>
          </cell>
          <cell r="CK179">
            <v>0</v>
          </cell>
          <cell r="CL179">
            <v>0</v>
          </cell>
        </row>
        <row r="180">
          <cell r="A180" t="str">
            <v>5101010109.103</v>
          </cell>
          <cell r="B180" t="str">
            <v>เงินตอบแทนพิเศษของลูกจ้างประจำผู้ได้รับค่าจ้างถึงขั้นสูงสุดของตำแหน่ง(บริการ)</v>
          </cell>
          <cell r="C180">
            <v>48094.8</v>
          </cell>
          <cell r="D180">
            <v>0</v>
          </cell>
          <cell r="E180">
            <v>1430.4</v>
          </cell>
          <cell r="F180">
            <v>2521.1999999999998</v>
          </cell>
          <cell r="G180">
            <v>0</v>
          </cell>
          <cell r="H180">
            <v>0</v>
          </cell>
          <cell r="I180">
            <v>5256.8</v>
          </cell>
          <cell r="J180">
            <v>19418.400000000001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6436.8</v>
          </cell>
          <cell r="R180">
            <v>0</v>
          </cell>
          <cell r="S180">
            <v>0</v>
          </cell>
          <cell r="T180">
            <v>0</v>
          </cell>
          <cell r="U180">
            <v>715.2</v>
          </cell>
          <cell r="V180">
            <v>0</v>
          </cell>
          <cell r="W180">
            <v>0</v>
          </cell>
          <cell r="X180">
            <v>0</v>
          </cell>
          <cell r="Y180">
            <v>38525.4</v>
          </cell>
          <cell r="Z180">
            <v>13182</v>
          </cell>
          <cell r="AA180">
            <v>0</v>
          </cell>
          <cell r="AB180">
            <v>0</v>
          </cell>
          <cell r="AC180">
            <v>14930</v>
          </cell>
          <cell r="AD180">
            <v>8122.8</v>
          </cell>
          <cell r="AE180">
            <v>13624.8</v>
          </cell>
          <cell r="AF180">
            <v>0</v>
          </cell>
          <cell r="AG180">
            <v>6812.4</v>
          </cell>
          <cell r="AH180">
            <v>0</v>
          </cell>
          <cell r="AI180">
            <v>0</v>
          </cell>
          <cell r="AJ180">
            <v>0</v>
          </cell>
          <cell r="AK180">
            <v>23973.4</v>
          </cell>
          <cell r="AL180">
            <v>2145.6</v>
          </cell>
          <cell r="AM180">
            <v>12158.4</v>
          </cell>
          <cell r="AN180">
            <v>0</v>
          </cell>
          <cell r="AO180">
            <v>0</v>
          </cell>
          <cell r="AP180">
            <v>17570.990000000002</v>
          </cell>
          <cell r="AQ180">
            <v>0</v>
          </cell>
          <cell r="AR180">
            <v>10473.4</v>
          </cell>
          <cell r="AS180">
            <v>4291.2</v>
          </cell>
          <cell r="AT180">
            <v>840.4</v>
          </cell>
          <cell r="AU180">
            <v>12578.4</v>
          </cell>
          <cell r="AV180">
            <v>0</v>
          </cell>
          <cell r="AW180">
            <v>2860.8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12873.6</v>
          </cell>
          <cell r="BD180">
            <v>1260.5999999999999</v>
          </cell>
          <cell r="BE180">
            <v>0</v>
          </cell>
          <cell r="BF180">
            <v>0</v>
          </cell>
          <cell r="BG180">
            <v>18876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6660</v>
          </cell>
          <cell r="BN180">
            <v>0</v>
          </cell>
          <cell r="BO180">
            <v>1260.4000000000001</v>
          </cell>
          <cell r="BP180">
            <v>5364</v>
          </cell>
          <cell r="BQ180">
            <v>0</v>
          </cell>
          <cell r="BR180">
            <v>1364.39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4291.2</v>
          </cell>
          <cell r="CK180">
            <v>0</v>
          </cell>
          <cell r="CL180">
            <v>0</v>
          </cell>
        </row>
        <row r="181">
          <cell r="A181" t="str">
            <v>5101010109.104</v>
          </cell>
          <cell r="B181" t="str">
            <v>เงินตอบแทนพิเศษของลูกจ้างประจำผู้ได้รับค่าจ้างถึงขั้นสูงสุดของตำแหน่ง(สนับสนุน)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1282.8</v>
          </cell>
          <cell r="Q181">
            <v>3781.8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5241.6000000000004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12908.4</v>
          </cell>
          <cell r="AL181">
            <v>4291.2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2145.6</v>
          </cell>
          <cell r="AT181">
            <v>1680.8</v>
          </cell>
          <cell r="AU181">
            <v>0</v>
          </cell>
          <cell r="AV181">
            <v>0</v>
          </cell>
          <cell r="AW181">
            <v>715.2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25459.200000000001</v>
          </cell>
          <cell r="BD181">
            <v>1260.5999999999999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6906</v>
          </cell>
          <cell r="BN181">
            <v>0</v>
          </cell>
          <cell r="BO181">
            <v>420.2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2521.1999999999998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</row>
        <row r="182">
          <cell r="A182" t="str">
            <v>5101010113.101</v>
          </cell>
          <cell r="B182" t="str">
            <v>ค่าจ้างประจำ(บริการ)</v>
          </cell>
          <cell r="C182">
            <v>17144409.23</v>
          </cell>
          <cell r="D182">
            <v>1706850</v>
          </cell>
          <cell r="E182">
            <v>3609890.4</v>
          </cell>
          <cell r="F182">
            <v>2506575</v>
          </cell>
          <cell r="G182">
            <v>1077510</v>
          </cell>
          <cell r="H182">
            <v>2070600</v>
          </cell>
          <cell r="I182">
            <v>5078180</v>
          </cell>
          <cell r="J182">
            <v>3852540</v>
          </cell>
          <cell r="K182">
            <v>0</v>
          </cell>
          <cell r="L182">
            <v>1948790</v>
          </cell>
          <cell r="M182">
            <v>4627130</v>
          </cell>
          <cell r="N182">
            <v>0</v>
          </cell>
          <cell r="O182">
            <v>2831560</v>
          </cell>
          <cell r="P182">
            <v>899100</v>
          </cell>
          <cell r="Q182">
            <v>1323890</v>
          </cell>
          <cell r="R182">
            <v>1713790</v>
          </cell>
          <cell r="S182">
            <v>2232020</v>
          </cell>
          <cell r="T182">
            <v>1413360</v>
          </cell>
          <cell r="U182">
            <v>1052654</v>
          </cell>
          <cell r="V182">
            <v>1134060</v>
          </cell>
          <cell r="W182">
            <v>14795440</v>
          </cell>
          <cell r="X182">
            <v>974790</v>
          </cell>
          <cell r="Y182">
            <v>1825960</v>
          </cell>
          <cell r="Z182">
            <v>2906850</v>
          </cell>
          <cell r="AA182">
            <v>713040</v>
          </cell>
          <cell r="AB182">
            <v>1888800</v>
          </cell>
          <cell r="AC182">
            <v>2482511.61</v>
          </cell>
          <cell r="AD182">
            <v>5025010</v>
          </cell>
          <cell r="AE182">
            <v>2254721.6</v>
          </cell>
          <cell r="AF182">
            <v>2652180</v>
          </cell>
          <cell r="AG182">
            <v>2230440</v>
          </cell>
          <cell r="AH182">
            <v>1763580</v>
          </cell>
          <cell r="AI182">
            <v>752950</v>
          </cell>
          <cell r="AJ182">
            <v>0</v>
          </cell>
          <cell r="AK182">
            <v>17728710.969999999</v>
          </cell>
          <cell r="AL182">
            <v>1957780</v>
          </cell>
          <cell r="AM182">
            <v>1399570</v>
          </cell>
          <cell r="AN182">
            <v>4911720</v>
          </cell>
          <cell r="AO182">
            <v>1791560</v>
          </cell>
          <cell r="AP182">
            <v>2028930</v>
          </cell>
          <cell r="AQ182">
            <v>962200</v>
          </cell>
          <cell r="AR182">
            <v>3139090</v>
          </cell>
          <cell r="AS182">
            <v>1949340</v>
          </cell>
          <cell r="AT182">
            <v>755660</v>
          </cell>
          <cell r="AU182">
            <v>2151420</v>
          </cell>
          <cell r="AV182">
            <v>1617960</v>
          </cell>
          <cell r="AW182">
            <v>2270785.2000000002</v>
          </cell>
          <cell r="AX182">
            <v>3380050</v>
          </cell>
          <cell r="AY182">
            <v>1278500</v>
          </cell>
          <cell r="AZ182">
            <v>322840</v>
          </cell>
          <cell r="BA182">
            <v>3193891.2</v>
          </cell>
          <cell r="BB182">
            <v>0</v>
          </cell>
          <cell r="BC182">
            <v>1901460</v>
          </cell>
          <cell r="BD182">
            <v>1426160</v>
          </cell>
          <cell r="BE182">
            <v>2325960</v>
          </cell>
          <cell r="BF182">
            <v>1224140</v>
          </cell>
          <cell r="BG182">
            <v>4491180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2649630</v>
          </cell>
          <cell r="BM182">
            <v>1882491.2</v>
          </cell>
          <cell r="BN182">
            <v>1996790</v>
          </cell>
          <cell r="BO182">
            <v>2073138.8</v>
          </cell>
          <cell r="BP182">
            <v>948180</v>
          </cell>
          <cell r="BQ182">
            <v>0</v>
          </cell>
          <cell r="BR182">
            <v>27489436.539999999</v>
          </cell>
          <cell r="BS182">
            <v>852080</v>
          </cell>
          <cell r="BT182">
            <v>1093175</v>
          </cell>
          <cell r="BU182">
            <v>4912096.66</v>
          </cell>
          <cell r="BV182">
            <v>0</v>
          </cell>
          <cell r="BW182">
            <v>1142310</v>
          </cell>
          <cell r="BX182">
            <v>3024600</v>
          </cell>
          <cell r="BY182">
            <v>972060</v>
          </cell>
          <cell r="BZ182">
            <v>1113904.8</v>
          </cell>
          <cell r="CA182">
            <v>975660</v>
          </cell>
          <cell r="CB182">
            <v>1597620</v>
          </cell>
          <cell r="CC182">
            <v>2800850</v>
          </cell>
          <cell r="CD182">
            <v>2301590</v>
          </cell>
          <cell r="CE182">
            <v>1923240</v>
          </cell>
          <cell r="CF182">
            <v>1621260</v>
          </cell>
          <cell r="CG182">
            <v>831510</v>
          </cell>
          <cell r="CH182">
            <v>497100</v>
          </cell>
          <cell r="CI182">
            <v>203520</v>
          </cell>
          <cell r="CJ182">
            <v>3442320</v>
          </cell>
          <cell r="CK182">
            <v>0</v>
          </cell>
          <cell r="CL182">
            <v>0</v>
          </cell>
        </row>
        <row r="183">
          <cell r="A183" t="str">
            <v>5101010113.102</v>
          </cell>
          <cell r="B183" t="str">
            <v>ค่าจ้างประจำ(สนับสนุน)</v>
          </cell>
          <cell r="C183">
            <v>0</v>
          </cell>
          <cell r="D183">
            <v>330060</v>
          </cell>
          <cell r="E183">
            <v>312780</v>
          </cell>
          <cell r="F183">
            <v>1254952</v>
          </cell>
          <cell r="G183">
            <v>672510</v>
          </cell>
          <cell r="H183">
            <v>750500</v>
          </cell>
          <cell r="I183">
            <v>341000</v>
          </cell>
          <cell r="J183">
            <v>0</v>
          </cell>
          <cell r="K183">
            <v>3313140</v>
          </cell>
          <cell r="L183">
            <v>1190530</v>
          </cell>
          <cell r="M183">
            <v>584500</v>
          </cell>
          <cell r="N183">
            <v>0</v>
          </cell>
          <cell r="O183">
            <v>3193160</v>
          </cell>
          <cell r="P183">
            <v>1154040</v>
          </cell>
          <cell r="Q183">
            <v>797510</v>
          </cell>
          <cell r="R183">
            <v>1551417</v>
          </cell>
          <cell r="S183">
            <v>461190</v>
          </cell>
          <cell r="T183">
            <v>940120</v>
          </cell>
          <cell r="U183">
            <v>1656046.4</v>
          </cell>
          <cell r="V183">
            <v>526120</v>
          </cell>
          <cell r="W183">
            <v>8841560</v>
          </cell>
          <cell r="X183">
            <v>843210</v>
          </cell>
          <cell r="Y183">
            <v>1020960</v>
          </cell>
          <cell r="Z183">
            <v>548250</v>
          </cell>
          <cell r="AA183">
            <v>631680</v>
          </cell>
          <cell r="AB183">
            <v>1046340</v>
          </cell>
          <cell r="AC183">
            <v>0</v>
          </cell>
          <cell r="AD183">
            <v>935630</v>
          </cell>
          <cell r="AE183">
            <v>122160</v>
          </cell>
          <cell r="AF183">
            <v>0</v>
          </cell>
          <cell r="AG183">
            <v>0</v>
          </cell>
          <cell r="AH183">
            <v>0</v>
          </cell>
          <cell r="AI183">
            <v>1011240</v>
          </cell>
          <cell r="AJ183">
            <v>0</v>
          </cell>
          <cell r="AK183">
            <v>6672120</v>
          </cell>
          <cell r="AL183">
            <v>1001460</v>
          </cell>
          <cell r="AM183">
            <v>806543.2</v>
          </cell>
          <cell r="AN183">
            <v>768560</v>
          </cell>
          <cell r="AO183">
            <v>894640</v>
          </cell>
          <cell r="AP183">
            <v>934590</v>
          </cell>
          <cell r="AQ183">
            <v>719210</v>
          </cell>
          <cell r="AR183">
            <v>0</v>
          </cell>
          <cell r="AS183">
            <v>1015020</v>
          </cell>
          <cell r="AT183">
            <v>1478740</v>
          </cell>
          <cell r="AU183">
            <v>0</v>
          </cell>
          <cell r="AV183">
            <v>271260</v>
          </cell>
          <cell r="AW183">
            <v>465390</v>
          </cell>
          <cell r="AX183">
            <v>574940</v>
          </cell>
          <cell r="AY183">
            <v>1224460</v>
          </cell>
          <cell r="AZ183">
            <v>654370</v>
          </cell>
          <cell r="BA183">
            <v>1304220</v>
          </cell>
          <cell r="BB183">
            <v>0</v>
          </cell>
          <cell r="BC183">
            <v>18986198.059999999</v>
          </cell>
          <cell r="BD183">
            <v>1506760</v>
          </cell>
          <cell r="BE183">
            <v>280140</v>
          </cell>
          <cell r="BF183">
            <v>440525.2</v>
          </cell>
          <cell r="BG183">
            <v>1103100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4475500.96</v>
          </cell>
          <cell r="BM183">
            <v>1838408.8</v>
          </cell>
          <cell r="BN183">
            <v>729970</v>
          </cell>
          <cell r="BO183">
            <v>1579190</v>
          </cell>
          <cell r="BP183">
            <v>993180</v>
          </cell>
          <cell r="BQ183">
            <v>0</v>
          </cell>
          <cell r="BR183">
            <v>15336824</v>
          </cell>
          <cell r="BS183">
            <v>686306.45</v>
          </cell>
          <cell r="BT183">
            <v>1301720</v>
          </cell>
          <cell r="BU183">
            <v>1303507.74</v>
          </cell>
          <cell r="BV183">
            <v>0</v>
          </cell>
          <cell r="BW183">
            <v>792110</v>
          </cell>
          <cell r="BX183">
            <v>1556940</v>
          </cell>
          <cell r="BY183">
            <v>1065360</v>
          </cell>
          <cell r="BZ183">
            <v>519990</v>
          </cell>
          <cell r="CA183">
            <v>977580</v>
          </cell>
          <cell r="CB183">
            <v>462240</v>
          </cell>
          <cell r="CC183">
            <v>1104130</v>
          </cell>
          <cell r="CD183">
            <v>566120</v>
          </cell>
          <cell r="CE183">
            <v>2263670</v>
          </cell>
          <cell r="CF183">
            <v>546000</v>
          </cell>
          <cell r="CG183">
            <v>1502550</v>
          </cell>
          <cell r="CH183">
            <v>517740</v>
          </cell>
          <cell r="CI183">
            <v>0</v>
          </cell>
          <cell r="CJ183">
            <v>1863140</v>
          </cell>
          <cell r="CK183">
            <v>0</v>
          </cell>
          <cell r="CL183">
            <v>0</v>
          </cell>
        </row>
        <row r="184">
          <cell r="A184" t="str">
            <v>5101010113.103</v>
          </cell>
          <cell r="B184" t="str">
            <v>ค่าจ้างชั่วคราว(บริการ)</v>
          </cell>
          <cell r="C184">
            <v>70229803.989999995</v>
          </cell>
          <cell r="D184">
            <v>3133552</v>
          </cell>
          <cell r="E184">
            <v>1349320</v>
          </cell>
          <cell r="F184">
            <v>3166659</v>
          </cell>
          <cell r="G184">
            <v>3330860</v>
          </cell>
          <cell r="H184">
            <v>2966793.73</v>
          </cell>
          <cell r="I184">
            <v>4315774.45</v>
          </cell>
          <cell r="J184">
            <v>6956823.0599999996</v>
          </cell>
          <cell r="K184">
            <v>1618907</v>
          </cell>
          <cell r="L184">
            <v>4660095.3099999996</v>
          </cell>
          <cell r="M184">
            <v>10244448</v>
          </cell>
          <cell r="N184">
            <v>2835154.51</v>
          </cell>
          <cell r="O184">
            <v>1375617.66</v>
          </cell>
          <cell r="P184">
            <v>2972535</v>
          </cell>
          <cell r="Q184">
            <v>4585608.95</v>
          </cell>
          <cell r="R184">
            <v>4946212</v>
          </cell>
          <cell r="S184">
            <v>622859.42000000004</v>
          </cell>
          <cell r="T184">
            <v>4438662</v>
          </cell>
          <cell r="U184">
            <v>1834393</v>
          </cell>
          <cell r="V184">
            <v>739800</v>
          </cell>
          <cell r="W184">
            <v>27636748.690000001</v>
          </cell>
          <cell r="X184">
            <v>528243.34</v>
          </cell>
          <cell r="Y184">
            <v>3229932.54</v>
          </cell>
          <cell r="Z184">
            <v>390143.9</v>
          </cell>
          <cell r="AA184">
            <v>1007969.5</v>
          </cell>
          <cell r="AB184">
            <v>350963.9</v>
          </cell>
          <cell r="AC184">
            <v>3656560.1</v>
          </cell>
          <cell r="AD184">
            <v>3455773.5</v>
          </cell>
          <cell r="AE184">
            <v>2030577</v>
          </cell>
          <cell r="AF184">
            <v>1334847.67</v>
          </cell>
          <cell r="AG184">
            <v>878082</v>
          </cell>
          <cell r="AH184">
            <v>6433523</v>
          </cell>
          <cell r="AI184">
            <v>2349699</v>
          </cell>
          <cell r="AJ184">
            <v>796520.47</v>
          </cell>
          <cell r="AK184">
            <v>52464579.07</v>
          </cell>
          <cell r="AL184">
            <v>3285261.5</v>
          </cell>
          <cell r="AM184">
            <v>1615155.93</v>
          </cell>
          <cell r="AN184">
            <v>5237716.5</v>
          </cell>
          <cell r="AO184">
            <v>9984297.9600000009</v>
          </cell>
          <cell r="AP184">
            <v>4532997</v>
          </cell>
          <cell r="AQ184">
            <v>1566547.83</v>
          </cell>
          <cell r="AR184">
            <v>12168264</v>
          </cell>
          <cell r="AS184">
            <v>5142547</v>
          </cell>
          <cell r="AT184">
            <v>7172159.4299999997</v>
          </cell>
          <cell r="AU184">
            <v>6698490</v>
          </cell>
          <cell r="AV184">
            <v>4537280</v>
          </cell>
          <cell r="AW184">
            <v>1685368.31</v>
          </cell>
          <cell r="AX184">
            <v>6200255.79</v>
          </cell>
          <cell r="AY184">
            <v>3144602</v>
          </cell>
          <cell r="AZ184">
            <v>1983001</v>
          </cell>
          <cell r="BA184">
            <v>16872000.829999998</v>
          </cell>
          <cell r="BB184">
            <v>5071010.07</v>
          </cell>
          <cell r="BC184">
            <v>9053457.3300000001</v>
          </cell>
          <cell r="BD184">
            <v>1441702</v>
          </cell>
          <cell r="BE184">
            <v>413288</v>
          </cell>
          <cell r="BF184">
            <v>2446815</v>
          </cell>
          <cell r="BG184">
            <v>9667155</v>
          </cell>
          <cell r="BH184">
            <v>947697.06</v>
          </cell>
          <cell r="BI184">
            <v>1289560</v>
          </cell>
          <cell r="BJ184">
            <v>3960950.25</v>
          </cell>
          <cell r="BK184">
            <v>1300893.74</v>
          </cell>
          <cell r="BL184">
            <v>2992825</v>
          </cell>
          <cell r="BM184">
            <v>3935940.62</v>
          </cell>
          <cell r="BN184">
            <v>2050190.19</v>
          </cell>
          <cell r="BO184">
            <v>3571924.4</v>
          </cell>
          <cell r="BP184">
            <v>1266305</v>
          </cell>
          <cell r="BQ184">
            <v>4145178.74</v>
          </cell>
          <cell r="BR184">
            <v>27238819</v>
          </cell>
          <cell r="BS184">
            <v>2185137</v>
          </cell>
          <cell r="BT184">
            <v>2457272.94</v>
          </cell>
          <cell r="BU184">
            <v>11889248.310000001</v>
          </cell>
          <cell r="BV184">
            <v>898616</v>
          </cell>
          <cell r="BW184">
            <v>2101405</v>
          </cell>
          <cell r="BX184">
            <v>6701258.9900000002</v>
          </cell>
          <cell r="BY184">
            <v>832936</v>
          </cell>
          <cell r="BZ184">
            <v>1553946.65</v>
          </cell>
          <cell r="CA184">
            <v>686200</v>
          </cell>
          <cell r="CB184">
            <v>4502625.5</v>
          </cell>
          <cell r="CC184">
            <v>3286181.98</v>
          </cell>
          <cell r="CD184">
            <v>3068099.42</v>
          </cell>
          <cell r="CE184">
            <v>7220989.5599999996</v>
          </cell>
          <cell r="CF184">
            <v>1777269</v>
          </cell>
          <cell r="CG184">
            <v>822797</v>
          </cell>
          <cell r="CH184">
            <v>2012578.72</v>
          </cell>
          <cell r="CI184">
            <v>699276</v>
          </cell>
          <cell r="CJ184">
            <v>4038667.42</v>
          </cell>
          <cell r="CK184">
            <v>1504478.42</v>
          </cell>
          <cell r="CL184">
            <v>553772.12</v>
          </cell>
        </row>
        <row r="185">
          <cell r="A185" t="str">
            <v>5101010113.104</v>
          </cell>
          <cell r="B185" t="str">
            <v>ค่าจ้างชั่วคราว(สนับสนุน)</v>
          </cell>
          <cell r="C185">
            <v>0</v>
          </cell>
          <cell r="D185">
            <v>1496680</v>
          </cell>
          <cell r="E185">
            <v>1014520</v>
          </cell>
          <cell r="F185">
            <v>0</v>
          </cell>
          <cell r="G185">
            <v>193680</v>
          </cell>
          <cell r="H185">
            <v>2427725</v>
          </cell>
          <cell r="I185">
            <v>292085.45</v>
          </cell>
          <cell r="J185">
            <v>729995.42</v>
          </cell>
          <cell r="K185">
            <v>1952123</v>
          </cell>
          <cell r="L185">
            <v>443230</v>
          </cell>
          <cell r="M185">
            <v>161020</v>
          </cell>
          <cell r="N185">
            <v>454200</v>
          </cell>
          <cell r="O185">
            <v>332246.93</v>
          </cell>
          <cell r="P185">
            <v>1710342</v>
          </cell>
          <cell r="Q185">
            <v>1240651.47</v>
          </cell>
          <cell r="R185">
            <v>716029</v>
          </cell>
          <cell r="S185">
            <v>1290752.8999999999</v>
          </cell>
          <cell r="T185">
            <v>850692</v>
          </cell>
          <cell r="U185">
            <v>616477</v>
          </cell>
          <cell r="V185">
            <v>0</v>
          </cell>
          <cell r="W185">
            <v>5837274.7599999998</v>
          </cell>
          <cell r="X185">
            <v>700293</v>
          </cell>
          <cell r="Y185">
            <v>353200</v>
          </cell>
          <cell r="Z185">
            <v>790540</v>
          </cell>
          <cell r="AA185">
            <v>379042.5</v>
          </cell>
          <cell r="AB185">
            <v>458752.95</v>
          </cell>
          <cell r="AC185">
            <v>0</v>
          </cell>
          <cell r="AD185">
            <v>972009.05</v>
          </cell>
          <cell r="AE185">
            <v>0</v>
          </cell>
          <cell r="AF185">
            <v>641400</v>
          </cell>
          <cell r="AG185">
            <v>654232</v>
          </cell>
          <cell r="AH185">
            <v>393295</v>
          </cell>
          <cell r="AI185">
            <v>427310</v>
          </cell>
          <cell r="AJ185">
            <v>654446.06999999995</v>
          </cell>
          <cell r="AK185">
            <v>9207000</v>
          </cell>
          <cell r="AL185">
            <v>836660.5</v>
          </cell>
          <cell r="AM185">
            <v>0</v>
          </cell>
          <cell r="AN185">
            <v>4856311</v>
          </cell>
          <cell r="AO185">
            <v>336610</v>
          </cell>
          <cell r="AP185">
            <v>1153782</v>
          </cell>
          <cell r="AQ185">
            <v>0</v>
          </cell>
          <cell r="AR185">
            <v>9053360.4000000004</v>
          </cell>
          <cell r="AS185">
            <v>1740045</v>
          </cell>
          <cell r="AT185">
            <v>4382793.0599999996</v>
          </cell>
          <cell r="AU185">
            <v>749540</v>
          </cell>
          <cell r="AV185">
            <v>436110</v>
          </cell>
          <cell r="AW185">
            <v>506685</v>
          </cell>
          <cell r="AX185">
            <v>1009168</v>
          </cell>
          <cell r="AY185">
            <v>972933</v>
          </cell>
          <cell r="AZ185">
            <v>299090</v>
          </cell>
          <cell r="BA185">
            <v>16897033.370000001</v>
          </cell>
          <cell r="BB185">
            <v>559270.40000000002</v>
          </cell>
          <cell r="BC185">
            <v>3398142</v>
          </cell>
          <cell r="BD185">
            <v>489118</v>
          </cell>
          <cell r="BE185">
            <v>0</v>
          </cell>
          <cell r="BF185">
            <v>1755610</v>
          </cell>
          <cell r="BG185">
            <v>0</v>
          </cell>
          <cell r="BH185">
            <v>0</v>
          </cell>
          <cell r="BI185">
            <v>465895</v>
          </cell>
          <cell r="BJ185">
            <v>1535125.24</v>
          </cell>
          <cell r="BK185">
            <v>327710</v>
          </cell>
          <cell r="BL185">
            <v>6022735</v>
          </cell>
          <cell r="BM185">
            <v>2413401.2000000002</v>
          </cell>
          <cell r="BN185">
            <v>1292400</v>
          </cell>
          <cell r="BO185">
            <v>1193368.6000000001</v>
          </cell>
          <cell r="BP185">
            <v>776920</v>
          </cell>
          <cell r="BQ185">
            <v>56345</v>
          </cell>
          <cell r="BR185">
            <v>9330970</v>
          </cell>
          <cell r="BS185">
            <v>1279520</v>
          </cell>
          <cell r="BT185">
            <v>327204.59999999998</v>
          </cell>
          <cell r="BU185">
            <v>1953137.44</v>
          </cell>
          <cell r="BV185">
            <v>261366</v>
          </cell>
          <cell r="BW185">
            <v>1040757</v>
          </cell>
          <cell r="BX185">
            <v>2108412.13</v>
          </cell>
          <cell r="BY185">
            <v>693665</v>
          </cell>
          <cell r="BZ185">
            <v>970702.52</v>
          </cell>
          <cell r="CA185">
            <v>515892</v>
          </cell>
          <cell r="CB185">
            <v>1259661.5</v>
          </cell>
          <cell r="CC185">
            <v>64952</v>
          </cell>
          <cell r="CD185">
            <v>577577.87</v>
          </cell>
          <cell r="CE185">
            <v>1288333.93</v>
          </cell>
          <cell r="CF185">
            <v>92510.77</v>
          </cell>
          <cell r="CG185">
            <v>333818</v>
          </cell>
          <cell r="CH185">
            <v>588186</v>
          </cell>
          <cell r="CI185">
            <v>339779</v>
          </cell>
          <cell r="CJ185">
            <v>4367100.17</v>
          </cell>
          <cell r="CK185">
            <v>568201.56999999995</v>
          </cell>
          <cell r="CL185">
            <v>1535112.41</v>
          </cell>
        </row>
        <row r="186">
          <cell r="A186" t="str">
            <v>5101010113.105</v>
          </cell>
          <cell r="B186" t="str">
            <v>ค่าจ้างพนักงานกระทรวงสาธารณสุข (บริการ)</v>
          </cell>
          <cell r="C186">
            <v>0</v>
          </cell>
          <cell r="D186">
            <v>4425610</v>
          </cell>
          <cell r="E186">
            <v>860812</v>
          </cell>
          <cell r="F186">
            <v>1152492</v>
          </cell>
          <cell r="G186">
            <v>1063485</v>
          </cell>
          <cell r="H186">
            <v>3998089.5</v>
          </cell>
          <cell r="I186">
            <v>2604187.7999999998</v>
          </cell>
          <cell r="J186">
            <v>6827621.8799999999</v>
          </cell>
          <cell r="K186">
            <v>148440</v>
          </cell>
          <cell r="L186">
            <v>2602025.42</v>
          </cell>
          <cell r="M186">
            <v>6707610</v>
          </cell>
          <cell r="N186">
            <v>1007523</v>
          </cell>
          <cell r="O186">
            <v>31173353.199999999</v>
          </cell>
          <cell r="P186">
            <v>3744894</v>
          </cell>
          <cell r="Q186">
            <v>4028676</v>
          </cell>
          <cell r="R186">
            <v>7363094</v>
          </cell>
          <cell r="S186">
            <v>5255682.9800000004</v>
          </cell>
          <cell r="T186">
            <v>3099000</v>
          </cell>
          <cell r="U186">
            <v>3975165</v>
          </cell>
          <cell r="V186">
            <v>4329012</v>
          </cell>
          <cell r="W186">
            <v>23990090.109999999</v>
          </cell>
          <cell r="X186">
            <v>1935400</v>
          </cell>
          <cell r="Y186">
            <v>4896816</v>
          </cell>
          <cell r="Z186">
            <v>5225799.76</v>
          </cell>
          <cell r="AA186">
            <v>2507422</v>
          </cell>
          <cell r="AB186">
            <v>804160.5</v>
          </cell>
          <cell r="AC186">
            <v>1694731</v>
          </cell>
          <cell r="AD186">
            <v>10158215.550000001</v>
          </cell>
          <cell r="AE186">
            <v>2251367.7200000002</v>
          </cell>
          <cell r="AF186">
            <v>3323369.68</v>
          </cell>
          <cell r="AG186">
            <v>2100250</v>
          </cell>
          <cell r="AH186">
            <v>7740568</v>
          </cell>
          <cell r="AI186">
            <v>3231551</v>
          </cell>
          <cell r="AJ186">
            <v>1030312</v>
          </cell>
          <cell r="AK186">
            <v>61498453.799999997</v>
          </cell>
          <cell r="AL186">
            <v>4396490</v>
          </cell>
          <cell r="AM186">
            <v>5203709.74</v>
          </cell>
          <cell r="AN186">
            <v>6226758</v>
          </cell>
          <cell r="AO186">
            <v>7243490</v>
          </cell>
          <cell r="AP186">
            <v>8384937</v>
          </cell>
          <cell r="AQ186">
            <v>3963122.8</v>
          </cell>
          <cell r="AR186">
            <v>10729799</v>
          </cell>
          <cell r="AS186">
            <v>2940084</v>
          </cell>
          <cell r="AT186">
            <v>6795171.7300000004</v>
          </cell>
          <cell r="AU186">
            <v>8276294</v>
          </cell>
          <cell r="AV186">
            <v>6351510</v>
          </cell>
          <cell r="AW186">
            <v>2807821.58</v>
          </cell>
          <cell r="AX186">
            <v>4634939.46</v>
          </cell>
          <cell r="AY186">
            <v>4157440.4</v>
          </cell>
          <cell r="AZ186">
            <v>4741027</v>
          </cell>
          <cell r="BA186">
            <v>5995882.9199999999</v>
          </cell>
          <cell r="BB186">
            <v>4348670</v>
          </cell>
          <cell r="BC186">
            <v>25141659.960000001</v>
          </cell>
          <cell r="BD186">
            <v>7433308</v>
          </cell>
          <cell r="BE186">
            <v>3354720</v>
          </cell>
          <cell r="BF186">
            <v>4001319.68</v>
          </cell>
          <cell r="BG186">
            <v>26959316.280000001</v>
          </cell>
          <cell r="BH186">
            <v>3003754</v>
          </cell>
          <cell r="BI186">
            <v>2239632</v>
          </cell>
          <cell r="BJ186">
            <v>884119</v>
          </cell>
          <cell r="BK186">
            <v>1255054.81</v>
          </cell>
          <cell r="BL186">
            <v>29252127.34</v>
          </cell>
          <cell r="BM186">
            <v>4206075.08</v>
          </cell>
          <cell r="BN186">
            <v>3836190.32</v>
          </cell>
          <cell r="BO186">
            <v>10560085.6</v>
          </cell>
          <cell r="BP186">
            <v>1066147.74</v>
          </cell>
          <cell r="BQ186">
            <v>5083495.5599999996</v>
          </cell>
          <cell r="BR186">
            <v>116973333</v>
          </cell>
          <cell r="BS186">
            <v>4123981</v>
          </cell>
          <cell r="BT186">
            <v>2142800</v>
          </cell>
          <cell r="BU186">
            <v>13601284.960000001</v>
          </cell>
          <cell r="BV186">
            <v>2084305</v>
          </cell>
          <cell r="BW186">
            <v>4153172</v>
          </cell>
          <cell r="BX186">
            <v>9825727.9399999995</v>
          </cell>
          <cell r="BY186">
            <v>2187850</v>
          </cell>
          <cell r="BZ186">
            <v>3659756</v>
          </cell>
          <cell r="CA186">
            <v>6403358</v>
          </cell>
          <cell r="CB186">
            <v>3945890</v>
          </cell>
          <cell r="CC186">
            <v>15439883.57</v>
          </cell>
          <cell r="CD186">
            <v>6389976.4100000001</v>
          </cell>
          <cell r="CE186">
            <v>6900126.6200000001</v>
          </cell>
          <cell r="CF186">
            <v>2888371.06</v>
          </cell>
          <cell r="CG186">
            <v>2569550</v>
          </cell>
          <cell r="CH186">
            <v>2561863</v>
          </cell>
          <cell r="CI186">
            <v>3908205</v>
          </cell>
          <cell r="CJ186">
            <v>9118798.1799999997</v>
          </cell>
          <cell r="CK186">
            <v>1821767.35</v>
          </cell>
          <cell r="CL186">
            <v>1316569.33</v>
          </cell>
        </row>
        <row r="187">
          <cell r="A187" t="str">
            <v>5101010113.106</v>
          </cell>
          <cell r="B187" t="str">
            <v>ค่าจ้างพนักงานกระทรวงสาธารณสุข (สนับสนุน)</v>
          </cell>
          <cell r="C187">
            <v>0</v>
          </cell>
          <cell r="D187">
            <v>1558810</v>
          </cell>
          <cell r="E187">
            <v>3345080</v>
          </cell>
          <cell r="F187">
            <v>2653976.3199999998</v>
          </cell>
          <cell r="G187">
            <v>1883980</v>
          </cell>
          <cell r="H187">
            <v>1233820</v>
          </cell>
          <cell r="I187">
            <v>129730</v>
          </cell>
          <cell r="J187">
            <v>201470</v>
          </cell>
          <cell r="K187">
            <v>3809640</v>
          </cell>
          <cell r="L187">
            <v>1601510</v>
          </cell>
          <cell r="M187">
            <v>1610560</v>
          </cell>
          <cell r="N187">
            <v>0</v>
          </cell>
          <cell r="O187">
            <v>10712553.869999999</v>
          </cell>
          <cell r="P187">
            <v>2441825</v>
          </cell>
          <cell r="Q187">
            <v>1570385.83</v>
          </cell>
          <cell r="R187">
            <v>3759000</v>
          </cell>
          <cell r="S187">
            <v>2312989.77</v>
          </cell>
          <cell r="T187">
            <v>2200173</v>
          </cell>
          <cell r="U187">
            <v>1874841</v>
          </cell>
          <cell r="V187">
            <v>1536990</v>
          </cell>
          <cell r="W187">
            <v>4901613.08</v>
          </cell>
          <cell r="X187">
            <v>2013276</v>
          </cell>
          <cell r="Y187">
            <v>1936374</v>
          </cell>
          <cell r="Z187">
            <v>1407160</v>
          </cell>
          <cell r="AA187">
            <v>905160</v>
          </cell>
          <cell r="AB187">
            <v>2920560</v>
          </cell>
          <cell r="AC187">
            <v>0</v>
          </cell>
          <cell r="AD187">
            <v>1711882.55</v>
          </cell>
          <cell r="AE187">
            <v>364896.16</v>
          </cell>
          <cell r="AF187">
            <v>961661.2</v>
          </cell>
          <cell r="AG187">
            <v>2750320</v>
          </cell>
          <cell r="AH187">
            <v>1072750</v>
          </cell>
          <cell r="AI187">
            <v>1357540</v>
          </cell>
          <cell r="AJ187">
            <v>2790426.06</v>
          </cell>
          <cell r="AK187">
            <v>14940084</v>
          </cell>
          <cell r="AL187">
            <v>991700</v>
          </cell>
          <cell r="AM187">
            <v>667300</v>
          </cell>
          <cell r="AN187">
            <v>2776714</v>
          </cell>
          <cell r="AO187">
            <v>734140</v>
          </cell>
          <cell r="AP187">
            <v>0</v>
          </cell>
          <cell r="AQ187">
            <v>23170</v>
          </cell>
          <cell r="AR187">
            <v>7344649</v>
          </cell>
          <cell r="AS187">
            <v>934260</v>
          </cell>
          <cell r="AT187">
            <v>3567256.76</v>
          </cell>
          <cell r="AU187">
            <v>931485</v>
          </cell>
          <cell r="AV187">
            <v>1260067</v>
          </cell>
          <cell r="AW187">
            <v>1197810</v>
          </cell>
          <cell r="AX187">
            <v>2323089.25</v>
          </cell>
          <cell r="AY187">
            <v>1660049.6</v>
          </cell>
          <cell r="AZ187">
            <v>2179130</v>
          </cell>
          <cell r="BA187">
            <v>11601784.359999999</v>
          </cell>
          <cell r="BB187">
            <v>851850</v>
          </cell>
          <cell r="BC187">
            <v>9593149.5600000005</v>
          </cell>
          <cell r="BD187">
            <v>4604428</v>
          </cell>
          <cell r="BE187">
            <v>1206567</v>
          </cell>
          <cell r="BF187">
            <v>1639257.39</v>
          </cell>
          <cell r="BG187">
            <v>5828536</v>
          </cell>
          <cell r="BH187">
            <v>1333702</v>
          </cell>
          <cell r="BI187">
            <v>1207279</v>
          </cell>
          <cell r="BJ187">
            <v>1311538.2</v>
          </cell>
          <cell r="BK187">
            <v>1339641.95</v>
          </cell>
          <cell r="BL187">
            <v>10691286</v>
          </cell>
          <cell r="BM187">
            <v>2551628.23</v>
          </cell>
          <cell r="BN187">
            <v>2523517</v>
          </cell>
          <cell r="BO187">
            <v>2902034.4</v>
          </cell>
          <cell r="BP187">
            <v>5103580</v>
          </cell>
          <cell r="BQ187">
            <v>345442.6</v>
          </cell>
          <cell r="BR187">
            <v>30120269</v>
          </cell>
          <cell r="BS187">
            <v>1991980</v>
          </cell>
          <cell r="BT187">
            <v>3324708</v>
          </cell>
          <cell r="BU187">
            <v>6201290.0099999998</v>
          </cell>
          <cell r="BV187">
            <v>1534200</v>
          </cell>
          <cell r="BW187">
            <v>1065300</v>
          </cell>
          <cell r="BX187">
            <v>3470750</v>
          </cell>
          <cell r="BY187">
            <v>2141160</v>
          </cell>
          <cell r="BZ187">
            <v>1709940</v>
          </cell>
          <cell r="CA187">
            <v>895910</v>
          </cell>
          <cell r="CB187">
            <v>879170</v>
          </cell>
          <cell r="CC187">
            <v>1271300</v>
          </cell>
          <cell r="CD187">
            <v>2300406</v>
          </cell>
          <cell r="CE187">
            <v>5931050.3899999997</v>
          </cell>
          <cell r="CF187">
            <v>672198.67</v>
          </cell>
          <cell r="CG187">
            <v>1440590</v>
          </cell>
          <cell r="CH187">
            <v>1742988</v>
          </cell>
          <cell r="CI187">
            <v>916602</v>
          </cell>
          <cell r="CJ187">
            <v>6689796.6500000004</v>
          </cell>
          <cell r="CK187">
            <v>590183.25</v>
          </cell>
          <cell r="CL187">
            <v>499303.55</v>
          </cell>
        </row>
        <row r="188">
          <cell r="A188" t="str">
            <v>5101010113.107</v>
          </cell>
          <cell r="B188" t="str">
            <v>ค่าจ้างเหมาบุคลากร (บริการ)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403500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69720</v>
          </cell>
          <cell r="M188">
            <v>4373595</v>
          </cell>
          <cell r="N188">
            <v>0</v>
          </cell>
          <cell r="O188">
            <v>251501.87</v>
          </cell>
          <cell r="P188">
            <v>6973</v>
          </cell>
          <cell r="Q188">
            <v>1028350.66</v>
          </cell>
          <cell r="R188">
            <v>81480</v>
          </cell>
          <cell r="S188">
            <v>0</v>
          </cell>
          <cell r="T188">
            <v>0</v>
          </cell>
          <cell r="U188">
            <v>343200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2498370</v>
          </cell>
          <cell r="AE188">
            <v>338640</v>
          </cell>
          <cell r="AF188">
            <v>0</v>
          </cell>
          <cell r="AG188">
            <v>0</v>
          </cell>
          <cell r="AH188">
            <v>0</v>
          </cell>
          <cell r="AI188">
            <v>181400</v>
          </cell>
          <cell r="AJ188">
            <v>0</v>
          </cell>
          <cell r="AK188">
            <v>0</v>
          </cell>
          <cell r="AL188">
            <v>489495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115180</v>
          </cell>
          <cell r="BA188">
            <v>0</v>
          </cell>
          <cell r="BB188">
            <v>0</v>
          </cell>
          <cell r="BC188">
            <v>0</v>
          </cell>
          <cell r="BD188">
            <v>1201563.3799999999</v>
          </cell>
          <cell r="BE188">
            <v>27300</v>
          </cell>
          <cell r="BF188">
            <v>320530</v>
          </cell>
          <cell r="BG188">
            <v>13496084</v>
          </cell>
          <cell r="BH188">
            <v>0</v>
          </cell>
          <cell r="BI188">
            <v>0</v>
          </cell>
          <cell r="BJ188">
            <v>25500</v>
          </cell>
          <cell r="BK188">
            <v>109500</v>
          </cell>
          <cell r="BL188">
            <v>0</v>
          </cell>
          <cell r="BM188">
            <v>0</v>
          </cell>
          <cell r="BN188">
            <v>0</v>
          </cell>
          <cell r="BO188">
            <v>32100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138090</v>
          </cell>
          <cell r="BZ188">
            <v>0</v>
          </cell>
          <cell r="CA188">
            <v>0</v>
          </cell>
          <cell r="CB188">
            <v>0</v>
          </cell>
          <cell r="CC188">
            <v>92360</v>
          </cell>
          <cell r="CD188">
            <v>0</v>
          </cell>
          <cell r="CE188">
            <v>420000</v>
          </cell>
          <cell r="CF188">
            <v>0</v>
          </cell>
          <cell r="CG188">
            <v>0</v>
          </cell>
          <cell r="CH188">
            <v>1050</v>
          </cell>
          <cell r="CI188">
            <v>255226</v>
          </cell>
          <cell r="CJ188">
            <v>0</v>
          </cell>
          <cell r="CK188">
            <v>0</v>
          </cell>
          <cell r="CL188">
            <v>85800</v>
          </cell>
        </row>
        <row r="189">
          <cell r="A189" t="str">
            <v>5101010113.108</v>
          </cell>
          <cell r="B189" t="str">
            <v>ค่าจ้างเหมาบุคลากร (สนับสนุน)</v>
          </cell>
          <cell r="C189">
            <v>0</v>
          </cell>
          <cell r="D189">
            <v>0</v>
          </cell>
          <cell r="E189">
            <v>145800</v>
          </cell>
          <cell r="F189">
            <v>0</v>
          </cell>
          <cell r="G189">
            <v>184200</v>
          </cell>
          <cell r="H189">
            <v>650</v>
          </cell>
          <cell r="I189">
            <v>0</v>
          </cell>
          <cell r="J189">
            <v>0</v>
          </cell>
          <cell r="K189">
            <v>14550</v>
          </cell>
          <cell r="L189">
            <v>48000</v>
          </cell>
          <cell r="M189">
            <v>38800</v>
          </cell>
          <cell r="N189">
            <v>0</v>
          </cell>
          <cell r="O189">
            <v>1291757.52</v>
          </cell>
          <cell r="P189">
            <v>0</v>
          </cell>
          <cell r="Q189">
            <v>1331463.77</v>
          </cell>
          <cell r="R189">
            <v>665500</v>
          </cell>
          <cell r="S189">
            <v>0</v>
          </cell>
          <cell r="T189">
            <v>1057395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494510</v>
          </cell>
          <cell r="AF189">
            <v>0</v>
          </cell>
          <cell r="AG189">
            <v>322800</v>
          </cell>
          <cell r="AH189">
            <v>0</v>
          </cell>
          <cell r="AI189">
            <v>109500</v>
          </cell>
          <cell r="AJ189">
            <v>6500</v>
          </cell>
          <cell r="AK189">
            <v>0</v>
          </cell>
          <cell r="AL189">
            <v>0</v>
          </cell>
          <cell r="AM189">
            <v>0</v>
          </cell>
          <cell r="AN189">
            <v>170219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53360</v>
          </cell>
          <cell r="BD189">
            <v>2269883</v>
          </cell>
          <cell r="BE189">
            <v>0</v>
          </cell>
          <cell r="BF189">
            <v>1500</v>
          </cell>
          <cell r="BG189">
            <v>1160143</v>
          </cell>
          <cell r="BH189">
            <v>0</v>
          </cell>
          <cell r="BI189">
            <v>0</v>
          </cell>
          <cell r="BJ189">
            <v>0</v>
          </cell>
          <cell r="BK189">
            <v>335550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246600</v>
          </cell>
          <cell r="BQ189">
            <v>0</v>
          </cell>
          <cell r="BR189">
            <v>0</v>
          </cell>
          <cell r="BS189">
            <v>0</v>
          </cell>
          <cell r="BT189">
            <v>264300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57160</v>
          </cell>
          <cell r="CD189">
            <v>0</v>
          </cell>
          <cell r="CE189">
            <v>10320</v>
          </cell>
          <cell r="CF189">
            <v>0</v>
          </cell>
          <cell r="CG189">
            <v>84785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</row>
        <row r="190">
          <cell r="A190" t="str">
            <v>5101010115.101</v>
          </cell>
          <cell r="B190" t="str">
            <v>เงินค่าตอบแทนพนักงานราชการ (บริการ)</v>
          </cell>
          <cell r="C190">
            <v>8491950</v>
          </cell>
          <cell r="D190">
            <v>72000</v>
          </cell>
          <cell r="E190">
            <v>255960</v>
          </cell>
          <cell r="F190">
            <v>268960</v>
          </cell>
          <cell r="G190">
            <v>0</v>
          </cell>
          <cell r="H190">
            <v>42640</v>
          </cell>
          <cell r="I190">
            <v>0</v>
          </cell>
          <cell r="J190">
            <v>315960</v>
          </cell>
          <cell r="K190">
            <v>0</v>
          </cell>
          <cell r="L190">
            <v>244390</v>
          </cell>
          <cell r="M190">
            <v>358540</v>
          </cell>
          <cell r="N190">
            <v>182370</v>
          </cell>
          <cell r="O190">
            <v>533219.6</v>
          </cell>
          <cell r="P190">
            <v>18000</v>
          </cell>
          <cell r="Q190">
            <v>0</v>
          </cell>
          <cell r="R190">
            <v>72000</v>
          </cell>
          <cell r="S190">
            <v>444600</v>
          </cell>
          <cell r="T190">
            <v>280080</v>
          </cell>
          <cell r="U190">
            <v>83400</v>
          </cell>
          <cell r="V190">
            <v>0</v>
          </cell>
          <cell r="W190">
            <v>2886036.45</v>
          </cell>
          <cell r="X190">
            <v>0</v>
          </cell>
          <cell r="Y190">
            <v>0</v>
          </cell>
          <cell r="Z190">
            <v>277260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2733839.33</v>
          </cell>
          <cell r="AL190">
            <v>275280</v>
          </cell>
          <cell r="AM190">
            <v>0</v>
          </cell>
          <cell r="AN190">
            <v>86307.86</v>
          </cell>
          <cell r="AO190">
            <v>291360</v>
          </cell>
          <cell r="AP190">
            <v>0</v>
          </cell>
          <cell r="AQ190">
            <v>0</v>
          </cell>
          <cell r="AR190">
            <v>316480</v>
          </cell>
          <cell r="AS190">
            <v>0</v>
          </cell>
          <cell r="AT190">
            <v>72000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259440</v>
          </cell>
          <cell r="BC190">
            <v>4089975.53</v>
          </cell>
          <cell r="BD190">
            <v>0</v>
          </cell>
          <cell r="BE190">
            <v>285240</v>
          </cell>
          <cell r="BF190">
            <v>0</v>
          </cell>
          <cell r="BG190">
            <v>39180</v>
          </cell>
          <cell r="BH190">
            <v>422170</v>
          </cell>
          <cell r="BI190">
            <v>0</v>
          </cell>
          <cell r="BJ190">
            <v>0</v>
          </cell>
          <cell r="BK190">
            <v>90000</v>
          </cell>
          <cell r="BL190">
            <v>1228266</v>
          </cell>
          <cell r="BM190">
            <v>0</v>
          </cell>
          <cell r="BN190">
            <v>0</v>
          </cell>
          <cell r="BO190">
            <v>268160</v>
          </cell>
          <cell r="BP190">
            <v>0</v>
          </cell>
          <cell r="BQ190">
            <v>104550</v>
          </cell>
          <cell r="BR190">
            <v>2106508.21</v>
          </cell>
          <cell r="BS190">
            <v>0</v>
          </cell>
          <cell r="BT190">
            <v>36000</v>
          </cell>
          <cell r="BU190">
            <v>1060560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405640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268680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</row>
        <row r="191">
          <cell r="A191" t="str">
            <v>5101010115.102</v>
          </cell>
          <cell r="B191" t="str">
            <v>ค่าตอบแทนพนักงานราชการ (สนับสนุน)</v>
          </cell>
          <cell r="C191">
            <v>0</v>
          </cell>
          <cell r="D191">
            <v>222930</v>
          </cell>
          <cell r="E191">
            <v>404160</v>
          </cell>
          <cell r="F191">
            <v>222930</v>
          </cell>
          <cell r="G191">
            <v>730560</v>
          </cell>
          <cell r="H191">
            <v>425010.47</v>
          </cell>
          <cell r="I191">
            <v>415800</v>
          </cell>
          <cell r="J191">
            <v>372669.68</v>
          </cell>
          <cell r="K191">
            <v>681480</v>
          </cell>
          <cell r="L191">
            <v>560610</v>
          </cell>
          <cell r="M191">
            <v>881800</v>
          </cell>
          <cell r="N191">
            <v>114000</v>
          </cell>
          <cell r="O191">
            <v>3760714.96</v>
          </cell>
          <cell r="P191">
            <v>794820</v>
          </cell>
          <cell r="Q191">
            <v>779640</v>
          </cell>
          <cell r="R191">
            <v>688800</v>
          </cell>
          <cell r="S191">
            <v>277080</v>
          </cell>
          <cell r="T191">
            <v>441720</v>
          </cell>
          <cell r="U191">
            <v>516998.71</v>
          </cell>
          <cell r="V191">
            <v>573094.9</v>
          </cell>
          <cell r="W191">
            <v>4029878.71</v>
          </cell>
          <cell r="X191">
            <v>523920</v>
          </cell>
          <cell r="Y191">
            <v>518640</v>
          </cell>
          <cell r="Z191">
            <v>281460</v>
          </cell>
          <cell r="AA191">
            <v>437760</v>
          </cell>
          <cell r="AB191">
            <v>546960</v>
          </cell>
          <cell r="AC191">
            <v>206400</v>
          </cell>
          <cell r="AD191">
            <v>461880</v>
          </cell>
          <cell r="AE191">
            <v>449951.61</v>
          </cell>
          <cell r="AF191">
            <v>728880</v>
          </cell>
          <cell r="AG191">
            <v>745880</v>
          </cell>
          <cell r="AH191">
            <v>767520</v>
          </cell>
          <cell r="AI191">
            <v>530000</v>
          </cell>
          <cell r="AJ191">
            <v>52838.71</v>
          </cell>
          <cell r="AK191">
            <v>3519230</v>
          </cell>
          <cell r="AL191">
            <v>431860</v>
          </cell>
          <cell r="AM191">
            <v>243400</v>
          </cell>
          <cell r="AN191">
            <v>722062</v>
          </cell>
          <cell r="AO191">
            <v>286560</v>
          </cell>
          <cell r="AP191">
            <v>1133400</v>
          </cell>
          <cell r="AQ191">
            <v>350570</v>
          </cell>
          <cell r="AR191">
            <v>387200</v>
          </cell>
          <cell r="AS191">
            <v>0</v>
          </cell>
          <cell r="AT191">
            <v>542140.65</v>
          </cell>
          <cell r="AU191">
            <v>370903.22</v>
          </cell>
          <cell r="AV191">
            <v>264240</v>
          </cell>
          <cell r="AW191">
            <v>687340.55</v>
          </cell>
          <cell r="AX191">
            <v>257640</v>
          </cell>
          <cell r="AY191">
            <v>201030</v>
          </cell>
          <cell r="AZ191">
            <v>172150</v>
          </cell>
          <cell r="BA191">
            <v>2264539.5499999998</v>
          </cell>
          <cell r="BB191">
            <v>467880</v>
          </cell>
          <cell r="BC191">
            <v>4305169.13</v>
          </cell>
          <cell r="BD191">
            <v>729840</v>
          </cell>
          <cell r="BE191">
            <v>399600</v>
          </cell>
          <cell r="BF191">
            <v>742530</v>
          </cell>
          <cell r="BG191">
            <v>466980</v>
          </cell>
          <cell r="BH191">
            <v>884270</v>
          </cell>
          <cell r="BI191">
            <v>0</v>
          </cell>
          <cell r="BJ191">
            <v>216000</v>
          </cell>
          <cell r="BK191">
            <v>126000</v>
          </cell>
          <cell r="BL191">
            <v>4905373</v>
          </cell>
          <cell r="BM191">
            <v>745080</v>
          </cell>
          <cell r="BN191">
            <v>1014960</v>
          </cell>
          <cell r="BO191">
            <v>388818.66</v>
          </cell>
          <cell r="BP191">
            <v>754960</v>
          </cell>
          <cell r="BQ191">
            <v>638640</v>
          </cell>
          <cell r="BR191">
            <v>9655141.2799999993</v>
          </cell>
          <cell r="BS191">
            <v>567240</v>
          </cell>
          <cell r="BT191">
            <v>590580</v>
          </cell>
          <cell r="BU191">
            <v>1386729.68</v>
          </cell>
          <cell r="BV191">
            <v>188040</v>
          </cell>
          <cell r="BW191">
            <v>495360</v>
          </cell>
          <cell r="BX191">
            <v>980520</v>
          </cell>
          <cell r="BY191">
            <v>507420</v>
          </cell>
          <cell r="BZ191">
            <v>472080</v>
          </cell>
          <cell r="CA191">
            <v>506880</v>
          </cell>
          <cell r="CB191">
            <v>83070</v>
          </cell>
          <cell r="CC191">
            <v>792000</v>
          </cell>
          <cell r="CD191">
            <v>822940</v>
          </cell>
          <cell r="CE191">
            <v>691020</v>
          </cell>
          <cell r="CF191">
            <v>723046.75</v>
          </cell>
          <cell r="CG191">
            <v>449660</v>
          </cell>
          <cell r="CH191">
            <v>523920</v>
          </cell>
          <cell r="CI191">
            <v>661920</v>
          </cell>
          <cell r="CJ191">
            <v>822142.68</v>
          </cell>
          <cell r="CK191">
            <v>399410.32</v>
          </cell>
          <cell r="CL191">
            <v>741240</v>
          </cell>
        </row>
        <row r="192">
          <cell r="A192" t="str">
            <v>5101010116.101</v>
          </cell>
          <cell r="B192" t="str">
            <v>เงินค่าครองชีพสำหรับข้าราชการ (บริการ)</v>
          </cell>
          <cell r="C192">
            <v>75804.47</v>
          </cell>
          <cell r="D192">
            <v>0</v>
          </cell>
          <cell r="E192">
            <v>86385</v>
          </cell>
          <cell r="F192">
            <v>42109.35</v>
          </cell>
          <cell r="G192">
            <v>16814.5</v>
          </cell>
          <cell r="H192">
            <v>163360</v>
          </cell>
          <cell r="I192">
            <v>34162.36</v>
          </cell>
          <cell r="J192">
            <v>8120</v>
          </cell>
          <cell r="K192">
            <v>4575</v>
          </cell>
          <cell r="L192">
            <v>0</v>
          </cell>
          <cell r="M192">
            <v>0</v>
          </cell>
          <cell r="N192">
            <v>0</v>
          </cell>
          <cell r="O192">
            <v>12195.22</v>
          </cell>
          <cell r="P192">
            <v>0</v>
          </cell>
          <cell r="Q192">
            <v>24045.16</v>
          </cell>
          <cell r="R192">
            <v>1890</v>
          </cell>
          <cell r="S192">
            <v>14475</v>
          </cell>
          <cell r="T192">
            <v>40291.5</v>
          </cell>
          <cell r="U192">
            <v>28000</v>
          </cell>
          <cell r="V192">
            <v>12700.65</v>
          </cell>
          <cell r="W192">
            <v>29792.27</v>
          </cell>
          <cell r="X192">
            <v>37167.42</v>
          </cell>
          <cell r="Y192">
            <v>16709.68</v>
          </cell>
          <cell r="Z192">
            <v>2010</v>
          </cell>
          <cell r="AA192">
            <v>0</v>
          </cell>
          <cell r="AB192">
            <v>0</v>
          </cell>
          <cell r="AC192">
            <v>9230</v>
          </cell>
          <cell r="AD192">
            <v>0</v>
          </cell>
          <cell r="AE192">
            <v>19094.169999999998</v>
          </cell>
          <cell r="AF192">
            <v>0</v>
          </cell>
          <cell r="AG192">
            <v>33684.33</v>
          </cell>
          <cell r="AH192">
            <v>135</v>
          </cell>
          <cell r="AI192">
            <v>63759.839999999997</v>
          </cell>
          <cell r="AJ192">
            <v>0</v>
          </cell>
          <cell r="AK192">
            <v>57711.16</v>
          </cell>
          <cell r="AL192">
            <v>10920</v>
          </cell>
          <cell r="AM192">
            <v>21407.58</v>
          </cell>
          <cell r="AN192">
            <v>2795</v>
          </cell>
          <cell r="AO192">
            <v>17940</v>
          </cell>
          <cell r="AP192">
            <v>5100</v>
          </cell>
          <cell r="AQ192">
            <v>0</v>
          </cell>
          <cell r="AR192">
            <v>56415</v>
          </cell>
          <cell r="AS192">
            <v>0</v>
          </cell>
          <cell r="AT192">
            <v>27645</v>
          </cell>
          <cell r="AU192">
            <v>19587.419999999998</v>
          </cell>
          <cell r="AV192">
            <v>6630</v>
          </cell>
          <cell r="AW192">
            <v>21757.42</v>
          </cell>
          <cell r="AX192">
            <v>0</v>
          </cell>
          <cell r="AY192">
            <v>3780</v>
          </cell>
          <cell r="AZ192">
            <v>4680</v>
          </cell>
          <cell r="BA192">
            <v>0</v>
          </cell>
          <cell r="BB192">
            <v>15300</v>
          </cell>
          <cell r="BC192">
            <v>544925.17000000004</v>
          </cell>
          <cell r="BD192">
            <v>9720</v>
          </cell>
          <cell r="BE192">
            <v>0</v>
          </cell>
          <cell r="BF192">
            <v>52064.35</v>
          </cell>
          <cell r="BG192">
            <v>26975.57</v>
          </cell>
          <cell r="BH192">
            <v>0</v>
          </cell>
          <cell r="BI192">
            <v>2015.32</v>
          </cell>
          <cell r="BJ192">
            <v>12553.06</v>
          </cell>
          <cell r="BK192">
            <v>0</v>
          </cell>
          <cell r="BL192">
            <v>501080</v>
          </cell>
          <cell r="BM192">
            <v>39099.21</v>
          </cell>
          <cell r="BN192">
            <v>2240</v>
          </cell>
          <cell r="BO192">
            <v>3925</v>
          </cell>
          <cell r="BP192">
            <v>90</v>
          </cell>
          <cell r="BQ192">
            <v>2115</v>
          </cell>
          <cell r="BR192">
            <v>27981.32</v>
          </cell>
          <cell r="BS192">
            <v>14727.42</v>
          </cell>
          <cell r="BT192">
            <v>0</v>
          </cell>
          <cell r="BU192">
            <v>50704.91</v>
          </cell>
          <cell r="BV192">
            <v>23820</v>
          </cell>
          <cell r="BW192">
            <v>8130</v>
          </cell>
          <cell r="BX192">
            <v>17370</v>
          </cell>
          <cell r="BY192">
            <v>2964.19</v>
          </cell>
          <cell r="BZ192">
            <v>12600</v>
          </cell>
          <cell r="CA192">
            <v>8850</v>
          </cell>
          <cell r="CB192">
            <v>0</v>
          </cell>
          <cell r="CC192">
            <v>46030.64</v>
          </cell>
          <cell r="CD192">
            <v>5695</v>
          </cell>
          <cell r="CE192">
            <v>49020</v>
          </cell>
          <cell r="CF192">
            <v>34873.54</v>
          </cell>
          <cell r="CG192">
            <v>39097.42</v>
          </cell>
          <cell r="CH192">
            <v>21246.33</v>
          </cell>
          <cell r="CI192">
            <v>8880</v>
          </cell>
          <cell r="CJ192">
            <v>70034.47</v>
          </cell>
          <cell r="CK192">
            <v>0</v>
          </cell>
          <cell r="CL192">
            <v>41058.629999999997</v>
          </cell>
        </row>
        <row r="193">
          <cell r="A193" t="str">
            <v>5101010116.102</v>
          </cell>
          <cell r="B193" t="str">
            <v>เงินค่าครองชีพสำหรับข้าราชการ(สนับสนุน)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1785</v>
          </cell>
          <cell r="L193">
            <v>0</v>
          </cell>
          <cell r="M193">
            <v>0</v>
          </cell>
          <cell r="N193">
            <v>0</v>
          </cell>
          <cell r="O193">
            <v>7680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9461.61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6400</v>
          </cell>
          <cell r="AD193">
            <v>0</v>
          </cell>
          <cell r="AE193">
            <v>665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14153.06</v>
          </cell>
          <cell r="AK193">
            <v>1785</v>
          </cell>
          <cell r="AL193">
            <v>15300</v>
          </cell>
          <cell r="AM193">
            <v>0</v>
          </cell>
          <cell r="AN193">
            <v>705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10045</v>
          </cell>
          <cell r="AU193">
            <v>0</v>
          </cell>
          <cell r="AV193">
            <v>0</v>
          </cell>
          <cell r="AW193">
            <v>6330</v>
          </cell>
          <cell r="AX193">
            <v>0</v>
          </cell>
          <cell r="AY193">
            <v>15420</v>
          </cell>
          <cell r="AZ193">
            <v>0</v>
          </cell>
          <cell r="BA193">
            <v>0</v>
          </cell>
          <cell r="BB193">
            <v>19080</v>
          </cell>
          <cell r="BC193">
            <v>18535</v>
          </cell>
          <cell r="BD193">
            <v>7665</v>
          </cell>
          <cell r="BE193">
            <v>10155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6247.5</v>
          </cell>
          <cell r="BL193">
            <v>0</v>
          </cell>
          <cell r="BM193">
            <v>0</v>
          </cell>
          <cell r="BN193">
            <v>0</v>
          </cell>
          <cell r="BO193">
            <v>3925</v>
          </cell>
          <cell r="BP193">
            <v>9134</v>
          </cell>
          <cell r="BQ193">
            <v>7650</v>
          </cell>
          <cell r="BR193">
            <v>30308.23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3587.5</v>
          </cell>
        </row>
        <row r="194">
          <cell r="A194" t="str">
            <v>5101010116.103</v>
          </cell>
          <cell r="B194" t="str">
            <v>เงินค่าครองชีพสำหรับลูกจ้างประจำ(บริการ)</v>
          </cell>
          <cell r="C194">
            <v>0</v>
          </cell>
          <cell r="D194">
            <v>0</v>
          </cell>
          <cell r="E194">
            <v>1430.4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2346.8000000000002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</row>
        <row r="195">
          <cell r="A195" t="str">
            <v>5101010116.104</v>
          </cell>
          <cell r="B195" t="str">
            <v>เงินค่าครองชีพสำหรับลูกจ้างประจำ(สนับสนุน)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3146.4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420.2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</row>
        <row r="196">
          <cell r="A196" t="str">
            <v>5101010116.105</v>
          </cell>
          <cell r="B196" t="str">
            <v>เงินค่าครองชีพสำหรับพนักงานราชการ(บริการ)</v>
          </cell>
          <cell r="C196">
            <v>159205</v>
          </cell>
          <cell r="D196">
            <v>0</v>
          </cell>
          <cell r="E196">
            <v>13000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4000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4860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2860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16000</v>
          </cell>
          <cell r="BI196">
            <v>0</v>
          </cell>
          <cell r="BJ196">
            <v>0</v>
          </cell>
          <cell r="BK196">
            <v>0</v>
          </cell>
          <cell r="BL196">
            <v>960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</row>
        <row r="197">
          <cell r="A197" t="str">
            <v>5101010116.106</v>
          </cell>
          <cell r="B197" t="str">
            <v>เงินค่าครองชีพสำหรับพนักงานราชการ(สนับสนุน)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</row>
        <row r="198">
          <cell r="A198" t="str">
            <v>5101010199.101</v>
          </cell>
          <cell r="B198" t="str">
            <v>เงินตอบแทนรายเดือนสำหรับข้าราชการเท่ากับอัตราเงินประจำตำแหน่ง (บริการ)</v>
          </cell>
          <cell r="C198">
            <v>2667463.87</v>
          </cell>
          <cell r="D198">
            <v>255500</v>
          </cell>
          <cell r="E198">
            <v>258748.39</v>
          </cell>
          <cell r="F198">
            <v>387600</v>
          </cell>
          <cell r="G198">
            <v>67200</v>
          </cell>
          <cell r="H198">
            <v>0</v>
          </cell>
          <cell r="I198">
            <v>201600</v>
          </cell>
          <cell r="J198">
            <v>267709.34999999998</v>
          </cell>
          <cell r="K198">
            <v>145860</v>
          </cell>
          <cell r="L198">
            <v>201600</v>
          </cell>
          <cell r="M198">
            <v>447519.31</v>
          </cell>
          <cell r="N198">
            <v>0</v>
          </cell>
          <cell r="O198">
            <v>995626.67</v>
          </cell>
          <cell r="P198">
            <v>134400</v>
          </cell>
          <cell r="Q198">
            <v>0</v>
          </cell>
          <cell r="R198">
            <v>139500</v>
          </cell>
          <cell r="S198">
            <v>117600</v>
          </cell>
          <cell r="T198">
            <v>0</v>
          </cell>
          <cell r="U198">
            <v>429800</v>
          </cell>
          <cell r="V198">
            <v>39200</v>
          </cell>
          <cell r="W198">
            <v>2626220.4300000002</v>
          </cell>
          <cell r="X198">
            <v>134773.32999999999</v>
          </cell>
          <cell r="Y198">
            <v>218400</v>
          </cell>
          <cell r="Z198">
            <v>145600</v>
          </cell>
          <cell r="AA198">
            <v>134400</v>
          </cell>
          <cell r="AB198">
            <v>184800</v>
          </cell>
          <cell r="AC198">
            <v>190773.33</v>
          </cell>
          <cell r="AD198">
            <v>291938.34000000003</v>
          </cell>
          <cell r="AE198">
            <v>140732.42000000001</v>
          </cell>
          <cell r="AF198">
            <v>94565</v>
          </cell>
          <cell r="AG198">
            <v>134400</v>
          </cell>
          <cell r="AH198">
            <v>388275</v>
          </cell>
          <cell r="AI198">
            <v>366451.61</v>
          </cell>
          <cell r="AJ198">
            <v>56000</v>
          </cell>
          <cell r="AK198">
            <v>5704995.2699999996</v>
          </cell>
          <cell r="AL198">
            <v>168000</v>
          </cell>
          <cell r="AM198">
            <v>67200</v>
          </cell>
          <cell r="AN198">
            <v>201600</v>
          </cell>
          <cell r="AO198">
            <v>467806.45</v>
          </cell>
          <cell r="AP198">
            <v>0</v>
          </cell>
          <cell r="AQ198">
            <v>0</v>
          </cell>
          <cell r="AR198">
            <v>790900</v>
          </cell>
          <cell r="AS198">
            <v>4065</v>
          </cell>
          <cell r="AT198">
            <v>209800</v>
          </cell>
          <cell r="AU198">
            <v>376577.42</v>
          </cell>
          <cell r="AV198">
            <v>223813.33</v>
          </cell>
          <cell r="AW198">
            <v>61600</v>
          </cell>
          <cell r="AX198">
            <v>46500</v>
          </cell>
          <cell r="AY198">
            <v>67200</v>
          </cell>
          <cell r="AZ198">
            <v>0</v>
          </cell>
          <cell r="BA198">
            <v>3298283.33</v>
          </cell>
          <cell r="BB198">
            <v>0</v>
          </cell>
          <cell r="BC198">
            <v>2817958.06</v>
          </cell>
          <cell r="BD198">
            <v>50870</v>
          </cell>
          <cell r="BE198">
            <v>184800</v>
          </cell>
          <cell r="BF198">
            <v>174800</v>
          </cell>
          <cell r="BG198">
            <v>1110293.3400000001</v>
          </cell>
          <cell r="BH198">
            <v>135400</v>
          </cell>
          <cell r="BI198">
            <v>0</v>
          </cell>
          <cell r="BJ198">
            <v>0</v>
          </cell>
          <cell r="BK198">
            <v>67200</v>
          </cell>
          <cell r="BL198">
            <v>1182486.67</v>
          </cell>
          <cell r="BM198">
            <v>362125.81</v>
          </cell>
          <cell r="BN198">
            <v>134400</v>
          </cell>
          <cell r="BO198">
            <v>268800</v>
          </cell>
          <cell r="BP198">
            <v>134400</v>
          </cell>
          <cell r="BQ198">
            <v>134400</v>
          </cell>
          <cell r="BR198">
            <v>9746925.1400000006</v>
          </cell>
          <cell r="BS198">
            <v>0</v>
          </cell>
          <cell r="BT198">
            <v>253200</v>
          </cell>
          <cell r="BU198">
            <v>1402612.9</v>
          </cell>
          <cell r="BV198">
            <v>0</v>
          </cell>
          <cell r="BW198">
            <v>0</v>
          </cell>
          <cell r="BX198">
            <v>505200</v>
          </cell>
          <cell r="BY198">
            <v>0</v>
          </cell>
          <cell r="BZ198">
            <v>253200</v>
          </cell>
          <cell r="CA198">
            <v>46500</v>
          </cell>
          <cell r="CB198">
            <v>320400</v>
          </cell>
          <cell r="CC198">
            <v>607200</v>
          </cell>
          <cell r="CD198">
            <v>320400</v>
          </cell>
          <cell r="CE198">
            <v>304800</v>
          </cell>
          <cell r="CF198">
            <v>5600</v>
          </cell>
          <cell r="CG198">
            <v>52100</v>
          </cell>
          <cell r="CH198">
            <v>0</v>
          </cell>
          <cell r="CI198">
            <v>253200</v>
          </cell>
          <cell r="CJ198">
            <v>265300</v>
          </cell>
          <cell r="CK198">
            <v>0</v>
          </cell>
          <cell r="CL198">
            <v>67200</v>
          </cell>
        </row>
        <row r="199">
          <cell r="A199" t="str">
            <v>5101010199.102</v>
          </cell>
          <cell r="B199" t="str">
            <v>เงินตอบแทนชำนาญการพิเศษที่ไม่ใช่วิชาชีพ (สนับสนุน)</v>
          </cell>
          <cell r="C199">
            <v>168000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38500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143000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201532.26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56000</v>
          </cell>
          <cell r="BD199">
            <v>0</v>
          </cell>
          <cell r="BE199">
            <v>3500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80500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247333.33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97300</v>
          </cell>
          <cell r="CH199">
            <v>0</v>
          </cell>
          <cell r="CI199">
            <v>0</v>
          </cell>
          <cell r="CJ199">
            <v>1220.4000000000001</v>
          </cell>
          <cell r="CK199">
            <v>0</v>
          </cell>
          <cell r="CL199">
            <v>0</v>
          </cell>
        </row>
        <row r="200">
          <cell r="A200" t="str">
            <v>5101010199.103</v>
          </cell>
          <cell r="B200" t="str">
            <v xml:space="preserve">ค่าตอบแทนในการปฏิบัติงานเวรหรือผลัดบ่ายและหรือผลัดดึกของพยาบาล </v>
          </cell>
          <cell r="C200">
            <v>7938596.5</v>
          </cell>
          <cell r="D200">
            <v>453480</v>
          </cell>
          <cell r="E200">
            <v>822060</v>
          </cell>
          <cell r="F200">
            <v>1128840</v>
          </cell>
          <cell r="G200">
            <v>0</v>
          </cell>
          <cell r="H200">
            <v>1121310</v>
          </cell>
          <cell r="I200">
            <v>1405140</v>
          </cell>
          <cell r="J200">
            <v>0</v>
          </cell>
          <cell r="K200">
            <v>670680</v>
          </cell>
          <cell r="L200">
            <v>1083700</v>
          </cell>
          <cell r="M200">
            <v>1986120</v>
          </cell>
          <cell r="N200">
            <v>489240</v>
          </cell>
          <cell r="O200">
            <v>3479905</v>
          </cell>
          <cell r="P200">
            <v>776280</v>
          </cell>
          <cell r="Q200">
            <v>1048130</v>
          </cell>
          <cell r="R200">
            <v>0</v>
          </cell>
          <cell r="S200">
            <v>0</v>
          </cell>
          <cell r="T200">
            <v>1264310</v>
          </cell>
          <cell r="U200">
            <v>283140</v>
          </cell>
          <cell r="V200">
            <v>436580</v>
          </cell>
          <cell r="W200">
            <v>8463615</v>
          </cell>
          <cell r="X200">
            <v>279120</v>
          </cell>
          <cell r="Y200">
            <v>1070800</v>
          </cell>
          <cell r="Z200">
            <v>684120</v>
          </cell>
          <cell r="AA200">
            <v>308280</v>
          </cell>
          <cell r="AB200">
            <v>498120</v>
          </cell>
          <cell r="AC200">
            <v>645440</v>
          </cell>
          <cell r="AD200">
            <v>2149980</v>
          </cell>
          <cell r="AE200">
            <v>636960</v>
          </cell>
          <cell r="AF200">
            <v>708220</v>
          </cell>
          <cell r="AG200">
            <v>442200</v>
          </cell>
          <cell r="AH200">
            <v>1372320</v>
          </cell>
          <cell r="AI200">
            <v>674280</v>
          </cell>
          <cell r="AJ200">
            <v>478680</v>
          </cell>
          <cell r="AK200">
            <v>17388415</v>
          </cell>
          <cell r="AL200">
            <v>430080</v>
          </cell>
          <cell r="AM200">
            <v>0</v>
          </cell>
          <cell r="AN200">
            <v>1133460</v>
          </cell>
          <cell r="AO200">
            <v>0</v>
          </cell>
          <cell r="AP200">
            <v>510360</v>
          </cell>
          <cell r="AQ200">
            <v>358560</v>
          </cell>
          <cell r="AR200">
            <v>2027580</v>
          </cell>
          <cell r="AS200">
            <v>459900</v>
          </cell>
          <cell r="AT200">
            <v>0</v>
          </cell>
          <cell r="AU200">
            <v>1318200</v>
          </cell>
          <cell r="AV200">
            <v>755765</v>
          </cell>
          <cell r="AW200">
            <v>543480</v>
          </cell>
          <cell r="AX200">
            <v>6715985</v>
          </cell>
          <cell r="AY200">
            <v>272880</v>
          </cell>
          <cell r="AZ200">
            <v>286620</v>
          </cell>
          <cell r="BA200">
            <v>5412360</v>
          </cell>
          <cell r="BB200">
            <v>453015</v>
          </cell>
          <cell r="BC200">
            <v>4603178</v>
          </cell>
          <cell r="BD200">
            <v>1478640</v>
          </cell>
          <cell r="BE200">
            <v>452400</v>
          </cell>
          <cell r="BF200">
            <v>0</v>
          </cell>
          <cell r="BG200">
            <v>24270268.300000001</v>
          </cell>
          <cell r="BH200">
            <v>0</v>
          </cell>
          <cell r="BI200">
            <v>0</v>
          </cell>
          <cell r="BJ200">
            <v>649040</v>
          </cell>
          <cell r="BK200">
            <v>0</v>
          </cell>
          <cell r="BL200">
            <v>3920830</v>
          </cell>
          <cell r="BM200">
            <v>596000</v>
          </cell>
          <cell r="BN200">
            <v>1538220</v>
          </cell>
          <cell r="BO200">
            <v>1511740</v>
          </cell>
          <cell r="BP200">
            <v>0</v>
          </cell>
          <cell r="BQ200">
            <v>530340</v>
          </cell>
          <cell r="BR200">
            <v>20135600</v>
          </cell>
          <cell r="BS200">
            <v>559200</v>
          </cell>
          <cell r="BT200">
            <v>974060</v>
          </cell>
          <cell r="BU200">
            <v>3104500</v>
          </cell>
          <cell r="BV200">
            <v>0</v>
          </cell>
          <cell r="BW200">
            <v>473220</v>
          </cell>
          <cell r="BX200">
            <v>1769400</v>
          </cell>
          <cell r="BY200">
            <v>268320</v>
          </cell>
          <cell r="BZ200">
            <v>448800</v>
          </cell>
          <cell r="CA200">
            <v>328560</v>
          </cell>
          <cell r="CB200">
            <v>1851690</v>
          </cell>
          <cell r="CC200">
            <v>2584440</v>
          </cell>
          <cell r="CD200">
            <v>1032120</v>
          </cell>
          <cell r="CE200">
            <v>2105931</v>
          </cell>
          <cell r="CF200">
            <v>303300</v>
          </cell>
          <cell r="CG200">
            <v>340620</v>
          </cell>
          <cell r="CH200">
            <v>427710</v>
          </cell>
          <cell r="CI200">
            <v>295440</v>
          </cell>
          <cell r="CJ200">
            <v>3005520</v>
          </cell>
          <cell r="CK200">
            <v>0</v>
          </cell>
          <cell r="CL200">
            <v>0</v>
          </cell>
        </row>
        <row r="201">
          <cell r="A201" t="str">
            <v>5101020101.101</v>
          </cell>
          <cell r="B201" t="str">
            <v>เงินช่วยพิเศษกรณีเสียชีวิต</v>
          </cell>
          <cell r="C201">
            <v>202140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23970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59160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266847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214050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496300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81784.14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24180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47880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25470</v>
          </cell>
          <cell r="CK201">
            <v>0</v>
          </cell>
          <cell r="CL201">
            <v>0</v>
          </cell>
        </row>
        <row r="202">
          <cell r="A202" t="str">
            <v>5101020102.101</v>
          </cell>
          <cell r="B202" t="str">
            <v>เงินทำขวัญข้าราชการและลูกจ้าง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</row>
        <row r="203">
          <cell r="A203" t="str">
            <v>5101020103.101</v>
          </cell>
          <cell r="B203" t="str">
            <v>เงินชดเชยสมาชิก กบข.</v>
          </cell>
          <cell r="C203">
            <v>3099374.31</v>
          </cell>
          <cell r="D203">
            <v>378207.19</v>
          </cell>
          <cell r="E203">
            <v>467601.85</v>
          </cell>
          <cell r="F203">
            <v>561343.94999999995</v>
          </cell>
          <cell r="G203">
            <v>259933.55</v>
          </cell>
          <cell r="H203">
            <v>563214.43000000005</v>
          </cell>
          <cell r="I203">
            <v>653823.79</v>
          </cell>
          <cell r="J203">
            <v>651737.5</v>
          </cell>
          <cell r="K203">
            <v>422691.41</v>
          </cell>
          <cell r="L203">
            <v>349668.61</v>
          </cell>
          <cell r="M203">
            <v>1078035.97</v>
          </cell>
          <cell r="N203">
            <v>0</v>
          </cell>
          <cell r="O203">
            <v>971768.64</v>
          </cell>
          <cell r="P203">
            <v>394920.61</v>
          </cell>
          <cell r="Q203">
            <v>394274.95</v>
          </cell>
          <cell r="R203">
            <v>682051.39</v>
          </cell>
          <cell r="S203">
            <v>272411.27</v>
          </cell>
          <cell r="T203">
            <v>291118.67</v>
          </cell>
          <cell r="U203">
            <v>346738.14</v>
          </cell>
          <cell r="V203">
            <v>171548.4</v>
          </cell>
          <cell r="W203">
            <v>3390931.83</v>
          </cell>
          <cell r="X203">
            <v>321052.03000000003</v>
          </cell>
          <cell r="Y203">
            <v>430056.68</v>
          </cell>
          <cell r="Z203">
            <v>364476.3</v>
          </cell>
          <cell r="AA203">
            <v>162406.24</v>
          </cell>
          <cell r="AB203">
            <v>244909.35</v>
          </cell>
          <cell r="AC203">
            <v>241831.33</v>
          </cell>
          <cell r="AD203">
            <v>900646.40000000002</v>
          </cell>
          <cell r="AE203">
            <v>325006.75</v>
          </cell>
          <cell r="AF203">
            <v>340146.9</v>
          </cell>
          <cell r="AG203">
            <v>376469.3</v>
          </cell>
          <cell r="AH203">
            <v>575839.14</v>
          </cell>
          <cell r="AI203">
            <v>272915.64</v>
          </cell>
          <cell r="AJ203">
            <v>133254.45000000001</v>
          </cell>
          <cell r="AK203">
            <v>4902492.59</v>
          </cell>
          <cell r="AL203">
            <v>390859.36</v>
          </cell>
          <cell r="AM203">
            <v>308858.36</v>
          </cell>
          <cell r="AN203">
            <v>709225.66</v>
          </cell>
          <cell r="AO203">
            <v>605193.9</v>
          </cell>
          <cell r="AP203">
            <v>453805.74</v>
          </cell>
          <cell r="AQ203">
            <v>0</v>
          </cell>
          <cell r="AR203">
            <v>934725.45</v>
          </cell>
          <cell r="AS203">
            <v>358742.78</v>
          </cell>
          <cell r="AT203">
            <v>453513.25</v>
          </cell>
          <cell r="AU203">
            <v>790850.7</v>
          </cell>
          <cell r="AV203">
            <v>313386.86</v>
          </cell>
          <cell r="AW203">
            <v>204754.62</v>
          </cell>
          <cell r="AX203">
            <v>516408.82</v>
          </cell>
          <cell r="AY203">
            <v>264200.5</v>
          </cell>
          <cell r="AZ203">
            <v>321235.15999999997</v>
          </cell>
          <cell r="BA203">
            <v>1357258.57</v>
          </cell>
          <cell r="BB203">
            <v>334470.05</v>
          </cell>
          <cell r="BC203">
            <v>3604697.26</v>
          </cell>
          <cell r="BD203">
            <v>892357.08</v>
          </cell>
          <cell r="BE203">
            <v>327764.3</v>
          </cell>
          <cell r="BF203">
            <v>237261.5</v>
          </cell>
          <cell r="BG203">
            <v>1713145.32</v>
          </cell>
          <cell r="BH203">
            <v>236540.3</v>
          </cell>
          <cell r="BI203">
            <v>76266.22</v>
          </cell>
          <cell r="BJ203">
            <v>162101.81</v>
          </cell>
          <cell r="BK203">
            <v>104888.39</v>
          </cell>
          <cell r="BL203">
            <v>2198495.65</v>
          </cell>
          <cell r="BM203">
            <v>683311.61</v>
          </cell>
          <cell r="BN203">
            <v>464482.97</v>
          </cell>
          <cell r="BO203">
            <v>780106.19</v>
          </cell>
          <cell r="BP203">
            <v>496107.54</v>
          </cell>
          <cell r="BQ203">
            <v>297240.15000000002</v>
          </cell>
          <cell r="BR203">
            <v>8033226.21</v>
          </cell>
          <cell r="BS203">
            <v>645851.21</v>
          </cell>
          <cell r="BT203">
            <v>511653.97</v>
          </cell>
          <cell r="BU203">
            <v>1365014.87</v>
          </cell>
          <cell r="BV203">
            <v>175851.9</v>
          </cell>
          <cell r="BW203">
            <v>437589.29</v>
          </cell>
          <cell r="BX203">
            <v>925014.65</v>
          </cell>
          <cell r="BY203">
            <v>419119.2</v>
          </cell>
          <cell r="BZ203">
            <v>316607</v>
          </cell>
          <cell r="CA203">
            <v>411771.75</v>
          </cell>
          <cell r="CB203">
            <v>571828.43999999994</v>
          </cell>
          <cell r="CC203">
            <v>926505.09</v>
          </cell>
          <cell r="CD203">
            <v>584359.72</v>
          </cell>
          <cell r="CE203">
            <v>715358.1</v>
          </cell>
          <cell r="CF203">
            <v>319415.12</v>
          </cell>
          <cell r="CG203">
            <v>305387.71999999997</v>
          </cell>
          <cell r="CH203">
            <v>250767.52</v>
          </cell>
          <cell r="CI203">
            <v>277193.84000000003</v>
          </cell>
          <cell r="CJ203">
            <v>904177.13</v>
          </cell>
          <cell r="CK203">
            <v>92214.06</v>
          </cell>
          <cell r="CL203">
            <v>105688.99</v>
          </cell>
        </row>
        <row r="204">
          <cell r="A204" t="str">
            <v>5101020104.101</v>
          </cell>
          <cell r="B204" t="str">
            <v>เงินสมทบ กบข.</v>
          </cell>
          <cell r="C204">
            <v>4649061.4400000004</v>
          </cell>
          <cell r="D204">
            <v>567310.81000000006</v>
          </cell>
          <cell r="E204">
            <v>695403.38</v>
          </cell>
          <cell r="F204">
            <v>842015.92</v>
          </cell>
          <cell r="G204">
            <v>389900.33</v>
          </cell>
          <cell r="H204">
            <v>844421.28</v>
          </cell>
          <cell r="I204">
            <v>980735.7</v>
          </cell>
          <cell r="J204">
            <v>977606.27</v>
          </cell>
          <cell r="K204">
            <v>634037.75</v>
          </cell>
          <cell r="L204">
            <v>566846.21</v>
          </cell>
          <cell r="M204">
            <v>1617053.94</v>
          </cell>
          <cell r="N204">
            <v>0</v>
          </cell>
          <cell r="O204">
            <v>1670138.85</v>
          </cell>
          <cell r="P204">
            <v>475698.54</v>
          </cell>
          <cell r="Q204">
            <v>591412.42000000004</v>
          </cell>
          <cell r="R204">
            <v>1023122.09</v>
          </cell>
          <cell r="S204">
            <v>760221.36</v>
          </cell>
          <cell r="T204">
            <v>433393.01</v>
          </cell>
          <cell r="U204">
            <v>522776.49</v>
          </cell>
          <cell r="V204">
            <v>279323.21999999997</v>
          </cell>
          <cell r="W204">
            <v>4718279.54</v>
          </cell>
          <cell r="X204">
            <v>481578.05</v>
          </cell>
          <cell r="Y204">
            <v>645085.01</v>
          </cell>
          <cell r="Z204">
            <v>546714.46</v>
          </cell>
          <cell r="AA204">
            <v>243609.79</v>
          </cell>
          <cell r="AB204">
            <v>367364.03</v>
          </cell>
          <cell r="AC204">
            <v>362746.91</v>
          </cell>
          <cell r="AD204">
            <v>1350970.2</v>
          </cell>
          <cell r="AE204">
            <v>451642.12</v>
          </cell>
          <cell r="AF204">
            <v>510220.37</v>
          </cell>
          <cell r="AG204">
            <v>594688.98</v>
          </cell>
          <cell r="AH204">
            <v>863758.72</v>
          </cell>
          <cell r="AI204">
            <v>409375.56</v>
          </cell>
          <cell r="AJ204">
            <v>199881.66</v>
          </cell>
          <cell r="AK204">
            <v>7353738.8899999997</v>
          </cell>
          <cell r="AL204">
            <v>586289.04</v>
          </cell>
          <cell r="AM204">
            <v>463287.53</v>
          </cell>
          <cell r="AN204">
            <v>1063837.69</v>
          </cell>
          <cell r="AO204">
            <v>992823.13</v>
          </cell>
          <cell r="AP204">
            <v>630002.57999999996</v>
          </cell>
          <cell r="AQ204">
            <v>326304.3</v>
          </cell>
          <cell r="AR204">
            <v>1406588.17</v>
          </cell>
          <cell r="AS204">
            <v>538113.67000000004</v>
          </cell>
          <cell r="AT204">
            <v>681769.88</v>
          </cell>
          <cell r="AU204">
            <v>1186276.21</v>
          </cell>
          <cell r="AV204">
            <v>470080.28</v>
          </cell>
          <cell r="AW204">
            <v>292968.84000000003</v>
          </cell>
          <cell r="AX204">
            <v>774613.23</v>
          </cell>
          <cell r="AY204">
            <v>356130.11</v>
          </cell>
          <cell r="AZ204">
            <v>479171.93</v>
          </cell>
          <cell r="BA204">
            <v>2053047.87</v>
          </cell>
          <cell r="BB204">
            <v>501705.08</v>
          </cell>
          <cell r="BC204">
            <v>5407046.4299999997</v>
          </cell>
          <cell r="BD204">
            <v>1339193.67</v>
          </cell>
          <cell r="BE204">
            <v>491619.45</v>
          </cell>
          <cell r="BF204">
            <v>283850.90000000002</v>
          </cell>
          <cell r="BG204">
            <v>2569717.98</v>
          </cell>
          <cell r="BH204">
            <v>354810.44</v>
          </cell>
          <cell r="BI204">
            <v>114400.23</v>
          </cell>
          <cell r="BJ204">
            <v>243152.73</v>
          </cell>
          <cell r="BK204">
            <v>157332.57</v>
          </cell>
          <cell r="BL204">
            <v>3297743.49</v>
          </cell>
          <cell r="BM204">
            <v>1024967.44</v>
          </cell>
          <cell r="BN204">
            <v>696724.45</v>
          </cell>
          <cell r="BO204">
            <v>1246366.3600000001</v>
          </cell>
          <cell r="BP204">
            <v>744161.31</v>
          </cell>
          <cell r="BQ204">
            <v>416209.75</v>
          </cell>
          <cell r="BR204">
            <v>12049839.32</v>
          </cell>
          <cell r="BS204">
            <v>875696.11</v>
          </cell>
          <cell r="BT204">
            <v>767480.93</v>
          </cell>
          <cell r="BU204">
            <v>2047522.21</v>
          </cell>
          <cell r="BV204">
            <v>220838.46</v>
          </cell>
          <cell r="BW204">
            <v>656383.93000000005</v>
          </cell>
          <cell r="BX204">
            <v>1387521.98</v>
          </cell>
          <cell r="BY204">
            <v>628936.89</v>
          </cell>
          <cell r="BZ204">
            <v>474910.95</v>
          </cell>
          <cell r="CA204">
            <v>617657.63</v>
          </cell>
          <cell r="CB204">
            <v>857742.65</v>
          </cell>
          <cell r="CC204">
            <v>1389998.82</v>
          </cell>
          <cell r="CD204">
            <v>876539.58</v>
          </cell>
          <cell r="CE204">
            <v>1053021.81</v>
          </cell>
          <cell r="CF204">
            <v>479122.68</v>
          </cell>
          <cell r="CG204">
            <v>407057.93</v>
          </cell>
          <cell r="CH204">
            <v>357387.77</v>
          </cell>
          <cell r="CI204">
            <v>415790.78</v>
          </cell>
          <cell r="CJ204">
            <v>1356266</v>
          </cell>
          <cell r="CK204">
            <v>138321.07999999999</v>
          </cell>
          <cell r="CL204">
            <v>150678.22</v>
          </cell>
        </row>
        <row r="205">
          <cell r="A205" t="str">
            <v>5101020105.101</v>
          </cell>
          <cell r="B205" t="str">
            <v>เงินสมทบ กสจ.</v>
          </cell>
          <cell r="C205">
            <v>451694.08000000002</v>
          </cell>
          <cell r="D205">
            <v>61107.3</v>
          </cell>
          <cell r="E205">
            <v>117637.2</v>
          </cell>
          <cell r="F205">
            <v>112597.2</v>
          </cell>
          <cell r="G205">
            <v>52500.6</v>
          </cell>
          <cell r="H205">
            <v>69246.600000000006</v>
          </cell>
          <cell r="I205">
            <v>162572.70000000001</v>
          </cell>
          <cell r="J205">
            <v>115576.06</v>
          </cell>
          <cell r="K205">
            <v>99394.2</v>
          </cell>
          <cell r="L205">
            <v>89465.4</v>
          </cell>
          <cell r="M205">
            <v>144788.4</v>
          </cell>
          <cell r="N205">
            <v>0</v>
          </cell>
          <cell r="O205">
            <v>166307.1</v>
          </cell>
          <cell r="P205">
            <v>63781.2</v>
          </cell>
          <cell r="Q205">
            <v>63642</v>
          </cell>
          <cell r="R205">
            <v>90691.4</v>
          </cell>
          <cell r="S205">
            <v>74253</v>
          </cell>
          <cell r="T205">
            <v>72104.399999999994</v>
          </cell>
          <cell r="U205">
            <v>84439.2</v>
          </cell>
          <cell r="V205">
            <v>49685.4</v>
          </cell>
          <cell r="W205">
            <v>639326.69999999995</v>
          </cell>
          <cell r="X205">
            <v>54540</v>
          </cell>
          <cell r="Y205">
            <v>85287.6</v>
          </cell>
          <cell r="Z205">
            <v>103653</v>
          </cell>
          <cell r="AA205">
            <v>40341.599999999999</v>
          </cell>
          <cell r="AB205">
            <v>88054.2</v>
          </cell>
          <cell r="AC205">
            <v>67273.37</v>
          </cell>
          <cell r="AD205">
            <v>170879.4</v>
          </cell>
          <cell r="AE205">
            <v>71170.2</v>
          </cell>
          <cell r="AF205">
            <v>79565.399999999994</v>
          </cell>
          <cell r="AG205">
            <v>59756.4</v>
          </cell>
          <cell r="AH205">
            <v>52907.4</v>
          </cell>
          <cell r="AI205">
            <v>52745.7</v>
          </cell>
          <cell r="AJ205">
            <v>0</v>
          </cell>
          <cell r="AK205">
            <v>676865.73</v>
          </cell>
          <cell r="AL205">
            <v>74233.2</v>
          </cell>
          <cell r="AM205">
            <v>66107.399999999994</v>
          </cell>
          <cell r="AN205">
            <v>162176.4</v>
          </cell>
          <cell r="AO205">
            <v>73654.2</v>
          </cell>
          <cell r="AP205">
            <v>79992</v>
          </cell>
          <cell r="AQ205">
            <v>50442.3</v>
          </cell>
          <cell r="AR205">
            <v>94172.6</v>
          </cell>
          <cell r="AS205">
            <v>88930.8</v>
          </cell>
          <cell r="AT205">
            <v>67032</v>
          </cell>
          <cell r="AU205">
            <v>64542.6</v>
          </cell>
          <cell r="AV205">
            <v>56676.6</v>
          </cell>
          <cell r="AW205">
            <v>82063.8</v>
          </cell>
          <cell r="AX205">
            <v>118649.7</v>
          </cell>
          <cell r="AY205">
            <v>86689.86</v>
          </cell>
          <cell r="AZ205">
            <v>29315.7</v>
          </cell>
          <cell r="BA205">
            <v>134814.6</v>
          </cell>
          <cell r="BB205">
            <v>0</v>
          </cell>
          <cell r="BC205">
            <v>576751.14</v>
          </cell>
          <cell r="BD205">
            <v>85817.4</v>
          </cell>
          <cell r="BE205">
            <v>78183</v>
          </cell>
          <cell r="BF205">
            <v>38076.6</v>
          </cell>
          <cell r="BG205">
            <v>160671.6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197861.73</v>
          </cell>
          <cell r="BM205">
            <v>98647.2</v>
          </cell>
          <cell r="BN205">
            <v>81802.8</v>
          </cell>
          <cell r="BO205">
            <v>107038.6</v>
          </cell>
          <cell r="BP205">
            <v>58240.800000000003</v>
          </cell>
          <cell r="BQ205">
            <v>0</v>
          </cell>
          <cell r="BR205">
            <v>1177874.94</v>
          </cell>
          <cell r="BS205">
            <v>46151.59</v>
          </cell>
          <cell r="BT205">
            <v>59292.9</v>
          </cell>
          <cell r="BU205">
            <v>178148.22</v>
          </cell>
          <cell r="BV205">
            <v>0</v>
          </cell>
          <cell r="BW205">
            <v>58032.6</v>
          </cell>
          <cell r="BX205">
            <v>126474.3</v>
          </cell>
          <cell r="BY205">
            <v>61122.6</v>
          </cell>
          <cell r="BZ205">
            <v>44747.7</v>
          </cell>
          <cell r="CA205">
            <v>58597.2</v>
          </cell>
          <cell r="CB205">
            <v>61795.8</v>
          </cell>
          <cell r="CC205">
            <v>103645.2</v>
          </cell>
          <cell r="CD205">
            <v>86496.18</v>
          </cell>
          <cell r="CE205">
            <v>114909.3</v>
          </cell>
          <cell r="CF205">
            <v>65017.8</v>
          </cell>
          <cell r="CG205">
            <v>70021.8</v>
          </cell>
          <cell r="CH205">
            <v>30445.200000000001</v>
          </cell>
          <cell r="CI205">
            <v>6087</v>
          </cell>
          <cell r="CJ205">
            <v>177063.6</v>
          </cell>
          <cell r="CK205">
            <v>0</v>
          </cell>
          <cell r="CL205">
            <v>0</v>
          </cell>
        </row>
        <row r="206">
          <cell r="A206" t="str">
            <v>5101020106.301</v>
          </cell>
          <cell r="B206" t="str">
            <v>เงินสมทบกองทุนประกันสังคมส่วนของนายจ้าง</v>
          </cell>
          <cell r="C206">
            <v>2321451.5</v>
          </cell>
          <cell r="D206">
            <v>518522</v>
          </cell>
          <cell r="E206">
            <v>338431</v>
          </cell>
          <cell r="F206">
            <v>315305</v>
          </cell>
          <cell r="G206">
            <v>344844</v>
          </cell>
          <cell r="H206">
            <v>504260.4</v>
          </cell>
          <cell r="I206">
            <v>368419</v>
          </cell>
          <cell r="J206">
            <v>739221</v>
          </cell>
          <cell r="K206">
            <v>340591</v>
          </cell>
          <cell r="L206">
            <v>475553</v>
          </cell>
          <cell r="M206">
            <v>965813.4</v>
          </cell>
          <cell r="N206">
            <v>217574</v>
          </cell>
          <cell r="O206">
            <v>2236106.64</v>
          </cell>
          <cell r="P206">
            <v>571209</v>
          </cell>
          <cell r="Q206">
            <v>598078</v>
          </cell>
          <cell r="R206">
            <v>927501</v>
          </cell>
          <cell r="S206">
            <v>438185</v>
          </cell>
          <cell r="T206">
            <v>540551</v>
          </cell>
          <cell r="U206">
            <v>428422</v>
          </cell>
          <cell r="V206">
            <v>371656.25</v>
          </cell>
          <cell r="W206">
            <v>3431288</v>
          </cell>
          <cell r="X206">
            <v>273917</v>
          </cell>
          <cell r="Y206">
            <v>558102</v>
          </cell>
          <cell r="Z206">
            <v>394827</v>
          </cell>
          <cell r="AA206">
            <v>231257</v>
          </cell>
          <cell r="AB206">
            <v>242901</v>
          </cell>
          <cell r="AC206">
            <v>250362</v>
          </cell>
          <cell r="AD206">
            <v>944853</v>
          </cell>
          <cell r="AE206">
            <v>267130</v>
          </cell>
          <cell r="AF206">
            <v>329799</v>
          </cell>
          <cell r="AG206">
            <v>337438</v>
          </cell>
          <cell r="AH206">
            <v>788362</v>
          </cell>
          <cell r="AI206">
            <v>381543</v>
          </cell>
          <cell r="AJ206">
            <v>261694</v>
          </cell>
          <cell r="AK206">
            <v>7284360.0199999996</v>
          </cell>
          <cell r="AL206">
            <v>383329</v>
          </cell>
          <cell r="AM206">
            <v>378146</v>
          </cell>
          <cell r="AN206">
            <v>975783</v>
          </cell>
          <cell r="AO206">
            <v>928878</v>
          </cell>
          <cell r="AP206">
            <v>851196.2</v>
          </cell>
          <cell r="AQ206">
            <v>301952</v>
          </cell>
          <cell r="AR206">
            <v>3992190</v>
          </cell>
          <cell r="AS206">
            <v>493891</v>
          </cell>
          <cell r="AT206">
            <v>1015378</v>
          </cell>
          <cell r="AU206">
            <v>849211</v>
          </cell>
          <cell r="AV206">
            <v>602422</v>
          </cell>
          <cell r="AW206">
            <v>288585</v>
          </cell>
          <cell r="AX206">
            <v>710482</v>
          </cell>
          <cell r="AY206">
            <v>511220</v>
          </cell>
          <cell r="AZ206">
            <v>365390</v>
          </cell>
          <cell r="BA206">
            <v>2474187</v>
          </cell>
          <cell r="BB206">
            <v>566567</v>
          </cell>
          <cell r="BC206">
            <v>2432760</v>
          </cell>
          <cell r="BD206">
            <v>718835</v>
          </cell>
          <cell r="BE206">
            <v>252105</v>
          </cell>
          <cell r="BF206">
            <v>428265</v>
          </cell>
          <cell r="BG206">
            <v>2864864.7</v>
          </cell>
          <cell r="BH206">
            <v>291263</v>
          </cell>
          <cell r="BI206">
            <v>239835.75</v>
          </cell>
          <cell r="BJ206">
            <v>388616</v>
          </cell>
          <cell r="BK206">
            <v>217141</v>
          </cell>
          <cell r="BL206">
            <v>2691045</v>
          </cell>
          <cell r="BM206">
            <v>677057</v>
          </cell>
          <cell r="BN206">
            <v>518114</v>
          </cell>
          <cell r="BO206">
            <v>1067031.3999999999</v>
          </cell>
          <cell r="BP206">
            <v>442486</v>
          </cell>
          <cell r="BQ206">
            <v>504055</v>
          </cell>
          <cell r="BR206">
            <v>9326267</v>
          </cell>
          <cell r="BS206">
            <v>450238</v>
          </cell>
          <cell r="BT206">
            <v>410646</v>
          </cell>
          <cell r="BU206">
            <v>1665483</v>
          </cell>
          <cell r="BV206">
            <v>238541</v>
          </cell>
          <cell r="BW206">
            <v>416508</v>
          </cell>
          <cell r="BX206">
            <v>1057684</v>
          </cell>
          <cell r="BY206">
            <v>291416</v>
          </cell>
          <cell r="BZ206">
            <v>384902</v>
          </cell>
          <cell r="CA206">
            <v>415833</v>
          </cell>
          <cell r="CB206">
            <v>238090</v>
          </cell>
          <cell r="CC206">
            <v>952433</v>
          </cell>
          <cell r="CD206">
            <v>619022</v>
          </cell>
          <cell r="CE206">
            <v>1053213</v>
          </cell>
          <cell r="CF206">
            <v>268024</v>
          </cell>
          <cell r="CG206">
            <v>258304</v>
          </cell>
          <cell r="CH206">
            <v>328694</v>
          </cell>
          <cell r="CI206">
            <v>294376</v>
          </cell>
          <cell r="CJ206">
            <v>1178910</v>
          </cell>
          <cell r="CK206">
            <v>224311</v>
          </cell>
          <cell r="CL206">
            <v>196918</v>
          </cell>
        </row>
        <row r="207">
          <cell r="A207" t="str">
            <v>5101020108.101</v>
          </cell>
          <cell r="B207" t="str">
            <v>ค่าเช่าบ้าน</v>
          </cell>
          <cell r="C207">
            <v>36000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6000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42000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73513.600000000006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27600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6800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358000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28000</v>
          </cell>
          <cell r="CJ207">
            <v>0</v>
          </cell>
          <cell r="CK207">
            <v>0</v>
          </cell>
          <cell r="CL207">
            <v>0</v>
          </cell>
        </row>
        <row r="208">
          <cell r="A208" t="str">
            <v>5101020112.101</v>
          </cell>
          <cell r="B208" t="str">
            <v>เงินสมทบกองทุนสำรองเลี้ยงชีพพนักงานและเจ้าหน้าที่รัฐ</v>
          </cell>
          <cell r="C208">
            <v>223842.64</v>
          </cell>
          <cell r="D208">
            <v>0</v>
          </cell>
          <cell r="E208">
            <v>68557.2</v>
          </cell>
          <cell r="F208">
            <v>61333</v>
          </cell>
          <cell r="G208">
            <v>0</v>
          </cell>
          <cell r="H208">
            <v>55671.6</v>
          </cell>
          <cell r="I208">
            <v>40756.46</v>
          </cell>
          <cell r="J208">
            <v>82242.399999999994</v>
          </cell>
          <cell r="K208">
            <v>0</v>
          </cell>
          <cell r="L208">
            <v>58956.03</v>
          </cell>
          <cell r="M208">
            <v>41079</v>
          </cell>
          <cell r="N208">
            <v>0</v>
          </cell>
          <cell r="O208">
            <v>154326.51</v>
          </cell>
          <cell r="P208">
            <v>0</v>
          </cell>
          <cell r="Q208">
            <v>16820</v>
          </cell>
          <cell r="R208">
            <v>53860.2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169419.96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38976</v>
          </cell>
          <cell r="AC208">
            <v>0</v>
          </cell>
          <cell r="AD208">
            <v>80751.199999999997</v>
          </cell>
          <cell r="AE208">
            <v>0</v>
          </cell>
          <cell r="AF208">
            <v>0</v>
          </cell>
          <cell r="AG208">
            <v>0</v>
          </cell>
          <cell r="AH208">
            <v>13944.6</v>
          </cell>
          <cell r="AI208">
            <v>0</v>
          </cell>
          <cell r="AJ208">
            <v>6279.2</v>
          </cell>
          <cell r="AK208">
            <v>0</v>
          </cell>
          <cell r="AL208">
            <v>0</v>
          </cell>
          <cell r="AM208">
            <v>0</v>
          </cell>
          <cell r="AN208">
            <v>119940</v>
          </cell>
          <cell r="AO208">
            <v>112690.8</v>
          </cell>
          <cell r="AP208">
            <v>37200.6</v>
          </cell>
          <cell r="AQ208">
            <v>0</v>
          </cell>
          <cell r="AR208">
            <v>150061.20000000001</v>
          </cell>
          <cell r="AS208">
            <v>14152.8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81547.199999999997</v>
          </cell>
          <cell r="AY208">
            <v>47015.4</v>
          </cell>
          <cell r="AZ208">
            <v>93967.4</v>
          </cell>
          <cell r="BA208">
            <v>0</v>
          </cell>
          <cell r="BB208">
            <v>0</v>
          </cell>
          <cell r="BC208">
            <v>559611.56999999995</v>
          </cell>
          <cell r="BD208">
            <v>170804.64</v>
          </cell>
          <cell r="BE208">
            <v>0</v>
          </cell>
          <cell r="BF208">
            <v>59310.8</v>
          </cell>
          <cell r="BG208">
            <v>176785.84</v>
          </cell>
          <cell r="BH208">
            <v>0</v>
          </cell>
          <cell r="BI208">
            <v>0</v>
          </cell>
          <cell r="BJ208">
            <v>24269</v>
          </cell>
          <cell r="BK208">
            <v>13409.6</v>
          </cell>
          <cell r="BL208">
            <v>309946.09999999998</v>
          </cell>
          <cell r="BM208">
            <v>86529.600000000006</v>
          </cell>
          <cell r="BN208">
            <v>26615.200000000001</v>
          </cell>
          <cell r="BO208">
            <v>86111</v>
          </cell>
          <cell r="BP208">
            <v>0</v>
          </cell>
          <cell r="BQ208">
            <v>75858</v>
          </cell>
          <cell r="BR208">
            <v>752303.4</v>
          </cell>
          <cell r="BS208">
            <v>0</v>
          </cell>
          <cell r="BT208">
            <v>0</v>
          </cell>
          <cell r="BU208">
            <v>115706</v>
          </cell>
          <cell r="BV208">
            <v>0</v>
          </cell>
          <cell r="BW208">
            <v>0</v>
          </cell>
          <cell r="BX208">
            <v>53429</v>
          </cell>
          <cell r="BY208">
            <v>0</v>
          </cell>
          <cell r="BZ208">
            <v>0</v>
          </cell>
          <cell r="CA208">
            <v>76474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150734.25</v>
          </cell>
          <cell r="CK208">
            <v>0</v>
          </cell>
          <cell r="CL208">
            <v>17473.86</v>
          </cell>
        </row>
        <row r="209">
          <cell r="A209" t="str">
            <v>5101020114.107</v>
          </cell>
          <cell r="B209" t="str">
            <v>ค่าตอบแทนเพิ่มพิเศษสำหรับผู้ปฏิบัติงานด้านสาธารณสุข(พตส.-เงินงบประมาณ)</v>
          </cell>
          <cell r="C209">
            <v>11692169</v>
          </cell>
          <cell r="D209">
            <v>1271500</v>
          </cell>
          <cell r="E209">
            <v>1296500</v>
          </cell>
          <cell r="F209">
            <v>1204500</v>
          </cell>
          <cell r="G209">
            <v>547000</v>
          </cell>
          <cell r="H209">
            <v>0</v>
          </cell>
          <cell r="I209">
            <v>1520000</v>
          </cell>
          <cell r="J209">
            <v>2065300</v>
          </cell>
          <cell r="K209">
            <v>1327049</v>
          </cell>
          <cell r="L209">
            <v>223000</v>
          </cell>
          <cell r="M209">
            <v>3062581</v>
          </cell>
          <cell r="N209">
            <v>0</v>
          </cell>
          <cell r="O209">
            <v>6155948</v>
          </cell>
          <cell r="P209">
            <v>864500</v>
          </cell>
          <cell r="Q209">
            <v>1310142</v>
          </cell>
          <cell r="R209">
            <v>1935701</v>
          </cell>
          <cell r="S209">
            <v>1477000</v>
          </cell>
          <cell r="T209">
            <v>841600</v>
          </cell>
          <cell r="U209">
            <v>295500</v>
          </cell>
          <cell r="V209">
            <v>528000</v>
          </cell>
          <cell r="W209">
            <v>13977781.300000001</v>
          </cell>
          <cell r="X209">
            <v>833500</v>
          </cell>
          <cell r="Y209">
            <v>1647227</v>
          </cell>
          <cell r="Z209">
            <v>1215000</v>
          </cell>
          <cell r="AA209">
            <v>599500</v>
          </cell>
          <cell r="AB209">
            <v>961000</v>
          </cell>
          <cell r="AC209">
            <v>364000</v>
          </cell>
          <cell r="AD209">
            <v>3458580</v>
          </cell>
          <cell r="AE209">
            <v>1406000</v>
          </cell>
          <cell r="AF209">
            <v>858000</v>
          </cell>
          <cell r="AG209">
            <v>955500</v>
          </cell>
          <cell r="AH209">
            <v>2253450</v>
          </cell>
          <cell r="AI209">
            <v>1268000</v>
          </cell>
          <cell r="AJ209">
            <v>841000</v>
          </cell>
          <cell r="AK209">
            <v>23482626</v>
          </cell>
          <cell r="AL209">
            <v>1099500</v>
          </cell>
          <cell r="AM209">
            <v>990333</v>
          </cell>
          <cell r="AN209">
            <v>2043983</v>
          </cell>
          <cell r="AO209">
            <v>2417935.54</v>
          </cell>
          <cell r="AP209">
            <v>1274000</v>
          </cell>
          <cell r="AQ209">
            <v>455500</v>
          </cell>
          <cell r="AR209">
            <v>3358966</v>
          </cell>
          <cell r="AS209">
            <v>1167390</v>
          </cell>
          <cell r="AT209">
            <v>1890432</v>
          </cell>
          <cell r="AU209">
            <v>2280500</v>
          </cell>
          <cell r="AV209">
            <v>1208000</v>
          </cell>
          <cell r="AW209">
            <v>756000</v>
          </cell>
          <cell r="AX209">
            <v>1344500</v>
          </cell>
          <cell r="AY209">
            <v>913000</v>
          </cell>
          <cell r="AZ209">
            <v>1001000</v>
          </cell>
          <cell r="BA209">
            <v>5634013</v>
          </cell>
          <cell r="BB209">
            <v>1158111</v>
          </cell>
          <cell r="BC209">
            <v>10747509.960000001</v>
          </cell>
          <cell r="BD209">
            <v>3361447</v>
          </cell>
          <cell r="BE209">
            <v>1185000</v>
          </cell>
          <cell r="BF209">
            <v>1226557.04</v>
          </cell>
          <cell r="BG209">
            <v>9117460</v>
          </cell>
          <cell r="BH209">
            <v>938752</v>
          </cell>
          <cell r="BI209">
            <v>296360</v>
          </cell>
          <cell r="BJ209">
            <v>775677</v>
          </cell>
          <cell r="BK209">
            <v>574177</v>
          </cell>
          <cell r="BL209">
            <v>9746578</v>
          </cell>
          <cell r="BM209">
            <v>2285911</v>
          </cell>
          <cell r="BN209">
            <v>1590293</v>
          </cell>
          <cell r="BO209">
            <v>2629677</v>
          </cell>
          <cell r="BP209">
            <v>1650160</v>
          </cell>
          <cell r="BQ209">
            <v>1184500</v>
          </cell>
          <cell r="BR209">
            <v>39141356</v>
          </cell>
          <cell r="BS209">
            <v>1721514</v>
          </cell>
          <cell r="BT209">
            <v>1759000</v>
          </cell>
          <cell r="BU209">
            <v>5136329</v>
          </cell>
          <cell r="BV209">
            <v>464000</v>
          </cell>
          <cell r="BW209">
            <v>1484884</v>
          </cell>
          <cell r="BX209">
            <v>3710854</v>
          </cell>
          <cell r="BY209">
            <v>1285500</v>
          </cell>
          <cell r="BZ209">
            <v>1194000</v>
          </cell>
          <cell r="CA209">
            <v>1595000</v>
          </cell>
          <cell r="CB209">
            <v>1749000</v>
          </cell>
          <cell r="CC209">
            <v>3616456</v>
          </cell>
          <cell r="CD209">
            <v>2165000</v>
          </cell>
          <cell r="CE209">
            <v>2848526</v>
          </cell>
          <cell r="CF209">
            <v>1225353</v>
          </cell>
          <cell r="CG209">
            <v>1253500</v>
          </cell>
          <cell r="CH209">
            <v>1038500</v>
          </cell>
          <cell r="CI209">
            <v>1100000</v>
          </cell>
          <cell r="CJ209">
            <v>3246006</v>
          </cell>
          <cell r="CK209">
            <v>474500</v>
          </cell>
          <cell r="CL209">
            <v>738258</v>
          </cell>
        </row>
        <row r="210">
          <cell r="A210" t="str">
            <v>5101020114.114</v>
          </cell>
          <cell r="B210" t="str">
            <v>ค่าตอบแทนเพิ่มพิเศษสำหรับผู้ปฏิบัติงานด้านสาธารณสุข(พตส.-เงินนอกงบประมาณ)</v>
          </cell>
          <cell r="C210">
            <v>76100</v>
          </cell>
          <cell r="D210">
            <v>12000</v>
          </cell>
          <cell r="E210">
            <v>295390</v>
          </cell>
          <cell r="F210">
            <v>0</v>
          </cell>
          <cell r="G210">
            <v>0</v>
          </cell>
          <cell r="H210">
            <v>88500</v>
          </cell>
          <cell r="I210">
            <v>0</v>
          </cell>
          <cell r="J210">
            <v>17500</v>
          </cell>
          <cell r="K210">
            <v>0</v>
          </cell>
          <cell r="L210">
            <v>46500</v>
          </cell>
          <cell r="M210">
            <v>0</v>
          </cell>
          <cell r="N210">
            <v>0</v>
          </cell>
          <cell r="O210">
            <v>1356069</v>
          </cell>
          <cell r="P210">
            <v>449500</v>
          </cell>
          <cell r="Q210">
            <v>437000</v>
          </cell>
          <cell r="R210">
            <v>564000</v>
          </cell>
          <cell r="S210">
            <v>192000</v>
          </cell>
          <cell r="T210">
            <v>629500</v>
          </cell>
          <cell r="U210">
            <v>111000</v>
          </cell>
          <cell r="V210">
            <v>147000</v>
          </cell>
          <cell r="W210">
            <v>1775168.83</v>
          </cell>
          <cell r="X210">
            <v>52500</v>
          </cell>
          <cell r="Y210">
            <v>124000</v>
          </cell>
          <cell r="Z210">
            <v>309524</v>
          </cell>
          <cell r="AA210">
            <v>48000</v>
          </cell>
          <cell r="AB210">
            <v>59500</v>
          </cell>
          <cell r="AC210">
            <v>135096.78</v>
          </cell>
          <cell r="AD210">
            <v>230895.09</v>
          </cell>
          <cell r="AE210">
            <v>58000</v>
          </cell>
          <cell r="AF210">
            <v>400383.21</v>
          </cell>
          <cell r="AG210">
            <v>90000</v>
          </cell>
          <cell r="AH210">
            <v>193935.25</v>
          </cell>
          <cell r="AI210">
            <v>98000</v>
          </cell>
          <cell r="AJ210">
            <v>134000</v>
          </cell>
          <cell r="AK210">
            <v>3300420</v>
          </cell>
          <cell r="AL210">
            <v>117500</v>
          </cell>
          <cell r="AM210">
            <v>101548</v>
          </cell>
          <cell r="AN210">
            <v>544774.18999999994</v>
          </cell>
          <cell r="AO210">
            <v>0</v>
          </cell>
          <cell r="AP210">
            <v>0</v>
          </cell>
          <cell r="AQ210">
            <v>335500</v>
          </cell>
          <cell r="AR210">
            <v>1121000</v>
          </cell>
          <cell r="AS210">
            <v>261000</v>
          </cell>
          <cell r="AT210">
            <v>361564</v>
          </cell>
          <cell r="AU210">
            <v>255000</v>
          </cell>
          <cell r="AV210">
            <v>138000</v>
          </cell>
          <cell r="AW210">
            <v>265500</v>
          </cell>
          <cell r="AX210">
            <v>246000</v>
          </cell>
          <cell r="AY210">
            <v>208000</v>
          </cell>
          <cell r="AZ210">
            <v>162000</v>
          </cell>
          <cell r="BA210">
            <v>1929834</v>
          </cell>
          <cell r="BB210">
            <v>162500</v>
          </cell>
          <cell r="BC210">
            <v>1095511.58</v>
          </cell>
          <cell r="BD210">
            <v>304850</v>
          </cell>
          <cell r="BE210">
            <v>47500</v>
          </cell>
          <cell r="BF210">
            <v>130500</v>
          </cell>
          <cell r="BG210">
            <v>0</v>
          </cell>
          <cell r="BH210">
            <v>56950</v>
          </cell>
          <cell r="BI210">
            <v>2500</v>
          </cell>
          <cell r="BJ210">
            <v>155032</v>
          </cell>
          <cell r="BK210">
            <v>119100</v>
          </cell>
          <cell r="BL210">
            <v>2017250</v>
          </cell>
          <cell r="BM210">
            <v>291000</v>
          </cell>
          <cell r="BN210">
            <v>115000</v>
          </cell>
          <cell r="BO210">
            <v>554966</v>
          </cell>
          <cell r="BP210">
            <v>209935.49</v>
          </cell>
          <cell r="BQ210">
            <v>175500</v>
          </cell>
          <cell r="BR210">
            <v>8907000</v>
          </cell>
          <cell r="BS210">
            <v>138000</v>
          </cell>
          <cell r="BT210">
            <v>92430</v>
          </cell>
          <cell r="BU210">
            <v>956400</v>
          </cell>
          <cell r="BV210">
            <v>32500</v>
          </cell>
          <cell r="BW210">
            <v>81887</v>
          </cell>
          <cell r="BX210">
            <v>387833.4</v>
          </cell>
          <cell r="BY210">
            <v>24000</v>
          </cell>
          <cell r="BZ210">
            <v>44000</v>
          </cell>
          <cell r="CA210">
            <v>207000</v>
          </cell>
          <cell r="CB210">
            <v>52000</v>
          </cell>
          <cell r="CC210">
            <v>394516</v>
          </cell>
          <cell r="CD210">
            <v>329499</v>
          </cell>
          <cell r="CE210">
            <v>482366</v>
          </cell>
          <cell r="CF210">
            <v>24000</v>
          </cell>
          <cell r="CG210">
            <v>18000</v>
          </cell>
          <cell r="CH210">
            <v>64000</v>
          </cell>
          <cell r="CI210">
            <v>66500</v>
          </cell>
          <cell r="CJ210">
            <v>311200</v>
          </cell>
          <cell r="CK210">
            <v>114000</v>
          </cell>
          <cell r="CL210">
            <v>66000</v>
          </cell>
        </row>
        <row r="211">
          <cell r="A211" t="str">
            <v>5101020114.116</v>
          </cell>
          <cell r="B211" t="str">
            <v>ค่าตอบแทนตามผลการปฏิบัติงาน (บริการ)</v>
          </cell>
          <cell r="C211">
            <v>19013516.440000001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356350</v>
          </cell>
          <cell r="T211">
            <v>0</v>
          </cell>
          <cell r="U211">
            <v>28800</v>
          </cell>
          <cell r="V211">
            <v>1640500</v>
          </cell>
          <cell r="W211">
            <v>22001352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16914438</v>
          </cell>
          <cell r="AL211">
            <v>0</v>
          </cell>
          <cell r="AM211">
            <v>0</v>
          </cell>
          <cell r="AN211">
            <v>0</v>
          </cell>
          <cell r="AO211">
            <v>922045</v>
          </cell>
          <cell r="AP211">
            <v>33630</v>
          </cell>
          <cell r="AQ211">
            <v>0</v>
          </cell>
          <cell r="AR211">
            <v>653800</v>
          </cell>
          <cell r="AS211">
            <v>390800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18103905.609999999</v>
          </cell>
          <cell r="BD211">
            <v>2216000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314500</v>
          </cell>
          <cell r="BL211">
            <v>20883974.5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65034665.75</v>
          </cell>
          <cell r="BS211">
            <v>0</v>
          </cell>
          <cell r="BT211">
            <v>2200</v>
          </cell>
          <cell r="BU211">
            <v>9150</v>
          </cell>
          <cell r="BV211">
            <v>0</v>
          </cell>
          <cell r="BW211">
            <v>0</v>
          </cell>
          <cell r="BX211">
            <v>4375600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</row>
        <row r="212">
          <cell r="A212" t="str">
            <v>5101020114.117</v>
          </cell>
          <cell r="B212" t="str">
            <v>ค่าตอบแทนตามผลการปฏิบัติงาน (สนับสนุน)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461200</v>
          </cell>
          <cell r="Q212">
            <v>0</v>
          </cell>
          <cell r="R212">
            <v>0</v>
          </cell>
          <cell r="S212">
            <v>0</v>
          </cell>
          <cell r="T212">
            <v>405200</v>
          </cell>
          <cell r="U212">
            <v>0</v>
          </cell>
          <cell r="V212">
            <v>203700</v>
          </cell>
          <cell r="W212">
            <v>1272168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585522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41820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9926652.4000000004</v>
          </cell>
          <cell r="BD212">
            <v>1359400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404400</v>
          </cell>
          <cell r="BJ212">
            <v>0</v>
          </cell>
          <cell r="BK212">
            <v>97000</v>
          </cell>
          <cell r="BL212">
            <v>5201019.5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52500000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38720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</row>
        <row r="213">
          <cell r="A213" t="str">
            <v>5101020114.118</v>
          </cell>
          <cell r="B213" t="str">
            <v>ค่าตอบแทนเพิ่มเติม (บริการ)</v>
          </cell>
          <cell r="C213">
            <v>890770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4800</v>
          </cell>
          <cell r="J213">
            <v>0</v>
          </cell>
          <cell r="K213">
            <v>4849400</v>
          </cell>
          <cell r="L213">
            <v>0</v>
          </cell>
          <cell r="M213">
            <v>29000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1360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5600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5964158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320240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1800</v>
          </cell>
          <cell r="AY213">
            <v>472085</v>
          </cell>
          <cell r="AZ213">
            <v>0</v>
          </cell>
          <cell r="BA213">
            <v>32400</v>
          </cell>
          <cell r="BB213">
            <v>455120</v>
          </cell>
          <cell r="BC213">
            <v>0</v>
          </cell>
          <cell r="BD213">
            <v>5000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131300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</row>
        <row r="214">
          <cell r="A214" t="str">
            <v>5101020114.119</v>
          </cell>
          <cell r="B214" t="str">
            <v>ค่าตอบแทนเพิ่มเติม (สนับสนุน)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231412.5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</row>
        <row r="215">
          <cell r="A215" t="str">
            <v>5101020114.120</v>
          </cell>
          <cell r="B215" t="str">
            <v>ค่าตอบแทนการปฏิบัติงานในลักษณะค่าเบี้ยเลี้ยงเหมาจ่าย (บริการ)</v>
          </cell>
          <cell r="C215">
            <v>0</v>
          </cell>
          <cell r="D215">
            <v>4090300</v>
          </cell>
          <cell r="E215">
            <v>3435400</v>
          </cell>
          <cell r="F215">
            <v>2687700</v>
          </cell>
          <cell r="G215">
            <v>2626864</v>
          </cell>
          <cell r="H215">
            <v>5196600</v>
          </cell>
          <cell r="I215">
            <v>4439200</v>
          </cell>
          <cell r="J215">
            <v>6237900</v>
          </cell>
          <cell r="K215">
            <v>3740000</v>
          </cell>
          <cell r="L215">
            <v>3189900</v>
          </cell>
          <cell r="M215">
            <v>9357500</v>
          </cell>
          <cell r="N215">
            <v>1721200</v>
          </cell>
          <cell r="O215">
            <v>14050900</v>
          </cell>
          <cell r="P215">
            <v>5058100</v>
          </cell>
          <cell r="Q215">
            <v>4824400</v>
          </cell>
          <cell r="R215">
            <v>9396100</v>
          </cell>
          <cell r="S215">
            <v>3232800</v>
          </cell>
          <cell r="T215">
            <v>6835000</v>
          </cell>
          <cell r="U215">
            <v>1557742</v>
          </cell>
          <cell r="V215">
            <v>1547500</v>
          </cell>
          <cell r="W215">
            <v>0</v>
          </cell>
          <cell r="X215">
            <v>2388600</v>
          </cell>
          <cell r="Y215">
            <v>5332500</v>
          </cell>
          <cell r="Z215">
            <v>5361600</v>
          </cell>
          <cell r="AA215">
            <v>3740800</v>
          </cell>
          <cell r="AB215">
            <v>3458400</v>
          </cell>
          <cell r="AC215">
            <v>3272700</v>
          </cell>
          <cell r="AD215">
            <v>9546700</v>
          </cell>
          <cell r="AE215">
            <v>4229930</v>
          </cell>
          <cell r="AF215">
            <v>4813100</v>
          </cell>
          <cell r="AG215">
            <v>4379484</v>
          </cell>
          <cell r="AH215">
            <v>11882500</v>
          </cell>
          <cell r="AI215">
            <v>3865585</v>
          </cell>
          <cell r="AJ215">
            <v>2922300</v>
          </cell>
          <cell r="AK215">
            <v>0</v>
          </cell>
          <cell r="AL215">
            <v>3479000</v>
          </cell>
          <cell r="AM215">
            <v>3020600</v>
          </cell>
          <cell r="AN215">
            <v>6490545</v>
          </cell>
          <cell r="AO215">
            <v>7021100</v>
          </cell>
          <cell r="AP215">
            <v>3880600</v>
          </cell>
          <cell r="AQ215">
            <v>3351487</v>
          </cell>
          <cell r="AR215">
            <v>11163108</v>
          </cell>
          <cell r="AS215">
            <v>4002702</v>
          </cell>
          <cell r="AT215">
            <v>6431600</v>
          </cell>
          <cell r="AU215">
            <v>3997300</v>
          </cell>
          <cell r="AV215">
            <v>3478200</v>
          </cell>
          <cell r="AW215">
            <v>1468111</v>
          </cell>
          <cell r="AX215">
            <v>2408297</v>
          </cell>
          <cell r="AY215">
            <v>3200171</v>
          </cell>
          <cell r="AZ215">
            <v>3355500</v>
          </cell>
          <cell r="BA215">
            <v>16621601</v>
          </cell>
          <cell r="BB215">
            <v>3677100</v>
          </cell>
          <cell r="BC215">
            <v>0</v>
          </cell>
          <cell r="BD215">
            <v>11418700</v>
          </cell>
          <cell r="BE215">
            <v>3050000</v>
          </cell>
          <cell r="BF215">
            <v>4828000</v>
          </cell>
          <cell r="BG215">
            <v>16569520</v>
          </cell>
          <cell r="BH215">
            <v>3598800</v>
          </cell>
          <cell r="BI215">
            <v>1816800</v>
          </cell>
          <cell r="BJ215">
            <v>2160602</v>
          </cell>
          <cell r="BK215">
            <v>2142433.33</v>
          </cell>
          <cell r="BL215">
            <v>0</v>
          </cell>
          <cell r="BM215">
            <v>7340700</v>
          </cell>
          <cell r="BN215">
            <v>5175836.3600000003</v>
          </cell>
          <cell r="BO215">
            <v>7726411</v>
          </cell>
          <cell r="BP215">
            <v>9246700</v>
          </cell>
          <cell r="BQ215">
            <v>4584700</v>
          </cell>
          <cell r="BR215">
            <v>0</v>
          </cell>
          <cell r="BS215">
            <v>4552500</v>
          </cell>
          <cell r="BT215">
            <v>4380400</v>
          </cell>
          <cell r="BU215">
            <v>11816800</v>
          </cell>
          <cell r="BV215">
            <v>1466400</v>
          </cell>
          <cell r="BW215">
            <v>4115100</v>
          </cell>
          <cell r="BX215">
            <v>9124100</v>
          </cell>
          <cell r="BY215">
            <v>2586880</v>
          </cell>
          <cell r="BZ215">
            <v>2425500</v>
          </cell>
          <cell r="CA215">
            <v>4466800</v>
          </cell>
          <cell r="CB215">
            <v>4691700</v>
          </cell>
          <cell r="CC215">
            <v>9378400</v>
          </cell>
          <cell r="CD215">
            <v>8679300</v>
          </cell>
          <cell r="CE215">
            <v>8137800</v>
          </cell>
          <cell r="CF215">
            <v>3042260</v>
          </cell>
          <cell r="CG215">
            <v>2766000</v>
          </cell>
          <cell r="CH215">
            <v>4232600</v>
          </cell>
          <cell r="CI215">
            <v>3466379</v>
          </cell>
          <cell r="CJ215">
            <v>8479000</v>
          </cell>
          <cell r="CK215">
            <v>1608555</v>
          </cell>
          <cell r="CL215">
            <v>2007400</v>
          </cell>
        </row>
        <row r="216">
          <cell r="A216" t="str">
            <v>5101020114.121</v>
          </cell>
          <cell r="B216" t="str">
            <v>ค่าตอบแทนการปฏิบัติงานในลักษณะค่าเบี้ยเลี้ยงเหมาจ่าย (สนับสนุน)</v>
          </cell>
          <cell r="C216">
            <v>0</v>
          </cell>
          <cell r="D216">
            <v>117600</v>
          </cell>
          <cell r="E216">
            <v>100500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218800</v>
          </cell>
          <cell r="L216">
            <v>0</v>
          </cell>
          <cell r="M216">
            <v>253500</v>
          </cell>
          <cell r="N216">
            <v>0</v>
          </cell>
          <cell r="O216">
            <v>0</v>
          </cell>
          <cell r="P216">
            <v>88200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805400</v>
          </cell>
          <cell r="AC216">
            <v>0</v>
          </cell>
          <cell r="AD216">
            <v>0</v>
          </cell>
          <cell r="AE216">
            <v>0</v>
          </cell>
          <cell r="AF216">
            <v>284400</v>
          </cell>
          <cell r="AG216">
            <v>0</v>
          </cell>
          <cell r="AH216">
            <v>0</v>
          </cell>
          <cell r="AI216">
            <v>244937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72000</v>
          </cell>
          <cell r="AR216">
            <v>0</v>
          </cell>
          <cell r="AS216">
            <v>0</v>
          </cell>
          <cell r="AT216">
            <v>0</v>
          </cell>
          <cell r="AU216">
            <v>369600</v>
          </cell>
          <cell r="AV216">
            <v>0</v>
          </cell>
          <cell r="AW216">
            <v>76000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1473800</v>
          </cell>
          <cell r="BE216">
            <v>550000</v>
          </cell>
          <cell r="BF216">
            <v>134000</v>
          </cell>
          <cell r="BG216">
            <v>0</v>
          </cell>
          <cell r="BH216">
            <v>256200</v>
          </cell>
          <cell r="BI216">
            <v>469900</v>
          </cell>
          <cell r="BJ216">
            <v>649200</v>
          </cell>
          <cell r="BK216">
            <v>0</v>
          </cell>
          <cell r="BL216">
            <v>0</v>
          </cell>
          <cell r="BM216">
            <v>0</v>
          </cell>
          <cell r="BN216">
            <v>418900</v>
          </cell>
          <cell r="BO216">
            <v>90800</v>
          </cell>
          <cell r="BP216">
            <v>316200</v>
          </cell>
          <cell r="BQ216">
            <v>0</v>
          </cell>
          <cell r="BR216">
            <v>0</v>
          </cell>
          <cell r="BS216">
            <v>15400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7700</v>
          </cell>
          <cell r="CC216">
            <v>3600</v>
          </cell>
          <cell r="CD216">
            <v>0</v>
          </cell>
          <cell r="CE216">
            <v>0</v>
          </cell>
          <cell r="CF216">
            <v>0</v>
          </cell>
          <cell r="CG216">
            <v>144800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</row>
        <row r="217">
          <cell r="A217" t="str">
            <v>5101020115.101</v>
          </cell>
          <cell r="B217" t="str">
            <v>ค่าตอบแทนพิเศษชายแดนภาคใต้ (บริการ)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500265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</row>
        <row r="218">
          <cell r="A218" t="str">
            <v>5101020199.102</v>
          </cell>
          <cell r="B218" t="str">
            <v>เงินเพิ่มสำหรับตำแหน่งที่มีเหตุพิเศษ  (บริการ)</v>
          </cell>
          <cell r="C218">
            <v>12240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60000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1200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</row>
        <row r="219">
          <cell r="A219" t="str">
            <v>5101020199.103</v>
          </cell>
          <cell r="B219" t="str">
            <v>เงินเพิ่มสำหรับตำแหน่งที่มีเหตุพิเศษ  (สนับสนุน)</v>
          </cell>
          <cell r="C219">
            <v>54000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4080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8160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</row>
        <row r="220">
          <cell r="A220" t="str">
            <v>5101030101.101</v>
          </cell>
          <cell r="B220" t="str">
            <v>เงินช่วยการศึกษาบุตร</v>
          </cell>
          <cell r="C220">
            <v>1302868</v>
          </cell>
          <cell r="D220">
            <v>128931.5</v>
          </cell>
          <cell r="E220">
            <v>154300</v>
          </cell>
          <cell r="F220">
            <v>221864</v>
          </cell>
          <cell r="G220">
            <v>87790</v>
          </cell>
          <cell r="H220">
            <v>0</v>
          </cell>
          <cell r="I220">
            <v>280640.25</v>
          </cell>
          <cell r="J220">
            <v>510860</v>
          </cell>
          <cell r="K220">
            <v>168827</v>
          </cell>
          <cell r="L220">
            <v>59098</v>
          </cell>
          <cell r="M220">
            <v>372618</v>
          </cell>
          <cell r="N220">
            <v>0</v>
          </cell>
          <cell r="O220">
            <v>608937.71</v>
          </cell>
          <cell r="P220">
            <v>143595</v>
          </cell>
          <cell r="Q220">
            <v>206900</v>
          </cell>
          <cell r="R220">
            <v>300365</v>
          </cell>
          <cell r="S220">
            <v>217097</v>
          </cell>
          <cell r="T220">
            <v>117393</v>
          </cell>
          <cell r="U220">
            <v>47116.25</v>
          </cell>
          <cell r="V220">
            <v>41450</v>
          </cell>
          <cell r="W220">
            <v>1659930</v>
          </cell>
          <cell r="X220">
            <v>115030</v>
          </cell>
          <cell r="Y220">
            <v>154901</v>
          </cell>
          <cell r="Z220">
            <v>107583.5</v>
          </cell>
          <cell r="AA220">
            <v>73170</v>
          </cell>
          <cell r="AB220">
            <v>199136</v>
          </cell>
          <cell r="AC220">
            <v>3100</v>
          </cell>
          <cell r="AD220">
            <v>457600.25</v>
          </cell>
          <cell r="AE220">
            <v>129349</v>
          </cell>
          <cell r="AF220">
            <v>46899.75</v>
          </cell>
          <cell r="AG220">
            <v>81798.23</v>
          </cell>
          <cell r="AH220">
            <v>100841.25</v>
          </cell>
          <cell r="AI220">
            <v>80041</v>
          </cell>
          <cell r="AJ220">
            <v>93137.5</v>
          </cell>
          <cell r="AK220">
            <v>2007280.25</v>
          </cell>
          <cell r="AL220">
            <v>163885</v>
          </cell>
          <cell r="AM220">
            <v>105000</v>
          </cell>
          <cell r="AN220">
            <v>200798.5</v>
          </cell>
          <cell r="AO220">
            <v>389695</v>
          </cell>
          <cell r="AP220">
            <v>219430</v>
          </cell>
          <cell r="AQ220">
            <v>95605.75</v>
          </cell>
          <cell r="AR220">
            <v>208712</v>
          </cell>
          <cell r="AS220">
            <v>187210</v>
          </cell>
          <cell r="AT220">
            <v>213705</v>
          </cell>
          <cell r="AU220">
            <v>173268.75</v>
          </cell>
          <cell r="AV220">
            <v>100470.5</v>
          </cell>
          <cell r="AW220">
            <v>144200</v>
          </cell>
          <cell r="AX220">
            <v>256850</v>
          </cell>
          <cell r="AY220">
            <v>130456.5</v>
          </cell>
          <cell r="AZ220">
            <v>82350</v>
          </cell>
          <cell r="BA220">
            <v>509322.25</v>
          </cell>
          <cell r="BB220">
            <v>24613.5</v>
          </cell>
          <cell r="BC220">
            <v>1692391</v>
          </cell>
          <cell r="BD220">
            <v>100700</v>
          </cell>
          <cell r="BE220">
            <v>277636.5</v>
          </cell>
          <cell r="BF220">
            <v>102750</v>
          </cell>
          <cell r="BG220">
            <v>0</v>
          </cell>
          <cell r="BH220">
            <v>115469</v>
          </cell>
          <cell r="BI220">
            <v>2400</v>
          </cell>
          <cell r="BJ220">
            <v>32550</v>
          </cell>
          <cell r="BK220">
            <v>19500</v>
          </cell>
          <cell r="BL220">
            <v>810585.5</v>
          </cell>
          <cell r="BM220">
            <v>275360</v>
          </cell>
          <cell r="BN220">
            <v>75500</v>
          </cell>
          <cell r="BO220">
            <v>0</v>
          </cell>
          <cell r="BP220">
            <v>199570</v>
          </cell>
          <cell r="BQ220">
            <v>17400</v>
          </cell>
          <cell r="BR220">
            <v>5535362</v>
          </cell>
          <cell r="BS220">
            <v>82640</v>
          </cell>
          <cell r="BT220">
            <v>347853.5</v>
          </cell>
          <cell r="BU220">
            <v>455335.25</v>
          </cell>
          <cell r="BV220">
            <v>129841.5</v>
          </cell>
          <cell r="BW220">
            <v>109243.5</v>
          </cell>
          <cell r="BX220">
            <v>287165.25</v>
          </cell>
          <cell r="BY220">
            <v>165703.5</v>
          </cell>
          <cell r="BZ220">
            <v>22000</v>
          </cell>
          <cell r="CA220">
            <v>78364.5</v>
          </cell>
          <cell r="CB220">
            <v>202973</v>
          </cell>
          <cell r="CC220">
            <v>251513.25</v>
          </cell>
          <cell r="CD220">
            <v>70990.25</v>
          </cell>
          <cell r="CE220">
            <v>222540</v>
          </cell>
          <cell r="CF220">
            <v>227606</v>
          </cell>
          <cell r="CG220">
            <v>114046</v>
          </cell>
          <cell r="CH220">
            <v>6900</v>
          </cell>
          <cell r="CI220">
            <v>78511</v>
          </cell>
          <cell r="CJ220">
            <v>239058</v>
          </cell>
          <cell r="CK220">
            <v>0</v>
          </cell>
          <cell r="CL220">
            <v>34885</v>
          </cell>
        </row>
        <row r="221">
          <cell r="A221" t="str">
            <v>5101030205.101</v>
          </cell>
          <cell r="B221" t="str">
            <v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v>
          </cell>
          <cell r="C221">
            <v>941643</v>
          </cell>
          <cell r="D221">
            <v>0</v>
          </cell>
          <cell r="E221">
            <v>76113</v>
          </cell>
          <cell r="F221">
            <v>247955</v>
          </cell>
          <cell r="G221">
            <v>45810</v>
          </cell>
          <cell r="H221">
            <v>0</v>
          </cell>
          <cell r="I221">
            <v>94621</v>
          </cell>
          <cell r="J221">
            <v>205545</v>
          </cell>
          <cell r="K221">
            <v>43625</v>
          </cell>
          <cell r="L221">
            <v>21169</v>
          </cell>
          <cell r="M221">
            <v>249848</v>
          </cell>
          <cell r="N221">
            <v>0</v>
          </cell>
          <cell r="O221">
            <v>278484.25</v>
          </cell>
          <cell r="P221">
            <v>28925</v>
          </cell>
          <cell r="Q221">
            <v>57688</v>
          </cell>
          <cell r="R221">
            <v>95889.25</v>
          </cell>
          <cell r="S221">
            <v>0</v>
          </cell>
          <cell r="T221">
            <v>40717</v>
          </cell>
          <cell r="U221">
            <v>3460</v>
          </cell>
          <cell r="V221">
            <v>38713</v>
          </cell>
          <cell r="W221">
            <v>837846.5</v>
          </cell>
          <cell r="X221">
            <v>19271</v>
          </cell>
          <cell r="Y221">
            <v>38879</v>
          </cell>
          <cell r="Z221">
            <v>18995</v>
          </cell>
          <cell r="AA221">
            <v>20282</v>
          </cell>
          <cell r="AB221">
            <v>79402.5</v>
          </cell>
          <cell r="AC221">
            <v>0</v>
          </cell>
          <cell r="AD221">
            <v>119167.75</v>
          </cell>
          <cell r="AE221">
            <v>37461</v>
          </cell>
          <cell r="AF221">
            <v>115582</v>
          </cell>
          <cell r="AG221">
            <v>13918</v>
          </cell>
          <cell r="AH221">
            <v>63812.5</v>
          </cell>
          <cell r="AI221">
            <v>30786</v>
          </cell>
          <cell r="AJ221">
            <v>4474</v>
          </cell>
          <cell r="AK221">
            <v>950667.25</v>
          </cell>
          <cell r="AL221">
            <v>54488</v>
          </cell>
          <cell r="AM221">
            <v>16689</v>
          </cell>
          <cell r="AN221">
            <v>69697</v>
          </cell>
          <cell r="AO221">
            <v>110721</v>
          </cell>
          <cell r="AP221">
            <v>30988.5</v>
          </cell>
          <cell r="AQ221">
            <v>29194.25</v>
          </cell>
          <cell r="AR221">
            <v>182777.5</v>
          </cell>
          <cell r="AS221">
            <v>95856</v>
          </cell>
          <cell r="AT221">
            <v>73076</v>
          </cell>
          <cell r="AU221">
            <v>145548</v>
          </cell>
          <cell r="AV221">
            <v>12675</v>
          </cell>
          <cell r="AW221">
            <v>14195</v>
          </cell>
          <cell r="AX221">
            <v>185345</v>
          </cell>
          <cell r="AY221">
            <v>12379</v>
          </cell>
          <cell r="AZ221">
            <v>76436</v>
          </cell>
          <cell r="BA221">
            <v>171401</v>
          </cell>
          <cell r="BB221">
            <v>56281</v>
          </cell>
          <cell r="BC221">
            <v>1811280.5</v>
          </cell>
          <cell r="BD221">
            <v>211062</v>
          </cell>
          <cell r="BE221">
            <v>164885</v>
          </cell>
          <cell r="BF221">
            <v>19933</v>
          </cell>
          <cell r="BG221">
            <v>0</v>
          </cell>
          <cell r="BH221">
            <v>21278</v>
          </cell>
          <cell r="BI221">
            <v>0</v>
          </cell>
          <cell r="BJ221">
            <v>4734</v>
          </cell>
          <cell r="BK221">
            <v>30206</v>
          </cell>
          <cell r="BL221">
            <v>380089</v>
          </cell>
          <cell r="BM221">
            <v>87978</v>
          </cell>
          <cell r="BN221">
            <v>81644</v>
          </cell>
          <cell r="BO221">
            <v>218369</v>
          </cell>
          <cell r="BP221">
            <v>36100</v>
          </cell>
          <cell r="BQ221">
            <v>56888</v>
          </cell>
          <cell r="BR221">
            <v>1223490.5</v>
          </cell>
          <cell r="BS221">
            <v>13387</v>
          </cell>
          <cell r="BT221">
            <v>65385</v>
          </cell>
          <cell r="BU221">
            <v>74786.5</v>
          </cell>
          <cell r="BV221">
            <v>6956</v>
          </cell>
          <cell r="BW221">
            <v>34947</v>
          </cell>
          <cell r="BX221">
            <v>71476</v>
          </cell>
          <cell r="BY221">
            <v>39350</v>
          </cell>
          <cell r="BZ221">
            <v>0</v>
          </cell>
          <cell r="CA221">
            <v>8426</v>
          </cell>
          <cell r="CB221">
            <v>41091</v>
          </cell>
          <cell r="CC221">
            <v>105091</v>
          </cell>
          <cell r="CD221">
            <v>40299</v>
          </cell>
          <cell r="CE221">
            <v>0</v>
          </cell>
          <cell r="CF221">
            <v>24001.4</v>
          </cell>
          <cell r="CG221">
            <v>42120</v>
          </cell>
          <cell r="CH221">
            <v>0</v>
          </cell>
          <cell r="CI221">
            <v>71097</v>
          </cell>
          <cell r="CJ221">
            <v>83910.5</v>
          </cell>
          <cell r="CK221">
            <v>31870.5</v>
          </cell>
          <cell r="CL221">
            <v>23784</v>
          </cell>
        </row>
        <row r="222">
          <cell r="A222" t="str">
            <v>5101030206.101</v>
          </cell>
          <cell r="B222" t="str">
            <v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7215</v>
          </cell>
          <cell r="T222">
            <v>0</v>
          </cell>
          <cell r="U222">
            <v>23826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100269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59373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</row>
        <row r="223">
          <cell r="A223" t="str">
            <v>5101030207.101</v>
          </cell>
          <cell r="B223" t="str">
            <v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</row>
        <row r="224">
          <cell r="A224" t="str">
            <v>5101030208.101</v>
          </cell>
          <cell r="B224" t="str">
            <v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28000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9000</v>
          </cell>
          <cell r="BK224">
            <v>0</v>
          </cell>
          <cell r="BL224">
            <v>618</v>
          </cell>
          <cell r="BM224">
            <v>9000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7970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57000</v>
          </cell>
          <cell r="BY224">
            <v>8000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</row>
        <row r="225">
          <cell r="A225" t="str">
            <v>5101030211.101</v>
          </cell>
          <cell r="B225" t="str">
            <v>เงินช่วยเหลือค่ารักษาพยาบาลตามกฎหมายสงเคราะห์ข้าราชการ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</row>
        <row r="226">
          <cell r="A226" t="str">
            <v>5101040107.101</v>
          </cell>
          <cell r="B226" t="str">
            <v>บำเหน็จตกทอด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</row>
        <row r="227">
          <cell r="A227" t="str">
            <v>5101040111.101</v>
          </cell>
          <cell r="B227" t="str">
            <v>เงินช่วยพิเศษกรณีผู้รับบำนาญเสียชีวิต</v>
          </cell>
          <cell r="C227">
            <v>187460.31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</row>
        <row r="228">
          <cell r="A228" t="str">
            <v>5101040118.101</v>
          </cell>
          <cell r="B228" t="str">
            <v>บำนาญตกทอด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</row>
        <row r="229">
          <cell r="A229" t="str">
            <v>5101040202.101</v>
          </cell>
          <cell r="B229" t="str">
            <v>เงินช่วยการศึกษาบุตร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16000</v>
          </cell>
          <cell r="M229">
            <v>24056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24750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161270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25000</v>
          </cell>
          <cell r="BD229">
            <v>251615</v>
          </cell>
          <cell r="BE229">
            <v>0</v>
          </cell>
          <cell r="BF229">
            <v>0</v>
          </cell>
          <cell r="BG229">
            <v>754837</v>
          </cell>
          <cell r="BH229">
            <v>0</v>
          </cell>
          <cell r="BI229">
            <v>1870</v>
          </cell>
          <cell r="BJ229">
            <v>0</v>
          </cell>
          <cell r="BK229">
            <v>0</v>
          </cell>
          <cell r="BL229">
            <v>19400</v>
          </cell>
          <cell r="BM229">
            <v>0</v>
          </cell>
          <cell r="BN229">
            <v>0</v>
          </cell>
          <cell r="BO229">
            <v>224060</v>
          </cell>
          <cell r="BP229">
            <v>0</v>
          </cell>
          <cell r="BQ229">
            <v>4400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44257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44820</v>
          </cell>
          <cell r="CH229">
            <v>1870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</row>
        <row r="230">
          <cell r="A230" t="str">
            <v>5101040204.101</v>
          </cell>
          <cell r="B230" t="str">
            <v>เงินช่วยค่ารักษา พยาบาลประเภทผู้ป่วยนอก ร.พ.รัฐ สำหรับผู้รับเบี้ยหวัด /บำนาญตามกฎหมาย</v>
          </cell>
          <cell r="C230">
            <v>96354.5</v>
          </cell>
          <cell r="D230">
            <v>73494.5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3980</v>
          </cell>
          <cell r="M230">
            <v>72760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46606</v>
          </cell>
          <cell r="X230">
            <v>0</v>
          </cell>
          <cell r="Y230">
            <v>0</v>
          </cell>
          <cell r="Z230">
            <v>8959.5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4681.5</v>
          </cell>
          <cell r="AK230">
            <v>93194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532834</v>
          </cell>
          <cell r="BD230">
            <v>0</v>
          </cell>
          <cell r="BE230">
            <v>0</v>
          </cell>
          <cell r="BF230">
            <v>0</v>
          </cell>
          <cell r="BG230">
            <v>319477</v>
          </cell>
          <cell r="BH230">
            <v>0</v>
          </cell>
          <cell r="BI230">
            <v>5192</v>
          </cell>
          <cell r="BJ230">
            <v>0</v>
          </cell>
          <cell r="BK230">
            <v>0</v>
          </cell>
          <cell r="BL230">
            <v>1384</v>
          </cell>
          <cell r="BM230">
            <v>0</v>
          </cell>
          <cell r="BN230">
            <v>4685</v>
          </cell>
          <cell r="BO230">
            <v>28410</v>
          </cell>
          <cell r="BP230">
            <v>0</v>
          </cell>
          <cell r="BQ230">
            <v>0</v>
          </cell>
          <cell r="BR230">
            <v>266037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1400</v>
          </cell>
          <cell r="CG230">
            <v>0</v>
          </cell>
          <cell r="CH230">
            <v>20305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</row>
        <row r="231">
          <cell r="A231" t="str">
            <v>5101040205.101</v>
          </cell>
          <cell r="B231" t="str">
            <v>เงินช่วยค่ารักษา พยาบาลประเภทผู้ป่วยใน ร.พ.รัฐ สำหรับผู้รับเบี้ยหวัด /บำนาญตามกฎหมาย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9825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</row>
        <row r="232">
          <cell r="A232" t="str">
            <v>5101040206.101</v>
          </cell>
          <cell r="B232" t="str">
            <v>เงินช่วยค่ารักษา พยาบาลประเภทผู้ป่วยนอก ร.พ.เอกชน สำหรับผู้รับเบี้ยหวัด/บำนาญตามกฎหมาย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</row>
        <row r="233">
          <cell r="A233" t="str">
            <v>5101040207.101</v>
          </cell>
          <cell r="B233" t="str">
            <v>เงินช่วยค่ารักษา พยาบาลประเภทผู้ป่วยใน ร.พ.เอกชน สำหรับผู้รับเบี้ยหวัด/บำนาญตามกฎหมาย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</row>
        <row r="234">
          <cell r="A234" t="str">
            <v>5102010106.101</v>
          </cell>
          <cell r="B234" t="str">
            <v>ค่าใช้จ่ายทุนการ ศึกษา-ในประเทศ</v>
          </cell>
          <cell r="C234">
            <v>660000</v>
          </cell>
          <cell r="D234">
            <v>0</v>
          </cell>
          <cell r="E234">
            <v>300000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120000</v>
          </cell>
          <cell r="L234">
            <v>0</v>
          </cell>
          <cell r="M234">
            <v>210000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60000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6780000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1410000</v>
          </cell>
          <cell r="AS234">
            <v>60000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570000</v>
          </cell>
          <cell r="BB234">
            <v>60000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22310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60000</v>
          </cell>
          <cell r="BW234">
            <v>60000</v>
          </cell>
          <cell r="BX234">
            <v>0</v>
          </cell>
          <cell r="BY234">
            <v>90000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30000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90000</v>
          </cell>
          <cell r="CL234">
            <v>90000</v>
          </cell>
        </row>
        <row r="235">
          <cell r="A235" t="str">
            <v>5102010199.101</v>
          </cell>
          <cell r="B235" t="str">
            <v>ค่าใช้จ่ายด้านการฝึกอบรม-ในประเทศ</v>
          </cell>
          <cell r="C235">
            <v>8194916.9000000004</v>
          </cell>
          <cell r="D235">
            <v>75100</v>
          </cell>
          <cell r="E235">
            <v>76696</v>
          </cell>
          <cell r="F235">
            <v>87106.4</v>
          </cell>
          <cell r="G235">
            <v>136228</v>
          </cell>
          <cell r="H235">
            <v>214326</v>
          </cell>
          <cell r="I235">
            <v>513608.62</v>
          </cell>
          <cell r="J235">
            <v>806231</v>
          </cell>
          <cell r="K235">
            <v>414448</v>
          </cell>
          <cell r="L235">
            <v>0</v>
          </cell>
          <cell r="M235">
            <v>1598231.75</v>
          </cell>
          <cell r="N235">
            <v>173229.39</v>
          </cell>
          <cell r="O235">
            <v>2061197.96</v>
          </cell>
          <cell r="P235">
            <v>767029.79</v>
          </cell>
          <cell r="Q235">
            <v>862840</v>
          </cell>
          <cell r="R235">
            <v>1025142.9</v>
          </cell>
          <cell r="S235">
            <v>662061</v>
          </cell>
          <cell r="T235">
            <v>506192.52</v>
          </cell>
          <cell r="U235">
            <v>286059</v>
          </cell>
          <cell r="V235">
            <v>67161</v>
          </cell>
          <cell r="W235">
            <v>1933471.5</v>
          </cell>
          <cell r="X235">
            <v>456967</v>
          </cell>
          <cell r="Y235">
            <v>86264</v>
          </cell>
          <cell r="Z235">
            <v>63000</v>
          </cell>
          <cell r="AA235">
            <v>75234</v>
          </cell>
          <cell r="AB235">
            <v>173050</v>
          </cell>
          <cell r="AC235">
            <v>31670</v>
          </cell>
          <cell r="AD235">
            <v>1731963.1</v>
          </cell>
          <cell r="AE235">
            <v>46706</v>
          </cell>
          <cell r="AF235">
            <v>390180.41</v>
          </cell>
          <cell r="AG235">
            <v>4474</v>
          </cell>
          <cell r="AH235">
            <v>301970.52</v>
          </cell>
          <cell r="AI235">
            <v>0</v>
          </cell>
          <cell r="AJ235">
            <v>126112</v>
          </cell>
          <cell r="AK235">
            <v>3580038.68</v>
          </cell>
          <cell r="AL235">
            <v>677585</v>
          </cell>
          <cell r="AM235">
            <v>377480.3</v>
          </cell>
          <cell r="AN235">
            <v>504036.8</v>
          </cell>
          <cell r="AO235">
            <v>967108.9</v>
          </cell>
          <cell r="AP235">
            <v>380168</v>
          </cell>
          <cell r="AQ235">
            <v>128865.1</v>
          </cell>
          <cell r="AR235">
            <v>103605</v>
          </cell>
          <cell r="AS235">
            <v>637588</v>
          </cell>
          <cell r="AT235">
            <v>0</v>
          </cell>
          <cell r="AU235">
            <v>351572.83</v>
          </cell>
          <cell r="AV235">
            <v>509226.1</v>
          </cell>
          <cell r="AW235">
            <v>383884.91</v>
          </cell>
          <cell r="AX235">
            <v>334910.90000000002</v>
          </cell>
          <cell r="AY235">
            <v>480873</v>
          </cell>
          <cell r="AZ235">
            <v>473992</v>
          </cell>
          <cell r="BA235">
            <v>3388632.24</v>
          </cell>
          <cell r="BB235">
            <v>0</v>
          </cell>
          <cell r="BC235">
            <v>5644369.2300000004</v>
          </cell>
          <cell r="BD235">
            <v>790290.31</v>
          </cell>
          <cell r="BE235">
            <v>90096</v>
          </cell>
          <cell r="BF235">
            <v>298150</v>
          </cell>
          <cell r="BG235">
            <v>3287903.05</v>
          </cell>
          <cell r="BH235">
            <v>140748</v>
          </cell>
          <cell r="BI235">
            <v>156221</v>
          </cell>
          <cell r="BJ235">
            <v>294884</v>
          </cell>
          <cell r="BK235">
            <v>95688</v>
          </cell>
          <cell r="BL235">
            <v>5194149.04</v>
          </cell>
          <cell r="BM235">
            <v>229971.11</v>
          </cell>
          <cell r="BN235">
            <v>513012.63</v>
          </cell>
          <cell r="BO235">
            <v>909836.66</v>
          </cell>
          <cell r="BP235">
            <v>470918.15</v>
          </cell>
          <cell r="BQ235">
            <v>929478.77</v>
          </cell>
          <cell r="BR235">
            <v>8940171.9100000001</v>
          </cell>
          <cell r="BS235">
            <v>216238</v>
          </cell>
          <cell r="BT235">
            <v>468536.46</v>
          </cell>
          <cell r="BU235">
            <v>640551.6</v>
          </cell>
          <cell r="BV235">
            <v>199225.60000000001</v>
          </cell>
          <cell r="BW235">
            <v>224376.2</v>
          </cell>
          <cell r="BX235">
            <v>674568.3</v>
          </cell>
          <cell r="BY235">
            <v>159037.65</v>
          </cell>
          <cell r="BZ235">
            <v>397989.26</v>
          </cell>
          <cell r="CA235">
            <v>246224.9</v>
          </cell>
          <cell r="CB235">
            <v>155866.51</v>
          </cell>
          <cell r="CC235">
            <v>1295029.74</v>
          </cell>
          <cell r="CD235">
            <v>918672.69</v>
          </cell>
          <cell r="CE235">
            <v>385039</v>
          </cell>
          <cell r="CF235">
            <v>278607</v>
          </cell>
          <cell r="CG235">
            <v>85638</v>
          </cell>
          <cell r="CH235">
            <v>508709.86</v>
          </cell>
          <cell r="CI235">
            <v>176771.48</v>
          </cell>
          <cell r="CJ235">
            <v>2029977.33</v>
          </cell>
          <cell r="CK235">
            <v>155030.39999999999</v>
          </cell>
          <cell r="CL235">
            <v>259591.24</v>
          </cell>
        </row>
        <row r="236">
          <cell r="A236" t="str">
            <v>5102030199.101</v>
          </cell>
          <cell r="B236" t="str">
            <v>ค่าใช้จ่ายด้านการฝึกอบรม-บุคคลภายนอก</v>
          </cell>
          <cell r="C236">
            <v>30000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2185097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4880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46901.24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</row>
        <row r="237">
          <cell r="A237" t="str">
            <v>5103010102.101</v>
          </cell>
          <cell r="B237" t="str">
            <v>ค่าเบี้ยเลี้ยง-ในประเทศ</v>
          </cell>
          <cell r="C237">
            <v>752172</v>
          </cell>
          <cell r="D237">
            <v>256292</v>
          </cell>
          <cell r="E237">
            <v>54870</v>
          </cell>
          <cell r="F237">
            <v>8640</v>
          </cell>
          <cell r="G237">
            <v>240</v>
          </cell>
          <cell r="H237">
            <v>0</v>
          </cell>
          <cell r="I237">
            <v>0</v>
          </cell>
          <cell r="J237">
            <v>70164</v>
          </cell>
          <cell r="K237">
            <v>0</v>
          </cell>
          <cell r="L237">
            <v>53480</v>
          </cell>
          <cell r="M237">
            <v>50916</v>
          </cell>
          <cell r="N237">
            <v>2760</v>
          </cell>
          <cell r="O237">
            <v>117040</v>
          </cell>
          <cell r="P237">
            <v>65761</v>
          </cell>
          <cell r="Q237">
            <v>5280</v>
          </cell>
          <cell r="R237">
            <v>247922</v>
          </cell>
          <cell r="S237">
            <v>13480</v>
          </cell>
          <cell r="T237">
            <v>38510.879999999997</v>
          </cell>
          <cell r="U237">
            <v>0</v>
          </cell>
          <cell r="V237">
            <v>5600</v>
          </cell>
          <cell r="W237">
            <v>1145062</v>
          </cell>
          <cell r="X237">
            <v>480</v>
          </cell>
          <cell r="Y237">
            <v>49040</v>
          </cell>
          <cell r="Z237">
            <v>28320</v>
          </cell>
          <cell r="AA237">
            <v>14880</v>
          </cell>
          <cell r="AB237">
            <v>24240</v>
          </cell>
          <cell r="AC237">
            <v>14620</v>
          </cell>
          <cell r="AD237">
            <v>3840</v>
          </cell>
          <cell r="AE237">
            <v>51498</v>
          </cell>
          <cell r="AF237">
            <v>0</v>
          </cell>
          <cell r="AG237">
            <v>45298</v>
          </cell>
          <cell r="AH237">
            <v>360</v>
          </cell>
          <cell r="AI237">
            <v>44090</v>
          </cell>
          <cell r="AJ237">
            <v>28480</v>
          </cell>
          <cell r="AK237">
            <v>409468</v>
          </cell>
          <cell r="AL237">
            <v>0</v>
          </cell>
          <cell r="AM237">
            <v>17080</v>
          </cell>
          <cell r="AN237">
            <v>21200</v>
          </cell>
          <cell r="AO237">
            <v>0</v>
          </cell>
          <cell r="AP237">
            <v>0</v>
          </cell>
          <cell r="AQ237">
            <v>15716</v>
          </cell>
          <cell r="AR237">
            <v>160065</v>
          </cell>
          <cell r="AS237">
            <v>2000</v>
          </cell>
          <cell r="AT237">
            <v>94520</v>
          </cell>
          <cell r="AU237">
            <v>56560</v>
          </cell>
          <cell r="AV237">
            <v>0</v>
          </cell>
          <cell r="AW237">
            <v>0</v>
          </cell>
          <cell r="AX237">
            <v>4399</v>
          </cell>
          <cell r="AY237">
            <v>2640</v>
          </cell>
          <cell r="AZ237">
            <v>16494</v>
          </cell>
          <cell r="BA237">
            <v>0</v>
          </cell>
          <cell r="BB237">
            <v>93840</v>
          </cell>
          <cell r="BC237">
            <v>127210</v>
          </cell>
          <cell r="BD237">
            <v>720</v>
          </cell>
          <cell r="BE237">
            <v>54326</v>
          </cell>
          <cell r="BF237">
            <v>100620</v>
          </cell>
          <cell r="BG237">
            <v>116070</v>
          </cell>
          <cell r="BH237">
            <v>10480</v>
          </cell>
          <cell r="BI237">
            <v>0</v>
          </cell>
          <cell r="BJ237">
            <v>32000</v>
          </cell>
          <cell r="BK237">
            <v>14980</v>
          </cell>
          <cell r="BL237">
            <v>0</v>
          </cell>
          <cell r="BM237">
            <v>37520</v>
          </cell>
          <cell r="BN237">
            <v>37760</v>
          </cell>
          <cell r="BO237">
            <v>3740</v>
          </cell>
          <cell r="BP237">
            <v>0</v>
          </cell>
          <cell r="BQ237">
            <v>360</v>
          </cell>
          <cell r="BR237">
            <v>373864</v>
          </cell>
          <cell r="BS237">
            <v>0</v>
          </cell>
          <cell r="BT237">
            <v>0</v>
          </cell>
          <cell r="BU237">
            <v>37520</v>
          </cell>
          <cell r="BV237">
            <v>2208</v>
          </cell>
          <cell r="BW237">
            <v>0</v>
          </cell>
          <cell r="BX237">
            <v>1920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11760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</row>
        <row r="238">
          <cell r="A238" t="str">
            <v>5103010103.101</v>
          </cell>
          <cell r="B238" t="str">
            <v>ค่าที่พัก-ในประเทศ</v>
          </cell>
          <cell r="C238">
            <v>878790</v>
          </cell>
          <cell r="D238">
            <v>72096</v>
          </cell>
          <cell r="E238">
            <v>21994</v>
          </cell>
          <cell r="F238">
            <v>29769</v>
          </cell>
          <cell r="G238">
            <v>0</v>
          </cell>
          <cell r="H238">
            <v>0</v>
          </cell>
          <cell r="I238">
            <v>5120</v>
          </cell>
          <cell r="J238">
            <v>96440</v>
          </cell>
          <cell r="K238">
            <v>0</v>
          </cell>
          <cell r="L238">
            <v>110766</v>
          </cell>
          <cell r="M238">
            <v>15800</v>
          </cell>
          <cell r="N238">
            <v>0</v>
          </cell>
          <cell r="O238">
            <v>81100</v>
          </cell>
          <cell r="P238">
            <v>0</v>
          </cell>
          <cell r="Q238">
            <v>10300</v>
          </cell>
          <cell r="R238">
            <v>168060</v>
          </cell>
          <cell r="S238">
            <v>11400</v>
          </cell>
          <cell r="T238">
            <v>15104.36</v>
          </cell>
          <cell r="U238">
            <v>0</v>
          </cell>
          <cell r="V238">
            <v>4540</v>
          </cell>
          <cell r="W238">
            <v>1620999.84</v>
          </cell>
          <cell r="X238">
            <v>0</v>
          </cell>
          <cell r="Y238">
            <v>111710</v>
          </cell>
          <cell r="Z238">
            <v>83120</v>
          </cell>
          <cell r="AA238">
            <v>22400</v>
          </cell>
          <cell r="AB238">
            <v>111072.77</v>
          </cell>
          <cell r="AC238">
            <v>19150</v>
          </cell>
          <cell r="AD238">
            <v>800</v>
          </cell>
          <cell r="AE238">
            <v>29560</v>
          </cell>
          <cell r="AF238">
            <v>0</v>
          </cell>
          <cell r="AG238">
            <v>108420</v>
          </cell>
          <cell r="AH238">
            <v>0</v>
          </cell>
          <cell r="AI238">
            <v>107603</v>
          </cell>
          <cell r="AJ238">
            <v>26075</v>
          </cell>
          <cell r="AK238">
            <v>782235.45</v>
          </cell>
          <cell r="AL238">
            <v>0</v>
          </cell>
          <cell r="AM238">
            <v>14280</v>
          </cell>
          <cell r="AN238">
            <v>8840</v>
          </cell>
          <cell r="AO238">
            <v>0</v>
          </cell>
          <cell r="AP238">
            <v>0</v>
          </cell>
          <cell r="AQ238">
            <v>13150</v>
          </cell>
          <cell r="AR238">
            <v>320087</v>
          </cell>
          <cell r="AS238">
            <v>0</v>
          </cell>
          <cell r="AT238">
            <v>190360</v>
          </cell>
          <cell r="AU238">
            <v>93130</v>
          </cell>
          <cell r="AV238">
            <v>0</v>
          </cell>
          <cell r="AW238">
            <v>0</v>
          </cell>
          <cell r="AX238">
            <v>8250</v>
          </cell>
          <cell r="AY238">
            <v>1200</v>
          </cell>
          <cell r="AZ238">
            <v>11450</v>
          </cell>
          <cell r="BA238">
            <v>0</v>
          </cell>
          <cell r="BB238">
            <v>178165</v>
          </cell>
          <cell r="BC238">
            <v>99963</v>
          </cell>
          <cell r="BD238">
            <v>0</v>
          </cell>
          <cell r="BE238">
            <v>67440</v>
          </cell>
          <cell r="BF238">
            <v>28395</v>
          </cell>
          <cell r="BG238">
            <v>139850</v>
          </cell>
          <cell r="BH238">
            <v>5450</v>
          </cell>
          <cell r="BI238">
            <v>0</v>
          </cell>
          <cell r="BJ238">
            <v>75127.56</v>
          </cell>
          <cell r="BK238">
            <v>24650</v>
          </cell>
          <cell r="BL238">
            <v>0</v>
          </cell>
          <cell r="BM238">
            <v>46700</v>
          </cell>
          <cell r="BN238">
            <v>59700</v>
          </cell>
          <cell r="BO238">
            <v>0</v>
          </cell>
          <cell r="BP238">
            <v>0</v>
          </cell>
          <cell r="BQ238">
            <v>1400</v>
          </cell>
          <cell r="BR238">
            <v>0</v>
          </cell>
          <cell r="BS238">
            <v>0</v>
          </cell>
          <cell r="BT238">
            <v>0</v>
          </cell>
          <cell r="BU238">
            <v>6200</v>
          </cell>
          <cell r="BV238">
            <v>0</v>
          </cell>
          <cell r="BW238">
            <v>0</v>
          </cell>
          <cell r="BX238">
            <v>3200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18300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</row>
        <row r="239">
          <cell r="A239" t="str">
            <v>5103010199.101</v>
          </cell>
          <cell r="B239" t="str">
            <v>ค่าใช้จ่ายเดินทางอื่น -ในประเทศ</v>
          </cell>
          <cell r="C239">
            <v>1009173.2</v>
          </cell>
          <cell r="D239">
            <v>94264</v>
          </cell>
          <cell r="E239">
            <v>72906.5</v>
          </cell>
          <cell r="F239">
            <v>85668.58</v>
          </cell>
          <cell r="G239">
            <v>11344</v>
          </cell>
          <cell r="H239">
            <v>0</v>
          </cell>
          <cell r="I239">
            <v>2790</v>
          </cell>
          <cell r="J239">
            <v>320705</v>
          </cell>
          <cell r="K239">
            <v>0</v>
          </cell>
          <cell r="L239">
            <v>149558</v>
          </cell>
          <cell r="M239">
            <v>80807</v>
          </cell>
          <cell r="N239">
            <v>12236</v>
          </cell>
          <cell r="O239">
            <v>61819.31</v>
          </cell>
          <cell r="P239">
            <v>2248</v>
          </cell>
          <cell r="Q239">
            <v>6545</v>
          </cell>
          <cell r="R239">
            <v>161530.35</v>
          </cell>
          <cell r="S239">
            <v>27524</v>
          </cell>
          <cell r="T239">
            <v>15947.56</v>
          </cell>
          <cell r="U239">
            <v>0</v>
          </cell>
          <cell r="V239">
            <v>8968</v>
          </cell>
          <cell r="W239">
            <v>1178872.02</v>
          </cell>
          <cell r="X239">
            <v>2008</v>
          </cell>
          <cell r="Y239">
            <v>39324</v>
          </cell>
          <cell r="Z239">
            <v>66045.5</v>
          </cell>
          <cell r="AA239">
            <v>56204</v>
          </cell>
          <cell r="AB239">
            <v>30753</v>
          </cell>
          <cell r="AC239">
            <v>7430.5</v>
          </cell>
          <cell r="AD239">
            <v>7192</v>
          </cell>
          <cell r="AE239">
            <v>13406</v>
          </cell>
          <cell r="AF239">
            <v>0</v>
          </cell>
          <cell r="AG239">
            <v>113845</v>
          </cell>
          <cell r="AH239">
            <v>0</v>
          </cell>
          <cell r="AI239">
            <v>62878</v>
          </cell>
          <cell r="AJ239">
            <v>61324.800000000003</v>
          </cell>
          <cell r="AK239">
            <v>1428187.42</v>
          </cell>
          <cell r="AL239">
            <v>0</v>
          </cell>
          <cell r="AM239">
            <v>18242</v>
          </cell>
          <cell r="AN239">
            <v>65873</v>
          </cell>
          <cell r="AO239">
            <v>0</v>
          </cell>
          <cell r="AP239">
            <v>0</v>
          </cell>
          <cell r="AQ239">
            <v>20018.400000000001</v>
          </cell>
          <cell r="AR239">
            <v>409975.12</v>
          </cell>
          <cell r="AS239">
            <v>0</v>
          </cell>
          <cell r="AT239">
            <v>278510</v>
          </cell>
          <cell r="AU239">
            <v>87334</v>
          </cell>
          <cell r="AV239">
            <v>0</v>
          </cell>
          <cell r="AW239">
            <v>0</v>
          </cell>
          <cell r="AX239">
            <v>22211</v>
          </cell>
          <cell r="AY239">
            <v>1608</v>
          </cell>
          <cell r="AZ239">
            <v>9256</v>
          </cell>
          <cell r="BA239">
            <v>0</v>
          </cell>
          <cell r="BB239">
            <v>467508.5</v>
          </cell>
          <cell r="BC239">
            <v>138901.75</v>
          </cell>
          <cell r="BD239">
            <v>2352</v>
          </cell>
          <cell r="BE239">
            <v>108936.4</v>
          </cell>
          <cell r="BF239">
            <v>33183</v>
          </cell>
          <cell r="BG239">
            <v>405988</v>
          </cell>
          <cell r="BH239">
            <v>17408</v>
          </cell>
          <cell r="BI239">
            <v>0</v>
          </cell>
          <cell r="BJ239">
            <v>5430</v>
          </cell>
          <cell r="BK239">
            <v>86970</v>
          </cell>
          <cell r="BL239">
            <v>0</v>
          </cell>
          <cell r="BM239">
            <v>80145.5</v>
          </cell>
          <cell r="BN239">
            <v>62075.25</v>
          </cell>
          <cell r="BO239">
            <v>2000</v>
          </cell>
          <cell r="BP239">
            <v>0</v>
          </cell>
          <cell r="BQ239">
            <v>43266.5</v>
          </cell>
          <cell r="BR239">
            <v>0</v>
          </cell>
          <cell r="BS239">
            <v>0</v>
          </cell>
          <cell r="BT239">
            <v>0</v>
          </cell>
          <cell r="BU239">
            <v>27143</v>
          </cell>
          <cell r="BV239">
            <v>0</v>
          </cell>
          <cell r="BW239">
            <v>0</v>
          </cell>
          <cell r="BX239">
            <v>9259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10380</v>
          </cell>
          <cell r="CD239">
            <v>47230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</row>
        <row r="240">
          <cell r="A240" t="str">
            <v>5104010104.101</v>
          </cell>
          <cell r="B240" t="str">
            <v>วัสดุสำนักงานใช้ไป</v>
          </cell>
          <cell r="C240">
            <v>5015850.17</v>
          </cell>
          <cell r="D240">
            <v>658552.25</v>
          </cell>
          <cell r="E240">
            <v>332788.27</v>
          </cell>
          <cell r="F240">
            <v>404706.98</v>
          </cell>
          <cell r="G240">
            <v>211146.83</v>
          </cell>
          <cell r="H240">
            <v>206699.51</v>
          </cell>
          <cell r="I240">
            <v>209193.08</v>
          </cell>
          <cell r="J240">
            <v>738775.42</v>
          </cell>
          <cell r="K240">
            <v>486007</v>
          </cell>
          <cell r="L240">
            <v>1115326.07</v>
          </cell>
          <cell r="M240">
            <v>1074856.77</v>
          </cell>
          <cell r="N240">
            <v>140763.31</v>
          </cell>
          <cell r="O240">
            <v>1979251.96</v>
          </cell>
          <cell r="P240">
            <v>397874.9</v>
          </cell>
          <cell r="Q240">
            <v>730646.96</v>
          </cell>
          <cell r="R240">
            <v>1296277.0900000001</v>
          </cell>
          <cell r="S240">
            <v>571005.5</v>
          </cell>
          <cell r="T240">
            <v>349310.84</v>
          </cell>
          <cell r="U240">
            <v>512856.22</v>
          </cell>
          <cell r="V240">
            <v>145754.82999999999</v>
          </cell>
          <cell r="W240">
            <v>5581102.4800000004</v>
          </cell>
          <cell r="X240">
            <v>620753.5</v>
          </cell>
          <cell r="Y240">
            <v>1054798</v>
          </cell>
          <cell r="Z240">
            <v>1010881.1</v>
          </cell>
          <cell r="AA240">
            <v>169381.57</v>
          </cell>
          <cell r="AB240">
            <v>370920.72</v>
          </cell>
          <cell r="AC240">
            <v>1222216.57</v>
          </cell>
          <cell r="AD240">
            <v>1668075.66</v>
          </cell>
          <cell r="AE240">
            <v>644072.5</v>
          </cell>
          <cell r="AF240">
            <v>370927.85</v>
          </cell>
          <cell r="AG240">
            <v>584742</v>
          </cell>
          <cell r="AH240">
            <v>450579.63</v>
          </cell>
          <cell r="AI240">
            <v>812132.29</v>
          </cell>
          <cell r="AJ240">
            <v>706360.85</v>
          </cell>
          <cell r="AK240">
            <v>7803719.0300000003</v>
          </cell>
          <cell r="AL240">
            <v>751546</v>
          </cell>
          <cell r="AM240">
            <v>557909</v>
          </cell>
          <cell r="AN240">
            <v>2206745.44</v>
          </cell>
          <cell r="AO240">
            <v>1430011.1</v>
          </cell>
          <cell r="AP240">
            <v>974875.33</v>
          </cell>
          <cell r="AQ240">
            <v>334130.23</v>
          </cell>
          <cell r="AR240">
            <v>4424221.67</v>
          </cell>
          <cell r="AS240">
            <v>871460.08</v>
          </cell>
          <cell r="AT240">
            <v>2607557</v>
          </cell>
          <cell r="AU240">
            <v>928360.47</v>
          </cell>
          <cell r="AV240">
            <v>1029758</v>
          </cell>
          <cell r="AW240">
            <v>346633.6</v>
          </cell>
          <cell r="AX240">
            <v>544488.24</v>
          </cell>
          <cell r="AY240">
            <v>634041.02</v>
          </cell>
          <cell r="AZ240">
            <v>258142</v>
          </cell>
          <cell r="BA240">
            <v>2731599.65</v>
          </cell>
          <cell r="BB240">
            <v>475621</v>
          </cell>
          <cell r="BC240">
            <v>3021545.41</v>
          </cell>
          <cell r="BD240">
            <v>1138419.53</v>
          </cell>
          <cell r="BE240">
            <v>283156.75</v>
          </cell>
          <cell r="BF240">
            <v>215202.38</v>
          </cell>
          <cell r="BG240">
            <v>3260978.13</v>
          </cell>
          <cell r="BH240">
            <v>201233.66</v>
          </cell>
          <cell r="BI240">
            <v>141990.39999999999</v>
          </cell>
          <cell r="BJ240">
            <v>561874.12</v>
          </cell>
          <cell r="BK240">
            <v>211098</v>
          </cell>
          <cell r="BL240">
            <v>4908274.2</v>
          </cell>
          <cell r="BM240">
            <v>1434295.18</v>
          </cell>
          <cell r="BN240">
            <v>673023.31</v>
          </cell>
          <cell r="BO240">
            <v>1151231.71</v>
          </cell>
          <cell r="BP240">
            <v>452248.47</v>
          </cell>
          <cell r="BQ240">
            <v>1025191.97</v>
          </cell>
          <cell r="BR240">
            <v>9143284.8399999999</v>
          </cell>
          <cell r="BS240">
            <v>679397</v>
          </cell>
          <cell r="BT240">
            <v>777603.67</v>
          </cell>
          <cell r="BU240">
            <v>2541907.9</v>
          </cell>
          <cell r="BV240">
            <v>228978.9</v>
          </cell>
          <cell r="BW240">
            <v>357533.35</v>
          </cell>
          <cell r="BX240">
            <v>2642007.69</v>
          </cell>
          <cell r="BY240">
            <v>356470</v>
          </cell>
          <cell r="BZ240">
            <v>530921.86</v>
          </cell>
          <cell r="CA240">
            <v>453763.06</v>
          </cell>
          <cell r="CB240">
            <v>879085.37</v>
          </cell>
          <cell r="CC240">
            <v>1961280.1</v>
          </cell>
          <cell r="CD240">
            <v>1141371.43</v>
          </cell>
          <cell r="CE240">
            <v>736709.46</v>
          </cell>
          <cell r="CF240">
            <v>305189.55</v>
          </cell>
          <cell r="CG240">
            <v>191854.2</v>
          </cell>
          <cell r="CH240">
            <v>344262.63</v>
          </cell>
          <cell r="CI240">
            <v>529626.56000000006</v>
          </cell>
          <cell r="CJ240">
            <v>2335099.36</v>
          </cell>
          <cell r="CK240">
            <v>212962.7</v>
          </cell>
          <cell r="CL240">
            <v>242184.78</v>
          </cell>
        </row>
        <row r="241">
          <cell r="A241" t="str">
            <v>5104010104.102</v>
          </cell>
          <cell r="B241" t="str">
            <v>วัสดุยานพาหนะและขนส่งใช้ไป</v>
          </cell>
          <cell r="C241">
            <v>0</v>
          </cell>
          <cell r="D241">
            <v>0</v>
          </cell>
          <cell r="E241">
            <v>95877.01</v>
          </cell>
          <cell r="F241">
            <v>0</v>
          </cell>
          <cell r="G241">
            <v>0</v>
          </cell>
          <cell r="H241">
            <v>0</v>
          </cell>
          <cell r="I241">
            <v>47720</v>
          </cell>
          <cell r="J241">
            <v>5078</v>
          </cell>
          <cell r="K241">
            <v>2190</v>
          </cell>
          <cell r="L241">
            <v>11285</v>
          </cell>
          <cell r="M241">
            <v>21597</v>
          </cell>
          <cell r="N241">
            <v>21990.43</v>
          </cell>
          <cell r="O241">
            <v>0</v>
          </cell>
          <cell r="P241">
            <v>63850</v>
          </cell>
          <cell r="Q241">
            <v>92004</v>
          </cell>
          <cell r="R241">
            <v>190662.33</v>
          </cell>
          <cell r="S241">
            <v>14350</v>
          </cell>
          <cell r="T241">
            <v>86126.9</v>
          </cell>
          <cell r="U241">
            <v>56150</v>
          </cell>
          <cell r="V241">
            <v>0</v>
          </cell>
          <cell r="W241">
            <v>504300.15</v>
          </cell>
          <cell r="X241">
            <v>14900</v>
          </cell>
          <cell r="Y241">
            <v>126205</v>
          </cell>
          <cell r="Z241">
            <v>160452.51</v>
          </cell>
          <cell r="AA241">
            <v>67490</v>
          </cell>
          <cell r="AB241">
            <v>36824</v>
          </cell>
          <cell r="AC241">
            <v>187080</v>
          </cell>
          <cell r="AD241">
            <v>65760</v>
          </cell>
          <cell r="AE241">
            <v>109353.2</v>
          </cell>
          <cell r="AF241">
            <v>69320</v>
          </cell>
          <cell r="AG241">
            <v>43800</v>
          </cell>
          <cell r="AH241">
            <v>36442.75</v>
          </cell>
          <cell r="AI241">
            <v>157910</v>
          </cell>
          <cell r="AJ241">
            <v>91860</v>
          </cell>
          <cell r="AK241">
            <v>0</v>
          </cell>
          <cell r="AL241">
            <v>49420.01</v>
          </cell>
          <cell r="AM241">
            <v>0</v>
          </cell>
          <cell r="AN241">
            <v>0</v>
          </cell>
          <cell r="AO241">
            <v>115578.56</v>
          </cell>
          <cell r="AP241">
            <v>58395</v>
          </cell>
          <cell r="AQ241">
            <v>37320</v>
          </cell>
          <cell r="AR241">
            <v>15330</v>
          </cell>
          <cell r="AS241">
            <v>9440</v>
          </cell>
          <cell r="AT241">
            <v>173370</v>
          </cell>
          <cell r="AU241">
            <v>0</v>
          </cell>
          <cell r="AV241">
            <v>70000</v>
          </cell>
          <cell r="AW241">
            <v>42790</v>
          </cell>
          <cell r="AX241">
            <v>50410</v>
          </cell>
          <cell r="AY241">
            <v>105174.41</v>
          </cell>
          <cell r="AZ241">
            <v>26600</v>
          </cell>
          <cell r="BA241">
            <v>238417.85</v>
          </cell>
          <cell r="BB241">
            <v>1140</v>
          </cell>
          <cell r="BC241">
            <v>37500</v>
          </cell>
          <cell r="BD241">
            <v>3920</v>
          </cell>
          <cell r="BE241">
            <v>9689</v>
          </cell>
          <cell r="BF241">
            <v>34870</v>
          </cell>
          <cell r="BG241">
            <v>19941</v>
          </cell>
          <cell r="BH241">
            <v>18400</v>
          </cell>
          <cell r="BI241">
            <v>82653.03</v>
          </cell>
          <cell r="BJ241">
            <v>8990</v>
          </cell>
          <cell r="BK241">
            <v>0</v>
          </cell>
          <cell r="BL241">
            <v>26750</v>
          </cell>
          <cell r="BM241">
            <v>0</v>
          </cell>
          <cell r="BN241">
            <v>81650</v>
          </cell>
          <cell r="BO241">
            <v>3650</v>
          </cell>
          <cell r="BP241">
            <v>22094</v>
          </cell>
          <cell r="BQ241">
            <v>131417.13</v>
          </cell>
          <cell r="BR241">
            <v>0</v>
          </cell>
          <cell r="BS241">
            <v>16430</v>
          </cell>
          <cell r="BT241">
            <v>0</v>
          </cell>
          <cell r="BU241">
            <v>5428.03</v>
          </cell>
          <cell r="BV241">
            <v>6740</v>
          </cell>
          <cell r="BW241">
            <v>0</v>
          </cell>
          <cell r="BX241">
            <v>55195.3</v>
          </cell>
          <cell r="BY241">
            <v>12580</v>
          </cell>
          <cell r="BZ241">
            <v>0</v>
          </cell>
          <cell r="CA241">
            <v>5100</v>
          </cell>
          <cell r="CB241">
            <v>8700</v>
          </cell>
          <cell r="CC241">
            <v>8304</v>
          </cell>
          <cell r="CD241">
            <v>47092.55</v>
          </cell>
          <cell r="CE241">
            <v>73016.399999999994</v>
          </cell>
          <cell r="CF241">
            <v>420</v>
          </cell>
          <cell r="CG241">
            <v>9580</v>
          </cell>
          <cell r="CH241">
            <v>89815.5</v>
          </cell>
          <cell r="CI241">
            <v>8965</v>
          </cell>
          <cell r="CJ241">
            <v>101260</v>
          </cell>
          <cell r="CK241">
            <v>0</v>
          </cell>
          <cell r="CL241">
            <v>14919.5</v>
          </cell>
        </row>
        <row r="242">
          <cell r="A242" t="str">
            <v>5104010104.103</v>
          </cell>
          <cell r="B242" t="str">
            <v>วัสดุไฟฟ้าและวิทยุใช้ไป</v>
          </cell>
          <cell r="C242">
            <v>1733042</v>
          </cell>
          <cell r="D242">
            <v>160062.88</v>
          </cell>
          <cell r="E242">
            <v>88571</v>
          </cell>
          <cell r="F242">
            <v>222744</v>
          </cell>
          <cell r="G242">
            <v>35400</v>
          </cell>
          <cell r="H242">
            <v>63393.599999999999</v>
          </cell>
          <cell r="I242">
            <v>61983</v>
          </cell>
          <cell r="J242">
            <v>311841</v>
          </cell>
          <cell r="K242">
            <v>57296</v>
          </cell>
          <cell r="L242">
            <v>58805</v>
          </cell>
          <cell r="M242">
            <v>154537</v>
          </cell>
          <cell r="N242">
            <v>0</v>
          </cell>
          <cell r="O242">
            <v>954638.5</v>
          </cell>
          <cell r="P242">
            <v>42234</v>
          </cell>
          <cell r="Q242">
            <v>153153</v>
          </cell>
          <cell r="R242">
            <v>160700</v>
          </cell>
          <cell r="S242">
            <v>123020.29</v>
          </cell>
          <cell r="T242">
            <v>226837.06</v>
          </cell>
          <cell r="U242">
            <v>0</v>
          </cell>
          <cell r="V242">
            <v>44995</v>
          </cell>
          <cell r="W242">
            <v>2368021</v>
          </cell>
          <cell r="X242">
            <v>103461.83</v>
          </cell>
          <cell r="Y242">
            <v>214374</v>
          </cell>
          <cell r="Z242">
            <v>163366</v>
          </cell>
          <cell r="AA242">
            <v>81493</v>
          </cell>
          <cell r="AB242">
            <v>76860</v>
          </cell>
          <cell r="AC242">
            <v>207972.5</v>
          </cell>
          <cell r="AD242">
            <v>343206.6</v>
          </cell>
          <cell r="AE242">
            <v>126872</v>
          </cell>
          <cell r="AF242">
            <v>124110</v>
          </cell>
          <cell r="AG242">
            <v>103930.33</v>
          </cell>
          <cell r="AH242">
            <v>71105</v>
          </cell>
          <cell r="AI242">
            <v>88867.08</v>
          </cell>
          <cell r="AJ242">
            <v>189041</v>
          </cell>
          <cell r="AK242">
            <v>2694400.38</v>
          </cell>
          <cell r="AL242">
            <v>180730</v>
          </cell>
          <cell r="AM242">
            <v>36156</v>
          </cell>
          <cell r="AN242">
            <v>399258</v>
          </cell>
          <cell r="AO242">
            <v>388354.5</v>
          </cell>
          <cell r="AP242">
            <v>127357.28</v>
          </cell>
          <cell r="AQ242">
            <v>43169</v>
          </cell>
          <cell r="AR242">
            <v>503320.13</v>
          </cell>
          <cell r="AS242">
            <v>57630</v>
          </cell>
          <cell r="AT242">
            <v>1048866</v>
          </cell>
          <cell r="AU242">
            <v>80285</v>
          </cell>
          <cell r="AV242">
            <v>102934</v>
          </cell>
          <cell r="AW242">
            <v>62055</v>
          </cell>
          <cell r="AX242">
            <v>0</v>
          </cell>
          <cell r="AY242">
            <v>72584</v>
          </cell>
          <cell r="AZ242">
            <v>127978.5</v>
          </cell>
          <cell r="BA242">
            <v>237159.5</v>
          </cell>
          <cell r="BB242">
            <v>154799</v>
          </cell>
          <cell r="BC242">
            <v>2252558</v>
          </cell>
          <cell r="BD242">
            <v>106215.97</v>
          </cell>
          <cell r="BE242">
            <v>80421.25</v>
          </cell>
          <cell r="BF242">
            <v>44620.26</v>
          </cell>
          <cell r="BG242">
            <v>582070.86</v>
          </cell>
          <cell r="BH242">
            <v>90184.6</v>
          </cell>
          <cell r="BI242">
            <v>34730</v>
          </cell>
          <cell r="BJ242">
            <v>23390</v>
          </cell>
          <cell r="BK242">
            <v>34260</v>
          </cell>
          <cell r="BL242">
            <v>1203302</v>
          </cell>
          <cell r="BM242">
            <v>176232.4</v>
          </cell>
          <cell r="BN242">
            <v>122761.1</v>
          </cell>
          <cell r="BO242">
            <v>181856</v>
          </cell>
          <cell r="BP242">
            <v>222290.8</v>
          </cell>
          <cell r="BQ242">
            <v>201802.32</v>
          </cell>
          <cell r="BR242">
            <v>1298276.52</v>
          </cell>
          <cell r="BS242">
            <v>142542</v>
          </cell>
          <cell r="BT242">
            <v>148837.16</v>
          </cell>
          <cell r="BU242">
            <v>296471</v>
          </cell>
          <cell r="BV242">
            <v>95611.8</v>
          </cell>
          <cell r="BW242">
            <v>124924</v>
          </cell>
          <cell r="BX242">
            <v>57765.5</v>
          </cell>
          <cell r="BY242">
            <v>196184</v>
          </cell>
          <cell r="BZ242">
            <v>101428.39</v>
          </cell>
          <cell r="CA242">
            <v>55814</v>
          </cell>
          <cell r="CB242">
            <v>150256</v>
          </cell>
          <cell r="CC242">
            <v>374471.31</v>
          </cell>
          <cell r="CD242">
            <v>392091.9</v>
          </cell>
          <cell r="CE242">
            <v>89647.81</v>
          </cell>
          <cell r="CF242">
            <v>22958.6</v>
          </cell>
          <cell r="CG242">
            <v>88561</v>
          </cell>
          <cell r="CH242">
            <v>59296</v>
          </cell>
          <cell r="CI242">
            <v>68867.199999999997</v>
          </cell>
          <cell r="CJ242">
            <v>517069.85</v>
          </cell>
          <cell r="CK242">
            <v>2620</v>
          </cell>
          <cell r="CL242">
            <v>22531</v>
          </cell>
        </row>
        <row r="243">
          <cell r="A243" t="str">
            <v>5104010104.104</v>
          </cell>
          <cell r="B243" t="str">
            <v>วัสดุโฆษณาและเผยแพร่ใช้ไป</v>
          </cell>
          <cell r="C243">
            <v>134209.4</v>
          </cell>
          <cell r="D243">
            <v>114166</v>
          </cell>
          <cell r="E243">
            <v>37115</v>
          </cell>
          <cell r="F243">
            <v>11700</v>
          </cell>
          <cell r="G243">
            <v>84086</v>
          </cell>
          <cell r="H243">
            <v>0</v>
          </cell>
          <cell r="I243">
            <v>0</v>
          </cell>
          <cell r="J243">
            <v>2950</v>
          </cell>
          <cell r="K243">
            <v>0</v>
          </cell>
          <cell r="L243">
            <v>0</v>
          </cell>
          <cell r="M243">
            <v>10180</v>
          </cell>
          <cell r="N243">
            <v>2794</v>
          </cell>
          <cell r="O243">
            <v>96583</v>
          </cell>
          <cell r="P243">
            <v>0</v>
          </cell>
          <cell r="Q243">
            <v>11059</v>
          </cell>
          <cell r="R243">
            <v>0</v>
          </cell>
          <cell r="S243">
            <v>5809.17</v>
          </cell>
          <cell r="T243">
            <v>1950</v>
          </cell>
          <cell r="U243">
            <v>313184.5</v>
          </cell>
          <cell r="V243">
            <v>940</v>
          </cell>
          <cell r="W243">
            <v>687684</v>
          </cell>
          <cell r="X243">
            <v>24900</v>
          </cell>
          <cell r="Y243">
            <v>49856</v>
          </cell>
          <cell r="Z243">
            <v>0</v>
          </cell>
          <cell r="AA243">
            <v>2725</v>
          </cell>
          <cell r="AB243">
            <v>1900</v>
          </cell>
          <cell r="AC243">
            <v>0</v>
          </cell>
          <cell r="AD243">
            <v>30970</v>
          </cell>
          <cell r="AE243">
            <v>3350</v>
          </cell>
          <cell r="AF243">
            <v>3940</v>
          </cell>
          <cell r="AG243">
            <v>0</v>
          </cell>
          <cell r="AH243">
            <v>0</v>
          </cell>
          <cell r="AI243">
            <v>47030</v>
          </cell>
          <cell r="AJ243">
            <v>36706</v>
          </cell>
          <cell r="AK243">
            <v>468543.05</v>
          </cell>
          <cell r="AL243">
            <v>20430</v>
          </cell>
          <cell r="AM243">
            <v>25859</v>
          </cell>
          <cell r="AN243">
            <v>18060</v>
          </cell>
          <cell r="AO243">
            <v>1980</v>
          </cell>
          <cell r="AP243">
            <v>12905</v>
          </cell>
          <cell r="AQ243">
            <v>0</v>
          </cell>
          <cell r="AR243">
            <v>1039033.9</v>
          </cell>
          <cell r="AS243">
            <v>1120</v>
          </cell>
          <cell r="AT243">
            <v>70487</v>
          </cell>
          <cell r="AU243">
            <v>74315</v>
          </cell>
          <cell r="AV243">
            <v>83530</v>
          </cell>
          <cell r="AW243">
            <v>6753</v>
          </cell>
          <cell r="AX243">
            <v>147757</v>
          </cell>
          <cell r="AY243">
            <v>23310</v>
          </cell>
          <cell r="AZ243">
            <v>0</v>
          </cell>
          <cell r="BA243">
            <v>0</v>
          </cell>
          <cell r="BB243">
            <v>1000</v>
          </cell>
          <cell r="BC243">
            <v>93620</v>
          </cell>
          <cell r="BD243">
            <v>71767.3</v>
          </cell>
          <cell r="BE243">
            <v>0</v>
          </cell>
          <cell r="BF243">
            <v>0</v>
          </cell>
          <cell r="BG243">
            <v>213892</v>
          </cell>
          <cell r="BH243">
            <v>0</v>
          </cell>
          <cell r="BI243">
            <v>10138</v>
          </cell>
          <cell r="BJ243">
            <v>41860</v>
          </cell>
          <cell r="BK243">
            <v>2460</v>
          </cell>
          <cell r="BL243">
            <v>185610</v>
          </cell>
          <cell r="BM243">
            <v>0</v>
          </cell>
          <cell r="BN243">
            <v>8430</v>
          </cell>
          <cell r="BO243">
            <v>30131</v>
          </cell>
          <cell r="BP243">
            <v>74732.5</v>
          </cell>
          <cell r="BQ243">
            <v>225770</v>
          </cell>
          <cell r="BR243">
            <v>361680</v>
          </cell>
          <cell r="BS243">
            <v>89321.75</v>
          </cell>
          <cell r="BT243">
            <v>38170</v>
          </cell>
          <cell r="BU243">
            <v>1160</v>
          </cell>
          <cell r="BV243">
            <v>17340</v>
          </cell>
          <cell r="BW243">
            <v>13010</v>
          </cell>
          <cell r="BX243">
            <v>368625</v>
          </cell>
          <cell r="BY243">
            <v>49023</v>
          </cell>
          <cell r="BZ243">
            <v>56940</v>
          </cell>
          <cell r="CA243">
            <v>0</v>
          </cell>
          <cell r="CB243">
            <v>257555</v>
          </cell>
          <cell r="CC243">
            <v>3500</v>
          </cell>
          <cell r="CD243">
            <v>0</v>
          </cell>
          <cell r="CE243">
            <v>70091</v>
          </cell>
          <cell r="CF243">
            <v>20838.25</v>
          </cell>
          <cell r="CG243">
            <v>19212</v>
          </cell>
          <cell r="CH243">
            <v>78180</v>
          </cell>
          <cell r="CI243">
            <v>900</v>
          </cell>
          <cell r="CJ243">
            <v>211595.97</v>
          </cell>
          <cell r="CK243">
            <v>0</v>
          </cell>
          <cell r="CL243">
            <v>990</v>
          </cell>
        </row>
        <row r="244">
          <cell r="A244" t="str">
            <v>5104010104.105</v>
          </cell>
          <cell r="B244" t="str">
            <v>วัสดุคอมพิวเตอร์  ใช้ไป</v>
          </cell>
          <cell r="C244">
            <v>1483267.04</v>
          </cell>
          <cell r="D244">
            <v>415990</v>
          </cell>
          <cell r="E244">
            <v>460540</v>
          </cell>
          <cell r="F244">
            <v>231990</v>
          </cell>
          <cell r="G244">
            <v>128580</v>
          </cell>
          <cell r="H244">
            <v>95520</v>
          </cell>
          <cell r="I244">
            <v>21729</v>
          </cell>
          <cell r="J244">
            <v>266389.40000000002</v>
          </cell>
          <cell r="K244">
            <v>205377</v>
          </cell>
          <cell r="L244">
            <v>12373</v>
          </cell>
          <cell r="M244">
            <v>954272</v>
          </cell>
          <cell r="N244">
            <v>2900</v>
          </cell>
          <cell r="O244">
            <v>654539</v>
          </cell>
          <cell r="P244">
            <v>465310</v>
          </cell>
          <cell r="Q244">
            <v>472122</v>
          </cell>
          <cell r="R244">
            <v>849120.5</v>
          </cell>
          <cell r="S244">
            <v>112986</v>
          </cell>
          <cell r="T244">
            <v>179447.2</v>
          </cell>
          <cell r="U244">
            <v>13853</v>
          </cell>
          <cell r="V244">
            <v>145916</v>
          </cell>
          <cell r="W244">
            <v>2074710</v>
          </cell>
          <cell r="X244">
            <v>282310.59999999998</v>
          </cell>
          <cell r="Y244">
            <v>422876</v>
          </cell>
          <cell r="Z244">
            <v>5010</v>
          </cell>
          <cell r="AA244">
            <v>69305</v>
          </cell>
          <cell r="AB244">
            <v>56120.5</v>
          </cell>
          <cell r="AC244">
            <v>430457</v>
          </cell>
          <cell r="AD244">
            <v>940444</v>
          </cell>
          <cell r="AE244">
            <v>466552</v>
          </cell>
          <cell r="AF244">
            <v>174105</v>
          </cell>
          <cell r="AG244">
            <v>221033</v>
          </cell>
          <cell r="AH244">
            <v>321929</v>
          </cell>
          <cell r="AI244">
            <v>255314</v>
          </cell>
          <cell r="AJ244">
            <v>240149</v>
          </cell>
          <cell r="AK244">
            <v>1241082.5</v>
          </cell>
          <cell r="AL244">
            <v>264565</v>
          </cell>
          <cell r="AM244">
            <v>470930</v>
          </cell>
          <cell r="AN244">
            <v>616160</v>
          </cell>
          <cell r="AO244">
            <v>364547</v>
          </cell>
          <cell r="AP244">
            <v>1030149.9</v>
          </cell>
          <cell r="AQ244">
            <v>108085</v>
          </cell>
          <cell r="AR244">
            <v>176249</v>
          </cell>
          <cell r="AS244">
            <v>366131</v>
          </cell>
          <cell r="AT244">
            <v>1638936</v>
          </cell>
          <cell r="AU244">
            <v>361142</v>
          </cell>
          <cell r="AV244">
            <v>513996</v>
          </cell>
          <cell r="AW244">
            <v>190376.36</v>
          </cell>
          <cell r="AX244">
            <v>25527</v>
          </cell>
          <cell r="AY244">
            <v>553640</v>
          </cell>
          <cell r="AZ244">
            <v>381954</v>
          </cell>
          <cell r="BA244">
            <v>2750277</v>
          </cell>
          <cell r="BB244">
            <v>264870</v>
          </cell>
          <cell r="BC244">
            <v>313492</v>
          </cell>
          <cell r="BD244">
            <v>266260</v>
          </cell>
          <cell r="BE244">
            <v>567587</v>
          </cell>
          <cell r="BF244">
            <v>180658</v>
          </cell>
          <cell r="BG244">
            <v>855652.25</v>
          </cell>
          <cell r="BH244">
            <v>68797.5</v>
          </cell>
          <cell r="BI244">
            <v>52039.55</v>
          </cell>
          <cell r="BJ244">
            <v>460330</v>
          </cell>
          <cell r="BK244">
            <v>36410</v>
          </cell>
          <cell r="BL244">
            <v>2483808</v>
          </cell>
          <cell r="BM244">
            <v>358549</v>
          </cell>
          <cell r="BN244">
            <v>343835.65</v>
          </cell>
          <cell r="BO244">
            <v>94785.7</v>
          </cell>
          <cell r="BP244">
            <v>204843</v>
          </cell>
          <cell r="BQ244">
            <v>283074.51</v>
          </cell>
          <cell r="BR244">
            <v>5283475.5999999996</v>
          </cell>
          <cell r="BS244">
            <v>317799</v>
          </cell>
          <cell r="BT244">
            <v>201450</v>
          </cell>
          <cell r="BU244">
            <v>894569</v>
          </cell>
          <cell r="BV244">
            <v>54205.81</v>
          </cell>
          <cell r="BW244">
            <v>149830</v>
          </cell>
          <cell r="BX244">
            <v>146595</v>
          </cell>
          <cell r="BY244">
            <v>60301.3</v>
          </cell>
          <cell r="BZ244">
            <v>441449.15</v>
          </cell>
          <cell r="CA244">
            <v>48810</v>
          </cell>
          <cell r="CB244">
            <v>361299</v>
          </cell>
          <cell r="CC244">
            <v>438647</v>
          </cell>
          <cell r="CD244">
            <v>33350</v>
          </cell>
          <cell r="CE244">
            <v>709269</v>
          </cell>
          <cell r="CF244">
            <v>175198.4</v>
          </cell>
          <cell r="CG244">
            <v>72769</v>
          </cell>
          <cell r="CH244">
            <v>225800</v>
          </cell>
          <cell r="CI244">
            <v>258263.25</v>
          </cell>
          <cell r="CJ244">
            <v>473455</v>
          </cell>
          <cell r="CK244">
            <v>55096</v>
          </cell>
          <cell r="CL244">
            <v>54419</v>
          </cell>
        </row>
        <row r="245">
          <cell r="A245" t="str">
            <v>5104010104.106</v>
          </cell>
          <cell r="B245" t="str">
            <v>วัสดุงานบ้านงานครัวใช้ไป</v>
          </cell>
          <cell r="C245">
            <v>8311854.6299999999</v>
          </cell>
          <cell r="D245">
            <v>980255.2</v>
          </cell>
          <cell r="E245">
            <v>546991.41</v>
          </cell>
          <cell r="F245">
            <v>802399.59</v>
          </cell>
          <cell r="G245">
            <v>556210.5</v>
          </cell>
          <cell r="H245">
            <v>512524.77</v>
          </cell>
          <cell r="I245">
            <v>293146.88</v>
          </cell>
          <cell r="J245">
            <v>801158.67</v>
          </cell>
          <cell r="K245">
            <v>409519.07</v>
          </cell>
          <cell r="L245">
            <v>586975.49</v>
          </cell>
          <cell r="M245">
            <v>1505319</v>
          </cell>
          <cell r="N245">
            <v>27128.15</v>
          </cell>
          <cell r="O245">
            <v>3311688.55</v>
          </cell>
          <cell r="P245">
            <v>746032</v>
          </cell>
          <cell r="Q245">
            <v>1237661.33</v>
          </cell>
          <cell r="R245">
            <v>2429593.23</v>
          </cell>
          <cell r="S245">
            <v>1048920.25</v>
          </cell>
          <cell r="T245">
            <v>1312546.44</v>
          </cell>
          <cell r="U245">
            <v>0</v>
          </cell>
          <cell r="V245">
            <v>191267.9</v>
          </cell>
          <cell r="W245">
            <v>10281102.359999999</v>
          </cell>
          <cell r="X245">
            <v>649411</v>
          </cell>
          <cell r="Y245">
            <v>1198514.44</v>
          </cell>
          <cell r="Z245">
            <v>902192.9</v>
          </cell>
          <cell r="AA245">
            <v>319619.38</v>
          </cell>
          <cell r="AB245">
            <v>498028.5</v>
          </cell>
          <cell r="AC245">
            <v>923859.92</v>
          </cell>
          <cell r="AD245">
            <v>5524940.4500000002</v>
          </cell>
          <cell r="AE245">
            <v>434995</v>
          </cell>
          <cell r="AF245">
            <v>845579.2</v>
          </cell>
          <cell r="AG245">
            <v>975029.67</v>
          </cell>
          <cell r="AH245">
            <v>1624699.82</v>
          </cell>
          <cell r="AI245">
            <v>638819.22</v>
          </cell>
          <cell r="AJ245">
            <v>545903.26</v>
          </cell>
          <cell r="AK245">
            <v>8972789.5899999999</v>
          </cell>
          <cell r="AL245">
            <v>1074203.79</v>
          </cell>
          <cell r="AM245">
            <v>855447.21</v>
          </cell>
          <cell r="AN245">
            <v>1213750.3500000001</v>
          </cell>
          <cell r="AO245">
            <v>1975606.01</v>
          </cell>
          <cell r="AP245">
            <v>949650.01</v>
          </cell>
          <cell r="AQ245">
            <v>205332.75</v>
          </cell>
          <cell r="AR245">
            <v>0</v>
          </cell>
          <cell r="AS245">
            <v>383323.59</v>
          </cell>
          <cell r="AT245">
            <v>835353</v>
          </cell>
          <cell r="AU245">
            <v>1433982.02</v>
          </cell>
          <cell r="AV245">
            <v>868657</v>
          </cell>
          <cell r="AW245">
            <v>367693.7</v>
          </cell>
          <cell r="AX245">
            <v>0</v>
          </cell>
          <cell r="AY245">
            <v>508286.4</v>
          </cell>
          <cell r="AZ245">
            <v>710011.6</v>
          </cell>
          <cell r="BA245">
            <v>2331725</v>
          </cell>
          <cell r="BB245">
            <v>720684</v>
          </cell>
          <cell r="BC245">
            <v>2814358.5</v>
          </cell>
          <cell r="BD245">
            <v>1038838.09</v>
          </cell>
          <cell r="BE245">
            <v>307002.15999999997</v>
          </cell>
          <cell r="BF245">
            <v>409852.35</v>
          </cell>
          <cell r="BG245">
            <v>6577463.0700000003</v>
          </cell>
          <cell r="BH245">
            <v>398750.01</v>
          </cell>
          <cell r="BI245">
            <v>98485.6</v>
          </cell>
          <cell r="BJ245">
            <v>758297.52</v>
          </cell>
          <cell r="BK245">
            <v>266975</v>
          </cell>
          <cell r="BL245">
            <v>5802918</v>
          </cell>
          <cell r="BM245">
            <v>1194647.6100000001</v>
          </cell>
          <cell r="BN245">
            <v>765915.84</v>
          </cell>
          <cell r="BO245">
            <v>1464592.24</v>
          </cell>
          <cell r="BP245">
            <v>1852935.5</v>
          </cell>
          <cell r="BQ245">
            <v>502955.15</v>
          </cell>
          <cell r="BR245">
            <v>10951775.68</v>
          </cell>
          <cell r="BS245">
            <v>1325993.3</v>
          </cell>
          <cell r="BT245">
            <v>2149612.14</v>
          </cell>
          <cell r="BU245">
            <v>3117409.73</v>
          </cell>
          <cell r="BV245">
            <v>267785.28999999998</v>
          </cell>
          <cell r="BW245">
            <v>449929.07</v>
          </cell>
          <cell r="BX245">
            <v>1543040.39</v>
          </cell>
          <cell r="BY245">
            <v>1035913.5</v>
          </cell>
          <cell r="BZ245">
            <v>906453.21</v>
          </cell>
          <cell r="CA245">
            <v>1020765.53</v>
          </cell>
          <cell r="CB245">
            <v>4877541</v>
          </cell>
          <cell r="CC245">
            <v>2584294.5099999998</v>
          </cell>
          <cell r="CD245">
            <v>1942552.58</v>
          </cell>
          <cell r="CE245">
            <v>1333962.6000000001</v>
          </cell>
          <cell r="CF245">
            <v>277345.01</v>
          </cell>
          <cell r="CG245">
            <v>388469.34</v>
          </cell>
          <cell r="CH245">
            <v>946502.05</v>
          </cell>
          <cell r="CI245">
            <v>584506.15</v>
          </cell>
          <cell r="CJ245">
            <v>3749936.22</v>
          </cell>
          <cell r="CK245">
            <v>375967.65</v>
          </cell>
          <cell r="CL245">
            <v>412491.34</v>
          </cell>
        </row>
        <row r="246">
          <cell r="A246" t="str">
            <v>5104010104.107</v>
          </cell>
          <cell r="B246" t="str">
            <v>วัสดุก่อสร้างใช้ไป</v>
          </cell>
          <cell r="C246">
            <v>1316708</v>
          </cell>
          <cell r="D246">
            <v>440521</v>
          </cell>
          <cell r="E246">
            <v>121865</v>
          </cell>
          <cell r="F246">
            <v>138898</v>
          </cell>
          <cell r="G246">
            <v>48029</v>
          </cell>
          <cell r="H246">
            <v>123724</v>
          </cell>
          <cell r="I246">
            <v>86156</v>
          </cell>
          <cell r="J246">
            <v>333700</v>
          </cell>
          <cell r="K246">
            <v>153963</v>
          </cell>
          <cell r="L246">
            <v>44657</v>
          </cell>
          <cell r="M246">
            <v>94339</v>
          </cell>
          <cell r="N246">
            <v>510</v>
          </cell>
          <cell r="O246">
            <v>2911957.94</v>
          </cell>
          <cell r="P246">
            <v>164271</v>
          </cell>
          <cell r="Q246">
            <v>245970</v>
          </cell>
          <cell r="R246">
            <v>895261.95</v>
          </cell>
          <cell r="S246">
            <v>93135.31</v>
          </cell>
          <cell r="T246">
            <v>359735.71</v>
          </cell>
          <cell r="U246">
            <v>404118</v>
          </cell>
          <cell r="V246">
            <v>57175</v>
          </cell>
          <cell r="W246">
            <v>3352610.4</v>
          </cell>
          <cell r="X246">
            <v>97847</v>
          </cell>
          <cell r="Y246">
            <v>2154358.4</v>
          </cell>
          <cell r="Z246">
            <v>106338</v>
          </cell>
          <cell r="AA246">
            <v>122840.12</v>
          </cell>
          <cell r="AB246">
            <v>163363</v>
          </cell>
          <cell r="AC246">
            <v>866791.11</v>
          </cell>
          <cell r="AD246">
            <v>1140442</v>
          </cell>
          <cell r="AE246">
            <v>99322.94</v>
          </cell>
          <cell r="AF246">
            <v>485539</v>
          </cell>
          <cell r="AG246">
            <v>148788</v>
          </cell>
          <cell r="AH246">
            <v>55452</v>
          </cell>
          <cell r="AI246">
            <v>193079.75</v>
          </cell>
          <cell r="AJ246">
            <v>711876.78</v>
          </cell>
          <cell r="AK246">
            <v>3242703.55</v>
          </cell>
          <cell r="AL246">
            <v>131303</v>
          </cell>
          <cell r="AM246">
            <v>52525</v>
          </cell>
          <cell r="AN246">
            <v>365441.84</v>
          </cell>
          <cell r="AO246">
            <v>981067.5</v>
          </cell>
          <cell r="AP246">
            <v>133276.9</v>
          </cell>
          <cell r="AQ246">
            <v>33368</v>
          </cell>
          <cell r="AR246">
            <v>406520.05</v>
          </cell>
          <cell r="AS246">
            <v>175311</v>
          </cell>
          <cell r="AT246">
            <v>346829.82</v>
          </cell>
          <cell r="AU246">
            <v>303447.8</v>
          </cell>
          <cell r="AV246">
            <v>199205</v>
          </cell>
          <cell r="AW246">
            <v>218654</v>
          </cell>
          <cell r="AX246">
            <v>693007</v>
          </cell>
          <cell r="AY246">
            <v>287898</v>
          </cell>
          <cell r="AZ246">
            <v>293342.46000000002</v>
          </cell>
          <cell r="BA246">
            <v>587505</v>
          </cell>
          <cell r="BB246">
            <v>170848</v>
          </cell>
          <cell r="BC246">
            <v>779322.35</v>
          </cell>
          <cell r="BD246">
            <v>180999.39</v>
          </cell>
          <cell r="BE246">
            <v>22168</v>
          </cell>
          <cell r="BF246">
            <v>139755.35</v>
          </cell>
          <cell r="BG246">
            <v>458286.25</v>
          </cell>
          <cell r="BH246">
            <v>51954</v>
          </cell>
          <cell r="BI246">
            <v>21781</v>
          </cell>
          <cell r="BJ246">
            <v>39975</v>
          </cell>
          <cell r="BK246">
            <v>86352.3</v>
          </cell>
          <cell r="BL246">
            <v>722531</v>
          </cell>
          <cell r="BM246">
            <v>196763</v>
          </cell>
          <cell r="BN246">
            <v>132178</v>
          </cell>
          <cell r="BO246">
            <v>18258</v>
          </cell>
          <cell r="BP246">
            <v>336259</v>
          </cell>
          <cell r="BQ246">
            <v>743999</v>
          </cell>
          <cell r="BR246">
            <v>1806820.16</v>
          </cell>
          <cell r="BS246">
            <v>68928</v>
          </cell>
          <cell r="BT246">
            <v>193222.25</v>
          </cell>
          <cell r="BU246">
            <v>279250.84000000003</v>
          </cell>
          <cell r="BV246">
            <v>179489.37</v>
          </cell>
          <cell r="BW246">
            <v>92418</v>
          </cell>
          <cell r="BX246">
            <v>39260</v>
          </cell>
          <cell r="BY246">
            <v>57479</v>
          </cell>
          <cell r="BZ246">
            <v>34129.870000000003</v>
          </cell>
          <cell r="CA246">
            <v>79053.53</v>
          </cell>
          <cell r="CB246">
            <v>97020</v>
          </cell>
          <cell r="CC246">
            <v>581406.30000000005</v>
          </cell>
          <cell r="CD246">
            <v>1245987.3400000001</v>
          </cell>
          <cell r="CE246">
            <v>224695.06</v>
          </cell>
          <cell r="CF246">
            <v>78225</v>
          </cell>
          <cell r="CG246">
            <v>217981</v>
          </cell>
          <cell r="CH246">
            <v>39116</v>
          </cell>
          <cell r="CI246">
            <v>74648.2</v>
          </cell>
          <cell r="CJ246">
            <v>1186499.93</v>
          </cell>
          <cell r="CK246">
            <v>12877</v>
          </cell>
          <cell r="CL246">
            <v>12385</v>
          </cell>
        </row>
        <row r="247">
          <cell r="A247" t="str">
            <v>5104010104.108</v>
          </cell>
          <cell r="B247" t="str">
            <v>วัสดุอื่นใช้ไป</v>
          </cell>
          <cell r="C247">
            <v>0</v>
          </cell>
          <cell r="D247">
            <v>95800</v>
          </cell>
          <cell r="E247">
            <v>150139.20000000001</v>
          </cell>
          <cell r="F247">
            <v>85085</v>
          </cell>
          <cell r="G247">
            <v>104482</v>
          </cell>
          <cell r="H247">
            <v>149206.01999999999</v>
          </cell>
          <cell r="I247">
            <v>48782.64</v>
          </cell>
          <cell r="J247">
            <v>0</v>
          </cell>
          <cell r="K247">
            <v>1640</v>
          </cell>
          <cell r="L247">
            <v>0</v>
          </cell>
          <cell r="M247">
            <v>12050</v>
          </cell>
          <cell r="N247">
            <v>7980</v>
          </cell>
          <cell r="O247">
            <v>18540.5</v>
          </cell>
          <cell r="P247">
            <v>31155</v>
          </cell>
          <cell r="Q247">
            <v>10550</v>
          </cell>
          <cell r="R247">
            <v>0</v>
          </cell>
          <cell r="S247">
            <v>586508.84</v>
          </cell>
          <cell r="T247">
            <v>313738</v>
          </cell>
          <cell r="U247">
            <v>714434.47</v>
          </cell>
          <cell r="V247">
            <v>3365</v>
          </cell>
          <cell r="W247">
            <v>325650</v>
          </cell>
          <cell r="X247">
            <v>17066</v>
          </cell>
          <cell r="Y247">
            <v>162200</v>
          </cell>
          <cell r="Z247">
            <v>0</v>
          </cell>
          <cell r="AA247">
            <v>64742</v>
          </cell>
          <cell r="AB247">
            <v>75130</v>
          </cell>
          <cell r="AC247">
            <v>10100</v>
          </cell>
          <cell r="AD247">
            <v>604165</v>
          </cell>
          <cell r="AE247">
            <v>10948.2</v>
          </cell>
          <cell r="AF247">
            <v>32980</v>
          </cell>
          <cell r="AG247">
            <v>240470</v>
          </cell>
          <cell r="AH247">
            <v>2830</v>
          </cell>
          <cell r="AI247">
            <v>20875</v>
          </cell>
          <cell r="AJ247">
            <v>54305</v>
          </cell>
          <cell r="AK247">
            <v>134500</v>
          </cell>
          <cell r="AL247">
            <v>0</v>
          </cell>
          <cell r="AM247">
            <v>20260</v>
          </cell>
          <cell r="AN247">
            <v>87800</v>
          </cell>
          <cell r="AO247">
            <v>513090</v>
          </cell>
          <cell r="AP247">
            <v>85191.26</v>
          </cell>
          <cell r="AQ247">
            <v>6950</v>
          </cell>
          <cell r="AR247">
            <v>8993374.8399999999</v>
          </cell>
          <cell r="AS247">
            <v>16555</v>
          </cell>
          <cell r="AT247">
            <v>1807022.11</v>
          </cell>
          <cell r="AU247">
            <v>0</v>
          </cell>
          <cell r="AV247">
            <v>43197</v>
          </cell>
          <cell r="AW247">
            <v>144906</v>
          </cell>
          <cell r="AX247">
            <v>784085.29</v>
          </cell>
          <cell r="AY247">
            <v>714169.6</v>
          </cell>
          <cell r="AZ247">
            <v>28513.45</v>
          </cell>
          <cell r="BA247">
            <v>54338</v>
          </cell>
          <cell r="BB247">
            <v>4860</v>
          </cell>
          <cell r="BC247">
            <v>509458</v>
          </cell>
          <cell r="BD247">
            <v>10990.1</v>
          </cell>
          <cell r="BE247">
            <v>230</v>
          </cell>
          <cell r="BF247">
            <v>72750</v>
          </cell>
          <cell r="BG247">
            <v>1067102.6499999999</v>
          </cell>
          <cell r="BH247">
            <v>224519.95</v>
          </cell>
          <cell r="BI247">
            <v>15668.6</v>
          </cell>
          <cell r="BJ247">
            <v>50950</v>
          </cell>
          <cell r="BK247">
            <v>2500</v>
          </cell>
          <cell r="BL247">
            <v>24985</v>
          </cell>
          <cell r="BM247">
            <v>22200</v>
          </cell>
          <cell r="BN247">
            <v>21190.5</v>
          </cell>
          <cell r="BO247">
            <v>174355.19</v>
          </cell>
          <cell r="BP247">
            <v>1083789</v>
          </cell>
          <cell r="BQ247">
            <v>193141.31</v>
          </cell>
          <cell r="BR247">
            <v>1497353.16</v>
          </cell>
          <cell r="BS247">
            <v>89889</v>
          </cell>
          <cell r="BT247">
            <v>60770.5</v>
          </cell>
          <cell r="BU247">
            <v>9900</v>
          </cell>
          <cell r="BV247">
            <v>69599.5</v>
          </cell>
          <cell r="BW247">
            <v>0</v>
          </cell>
          <cell r="BX247">
            <v>367128.8</v>
          </cell>
          <cell r="BY247">
            <v>126157.6</v>
          </cell>
          <cell r="BZ247">
            <v>63660</v>
          </cell>
          <cell r="CA247">
            <v>24411</v>
          </cell>
          <cell r="CB247">
            <v>18149</v>
          </cell>
          <cell r="CC247">
            <v>21255</v>
          </cell>
          <cell r="CD247">
            <v>300184</v>
          </cell>
          <cell r="CE247">
            <v>82335</v>
          </cell>
          <cell r="CF247">
            <v>369569</v>
          </cell>
          <cell r="CG247">
            <v>38792</v>
          </cell>
          <cell r="CH247">
            <v>136135.6</v>
          </cell>
          <cell r="CI247">
            <v>112516.3</v>
          </cell>
          <cell r="CJ247">
            <v>454607.43</v>
          </cell>
          <cell r="CK247">
            <v>50000</v>
          </cell>
          <cell r="CL247">
            <v>0</v>
          </cell>
        </row>
        <row r="248">
          <cell r="A248" t="str">
            <v>5104010104.109</v>
          </cell>
          <cell r="B248" t="str">
            <v>สินค้าใช้ไป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25650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41526.44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</row>
        <row r="249">
          <cell r="A249" t="str">
            <v>5104010107.101</v>
          </cell>
          <cell r="B249" t="str">
            <v>ค่าซ่อมแซมอาคารและสิ่งปลูกสร้าง</v>
          </cell>
          <cell r="C249">
            <v>16500</v>
          </cell>
          <cell r="D249">
            <v>0</v>
          </cell>
          <cell r="E249">
            <v>767145</v>
          </cell>
          <cell r="F249">
            <v>152100</v>
          </cell>
          <cell r="G249">
            <v>341000</v>
          </cell>
          <cell r="H249">
            <v>0</v>
          </cell>
          <cell r="I249">
            <v>0</v>
          </cell>
          <cell r="J249">
            <v>0</v>
          </cell>
          <cell r="K249">
            <v>40000</v>
          </cell>
          <cell r="L249">
            <v>591460</v>
          </cell>
          <cell r="M249">
            <v>0</v>
          </cell>
          <cell r="N249">
            <v>440000</v>
          </cell>
          <cell r="O249">
            <v>989990</v>
          </cell>
          <cell r="P249">
            <v>1872350</v>
          </cell>
          <cell r="Q249">
            <v>98940</v>
          </cell>
          <cell r="R249">
            <v>0</v>
          </cell>
          <cell r="S249">
            <v>58636</v>
          </cell>
          <cell r="T249">
            <v>275450</v>
          </cell>
          <cell r="U249">
            <v>51710</v>
          </cell>
          <cell r="V249">
            <v>13500</v>
          </cell>
          <cell r="W249">
            <v>1685567.2</v>
          </cell>
          <cell r="X249">
            <v>0</v>
          </cell>
          <cell r="Y249">
            <v>0</v>
          </cell>
          <cell r="Z249">
            <v>113000</v>
          </cell>
          <cell r="AA249">
            <v>9000</v>
          </cell>
          <cell r="AB249">
            <v>0</v>
          </cell>
          <cell r="AC249">
            <v>0</v>
          </cell>
          <cell r="AD249">
            <v>109520</v>
          </cell>
          <cell r="AE249">
            <v>265500</v>
          </cell>
          <cell r="AF249">
            <v>496000</v>
          </cell>
          <cell r="AG249">
            <v>67600</v>
          </cell>
          <cell r="AH249">
            <v>211310</v>
          </cell>
          <cell r="AI249">
            <v>238300</v>
          </cell>
          <cell r="AJ249">
            <v>0</v>
          </cell>
          <cell r="AK249">
            <v>2049400</v>
          </cell>
          <cell r="AL249">
            <v>0</v>
          </cell>
          <cell r="AM249">
            <v>378500</v>
          </cell>
          <cell r="AN249">
            <v>242000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49310</v>
          </cell>
          <cell r="AT249">
            <v>321027</v>
          </cell>
          <cell r="AU249">
            <v>0</v>
          </cell>
          <cell r="AV249">
            <v>80000</v>
          </cell>
          <cell r="AW249">
            <v>71850</v>
          </cell>
          <cell r="AX249">
            <v>0</v>
          </cell>
          <cell r="AY249">
            <v>0</v>
          </cell>
          <cell r="AZ249">
            <v>15780</v>
          </cell>
          <cell r="BA249">
            <v>123500</v>
          </cell>
          <cell r="BB249">
            <v>515100</v>
          </cell>
          <cell r="BC249">
            <v>2335961</v>
          </cell>
          <cell r="BD249">
            <v>696380</v>
          </cell>
          <cell r="BE249">
            <v>0</v>
          </cell>
          <cell r="BF249">
            <v>0</v>
          </cell>
          <cell r="BG249">
            <v>327028</v>
          </cell>
          <cell r="BH249">
            <v>0</v>
          </cell>
          <cell r="BI249">
            <v>35000</v>
          </cell>
          <cell r="BJ249">
            <v>192590</v>
          </cell>
          <cell r="BK249">
            <v>69100</v>
          </cell>
          <cell r="BL249">
            <v>97370</v>
          </cell>
          <cell r="BM249">
            <v>360248</v>
          </cell>
          <cell r="BN249">
            <v>98455</v>
          </cell>
          <cell r="BO249">
            <v>0</v>
          </cell>
          <cell r="BP249">
            <v>15250</v>
          </cell>
          <cell r="BQ249">
            <v>267000</v>
          </cell>
          <cell r="BR249">
            <v>20890045.739999998</v>
          </cell>
          <cell r="BS249">
            <v>924841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87350</v>
          </cell>
          <cell r="BY249">
            <v>95590</v>
          </cell>
          <cell r="BZ249">
            <v>74160</v>
          </cell>
          <cell r="CA249">
            <v>0</v>
          </cell>
          <cell r="CB249">
            <v>46450</v>
          </cell>
          <cell r="CC249">
            <v>0</v>
          </cell>
          <cell r="CD249">
            <v>0</v>
          </cell>
          <cell r="CE249">
            <v>10320</v>
          </cell>
          <cell r="CF249">
            <v>96174</v>
          </cell>
          <cell r="CG249">
            <v>0</v>
          </cell>
          <cell r="CH249">
            <v>0</v>
          </cell>
          <cell r="CI249">
            <v>82000</v>
          </cell>
          <cell r="CJ249">
            <v>0</v>
          </cell>
          <cell r="CK249">
            <v>3500</v>
          </cell>
          <cell r="CL249">
            <v>220580</v>
          </cell>
        </row>
        <row r="250">
          <cell r="A250" t="str">
            <v>5104010107.102</v>
          </cell>
          <cell r="B250" t="str">
            <v>ค่าซ่อมแซมครุภัณฑ์สำนักงาน</v>
          </cell>
          <cell r="C250">
            <v>0</v>
          </cell>
          <cell r="D250">
            <v>130071.4</v>
          </cell>
          <cell r="E250">
            <v>106271.5</v>
          </cell>
          <cell r="F250">
            <v>34050</v>
          </cell>
          <cell r="G250">
            <v>9100</v>
          </cell>
          <cell r="H250">
            <v>0</v>
          </cell>
          <cell r="I250">
            <v>10600</v>
          </cell>
          <cell r="J250">
            <v>83300</v>
          </cell>
          <cell r="K250">
            <v>25100</v>
          </cell>
          <cell r="L250">
            <v>0</v>
          </cell>
          <cell r="M250">
            <v>0</v>
          </cell>
          <cell r="N250">
            <v>0</v>
          </cell>
          <cell r="O250">
            <v>182750</v>
          </cell>
          <cell r="P250">
            <v>54870.8</v>
          </cell>
          <cell r="Q250">
            <v>35150</v>
          </cell>
          <cell r="R250">
            <v>180125.5</v>
          </cell>
          <cell r="S250">
            <v>69454.100000000006</v>
          </cell>
          <cell r="T250">
            <v>30435.08</v>
          </cell>
          <cell r="U250">
            <v>5111</v>
          </cell>
          <cell r="V250">
            <v>27100</v>
          </cell>
          <cell r="W250">
            <v>296831</v>
          </cell>
          <cell r="X250">
            <v>11500</v>
          </cell>
          <cell r="Y250">
            <v>10650</v>
          </cell>
          <cell r="Z250">
            <v>99850</v>
          </cell>
          <cell r="AA250">
            <v>34251.58</v>
          </cell>
          <cell r="AB250">
            <v>2500</v>
          </cell>
          <cell r="AC250">
            <v>43705</v>
          </cell>
          <cell r="AD250">
            <v>249785</v>
          </cell>
          <cell r="AE250">
            <v>35400</v>
          </cell>
          <cell r="AF250">
            <v>31890</v>
          </cell>
          <cell r="AG250">
            <v>31900</v>
          </cell>
          <cell r="AH250">
            <v>64650</v>
          </cell>
          <cell r="AI250">
            <v>52690</v>
          </cell>
          <cell r="AJ250">
            <v>34100</v>
          </cell>
          <cell r="AK250">
            <v>2659909.15</v>
          </cell>
          <cell r="AL250">
            <v>20296</v>
          </cell>
          <cell r="AM250">
            <v>15450</v>
          </cell>
          <cell r="AN250">
            <v>0</v>
          </cell>
          <cell r="AO250">
            <v>0</v>
          </cell>
          <cell r="AP250">
            <v>0</v>
          </cell>
          <cell r="AQ250">
            <v>21790</v>
          </cell>
          <cell r="AR250">
            <v>70547.95</v>
          </cell>
          <cell r="AS250">
            <v>26525</v>
          </cell>
          <cell r="AT250">
            <v>132721.76</v>
          </cell>
          <cell r="AU250">
            <v>0</v>
          </cell>
          <cell r="AV250">
            <v>70350</v>
          </cell>
          <cell r="AW250">
            <v>1500</v>
          </cell>
          <cell r="AX250">
            <v>100622.1</v>
          </cell>
          <cell r="AY250">
            <v>103844</v>
          </cell>
          <cell r="AZ250">
            <v>25100</v>
          </cell>
          <cell r="BA250">
            <v>0</v>
          </cell>
          <cell r="BB250">
            <v>50800</v>
          </cell>
          <cell r="BC250">
            <v>389920</v>
          </cell>
          <cell r="BD250">
            <v>72280</v>
          </cell>
          <cell r="BE250">
            <v>800</v>
          </cell>
          <cell r="BF250">
            <v>75438</v>
          </cell>
          <cell r="BG250">
            <v>115236</v>
          </cell>
          <cell r="BH250">
            <v>20150</v>
          </cell>
          <cell r="BI250">
            <v>13830</v>
          </cell>
          <cell r="BJ250">
            <v>27750</v>
          </cell>
          <cell r="BK250">
            <v>18550</v>
          </cell>
          <cell r="BL250">
            <v>39530</v>
          </cell>
          <cell r="BM250">
            <v>23020</v>
          </cell>
          <cell r="BN250">
            <v>59900</v>
          </cell>
          <cell r="BO250">
            <v>13992.81</v>
          </cell>
          <cell r="BP250">
            <v>209552</v>
          </cell>
          <cell r="BQ250">
            <v>0</v>
          </cell>
          <cell r="BR250">
            <v>3033925.21</v>
          </cell>
          <cell r="BS250">
            <v>32500</v>
          </cell>
          <cell r="BT250">
            <v>99733.7</v>
          </cell>
          <cell r="BU250">
            <v>225140</v>
          </cell>
          <cell r="BV250">
            <v>0</v>
          </cell>
          <cell r="BW250">
            <v>0</v>
          </cell>
          <cell r="BX250">
            <v>202123.5</v>
          </cell>
          <cell r="BY250">
            <v>16380</v>
          </cell>
          <cell r="BZ250">
            <v>0</v>
          </cell>
          <cell r="CA250">
            <v>12900</v>
          </cell>
          <cell r="CB250">
            <v>620925.80000000005</v>
          </cell>
          <cell r="CC250">
            <v>0</v>
          </cell>
          <cell r="CD250">
            <v>15500</v>
          </cell>
          <cell r="CE250">
            <v>41776</v>
          </cell>
          <cell r="CF250">
            <v>6200.1</v>
          </cell>
          <cell r="CG250">
            <v>3500</v>
          </cell>
          <cell r="CH250">
            <v>2800</v>
          </cell>
          <cell r="CI250">
            <v>0</v>
          </cell>
          <cell r="CJ250">
            <v>17095.400000000001</v>
          </cell>
          <cell r="CK250">
            <v>15709.1</v>
          </cell>
          <cell r="CL250">
            <v>15200</v>
          </cell>
        </row>
        <row r="251">
          <cell r="A251" t="str">
            <v>5104010107.103</v>
          </cell>
          <cell r="B251" t="str">
            <v>ค่าซ่อมแซมครุภัณฑ์ยานพาหนะและขนส่ง</v>
          </cell>
          <cell r="C251">
            <v>0</v>
          </cell>
          <cell r="D251">
            <v>155843.60999999999</v>
          </cell>
          <cell r="E251">
            <v>125811.81</v>
          </cell>
          <cell r="F251">
            <v>390412.65</v>
          </cell>
          <cell r="G251">
            <v>43391.31</v>
          </cell>
          <cell r="H251">
            <v>119730</v>
          </cell>
          <cell r="I251">
            <v>85519.5</v>
          </cell>
          <cell r="J251">
            <v>415846.92</v>
          </cell>
          <cell r="K251">
            <v>179835</v>
          </cell>
          <cell r="L251">
            <v>194641</v>
          </cell>
          <cell r="M251">
            <v>347469.93</v>
          </cell>
          <cell r="N251">
            <v>42760</v>
          </cell>
          <cell r="O251">
            <v>662562.65</v>
          </cell>
          <cell r="P251">
            <v>223020.55</v>
          </cell>
          <cell r="Q251">
            <v>159119.79999999999</v>
          </cell>
          <cell r="R251">
            <v>175206.37</v>
          </cell>
          <cell r="S251">
            <v>426825.72</v>
          </cell>
          <cell r="T251">
            <v>309356.27</v>
          </cell>
          <cell r="U251">
            <v>174631.02</v>
          </cell>
          <cell r="V251">
            <v>83807.7</v>
          </cell>
          <cell r="W251">
            <v>781547.97</v>
          </cell>
          <cell r="X251">
            <v>56795.1</v>
          </cell>
          <cell r="Y251">
            <v>21873.47</v>
          </cell>
          <cell r="Z251">
            <v>149103.82</v>
          </cell>
          <cell r="AA251">
            <v>121051.02</v>
          </cell>
          <cell r="AB251">
            <v>184754.2</v>
          </cell>
          <cell r="AC251">
            <v>169164.47</v>
          </cell>
          <cell r="AD251">
            <v>432601.3</v>
          </cell>
          <cell r="AE251">
            <v>133368.14000000001</v>
          </cell>
          <cell r="AF251">
            <v>136137.9</v>
          </cell>
          <cell r="AG251">
            <v>353659.72</v>
          </cell>
          <cell r="AH251">
            <v>306161.59999999998</v>
          </cell>
          <cell r="AI251">
            <v>102334.97</v>
          </cell>
          <cell r="AJ251">
            <v>153009.04999999999</v>
          </cell>
          <cell r="AK251">
            <v>783449.59999999998</v>
          </cell>
          <cell r="AL251">
            <v>369924.5</v>
          </cell>
          <cell r="AM251">
            <v>214724.6</v>
          </cell>
          <cell r="AN251">
            <v>177479.66</v>
          </cell>
          <cell r="AO251">
            <v>164066.85999999999</v>
          </cell>
          <cell r="AP251">
            <v>501656.03</v>
          </cell>
          <cell r="AQ251">
            <v>190622.88</v>
          </cell>
          <cell r="AR251">
            <v>292241.08</v>
          </cell>
          <cell r="AS251">
            <v>204158.9</v>
          </cell>
          <cell r="AT251">
            <v>891178.4</v>
          </cell>
          <cell r="AU251">
            <v>229485</v>
          </cell>
          <cell r="AV251">
            <v>184568.39</v>
          </cell>
          <cell r="AW251">
            <v>98464.94</v>
          </cell>
          <cell r="AX251">
            <v>329863.57</v>
          </cell>
          <cell r="AY251">
            <v>146479.35</v>
          </cell>
          <cell r="AZ251">
            <v>134858.74</v>
          </cell>
          <cell r="BA251">
            <v>565900.67000000004</v>
          </cell>
          <cell r="BB251">
            <v>268681.05</v>
          </cell>
          <cell r="BC251">
            <v>343533.5</v>
          </cell>
          <cell r="BD251">
            <v>331709.25</v>
          </cell>
          <cell r="BE251">
            <v>45044.72</v>
          </cell>
          <cell r="BF251">
            <v>164452.14000000001</v>
          </cell>
          <cell r="BG251">
            <v>297923.74</v>
          </cell>
          <cell r="BH251">
            <v>26148.080000000002</v>
          </cell>
          <cell r="BI251">
            <v>0</v>
          </cell>
          <cell r="BJ251">
            <v>180975.78</v>
          </cell>
          <cell r="BK251">
            <v>21422.97</v>
          </cell>
          <cell r="BL251">
            <v>503058.77</v>
          </cell>
          <cell r="BM251">
            <v>188532.17</v>
          </cell>
          <cell r="BN251">
            <v>76842</v>
          </cell>
          <cell r="BO251">
            <v>278605.24</v>
          </cell>
          <cell r="BP251">
            <v>357433.81</v>
          </cell>
          <cell r="BQ251">
            <v>0</v>
          </cell>
          <cell r="BR251">
            <v>1272806.99</v>
          </cell>
          <cell r="BS251">
            <v>129746.43</v>
          </cell>
          <cell r="BT251">
            <v>173534.1</v>
          </cell>
          <cell r="BU251">
            <v>490082.42</v>
          </cell>
          <cell r="BV251">
            <v>1860</v>
          </cell>
          <cell r="BW251">
            <v>168657.34</v>
          </cell>
          <cell r="BX251">
            <v>316259.71999999997</v>
          </cell>
          <cell r="BY251">
            <v>107716.71</v>
          </cell>
          <cell r="BZ251">
            <v>144943.07999999999</v>
          </cell>
          <cell r="CA251">
            <v>108069.95</v>
          </cell>
          <cell r="CB251">
            <v>305030.62</v>
          </cell>
          <cell r="CC251">
            <v>113377.68</v>
          </cell>
          <cell r="CD251">
            <v>182051.18</v>
          </cell>
          <cell r="CE251">
            <v>0</v>
          </cell>
          <cell r="CF251">
            <v>132195.1</v>
          </cell>
          <cell r="CG251">
            <v>212029</v>
          </cell>
          <cell r="CH251">
            <v>6146.2</v>
          </cell>
          <cell r="CI251">
            <v>7030</v>
          </cell>
          <cell r="CJ251">
            <v>490749.53</v>
          </cell>
          <cell r="CK251">
            <v>59031.34</v>
          </cell>
          <cell r="CL251">
            <v>41230.42</v>
          </cell>
        </row>
        <row r="252">
          <cell r="A252" t="str">
            <v>5104010107.104</v>
          </cell>
          <cell r="B252" t="str">
            <v>ค่าซ่อมแซมครุภัณฑ์ไฟฟ้าและวิทยุ</v>
          </cell>
          <cell r="C252">
            <v>0</v>
          </cell>
          <cell r="D252">
            <v>11550</v>
          </cell>
          <cell r="E252">
            <v>0</v>
          </cell>
          <cell r="F252">
            <v>0</v>
          </cell>
          <cell r="G252">
            <v>1605</v>
          </cell>
          <cell r="H252">
            <v>0</v>
          </cell>
          <cell r="I252">
            <v>0</v>
          </cell>
          <cell r="J252">
            <v>160150</v>
          </cell>
          <cell r="K252">
            <v>85061.46</v>
          </cell>
          <cell r="L252">
            <v>702743.86</v>
          </cell>
          <cell r="M252">
            <v>0</v>
          </cell>
          <cell r="N252">
            <v>0</v>
          </cell>
          <cell r="O252">
            <v>1560</v>
          </cell>
          <cell r="P252">
            <v>242380</v>
          </cell>
          <cell r="Q252">
            <v>0</v>
          </cell>
          <cell r="R252">
            <v>55322</v>
          </cell>
          <cell r="S252">
            <v>171270</v>
          </cell>
          <cell r="T252">
            <v>268962.55</v>
          </cell>
          <cell r="U252">
            <v>101200.5</v>
          </cell>
          <cell r="V252">
            <v>0</v>
          </cell>
          <cell r="W252">
            <v>70490</v>
          </cell>
          <cell r="X252">
            <v>12175</v>
          </cell>
          <cell r="Y252">
            <v>0</v>
          </cell>
          <cell r="Z252">
            <v>0</v>
          </cell>
          <cell r="AA252">
            <v>4250</v>
          </cell>
          <cell r="AB252">
            <v>0</v>
          </cell>
          <cell r="AC252">
            <v>0</v>
          </cell>
          <cell r="AD252">
            <v>22878.5</v>
          </cell>
          <cell r="AE252">
            <v>4350</v>
          </cell>
          <cell r="AF252">
            <v>223515</v>
          </cell>
          <cell r="AG252">
            <v>5000</v>
          </cell>
          <cell r="AH252">
            <v>1900</v>
          </cell>
          <cell r="AI252">
            <v>94820</v>
          </cell>
          <cell r="AJ252">
            <v>0</v>
          </cell>
          <cell r="AK252">
            <v>0</v>
          </cell>
          <cell r="AL252">
            <v>0</v>
          </cell>
          <cell r="AM252">
            <v>49500</v>
          </cell>
          <cell r="AN252">
            <v>0</v>
          </cell>
          <cell r="AO252">
            <v>0</v>
          </cell>
          <cell r="AP252">
            <v>29853</v>
          </cell>
          <cell r="AQ252">
            <v>0</v>
          </cell>
          <cell r="AR252">
            <v>0</v>
          </cell>
          <cell r="AS252">
            <v>0</v>
          </cell>
          <cell r="AT252">
            <v>91600</v>
          </cell>
          <cell r="AU252">
            <v>0</v>
          </cell>
          <cell r="AV252">
            <v>0</v>
          </cell>
          <cell r="AW252">
            <v>0</v>
          </cell>
          <cell r="AX252">
            <v>101008</v>
          </cell>
          <cell r="AY252">
            <v>0</v>
          </cell>
          <cell r="AZ252">
            <v>0</v>
          </cell>
          <cell r="BA252">
            <v>0</v>
          </cell>
          <cell r="BB252">
            <v>45400.1</v>
          </cell>
          <cell r="BC252">
            <v>0</v>
          </cell>
          <cell r="BD252">
            <v>63130</v>
          </cell>
          <cell r="BE252">
            <v>9277.9699999999993</v>
          </cell>
          <cell r="BF252">
            <v>2550</v>
          </cell>
          <cell r="BG252">
            <v>6403.06</v>
          </cell>
          <cell r="BH252">
            <v>650</v>
          </cell>
          <cell r="BI252">
            <v>0</v>
          </cell>
          <cell r="BJ252">
            <v>69550</v>
          </cell>
          <cell r="BK252">
            <v>0</v>
          </cell>
          <cell r="BL252">
            <v>50000</v>
          </cell>
          <cell r="BM252">
            <v>0</v>
          </cell>
          <cell r="BN252">
            <v>82450</v>
          </cell>
          <cell r="BO252">
            <v>600</v>
          </cell>
          <cell r="BP252">
            <v>187331</v>
          </cell>
          <cell r="BQ252">
            <v>0</v>
          </cell>
          <cell r="BR252">
            <v>1926569.3</v>
          </cell>
          <cell r="BS252">
            <v>4653.4799999999996</v>
          </cell>
          <cell r="BT252">
            <v>1950</v>
          </cell>
          <cell r="BU252">
            <v>1310</v>
          </cell>
          <cell r="BV252">
            <v>0</v>
          </cell>
          <cell r="BW252">
            <v>5250</v>
          </cell>
          <cell r="BX252">
            <v>60641</v>
          </cell>
          <cell r="BY252">
            <v>4104.3500000000004</v>
          </cell>
          <cell r="BZ252">
            <v>28940</v>
          </cell>
          <cell r="CA252">
            <v>500</v>
          </cell>
          <cell r="CB252">
            <v>500</v>
          </cell>
          <cell r="CC252">
            <v>79300</v>
          </cell>
          <cell r="CD252">
            <v>16975.5</v>
          </cell>
          <cell r="CE252">
            <v>0</v>
          </cell>
          <cell r="CF252">
            <v>2840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48150</v>
          </cell>
        </row>
        <row r="253">
          <cell r="A253" t="str">
            <v>5104010107.105</v>
          </cell>
          <cell r="B253" t="str">
            <v>ค่าซ่อมแซมครุภัณฑ์โฆษณาและเผยแพร่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69867</v>
          </cell>
          <cell r="L253">
            <v>1040</v>
          </cell>
          <cell r="M253">
            <v>0</v>
          </cell>
          <cell r="N253">
            <v>0</v>
          </cell>
          <cell r="O253">
            <v>7200</v>
          </cell>
          <cell r="P253">
            <v>1400</v>
          </cell>
          <cell r="Q253">
            <v>0</v>
          </cell>
          <cell r="R253">
            <v>1900</v>
          </cell>
          <cell r="S253">
            <v>0</v>
          </cell>
          <cell r="T253">
            <v>0</v>
          </cell>
          <cell r="U253">
            <v>500</v>
          </cell>
          <cell r="V253">
            <v>0</v>
          </cell>
          <cell r="W253">
            <v>17065</v>
          </cell>
          <cell r="X253">
            <v>1500</v>
          </cell>
          <cell r="Y253">
            <v>0</v>
          </cell>
          <cell r="Z253">
            <v>2500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73400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2150</v>
          </cell>
          <cell r="AU253">
            <v>0</v>
          </cell>
          <cell r="AV253">
            <v>0</v>
          </cell>
          <cell r="AW253">
            <v>0</v>
          </cell>
          <cell r="AX253">
            <v>7500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9550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7800</v>
          </cell>
          <cell r="BO253">
            <v>0</v>
          </cell>
          <cell r="BP253">
            <v>1350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1600</v>
          </cell>
          <cell r="BV253">
            <v>0</v>
          </cell>
          <cell r="BW253">
            <v>0</v>
          </cell>
          <cell r="BX253">
            <v>46200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</row>
        <row r="254">
          <cell r="A254" t="str">
            <v>5104010107.106</v>
          </cell>
          <cell r="B254" t="str">
            <v>ค่าซ่อมแซมครุภัณฑ์วิทยาศาสตร์และการแพทย์</v>
          </cell>
          <cell r="C254">
            <v>948633.21</v>
          </cell>
          <cell r="D254">
            <v>76987</v>
          </cell>
          <cell r="E254">
            <v>92354.95</v>
          </cell>
          <cell r="F254">
            <v>0</v>
          </cell>
          <cell r="G254">
            <v>42130</v>
          </cell>
          <cell r="H254">
            <v>0</v>
          </cell>
          <cell r="I254">
            <v>638737.78</v>
          </cell>
          <cell r="J254">
            <v>879623.36</v>
          </cell>
          <cell r="K254">
            <v>42560</v>
          </cell>
          <cell r="L254">
            <v>81095.8</v>
          </cell>
          <cell r="M254">
            <v>353378.12</v>
          </cell>
          <cell r="N254">
            <v>73575</v>
          </cell>
          <cell r="O254">
            <v>1585406.29</v>
          </cell>
          <cell r="P254">
            <v>223081.69</v>
          </cell>
          <cell r="Q254">
            <v>12420</v>
          </cell>
          <cell r="R254">
            <v>359455.32</v>
          </cell>
          <cell r="S254">
            <v>67546.100000000006</v>
          </cell>
          <cell r="T254">
            <v>45000</v>
          </cell>
          <cell r="U254">
            <v>134632.5</v>
          </cell>
          <cell r="V254">
            <v>37920.800000000003</v>
          </cell>
          <cell r="W254">
            <v>2230590.83</v>
          </cell>
          <cell r="X254">
            <v>28786</v>
          </cell>
          <cell r="Y254">
            <v>38028</v>
          </cell>
          <cell r="Z254">
            <v>35152.5</v>
          </cell>
          <cell r="AA254">
            <v>50200</v>
          </cell>
          <cell r="AB254">
            <v>134820</v>
          </cell>
          <cell r="AC254">
            <v>19500</v>
          </cell>
          <cell r="AD254">
            <v>710884.86</v>
          </cell>
          <cell r="AE254">
            <v>106863.7</v>
          </cell>
          <cell r="AF254">
            <v>78659.3</v>
          </cell>
          <cell r="AG254">
            <v>122950</v>
          </cell>
          <cell r="AH254">
            <v>231704</v>
          </cell>
          <cell r="AI254">
            <v>154498</v>
          </cell>
          <cell r="AJ254">
            <v>98870.7</v>
          </cell>
          <cell r="AK254">
            <v>5721318.3899999997</v>
          </cell>
          <cell r="AL254">
            <v>81573.5</v>
          </cell>
          <cell r="AM254">
            <v>87508</v>
          </cell>
          <cell r="AN254">
            <v>332483.65000000002</v>
          </cell>
          <cell r="AO254">
            <v>114824.5</v>
          </cell>
          <cell r="AP254">
            <v>182859.81</v>
          </cell>
          <cell r="AQ254">
            <v>99159.99</v>
          </cell>
          <cell r="AR254">
            <v>64630</v>
          </cell>
          <cell r="AS254">
            <v>57630</v>
          </cell>
          <cell r="AT254">
            <v>312255</v>
          </cell>
          <cell r="AU254">
            <v>255283.63</v>
          </cell>
          <cell r="AV254">
            <v>62027.61</v>
          </cell>
          <cell r="AW254">
            <v>34450.699999999997</v>
          </cell>
          <cell r="AX254">
            <v>106927.3</v>
          </cell>
          <cell r="AY254">
            <v>126624.23</v>
          </cell>
          <cell r="AZ254">
            <v>96335</v>
          </cell>
          <cell r="BA254">
            <v>950004.4</v>
          </cell>
          <cell r="BB254">
            <v>237817.16</v>
          </cell>
          <cell r="BC254">
            <v>2199273.83</v>
          </cell>
          <cell r="BD254">
            <v>383430.6</v>
          </cell>
          <cell r="BE254">
            <v>19196.900000000001</v>
          </cell>
          <cell r="BF254">
            <v>11330</v>
          </cell>
          <cell r="BG254">
            <v>2088055.06</v>
          </cell>
          <cell r="BH254">
            <v>99382</v>
          </cell>
          <cell r="BI254">
            <v>18800</v>
          </cell>
          <cell r="BJ254">
            <v>98700</v>
          </cell>
          <cell r="BK254">
            <v>7200</v>
          </cell>
          <cell r="BL254">
            <v>2270760.29</v>
          </cell>
          <cell r="BM254">
            <v>83155</v>
          </cell>
          <cell r="BN254">
            <v>88984.4</v>
          </cell>
          <cell r="BO254">
            <v>217539.83</v>
          </cell>
          <cell r="BP254">
            <v>347590</v>
          </cell>
          <cell r="BQ254">
            <v>14383</v>
          </cell>
          <cell r="BR254">
            <v>13578755.949999999</v>
          </cell>
          <cell r="BS254">
            <v>85980</v>
          </cell>
          <cell r="BT254">
            <v>69986</v>
          </cell>
          <cell r="BU254">
            <v>144090.6</v>
          </cell>
          <cell r="BV254">
            <v>0</v>
          </cell>
          <cell r="BW254">
            <v>0</v>
          </cell>
          <cell r="BX254">
            <v>319331.65999999997</v>
          </cell>
          <cell r="BY254">
            <v>48879</v>
          </cell>
          <cell r="BZ254">
            <v>199415</v>
          </cell>
          <cell r="CA254">
            <v>142700</v>
          </cell>
          <cell r="CB254">
            <v>114300</v>
          </cell>
          <cell r="CC254">
            <v>87430</v>
          </cell>
          <cell r="CD254">
            <v>145225</v>
          </cell>
          <cell r="CE254">
            <v>628803</v>
          </cell>
          <cell r="CF254">
            <v>174652.85</v>
          </cell>
          <cell r="CG254">
            <v>16591</v>
          </cell>
          <cell r="CH254">
            <v>44000</v>
          </cell>
          <cell r="CI254">
            <v>65060</v>
          </cell>
          <cell r="CJ254">
            <v>352130</v>
          </cell>
          <cell r="CK254">
            <v>27800</v>
          </cell>
          <cell r="CL254">
            <v>0</v>
          </cell>
        </row>
        <row r="255">
          <cell r="A255" t="str">
            <v>5104010107.107</v>
          </cell>
          <cell r="B255" t="str">
            <v>ค่าซ่อมแซมครุภัณฑ์คอมพิวเตอร์</v>
          </cell>
          <cell r="C255">
            <v>0</v>
          </cell>
          <cell r="D255">
            <v>5400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2490</v>
          </cell>
          <cell r="J255">
            <v>8770</v>
          </cell>
          <cell r="K255">
            <v>0</v>
          </cell>
          <cell r="L255">
            <v>53440</v>
          </cell>
          <cell r="M255">
            <v>2500</v>
          </cell>
          <cell r="N255">
            <v>2320</v>
          </cell>
          <cell r="O255">
            <v>17240</v>
          </cell>
          <cell r="P255">
            <v>21000</v>
          </cell>
          <cell r="Q255">
            <v>14500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4700</v>
          </cell>
          <cell r="W255">
            <v>24200</v>
          </cell>
          <cell r="X255">
            <v>5500</v>
          </cell>
          <cell r="Y255">
            <v>5350</v>
          </cell>
          <cell r="Z255">
            <v>0</v>
          </cell>
          <cell r="AA255">
            <v>200</v>
          </cell>
          <cell r="AB255">
            <v>6600</v>
          </cell>
          <cell r="AC255">
            <v>6770</v>
          </cell>
          <cell r="AD255">
            <v>34568</v>
          </cell>
          <cell r="AE255">
            <v>8550</v>
          </cell>
          <cell r="AF255">
            <v>4500</v>
          </cell>
          <cell r="AG255">
            <v>18500</v>
          </cell>
          <cell r="AH255">
            <v>4000</v>
          </cell>
          <cell r="AI255">
            <v>4700</v>
          </cell>
          <cell r="AJ255">
            <v>1500</v>
          </cell>
          <cell r="AK255">
            <v>596789</v>
          </cell>
          <cell r="AL255">
            <v>17040</v>
          </cell>
          <cell r="AM255">
            <v>0</v>
          </cell>
          <cell r="AN255">
            <v>5290</v>
          </cell>
          <cell r="AO255">
            <v>6650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1850</v>
          </cell>
          <cell r="AW255">
            <v>350</v>
          </cell>
          <cell r="AX255">
            <v>0</v>
          </cell>
          <cell r="AY255">
            <v>1500</v>
          </cell>
          <cell r="AZ255">
            <v>0</v>
          </cell>
          <cell r="BA255">
            <v>24000</v>
          </cell>
          <cell r="BB255">
            <v>20900</v>
          </cell>
          <cell r="BC255">
            <v>300</v>
          </cell>
          <cell r="BD255">
            <v>0</v>
          </cell>
          <cell r="BE255">
            <v>1400</v>
          </cell>
          <cell r="BF255">
            <v>0</v>
          </cell>
          <cell r="BG255">
            <v>77496.89</v>
          </cell>
          <cell r="BH255">
            <v>400</v>
          </cell>
          <cell r="BI255">
            <v>6152.5</v>
          </cell>
          <cell r="BJ255">
            <v>0</v>
          </cell>
          <cell r="BK255">
            <v>0</v>
          </cell>
          <cell r="BL255">
            <v>419637</v>
          </cell>
          <cell r="BM255">
            <v>2000</v>
          </cell>
          <cell r="BN255">
            <v>7900</v>
          </cell>
          <cell r="BO255">
            <v>5580</v>
          </cell>
          <cell r="BP255">
            <v>0</v>
          </cell>
          <cell r="BQ255">
            <v>0</v>
          </cell>
          <cell r="BR255">
            <v>214930</v>
          </cell>
          <cell r="BS255">
            <v>16400</v>
          </cell>
          <cell r="BT255">
            <v>3650</v>
          </cell>
          <cell r="BU255">
            <v>0</v>
          </cell>
          <cell r="BV255">
            <v>2500</v>
          </cell>
          <cell r="BW255">
            <v>0</v>
          </cell>
          <cell r="BX255">
            <v>0</v>
          </cell>
          <cell r="BY255">
            <v>2100</v>
          </cell>
          <cell r="BZ255">
            <v>13000</v>
          </cell>
          <cell r="CA255">
            <v>0</v>
          </cell>
          <cell r="CB255">
            <v>0</v>
          </cell>
          <cell r="CC255">
            <v>3260</v>
          </cell>
          <cell r="CD255">
            <v>0</v>
          </cell>
          <cell r="CE255">
            <v>4480</v>
          </cell>
          <cell r="CF255">
            <v>0</v>
          </cell>
          <cell r="CG255">
            <v>0</v>
          </cell>
          <cell r="CH255">
            <v>1350</v>
          </cell>
          <cell r="CI255">
            <v>4400</v>
          </cell>
          <cell r="CJ255">
            <v>4300</v>
          </cell>
          <cell r="CK255">
            <v>0</v>
          </cell>
          <cell r="CL255">
            <v>4790</v>
          </cell>
        </row>
        <row r="256">
          <cell r="A256" t="str">
            <v>5104010107.108</v>
          </cell>
          <cell r="B256" t="str">
            <v>ค่าซ่อมแซมครุภัณฑ์อื่น</v>
          </cell>
          <cell r="C256">
            <v>15670</v>
          </cell>
          <cell r="D256">
            <v>2996</v>
          </cell>
          <cell r="E256">
            <v>68500</v>
          </cell>
          <cell r="F256">
            <v>40003.75</v>
          </cell>
          <cell r="G256">
            <v>35081.01</v>
          </cell>
          <cell r="H256">
            <v>0</v>
          </cell>
          <cell r="I256">
            <v>54280</v>
          </cell>
          <cell r="J256">
            <v>58760.4</v>
          </cell>
          <cell r="K256">
            <v>134240</v>
          </cell>
          <cell r="L256">
            <v>168122.45</v>
          </cell>
          <cell r="M256">
            <v>75004</v>
          </cell>
          <cell r="N256">
            <v>0</v>
          </cell>
          <cell r="O256">
            <v>24948</v>
          </cell>
          <cell r="P256">
            <v>45685.65</v>
          </cell>
          <cell r="Q256">
            <v>109404.05</v>
          </cell>
          <cell r="R256">
            <v>231694.99</v>
          </cell>
          <cell r="S256">
            <v>134701.01</v>
          </cell>
          <cell r="T256">
            <v>0</v>
          </cell>
          <cell r="U256">
            <v>9250</v>
          </cell>
          <cell r="V256">
            <v>6070</v>
          </cell>
          <cell r="W256">
            <v>606674.29</v>
          </cell>
          <cell r="X256">
            <v>0</v>
          </cell>
          <cell r="Y256">
            <v>74637</v>
          </cell>
          <cell r="Z256">
            <v>29680</v>
          </cell>
          <cell r="AA256">
            <v>23196.400000000001</v>
          </cell>
          <cell r="AB256">
            <v>30000</v>
          </cell>
          <cell r="AC256">
            <v>8445</v>
          </cell>
          <cell r="AD256">
            <v>327533.23</v>
          </cell>
          <cell r="AE256">
            <v>48070.49</v>
          </cell>
          <cell r="AF256">
            <v>2290</v>
          </cell>
          <cell r="AG256">
            <v>240794.3</v>
          </cell>
          <cell r="AH256">
            <v>34680</v>
          </cell>
          <cell r="AI256">
            <v>24475</v>
          </cell>
          <cell r="AJ256">
            <v>3800</v>
          </cell>
          <cell r="AK256">
            <v>493196.52</v>
          </cell>
          <cell r="AL256">
            <v>57016</v>
          </cell>
          <cell r="AM256">
            <v>10320</v>
          </cell>
          <cell r="AN256">
            <v>24563.99</v>
          </cell>
          <cell r="AO256">
            <v>54652.15</v>
          </cell>
          <cell r="AP256">
            <v>26065.74</v>
          </cell>
          <cell r="AQ256">
            <v>26935</v>
          </cell>
          <cell r="AR256">
            <v>0</v>
          </cell>
          <cell r="AS256">
            <v>85446.99</v>
          </cell>
          <cell r="AT256">
            <v>125359.01</v>
          </cell>
          <cell r="AU256">
            <v>159981.9</v>
          </cell>
          <cell r="AV256">
            <v>60894.8</v>
          </cell>
          <cell r="AW256">
            <v>38227.769999999997</v>
          </cell>
          <cell r="AX256">
            <v>22750</v>
          </cell>
          <cell r="AY256">
            <v>114091</v>
          </cell>
          <cell r="AZ256">
            <v>24100</v>
          </cell>
          <cell r="BA256">
            <v>0</v>
          </cell>
          <cell r="BB256">
            <v>64552.72</v>
          </cell>
          <cell r="BC256">
            <v>247816.5</v>
          </cell>
          <cell r="BD256">
            <v>169631.2</v>
          </cell>
          <cell r="BE256">
            <v>13700</v>
          </cell>
          <cell r="BF256">
            <v>41000</v>
          </cell>
          <cell r="BG256">
            <v>81675</v>
          </cell>
          <cell r="BH256">
            <v>0</v>
          </cell>
          <cell r="BI256">
            <v>0</v>
          </cell>
          <cell r="BJ256">
            <v>0</v>
          </cell>
          <cell r="BK256">
            <v>56970</v>
          </cell>
          <cell r="BL256">
            <v>332473.86</v>
          </cell>
          <cell r="BM256">
            <v>77887.899999999994</v>
          </cell>
          <cell r="BN256">
            <v>183222.8</v>
          </cell>
          <cell r="BO256">
            <v>14464.26</v>
          </cell>
          <cell r="BP256">
            <v>324810</v>
          </cell>
          <cell r="BQ256">
            <v>0</v>
          </cell>
          <cell r="BR256">
            <v>0</v>
          </cell>
          <cell r="BS256">
            <v>0</v>
          </cell>
          <cell r="BT256">
            <v>11502</v>
          </cell>
          <cell r="BU256">
            <v>111483.7</v>
          </cell>
          <cell r="BV256">
            <v>0</v>
          </cell>
          <cell r="BW256">
            <v>16460</v>
          </cell>
          <cell r="BX256">
            <v>6950</v>
          </cell>
          <cell r="BY256">
            <v>18939</v>
          </cell>
          <cell r="BZ256">
            <v>44546.3</v>
          </cell>
          <cell r="CA256">
            <v>13375</v>
          </cell>
          <cell r="CB256">
            <v>501413.6</v>
          </cell>
          <cell r="CC256">
            <v>0</v>
          </cell>
          <cell r="CD256">
            <v>71569.2</v>
          </cell>
          <cell r="CE256">
            <v>420</v>
          </cell>
          <cell r="CF256">
            <v>61485</v>
          </cell>
          <cell r="CG256">
            <v>3200</v>
          </cell>
          <cell r="CH256">
            <v>10272.299999999999</v>
          </cell>
          <cell r="CI256">
            <v>56339.1</v>
          </cell>
          <cell r="CJ256">
            <v>72643</v>
          </cell>
          <cell r="CK256">
            <v>115879.29</v>
          </cell>
          <cell r="CL256">
            <v>0</v>
          </cell>
        </row>
        <row r="257">
          <cell r="A257" t="str">
            <v>5104010107.109</v>
          </cell>
          <cell r="B257" t="str">
            <v>ค่าจ้างเหมาบำรุงรักษาดูแลลิฟท์</v>
          </cell>
          <cell r="C257">
            <v>1120310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51360</v>
          </cell>
          <cell r="N257">
            <v>0</v>
          </cell>
          <cell r="O257">
            <v>12840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162640.07999999999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212000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32100</v>
          </cell>
          <cell r="AY257">
            <v>0</v>
          </cell>
          <cell r="AZ257">
            <v>0</v>
          </cell>
          <cell r="BA257">
            <v>170593.75</v>
          </cell>
          <cell r="BB257">
            <v>0</v>
          </cell>
          <cell r="BC257">
            <v>110027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288000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2516762.83</v>
          </cell>
          <cell r="BS257">
            <v>0</v>
          </cell>
          <cell r="BT257">
            <v>0</v>
          </cell>
          <cell r="BU257">
            <v>38520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12840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123531.5</v>
          </cell>
          <cell r="CK257">
            <v>0</v>
          </cell>
          <cell r="CL257">
            <v>0</v>
          </cell>
        </row>
        <row r="258">
          <cell r="A258" t="str">
            <v>5104010107.110</v>
          </cell>
          <cell r="B258" t="str">
            <v>ค่าจ้างเหมาบำรุงรักษาสวนหย่อม</v>
          </cell>
          <cell r="C258">
            <v>0</v>
          </cell>
          <cell r="D258">
            <v>0</v>
          </cell>
          <cell r="E258">
            <v>14000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15000</v>
          </cell>
          <cell r="M258">
            <v>0</v>
          </cell>
          <cell r="N258">
            <v>0</v>
          </cell>
          <cell r="O258">
            <v>0</v>
          </cell>
          <cell r="P258">
            <v>109000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166974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3000</v>
          </cell>
          <cell r="AQ258">
            <v>0</v>
          </cell>
          <cell r="AR258">
            <v>0</v>
          </cell>
          <cell r="AS258">
            <v>0</v>
          </cell>
          <cell r="AT258">
            <v>66400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84000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8400</v>
          </cell>
          <cell r="BN258">
            <v>0</v>
          </cell>
          <cell r="BO258">
            <v>6000</v>
          </cell>
          <cell r="BP258">
            <v>6000</v>
          </cell>
          <cell r="BQ258">
            <v>0</v>
          </cell>
          <cell r="BR258">
            <v>1742700</v>
          </cell>
          <cell r="BS258">
            <v>0</v>
          </cell>
          <cell r="BT258">
            <v>500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4800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13000</v>
          </cell>
          <cell r="CL258">
            <v>0</v>
          </cell>
        </row>
        <row r="259">
          <cell r="A259" t="str">
            <v>5104010107.111</v>
          </cell>
          <cell r="B259" t="str">
            <v>ค่าจ้างเหมาบำรุงรักษาครุภัณฑ์วิทยาศาสตร์และการแพทย์</v>
          </cell>
          <cell r="C259">
            <v>726670.75</v>
          </cell>
          <cell r="D259">
            <v>57780</v>
          </cell>
          <cell r="E259">
            <v>10000</v>
          </cell>
          <cell r="F259">
            <v>67297.850000000006</v>
          </cell>
          <cell r="G259">
            <v>68900</v>
          </cell>
          <cell r="H259">
            <v>0</v>
          </cell>
          <cell r="I259">
            <v>37605</v>
          </cell>
          <cell r="J259">
            <v>203037.5</v>
          </cell>
          <cell r="K259">
            <v>0</v>
          </cell>
          <cell r="L259">
            <v>159705</v>
          </cell>
          <cell r="M259">
            <v>123460</v>
          </cell>
          <cell r="N259">
            <v>800</v>
          </cell>
          <cell r="O259">
            <v>105200</v>
          </cell>
          <cell r="P259">
            <v>48850</v>
          </cell>
          <cell r="Q259">
            <v>43890</v>
          </cell>
          <cell r="R259">
            <v>0</v>
          </cell>
          <cell r="S259">
            <v>10588.9</v>
          </cell>
          <cell r="T259">
            <v>80780</v>
          </cell>
          <cell r="U259">
            <v>56000</v>
          </cell>
          <cell r="V259">
            <v>23550</v>
          </cell>
          <cell r="W259">
            <v>33700</v>
          </cell>
          <cell r="X259">
            <v>18750</v>
          </cell>
          <cell r="Y259">
            <v>56500</v>
          </cell>
          <cell r="Z259">
            <v>35400</v>
          </cell>
          <cell r="AA259">
            <v>7000</v>
          </cell>
          <cell r="AB259">
            <v>4000</v>
          </cell>
          <cell r="AC259">
            <v>0</v>
          </cell>
          <cell r="AD259">
            <v>0</v>
          </cell>
          <cell r="AE259">
            <v>15800</v>
          </cell>
          <cell r="AF259">
            <v>9000</v>
          </cell>
          <cell r="AG259">
            <v>0</v>
          </cell>
          <cell r="AH259">
            <v>55779</v>
          </cell>
          <cell r="AI259">
            <v>43060</v>
          </cell>
          <cell r="AJ259">
            <v>14900</v>
          </cell>
          <cell r="AK259">
            <v>992750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9800</v>
          </cell>
          <cell r="AQ259">
            <v>0</v>
          </cell>
          <cell r="AR259">
            <v>0</v>
          </cell>
          <cell r="AS259">
            <v>5350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4000</v>
          </cell>
          <cell r="AY259">
            <v>3600</v>
          </cell>
          <cell r="AZ259">
            <v>0</v>
          </cell>
          <cell r="BA259">
            <v>0</v>
          </cell>
          <cell r="BB259">
            <v>13700</v>
          </cell>
          <cell r="BC259">
            <v>788590</v>
          </cell>
          <cell r="BD259">
            <v>0</v>
          </cell>
          <cell r="BE259">
            <v>84903</v>
          </cell>
          <cell r="BF259">
            <v>0</v>
          </cell>
          <cell r="BG259">
            <v>1260876.31</v>
          </cell>
          <cell r="BH259">
            <v>13267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11951</v>
          </cell>
          <cell r="BN259">
            <v>15400</v>
          </cell>
          <cell r="BO259">
            <v>0</v>
          </cell>
          <cell r="BP259">
            <v>627000</v>
          </cell>
          <cell r="BQ259">
            <v>0</v>
          </cell>
          <cell r="BR259">
            <v>3162995.35</v>
          </cell>
          <cell r="BS259">
            <v>11000</v>
          </cell>
          <cell r="BT259">
            <v>0</v>
          </cell>
          <cell r="BU259">
            <v>0</v>
          </cell>
          <cell r="BV259">
            <v>600</v>
          </cell>
          <cell r="BW259">
            <v>0</v>
          </cell>
          <cell r="BX259">
            <v>123075</v>
          </cell>
          <cell r="BY259">
            <v>1284</v>
          </cell>
          <cell r="BZ259">
            <v>19800</v>
          </cell>
          <cell r="CA259">
            <v>0</v>
          </cell>
          <cell r="CB259">
            <v>0</v>
          </cell>
          <cell r="CC259">
            <v>105490</v>
          </cell>
          <cell r="CD259">
            <v>10100</v>
          </cell>
          <cell r="CE259">
            <v>0</v>
          </cell>
          <cell r="CF259">
            <v>14350</v>
          </cell>
          <cell r="CG259">
            <v>64950</v>
          </cell>
          <cell r="CH259">
            <v>0</v>
          </cell>
          <cell r="CI259">
            <v>69330</v>
          </cell>
          <cell r="CJ259">
            <v>0</v>
          </cell>
          <cell r="CK259">
            <v>0</v>
          </cell>
          <cell r="CL259">
            <v>38350</v>
          </cell>
        </row>
        <row r="260">
          <cell r="A260" t="str">
            <v>5104010107.112</v>
          </cell>
          <cell r="B260" t="str">
            <v>ค่าจ้างเหมาบำรุงรักษาเครื่องปรับอากาศ</v>
          </cell>
          <cell r="C260">
            <v>360450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107200</v>
          </cell>
          <cell r="K260">
            <v>51945.05</v>
          </cell>
          <cell r="L260">
            <v>66400</v>
          </cell>
          <cell r="M260">
            <v>0</v>
          </cell>
          <cell r="N260">
            <v>1300</v>
          </cell>
          <cell r="O260">
            <v>6600</v>
          </cell>
          <cell r="P260">
            <v>38600</v>
          </cell>
          <cell r="Q260">
            <v>0</v>
          </cell>
          <cell r="R260">
            <v>0</v>
          </cell>
          <cell r="S260">
            <v>203300</v>
          </cell>
          <cell r="T260">
            <v>48358</v>
          </cell>
          <cell r="U260">
            <v>2500</v>
          </cell>
          <cell r="V260">
            <v>0</v>
          </cell>
          <cell r="W260">
            <v>0</v>
          </cell>
          <cell r="X260">
            <v>44030.5</v>
          </cell>
          <cell r="Y260">
            <v>126600</v>
          </cell>
          <cell r="Z260">
            <v>6000</v>
          </cell>
          <cell r="AA260">
            <v>0</v>
          </cell>
          <cell r="AB260">
            <v>12400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549800</v>
          </cell>
          <cell r="AL260">
            <v>127900</v>
          </cell>
          <cell r="AM260">
            <v>0</v>
          </cell>
          <cell r="AN260">
            <v>0</v>
          </cell>
          <cell r="AO260">
            <v>165050</v>
          </cell>
          <cell r="AP260">
            <v>237600</v>
          </cell>
          <cell r="AQ260">
            <v>4050</v>
          </cell>
          <cell r="AR260">
            <v>0</v>
          </cell>
          <cell r="AS260">
            <v>13250</v>
          </cell>
          <cell r="AT260">
            <v>0</v>
          </cell>
          <cell r="AU260">
            <v>166930</v>
          </cell>
          <cell r="AV260">
            <v>0</v>
          </cell>
          <cell r="AW260">
            <v>43800</v>
          </cell>
          <cell r="AX260">
            <v>0</v>
          </cell>
          <cell r="AY260">
            <v>0</v>
          </cell>
          <cell r="AZ260">
            <v>0</v>
          </cell>
          <cell r="BA260">
            <v>99048</v>
          </cell>
          <cell r="BB260">
            <v>0</v>
          </cell>
          <cell r="BC260">
            <v>420157.11</v>
          </cell>
          <cell r="BD260">
            <v>0</v>
          </cell>
          <cell r="BE260">
            <v>10513</v>
          </cell>
          <cell r="BF260">
            <v>0</v>
          </cell>
          <cell r="BG260">
            <v>0</v>
          </cell>
          <cell r="BH260">
            <v>5202.9799999999996</v>
          </cell>
          <cell r="BI260">
            <v>0</v>
          </cell>
          <cell r="BJ260">
            <v>5200</v>
          </cell>
          <cell r="BK260">
            <v>0</v>
          </cell>
          <cell r="BL260">
            <v>0</v>
          </cell>
          <cell r="BM260">
            <v>0</v>
          </cell>
          <cell r="BN260">
            <v>14500</v>
          </cell>
          <cell r="BO260">
            <v>0</v>
          </cell>
          <cell r="BP260">
            <v>0</v>
          </cell>
          <cell r="BQ260">
            <v>0</v>
          </cell>
          <cell r="BR260">
            <v>2715464</v>
          </cell>
          <cell r="BS260">
            <v>90552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269852</v>
          </cell>
          <cell r="BY260">
            <v>0</v>
          </cell>
          <cell r="BZ260">
            <v>36000</v>
          </cell>
          <cell r="CA260">
            <v>62450</v>
          </cell>
          <cell r="CB260">
            <v>94860</v>
          </cell>
          <cell r="CC260">
            <v>0</v>
          </cell>
          <cell r="CD260">
            <v>192410</v>
          </cell>
          <cell r="CE260">
            <v>18700</v>
          </cell>
          <cell r="CF260">
            <v>94240.25</v>
          </cell>
          <cell r="CG260">
            <v>39642.480000000003</v>
          </cell>
          <cell r="CH260">
            <v>59390</v>
          </cell>
          <cell r="CI260">
            <v>32590</v>
          </cell>
          <cell r="CJ260">
            <v>0</v>
          </cell>
          <cell r="CK260">
            <v>6800</v>
          </cell>
          <cell r="CL260">
            <v>20400</v>
          </cell>
        </row>
        <row r="261">
          <cell r="A261" t="str">
            <v>5104010107.113</v>
          </cell>
          <cell r="B261" t="str">
            <v>ค่าจ้างเหมาซ่อมแซมบ้านพัก</v>
          </cell>
          <cell r="C261">
            <v>0</v>
          </cell>
          <cell r="D261">
            <v>0</v>
          </cell>
          <cell r="E261">
            <v>123500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500</v>
          </cell>
          <cell r="L261">
            <v>94800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35000</v>
          </cell>
          <cell r="R261">
            <v>0</v>
          </cell>
          <cell r="S261">
            <v>31200</v>
          </cell>
          <cell r="T261">
            <v>19616</v>
          </cell>
          <cell r="U261">
            <v>0</v>
          </cell>
          <cell r="V261">
            <v>14175</v>
          </cell>
          <cell r="W261">
            <v>0</v>
          </cell>
          <cell r="X261">
            <v>0</v>
          </cell>
          <cell r="Y261">
            <v>0</v>
          </cell>
          <cell r="Z261">
            <v>303560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56500</v>
          </cell>
          <cell r="AM261">
            <v>74000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44000</v>
          </cell>
          <cell r="AT261">
            <v>822871</v>
          </cell>
          <cell r="AU261">
            <v>0</v>
          </cell>
          <cell r="AV261">
            <v>0</v>
          </cell>
          <cell r="AW261">
            <v>6000</v>
          </cell>
          <cell r="AX261">
            <v>0</v>
          </cell>
          <cell r="AY261">
            <v>0</v>
          </cell>
          <cell r="AZ261">
            <v>0</v>
          </cell>
          <cell r="BA261">
            <v>109800</v>
          </cell>
          <cell r="BB261">
            <v>0</v>
          </cell>
          <cell r="BC261">
            <v>0</v>
          </cell>
          <cell r="BD261">
            <v>27000</v>
          </cell>
          <cell r="BE261">
            <v>1885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17890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49485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31200</v>
          </cell>
          <cell r="BY261">
            <v>0</v>
          </cell>
          <cell r="BZ261">
            <v>0</v>
          </cell>
          <cell r="CA261">
            <v>47200</v>
          </cell>
          <cell r="CB261">
            <v>0</v>
          </cell>
          <cell r="CC261">
            <v>0</v>
          </cell>
          <cell r="CD261">
            <v>106445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23500</v>
          </cell>
          <cell r="CJ261">
            <v>0</v>
          </cell>
          <cell r="CK261">
            <v>0</v>
          </cell>
          <cell r="CL261">
            <v>0</v>
          </cell>
        </row>
        <row r="262">
          <cell r="A262" t="str">
            <v>5104010110.101</v>
          </cell>
          <cell r="B262" t="str">
            <v>ค่าเชื้อเพลิง</v>
          </cell>
          <cell r="C262">
            <v>2584282.19</v>
          </cell>
          <cell r="D262">
            <v>570720.77</v>
          </cell>
          <cell r="E262">
            <v>561968</v>
          </cell>
          <cell r="F262">
            <v>569541.91</v>
          </cell>
          <cell r="G262">
            <v>331676.59999999998</v>
          </cell>
          <cell r="H262">
            <v>442658.42</v>
          </cell>
          <cell r="I262">
            <v>454087</v>
          </cell>
          <cell r="J262">
            <v>762193.32</v>
          </cell>
          <cell r="K262">
            <v>483812</v>
          </cell>
          <cell r="L262">
            <v>449234.59</v>
          </cell>
          <cell r="M262">
            <v>1096330.77</v>
          </cell>
          <cell r="N262">
            <v>194517</v>
          </cell>
          <cell r="O262">
            <v>1520827.88</v>
          </cell>
          <cell r="P262">
            <v>790256</v>
          </cell>
          <cell r="Q262">
            <v>1216259</v>
          </cell>
          <cell r="R262">
            <v>1163472.8</v>
          </cell>
          <cell r="S262">
            <v>881375.91</v>
          </cell>
          <cell r="T262">
            <v>766984</v>
          </cell>
          <cell r="U262">
            <v>650079.03</v>
          </cell>
          <cell r="V262">
            <v>406194.8</v>
          </cell>
          <cell r="W262">
            <v>5429112.7999999998</v>
          </cell>
          <cell r="X262">
            <v>285742.59999999998</v>
          </cell>
          <cell r="Y262">
            <v>894818</v>
          </cell>
          <cell r="Z262">
            <v>993558</v>
          </cell>
          <cell r="AA262">
            <v>411561</v>
          </cell>
          <cell r="AB262">
            <v>441862.40000000002</v>
          </cell>
          <cell r="AC262">
            <v>529949.19999999995</v>
          </cell>
          <cell r="AD262">
            <v>963128.1</v>
          </cell>
          <cell r="AE262">
            <v>584826</v>
          </cell>
          <cell r="AF262">
            <v>392798.1</v>
          </cell>
          <cell r="AG262">
            <v>499824.5</v>
          </cell>
          <cell r="AH262">
            <v>610823.43999999994</v>
          </cell>
          <cell r="AI262">
            <v>492560.5</v>
          </cell>
          <cell r="AJ262">
            <v>412253.72</v>
          </cell>
          <cell r="AK262">
            <v>5810528.1399999997</v>
          </cell>
          <cell r="AL262">
            <v>806040.2</v>
          </cell>
          <cell r="AM262">
            <v>507002</v>
          </cell>
          <cell r="AN262">
            <v>1244822.76</v>
          </cell>
          <cell r="AO262">
            <v>799794.5</v>
          </cell>
          <cell r="AP262">
            <v>871390</v>
          </cell>
          <cell r="AQ262">
            <v>360804</v>
          </cell>
          <cell r="AR262">
            <v>1489031.89</v>
          </cell>
          <cell r="AS262">
            <v>742195.29</v>
          </cell>
          <cell r="AT262">
            <v>2274188</v>
          </cell>
          <cell r="AU262">
            <v>917968.59</v>
          </cell>
          <cell r="AV262">
            <v>821188</v>
          </cell>
          <cell r="AW262">
            <v>428509.27</v>
          </cell>
          <cell r="AX262">
            <v>708256</v>
          </cell>
          <cell r="AY262">
            <v>0</v>
          </cell>
          <cell r="AZ262">
            <v>607441.06000000006</v>
          </cell>
          <cell r="BA262">
            <v>1780142.35</v>
          </cell>
          <cell r="BB262">
            <v>945106.6</v>
          </cell>
          <cell r="BC262">
            <v>1152351.42</v>
          </cell>
          <cell r="BD262">
            <v>785951</v>
          </cell>
          <cell r="BE262">
            <v>273966.7</v>
          </cell>
          <cell r="BF262">
            <v>496182.31</v>
          </cell>
          <cell r="BG262">
            <v>0</v>
          </cell>
          <cell r="BH262">
            <v>0</v>
          </cell>
          <cell r="BI262">
            <v>194382</v>
          </cell>
          <cell r="BJ262">
            <v>430037</v>
          </cell>
          <cell r="BK262">
            <v>340446.7</v>
          </cell>
          <cell r="BL262">
            <v>2001701.05</v>
          </cell>
          <cell r="BM262">
            <v>615582.6</v>
          </cell>
          <cell r="BN262">
            <v>673817</v>
          </cell>
          <cell r="BO262">
            <v>1227344.6200000001</v>
          </cell>
          <cell r="BP262">
            <v>732816.7</v>
          </cell>
          <cell r="BQ262">
            <v>330972.96000000002</v>
          </cell>
          <cell r="BR262">
            <v>6356742.6799999997</v>
          </cell>
          <cell r="BS262">
            <v>397921</v>
          </cell>
          <cell r="BT262">
            <v>487588</v>
          </cell>
          <cell r="BU262">
            <v>801822.63</v>
          </cell>
          <cell r="BV262">
            <v>329847</v>
          </cell>
          <cell r="BW262">
            <v>506322.9</v>
          </cell>
          <cell r="BX262">
            <v>876062.5</v>
          </cell>
          <cell r="BY262">
            <v>482597.2</v>
          </cell>
          <cell r="BZ262">
            <v>530230.84</v>
          </cell>
          <cell r="CA262">
            <v>526897.5</v>
          </cell>
          <cell r="CB262">
            <v>948225</v>
          </cell>
          <cell r="CC262">
            <v>981198</v>
          </cell>
          <cell r="CD262">
            <v>1110325.3999999999</v>
          </cell>
          <cell r="CE262">
            <v>870540.02</v>
          </cell>
          <cell r="CF262">
            <v>142133.5</v>
          </cell>
          <cell r="CG262">
            <v>361815.33</v>
          </cell>
          <cell r="CH262">
            <v>673047</v>
          </cell>
          <cell r="CI262">
            <v>292359.78000000003</v>
          </cell>
          <cell r="CJ262">
            <v>1341883.99</v>
          </cell>
          <cell r="CK262">
            <v>236475.7</v>
          </cell>
          <cell r="CL262">
            <v>224632.5</v>
          </cell>
        </row>
        <row r="263">
          <cell r="A263" t="str">
            <v>5104010112.101</v>
          </cell>
          <cell r="B263" t="str">
            <v>ค่าจ้างเหมาทำความสะอาด</v>
          </cell>
          <cell r="C263">
            <v>0</v>
          </cell>
          <cell r="D263">
            <v>0</v>
          </cell>
          <cell r="E263">
            <v>462000</v>
          </cell>
          <cell r="F263">
            <v>0</v>
          </cell>
          <cell r="G263">
            <v>178800</v>
          </cell>
          <cell r="H263">
            <v>0</v>
          </cell>
          <cell r="I263">
            <v>0</v>
          </cell>
          <cell r="J263">
            <v>0</v>
          </cell>
          <cell r="K263">
            <v>91800</v>
          </cell>
          <cell r="L263">
            <v>6000</v>
          </cell>
          <cell r="M263">
            <v>0</v>
          </cell>
          <cell r="N263">
            <v>0</v>
          </cell>
          <cell r="O263">
            <v>0</v>
          </cell>
          <cell r="P263">
            <v>5400</v>
          </cell>
          <cell r="Q263">
            <v>0</v>
          </cell>
          <cell r="R263">
            <v>1063400</v>
          </cell>
          <cell r="S263">
            <v>11100</v>
          </cell>
          <cell r="T263">
            <v>473615</v>
          </cell>
          <cell r="U263">
            <v>3300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99000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626400</v>
          </cell>
          <cell r="AU263">
            <v>0</v>
          </cell>
          <cell r="AV263">
            <v>288000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1930280</v>
          </cell>
          <cell r="BB263">
            <v>417742</v>
          </cell>
          <cell r="BC263">
            <v>5370072.2000000002</v>
          </cell>
          <cell r="BD263">
            <v>0</v>
          </cell>
          <cell r="BE263">
            <v>435000</v>
          </cell>
          <cell r="BF263">
            <v>1800</v>
          </cell>
          <cell r="BG263">
            <v>18400</v>
          </cell>
          <cell r="BH263">
            <v>0</v>
          </cell>
          <cell r="BI263">
            <v>0</v>
          </cell>
          <cell r="BJ263">
            <v>53400</v>
          </cell>
          <cell r="BK263">
            <v>0</v>
          </cell>
          <cell r="BL263">
            <v>0</v>
          </cell>
          <cell r="BM263">
            <v>898333.39</v>
          </cell>
          <cell r="BN263">
            <v>738785</v>
          </cell>
          <cell r="BO263">
            <v>312999</v>
          </cell>
          <cell r="BP263">
            <v>586129</v>
          </cell>
          <cell r="BQ263">
            <v>644944.69999999995</v>
          </cell>
          <cell r="BR263">
            <v>10599667</v>
          </cell>
          <cell r="BS263">
            <v>0</v>
          </cell>
          <cell r="BT263">
            <v>499900</v>
          </cell>
          <cell r="BU263">
            <v>0</v>
          </cell>
          <cell r="BV263">
            <v>5440</v>
          </cell>
          <cell r="BW263">
            <v>0</v>
          </cell>
          <cell r="BX263">
            <v>1243000</v>
          </cell>
          <cell r="BY263">
            <v>0</v>
          </cell>
          <cell r="BZ263">
            <v>0</v>
          </cell>
          <cell r="CA263">
            <v>178200</v>
          </cell>
          <cell r="CB263">
            <v>297600</v>
          </cell>
          <cell r="CC263">
            <v>16500</v>
          </cell>
          <cell r="CD263">
            <v>986149.68</v>
          </cell>
          <cell r="CE263">
            <v>0</v>
          </cell>
          <cell r="CF263">
            <v>4800</v>
          </cell>
          <cell r="CG263">
            <v>0</v>
          </cell>
          <cell r="CH263">
            <v>0</v>
          </cell>
          <cell r="CI263">
            <v>0</v>
          </cell>
          <cell r="CJ263">
            <v>1448833.26</v>
          </cell>
          <cell r="CK263">
            <v>12000</v>
          </cell>
          <cell r="CL263">
            <v>0</v>
          </cell>
        </row>
        <row r="264">
          <cell r="A264" t="str">
            <v>5104010112.103</v>
          </cell>
          <cell r="B264" t="str">
            <v>ค่าจ้างเหมาประกอบอาหารผู้ป่วย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35107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133755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31250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10000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24975</v>
          </cell>
          <cell r="AH264">
            <v>0</v>
          </cell>
          <cell r="AI264">
            <v>0</v>
          </cell>
          <cell r="AJ264">
            <v>564830</v>
          </cell>
          <cell r="AK264">
            <v>0</v>
          </cell>
          <cell r="AL264">
            <v>634410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57550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1021666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1539879.5</v>
          </cell>
          <cell r="BE264">
            <v>348920</v>
          </cell>
          <cell r="BF264">
            <v>14700</v>
          </cell>
          <cell r="BG264">
            <v>0</v>
          </cell>
          <cell r="BH264">
            <v>197955</v>
          </cell>
          <cell r="BI264">
            <v>0</v>
          </cell>
          <cell r="BJ264">
            <v>383937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1023165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8100</v>
          </cell>
          <cell r="CF264">
            <v>0</v>
          </cell>
          <cell r="CG264">
            <v>0</v>
          </cell>
          <cell r="CH264">
            <v>12300</v>
          </cell>
          <cell r="CI264">
            <v>0</v>
          </cell>
          <cell r="CJ264">
            <v>0</v>
          </cell>
          <cell r="CK264">
            <v>0</v>
          </cell>
          <cell r="CL264">
            <v>55012</v>
          </cell>
        </row>
        <row r="265">
          <cell r="A265" t="str">
            <v>5104010112.106</v>
          </cell>
          <cell r="B265" t="str">
            <v>ค่าจ้างเหมารถ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147900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9000</v>
          </cell>
          <cell r="AO265">
            <v>0</v>
          </cell>
          <cell r="AP265">
            <v>0</v>
          </cell>
          <cell r="AQ265">
            <v>3000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16000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27300</v>
          </cell>
          <cell r="BO265">
            <v>0</v>
          </cell>
          <cell r="BP265">
            <v>0</v>
          </cell>
          <cell r="BQ265">
            <v>0</v>
          </cell>
          <cell r="BR265">
            <v>38600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</row>
        <row r="266">
          <cell r="A266" t="str">
            <v>5104010112.108</v>
          </cell>
          <cell r="B266" t="str">
            <v>ค่าจ้างเหมาดูแลความปลอดภัย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2256000</v>
          </cell>
          <cell r="P266">
            <v>0</v>
          </cell>
          <cell r="Q266">
            <v>0</v>
          </cell>
          <cell r="R266">
            <v>612920</v>
          </cell>
          <cell r="S266">
            <v>1500</v>
          </cell>
          <cell r="T266">
            <v>206195</v>
          </cell>
          <cell r="U266">
            <v>303999.59999999998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402000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2318000.04</v>
          </cell>
          <cell r="AL266">
            <v>0</v>
          </cell>
          <cell r="AM266">
            <v>198000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90000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27900</v>
          </cell>
          <cell r="BK266">
            <v>0</v>
          </cell>
          <cell r="BL266">
            <v>0</v>
          </cell>
          <cell r="BM266">
            <v>632852</v>
          </cell>
          <cell r="BN266">
            <v>458678</v>
          </cell>
          <cell r="BO266">
            <v>1309397</v>
          </cell>
          <cell r="BP266">
            <v>378631</v>
          </cell>
          <cell r="BQ266">
            <v>0</v>
          </cell>
          <cell r="BR266">
            <v>11738604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100500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156229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</row>
        <row r="267">
          <cell r="A267" t="str">
            <v>5104010112.110</v>
          </cell>
          <cell r="B267" t="str">
            <v>ค่าจ้างเหมาซักรีด</v>
          </cell>
          <cell r="C267">
            <v>0</v>
          </cell>
          <cell r="D267">
            <v>24342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17250</v>
          </cell>
          <cell r="T267">
            <v>0</v>
          </cell>
          <cell r="U267">
            <v>0</v>
          </cell>
          <cell r="V267">
            <v>0</v>
          </cell>
          <cell r="W267">
            <v>2069565.53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421254</v>
          </cell>
          <cell r="AG267">
            <v>0</v>
          </cell>
          <cell r="AH267">
            <v>0</v>
          </cell>
          <cell r="AI267">
            <v>0</v>
          </cell>
          <cell r="AJ267">
            <v>274842</v>
          </cell>
          <cell r="AK267">
            <v>7536050.3899999997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4572124.5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2540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3814286.66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47400</v>
          </cell>
          <cell r="CE267">
            <v>32530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</row>
        <row r="268">
          <cell r="A268" t="str">
            <v>5104010112.111</v>
          </cell>
          <cell r="B268" t="str">
            <v>ค่าจ้างเหมากำจัดขยะติดเชื้อ</v>
          </cell>
          <cell r="C268">
            <v>1424588</v>
          </cell>
          <cell r="D268">
            <v>106524</v>
          </cell>
          <cell r="E268">
            <v>71472</v>
          </cell>
          <cell r="F268">
            <v>182312</v>
          </cell>
          <cell r="G268">
            <v>51980</v>
          </cell>
          <cell r="H268">
            <v>123240</v>
          </cell>
          <cell r="I268">
            <v>6000</v>
          </cell>
          <cell r="J268">
            <v>191257</v>
          </cell>
          <cell r="K268">
            <v>55528.800000000003</v>
          </cell>
          <cell r="L268">
            <v>94236</v>
          </cell>
          <cell r="M268">
            <v>446793</v>
          </cell>
          <cell r="N268">
            <v>0</v>
          </cell>
          <cell r="O268">
            <v>966237</v>
          </cell>
          <cell r="P268">
            <v>134304</v>
          </cell>
          <cell r="Q268">
            <v>0</v>
          </cell>
          <cell r="R268">
            <v>369924</v>
          </cell>
          <cell r="S268">
            <v>120768</v>
          </cell>
          <cell r="T268">
            <v>102384</v>
          </cell>
          <cell r="U268">
            <v>81282</v>
          </cell>
          <cell r="V268">
            <v>24324</v>
          </cell>
          <cell r="W268">
            <v>1689457</v>
          </cell>
          <cell r="X268">
            <v>67389.2</v>
          </cell>
          <cell r="Y268">
            <v>286065</v>
          </cell>
          <cell r="Z268">
            <v>145188</v>
          </cell>
          <cell r="AA268">
            <v>67836</v>
          </cell>
          <cell r="AB268">
            <v>56604</v>
          </cell>
          <cell r="AC268">
            <v>112812</v>
          </cell>
          <cell r="AD268">
            <v>301343</v>
          </cell>
          <cell r="AE268">
            <v>60122</v>
          </cell>
          <cell r="AF268">
            <v>103932</v>
          </cell>
          <cell r="AG268">
            <v>114180</v>
          </cell>
          <cell r="AH268">
            <v>293756</v>
          </cell>
          <cell r="AI268">
            <v>122892</v>
          </cell>
          <cell r="AJ268">
            <v>78309</v>
          </cell>
          <cell r="AK268">
            <v>3461571</v>
          </cell>
          <cell r="AL268">
            <v>100740</v>
          </cell>
          <cell r="AM268">
            <v>115128</v>
          </cell>
          <cell r="AN268">
            <v>334996</v>
          </cell>
          <cell r="AO268">
            <v>246300</v>
          </cell>
          <cell r="AP268">
            <v>145284</v>
          </cell>
          <cell r="AQ268">
            <v>30228</v>
          </cell>
          <cell r="AR268">
            <v>456424</v>
          </cell>
          <cell r="AS268">
            <v>119076</v>
          </cell>
          <cell r="AT268">
            <v>232845</v>
          </cell>
          <cell r="AU268">
            <v>205458</v>
          </cell>
          <cell r="AV268">
            <v>119316</v>
          </cell>
          <cell r="AW268">
            <v>74040</v>
          </cell>
          <cell r="AX268">
            <v>163608</v>
          </cell>
          <cell r="AY268">
            <v>58368</v>
          </cell>
          <cell r="AZ268">
            <v>77224.600000000006</v>
          </cell>
          <cell r="BA268">
            <v>928190.72</v>
          </cell>
          <cell r="BB268">
            <v>117646</v>
          </cell>
          <cell r="BC268">
            <v>1039217.25</v>
          </cell>
          <cell r="BD268">
            <v>340135.2</v>
          </cell>
          <cell r="BE268">
            <v>62868</v>
          </cell>
          <cell r="BF268">
            <v>54036</v>
          </cell>
          <cell r="BG268">
            <v>1349069</v>
          </cell>
          <cell r="BH268">
            <v>51144</v>
          </cell>
          <cell r="BI268">
            <v>0</v>
          </cell>
          <cell r="BJ268">
            <v>125730</v>
          </cell>
          <cell r="BK268">
            <v>310558</v>
          </cell>
          <cell r="BL268">
            <v>934398</v>
          </cell>
          <cell r="BM268">
            <v>184296</v>
          </cell>
          <cell r="BN268">
            <v>0</v>
          </cell>
          <cell r="BO268">
            <v>0</v>
          </cell>
          <cell r="BP268">
            <v>181160</v>
          </cell>
          <cell r="BQ268">
            <v>47772</v>
          </cell>
          <cell r="BR268">
            <v>4051481.5</v>
          </cell>
          <cell r="BS268">
            <v>81180</v>
          </cell>
          <cell r="BT268">
            <v>11000</v>
          </cell>
          <cell r="BU268">
            <v>648276</v>
          </cell>
          <cell r="BV268">
            <v>360</v>
          </cell>
          <cell r="BW268">
            <v>12584</v>
          </cell>
          <cell r="BX268">
            <v>583895</v>
          </cell>
          <cell r="BY268">
            <v>2400</v>
          </cell>
          <cell r="BZ268">
            <v>107344</v>
          </cell>
          <cell r="CA268">
            <v>129888</v>
          </cell>
          <cell r="CB268">
            <v>129955</v>
          </cell>
          <cell r="CC268">
            <v>521640</v>
          </cell>
          <cell r="CD268">
            <v>259264.5</v>
          </cell>
          <cell r="CE268">
            <v>75472</v>
          </cell>
          <cell r="CF268">
            <v>0</v>
          </cell>
          <cell r="CG268">
            <v>103519.8</v>
          </cell>
          <cell r="CH268">
            <v>100920</v>
          </cell>
          <cell r="CI268">
            <v>112811.5</v>
          </cell>
          <cell r="CJ268">
            <v>401492</v>
          </cell>
          <cell r="CK268">
            <v>72416</v>
          </cell>
          <cell r="CL268">
            <v>41504</v>
          </cell>
        </row>
        <row r="269">
          <cell r="A269" t="str">
            <v>5104010112.112</v>
          </cell>
          <cell r="B269" t="str">
            <v>ค่าจ้างเหมาบริการทางการแพทย์</v>
          </cell>
          <cell r="C269">
            <v>1213502.4099999999</v>
          </cell>
          <cell r="D269">
            <v>0</v>
          </cell>
          <cell r="E269">
            <v>28435.25</v>
          </cell>
          <cell r="F269">
            <v>0</v>
          </cell>
          <cell r="G269">
            <v>0</v>
          </cell>
          <cell r="H269">
            <v>6000</v>
          </cell>
          <cell r="I269">
            <v>0</v>
          </cell>
          <cell r="J269">
            <v>708908</v>
          </cell>
          <cell r="K269">
            <v>244195</v>
          </cell>
          <cell r="L269">
            <v>170184.7</v>
          </cell>
          <cell r="M269">
            <v>2361795</v>
          </cell>
          <cell r="N269">
            <v>0</v>
          </cell>
          <cell r="O269">
            <v>16377048</v>
          </cell>
          <cell r="P269">
            <v>0</v>
          </cell>
          <cell r="Q269">
            <v>0</v>
          </cell>
          <cell r="R269">
            <v>11850</v>
          </cell>
          <cell r="S269">
            <v>159266</v>
          </cell>
          <cell r="T269">
            <v>0</v>
          </cell>
          <cell r="U269">
            <v>0</v>
          </cell>
          <cell r="V269">
            <v>67557.8</v>
          </cell>
          <cell r="W269">
            <v>0</v>
          </cell>
          <cell r="X269">
            <v>0</v>
          </cell>
          <cell r="Y269">
            <v>0</v>
          </cell>
          <cell r="Z269">
            <v>84306.8</v>
          </cell>
          <cell r="AA269">
            <v>0</v>
          </cell>
          <cell r="AB269">
            <v>0</v>
          </cell>
          <cell r="AC269">
            <v>0</v>
          </cell>
          <cell r="AD269">
            <v>1844020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12710</v>
          </cell>
          <cell r="AJ269">
            <v>0</v>
          </cell>
          <cell r="AK269">
            <v>7593799.8200000003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60000</v>
          </cell>
          <cell r="AS269">
            <v>0</v>
          </cell>
          <cell r="AT269">
            <v>0</v>
          </cell>
          <cell r="AU269">
            <v>550000</v>
          </cell>
          <cell r="AV269">
            <v>0</v>
          </cell>
          <cell r="AW269">
            <v>52897.09</v>
          </cell>
          <cell r="AX269">
            <v>0</v>
          </cell>
          <cell r="AY269">
            <v>0</v>
          </cell>
          <cell r="AZ269">
            <v>0</v>
          </cell>
          <cell r="BA269">
            <v>31358671.890000001</v>
          </cell>
          <cell r="BB269">
            <v>0</v>
          </cell>
          <cell r="BC269">
            <v>1499366.2</v>
          </cell>
          <cell r="BD269">
            <v>0</v>
          </cell>
          <cell r="BE269">
            <v>37774.639999999999</v>
          </cell>
          <cell r="BF269">
            <v>106454</v>
          </cell>
          <cell r="BG269">
            <v>0</v>
          </cell>
          <cell r="BH269">
            <v>0</v>
          </cell>
          <cell r="BI269">
            <v>0</v>
          </cell>
          <cell r="BJ269">
            <v>69534</v>
          </cell>
          <cell r="BK269">
            <v>0</v>
          </cell>
          <cell r="BL269">
            <v>64200</v>
          </cell>
          <cell r="BM269">
            <v>700</v>
          </cell>
          <cell r="BN269">
            <v>0</v>
          </cell>
          <cell r="BO269">
            <v>1505510.32</v>
          </cell>
          <cell r="BP269">
            <v>0</v>
          </cell>
          <cell r="BQ269">
            <v>0</v>
          </cell>
          <cell r="BR269">
            <v>33167183.629999999</v>
          </cell>
          <cell r="BS269">
            <v>0</v>
          </cell>
          <cell r="BT269">
            <v>53400</v>
          </cell>
          <cell r="BU269">
            <v>21677566</v>
          </cell>
          <cell r="BV269">
            <v>0</v>
          </cell>
          <cell r="BW269">
            <v>0</v>
          </cell>
          <cell r="BX269">
            <v>12566598</v>
          </cell>
          <cell r="BY269">
            <v>0</v>
          </cell>
          <cell r="BZ269">
            <v>0</v>
          </cell>
          <cell r="CA269">
            <v>0</v>
          </cell>
          <cell r="CB269">
            <v>35000</v>
          </cell>
          <cell r="CC269">
            <v>15521394</v>
          </cell>
          <cell r="CD269">
            <v>292271</v>
          </cell>
          <cell r="CE269">
            <v>6890503</v>
          </cell>
          <cell r="CF269">
            <v>100500</v>
          </cell>
          <cell r="CG269">
            <v>0</v>
          </cell>
          <cell r="CH269">
            <v>1170</v>
          </cell>
          <cell r="CI269">
            <v>30987.599999999999</v>
          </cell>
          <cell r="CJ269">
            <v>11619760.890000001</v>
          </cell>
          <cell r="CK269">
            <v>27810</v>
          </cell>
          <cell r="CL269">
            <v>14200</v>
          </cell>
        </row>
        <row r="270">
          <cell r="A270" t="str">
            <v>5104010112.113</v>
          </cell>
          <cell r="B270" t="str">
            <v>ค่าจ้างเหมาบริการอื่น(สนับสนุน)</v>
          </cell>
          <cell r="C270">
            <v>33211876.600000001</v>
          </cell>
          <cell r="D270">
            <v>755196</v>
          </cell>
          <cell r="E270">
            <v>287631.65999999997</v>
          </cell>
          <cell r="F270">
            <v>333342</v>
          </cell>
          <cell r="G270">
            <v>217370</v>
          </cell>
          <cell r="H270">
            <v>1012501.76</v>
          </cell>
          <cell r="I270">
            <v>827364</v>
          </cell>
          <cell r="J270">
            <v>2940275.63</v>
          </cell>
          <cell r="K270">
            <v>709188.7</v>
          </cell>
          <cell r="L270">
            <v>578129.82999999996</v>
          </cell>
          <cell r="M270">
            <v>881442.5</v>
          </cell>
          <cell r="N270">
            <v>27356.34</v>
          </cell>
          <cell r="O270">
            <v>3000797.13</v>
          </cell>
          <cell r="P270">
            <v>1513911.6</v>
          </cell>
          <cell r="Q270">
            <v>499150.96</v>
          </cell>
          <cell r="R270">
            <v>2953881.5</v>
          </cell>
          <cell r="S270">
            <v>105233</v>
          </cell>
          <cell r="T270">
            <v>3475148.84</v>
          </cell>
          <cell r="U270">
            <v>138191</v>
          </cell>
          <cell r="V270">
            <v>293056</v>
          </cell>
          <cell r="W270">
            <v>13958912.859999999</v>
          </cell>
          <cell r="X270">
            <v>312100</v>
          </cell>
          <cell r="Y270">
            <v>2052853.45</v>
          </cell>
          <cell r="Z270">
            <v>1554957</v>
          </cell>
          <cell r="AA270">
            <v>180065</v>
          </cell>
          <cell r="AB270">
            <v>777492</v>
          </cell>
          <cell r="AC270">
            <v>679755.39</v>
          </cell>
          <cell r="AD270">
            <v>1431986</v>
          </cell>
          <cell r="AE270">
            <v>401696</v>
          </cell>
          <cell r="AF270">
            <v>1511047.01</v>
          </cell>
          <cell r="AG270">
            <v>285914.08</v>
          </cell>
          <cell r="AH270">
            <v>458157.93</v>
          </cell>
          <cell r="AI270">
            <v>70122.5</v>
          </cell>
          <cell r="AJ270">
            <v>676885.49</v>
          </cell>
          <cell r="AK270">
            <v>3476711.56</v>
          </cell>
          <cell r="AL270">
            <v>1096888</v>
          </cell>
          <cell r="AM270">
            <v>295491.84999999998</v>
          </cell>
          <cell r="AN270">
            <v>2169190.21</v>
          </cell>
          <cell r="AO270">
            <v>1041680.61</v>
          </cell>
          <cell r="AP270">
            <v>2206659.9300000002</v>
          </cell>
          <cell r="AQ270">
            <v>288250.01</v>
          </cell>
          <cell r="AR270">
            <v>40323103.310000002</v>
          </cell>
          <cell r="AS270">
            <v>358391.54</v>
          </cell>
          <cell r="AT270">
            <v>5282349.5</v>
          </cell>
          <cell r="AU270">
            <v>1361699.2</v>
          </cell>
          <cell r="AV270">
            <v>700878.54</v>
          </cell>
          <cell r="AW270">
            <v>124132.5</v>
          </cell>
          <cell r="AX270">
            <v>504355.9</v>
          </cell>
          <cell r="AY270">
            <v>1322082.32</v>
          </cell>
          <cell r="AZ270">
            <v>531431.02</v>
          </cell>
          <cell r="BA270">
            <v>1662388.34</v>
          </cell>
          <cell r="BB270">
            <v>930869.75</v>
          </cell>
          <cell r="BC270">
            <v>12646970.859999999</v>
          </cell>
          <cell r="BD270">
            <v>532954.72</v>
          </cell>
          <cell r="BE270">
            <v>268449.82</v>
          </cell>
          <cell r="BF270">
            <v>316485</v>
          </cell>
          <cell r="BG270">
            <v>17954007.120000001</v>
          </cell>
          <cell r="BH270">
            <v>1123763.8</v>
          </cell>
          <cell r="BI270">
            <v>385983.16</v>
          </cell>
          <cell r="BJ270">
            <v>144733.14000000001</v>
          </cell>
          <cell r="BK270">
            <v>202581</v>
          </cell>
          <cell r="BL270">
            <v>11706168.289999999</v>
          </cell>
          <cell r="BM270">
            <v>719506</v>
          </cell>
          <cell r="BN270">
            <v>412227.9</v>
          </cell>
          <cell r="BO270">
            <v>4899240.32</v>
          </cell>
          <cell r="BP270">
            <v>1531615.2</v>
          </cell>
          <cell r="BQ270">
            <v>0</v>
          </cell>
          <cell r="BR270">
            <v>7762711.9699999997</v>
          </cell>
          <cell r="BS270">
            <v>3060739.39</v>
          </cell>
          <cell r="BT270">
            <v>1174619.78</v>
          </cell>
          <cell r="BU270">
            <v>5647348.4000000004</v>
          </cell>
          <cell r="BV270">
            <v>1312109.6299999999</v>
          </cell>
          <cell r="BW270">
            <v>797845.5</v>
          </cell>
          <cell r="BX270">
            <v>29100</v>
          </cell>
          <cell r="BY270">
            <v>520873</v>
          </cell>
          <cell r="BZ270">
            <v>1262410.32</v>
          </cell>
          <cell r="CA270">
            <v>826818.68</v>
          </cell>
          <cell r="CB270">
            <v>961729.6</v>
          </cell>
          <cell r="CC270">
            <v>4095888.8</v>
          </cell>
          <cell r="CD270">
            <v>5256299.1399999997</v>
          </cell>
          <cell r="CE270">
            <v>3098627.01</v>
          </cell>
          <cell r="CF270">
            <v>834600.38</v>
          </cell>
          <cell r="CG270">
            <v>1657400.65</v>
          </cell>
          <cell r="CH270">
            <v>982451.82</v>
          </cell>
          <cell r="CI270">
            <v>751228.49</v>
          </cell>
          <cell r="CJ270">
            <v>12132803.060000001</v>
          </cell>
          <cell r="CK270">
            <v>972787.4</v>
          </cell>
          <cell r="CL270">
            <v>454290</v>
          </cell>
        </row>
        <row r="271">
          <cell r="A271" t="str">
            <v>5104010112.114</v>
          </cell>
          <cell r="B271" t="str">
            <v>ค่าจ้างตรวจทางห้องปฏิบัติการ (Lab)</v>
          </cell>
          <cell r="C271">
            <v>8754012.1199999992</v>
          </cell>
          <cell r="D271">
            <v>1187505</v>
          </cell>
          <cell r="E271">
            <v>89200</v>
          </cell>
          <cell r="F271">
            <v>534122</v>
          </cell>
          <cell r="G271">
            <v>277033</v>
          </cell>
          <cell r="H271">
            <v>487633.94</v>
          </cell>
          <cell r="I271">
            <v>1000353</v>
          </cell>
          <cell r="J271">
            <v>1296400</v>
          </cell>
          <cell r="K271">
            <v>392620</v>
          </cell>
          <cell r="L271">
            <v>590700</v>
          </cell>
          <cell r="M271">
            <v>2260455</v>
          </cell>
          <cell r="N271">
            <v>165677</v>
          </cell>
          <cell r="O271">
            <v>4232811.4000000004</v>
          </cell>
          <cell r="P271">
            <v>1233774</v>
          </cell>
          <cell r="Q271">
            <v>1206260</v>
          </cell>
          <cell r="R271">
            <v>1788495</v>
          </cell>
          <cell r="S271">
            <v>859071</v>
          </cell>
          <cell r="T271">
            <v>1615655</v>
          </cell>
          <cell r="U271">
            <v>676066</v>
          </cell>
          <cell r="V271">
            <v>437785</v>
          </cell>
          <cell r="W271">
            <v>22413762</v>
          </cell>
          <cell r="X271">
            <v>444245.5</v>
          </cell>
          <cell r="Y271">
            <v>338068.7</v>
          </cell>
          <cell r="Z271">
            <v>515027.3</v>
          </cell>
          <cell r="AA271">
            <v>256843.4</v>
          </cell>
          <cell r="AB271">
            <v>228453.9</v>
          </cell>
          <cell r="AC271">
            <v>87951.7</v>
          </cell>
          <cell r="AD271">
            <v>699083.2</v>
          </cell>
          <cell r="AE271">
            <v>356697.8</v>
          </cell>
          <cell r="AF271">
            <v>131374.9</v>
          </cell>
          <cell r="AG271">
            <v>84207.8</v>
          </cell>
          <cell r="AH271">
            <v>3810751</v>
          </cell>
          <cell r="AI271">
            <v>417054.55</v>
          </cell>
          <cell r="AJ271">
            <v>76464.5</v>
          </cell>
          <cell r="AK271">
            <v>30624347</v>
          </cell>
          <cell r="AL271">
            <v>807910</v>
          </cell>
          <cell r="AM271">
            <v>593880</v>
          </cell>
          <cell r="AN271">
            <v>1679146.5</v>
          </cell>
          <cell r="AO271">
            <v>2884784.45</v>
          </cell>
          <cell r="AP271">
            <v>1491235</v>
          </cell>
          <cell r="AQ271">
            <v>132191.5</v>
          </cell>
          <cell r="AR271">
            <v>5452430</v>
          </cell>
          <cell r="AS271">
            <v>1058650</v>
          </cell>
          <cell r="AT271">
            <v>1504679.5</v>
          </cell>
          <cell r="AU271">
            <v>949614.7</v>
          </cell>
          <cell r="AV271">
            <v>683689.4</v>
          </cell>
          <cell r="AW271">
            <v>546045</v>
          </cell>
          <cell r="AX271">
            <v>575015</v>
          </cell>
          <cell r="AY271">
            <v>773493</v>
          </cell>
          <cell r="AZ271">
            <v>1054091</v>
          </cell>
          <cell r="BA271">
            <v>4910218</v>
          </cell>
          <cell r="BB271">
            <v>597095</v>
          </cell>
          <cell r="BC271">
            <v>15094386.199999999</v>
          </cell>
          <cell r="BD271">
            <v>3788153.2</v>
          </cell>
          <cell r="BE271">
            <v>451913.4</v>
          </cell>
          <cell r="BF271">
            <v>75544.73</v>
          </cell>
          <cell r="BG271">
            <v>6594192.5</v>
          </cell>
          <cell r="BH271">
            <v>420287.35</v>
          </cell>
          <cell r="BI271">
            <v>121795</v>
          </cell>
          <cell r="BJ271">
            <v>697357.2</v>
          </cell>
          <cell r="BK271">
            <v>1510217.8</v>
          </cell>
          <cell r="BL271">
            <v>7304477.9500000002</v>
          </cell>
          <cell r="BM271">
            <v>1868517.75</v>
          </cell>
          <cell r="BN271">
            <v>1390736.55</v>
          </cell>
          <cell r="BO271">
            <v>3571845.5</v>
          </cell>
          <cell r="BP271">
            <v>1935200</v>
          </cell>
          <cell r="BQ271">
            <v>1405652.1</v>
          </cell>
          <cell r="BR271">
            <v>54869977</v>
          </cell>
          <cell r="BS271">
            <v>1673547.9</v>
          </cell>
          <cell r="BT271">
            <v>457022.5</v>
          </cell>
          <cell r="BU271">
            <v>1147203</v>
          </cell>
          <cell r="BV271">
            <v>125680</v>
          </cell>
          <cell r="BW271">
            <v>876860</v>
          </cell>
          <cell r="BX271">
            <v>933345</v>
          </cell>
          <cell r="BY271">
            <v>577738</v>
          </cell>
          <cell r="BZ271">
            <v>512916</v>
          </cell>
          <cell r="CA271">
            <v>897485</v>
          </cell>
          <cell r="CB271">
            <v>860692</v>
          </cell>
          <cell r="CC271">
            <v>2672725.7999999998</v>
          </cell>
          <cell r="CD271">
            <v>879571</v>
          </cell>
          <cell r="CE271">
            <v>1846087.5</v>
          </cell>
          <cell r="CF271">
            <v>824054.19</v>
          </cell>
          <cell r="CG271">
            <v>243906</v>
          </cell>
          <cell r="CH271">
            <v>376134</v>
          </cell>
          <cell r="CI271">
            <v>604336</v>
          </cell>
          <cell r="CJ271">
            <v>7966674.29</v>
          </cell>
          <cell r="CK271">
            <v>327120</v>
          </cell>
          <cell r="CL271">
            <v>197485</v>
          </cell>
        </row>
        <row r="272">
          <cell r="A272" t="str">
            <v>5104010112.115</v>
          </cell>
          <cell r="B272" t="str">
            <v>ค่าจ้างตรวจเอ็กซเรย์ (X-Ray)</v>
          </cell>
          <cell r="C272">
            <v>4273100</v>
          </cell>
          <cell r="D272">
            <v>0</v>
          </cell>
          <cell r="E272">
            <v>29550</v>
          </cell>
          <cell r="F272">
            <v>0</v>
          </cell>
          <cell r="G272">
            <v>0</v>
          </cell>
          <cell r="H272">
            <v>0</v>
          </cell>
          <cell r="I272">
            <v>4000</v>
          </cell>
          <cell r="J272">
            <v>804923</v>
          </cell>
          <cell r="K272">
            <v>0</v>
          </cell>
          <cell r="L272">
            <v>4000</v>
          </cell>
          <cell r="M272">
            <v>2060200</v>
          </cell>
          <cell r="N272">
            <v>0</v>
          </cell>
          <cell r="O272">
            <v>7757797</v>
          </cell>
          <cell r="P272">
            <v>728550</v>
          </cell>
          <cell r="Q272">
            <v>666630.84</v>
          </cell>
          <cell r="R272">
            <v>664200</v>
          </cell>
          <cell r="S272">
            <v>415375</v>
          </cell>
          <cell r="T272">
            <v>351055</v>
          </cell>
          <cell r="U272">
            <v>1414865</v>
          </cell>
          <cell r="V272">
            <v>161075</v>
          </cell>
          <cell r="W272">
            <v>18061687</v>
          </cell>
          <cell r="X272">
            <v>0</v>
          </cell>
          <cell r="Y272">
            <v>11000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62353334</v>
          </cell>
          <cell r="AL272">
            <v>0</v>
          </cell>
          <cell r="AM272">
            <v>0</v>
          </cell>
          <cell r="AN272">
            <v>1000</v>
          </cell>
          <cell r="AO272">
            <v>0</v>
          </cell>
          <cell r="AP272">
            <v>0</v>
          </cell>
          <cell r="AQ272">
            <v>0</v>
          </cell>
          <cell r="AR272">
            <v>55550</v>
          </cell>
          <cell r="AS272">
            <v>0</v>
          </cell>
          <cell r="AT272">
            <v>15683425</v>
          </cell>
          <cell r="AU272">
            <v>0</v>
          </cell>
          <cell r="AV272">
            <v>13770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1107340</v>
          </cell>
          <cell r="BB272">
            <v>0</v>
          </cell>
          <cell r="BC272">
            <v>9739800</v>
          </cell>
          <cell r="BD272">
            <v>0</v>
          </cell>
          <cell r="BE272">
            <v>57175</v>
          </cell>
          <cell r="BF272">
            <v>11300</v>
          </cell>
          <cell r="BG272">
            <v>6892575</v>
          </cell>
          <cell r="BH272">
            <v>0</v>
          </cell>
          <cell r="BI272">
            <v>0</v>
          </cell>
          <cell r="BJ272">
            <v>8550</v>
          </cell>
          <cell r="BK272">
            <v>0</v>
          </cell>
          <cell r="BL272">
            <v>10863213</v>
          </cell>
          <cell r="BM272">
            <v>687414</v>
          </cell>
          <cell r="BN272">
            <v>441369</v>
          </cell>
          <cell r="BO272">
            <v>1681025</v>
          </cell>
          <cell r="BP272">
            <v>401836</v>
          </cell>
          <cell r="BQ272">
            <v>331106</v>
          </cell>
          <cell r="BR272">
            <v>34480660</v>
          </cell>
          <cell r="BS272">
            <v>0</v>
          </cell>
          <cell r="BT272">
            <v>0</v>
          </cell>
          <cell r="BU272">
            <v>3940575</v>
          </cell>
          <cell r="BV272">
            <v>0</v>
          </cell>
          <cell r="BW272">
            <v>0</v>
          </cell>
          <cell r="BX272">
            <v>3655565</v>
          </cell>
          <cell r="BY272">
            <v>17000</v>
          </cell>
          <cell r="BZ272">
            <v>0</v>
          </cell>
          <cell r="CA272">
            <v>0</v>
          </cell>
          <cell r="CB272">
            <v>0</v>
          </cell>
          <cell r="CC272">
            <v>3826275</v>
          </cell>
          <cell r="CD272">
            <v>3000</v>
          </cell>
          <cell r="CE272">
            <v>0</v>
          </cell>
          <cell r="CF272">
            <v>0</v>
          </cell>
          <cell r="CG272">
            <v>0</v>
          </cell>
          <cell r="CH272">
            <v>10200</v>
          </cell>
          <cell r="CI272">
            <v>5400</v>
          </cell>
          <cell r="CJ272">
            <v>1550820</v>
          </cell>
          <cell r="CK272">
            <v>0</v>
          </cell>
          <cell r="CL272">
            <v>0</v>
          </cell>
        </row>
        <row r="273">
          <cell r="A273" t="str">
            <v>5104010114.101</v>
          </cell>
          <cell r="B273" t="str">
            <v>ค่าธรรมเนียมทางกฎหมาย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57927.73</v>
          </cell>
          <cell r="BA273">
            <v>0</v>
          </cell>
          <cell r="BB273">
            <v>0</v>
          </cell>
          <cell r="BC273">
            <v>3290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10.4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</row>
        <row r="274">
          <cell r="A274" t="str">
            <v>5104010115.101</v>
          </cell>
          <cell r="B274" t="str">
            <v>ค่าธรรมเนียมธนาคาร</v>
          </cell>
          <cell r="C274">
            <v>626</v>
          </cell>
          <cell r="D274">
            <v>30</v>
          </cell>
          <cell r="E274">
            <v>0</v>
          </cell>
          <cell r="F274">
            <v>0</v>
          </cell>
          <cell r="G274">
            <v>6</v>
          </cell>
          <cell r="H274">
            <v>1111</v>
          </cell>
          <cell r="I274">
            <v>25</v>
          </cell>
          <cell r="J274">
            <v>0</v>
          </cell>
          <cell r="K274">
            <v>0</v>
          </cell>
          <cell r="L274">
            <v>0</v>
          </cell>
          <cell r="M274">
            <v>78</v>
          </cell>
          <cell r="N274">
            <v>0</v>
          </cell>
          <cell r="O274">
            <v>202</v>
          </cell>
          <cell r="P274">
            <v>0</v>
          </cell>
          <cell r="Q274">
            <v>0</v>
          </cell>
          <cell r="R274">
            <v>12</v>
          </cell>
          <cell r="S274">
            <v>0</v>
          </cell>
          <cell r="T274">
            <v>0</v>
          </cell>
          <cell r="U274">
            <v>243.9</v>
          </cell>
          <cell r="V274">
            <v>0</v>
          </cell>
          <cell r="W274">
            <v>1598</v>
          </cell>
          <cell r="X274">
            <v>55</v>
          </cell>
          <cell r="Y274">
            <v>0</v>
          </cell>
          <cell r="Z274">
            <v>0</v>
          </cell>
          <cell r="AA274">
            <v>361.94</v>
          </cell>
          <cell r="AB274">
            <v>110</v>
          </cell>
          <cell r="AC274">
            <v>0</v>
          </cell>
          <cell r="AD274">
            <v>280</v>
          </cell>
          <cell r="AE274">
            <v>0</v>
          </cell>
          <cell r="AF274">
            <v>0</v>
          </cell>
          <cell r="AG274">
            <v>0</v>
          </cell>
          <cell r="AH274">
            <v>66</v>
          </cell>
          <cell r="AI274">
            <v>31</v>
          </cell>
          <cell r="AJ274">
            <v>0</v>
          </cell>
          <cell r="AK274">
            <v>2433</v>
          </cell>
          <cell r="AL274">
            <v>0</v>
          </cell>
          <cell r="AM274">
            <v>41.2</v>
          </cell>
          <cell r="AN274">
            <v>0</v>
          </cell>
          <cell r="AO274">
            <v>6</v>
          </cell>
          <cell r="AP274">
            <v>0</v>
          </cell>
          <cell r="AQ274">
            <v>0</v>
          </cell>
          <cell r="AR274">
            <v>278</v>
          </cell>
          <cell r="AS274">
            <v>0</v>
          </cell>
          <cell r="AT274">
            <v>804.61</v>
          </cell>
          <cell r="AU274">
            <v>486</v>
          </cell>
          <cell r="AV274">
            <v>0</v>
          </cell>
          <cell r="AW274">
            <v>0</v>
          </cell>
          <cell r="AX274">
            <v>6</v>
          </cell>
          <cell r="AY274">
            <v>30</v>
          </cell>
          <cell r="AZ274">
            <v>0</v>
          </cell>
          <cell r="BA274">
            <v>392</v>
          </cell>
          <cell r="BB274">
            <v>0</v>
          </cell>
          <cell r="BC274">
            <v>7553.3</v>
          </cell>
          <cell r="BD274">
            <v>0</v>
          </cell>
          <cell r="BE274">
            <v>0</v>
          </cell>
          <cell r="BF274">
            <v>0</v>
          </cell>
          <cell r="BG274">
            <v>21808.15</v>
          </cell>
          <cell r="BH274">
            <v>0</v>
          </cell>
          <cell r="BI274">
            <v>0</v>
          </cell>
          <cell r="BJ274">
            <v>30</v>
          </cell>
          <cell r="BK274">
            <v>0</v>
          </cell>
          <cell r="BL274">
            <v>679</v>
          </cell>
          <cell r="BM274">
            <v>10</v>
          </cell>
          <cell r="BN274">
            <v>114</v>
          </cell>
          <cell r="BO274">
            <v>90</v>
          </cell>
          <cell r="BP274">
            <v>132</v>
          </cell>
          <cell r="BQ274">
            <v>78</v>
          </cell>
          <cell r="BR274">
            <v>82091.31</v>
          </cell>
          <cell r="BS274">
            <v>24</v>
          </cell>
          <cell r="BT274">
            <v>0</v>
          </cell>
          <cell r="BU274">
            <v>136</v>
          </cell>
          <cell r="BV274">
            <v>0</v>
          </cell>
          <cell r="BW274">
            <v>0</v>
          </cell>
          <cell r="BX274">
            <v>2672</v>
          </cell>
          <cell r="BY274">
            <v>306</v>
          </cell>
          <cell r="BZ274">
            <v>6</v>
          </cell>
          <cell r="CA274">
            <v>0</v>
          </cell>
          <cell r="CB274">
            <v>85</v>
          </cell>
          <cell r="CC274">
            <v>0</v>
          </cell>
          <cell r="CD274">
            <v>0</v>
          </cell>
          <cell r="CE274">
            <v>48</v>
          </cell>
          <cell r="CF274">
            <v>145</v>
          </cell>
          <cell r="CG274">
            <v>0</v>
          </cell>
          <cell r="CH274">
            <v>0</v>
          </cell>
          <cell r="CI274">
            <v>0</v>
          </cell>
          <cell r="CJ274">
            <v>584</v>
          </cell>
          <cell r="CK274">
            <v>0</v>
          </cell>
          <cell r="CL274">
            <v>50</v>
          </cell>
        </row>
        <row r="275">
          <cell r="A275" t="str">
            <v>5104020101.101</v>
          </cell>
          <cell r="B275" t="str">
            <v>ค่าไฟฟ้า</v>
          </cell>
          <cell r="C275">
            <v>17838918.120000001</v>
          </cell>
          <cell r="D275">
            <v>2631732.58</v>
          </cell>
          <cell r="E275">
            <v>2156740.8199999998</v>
          </cell>
          <cell r="F275">
            <v>1184284.04</v>
          </cell>
          <cell r="G275">
            <v>892797.51</v>
          </cell>
          <cell r="H275">
            <v>1888850.76</v>
          </cell>
          <cell r="I275">
            <v>1396657.68</v>
          </cell>
          <cell r="J275">
            <v>2932156.37</v>
          </cell>
          <cell r="K275">
            <v>1298563.5900000001</v>
          </cell>
          <cell r="L275">
            <v>1604676.06</v>
          </cell>
          <cell r="M275">
            <v>4320096.9400000004</v>
          </cell>
          <cell r="N275">
            <v>239068.93</v>
          </cell>
          <cell r="O275">
            <v>9681458.5899999999</v>
          </cell>
          <cell r="P275">
            <v>2327825.88</v>
          </cell>
          <cell r="Q275">
            <v>2499311.46</v>
          </cell>
          <cell r="R275">
            <v>3902619.58</v>
          </cell>
          <cell r="S275">
            <v>1919777.79</v>
          </cell>
          <cell r="T275">
            <v>2265696.02</v>
          </cell>
          <cell r="U275">
            <v>2030588.1</v>
          </cell>
          <cell r="V275">
            <v>766985.12</v>
          </cell>
          <cell r="W275">
            <v>19321320.73</v>
          </cell>
          <cell r="X275">
            <v>1277009.06</v>
          </cell>
          <cell r="Y275">
            <v>2376341</v>
          </cell>
          <cell r="Z275">
            <v>1866321.74</v>
          </cell>
          <cell r="AA275">
            <v>731233.68</v>
          </cell>
          <cell r="AB275">
            <v>861492.86</v>
          </cell>
          <cell r="AC275">
            <v>1376829.85</v>
          </cell>
          <cell r="AD275">
            <v>4004196.84</v>
          </cell>
          <cell r="AE275">
            <v>1519565.93</v>
          </cell>
          <cell r="AF275">
            <v>1031222.93</v>
          </cell>
          <cell r="AG275">
            <v>1747468.13</v>
          </cell>
          <cell r="AH275">
            <v>2131536.2999999998</v>
          </cell>
          <cell r="AI275">
            <v>1152209.69</v>
          </cell>
          <cell r="AJ275">
            <v>769696.21</v>
          </cell>
          <cell r="AK275">
            <v>26040204.23</v>
          </cell>
          <cell r="AL275">
            <v>1698217.98</v>
          </cell>
          <cell r="AM275">
            <v>1596982.94</v>
          </cell>
          <cell r="AN275">
            <v>3591423.58</v>
          </cell>
          <cell r="AO275">
            <v>3334411.64</v>
          </cell>
          <cell r="AP275">
            <v>2206379.42</v>
          </cell>
          <cell r="AQ275">
            <v>530878.28</v>
          </cell>
          <cell r="AR275">
            <v>6461314.3499999996</v>
          </cell>
          <cell r="AS275">
            <v>1786779.23</v>
          </cell>
          <cell r="AT275">
            <v>3394536.24</v>
          </cell>
          <cell r="AU275">
            <v>3474726.46</v>
          </cell>
          <cell r="AV275">
            <v>1613693.03</v>
          </cell>
          <cell r="AW275">
            <v>1193026.55</v>
          </cell>
          <cell r="AX275">
            <v>1954618.97</v>
          </cell>
          <cell r="AY275">
            <v>1700634.79</v>
          </cell>
          <cell r="AZ275">
            <v>1460508.59</v>
          </cell>
          <cell r="BA275">
            <v>11405849.949999999</v>
          </cell>
          <cell r="BB275">
            <v>1998359.36</v>
          </cell>
          <cell r="BC275">
            <v>13928393.789999999</v>
          </cell>
          <cell r="BD275">
            <v>3616455.88</v>
          </cell>
          <cell r="BE275">
            <v>1572898.14</v>
          </cell>
          <cell r="BF275">
            <v>1547264.11</v>
          </cell>
          <cell r="BG275">
            <v>11312591.32</v>
          </cell>
          <cell r="BH275">
            <v>954391.47</v>
          </cell>
          <cell r="BI275">
            <v>480883.43</v>
          </cell>
          <cell r="BJ275">
            <v>1064414.6399999999</v>
          </cell>
          <cell r="BK275">
            <v>647907.88</v>
          </cell>
          <cell r="BL275">
            <v>12750114.810000001</v>
          </cell>
          <cell r="BM275">
            <v>3998079.52</v>
          </cell>
          <cell r="BN275">
            <v>2130399.4700000002</v>
          </cell>
          <cell r="BO275">
            <v>3502998.38</v>
          </cell>
          <cell r="BP275">
            <v>2365396.61</v>
          </cell>
          <cell r="BQ275">
            <v>2026428.55</v>
          </cell>
          <cell r="BR275">
            <v>39061321.640000001</v>
          </cell>
          <cell r="BS275">
            <v>2364214.86</v>
          </cell>
          <cell r="BT275">
            <v>2221924.9300000002</v>
          </cell>
          <cell r="BU275">
            <v>9100518.25</v>
          </cell>
          <cell r="BV275">
            <v>832365.23</v>
          </cell>
          <cell r="BW275">
            <v>2003444.3</v>
          </cell>
          <cell r="BX275">
            <v>5436541.9199999999</v>
          </cell>
          <cell r="BY275">
            <v>1565090.24</v>
          </cell>
          <cell r="BZ275">
            <v>1663068.05</v>
          </cell>
          <cell r="CA275">
            <v>2017221.85</v>
          </cell>
          <cell r="CB275">
            <v>2838039.24</v>
          </cell>
          <cell r="CC275">
            <v>4293536.5199999996</v>
          </cell>
          <cell r="CD275">
            <v>2935800.01</v>
          </cell>
          <cell r="CE275">
            <v>4514865.4000000004</v>
          </cell>
          <cell r="CF275">
            <v>1577266.64</v>
          </cell>
          <cell r="CG275">
            <v>1635786.3</v>
          </cell>
          <cell r="CH275">
            <v>1128586.08</v>
          </cell>
          <cell r="CI275">
            <v>1549988.7</v>
          </cell>
          <cell r="CJ275">
            <v>6073871.2300000004</v>
          </cell>
          <cell r="CK275">
            <v>642948.80000000005</v>
          </cell>
          <cell r="CL275">
            <v>631168.1</v>
          </cell>
        </row>
        <row r="276">
          <cell r="A276" t="str">
            <v>5104020103.101</v>
          </cell>
          <cell r="B276" t="str">
            <v>ค่าน้ำประปาและน้ำบาดาล</v>
          </cell>
          <cell r="C276">
            <v>662338.88</v>
          </cell>
          <cell r="D276">
            <v>5290.08</v>
          </cell>
          <cell r="E276">
            <v>8832.75</v>
          </cell>
          <cell r="F276">
            <v>6619.02</v>
          </cell>
          <cell r="G276">
            <v>0</v>
          </cell>
          <cell r="H276">
            <v>4894.18</v>
          </cell>
          <cell r="I276">
            <v>0</v>
          </cell>
          <cell r="J276">
            <v>804892.46</v>
          </cell>
          <cell r="K276">
            <v>708620.2</v>
          </cell>
          <cell r="L276">
            <v>0</v>
          </cell>
          <cell r="M276">
            <v>66583.539999999994</v>
          </cell>
          <cell r="N276">
            <v>0</v>
          </cell>
          <cell r="O276">
            <v>28510.47</v>
          </cell>
          <cell r="P276">
            <v>830728.02</v>
          </cell>
          <cell r="Q276">
            <v>6593.56</v>
          </cell>
          <cell r="R276">
            <v>884</v>
          </cell>
          <cell r="S276">
            <v>705680.64</v>
          </cell>
          <cell r="T276">
            <v>22836.21</v>
          </cell>
          <cell r="U276">
            <v>0</v>
          </cell>
          <cell r="V276">
            <v>0</v>
          </cell>
          <cell r="W276">
            <v>7020178.3499999996</v>
          </cell>
          <cell r="X276">
            <v>27645</v>
          </cell>
          <cell r="Y276">
            <v>20952.810000000001</v>
          </cell>
          <cell r="Z276">
            <v>8988</v>
          </cell>
          <cell r="AA276">
            <v>6420</v>
          </cell>
          <cell r="AB276">
            <v>3295.6</v>
          </cell>
          <cell r="AC276">
            <v>2572.9</v>
          </cell>
          <cell r="AD276">
            <v>604364.51</v>
          </cell>
          <cell r="AE276">
            <v>7085</v>
          </cell>
          <cell r="AF276">
            <v>0</v>
          </cell>
          <cell r="AG276">
            <v>0</v>
          </cell>
          <cell r="AH276">
            <v>601593.31999999995</v>
          </cell>
          <cell r="AI276">
            <v>0</v>
          </cell>
          <cell r="AJ276">
            <v>300</v>
          </cell>
          <cell r="AK276">
            <v>11450511.970000001</v>
          </cell>
          <cell r="AL276">
            <v>64791.37</v>
          </cell>
          <cell r="AM276">
            <v>2948</v>
          </cell>
          <cell r="AN276">
            <v>761856.75</v>
          </cell>
          <cell r="AO276">
            <v>705206.33</v>
          </cell>
          <cell r="AP276">
            <v>1369.6</v>
          </cell>
          <cell r="AQ276">
            <v>0</v>
          </cell>
          <cell r="AR276">
            <v>565216.18999999994</v>
          </cell>
          <cell r="AS276">
            <v>1355</v>
          </cell>
          <cell r="AT276">
            <v>921703.76</v>
          </cell>
          <cell r="AU276">
            <v>0</v>
          </cell>
          <cell r="AV276">
            <v>42770</v>
          </cell>
          <cell r="AW276">
            <v>8774.2099999999991</v>
          </cell>
          <cell r="AX276">
            <v>22600.12</v>
          </cell>
          <cell r="AY276">
            <v>26695.31</v>
          </cell>
          <cell r="AZ276">
            <v>0</v>
          </cell>
          <cell r="BA276">
            <v>3025528.07</v>
          </cell>
          <cell r="BB276">
            <v>0</v>
          </cell>
          <cell r="BC276">
            <v>3037337.09</v>
          </cell>
          <cell r="BD276">
            <v>7996.54</v>
          </cell>
          <cell r="BE276">
            <v>58098.06</v>
          </cell>
          <cell r="BF276">
            <v>66600.56</v>
          </cell>
          <cell r="BG276">
            <v>2697201.06</v>
          </cell>
          <cell r="BH276">
            <v>0</v>
          </cell>
          <cell r="BI276">
            <v>51600.75</v>
          </cell>
          <cell r="BJ276">
            <v>0</v>
          </cell>
          <cell r="BK276">
            <v>0</v>
          </cell>
          <cell r="BL276">
            <v>3908750.32</v>
          </cell>
          <cell r="BM276">
            <v>1143768.05</v>
          </cell>
          <cell r="BN276">
            <v>527578.14</v>
          </cell>
          <cell r="BO276">
            <v>752.64</v>
          </cell>
          <cell r="BP276">
            <v>0</v>
          </cell>
          <cell r="BQ276">
            <v>0</v>
          </cell>
          <cell r="BR276">
            <v>9382013.6300000008</v>
          </cell>
          <cell r="BS276">
            <v>8176.13</v>
          </cell>
          <cell r="BT276">
            <v>7704</v>
          </cell>
          <cell r="BU276">
            <v>2358348.5699999998</v>
          </cell>
          <cell r="BV276">
            <v>10563.68</v>
          </cell>
          <cell r="BW276">
            <v>521978.05</v>
          </cell>
          <cell r="BX276">
            <v>496325.07</v>
          </cell>
          <cell r="BY276">
            <v>4702.4399999999996</v>
          </cell>
          <cell r="BZ276">
            <v>105106</v>
          </cell>
          <cell r="CA276">
            <v>0</v>
          </cell>
          <cell r="CB276">
            <v>54322.93</v>
          </cell>
          <cell r="CC276">
            <v>409656.19</v>
          </cell>
          <cell r="CD276">
            <v>746691.86</v>
          </cell>
          <cell r="CE276">
            <v>586562.68000000005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125988.19</v>
          </cell>
          <cell r="CK276">
            <v>0</v>
          </cell>
          <cell r="CL276">
            <v>0</v>
          </cell>
        </row>
        <row r="277">
          <cell r="A277" t="str">
            <v>5104020105.101</v>
          </cell>
          <cell r="B277" t="str">
            <v>ค่าโทรศัพท์</v>
          </cell>
          <cell r="C277">
            <v>156838.15</v>
          </cell>
          <cell r="D277">
            <v>133745.94</v>
          </cell>
          <cell r="E277">
            <v>42190.1</v>
          </cell>
          <cell r="F277">
            <v>41970.080000000002</v>
          </cell>
          <cell r="G277">
            <v>30505.67</v>
          </cell>
          <cell r="H277">
            <v>104758</v>
          </cell>
          <cell r="I277">
            <v>11021.06</v>
          </cell>
          <cell r="J277">
            <v>35624.910000000003</v>
          </cell>
          <cell r="K277">
            <v>44697.95</v>
          </cell>
          <cell r="L277">
            <v>91562.25</v>
          </cell>
          <cell r="M277">
            <v>94268.14</v>
          </cell>
          <cell r="N277">
            <v>5367.52</v>
          </cell>
          <cell r="O277">
            <v>85689.32</v>
          </cell>
          <cell r="P277">
            <v>92727.66</v>
          </cell>
          <cell r="Q277">
            <v>75159.600000000006</v>
          </cell>
          <cell r="R277">
            <v>0</v>
          </cell>
          <cell r="S277">
            <v>88058.41</v>
          </cell>
          <cell r="T277">
            <v>125273.36</v>
          </cell>
          <cell r="U277">
            <v>119774.57</v>
          </cell>
          <cell r="V277">
            <v>39870.76</v>
          </cell>
          <cell r="W277">
            <v>109346.63</v>
          </cell>
          <cell r="X277">
            <v>21689.08</v>
          </cell>
          <cell r="Y277">
            <v>12890.33</v>
          </cell>
          <cell r="Z277">
            <v>45464.87</v>
          </cell>
          <cell r="AA277">
            <v>32686.65</v>
          </cell>
          <cell r="AB277">
            <v>66277.8</v>
          </cell>
          <cell r="AC277">
            <v>43213.08</v>
          </cell>
          <cell r="AD277">
            <v>100327.7</v>
          </cell>
          <cell r="AE277">
            <v>37558.06</v>
          </cell>
          <cell r="AF277">
            <v>92908.67</v>
          </cell>
          <cell r="AG277">
            <v>39664.71</v>
          </cell>
          <cell r="AH277">
            <v>122935.42</v>
          </cell>
          <cell r="AI277">
            <v>47747.26</v>
          </cell>
          <cell r="AJ277">
            <v>79431</v>
          </cell>
          <cell r="AK277">
            <v>1068064.82</v>
          </cell>
          <cell r="AL277">
            <v>53052.55</v>
          </cell>
          <cell r="AM277">
            <v>48105.2</v>
          </cell>
          <cell r="AN277">
            <v>150906.72</v>
          </cell>
          <cell r="AO277">
            <v>190226.99</v>
          </cell>
          <cell r="AP277">
            <v>183293.1</v>
          </cell>
          <cell r="AQ277">
            <v>30845.19</v>
          </cell>
          <cell r="AR277">
            <v>105714.93</v>
          </cell>
          <cell r="AS277">
            <v>104672.07</v>
          </cell>
          <cell r="AT277">
            <v>126337.91</v>
          </cell>
          <cell r="AU277">
            <v>69114.7</v>
          </cell>
          <cell r="AV277">
            <v>88164.82</v>
          </cell>
          <cell r="AW277">
            <v>57296.5</v>
          </cell>
          <cell r="AX277">
            <v>70956.94</v>
          </cell>
          <cell r="AY277">
            <v>135538.93</v>
          </cell>
          <cell r="AZ277">
            <v>19327.169999999998</v>
          </cell>
          <cell r="BA277">
            <v>295633.09999999998</v>
          </cell>
          <cell r="BB277">
            <v>96933.3</v>
          </cell>
          <cell r="BC277">
            <v>689370.49</v>
          </cell>
          <cell r="BD277">
            <v>180243.93</v>
          </cell>
          <cell r="BE277">
            <v>67027.69</v>
          </cell>
          <cell r="BF277">
            <v>106158.39</v>
          </cell>
          <cell r="BG277">
            <v>254691.14</v>
          </cell>
          <cell r="BH277">
            <v>65085.88</v>
          </cell>
          <cell r="BI277">
            <v>25095.81</v>
          </cell>
          <cell r="BJ277">
            <v>89095.66</v>
          </cell>
          <cell r="BK277">
            <v>78938.58</v>
          </cell>
          <cell r="BL277">
            <v>573493.01</v>
          </cell>
          <cell r="BM277">
            <v>195118.64</v>
          </cell>
          <cell r="BN277">
            <v>69499.06</v>
          </cell>
          <cell r="BO277">
            <v>319340.23</v>
          </cell>
          <cell r="BP277">
            <v>126801.08</v>
          </cell>
          <cell r="BQ277">
            <v>74701.899999999994</v>
          </cell>
          <cell r="BR277">
            <v>1298697.3999999999</v>
          </cell>
          <cell r="BS277">
            <v>138427.10999999999</v>
          </cell>
          <cell r="BT277">
            <v>77969.53</v>
          </cell>
          <cell r="BU277">
            <v>181019.89</v>
          </cell>
          <cell r="BV277">
            <v>25261.13</v>
          </cell>
          <cell r="BW277">
            <v>98521.78</v>
          </cell>
          <cell r="BX277">
            <v>149454.35999999999</v>
          </cell>
          <cell r="BY277">
            <v>99779.35</v>
          </cell>
          <cell r="BZ277">
            <v>31047.11</v>
          </cell>
          <cell r="CA277">
            <v>40661.26</v>
          </cell>
          <cell r="CB277">
            <v>239570.18</v>
          </cell>
          <cell r="CC277">
            <v>232724.49</v>
          </cell>
          <cell r="CD277">
            <v>136149.76999999999</v>
          </cell>
          <cell r="CE277">
            <v>215501.03</v>
          </cell>
          <cell r="CF277">
            <v>41186.980000000003</v>
          </cell>
          <cell r="CG277">
            <v>54612.91</v>
          </cell>
          <cell r="CH277">
            <v>92927.08</v>
          </cell>
          <cell r="CI277">
            <v>87145.67</v>
          </cell>
          <cell r="CJ277">
            <v>237879.41</v>
          </cell>
          <cell r="CK277">
            <v>39037.410000000003</v>
          </cell>
          <cell r="CL277">
            <v>13493.73</v>
          </cell>
        </row>
        <row r="278">
          <cell r="A278" t="str">
            <v>5104020106.101</v>
          </cell>
          <cell r="B278" t="str">
            <v>ค่าบริการสื่อสารและโทรคมนาคม</v>
          </cell>
          <cell r="C278">
            <v>602991.16</v>
          </cell>
          <cell r="D278">
            <v>19881.3</v>
          </cell>
          <cell r="E278">
            <v>151103.26</v>
          </cell>
          <cell r="F278">
            <v>39911</v>
          </cell>
          <cell r="G278">
            <v>38520</v>
          </cell>
          <cell r="H278">
            <v>0</v>
          </cell>
          <cell r="I278">
            <v>39675.599999999999</v>
          </cell>
          <cell r="J278">
            <v>30392.78</v>
          </cell>
          <cell r="K278">
            <v>101474.9</v>
          </cell>
          <cell r="L278">
            <v>74541.38</v>
          </cell>
          <cell r="M278">
            <v>134927</v>
          </cell>
          <cell r="N278">
            <v>21366.83</v>
          </cell>
          <cell r="O278">
            <v>80643.28</v>
          </cell>
          <cell r="P278">
            <v>127972</v>
          </cell>
          <cell r="Q278">
            <v>121081.19</v>
          </cell>
          <cell r="R278">
            <v>277418.82</v>
          </cell>
          <cell r="S278">
            <v>245165</v>
          </cell>
          <cell r="T278">
            <v>79608</v>
          </cell>
          <cell r="U278">
            <v>0</v>
          </cell>
          <cell r="V278">
            <v>77757.08</v>
          </cell>
          <cell r="W278">
            <v>332417.96999999997</v>
          </cell>
          <cell r="X278">
            <v>25565.88</v>
          </cell>
          <cell r="Y278">
            <v>226594.2</v>
          </cell>
          <cell r="Z278">
            <v>68640</v>
          </cell>
          <cell r="AA278">
            <v>73776</v>
          </cell>
          <cell r="AB278">
            <v>23700</v>
          </cell>
          <cell r="AC278">
            <v>11760</v>
          </cell>
          <cell r="AD278">
            <v>125734.21</v>
          </cell>
          <cell r="AE278">
            <v>28380.12</v>
          </cell>
          <cell r="AF278">
            <v>14110.15</v>
          </cell>
          <cell r="AG278">
            <v>51711.97</v>
          </cell>
          <cell r="AH278">
            <v>10860</v>
          </cell>
          <cell r="AI278">
            <v>91752</v>
          </cell>
          <cell r="AJ278">
            <v>53964.28</v>
          </cell>
          <cell r="AK278">
            <v>377929.01</v>
          </cell>
          <cell r="AL278">
            <v>44940</v>
          </cell>
          <cell r="AM278">
            <v>165590</v>
          </cell>
          <cell r="AN278">
            <v>9501.6</v>
          </cell>
          <cell r="AO278">
            <v>32936.559999999998</v>
          </cell>
          <cell r="AP278">
            <v>60990</v>
          </cell>
          <cell r="AQ278">
            <v>67410</v>
          </cell>
          <cell r="AR278">
            <v>243060.74</v>
          </cell>
          <cell r="AS278">
            <v>123799</v>
          </cell>
          <cell r="AT278">
            <v>156012</v>
          </cell>
          <cell r="AU278">
            <v>197923.08</v>
          </cell>
          <cell r="AV278">
            <v>28248</v>
          </cell>
          <cell r="AW278">
            <v>19260</v>
          </cell>
          <cell r="AX278">
            <v>64200</v>
          </cell>
          <cell r="AY278">
            <v>0</v>
          </cell>
          <cell r="AZ278">
            <v>55781.25</v>
          </cell>
          <cell r="BA278">
            <v>259225.24</v>
          </cell>
          <cell r="BB278">
            <v>48123.88</v>
          </cell>
          <cell r="BC278">
            <v>195165.1</v>
          </cell>
          <cell r="BD278">
            <v>235215.96</v>
          </cell>
          <cell r="BE278">
            <v>33598</v>
          </cell>
          <cell r="BF278">
            <v>0</v>
          </cell>
          <cell r="BG278">
            <v>482547.35</v>
          </cell>
          <cell r="BH278">
            <v>0</v>
          </cell>
          <cell r="BI278">
            <v>0</v>
          </cell>
          <cell r="BJ278">
            <v>37450</v>
          </cell>
          <cell r="BK278">
            <v>32100</v>
          </cell>
          <cell r="BL278">
            <v>575763.46</v>
          </cell>
          <cell r="BM278">
            <v>124822.99</v>
          </cell>
          <cell r="BN278">
            <v>139956</v>
          </cell>
          <cell r="BO278">
            <v>0</v>
          </cell>
          <cell r="BP278">
            <v>70587.899999999994</v>
          </cell>
          <cell r="BQ278">
            <v>13910</v>
          </cell>
          <cell r="BR278">
            <v>433864.65</v>
          </cell>
          <cell r="BS278">
            <v>153829.66</v>
          </cell>
          <cell r="BT278">
            <v>25680</v>
          </cell>
          <cell r="BU278">
            <v>160613.15</v>
          </cell>
          <cell r="BV278">
            <v>37706.800000000003</v>
          </cell>
          <cell r="BW278">
            <v>208596</v>
          </cell>
          <cell r="BX278">
            <v>202538.16</v>
          </cell>
          <cell r="BY278">
            <v>47833.8</v>
          </cell>
          <cell r="BZ278">
            <v>122523.09</v>
          </cell>
          <cell r="CA278">
            <v>80249.02</v>
          </cell>
          <cell r="CB278">
            <v>45051.01</v>
          </cell>
          <cell r="CC278">
            <v>120696</v>
          </cell>
          <cell r="CD278">
            <v>75241.52</v>
          </cell>
          <cell r="CE278">
            <v>7992.9</v>
          </cell>
          <cell r="CF278">
            <v>84089.16</v>
          </cell>
          <cell r="CG278">
            <v>48566.46</v>
          </cell>
          <cell r="CH278">
            <v>84037.8</v>
          </cell>
          <cell r="CI278">
            <v>32834.15</v>
          </cell>
          <cell r="CJ278">
            <v>247672.6</v>
          </cell>
          <cell r="CK278">
            <v>82455.58</v>
          </cell>
          <cell r="CL278">
            <v>43939.59</v>
          </cell>
        </row>
        <row r="279">
          <cell r="A279" t="str">
            <v>5104020107.101</v>
          </cell>
          <cell r="B279" t="str">
            <v>ค่าไปรษณีย์และขนส่ง</v>
          </cell>
          <cell r="C279">
            <v>189362</v>
          </cell>
          <cell r="D279">
            <v>14669</v>
          </cell>
          <cell r="E279">
            <v>21556</v>
          </cell>
          <cell r="F279">
            <v>22981</v>
          </cell>
          <cell r="G279">
            <v>2835</v>
          </cell>
          <cell r="H279">
            <v>33481</v>
          </cell>
          <cell r="I279">
            <v>8500</v>
          </cell>
          <cell r="J279">
            <v>18221</v>
          </cell>
          <cell r="K279">
            <v>16359</v>
          </cell>
          <cell r="L279">
            <v>17290</v>
          </cell>
          <cell r="M279">
            <v>29807</v>
          </cell>
          <cell r="N279">
            <v>6000</v>
          </cell>
          <cell r="O279">
            <v>86120</v>
          </cell>
          <cell r="P279">
            <v>15470</v>
          </cell>
          <cell r="Q279">
            <v>36324.699999999997</v>
          </cell>
          <cell r="R279">
            <v>55887.24</v>
          </cell>
          <cell r="S279">
            <v>15300</v>
          </cell>
          <cell r="T279">
            <v>22881</v>
          </cell>
          <cell r="U279">
            <v>17297</v>
          </cell>
          <cell r="V279">
            <v>0</v>
          </cell>
          <cell r="W279">
            <v>155050</v>
          </cell>
          <cell r="X279">
            <v>6518</v>
          </cell>
          <cell r="Y279">
            <v>6453</v>
          </cell>
          <cell r="Z279">
            <v>21755</v>
          </cell>
          <cell r="AA279">
            <v>8978</v>
          </cell>
          <cell r="AB279">
            <v>9689</v>
          </cell>
          <cell r="AC279">
            <v>6731</v>
          </cell>
          <cell r="AD279">
            <v>26525</v>
          </cell>
          <cell r="AE279">
            <v>15685</v>
          </cell>
          <cell r="AF279">
            <v>6470</v>
          </cell>
          <cell r="AG279">
            <v>8764</v>
          </cell>
          <cell r="AH279">
            <v>61188</v>
          </cell>
          <cell r="AI279">
            <v>6045.82</v>
          </cell>
          <cell r="AJ279">
            <v>23684</v>
          </cell>
          <cell r="AK279">
            <v>369802</v>
          </cell>
          <cell r="AL279">
            <v>0</v>
          </cell>
          <cell r="AM279">
            <v>21534</v>
          </cell>
          <cell r="AN279">
            <v>122674</v>
          </cell>
          <cell r="AO279">
            <v>52570</v>
          </cell>
          <cell r="AP279">
            <v>24744</v>
          </cell>
          <cell r="AQ279">
            <v>6386</v>
          </cell>
          <cell r="AR279">
            <v>25419</v>
          </cell>
          <cell r="AS279">
            <v>11127</v>
          </cell>
          <cell r="AT279">
            <v>28311</v>
          </cell>
          <cell r="AU279">
            <v>400</v>
          </cell>
          <cell r="AV279">
            <v>0</v>
          </cell>
          <cell r="AW279">
            <v>0</v>
          </cell>
          <cell r="AX279">
            <v>10039</v>
          </cell>
          <cell r="AY279">
            <v>0</v>
          </cell>
          <cell r="AZ279">
            <v>3562.32</v>
          </cell>
          <cell r="BA279">
            <v>136180</v>
          </cell>
          <cell r="BB279">
            <v>5594</v>
          </cell>
          <cell r="BC279">
            <v>251827</v>
          </cell>
          <cell r="BD279">
            <v>18933</v>
          </cell>
          <cell r="BE279">
            <v>18414</v>
          </cell>
          <cell r="BF279">
            <v>0</v>
          </cell>
          <cell r="BG279">
            <v>183050.3</v>
          </cell>
          <cell r="BH279">
            <v>0</v>
          </cell>
          <cell r="BI279">
            <v>4646</v>
          </cell>
          <cell r="BJ279">
            <v>5095</v>
          </cell>
          <cell r="BK279">
            <v>3598</v>
          </cell>
          <cell r="BL279">
            <v>102857</v>
          </cell>
          <cell r="BM279">
            <v>11907</v>
          </cell>
          <cell r="BN279">
            <v>16847</v>
          </cell>
          <cell r="BO279">
            <v>34674</v>
          </cell>
          <cell r="BP279">
            <v>0</v>
          </cell>
          <cell r="BQ279">
            <v>29118</v>
          </cell>
          <cell r="BR279">
            <v>434863</v>
          </cell>
          <cell r="BS279">
            <v>0</v>
          </cell>
          <cell r="BT279">
            <v>4317</v>
          </cell>
          <cell r="BU279">
            <v>75330</v>
          </cell>
          <cell r="BV279">
            <v>2437</v>
          </cell>
          <cell r="BW279">
            <v>11147.22</v>
          </cell>
          <cell r="BX279">
            <v>24312</v>
          </cell>
          <cell r="BY279">
            <v>6112</v>
          </cell>
          <cell r="BZ279">
            <v>0</v>
          </cell>
          <cell r="CA279">
            <v>2116</v>
          </cell>
          <cell r="CB279">
            <v>10614.9</v>
          </cell>
          <cell r="CC279">
            <v>21844</v>
          </cell>
          <cell r="CD279">
            <v>0</v>
          </cell>
          <cell r="CE279">
            <v>10606</v>
          </cell>
          <cell r="CF279">
            <v>4940.34</v>
          </cell>
          <cell r="CG279">
            <v>2884</v>
          </cell>
          <cell r="CH279">
            <v>0</v>
          </cell>
          <cell r="CI279">
            <v>1693.94</v>
          </cell>
          <cell r="CJ279">
            <v>46622</v>
          </cell>
          <cell r="CK279">
            <v>2660</v>
          </cell>
          <cell r="CL279">
            <v>1336</v>
          </cell>
        </row>
        <row r="280">
          <cell r="A280" t="str">
            <v>5104030202.101</v>
          </cell>
          <cell r="B280" t="str">
            <v>ค่าจ้างที่ปรึกษา</v>
          </cell>
          <cell r="C280">
            <v>0</v>
          </cell>
          <cell r="D280">
            <v>120000</v>
          </cell>
          <cell r="E280">
            <v>0</v>
          </cell>
          <cell r="F280">
            <v>29100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65000</v>
          </cell>
          <cell r="AI280">
            <v>55350</v>
          </cell>
          <cell r="AJ280">
            <v>0</v>
          </cell>
          <cell r="AK280">
            <v>62400</v>
          </cell>
          <cell r="AL280">
            <v>0</v>
          </cell>
          <cell r="AM280">
            <v>0</v>
          </cell>
          <cell r="AN280">
            <v>118900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2765898.4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17350</v>
          </cell>
          <cell r="BP280">
            <v>0</v>
          </cell>
          <cell r="BQ280">
            <v>0</v>
          </cell>
          <cell r="BR280">
            <v>3390000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43800</v>
          </cell>
          <cell r="BZ280">
            <v>0</v>
          </cell>
          <cell r="CA280">
            <v>0</v>
          </cell>
          <cell r="CB280">
            <v>21300</v>
          </cell>
          <cell r="CC280">
            <v>0</v>
          </cell>
          <cell r="CD280">
            <v>8200</v>
          </cell>
          <cell r="CE280">
            <v>28460</v>
          </cell>
          <cell r="CF280">
            <v>0</v>
          </cell>
          <cell r="CG280">
            <v>3000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</row>
        <row r="281">
          <cell r="A281" t="str">
            <v>5104030203.101</v>
          </cell>
          <cell r="B281" t="str">
            <v>ค่าเบี้ยประกันภัย</v>
          </cell>
          <cell r="C281">
            <v>233996.68</v>
          </cell>
          <cell r="D281">
            <v>0</v>
          </cell>
          <cell r="E281">
            <v>47578.46</v>
          </cell>
          <cell r="F281">
            <v>51549.75</v>
          </cell>
          <cell r="G281">
            <v>47600</v>
          </cell>
          <cell r="H281">
            <v>0</v>
          </cell>
          <cell r="I281">
            <v>87186.81</v>
          </cell>
          <cell r="J281">
            <v>0</v>
          </cell>
          <cell r="K281">
            <v>43315.54</v>
          </cell>
          <cell r="L281">
            <v>122416.24</v>
          </cell>
          <cell r="M281">
            <v>61048.480000000003</v>
          </cell>
          <cell r="N281">
            <v>0</v>
          </cell>
          <cell r="O281">
            <v>154452.35999999999</v>
          </cell>
          <cell r="P281">
            <v>50928.79</v>
          </cell>
          <cell r="Q281">
            <v>256163.52</v>
          </cell>
          <cell r="R281">
            <v>165728.01999999999</v>
          </cell>
          <cell r="S281">
            <v>0</v>
          </cell>
          <cell r="T281">
            <v>82161.02</v>
          </cell>
          <cell r="U281">
            <v>69183.44</v>
          </cell>
          <cell r="V281">
            <v>0</v>
          </cell>
          <cell r="W281">
            <v>139895.76</v>
          </cell>
          <cell r="X281">
            <v>53939.98</v>
          </cell>
          <cell r="Y281">
            <v>79720.539999999994</v>
          </cell>
          <cell r="Z281">
            <v>124845.06</v>
          </cell>
          <cell r="AA281">
            <v>73797.899999999994</v>
          </cell>
          <cell r="AB281">
            <v>68581.75</v>
          </cell>
          <cell r="AC281">
            <v>83030.22</v>
          </cell>
          <cell r="AD281">
            <v>226686.99</v>
          </cell>
          <cell r="AE281">
            <v>97842.75</v>
          </cell>
          <cell r="AF281">
            <v>51915.33</v>
          </cell>
          <cell r="AG281">
            <v>95071.23</v>
          </cell>
          <cell r="AH281">
            <v>111174.49</v>
          </cell>
          <cell r="AI281">
            <v>55140.68</v>
          </cell>
          <cell r="AJ281">
            <v>73302.710000000006</v>
          </cell>
          <cell r="AK281">
            <v>196943.61</v>
          </cell>
          <cell r="AL281">
            <v>132137.51</v>
          </cell>
          <cell r="AM281">
            <v>87512.09</v>
          </cell>
          <cell r="AN281">
            <v>113149.29</v>
          </cell>
          <cell r="AO281">
            <v>55800.5</v>
          </cell>
          <cell r="AP281">
            <v>96434.82</v>
          </cell>
          <cell r="AQ281">
            <v>53120.15</v>
          </cell>
          <cell r="AR281">
            <v>131050.39</v>
          </cell>
          <cell r="AS281">
            <v>9567.94</v>
          </cell>
          <cell r="AT281">
            <v>124299.76</v>
          </cell>
          <cell r="AU281">
            <v>123249.21</v>
          </cell>
          <cell r="AV281">
            <v>105948.19</v>
          </cell>
          <cell r="AW281">
            <v>57032.07</v>
          </cell>
          <cell r="AX281">
            <v>64293.09</v>
          </cell>
          <cell r="AY281">
            <v>0</v>
          </cell>
          <cell r="AZ281">
            <v>0</v>
          </cell>
          <cell r="BA281">
            <v>0</v>
          </cell>
          <cell r="BB281">
            <v>79501</v>
          </cell>
          <cell r="BC281">
            <v>124977.02</v>
          </cell>
          <cell r="BD281">
            <v>143029.04</v>
          </cell>
          <cell r="BE281">
            <v>0</v>
          </cell>
          <cell r="BF281">
            <v>71820.399999999994</v>
          </cell>
          <cell r="BG281">
            <v>0</v>
          </cell>
          <cell r="BH281">
            <v>41598.199999999997</v>
          </cell>
          <cell r="BI281">
            <v>9822.2800000000007</v>
          </cell>
          <cell r="BJ281">
            <v>0</v>
          </cell>
          <cell r="BK281">
            <v>81531.86</v>
          </cell>
          <cell r="BL281">
            <v>0</v>
          </cell>
          <cell r="BM281">
            <v>135052.44</v>
          </cell>
          <cell r="BN281">
            <v>103679.79</v>
          </cell>
          <cell r="BO281">
            <v>127086.92</v>
          </cell>
          <cell r="BP281">
            <v>109258.77</v>
          </cell>
          <cell r="BQ281">
            <v>0</v>
          </cell>
          <cell r="BR281">
            <v>148922</v>
          </cell>
          <cell r="BS281">
            <v>0</v>
          </cell>
          <cell r="BT281">
            <v>41105</v>
          </cell>
          <cell r="BU281">
            <v>101091.39</v>
          </cell>
          <cell r="BV281">
            <v>23660.53</v>
          </cell>
          <cell r="BW281">
            <v>60220.76</v>
          </cell>
          <cell r="BX281">
            <v>58885</v>
          </cell>
          <cell r="BY281">
            <v>12825</v>
          </cell>
          <cell r="BZ281">
            <v>115048</v>
          </cell>
          <cell r="CA281">
            <v>52980</v>
          </cell>
          <cell r="CB281">
            <v>31416.93</v>
          </cell>
          <cell r="CC281">
            <v>145700</v>
          </cell>
          <cell r="CD281">
            <v>35575.18</v>
          </cell>
          <cell r="CE281">
            <v>43346</v>
          </cell>
          <cell r="CF281">
            <v>0</v>
          </cell>
          <cell r="CG281">
            <v>0</v>
          </cell>
          <cell r="CH281">
            <v>137349.98000000001</v>
          </cell>
          <cell r="CI281">
            <v>67292.03</v>
          </cell>
          <cell r="CJ281">
            <v>64420</v>
          </cell>
          <cell r="CK281">
            <v>39866.120000000003</v>
          </cell>
          <cell r="CL281">
            <v>41158.25</v>
          </cell>
        </row>
        <row r="282">
          <cell r="A282" t="str">
            <v>5104030205.101</v>
          </cell>
          <cell r="B282" t="str">
            <v>ยาใช้ไป</v>
          </cell>
          <cell r="C282">
            <v>110988461.23999999</v>
          </cell>
          <cell r="D282">
            <v>7346124.7599999998</v>
          </cell>
          <cell r="E282">
            <v>4894933.21</v>
          </cell>
          <cell r="F282">
            <v>6978787.4199999999</v>
          </cell>
          <cell r="G282">
            <v>4200426.91</v>
          </cell>
          <cell r="H282">
            <v>13144814.68</v>
          </cell>
          <cell r="I282">
            <v>10979979.91</v>
          </cell>
          <cell r="J282">
            <v>16953099.93</v>
          </cell>
          <cell r="K282">
            <v>5832081.04</v>
          </cell>
          <cell r="L282">
            <v>10380870.640000001</v>
          </cell>
          <cell r="M282">
            <v>22330106.789999999</v>
          </cell>
          <cell r="N282">
            <v>2961208.59</v>
          </cell>
          <cell r="O282">
            <v>60041846.259999998</v>
          </cell>
          <cell r="P282">
            <v>8917891.6400000006</v>
          </cell>
          <cell r="Q282">
            <v>10328450.210000001</v>
          </cell>
          <cell r="R282">
            <v>20665233.640000001</v>
          </cell>
          <cell r="S282">
            <v>6140757.4000000004</v>
          </cell>
          <cell r="T282">
            <v>11547998.48</v>
          </cell>
          <cell r="U282">
            <v>8285559.0499999998</v>
          </cell>
          <cell r="V282">
            <v>3432050.66</v>
          </cell>
          <cell r="W282">
            <v>199541022.84</v>
          </cell>
          <cell r="X282">
            <v>4702679.95</v>
          </cell>
          <cell r="Y282">
            <v>14943084.5</v>
          </cell>
          <cell r="Z282">
            <v>9299635.5800000001</v>
          </cell>
          <cell r="AA282">
            <v>2760668.8</v>
          </cell>
          <cell r="AB282">
            <v>4860212.8600000003</v>
          </cell>
          <cell r="AC282">
            <v>8304561.1299999999</v>
          </cell>
          <cell r="AD282">
            <v>21581103.359999999</v>
          </cell>
          <cell r="AE282">
            <v>5884788.6600000001</v>
          </cell>
          <cell r="AF282">
            <v>4387366.22</v>
          </cell>
          <cell r="AG282">
            <v>8300832.0800000001</v>
          </cell>
          <cell r="AH282">
            <v>19975007.289999999</v>
          </cell>
          <cell r="AI282">
            <v>6051194.1699999999</v>
          </cell>
          <cell r="AJ282">
            <v>5067393.7</v>
          </cell>
          <cell r="AK282">
            <v>406150203.88999999</v>
          </cell>
          <cell r="AL282">
            <v>5897556.5300000003</v>
          </cell>
          <cell r="AM282">
            <v>5015957.07</v>
          </cell>
          <cell r="AN282">
            <v>25009180.109999999</v>
          </cell>
          <cell r="AO282">
            <v>15285744.93</v>
          </cell>
          <cell r="AP282">
            <v>9300454.3200000003</v>
          </cell>
          <cell r="AQ282">
            <v>2190734.69</v>
          </cell>
          <cell r="AR282">
            <v>30621377.760000002</v>
          </cell>
          <cell r="AS282">
            <v>7176114.5899999999</v>
          </cell>
          <cell r="AT282">
            <v>19940668.02</v>
          </cell>
          <cell r="AU282">
            <v>16585893.32</v>
          </cell>
          <cell r="AV282">
            <v>5882089.9500000002</v>
          </cell>
          <cell r="AW282">
            <v>4205561.75</v>
          </cell>
          <cell r="AX282">
            <v>7437580.7699999996</v>
          </cell>
          <cell r="AY282">
            <v>8304169.7300000004</v>
          </cell>
          <cell r="AZ282">
            <v>4787936.58</v>
          </cell>
          <cell r="BA282">
            <v>72973237.870000005</v>
          </cell>
          <cell r="BB282">
            <v>5718510.4000000004</v>
          </cell>
          <cell r="BC282">
            <v>202703505.15000001</v>
          </cell>
          <cell r="BD282">
            <v>23998389.890000001</v>
          </cell>
          <cell r="BE282">
            <v>5560347.6299999999</v>
          </cell>
          <cell r="BF282">
            <v>4440425.1100000003</v>
          </cell>
          <cell r="BG282">
            <v>70358331.930000007</v>
          </cell>
          <cell r="BH282">
            <v>4099448.44</v>
          </cell>
          <cell r="BI282">
            <v>1521288.1</v>
          </cell>
          <cell r="BJ282">
            <v>4585788.83</v>
          </cell>
          <cell r="BK282">
            <v>3206991.62</v>
          </cell>
          <cell r="BL282">
            <v>91617532.859999999</v>
          </cell>
          <cell r="BM282">
            <v>16685755.630000001</v>
          </cell>
          <cell r="BN282">
            <v>10664313.59</v>
          </cell>
          <cell r="BO282">
            <v>24420686.02</v>
          </cell>
          <cell r="BP282">
            <v>13390457.029999999</v>
          </cell>
          <cell r="BQ282">
            <v>7329736.1200000001</v>
          </cell>
          <cell r="BR282">
            <v>647918206.82000005</v>
          </cell>
          <cell r="BS282">
            <v>12479930.99</v>
          </cell>
          <cell r="BT282">
            <v>7256684.0700000003</v>
          </cell>
          <cell r="BU282">
            <v>51961810.200000003</v>
          </cell>
          <cell r="BV282">
            <v>1334311.44</v>
          </cell>
          <cell r="BW282">
            <v>8690697.75</v>
          </cell>
          <cell r="BX282">
            <v>32358765.640000001</v>
          </cell>
          <cell r="BY282">
            <v>5309167.49</v>
          </cell>
          <cell r="BZ282">
            <v>5200506.7300000004</v>
          </cell>
          <cell r="CA282">
            <v>8261776.2400000002</v>
          </cell>
          <cell r="CB282">
            <v>8849265.3399999999</v>
          </cell>
          <cell r="CC282">
            <v>23425214.300000001</v>
          </cell>
          <cell r="CD282">
            <v>9458660.2400000002</v>
          </cell>
          <cell r="CE282">
            <v>18159474.32</v>
          </cell>
          <cell r="CF282">
            <v>4070506.69</v>
          </cell>
          <cell r="CG282">
            <v>5093854.18</v>
          </cell>
          <cell r="CH282">
            <v>4662453.17</v>
          </cell>
          <cell r="CI282">
            <v>5271649.47</v>
          </cell>
          <cell r="CJ282">
            <v>21560549.02</v>
          </cell>
          <cell r="CK282">
            <v>2237837.33</v>
          </cell>
          <cell r="CL282">
            <v>2127871.88</v>
          </cell>
        </row>
        <row r="283">
          <cell r="A283" t="str">
            <v>5104030205.102</v>
          </cell>
          <cell r="B283" t="str">
            <v>วัสดุเภสัชกรรมใช้ไป</v>
          </cell>
          <cell r="C283">
            <v>0</v>
          </cell>
          <cell r="D283">
            <v>0</v>
          </cell>
          <cell r="E283">
            <v>291585.03000000003</v>
          </cell>
          <cell r="F283">
            <v>248250</v>
          </cell>
          <cell r="G283">
            <v>346518</v>
          </cell>
          <cell r="H283">
            <v>3351600.07</v>
          </cell>
          <cell r="I283">
            <v>264760</v>
          </cell>
          <cell r="J283">
            <v>153685</v>
          </cell>
          <cell r="K283">
            <v>0</v>
          </cell>
          <cell r="L283">
            <v>234515</v>
          </cell>
          <cell r="M283">
            <v>0</v>
          </cell>
          <cell r="N283">
            <v>40031</v>
          </cell>
          <cell r="O283">
            <v>1321108.8</v>
          </cell>
          <cell r="P283">
            <v>0</v>
          </cell>
          <cell r="Q283">
            <v>14487.98</v>
          </cell>
          <cell r="R283">
            <v>4650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10631</v>
          </cell>
          <cell r="AB283">
            <v>905001.89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7133.36</v>
          </cell>
          <cell r="AI283">
            <v>0</v>
          </cell>
          <cell r="AJ283">
            <v>0</v>
          </cell>
          <cell r="AK283">
            <v>2794058.06</v>
          </cell>
          <cell r="AL283">
            <v>2708599.79</v>
          </cell>
          <cell r="AM283">
            <v>987579.64</v>
          </cell>
          <cell r="AN283">
            <v>2636200.58</v>
          </cell>
          <cell r="AO283">
            <v>8372017.0700000003</v>
          </cell>
          <cell r="AP283">
            <v>792256.52</v>
          </cell>
          <cell r="AQ283">
            <v>443468.95</v>
          </cell>
          <cell r="AR283">
            <v>1789262.77</v>
          </cell>
          <cell r="AS283">
            <v>580488.02</v>
          </cell>
          <cell r="AT283">
            <v>0</v>
          </cell>
          <cell r="AU283">
            <v>1084800</v>
          </cell>
          <cell r="AV283">
            <v>1440776.25</v>
          </cell>
          <cell r="AW283">
            <v>11860</v>
          </cell>
          <cell r="AX283">
            <v>1586851.92</v>
          </cell>
          <cell r="AY283">
            <v>2271958.9500000002</v>
          </cell>
          <cell r="AZ283">
            <v>0</v>
          </cell>
          <cell r="BA283">
            <v>6865907.9299999997</v>
          </cell>
          <cell r="BB283">
            <v>0</v>
          </cell>
          <cell r="BC283">
            <v>5724988.0999999996</v>
          </cell>
          <cell r="BD283">
            <v>418602.43</v>
          </cell>
          <cell r="BE283">
            <v>118090</v>
          </cell>
          <cell r="BF283">
            <v>93356</v>
          </cell>
          <cell r="BG283">
            <v>2562032.12</v>
          </cell>
          <cell r="BH283">
            <v>0</v>
          </cell>
          <cell r="BI283">
            <v>0</v>
          </cell>
          <cell r="BJ283">
            <v>100167.95</v>
          </cell>
          <cell r="BK283">
            <v>36400</v>
          </cell>
          <cell r="BL283">
            <v>4622087.6399999997</v>
          </cell>
          <cell r="BM283">
            <v>705222.03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45992118.719999999</v>
          </cell>
          <cell r="BS283">
            <v>817784</v>
          </cell>
          <cell r="BT283">
            <v>207600</v>
          </cell>
          <cell r="BU283">
            <v>0</v>
          </cell>
          <cell r="BV283">
            <v>120390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7950</v>
          </cell>
          <cell r="CD283">
            <v>0</v>
          </cell>
          <cell r="CE283">
            <v>1680880.63</v>
          </cell>
          <cell r="CF283">
            <v>287000</v>
          </cell>
          <cell r="CG283">
            <v>549483.07999999996</v>
          </cell>
          <cell r="CH283">
            <v>416437.29</v>
          </cell>
          <cell r="CI283">
            <v>561377.09</v>
          </cell>
          <cell r="CJ283">
            <v>0</v>
          </cell>
          <cell r="CK283">
            <v>208016.79</v>
          </cell>
          <cell r="CL283">
            <v>100377.68</v>
          </cell>
        </row>
        <row r="284">
          <cell r="A284" t="str">
            <v>5104030205.103</v>
          </cell>
          <cell r="B284" t="str">
            <v>วัสดุทางการแพทย์ทั่วไปใช้ไป</v>
          </cell>
          <cell r="C284">
            <v>51503323.869999997</v>
          </cell>
          <cell r="D284">
            <v>4477637.95</v>
          </cell>
          <cell r="E284">
            <v>1433333.52</v>
          </cell>
          <cell r="F284">
            <v>1684892.21</v>
          </cell>
          <cell r="G284">
            <v>1057593.48</v>
          </cell>
          <cell r="H284">
            <v>1794495.63</v>
          </cell>
          <cell r="I284">
            <v>2534729.65</v>
          </cell>
          <cell r="J284">
            <v>11788178.16</v>
          </cell>
          <cell r="K284">
            <v>1918131.51</v>
          </cell>
          <cell r="L284">
            <v>2259936.33</v>
          </cell>
          <cell r="M284">
            <v>13069245.960000001</v>
          </cell>
          <cell r="N284">
            <v>439745.01</v>
          </cell>
          <cell r="O284">
            <v>28838642.34</v>
          </cell>
          <cell r="P284">
            <v>2459738.58</v>
          </cell>
          <cell r="Q284">
            <v>3435918.71</v>
          </cell>
          <cell r="R284">
            <v>11321965.220000001</v>
          </cell>
          <cell r="S284">
            <v>2840843.45</v>
          </cell>
          <cell r="T284">
            <v>3490035.65</v>
          </cell>
          <cell r="U284">
            <v>2005698.43</v>
          </cell>
          <cell r="V284">
            <v>937233.64</v>
          </cell>
          <cell r="W284">
            <v>96967560.939999998</v>
          </cell>
          <cell r="X284">
            <v>1480935.83</v>
          </cell>
          <cell r="Y284">
            <v>4501031.2</v>
          </cell>
          <cell r="Z284">
            <v>3127016.05</v>
          </cell>
          <cell r="AA284">
            <v>828886.02</v>
          </cell>
          <cell r="AB284">
            <v>469101</v>
          </cell>
          <cell r="AC284">
            <v>3255038.97</v>
          </cell>
          <cell r="AD284">
            <v>8285386.0700000003</v>
          </cell>
          <cell r="AE284">
            <v>3149107.48</v>
          </cell>
          <cell r="AF284">
            <v>2278744.7599999998</v>
          </cell>
          <cell r="AG284">
            <v>2215775.09</v>
          </cell>
          <cell r="AH284">
            <v>5943762.9800000004</v>
          </cell>
          <cell r="AI284">
            <v>2768870.6</v>
          </cell>
          <cell r="AJ284">
            <v>1982961.1</v>
          </cell>
          <cell r="AK284">
            <v>107554684.23</v>
          </cell>
          <cell r="AL284">
            <v>341290</v>
          </cell>
          <cell r="AM284">
            <v>1461814.81</v>
          </cell>
          <cell r="AN284">
            <v>9167452.5</v>
          </cell>
          <cell r="AO284">
            <v>1393646.5</v>
          </cell>
          <cell r="AP284">
            <v>1901715.64</v>
          </cell>
          <cell r="AQ284">
            <v>57310</v>
          </cell>
          <cell r="AR284">
            <v>19049757.739999998</v>
          </cell>
          <cell r="AS284">
            <v>2217390.91</v>
          </cell>
          <cell r="AT284">
            <v>8094765.0599999996</v>
          </cell>
          <cell r="AU284">
            <v>8718125.4700000007</v>
          </cell>
          <cell r="AV284">
            <v>1578941.66</v>
          </cell>
          <cell r="AW284">
            <v>1707456.89</v>
          </cell>
          <cell r="AX284">
            <v>698503.58</v>
          </cell>
          <cell r="AY284">
            <v>1043776.24</v>
          </cell>
          <cell r="AZ284">
            <v>2728881.57</v>
          </cell>
          <cell r="BA284">
            <v>15164038.93</v>
          </cell>
          <cell r="BB284">
            <v>2959424.13</v>
          </cell>
          <cell r="BC284">
            <v>76855746</v>
          </cell>
          <cell r="BD284">
            <v>8240505.9800000004</v>
          </cell>
          <cell r="BE284">
            <v>1231780.79</v>
          </cell>
          <cell r="BF284">
            <v>1502924.49</v>
          </cell>
          <cell r="BG284">
            <v>65762766.979999997</v>
          </cell>
          <cell r="BH284">
            <v>950739.95</v>
          </cell>
          <cell r="BI284">
            <v>350572.04</v>
          </cell>
          <cell r="BJ284">
            <v>1976559.71</v>
          </cell>
          <cell r="BK284">
            <v>1140600.07</v>
          </cell>
          <cell r="BL284">
            <v>49933579.880000003</v>
          </cell>
          <cell r="BM284">
            <v>4270317.75</v>
          </cell>
          <cell r="BN284">
            <v>2871610.32</v>
          </cell>
          <cell r="BO284">
            <v>11506628.6</v>
          </cell>
          <cell r="BP284">
            <v>5005700.8099999996</v>
          </cell>
          <cell r="BQ284">
            <v>6353990.7400000002</v>
          </cell>
          <cell r="BR284">
            <v>313311797.10000002</v>
          </cell>
          <cell r="BS284">
            <v>3935974.37</v>
          </cell>
          <cell r="BT284">
            <v>3124940.79</v>
          </cell>
          <cell r="BU284">
            <v>19678916.719999999</v>
          </cell>
          <cell r="BV284">
            <v>649375.02</v>
          </cell>
          <cell r="BW284">
            <v>2337232</v>
          </cell>
          <cell r="BX284">
            <v>9284185.1999999993</v>
          </cell>
          <cell r="BY284">
            <v>2090852.27</v>
          </cell>
          <cell r="BZ284">
            <v>2226135.66</v>
          </cell>
          <cell r="CA284">
            <v>2695695.31</v>
          </cell>
          <cell r="CB284">
            <v>3609951.02</v>
          </cell>
          <cell r="CC284">
            <v>9247498.7699999996</v>
          </cell>
          <cell r="CD284">
            <v>4011795.7</v>
          </cell>
          <cell r="CE284">
            <v>10559762.470000001</v>
          </cell>
          <cell r="CF284">
            <v>1917522.4</v>
          </cell>
          <cell r="CG284">
            <v>1080714.1399999999</v>
          </cell>
          <cell r="CH284">
            <v>1435224.02</v>
          </cell>
          <cell r="CI284">
            <v>1560285.01</v>
          </cell>
          <cell r="CJ284">
            <v>14130427.789999999</v>
          </cell>
          <cell r="CK284">
            <v>1000644.22</v>
          </cell>
          <cell r="CL284">
            <v>1172565.79</v>
          </cell>
        </row>
        <row r="285">
          <cell r="A285" t="str">
            <v>5104030205.104</v>
          </cell>
          <cell r="B285" t="str">
            <v>วัสดุวิทยาศาสตร์และการแพทย์ใช้ไป</v>
          </cell>
          <cell r="C285">
            <v>25321004.59</v>
          </cell>
          <cell r="D285">
            <v>2998996</v>
          </cell>
          <cell r="E285">
            <v>2348963.7400000002</v>
          </cell>
          <cell r="F285">
            <v>3023343.75</v>
          </cell>
          <cell r="G285">
            <v>1852219</v>
          </cell>
          <cell r="H285">
            <v>2598466.5499999998</v>
          </cell>
          <cell r="I285">
            <v>4285050.1399999997</v>
          </cell>
          <cell r="J285">
            <v>5178796.45</v>
          </cell>
          <cell r="K285">
            <v>3270461.67</v>
          </cell>
          <cell r="L285">
            <v>3487777.01</v>
          </cell>
          <cell r="M285">
            <v>6923899</v>
          </cell>
          <cell r="N285">
            <v>1539870</v>
          </cell>
          <cell r="O285">
            <v>15354134.789999999</v>
          </cell>
          <cell r="P285">
            <v>3744714.49</v>
          </cell>
          <cell r="Q285">
            <v>3149404.6</v>
          </cell>
          <cell r="R285">
            <v>5579672.0499999998</v>
          </cell>
          <cell r="S285">
            <v>2870949.75</v>
          </cell>
          <cell r="T285">
            <v>2275613.6</v>
          </cell>
          <cell r="U285">
            <v>2867880</v>
          </cell>
          <cell r="V285">
            <v>946885</v>
          </cell>
          <cell r="W285">
            <v>31967642.469999999</v>
          </cell>
          <cell r="X285">
            <v>2616922.48</v>
          </cell>
          <cell r="Y285">
            <v>3586393.91</v>
          </cell>
          <cell r="Z285">
            <v>3197882.53</v>
          </cell>
          <cell r="AA285">
            <v>2030608.5</v>
          </cell>
          <cell r="AB285">
            <v>2062394.46</v>
          </cell>
          <cell r="AC285">
            <v>5162227.26</v>
          </cell>
          <cell r="AD285">
            <v>8472572</v>
          </cell>
          <cell r="AE285">
            <v>1960017.98</v>
          </cell>
          <cell r="AF285">
            <v>2595967.54</v>
          </cell>
          <cell r="AG285">
            <v>3853770.9</v>
          </cell>
          <cell r="AH285">
            <v>4715370.05</v>
          </cell>
          <cell r="AI285">
            <v>4078765.19</v>
          </cell>
          <cell r="AJ285">
            <v>1889743.62</v>
          </cell>
          <cell r="AK285">
            <v>50207068.609999999</v>
          </cell>
          <cell r="AL285">
            <v>2349403.6</v>
          </cell>
          <cell r="AM285">
            <v>1947137</v>
          </cell>
          <cell r="AN285">
            <v>6039471.4800000004</v>
          </cell>
          <cell r="AO285">
            <v>9640408.0199999996</v>
          </cell>
          <cell r="AP285">
            <v>4331618.3099999996</v>
          </cell>
          <cell r="AQ285">
            <v>1189226.94</v>
          </cell>
          <cell r="AR285">
            <v>10443289.23</v>
          </cell>
          <cell r="AS285">
            <v>2074880.49</v>
          </cell>
          <cell r="AT285">
            <v>4791314.09</v>
          </cell>
          <cell r="AU285">
            <v>6062445.4100000001</v>
          </cell>
          <cell r="AV285">
            <v>2580378.5499999998</v>
          </cell>
          <cell r="AW285">
            <v>1850682.5</v>
          </cell>
          <cell r="AX285">
            <v>2661999</v>
          </cell>
          <cell r="AY285">
            <v>2695472.25</v>
          </cell>
          <cell r="AZ285">
            <v>2169204.75</v>
          </cell>
          <cell r="BA285">
            <v>23236070.620000001</v>
          </cell>
          <cell r="BB285">
            <v>2257841.2400000002</v>
          </cell>
          <cell r="BC285">
            <v>21420710.469999999</v>
          </cell>
          <cell r="BD285">
            <v>6117532.9699999997</v>
          </cell>
          <cell r="BE285">
            <v>2200325.5</v>
          </cell>
          <cell r="BF285">
            <v>2422055</v>
          </cell>
          <cell r="BG285">
            <v>14876295.189999999</v>
          </cell>
          <cell r="BH285">
            <v>1792229</v>
          </cell>
          <cell r="BI285">
            <v>1054894.22</v>
          </cell>
          <cell r="BJ285">
            <v>2108597.5</v>
          </cell>
          <cell r="BK285">
            <v>436824.93</v>
          </cell>
          <cell r="BL285">
            <v>29551328.960000001</v>
          </cell>
          <cell r="BM285">
            <v>4884803.1500000004</v>
          </cell>
          <cell r="BN285">
            <v>3970328.55</v>
          </cell>
          <cell r="BO285">
            <v>8018115</v>
          </cell>
          <cell r="BP285">
            <v>3964714</v>
          </cell>
          <cell r="BQ285">
            <v>778224.68</v>
          </cell>
          <cell r="BR285">
            <v>77786577.349999994</v>
          </cell>
          <cell r="BS285">
            <v>4412375</v>
          </cell>
          <cell r="BT285">
            <v>3052550.2</v>
          </cell>
          <cell r="BU285">
            <v>16910166.41</v>
          </cell>
          <cell r="BV285">
            <v>672592.45</v>
          </cell>
          <cell r="BW285">
            <v>2792732.91</v>
          </cell>
          <cell r="BX285">
            <v>11918737.800000001</v>
          </cell>
          <cell r="BY285">
            <v>2262027.5</v>
          </cell>
          <cell r="BZ285">
            <v>3153377</v>
          </cell>
          <cell r="CA285">
            <v>2725703.74</v>
          </cell>
          <cell r="CB285">
            <v>3945299</v>
          </cell>
          <cell r="CC285">
            <v>11662548.109999999</v>
          </cell>
          <cell r="CD285">
            <v>4173269.85</v>
          </cell>
          <cell r="CE285">
            <v>7575925.2199999997</v>
          </cell>
          <cell r="CF285">
            <v>1659759.4</v>
          </cell>
          <cell r="CG285">
            <v>2040473.53</v>
          </cell>
          <cell r="CH285">
            <v>1713334.6</v>
          </cell>
          <cell r="CI285">
            <v>1381581.99</v>
          </cell>
          <cell r="CJ285">
            <v>8496990.3900000006</v>
          </cell>
          <cell r="CK285">
            <v>1322881</v>
          </cell>
          <cell r="CL285">
            <v>888359.84</v>
          </cell>
        </row>
        <row r="286">
          <cell r="A286" t="str">
            <v>5104030205.112</v>
          </cell>
          <cell r="B286" t="str">
            <v>วัสดุบริโภคใช้ไป</v>
          </cell>
          <cell r="C286">
            <v>10086666.49</v>
          </cell>
          <cell r="D286">
            <v>356264</v>
          </cell>
          <cell r="E286">
            <v>471304</v>
          </cell>
          <cell r="F286">
            <v>515830</v>
          </cell>
          <cell r="G286">
            <v>155885</v>
          </cell>
          <cell r="H286">
            <v>349974</v>
          </cell>
          <cell r="I286">
            <v>799078.5</v>
          </cell>
          <cell r="J286">
            <v>1193500</v>
          </cell>
          <cell r="K286">
            <v>411720</v>
          </cell>
          <cell r="L286">
            <v>626646.5</v>
          </cell>
          <cell r="M286">
            <v>1498610</v>
          </cell>
          <cell r="N286">
            <v>95832</v>
          </cell>
          <cell r="O286">
            <v>4719983.05</v>
          </cell>
          <cell r="P286">
            <v>779380</v>
          </cell>
          <cell r="Q286">
            <v>964864.5</v>
          </cell>
          <cell r="R286">
            <v>1963658</v>
          </cell>
          <cell r="S286">
            <v>443364.83</v>
          </cell>
          <cell r="T286">
            <v>764613.32</v>
          </cell>
          <cell r="U286">
            <v>472100</v>
          </cell>
          <cell r="V286">
            <v>383020</v>
          </cell>
          <cell r="W286">
            <v>13806841.210000001</v>
          </cell>
          <cell r="X286">
            <v>602215</v>
          </cell>
          <cell r="Y286">
            <v>1695592</v>
          </cell>
          <cell r="Z286">
            <v>1502020</v>
          </cell>
          <cell r="AA286">
            <v>319513</v>
          </cell>
          <cell r="AB286">
            <v>431201</v>
          </cell>
          <cell r="AC286">
            <v>1305734.6000000001</v>
          </cell>
          <cell r="AD286">
            <v>2780120</v>
          </cell>
          <cell r="AE286">
            <v>847214</v>
          </cell>
          <cell r="AF286">
            <v>450559</v>
          </cell>
          <cell r="AG286">
            <v>781872.5</v>
          </cell>
          <cell r="AH286">
            <v>2236203</v>
          </cell>
          <cell r="AI286">
            <v>502756.5</v>
          </cell>
          <cell r="AJ286">
            <v>55379</v>
          </cell>
          <cell r="AK286">
            <v>23631303.190000001</v>
          </cell>
          <cell r="AL286">
            <v>207339</v>
          </cell>
          <cell r="AM286">
            <v>667740</v>
          </cell>
          <cell r="AN286">
            <v>1544209</v>
          </cell>
          <cell r="AO286">
            <v>1477406</v>
          </cell>
          <cell r="AP286">
            <v>763140</v>
          </cell>
          <cell r="AQ286">
            <v>7218</v>
          </cell>
          <cell r="AR286">
            <v>3263659.99</v>
          </cell>
          <cell r="AS286">
            <v>637490</v>
          </cell>
          <cell r="AT286">
            <v>1281434</v>
          </cell>
          <cell r="AU286">
            <v>1839740</v>
          </cell>
          <cell r="AV286">
            <v>742910</v>
          </cell>
          <cell r="AW286">
            <v>656000</v>
          </cell>
          <cell r="AX286">
            <v>23550</v>
          </cell>
          <cell r="AY286">
            <v>493990</v>
          </cell>
          <cell r="AZ286">
            <v>698530</v>
          </cell>
          <cell r="BA286">
            <v>3312139</v>
          </cell>
          <cell r="BB286">
            <v>579680</v>
          </cell>
          <cell r="BC286">
            <v>6019468.2000000002</v>
          </cell>
          <cell r="BD286">
            <v>373873</v>
          </cell>
          <cell r="BE286">
            <v>47200</v>
          </cell>
          <cell r="BF286">
            <v>605250</v>
          </cell>
          <cell r="BG286">
            <v>5323465.5</v>
          </cell>
          <cell r="BH286">
            <v>27873</v>
          </cell>
          <cell r="BI286">
            <v>14335</v>
          </cell>
          <cell r="BJ286">
            <v>40110</v>
          </cell>
          <cell r="BK286">
            <v>22530</v>
          </cell>
          <cell r="BL286">
            <v>5459490.9800000004</v>
          </cell>
          <cell r="BM286">
            <v>1259419</v>
          </cell>
          <cell r="BN286">
            <v>557320</v>
          </cell>
          <cell r="BO286">
            <v>911979</v>
          </cell>
          <cell r="BP286">
            <v>1127551.5</v>
          </cell>
          <cell r="BQ286">
            <v>583591</v>
          </cell>
          <cell r="BR286">
            <v>42567213.979999997</v>
          </cell>
          <cell r="BS286">
            <v>5610</v>
          </cell>
          <cell r="BT286">
            <v>1060165</v>
          </cell>
          <cell r="BU286">
            <v>2712312.1</v>
          </cell>
          <cell r="BV286">
            <v>33420</v>
          </cell>
          <cell r="BW286">
            <v>439357</v>
          </cell>
          <cell r="BX286">
            <v>1734574.9</v>
          </cell>
          <cell r="BY286">
            <v>461930</v>
          </cell>
          <cell r="BZ286">
            <v>386680</v>
          </cell>
          <cell r="CA286">
            <v>377732.5</v>
          </cell>
          <cell r="CB286">
            <v>873670</v>
          </cell>
          <cell r="CC286">
            <v>668090</v>
          </cell>
          <cell r="CD286">
            <v>1686035</v>
          </cell>
          <cell r="CE286">
            <v>903961.75</v>
          </cell>
          <cell r="CF286">
            <v>321452</v>
          </cell>
          <cell r="CG286">
            <v>332104.53000000003</v>
          </cell>
          <cell r="CH286">
            <v>574081</v>
          </cell>
          <cell r="CI286">
            <v>588410</v>
          </cell>
          <cell r="CJ286">
            <v>1855115.3</v>
          </cell>
          <cell r="CK286">
            <v>12180</v>
          </cell>
          <cell r="CL286">
            <v>46391</v>
          </cell>
        </row>
        <row r="287">
          <cell r="A287" t="str">
            <v>5104030205.113</v>
          </cell>
          <cell r="B287" t="str">
            <v>วัสดุเครื่องแต่งกายใช้ไป</v>
          </cell>
          <cell r="C287">
            <v>1394606</v>
          </cell>
          <cell r="D287">
            <v>95300</v>
          </cell>
          <cell r="E287">
            <v>98680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364359</v>
          </cell>
          <cell r="K287">
            <v>22000</v>
          </cell>
          <cell r="L287">
            <v>202936</v>
          </cell>
          <cell r="M287">
            <v>431950</v>
          </cell>
          <cell r="N287">
            <v>0</v>
          </cell>
          <cell r="O287">
            <v>0</v>
          </cell>
          <cell r="P287">
            <v>194165</v>
          </cell>
          <cell r="Q287">
            <v>22200</v>
          </cell>
          <cell r="R287">
            <v>0</v>
          </cell>
          <cell r="S287">
            <v>5500</v>
          </cell>
          <cell r="T287">
            <v>452547.25</v>
          </cell>
          <cell r="U287">
            <v>224600</v>
          </cell>
          <cell r="V287">
            <v>0</v>
          </cell>
          <cell r="W287">
            <v>628645</v>
          </cell>
          <cell r="X287">
            <v>0</v>
          </cell>
          <cell r="Y287">
            <v>759322</v>
          </cell>
          <cell r="Z287">
            <v>20120</v>
          </cell>
          <cell r="AA287">
            <v>38475</v>
          </cell>
          <cell r="AB287">
            <v>295000</v>
          </cell>
          <cell r="AC287">
            <v>172900</v>
          </cell>
          <cell r="AD287">
            <v>75000</v>
          </cell>
          <cell r="AE287">
            <v>0</v>
          </cell>
          <cell r="AF287">
            <v>72220</v>
          </cell>
          <cell r="AG287">
            <v>0</v>
          </cell>
          <cell r="AH287">
            <v>0</v>
          </cell>
          <cell r="AI287">
            <v>251730</v>
          </cell>
          <cell r="AJ287">
            <v>140870</v>
          </cell>
          <cell r="AK287">
            <v>12593858.5</v>
          </cell>
          <cell r="AL287">
            <v>451550</v>
          </cell>
          <cell r="AM287">
            <v>65550</v>
          </cell>
          <cell r="AN287">
            <v>0</v>
          </cell>
          <cell r="AO287">
            <v>351249</v>
          </cell>
          <cell r="AP287">
            <v>312340</v>
          </cell>
          <cell r="AQ287">
            <v>0</v>
          </cell>
          <cell r="AR287">
            <v>1817207</v>
          </cell>
          <cell r="AS287">
            <v>258360</v>
          </cell>
          <cell r="AT287">
            <v>5400</v>
          </cell>
          <cell r="AU287">
            <v>189190</v>
          </cell>
          <cell r="AV287">
            <v>430570</v>
          </cell>
          <cell r="AW287">
            <v>53300</v>
          </cell>
          <cell r="AX287">
            <v>0</v>
          </cell>
          <cell r="AY287">
            <v>200247</v>
          </cell>
          <cell r="AZ287">
            <v>14040</v>
          </cell>
          <cell r="BA287">
            <v>78800</v>
          </cell>
          <cell r="BB287">
            <v>187450</v>
          </cell>
          <cell r="BC287">
            <v>0</v>
          </cell>
          <cell r="BD287">
            <v>10525</v>
          </cell>
          <cell r="BE287">
            <v>395050</v>
          </cell>
          <cell r="BF287">
            <v>0</v>
          </cell>
          <cell r="BG287">
            <v>508541.8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2102151</v>
          </cell>
          <cell r="BM287">
            <v>347370</v>
          </cell>
          <cell r="BN287">
            <v>0</v>
          </cell>
          <cell r="BO287">
            <v>13050</v>
          </cell>
          <cell r="BP287">
            <v>272425</v>
          </cell>
          <cell r="BQ287">
            <v>400</v>
          </cell>
          <cell r="BR287">
            <v>9103774.5600000005</v>
          </cell>
          <cell r="BS287">
            <v>183090</v>
          </cell>
          <cell r="BT287">
            <v>4650</v>
          </cell>
          <cell r="BU287">
            <v>225000</v>
          </cell>
          <cell r="BV287">
            <v>0</v>
          </cell>
          <cell r="BW287">
            <v>17600</v>
          </cell>
          <cell r="BX287">
            <v>427730</v>
          </cell>
          <cell r="BY287">
            <v>66615</v>
          </cell>
          <cell r="BZ287">
            <v>0</v>
          </cell>
          <cell r="CA287">
            <v>34750</v>
          </cell>
          <cell r="CB287">
            <v>581205</v>
          </cell>
          <cell r="CC287">
            <v>215233.2</v>
          </cell>
          <cell r="CD287">
            <v>706791</v>
          </cell>
          <cell r="CE287">
            <v>0</v>
          </cell>
          <cell r="CF287">
            <v>0</v>
          </cell>
          <cell r="CG287">
            <v>13730</v>
          </cell>
          <cell r="CH287">
            <v>30000</v>
          </cell>
          <cell r="CI287">
            <v>14150</v>
          </cell>
          <cell r="CJ287">
            <v>553345</v>
          </cell>
          <cell r="CK287">
            <v>12650</v>
          </cell>
          <cell r="CL287">
            <v>600</v>
          </cell>
        </row>
        <row r="288">
          <cell r="A288" t="str">
            <v>5104030205.117</v>
          </cell>
          <cell r="B288" t="str">
            <v>วัสดุทันตกรรมใช้ไป</v>
          </cell>
          <cell r="C288">
            <v>1016888.88</v>
          </cell>
          <cell r="D288">
            <v>421675.73</v>
          </cell>
          <cell r="E288">
            <v>331872.82</v>
          </cell>
          <cell r="F288">
            <v>345854.73</v>
          </cell>
          <cell r="G288">
            <v>273145.75</v>
          </cell>
          <cell r="H288">
            <v>218512.64000000001</v>
          </cell>
          <cell r="I288">
            <v>1037822.38</v>
          </cell>
          <cell r="J288">
            <v>392271</v>
          </cell>
          <cell r="K288">
            <v>441126.48</v>
          </cell>
          <cell r="L288">
            <v>312824.14</v>
          </cell>
          <cell r="M288">
            <v>1229136</v>
          </cell>
          <cell r="N288">
            <v>149811.5</v>
          </cell>
          <cell r="O288">
            <v>877350.85</v>
          </cell>
          <cell r="P288">
            <v>562279.34</v>
          </cell>
          <cell r="Q288">
            <v>465118.39</v>
          </cell>
          <cell r="R288">
            <v>617922.27</v>
          </cell>
          <cell r="S288">
            <v>729734.7</v>
          </cell>
          <cell r="T288">
            <v>600806.06999999995</v>
          </cell>
          <cell r="U288">
            <v>455039.34</v>
          </cell>
          <cell r="V288">
            <v>161280</v>
          </cell>
          <cell r="W288">
            <v>1588329.44</v>
          </cell>
          <cell r="X288">
            <v>510856.59</v>
          </cell>
          <cell r="Y288">
            <v>1135715.6100000001</v>
          </cell>
          <cell r="Z288">
            <v>309254.01</v>
          </cell>
          <cell r="AA288">
            <v>323168.52</v>
          </cell>
          <cell r="AB288">
            <v>442032.61</v>
          </cell>
          <cell r="AC288">
            <v>267678.43</v>
          </cell>
          <cell r="AD288">
            <v>1157071.2</v>
          </cell>
          <cell r="AE288">
            <v>430043.09</v>
          </cell>
          <cell r="AF288">
            <v>315877.07</v>
          </cell>
          <cell r="AG288">
            <v>292501.67</v>
          </cell>
          <cell r="AH288">
            <v>563666.29</v>
          </cell>
          <cell r="AI288">
            <v>189711.57</v>
          </cell>
          <cell r="AJ288">
            <v>268753.11</v>
          </cell>
          <cell r="AK288">
            <v>2889376.18</v>
          </cell>
          <cell r="AL288">
            <v>381350.45</v>
          </cell>
          <cell r="AM288">
            <v>333009.59999999998</v>
          </cell>
          <cell r="AN288">
            <v>1288051.1200000001</v>
          </cell>
          <cell r="AO288">
            <v>408257</v>
          </cell>
          <cell r="AP288">
            <v>323165.24</v>
          </cell>
          <cell r="AQ288">
            <v>219690.25</v>
          </cell>
          <cell r="AR288">
            <v>2098925.94</v>
          </cell>
          <cell r="AS288">
            <v>460604.45</v>
          </cell>
          <cell r="AT288">
            <v>568705.37</v>
          </cell>
          <cell r="AU288">
            <v>619256.94999999995</v>
          </cell>
          <cell r="AV288">
            <v>324065.67</v>
          </cell>
          <cell r="AW288">
            <v>297840.3</v>
          </cell>
          <cell r="AX288">
            <v>290043.31</v>
          </cell>
          <cell r="AY288">
            <v>660005.05000000005</v>
          </cell>
          <cell r="AZ288">
            <v>453320.2</v>
          </cell>
          <cell r="BA288">
            <v>915709.48</v>
          </cell>
          <cell r="BB288">
            <v>326313.5</v>
          </cell>
          <cell r="BC288">
            <v>2500646.91</v>
          </cell>
          <cell r="BD288">
            <v>866172.3</v>
          </cell>
          <cell r="BE288">
            <v>231504.02</v>
          </cell>
          <cell r="BF288">
            <v>323286</v>
          </cell>
          <cell r="BG288">
            <v>2260015.84</v>
          </cell>
          <cell r="BH288">
            <v>132301.34</v>
          </cell>
          <cell r="BI288">
            <v>139339.9</v>
          </cell>
          <cell r="BJ288">
            <v>1047343.8</v>
          </cell>
          <cell r="BK288">
            <v>77043</v>
          </cell>
          <cell r="BL288">
            <v>1166645.21</v>
          </cell>
          <cell r="BM288">
            <v>1925757.74</v>
          </cell>
          <cell r="BN288">
            <v>462797.26</v>
          </cell>
          <cell r="BO288">
            <v>2432796.58</v>
          </cell>
          <cell r="BP288">
            <v>679267.06</v>
          </cell>
          <cell r="BQ288">
            <v>490130.35</v>
          </cell>
          <cell r="BR288">
            <v>2230284.4</v>
          </cell>
          <cell r="BS288">
            <v>388229.69</v>
          </cell>
          <cell r="BT288">
            <v>621437.13</v>
          </cell>
          <cell r="BU288">
            <v>1457298.33</v>
          </cell>
          <cell r="BV288">
            <v>31375</v>
          </cell>
          <cell r="BW288">
            <v>510948.65</v>
          </cell>
          <cell r="BX288">
            <v>1088476.31</v>
          </cell>
          <cell r="BY288">
            <v>497777.49</v>
          </cell>
          <cell r="BZ288">
            <v>114739.8</v>
          </cell>
          <cell r="CA288">
            <v>335127.81</v>
          </cell>
          <cell r="CB288">
            <v>674410.27</v>
          </cell>
          <cell r="CC288">
            <v>744914.71</v>
          </cell>
          <cell r="CD288">
            <v>360943.5</v>
          </cell>
          <cell r="CE288">
            <v>635907.02</v>
          </cell>
          <cell r="CF288">
            <v>296039.65000000002</v>
          </cell>
          <cell r="CG288">
            <v>238043.96</v>
          </cell>
          <cell r="CH288">
            <v>250715.83</v>
          </cell>
          <cell r="CI288">
            <v>276121.51</v>
          </cell>
          <cell r="CJ288">
            <v>975650.38</v>
          </cell>
          <cell r="CK288">
            <v>100948</v>
          </cell>
          <cell r="CL288">
            <v>299757</v>
          </cell>
        </row>
        <row r="289">
          <cell r="A289" t="str">
            <v>5104030205.118</v>
          </cell>
          <cell r="B289" t="str">
            <v>วัสดุเอกซเรย์ใช้ไป</v>
          </cell>
          <cell r="C289">
            <v>0</v>
          </cell>
          <cell r="D289">
            <v>63695</v>
          </cell>
          <cell r="E289">
            <v>800</v>
          </cell>
          <cell r="F289">
            <v>77250</v>
          </cell>
          <cell r="G289">
            <v>85440</v>
          </cell>
          <cell r="H289">
            <v>0</v>
          </cell>
          <cell r="I289">
            <v>3500</v>
          </cell>
          <cell r="J289">
            <v>0</v>
          </cell>
          <cell r="K289">
            <v>113350</v>
          </cell>
          <cell r="L289">
            <v>155195</v>
          </cell>
          <cell r="M289">
            <v>333561</v>
          </cell>
          <cell r="N289">
            <v>28260</v>
          </cell>
          <cell r="O289">
            <v>0</v>
          </cell>
          <cell r="P289">
            <v>30880</v>
          </cell>
          <cell r="Q289">
            <v>181415</v>
          </cell>
          <cell r="R289">
            <v>31672</v>
          </cell>
          <cell r="S289">
            <v>46420</v>
          </cell>
          <cell r="T289">
            <v>0</v>
          </cell>
          <cell r="U289">
            <v>0</v>
          </cell>
          <cell r="V289">
            <v>93640</v>
          </cell>
          <cell r="W289">
            <v>175730</v>
          </cell>
          <cell r="X289">
            <v>73170</v>
          </cell>
          <cell r="Y289">
            <v>30658</v>
          </cell>
          <cell r="Z289">
            <v>0</v>
          </cell>
          <cell r="AA289">
            <v>59390</v>
          </cell>
          <cell r="AB289">
            <v>65545</v>
          </cell>
          <cell r="AC289">
            <v>0</v>
          </cell>
          <cell r="AD289">
            <v>0</v>
          </cell>
          <cell r="AE289">
            <v>45825</v>
          </cell>
          <cell r="AF289">
            <v>263447.84999999998</v>
          </cell>
          <cell r="AG289">
            <v>3500</v>
          </cell>
          <cell r="AH289">
            <v>0</v>
          </cell>
          <cell r="AI289">
            <v>0</v>
          </cell>
          <cell r="AJ289">
            <v>90540</v>
          </cell>
          <cell r="AK289">
            <v>0</v>
          </cell>
          <cell r="AL289">
            <v>168165</v>
          </cell>
          <cell r="AM289">
            <v>0</v>
          </cell>
          <cell r="AN289">
            <v>301325</v>
          </cell>
          <cell r="AO289">
            <v>408210</v>
          </cell>
          <cell r="AP289">
            <v>79960</v>
          </cell>
          <cell r="AQ289">
            <v>0</v>
          </cell>
          <cell r="AR289">
            <v>0</v>
          </cell>
          <cell r="AS289">
            <v>99415</v>
          </cell>
          <cell r="AT289">
            <v>193260</v>
          </cell>
          <cell r="AU289">
            <v>0</v>
          </cell>
          <cell r="AV289">
            <v>137236</v>
          </cell>
          <cell r="AW289">
            <v>96700</v>
          </cell>
          <cell r="AX289">
            <v>0</v>
          </cell>
          <cell r="AY289">
            <v>23000</v>
          </cell>
          <cell r="AZ289">
            <v>83450</v>
          </cell>
          <cell r="BA289">
            <v>1250850</v>
          </cell>
          <cell r="BB289">
            <v>86665</v>
          </cell>
          <cell r="BC289">
            <v>21220</v>
          </cell>
          <cell r="BD289">
            <v>653900</v>
          </cell>
          <cell r="BE289">
            <v>110545</v>
          </cell>
          <cell r="BF289">
            <v>8310</v>
          </cell>
          <cell r="BG289">
            <v>0</v>
          </cell>
          <cell r="BH289">
            <v>63890</v>
          </cell>
          <cell r="BI289">
            <v>0</v>
          </cell>
          <cell r="BJ289">
            <v>133925</v>
          </cell>
          <cell r="BK289">
            <v>59365.5</v>
          </cell>
          <cell r="BL289">
            <v>78110</v>
          </cell>
          <cell r="BM289">
            <v>66715</v>
          </cell>
          <cell r="BN289">
            <v>131820</v>
          </cell>
          <cell r="BO289">
            <v>0</v>
          </cell>
          <cell r="BP289">
            <v>0</v>
          </cell>
          <cell r="BQ289">
            <v>91705</v>
          </cell>
          <cell r="BR289">
            <v>0</v>
          </cell>
          <cell r="BS289">
            <v>0</v>
          </cell>
          <cell r="BT289">
            <v>0</v>
          </cell>
          <cell r="BU289">
            <v>24817.5</v>
          </cell>
          <cell r="BV289">
            <v>15276</v>
          </cell>
          <cell r="BW289">
            <v>114865</v>
          </cell>
          <cell r="BX289">
            <v>0</v>
          </cell>
          <cell r="BY289">
            <v>23550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140315.64000000001</v>
          </cell>
          <cell r="CG289">
            <v>79075</v>
          </cell>
          <cell r="CH289">
            <v>0</v>
          </cell>
          <cell r="CI289">
            <v>109195</v>
          </cell>
          <cell r="CJ289">
            <v>0</v>
          </cell>
          <cell r="CK289">
            <v>35200</v>
          </cell>
          <cell r="CL289">
            <v>96415</v>
          </cell>
        </row>
        <row r="290">
          <cell r="A290" t="str">
            <v>5104030206.101</v>
          </cell>
          <cell r="B290" t="str">
            <v>ค่าครุภัณฑ์มูลค่าต่ำกว่าเกณฑ์</v>
          </cell>
          <cell r="C290">
            <v>2554818</v>
          </cell>
          <cell r="D290">
            <v>181810</v>
          </cell>
          <cell r="E290">
            <v>183919.86</v>
          </cell>
          <cell r="F290">
            <v>242163</v>
          </cell>
          <cell r="G290">
            <v>253685</v>
          </cell>
          <cell r="H290">
            <v>99705</v>
          </cell>
          <cell r="I290">
            <v>83658</v>
          </cell>
          <cell r="J290">
            <v>212800</v>
          </cell>
          <cell r="K290">
            <v>75160</v>
          </cell>
          <cell r="L290">
            <v>332530</v>
          </cell>
          <cell r="M290">
            <v>675774.5</v>
          </cell>
          <cell r="N290">
            <v>8550</v>
          </cell>
          <cell r="O290">
            <v>1162509</v>
          </cell>
          <cell r="P290">
            <v>332627.09999999998</v>
          </cell>
          <cell r="Q290">
            <v>197670</v>
          </cell>
          <cell r="R290">
            <v>499260</v>
          </cell>
          <cell r="S290">
            <v>31985</v>
          </cell>
          <cell r="T290">
            <v>366989</v>
          </cell>
          <cell r="U290">
            <v>2015</v>
          </cell>
          <cell r="V290">
            <v>55300</v>
          </cell>
          <cell r="W290">
            <v>1389001.04</v>
          </cell>
          <cell r="X290">
            <v>307974</v>
          </cell>
          <cell r="Y290">
            <v>433910</v>
          </cell>
          <cell r="Z290">
            <v>1001448</v>
          </cell>
          <cell r="AA290">
            <v>140540</v>
          </cell>
          <cell r="AB290">
            <v>209110</v>
          </cell>
          <cell r="AC290">
            <v>308301</v>
          </cell>
          <cell r="AD290">
            <v>961790</v>
          </cell>
          <cell r="AE290">
            <v>242480</v>
          </cell>
          <cell r="AF290">
            <v>234840.45</v>
          </cell>
          <cell r="AG290">
            <v>64520</v>
          </cell>
          <cell r="AH290">
            <v>389590</v>
          </cell>
          <cell r="AI290">
            <v>344156</v>
          </cell>
          <cell r="AJ290">
            <v>298535.09999999998</v>
          </cell>
          <cell r="AK290">
            <v>3930426.09</v>
          </cell>
          <cell r="AL290">
            <v>458164</v>
          </cell>
          <cell r="AM290">
            <v>139410</v>
          </cell>
          <cell r="AN290">
            <v>234490</v>
          </cell>
          <cell r="AO290">
            <v>194940</v>
          </cell>
          <cell r="AP290">
            <v>385290</v>
          </cell>
          <cell r="AQ290">
            <v>39685</v>
          </cell>
          <cell r="AR290">
            <v>0</v>
          </cell>
          <cell r="AS290">
            <v>293412.09999999998</v>
          </cell>
          <cell r="AT290">
            <v>164095</v>
          </cell>
          <cell r="AU290">
            <v>575700</v>
          </cell>
          <cell r="AV290">
            <v>125900</v>
          </cell>
          <cell r="AW290">
            <v>137313</v>
          </cell>
          <cell r="AX290">
            <v>49720</v>
          </cell>
          <cell r="AY290">
            <v>157270</v>
          </cell>
          <cell r="AZ290">
            <v>267948</v>
          </cell>
          <cell r="BA290">
            <v>537926</v>
          </cell>
          <cell r="BB290">
            <v>321650</v>
          </cell>
          <cell r="BC290">
            <v>976437</v>
          </cell>
          <cell r="BD290">
            <v>254985</v>
          </cell>
          <cell r="BE290">
            <v>144590</v>
          </cell>
          <cell r="BF290">
            <v>235200</v>
          </cell>
          <cell r="BG290">
            <v>1223199.48</v>
          </cell>
          <cell r="BH290">
            <v>290096</v>
          </cell>
          <cell r="BI290">
            <v>95542.2</v>
          </cell>
          <cell r="BJ290">
            <v>115200</v>
          </cell>
          <cell r="BK290">
            <v>116700</v>
          </cell>
          <cell r="BL290">
            <v>2335957.2999999998</v>
          </cell>
          <cell r="BM290">
            <v>270089</v>
          </cell>
          <cell r="BN290">
            <v>82247</v>
          </cell>
          <cell r="BO290">
            <v>221333.89</v>
          </cell>
          <cell r="BP290">
            <v>0</v>
          </cell>
          <cell r="BQ290">
            <v>0</v>
          </cell>
          <cell r="BR290">
            <v>4497818.5999999996</v>
          </cell>
          <cell r="BS290">
            <v>363915</v>
          </cell>
          <cell r="BT290">
            <v>211295.21</v>
          </cell>
          <cell r="BU290">
            <v>656510</v>
          </cell>
          <cell r="BV290">
            <v>380727</v>
          </cell>
          <cell r="BW290">
            <v>213060.7</v>
          </cell>
          <cell r="BX290">
            <v>298634</v>
          </cell>
          <cell r="BY290">
            <v>283317</v>
          </cell>
          <cell r="BZ290">
            <v>9100</v>
          </cell>
          <cell r="CA290">
            <v>72370</v>
          </cell>
          <cell r="CB290">
            <v>168716</v>
          </cell>
          <cell r="CC290">
            <v>462130</v>
          </cell>
          <cell r="CD290">
            <v>256348.5</v>
          </cell>
          <cell r="CE290">
            <v>284887.5</v>
          </cell>
          <cell r="CF290">
            <v>0</v>
          </cell>
          <cell r="CG290">
            <v>170850</v>
          </cell>
          <cell r="CH290">
            <v>378422.6</v>
          </cell>
          <cell r="CI290">
            <v>313514.01</v>
          </cell>
          <cell r="CJ290">
            <v>978890.5</v>
          </cell>
          <cell r="CK290">
            <v>298575.05</v>
          </cell>
          <cell r="CL290">
            <v>249032</v>
          </cell>
        </row>
        <row r="291">
          <cell r="A291" t="str">
            <v>5104030207.101</v>
          </cell>
          <cell r="B291" t="str">
            <v>ค่าใช้จ่ายในการประชุม</v>
          </cell>
          <cell r="C291">
            <v>0</v>
          </cell>
          <cell r="D291">
            <v>0</v>
          </cell>
          <cell r="E291">
            <v>59934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1000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4975</v>
          </cell>
          <cell r="Z291">
            <v>0</v>
          </cell>
          <cell r="AA291">
            <v>28500</v>
          </cell>
          <cell r="AB291">
            <v>0</v>
          </cell>
          <cell r="AC291">
            <v>68395</v>
          </cell>
          <cell r="AD291">
            <v>3500</v>
          </cell>
          <cell r="AE291">
            <v>3000</v>
          </cell>
          <cell r="AF291">
            <v>54393</v>
          </cell>
          <cell r="AG291">
            <v>54800</v>
          </cell>
          <cell r="AH291">
            <v>0</v>
          </cell>
          <cell r="AI291">
            <v>240092</v>
          </cell>
          <cell r="AJ291">
            <v>26950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1500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31020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9920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1248997</v>
          </cell>
          <cell r="BS291">
            <v>3850</v>
          </cell>
          <cell r="BT291">
            <v>18660</v>
          </cell>
          <cell r="BU291">
            <v>506281.23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5510</v>
          </cell>
          <cell r="CC291">
            <v>45000</v>
          </cell>
          <cell r="CD291">
            <v>0</v>
          </cell>
          <cell r="CE291">
            <v>0</v>
          </cell>
          <cell r="CF291">
            <v>0</v>
          </cell>
          <cell r="CG291">
            <v>3000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</row>
        <row r="292">
          <cell r="A292" t="str">
            <v>5104030208.101</v>
          </cell>
          <cell r="B292" t="str">
            <v>ค่ารับรองและพิธีการ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27350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102500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</row>
        <row r="293">
          <cell r="A293" t="str">
            <v>5104030210.101</v>
          </cell>
          <cell r="B293" t="str">
            <v xml:space="preserve">ค่าเช่าอสังหาริมทรัพย์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48000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72000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276000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107000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480000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83810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80000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</row>
        <row r="294">
          <cell r="A294" t="str">
            <v>5104030212.101</v>
          </cell>
          <cell r="B294" t="str">
            <v xml:space="preserve">ค่าเช่าเบ็ดเตล็ด </v>
          </cell>
          <cell r="C294">
            <v>3698000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480000</v>
          </cell>
          <cell r="J294">
            <v>0</v>
          </cell>
          <cell r="K294">
            <v>0</v>
          </cell>
          <cell r="L294">
            <v>50717.599999999999</v>
          </cell>
          <cell r="M294">
            <v>0</v>
          </cell>
          <cell r="N294">
            <v>0</v>
          </cell>
          <cell r="O294">
            <v>893947.62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80500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745000</v>
          </cell>
          <cell r="AI294">
            <v>0</v>
          </cell>
          <cell r="AJ294">
            <v>2075.8000000000002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3144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1177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2027500</v>
          </cell>
          <cell r="BH294">
            <v>0</v>
          </cell>
          <cell r="BI294">
            <v>0</v>
          </cell>
          <cell r="BJ294">
            <v>0</v>
          </cell>
          <cell r="BK294">
            <v>22470</v>
          </cell>
          <cell r="BL294">
            <v>0</v>
          </cell>
          <cell r="BM294">
            <v>246000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346158</v>
          </cell>
          <cell r="BV294">
            <v>0</v>
          </cell>
          <cell r="BW294">
            <v>0</v>
          </cell>
          <cell r="BX294">
            <v>962050</v>
          </cell>
          <cell r="BY294">
            <v>1284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70000</v>
          </cell>
          <cell r="CF294">
            <v>3210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299852</v>
          </cell>
          <cell r="CL294">
            <v>0</v>
          </cell>
        </row>
        <row r="295">
          <cell r="A295" t="str">
            <v>5104030217.101</v>
          </cell>
          <cell r="B295" t="str">
            <v>เงินชดเชยค่างานสิ่งก่อสร้าง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2230777.5299999998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9248474.5800000001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</row>
        <row r="296">
          <cell r="A296" t="str">
            <v>5104030218.101</v>
          </cell>
          <cell r="B296" t="str">
            <v>ค่าใช้จ่ายผลักส่งเป็นรายได้แผ่นดิน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17.93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350131.84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</row>
        <row r="297">
          <cell r="A297" t="str">
            <v>5104030219.101</v>
          </cell>
          <cell r="B297" t="str">
            <v>ค่าประชาสัมพันธ์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18341.599999999999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22508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24000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</row>
        <row r="298">
          <cell r="A298" t="str">
            <v>5104030220.101</v>
          </cell>
          <cell r="B298" t="str">
            <v>ค่าชดใช้ค่าเสียหาย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</row>
        <row r="299">
          <cell r="A299" t="str">
            <v>5104030299.101</v>
          </cell>
          <cell r="B299" t="str">
            <v>ค่าใช้จ่ายด้านสังคมสงเคราะห์</v>
          </cell>
          <cell r="C299">
            <v>3974977</v>
          </cell>
          <cell r="D299">
            <v>0</v>
          </cell>
          <cell r="E299">
            <v>165267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10968</v>
          </cell>
          <cell r="M299">
            <v>174956.48</v>
          </cell>
          <cell r="N299">
            <v>0</v>
          </cell>
          <cell r="O299">
            <v>188240.75</v>
          </cell>
          <cell r="P299">
            <v>218269.75</v>
          </cell>
          <cell r="Q299">
            <v>44275.1</v>
          </cell>
          <cell r="R299">
            <v>476.75</v>
          </cell>
          <cell r="S299">
            <v>723</v>
          </cell>
          <cell r="T299">
            <v>612813</v>
          </cell>
          <cell r="U299">
            <v>4653</v>
          </cell>
          <cell r="V299">
            <v>38889.74</v>
          </cell>
          <cell r="W299">
            <v>5900269</v>
          </cell>
          <cell r="X299">
            <v>51881</v>
          </cell>
          <cell r="Y299">
            <v>173576</v>
          </cell>
          <cell r="Z299">
            <v>0</v>
          </cell>
          <cell r="AA299">
            <v>34570</v>
          </cell>
          <cell r="AB299">
            <v>758737.44</v>
          </cell>
          <cell r="AC299">
            <v>74860</v>
          </cell>
          <cell r="AD299">
            <v>383257</v>
          </cell>
          <cell r="AE299">
            <v>125590.64</v>
          </cell>
          <cell r="AF299">
            <v>83806</v>
          </cell>
          <cell r="AG299">
            <v>121126</v>
          </cell>
          <cell r="AH299">
            <v>880904.4</v>
          </cell>
          <cell r="AI299">
            <v>0</v>
          </cell>
          <cell r="AJ299">
            <v>68187.75</v>
          </cell>
          <cell r="AK299">
            <v>189626983.25</v>
          </cell>
          <cell r="AL299">
            <v>688097.12</v>
          </cell>
          <cell r="AM299">
            <v>247516</v>
          </cell>
          <cell r="AN299">
            <v>53973</v>
          </cell>
          <cell r="AO299">
            <v>37960.5</v>
          </cell>
          <cell r="AP299">
            <v>339916.74</v>
          </cell>
          <cell r="AQ299">
            <v>285100.79999999999</v>
          </cell>
          <cell r="AR299">
            <v>3020794.27</v>
          </cell>
          <cell r="AS299">
            <v>19539.75</v>
          </cell>
          <cell r="AT299">
            <v>1808220</v>
          </cell>
          <cell r="AU299">
            <v>585797.37</v>
          </cell>
          <cell r="AV299">
            <v>672871.14</v>
          </cell>
          <cell r="AW299">
            <v>0</v>
          </cell>
          <cell r="AX299">
            <v>127125</v>
          </cell>
          <cell r="AY299">
            <v>190091.86</v>
          </cell>
          <cell r="AZ299">
            <v>165062.79999999999</v>
          </cell>
          <cell r="BA299">
            <v>1823932.5</v>
          </cell>
          <cell r="BB299">
            <v>827143.03</v>
          </cell>
          <cell r="BC299">
            <v>1426776.84</v>
          </cell>
          <cell r="BD299">
            <v>229155</v>
          </cell>
          <cell r="BE299">
            <v>145037.25</v>
          </cell>
          <cell r="BF299">
            <v>112290</v>
          </cell>
          <cell r="BG299">
            <v>305368.24</v>
          </cell>
          <cell r="BH299">
            <v>19355.2</v>
          </cell>
          <cell r="BI299">
            <v>7770</v>
          </cell>
          <cell r="BJ299">
            <v>53674</v>
          </cell>
          <cell r="BK299">
            <v>76108</v>
          </cell>
          <cell r="BL299">
            <v>69204</v>
          </cell>
          <cell r="BM299">
            <v>0</v>
          </cell>
          <cell r="BN299">
            <v>0</v>
          </cell>
          <cell r="BO299">
            <v>11641</v>
          </cell>
          <cell r="BP299">
            <v>646361</v>
          </cell>
          <cell r="BQ299">
            <v>1216331</v>
          </cell>
          <cell r="BR299">
            <v>6739043</v>
          </cell>
          <cell r="BS299">
            <v>644471.80000000005</v>
          </cell>
          <cell r="BT299">
            <v>59656.76</v>
          </cell>
          <cell r="BU299">
            <v>74063.48</v>
          </cell>
          <cell r="BV299">
            <v>77918</v>
          </cell>
          <cell r="BW299">
            <v>84911.99</v>
          </cell>
          <cell r="BX299">
            <v>845796.75</v>
          </cell>
          <cell r="BY299">
            <v>579762.42000000004</v>
          </cell>
          <cell r="BZ299">
            <v>63702.75</v>
          </cell>
          <cell r="CA299">
            <v>64056</v>
          </cell>
          <cell r="CB299">
            <v>348034.76</v>
          </cell>
          <cell r="CC299">
            <v>1487260.75</v>
          </cell>
          <cell r="CD299">
            <v>401432.7</v>
          </cell>
          <cell r="CE299">
            <v>1299272.78</v>
          </cell>
          <cell r="CF299">
            <v>940252.92</v>
          </cell>
          <cell r="CG299">
            <v>105730</v>
          </cell>
          <cell r="CH299">
            <v>612020.12</v>
          </cell>
          <cell r="CI299">
            <v>124367</v>
          </cell>
          <cell r="CJ299">
            <v>4798500.87</v>
          </cell>
          <cell r="CK299">
            <v>73714</v>
          </cell>
          <cell r="CL299">
            <v>130912.23</v>
          </cell>
        </row>
        <row r="300">
          <cell r="A300" t="str">
            <v>5104030299.102</v>
          </cell>
          <cell r="B300" t="str">
            <v>ค่าใช้จ่ายตามโครงการ(PP)</v>
          </cell>
          <cell r="C300">
            <v>4530420</v>
          </cell>
          <cell r="D300">
            <v>177800</v>
          </cell>
          <cell r="E300">
            <v>253880</v>
          </cell>
          <cell r="F300">
            <v>344600</v>
          </cell>
          <cell r="G300">
            <v>157500</v>
          </cell>
          <cell r="H300">
            <v>20000</v>
          </cell>
          <cell r="I300">
            <v>0</v>
          </cell>
          <cell r="J300">
            <v>127740</v>
          </cell>
          <cell r="K300">
            <v>858738</v>
          </cell>
          <cell r="L300">
            <v>106330</v>
          </cell>
          <cell r="M300">
            <v>340505</v>
          </cell>
          <cell r="N300">
            <v>58250</v>
          </cell>
          <cell r="O300">
            <v>579594.75</v>
          </cell>
          <cell r="P300">
            <v>1332362</v>
          </cell>
          <cell r="Q300">
            <v>2506663.7799999998</v>
          </cell>
          <cell r="R300">
            <v>584929</v>
          </cell>
          <cell r="S300">
            <v>300215</v>
          </cell>
          <cell r="T300">
            <v>208426</v>
          </cell>
          <cell r="U300">
            <v>57000</v>
          </cell>
          <cell r="V300">
            <v>1163130</v>
          </cell>
          <cell r="W300">
            <v>7800</v>
          </cell>
          <cell r="X300">
            <v>293582</v>
          </cell>
          <cell r="Y300">
            <v>126000</v>
          </cell>
          <cell r="Z300">
            <v>56340</v>
          </cell>
          <cell r="AA300">
            <v>0</v>
          </cell>
          <cell r="AB300">
            <v>0</v>
          </cell>
          <cell r="AC300">
            <v>0</v>
          </cell>
          <cell r="AD300">
            <v>1570930</v>
          </cell>
          <cell r="AE300">
            <v>110000</v>
          </cell>
          <cell r="AF300">
            <v>417310.5</v>
          </cell>
          <cell r="AG300">
            <v>100264</v>
          </cell>
          <cell r="AH300">
            <v>0</v>
          </cell>
          <cell r="AI300">
            <v>320720.56</v>
          </cell>
          <cell r="AJ300">
            <v>123170</v>
          </cell>
          <cell r="AK300">
            <v>1254852.5</v>
          </cell>
          <cell r="AL300">
            <v>96420</v>
          </cell>
          <cell r="AM300">
            <v>234020</v>
          </cell>
          <cell r="AN300">
            <v>425940</v>
          </cell>
          <cell r="AO300">
            <v>1688319</v>
          </cell>
          <cell r="AP300">
            <v>832502</v>
          </cell>
          <cell r="AQ300">
            <v>881581.5</v>
          </cell>
          <cell r="AR300">
            <v>183012</v>
          </cell>
          <cell r="AS300">
            <v>99520</v>
          </cell>
          <cell r="AT300">
            <v>388050</v>
          </cell>
          <cell r="AU300">
            <v>727785</v>
          </cell>
          <cell r="AV300">
            <v>2195954.2000000002</v>
          </cell>
          <cell r="AW300">
            <v>35580</v>
          </cell>
          <cell r="AX300">
            <v>0</v>
          </cell>
          <cell r="AY300">
            <v>24790</v>
          </cell>
          <cell r="AZ300">
            <v>305100</v>
          </cell>
          <cell r="BA300">
            <v>1177680</v>
          </cell>
          <cell r="BB300">
            <v>580490.75</v>
          </cell>
          <cell r="BC300">
            <v>774100</v>
          </cell>
          <cell r="BD300">
            <v>317556.09999999998</v>
          </cell>
          <cell r="BE300">
            <v>842430</v>
          </cell>
          <cell r="BF300">
            <v>1105138</v>
          </cell>
          <cell r="BG300">
            <v>1258458.6000000001</v>
          </cell>
          <cell r="BH300">
            <v>19920</v>
          </cell>
          <cell r="BI300">
            <v>106489</v>
          </cell>
          <cell r="BJ300">
            <v>128250</v>
          </cell>
          <cell r="BK300">
            <v>0</v>
          </cell>
          <cell r="BL300">
            <v>917290</v>
          </cell>
          <cell r="BM300">
            <v>564640</v>
          </cell>
          <cell r="BN300">
            <v>1483614</v>
          </cell>
          <cell r="BO300">
            <v>1143465</v>
          </cell>
          <cell r="BP300">
            <v>1341451</v>
          </cell>
          <cell r="BQ300">
            <v>129212</v>
          </cell>
          <cell r="BR300">
            <v>4062295.2</v>
          </cell>
          <cell r="BS300">
            <v>250889</v>
          </cell>
          <cell r="BT300">
            <v>110780</v>
          </cell>
          <cell r="BU300">
            <v>0</v>
          </cell>
          <cell r="BV300">
            <v>36400</v>
          </cell>
          <cell r="BW300">
            <v>0</v>
          </cell>
          <cell r="BX300">
            <v>0</v>
          </cell>
          <cell r="BY300">
            <v>702940.8</v>
          </cell>
          <cell r="BZ300">
            <v>1137260</v>
          </cell>
          <cell r="CA300">
            <v>126637.5</v>
          </cell>
          <cell r="CB300">
            <v>1254532</v>
          </cell>
          <cell r="CC300">
            <v>1284260</v>
          </cell>
          <cell r="CD300">
            <v>1701212</v>
          </cell>
          <cell r="CE300">
            <v>190000</v>
          </cell>
          <cell r="CF300">
            <v>122070</v>
          </cell>
          <cell r="CG300">
            <v>164220</v>
          </cell>
          <cell r="CH300">
            <v>0</v>
          </cell>
          <cell r="CI300">
            <v>0</v>
          </cell>
          <cell r="CJ300">
            <v>16340</v>
          </cell>
          <cell r="CK300">
            <v>312994</v>
          </cell>
          <cell r="CL300">
            <v>553369.5</v>
          </cell>
        </row>
        <row r="301">
          <cell r="A301" t="str">
            <v>5104030299.103</v>
          </cell>
          <cell r="B301" t="str">
            <v>ค่าใช้จ่ายตามโครงการ</v>
          </cell>
          <cell r="C301">
            <v>4368292</v>
          </cell>
          <cell r="D301">
            <v>166020</v>
          </cell>
          <cell r="E301">
            <v>415555</v>
          </cell>
          <cell r="F301">
            <v>589120</v>
          </cell>
          <cell r="G301">
            <v>277925</v>
          </cell>
          <cell r="H301">
            <v>681531</v>
          </cell>
          <cell r="I301">
            <v>17610</v>
          </cell>
          <cell r="J301">
            <v>585629</v>
          </cell>
          <cell r="K301">
            <v>53110</v>
          </cell>
          <cell r="L301">
            <v>1123845</v>
          </cell>
          <cell r="M301">
            <v>1309060</v>
          </cell>
          <cell r="N301">
            <v>49780</v>
          </cell>
          <cell r="O301">
            <v>1971355.7</v>
          </cell>
          <cell r="P301">
            <v>1350665</v>
          </cell>
          <cell r="Q301">
            <v>4016773.67</v>
          </cell>
          <cell r="R301">
            <v>1138018.2</v>
          </cell>
          <cell r="S301">
            <v>665742</v>
          </cell>
          <cell r="T301">
            <v>1135748</v>
          </cell>
          <cell r="U301">
            <v>744349.6</v>
          </cell>
          <cell r="V301">
            <v>424809</v>
          </cell>
          <cell r="W301">
            <v>6120931.5700000003</v>
          </cell>
          <cell r="X301">
            <v>27200</v>
          </cell>
          <cell r="Y301">
            <v>802211</v>
          </cell>
          <cell r="Z301">
            <v>713564.71</v>
          </cell>
          <cell r="AA301">
            <v>106579</v>
          </cell>
          <cell r="AB301">
            <v>252864</v>
          </cell>
          <cell r="AC301">
            <v>51920</v>
          </cell>
          <cell r="AD301">
            <v>141915</v>
          </cell>
          <cell r="AE301">
            <v>208208</v>
          </cell>
          <cell r="AF301">
            <v>317257</v>
          </cell>
          <cell r="AG301">
            <v>36450</v>
          </cell>
          <cell r="AH301">
            <v>1076166.1000000001</v>
          </cell>
          <cell r="AI301">
            <v>63166</v>
          </cell>
          <cell r="AJ301">
            <v>538186</v>
          </cell>
          <cell r="AK301">
            <v>9885642.5500000007</v>
          </cell>
          <cell r="AL301">
            <v>698349</v>
          </cell>
          <cell r="AM301">
            <v>272612</v>
          </cell>
          <cell r="AN301">
            <v>337367.5</v>
          </cell>
          <cell r="AO301">
            <v>0</v>
          </cell>
          <cell r="AP301">
            <v>352954</v>
          </cell>
          <cell r="AQ301">
            <v>235950</v>
          </cell>
          <cell r="AR301">
            <v>4127901</v>
          </cell>
          <cell r="AS301">
            <v>581263</v>
          </cell>
          <cell r="AT301">
            <v>890798.65</v>
          </cell>
          <cell r="AU301">
            <v>93200</v>
          </cell>
          <cell r="AV301">
            <v>0</v>
          </cell>
          <cell r="AW301">
            <v>1086906.6000000001</v>
          </cell>
          <cell r="AX301">
            <v>1667371.75</v>
          </cell>
          <cell r="AY301">
            <v>517715</v>
          </cell>
          <cell r="AZ301">
            <v>431965</v>
          </cell>
          <cell r="BA301">
            <v>3384187.5</v>
          </cell>
          <cell r="BB301">
            <v>358712</v>
          </cell>
          <cell r="BC301">
            <v>2117231</v>
          </cell>
          <cell r="BD301">
            <v>1576070</v>
          </cell>
          <cell r="BE301">
            <v>791092</v>
          </cell>
          <cell r="BF301">
            <v>1036278.5</v>
          </cell>
          <cell r="BG301">
            <v>13908255</v>
          </cell>
          <cell r="BH301">
            <v>1793879.88</v>
          </cell>
          <cell r="BI301">
            <v>383502</v>
          </cell>
          <cell r="BJ301">
            <v>1544965</v>
          </cell>
          <cell r="BK301">
            <v>201305</v>
          </cell>
          <cell r="BL301">
            <v>2112145.5</v>
          </cell>
          <cell r="BM301">
            <v>3910012.97</v>
          </cell>
          <cell r="BN301">
            <v>1737543</v>
          </cell>
          <cell r="BO301">
            <v>2908718.7</v>
          </cell>
          <cell r="BP301">
            <v>3905217.57</v>
          </cell>
          <cell r="BQ301">
            <v>1652950</v>
          </cell>
          <cell r="BR301">
            <v>5427229.4900000002</v>
          </cell>
          <cell r="BS301">
            <v>967985</v>
          </cell>
          <cell r="BT301">
            <v>2077824.45</v>
          </cell>
          <cell r="BU301">
            <v>4098098</v>
          </cell>
          <cell r="BV301">
            <v>416290</v>
          </cell>
          <cell r="BW301">
            <v>744400</v>
          </cell>
          <cell r="BX301">
            <v>1260896.05</v>
          </cell>
          <cell r="BY301">
            <v>485003</v>
          </cell>
          <cell r="BZ301">
            <v>27679</v>
          </cell>
          <cell r="CA301">
            <v>622105</v>
          </cell>
          <cell r="CB301">
            <v>336515</v>
          </cell>
          <cell r="CC301">
            <v>1783104</v>
          </cell>
          <cell r="CD301">
            <v>475302</v>
          </cell>
          <cell r="CE301">
            <v>3569391.95</v>
          </cell>
          <cell r="CF301">
            <v>335460</v>
          </cell>
          <cell r="CG301">
            <v>559792</v>
          </cell>
          <cell r="CH301">
            <v>601176.85</v>
          </cell>
          <cell r="CI301">
            <v>435115</v>
          </cell>
          <cell r="CJ301">
            <v>7853210.5999999996</v>
          </cell>
          <cell r="CK301">
            <v>178310</v>
          </cell>
          <cell r="CL301">
            <v>829420</v>
          </cell>
        </row>
        <row r="302">
          <cell r="A302" t="str">
            <v>5104030299.104</v>
          </cell>
          <cell r="B302" t="str">
            <v>ค่าใช้สอยอื่นๆ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17200</v>
          </cell>
          <cell r="H302">
            <v>0</v>
          </cell>
          <cell r="I302">
            <v>188797</v>
          </cell>
          <cell r="J302">
            <v>0</v>
          </cell>
          <cell r="K302">
            <v>15500</v>
          </cell>
          <cell r="L302">
            <v>0</v>
          </cell>
          <cell r="M302">
            <v>0</v>
          </cell>
          <cell r="N302">
            <v>0</v>
          </cell>
          <cell r="O302">
            <v>18000</v>
          </cell>
          <cell r="P302">
            <v>12500</v>
          </cell>
          <cell r="Q302">
            <v>0</v>
          </cell>
          <cell r="R302">
            <v>6689.31</v>
          </cell>
          <cell r="S302">
            <v>0</v>
          </cell>
          <cell r="T302">
            <v>0</v>
          </cell>
          <cell r="U302">
            <v>3000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49987</v>
          </cell>
          <cell r="AE302">
            <v>8700</v>
          </cell>
          <cell r="AF302">
            <v>0</v>
          </cell>
          <cell r="AG302">
            <v>0</v>
          </cell>
          <cell r="AH302">
            <v>18200</v>
          </cell>
          <cell r="AI302">
            <v>5545</v>
          </cell>
          <cell r="AJ302">
            <v>0</v>
          </cell>
          <cell r="AK302">
            <v>34837076.469999999</v>
          </cell>
          <cell r="AL302">
            <v>152032.4</v>
          </cell>
          <cell r="AM302">
            <v>14915</v>
          </cell>
          <cell r="AN302">
            <v>0</v>
          </cell>
          <cell r="AO302">
            <v>7370</v>
          </cell>
          <cell r="AP302">
            <v>0</v>
          </cell>
          <cell r="AQ302">
            <v>176272</v>
          </cell>
          <cell r="AR302">
            <v>0</v>
          </cell>
          <cell r="AS302">
            <v>120</v>
          </cell>
          <cell r="AT302">
            <v>0</v>
          </cell>
          <cell r="AU302">
            <v>28850</v>
          </cell>
          <cell r="AV302">
            <v>0</v>
          </cell>
          <cell r="AW302">
            <v>0</v>
          </cell>
          <cell r="AX302">
            <v>173175</v>
          </cell>
          <cell r="AY302">
            <v>163256.79999999999</v>
          </cell>
          <cell r="AZ302">
            <v>18751.16</v>
          </cell>
          <cell r="BA302">
            <v>0</v>
          </cell>
          <cell r="BB302">
            <v>0</v>
          </cell>
          <cell r="BC302">
            <v>23802</v>
          </cell>
          <cell r="BD302">
            <v>10000</v>
          </cell>
          <cell r="BE302">
            <v>0</v>
          </cell>
          <cell r="BF302">
            <v>20790</v>
          </cell>
          <cell r="BG302">
            <v>26610</v>
          </cell>
          <cell r="BH302">
            <v>0</v>
          </cell>
          <cell r="BI302">
            <v>0</v>
          </cell>
          <cell r="BJ302">
            <v>2800</v>
          </cell>
          <cell r="BK302">
            <v>3400</v>
          </cell>
          <cell r="BL302">
            <v>0</v>
          </cell>
          <cell r="BM302">
            <v>75</v>
          </cell>
          <cell r="BN302">
            <v>0</v>
          </cell>
          <cell r="BO302">
            <v>4748</v>
          </cell>
          <cell r="BP302">
            <v>0</v>
          </cell>
          <cell r="BQ302">
            <v>0</v>
          </cell>
          <cell r="BR302">
            <v>0</v>
          </cell>
          <cell r="BS302">
            <v>101145.14</v>
          </cell>
          <cell r="BT302">
            <v>0</v>
          </cell>
          <cell r="BU302">
            <v>0</v>
          </cell>
          <cell r="BV302">
            <v>13500</v>
          </cell>
          <cell r="BW302">
            <v>0</v>
          </cell>
          <cell r="BX302">
            <v>203621</v>
          </cell>
          <cell r="BY302">
            <v>0</v>
          </cell>
          <cell r="BZ302">
            <v>0</v>
          </cell>
          <cell r="CA302">
            <v>0</v>
          </cell>
          <cell r="CB302">
            <v>3300</v>
          </cell>
          <cell r="CC302">
            <v>44260</v>
          </cell>
          <cell r="CD302">
            <v>0</v>
          </cell>
          <cell r="CE302">
            <v>0</v>
          </cell>
          <cell r="CF302">
            <v>15000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13807.64</v>
          </cell>
          <cell r="CL302">
            <v>0</v>
          </cell>
        </row>
        <row r="303">
          <cell r="A303" t="str">
            <v>5104030299.202</v>
          </cell>
          <cell r="B303" t="str">
            <v>ค่ารักษาตามจ่าย UC ในสังกัด สธ.</v>
          </cell>
          <cell r="C303">
            <v>4344354</v>
          </cell>
          <cell r="D303">
            <v>1816056.65</v>
          </cell>
          <cell r="E303">
            <v>4830824.8</v>
          </cell>
          <cell r="F303">
            <v>2766790.98</v>
          </cell>
          <cell r="G303">
            <v>527127</v>
          </cell>
          <cell r="H303">
            <v>4275689.5999999996</v>
          </cell>
          <cell r="I303">
            <v>4087188.5</v>
          </cell>
          <cell r="J303">
            <v>3494833.5</v>
          </cell>
          <cell r="K303">
            <v>898528.2</v>
          </cell>
          <cell r="L303">
            <v>1912695.96</v>
          </cell>
          <cell r="M303">
            <v>5422892.5</v>
          </cell>
          <cell r="N303">
            <v>0</v>
          </cell>
          <cell r="O303">
            <v>5147947</v>
          </cell>
          <cell r="P303">
            <v>5913716.3499999996</v>
          </cell>
          <cell r="Q303">
            <v>6082706.3499999996</v>
          </cell>
          <cell r="R303">
            <v>3459397.25</v>
          </cell>
          <cell r="S303">
            <v>1268686.5</v>
          </cell>
          <cell r="T303">
            <v>971224.25</v>
          </cell>
          <cell r="U303">
            <v>2415770.5</v>
          </cell>
          <cell r="V303">
            <v>816432.89</v>
          </cell>
          <cell r="W303">
            <v>2629156.77</v>
          </cell>
          <cell r="X303">
            <v>235338.75</v>
          </cell>
          <cell r="Y303">
            <v>282405.59999999998</v>
          </cell>
          <cell r="Z303">
            <v>540453.5</v>
          </cell>
          <cell r="AA303">
            <v>82121.5</v>
          </cell>
          <cell r="AB303">
            <v>208856.5</v>
          </cell>
          <cell r="AC303">
            <v>213928.75</v>
          </cell>
          <cell r="AD303">
            <v>1369667</v>
          </cell>
          <cell r="AE303">
            <v>80931.25</v>
          </cell>
          <cell r="AF303">
            <v>435885.51</v>
          </cell>
          <cell r="AG303">
            <v>315204.78000000003</v>
          </cell>
          <cell r="AH303">
            <v>410636</v>
          </cell>
          <cell r="AI303">
            <v>295140.25</v>
          </cell>
          <cell r="AJ303">
            <v>202293.5</v>
          </cell>
          <cell r="AK303">
            <v>3131831.22</v>
          </cell>
          <cell r="AL303">
            <v>4691432</v>
          </cell>
          <cell r="AM303">
            <v>2329335</v>
          </cell>
          <cell r="AN303">
            <v>5766863.1299999999</v>
          </cell>
          <cell r="AO303">
            <v>4252301.5</v>
          </cell>
          <cell r="AP303">
            <v>4644274.25</v>
          </cell>
          <cell r="AQ303">
            <v>2088715.2</v>
          </cell>
          <cell r="AR303">
            <v>2831098.43</v>
          </cell>
          <cell r="AS303">
            <v>606280</v>
          </cell>
          <cell r="AT303">
            <v>3212964</v>
          </cell>
          <cell r="AU303">
            <v>6502406.2599999998</v>
          </cell>
          <cell r="AV303">
            <v>3854291</v>
          </cell>
          <cell r="AW303">
            <v>970924.5</v>
          </cell>
          <cell r="AX303">
            <v>1670762.05</v>
          </cell>
          <cell r="AY303">
            <v>844781</v>
          </cell>
          <cell r="AZ303">
            <v>4171665.56</v>
          </cell>
          <cell r="BA303">
            <v>4969028.29</v>
          </cell>
          <cell r="BB303">
            <v>6490706</v>
          </cell>
          <cell r="BC303">
            <v>2089942.5</v>
          </cell>
          <cell r="BD303">
            <v>8018785.9400000004</v>
          </cell>
          <cell r="BE303">
            <v>654387.5</v>
          </cell>
          <cell r="BF303">
            <v>1507947.5</v>
          </cell>
          <cell r="BG303">
            <v>2323702.0499999998</v>
          </cell>
          <cell r="BH303">
            <v>1492627.5</v>
          </cell>
          <cell r="BI303">
            <v>5200101.25</v>
          </cell>
          <cell r="BJ303">
            <v>3214403.75</v>
          </cell>
          <cell r="BK303">
            <v>8109218</v>
          </cell>
          <cell r="BL303">
            <v>698399</v>
          </cell>
          <cell r="BM303">
            <v>12286499.85</v>
          </cell>
          <cell r="BN303">
            <v>7909573.1600000001</v>
          </cell>
          <cell r="BO303">
            <v>7657293.4800000004</v>
          </cell>
          <cell r="BP303">
            <v>2580549.25</v>
          </cell>
          <cell r="BQ303">
            <v>3144715.9</v>
          </cell>
          <cell r="BR303">
            <v>336719</v>
          </cell>
          <cell r="BS303">
            <v>12169303.75</v>
          </cell>
          <cell r="BT303">
            <v>10455740.5</v>
          </cell>
          <cell r="BU303">
            <v>13180034.5</v>
          </cell>
          <cell r="BV303">
            <v>1529918</v>
          </cell>
          <cell r="BW303">
            <v>8474570.8000000007</v>
          </cell>
          <cell r="BX303">
            <v>15121132</v>
          </cell>
          <cell r="BY303">
            <v>4656697</v>
          </cell>
          <cell r="BZ303">
            <v>2212642</v>
          </cell>
          <cell r="CA303">
            <v>6990142.25</v>
          </cell>
          <cell r="CB303">
            <v>8038364.5</v>
          </cell>
          <cell r="CC303">
            <v>14557909</v>
          </cell>
          <cell r="CD303">
            <v>7391510.0999999996</v>
          </cell>
          <cell r="CE303">
            <v>11573939.9</v>
          </cell>
          <cell r="CF303">
            <v>5490530.25</v>
          </cell>
          <cell r="CG303">
            <v>2355218</v>
          </cell>
          <cell r="CH303">
            <v>1846805.4</v>
          </cell>
          <cell r="CI303">
            <v>2742119.9</v>
          </cell>
          <cell r="CJ303">
            <v>15537813</v>
          </cell>
          <cell r="CK303">
            <v>5668724.1699999999</v>
          </cell>
          <cell r="CL303">
            <v>5691205.7300000004</v>
          </cell>
        </row>
        <row r="304">
          <cell r="A304" t="str">
            <v>5104030299.203</v>
          </cell>
          <cell r="B304" t="str">
            <v>ค่ารักษาตามจ่าย UC นอกสังกัด สธ.</v>
          </cell>
          <cell r="C304">
            <v>372200</v>
          </cell>
          <cell r="D304">
            <v>188221</v>
          </cell>
          <cell r="E304">
            <v>1732695.75</v>
          </cell>
          <cell r="F304">
            <v>387122</v>
          </cell>
          <cell r="G304">
            <v>0</v>
          </cell>
          <cell r="H304">
            <v>621061</v>
          </cell>
          <cell r="I304">
            <v>572338.30000000005</v>
          </cell>
          <cell r="J304">
            <v>642196.75</v>
          </cell>
          <cell r="K304">
            <v>95513</v>
          </cell>
          <cell r="L304">
            <v>149212</v>
          </cell>
          <cell r="M304">
            <v>1995820.85</v>
          </cell>
          <cell r="N304">
            <v>0</v>
          </cell>
          <cell r="O304">
            <v>2193404.5499999998</v>
          </cell>
          <cell r="P304">
            <v>1534389.55</v>
          </cell>
          <cell r="Q304">
            <v>506893.05</v>
          </cell>
          <cell r="R304">
            <v>883484.25</v>
          </cell>
          <cell r="S304">
            <v>132157</v>
          </cell>
          <cell r="T304">
            <v>479360</v>
          </cell>
          <cell r="U304">
            <v>107566.3</v>
          </cell>
          <cell r="V304">
            <v>0</v>
          </cell>
          <cell r="W304">
            <v>0</v>
          </cell>
          <cell r="X304">
            <v>953084.25</v>
          </cell>
          <cell r="Y304">
            <v>0</v>
          </cell>
          <cell r="Z304">
            <v>918156.1</v>
          </cell>
          <cell r="AA304">
            <v>203571.25</v>
          </cell>
          <cell r="AB304">
            <v>540722.30000000005</v>
          </cell>
          <cell r="AC304">
            <v>434056.3</v>
          </cell>
          <cell r="AD304">
            <v>3363484.39</v>
          </cell>
          <cell r="AE304">
            <v>604214.46</v>
          </cell>
          <cell r="AF304">
            <v>496270.75</v>
          </cell>
          <cell r="AG304">
            <v>530979.25</v>
          </cell>
          <cell r="AH304">
            <v>1343543.87</v>
          </cell>
          <cell r="AI304">
            <v>739138.35</v>
          </cell>
          <cell r="AJ304">
            <v>1027988.2</v>
          </cell>
          <cell r="AK304">
            <v>237464.8</v>
          </cell>
          <cell r="AL304">
            <v>37209.5</v>
          </cell>
          <cell r="AM304">
            <v>1398</v>
          </cell>
          <cell r="AN304">
            <v>593979</v>
          </cell>
          <cell r="AO304">
            <v>1984598.94</v>
          </cell>
          <cell r="AP304">
            <v>460802.25</v>
          </cell>
          <cell r="AQ304">
            <v>25605</v>
          </cell>
          <cell r="AR304">
            <v>7280</v>
          </cell>
          <cell r="AS304">
            <v>503251.75</v>
          </cell>
          <cell r="AT304">
            <v>484644.33</v>
          </cell>
          <cell r="AU304">
            <v>2033561.45</v>
          </cell>
          <cell r="AV304">
            <v>188606.75</v>
          </cell>
          <cell r="AW304">
            <v>164698.25</v>
          </cell>
          <cell r="AX304">
            <v>1387</v>
          </cell>
          <cell r="AY304">
            <v>462599.45</v>
          </cell>
          <cell r="AZ304">
            <v>330616.5</v>
          </cell>
          <cell r="BA304">
            <v>0</v>
          </cell>
          <cell r="BB304">
            <v>437752.5</v>
          </cell>
          <cell r="BC304">
            <v>2417739.38</v>
          </cell>
          <cell r="BD304">
            <v>1868335.35</v>
          </cell>
          <cell r="BE304">
            <v>460900.25</v>
          </cell>
          <cell r="BF304">
            <v>0</v>
          </cell>
          <cell r="BG304">
            <v>1994739.65</v>
          </cell>
          <cell r="BH304">
            <v>133136.75</v>
          </cell>
          <cell r="BI304">
            <v>261146</v>
          </cell>
          <cell r="BJ304">
            <v>1526455</v>
          </cell>
          <cell r="BK304">
            <v>575573.75</v>
          </cell>
          <cell r="BL304">
            <v>1278340.95</v>
          </cell>
          <cell r="BM304">
            <v>0</v>
          </cell>
          <cell r="BN304">
            <v>0</v>
          </cell>
          <cell r="BO304">
            <v>541223.05000000005</v>
          </cell>
          <cell r="BP304">
            <v>0</v>
          </cell>
          <cell r="BQ304">
            <v>0</v>
          </cell>
          <cell r="BR304">
            <v>5493454.5800000001</v>
          </cell>
          <cell r="BS304">
            <v>145040.75</v>
          </cell>
          <cell r="BT304">
            <v>30342</v>
          </cell>
          <cell r="BU304">
            <v>2339529.6</v>
          </cell>
          <cell r="BV304">
            <v>59995.75</v>
          </cell>
          <cell r="BW304">
            <v>689367.05</v>
          </cell>
          <cell r="BX304">
            <v>1818190.4</v>
          </cell>
          <cell r="BY304">
            <v>218569.22</v>
          </cell>
          <cell r="BZ304">
            <v>369017.3</v>
          </cell>
          <cell r="CA304">
            <v>830804.75</v>
          </cell>
          <cell r="CB304">
            <v>827769.85</v>
          </cell>
          <cell r="CC304">
            <v>1480886.83</v>
          </cell>
          <cell r="CD304">
            <v>331213.5</v>
          </cell>
          <cell r="CE304">
            <v>1214057.45</v>
          </cell>
          <cell r="CF304">
            <v>29618.25</v>
          </cell>
          <cell r="CG304">
            <v>236839.6</v>
          </cell>
          <cell r="CH304">
            <v>354179.5</v>
          </cell>
          <cell r="CI304">
            <v>219215.3</v>
          </cell>
          <cell r="CJ304">
            <v>1548176</v>
          </cell>
          <cell r="CK304">
            <v>367299.97</v>
          </cell>
          <cell r="CL304">
            <v>530375.26</v>
          </cell>
        </row>
        <row r="305">
          <cell r="A305" t="str">
            <v>5104030299.502</v>
          </cell>
          <cell r="B305" t="str">
            <v>ค่าใช้จ่ายตามโครง การ (P&amp;P) แรงงานต่างด้าว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2520</v>
          </cell>
          <cell r="J305">
            <v>52388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56220.12</v>
          </cell>
          <cell r="P305">
            <v>0</v>
          </cell>
          <cell r="Q305">
            <v>0</v>
          </cell>
          <cell r="R305">
            <v>1440</v>
          </cell>
          <cell r="S305">
            <v>16200</v>
          </cell>
          <cell r="T305">
            <v>0</v>
          </cell>
          <cell r="U305">
            <v>0</v>
          </cell>
          <cell r="V305">
            <v>3975.8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9652.7999999999993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50</v>
          </cell>
          <cell r="BD305">
            <v>0</v>
          </cell>
          <cell r="BE305">
            <v>0</v>
          </cell>
          <cell r="BF305">
            <v>61105.86</v>
          </cell>
          <cell r="BG305">
            <v>0</v>
          </cell>
          <cell r="BH305">
            <v>92386.89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2780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6385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</row>
        <row r="306">
          <cell r="A306" t="str">
            <v>5104030299.701</v>
          </cell>
          <cell r="B306" t="str">
            <v>ค่าใช้จ่ายตามโครง การ (P&amp;P) บุคคลที่มีปัญหาสถานะและสิทธิ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1400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32677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</row>
        <row r="307">
          <cell r="A307" t="str">
            <v>5104030299.702</v>
          </cell>
          <cell r="B307" t="str">
            <v>ค่ารักษาตามจ่ายบุคคลที่มีปัญหาสถานะและสิทธิ</v>
          </cell>
          <cell r="C307">
            <v>3180</v>
          </cell>
          <cell r="D307">
            <v>0</v>
          </cell>
          <cell r="E307">
            <v>0</v>
          </cell>
          <cell r="F307">
            <v>7302.5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970</v>
          </cell>
          <cell r="L307">
            <v>0</v>
          </cell>
          <cell r="M307">
            <v>5074</v>
          </cell>
          <cell r="N307">
            <v>0</v>
          </cell>
          <cell r="O307">
            <v>5970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1010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13812.5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30558.5</v>
          </cell>
          <cell r="BD307">
            <v>59636</v>
          </cell>
          <cell r="BE307">
            <v>57429.25</v>
          </cell>
          <cell r="BF307">
            <v>5525</v>
          </cell>
          <cell r="BG307">
            <v>37041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17635</v>
          </cell>
          <cell r="BS307">
            <v>0</v>
          </cell>
          <cell r="BT307">
            <v>0</v>
          </cell>
          <cell r="BU307">
            <v>40124.5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14456</v>
          </cell>
          <cell r="CF307">
            <v>0</v>
          </cell>
          <cell r="CG307">
            <v>490</v>
          </cell>
          <cell r="CH307">
            <v>0</v>
          </cell>
          <cell r="CI307">
            <v>0</v>
          </cell>
          <cell r="CJ307">
            <v>3548</v>
          </cell>
          <cell r="CK307">
            <v>0</v>
          </cell>
          <cell r="CL307">
            <v>0</v>
          </cell>
        </row>
        <row r="308">
          <cell r="A308" t="str">
            <v>5104040199.101</v>
          </cell>
          <cell r="B308" t="str">
            <v>ค่าตอบแทนในการปฏิบัติงานของเจ้าหน้าที่  (บริการ)</v>
          </cell>
          <cell r="C308">
            <v>42921349</v>
          </cell>
          <cell r="D308">
            <v>5880368</v>
          </cell>
          <cell r="E308">
            <v>3428363.35</v>
          </cell>
          <cell r="F308">
            <v>3500247.5</v>
          </cell>
          <cell r="G308">
            <v>3661320</v>
          </cell>
          <cell r="H308">
            <v>4963441</v>
          </cell>
          <cell r="I308">
            <v>4028820</v>
          </cell>
          <cell r="J308">
            <v>16259459.25</v>
          </cell>
          <cell r="K308">
            <v>0</v>
          </cell>
          <cell r="L308">
            <v>6015912</v>
          </cell>
          <cell r="M308">
            <v>16217454.5</v>
          </cell>
          <cell r="N308">
            <v>2379245</v>
          </cell>
          <cell r="O308">
            <v>41708226.560000002</v>
          </cell>
          <cell r="P308">
            <v>7734039.5</v>
          </cell>
          <cell r="Q308">
            <v>9403025.6799999997</v>
          </cell>
          <cell r="R308">
            <v>15423905.5</v>
          </cell>
          <cell r="S308">
            <v>9763438</v>
          </cell>
          <cell r="T308">
            <v>9231417</v>
          </cell>
          <cell r="U308">
            <v>7380635.0499999998</v>
          </cell>
          <cell r="V308">
            <v>4158754.5</v>
          </cell>
          <cell r="W308">
            <v>70734020.5</v>
          </cell>
          <cell r="X308">
            <v>4624972.5</v>
          </cell>
          <cell r="Y308">
            <v>8021850</v>
          </cell>
          <cell r="Z308">
            <v>9139888.75</v>
          </cell>
          <cell r="AA308">
            <v>3334110</v>
          </cell>
          <cell r="AB308">
            <v>4312040</v>
          </cell>
          <cell r="AC308">
            <v>8210432.5</v>
          </cell>
          <cell r="AD308">
            <v>12161207.5</v>
          </cell>
          <cell r="AE308">
            <v>7136402.1200000001</v>
          </cell>
          <cell r="AF308">
            <v>4296332.5</v>
          </cell>
          <cell r="AG308">
            <v>7257927.5</v>
          </cell>
          <cell r="AH308">
            <v>7178123.75</v>
          </cell>
          <cell r="AI308">
            <v>6527397.5</v>
          </cell>
          <cell r="AJ308">
            <v>3776270</v>
          </cell>
          <cell r="AK308">
            <v>111857134</v>
          </cell>
          <cell r="AL308">
            <v>5236170</v>
          </cell>
          <cell r="AM308">
            <v>450000</v>
          </cell>
          <cell r="AN308">
            <v>11836147.25</v>
          </cell>
          <cell r="AO308">
            <v>11956949</v>
          </cell>
          <cell r="AP308">
            <v>5576280</v>
          </cell>
          <cell r="AQ308">
            <v>2543170</v>
          </cell>
          <cell r="AR308">
            <v>20482497.5</v>
          </cell>
          <cell r="AS308">
            <v>4753830</v>
          </cell>
          <cell r="AT308">
            <v>12009801.5</v>
          </cell>
          <cell r="AU308">
            <v>9508660</v>
          </cell>
          <cell r="AV308">
            <v>4503330</v>
          </cell>
          <cell r="AW308">
            <v>3627665</v>
          </cell>
          <cell r="AX308">
            <v>76740</v>
          </cell>
          <cell r="AY308">
            <v>4534085</v>
          </cell>
          <cell r="AZ308">
            <v>4698744</v>
          </cell>
          <cell r="BA308">
            <v>32762524</v>
          </cell>
          <cell r="BB308">
            <v>5814907.5</v>
          </cell>
          <cell r="BC308">
            <v>51737917</v>
          </cell>
          <cell r="BD308">
            <v>15380405.5</v>
          </cell>
          <cell r="BE308">
            <v>6134409.75</v>
          </cell>
          <cell r="BF308">
            <v>5278271</v>
          </cell>
          <cell r="BG308">
            <v>35510918.700000003</v>
          </cell>
          <cell r="BH308">
            <v>4157706</v>
          </cell>
          <cell r="BI308">
            <v>3047835</v>
          </cell>
          <cell r="BJ308">
            <v>5403300</v>
          </cell>
          <cell r="BK308">
            <v>3520494</v>
          </cell>
          <cell r="BL308">
            <v>55555107</v>
          </cell>
          <cell r="BM308">
            <v>12532775</v>
          </cell>
          <cell r="BN308">
            <v>5874830</v>
          </cell>
          <cell r="BO308">
            <v>13427138.5</v>
          </cell>
          <cell r="BP308">
            <v>9558571</v>
          </cell>
          <cell r="BQ308">
            <v>9024037.5</v>
          </cell>
          <cell r="BR308">
            <v>165605661.75</v>
          </cell>
          <cell r="BS308">
            <v>7760213</v>
          </cell>
          <cell r="BT308">
            <v>6082670</v>
          </cell>
          <cell r="BU308">
            <v>27411600</v>
          </cell>
          <cell r="BV308">
            <v>2973681.5</v>
          </cell>
          <cell r="BW308">
            <v>5291452.58</v>
          </cell>
          <cell r="BX308">
            <v>13552814</v>
          </cell>
          <cell r="BY308">
            <v>4671400.5</v>
          </cell>
          <cell r="BZ308">
            <v>5831345.75</v>
          </cell>
          <cell r="CA308">
            <v>6928873.75</v>
          </cell>
          <cell r="CB308">
            <v>5969432.5</v>
          </cell>
          <cell r="CC308">
            <v>15169818</v>
          </cell>
          <cell r="CD308">
            <v>8649158</v>
          </cell>
          <cell r="CE308">
            <v>11144790</v>
          </cell>
          <cell r="CF308">
            <v>6389297.5</v>
          </cell>
          <cell r="CG308">
            <v>4391620</v>
          </cell>
          <cell r="CH308">
            <v>4860985.5</v>
          </cell>
          <cell r="CI308">
            <v>4920403</v>
          </cell>
          <cell r="CJ308">
            <v>18868495.879999999</v>
          </cell>
          <cell r="CK308">
            <v>3853620</v>
          </cell>
          <cell r="CL308">
            <v>3029680</v>
          </cell>
        </row>
        <row r="309">
          <cell r="A309" t="str">
            <v>5104040199.102</v>
          </cell>
          <cell r="B309" t="str">
            <v>ค่าตอบแทนในการปฏิบัติงานของเจ้าหน้าที่  (สนับสนุน)</v>
          </cell>
          <cell r="C309">
            <v>7232650</v>
          </cell>
          <cell r="D309">
            <v>1247534</v>
          </cell>
          <cell r="E309">
            <v>1256193.8</v>
          </cell>
          <cell r="F309">
            <v>471210</v>
          </cell>
          <cell r="G309">
            <v>430260</v>
          </cell>
          <cell r="H309">
            <v>3900</v>
          </cell>
          <cell r="I309">
            <v>95385</v>
          </cell>
          <cell r="J309">
            <v>88350</v>
          </cell>
          <cell r="K309">
            <v>0</v>
          </cell>
          <cell r="L309">
            <v>244330</v>
          </cell>
          <cell r="M309">
            <v>48170</v>
          </cell>
          <cell r="N309">
            <v>1080</v>
          </cell>
          <cell r="O309">
            <v>4492507.68</v>
          </cell>
          <cell r="P309">
            <v>407440</v>
          </cell>
          <cell r="Q309">
            <v>1255885.45</v>
          </cell>
          <cell r="R309">
            <v>1481424</v>
          </cell>
          <cell r="S309">
            <v>894846</v>
          </cell>
          <cell r="T309">
            <v>1026980</v>
          </cell>
          <cell r="U309">
            <v>624069.5</v>
          </cell>
          <cell r="V309">
            <v>421128.75</v>
          </cell>
          <cell r="W309">
            <v>3526131</v>
          </cell>
          <cell r="X309">
            <v>421957.5</v>
          </cell>
          <cell r="Y309">
            <v>580740</v>
          </cell>
          <cell r="Z309">
            <v>52960</v>
          </cell>
          <cell r="AA309">
            <v>139432.5</v>
          </cell>
          <cell r="AB309">
            <v>97680</v>
          </cell>
          <cell r="AC309">
            <v>0</v>
          </cell>
          <cell r="AD309">
            <v>199627.5</v>
          </cell>
          <cell r="AE309">
            <v>281000</v>
          </cell>
          <cell r="AF309">
            <v>20020</v>
          </cell>
          <cell r="AG309">
            <v>801378.75</v>
          </cell>
          <cell r="AH309">
            <v>293040</v>
          </cell>
          <cell r="AI309">
            <v>36040</v>
          </cell>
          <cell r="AJ309">
            <v>1331797.5</v>
          </cell>
          <cell r="AK309">
            <v>8932719</v>
          </cell>
          <cell r="AL309">
            <v>851093</v>
          </cell>
          <cell r="AM309">
            <v>0</v>
          </cell>
          <cell r="AN309">
            <v>501215</v>
          </cell>
          <cell r="AO309">
            <v>0</v>
          </cell>
          <cell r="AP309">
            <v>139660</v>
          </cell>
          <cell r="AQ309">
            <v>254085</v>
          </cell>
          <cell r="AR309">
            <v>1901640</v>
          </cell>
          <cell r="AS309">
            <v>492090</v>
          </cell>
          <cell r="AT309">
            <v>0</v>
          </cell>
          <cell r="AU309">
            <v>217380</v>
          </cell>
          <cell r="AV309">
            <v>127607.5</v>
          </cell>
          <cell r="AW309">
            <v>391175</v>
          </cell>
          <cell r="AX309">
            <v>8820</v>
          </cell>
          <cell r="AY309">
            <v>6300</v>
          </cell>
          <cell r="AZ309">
            <v>549149</v>
          </cell>
          <cell r="BA309">
            <v>0</v>
          </cell>
          <cell r="BB309">
            <v>685192.5</v>
          </cell>
          <cell r="BC309">
            <v>13000924</v>
          </cell>
          <cell r="BD309">
            <v>1277122.5</v>
          </cell>
          <cell r="BE309">
            <v>98970</v>
          </cell>
          <cell r="BF309">
            <v>2293683.5</v>
          </cell>
          <cell r="BG309">
            <v>2439660</v>
          </cell>
          <cell r="BH309">
            <v>90690</v>
          </cell>
          <cell r="BI309">
            <v>376380</v>
          </cell>
          <cell r="BJ309">
            <v>724560</v>
          </cell>
          <cell r="BK309">
            <v>369815</v>
          </cell>
          <cell r="BL309">
            <v>7211332</v>
          </cell>
          <cell r="BM309">
            <v>3052270</v>
          </cell>
          <cell r="BN309">
            <v>756000</v>
          </cell>
          <cell r="BO309">
            <v>2133290</v>
          </cell>
          <cell r="BP309">
            <v>1280220</v>
          </cell>
          <cell r="BQ309">
            <v>370180</v>
          </cell>
          <cell r="BR309">
            <v>48701277.25</v>
          </cell>
          <cell r="BS309">
            <v>1135422.5</v>
          </cell>
          <cell r="BT309">
            <v>623520</v>
          </cell>
          <cell r="BU309">
            <v>2837063</v>
          </cell>
          <cell r="BV309">
            <v>618548.75</v>
          </cell>
          <cell r="BW309">
            <v>1020622.5</v>
          </cell>
          <cell r="BX309">
            <v>2772787.5</v>
          </cell>
          <cell r="BY309">
            <v>1435636.5</v>
          </cell>
          <cell r="BZ309">
            <v>667315</v>
          </cell>
          <cell r="CA309">
            <v>252270</v>
          </cell>
          <cell r="CB309">
            <v>739792.5</v>
          </cell>
          <cell r="CC309">
            <v>2733000</v>
          </cell>
          <cell r="CD309">
            <v>443120</v>
          </cell>
          <cell r="CE309">
            <v>2483360</v>
          </cell>
          <cell r="CF309">
            <v>82290</v>
          </cell>
          <cell r="CG309">
            <v>489990</v>
          </cell>
          <cell r="CH309">
            <v>733837.5</v>
          </cell>
          <cell r="CI309">
            <v>1021300</v>
          </cell>
          <cell r="CJ309">
            <v>1210150.5</v>
          </cell>
          <cell r="CK309">
            <v>895513</v>
          </cell>
          <cell r="CL309">
            <v>446585</v>
          </cell>
        </row>
        <row r="310">
          <cell r="A310" t="str">
            <v>5104040199.103</v>
          </cell>
          <cell r="B310" t="str">
            <v>ค่าตอบแทนการปฎิบัติงานในคลินิกพิเศษนอกเวลา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958697.5</v>
          </cell>
          <cell r="J310">
            <v>0</v>
          </cell>
          <cell r="K310">
            <v>0</v>
          </cell>
          <cell r="L310">
            <v>18810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52825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274020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19550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163825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10050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716870</v>
          </cell>
          <cell r="BD310">
            <v>11625</v>
          </cell>
          <cell r="BE310">
            <v>0</v>
          </cell>
          <cell r="BF310">
            <v>0</v>
          </cell>
          <cell r="BG310">
            <v>1808819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123980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28342.5</v>
          </cell>
          <cell r="BZ310">
            <v>0</v>
          </cell>
          <cell r="CA310">
            <v>39206.25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</row>
        <row r="311">
          <cell r="A311" t="str">
            <v>5104040199.104</v>
          </cell>
          <cell r="B311" t="str">
            <v>ค่าตอบแทนการปฎิบัติงานชันสูตรพลิกศพ</v>
          </cell>
          <cell r="C311">
            <v>44000</v>
          </cell>
          <cell r="D311">
            <v>12000</v>
          </cell>
          <cell r="E311">
            <v>17545</v>
          </cell>
          <cell r="F311">
            <v>12700</v>
          </cell>
          <cell r="G311">
            <v>3700</v>
          </cell>
          <cell r="H311">
            <v>0</v>
          </cell>
          <cell r="I311">
            <v>10400</v>
          </cell>
          <cell r="J311">
            <v>45400</v>
          </cell>
          <cell r="K311">
            <v>13700</v>
          </cell>
          <cell r="L311">
            <v>9437.5</v>
          </cell>
          <cell r="M311">
            <v>89700</v>
          </cell>
          <cell r="N311">
            <v>1800</v>
          </cell>
          <cell r="O311">
            <v>76050</v>
          </cell>
          <cell r="P311">
            <v>5200</v>
          </cell>
          <cell r="Q311">
            <v>28700</v>
          </cell>
          <cell r="R311">
            <v>0</v>
          </cell>
          <cell r="S311">
            <v>0</v>
          </cell>
          <cell r="T311">
            <v>2900</v>
          </cell>
          <cell r="U311">
            <v>0</v>
          </cell>
          <cell r="V311">
            <v>2400</v>
          </cell>
          <cell r="W311">
            <v>14100</v>
          </cell>
          <cell r="X311">
            <v>5900</v>
          </cell>
          <cell r="Y311">
            <v>10100</v>
          </cell>
          <cell r="Z311">
            <v>800</v>
          </cell>
          <cell r="AA311">
            <v>0</v>
          </cell>
          <cell r="AB311">
            <v>8000</v>
          </cell>
          <cell r="AC311">
            <v>3200</v>
          </cell>
          <cell r="AD311">
            <v>0</v>
          </cell>
          <cell r="AE311">
            <v>15600</v>
          </cell>
          <cell r="AF311">
            <v>0</v>
          </cell>
          <cell r="AG311">
            <v>16600</v>
          </cell>
          <cell r="AH311">
            <v>0</v>
          </cell>
          <cell r="AI311">
            <v>2400</v>
          </cell>
          <cell r="AJ311">
            <v>0</v>
          </cell>
          <cell r="AK311">
            <v>323750</v>
          </cell>
          <cell r="AL311">
            <v>17200</v>
          </cell>
          <cell r="AM311">
            <v>5600</v>
          </cell>
          <cell r="AN311">
            <v>0</v>
          </cell>
          <cell r="AO311">
            <v>24130</v>
          </cell>
          <cell r="AP311">
            <v>11700</v>
          </cell>
          <cell r="AQ311">
            <v>0</v>
          </cell>
          <cell r="AR311">
            <v>5220</v>
          </cell>
          <cell r="AS311">
            <v>9400</v>
          </cell>
          <cell r="AT311">
            <v>11800</v>
          </cell>
          <cell r="AU311">
            <v>41400</v>
          </cell>
          <cell r="AV311">
            <v>0</v>
          </cell>
          <cell r="AW311">
            <v>4700</v>
          </cell>
          <cell r="AX311">
            <v>17450</v>
          </cell>
          <cell r="AY311">
            <v>8000</v>
          </cell>
          <cell r="AZ311">
            <v>11200</v>
          </cell>
          <cell r="BA311">
            <v>1300</v>
          </cell>
          <cell r="BB311">
            <v>3700</v>
          </cell>
          <cell r="BC311">
            <v>185100</v>
          </cell>
          <cell r="BD311">
            <v>20900</v>
          </cell>
          <cell r="BE311">
            <v>22900</v>
          </cell>
          <cell r="BF311">
            <v>3200</v>
          </cell>
          <cell r="BG311">
            <v>0</v>
          </cell>
          <cell r="BH311">
            <v>10400</v>
          </cell>
          <cell r="BI311">
            <v>0</v>
          </cell>
          <cell r="BJ311">
            <v>5300</v>
          </cell>
          <cell r="BK311">
            <v>0</v>
          </cell>
          <cell r="BL311">
            <v>0</v>
          </cell>
          <cell r="BM311">
            <v>24800</v>
          </cell>
          <cell r="BN311">
            <v>11200</v>
          </cell>
          <cell r="BO311">
            <v>3700</v>
          </cell>
          <cell r="BP311">
            <v>0</v>
          </cell>
          <cell r="BQ311">
            <v>4000</v>
          </cell>
          <cell r="BR311">
            <v>892950</v>
          </cell>
          <cell r="BS311">
            <v>0</v>
          </cell>
          <cell r="BT311">
            <v>0</v>
          </cell>
          <cell r="BU311">
            <v>17000</v>
          </cell>
          <cell r="BV311">
            <v>0</v>
          </cell>
          <cell r="BW311">
            <v>0</v>
          </cell>
          <cell r="BX311">
            <v>39790</v>
          </cell>
          <cell r="BY311">
            <v>11200</v>
          </cell>
          <cell r="BZ311">
            <v>10400</v>
          </cell>
          <cell r="CA311">
            <v>8000</v>
          </cell>
          <cell r="CB311">
            <v>16700</v>
          </cell>
          <cell r="CC311">
            <v>34800</v>
          </cell>
          <cell r="CD311">
            <v>0</v>
          </cell>
          <cell r="CE311">
            <v>30100</v>
          </cell>
          <cell r="CF311">
            <v>3200</v>
          </cell>
          <cell r="CG311">
            <v>0</v>
          </cell>
          <cell r="CH311">
            <v>0</v>
          </cell>
          <cell r="CI311">
            <v>0</v>
          </cell>
          <cell r="CJ311">
            <v>96000</v>
          </cell>
          <cell r="CK311">
            <v>0</v>
          </cell>
          <cell r="CL311">
            <v>1200</v>
          </cell>
        </row>
        <row r="312">
          <cell r="A312" t="str">
            <v>5104040199.105</v>
          </cell>
          <cell r="B312" t="str">
            <v>ค่าตอบแทนปฎิบัติงานแพทย์สาขาส่งเสริมพิเศษ</v>
          </cell>
          <cell r="C312">
            <v>63000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240000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40000</v>
          </cell>
          <cell r="P312">
            <v>0</v>
          </cell>
          <cell r="Q312">
            <v>0</v>
          </cell>
          <cell r="R312">
            <v>45000</v>
          </cell>
          <cell r="S312">
            <v>0</v>
          </cell>
          <cell r="T312">
            <v>0</v>
          </cell>
          <cell r="U312">
            <v>60000</v>
          </cell>
          <cell r="V312">
            <v>0</v>
          </cell>
          <cell r="W312">
            <v>2865000</v>
          </cell>
          <cell r="X312">
            <v>60000</v>
          </cell>
          <cell r="Y312">
            <v>65000</v>
          </cell>
          <cell r="Z312">
            <v>0</v>
          </cell>
          <cell r="AA312">
            <v>60000</v>
          </cell>
          <cell r="AB312">
            <v>60000</v>
          </cell>
          <cell r="AC312">
            <v>180000</v>
          </cell>
          <cell r="AD312">
            <v>120000</v>
          </cell>
          <cell r="AE312">
            <v>55000</v>
          </cell>
          <cell r="AF312">
            <v>60000</v>
          </cell>
          <cell r="AG312">
            <v>60000</v>
          </cell>
          <cell r="AH312">
            <v>425000</v>
          </cell>
          <cell r="AI312">
            <v>120000</v>
          </cell>
          <cell r="AJ312">
            <v>60000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110000</v>
          </cell>
          <cell r="BD312">
            <v>25000</v>
          </cell>
          <cell r="BE312">
            <v>0</v>
          </cell>
          <cell r="BF312">
            <v>0</v>
          </cell>
          <cell r="BG312">
            <v>325600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450000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635000</v>
          </cell>
          <cell r="BS312">
            <v>2400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9900</v>
          </cell>
          <cell r="CJ312">
            <v>0</v>
          </cell>
          <cell r="CK312">
            <v>0</v>
          </cell>
          <cell r="CL312">
            <v>0</v>
          </cell>
        </row>
        <row r="313">
          <cell r="A313" t="str">
            <v>5104040199.106</v>
          </cell>
          <cell r="B313" t="str">
            <v>ค่าตอบแทนเงินเพิ่มพิเศษแพทย์ไม่ทำเวชปฏิบัติฯลฯ(บริการ)</v>
          </cell>
          <cell r="C313">
            <v>3960000</v>
          </cell>
          <cell r="D313">
            <v>490000</v>
          </cell>
          <cell r="E313">
            <v>380000</v>
          </cell>
          <cell r="F313">
            <v>240000</v>
          </cell>
          <cell r="G313">
            <v>230000</v>
          </cell>
          <cell r="H313">
            <v>440000</v>
          </cell>
          <cell r="I313">
            <v>390000</v>
          </cell>
          <cell r="J313">
            <v>1490000</v>
          </cell>
          <cell r="K313">
            <v>0</v>
          </cell>
          <cell r="L313">
            <v>350000</v>
          </cell>
          <cell r="M313">
            <v>1040000</v>
          </cell>
          <cell r="N313">
            <v>170000</v>
          </cell>
          <cell r="O313">
            <v>1840000</v>
          </cell>
          <cell r="P313">
            <v>460000</v>
          </cell>
          <cell r="Q313">
            <v>520000</v>
          </cell>
          <cell r="R313">
            <v>800000</v>
          </cell>
          <cell r="S313">
            <v>450000</v>
          </cell>
          <cell r="T313">
            <v>830000</v>
          </cell>
          <cell r="U313">
            <v>360000</v>
          </cell>
          <cell r="V313">
            <v>150000</v>
          </cell>
          <cell r="W313">
            <v>3640000</v>
          </cell>
          <cell r="X313">
            <v>350000</v>
          </cell>
          <cell r="Y313">
            <v>140000</v>
          </cell>
          <cell r="Z313">
            <v>730000</v>
          </cell>
          <cell r="AA313">
            <v>250000</v>
          </cell>
          <cell r="AB313">
            <v>240000</v>
          </cell>
          <cell r="AC313">
            <v>450000</v>
          </cell>
          <cell r="AD313">
            <v>1220000</v>
          </cell>
          <cell r="AE313">
            <v>400000</v>
          </cell>
          <cell r="AF313">
            <v>160000</v>
          </cell>
          <cell r="AG313">
            <v>610000</v>
          </cell>
          <cell r="AH313">
            <v>870000</v>
          </cell>
          <cell r="AI313">
            <v>320000</v>
          </cell>
          <cell r="AJ313">
            <v>240000</v>
          </cell>
          <cell r="AK313">
            <v>6510000</v>
          </cell>
          <cell r="AL313">
            <v>220000</v>
          </cell>
          <cell r="AM313">
            <v>0</v>
          </cell>
          <cell r="AN313">
            <v>850000</v>
          </cell>
          <cell r="AO313">
            <v>340000</v>
          </cell>
          <cell r="AP313">
            <v>360000</v>
          </cell>
          <cell r="AQ313">
            <v>120000</v>
          </cell>
          <cell r="AR313">
            <v>1060000</v>
          </cell>
          <cell r="AS313">
            <v>240000</v>
          </cell>
          <cell r="AT313">
            <v>730000</v>
          </cell>
          <cell r="AU313">
            <v>530000</v>
          </cell>
          <cell r="AV313">
            <v>380000</v>
          </cell>
          <cell r="AW313">
            <v>230000</v>
          </cell>
          <cell r="AX313">
            <v>350000</v>
          </cell>
          <cell r="AY313">
            <v>220000</v>
          </cell>
          <cell r="AZ313">
            <v>370000</v>
          </cell>
          <cell r="BA313">
            <v>1800000</v>
          </cell>
          <cell r="BB313">
            <v>370000</v>
          </cell>
          <cell r="BC313">
            <v>3325000</v>
          </cell>
          <cell r="BD313">
            <v>1580000</v>
          </cell>
          <cell r="BE313">
            <v>240000</v>
          </cell>
          <cell r="BF313">
            <v>640000</v>
          </cell>
          <cell r="BG313">
            <v>3030000</v>
          </cell>
          <cell r="BH313">
            <v>100000</v>
          </cell>
          <cell r="BI313">
            <v>460000</v>
          </cell>
          <cell r="BJ313">
            <v>360000</v>
          </cell>
          <cell r="BK313">
            <v>250000</v>
          </cell>
          <cell r="BL313">
            <v>2630000</v>
          </cell>
          <cell r="BM313">
            <v>700000</v>
          </cell>
          <cell r="BN313">
            <v>450000</v>
          </cell>
          <cell r="BO313">
            <v>645000</v>
          </cell>
          <cell r="BP313">
            <v>540000</v>
          </cell>
          <cell r="BQ313">
            <v>510000</v>
          </cell>
          <cell r="BR313">
            <v>12615000</v>
          </cell>
          <cell r="BS313">
            <v>720000</v>
          </cell>
          <cell r="BT313">
            <v>560000</v>
          </cell>
          <cell r="BU313">
            <v>1700000</v>
          </cell>
          <cell r="BV313">
            <v>140000</v>
          </cell>
          <cell r="BW313">
            <v>500000</v>
          </cell>
          <cell r="BX313">
            <v>1205000</v>
          </cell>
          <cell r="BY313">
            <v>440000</v>
          </cell>
          <cell r="BZ313">
            <v>390000</v>
          </cell>
          <cell r="CA313">
            <v>300000</v>
          </cell>
          <cell r="CB313">
            <v>600000</v>
          </cell>
          <cell r="CC313">
            <v>1030000</v>
          </cell>
          <cell r="CD313">
            <v>360000</v>
          </cell>
          <cell r="CE313">
            <v>910000</v>
          </cell>
          <cell r="CF313">
            <v>370000</v>
          </cell>
          <cell r="CG313">
            <v>230000</v>
          </cell>
          <cell r="CH313">
            <v>140000</v>
          </cell>
          <cell r="CI313">
            <v>350000</v>
          </cell>
          <cell r="CJ313">
            <v>1040000</v>
          </cell>
          <cell r="CK313">
            <v>280000</v>
          </cell>
          <cell r="CL313">
            <v>280000</v>
          </cell>
        </row>
        <row r="314">
          <cell r="A314" t="str">
            <v>5104040199.107</v>
          </cell>
          <cell r="B314" t="str">
            <v>ค่าตอบแทนเงินเพิ่มพิเศษทันตแพทย์ไม่ทำเวชปฏิบัติฯลฯ(บริการ)</v>
          </cell>
          <cell r="C314">
            <v>1130000</v>
          </cell>
          <cell r="D314">
            <v>170000</v>
          </cell>
          <cell r="E314">
            <v>250000</v>
          </cell>
          <cell r="F314">
            <v>130000</v>
          </cell>
          <cell r="G314">
            <v>120000</v>
          </cell>
          <cell r="H314">
            <v>335000</v>
          </cell>
          <cell r="I314">
            <v>360000</v>
          </cell>
          <cell r="J314">
            <v>320000</v>
          </cell>
          <cell r="K314">
            <v>0</v>
          </cell>
          <cell r="L314">
            <v>320000</v>
          </cell>
          <cell r="M314">
            <v>460000</v>
          </cell>
          <cell r="N314">
            <v>200000</v>
          </cell>
          <cell r="O314">
            <v>420000</v>
          </cell>
          <cell r="P314">
            <v>420000</v>
          </cell>
          <cell r="Q314">
            <v>340000</v>
          </cell>
          <cell r="R314">
            <v>220000</v>
          </cell>
          <cell r="S314">
            <v>220000</v>
          </cell>
          <cell r="T314">
            <v>240000</v>
          </cell>
          <cell r="U314">
            <v>120000</v>
          </cell>
          <cell r="V314">
            <v>120000</v>
          </cell>
          <cell r="W314">
            <v>600000</v>
          </cell>
          <cell r="X314">
            <v>0</v>
          </cell>
          <cell r="Y314">
            <v>640000</v>
          </cell>
          <cell r="Z314">
            <v>0</v>
          </cell>
          <cell r="AA314">
            <v>120000</v>
          </cell>
          <cell r="AB314">
            <v>240000</v>
          </cell>
          <cell r="AC314">
            <v>230000</v>
          </cell>
          <cell r="AD314">
            <v>120000</v>
          </cell>
          <cell r="AE314">
            <v>360000</v>
          </cell>
          <cell r="AF314">
            <v>360000</v>
          </cell>
          <cell r="AG314">
            <v>240000</v>
          </cell>
          <cell r="AH314">
            <v>380000</v>
          </cell>
          <cell r="AI314">
            <v>240000</v>
          </cell>
          <cell r="AJ314">
            <v>250000</v>
          </cell>
          <cell r="AK314">
            <v>630000</v>
          </cell>
          <cell r="AL314">
            <v>110000</v>
          </cell>
          <cell r="AM314">
            <v>0</v>
          </cell>
          <cell r="AN314">
            <v>595000</v>
          </cell>
          <cell r="AO314">
            <v>260000</v>
          </cell>
          <cell r="AP314">
            <v>40000</v>
          </cell>
          <cell r="AQ314">
            <v>100000</v>
          </cell>
          <cell r="AR314">
            <v>440000</v>
          </cell>
          <cell r="AS314">
            <v>140000</v>
          </cell>
          <cell r="AT314">
            <v>450000</v>
          </cell>
          <cell r="AU314">
            <v>240000</v>
          </cell>
          <cell r="AV314">
            <v>130000</v>
          </cell>
          <cell r="AW314">
            <v>180000</v>
          </cell>
          <cell r="AX314">
            <v>190000</v>
          </cell>
          <cell r="AY314">
            <v>220000</v>
          </cell>
          <cell r="AZ314">
            <v>240000</v>
          </cell>
          <cell r="BA314">
            <v>310000</v>
          </cell>
          <cell r="BB314">
            <v>240000</v>
          </cell>
          <cell r="BC314">
            <v>830000</v>
          </cell>
          <cell r="BD314">
            <v>260000</v>
          </cell>
          <cell r="BE314">
            <v>0</v>
          </cell>
          <cell r="BF314">
            <v>160000</v>
          </cell>
          <cell r="BG314">
            <v>520000</v>
          </cell>
          <cell r="BH314">
            <v>70000</v>
          </cell>
          <cell r="BI314">
            <v>0</v>
          </cell>
          <cell r="BJ314">
            <v>100000</v>
          </cell>
          <cell r="BK314">
            <v>120000</v>
          </cell>
          <cell r="BL314">
            <v>360000</v>
          </cell>
          <cell r="BM314">
            <v>650000</v>
          </cell>
          <cell r="BN314">
            <v>320000</v>
          </cell>
          <cell r="BO314">
            <v>450000</v>
          </cell>
          <cell r="BP314">
            <v>480000</v>
          </cell>
          <cell r="BQ314">
            <v>130000</v>
          </cell>
          <cell r="BR314">
            <v>890000</v>
          </cell>
          <cell r="BS314">
            <v>110000</v>
          </cell>
          <cell r="BT314">
            <v>230000</v>
          </cell>
          <cell r="BU314">
            <v>470000</v>
          </cell>
          <cell r="BV314">
            <v>0</v>
          </cell>
          <cell r="BW314">
            <v>230000</v>
          </cell>
          <cell r="BX314">
            <v>460000</v>
          </cell>
          <cell r="BY314">
            <v>120000</v>
          </cell>
          <cell r="BZ314">
            <v>140000</v>
          </cell>
          <cell r="CA314">
            <v>240000</v>
          </cell>
          <cell r="CB314">
            <v>240000</v>
          </cell>
          <cell r="CC314">
            <v>320000</v>
          </cell>
          <cell r="CD314">
            <v>270000</v>
          </cell>
          <cell r="CE314">
            <v>120000</v>
          </cell>
          <cell r="CF314">
            <v>140000</v>
          </cell>
          <cell r="CG314">
            <v>38050</v>
          </cell>
          <cell r="CH314">
            <v>120000</v>
          </cell>
          <cell r="CI314">
            <v>120000</v>
          </cell>
          <cell r="CJ314">
            <v>550000</v>
          </cell>
          <cell r="CK314">
            <v>120000</v>
          </cell>
          <cell r="CL314">
            <v>30000</v>
          </cell>
        </row>
        <row r="315">
          <cell r="A315" t="str">
            <v>5104040199.108</v>
          </cell>
          <cell r="B315" t="str">
            <v>ค่าตอบแทนเงินเพิ่มเภสัชกรไม่ทำเวชปฏิบัติฯลฯ(บริการ)</v>
          </cell>
          <cell r="C315">
            <v>905000</v>
          </cell>
          <cell r="D315">
            <v>140000</v>
          </cell>
          <cell r="E315">
            <v>0</v>
          </cell>
          <cell r="F315">
            <v>20000</v>
          </cell>
          <cell r="G315">
            <v>10000</v>
          </cell>
          <cell r="H315">
            <v>100000</v>
          </cell>
          <cell r="I315">
            <v>110000</v>
          </cell>
          <cell r="J315">
            <v>80000</v>
          </cell>
          <cell r="K315">
            <v>0</v>
          </cell>
          <cell r="L315">
            <v>150000</v>
          </cell>
          <cell r="M315">
            <v>375000</v>
          </cell>
          <cell r="N315">
            <v>60000</v>
          </cell>
          <cell r="O315">
            <v>575000</v>
          </cell>
          <cell r="P315">
            <v>130000</v>
          </cell>
          <cell r="Q315">
            <v>120000</v>
          </cell>
          <cell r="R315">
            <v>225000</v>
          </cell>
          <cell r="S315">
            <v>220000</v>
          </cell>
          <cell r="T315">
            <v>110000</v>
          </cell>
          <cell r="U315">
            <v>110000</v>
          </cell>
          <cell r="V315">
            <v>60000</v>
          </cell>
          <cell r="W315">
            <v>765000</v>
          </cell>
          <cell r="X315">
            <v>60000</v>
          </cell>
          <cell r="Y315">
            <v>60000</v>
          </cell>
          <cell r="Z315">
            <v>120000</v>
          </cell>
          <cell r="AA315">
            <v>120000</v>
          </cell>
          <cell r="AB315">
            <v>60000</v>
          </cell>
          <cell r="AC315">
            <v>270880</v>
          </cell>
          <cell r="AD315">
            <v>330000</v>
          </cell>
          <cell r="AE315">
            <v>120000</v>
          </cell>
          <cell r="AF315">
            <v>180000</v>
          </cell>
          <cell r="AG315">
            <v>120000</v>
          </cell>
          <cell r="AH315">
            <v>320000</v>
          </cell>
          <cell r="AI315">
            <v>0</v>
          </cell>
          <cell r="AJ315">
            <v>15000</v>
          </cell>
          <cell r="AK315">
            <v>1110000</v>
          </cell>
          <cell r="AL315">
            <v>125000</v>
          </cell>
          <cell r="AM315">
            <v>0</v>
          </cell>
          <cell r="AN315">
            <v>315000</v>
          </cell>
          <cell r="AO315">
            <v>180000</v>
          </cell>
          <cell r="AP315">
            <v>240000</v>
          </cell>
          <cell r="AQ315">
            <v>60000</v>
          </cell>
          <cell r="AR315">
            <v>345000</v>
          </cell>
          <cell r="AS315">
            <v>180000</v>
          </cell>
          <cell r="AT315">
            <v>260000</v>
          </cell>
          <cell r="AU315">
            <v>160000</v>
          </cell>
          <cell r="AV315">
            <v>110000</v>
          </cell>
          <cell r="AW315">
            <v>150000</v>
          </cell>
          <cell r="AX315">
            <v>120000</v>
          </cell>
          <cell r="AY315">
            <v>110000</v>
          </cell>
          <cell r="AZ315">
            <v>135000</v>
          </cell>
          <cell r="BA315">
            <v>635000</v>
          </cell>
          <cell r="BB315">
            <v>80000</v>
          </cell>
          <cell r="BC315">
            <v>560000</v>
          </cell>
          <cell r="BD315">
            <v>345000</v>
          </cell>
          <cell r="BE315">
            <v>60000</v>
          </cell>
          <cell r="BF315">
            <v>95000</v>
          </cell>
          <cell r="BG315">
            <v>435000</v>
          </cell>
          <cell r="BH315">
            <v>25000</v>
          </cell>
          <cell r="BI315">
            <v>0</v>
          </cell>
          <cell r="BJ315">
            <v>80000</v>
          </cell>
          <cell r="BK315">
            <v>80000</v>
          </cell>
          <cell r="BL315">
            <v>575000</v>
          </cell>
          <cell r="BM315">
            <v>340000</v>
          </cell>
          <cell r="BN315">
            <v>55000</v>
          </cell>
          <cell r="BO315">
            <v>230000</v>
          </cell>
          <cell r="BP315">
            <v>200000</v>
          </cell>
          <cell r="BQ315">
            <v>180000</v>
          </cell>
          <cell r="BR315">
            <v>1640000</v>
          </cell>
          <cell r="BS315">
            <v>240000</v>
          </cell>
          <cell r="BT315">
            <v>60000</v>
          </cell>
          <cell r="BU315">
            <v>765000</v>
          </cell>
          <cell r="BV315">
            <v>5000</v>
          </cell>
          <cell r="BW315">
            <v>200000</v>
          </cell>
          <cell r="BX315">
            <v>205000</v>
          </cell>
          <cell r="BY315">
            <v>50000</v>
          </cell>
          <cell r="BZ315">
            <v>90000</v>
          </cell>
          <cell r="CA315">
            <v>180000</v>
          </cell>
          <cell r="CB315">
            <v>120000</v>
          </cell>
          <cell r="CC315">
            <v>320000</v>
          </cell>
          <cell r="CD315">
            <v>260000</v>
          </cell>
          <cell r="CE315">
            <v>335000</v>
          </cell>
          <cell r="CF315">
            <v>105000</v>
          </cell>
          <cell r="CG315">
            <v>110000</v>
          </cell>
          <cell r="CH315">
            <v>120000</v>
          </cell>
          <cell r="CI315">
            <v>115000</v>
          </cell>
          <cell r="CJ315">
            <v>315000</v>
          </cell>
          <cell r="CK315">
            <v>60000</v>
          </cell>
          <cell r="CL315">
            <v>130000</v>
          </cell>
        </row>
        <row r="316">
          <cell r="A316" t="str">
            <v>5104040199.109</v>
          </cell>
          <cell r="B316" t="str">
            <v>ค่าตอบแทนปฎิบัติงานส่งเสริมสุขภาพและเวชปฏิบัติครอบครัว</v>
          </cell>
          <cell r="C316">
            <v>0</v>
          </cell>
          <cell r="D316">
            <v>0</v>
          </cell>
          <cell r="E316">
            <v>342744</v>
          </cell>
          <cell r="F316">
            <v>286740</v>
          </cell>
          <cell r="G316">
            <v>0</v>
          </cell>
          <cell r="H316">
            <v>0</v>
          </cell>
          <cell r="I316">
            <v>262410</v>
          </cell>
          <cell r="J316">
            <v>613812.5</v>
          </cell>
          <cell r="K316">
            <v>0</v>
          </cell>
          <cell r="L316">
            <v>344255.5</v>
          </cell>
          <cell r="M316">
            <v>736205</v>
          </cell>
          <cell r="N316">
            <v>41850</v>
          </cell>
          <cell r="O316">
            <v>930992</v>
          </cell>
          <cell r="P316">
            <v>624150</v>
          </cell>
          <cell r="Q316">
            <v>0</v>
          </cell>
          <cell r="R316">
            <v>0</v>
          </cell>
          <cell r="S316">
            <v>1096770</v>
          </cell>
          <cell r="T316">
            <v>22945</v>
          </cell>
          <cell r="U316">
            <v>165300</v>
          </cell>
          <cell r="V316">
            <v>0</v>
          </cell>
          <cell r="W316">
            <v>762450</v>
          </cell>
          <cell r="X316">
            <v>161700</v>
          </cell>
          <cell r="Y316">
            <v>559609</v>
          </cell>
          <cell r="Z316">
            <v>711190</v>
          </cell>
          <cell r="AA316">
            <v>235680</v>
          </cell>
          <cell r="AB316">
            <v>428430</v>
          </cell>
          <cell r="AC316">
            <v>0</v>
          </cell>
          <cell r="AD316">
            <v>566160</v>
          </cell>
          <cell r="AE316">
            <v>355980</v>
          </cell>
          <cell r="AF316">
            <v>47100</v>
          </cell>
          <cell r="AG316">
            <v>545120</v>
          </cell>
          <cell r="AH316">
            <v>165900</v>
          </cell>
          <cell r="AI316">
            <v>171300</v>
          </cell>
          <cell r="AJ316">
            <v>189705</v>
          </cell>
          <cell r="AK316">
            <v>0</v>
          </cell>
          <cell r="AL316">
            <v>89700</v>
          </cell>
          <cell r="AM316">
            <v>0</v>
          </cell>
          <cell r="AN316">
            <v>483842.5</v>
          </cell>
          <cell r="AO316">
            <v>0</v>
          </cell>
          <cell r="AP316">
            <v>260490</v>
          </cell>
          <cell r="AQ316">
            <v>0</v>
          </cell>
          <cell r="AR316">
            <v>294975</v>
          </cell>
          <cell r="AS316">
            <v>220470</v>
          </cell>
          <cell r="AT316">
            <v>124200</v>
          </cell>
          <cell r="AU316">
            <v>472770</v>
          </cell>
          <cell r="AV316">
            <v>550645</v>
          </cell>
          <cell r="AW316">
            <v>0</v>
          </cell>
          <cell r="AX316">
            <v>0</v>
          </cell>
          <cell r="AY316">
            <v>235500</v>
          </cell>
          <cell r="AZ316">
            <v>34560</v>
          </cell>
          <cell r="BA316">
            <v>1093860</v>
          </cell>
          <cell r="BB316">
            <v>224580</v>
          </cell>
          <cell r="BC316">
            <v>574360</v>
          </cell>
          <cell r="BD316">
            <v>141456</v>
          </cell>
          <cell r="BE316">
            <v>202170</v>
          </cell>
          <cell r="BF316">
            <v>0</v>
          </cell>
          <cell r="BG316">
            <v>414375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99270</v>
          </cell>
          <cell r="BO316">
            <v>0</v>
          </cell>
          <cell r="BP316">
            <v>100860</v>
          </cell>
          <cell r="BQ316">
            <v>0</v>
          </cell>
          <cell r="BR316">
            <v>85955</v>
          </cell>
          <cell r="BS316">
            <v>332738</v>
          </cell>
          <cell r="BT316">
            <v>0</v>
          </cell>
          <cell r="BU316">
            <v>668126</v>
          </cell>
          <cell r="BV316">
            <v>9930</v>
          </cell>
          <cell r="BW316">
            <v>148410</v>
          </cell>
          <cell r="BX316">
            <v>201030</v>
          </cell>
          <cell r="BY316">
            <v>0</v>
          </cell>
          <cell r="BZ316">
            <v>399300</v>
          </cell>
          <cell r="CA316">
            <v>268437.5</v>
          </cell>
          <cell r="CB316">
            <v>1439000</v>
          </cell>
          <cell r="CC316">
            <v>298260</v>
          </cell>
          <cell r="CD316">
            <v>464330</v>
          </cell>
          <cell r="CE316">
            <v>400350</v>
          </cell>
          <cell r="CF316">
            <v>373245</v>
          </cell>
          <cell r="CG316">
            <v>301665</v>
          </cell>
          <cell r="CH316">
            <v>0</v>
          </cell>
          <cell r="CI316">
            <v>135402</v>
          </cell>
          <cell r="CJ316">
            <v>320437.5</v>
          </cell>
          <cell r="CK316">
            <v>16100</v>
          </cell>
          <cell r="CL316">
            <v>9285</v>
          </cell>
        </row>
        <row r="317">
          <cell r="A317" t="str">
            <v>5104040199.110</v>
          </cell>
          <cell r="B317" t="str">
            <v>ค่าตอบแทนอื่น</v>
          </cell>
          <cell r="C317">
            <v>0</v>
          </cell>
          <cell r="D317">
            <v>41400</v>
          </cell>
          <cell r="E317">
            <v>0</v>
          </cell>
          <cell r="F317">
            <v>1500</v>
          </cell>
          <cell r="G317">
            <v>0</v>
          </cell>
          <cell r="H317">
            <v>9360</v>
          </cell>
          <cell r="I317">
            <v>0</v>
          </cell>
          <cell r="J317">
            <v>0</v>
          </cell>
          <cell r="K317">
            <v>0</v>
          </cell>
          <cell r="L317">
            <v>27300</v>
          </cell>
          <cell r="M317">
            <v>382176</v>
          </cell>
          <cell r="N317">
            <v>588</v>
          </cell>
          <cell r="O317">
            <v>93600</v>
          </cell>
          <cell r="P317">
            <v>61800</v>
          </cell>
          <cell r="Q317">
            <v>0</v>
          </cell>
          <cell r="R317">
            <v>159350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69780</v>
          </cell>
          <cell r="X317">
            <v>8200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6200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56100</v>
          </cell>
          <cell r="AK317">
            <v>15300</v>
          </cell>
          <cell r="AL317">
            <v>75000</v>
          </cell>
          <cell r="AM317">
            <v>0</v>
          </cell>
          <cell r="AN317">
            <v>0</v>
          </cell>
          <cell r="AO317">
            <v>42240</v>
          </cell>
          <cell r="AP317">
            <v>0</v>
          </cell>
          <cell r="AQ317">
            <v>42660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1500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8550</v>
          </cell>
          <cell r="BD317">
            <v>13900</v>
          </cell>
          <cell r="BE317">
            <v>0</v>
          </cell>
          <cell r="BF317">
            <v>0</v>
          </cell>
          <cell r="BG317">
            <v>18300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55000</v>
          </cell>
          <cell r="BM317">
            <v>0</v>
          </cell>
          <cell r="BN317">
            <v>0</v>
          </cell>
          <cell r="BO317">
            <v>22600</v>
          </cell>
          <cell r="BP317">
            <v>0</v>
          </cell>
          <cell r="BQ317">
            <v>0</v>
          </cell>
          <cell r="BR317">
            <v>1965073</v>
          </cell>
          <cell r="BS317">
            <v>30350</v>
          </cell>
          <cell r="BT317">
            <v>17300</v>
          </cell>
          <cell r="BU317">
            <v>21300</v>
          </cell>
          <cell r="BV317">
            <v>0</v>
          </cell>
          <cell r="BW317">
            <v>0</v>
          </cell>
          <cell r="BX317">
            <v>1200</v>
          </cell>
          <cell r="BY317">
            <v>0</v>
          </cell>
          <cell r="BZ317">
            <v>0</v>
          </cell>
          <cell r="CA317">
            <v>0</v>
          </cell>
          <cell r="CB317">
            <v>24000</v>
          </cell>
          <cell r="CC317">
            <v>14100</v>
          </cell>
          <cell r="CD317">
            <v>0</v>
          </cell>
          <cell r="CE317">
            <v>0</v>
          </cell>
          <cell r="CF317">
            <v>0</v>
          </cell>
          <cell r="CG317">
            <v>11000</v>
          </cell>
          <cell r="CH317">
            <v>0</v>
          </cell>
          <cell r="CI317">
            <v>0</v>
          </cell>
          <cell r="CJ317">
            <v>77490</v>
          </cell>
          <cell r="CK317">
            <v>20680</v>
          </cell>
          <cell r="CL317">
            <v>106500</v>
          </cell>
        </row>
        <row r="318">
          <cell r="A318" t="str">
            <v>5105010101.101</v>
          </cell>
          <cell r="B318" t="str">
            <v>ค่าเสื่อมราคา -อาคารเพื่อการพักอาศัย</v>
          </cell>
          <cell r="C318">
            <v>1303501.71</v>
          </cell>
          <cell r="D318">
            <v>0</v>
          </cell>
          <cell r="E318">
            <v>26302.62</v>
          </cell>
          <cell r="F318">
            <v>159686.6</v>
          </cell>
          <cell r="G318">
            <v>0</v>
          </cell>
          <cell r="H318">
            <v>278956.55</v>
          </cell>
          <cell r="I318">
            <v>278579.09999999998</v>
          </cell>
          <cell r="J318">
            <v>247180.05</v>
          </cell>
          <cell r="K318">
            <v>0</v>
          </cell>
          <cell r="L318">
            <v>241840.77</v>
          </cell>
          <cell r="M318">
            <v>133881.26999999999</v>
          </cell>
          <cell r="N318">
            <v>0</v>
          </cell>
          <cell r="O318">
            <v>4007207.05</v>
          </cell>
          <cell r="P318">
            <v>0</v>
          </cell>
          <cell r="Q318">
            <v>183874.03</v>
          </cell>
          <cell r="R318">
            <v>163200.95999999999</v>
          </cell>
          <cell r="S318">
            <v>270292.15000000002</v>
          </cell>
          <cell r="T318">
            <v>0</v>
          </cell>
          <cell r="U318">
            <v>387350.03</v>
          </cell>
          <cell r="V318">
            <v>360519.96</v>
          </cell>
          <cell r="W318">
            <v>1869860.01</v>
          </cell>
          <cell r="X318">
            <v>605620.6</v>
          </cell>
          <cell r="Y318">
            <v>464633.49</v>
          </cell>
          <cell r="Z318">
            <v>543523.92000000004</v>
          </cell>
          <cell r="AA318">
            <v>308627.84000000003</v>
          </cell>
          <cell r="AB318">
            <v>414572.88</v>
          </cell>
          <cell r="AC318">
            <v>252804</v>
          </cell>
          <cell r="AD318">
            <v>1455147.67</v>
          </cell>
          <cell r="AE318">
            <v>456764.09</v>
          </cell>
          <cell r="AF318">
            <v>279889.68</v>
          </cell>
          <cell r="AG318">
            <v>1089336.3799999999</v>
          </cell>
          <cell r="AH318">
            <v>497043.35</v>
          </cell>
          <cell r="AI318">
            <v>1091352.8600000001</v>
          </cell>
          <cell r="AJ318">
            <v>392166.98</v>
          </cell>
          <cell r="AK318">
            <v>1150764.7</v>
          </cell>
          <cell r="AL318">
            <v>284288.71999999997</v>
          </cell>
          <cell r="AM318">
            <v>128360</v>
          </cell>
          <cell r="AN318">
            <v>203884.3</v>
          </cell>
          <cell r="AO318">
            <v>162000</v>
          </cell>
          <cell r="AP318">
            <v>0</v>
          </cell>
          <cell r="AQ318">
            <v>0</v>
          </cell>
          <cell r="AR318">
            <v>321213.34000000003</v>
          </cell>
          <cell r="AS318">
            <v>0</v>
          </cell>
          <cell r="AT318">
            <v>79839.960000000006</v>
          </cell>
          <cell r="AU318">
            <v>144477.66</v>
          </cell>
          <cell r="AV318">
            <v>149404.07999999999</v>
          </cell>
          <cell r="AW318">
            <v>342988</v>
          </cell>
          <cell r="AX318">
            <v>158490</v>
          </cell>
          <cell r="AY318">
            <v>163800</v>
          </cell>
          <cell r="AZ318">
            <v>384481.32</v>
          </cell>
          <cell r="BA318">
            <v>1190908.3400000001</v>
          </cell>
          <cell r="BB318">
            <v>177199.92</v>
          </cell>
          <cell r="BC318">
            <v>3333587.53</v>
          </cell>
          <cell r="BD318">
            <v>338529.8</v>
          </cell>
          <cell r="BE318">
            <v>355186.6</v>
          </cell>
          <cell r="BF318">
            <v>228640.08</v>
          </cell>
          <cell r="BG318">
            <v>1403847.73</v>
          </cell>
          <cell r="BH318">
            <v>0</v>
          </cell>
          <cell r="BI318">
            <v>20568.63</v>
          </cell>
          <cell r="BJ318">
            <v>345272.28</v>
          </cell>
          <cell r="BK318">
            <v>306531.96000000002</v>
          </cell>
          <cell r="BL318">
            <v>5238659.37</v>
          </cell>
          <cell r="BM318">
            <v>343661.4</v>
          </cell>
          <cell r="BN318">
            <v>544719.02</v>
          </cell>
          <cell r="BO318">
            <v>380158.56</v>
          </cell>
          <cell r="BP318">
            <v>284521.7</v>
          </cell>
          <cell r="BQ318">
            <v>438708</v>
          </cell>
          <cell r="BR318">
            <v>974280</v>
          </cell>
          <cell r="BS318">
            <v>225039.96</v>
          </cell>
          <cell r="BT318">
            <v>223520.04</v>
          </cell>
          <cell r="BU318">
            <v>2154471.96</v>
          </cell>
          <cell r="BV318">
            <v>130956</v>
          </cell>
          <cell r="BW318">
            <v>760206.8</v>
          </cell>
          <cell r="BX318">
            <v>246840.15</v>
          </cell>
          <cell r="BY318">
            <v>767978.96</v>
          </cell>
          <cell r="BZ318">
            <v>919344</v>
          </cell>
          <cell r="CA318">
            <v>243680.04</v>
          </cell>
          <cell r="CB318">
            <v>778066.68</v>
          </cell>
          <cell r="CC318">
            <v>255055.6</v>
          </cell>
          <cell r="CD318">
            <v>561879.96</v>
          </cell>
          <cell r="CE318">
            <v>282930.59999999998</v>
          </cell>
          <cell r="CF318">
            <v>266760</v>
          </cell>
          <cell r="CG318">
            <v>570994.07999999996</v>
          </cell>
          <cell r="CH318">
            <v>483030.12</v>
          </cell>
          <cell r="CI318">
            <v>84159.96</v>
          </cell>
          <cell r="CJ318">
            <v>1380751.64</v>
          </cell>
          <cell r="CK318">
            <v>302240.03999999998</v>
          </cell>
          <cell r="CL318">
            <v>335427.96000000002</v>
          </cell>
        </row>
        <row r="319">
          <cell r="A319" t="str">
            <v>5105010103.101</v>
          </cell>
          <cell r="B319" t="str">
            <v>ค่าเสื่อมราคา -อาคารสำนักงาน</v>
          </cell>
          <cell r="C319">
            <v>27856272.460000001</v>
          </cell>
          <cell r="D319">
            <v>0</v>
          </cell>
          <cell r="E319">
            <v>404086.46</v>
          </cell>
          <cell r="F319">
            <v>192145.8</v>
          </cell>
          <cell r="G319">
            <v>0</v>
          </cell>
          <cell r="H319">
            <v>1107853.5900000001</v>
          </cell>
          <cell r="I319">
            <v>209625.58</v>
          </cell>
          <cell r="J319">
            <v>519669.7</v>
          </cell>
          <cell r="K319">
            <v>111731.28</v>
          </cell>
          <cell r="L319">
            <v>373434.37</v>
          </cell>
          <cell r="M319">
            <v>3343168.02</v>
          </cell>
          <cell r="N319">
            <v>0</v>
          </cell>
          <cell r="O319">
            <v>10075387.949999999</v>
          </cell>
          <cell r="P319">
            <v>0</v>
          </cell>
          <cell r="Q319">
            <v>216000</v>
          </cell>
          <cell r="R319">
            <v>1519757.84</v>
          </cell>
          <cell r="S319">
            <v>439240.05</v>
          </cell>
          <cell r="T319">
            <v>0</v>
          </cell>
          <cell r="U319">
            <v>520200</v>
          </cell>
          <cell r="V319">
            <v>456560.04</v>
          </cell>
          <cell r="W319">
            <v>15726898.16</v>
          </cell>
          <cell r="X319">
            <v>562020.19999999995</v>
          </cell>
          <cell r="Y319">
            <v>435415.23</v>
          </cell>
          <cell r="Z319">
            <v>691906.68</v>
          </cell>
          <cell r="AA319">
            <v>512880</v>
          </cell>
          <cell r="AB319">
            <v>480684.24</v>
          </cell>
          <cell r="AC319">
            <v>391323.96</v>
          </cell>
          <cell r="AD319">
            <v>2835597.36</v>
          </cell>
          <cell r="AE319">
            <v>359363.64</v>
          </cell>
          <cell r="AF319">
            <v>879675.04</v>
          </cell>
          <cell r="AG319">
            <v>361211.84</v>
          </cell>
          <cell r="AH319">
            <v>1774093.45</v>
          </cell>
          <cell r="AI319">
            <v>666797.68999999994</v>
          </cell>
          <cell r="AJ319">
            <v>648126.34</v>
          </cell>
          <cell r="AK319">
            <v>18892334.800000001</v>
          </cell>
          <cell r="AL319">
            <v>443479.68</v>
          </cell>
          <cell r="AM319">
            <v>294000</v>
          </cell>
          <cell r="AN319">
            <v>166163.70000000001</v>
          </cell>
          <cell r="AO319">
            <v>20513.32</v>
          </cell>
          <cell r="AP319">
            <v>147637.74</v>
          </cell>
          <cell r="AQ319">
            <v>2240.04</v>
          </cell>
          <cell r="AR319">
            <v>396639.99</v>
          </cell>
          <cell r="AS319">
            <v>511106.64</v>
          </cell>
          <cell r="AT319">
            <v>59971.839999999997</v>
          </cell>
          <cell r="AU319">
            <v>1063109.6000000001</v>
          </cell>
          <cell r="AV319">
            <v>0</v>
          </cell>
          <cell r="AW319">
            <v>642564</v>
          </cell>
          <cell r="AX319">
            <v>448533.33</v>
          </cell>
          <cell r="AY319">
            <v>541459.98</v>
          </cell>
          <cell r="AZ319">
            <v>647004.72</v>
          </cell>
          <cell r="BA319">
            <v>11612646.66</v>
          </cell>
          <cell r="BB319">
            <v>803459.88</v>
          </cell>
          <cell r="BC319">
            <v>8611292.6400000006</v>
          </cell>
          <cell r="BD319">
            <v>443275.56</v>
          </cell>
          <cell r="BE319">
            <v>510919.92</v>
          </cell>
          <cell r="BF319">
            <v>567246.64</v>
          </cell>
          <cell r="BG319">
            <v>1963127.52</v>
          </cell>
          <cell r="BH319">
            <v>279884.64</v>
          </cell>
          <cell r="BI319">
            <v>222942.1</v>
          </cell>
          <cell r="BJ319">
            <v>396000</v>
          </cell>
          <cell r="BK319">
            <v>879103</v>
          </cell>
          <cell r="BL319">
            <v>17148000</v>
          </cell>
          <cell r="BM319">
            <v>37861</v>
          </cell>
          <cell r="BN319">
            <v>336720</v>
          </cell>
          <cell r="BO319">
            <v>866567.31</v>
          </cell>
          <cell r="BP319">
            <v>158159.94</v>
          </cell>
          <cell r="BQ319">
            <v>521752.02</v>
          </cell>
          <cell r="BR319">
            <v>22611542.949999999</v>
          </cell>
          <cell r="BS319">
            <v>0</v>
          </cell>
          <cell r="BT319">
            <v>760640.04</v>
          </cell>
          <cell r="BU319">
            <v>0</v>
          </cell>
          <cell r="BV319">
            <v>301340.03999999998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2726850.84</v>
          </cell>
          <cell r="CF319">
            <v>0</v>
          </cell>
          <cell r="CG319">
            <v>634614.96</v>
          </cell>
          <cell r="CH319">
            <v>0</v>
          </cell>
          <cell r="CI319">
            <v>161168.04</v>
          </cell>
          <cell r="CJ319">
            <v>2054767.64</v>
          </cell>
          <cell r="CK319">
            <v>372800.04</v>
          </cell>
          <cell r="CL319">
            <v>384711.96</v>
          </cell>
        </row>
        <row r="320">
          <cell r="A320" t="str">
            <v>5105010105.101</v>
          </cell>
          <cell r="B320" t="str">
            <v>ค่าเสื่อมราคา -อาคารเพื่อประโยชน์อื่น</v>
          </cell>
          <cell r="C320">
            <v>55561.7</v>
          </cell>
          <cell r="D320">
            <v>0</v>
          </cell>
          <cell r="E320">
            <v>0</v>
          </cell>
          <cell r="F320">
            <v>43.46</v>
          </cell>
          <cell r="G320">
            <v>1070688.1100000001</v>
          </cell>
          <cell r="H320">
            <v>0</v>
          </cell>
          <cell r="I320">
            <v>30842.639999999999</v>
          </cell>
          <cell r="J320">
            <v>55692.97</v>
          </cell>
          <cell r="K320">
            <v>103405.8</v>
          </cell>
          <cell r="L320">
            <v>74350.98</v>
          </cell>
          <cell r="M320">
            <v>0</v>
          </cell>
          <cell r="N320">
            <v>0</v>
          </cell>
          <cell r="O320">
            <v>179300.78</v>
          </cell>
          <cell r="P320">
            <v>2480.09</v>
          </cell>
          <cell r="Q320">
            <v>92229.69</v>
          </cell>
          <cell r="R320">
            <v>357285.76</v>
          </cell>
          <cell r="S320">
            <v>63244.59</v>
          </cell>
          <cell r="T320">
            <v>165999.96</v>
          </cell>
          <cell r="U320">
            <v>0</v>
          </cell>
          <cell r="V320">
            <v>29120.04</v>
          </cell>
          <cell r="W320">
            <v>355600.27</v>
          </cell>
          <cell r="X320">
            <v>97537.8</v>
          </cell>
          <cell r="Y320">
            <v>40029.360000000001</v>
          </cell>
          <cell r="Z320">
            <v>58599.96</v>
          </cell>
          <cell r="AA320">
            <v>61920</v>
          </cell>
          <cell r="AB320">
            <v>294519.96000000002</v>
          </cell>
          <cell r="AC320">
            <v>77919.960000000006</v>
          </cell>
          <cell r="AD320">
            <v>0</v>
          </cell>
          <cell r="AE320">
            <v>61405.26</v>
          </cell>
          <cell r="AF320">
            <v>64959.81</v>
          </cell>
          <cell r="AG320">
            <v>96639.12</v>
          </cell>
          <cell r="AH320">
            <v>44581.1</v>
          </cell>
          <cell r="AI320">
            <v>101967.06</v>
          </cell>
          <cell r="AJ320">
            <v>78056.149999999994</v>
          </cell>
          <cell r="AK320">
            <v>129155.25</v>
          </cell>
          <cell r="AL320">
            <v>0</v>
          </cell>
          <cell r="AM320">
            <v>0</v>
          </cell>
          <cell r="AN320">
            <v>2177.7600000000002</v>
          </cell>
          <cell r="AO320">
            <v>171640</v>
          </cell>
          <cell r="AP320">
            <v>88755.44</v>
          </cell>
          <cell r="AQ320">
            <v>80083.679999999993</v>
          </cell>
          <cell r="AR320">
            <v>19599.84</v>
          </cell>
          <cell r="AS320">
            <v>1000.73</v>
          </cell>
          <cell r="AT320">
            <v>109103.03999999999</v>
          </cell>
          <cell r="AU320">
            <v>19967.28</v>
          </cell>
          <cell r="AV320">
            <v>92460</v>
          </cell>
          <cell r="AW320">
            <v>15800</v>
          </cell>
          <cell r="AX320">
            <v>0</v>
          </cell>
          <cell r="AY320">
            <v>38933.4</v>
          </cell>
          <cell r="AZ320">
            <v>36788.160000000003</v>
          </cell>
          <cell r="BA320">
            <v>488910.78</v>
          </cell>
          <cell r="BB320">
            <v>62849</v>
          </cell>
          <cell r="BC320">
            <v>265659.96000000002</v>
          </cell>
          <cell r="BD320">
            <v>127541.31</v>
          </cell>
          <cell r="BE320">
            <v>0</v>
          </cell>
          <cell r="BF320">
            <v>72693.36</v>
          </cell>
          <cell r="BG320">
            <v>0</v>
          </cell>
          <cell r="BH320">
            <v>0</v>
          </cell>
          <cell r="BI320">
            <v>0</v>
          </cell>
          <cell r="BJ320">
            <v>67999.92</v>
          </cell>
          <cell r="BK320">
            <v>68000.039999999994</v>
          </cell>
          <cell r="BL320">
            <v>0</v>
          </cell>
          <cell r="BM320">
            <v>1860</v>
          </cell>
          <cell r="BN320">
            <v>80125.55</v>
          </cell>
          <cell r="BO320">
            <v>48720</v>
          </cell>
          <cell r="BP320">
            <v>239299.28</v>
          </cell>
          <cell r="BQ320">
            <v>574483.30000000005</v>
          </cell>
          <cell r="BR320">
            <v>0</v>
          </cell>
          <cell r="BS320">
            <v>850422.12</v>
          </cell>
          <cell r="BT320">
            <v>0</v>
          </cell>
          <cell r="BU320">
            <v>8585189.2699999996</v>
          </cell>
          <cell r="BV320">
            <v>210093.24</v>
          </cell>
          <cell r="BW320">
            <v>1536520.02</v>
          </cell>
          <cell r="BX320">
            <v>0</v>
          </cell>
          <cell r="BY320">
            <v>1524595.2</v>
          </cell>
          <cell r="BZ320">
            <v>86139.96</v>
          </cell>
          <cell r="CA320">
            <v>0</v>
          </cell>
          <cell r="CB320">
            <v>509333.28</v>
          </cell>
          <cell r="CC320">
            <v>2786098.2</v>
          </cell>
          <cell r="CD320">
            <v>1078710.1499999999</v>
          </cell>
          <cell r="CE320">
            <v>26636.400000000001</v>
          </cell>
          <cell r="CF320">
            <v>585999.96</v>
          </cell>
          <cell r="CG320">
            <v>0</v>
          </cell>
          <cell r="CH320">
            <v>554396.88</v>
          </cell>
          <cell r="CI320">
            <v>146935.44</v>
          </cell>
          <cell r="CJ320">
            <v>0</v>
          </cell>
          <cell r="CK320">
            <v>161872.87</v>
          </cell>
          <cell r="CL320">
            <v>152717.76000000001</v>
          </cell>
        </row>
        <row r="321">
          <cell r="A321" t="str">
            <v>5105010107.101</v>
          </cell>
          <cell r="B321" t="str">
            <v>ค่าเสื่อมราคา -     สิ่งปลูกสร้าง</v>
          </cell>
          <cell r="C321">
            <v>38235.339999999997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25693.26</v>
          </cell>
          <cell r="J321">
            <v>3335.83</v>
          </cell>
          <cell r="K321">
            <v>467289.36</v>
          </cell>
          <cell r="L321">
            <v>0</v>
          </cell>
          <cell r="M321">
            <v>8695.1299999999992</v>
          </cell>
          <cell r="N321">
            <v>0</v>
          </cell>
          <cell r="O321">
            <v>194920.77</v>
          </cell>
          <cell r="P321">
            <v>0</v>
          </cell>
          <cell r="Q321">
            <v>0</v>
          </cell>
          <cell r="R321">
            <v>0</v>
          </cell>
          <cell r="S321">
            <v>62399.34</v>
          </cell>
          <cell r="T321">
            <v>0</v>
          </cell>
          <cell r="U321">
            <v>19059.97</v>
          </cell>
          <cell r="V321">
            <v>0</v>
          </cell>
          <cell r="W321">
            <v>0</v>
          </cell>
          <cell r="X321">
            <v>94118.67</v>
          </cell>
          <cell r="Y321">
            <v>4990.8999999999996</v>
          </cell>
          <cell r="Z321">
            <v>76289.399999999994</v>
          </cell>
          <cell r="AA321">
            <v>0</v>
          </cell>
          <cell r="AB321">
            <v>12799.92</v>
          </cell>
          <cell r="AC321">
            <v>3000</v>
          </cell>
          <cell r="AD321">
            <v>0</v>
          </cell>
          <cell r="AE321">
            <v>9809.98</v>
          </cell>
          <cell r="AF321">
            <v>26686.67</v>
          </cell>
          <cell r="AG321">
            <v>7366.52</v>
          </cell>
          <cell r="AH321">
            <v>16125.7</v>
          </cell>
          <cell r="AI321">
            <v>11221.49</v>
          </cell>
          <cell r="AJ321">
            <v>272986</v>
          </cell>
          <cell r="AK321">
            <v>171947.85</v>
          </cell>
          <cell r="AL321">
            <v>47733.36</v>
          </cell>
          <cell r="AM321">
            <v>0</v>
          </cell>
          <cell r="AN321">
            <v>0</v>
          </cell>
          <cell r="AO321">
            <v>0</v>
          </cell>
          <cell r="AP321">
            <v>29515.360000000001</v>
          </cell>
          <cell r="AQ321">
            <v>18017.400000000001</v>
          </cell>
          <cell r="AR321">
            <v>24200.03</v>
          </cell>
          <cell r="AS321">
            <v>49286.64</v>
          </cell>
          <cell r="AT321">
            <v>0</v>
          </cell>
          <cell r="AU321">
            <v>0</v>
          </cell>
          <cell r="AV321">
            <v>6333.36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333725.83</v>
          </cell>
          <cell r="BE321">
            <v>0</v>
          </cell>
          <cell r="BF321">
            <v>18879.96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12200.04</v>
          </cell>
          <cell r="BL321">
            <v>0</v>
          </cell>
          <cell r="BM321">
            <v>202103.6</v>
          </cell>
          <cell r="BN321">
            <v>42439.67</v>
          </cell>
          <cell r="BO321">
            <v>69840</v>
          </cell>
          <cell r="BP321">
            <v>6000</v>
          </cell>
          <cell r="BQ321">
            <v>147073.34</v>
          </cell>
          <cell r="BR321">
            <v>1566800.04</v>
          </cell>
          <cell r="BS321">
            <v>10843.8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8666.64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69933.240000000005</v>
          </cell>
          <cell r="CH321">
            <v>0</v>
          </cell>
          <cell r="CI321">
            <v>0</v>
          </cell>
          <cell r="CJ321">
            <v>0</v>
          </cell>
          <cell r="CK321">
            <v>1800</v>
          </cell>
          <cell r="CL321">
            <v>0</v>
          </cell>
        </row>
        <row r="322">
          <cell r="A322" t="str">
            <v>5105010107.102</v>
          </cell>
          <cell r="B322" t="str">
            <v>ค่าเสื่อมราคา -ระบบประปา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43371.44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45150.03</v>
          </cell>
          <cell r="T322">
            <v>0</v>
          </cell>
          <cell r="U322">
            <v>62319.97</v>
          </cell>
          <cell r="V322">
            <v>150002.04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42250</v>
          </cell>
          <cell r="AF322">
            <v>0</v>
          </cell>
          <cell r="AG322">
            <v>0</v>
          </cell>
          <cell r="AH322">
            <v>51359.15</v>
          </cell>
          <cell r="AI322">
            <v>0</v>
          </cell>
          <cell r="AJ322">
            <v>79999.929999999993</v>
          </cell>
          <cell r="AK322">
            <v>0</v>
          </cell>
          <cell r="AL322">
            <v>0</v>
          </cell>
          <cell r="AM322">
            <v>8000</v>
          </cell>
          <cell r="AN322">
            <v>0</v>
          </cell>
          <cell r="AO322">
            <v>0</v>
          </cell>
          <cell r="AP322">
            <v>0</v>
          </cell>
          <cell r="AQ322">
            <v>36564.6</v>
          </cell>
          <cell r="AR322">
            <v>17899.2</v>
          </cell>
          <cell r="AS322">
            <v>0</v>
          </cell>
          <cell r="AT322">
            <v>0</v>
          </cell>
          <cell r="AU322">
            <v>0</v>
          </cell>
          <cell r="AV322">
            <v>11433.36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95535.72</v>
          </cell>
          <cell r="BC322">
            <v>0</v>
          </cell>
          <cell r="BD322">
            <v>56000</v>
          </cell>
          <cell r="BE322">
            <v>0</v>
          </cell>
          <cell r="BF322">
            <v>0</v>
          </cell>
          <cell r="BG322">
            <v>62787.96</v>
          </cell>
          <cell r="BH322">
            <v>129987.24</v>
          </cell>
          <cell r="BI322">
            <v>0</v>
          </cell>
          <cell r="BJ322">
            <v>133333.32</v>
          </cell>
          <cell r="BK322">
            <v>133333.32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76771.48</v>
          </cell>
          <cell r="BR322">
            <v>0</v>
          </cell>
          <cell r="BS322">
            <v>0</v>
          </cell>
          <cell r="BT322">
            <v>26665.59</v>
          </cell>
          <cell r="BU322">
            <v>0</v>
          </cell>
          <cell r="BV322">
            <v>0</v>
          </cell>
          <cell r="BW322">
            <v>8939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65799.960000000006</v>
          </cell>
          <cell r="CL322">
            <v>237999.96</v>
          </cell>
        </row>
        <row r="323">
          <cell r="A323" t="str">
            <v>5105010107.103</v>
          </cell>
          <cell r="B323" t="str">
            <v>ค่าเสื่อมราคา -ระบบบำบัดน้ำเสีย</v>
          </cell>
          <cell r="C323">
            <v>0</v>
          </cell>
          <cell r="D323">
            <v>0</v>
          </cell>
          <cell r="E323">
            <v>0</v>
          </cell>
          <cell r="F323">
            <v>723565.64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192862.03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1485.52</v>
          </cell>
          <cell r="R323">
            <v>0</v>
          </cell>
          <cell r="S323">
            <v>0</v>
          </cell>
          <cell r="T323">
            <v>0</v>
          </cell>
          <cell r="U323">
            <v>197240.29</v>
          </cell>
          <cell r="V323">
            <v>0</v>
          </cell>
          <cell r="W323">
            <v>0</v>
          </cell>
          <cell r="X323">
            <v>1760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210319.96</v>
          </cell>
          <cell r="AF323">
            <v>0</v>
          </cell>
          <cell r="AG323">
            <v>0</v>
          </cell>
          <cell r="AH323">
            <v>0</v>
          </cell>
          <cell r="AI323">
            <v>29224.04</v>
          </cell>
          <cell r="AJ323">
            <v>0</v>
          </cell>
          <cell r="AK323">
            <v>33912.15</v>
          </cell>
          <cell r="AL323">
            <v>40000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6666.72</v>
          </cell>
          <cell r="AR323">
            <v>147200.04</v>
          </cell>
          <cell r="AS323">
            <v>0</v>
          </cell>
          <cell r="AT323">
            <v>44258.400000000001</v>
          </cell>
          <cell r="AU323">
            <v>232130.48</v>
          </cell>
          <cell r="AV323">
            <v>182163.12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8000.04</v>
          </cell>
          <cell r="BC323">
            <v>20000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13577.76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95960</v>
          </cell>
          <cell r="BN323">
            <v>0</v>
          </cell>
          <cell r="BO323">
            <v>75200.039999999994</v>
          </cell>
          <cell r="BP323">
            <v>0</v>
          </cell>
          <cell r="BQ323">
            <v>104071.34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133093.20000000001</v>
          </cell>
          <cell r="BX323">
            <v>0</v>
          </cell>
          <cell r="BY323">
            <v>0</v>
          </cell>
          <cell r="BZ323">
            <v>78144.649999999994</v>
          </cell>
          <cell r="CA323">
            <v>0</v>
          </cell>
          <cell r="CB323">
            <v>0</v>
          </cell>
          <cell r="CC323">
            <v>180000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385999.92</v>
          </cell>
          <cell r="CK323">
            <v>41199.96</v>
          </cell>
          <cell r="CL323">
            <v>112950</v>
          </cell>
        </row>
        <row r="324">
          <cell r="A324" t="str">
            <v>5105010107.104</v>
          </cell>
          <cell r="B324" t="str">
            <v>ค่าเสื่อมราคา -  ระบบไฟฟ้า</v>
          </cell>
          <cell r="C324">
            <v>0</v>
          </cell>
          <cell r="D324">
            <v>0</v>
          </cell>
          <cell r="E324">
            <v>0</v>
          </cell>
          <cell r="F324">
            <v>6231.5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196786.92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88473.5</v>
          </cell>
          <cell r="Q324">
            <v>49933.33</v>
          </cell>
          <cell r="R324">
            <v>0</v>
          </cell>
          <cell r="S324">
            <v>1683.34</v>
          </cell>
          <cell r="T324">
            <v>0</v>
          </cell>
          <cell r="U324">
            <v>0</v>
          </cell>
          <cell r="V324">
            <v>8280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205250.04</v>
          </cell>
          <cell r="AC324">
            <v>0</v>
          </cell>
          <cell r="AD324">
            <v>17333.34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48379.97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30000</v>
          </cell>
          <cell r="AS324">
            <v>0</v>
          </cell>
          <cell r="AT324">
            <v>41777.879999999997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210433.32</v>
          </cell>
          <cell r="BD324">
            <v>99640</v>
          </cell>
          <cell r="BE324">
            <v>0</v>
          </cell>
          <cell r="BF324">
            <v>0</v>
          </cell>
          <cell r="BG324">
            <v>106666.56</v>
          </cell>
          <cell r="BH324">
            <v>27281.64</v>
          </cell>
          <cell r="BI324">
            <v>0</v>
          </cell>
          <cell r="BJ324">
            <v>162999.84</v>
          </cell>
          <cell r="BK324">
            <v>85505.16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5606.68</v>
          </cell>
          <cell r="BQ324">
            <v>103849.33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47197.08</v>
          </cell>
          <cell r="CL324">
            <v>147892.56</v>
          </cell>
        </row>
        <row r="325">
          <cell r="A325" t="str">
            <v>5105010107.105</v>
          </cell>
          <cell r="B325" t="str">
            <v>ค่าเสื่อมราคา - ระบบโทรศัพท์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4659.96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1925.26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5704.95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4800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616.6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2639.35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64079.64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1750.56</v>
          </cell>
        </row>
        <row r="326">
          <cell r="A326" t="str">
            <v>5105010107.106</v>
          </cell>
          <cell r="B326" t="str">
            <v>ค่าเสื่อมราคา-ระบบถนนภายใน</v>
          </cell>
          <cell r="C326">
            <v>0</v>
          </cell>
          <cell r="D326">
            <v>0</v>
          </cell>
          <cell r="E326">
            <v>59956.13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1971.52</v>
          </cell>
          <cell r="K326">
            <v>111240.84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48000</v>
          </cell>
          <cell r="R326">
            <v>0</v>
          </cell>
          <cell r="S326">
            <v>112533.36</v>
          </cell>
          <cell r="T326">
            <v>57218.64</v>
          </cell>
          <cell r="U326">
            <v>22740</v>
          </cell>
          <cell r="V326">
            <v>38400</v>
          </cell>
          <cell r="W326">
            <v>0</v>
          </cell>
          <cell r="X326">
            <v>0</v>
          </cell>
          <cell r="Y326">
            <v>107467.09</v>
          </cell>
          <cell r="Z326">
            <v>0</v>
          </cell>
          <cell r="AA326">
            <v>38682.36</v>
          </cell>
          <cell r="AB326">
            <v>4289.16</v>
          </cell>
          <cell r="AC326">
            <v>0</v>
          </cell>
          <cell r="AD326">
            <v>0</v>
          </cell>
          <cell r="AE326">
            <v>15490.62</v>
          </cell>
          <cell r="AF326">
            <v>42783.98</v>
          </cell>
          <cell r="AG326">
            <v>0</v>
          </cell>
          <cell r="AH326">
            <v>0</v>
          </cell>
          <cell r="AI326">
            <v>19992.78</v>
          </cell>
          <cell r="AJ326">
            <v>36000</v>
          </cell>
          <cell r="AK326">
            <v>0</v>
          </cell>
          <cell r="AL326">
            <v>0</v>
          </cell>
          <cell r="AM326">
            <v>0</v>
          </cell>
          <cell r="AN326">
            <v>38200.019999999997</v>
          </cell>
          <cell r="AO326">
            <v>0</v>
          </cell>
          <cell r="AP326">
            <v>10652.08</v>
          </cell>
          <cell r="AQ326">
            <v>27726.720000000001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36200</v>
          </cell>
          <cell r="AY326">
            <v>0</v>
          </cell>
          <cell r="AZ326">
            <v>5333.28</v>
          </cell>
          <cell r="BA326">
            <v>0</v>
          </cell>
          <cell r="BB326">
            <v>0</v>
          </cell>
          <cell r="BC326">
            <v>49133.41</v>
          </cell>
          <cell r="BD326">
            <v>94399.33</v>
          </cell>
          <cell r="BE326">
            <v>0</v>
          </cell>
          <cell r="BF326">
            <v>73419.72</v>
          </cell>
          <cell r="BG326">
            <v>54719.88</v>
          </cell>
          <cell r="BH326">
            <v>6330.96</v>
          </cell>
          <cell r="BI326">
            <v>0</v>
          </cell>
          <cell r="BJ326">
            <v>60000</v>
          </cell>
          <cell r="BK326">
            <v>90000</v>
          </cell>
          <cell r="BL326">
            <v>0</v>
          </cell>
          <cell r="BM326">
            <v>135583.97</v>
          </cell>
          <cell r="BN326">
            <v>60872</v>
          </cell>
          <cell r="BO326">
            <v>44119.94</v>
          </cell>
          <cell r="BP326">
            <v>0</v>
          </cell>
          <cell r="BQ326">
            <v>298293.32</v>
          </cell>
          <cell r="BR326">
            <v>0</v>
          </cell>
          <cell r="BS326">
            <v>0</v>
          </cell>
          <cell r="BT326">
            <v>0</v>
          </cell>
          <cell r="BU326">
            <v>508020</v>
          </cell>
          <cell r="BV326">
            <v>0</v>
          </cell>
          <cell r="BW326">
            <v>114450.42</v>
          </cell>
          <cell r="BX326">
            <v>0</v>
          </cell>
          <cell r="BY326">
            <v>0</v>
          </cell>
          <cell r="BZ326">
            <v>0</v>
          </cell>
          <cell r="CA326">
            <v>47486.64</v>
          </cell>
          <cell r="CB326">
            <v>102762.48</v>
          </cell>
          <cell r="CC326">
            <v>0</v>
          </cell>
          <cell r="CD326">
            <v>0</v>
          </cell>
          <cell r="CE326">
            <v>157212.48000000001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174813.24</v>
          </cell>
          <cell r="CK326">
            <v>0</v>
          </cell>
          <cell r="CL326">
            <v>307950</v>
          </cell>
        </row>
        <row r="327">
          <cell r="A327" t="str">
            <v>5105010109.101</v>
          </cell>
          <cell r="B327" t="str">
            <v>ค่าเสื่อมราคา-ครุภัณฑ์สำนักงาน</v>
          </cell>
          <cell r="C327">
            <v>0</v>
          </cell>
          <cell r="D327">
            <v>0</v>
          </cell>
          <cell r="E327">
            <v>1049.1600000000001</v>
          </cell>
          <cell r="F327">
            <v>0</v>
          </cell>
          <cell r="G327">
            <v>0</v>
          </cell>
          <cell r="H327">
            <v>873.03</v>
          </cell>
          <cell r="I327">
            <v>0</v>
          </cell>
          <cell r="J327">
            <v>8104.2</v>
          </cell>
          <cell r="K327">
            <v>211371.42</v>
          </cell>
          <cell r="L327">
            <v>2110.31</v>
          </cell>
          <cell r="M327">
            <v>0</v>
          </cell>
          <cell r="N327">
            <v>0</v>
          </cell>
          <cell r="O327">
            <v>1264.18</v>
          </cell>
          <cell r="P327">
            <v>0</v>
          </cell>
          <cell r="Q327">
            <v>0</v>
          </cell>
          <cell r="R327">
            <v>6282.59</v>
          </cell>
          <cell r="S327">
            <v>8557.68</v>
          </cell>
          <cell r="T327">
            <v>0</v>
          </cell>
          <cell r="U327">
            <v>3650.02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49818.25</v>
          </cell>
          <cell r="AG327">
            <v>0</v>
          </cell>
          <cell r="AH327">
            <v>0</v>
          </cell>
          <cell r="AI327">
            <v>65422.85</v>
          </cell>
          <cell r="AJ327">
            <v>0</v>
          </cell>
          <cell r="AK327">
            <v>0</v>
          </cell>
          <cell r="AL327">
            <v>0</v>
          </cell>
          <cell r="AM327">
            <v>10153.040000000001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100475.93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39855.279999999999</v>
          </cell>
          <cell r="BG327">
            <v>0</v>
          </cell>
          <cell r="BH327">
            <v>0</v>
          </cell>
          <cell r="BI327">
            <v>0</v>
          </cell>
          <cell r="BJ327">
            <v>152.79</v>
          </cell>
          <cell r="BK327">
            <v>0</v>
          </cell>
          <cell r="BL327">
            <v>0</v>
          </cell>
          <cell r="BM327">
            <v>76915.63</v>
          </cell>
          <cell r="BN327">
            <v>0</v>
          </cell>
          <cell r="BO327">
            <v>65489.599999999999</v>
          </cell>
          <cell r="BP327">
            <v>11982.18</v>
          </cell>
          <cell r="BQ327">
            <v>41222.21</v>
          </cell>
          <cell r="BR327">
            <v>3666.72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51571.4</v>
          </cell>
          <cell r="BZ327">
            <v>0</v>
          </cell>
          <cell r="CA327">
            <v>0</v>
          </cell>
          <cell r="CB327">
            <v>18133.32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752.64</v>
          </cell>
          <cell r="CI327">
            <v>0</v>
          </cell>
          <cell r="CJ327">
            <v>829.25</v>
          </cell>
          <cell r="CK327">
            <v>0</v>
          </cell>
          <cell r="CL327">
            <v>81473.38</v>
          </cell>
        </row>
        <row r="328">
          <cell r="A328" t="str">
            <v>5105010111.101</v>
          </cell>
          <cell r="B328" t="str">
            <v>ค่าเสื่อมราคา-ยานพาหนะและอุปกรณ์การขนส่ง</v>
          </cell>
          <cell r="C328">
            <v>2110745.4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303091.84999999998</v>
          </cell>
          <cell r="N328">
            <v>0</v>
          </cell>
          <cell r="O328">
            <v>4548.99</v>
          </cell>
          <cell r="P328">
            <v>0</v>
          </cell>
          <cell r="Q328">
            <v>29999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531733.30000000005</v>
          </cell>
          <cell r="W328">
            <v>40877.58</v>
          </cell>
          <cell r="X328">
            <v>169979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413391.67</v>
          </cell>
          <cell r="AE328">
            <v>0</v>
          </cell>
          <cell r="AF328">
            <v>257799.98</v>
          </cell>
          <cell r="AG328">
            <v>0</v>
          </cell>
          <cell r="AH328">
            <v>524047.45</v>
          </cell>
          <cell r="AI328">
            <v>161878.97</v>
          </cell>
          <cell r="AJ328">
            <v>545839.93000000005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7800</v>
          </cell>
          <cell r="BB328">
            <v>0</v>
          </cell>
          <cell r="BC328">
            <v>2088999.96</v>
          </cell>
          <cell r="BD328">
            <v>414916.67</v>
          </cell>
          <cell r="BE328">
            <v>259999.8</v>
          </cell>
          <cell r="BF328">
            <v>0</v>
          </cell>
          <cell r="BG328">
            <v>291749.84999999998</v>
          </cell>
          <cell r="BH328">
            <v>0</v>
          </cell>
          <cell r="BI328">
            <v>0</v>
          </cell>
          <cell r="BJ328">
            <v>905383.23</v>
          </cell>
          <cell r="BK328">
            <v>0</v>
          </cell>
          <cell r="BL328">
            <v>596000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49616.67</v>
          </cell>
          <cell r="BR328">
            <v>34525.78</v>
          </cell>
          <cell r="BS328">
            <v>0</v>
          </cell>
          <cell r="BT328">
            <v>0</v>
          </cell>
          <cell r="BU328">
            <v>121166.7</v>
          </cell>
          <cell r="BV328">
            <v>399000</v>
          </cell>
          <cell r="BW328">
            <v>0</v>
          </cell>
          <cell r="BX328">
            <v>0</v>
          </cell>
          <cell r="BY328">
            <v>399000</v>
          </cell>
          <cell r="BZ328">
            <v>0</v>
          </cell>
          <cell r="CA328">
            <v>365750</v>
          </cell>
          <cell r="CB328">
            <v>0</v>
          </cell>
          <cell r="CC328">
            <v>432533.33</v>
          </cell>
          <cell r="CD328">
            <v>84816.69</v>
          </cell>
          <cell r="CE328">
            <v>746591.29</v>
          </cell>
          <cell r="CF328">
            <v>0</v>
          </cell>
          <cell r="CG328">
            <v>9858.09</v>
          </cell>
          <cell r="CH328">
            <v>0</v>
          </cell>
          <cell r="CI328">
            <v>591490.22</v>
          </cell>
          <cell r="CJ328">
            <v>332500</v>
          </cell>
          <cell r="CK328">
            <v>399000</v>
          </cell>
          <cell r="CL328">
            <v>792030.67</v>
          </cell>
        </row>
        <row r="329">
          <cell r="A329" t="str">
            <v>5105010113.101</v>
          </cell>
          <cell r="B329" t="str">
            <v>ค่าเสื่อมราคา-ครุภัณฑ์ไฟฟ้าและวิทยุ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36371</v>
          </cell>
          <cell r="L329">
            <v>0</v>
          </cell>
          <cell r="M329">
            <v>0</v>
          </cell>
          <cell r="N329">
            <v>0</v>
          </cell>
          <cell r="O329">
            <v>386259.96</v>
          </cell>
          <cell r="P329">
            <v>0</v>
          </cell>
          <cell r="Q329">
            <v>0</v>
          </cell>
          <cell r="R329">
            <v>0</v>
          </cell>
          <cell r="S329">
            <v>860.01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202804.11</v>
          </cell>
          <cell r="Z329">
            <v>264720.59999999998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202250.03</v>
          </cell>
          <cell r="AH329">
            <v>0</v>
          </cell>
          <cell r="AI329">
            <v>0</v>
          </cell>
          <cell r="AJ329">
            <v>244999.93</v>
          </cell>
          <cell r="AK329">
            <v>0</v>
          </cell>
          <cell r="AL329">
            <v>0</v>
          </cell>
          <cell r="AM329">
            <v>0</v>
          </cell>
          <cell r="AN329">
            <v>104666.64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61346.67</v>
          </cell>
          <cell r="AX329">
            <v>712299.63</v>
          </cell>
          <cell r="AY329">
            <v>0</v>
          </cell>
          <cell r="AZ329">
            <v>0</v>
          </cell>
          <cell r="BA329">
            <v>618294.09</v>
          </cell>
          <cell r="BB329">
            <v>9333.36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0.02</v>
          </cell>
          <cell r="BK329">
            <v>0</v>
          </cell>
          <cell r="BL329">
            <v>0</v>
          </cell>
          <cell r="BM329">
            <v>95095.52</v>
          </cell>
          <cell r="BN329">
            <v>12499.01</v>
          </cell>
          <cell r="BO329">
            <v>494383.91</v>
          </cell>
          <cell r="BP329">
            <v>94333.34</v>
          </cell>
          <cell r="BQ329">
            <v>79964.679999999993</v>
          </cell>
          <cell r="BR329">
            <v>712132.39</v>
          </cell>
          <cell r="BS329">
            <v>0</v>
          </cell>
          <cell r="BT329">
            <v>51930.720000000001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2599.92</v>
          </cell>
          <cell r="CC329">
            <v>319500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4213.71</v>
          </cell>
          <cell r="CJ329">
            <v>197788.2</v>
          </cell>
          <cell r="CK329">
            <v>0</v>
          </cell>
          <cell r="CL329">
            <v>322040.03999999998</v>
          </cell>
        </row>
        <row r="330">
          <cell r="A330" t="str">
            <v>5105010115.101</v>
          </cell>
          <cell r="B330" t="str">
            <v>ค่าเสื่อมราคา-ครุภัณฑ์โฆษณาและเผยแพร่</v>
          </cell>
          <cell r="C330">
            <v>34828.959999999999</v>
          </cell>
          <cell r="D330">
            <v>0</v>
          </cell>
          <cell r="E330">
            <v>0</v>
          </cell>
          <cell r="F330">
            <v>0</v>
          </cell>
          <cell r="G330">
            <v>21073.53</v>
          </cell>
          <cell r="H330">
            <v>0</v>
          </cell>
          <cell r="I330">
            <v>0</v>
          </cell>
          <cell r="J330">
            <v>0</v>
          </cell>
          <cell r="K330">
            <v>10220.040000000001</v>
          </cell>
          <cell r="L330">
            <v>0</v>
          </cell>
          <cell r="M330">
            <v>0</v>
          </cell>
          <cell r="N330">
            <v>0</v>
          </cell>
          <cell r="O330">
            <v>4781.3999999999996</v>
          </cell>
          <cell r="P330">
            <v>0</v>
          </cell>
          <cell r="Q330">
            <v>0</v>
          </cell>
          <cell r="R330">
            <v>0</v>
          </cell>
          <cell r="S330">
            <v>2370.5100000000002</v>
          </cell>
          <cell r="T330">
            <v>0</v>
          </cell>
          <cell r="U330">
            <v>0</v>
          </cell>
          <cell r="V330">
            <v>4699.08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6278.41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7787.08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4163.76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36800.71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15444.97</v>
          </cell>
          <cell r="CJ330">
            <v>0</v>
          </cell>
          <cell r="CK330">
            <v>0</v>
          </cell>
          <cell r="CL330">
            <v>12000</v>
          </cell>
        </row>
        <row r="331">
          <cell r="A331" t="str">
            <v>5105010117.101</v>
          </cell>
          <cell r="B331" t="str">
            <v>ค่าเสื่อมราคา-ครุภัณฑ์การเกษตร</v>
          </cell>
          <cell r="C331">
            <v>0</v>
          </cell>
          <cell r="D331">
            <v>0</v>
          </cell>
          <cell r="E331">
            <v>0</v>
          </cell>
          <cell r="F331">
            <v>853.27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7490.01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45894.39</v>
          </cell>
          <cell r="CJ331">
            <v>0</v>
          </cell>
          <cell r="CK331">
            <v>0</v>
          </cell>
          <cell r="CL331">
            <v>0</v>
          </cell>
        </row>
        <row r="332">
          <cell r="A332" t="str">
            <v>5105010121.101</v>
          </cell>
          <cell r="B332" t="str">
            <v>ค่าเสื่อมราคา-ครุภัณฑ์ก่อสร้าง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127119</v>
          </cell>
        </row>
        <row r="333">
          <cell r="A333" t="str">
            <v>5105010125.101</v>
          </cell>
          <cell r="B333" t="str">
            <v>ค่าเสื่อมราคา-ครุภัณฑ์วิทยาศาสตร์ และการแพทย์</v>
          </cell>
          <cell r="C333">
            <v>23039138.890000001</v>
          </cell>
          <cell r="D333">
            <v>0</v>
          </cell>
          <cell r="E333">
            <v>0</v>
          </cell>
          <cell r="F333">
            <v>83338.84</v>
          </cell>
          <cell r="G333">
            <v>0</v>
          </cell>
          <cell r="H333">
            <v>0</v>
          </cell>
          <cell r="I333">
            <v>104296.5</v>
          </cell>
          <cell r="J333">
            <v>0</v>
          </cell>
          <cell r="K333">
            <v>806610.72</v>
          </cell>
          <cell r="L333">
            <v>0</v>
          </cell>
          <cell r="M333">
            <v>1107425.73</v>
          </cell>
          <cell r="N333">
            <v>0</v>
          </cell>
          <cell r="O333">
            <v>8861372.4199999999</v>
          </cell>
          <cell r="P333">
            <v>241799.61</v>
          </cell>
          <cell r="Q333">
            <v>0</v>
          </cell>
          <cell r="R333">
            <v>0</v>
          </cell>
          <cell r="S333">
            <v>114644.21</v>
          </cell>
          <cell r="T333">
            <v>0</v>
          </cell>
          <cell r="U333">
            <v>42224.1</v>
          </cell>
          <cell r="V333">
            <v>245000.04</v>
          </cell>
          <cell r="W333">
            <v>275927.78999999998</v>
          </cell>
          <cell r="X333">
            <v>1043534.63</v>
          </cell>
          <cell r="Y333">
            <v>89418.31</v>
          </cell>
          <cell r="Z333">
            <v>687279.96</v>
          </cell>
          <cell r="AA333">
            <v>685124.04</v>
          </cell>
          <cell r="AB333">
            <v>423565.36</v>
          </cell>
          <cell r="AC333">
            <v>0</v>
          </cell>
          <cell r="AD333">
            <v>1113653.67</v>
          </cell>
          <cell r="AE333">
            <v>0</v>
          </cell>
          <cell r="AF333">
            <v>203406.64</v>
          </cell>
          <cell r="AG333">
            <v>810462.22</v>
          </cell>
          <cell r="AH333">
            <v>1013615.16</v>
          </cell>
          <cell r="AI333">
            <v>562071.64</v>
          </cell>
          <cell r="AJ333">
            <v>861586.01</v>
          </cell>
          <cell r="AK333">
            <v>15494996.279999999</v>
          </cell>
          <cell r="AL333">
            <v>0</v>
          </cell>
          <cell r="AM333">
            <v>68952.38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88000.04</v>
          </cell>
          <cell r="AT333">
            <v>0</v>
          </cell>
          <cell r="AU333">
            <v>0</v>
          </cell>
          <cell r="AV333">
            <v>0</v>
          </cell>
          <cell r="AW333">
            <v>179032.08</v>
          </cell>
          <cell r="AX333">
            <v>138449.04</v>
          </cell>
          <cell r="AY333">
            <v>0</v>
          </cell>
          <cell r="AZ333">
            <v>0</v>
          </cell>
          <cell r="BA333">
            <v>5460786.5999999996</v>
          </cell>
          <cell r="BB333">
            <v>0</v>
          </cell>
          <cell r="BC333">
            <v>16529976.029999999</v>
          </cell>
          <cell r="BD333">
            <v>259125</v>
          </cell>
          <cell r="BE333">
            <v>1126334.53</v>
          </cell>
          <cell r="BF333">
            <v>0</v>
          </cell>
          <cell r="BG333">
            <v>1449109.08</v>
          </cell>
          <cell r="BH333">
            <v>0</v>
          </cell>
          <cell r="BI333">
            <v>181124.72</v>
          </cell>
          <cell r="BJ333">
            <v>654605.02</v>
          </cell>
          <cell r="BK333">
            <v>0</v>
          </cell>
          <cell r="BL333">
            <v>5305617.34</v>
          </cell>
          <cell r="BM333">
            <v>1289215</v>
          </cell>
          <cell r="BN333">
            <v>1104898.33</v>
          </cell>
          <cell r="BO333">
            <v>575438.79</v>
          </cell>
          <cell r="BP333">
            <v>112660.62</v>
          </cell>
          <cell r="BQ333">
            <v>2607095.8199999998</v>
          </cell>
          <cell r="BR333">
            <v>15972338.51</v>
          </cell>
          <cell r="BS333">
            <v>0</v>
          </cell>
          <cell r="BT333">
            <v>0</v>
          </cell>
          <cell r="BU333">
            <v>3839919.96</v>
          </cell>
          <cell r="BV333">
            <v>0</v>
          </cell>
          <cell r="BW333">
            <v>51699.96</v>
          </cell>
          <cell r="BX333">
            <v>824340</v>
          </cell>
          <cell r="BY333">
            <v>747466.67</v>
          </cell>
          <cell r="BZ333">
            <v>705258.31</v>
          </cell>
          <cell r="CA333">
            <v>210805.1</v>
          </cell>
          <cell r="CB333">
            <v>158084.56</v>
          </cell>
          <cell r="CC333">
            <v>2262321.9</v>
          </cell>
          <cell r="CD333">
            <v>105658.35</v>
          </cell>
          <cell r="CE333">
            <v>2062656.96</v>
          </cell>
          <cell r="CF333">
            <v>0</v>
          </cell>
          <cell r="CG333">
            <v>0</v>
          </cell>
          <cell r="CH333">
            <v>164047.60999999999</v>
          </cell>
          <cell r="CI333">
            <v>1205379.8999999999</v>
          </cell>
          <cell r="CJ333">
            <v>678616.7</v>
          </cell>
          <cell r="CK333">
            <v>0</v>
          </cell>
          <cell r="CL333">
            <v>1383893.16</v>
          </cell>
        </row>
        <row r="334">
          <cell r="A334" t="str">
            <v>5105010127.101</v>
          </cell>
          <cell r="B334" t="str">
            <v>ค่าเสื่อมราคา-อุปกรณ์คอมพิวเตอร์</v>
          </cell>
          <cell r="C334">
            <v>10931.87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100581.64</v>
          </cell>
          <cell r="L334">
            <v>0</v>
          </cell>
          <cell r="M334">
            <v>0</v>
          </cell>
          <cell r="N334">
            <v>0</v>
          </cell>
          <cell r="O334">
            <v>0.02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54813.88</v>
          </cell>
          <cell r="AJ334">
            <v>9930.2800000000007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39448.68</v>
          </cell>
          <cell r="BB334">
            <v>0</v>
          </cell>
          <cell r="BC334">
            <v>206392.7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4901.93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67010.77</v>
          </cell>
        </row>
        <row r="335">
          <cell r="A335" t="str">
            <v>5105010129.101</v>
          </cell>
          <cell r="B335" t="str">
            <v>ค่าเสื่อมราคา - ครุภัณฑ์การศึกษา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1624.89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83298.600000000006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</row>
        <row r="336">
          <cell r="A336" t="str">
            <v>5105010131.101</v>
          </cell>
          <cell r="B336" t="str">
            <v>ค่าเสื่อมราคา-ครุภัณฑ์งานบ้านงานครัว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69579.960000000006</v>
          </cell>
          <cell r="L336">
            <v>0</v>
          </cell>
          <cell r="M336">
            <v>0</v>
          </cell>
          <cell r="N336">
            <v>0</v>
          </cell>
          <cell r="O336">
            <v>533333.29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964866.4</v>
          </cell>
          <cell r="X336">
            <v>0</v>
          </cell>
          <cell r="Y336">
            <v>32413.25</v>
          </cell>
          <cell r="Z336">
            <v>263886.88</v>
          </cell>
          <cell r="AA336">
            <v>0</v>
          </cell>
          <cell r="AB336">
            <v>0</v>
          </cell>
          <cell r="AC336">
            <v>0</v>
          </cell>
          <cell r="AD336">
            <v>250000</v>
          </cell>
          <cell r="AE336">
            <v>0</v>
          </cell>
          <cell r="AF336">
            <v>132191.01</v>
          </cell>
          <cell r="AG336">
            <v>0</v>
          </cell>
          <cell r="AH336">
            <v>0</v>
          </cell>
          <cell r="AI336">
            <v>2390.73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94451.04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0.12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108333.32</v>
          </cell>
          <cell r="BQ336">
            <v>0</v>
          </cell>
          <cell r="BR336">
            <v>83333.279999999999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229166.63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69000</v>
          </cell>
          <cell r="CL336">
            <v>162622.69</v>
          </cell>
        </row>
        <row r="337">
          <cell r="A337" t="str">
            <v>5105010133.101</v>
          </cell>
          <cell r="B337" t="str">
            <v>บัญชีค่าเสื่อมราคา - ครุภัณฑ์กีฬา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</row>
        <row r="338">
          <cell r="A338" t="str">
            <v>5105010135.101</v>
          </cell>
          <cell r="B338" t="str">
            <v>บัญชีค่าเสื่อมราคา - ครุภัณฑ์ดนตรี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</row>
        <row r="339">
          <cell r="A339" t="str">
            <v>5105010137.101</v>
          </cell>
          <cell r="B339" t="str">
            <v>บัญชีค่าเสื่อมราคา - ครุภัณฑ์สนาม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</row>
        <row r="340">
          <cell r="A340" t="str">
            <v>5105010139.101</v>
          </cell>
          <cell r="B340" t="str">
            <v>ค่าเสื่อมราคา-ครุภัณฑ์อื่น</v>
          </cell>
          <cell r="C340">
            <v>141722.35999999999</v>
          </cell>
          <cell r="D340">
            <v>0</v>
          </cell>
          <cell r="E340">
            <v>0</v>
          </cell>
          <cell r="F340">
            <v>1072.08</v>
          </cell>
          <cell r="G340">
            <v>0</v>
          </cell>
          <cell r="H340">
            <v>0</v>
          </cell>
          <cell r="I340">
            <v>0</v>
          </cell>
          <cell r="J340">
            <v>12810.5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24015.84</v>
          </cell>
          <cell r="BD340">
            <v>0</v>
          </cell>
          <cell r="BE340">
            <v>0</v>
          </cell>
          <cell r="BF340">
            <v>0</v>
          </cell>
          <cell r="BG340">
            <v>2299.92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18000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</row>
        <row r="341">
          <cell r="A341" t="str">
            <v>5105010148.101</v>
          </cell>
          <cell r="B341" t="str">
            <v>ค่าตัดจำหน่าย-โปรแกรมคอมพิวเตอร์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6338.9</v>
          </cell>
          <cell r="I341">
            <v>0</v>
          </cell>
          <cell r="J341">
            <v>0</v>
          </cell>
          <cell r="K341">
            <v>6333.36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41936.379999999997</v>
          </cell>
          <cell r="AH341">
            <v>0</v>
          </cell>
          <cell r="AI341">
            <v>0</v>
          </cell>
          <cell r="AJ341">
            <v>0</v>
          </cell>
          <cell r="AK341">
            <v>16107.3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5480.69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4</v>
          </cell>
          <cell r="BE341">
            <v>1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1583.33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999.96</v>
          </cell>
        </row>
        <row r="342">
          <cell r="A342" t="str">
            <v>5105010149.102</v>
          </cell>
          <cell r="B342" t="str">
            <v>ค่าตัดจำหน่าย-สินทรัพย์ที่ไม่มีตัวตนอื่น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</row>
        <row r="343">
          <cell r="A343" t="str">
            <v>5105010158.101</v>
          </cell>
          <cell r="B343" t="str">
            <v>ค่าเสื่อมราคาส่วนปรับปรุงอาคาร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1603</v>
          </cell>
          <cell r="BX343">
            <v>0</v>
          </cell>
          <cell r="BY343">
            <v>103935.03</v>
          </cell>
          <cell r="BZ343">
            <v>0</v>
          </cell>
          <cell r="CA343">
            <v>0</v>
          </cell>
          <cell r="CB343">
            <v>16800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</row>
        <row r="344">
          <cell r="A344" t="str">
            <v>5105010160.101</v>
          </cell>
          <cell r="B344" t="str">
            <v>ค่าเสื่อมราคาอาคารเพื่อพักอาศัย -  Interface</v>
          </cell>
          <cell r="C344">
            <v>1099242.47</v>
          </cell>
          <cell r="D344">
            <v>154412.34</v>
          </cell>
          <cell r="E344">
            <v>302720.8</v>
          </cell>
          <cell r="F344">
            <v>0</v>
          </cell>
          <cell r="G344">
            <v>325403.96000000002</v>
          </cell>
          <cell r="H344">
            <v>205041.8</v>
          </cell>
          <cell r="I344">
            <v>0</v>
          </cell>
          <cell r="J344">
            <v>0</v>
          </cell>
          <cell r="K344">
            <v>0</v>
          </cell>
          <cell r="L344">
            <v>291124.45</v>
          </cell>
          <cell r="M344">
            <v>0</v>
          </cell>
          <cell r="N344">
            <v>677599.26</v>
          </cell>
          <cell r="O344">
            <v>1163687.3400000001</v>
          </cell>
          <cell r="P344">
            <v>46182.27</v>
          </cell>
          <cell r="Q344">
            <v>125903.16</v>
          </cell>
          <cell r="R344">
            <v>125143.99</v>
          </cell>
          <cell r="S344">
            <v>16386.12</v>
          </cell>
          <cell r="T344">
            <v>181447.59</v>
          </cell>
          <cell r="U344">
            <v>15351.6</v>
          </cell>
          <cell r="V344">
            <v>0</v>
          </cell>
          <cell r="W344">
            <v>0</v>
          </cell>
          <cell r="X344">
            <v>0</v>
          </cell>
          <cell r="Y344">
            <v>86636.72</v>
          </cell>
          <cell r="Z344">
            <v>920.01</v>
          </cell>
          <cell r="AA344">
            <v>0</v>
          </cell>
          <cell r="AB344">
            <v>73326.36</v>
          </cell>
          <cell r="AC344">
            <v>329004</v>
          </cell>
          <cell r="AD344">
            <v>275208</v>
          </cell>
          <cell r="AE344">
            <v>236832.16</v>
          </cell>
          <cell r="AF344">
            <v>20043.990000000002</v>
          </cell>
          <cell r="AG344">
            <v>2383.3200000000002</v>
          </cell>
          <cell r="AH344">
            <v>0</v>
          </cell>
          <cell r="AI344">
            <v>0</v>
          </cell>
          <cell r="AJ344">
            <v>0</v>
          </cell>
          <cell r="AK344">
            <v>2221411.9</v>
          </cell>
          <cell r="AL344">
            <v>0</v>
          </cell>
          <cell r="AM344">
            <v>239828</v>
          </cell>
          <cell r="AN344">
            <v>12632.49</v>
          </cell>
          <cell r="AO344">
            <v>345668</v>
          </cell>
          <cell r="AP344">
            <v>555245.04</v>
          </cell>
          <cell r="AQ344">
            <v>0</v>
          </cell>
          <cell r="AR344">
            <v>1327546.8</v>
          </cell>
          <cell r="AS344">
            <v>239828.04</v>
          </cell>
          <cell r="AT344">
            <v>300647.88</v>
          </cell>
          <cell r="AU344">
            <v>1739160.6</v>
          </cell>
          <cell r="AV344">
            <v>0</v>
          </cell>
          <cell r="AW344">
            <v>0</v>
          </cell>
          <cell r="AX344">
            <v>324293.40000000002</v>
          </cell>
          <cell r="AY344">
            <v>32379.96</v>
          </cell>
          <cell r="AZ344">
            <v>0</v>
          </cell>
          <cell r="BA344">
            <v>616599.71</v>
          </cell>
          <cell r="BB344">
            <v>990265.08</v>
          </cell>
          <cell r="BC344">
            <v>0</v>
          </cell>
          <cell r="BD344">
            <v>544084.73</v>
          </cell>
          <cell r="BE344">
            <v>0</v>
          </cell>
          <cell r="BF344">
            <v>51008.04</v>
          </cell>
          <cell r="BG344">
            <v>912953.52</v>
          </cell>
          <cell r="BH344">
            <v>557155.80000000005</v>
          </cell>
          <cell r="BI344">
            <v>377705.86</v>
          </cell>
          <cell r="BJ344">
            <v>310995.96000000002</v>
          </cell>
          <cell r="BK344">
            <v>0</v>
          </cell>
          <cell r="BL344">
            <v>0</v>
          </cell>
          <cell r="BM344">
            <v>60288</v>
          </cell>
          <cell r="BN344">
            <v>74824</v>
          </cell>
          <cell r="BO344">
            <v>303113.28000000003</v>
          </cell>
          <cell r="BP344">
            <v>0</v>
          </cell>
          <cell r="BQ344">
            <v>20628</v>
          </cell>
          <cell r="BR344">
            <v>2100800.04</v>
          </cell>
          <cell r="BS344">
            <v>269000.03000000003</v>
          </cell>
          <cell r="BT344">
            <v>199940.04</v>
          </cell>
          <cell r="BU344">
            <v>0</v>
          </cell>
          <cell r="BV344">
            <v>0</v>
          </cell>
          <cell r="BW344">
            <v>30400.04</v>
          </cell>
          <cell r="BX344">
            <v>474871.55</v>
          </cell>
          <cell r="BY344">
            <v>0</v>
          </cell>
          <cell r="BZ344">
            <v>69082.320000000007</v>
          </cell>
          <cell r="CA344">
            <v>199839.96</v>
          </cell>
          <cell r="CB344">
            <v>117299.88</v>
          </cell>
          <cell r="CC344">
            <v>489212.56</v>
          </cell>
          <cell r="CD344">
            <v>426680.04</v>
          </cell>
          <cell r="CE344">
            <v>179600.04</v>
          </cell>
          <cell r="CF344">
            <v>52000.05</v>
          </cell>
          <cell r="CG344">
            <v>70979.759999999995</v>
          </cell>
          <cell r="CH344">
            <v>323555.15999999997</v>
          </cell>
          <cell r="CI344">
            <v>0</v>
          </cell>
          <cell r="CJ344">
            <v>439644</v>
          </cell>
          <cell r="CK344">
            <v>0</v>
          </cell>
          <cell r="CL344">
            <v>3056.38</v>
          </cell>
        </row>
        <row r="345">
          <cell r="A345" t="str">
            <v>5105010160.102</v>
          </cell>
          <cell r="B345" t="str">
            <v>ค่าเสื่อมราคาอาคารสำนักงาน-  Interface</v>
          </cell>
          <cell r="C345">
            <v>31138.57</v>
          </cell>
          <cell r="D345">
            <v>400976.27</v>
          </cell>
          <cell r="E345">
            <v>49882.02</v>
          </cell>
          <cell r="F345">
            <v>0</v>
          </cell>
          <cell r="G345">
            <v>87399.97</v>
          </cell>
          <cell r="H345">
            <v>658998.67000000004</v>
          </cell>
          <cell r="I345">
            <v>0</v>
          </cell>
          <cell r="J345">
            <v>856262.86</v>
          </cell>
          <cell r="K345">
            <v>0</v>
          </cell>
          <cell r="L345">
            <v>130141.73</v>
          </cell>
          <cell r="M345">
            <v>1658743.67</v>
          </cell>
          <cell r="N345">
            <v>465608</v>
          </cell>
          <cell r="O345">
            <v>2866973.22</v>
          </cell>
          <cell r="P345">
            <v>498298.69</v>
          </cell>
          <cell r="Q345">
            <v>656625.32999999996</v>
          </cell>
          <cell r="R345">
            <v>3202110.29</v>
          </cell>
          <cell r="S345">
            <v>71059.89</v>
          </cell>
          <cell r="T345">
            <v>97849.82</v>
          </cell>
          <cell r="U345">
            <v>143795.29999999999</v>
          </cell>
          <cell r="V345">
            <v>98864.59</v>
          </cell>
          <cell r="W345">
            <v>2674655.7200000002</v>
          </cell>
          <cell r="X345">
            <v>120227.01</v>
          </cell>
          <cell r="Y345">
            <v>340752.06</v>
          </cell>
          <cell r="Z345">
            <v>86079.96</v>
          </cell>
          <cell r="AA345">
            <v>3570.96</v>
          </cell>
          <cell r="AB345">
            <v>18842.52</v>
          </cell>
          <cell r="AC345">
            <v>225002.64</v>
          </cell>
          <cell r="AD345">
            <v>80777.279999999999</v>
          </cell>
          <cell r="AE345">
            <v>89443.33</v>
          </cell>
          <cell r="AF345">
            <v>66975.39</v>
          </cell>
          <cell r="AG345">
            <v>205402.2</v>
          </cell>
          <cell r="AH345">
            <v>778559.6</v>
          </cell>
          <cell r="AI345">
            <v>38369.440000000002</v>
          </cell>
          <cell r="AJ345">
            <v>68150.02</v>
          </cell>
          <cell r="AK345">
            <v>4128431.83</v>
          </cell>
          <cell r="AL345">
            <v>197003.88</v>
          </cell>
          <cell r="AM345">
            <v>127120</v>
          </cell>
          <cell r="AN345">
            <v>1515748.05</v>
          </cell>
          <cell r="AO345">
            <v>580160.81000000006</v>
          </cell>
          <cell r="AP345">
            <v>108761.76</v>
          </cell>
          <cell r="AQ345">
            <v>5693.31</v>
          </cell>
          <cell r="AR345">
            <v>4023905.88</v>
          </cell>
          <cell r="AS345">
            <v>45920.04</v>
          </cell>
          <cell r="AT345">
            <v>1001126.76</v>
          </cell>
          <cell r="AU345">
            <v>833685.71</v>
          </cell>
          <cell r="AV345">
            <v>32811</v>
          </cell>
          <cell r="AW345">
            <v>26312</v>
          </cell>
          <cell r="AX345">
            <v>1000819.92</v>
          </cell>
          <cell r="AY345">
            <v>45026.64</v>
          </cell>
          <cell r="AZ345">
            <v>130003.5</v>
          </cell>
          <cell r="BA345">
            <v>2090598</v>
          </cell>
          <cell r="BB345">
            <v>3341891.88</v>
          </cell>
          <cell r="BC345">
            <v>5957572.2000000002</v>
          </cell>
          <cell r="BD345">
            <v>1225759.99</v>
          </cell>
          <cell r="BE345">
            <v>61967.96</v>
          </cell>
          <cell r="BF345">
            <v>126988.2</v>
          </cell>
          <cell r="BG345">
            <v>3689966.67</v>
          </cell>
          <cell r="BH345">
            <v>24183.96</v>
          </cell>
          <cell r="BI345">
            <v>266942.14</v>
          </cell>
          <cell r="BJ345">
            <v>123450.86</v>
          </cell>
          <cell r="BK345">
            <v>0</v>
          </cell>
          <cell r="BL345">
            <v>501364.17</v>
          </cell>
          <cell r="BM345">
            <v>574270</v>
          </cell>
          <cell r="BN345">
            <v>267876.65000000002</v>
          </cell>
          <cell r="BO345">
            <v>413453.28</v>
          </cell>
          <cell r="BP345">
            <v>68573.25</v>
          </cell>
          <cell r="BQ345">
            <v>59433</v>
          </cell>
          <cell r="BR345">
            <v>23494728.59</v>
          </cell>
          <cell r="BS345">
            <v>58003.92</v>
          </cell>
          <cell r="BT345">
            <v>309120</v>
          </cell>
          <cell r="BU345">
            <v>0</v>
          </cell>
          <cell r="BV345">
            <v>0</v>
          </cell>
          <cell r="BW345">
            <v>0</v>
          </cell>
          <cell r="BX345">
            <v>1498486.76</v>
          </cell>
          <cell r="BY345">
            <v>0</v>
          </cell>
          <cell r="BZ345">
            <v>384864.36</v>
          </cell>
          <cell r="CA345">
            <v>59199.96</v>
          </cell>
          <cell r="CB345">
            <v>0</v>
          </cell>
          <cell r="CC345">
            <v>0</v>
          </cell>
          <cell r="CD345">
            <v>0</v>
          </cell>
          <cell r="CE345">
            <v>163669.79999999999</v>
          </cell>
          <cell r="CF345">
            <v>440636.77</v>
          </cell>
          <cell r="CG345">
            <v>81359.929999999993</v>
          </cell>
          <cell r="CH345">
            <v>57579.96</v>
          </cell>
          <cell r="CI345">
            <v>0</v>
          </cell>
          <cell r="CJ345">
            <v>2210090.16</v>
          </cell>
          <cell r="CK345">
            <v>0</v>
          </cell>
          <cell r="CL345">
            <v>6435.36</v>
          </cell>
        </row>
        <row r="346">
          <cell r="A346" t="str">
            <v>5105010160.103</v>
          </cell>
          <cell r="B346" t="str">
            <v>ค่าเสื่อมราคาอาคารเพื่อประโยชน์อื่น- Interface</v>
          </cell>
          <cell r="C346">
            <v>57520.37</v>
          </cell>
          <cell r="D346">
            <v>97429.26</v>
          </cell>
          <cell r="E346">
            <v>43681.16</v>
          </cell>
          <cell r="F346">
            <v>140900</v>
          </cell>
          <cell r="G346">
            <v>9500</v>
          </cell>
          <cell r="H346">
            <v>9691.93</v>
          </cell>
          <cell r="I346">
            <v>0</v>
          </cell>
          <cell r="J346">
            <v>0</v>
          </cell>
          <cell r="K346">
            <v>0</v>
          </cell>
          <cell r="L346">
            <v>79747.53</v>
          </cell>
          <cell r="M346">
            <v>19584.93</v>
          </cell>
          <cell r="N346">
            <v>0</v>
          </cell>
          <cell r="O346">
            <v>46142.81</v>
          </cell>
          <cell r="P346">
            <v>10466.66</v>
          </cell>
          <cell r="Q346">
            <v>155884.4</v>
          </cell>
          <cell r="R346">
            <v>92846.65</v>
          </cell>
          <cell r="S346">
            <v>162921.60000000001</v>
          </cell>
          <cell r="T346">
            <v>67317.56</v>
          </cell>
          <cell r="U346">
            <v>0</v>
          </cell>
          <cell r="V346">
            <v>5333.28</v>
          </cell>
          <cell r="W346">
            <v>139145.39000000001</v>
          </cell>
          <cell r="X346">
            <v>28351.759999999998</v>
          </cell>
          <cell r="Y346">
            <v>124311.01</v>
          </cell>
          <cell r="Z346">
            <v>2360.04</v>
          </cell>
          <cell r="AA346">
            <v>18197.52</v>
          </cell>
          <cell r="AB346">
            <v>0</v>
          </cell>
          <cell r="AC346">
            <v>0</v>
          </cell>
          <cell r="AD346">
            <v>0</v>
          </cell>
          <cell r="AE346">
            <v>18247.900000000001</v>
          </cell>
          <cell r="AF346">
            <v>28512</v>
          </cell>
          <cell r="AG346">
            <v>105936</v>
          </cell>
          <cell r="AH346">
            <v>67010.350000000006</v>
          </cell>
          <cell r="AI346">
            <v>14999.12</v>
          </cell>
          <cell r="AJ346">
            <v>71666.679999999993</v>
          </cell>
          <cell r="AK346">
            <v>127107.6</v>
          </cell>
          <cell r="AL346">
            <v>0</v>
          </cell>
          <cell r="AM346">
            <v>18000</v>
          </cell>
          <cell r="AN346">
            <v>102334.33</v>
          </cell>
          <cell r="AO346">
            <v>23333.34</v>
          </cell>
          <cell r="AP346">
            <v>108444.16</v>
          </cell>
          <cell r="AQ346">
            <v>218390.04</v>
          </cell>
          <cell r="AR346">
            <v>0</v>
          </cell>
          <cell r="AS346">
            <v>73262.28</v>
          </cell>
          <cell r="AT346">
            <v>68767.56</v>
          </cell>
          <cell r="AU346">
            <v>414955.41</v>
          </cell>
          <cell r="AV346">
            <v>88940.64</v>
          </cell>
          <cell r="AW346">
            <v>6200</v>
          </cell>
          <cell r="AX346">
            <v>0</v>
          </cell>
          <cell r="AY346">
            <v>351200.04</v>
          </cell>
          <cell r="AZ346">
            <v>308639.52</v>
          </cell>
          <cell r="BA346">
            <v>137109.96</v>
          </cell>
          <cell r="BB346">
            <v>149485.68</v>
          </cell>
          <cell r="BC346">
            <v>0</v>
          </cell>
          <cell r="BD346">
            <v>358659.78</v>
          </cell>
          <cell r="BE346">
            <v>0</v>
          </cell>
          <cell r="BF346">
            <v>27066.720000000001</v>
          </cell>
          <cell r="BG346">
            <v>0</v>
          </cell>
          <cell r="BH346">
            <v>0</v>
          </cell>
          <cell r="BI346">
            <v>0</v>
          </cell>
          <cell r="BJ346">
            <v>45111.199999999997</v>
          </cell>
          <cell r="BK346">
            <v>0</v>
          </cell>
          <cell r="BL346">
            <v>0</v>
          </cell>
          <cell r="BM346">
            <v>19403.59</v>
          </cell>
          <cell r="BN346">
            <v>69385.16</v>
          </cell>
          <cell r="BO346">
            <v>46959.3</v>
          </cell>
          <cell r="BP346">
            <v>19096.8</v>
          </cell>
          <cell r="BQ346">
            <v>73499.09</v>
          </cell>
          <cell r="BR346">
            <v>3119876.64</v>
          </cell>
          <cell r="BS346">
            <v>54876</v>
          </cell>
          <cell r="BT346">
            <v>43160.04</v>
          </cell>
          <cell r="BU346">
            <v>0</v>
          </cell>
          <cell r="BV346">
            <v>58990.96</v>
          </cell>
          <cell r="BW346">
            <v>140344.01999999999</v>
          </cell>
          <cell r="BX346">
            <v>53444.04</v>
          </cell>
          <cell r="BY346">
            <v>18084.25</v>
          </cell>
          <cell r="BZ346">
            <v>71918.64</v>
          </cell>
          <cell r="CA346">
            <v>6653.28</v>
          </cell>
          <cell r="CB346">
            <v>126607.49</v>
          </cell>
          <cell r="CC346">
            <v>123560</v>
          </cell>
          <cell r="CD346">
            <v>444528</v>
          </cell>
          <cell r="CE346">
            <v>15317.04</v>
          </cell>
          <cell r="CF346">
            <v>16480.060000000001</v>
          </cell>
          <cell r="CG346">
            <v>24399.96</v>
          </cell>
          <cell r="CH346">
            <v>221775.72</v>
          </cell>
          <cell r="CI346">
            <v>0</v>
          </cell>
          <cell r="CJ346">
            <v>0</v>
          </cell>
          <cell r="CK346">
            <v>24780</v>
          </cell>
          <cell r="CL346">
            <v>25790</v>
          </cell>
        </row>
        <row r="347">
          <cell r="A347" t="str">
            <v>5105010160.104</v>
          </cell>
          <cell r="B347" t="str">
            <v>ค่าเสื่อมราคาสิ่งปลูกสร้าง -Interface</v>
          </cell>
          <cell r="C347">
            <v>135478</v>
          </cell>
          <cell r="D347">
            <v>95898.07</v>
          </cell>
          <cell r="E347">
            <v>214198.98</v>
          </cell>
          <cell r="F347">
            <v>247541.98</v>
          </cell>
          <cell r="G347">
            <v>57107.18</v>
          </cell>
          <cell r="H347">
            <v>119300.58</v>
          </cell>
          <cell r="I347">
            <v>0</v>
          </cell>
          <cell r="J347">
            <v>33248.379999999997</v>
          </cell>
          <cell r="K347">
            <v>0</v>
          </cell>
          <cell r="L347">
            <v>0</v>
          </cell>
          <cell r="M347">
            <v>301491.32</v>
          </cell>
          <cell r="N347">
            <v>0</v>
          </cell>
          <cell r="O347">
            <v>548020.96</v>
          </cell>
          <cell r="P347">
            <v>42999.98</v>
          </cell>
          <cell r="Q347">
            <v>47516.67</v>
          </cell>
          <cell r="R347">
            <v>75753.990000000005</v>
          </cell>
          <cell r="S347">
            <v>19166.66</v>
          </cell>
          <cell r="T347">
            <v>33360</v>
          </cell>
          <cell r="U347">
            <v>54586.67</v>
          </cell>
          <cell r="V347">
            <v>39966.97</v>
          </cell>
          <cell r="W347">
            <v>269336.71000000002</v>
          </cell>
          <cell r="X347">
            <v>90508.67</v>
          </cell>
          <cell r="Y347">
            <v>511911.87</v>
          </cell>
          <cell r="Z347">
            <v>232384.74</v>
          </cell>
          <cell r="AA347">
            <v>66587.88</v>
          </cell>
          <cell r="AB347">
            <v>13845.36</v>
          </cell>
          <cell r="AC347">
            <v>179386.65</v>
          </cell>
          <cell r="AD347">
            <v>231567.07</v>
          </cell>
          <cell r="AE347">
            <v>0</v>
          </cell>
          <cell r="AF347">
            <v>38233.33</v>
          </cell>
          <cell r="AG347">
            <v>26946.48</v>
          </cell>
          <cell r="AH347">
            <v>84504.8</v>
          </cell>
          <cell r="AI347">
            <v>0</v>
          </cell>
          <cell r="AJ347">
            <v>0</v>
          </cell>
          <cell r="AK347">
            <v>248920.84</v>
          </cell>
          <cell r="AL347">
            <v>58266.720000000001</v>
          </cell>
          <cell r="AM347">
            <v>35900</v>
          </cell>
          <cell r="AN347">
            <v>257777.05</v>
          </cell>
          <cell r="AO347">
            <v>98516</v>
          </cell>
          <cell r="AP347">
            <v>210268.63</v>
          </cell>
          <cell r="AQ347">
            <v>0</v>
          </cell>
          <cell r="AR347">
            <v>93960</v>
          </cell>
          <cell r="AS347">
            <v>159983.54</v>
          </cell>
          <cell r="AT347">
            <v>320838.07</v>
          </cell>
          <cell r="AU347">
            <v>23060</v>
          </cell>
          <cell r="AV347">
            <v>268428.36</v>
          </cell>
          <cell r="AW347">
            <v>0</v>
          </cell>
          <cell r="AX347">
            <v>33333.360000000001</v>
          </cell>
          <cell r="AY347">
            <v>0</v>
          </cell>
          <cell r="AZ347">
            <v>37740.839999999997</v>
          </cell>
          <cell r="BA347">
            <v>129111.12</v>
          </cell>
          <cell r="BB347">
            <v>49468.800000000003</v>
          </cell>
          <cell r="BC347">
            <v>0</v>
          </cell>
          <cell r="BD347">
            <v>313406.65000000002</v>
          </cell>
          <cell r="BE347">
            <v>100528.53</v>
          </cell>
          <cell r="BF347">
            <v>33990</v>
          </cell>
          <cell r="BG347">
            <v>566573.87</v>
          </cell>
          <cell r="BH347">
            <v>77190.36</v>
          </cell>
          <cell r="BI347">
            <v>200174.55</v>
          </cell>
          <cell r="BJ347">
            <v>86162.84</v>
          </cell>
          <cell r="BK347">
            <v>1826.64</v>
          </cell>
          <cell r="BL347">
            <v>0</v>
          </cell>
          <cell r="BM347">
            <v>249487.06</v>
          </cell>
          <cell r="BN347">
            <v>52291.47</v>
          </cell>
          <cell r="BO347">
            <v>30333.34</v>
          </cell>
          <cell r="BP347">
            <v>150975.57999999999</v>
          </cell>
          <cell r="BQ347">
            <v>5220</v>
          </cell>
          <cell r="BR347">
            <v>312064.23</v>
          </cell>
          <cell r="BS347">
            <v>96587.68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46293.32</v>
          </cell>
          <cell r="BY347">
            <v>0</v>
          </cell>
          <cell r="BZ347">
            <v>203545.32</v>
          </cell>
          <cell r="CA347">
            <v>0</v>
          </cell>
          <cell r="CB347">
            <v>0</v>
          </cell>
          <cell r="CC347">
            <v>9620.26</v>
          </cell>
          <cell r="CD347">
            <v>0</v>
          </cell>
          <cell r="CE347">
            <v>0</v>
          </cell>
          <cell r="CF347">
            <v>54219.58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260614.3</v>
          </cell>
          <cell r="CL347">
            <v>135300</v>
          </cell>
        </row>
        <row r="348">
          <cell r="A348" t="str">
            <v>5105010160.105</v>
          </cell>
          <cell r="B348" t="str">
            <v>ค่าเสื่อมราคาระบบประปา  -Interface</v>
          </cell>
          <cell r="C348">
            <v>0</v>
          </cell>
          <cell r="D348">
            <v>30372.51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10893.36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5306.67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6078.92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127768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9657.1200000000008</v>
          </cell>
          <cell r="BD348">
            <v>0</v>
          </cell>
          <cell r="BE348">
            <v>5063.83</v>
          </cell>
          <cell r="BF348">
            <v>9053.2800000000007</v>
          </cell>
          <cell r="BG348">
            <v>565976.07999999996</v>
          </cell>
          <cell r="BH348">
            <v>11666.64</v>
          </cell>
          <cell r="BI348">
            <v>49605.39</v>
          </cell>
          <cell r="BJ348">
            <v>59808.66</v>
          </cell>
          <cell r="BK348">
            <v>0</v>
          </cell>
          <cell r="BL348">
            <v>0</v>
          </cell>
          <cell r="BM348">
            <v>72781.929999999993</v>
          </cell>
          <cell r="BN348">
            <v>0</v>
          </cell>
          <cell r="BO348">
            <v>187977.56</v>
          </cell>
          <cell r="BP348">
            <v>26792.98</v>
          </cell>
          <cell r="BQ348">
            <v>6533.28</v>
          </cell>
          <cell r="BR348">
            <v>132118.20000000001</v>
          </cell>
          <cell r="BS348">
            <v>0</v>
          </cell>
          <cell r="BT348">
            <v>7169</v>
          </cell>
          <cell r="BU348">
            <v>0</v>
          </cell>
          <cell r="BV348">
            <v>0</v>
          </cell>
          <cell r="BW348">
            <v>0</v>
          </cell>
          <cell r="BX348">
            <v>174569.52</v>
          </cell>
          <cell r="BY348">
            <v>39473.96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5353.3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4700.04</v>
          </cell>
        </row>
        <row r="349">
          <cell r="A349" t="str">
            <v>5105010160.106</v>
          </cell>
          <cell r="B349" t="str">
            <v>ค่าเสื่อมราคาระบบบำบัดน้ำเสีย - Interface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61000.04</v>
          </cell>
          <cell r="AK349">
            <v>5296.15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5126.67</v>
          </cell>
          <cell r="AX349">
            <v>0</v>
          </cell>
          <cell r="AY349">
            <v>0</v>
          </cell>
          <cell r="AZ349">
            <v>7000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54859.68</v>
          </cell>
          <cell r="BH349">
            <v>31496.639999999999</v>
          </cell>
          <cell r="BI349">
            <v>55999.92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16698.18</v>
          </cell>
          <cell r="BP349">
            <v>0</v>
          </cell>
          <cell r="BQ349">
            <v>246000</v>
          </cell>
          <cell r="BR349">
            <v>104166.6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1883.16</v>
          </cell>
          <cell r="BX349">
            <v>0</v>
          </cell>
          <cell r="BY349">
            <v>0</v>
          </cell>
          <cell r="BZ349">
            <v>158696.4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8482.44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14000.04</v>
          </cell>
          <cell r="CK349">
            <v>0</v>
          </cell>
          <cell r="CL349">
            <v>0</v>
          </cell>
        </row>
        <row r="350">
          <cell r="A350" t="str">
            <v>5105010160.107</v>
          </cell>
          <cell r="B350" t="str">
            <v>ค่าเสื่อมราคาระบบไฟฟ้า  -Interface</v>
          </cell>
          <cell r="C350">
            <v>0</v>
          </cell>
          <cell r="D350">
            <v>264853.45</v>
          </cell>
          <cell r="E350">
            <v>23113.05</v>
          </cell>
          <cell r="F350">
            <v>0</v>
          </cell>
          <cell r="G350">
            <v>0</v>
          </cell>
          <cell r="H350">
            <v>85819.77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85209.48</v>
          </cell>
          <cell r="P350">
            <v>49666.67</v>
          </cell>
          <cell r="Q350">
            <v>239903.56</v>
          </cell>
          <cell r="R350">
            <v>5947.6</v>
          </cell>
          <cell r="S350">
            <v>83399.850000000006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41192.870000000003</v>
          </cell>
          <cell r="Y350">
            <v>19527.349999999999</v>
          </cell>
          <cell r="Z350">
            <v>0</v>
          </cell>
          <cell r="AA350">
            <v>0</v>
          </cell>
          <cell r="AB350">
            <v>26331.96</v>
          </cell>
          <cell r="AC350">
            <v>0</v>
          </cell>
          <cell r="AD350">
            <v>99733.33</v>
          </cell>
          <cell r="AE350">
            <v>0</v>
          </cell>
          <cell r="AF350">
            <v>8026.67</v>
          </cell>
          <cell r="AG350">
            <v>0</v>
          </cell>
          <cell r="AH350">
            <v>135309.15</v>
          </cell>
          <cell r="AI350">
            <v>51941.9</v>
          </cell>
          <cell r="AJ350">
            <v>3638.03</v>
          </cell>
          <cell r="AK350">
            <v>0</v>
          </cell>
          <cell r="AL350">
            <v>0</v>
          </cell>
          <cell r="AM350">
            <v>0</v>
          </cell>
          <cell r="AN350">
            <v>99966.65</v>
          </cell>
          <cell r="AO350">
            <v>0</v>
          </cell>
          <cell r="AP350">
            <v>114312.33</v>
          </cell>
          <cell r="AQ350">
            <v>0</v>
          </cell>
          <cell r="AR350">
            <v>0</v>
          </cell>
          <cell r="AS350">
            <v>68237.88</v>
          </cell>
          <cell r="AT350">
            <v>80058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44062.16</v>
          </cell>
          <cell r="BA350">
            <v>0</v>
          </cell>
          <cell r="BB350">
            <v>0</v>
          </cell>
          <cell r="BC350">
            <v>73535.039999999994</v>
          </cell>
          <cell r="BD350">
            <v>334999</v>
          </cell>
          <cell r="BE350">
            <v>46666.6</v>
          </cell>
          <cell r="BF350">
            <v>0</v>
          </cell>
          <cell r="BG350">
            <v>874343.66</v>
          </cell>
          <cell r="BH350">
            <v>99999.96</v>
          </cell>
          <cell r="BI350">
            <v>105528.9</v>
          </cell>
          <cell r="BJ350">
            <v>6892.2</v>
          </cell>
          <cell r="BK350">
            <v>0</v>
          </cell>
          <cell r="BL350">
            <v>0</v>
          </cell>
          <cell r="BM350">
            <v>0</v>
          </cell>
          <cell r="BN350">
            <v>50666.67</v>
          </cell>
          <cell r="BO350">
            <v>0</v>
          </cell>
          <cell r="BP350">
            <v>0</v>
          </cell>
          <cell r="BQ350">
            <v>0</v>
          </cell>
          <cell r="BR350">
            <v>902071.04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124129.65</v>
          </cell>
          <cell r="BY350">
            <v>9800.0400000000009</v>
          </cell>
          <cell r="BZ350">
            <v>41333.35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33333.360000000001</v>
          </cell>
          <cell r="CI350">
            <v>0</v>
          </cell>
          <cell r="CJ350">
            <v>83065.320000000007</v>
          </cell>
          <cell r="CK350">
            <v>0</v>
          </cell>
          <cell r="CL350">
            <v>17199.96</v>
          </cell>
        </row>
        <row r="351">
          <cell r="A351" t="str">
            <v>5105010160.108</v>
          </cell>
          <cell r="B351" t="str">
            <v>ค่าเสื่อมราคาระบบโทรศัพท์ - Interface</v>
          </cell>
          <cell r="C351">
            <v>0</v>
          </cell>
          <cell r="D351">
            <v>0</v>
          </cell>
          <cell r="E351">
            <v>33269.29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6598.26</v>
          </cell>
          <cell r="R351">
            <v>46366.7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199388.55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263898.12</v>
          </cell>
          <cell r="BD351">
            <v>0</v>
          </cell>
          <cell r="BE351">
            <v>23933.26</v>
          </cell>
          <cell r="BF351">
            <v>0</v>
          </cell>
          <cell r="BG351">
            <v>11403.48</v>
          </cell>
          <cell r="BH351">
            <v>0</v>
          </cell>
          <cell r="BI351">
            <v>0</v>
          </cell>
          <cell r="BJ351">
            <v>15983.4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32000.04</v>
          </cell>
          <cell r="BS351">
            <v>0</v>
          </cell>
          <cell r="BT351">
            <v>14380.8</v>
          </cell>
          <cell r="BU351">
            <v>0</v>
          </cell>
          <cell r="BV351">
            <v>7824.36</v>
          </cell>
          <cell r="BW351">
            <v>0</v>
          </cell>
          <cell r="BX351">
            <v>0</v>
          </cell>
          <cell r="BY351">
            <v>0</v>
          </cell>
          <cell r="BZ351">
            <v>19337.5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511348.46</v>
          </cell>
          <cell r="CK351">
            <v>0</v>
          </cell>
          <cell r="CL351">
            <v>0</v>
          </cell>
        </row>
        <row r="352">
          <cell r="A352" t="str">
            <v>5105010160.109</v>
          </cell>
          <cell r="B352" t="str">
            <v>ค่าเสื่อมราคาระบบถนนภายใน - Interface</v>
          </cell>
          <cell r="C352">
            <v>0</v>
          </cell>
          <cell r="D352">
            <v>0</v>
          </cell>
          <cell r="E352">
            <v>29875.35</v>
          </cell>
          <cell r="F352">
            <v>0</v>
          </cell>
          <cell r="G352">
            <v>16668.28</v>
          </cell>
          <cell r="H352">
            <v>8492.92</v>
          </cell>
          <cell r="I352">
            <v>0</v>
          </cell>
          <cell r="J352">
            <v>22015.27</v>
          </cell>
          <cell r="K352">
            <v>0</v>
          </cell>
          <cell r="L352">
            <v>0</v>
          </cell>
          <cell r="M352">
            <v>225215.32</v>
          </cell>
          <cell r="N352">
            <v>45000</v>
          </cell>
          <cell r="O352">
            <v>0</v>
          </cell>
          <cell r="P352">
            <v>0</v>
          </cell>
          <cell r="Q352">
            <v>78536.070000000007</v>
          </cell>
          <cell r="R352">
            <v>61646.66</v>
          </cell>
          <cell r="S352">
            <v>32083.32</v>
          </cell>
          <cell r="T352">
            <v>103299.96</v>
          </cell>
          <cell r="U352">
            <v>35305.32</v>
          </cell>
          <cell r="V352">
            <v>4433.38</v>
          </cell>
          <cell r="W352">
            <v>0</v>
          </cell>
          <cell r="X352">
            <v>20756.11</v>
          </cell>
          <cell r="Y352">
            <v>225037.52</v>
          </cell>
          <cell r="Z352">
            <v>0</v>
          </cell>
          <cell r="AA352">
            <v>0</v>
          </cell>
          <cell r="AB352">
            <v>27701.279999999999</v>
          </cell>
          <cell r="AC352">
            <v>0</v>
          </cell>
          <cell r="AD352">
            <v>103410</v>
          </cell>
          <cell r="AE352">
            <v>36564.160000000003</v>
          </cell>
          <cell r="AF352">
            <v>0</v>
          </cell>
          <cell r="AG352">
            <v>28946.9</v>
          </cell>
          <cell r="AH352">
            <v>50222.18</v>
          </cell>
          <cell r="AI352">
            <v>0</v>
          </cell>
          <cell r="AJ352">
            <v>0</v>
          </cell>
          <cell r="AK352">
            <v>6278.15</v>
          </cell>
          <cell r="AL352">
            <v>0</v>
          </cell>
          <cell r="AM352">
            <v>0</v>
          </cell>
          <cell r="AN352">
            <v>38748.980000000003</v>
          </cell>
          <cell r="AO352">
            <v>0</v>
          </cell>
          <cell r="AP352">
            <v>14920.76</v>
          </cell>
          <cell r="AQ352">
            <v>0</v>
          </cell>
          <cell r="AR352">
            <v>0</v>
          </cell>
          <cell r="AS352">
            <v>0</v>
          </cell>
          <cell r="AT352">
            <v>68704.44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13611.06</v>
          </cell>
          <cell r="BA352">
            <v>133066.68</v>
          </cell>
          <cell r="BB352">
            <v>0</v>
          </cell>
          <cell r="BC352">
            <v>2923.92</v>
          </cell>
          <cell r="BD352">
            <v>216953.33</v>
          </cell>
          <cell r="BE352">
            <v>0</v>
          </cell>
          <cell r="BF352">
            <v>17670</v>
          </cell>
          <cell r="BG352">
            <v>215771.83</v>
          </cell>
          <cell r="BH352">
            <v>56209.68</v>
          </cell>
          <cell r="BI352">
            <v>139999.82999999999</v>
          </cell>
          <cell r="BJ352">
            <v>19800</v>
          </cell>
          <cell r="BK352">
            <v>0</v>
          </cell>
          <cell r="BL352">
            <v>0</v>
          </cell>
          <cell r="BM352">
            <v>7333.33</v>
          </cell>
          <cell r="BN352">
            <v>35498.33</v>
          </cell>
          <cell r="BO352">
            <v>341320.06</v>
          </cell>
          <cell r="BP352">
            <v>13333.2</v>
          </cell>
          <cell r="BQ352">
            <v>0</v>
          </cell>
          <cell r="BR352">
            <v>14666.64</v>
          </cell>
          <cell r="BS352">
            <v>29900.04</v>
          </cell>
          <cell r="BT352">
            <v>0</v>
          </cell>
          <cell r="BU352">
            <v>270000</v>
          </cell>
          <cell r="BV352">
            <v>2723.76</v>
          </cell>
          <cell r="BW352">
            <v>34956.18</v>
          </cell>
          <cell r="BX352">
            <v>0</v>
          </cell>
          <cell r="BY352">
            <v>14799.96</v>
          </cell>
          <cell r="BZ352">
            <v>14464</v>
          </cell>
          <cell r="CA352">
            <v>0</v>
          </cell>
          <cell r="CB352">
            <v>99697.56</v>
          </cell>
          <cell r="CC352">
            <v>0</v>
          </cell>
          <cell r="CD352">
            <v>0</v>
          </cell>
          <cell r="CE352">
            <v>6333.36</v>
          </cell>
          <cell r="CF352">
            <v>13532.74</v>
          </cell>
          <cell r="CG352">
            <v>0</v>
          </cell>
          <cell r="CH352">
            <v>96300</v>
          </cell>
          <cell r="CI352">
            <v>0</v>
          </cell>
          <cell r="CJ352">
            <v>155640.1</v>
          </cell>
          <cell r="CK352">
            <v>0</v>
          </cell>
          <cell r="CL352">
            <v>2420.04</v>
          </cell>
        </row>
        <row r="353">
          <cell r="A353" t="str">
            <v>5105010161.101</v>
          </cell>
          <cell r="B353" t="str">
            <v>ค่าเสื่อมราคาครุภัณฑ์สำนักงาน- Interface</v>
          </cell>
          <cell r="C353">
            <v>1795452.4</v>
          </cell>
          <cell r="D353">
            <v>360540.11</v>
          </cell>
          <cell r="E353">
            <v>166030.1</v>
          </cell>
          <cell r="F353">
            <v>111110.26</v>
          </cell>
          <cell r="G353">
            <v>244170.63</v>
          </cell>
          <cell r="H353">
            <v>183049.12</v>
          </cell>
          <cell r="I353">
            <v>28630.75</v>
          </cell>
          <cell r="J353">
            <v>1554460.85</v>
          </cell>
          <cell r="K353">
            <v>25166.5</v>
          </cell>
          <cell r="L353">
            <v>368208.26</v>
          </cell>
          <cell r="M353">
            <v>487983.35999999999</v>
          </cell>
          <cell r="N353">
            <v>94434.28</v>
          </cell>
          <cell r="O353">
            <v>1144990.3700000001</v>
          </cell>
          <cell r="P353">
            <v>578091.25</v>
          </cell>
          <cell r="Q353">
            <v>379394.16</v>
          </cell>
          <cell r="R353">
            <v>581531.5</v>
          </cell>
          <cell r="S353">
            <v>529432.29</v>
          </cell>
          <cell r="T353">
            <v>608928.92000000004</v>
          </cell>
          <cell r="U353">
            <v>143243.91</v>
          </cell>
          <cell r="V353">
            <v>129237.05</v>
          </cell>
          <cell r="W353">
            <v>2153885.83</v>
          </cell>
          <cell r="X353">
            <v>380395.65</v>
          </cell>
          <cell r="Y353">
            <v>938807.25</v>
          </cell>
          <cell r="Z353">
            <v>431439.43</v>
          </cell>
          <cell r="AA353">
            <v>119440.97</v>
          </cell>
          <cell r="AB353">
            <v>112841.31</v>
          </cell>
          <cell r="AC353">
            <v>694394.18</v>
          </cell>
          <cell r="AD353">
            <v>875088.52</v>
          </cell>
          <cell r="AE353">
            <v>726767.24</v>
          </cell>
          <cell r="AF353">
            <v>197403.43</v>
          </cell>
          <cell r="AG353">
            <v>346333.21</v>
          </cell>
          <cell r="AH353">
            <v>675040.04</v>
          </cell>
          <cell r="AI353">
            <v>381382.26</v>
          </cell>
          <cell r="AJ353">
            <v>364288.22</v>
          </cell>
          <cell r="AK353">
            <v>3380824.1</v>
          </cell>
          <cell r="AL353">
            <v>293965.96999999997</v>
          </cell>
          <cell r="AM353">
            <v>357742.41</v>
          </cell>
          <cell r="AN353">
            <v>1763538.36</v>
          </cell>
          <cell r="AO353">
            <v>369011.93</v>
          </cell>
          <cell r="AP353">
            <v>801839.5</v>
          </cell>
          <cell r="AQ353">
            <v>70704.320000000007</v>
          </cell>
          <cell r="AR353">
            <v>3054387.42</v>
          </cell>
          <cell r="AS353">
            <v>338966.95</v>
          </cell>
          <cell r="AT353">
            <v>1107564.1100000001</v>
          </cell>
          <cell r="AU353">
            <v>1152901.74</v>
          </cell>
          <cell r="AV353">
            <v>351584.07</v>
          </cell>
          <cell r="AW353">
            <v>122004.68</v>
          </cell>
          <cell r="AX353">
            <v>187755.06</v>
          </cell>
          <cell r="AY353">
            <v>406839.34</v>
          </cell>
          <cell r="AZ353">
            <v>324667.27</v>
          </cell>
          <cell r="BA353">
            <v>1422999.3</v>
          </cell>
          <cell r="BB353">
            <v>1619937.37</v>
          </cell>
          <cell r="BC353">
            <v>779298.61</v>
          </cell>
          <cell r="BD353">
            <v>1074995.33</v>
          </cell>
          <cell r="BE353">
            <v>151437.91</v>
          </cell>
          <cell r="BF353">
            <v>303722.28000000003</v>
          </cell>
          <cell r="BG353">
            <v>3516558.61</v>
          </cell>
          <cell r="BH353">
            <v>387681.43</v>
          </cell>
          <cell r="BI353">
            <v>340015.26</v>
          </cell>
          <cell r="BJ353">
            <v>259430.76</v>
          </cell>
          <cell r="BK353">
            <v>118666.28</v>
          </cell>
          <cell r="BL353">
            <v>1964708.72</v>
          </cell>
          <cell r="BM353">
            <v>971458.39</v>
          </cell>
          <cell r="BN353">
            <v>861303.31</v>
          </cell>
          <cell r="BO353">
            <v>2359650.39</v>
          </cell>
          <cell r="BP353">
            <v>890279.86</v>
          </cell>
          <cell r="BQ353">
            <v>881484.11</v>
          </cell>
          <cell r="BR353">
            <v>7427486.4000000004</v>
          </cell>
          <cell r="BS353">
            <v>567777.29</v>
          </cell>
          <cell r="BT353">
            <v>290022.15000000002</v>
          </cell>
          <cell r="BU353">
            <v>965124.23</v>
          </cell>
          <cell r="BV353">
            <v>351626.23</v>
          </cell>
          <cell r="BW353">
            <v>344972.11</v>
          </cell>
          <cell r="BX353">
            <v>1509006.45</v>
          </cell>
          <cell r="BY353">
            <v>190964.19</v>
          </cell>
          <cell r="BZ353">
            <v>277704</v>
          </cell>
          <cell r="CA353">
            <v>356912.15</v>
          </cell>
          <cell r="CB353">
            <v>248351.06</v>
          </cell>
          <cell r="CC353">
            <v>1309221.99</v>
          </cell>
          <cell r="CD353">
            <v>632134.6</v>
          </cell>
          <cell r="CE353">
            <v>1013418.65</v>
          </cell>
          <cell r="CF353">
            <v>203499.79</v>
          </cell>
          <cell r="CG353">
            <v>376022.09</v>
          </cell>
          <cell r="CH353">
            <v>313221.19</v>
          </cell>
          <cell r="CI353">
            <v>177008.08</v>
          </cell>
          <cell r="CJ353">
            <v>1257187.96</v>
          </cell>
          <cell r="CK353">
            <v>140843.29</v>
          </cell>
          <cell r="CL353">
            <v>110583.14</v>
          </cell>
        </row>
        <row r="354">
          <cell r="A354" t="str">
            <v>5105010161.102</v>
          </cell>
          <cell r="B354" t="str">
            <v>ค่าเสื่อมราคาครุภัณฑ์ยานพาหนะและขนส่ง -Interface</v>
          </cell>
          <cell r="C354">
            <v>1018194.12</v>
          </cell>
          <cell r="D354">
            <v>240834.42</v>
          </cell>
          <cell r="E354">
            <v>0</v>
          </cell>
          <cell r="F354">
            <v>27638.11</v>
          </cell>
          <cell r="G354">
            <v>7337.49</v>
          </cell>
          <cell r="H354">
            <v>239268.77</v>
          </cell>
          <cell r="I354">
            <v>1093552.97</v>
          </cell>
          <cell r="J354">
            <v>275499</v>
          </cell>
          <cell r="K354">
            <v>0</v>
          </cell>
          <cell r="L354">
            <v>359402.86</v>
          </cell>
          <cell r="M354">
            <v>154519.14000000001</v>
          </cell>
          <cell r="N354">
            <v>513600.11</v>
          </cell>
          <cell r="O354">
            <v>883048.84</v>
          </cell>
          <cell r="P354">
            <v>367800</v>
          </cell>
          <cell r="Q354">
            <v>930566.67</v>
          </cell>
          <cell r="R354">
            <v>136305.32999999999</v>
          </cell>
          <cell r="S354">
            <v>215711.05</v>
          </cell>
          <cell r="T354">
            <v>562000.98</v>
          </cell>
          <cell r="U354">
            <v>5171.6499999999996</v>
          </cell>
          <cell r="V354">
            <v>0</v>
          </cell>
          <cell r="W354">
            <v>1346403.66</v>
          </cell>
          <cell r="X354">
            <v>3722</v>
          </cell>
          <cell r="Y354">
            <v>1570085.67</v>
          </cell>
          <cell r="Z354">
            <v>831250</v>
          </cell>
          <cell r="AA354">
            <v>341898.72</v>
          </cell>
          <cell r="AB354">
            <v>156399.96</v>
          </cell>
          <cell r="AC354">
            <v>879064.67</v>
          </cell>
          <cell r="AD354">
            <v>655873</v>
          </cell>
          <cell r="AE354">
            <v>341613.35</v>
          </cell>
          <cell r="AF354">
            <v>174200.03</v>
          </cell>
          <cell r="AG354">
            <v>555249</v>
          </cell>
          <cell r="AH354">
            <v>345428.7</v>
          </cell>
          <cell r="AI354">
            <v>0</v>
          </cell>
          <cell r="AJ354">
            <v>0</v>
          </cell>
          <cell r="AK354">
            <v>1262858.78</v>
          </cell>
          <cell r="AL354">
            <v>918898.8</v>
          </cell>
          <cell r="AM354">
            <v>355636.17</v>
          </cell>
          <cell r="AN354">
            <v>795745.29</v>
          </cell>
          <cell r="AO354">
            <v>155000.04</v>
          </cell>
          <cell r="AP354">
            <v>705650.58</v>
          </cell>
          <cell r="AQ354">
            <v>246000</v>
          </cell>
          <cell r="AR354">
            <v>1121000.04</v>
          </cell>
          <cell r="AS354">
            <v>612112.64000000001</v>
          </cell>
          <cell r="AT354">
            <v>697715.51</v>
          </cell>
          <cell r="AU354">
            <v>1255190.3500000001</v>
          </cell>
          <cell r="AV354">
            <v>155199.96</v>
          </cell>
          <cell r="AW354">
            <v>0</v>
          </cell>
          <cell r="AX354">
            <v>40547.9</v>
          </cell>
          <cell r="AY354">
            <v>99649.98</v>
          </cell>
          <cell r="AZ354">
            <v>359608.04</v>
          </cell>
          <cell r="BA354">
            <v>3979340.03</v>
          </cell>
          <cell r="BB354">
            <v>1323733.17</v>
          </cell>
          <cell r="BC354">
            <v>520363.53</v>
          </cell>
          <cell r="BD354">
            <v>634856.32999999996</v>
          </cell>
          <cell r="BE354">
            <v>0</v>
          </cell>
          <cell r="BF354">
            <v>234369.96</v>
          </cell>
          <cell r="BG354">
            <v>975290.16</v>
          </cell>
          <cell r="BH354">
            <v>359049.69</v>
          </cell>
          <cell r="BI354">
            <v>881399.15</v>
          </cell>
          <cell r="BJ354">
            <v>65966.66</v>
          </cell>
          <cell r="BK354">
            <v>827296</v>
          </cell>
          <cell r="BL354">
            <v>1077098</v>
          </cell>
          <cell r="BM354">
            <v>510400</v>
          </cell>
          <cell r="BN354">
            <v>398400</v>
          </cell>
          <cell r="BO354">
            <v>875181.32</v>
          </cell>
          <cell r="BP354">
            <v>675682.33</v>
          </cell>
          <cell r="BQ354">
            <v>283650</v>
          </cell>
          <cell r="BR354">
            <v>1413235.12</v>
          </cell>
          <cell r="BS354">
            <v>258934</v>
          </cell>
          <cell r="BT354">
            <v>361999.93</v>
          </cell>
          <cell r="BU354">
            <v>1385619.33</v>
          </cell>
          <cell r="BV354">
            <v>109343.76</v>
          </cell>
          <cell r="BW354">
            <v>1008499.01</v>
          </cell>
          <cell r="BX354">
            <v>870000</v>
          </cell>
          <cell r="BY354">
            <v>113733.32</v>
          </cell>
          <cell r="BZ354">
            <v>498452.62</v>
          </cell>
          <cell r="CA354">
            <v>0</v>
          </cell>
          <cell r="CB354">
            <v>405248.04</v>
          </cell>
          <cell r="CC354">
            <v>1523400</v>
          </cell>
          <cell r="CD354">
            <v>1116000</v>
          </cell>
          <cell r="CE354">
            <v>219502.02</v>
          </cell>
          <cell r="CF354">
            <v>116023.92</v>
          </cell>
          <cell r="CG354">
            <v>0</v>
          </cell>
          <cell r="CH354">
            <v>403800</v>
          </cell>
          <cell r="CI354">
            <v>1239.96</v>
          </cell>
          <cell r="CJ354">
            <v>1909501.01</v>
          </cell>
          <cell r="CK354">
            <v>544560</v>
          </cell>
          <cell r="CL354">
            <v>10500</v>
          </cell>
        </row>
        <row r="355">
          <cell r="A355" t="str">
            <v>5105010161.103</v>
          </cell>
          <cell r="B355" t="str">
            <v>ค่าเสื่อมราคาครุภัณฑ์ไฟฟ้าและวิทยุ - Interface</v>
          </cell>
          <cell r="C355">
            <v>968179.18</v>
          </cell>
          <cell r="D355">
            <v>59712.26</v>
          </cell>
          <cell r="E355">
            <v>7580.66</v>
          </cell>
          <cell r="F355">
            <v>276510</v>
          </cell>
          <cell r="G355">
            <v>308452.74</v>
          </cell>
          <cell r="H355">
            <v>147247.19</v>
          </cell>
          <cell r="I355">
            <v>0</v>
          </cell>
          <cell r="J355">
            <v>149154.26</v>
          </cell>
          <cell r="K355">
            <v>0</v>
          </cell>
          <cell r="L355">
            <v>16739.669999999998</v>
          </cell>
          <cell r="M355">
            <v>426960.3</v>
          </cell>
          <cell r="N355">
            <v>0</v>
          </cell>
          <cell r="O355">
            <v>185054.99</v>
          </cell>
          <cell r="P355">
            <v>32642.09</v>
          </cell>
          <cell r="Q355">
            <v>36436.67</v>
          </cell>
          <cell r="R355">
            <v>829497.57</v>
          </cell>
          <cell r="S355">
            <v>155432.63</v>
          </cell>
          <cell r="T355">
            <v>222859.04</v>
          </cell>
          <cell r="U355">
            <v>96388.44</v>
          </cell>
          <cell r="V355">
            <v>0</v>
          </cell>
          <cell r="W355">
            <v>657833.59</v>
          </cell>
          <cell r="X355">
            <v>113585.67</v>
          </cell>
          <cell r="Y355">
            <v>218541.64</v>
          </cell>
          <cell r="Z355">
            <v>9615.09</v>
          </cell>
          <cell r="AA355">
            <v>23657.9</v>
          </cell>
          <cell r="AB355">
            <v>4733.92</v>
          </cell>
          <cell r="AC355">
            <v>834922.18</v>
          </cell>
          <cell r="AD355">
            <v>45722.33</v>
          </cell>
          <cell r="AE355">
            <v>513770.67</v>
          </cell>
          <cell r="AF355">
            <v>59912.32</v>
          </cell>
          <cell r="AG355">
            <v>21319.01</v>
          </cell>
          <cell r="AH355">
            <v>41909.06</v>
          </cell>
          <cell r="AI355">
            <v>21845.24</v>
          </cell>
          <cell r="AJ355">
            <v>33690.53</v>
          </cell>
          <cell r="AK355">
            <v>670597.47</v>
          </cell>
          <cell r="AL355">
            <v>382463.67</v>
          </cell>
          <cell r="AM355">
            <v>39163</v>
          </cell>
          <cell r="AN355">
            <v>52732.33</v>
          </cell>
          <cell r="AO355">
            <v>169133.34</v>
          </cell>
          <cell r="AP355">
            <v>80555.570000000007</v>
          </cell>
          <cell r="AQ355">
            <v>12355.81</v>
          </cell>
          <cell r="AR355">
            <v>305664.77</v>
          </cell>
          <cell r="AS355">
            <v>49325</v>
          </cell>
          <cell r="AT355">
            <v>127602.58</v>
          </cell>
          <cell r="AU355">
            <v>483953.79</v>
          </cell>
          <cell r="AV355">
            <v>227955</v>
          </cell>
          <cell r="AW355">
            <v>88652.93</v>
          </cell>
          <cell r="AX355">
            <v>60277.34</v>
          </cell>
          <cell r="AY355">
            <v>449052.23</v>
          </cell>
          <cell r="AZ355">
            <v>263094.03000000003</v>
          </cell>
          <cell r="BA355">
            <v>314418.15000000002</v>
          </cell>
          <cell r="BB355">
            <v>527833.98</v>
          </cell>
          <cell r="BC355">
            <v>4043.82</v>
          </cell>
          <cell r="BD355">
            <v>65989.009999999995</v>
          </cell>
          <cell r="BE355">
            <v>60179.43</v>
          </cell>
          <cell r="BF355">
            <v>44738.720000000001</v>
          </cell>
          <cell r="BG355">
            <v>429879.29</v>
          </cell>
          <cell r="BH355">
            <v>27843.91</v>
          </cell>
          <cell r="BI355">
            <v>64740.32</v>
          </cell>
          <cell r="BJ355">
            <v>52517.98</v>
          </cell>
          <cell r="BK355">
            <v>5000.04</v>
          </cell>
          <cell r="BL355">
            <v>151237.73000000001</v>
          </cell>
          <cell r="BM355">
            <v>130867.45</v>
          </cell>
          <cell r="BN355">
            <v>239927.16</v>
          </cell>
          <cell r="BO355">
            <v>120269</v>
          </cell>
          <cell r="BP355">
            <v>268688.86</v>
          </cell>
          <cell r="BQ355">
            <v>39376.17</v>
          </cell>
          <cell r="BR355">
            <v>841719.9</v>
          </cell>
          <cell r="BS355">
            <v>306414.01</v>
          </cell>
          <cell r="BT355">
            <v>50400.67</v>
          </cell>
          <cell r="BU355">
            <v>154942.04</v>
          </cell>
          <cell r="BV355">
            <v>40774.28</v>
          </cell>
          <cell r="BW355">
            <v>18603.060000000001</v>
          </cell>
          <cell r="BX355">
            <v>148931.76999999999</v>
          </cell>
          <cell r="BY355">
            <v>62828.4</v>
          </cell>
          <cell r="BZ355">
            <v>80058.960000000006</v>
          </cell>
          <cell r="CA355">
            <v>276649.37</v>
          </cell>
          <cell r="CB355">
            <v>112459.93</v>
          </cell>
          <cell r="CC355">
            <v>57566.94</v>
          </cell>
          <cell r="CD355">
            <v>37418.199999999997</v>
          </cell>
          <cell r="CE355">
            <v>71984.759999999995</v>
          </cell>
          <cell r="CF355">
            <v>295600</v>
          </cell>
          <cell r="CG355">
            <v>34545.120000000003</v>
          </cell>
          <cell r="CH355">
            <v>111528.89</v>
          </cell>
          <cell r="CI355">
            <v>3186.7</v>
          </cell>
          <cell r="CJ355">
            <v>180619.93</v>
          </cell>
          <cell r="CK355">
            <v>24117.599999999999</v>
          </cell>
          <cell r="CL355">
            <v>20653.310000000001</v>
          </cell>
        </row>
        <row r="356">
          <cell r="A356" t="str">
            <v>5105010161.104</v>
          </cell>
          <cell r="B356" t="str">
            <v>ค่าเสื่อมราคาครุภัณฑ์โฆษณาและเผยแพร่ -  Interface</v>
          </cell>
          <cell r="C356">
            <v>439030.81</v>
          </cell>
          <cell r="D356">
            <v>58318.67</v>
          </cell>
          <cell r="E356">
            <v>79689.539999999994</v>
          </cell>
          <cell r="F356">
            <v>25791.24</v>
          </cell>
          <cell r="G356">
            <v>0</v>
          </cell>
          <cell r="H356">
            <v>26321.79</v>
          </cell>
          <cell r="I356">
            <v>4288.5600000000004</v>
          </cell>
          <cell r="J356">
            <v>28860.18</v>
          </cell>
          <cell r="K356">
            <v>2995.47</v>
          </cell>
          <cell r="L356">
            <v>58476.46</v>
          </cell>
          <cell r="M356">
            <v>118587.38</v>
          </cell>
          <cell r="N356">
            <v>0</v>
          </cell>
          <cell r="O356">
            <v>106386.65</v>
          </cell>
          <cell r="P356">
            <v>54475.87</v>
          </cell>
          <cell r="Q356">
            <v>97123.38</v>
          </cell>
          <cell r="R356">
            <v>93111.26</v>
          </cell>
          <cell r="S356">
            <v>67415.360000000001</v>
          </cell>
          <cell r="T356">
            <v>21158.16</v>
          </cell>
          <cell r="U356">
            <v>28687.37</v>
          </cell>
          <cell r="V356">
            <v>14398.68</v>
          </cell>
          <cell r="W356">
            <v>208418.61</v>
          </cell>
          <cell r="X356">
            <v>37433.339999999997</v>
          </cell>
          <cell r="Y356">
            <v>106952.83</v>
          </cell>
          <cell r="Z356">
            <v>65855.58</v>
          </cell>
          <cell r="AA356">
            <v>6999.92</v>
          </cell>
          <cell r="AB356">
            <v>27984.2</v>
          </cell>
          <cell r="AC356">
            <v>55951.519999999997</v>
          </cell>
          <cell r="AD356">
            <v>98353.32</v>
          </cell>
          <cell r="AE356">
            <v>8796.68</v>
          </cell>
          <cell r="AF356">
            <v>60100.25</v>
          </cell>
          <cell r="AG356">
            <v>21660.66</v>
          </cell>
          <cell r="AH356">
            <v>40452.76</v>
          </cell>
          <cell r="AI356">
            <v>4937.33</v>
          </cell>
          <cell r="AJ356">
            <v>11110</v>
          </cell>
          <cell r="AK356">
            <v>552717.24</v>
          </cell>
          <cell r="AL356">
            <v>59663.94</v>
          </cell>
          <cell r="AM356">
            <v>45903</v>
          </cell>
          <cell r="AN356">
            <v>73227</v>
          </cell>
          <cell r="AO356">
            <v>55850.94</v>
          </cell>
          <cell r="AP356">
            <v>54712.39</v>
          </cell>
          <cell r="AQ356">
            <v>13473.54</v>
          </cell>
          <cell r="AR356">
            <v>85712.37</v>
          </cell>
          <cell r="AS356">
            <v>36935.57</v>
          </cell>
          <cell r="AT356">
            <v>266062.51</v>
          </cell>
          <cell r="AU356">
            <v>74512.62</v>
          </cell>
          <cell r="AV356">
            <v>34612.199999999997</v>
          </cell>
          <cell r="AW356">
            <v>29296.83</v>
          </cell>
          <cell r="AX356">
            <v>83002.850000000006</v>
          </cell>
          <cell r="AY356">
            <v>11060.04</v>
          </cell>
          <cell r="AZ356">
            <v>56106.080000000002</v>
          </cell>
          <cell r="BA356">
            <v>73614.210000000006</v>
          </cell>
          <cell r="BB356">
            <v>60487.65</v>
          </cell>
          <cell r="BC356">
            <v>219866.71</v>
          </cell>
          <cell r="BD356">
            <v>160624.88</v>
          </cell>
          <cell r="BE356">
            <v>93859.54</v>
          </cell>
          <cell r="BF356">
            <v>92708.6</v>
          </cell>
          <cell r="BG356">
            <v>88082.75</v>
          </cell>
          <cell r="BH356">
            <v>11042</v>
          </cell>
          <cell r="BI356">
            <v>25527.200000000001</v>
          </cell>
          <cell r="BJ356">
            <v>178567.32</v>
          </cell>
          <cell r="BK356">
            <v>131166.35999999999</v>
          </cell>
          <cell r="BL356">
            <v>347743.14</v>
          </cell>
          <cell r="BM356">
            <v>21723</v>
          </cell>
          <cell r="BN356">
            <v>64856.6</v>
          </cell>
          <cell r="BO356">
            <v>127917.63</v>
          </cell>
          <cell r="BP356">
            <v>49175.15</v>
          </cell>
          <cell r="BQ356">
            <v>48088.58</v>
          </cell>
          <cell r="BR356">
            <v>559993.12</v>
          </cell>
          <cell r="BS356">
            <v>73593.31</v>
          </cell>
          <cell r="BT356">
            <v>182699.03</v>
          </cell>
          <cell r="BU356">
            <v>52014.69</v>
          </cell>
          <cell r="BV356">
            <v>54859.46</v>
          </cell>
          <cell r="BW356">
            <v>32337.52</v>
          </cell>
          <cell r="BX356">
            <v>295125.71999999997</v>
          </cell>
          <cell r="BY356">
            <v>12333.03</v>
          </cell>
          <cell r="BZ356">
            <v>37734.480000000003</v>
          </cell>
          <cell r="CA356">
            <v>173423.02</v>
          </cell>
          <cell r="CB356">
            <v>5999</v>
          </cell>
          <cell r="CC356">
            <v>99886.01</v>
          </cell>
          <cell r="CD356">
            <v>42753.66</v>
          </cell>
          <cell r="CE356">
            <v>325437.15000000002</v>
          </cell>
          <cell r="CF356">
            <v>81015.83</v>
          </cell>
          <cell r="CG356">
            <v>22999.439999999999</v>
          </cell>
          <cell r="CH356">
            <v>0</v>
          </cell>
          <cell r="CI356">
            <v>24478.9</v>
          </cell>
          <cell r="CJ356">
            <v>351087.3</v>
          </cell>
          <cell r="CK356">
            <v>116603.04</v>
          </cell>
          <cell r="CL356">
            <v>5178</v>
          </cell>
        </row>
        <row r="357">
          <cell r="A357" t="str">
            <v>5105010161.105</v>
          </cell>
          <cell r="B357" t="str">
            <v>ค่าเสื่อมราคาครุภัณฑ์การเกษตร- Interface</v>
          </cell>
          <cell r="C357">
            <v>195528.11</v>
          </cell>
          <cell r="D357">
            <v>106484.55</v>
          </cell>
          <cell r="E357">
            <v>9693.42</v>
          </cell>
          <cell r="F357">
            <v>3223.98</v>
          </cell>
          <cell r="G357">
            <v>4301.97</v>
          </cell>
          <cell r="H357">
            <v>0</v>
          </cell>
          <cell r="I357">
            <v>6142.06</v>
          </cell>
          <cell r="J357">
            <v>7260.14</v>
          </cell>
          <cell r="K357">
            <v>6146.64</v>
          </cell>
          <cell r="L357">
            <v>0</v>
          </cell>
          <cell r="M357">
            <v>31989.16</v>
          </cell>
          <cell r="N357">
            <v>0</v>
          </cell>
          <cell r="O357">
            <v>68439.960000000006</v>
          </cell>
          <cell r="P357">
            <v>48248.98</v>
          </cell>
          <cell r="Q357">
            <v>2123.61</v>
          </cell>
          <cell r="R357">
            <v>99.42</v>
          </cell>
          <cell r="S357">
            <v>14939.81</v>
          </cell>
          <cell r="T357">
            <v>27365.64</v>
          </cell>
          <cell r="U357">
            <v>42840.02</v>
          </cell>
          <cell r="V357">
            <v>0</v>
          </cell>
          <cell r="W357">
            <v>8640.56</v>
          </cell>
          <cell r="X357">
            <v>63144.33</v>
          </cell>
          <cell r="Y357">
            <v>0</v>
          </cell>
          <cell r="Z357">
            <v>20000.04</v>
          </cell>
          <cell r="AA357">
            <v>15928.67</v>
          </cell>
          <cell r="AB357">
            <v>14582.38</v>
          </cell>
          <cell r="AC357">
            <v>108526.16</v>
          </cell>
          <cell r="AD357">
            <v>17043.62</v>
          </cell>
          <cell r="AE357">
            <v>22250.01</v>
          </cell>
          <cell r="AF357">
            <v>35375.42</v>
          </cell>
          <cell r="AG357">
            <v>29707.279999999999</v>
          </cell>
          <cell r="AH357">
            <v>31254.83</v>
          </cell>
          <cell r="AI357">
            <v>91736.17</v>
          </cell>
          <cell r="AJ357">
            <v>7800</v>
          </cell>
          <cell r="AK357">
            <v>73921.460000000006</v>
          </cell>
          <cell r="AL357">
            <v>0</v>
          </cell>
          <cell r="AM357">
            <v>7500</v>
          </cell>
          <cell r="AN357">
            <v>7499.99</v>
          </cell>
          <cell r="AO357">
            <v>14691.66</v>
          </cell>
          <cell r="AP357">
            <v>46281.760000000002</v>
          </cell>
          <cell r="AQ357">
            <v>0</v>
          </cell>
          <cell r="AR357">
            <v>65841.69</v>
          </cell>
          <cell r="AS357">
            <v>3000</v>
          </cell>
          <cell r="AT357">
            <v>4933.32</v>
          </cell>
          <cell r="AU357">
            <v>18906.34</v>
          </cell>
          <cell r="AV357">
            <v>20167.34</v>
          </cell>
          <cell r="AW357">
            <v>2050.83</v>
          </cell>
          <cell r="AX357">
            <v>0</v>
          </cell>
          <cell r="AY357">
            <v>46229.85</v>
          </cell>
          <cell r="AZ357">
            <v>30616.92</v>
          </cell>
          <cell r="BA357">
            <v>0</v>
          </cell>
          <cell r="BB357">
            <v>35276.68</v>
          </cell>
          <cell r="BC357">
            <v>14970.86</v>
          </cell>
          <cell r="BD357">
            <v>46000.21</v>
          </cell>
          <cell r="BE357">
            <v>0</v>
          </cell>
          <cell r="BF357">
            <v>32571.599999999999</v>
          </cell>
          <cell r="BG357">
            <v>48447</v>
          </cell>
          <cell r="BH357">
            <v>3049.7</v>
          </cell>
          <cell r="BI357">
            <v>1874.8</v>
          </cell>
          <cell r="BJ357">
            <v>2199.9</v>
          </cell>
          <cell r="BK357">
            <v>7458.42</v>
          </cell>
          <cell r="BL357">
            <v>122467.47</v>
          </cell>
          <cell r="BM357">
            <v>0</v>
          </cell>
          <cell r="BN357">
            <v>99969.25</v>
          </cell>
          <cell r="BO357">
            <v>19282.29</v>
          </cell>
          <cell r="BP357">
            <v>161729.78</v>
          </cell>
          <cell r="BQ357">
            <v>7606.28</v>
          </cell>
          <cell r="BR357">
            <v>506249.56</v>
          </cell>
          <cell r="BS357">
            <v>0</v>
          </cell>
          <cell r="BT357">
            <v>20326.509999999998</v>
          </cell>
          <cell r="BU357">
            <v>16339.2</v>
          </cell>
          <cell r="BV357">
            <v>0</v>
          </cell>
          <cell r="BW357">
            <v>13411.68</v>
          </cell>
          <cell r="BX357">
            <v>0</v>
          </cell>
          <cell r="BY357">
            <v>22916.7</v>
          </cell>
          <cell r="BZ357">
            <v>3637.53</v>
          </cell>
          <cell r="CA357">
            <v>0</v>
          </cell>
          <cell r="CB357">
            <v>1860</v>
          </cell>
          <cell r="CC357">
            <v>0</v>
          </cell>
          <cell r="CD357">
            <v>0</v>
          </cell>
          <cell r="CE357">
            <v>2476.4299999999998</v>
          </cell>
          <cell r="CF357">
            <v>0</v>
          </cell>
          <cell r="CG357">
            <v>4749.4799999999996</v>
          </cell>
          <cell r="CH357">
            <v>3520.79</v>
          </cell>
          <cell r="CI357">
            <v>7555.32</v>
          </cell>
          <cell r="CJ357">
            <v>0</v>
          </cell>
          <cell r="CK357">
            <v>1700.04</v>
          </cell>
          <cell r="CL357">
            <v>0</v>
          </cell>
        </row>
        <row r="358">
          <cell r="A358" t="str">
            <v>5105010161.106</v>
          </cell>
          <cell r="B358" t="str">
            <v>ค่าเสื่อมราคาครุภัณฑ์ก่อสร้าง -Interface</v>
          </cell>
          <cell r="C358">
            <v>10224.64</v>
          </cell>
          <cell r="D358">
            <v>2133.46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12938.79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6299.82</v>
          </cell>
          <cell r="T358">
            <v>1120.02</v>
          </cell>
          <cell r="U358">
            <v>0</v>
          </cell>
          <cell r="V358">
            <v>0</v>
          </cell>
          <cell r="W358">
            <v>0</v>
          </cell>
          <cell r="X358">
            <v>13029.17</v>
          </cell>
          <cell r="Y358">
            <v>0</v>
          </cell>
          <cell r="Z358">
            <v>4666.68</v>
          </cell>
          <cell r="AA358">
            <v>0</v>
          </cell>
          <cell r="AB358">
            <v>0</v>
          </cell>
          <cell r="AC358">
            <v>72505.66</v>
          </cell>
          <cell r="AD358">
            <v>39457.33</v>
          </cell>
          <cell r="AE358">
            <v>1202.75</v>
          </cell>
          <cell r="AF358">
            <v>160696.68</v>
          </cell>
          <cell r="AG358">
            <v>0</v>
          </cell>
          <cell r="AH358">
            <v>9344</v>
          </cell>
          <cell r="AI358">
            <v>15214.77</v>
          </cell>
          <cell r="AJ358">
            <v>16099.84</v>
          </cell>
          <cell r="AK358">
            <v>20633.45</v>
          </cell>
          <cell r="AL358">
            <v>0</v>
          </cell>
          <cell r="AM358">
            <v>6707.33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53949.72</v>
          </cell>
          <cell r="AS358">
            <v>0</v>
          </cell>
          <cell r="AT358">
            <v>5454.72</v>
          </cell>
          <cell r="AU358">
            <v>2892.34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10808.75</v>
          </cell>
          <cell r="BB358">
            <v>53456.37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41493.61</v>
          </cell>
          <cell r="BH358">
            <v>9414.6</v>
          </cell>
          <cell r="BI358">
            <v>0</v>
          </cell>
          <cell r="BJ358">
            <v>39660</v>
          </cell>
          <cell r="BK358">
            <v>0</v>
          </cell>
          <cell r="BL358">
            <v>0</v>
          </cell>
          <cell r="BM358">
            <v>19000</v>
          </cell>
          <cell r="BN358">
            <v>0</v>
          </cell>
          <cell r="BO358">
            <v>0</v>
          </cell>
          <cell r="BP358">
            <v>0</v>
          </cell>
          <cell r="BQ358">
            <v>30240.85</v>
          </cell>
          <cell r="BR358">
            <v>0</v>
          </cell>
          <cell r="BS358">
            <v>0</v>
          </cell>
          <cell r="BT358">
            <v>0</v>
          </cell>
          <cell r="BU358">
            <v>1149.96</v>
          </cell>
          <cell r="BV358">
            <v>0</v>
          </cell>
          <cell r="BW358">
            <v>9332.43</v>
          </cell>
          <cell r="BX358">
            <v>0</v>
          </cell>
          <cell r="BY358">
            <v>0</v>
          </cell>
          <cell r="BZ358">
            <v>4304.05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10833.75</v>
          </cell>
          <cell r="CF358">
            <v>11578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47989.56</v>
          </cell>
        </row>
        <row r="359">
          <cell r="A359" t="str">
            <v>5105010161.107</v>
          </cell>
          <cell r="B359" t="str">
            <v>ค่าเสื่อมราคาครุภัณฑ์วิทยาศาสตร์และการแพทย์ -Interface</v>
          </cell>
          <cell r="C359">
            <v>30682820.809999999</v>
          </cell>
          <cell r="D359">
            <v>1513128.98</v>
          </cell>
          <cell r="E359">
            <v>2156282.77</v>
          </cell>
          <cell r="F359">
            <v>2017080.31</v>
          </cell>
          <cell r="G359">
            <v>700929.99</v>
          </cell>
          <cell r="H359">
            <v>2214507.9</v>
          </cell>
          <cell r="I359">
            <v>3475767.92</v>
          </cell>
          <cell r="J359">
            <v>7002410.3300000001</v>
          </cell>
          <cell r="K359">
            <v>13504.38</v>
          </cell>
          <cell r="L359">
            <v>1417346.22</v>
          </cell>
          <cell r="M359">
            <v>4386382.0199999996</v>
          </cell>
          <cell r="N359">
            <v>1106638.2</v>
          </cell>
          <cell r="O359">
            <v>25792766.52</v>
          </cell>
          <cell r="P359">
            <v>2622231.2799999998</v>
          </cell>
          <cell r="Q359">
            <v>2176804.77</v>
          </cell>
          <cell r="R359">
            <v>8913545.3100000005</v>
          </cell>
          <cell r="S359">
            <v>2468251.34</v>
          </cell>
          <cell r="T359">
            <v>2616978.23</v>
          </cell>
          <cell r="U359">
            <v>1491806.93</v>
          </cell>
          <cell r="V359">
            <v>997206.57</v>
          </cell>
          <cell r="W359">
            <v>37606615.07</v>
          </cell>
          <cell r="X359">
            <v>923793</v>
          </cell>
          <cell r="Y359">
            <v>3406406.72</v>
          </cell>
          <cell r="Z359">
            <v>1632653.07</v>
          </cell>
          <cell r="AA359">
            <v>1058461.24</v>
          </cell>
          <cell r="AB359">
            <v>982396.19</v>
          </cell>
          <cell r="AC359">
            <v>2629179.5499999998</v>
          </cell>
          <cell r="AD359">
            <v>9599192.8699999992</v>
          </cell>
          <cell r="AE359">
            <v>2335703.9500000002</v>
          </cell>
          <cell r="AF359">
            <v>1608301.95</v>
          </cell>
          <cell r="AG359">
            <v>2263861.9300000002</v>
          </cell>
          <cell r="AH359">
            <v>5764983.9000000004</v>
          </cell>
          <cell r="AI359">
            <v>2110596.4700000002</v>
          </cell>
          <cell r="AJ359">
            <v>1570900.42</v>
          </cell>
          <cell r="AK359">
            <v>60719577.280000001</v>
          </cell>
          <cell r="AL359">
            <v>1935831.52</v>
          </cell>
          <cell r="AM359">
            <v>2207343.06</v>
          </cell>
          <cell r="AN359">
            <v>7391593.2000000002</v>
          </cell>
          <cell r="AO359">
            <v>7117160.3600000003</v>
          </cell>
          <cell r="AP359">
            <v>3056312.64</v>
          </cell>
          <cell r="AQ359">
            <v>888311.71</v>
          </cell>
          <cell r="AR359">
            <v>16277508.42</v>
          </cell>
          <cell r="AS359">
            <v>2046927.29</v>
          </cell>
          <cell r="AT359">
            <v>5344988.1100000003</v>
          </cell>
          <cell r="AU359">
            <v>5178952.6500000004</v>
          </cell>
          <cell r="AV359">
            <v>1741232.35</v>
          </cell>
          <cell r="AW359">
            <v>1747232.72</v>
          </cell>
          <cell r="AX359">
            <v>4391917.84</v>
          </cell>
          <cell r="AY359">
            <v>3023666.85</v>
          </cell>
          <cell r="AZ359">
            <v>1386783.13</v>
          </cell>
          <cell r="BA359">
            <v>26828799.859999999</v>
          </cell>
          <cell r="BB359">
            <v>3713677.09</v>
          </cell>
          <cell r="BC359">
            <v>22682777.309999999</v>
          </cell>
          <cell r="BD359">
            <v>6942013.2300000004</v>
          </cell>
          <cell r="BE359">
            <v>643185.5</v>
          </cell>
          <cell r="BF359">
            <v>741091.64</v>
          </cell>
          <cell r="BG359">
            <v>27769165.859999999</v>
          </cell>
          <cell r="BH359">
            <v>1458193.36</v>
          </cell>
          <cell r="BI359">
            <v>1062387.6100000001</v>
          </cell>
          <cell r="BJ359">
            <v>1165811.68</v>
          </cell>
          <cell r="BK359">
            <v>1249437.6599999999</v>
          </cell>
          <cell r="BL359">
            <v>27874140.359999999</v>
          </cell>
          <cell r="BM359">
            <v>5892771.75</v>
          </cell>
          <cell r="BN359">
            <v>3691256.62</v>
          </cell>
          <cell r="BO359">
            <v>8103653.3099999996</v>
          </cell>
          <cell r="BP359">
            <v>2694227.06</v>
          </cell>
          <cell r="BQ359">
            <v>3236480.28</v>
          </cell>
          <cell r="BR359">
            <v>93643808.049999997</v>
          </cell>
          <cell r="BS359">
            <v>3217799.89</v>
          </cell>
          <cell r="BT359">
            <v>3827922.51</v>
          </cell>
          <cell r="BU359">
            <v>19230403.359999999</v>
          </cell>
          <cell r="BV359">
            <v>822426.28</v>
          </cell>
          <cell r="BW359">
            <v>1905793.6</v>
          </cell>
          <cell r="BX359">
            <v>7389370.5300000003</v>
          </cell>
          <cell r="BY359">
            <v>1270114</v>
          </cell>
          <cell r="BZ359">
            <v>1055969.21</v>
          </cell>
          <cell r="CA359">
            <v>2554527.8199999998</v>
          </cell>
          <cell r="CB359">
            <v>2665946.56</v>
          </cell>
          <cell r="CC359">
            <v>9998014.2699999996</v>
          </cell>
          <cell r="CD359">
            <v>4261216.41</v>
          </cell>
          <cell r="CE359">
            <v>4250158.9400000004</v>
          </cell>
          <cell r="CF359">
            <v>1947518.37</v>
          </cell>
          <cell r="CG359">
            <v>1276143.24</v>
          </cell>
          <cell r="CH359">
            <v>1975362.23</v>
          </cell>
          <cell r="CI359">
            <v>803829.98</v>
          </cell>
          <cell r="CJ359">
            <v>9713723.25</v>
          </cell>
          <cell r="CK359">
            <v>1834224.62</v>
          </cell>
          <cell r="CL359">
            <v>587007.74</v>
          </cell>
        </row>
        <row r="360">
          <cell r="A360" t="str">
            <v>5105010161.108</v>
          </cell>
          <cell r="B360" t="str">
            <v>ค่าเสื่อมราคาอุปกรณ์คอมพิวเตอร์ -  Interface</v>
          </cell>
          <cell r="C360">
            <v>1407458.3</v>
          </cell>
          <cell r="D360">
            <v>127750.71</v>
          </cell>
          <cell r="E360">
            <v>109751.71</v>
          </cell>
          <cell r="F360">
            <v>158330.91</v>
          </cell>
          <cell r="G360">
            <v>138822.22</v>
          </cell>
          <cell r="H360">
            <v>73523.929999999993</v>
          </cell>
          <cell r="I360">
            <v>77836.94</v>
          </cell>
          <cell r="J360">
            <v>202872.6</v>
          </cell>
          <cell r="K360">
            <v>41030.79</v>
          </cell>
          <cell r="L360">
            <v>107742.3</v>
          </cell>
          <cell r="M360">
            <v>328131.28999999998</v>
          </cell>
          <cell r="N360">
            <v>73729.2</v>
          </cell>
          <cell r="O360">
            <v>844486.65</v>
          </cell>
          <cell r="P360">
            <v>601337.31999999995</v>
          </cell>
          <cell r="Q360">
            <v>299174.99</v>
          </cell>
          <cell r="R360">
            <v>245644.62</v>
          </cell>
          <cell r="S360">
            <v>223587.23</v>
          </cell>
          <cell r="T360">
            <v>288695.36</v>
          </cell>
          <cell r="U360">
            <v>110108.24</v>
          </cell>
          <cell r="V360">
            <v>58175.17</v>
          </cell>
          <cell r="W360">
            <v>3097527.4</v>
          </cell>
          <cell r="X360">
            <v>159359.96</v>
          </cell>
          <cell r="Y360">
            <v>471116.19</v>
          </cell>
          <cell r="Z360">
            <v>233242.21</v>
          </cell>
          <cell r="AA360">
            <v>146775.94</v>
          </cell>
          <cell r="AB360">
            <v>119119.48</v>
          </cell>
          <cell r="AC360">
            <v>265930.56</v>
          </cell>
          <cell r="AD360">
            <v>975433.3</v>
          </cell>
          <cell r="AE360">
            <v>226272.13</v>
          </cell>
          <cell r="AF360">
            <v>144443.35</v>
          </cell>
          <cell r="AG360">
            <v>125931.02</v>
          </cell>
          <cell r="AH360">
            <v>461377.52</v>
          </cell>
          <cell r="AI360">
            <v>273140.86</v>
          </cell>
          <cell r="AJ360">
            <v>325400.01</v>
          </cell>
          <cell r="AK360">
            <v>2194961.61</v>
          </cell>
          <cell r="AL360">
            <v>208615.48</v>
          </cell>
          <cell r="AM360">
            <v>368776.81</v>
          </cell>
          <cell r="AN360">
            <v>363454.87</v>
          </cell>
          <cell r="AO360">
            <v>450365.71</v>
          </cell>
          <cell r="AP360">
            <v>421696.7</v>
          </cell>
          <cell r="AQ360">
            <v>108921.42</v>
          </cell>
          <cell r="AR360">
            <v>639945.11</v>
          </cell>
          <cell r="AS360">
            <v>127847.35</v>
          </cell>
          <cell r="AT360">
            <v>938111.6</v>
          </cell>
          <cell r="AU360">
            <v>260191.6</v>
          </cell>
          <cell r="AV360">
            <v>222141.79</v>
          </cell>
          <cell r="AW360">
            <v>109183.9</v>
          </cell>
          <cell r="AX360">
            <v>333291.03000000003</v>
          </cell>
          <cell r="AY360">
            <v>135252.68</v>
          </cell>
          <cell r="AZ360">
            <v>79683.179999999993</v>
          </cell>
          <cell r="BA360">
            <v>2035638.1</v>
          </cell>
          <cell r="BB360">
            <v>384851.78</v>
          </cell>
          <cell r="BC360">
            <v>499062.33</v>
          </cell>
          <cell r="BD360">
            <v>207185.44</v>
          </cell>
          <cell r="BE360">
            <v>187002.57</v>
          </cell>
          <cell r="BF360">
            <v>200124.44</v>
          </cell>
          <cell r="BG360">
            <v>1713534.02</v>
          </cell>
          <cell r="BH360">
            <v>247285.1</v>
          </cell>
          <cell r="BI360">
            <v>175928.13</v>
          </cell>
          <cell r="BJ360">
            <v>219570.16</v>
          </cell>
          <cell r="BK360">
            <v>74765.5</v>
          </cell>
          <cell r="BL360">
            <v>1728497.81</v>
          </cell>
          <cell r="BM360">
            <v>328332.5</v>
          </cell>
          <cell r="BN360">
            <v>544841.56999999995</v>
          </cell>
          <cell r="BO360">
            <v>652612.73</v>
          </cell>
          <cell r="BP360">
            <v>352236.88</v>
          </cell>
          <cell r="BQ360">
            <v>546023.84</v>
          </cell>
          <cell r="BR360">
            <v>6502092.3499999996</v>
          </cell>
          <cell r="BS360">
            <v>294535</v>
          </cell>
          <cell r="BT360">
            <v>128998.02</v>
          </cell>
          <cell r="BU360">
            <v>557741.48</v>
          </cell>
          <cell r="BV360">
            <v>225143.65</v>
          </cell>
          <cell r="BW360">
            <v>173472.84</v>
          </cell>
          <cell r="BX360">
            <v>402039.15</v>
          </cell>
          <cell r="BY360">
            <v>287993.40000000002</v>
          </cell>
          <cell r="BZ360">
            <v>569464.93999999994</v>
          </cell>
          <cell r="CA360">
            <v>260665.12</v>
          </cell>
          <cell r="CB360">
            <v>181207.46</v>
          </cell>
          <cell r="CC360">
            <v>454407.83</v>
          </cell>
          <cell r="CD360">
            <v>375802.11</v>
          </cell>
          <cell r="CE360">
            <v>632460.21</v>
          </cell>
          <cell r="CF360">
            <v>233821.11</v>
          </cell>
          <cell r="CG360">
            <v>176987.83</v>
          </cell>
          <cell r="CH360">
            <v>278574.87</v>
          </cell>
          <cell r="CI360">
            <v>209785.12</v>
          </cell>
          <cell r="CJ360">
            <v>1130616.76</v>
          </cell>
          <cell r="CK360">
            <v>244874.16</v>
          </cell>
          <cell r="CL360">
            <v>209493.53</v>
          </cell>
        </row>
        <row r="361">
          <cell r="A361" t="str">
            <v>5105010161.109</v>
          </cell>
          <cell r="B361" t="str">
            <v>ค่าเสื่อมราคาครุภัณฑ์งานบ้านงานครัว -Interface</v>
          </cell>
          <cell r="C361">
            <v>1684597.78</v>
          </cell>
          <cell r="D361">
            <v>90635.32</v>
          </cell>
          <cell r="E361">
            <v>26595.85</v>
          </cell>
          <cell r="F361">
            <v>75636.77</v>
          </cell>
          <cell r="G361">
            <v>161495.75</v>
          </cell>
          <cell r="H361">
            <v>144925.34</v>
          </cell>
          <cell r="I361">
            <v>173073.89</v>
          </cell>
          <cell r="J361">
            <v>112998.17</v>
          </cell>
          <cell r="K361">
            <v>28885</v>
          </cell>
          <cell r="L361">
            <v>57408.21</v>
          </cell>
          <cell r="M361">
            <v>224987.93</v>
          </cell>
          <cell r="N361">
            <v>63219.72</v>
          </cell>
          <cell r="O361">
            <v>377006.79</v>
          </cell>
          <cell r="P361">
            <v>147735.41</v>
          </cell>
          <cell r="Q361">
            <v>335437.73</v>
          </cell>
          <cell r="R361">
            <v>149086.69</v>
          </cell>
          <cell r="S361">
            <v>317969.78000000003</v>
          </cell>
          <cell r="T361">
            <v>190860.33</v>
          </cell>
          <cell r="U361">
            <v>279708.34000000003</v>
          </cell>
          <cell r="V361">
            <v>148833.34</v>
          </cell>
          <cell r="W361">
            <v>901495.18</v>
          </cell>
          <cell r="X361">
            <v>57637.66</v>
          </cell>
          <cell r="Y361">
            <v>170030.61</v>
          </cell>
          <cell r="Z361">
            <v>94283.93</v>
          </cell>
          <cell r="AA361">
            <v>16866.66</v>
          </cell>
          <cell r="AB361">
            <v>238631.25</v>
          </cell>
          <cell r="AC361">
            <v>138225.16</v>
          </cell>
          <cell r="AD361">
            <v>585109.66</v>
          </cell>
          <cell r="AE361">
            <v>25538.5</v>
          </cell>
          <cell r="AF361">
            <v>63650.3</v>
          </cell>
          <cell r="AG361">
            <v>20915.759999999998</v>
          </cell>
          <cell r="AH361">
            <v>190409.81</v>
          </cell>
          <cell r="AI361">
            <v>20030.5</v>
          </cell>
          <cell r="AJ361">
            <v>167457.51</v>
          </cell>
          <cell r="AK361">
            <v>1151330.17</v>
          </cell>
          <cell r="AL361">
            <v>28701.77</v>
          </cell>
          <cell r="AM361">
            <v>47477.11</v>
          </cell>
          <cell r="AN361">
            <v>427044.72</v>
          </cell>
          <cell r="AO361">
            <v>391400.28</v>
          </cell>
          <cell r="AP361">
            <v>53365.33</v>
          </cell>
          <cell r="AQ361">
            <v>103768.47</v>
          </cell>
          <cell r="AR361">
            <v>361612.16</v>
          </cell>
          <cell r="AS361">
            <v>124996.22</v>
          </cell>
          <cell r="AT361">
            <v>724101.95</v>
          </cell>
          <cell r="AU361">
            <v>292413.14</v>
          </cell>
          <cell r="AV361">
            <v>246751.96</v>
          </cell>
          <cell r="AW361">
            <v>33140.85</v>
          </cell>
          <cell r="AX361">
            <v>335172.18</v>
          </cell>
          <cell r="AY361">
            <v>35385.93</v>
          </cell>
          <cell r="AZ361">
            <v>199391.67</v>
          </cell>
          <cell r="BA361">
            <v>354416.38</v>
          </cell>
          <cell r="BB361">
            <v>544592.74</v>
          </cell>
          <cell r="BC361">
            <v>161582.93</v>
          </cell>
          <cell r="BD361">
            <v>102613.23</v>
          </cell>
          <cell r="BE361">
            <v>23868.51</v>
          </cell>
          <cell r="BF361">
            <v>292915.28000000003</v>
          </cell>
          <cell r="BG361">
            <v>527406.65</v>
          </cell>
          <cell r="BH361">
            <v>10396.06</v>
          </cell>
          <cell r="BI361">
            <v>35765.449999999997</v>
          </cell>
          <cell r="BJ361">
            <v>384431.85</v>
          </cell>
          <cell r="BK361">
            <v>80143.100000000006</v>
          </cell>
          <cell r="BL361">
            <v>932247.28</v>
          </cell>
          <cell r="BM361">
            <v>418737.5</v>
          </cell>
          <cell r="BN361">
            <v>106946.25</v>
          </cell>
          <cell r="BO361">
            <v>558445.43000000005</v>
          </cell>
          <cell r="BP361">
            <v>284080.39</v>
          </cell>
          <cell r="BQ361">
            <v>66447.31</v>
          </cell>
          <cell r="BR361">
            <v>1423356.73</v>
          </cell>
          <cell r="BS361">
            <v>69716.320000000007</v>
          </cell>
          <cell r="BT361">
            <v>132070.48000000001</v>
          </cell>
          <cell r="BU361">
            <v>145759.32</v>
          </cell>
          <cell r="BV361">
            <v>63405.39</v>
          </cell>
          <cell r="BW361">
            <v>16023.82</v>
          </cell>
          <cell r="BX361">
            <v>174576.18</v>
          </cell>
          <cell r="BY361">
            <v>93699.19</v>
          </cell>
          <cell r="BZ361">
            <v>6513.32</v>
          </cell>
          <cell r="CA361">
            <v>189783.3</v>
          </cell>
          <cell r="CB361">
            <v>75285.83</v>
          </cell>
          <cell r="CC361">
            <v>179475</v>
          </cell>
          <cell r="CD361">
            <v>341411.55</v>
          </cell>
          <cell r="CE361">
            <v>199218.59</v>
          </cell>
          <cell r="CF361">
            <v>172042.67</v>
          </cell>
          <cell r="CG361">
            <v>105027.05</v>
          </cell>
          <cell r="CH361">
            <v>240842.86</v>
          </cell>
          <cell r="CI361">
            <v>20353.68</v>
          </cell>
          <cell r="CJ361">
            <v>178426.58</v>
          </cell>
          <cell r="CK361">
            <v>130567.97</v>
          </cell>
          <cell r="CL361">
            <v>197550.81</v>
          </cell>
        </row>
        <row r="362">
          <cell r="A362" t="str">
            <v>5105010161.110</v>
          </cell>
          <cell r="B362" t="str">
            <v>ค่าเสื่อมราคาครุภัณฑ์อื่น -  Interface</v>
          </cell>
          <cell r="C362">
            <v>72472.12</v>
          </cell>
          <cell r="D362">
            <v>17212.28</v>
          </cell>
          <cell r="E362">
            <v>47738.92</v>
          </cell>
          <cell r="F362">
            <v>29827.97</v>
          </cell>
          <cell r="G362">
            <v>0</v>
          </cell>
          <cell r="H362">
            <v>0</v>
          </cell>
          <cell r="I362">
            <v>0</v>
          </cell>
          <cell r="J362">
            <v>1189</v>
          </cell>
          <cell r="K362">
            <v>0</v>
          </cell>
          <cell r="L362">
            <v>12060.51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3477.48</v>
          </cell>
          <cell r="T362">
            <v>231323.98</v>
          </cell>
          <cell r="U362">
            <v>10286.450000000001</v>
          </cell>
          <cell r="V362">
            <v>0</v>
          </cell>
          <cell r="W362">
            <v>303300.07</v>
          </cell>
          <cell r="X362">
            <v>2700</v>
          </cell>
          <cell r="Y362">
            <v>46233.46</v>
          </cell>
          <cell r="Z362">
            <v>999.96</v>
          </cell>
          <cell r="AA362">
            <v>0</v>
          </cell>
          <cell r="AB362">
            <v>11744.36</v>
          </cell>
          <cell r="AC362">
            <v>1660</v>
          </cell>
          <cell r="AD362">
            <v>5782.67</v>
          </cell>
          <cell r="AE362">
            <v>0</v>
          </cell>
          <cell r="AF362">
            <v>0</v>
          </cell>
          <cell r="AG362">
            <v>22931.24</v>
          </cell>
          <cell r="AH362">
            <v>0</v>
          </cell>
          <cell r="AI362">
            <v>0</v>
          </cell>
          <cell r="AJ362">
            <v>0</v>
          </cell>
          <cell r="AK362">
            <v>18388.7</v>
          </cell>
          <cell r="AL362">
            <v>11248</v>
          </cell>
          <cell r="AM362">
            <v>0</v>
          </cell>
          <cell r="AN362">
            <v>4164.7299999999996</v>
          </cell>
          <cell r="AO362">
            <v>32648.52</v>
          </cell>
          <cell r="AP362">
            <v>62959.22</v>
          </cell>
          <cell r="AQ362">
            <v>2966.64</v>
          </cell>
          <cell r="AR362">
            <v>0</v>
          </cell>
          <cell r="AS362">
            <v>0</v>
          </cell>
          <cell r="AT362">
            <v>262872.71999999997</v>
          </cell>
          <cell r="AU362">
            <v>460</v>
          </cell>
          <cell r="AV362">
            <v>20831.3</v>
          </cell>
          <cell r="AW362">
            <v>0</v>
          </cell>
          <cell r="AX362">
            <v>0</v>
          </cell>
          <cell r="AY362">
            <v>0</v>
          </cell>
          <cell r="AZ362">
            <v>21228</v>
          </cell>
          <cell r="BA362">
            <v>64559.32</v>
          </cell>
          <cell r="BB362">
            <v>18771.48</v>
          </cell>
          <cell r="BC362">
            <v>93545.4</v>
          </cell>
          <cell r="BD362">
            <v>6875.83</v>
          </cell>
          <cell r="BE362">
            <v>0</v>
          </cell>
          <cell r="BF362">
            <v>56315.76</v>
          </cell>
          <cell r="BG362">
            <v>35879.160000000003</v>
          </cell>
          <cell r="BH362">
            <v>0</v>
          </cell>
          <cell r="BI362">
            <v>0</v>
          </cell>
          <cell r="BJ362">
            <v>0</v>
          </cell>
          <cell r="BK362">
            <v>4346.28</v>
          </cell>
          <cell r="BL362">
            <v>85601.74</v>
          </cell>
          <cell r="BM362">
            <v>0</v>
          </cell>
          <cell r="BN362">
            <v>0</v>
          </cell>
          <cell r="BO362">
            <v>52968.06</v>
          </cell>
          <cell r="BP362">
            <v>11019.99</v>
          </cell>
          <cell r="BQ362">
            <v>34075.050000000003</v>
          </cell>
          <cell r="BR362">
            <v>362979.83</v>
          </cell>
          <cell r="BS362">
            <v>0</v>
          </cell>
          <cell r="BT362">
            <v>0</v>
          </cell>
          <cell r="BU362">
            <v>8462.84</v>
          </cell>
          <cell r="BV362">
            <v>75116.52</v>
          </cell>
          <cell r="BW362">
            <v>0</v>
          </cell>
          <cell r="BX362">
            <v>9418.66</v>
          </cell>
          <cell r="BY362">
            <v>46989.45</v>
          </cell>
          <cell r="BZ362">
            <v>9550</v>
          </cell>
          <cell r="CA362">
            <v>37929.910000000003</v>
          </cell>
          <cell r="CB362">
            <v>173849.8</v>
          </cell>
          <cell r="CC362">
            <v>60400</v>
          </cell>
          <cell r="CD362">
            <v>72777.5</v>
          </cell>
          <cell r="CE362">
            <v>51784.2</v>
          </cell>
          <cell r="CF362">
            <v>126951.34</v>
          </cell>
          <cell r="CG362">
            <v>10574.56</v>
          </cell>
          <cell r="CH362">
            <v>0</v>
          </cell>
          <cell r="CI362">
            <v>0</v>
          </cell>
          <cell r="CJ362">
            <v>461256.42</v>
          </cell>
          <cell r="CK362">
            <v>583.30999999999995</v>
          </cell>
          <cell r="CL362">
            <v>0</v>
          </cell>
        </row>
        <row r="363">
          <cell r="A363" t="str">
            <v>5105010164.101</v>
          </cell>
          <cell r="B363" t="str">
            <v>ค่าตัดจำหน่ายโปรแกรมคอมพิวเตอร์-Interface</v>
          </cell>
          <cell r="C363">
            <v>28310.97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135524.87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6665.56</v>
          </cell>
          <cell r="P363">
            <v>0</v>
          </cell>
          <cell r="Q363">
            <v>0</v>
          </cell>
          <cell r="R363">
            <v>10770.96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43710.67</v>
          </cell>
          <cell r="X363">
            <v>21110.11</v>
          </cell>
          <cell r="Y363">
            <v>8423.66</v>
          </cell>
          <cell r="Z363">
            <v>0</v>
          </cell>
          <cell r="AA363">
            <v>13332.36</v>
          </cell>
          <cell r="AB363">
            <v>0</v>
          </cell>
          <cell r="AC363">
            <v>0</v>
          </cell>
          <cell r="AD363">
            <v>21561.5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25676.79</v>
          </cell>
          <cell r="AJ363">
            <v>6665.68</v>
          </cell>
          <cell r="AK363">
            <v>49132</v>
          </cell>
          <cell r="AL363">
            <v>0</v>
          </cell>
          <cell r="AM363">
            <v>0</v>
          </cell>
          <cell r="AN363">
            <v>3166.46</v>
          </cell>
          <cell r="AO363">
            <v>0</v>
          </cell>
          <cell r="AP363">
            <v>2586.73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33332.31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91512.48</v>
          </cell>
          <cell r="BD363">
            <v>8333.33</v>
          </cell>
          <cell r="BE363">
            <v>10938.67</v>
          </cell>
          <cell r="BF363">
            <v>0</v>
          </cell>
          <cell r="BG363">
            <v>23943.46</v>
          </cell>
          <cell r="BH363">
            <v>0</v>
          </cell>
          <cell r="BI363">
            <v>0</v>
          </cell>
          <cell r="BJ363">
            <v>41281.199999999997</v>
          </cell>
          <cell r="BK363">
            <v>2127.16</v>
          </cell>
          <cell r="BL363">
            <v>0</v>
          </cell>
          <cell r="BM363">
            <v>0</v>
          </cell>
          <cell r="BN363">
            <v>21666.66</v>
          </cell>
          <cell r="BO363">
            <v>0</v>
          </cell>
          <cell r="BP363">
            <v>0</v>
          </cell>
          <cell r="BQ363">
            <v>0</v>
          </cell>
          <cell r="BR363">
            <v>8059999.3200000003</v>
          </cell>
          <cell r="BS363">
            <v>0</v>
          </cell>
          <cell r="BT363">
            <v>42500.04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21445.39</v>
          </cell>
          <cell r="BZ363">
            <v>0</v>
          </cell>
          <cell r="CA363">
            <v>24731.66</v>
          </cell>
          <cell r="CB363">
            <v>28333.32</v>
          </cell>
          <cell r="CC363">
            <v>28333.33</v>
          </cell>
          <cell r="CD363">
            <v>0</v>
          </cell>
          <cell r="CE363">
            <v>23333.279999999999</v>
          </cell>
          <cell r="CF363">
            <v>0</v>
          </cell>
          <cell r="CG363">
            <v>28332.959999999999</v>
          </cell>
          <cell r="CH363">
            <v>0</v>
          </cell>
          <cell r="CI363">
            <v>0</v>
          </cell>
          <cell r="CJ363">
            <v>534443.49</v>
          </cell>
          <cell r="CK363">
            <v>14861.1</v>
          </cell>
          <cell r="CL363">
            <v>0</v>
          </cell>
        </row>
        <row r="364">
          <cell r="A364" t="str">
            <v>5105010164.103</v>
          </cell>
          <cell r="B364" t="str">
            <v>ค่าตัดจำหน่ายสินทรัพย์ไม่มีตัวตนอื่น- Interface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256875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</row>
        <row r="365">
          <cell r="A365" t="str">
            <v>5105010194.101</v>
          </cell>
          <cell r="B365" t="str">
            <v>ค่าเสื่อมราคา-อาคารและสิ่งปลูกสร้างไม่ระบุรายละเอียด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</row>
        <row r="366">
          <cell r="A366" t="str">
            <v>5105010195.101</v>
          </cell>
          <cell r="B366" t="str">
            <v>ค่าเสื่อมราคา-ครุภัณฑ์ไม่ระบุรายละเอียด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</row>
        <row r="367">
          <cell r="A367" t="str">
            <v>5107010199.101</v>
          </cell>
          <cell r="B367" t="str">
            <v>ค่าใช้จ่ายอุดหนุนเพื่อการดำเนินงานอื่น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38218.720000000001</v>
          </cell>
          <cell r="I367">
            <v>0</v>
          </cell>
          <cell r="J367">
            <v>0</v>
          </cell>
          <cell r="K367">
            <v>0</v>
          </cell>
          <cell r="L367">
            <v>458816.72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3000</v>
          </cell>
          <cell r="R367">
            <v>100000</v>
          </cell>
          <cell r="S367">
            <v>0</v>
          </cell>
          <cell r="T367">
            <v>1673300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133355.92000000001</v>
          </cell>
          <cell r="AN367">
            <v>0</v>
          </cell>
          <cell r="AO367">
            <v>0</v>
          </cell>
          <cell r="AP367">
            <v>2446447.77</v>
          </cell>
          <cell r="AQ367">
            <v>0</v>
          </cell>
          <cell r="AR367">
            <v>92419.54</v>
          </cell>
          <cell r="AS367">
            <v>1071584.96</v>
          </cell>
          <cell r="AT367">
            <v>0</v>
          </cell>
          <cell r="AU367">
            <v>0</v>
          </cell>
          <cell r="AV367">
            <v>0</v>
          </cell>
          <cell r="AW367">
            <v>15687.46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471142</v>
          </cell>
          <cell r="BC367">
            <v>0</v>
          </cell>
          <cell r="BD367">
            <v>0</v>
          </cell>
          <cell r="BE367">
            <v>59600</v>
          </cell>
          <cell r="BF367">
            <v>0</v>
          </cell>
          <cell r="BG367">
            <v>9966725</v>
          </cell>
          <cell r="BH367">
            <v>30000</v>
          </cell>
          <cell r="BI367">
            <v>473060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29900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50000</v>
          </cell>
          <cell r="BZ367">
            <v>0</v>
          </cell>
          <cell r="CA367">
            <v>0</v>
          </cell>
          <cell r="CB367">
            <v>0</v>
          </cell>
          <cell r="CC367">
            <v>1000000</v>
          </cell>
          <cell r="CD367">
            <v>0</v>
          </cell>
          <cell r="CE367">
            <v>0</v>
          </cell>
          <cell r="CF367">
            <v>107235.5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</row>
        <row r="368">
          <cell r="A368" t="str">
            <v>5107020199.101</v>
          </cell>
          <cell r="B368" t="str">
            <v>ค่าใช้จ่ายเงินอุดหนุนเพื่อการลงทุนอื่น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187200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</row>
        <row r="369">
          <cell r="A369" t="str">
            <v>5107030101.101</v>
          </cell>
          <cell r="B369" t="str">
            <v>บัญชีพักเบิกเงินอุดหนุน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</row>
        <row r="370">
          <cell r="A370" t="str">
            <v>5108010101.102</v>
          </cell>
          <cell r="B370" t="str">
            <v>หนี้สูญ-ลูกหนี้ค่าสิ่งส่งตรวจ-หน่วยงานภาครัฐ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15840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6588236.25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1620218.91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</row>
        <row r="371">
          <cell r="A371" t="str">
            <v>5108010101.104</v>
          </cell>
          <cell r="B371" t="str">
            <v>หนี้สูญ-ลูกหนี้ค่าวัสดุ/อุปกรณ์/น้ำยา-หน่วยงานภาครัฐ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133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326450.36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1241215.6299999999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</row>
        <row r="372">
          <cell r="A372" t="str">
            <v>5108010101.105</v>
          </cell>
          <cell r="B372" t="str">
            <v>หนี้สูญ-ลูกหนี้ค่าสินค้า-หน่วยงานภาครัฐ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350649.5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3101968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1900950.22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</row>
        <row r="373">
          <cell r="A373" t="str">
            <v>5108010101.114</v>
          </cell>
          <cell r="B373" t="str">
            <v>หนี้สูญ-ลูกหนี้ค่ารักษา-ชำระเงิน OP</v>
          </cell>
          <cell r="C373">
            <v>0</v>
          </cell>
          <cell r="D373">
            <v>0</v>
          </cell>
          <cell r="E373">
            <v>331019</v>
          </cell>
          <cell r="F373">
            <v>0</v>
          </cell>
          <cell r="G373">
            <v>194383</v>
          </cell>
          <cell r="H373">
            <v>672083.3</v>
          </cell>
          <cell r="I373">
            <v>492918.83</v>
          </cell>
          <cell r="J373">
            <v>0</v>
          </cell>
          <cell r="K373">
            <v>0</v>
          </cell>
          <cell r="L373">
            <v>713651</v>
          </cell>
          <cell r="M373">
            <v>0</v>
          </cell>
          <cell r="N373">
            <v>0</v>
          </cell>
          <cell r="O373">
            <v>1281179.75</v>
          </cell>
          <cell r="P373">
            <v>0</v>
          </cell>
          <cell r="Q373">
            <v>863667</v>
          </cell>
          <cell r="R373">
            <v>57935.17</v>
          </cell>
          <cell r="S373">
            <v>0</v>
          </cell>
          <cell r="T373">
            <v>1545</v>
          </cell>
          <cell r="U373">
            <v>23822.6</v>
          </cell>
          <cell r="V373">
            <v>131</v>
          </cell>
          <cell r="W373">
            <v>191227</v>
          </cell>
          <cell r="X373">
            <v>220</v>
          </cell>
          <cell r="Y373">
            <v>106755.82</v>
          </cell>
          <cell r="Z373">
            <v>249686</v>
          </cell>
          <cell r="AA373">
            <v>0</v>
          </cell>
          <cell r="AB373">
            <v>230739</v>
          </cell>
          <cell r="AC373">
            <v>0</v>
          </cell>
          <cell r="AD373">
            <v>1435623</v>
          </cell>
          <cell r="AE373">
            <v>297338</v>
          </cell>
          <cell r="AF373">
            <v>212749</v>
          </cell>
          <cell r="AG373">
            <v>0</v>
          </cell>
          <cell r="AH373">
            <v>104320.45</v>
          </cell>
          <cell r="AI373">
            <v>429477.25</v>
          </cell>
          <cell r="AJ373">
            <v>270359</v>
          </cell>
          <cell r="AK373">
            <v>0</v>
          </cell>
          <cell r="AL373">
            <v>0</v>
          </cell>
          <cell r="AM373">
            <v>231372.5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1556548.7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187628</v>
          </cell>
          <cell r="AX373">
            <v>0</v>
          </cell>
          <cell r="AY373">
            <v>206620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1106612</v>
          </cell>
          <cell r="BE373">
            <v>31232</v>
          </cell>
          <cell r="BF373">
            <v>0</v>
          </cell>
          <cell r="BG373">
            <v>2058760</v>
          </cell>
          <cell r="BH373">
            <v>0</v>
          </cell>
          <cell r="BI373">
            <v>10789</v>
          </cell>
          <cell r="BJ373">
            <v>386434</v>
          </cell>
          <cell r="BK373">
            <v>135294</v>
          </cell>
          <cell r="BL373">
            <v>2896988.9</v>
          </cell>
          <cell r="BM373">
            <v>0</v>
          </cell>
          <cell r="BN373">
            <v>35572</v>
          </cell>
          <cell r="BO373">
            <v>750737.6</v>
          </cell>
          <cell r="BP373">
            <v>0</v>
          </cell>
          <cell r="BQ373">
            <v>0</v>
          </cell>
          <cell r="BR373">
            <v>536301</v>
          </cell>
          <cell r="BS373">
            <v>0</v>
          </cell>
          <cell r="BT373">
            <v>0</v>
          </cell>
          <cell r="BU373">
            <v>0</v>
          </cell>
          <cell r="BV373">
            <v>68989</v>
          </cell>
          <cell r="BW373">
            <v>0</v>
          </cell>
          <cell r="BX373">
            <v>0</v>
          </cell>
          <cell r="BY373">
            <v>149592</v>
          </cell>
          <cell r="BZ373">
            <v>615508</v>
          </cell>
          <cell r="CA373">
            <v>102961</v>
          </cell>
          <cell r="CB373">
            <v>160945</v>
          </cell>
          <cell r="CC373">
            <v>0</v>
          </cell>
          <cell r="CD373">
            <v>566619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68904</v>
          </cell>
          <cell r="CL373">
            <v>0</v>
          </cell>
        </row>
        <row r="374">
          <cell r="A374" t="str">
            <v>5108010101.115</v>
          </cell>
          <cell r="B374" t="str">
            <v>หนี้สูญ-ลูกหนี้ค่ารักษา-ชำระเงิน IP</v>
          </cell>
          <cell r="C374">
            <v>0</v>
          </cell>
          <cell r="D374">
            <v>0</v>
          </cell>
          <cell r="E374">
            <v>69330</v>
          </cell>
          <cell r="F374">
            <v>0</v>
          </cell>
          <cell r="G374">
            <v>19818</v>
          </cell>
          <cell r="H374">
            <v>8108</v>
          </cell>
          <cell r="I374">
            <v>186849.38</v>
          </cell>
          <cell r="J374">
            <v>0</v>
          </cell>
          <cell r="K374">
            <v>0</v>
          </cell>
          <cell r="L374">
            <v>272316</v>
          </cell>
          <cell r="M374">
            <v>5996.22</v>
          </cell>
          <cell r="N374">
            <v>0</v>
          </cell>
          <cell r="O374">
            <v>26204</v>
          </cell>
          <cell r="P374">
            <v>0</v>
          </cell>
          <cell r="Q374">
            <v>142980</v>
          </cell>
          <cell r="R374">
            <v>0</v>
          </cell>
          <cell r="S374">
            <v>0</v>
          </cell>
          <cell r="T374">
            <v>6434</v>
          </cell>
          <cell r="U374">
            <v>0</v>
          </cell>
          <cell r="V374">
            <v>41378.980000000003</v>
          </cell>
          <cell r="W374">
            <v>11817</v>
          </cell>
          <cell r="X374">
            <v>0</v>
          </cell>
          <cell r="Y374">
            <v>107965</v>
          </cell>
          <cell r="Z374">
            <v>184585</v>
          </cell>
          <cell r="AA374">
            <v>0</v>
          </cell>
          <cell r="AB374">
            <v>56535</v>
          </cell>
          <cell r="AC374">
            <v>0</v>
          </cell>
          <cell r="AD374">
            <v>177193</v>
          </cell>
          <cell r="AE374">
            <v>139710</v>
          </cell>
          <cell r="AF374">
            <v>132364</v>
          </cell>
          <cell r="AG374">
            <v>0</v>
          </cell>
          <cell r="AH374">
            <v>52546</v>
          </cell>
          <cell r="AI374">
            <v>162067</v>
          </cell>
          <cell r="AJ374">
            <v>21531.64</v>
          </cell>
          <cell r="AK374">
            <v>0</v>
          </cell>
          <cell r="AL374">
            <v>0</v>
          </cell>
          <cell r="AM374">
            <v>66819.5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4669314.09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62272</v>
          </cell>
          <cell r="AX374">
            <v>0</v>
          </cell>
          <cell r="AY374">
            <v>71872</v>
          </cell>
          <cell r="AZ374">
            <v>800</v>
          </cell>
          <cell r="BA374">
            <v>0</v>
          </cell>
          <cell r="BB374">
            <v>0</v>
          </cell>
          <cell r="BC374">
            <v>0</v>
          </cell>
          <cell r="BD374">
            <v>580356</v>
          </cell>
          <cell r="BE374">
            <v>8164</v>
          </cell>
          <cell r="BF374">
            <v>0</v>
          </cell>
          <cell r="BG374">
            <v>10245530</v>
          </cell>
          <cell r="BH374">
            <v>0</v>
          </cell>
          <cell r="BI374">
            <v>0</v>
          </cell>
          <cell r="BJ374">
            <v>368503</v>
          </cell>
          <cell r="BK374">
            <v>0</v>
          </cell>
          <cell r="BL374">
            <v>6098730.2000000002</v>
          </cell>
          <cell r="BM374">
            <v>0</v>
          </cell>
          <cell r="BN374">
            <v>40837</v>
          </cell>
          <cell r="BO374">
            <v>304192</v>
          </cell>
          <cell r="BP374">
            <v>0</v>
          </cell>
          <cell r="BQ374">
            <v>0</v>
          </cell>
          <cell r="BR374">
            <v>358157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32747</v>
          </cell>
          <cell r="BZ374">
            <v>148321</v>
          </cell>
          <cell r="CA374">
            <v>46672</v>
          </cell>
          <cell r="CB374">
            <v>190929</v>
          </cell>
          <cell r="CC374">
            <v>0</v>
          </cell>
          <cell r="CD374">
            <v>261183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20262</v>
          </cell>
          <cell r="CL374">
            <v>0</v>
          </cell>
        </row>
        <row r="375">
          <cell r="A375" t="str">
            <v>5108010101.202</v>
          </cell>
          <cell r="B375" t="str">
            <v xml:space="preserve">หนี้สูญ-ลูกหนี้ค่ารักษาUC-IP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677403.78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652493.84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517350.91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636030.23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16522.8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48884.26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160470.93</v>
          </cell>
          <cell r="BX375">
            <v>9645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447047.12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</row>
        <row r="376">
          <cell r="A376" t="str">
            <v>5108010101.203</v>
          </cell>
          <cell r="B376" t="str">
            <v>หนี้สูญ-ลูกหนี้ค่ารักษา UC -OP นอก CUP(ในจังหวัด)</v>
          </cell>
          <cell r="C376">
            <v>0</v>
          </cell>
          <cell r="D376">
            <v>0</v>
          </cell>
          <cell r="E376">
            <v>53033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20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105381812.5</v>
          </cell>
          <cell r="X376">
            <v>188282</v>
          </cell>
          <cell r="Y376">
            <v>467046</v>
          </cell>
          <cell r="Z376">
            <v>287619</v>
          </cell>
          <cell r="AA376">
            <v>140216</v>
          </cell>
          <cell r="AB376">
            <v>535240</v>
          </cell>
          <cell r="AC376">
            <v>207459</v>
          </cell>
          <cell r="AD376">
            <v>906486</v>
          </cell>
          <cell r="AE376">
            <v>260214</v>
          </cell>
          <cell r="AF376">
            <v>168024</v>
          </cell>
          <cell r="AG376">
            <v>198016</v>
          </cell>
          <cell r="AH376">
            <v>3013058</v>
          </cell>
          <cell r="AI376">
            <v>242872</v>
          </cell>
          <cell r="AJ376">
            <v>1185456</v>
          </cell>
          <cell r="AK376">
            <v>637949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292737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377812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90591</v>
          </cell>
          <cell r="BJ376">
            <v>260735</v>
          </cell>
          <cell r="BK376">
            <v>0</v>
          </cell>
          <cell r="BL376">
            <v>10985650</v>
          </cell>
          <cell r="BM376">
            <v>0</v>
          </cell>
          <cell r="BN376">
            <v>82488</v>
          </cell>
          <cell r="BO376">
            <v>0</v>
          </cell>
          <cell r="BP376">
            <v>0</v>
          </cell>
          <cell r="BQ376">
            <v>0</v>
          </cell>
          <cell r="BR376">
            <v>5748313.7999999998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18557</v>
          </cell>
          <cell r="CB376">
            <v>0</v>
          </cell>
          <cell r="CC376">
            <v>321</v>
          </cell>
          <cell r="CD376">
            <v>706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</row>
        <row r="377">
          <cell r="A377" t="str">
            <v>5108010101.205</v>
          </cell>
          <cell r="B377" t="str">
            <v>หนี้สูญ-ลูกหนี้ค่ารักษา UC -OP นอก CUP (ต่างจังหวัด)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590431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27605</v>
          </cell>
          <cell r="Z377">
            <v>275406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15623</v>
          </cell>
          <cell r="AG377">
            <v>0</v>
          </cell>
          <cell r="AH377">
            <v>0</v>
          </cell>
          <cell r="AI377">
            <v>149164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245718.79</v>
          </cell>
          <cell r="BM377">
            <v>0</v>
          </cell>
          <cell r="BN377">
            <v>65968</v>
          </cell>
          <cell r="BO377">
            <v>0</v>
          </cell>
          <cell r="BP377">
            <v>0</v>
          </cell>
          <cell r="BQ377">
            <v>0</v>
          </cell>
          <cell r="BR377">
            <v>721415.4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</row>
        <row r="378">
          <cell r="A378" t="str">
            <v>5108010101.216</v>
          </cell>
          <cell r="B378" t="str">
            <v>หนี้สูญ-ลูกหนี้ค่ารักษา UC- OP -AE</v>
          </cell>
          <cell r="C378">
            <v>0</v>
          </cell>
          <cell r="D378">
            <v>0</v>
          </cell>
          <cell r="E378">
            <v>85805.65</v>
          </cell>
          <cell r="F378">
            <v>0</v>
          </cell>
          <cell r="G378">
            <v>3979.8</v>
          </cell>
          <cell r="H378">
            <v>0</v>
          </cell>
          <cell r="I378">
            <v>275564.11</v>
          </cell>
          <cell r="J378">
            <v>14453.02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7076.84</v>
          </cell>
          <cell r="P378">
            <v>1204.8</v>
          </cell>
          <cell r="Q378">
            <v>0</v>
          </cell>
          <cell r="R378">
            <v>0</v>
          </cell>
          <cell r="S378">
            <v>96996.56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20394</v>
          </cell>
          <cell r="Y378">
            <v>5801.11</v>
          </cell>
          <cell r="Z378">
            <v>118978</v>
          </cell>
          <cell r="AA378">
            <v>0</v>
          </cell>
          <cell r="AB378">
            <v>11981.7</v>
          </cell>
          <cell r="AC378">
            <v>0</v>
          </cell>
          <cell r="AD378">
            <v>0</v>
          </cell>
          <cell r="AE378">
            <v>1955.29</v>
          </cell>
          <cell r="AF378">
            <v>228533.05</v>
          </cell>
          <cell r="AG378">
            <v>41439.5</v>
          </cell>
          <cell r="AH378">
            <v>10048</v>
          </cell>
          <cell r="AI378">
            <v>685.4</v>
          </cell>
          <cell r="AJ378">
            <v>0</v>
          </cell>
          <cell r="AK378">
            <v>847</v>
          </cell>
          <cell r="AL378">
            <v>0</v>
          </cell>
          <cell r="AM378">
            <v>13909.95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266545.27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40989.97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6802.82</v>
          </cell>
          <cell r="BF378">
            <v>0</v>
          </cell>
          <cell r="BG378">
            <v>55262.75</v>
          </cell>
          <cell r="BH378">
            <v>0</v>
          </cell>
          <cell r="BI378">
            <v>2779</v>
          </cell>
          <cell r="BJ378">
            <v>13399</v>
          </cell>
          <cell r="BK378">
            <v>0</v>
          </cell>
          <cell r="BL378">
            <v>303851.63</v>
          </cell>
          <cell r="BM378">
            <v>3496</v>
          </cell>
          <cell r="BN378">
            <v>130899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11925.6</v>
          </cell>
          <cell r="BW378">
            <v>0</v>
          </cell>
          <cell r="BX378">
            <v>6670</v>
          </cell>
          <cell r="BY378">
            <v>0</v>
          </cell>
          <cell r="BZ378">
            <v>0</v>
          </cell>
          <cell r="CA378">
            <v>62214.2</v>
          </cell>
          <cell r="CB378">
            <v>0</v>
          </cell>
          <cell r="CC378">
            <v>145086</v>
          </cell>
          <cell r="CD378">
            <v>79888.06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36204.29</v>
          </cell>
          <cell r="CL378">
            <v>0</v>
          </cell>
        </row>
        <row r="379">
          <cell r="A379" t="str">
            <v>5108010101.218</v>
          </cell>
          <cell r="B379" t="str">
            <v>หนี้สูญ-ลูกหนี้ค่ารักษา UC- OP- HC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245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40.5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38505</v>
          </cell>
          <cell r="AA379">
            <v>0</v>
          </cell>
          <cell r="AB379">
            <v>3250</v>
          </cell>
          <cell r="AC379">
            <v>0</v>
          </cell>
          <cell r="AD379">
            <v>0</v>
          </cell>
          <cell r="AE379">
            <v>0</v>
          </cell>
          <cell r="AF379">
            <v>19400</v>
          </cell>
          <cell r="AG379">
            <v>2174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3934.8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74503.600000000006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252216</v>
          </cell>
          <cell r="BE379">
            <v>1505</v>
          </cell>
          <cell r="BF379">
            <v>0</v>
          </cell>
          <cell r="BG379">
            <v>84326</v>
          </cell>
          <cell r="BH379">
            <v>0</v>
          </cell>
          <cell r="BI379">
            <v>0</v>
          </cell>
          <cell r="BJ379">
            <v>43940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6245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6500</v>
          </cell>
          <cell r="CB379">
            <v>0</v>
          </cell>
          <cell r="CC379">
            <v>21546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</row>
        <row r="380">
          <cell r="A380" t="str">
            <v>5108010101.219</v>
          </cell>
          <cell r="B380" t="str">
            <v>หนี้สูญ-ลูกหนี้ค่ารักษา UC - IP -HC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24732.400000000001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14470.9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41550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356011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</row>
        <row r="381">
          <cell r="A381" t="str">
            <v>5108010101.220</v>
          </cell>
          <cell r="B381" t="str">
            <v>หนี้สูญ-ลูกหนี้ค่ารักษา UC- OP- DMI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1000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174857.5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92480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568581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21545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</row>
        <row r="382">
          <cell r="A382" t="str">
            <v>5108010101.221</v>
          </cell>
          <cell r="B382" t="str">
            <v>หนี้สูญ-ลูกหนี้ค่ารักษา UC -IP - DMI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3000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1985957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430636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889694.26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10256</v>
          </cell>
          <cell r="CB382">
            <v>0</v>
          </cell>
          <cell r="CC382">
            <v>14000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</row>
        <row r="383">
          <cell r="A383" t="str">
            <v>5108010101.309</v>
          </cell>
          <cell r="B383" t="str">
            <v>หนี้สูญ-ลูกหนี้ค่ารักษาประกันสังคม-ค่าใช้จ่ายสูง/อุบัติเหตุ/ฉุกเฉิน OP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23459</v>
          </cell>
          <cell r="I383">
            <v>205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1150</v>
          </cell>
          <cell r="P383">
            <v>1392</v>
          </cell>
          <cell r="Q383">
            <v>3472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2019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54572</v>
          </cell>
          <cell r="AJ383">
            <v>0</v>
          </cell>
          <cell r="AK383">
            <v>241067.3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78578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38264</v>
          </cell>
          <cell r="BE383">
            <v>2620.5</v>
          </cell>
          <cell r="BF383">
            <v>0</v>
          </cell>
          <cell r="BG383">
            <v>99443.5</v>
          </cell>
          <cell r="BH383">
            <v>20052.5</v>
          </cell>
          <cell r="BI383">
            <v>0</v>
          </cell>
          <cell r="BJ383">
            <v>0</v>
          </cell>
          <cell r="BK383">
            <v>0</v>
          </cell>
          <cell r="BL383">
            <v>37726</v>
          </cell>
          <cell r="BM383">
            <v>0</v>
          </cell>
          <cell r="BN383">
            <v>285.8</v>
          </cell>
          <cell r="BO383">
            <v>0</v>
          </cell>
          <cell r="BP383">
            <v>0</v>
          </cell>
          <cell r="BQ383">
            <v>0</v>
          </cell>
          <cell r="BR383">
            <v>49833.58</v>
          </cell>
          <cell r="BS383">
            <v>0</v>
          </cell>
          <cell r="BT383">
            <v>0</v>
          </cell>
          <cell r="BU383">
            <v>0</v>
          </cell>
          <cell r="BV383">
            <v>3169</v>
          </cell>
          <cell r="BW383">
            <v>0</v>
          </cell>
          <cell r="BX383">
            <v>13300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9714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</row>
        <row r="384">
          <cell r="A384" t="str">
            <v>5108010101.602</v>
          </cell>
          <cell r="B384" t="str">
            <v>หนี้สูญ-ลูกหนี้ค่ารักษา-พรบ.รถ OP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175398</v>
          </cell>
          <cell r="I384">
            <v>0</v>
          </cell>
          <cell r="J384">
            <v>0</v>
          </cell>
          <cell r="K384">
            <v>0</v>
          </cell>
          <cell r="L384">
            <v>4438</v>
          </cell>
          <cell r="M384">
            <v>193532</v>
          </cell>
          <cell r="N384">
            <v>0</v>
          </cell>
          <cell r="O384">
            <v>12594</v>
          </cell>
          <cell r="P384">
            <v>817</v>
          </cell>
          <cell r="Q384">
            <v>305</v>
          </cell>
          <cell r="R384">
            <v>0</v>
          </cell>
          <cell r="S384">
            <v>0</v>
          </cell>
          <cell r="T384">
            <v>30817</v>
          </cell>
          <cell r="U384">
            <v>0</v>
          </cell>
          <cell r="V384">
            <v>0</v>
          </cell>
          <cell r="W384">
            <v>0</v>
          </cell>
          <cell r="X384">
            <v>50</v>
          </cell>
          <cell r="Y384">
            <v>45814</v>
          </cell>
          <cell r="Z384">
            <v>210049</v>
          </cell>
          <cell r="AA384">
            <v>0</v>
          </cell>
          <cell r="AB384">
            <v>12117</v>
          </cell>
          <cell r="AC384">
            <v>0</v>
          </cell>
          <cell r="AD384">
            <v>5995</v>
          </cell>
          <cell r="AE384">
            <v>64</v>
          </cell>
          <cell r="AF384">
            <v>9842</v>
          </cell>
          <cell r="AG384">
            <v>0</v>
          </cell>
          <cell r="AH384">
            <v>2169</v>
          </cell>
          <cell r="AI384">
            <v>200960</v>
          </cell>
          <cell r="AJ384">
            <v>5880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1994</v>
          </cell>
          <cell r="AT384">
            <v>0</v>
          </cell>
          <cell r="AU384">
            <v>0</v>
          </cell>
          <cell r="AV384">
            <v>4598</v>
          </cell>
          <cell r="AW384">
            <v>19371</v>
          </cell>
          <cell r="AX384">
            <v>0</v>
          </cell>
          <cell r="AY384">
            <v>4453</v>
          </cell>
          <cell r="AZ384">
            <v>111515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642.5</v>
          </cell>
          <cell r="BF384">
            <v>0</v>
          </cell>
          <cell r="BG384">
            <v>900</v>
          </cell>
          <cell r="BH384">
            <v>0</v>
          </cell>
          <cell r="BI384">
            <v>0</v>
          </cell>
          <cell r="BJ384">
            <v>1625</v>
          </cell>
          <cell r="BK384">
            <v>0</v>
          </cell>
          <cell r="BL384">
            <v>37684</v>
          </cell>
          <cell r="BM384">
            <v>260</v>
          </cell>
          <cell r="BN384">
            <v>394</v>
          </cell>
          <cell r="BO384">
            <v>1302</v>
          </cell>
          <cell r="BP384">
            <v>28384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109464</v>
          </cell>
          <cell r="BY384">
            <v>0</v>
          </cell>
          <cell r="BZ384">
            <v>0</v>
          </cell>
          <cell r="CA384">
            <v>74116</v>
          </cell>
          <cell r="CB384">
            <v>0</v>
          </cell>
          <cell r="CC384">
            <v>91</v>
          </cell>
          <cell r="CD384">
            <v>76163</v>
          </cell>
          <cell r="CE384">
            <v>0</v>
          </cell>
          <cell r="CF384">
            <v>0</v>
          </cell>
          <cell r="CG384">
            <v>151998</v>
          </cell>
          <cell r="CH384">
            <v>0</v>
          </cell>
          <cell r="CI384">
            <v>0</v>
          </cell>
          <cell r="CJ384">
            <v>0</v>
          </cell>
          <cell r="CK384">
            <v>42760</v>
          </cell>
          <cell r="CL384">
            <v>0</v>
          </cell>
        </row>
        <row r="385">
          <cell r="A385" t="str">
            <v>5108010101.603</v>
          </cell>
          <cell r="B385" t="str">
            <v>หนี้สูญ-ลูกหนี้ค่ารักษา-พรบ.รถ IP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44743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127873</v>
          </cell>
          <cell r="N385">
            <v>0</v>
          </cell>
          <cell r="O385">
            <v>94639</v>
          </cell>
          <cell r="P385">
            <v>0</v>
          </cell>
          <cell r="Q385">
            <v>50</v>
          </cell>
          <cell r="R385">
            <v>0</v>
          </cell>
          <cell r="S385">
            <v>0</v>
          </cell>
          <cell r="T385">
            <v>5337</v>
          </cell>
          <cell r="U385">
            <v>0</v>
          </cell>
          <cell r="V385">
            <v>0</v>
          </cell>
          <cell r="W385">
            <v>700</v>
          </cell>
          <cell r="X385">
            <v>1230</v>
          </cell>
          <cell r="Y385">
            <v>0</v>
          </cell>
          <cell r="Z385">
            <v>133004</v>
          </cell>
          <cell r="AA385">
            <v>0</v>
          </cell>
          <cell r="AB385">
            <v>9811</v>
          </cell>
          <cell r="AC385">
            <v>0</v>
          </cell>
          <cell r="AD385">
            <v>60</v>
          </cell>
          <cell r="AE385">
            <v>32</v>
          </cell>
          <cell r="AF385">
            <v>16667</v>
          </cell>
          <cell r="AG385">
            <v>0</v>
          </cell>
          <cell r="AH385">
            <v>150</v>
          </cell>
          <cell r="AI385">
            <v>152312</v>
          </cell>
          <cell r="AJ385">
            <v>2160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740</v>
          </cell>
          <cell r="AT385">
            <v>0</v>
          </cell>
          <cell r="AU385">
            <v>0</v>
          </cell>
          <cell r="AV385">
            <v>470</v>
          </cell>
          <cell r="AW385">
            <v>14335</v>
          </cell>
          <cell r="AX385">
            <v>0</v>
          </cell>
          <cell r="AY385">
            <v>21011</v>
          </cell>
          <cell r="AZ385">
            <v>49801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33808.5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300</v>
          </cell>
          <cell r="BK385">
            <v>0</v>
          </cell>
          <cell r="BL385">
            <v>357630</v>
          </cell>
          <cell r="BM385">
            <v>70</v>
          </cell>
          <cell r="BN385">
            <v>7359</v>
          </cell>
          <cell r="BO385">
            <v>0</v>
          </cell>
          <cell r="BP385">
            <v>8906</v>
          </cell>
          <cell r="BQ385">
            <v>0</v>
          </cell>
          <cell r="BR385">
            <v>132301</v>
          </cell>
          <cell r="BS385">
            <v>0</v>
          </cell>
          <cell r="BT385">
            <v>1605</v>
          </cell>
          <cell r="BU385">
            <v>0</v>
          </cell>
          <cell r="BV385">
            <v>0</v>
          </cell>
          <cell r="BW385">
            <v>0</v>
          </cell>
          <cell r="BX385">
            <v>112654</v>
          </cell>
          <cell r="BY385">
            <v>0</v>
          </cell>
          <cell r="BZ385">
            <v>0</v>
          </cell>
          <cell r="CA385">
            <v>81659</v>
          </cell>
          <cell r="CB385">
            <v>0</v>
          </cell>
          <cell r="CC385">
            <v>220</v>
          </cell>
          <cell r="CD385">
            <v>7806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</row>
        <row r="386">
          <cell r="A386" t="str">
            <v>5108010107.102</v>
          </cell>
          <cell r="B386" t="str">
            <v>หนี้สงสัยจะสูญ-ลูกหนี้ค่าสิ่งส่งตรวจ -หน่วยงานภาครัฐ</v>
          </cell>
          <cell r="C386">
            <v>282038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232311.5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696707.76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192</v>
          </cell>
          <cell r="AH386">
            <v>11539.5</v>
          </cell>
          <cell r="AI386">
            <v>0</v>
          </cell>
          <cell r="AJ386">
            <v>0</v>
          </cell>
          <cell r="AK386">
            <v>116782.8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54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23202.799999999999</v>
          </cell>
          <cell r="AX386">
            <v>0</v>
          </cell>
          <cell r="AY386">
            <v>0</v>
          </cell>
          <cell r="AZ386">
            <v>0</v>
          </cell>
          <cell r="BA386">
            <v>128871.1</v>
          </cell>
          <cell r="BB386">
            <v>0</v>
          </cell>
          <cell r="BC386">
            <v>65313</v>
          </cell>
          <cell r="BD386">
            <v>140874.6</v>
          </cell>
          <cell r="BE386">
            <v>0</v>
          </cell>
          <cell r="BF386">
            <v>0</v>
          </cell>
          <cell r="BG386">
            <v>62912.5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619492.66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3313.2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395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</row>
        <row r="387">
          <cell r="A387" t="str">
            <v>5108010107.104</v>
          </cell>
          <cell r="B387" t="str">
            <v>หนี้สงสัยจะสูญ-ลูกหนี้ค่าวัสดุ/อุปกรณ์/น้ำยา-หน่วยงานภาครัฐ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106383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1027675.97</v>
          </cell>
          <cell r="BE387">
            <v>0</v>
          </cell>
          <cell r="BF387">
            <v>0</v>
          </cell>
          <cell r="BG387">
            <v>681127.94</v>
          </cell>
          <cell r="BH387">
            <v>0</v>
          </cell>
          <cell r="BI387">
            <v>3565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404335.01</v>
          </cell>
          <cell r="BS387">
            <v>0</v>
          </cell>
          <cell r="BT387">
            <v>0</v>
          </cell>
          <cell r="BU387">
            <v>47634.47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</row>
        <row r="388">
          <cell r="A388" t="str">
            <v>5108010107.114</v>
          </cell>
          <cell r="B388" t="str">
            <v>หนี้สงสัยจะสูญ-ลูกหนี้ค่ารักษา-ชำระเงิน OP</v>
          </cell>
          <cell r="C388">
            <v>6010612</v>
          </cell>
          <cell r="D388">
            <v>142243.5</v>
          </cell>
          <cell r="E388">
            <v>127625.85</v>
          </cell>
          <cell r="F388">
            <v>209533.9</v>
          </cell>
          <cell r="G388">
            <v>42674.95</v>
          </cell>
          <cell r="H388">
            <v>154484.25</v>
          </cell>
          <cell r="I388">
            <v>45118.35</v>
          </cell>
          <cell r="J388">
            <v>1378901.25</v>
          </cell>
          <cell r="K388">
            <v>56586.75</v>
          </cell>
          <cell r="L388">
            <v>-394735.05</v>
          </cell>
          <cell r="M388">
            <v>1228334.8</v>
          </cell>
          <cell r="N388">
            <v>0</v>
          </cell>
          <cell r="O388">
            <v>2449264.35</v>
          </cell>
          <cell r="P388">
            <v>597854</v>
          </cell>
          <cell r="Q388">
            <v>965043.25</v>
          </cell>
          <cell r="R388">
            <v>1514918.45</v>
          </cell>
          <cell r="S388">
            <v>821186.65</v>
          </cell>
          <cell r="T388">
            <v>791596.05</v>
          </cell>
          <cell r="U388">
            <v>459093.68</v>
          </cell>
          <cell r="V388">
            <v>117909.6</v>
          </cell>
          <cell r="W388">
            <v>1191496.6499999999</v>
          </cell>
          <cell r="X388">
            <v>184343.7</v>
          </cell>
          <cell r="Y388">
            <v>816269.87</v>
          </cell>
          <cell r="Z388">
            <v>741820.8</v>
          </cell>
          <cell r="AA388">
            <v>63170.25</v>
          </cell>
          <cell r="AB388">
            <v>224938.15</v>
          </cell>
          <cell r="AC388">
            <v>718310.39</v>
          </cell>
          <cell r="AD388">
            <v>1472515.2</v>
          </cell>
          <cell r="AE388">
            <v>270123.95</v>
          </cell>
          <cell r="AF388">
            <v>0</v>
          </cell>
          <cell r="AG388">
            <v>138857.70000000001</v>
          </cell>
          <cell r="AH388">
            <v>276658.2</v>
          </cell>
          <cell r="AI388">
            <v>47738.45</v>
          </cell>
          <cell r="AJ388">
            <v>434527.15</v>
          </cell>
          <cell r="AK388">
            <v>0</v>
          </cell>
          <cell r="AL388">
            <v>0</v>
          </cell>
          <cell r="AM388">
            <v>21115.65</v>
          </cell>
          <cell r="AN388">
            <v>1177947.75</v>
          </cell>
          <cell r="AO388">
            <v>96158.05</v>
          </cell>
          <cell r="AP388">
            <v>0</v>
          </cell>
          <cell r="AQ388">
            <v>0</v>
          </cell>
          <cell r="AR388">
            <v>0</v>
          </cell>
          <cell r="AS388">
            <v>439239.15</v>
          </cell>
          <cell r="AT388">
            <v>0</v>
          </cell>
          <cell r="AU388">
            <v>39642.550000000003</v>
          </cell>
          <cell r="AV388">
            <v>0</v>
          </cell>
          <cell r="AW388">
            <v>0</v>
          </cell>
          <cell r="AX388">
            <v>157187.95000000001</v>
          </cell>
          <cell r="AY388">
            <v>0</v>
          </cell>
          <cell r="AZ388">
            <v>5645.25</v>
          </cell>
          <cell r="BA388">
            <v>3246924.25</v>
          </cell>
          <cell r="BB388">
            <v>47963.75</v>
          </cell>
          <cell r="BC388">
            <v>5749236.5599999996</v>
          </cell>
          <cell r="BD388">
            <v>1375645.6</v>
          </cell>
          <cell r="BE388">
            <v>124787.25</v>
          </cell>
          <cell r="BF388">
            <v>5857.66</v>
          </cell>
          <cell r="BG388">
            <v>0</v>
          </cell>
          <cell r="BH388">
            <v>36983.35</v>
          </cell>
          <cell r="BI388">
            <v>2299</v>
          </cell>
          <cell r="BJ388">
            <v>304680.2</v>
          </cell>
          <cell r="BK388">
            <v>414956.2</v>
          </cell>
          <cell r="BL388">
            <v>286865.90000000002</v>
          </cell>
          <cell r="BM388">
            <v>515755</v>
          </cell>
          <cell r="BN388">
            <v>15828.9</v>
          </cell>
          <cell r="BO388">
            <v>0</v>
          </cell>
          <cell r="BP388">
            <v>183520.05</v>
          </cell>
          <cell r="BQ388">
            <v>565.25</v>
          </cell>
          <cell r="BR388">
            <v>153183.70000000001</v>
          </cell>
          <cell r="BS388">
            <v>270033.7</v>
          </cell>
          <cell r="BT388">
            <v>402249.95</v>
          </cell>
          <cell r="BU388">
            <v>1601475.4</v>
          </cell>
          <cell r="BV388">
            <v>0</v>
          </cell>
          <cell r="BW388">
            <v>271144.25</v>
          </cell>
          <cell r="BX388">
            <v>32438.7</v>
          </cell>
          <cell r="BY388">
            <v>7419.5</v>
          </cell>
          <cell r="BZ388">
            <v>0</v>
          </cell>
          <cell r="CA388">
            <v>432667.05</v>
          </cell>
          <cell r="CB388">
            <v>355239.2</v>
          </cell>
          <cell r="CC388">
            <v>361496.85</v>
          </cell>
          <cell r="CD388">
            <v>545245.85</v>
          </cell>
          <cell r="CE388">
            <v>179343.85</v>
          </cell>
          <cell r="CF388">
            <v>1679.6</v>
          </cell>
          <cell r="CG388">
            <v>0</v>
          </cell>
          <cell r="CH388">
            <v>258184.35</v>
          </cell>
          <cell r="CI388">
            <v>59840.5</v>
          </cell>
          <cell r="CJ388">
            <v>1462475.6</v>
          </cell>
          <cell r="CK388">
            <v>74054.399999999994</v>
          </cell>
          <cell r="CL388">
            <v>214417.85</v>
          </cell>
        </row>
        <row r="389">
          <cell r="A389" t="str">
            <v>5108010107.115</v>
          </cell>
          <cell r="B389" t="str">
            <v>หนี้สงสัยจะสูญ-ลูกหนี้ค่ารักษา-ชำระเงิน  IP</v>
          </cell>
          <cell r="C389">
            <v>507155.69</v>
          </cell>
          <cell r="D389">
            <v>23507.75</v>
          </cell>
          <cell r="E389">
            <v>45981.9</v>
          </cell>
          <cell r="F389">
            <v>177934.05</v>
          </cell>
          <cell r="G389">
            <v>0</v>
          </cell>
          <cell r="H389">
            <v>20693.7</v>
          </cell>
          <cell r="I389">
            <v>9098.15</v>
          </cell>
          <cell r="J389">
            <v>403048.9</v>
          </cell>
          <cell r="K389">
            <v>27427.45</v>
          </cell>
          <cell r="L389">
            <v>-157948.35</v>
          </cell>
          <cell r="M389">
            <v>462616.75</v>
          </cell>
          <cell r="N389">
            <v>0</v>
          </cell>
          <cell r="O389">
            <v>4204709.5</v>
          </cell>
          <cell r="P389">
            <v>269941.55</v>
          </cell>
          <cell r="Q389">
            <v>150007.85</v>
          </cell>
          <cell r="R389">
            <v>177097.1</v>
          </cell>
          <cell r="S389">
            <v>415074.95</v>
          </cell>
          <cell r="T389">
            <v>419257.8</v>
          </cell>
          <cell r="U389">
            <v>72009.649999999994</v>
          </cell>
          <cell r="V389">
            <v>82157.899999999994</v>
          </cell>
          <cell r="W389">
            <v>1453936.68</v>
          </cell>
          <cell r="X389">
            <v>78788.25</v>
          </cell>
          <cell r="Y389">
            <v>467026.65</v>
          </cell>
          <cell r="Z389">
            <v>298707.55</v>
          </cell>
          <cell r="AA389">
            <v>7904</v>
          </cell>
          <cell r="AB389">
            <v>16539.5</v>
          </cell>
          <cell r="AC389">
            <v>234456.2</v>
          </cell>
          <cell r="AD389">
            <v>217543.35</v>
          </cell>
          <cell r="AE389">
            <v>16732.349999999999</v>
          </cell>
          <cell r="AF389">
            <v>0</v>
          </cell>
          <cell r="AG389">
            <v>150394.5</v>
          </cell>
          <cell r="AH389">
            <v>215374.5</v>
          </cell>
          <cell r="AI389">
            <v>15032.28</v>
          </cell>
          <cell r="AJ389">
            <v>97895.6</v>
          </cell>
          <cell r="AK389">
            <v>0</v>
          </cell>
          <cell r="AL389">
            <v>0</v>
          </cell>
          <cell r="AM389">
            <v>22149.25</v>
          </cell>
          <cell r="AN389">
            <v>513371.45</v>
          </cell>
          <cell r="AO389">
            <v>396027.45</v>
          </cell>
          <cell r="AP389">
            <v>0</v>
          </cell>
          <cell r="AQ389">
            <v>0</v>
          </cell>
          <cell r="AR389">
            <v>0</v>
          </cell>
          <cell r="AS389">
            <v>45888.800000000003</v>
          </cell>
          <cell r="AT389">
            <v>0</v>
          </cell>
          <cell r="AU389">
            <v>28425.9</v>
          </cell>
          <cell r="AV389">
            <v>0</v>
          </cell>
          <cell r="AW389">
            <v>0</v>
          </cell>
          <cell r="AX389">
            <v>4286.3999999999996</v>
          </cell>
          <cell r="AY389">
            <v>0</v>
          </cell>
          <cell r="AZ389">
            <v>0</v>
          </cell>
          <cell r="BA389">
            <v>1511203</v>
          </cell>
          <cell r="BB389">
            <v>20111.5</v>
          </cell>
          <cell r="BC389">
            <v>3433257.66</v>
          </cell>
          <cell r="BD389">
            <v>824972.62</v>
          </cell>
          <cell r="BE389">
            <v>4279.75</v>
          </cell>
          <cell r="BF389">
            <v>4288.3</v>
          </cell>
          <cell r="BG389">
            <v>161052.46</v>
          </cell>
          <cell r="BH389">
            <v>12148.4</v>
          </cell>
          <cell r="BI389">
            <v>0</v>
          </cell>
          <cell r="BJ389">
            <v>95303</v>
          </cell>
          <cell r="BK389">
            <v>0</v>
          </cell>
          <cell r="BL389">
            <v>0</v>
          </cell>
          <cell r="BM389">
            <v>45900.2</v>
          </cell>
          <cell r="BN389">
            <v>27112.05</v>
          </cell>
          <cell r="BO389">
            <v>0</v>
          </cell>
          <cell r="BP389">
            <v>11839.85</v>
          </cell>
          <cell r="BQ389">
            <v>0</v>
          </cell>
          <cell r="BR389">
            <v>13413.05</v>
          </cell>
          <cell r="BS389">
            <v>122391.35</v>
          </cell>
          <cell r="BT389">
            <v>327743.34999999998</v>
          </cell>
          <cell r="BU389">
            <v>1600699.65</v>
          </cell>
          <cell r="BV389">
            <v>109401.05</v>
          </cell>
          <cell r="BW389">
            <v>12222.7</v>
          </cell>
          <cell r="BX389">
            <v>68990.899999999994</v>
          </cell>
          <cell r="BY389">
            <v>0</v>
          </cell>
          <cell r="BZ389">
            <v>0</v>
          </cell>
          <cell r="CA389">
            <v>112119</v>
          </cell>
          <cell r="CB389">
            <v>205435.6</v>
          </cell>
          <cell r="CC389">
            <v>116130.85</v>
          </cell>
          <cell r="CD389">
            <v>177200.65</v>
          </cell>
          <cell r="CE389">
            <v>154053.9</v>
          </cell>
          <cell r="CF389">
            <v>0</v>
          </cell>
          <cell r="CG389">
            <v>0</v>
          </cell>
          <cell r="CH389">
            <v>0</v>
          </cell>
          <cell r="CI389">
            <v>20961.75</v>
          </cell>
          <cell r="CJ389">
            <v>569599.1</v>
          </cell>
          <cell r="CK389">
            <v>34801.35</v>
          </cell>
          <cell r="CL389">
            <v>6561.65</v>
          </cell>
        </row>
        <row r="390">
          <cell r="A390" t="str">
            <v>5108010107.202</v>
          </cell>
          <cell r="B390" t="str">
            <v>หนี้สงสัยจะสูญ-ลูกหนี้ค่ารักษา IP-UC</v>
          </cell>
          <cell r="C390">
            <v>3379346.7</v>
          </cell>
          <cell r="D390">
            <v>0</v>
          </cell>
          <cell r="E390">
            <v>217701.45</v>
          </cell>
          <cell r="F390">
            <v>111720.74</v>
          </cell>
          <cell r="G390">
            <v>116928</v>
          </cell>
          <cell r="H390">
            <v>99481.82</v>
          </cell>
          <cell r="I390">
            <v>152579.54999999999</v>
          </cell>
          <cell r="J390">
            <v>1003805.25</v>
          </cell>
          <cell r="K390">
            <v>387492.79</v>
          </cell>
          <cell r="L390">
            <v>535074.21</v>
          </cell>
          <cell r="M390">
            <v>0</v>
          </cell>
          <cell r="N390">
            <v>0</v>
          </cell>
          <cell r="O390">
            <v>3386745.29</v>
          </cell>
          <cell r="P390">
            <v>448415.24</v>
          </cell>
          <cell r="Q390">
            <v>1000366.36</v>
          </cell>
          <cell r="R390">
            <v>0</v>
          </cell>
          <cell r="S390">
            <v>347844.43</v>
          </cell>
          <cell r="T390">
            <v>0</v>
          </cell>
          <cell r="U390">
            <v>0</v>
          </cell>
          <cell r="V390">
            <v>0</v>
          </cell>
          <cell r="W390">
            <v>12358740.869999999</v>
          </cell>
          <cell r="X390">
            <v>127217.85</v>
          </cell>
          <cell r="Y390">
            <v>0</v>
          </cell>
          <cell r="Z390">
            <v>329406.99</v>
          </cell>
          <cell r="AA390">
            <v>56043.199999999997</v>
          </cell>
          <cell r="AB390">
            <v>203611.78</v>
          </cell>
          <cell r="AC390">
            <v>0</v>
          </cell>
          <cell r="AD390">
            <v>961278.2</v>
          </cell>
          <cell r="AE390">
            <v>197435.49</v>
          </cell>
          <cell r="AF390">
            <v>205122</v>
          </cell>
          <cell r="AG390">
            <v>445216.85</v>
          </cell>
          <cell r="AH390">
            <v>305962.51</v>
          </cell>
          <cell r="AI390">
            <v>223660.24</v>
          </cell>
          <cell r="AJ390">
            <v>163284.91</v>
          </cell>
          <cell r="AK390">
            <v>5594888.0599999996</v>
          </cell>
          <cell r="AL390">
            <v>434206.11</v>
          </cell>
          <cell r="AM390">
            <v>173213.39</v>
          </cell>
          <cell r="AN390">
            <v>1011288.93</v>
          </cell>
          <cell r="AO390">
            <v>0</v>
          </cell>
          <cell r="AP390">
            <v>267278.90999999997</v>
          </cell>
          <cell r="AQ390">
            <v>46846.82</v>
          </cell>
          <cell r="AR390">
            <v>0</v>
          </cell>
          <cell r="AS390">
            <v>0</v>
          </cell>
          <cell r="AT390">
            <v>72377.47</v>
          </cell>
          <cell r="AU390">
            <v>379394.7</v>
          </cell>
          <cell r="AV390">
            <v>174867.38</v>
          </cell>
          <cell r="AW390">
            <v>244970.32</v>
          </cell>
          <cell r="AX390">
            <v>203991.87</v>
          </cell>
          <cell r="AY390">
            <v>198275.99</v>
          </cell>
          <cell r="AZ390">
            <v>158110.98000000001</v>
          </cell>
          <cell r="BA390">
            <v>0</v>
          </cell>
          <cell r="BB390">
            <v>189826.05</v>
          </cell>
          <cell r="BC390">
            <v>5753094.6100000003</v>
          </cell>
          <cell r="BD390">
            <v>0</v>
          </cell>
          <cell r="BE390">
            <v>107837.36</v>
          </cell>
          <cell r="BF390">
            <v>0</v>
          </cell>
          <cell r="BG390">
            <v>2326197.14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5728096.0999999996</v>
          </cell>
          <cell r="BM390">
            <v>460343.16</v>
          </cell>
          <cell r="BN390">
            <v>332109.49</v>
          </cell>
          <cell r="BO390">
            <v>656632.66</v>
          </cell>
          <cell r="BP390">
            <v>406535.54</v>
          </cell>
          <cell r="BQ390">
            <v>202351.8</v>
          </cell>
          <cell r="BR390">
            <v>27721050.190000001</v>
          </cell>
          <cell r="BS390">
            <v>321738.2</v>
          </cell>
          <cell r="BT390">
            <v>381243.02</v>
          </cell>
          <cell r="BU390">
            <v>2943749.98</v>
          </cell>
          <cell r="BV390">
            <v>47820.1</v>
          </cell>
          <cell r="BW390">
            <v>0</v>
          </cell>
          <cell r="BX390">
            <v>616840.16</v>
          </cell>
          <cell r="BY390">
            <v>172763.04</v>
          </cell>
          <cell r="BZ390">
            <v>84443.14</v>
          </cell>
          <cell r="CA390">
            <v>227216.58</v>
          </cell>
          <cell r="CB390">
            <v>358600.13</v>
          </cell>
          <cell r="CC390">
            <v>616640.73</v>
          </cell>
          <cell r="CD390">
            <v>396069.95</v>
          </cell>
          <cell r="CE390">
            <v>681580.16</v>
          </cell>
          <cell r="CF390">
            <v>0</v>
          </cell>
          <cell r="CG390">
            <v>107833.23</v>
          </cell>
          <cell r="CH390">
            <v>131013.62</v>
          </cell>
          <cell r="CI390">
            <v>0</v>
          </cell>
          <cell r="CJ390">
            <v>0</v>
          </cell>
          <cell r="CK390">
            <v>45997.599999999999</v>
          </cell>
          <cell r="CL390">
            <v>0</v>
          </cell>
        </row>
        <row r="391">
          <cell r="A391" t="str">
            <v>5108010107.216</v>
          </cell>
          <cell r="B391" t="str">
            <v>หนี้สงสัยจะสูญ-ลูกหนี้ค่ารักษา UC-OP - AE</v>
          </cell>
          <cell r="C391">
            <v>2322.2399999999998</v>
          </cell>
          <cell r="D391">
            <v>2633.4</v>
          </cell>
          <cell r="E391">
            <v>2760.9</v>
          </cell>
          <cell r="F391">
            <v>19248.88</v>
          </cell>
          <cell r="G391">
            <v>2465.94</v>
          </cell>
          <cell r="H391">
            <v>49330.38</v>
          </cell>
          <cell r="I391">
            <v>1081</v>
          </cell>
          <cell r="J391">
            <v>21660.65</v>
          </cell>
          <cell r="K391">
            <v>10458.83</v>
          </cell>
          <cell r="L391">
            <v>20300.52</v>
          </cell>
          <cell r="M391">
            <v>109798.24</v>
          </cell>
          <cell r="N391">
            <v>0</v>
          </cell>
          <cell r="O391">
            <v>19525.98</v>
          </cell>
          <cell r="P391">
            <v>15453.09</v>
          </cell>
          <cell r="Q391">
            <v>3906.2</v>
          </cell>
          <cell r="R391">
            <v>870285.28</v>
          </cell>
          <cell r="S391">
            <v>-47018.66</v>
          </cell>
          <cell r="T391">
            <v>6274.16</v>
          </cell>
          <cell r="U391">
            <v>5151.99</v>
          </cell>
          <cell r="V391">
            <v>19746.96</v>
          </cell>
          <cell r="W391">
            <v>17300.11</v>
          </cell>
          <cell r="X391">
            <v>3543.93</v>
          </cell>
          <cell r="Y391">
            <v>30918.58</v>
          </cell>
          <cell r="Z391">
            <v>1210</v>
          </cell>
          <cell r="AA391">
            <v>2589.65</v>
          </cell>
          <cell r="AB391">
            <v>4155.54</v>
          </cell>
          <cell r="AC391">
            <v>1775.84</v>
          </cell>
          <cell r="AD391">
            <v>2720.13</v>
          </cell>
          <cell r="AE391">
            <v>1882.4</v>
          </cell>
          <cell r="AF391">
            <v>0</v>
          </cell>
          <cell r="AG391">
            <v>14327.92</v>
          </cell>
          <cell r="AH391">
            <v>15869.23</v>
          </cell>
          <cell r="AI391">
            <v>2623.32</v>
          </cell>
          <cell r="AJ391">
            <v>8359.0400000000009</v>
          </cell>
          <cell r="AK391">
            <v>0</v>
          </cell>
          <cell r="AL391">
            <v>2123.54</v>
          </cell>
          <cell r="AM391">
            <v>1258.25</v>
          </cell>
          <cell r="AN391">
            <v>6330.24</v>
          </cell>
          <cell r="AO391">
            <v>0</v>
          </cell>
          <cell r="AP391">
            <v>2825.25</v>
          </cell>
          <cell r="AQ391">
            <v>3721.51</v>
          </cell>
          <cell r="AR391">
            <v>0</v>
          </cell>
          <cell r="AS391">
            <v>31466.67</v>
          </cell>
          <cell r="AT391">
            <v>31076.07</v>
          </cell>
          <cell r="AU391">
            <v>3717.18</v>
          </cell>
          <cell r="AV391">
            <v>25995.8</v>
          </cell>
          <cell r="AW391">
            <v>154.80000000000001</v>
          </cell>
          <cell r="AX391">
            <v>5219.5600000000004</v>
          </cell>
          <cell r="AY391">
            <v>0</v>
          </cell>
          <cell r="AZ391">
            <v>268.08</v>
          </cell>
          <cell r="BA391">
            <v>11650</v>
          </cell>
          <cell r="BB391">
            <v>12512.31</v>
          </cell>
          <cell r="BC391">
            <v>235089.35</v>
          </cell>
          <cell r="BD391">
            <v>14444.8</v>
          </cell>
          <cell r="BE391">
            <v>4156.97</v>
          </cell>
          <cell r="BF391">
            <v>9516.6</v>
          </cell>
          <cell r="BG391">
            <v>19752.93</v>
          </cell>
          <cell r="BH391">
            <v>3194.15</v>
          </cell>
          <cell r="BI391">
            <v>3435.04</v>
          </cell>
          <cell r="BJ391">
            <v>4584.8500000000004</v>
          </cell>
          <cell r="BK391">
            <v>13302.49</v>
          </cell>
          <cell r="BL391">
            <v>0</v>
          </cell>
          <cell r="BM391">
            <v>12284.74</v>
          </cell>
          <cell r="BN391">
            <v>33312</v>
          </cell>
          <cell r="BO391">
            <v>0</v>
          </cell>
          <cell r="BP391">
            <v>4375.3100000000004</v>
          </cell>
          <cell r="BQ391">
            <v>4316.29</v>
          </cell>
          <cell r="BR391">
            <v>746481.52</v>
          </cell>
          <cell r="BS391">
            <v>3108.33</v>
          </cell>
          <cell r="BT391">
            <v>30685.25</v>
          </cell>
          <cell r="BU391">
            <v>43155.94</v>
          </cell>
          <cell r="BV391">
            <v>2464.3000000000002</v>
          </cell>
          <cell r="BW391">
            <v>9157.7800000000007</v>
          </cell>
          <cell r="BX391">
            <v>36357.83</v>
          </cell>
          <cell r="BY391">
            <v>735.5</v>
          </cell>
          <cell r="BZ391">
            <v>4922.7299999999996</v>
          </cell>
          <cell r="CA391">
            <v>12581.35</v>
          </cell>
          <cell r="CB391">
            <v>10054.120000000001</v>
          </cell>
          <cell r="CC391">
            <v>7610.69</v>
          </cell>
          <cell r="CD391">
            <v>25214.5</v>
          </cell>
          <cell r="CE391">
            <v>3306.76</v>
          </cell>
          <cell r="CF391">
            <v>4614.32</v>
          </cell>
          <cell r="CG391">
            <v>4033.97</v>
          </cell>
          <cell r="CH391">
            <v>5144.2299999999996</v>
          </cell>
          <cell r="CI391">
            <v>5506.76</v>
          </cell>
          <cell r="CJ391">
            <v>42998.73</v>
          </cell>
          <cell r="CK391">
            <v>2411.5</v>
          </cell>
          <cell r="CL391">
            <v>8845.9</v>
          </cell>
        </row>
        <row r="392">
          <cell r="A392" t="str">
            <v>5108010107.217</v>
          </cell>
          <cell r="B392" t="str">
            <v>หนี้สงสัยจะสูญ-ลูกหนี้ค่ารักษา UC- IP- AE</v>
          </cell>
          <cell r="C392">
            <v>2652658.59</v>
          </cell>
          <cell r="D392">
            <v>23146.74</v>
          </cell>
          <cell r="E392">
            <v>12384.2</v>
          </cell>
          <cell r="F392">
            <v>28260.720000000001</v>
          </cell>
          <cell r="G392">
            <v>10107.450000000001</v>
          </cell>
          <cell r="H392">
            <v>2683.75</v>
          </cell>
          <cell r="I392">
            <v>947.4</v>
          </cell>
          <cell r="J392">
            <v>53695.48</v>
          </cell>
          <cell r="K392">
            <v>99349.62</v>
          </cell>
          <cell r="L392">
            <v>35888.78</v>
          </cell>
          <cell r="M392">
            <v>42147.72</v>
          </cell>
          <cell r="N392">
            <v>0</v>
          </cell>
          <cell r="O392">
            <v>15289.11</v>
          </cell>
          <cell r="P392">
            <v>7627.7</v>
          </cell>
          <cell r="Q392">
            <v>1761.27</v>
          </cell>
          <cell r="R392">
            <v>3124</v>
          </cell>
          <cell r="S392">
            <v>11962</v>
          </cell>
          <cell r="T392">
            <v>5377</v>
          </cell>
          <cell r="U392">
            <v>12045.3</v>
          </cell>
          <cell r="V392">
            <v>13657.37</v>
          </cell>
          <cell r="W392">
            <v>114470.26</v>
          </cell>
          <cell r="X392">
            <v>1248</v>
          </cell>
          <cell r="Y392">
            <v>66128.899999999994</v>
          </cell>
          <cell r="Z392">
            <v>4080</v>
          </cell>
          <cell r="AA392">
            <v>141.19999999999999</v>
          </cell>
          <cell r="AB392">
            <v>7100.5</v>
          </cell>
          <cell r="AC392">
            <v>284.89999999999998</v>
          </cell>
          <cell r="AD392">
            <v>15675.1</v>
          </cell>
          <cell r="AE392">
            <v>1823.1</v>
          </cell>
          <cell r="AF392">
            <v>10222.4</v>
          </cell>
          <cell r="AG392">
            <v>5989.3</v>
          </cell>
          <cell r="AH392">
            <v>648.9</v>
          </cell>
          <cell r="AI392">
            <v>1959.6</v>
          </cell>
          <cell r="AJ392">
            <v>4353.8999999999996</v>
          </cell>
          <cell r="AK392">
            <v>511772.12</v>
          </cell>
          <cell r="AL392">
            <v>1303.5999999999999</v>
          </cell>
          <cell r="AM392">
            <v>15328.84</v>
          </cell>
          <cell r="AN392">
            <v>17534.88</v>
          </cell>
          <cell r="AO392">
            <v>11197.64</v>
          </cell>
          <cell r="AP392">
            <v>2640</v>
          </cell>
          <cell r="AQ392">
            <v>5229.24</v>
          </cell>
          <cell r="AR392">
            <v>0</v>
          </cell>
          <cell r="AS392">
            <v>82893.539999999994</v>
          </cell>
          <cell r="AT392">
            <v>26086.38</v>
          </cell>
          <cell r="AU392">
            <v>7057.94</v>
          </cell>
          <cell r="AV392">
            <v>17173.54</v>
          </cell>
          <cell r="AW392">
            <v>1150</v>
          </cell>
          <cell r="AX392">
            <v>27576.2</v>
          </cell>
          <cell r="AY392">
            <v>15619.99</v>
          </cell>
          <cell r="AZ392">
            <v>1567</v>
          </cell>
          <cell r="BA392">
            <v>81969.100000000006</v>
          </cell>
          <cell r="BB392">
            <v>10469.799999999999</v>
          </cell>
          <cell r="BC392">
            <v>2725337.66</v>
          </cell>
          <cell r="BD392">
            <v>44297.15</v>
          </cell>
          <cell r="BE392">
            <v>3662.4</v>
          </cell>
          <cell r="BF392">
            <v>1304.71</v>
          </cell>
          <cell r="BG392">
            <v>95737.11</v>
          </cell>
          <cell r="BH392">
            <v>15878.6</v>
          </cell>
          <cell r="BI392">
            <v>0</v>
          </cell>
          <cell r="BJ392">
            <v>7432.54</v>
          </cell>
          <cell r="BK392">
            <v>0</v>
          </cell>
          <cell r="BL392">
            <v>0</v>
          </cell>
          <cell r="BM392">
            <v>51963.31</v>
          </cell>
          <cell r="BN392">
            <v>48285.86</v>
          </cell>
          <cell r="BO392">
            <v>113213.98</v>
          </cell>
          <cell r="BP392">
            <v>6635.54</v>
          </cell>
          <cell r="BQ392">
            <v>23450.5</v>
          </cell>
          <cell r="BR392">
            <v>640261.21</v>
          </cell>
          <cell r="BS392">
            <v>3450</v>
          </cell>
          <cell r="BT392">
            <v>8600</v>
          </cell>
          <cell r="BU392">
            <v>75646.05</v>
          </cell>
          <cell r="BV392">
            <v>5400.5</v>
          </cell>
          <cell r="BW392">
            <v>13652.53</v>
          </cell>
          <cell r="BX392">
            <v>4028</v>
          </cell>
          <cell r="BY392">
            <v>3897.73</v>
          </cell>
          <cell r="BZ392">
            <v>3532.68</v>
          </cell>
          <cell r="CA392">
            <v>16257.4</v>
          </cell>
          <cell r="CB392">
            <v>8646.76</v>
          </cell>
          <cell r="CC392">
            <v>6591.4</v>
          </cell>
          <cell r="CD392">
            <v>11976.8</v>
          </cell>
          <cell r="CE392">
            <v>6632.63</v>
          </cell>
          <cell r="CF392">
            <v>8479.07</v>
          </cell>
          <cell r="CG392">
            <v>28146.240000000002</v>
          </cell>
          <cell r="CH392">
            <v>42142.55</v>
          </cell>
          <cell r="CI392">
            <v>9720.7800000000007</v>
          </cell>
          <cell r="CJ392">
            <v>63215.54</v>
          </cell>
          <cell r="CK392">
            <v>15169.82</v>
          </cell>
          <cell r="CL392">
            <v>711.2</v>
          </cell>
        </row>
        <row r="393">
          <cell r="A393" t="str">
            <v>5108010107.218</v>
          </cell>
          <cell r="B393" t="str">
            <v>หนี้สงสัยจะสูญ-ลูกหนี้ค่ารักษา UC-OP - HC</v>
          </cell>
          <cell r="C393">
            <v>4396.83</v>
          </cell>
          <cell r="D393">
            <v>4280</v>
          </cell>
          <cell r="E393">
            <v>378</v>
          </cell>
          <cell r="F393">
            <v>0</v>
          </cell>
          <cell r="G393">
            <v>702</v>
          </cell>
          <cell r="H393">
            <v>10366</v>
          </cell>
          <cell r="I393">
            <v>0</v>
          </cell>
          <cell r="J393">
            <v>0</v>
          </cell>
          <cell r="K393">
            <v>27853.65</v>
          </cell>
          <cell r="L393">
            <v>0</v>
          </cell>
          <cell r="M393">
            <v>50565.5</v>
          </cell>
          <cell r="N393">
            <v>0</v>
          </cell>
          <cell r="O393">
            <v>7160</v>
          </cell>
          <cell r="P393">
            <v>621</v>
          </cell>
          <cell r="Q393">
            <v>0</v>
          </cell>
          <cell r="R393">
            <v>10264</v>
          </cell>
          <cell r="S393">
            <v>2544.3000000000002</v>
          </cell>
          <cell r="T393">
            <v>396</v>
          </cell>
          <cell r="U393">
            <v>0</v>
          </cell>
          <cell r="V393">
            <v>0</v>
          </cell>
          <cell r="W393">
            <v>9440.94</v>
          </cell>
          <cell r="X393">
            <v>7417.5</v>
          </cell>
          <cell r="Y393">
            <v>18145.5</v>
          </cell>
          <cell r="Z393">
            <v>2096</v>
          </cell>
          <cell r="AA393">
            <v>0</v>
          </cell>
          <cell r="AB393">
            <v>1213</v>
          </cell>
          <cell r="AC393">
            <v>2480.4</v>
          </cell>
          <cell r="AD393">
            <v>0</v>
          </cell>
          <cell r="AE393">
            <v>169.83</v>
          </cell>
          <cell r="AF393">
            <v>0</v>
          </cell>
          <cell r="AG393">
            <v>4918.6000000000004</v>
          </cell>
          <cell r="AH393">
            <v>2934</v>
          </cell>
          <cell r="AI393">
            <v>1026</v>
          </cell>
          <cell r="AJ393">
            <v>5059.6000000000004</v>
          </cell>
          <cell r="AK393">
            <v>59882.65</v>
          </cell>
          <cell r="AL393">
            <v>0</v>
          </cell>
          <cell r="AM393">
            <v>67.5</v>
          </cell>
          <cell r="AN393">
            <v>8496</v>
          </cell>
          <cell r="AO393">
            <v>1946.5</v>
          </cell>
          <cell r="AP393">
            <v>0</v>
          </cell>
          <cell r="AQ393">
            <v>0</v>
          </cell>
          <cell r="AR393">
            <v>0</v>
          </cell>
          <cell r="AS393">
            <v>310.5</v>
          </cell>
          <cell r="AT393">
            <v>0</v>
          </cell>
          <cell r="AU393">
            <v>652.5</v>
          </cell>
          <cell r="AV393">
            <v>867.6</v>
          </cell>
          <cell r="AW393">
            <v>10</v>
          </cell>
          <cell r="AX393">
            <v>823.5</v>
          </cell>
          <cell r="AY393">
            <v>31709.18</v>
          </cell>
          <cell r="AZ393">
            <v>2187</v>
          </cell>
          <cell r="BA393">
            <v>740499</v>
          </cell>
          <cell r="BB393">
            <v>7297</v>
          </cell>
          <cell r="BC393">
            <v>35702.080000000002</v>
          </cell>
          <cell r="BD393">
            <v>55907.7</v>
          </cell>
          <cell r="BE393">
            <v>2746.9</v>
          </cell>
          <cell r="BF393">
            <v>750</v>
          </cell>
          <cell r="BG393">
            <v>18779.7</v>
          </cell>
          <cell r="BH393">
            <v>2635.6</v>
          </cell>
          <cell r="BI393">
            <v>1370</v>
          </cell>
          <cell r="BJ393">
            <v>39830</v>
          </cell>
          <cell r="BK393">
            <v>9712</v>
          </cell>
          <cell r="BL393">
            <v>4981.2299999999996</v>
          </cell>
          <cell r="BM393">
            <v>13674.75</v>
          </cell>
          <cell r="BN393">
            <v>0</v>
          </cell>
          <cell r="BO393">
            <v>2344.4899999999998</v>
          </cell>
          <cell r="BP393">
            <v>18872.5</v>
          </cell>
          <cell r="BQ393">
            <v>2008.7</v>
          </cell>
          <cell r="BR393">
            <v>96076.2</v>
          </cell>
          <cell r="BS393">
            <v>8016.5</v>
          </cell>
          <cell r="BT393">
            <v>3328.1</v>
          </cell>
          <cell r="BU393">
            <v>85349.5</v>
          </cell>
          <cell r="BV393">
            <v>0</v>
          </cell>
          <cell r="BW393">
            <v>10814.79</v>
          </cell>
          <cell r="BX393">
            <v>84021.7</v>
          </cell>
          <cell r="BY393">
            <v>1504</v>
          </cell>
          <cell r="BZ393">
            <v>0</v>
          </cell>
          <cell r="CA393">
            <v>7765</v>
          </cell>
          <cell r="CB393">
            <v>0</v>
          </cell>
          <cell r="CC393">
            <v>7935.5</v>
          </cell>
          <cell r="CD393">
            <v>5561.9</v>
          </cell>
          <cell r="CE393">
            <v>6424.5</v>
          </cell>
          <cell r="CF393">
            <v>2584</v>
          </cell>
          <cell r="CG393">
            <v>1504.78</v>
          </cell>
          <cell r="CH393">
            <v>4044.3</v>
          </cell>
          <cell r="CI393">
            <v>3848</v>
          </cell>
          <cell r="CJ393">
            <v>11769.4</v>
          </cell>
          <cell r="CK393">
            <v>0</v>
          </cell>
          <cell r="CL393">
            <v>2232</v>
          </cell>
        </row>
        <row r="394">
          <cell r="A394" t="str">
            <v>5108010107.219</v>
          </cell>
          <cell r="B394" t="str">
            <v>หนี้สงสัยจะสูญ-ลูกหนี้ค่ารักษา UC -IP- HC</v>
          </cell>
          <cell r="C394">
            <v>53059.56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603.28</v>
          </cell>
          <cell r="M394">
            <v>126</v>
          </cell>
          <cell r="N394">
            <v>0</v>
          </cell>
          <cell r="O394">
            <v>52678.5</v>
          </cell>
          <cell r="P394">
            <v>0</v>
          </cell>
          <cell r="Q394">
            <v>0</v>
          </cell>
          <cell r="R394">
            <v>0</v>
          </cell>
          <cell r="S394">
            <v>54</v>
          </cell>
          <cell r="T394">
            <v>0</v>
          </cell>
          <cell r="U394">
            <v>0</v>
          </cell>
          <cell r="V394">
            <v>0</v>
          </cell>
          <cell r="W394">
            <v>54664.53</v>
          </cell>
          <cell r="X394">
            <v>63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25</v>
          </cell>
          <cell r="AH394">
            <v>0</v>
          </cell>
          <cell r="AI394">
            <v>0</v>
          </cell>
          <cell r="AJ394">
            <v>0</v>
          </cell>
          <cell r="AK394">
            <v>55649.54</v>
          </cell>
          <cell r="AL394">
            <v>0</v>
          </cell>
          <cell r="AM394">
            <v>0</v>
          </cell>
          <cell r="AN394">
            <v>27702</v>
          </cell>
          <cell r="AO394">
            <v>13.5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46.19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28220.3</v>
          </cell>
          <cell r="BB394">
            <v>3640</v>
          </cell>
          <cell r="BC394">
            <v>684913.24</v>
          </cell>
          <cell r="BD394">
            <v>92414</v>
          </cell>
          <cell r="BE394">
            <v>0</v>
          </cell>
          <cell r="BF394">
            <v>0</v>
          </cell>
          <cell r="BG394">
            <v>140356</v>
          </cell>
          <cell r="BH394">
            <v>0</v>
          </cell>
          <cell r="BI394">
            <v>0</v>
          </cell>
          <cell r="BJ394">
            <v>39</v>
          </cell>
          <cell r="BK394">
            <v>0</v>
          </cell>
          <cell r="BL394">
            <v>26649.95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1300299.6000000001</v>
          </cell>
          <cell r="BS394">
            <v>0</v>
          </cell>
          <cell r="BT394">
            <v>0</v>
          </cell>
          <cell r="BU394">
            <v>22095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2608</v>
          </cell>
          <cell r="CE394">
            <v>522</v>
          </cell>
          <cell r="CF394">
            <v>10920</v>
          </cell>
          <cell r="CG394">
            <v>0</v>
          </cell>
          <cell r="CH394">
            <v>0</v>
          </cell>
          <cell r="CI394">
            <v>0</v>
          </cell>
          <cell r="CJ394">
            <v>9252</v>
          </cell>
          <cell r="CK394">
            <v>0</v>
          </cell>
          <cell r="CL394">
            <v>0</v>
          </cell>
        </row>
        <row r="395">
          <cell r="A395" t="str">
            <v>5108010107.220</v>
          </cell>
          <cell r="B395" t="str">
            <v>หนี้สงสัยจะสูญ-ลูกหนี้ค่ารักษา UC-OP- DMI</v>
          </cell>
          <cell r="C395">
            <v>25900</v>
          </cell>
          <cell r="D395">
            <v>7855.1</v>
          </cell>
          <cell r="E395">
            <v>400</v>
          </cell>
          <cell r="F395">
            <v>0</v>
          </cell>
          <cell r="G395">
            <v>0</v>
          </cell>
          <cell r="H395">
            <v>42750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415530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2022.1</v>
          </cell>
          <cell r="X395">
            <v>0</v>
          </cell>
          <cell r="Y395">
            <v>3200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1100130</v>
          </cell>
          <cell r="AL395">
            <v>0</v>
          </cell>
          <cell r="AM395">
            <v>1000</v>
          </cell>
          <cell r="AN395">
            <v>2000</v>
          </cell>
          <cell r="AO395">
            <v>2200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1750</v>
          </cell>
          <cell r="AW395">
            <v>540.20000000000005</v>
          </cell>
          <cell r="AX395">
            <v>2400</v>
          </cell>
          <cell r="AY395">
            <v>3030</v>
          </cell>
          <cell r="AZ395">
            <v>0</v>
          </cell>
          <cell r="BA395">
            <v>0</v>
          </cell>
          <cell r="BB395">
            <v>0</v>
          </cell>
          <cell r="BC395">
            <v>32634.9</v>
          </cell>
          <cell r="BD395">
            <v>1890</v>
          </cell>
          <cell r="BE395">
            <v>0</v>
          </cell>
          <cell r="BF395">
            <v>0</v>
          </cell>
          <cell r="BG395">
            <v>242718.75</v>
          </cell>
          <cell r="BH395">
            <v>1000</v>
          </cell>
          <cell r="BI395">
            <v>0</v>
          </cell>
          <cell r="BJ395">
            <v>2890</v>
          </cell>
          <cell r="BK395">
            <v>2827.3</v>
          </cell>
          <cell r="BL395">
            <v>271741.90000000002</v>
          </cell>
          <cell r="BM395">
            <v>8700</v>
          </cell>
          <cell r="BN395">
            <v>18950</v>
          </cell>
          <cell r="BO395">
            <v>0</v>
          </cell>
          <cell r="BP395">
            <v>3250</v>
          </cell>
          <cell r="BQ395">
            <v>0</v>
          </cell>
          <cell r="BR395">
            <v>642729.1</v>
          </cell>
          <cell r="BS395">
            <v>0</v>
          </cell>
          <cell r="BT395">
            <v>0</v>
          </cell>
          <cell r="BU395">
            <v>226520</v>
          </cell>
          <cell r="BV395">
            <v>0</v>
          </cell>
          <cell r="BW395">
            <v>97</v>
          </cell>
          <cell r="BX395">
            <v>103950</v>
          </cell>
          <cell r="BY395">
            <v>0</v>
          </cell>
          <cell r="BZ395">
            <v>0</v>
          </cell>
          <cell r="CA395">
            <v>5100</v>
          </cell>
          <cell r="CB395">
            <v>13772.7</v>
          </cell>
          <cell r="CC395">
            <v>276738.25</v>
          </cell>
          <cell r="CD395">
            <v>1850</v>
          </cell>
          <cell r="CE395">
            <v>37350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422230</v>
          </cell>
          <cell r="CK395">
            <v>0</v>
          </cell>
          <cell r="CL395">
            <v>0</v>
          </cell>
        </row>
        <row r="396">
          <cell r="A396" t="str">
            <v>5108010107.221</v>
          </cell>
          <cell r="B396" t="str">
            <v>หนี้สงสัยจะสูญ-ลูกหนี้ค่ารักษา UC - IP - DMI</v>
          </cell>
          <cell r="C396">
            <v>109410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1000</v>
          </cell>
          <cell r="N396">
            <v>0</v>
          </cell>
          <cell r="O396">
            <v>46098.400000000001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76320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1000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208240</v>
          </cell>
          <cell r="AL396">
            <v>2775.2</v>
          </cell>
          <cell r="AM396">
            <v>0</v>
          </cell>
          <cell r="AN396">
            <v>65664.98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3626514.6</v>
          </cell>
          <cell r="BB396">
            <v>11600</v>
          </cell>
          <cell r="BC396">
            <v>163282.53</v>
          </cell>
          <cell r="BD396">
            <v>56511.8</v>
          </cell>
          <cell r="BE396">
            <v>0</v>
          </cell>
          <cell r="BF396">
            <v>0</v>
          </cell>
          <cell r="BG396">
            <v>24478.07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49330.57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85640</v>
          </cell>
          <cell r="BR396">
            <v>169205.4</v>
          </cell>
          <cell r="BS396">
            <v>31360</v>
          </cell>
          <cell r="BT396">
            <v>3739.6</v>
          </cell>
          <cell r="BU396">
            <v>31653.9</v>
          </cell>
          <cell r="BV396">
            <v>0</v>
          </cell>
          <cell r="BW396">
            <v>0</v>
          </cell>
          <cell r="BX396">
            <v>750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699</v>
          </cell>
          <cell r="CD396">
            <v>0</v>
          </cell>
          <cell r="CE396">
            <v>19600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18560</v>
          </cell>
          <cell r="CK396">
            <v>0</v>
          </cell>
          <cell r="CL396">
            <v>0</v>
          </cell>
        </row>
        <row r="397">
          <cell r="A397" t="str">
            <v>5203010105.101</v>
          </cell>
          <cell r="B397" t="str">
            <v>ค่าจำหน่าย-อาคารเพื่อการพักอาศัย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5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</row>
        <row r="398">
          <cell r="A398" t="str">
            <v>5203010106.101</v>
          </cell>
          <cell r="B398" t="str">
            <v>ค่าจำหน่าย-อาคารสำนักงาน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8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</row>
        <row r="399">
          <cell r="A399" t="str">
            <v>5203010107.101</v>
          </cell>
          <cell r="B399" t="str">
            <v>ค่าจำหน่าย-อาคารเพื่อประโยชน์อื่น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5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24533.34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5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</row>
        <row r="400">
          <cell r="A400" t="str">
            <v>5203010109.101</v>
          </cell>
          <cell r="B400" t="str">
            <v>ค่าจำหน่าย-สิ่งปลูกสร้าง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</row>
        <row r="401">
          <cell r="A401" t="str">
            <v>5203010110.101</v>
          </cell>
          <cell r="B401" t="str">
            <v>ค่าจำหน่าย-อาคารและสิ่งปลูกสร้าง - Interface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6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</row>
        <row r="402">
          <cell r="A402" t="str">
            <v>5203010111.101</v>
          </cell>
          <cell r="B402" t="str">
            <v>ค่าจำหน่าย-ครุภัณฑ์สำนักงาน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3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1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0</v>
          </cell>
          <cell r="AE402">
            <v>37800</v>
          </cell>
          <cell r="AF402">
            <v>0</v>
          </cell>
          <cell r="AG402">
            <v>1</v>
          </cell>
          <cell r="AH402">
            <v>1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9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3800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16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</row>
        <row r="403">
          <cell r="A403" t="str">
            <v>5203010112.101</v>
          </cell>
          <cell r="B403" t="str">
            <v>ค่าจำหน่าย-ยานพาหนะและอุปกรณ์การขนส่ง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573000</v>
          </cell>
          <cell r="AF403">
            <v>2</v>
          </cell>
          <cell r="AG403">
            <v>0</v>
          </cell>
          <cell r="AH403">
            <v>1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4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</row>
        <row r="404">
          <cell r="A404" t="str">
            <v>5203010113.101</v>
          </cell>
          <cell r="B404" t="str">
            <v>ค่าจำหน่าย-ครุภัณฑ์ไฟฟ้าและวิทยุ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3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</row>
        <row r="405">
          <cell r="A405" t="str">
            <v>5203010114.101</v>
          </cell>
          <cell r="B405" t="str">
            <v>ค่าจำหน่าย-ครุภัณฑ์โฆษณาและเผยแพร่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2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3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</row>
        <row r="406">
          <cell r="A406" t="str">
            <v>5203010115.101</v>
          </cell>
          <cell r="B406" t="str">
            <v>ค่าจำหน่าย-ครุภัณฑ์การเกษตร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308076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2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</row>
        <row r="407">
          <cell r="A407" t="str">
            <v>5203010117.101</v>
          </cell>
          <cell r="B407" t="str">
            <v>ค่าจำหน่าย-ครุภัณฑ์ก่อสร้าง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18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</row>
        <row r="408">
          <cell r="A408" t="str">
            <v>5203010119.101</v>
          </cell>
          <cell r="B408" t="str">
            <v>ค่าจำหน่าย-ครุภัณฑ์วิทยาศาสตร์และการแพทย์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8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10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0</v>
          </cell>
          <cell r="AE408">
            <v>0</v>
          </cell>
          <cell r="AF408">
            <v>10</v>
          </cell>
          <cell r="AG408">
            <v>5.01</v>
          </cell>
          <cell r="AH408">
            <v>12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623.13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11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</row>
        <row r="409">
          <cell r="A409" t="str">
            <v>5203010120.101</v>
          </cell>
          <cell r="B409" t="str">
            <v>ค่าจำหน่าย-อุปกรณ์คอมพิวเตอร์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1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16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7</v>
          </cell>
          <cell r="AD409">
            <v>0</v>
          </cell>
          <cell r="AE409">
            <v>20890</v>
          </cell>
          <cell r="AF409">
            <v>7</v>
          </cell>
          <cell r="AG409">
            <v>2</v>
          </cell>
          <cell r="AH409">
            <v>21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20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1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</row>
        <row r="410">
          <cell r="A410" t="str">
            <v>5203010122.101</v>
          </cell>
          <cell r="B410" t="str">
            <v>ค่าจำหน่าย-ครุภัณฑ์งานบ้านงานครัว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1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0</v>
          </cell>
          <cell r="AE410">
            <v>110000</v>
          </cell>
          <cell r="AF410">
            <v>0</v>
          </cell>
          <cell r="AG410">
            <v>2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3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</row>
        <row r="411">
          <cell r="A411" t="str">
            <v>5203010126.101</v>
          </cell>
          <cell r="B411" t="str">
            <v>ค่าจำหน่าย-อุปกรณ์อื่น ๆ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85000</v>
          </cell>
          <cell r="AF411">
            <v>2218.89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</row>
        <row r="412">
          <cell r="A412" t="str">
            <v>5203010141.101</v>
          </cell>
          <cell r="B412" t="str">
            <v>ค่าจำหน่าย - ครุภัณฑ์ Interface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9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2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86353.75</v>
          </cell>
          <cell r="AD412">
            <v>0</v>
          </cell>
          <cell r="AE412">
            <v>264186</v>
          </cell>
          <cell r="AF412">
            <v>0</v>
          </cell>
          <cell r="AG412">
            <v>14696.56</v>
          </cell>
          <cell r="AH412">
            <v>54101.14</v>
          </cell>
          <cell r="AI412">
            <v>0</v>
          </cell>
          <cell r="AJ412">
            <v>690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23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</row>
        <row r="413">
          <cell r="A413" t="str">
            <v>5203010142.101</v>
          </cell>
          <cell r="B413" t="str">
            <v>ค่าจำหน่าย - สินทรัพย์ไม่มีตัวตน Interface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1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</row>
        <row r="414">
          <cell r="A414" t="str">
            <v>5203010145.101</v>
          </cell>
          <cell r="B414" t="str">
            <v>ค่าจำหน่าย-อาคารและสิ่งปลูกสร้างไม่ระบุรายละเอียด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</row>
        <row r="415">
          <cell r="A415" t="str">
            <v>5203010146.101</v>
          </cell>
          <cell r="B415" t="str">
            <v>ค่าจำหน่าย-ครุภัณฑ์ไม่ระบุรายละเอียด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</row>
        <row r="416">
          <cell r="A416" t="str">
            <v>5205010101.101</v>
          </cell>
          <cell r="B416" t="str">
            <v>ค่าใช้จ่ายเงินช่วยเหลือผู้ประสบภัย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20000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32500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</row>
        <row r="417">
          <cell r="A417" t="str">
            <v>5209010112.101</v>
          </cell>
          <cell r="B417" t="str">
            <v>ค่าใช้จ่ายระหว่างหน่วยงาน-หน่วยงานส่งเงินเบิกเกินส่งคืนให้กรมบัญชีกลาง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</row>
        <row r="418">
          <cell r="A418" t="str">
            <v>5210010101.101</v>
          </cell>
          <cell r="B418" t="str">
            <v xml:space="preserve">ค่าใช้จ่ายระหว่างหน่วยงาน - กรมบัญชีกลางโอนเงินนอกงบประมาณให้หน่วยงาน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</row>
        <row r="419">
          <cell r="A419" t="str">
            <v>5210010102.101</v>
          </cell>
          <cell r="B419" t="str">
            <v>ค่าใช้จ่ายระหว่างหน่วยงาน  หน่วยงานโอนเงินนอกงบประมาณให้กรมบัญชีกลาง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5819713.6799999997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</row>
        <row r="420">
          <cell r="A420" t="str">
            <v>5210010103.101</v>
          </cell>
          <cell r="B420" t="str">
            <v>ค่าใช้จ่ายระหว่างหน่วยงาน - หน่วยงานโอนเงินรายได้แผ่นดินให้กรมบัญชีกลาง</v>
          </cell>
          <cell r="C420">
            <v>124200</v>
          </cell>
          <cell r="D420">
            <v>0</v>
          </cell>
          <cell r="E420">
            <v>201.33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122940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11540.59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13090</v>
          </cell>
          <cell r="BA420">
            <v>0</v>
          </cell>
          <cell r="BB420">
            <v>0</v>
          </cell>
          <cell r="BC420">
            <v>755731.65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439762.32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6548488.5999999996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</row>
        <row r="421">
          <cell r="A421" t="str">
            <v>5210010105.101</v>
          </cell>
          <cell r="B421" t="str">
            <v>ค่าใช้จ่ายระหว่างหน่วยงาน  - ปรับเงินฝากคลัง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597441.9</v>
          </cell>
          <cell r="CK421">
            <v>0</v>
          </cell>
          <cell r="CL421">
            <v>0</v>
          </cell>
        </row>
        <row r="422">
          <cell r="A422" t="str">
            <v>5210010112.101</v>
          </cell>
          <cell r="B422" t="str">
            <v>คชจ.ระหว่างหน่วยงาน - รายได้แผ่นดินรอนำส่งคลัง</v>
          </cell>
          <cell r="C422">
            <v>379653.59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55403.91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86700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141.87</v>
          </cell>
          <cell r="AQ422">
            <v>0</v>
          </cell>
          <cell r="AR422">
            <v>7703.16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2262.5700000000002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</row>
        <row r="423">
          <cell r="A423" t="str">
            <v>5210010118.101</v>
          </cell>
          <cell r="B423" t="str">
            <v>ค่าใช้จ่ายระหว่างกัน-ภายในกรมเดียวกัน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3840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1000000</v>
          </cell>
          <cell r="BY423">
            <v>25092.04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</row>
        <row r="424">
          <cell r="A424" t="str">
            <v>5211010102.101</v>
          </cell>
          <cell r="B424" t="str">
            <v>โอนสินทรัพย์ให้หน่วยงานของรัฐ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0.01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</row>
        <row r="425">
          <cell r="A425" t="str">
            <v>5212010199.101</v>
          </cell>
          <cell r="B425" t="str">
            <v>ค่าใช้จ่ายโครงการผลิตแพทย์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81668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205940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</row>
        <row r="426">
          <cell r="A426" t="str">
            <v>5212010199.102</v>
          </cell>
          <cell r="B426" t="str">
            <v>ค่าใช้จ่ายโครงการผลิตบุคลากรทางการแพทย์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120000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450000</v>
          </cell>
          <cell r="P426">
            <v>30000</v>
          </cell>
          <cell r="Q426">
            <v>90000</v>
          </cell>
          <cell r="R426">
            <v>30000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2220000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90000</v>
          </cell>
          <cell r="AN426">
            <v>0</v>
          </cell>
          <cell r="AO426">
            <v>60000</v>
          </cell>
          <cell r="AP426">
            <v>150000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240000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750000</v>
          </cell>
          <cell r="BD426">
            <v>630000</v>
          </cell>
          <cell r="BE426">
            <v>120000</v>
          </cell>
          <cell r="BF426">
            <v>60000</v>
          </cell>
          <cell r="BG426">
            <v>811981</v>
          </cell>
          <cell r="BH426">
            <v>320460</v>
          </cell>
          <cell r="BI426">
            <v>0</v>
          </cell>
          <cell r="BJ426">
            <v>90000</v>
          </cell>
          <cell r="BK426">
            <v>60000</v>
          </cell>
          <cell r="BL426">
            <v>2489440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4200000</v>
          </cell>
          <cell r="BS426">
            <v>0</v>
          </cell>
          <cell r="BT426">
            <v>0</v>
          </cell>
          <cell r="BU426">
            <v>1260000</v>
          </cell>
          <cell r="BV426">
            <v>0</v>
          </cell>
          <cell r="BW426">
            <v>0</v>
          </cell>
          <cell r="BX426">
            <v>515000</v>
          </cell>
          <cell r="BY426">
            <v>0</v>
          </cell>
          <cell r="BZ426">
            <v>0</v>
          </cell>
          <cell r="CA426">
            <v>0</v>
          </cell>
          <cell r="CB426">
            <v>240000</v>
          </cell>
          <cell r="CC426">
            <v>180000</v>
          </cell>
          <cell r="CD426">
            <v>0</v>
          </cell>
          <cell r="CE426">
            <v>470000</v>
          </cell>
          <cell r="CF426">
            <v>0</v>
          </cell>
          <cell r="CG426">
            <v>30000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</row>
        <row r="427">
          <cell r="A427" t="str">
            <v>5212010199.104</v>
          </cell>
          <cell r="B427" t="str">
            <v>ค่าใช้จ่ายที่ดิน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3000</v>
          </cell>
          <cell r="AC427">
            <v>0</v>
          </cell>
          <cell r="AD427">
            <v>15000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569000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18000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</row>
        <row r="428">
          <cell r="A428" t="str">
            <v>5212010199.105</v>
          </cell>
          <cell r="B428" t="str">
            <v>ค่าใช้จ่ายลักษณะอื่น</v>
          </cell>
          <cell r="C428">
            <v>685310</v>
          </cell>
          <cell r="D428">
            <v>16031.48</v>
          </cell>
          <cell r="E428">
            <v>609399.48</v>
          </cell>
          <cell r="F428">
            <v>177256.27</v>
          </cell>
          <cell r="G428">
            <v>0</v>
          </cell>
          <cell r="H428">
            <v>45914</v>
          </cell>
          <cell r="I428">
            <v>196495.1</v>
          </cell>
          <cell r="J428">
            <v>162900</v>
          </cell>
          <cell r="K428">
            <v>11850</v>
          </cell>
          <cell r="L428">
            <v>20960.400000000001</v>
          </cell>
          <cell r="M428">
            <v>520942.13</v>
          </cell>
          <cell r="N428">
            <v>12600</v>
          </cell>
          <cell r="O428">
            <v>62900</v>
          </cell>
          <cell r="P428">
            <v>2000</v>
          </cell>
          <cell r="Q428">
            <v>0</v>
          </cell>
          <cell r="R428">
            <v>15000</v>
          </cell>
          <cell r="S428">
            <v>6400</v>
          </cell>
          <cell r="T428">
            <v>0</v>
          </cell>
          <cell r="U428">
            <v>3500</v>
          </cell>
          <cell r="V428">
            <v>15568</v>
          </cell>
          <cell r="W428">
            <v>448666.2</v>
          </cell>
          <cell r="X428">
            <v>53900</v>
          </cell>
          <cell r="Y428">
            <v>420000</v>
          </cell>
          <cell r="Z428">
            <v>259296.06</v>
          </cell>
          <cell r="AA428">
            <v>30050</v>
          </cell>
          <cell r="AB428">
            <v>0</v>
          </cell>
          <cell r="AC428">
            <v>40723.9</v>
          </cell>
          <cell r="AD428">
            <v>5400</v>
          </cell>
          <cell r="AE428">
            <v>5659</v>
          </cell>
          <cell r="AF428">
            <v>70900</v>
          </cell>
          <cell r="AG428">
            <v>21050</v>
          </cell>
          <cell r="AH428">
            <v>477240</v>
          </cell>
          <cell r="AI428">
            <v>0</v>
          </cell>
          <cell r="AJ428">
            <v>20360</v>
          </cell>
          <cell r="AK428">
            <v>54180</v>
          </cell>
          <cell r="AL428">
            <v>18050</v>
          </cell>
          <cell r="AM428">
            <v>243016.7</v>
          </cell>
          <cell r="AN428">
            <v>44851.59</v>
          </cell>
          <cell r="AO428">
            <v>458997.87</v>
          </cell>
          <cell r="AP428">
            <v>58500</v>
          </cell>
          <cell r="AQ428">
            <v>380000</v>
          </cell>
          <cell r="AR428">
            <v>135868.06</v>
          </cell>
          <cell r="AS428">
            <v>27920</v>
          </cell>
          <cell r="AT428">
            <v>177715.20000000001</v>
          </cell>
          <cell r="AU428">
            <v>14700</v>
          </cell>
          <cell r="AV428">
            <v>447665.66</v>
          </cell>
          <cell r="AW428">
            <v>31394.03</v>
          </cell>
          <cell r="AX428">
            <v>74986.67</v>
          </cell>
          <cell r="AY428">
            <v>148285.07999999999</v>
          </cell>
          <cell r="AZ428">
            <v>19212.919999999998</v>
          </cell>
          <cell r="BA428">
            <v>923657.56</v>
          </cell>
          <cell r="BB428">
            <v>85122.29</v>
          </cell>
          <cell r="BC428">
            <v>295744.8</v>
          </cell>
          <cell r="BD428">
            <v>0</v>
          </cell>
          <cell r="BE428">
            <v>0</v>
          </cell>
          <cell r="BF428">
            <v>42850</v>
          </cell>
          <cell r="BG428">
            <v>0</v>
          </cell>
          <cell r="BH428">
            <v>36042</v>
          </cell>
          <cell r="BI428">
            <v>0</v>
          </cell>
          <cell r="BJ428">
            <v>92505</v>
          </cell>
          <cell r="BK428">
            <v>11867.44</v>
          </cell>
          <cell r="BL428">
            <v>453108.83</v>
          </cell>
          <cell r="BM428">
            <v>94159.5</v>
          </cell>
          <cell r="BN428">
            <v>158285.67000000001</v>
          </cell>
          <cell r="BO428">
            <v>0</v>
          </cell>
          <cell r="BP428">
            <v>225157.59</v>
          </cell>
          <cell r="BQ428">
            <v>1735368.32</v>
          </cell>
          <cell r="BR428">
            <v>401929</v>
          </cell>
          <cell r="BS428">
            <v>329300.2</v>
          </cell>
          <cell r="BT428">
            <v>0</v>
          </cell>
          <cell r="BU428">
            <v>5101119.5199999996</v>
          </cell>
          <cell r="BV428">
            <v>2500</v>
          </cell>
          <cell r="BW428">
            <v>35103</v>
          </cell>
          <cell r="BX428">
            <v>196748.34</v>
          </cell>
          <cell r="BY428">
            <v>12063.07</v>
          </cell>
          <cell r="BZ428">
            <v>168199.71</v>
          </cell>
          <cell r="CA428">
            <v>111331.77</v>
          </cell>
          <cell r="CB428">
            <v>18727</v>
          </cell>
          <cell r="CC428">
            <v>35800</v>
          </cell>
          <cell r="CD428">
            <v>0</v>
          </cell>
          <cell r="CE428">
            <v>1162569.8999999999</v>
          </cell>
          <cell r="CF428">
            <v>0.03</v>
          </cell>
          <cell r="CG428">
            <v>37586.379999999997</v>
          </cell>
          <cell r="CH428">
            <v>155.26</v>
          </cell>
          <cell r="CI428">
            <v>0</v>
          </cell>
          <cell r="CJ428">
            <v>761658.35</v>
          </cell>
          <cell r="CK428">
            <v>0</v>
          </cell>
          <cell r="CL428">
            <v>0</v>
          </cell>
        </row>
        <row r="429">
          <cell r="A429" t="str">
            <v>5212010199.106</v>
          </cell>
          <cell r="B429" t="str">
            <v>ค่าใช้จ่ายอื่น-สินค้าโอนไป สสจ./รพศ./รพท./รพช./รพ.สต.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162347.79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93235.46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</row>
        <row r="430">
          <cell r="A430" t="str">
            <v>5212010199.107</v>
          </cell>
          <cell r="B430" t="str">
            <v>ค่าใช้จ่ายอื่น-วัสดุโอนไป สสจ./ รพศ./รพท./รพช./รพ.สต.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1511551.18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37793</v>
          </cell>
          <cell r="AM430">
            <v>0</v>
          </cell>
          <cell r="AN430">
            <v>0</v>
          </cell>
          <cell r="AO430">
            <v>0</v>
          </cell>
          <cell r="AP430">
            <v>920895.49</v>
          </cell>
          <cell r="AQ430">
            <v>0</v>
          </cell>
          <cell r="AR430">
            <v>863104.33</v>
          </cell>
          <cell r="AS430">
            <v>0</v>
          </cell>
          <cell r="AT430">
            <v>0</v>
          </cell>
          <cell r="AU430">
            <v>0</v>
          </cell>
          <cell r="AV430">
            <v>90000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106770.66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859325.02</v>
          </cell>
          <cell r="BT430">
            <v>0</v>
          </cell>
          <cell r="BU430">
            <v>1122094.0800000001</v>
          </cell>
          <cell r="BV430">
            <v>0</v>
          </cell>
          <cell r="BW430">
            <v>388664.72</v>
          </cell>
          <cell r="BX430">
            <v>0</v>
          </cell>
          <cell r="BY430">
            <v>33779.5</v>
          </cell>
          <cell r="BZ430">
            <v>0</v>
          </cell>
          <cell r="CA430">
            <v>0</v>
          </cell>
          <cell r="CB430">
            <v>0</v>
          </cell>
          <cell r="CC430">
            <v>3249007.78</v>
          </cell>
          <cell r="CD430">
            <v>0</v>
          </cell>
          <cell r="CE430">
            <v>0</v>
          </cell>
          <cell r="CF430">
            <v>30273.02</v>
          </cell>
          <cell r="CG430">
            <v>67944.25</v>
          </cell>
          <cell r="CH430">
            <v>440802.06</v>
          </cell>
          <cell r="CI430">
            <v>0</v>
          </cell>
          <cell r="CJ430">
            <v>397412.82</v>
          </cell>
          <cell r="CK430">
            <v>0</v>
          </cell>
          <cell r="CL430">
            <v>0</v>
          </cell>
        </row>
        <row r="431">
          <cell r="A431" t="str">
            <v>5212010199.108</v>
          </cell>
          <cell r="B431" t="str">
            <v>ค่าใช้จ่ายอื่น-ครุภัณฑ์ ที่ดิน และสิ่งก่อสร้าง โอนไป  สสจ./รพศ./รพท./รพช./รพ.สต.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2246000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61467.01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474700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974900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1527700</v>
          </cell>
          <cell r="BD431">
            <v>105400</v>
          </cell>
          <cell r="BE431">
            <v>0</v>
          </cell>
          <cell r="BF431">
            <v>0</v>
          </cell>
          <cell r="BG431">
            <v>102075.02</v>
          </cell>
          <cell r="BH431">
            <v>0</v>
          </cell>
          <cell r="BI431">
            <v>0</v>
          </cell>
          <cell r="BJ431">
            <v>483500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16500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78380</v>
          </cell>
          <cell r="CI431">
            <v>0</v>
          </cell>
          <cell r="CJ431">
            <v>0</v>
          </cell>
          <cell r="CK431">
            <v>0</v>
          </cell>
          <cell r="CL431">
            <v>40000</v>
          </cell>
        </row>
        <row r="432">
          <cell r="A432" t="str">
            <v>5212010199.109</v>
          </cell>
          <cell r="B432" t="str">
            <v>ค่าใช้จ่ายอื่น-เงินงบประมาณงบลงทุนโอนไปสสจ./รพศ./รพท./รพช./รพ.สต.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84495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3392100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</row>
        <row r="433">
          <cell r="A433" t="str">
            <v>5212010199.110</v>
          </cell>
          <cell r="B433" t="str">
            <v>ค่าใช้จ่ายอื่น-เงินงบประมาณงบดำเนินงานโอนไป   สสจ./รพศ./รพท./รพช./รพ.สต.</v>
          </cell>
          <cell r="C433">
            <v>0</v>
          </cell>
          <cell r="D433">
            <v>2771158.5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30000</v>
          </cell>
          <cell r="AS433">
            <v>0</v>
          </cell>
          <cell r="AT433">
            <v>0</v>
          </cell>
          <cell r="AU433">
            <v>0</v>
          </cell>
          <cell r="AV433">
            <v>53680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</row>
        <row r="434">
          <cell r="A434" t="str">
            <v>5212010199.111</v>
          </cell>
          <cell r="B434" t="str">
            <v>ค่าใช้จ่ายอื่น-เงินงบประมาณงบ อุดหนุนโอนไป   สสจ./รพศ./รพท./รพช./รพ.สต.</v>
          </cell>
          <cell r="C434">
            <v>0</v>
          </cell>
          <cell r="D434">
            <v>1524500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307383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25000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100000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</row>
        <row r="435">
          <cell r="A435" t="str">
            <v>5212010199.112</v>
          </cell>
          <cell r="B435" t="str">
            <v>ค่าใช้จ่ายอื่น-เงินงบประมาณงบรายจ่ายอื่นโอนไป   สสจ./รพศ./รพท./รพช./รพ.สต.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16633.68</v>
          </cell>
          <cell r="V435">
            <v>248400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45530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25713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</row>
        <row r="436">
          <cell r="A436" t="str">
            <v>5212010199.113</v>
          </cell>
          <cell r="B436" t="str">
            <v>ค่าใช้จ่ายอื่น-เงินงบประมาณงบกลางโอนไป สสจ./รพศ. /รพท./รพช./   รพ.สต.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</row>
        <row r="437">
          <cell r="A437" t="str">
            <v>5212010199.114</v>
          </cell>
          <cell r="B437" t="str">
            <v>ค่าใช้จ่ายอื่น-เงินนอกงบประมาณโอนไปสสจ./รพศ.  /รพท./รพช./     รพ.สต.</v>
          </cell>
          <cell r="C437">
            <v>800000</v>
          </cell>
          <cell r="D437">
            <v>895341.13</v>
          </cell>
          <cell r="E437">
            <v>1667528.27</v>
          </cell>
          <cell r="F437">
            <v>0</v>
          </cell>
          <cell r="G437">
            <v>0</v>
          </cell>
          <cell r="H437">
            <v>300022.49</v>
          </cell>
          <cell r="I437">
            <v>22076741.93</v>
          </cell>
          <cell r="J437">
            <v>1600000</v>
          </cell>
          <cell r="K437">
            <v>0</v>
          </cell>
          <cell r="L437">
            <v>289000</v>
          </cell>
          <cell r="M437">
            <v>2749716.01</v>
          </cell>
          <cell r="N437">
            <v>0</v>
          </cell>
          <cell r="O437">
            <v>2803892.31</v>
          </cell>
          <cell r="P437">
            <v>3007374.02</v>
          </cell>
          <cell r="Q437">
            <v>2202972</v>
          </cell>
          <cell r="R437">
            <v>2883400</v>
          </cell>
          <cell r="S437">
            <v>0</v>
          </cell>
          <cell r="T437">
            <v>0</v>
          </cell>
          <cell r="U437">
            <v>3454707.87</v>
          </cell>
          <cell r="V437">
            <v>2329282.69</v>
          </cell>
          <cell r="W437">
            <v>0</v>
          </cell>
          <cell r="X437">
            <v>189326</v>
          </cell>
          <cell r="Y437">
            <v>1753031.22</v>
          </cell>
          <cell r="Z437">
            <v>4528956.63</v>
          </cell>
          <cell r="AA437">
            <v>0</v>
          </cell>
          <cell r="AB437">
            <v>0</v>
          </cell>
          <cell r="AC437">
            <v>2043400</v>
          </cell>
          <cell r="AD437">
            <v>60000</v>
          </cell>
          <cell r="AE437">
            <v>0</v>
          </cell>
          <cell r="AF437">
            <v>1314114.1200000001</v>
          </cell>
          <cell r="AG437">
            <v>211600</v>
          </cell>
          <cell r="AH437">
            <v>1538000</v>
          </cell>
          <cell r="AI437">
            <v>927180</v>
          </cell>
          <cell r="AJ437">
            <v>882275</v>
          </cell>
          <cell r="AK437">
            <v>669670</v>
          </cell>
          <cell r="AL437">
            <v>0</v>
          </cell>
          <cell r="AM437">
            <v>0</v>
          </cell>
          <cell r="AN437">
            <v>1190319.77</v>
          </cell>
          <cell r="AO437">
            <v>0</v>
          </cell>
          <cell r="AP437">
            <v>0</v>
          </cell>
          <cell r="AQ437">
            <v>0</v>
          </cell>
          <cell r="AR437">
            <v>4044265</v>
          </cell>
          <cell r="AS437">
            <v>401256</v>
          </cell>
          <cell r="AT437">
            <v>155430.20000000001</v>
          </cell>
          <cell r="AU437">
            <v>1775384.5</v>
          </cell>
          <cell r="AV437">
            <v>530454</v>
          </cell>
          <cell r="AW437">
            <v>0</v>
          </cell>
          <cell r="AX437">
            <v>0</v>
          </cell>
          <cell r="AY437">
            <v>400033.94</v>
          </cell>
          <cell r="AZ437">
            <v>133553.19</v>
          </cell>
          <cell r="BA437">
            <v>896136.47</v>
          </cell>
          <cell r="BB437">
            <v>208002</v>
          </cell>
          <cell r="BC437">
            <v>5880</v>
          </cell>
          <cell r="BD437">
            <v>1963601.5</v>
          </cell>
          <cell r="BE437">
            <v>0</v>
          </cell>
          <cell r="BF437">
            <v>1083700</v>
          </cell>
          <cell r="BG437">
            <v>0</v>
          </cell>
          <cell r="BH437">
            <v>0</v>
          </cell>
          <cell r="BI437">
            <v>0</v>
          </cell>
          <cell r="BJ437">
            <v>251860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625404</v>
          </cell>
          <cell r="BQ437">
            <v>0</v>
          </cell>
          <cell r="BR437">
            <v>12234729.949999999</v>
          </cell>
          <cell r="BS437">
            <v>0</v>
          </cell>
          <cell r="BT437">
            <v>0</v>
          </cell>
          <cell r="BU437">
            <v>350000</v>
          </cell>
          <cell r="BV437">
            <v>86737.93</v>
          </cell>
          <cell r="BW437">
            <v>1824171.03</v>
          </cell>
          <cell r="BX437">
            <v>729779.74</v>
          </cell>
          <cell r="BY437">
            <v>130000</v>
          </cell>
          <cell r="BZ437">
            <v>298543.5</v>
          </cell>
          <cell r="CA437">
            <v>0</v>
          </cell>
          <cell r="CB437">
            <v>207680</v>
          </cell>
          <cell r="CC437">
            <v>0</v>
          </cell>
          <cell r="CD437">
            <v>1053378.6299999999</v>
          </cell>
          <cell r="CE437">
            <v>0</v>
          </cell>
          <cell r="CF437">
            <v>100000</v>
          </cell>
          <cell r="CG437">
            <v>0</v>
          </cell>
          <cell r="CH437">
            <v>2498620</v>
          </cell>
          <cell r="CI437">
            <v>0</v>
          </cell>
          <cell r="CJ437">
            <v>7802125</v>
          </cell>
          <cell r="CK437">
            <v>172652.5</v>
          </cell>
          <cell r="CL437">
            <v>0</v>
          </cell>
        </row>
        <row r="438">
          <cell r="A438" t="str">
            <v>5401010101.101</v>
          </cell>
          <cell r="B438" t="str">
            <v>ค่าใช้จ่ายรายการพิเศษนอกเหนือการดำเนินงานปกติ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357600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lanfin2561"/>
      <sheetName val="Revenue"/>
      <sheetName val="Expense"/>
      <sheetName val="HGR2559"/>
      <sheetName val="การวิเคราะห์แผน 8 แบบ"/>
      <sheetName val="Mapping60"/>
      <sheetName val="1.WS-Re-Exp"/>
      <sheetName val="งบทดลอง รพ."/>
      <sheetName val="2.WS-ยา วชภฯ"/>
      <sheetName val="3.WS-วัสดุอื่น"/>
      <sheetName val="4.WS-แผน จน."/>
      <sheetName val="5.WS-แผน ลน."/>
      <sheetName val="6.WS-แผนลงทุน"/>
      <sheetName val="7.WS-แผน รพ.สต."/>
      <sheetName val="PlanFin Analysis"/>
      <sheetName val="WS2-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4201020106.101</v>
          </cell>
          <cell r="B2" t="str">
            <v>รายได้แผ่นดิน-เงินชดใช้จากการผิดสัญญาการศึกษาและดูงาน</v>
          </cell>
          <cell r="C2">
            <v>1213</v>
          </cell>
          <cell r="D2">
            <v>32512544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210814.42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580598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437762.32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3848701.95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</row>
        <row r="3">
          <cell r="A3" t="str">
            <v>4201020199.101</v>
          </cell>
          <cell r="B3" t="str">
            <v>รายได้แผ่นดิน-ค่าปรับอื่น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61760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1928640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4340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145278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</row>
        <row r="4">
          <cell r="A4" t="str">
            <v>4202010199.101</v>
          </cell>
          <cell r="B4" t="str">
            <v>รายได้ค่าธรรมเนียมการบริการอื่น</v>
          </cell>
          <cell r="C4">
            <v>386800</v>
          </cell>
          <cell r="D4">
            <v>900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700</v>
          </cell>
          <cell r="N4">
            <v>0</v>
          </cell>
          <cell r="O4">
            <v>30280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6100</v>
          </cell>
          <cell r="X4">
            <v>0</v>
          </cell>
          <cell r="Y4">
            <v>0</v>
          </cell>
          <cell r="Z4">
            <v>14200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900</v>
          </cell>
          <cell r="AK4">
            <v>1000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200</v>
          </cell>
          <cell r="AZ4">
            <v>0</v>
          </cell>
          <cell r="BA4">
            <v>0</v>
          </cell>
          <cell r="BB4">
            <v>0</v>
          </cell>
          <cell r="BC4">
            <v>12200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263800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51660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300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</row>
        <row r="5">
          <cell r="A5" t="str">
            <v>4202020102.101</v>
          </cell>
          <cell r="B5" t="str">
            <v>รายได้ค่าเช่าอสังหา ริมทรัพย์จากบุคคลภายนอก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14000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1500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</row>
        <row r="6">
          <cell r="A6" t="str">
            <v>4202030105.101</v>
          </cell>
          <cell r="B6" t="str">
            <v>รายได้แผ่นดิน-ค่าขายของเบ็ดเตล็ด</v>
          </cell>
          <cell r="C6">
            <v>128925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35200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71700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42946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</row>
        <row r="7">
          <cell r="A7" t="str">
            <v>4203010101.101</v>
          </cell>
          <cell r="B7" t="str">
            <v>รายได้ดอกเบี้ยเงินฝากที่สถาบันการเงิน</v>
          </cell>
          <cell r="C7">
            <v>0</v>
          </cell>
          <cell r="D7">
            <v>96691.4</v>
          </cell>
          <cell r="E7">
            <v>0</v>
          </cell>
          <cell r="F7">
            <v>86504.35</v>
          </cell>
          <cell r="G7">
            <v>0</v>
          </cell>
          <cell r="H7">
            <v>4207.5600000000004</v>
          </cell>
          <cell r="I7">
            <v>0</v>
          </cell>
          <cell r="J7">
            <v>0</v>
          </cell>
          <cell r="K7">
            <v>30156.34</v>
          </cell>
          <cell r="L7">
            <v>54722.18</v>
          </cell>
          <cell r="M7">
            <v>96.72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10338.18</v>
          </cell>
          <cell r="T7">
            <v>0</v>
          </cell>
          <cell r="U7">
            <v>0</v>
          </cell>
          <cell r="V7">
            <v>0</v>
          </cell>
          <cell r="W7">
            <v>624881.34</v>
          </cell>
          <cell r="X7">
            <v>0</v>
          </cell>
          <cell r="Y7">
            <v>0</v>
          </cell>
          <cell r="Z7">
            <v>76404.259999999995</v>
          </cell>
          <cell r="AA7">
            <v>0</v>
          </cell>
          <cell r="AB7">
            <v>6335.33</v>
          </cell>
          <cell r="AC7">
            <v>59287.83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61828.51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1719.98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20933.650000000001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25143.759999999998</v>
          </cell>
          <cell r="BP7">
            <v>0</v>
          </cell>
          <cell r="BQ7">
            <v>0</v>
          </cell>
          <cell r="BR7">
            <v>1572808.29</v>
          </cell>
          <cell r="BS7">
            <v>0</v>
          </cell>
          <cell r="BT7">
            <v>57381.85</v>
          </cell>
          <cell r="BU7">
            <v>0</v>
          </cell>
          <cell r="BV7">
            <v>0</v>
          </cell>
          <cell r="BW7">
            <v>83510.880000000005</v>
          </cell>
          <cell r="BX7">
            <v>179038.9</v>
          </cell>
          <cell r="BY7">
            <v>0</v>
          </cell>
          <cell r="BZ7">
            <v>0</v>
          </cell>
          <cell r="CA7">
            <v>0</v>
          </cell>
          <cell r="CB7">
            <v>4379.21</v>
          </cell>
          <cell r="CC7">
            <v>0</v>
          </cell>
          <cell r="CD7">
            <v>0</v>
          </cell>
          <cell r="CE7">
            <v>0</v>
          </cell>
          <cell r="CF7">
            <v>8553.01</v>
          </cell>
          <cell r="CG7">
            <v>833</v>
          </cell>
          <cell r="CH7">
            <v>77423.34</v>
          </cell>
          <cell r="CI7">
            <v>9459.5400000000009</v>
          </cell>
          <cell r="CJ7">
            <v>0</v>
          </cell>
          <cell r="CK7">
            <v>0</v>
          </cell>
          <cell r="CL7">
            <v>0</v>
          </cell>
        </row>
        <row r="8">
          <cell r="A8" t="str">
            <v>4205010104.101</v>
          </cell>
          <cell r="B8" t="str">
            <v>รายรับจากการขายอาคารและสิ่งปลูกสร้าง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141000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</row>
        <row r="9">
          <cell r="A9" t="str">
            <v>4205010110.101</v>
          </cell>
          <cell r="B9" t="str">
            <v>รายรับจากการขายครุภัณฑ์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35500</v>
          </cell>
          <cell r="P9">
            <v>0</v>
          </cell>
          <cell r="Q9">
            <v>0</v>
          </cell>
          <cell r="R9">
            <v>0</v>
          </cell>
          <cell r="S9">
            <v>15874.68</v>
          </cell>
          <cell r="T9">
            <v>0</v>
          </cell>
          <cell r="U9">
            <v>0</v>
          </cell>
          <cell r="V9">
            <v>0</v>
          </cell>
          <cell r="W9">
            <v>11600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</row>
        <row r="10">
          <cell r="A10" t="str">
            <v>4206010102.101</v>
          </cell>
          <cell r="B10" t="str">
            <v>รายได้เงินเหลือจ่ายปีเก่า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38337.42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105240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500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674954.36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</row>
        <row r="11">
          <cell r="A11" t="str">
            <v>4207010102.102</v>
          </cell>
          <cell r="B11" t="str">
            <v>รายได้แผ่นดิน-ค่าปรับอื่นจ่ายคืน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-3653.3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</row>
        <row r="12">
          <cell r="A12" t="str">
            <v>4301010102.101</v>
          </cell>
          <cell r="B12" t="str">
            <v>รายได้จากการจำหน่ายยาสมุนไพร -บุคคลภายนอก</v>
          </cell>
          <cell r="C12">
            <v>1354.77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381244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282416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500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2120</v>
          </cell>
          <cell r="BD12">
            <v>28917</v>
          </cell>
          <cell r="BE12">
            <v>0</v>
          </cell>
          <cell r="BF12">
            <v>0</v>
          </cell>
          <cell r="BG12">
            <v>120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33506.300000000003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5081</v>
          </cell>
          <cell r="BV12">
            <v>21905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600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</row>
        <row r="13">
          <cell r="A13" t="str">
            <v>4301010102.102</v>
          </cell>
          <cell r="B13" t="str">
            <v>รายได้จากการจำหน่ายสินค้าอื่น ๆ -บุคคลภายนอก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280559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1820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</row>
        <row r="14">
          <cell r="A14" t="str">
            <v>4301010102.103</v>
          </cell>
          <cell r="B14" t="str">
            <v>รายได้จากการจำหน่ายยาสมุนไพร -หน่วยงานภาครัฐ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603940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7425148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162167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</row>
        <row r="15">
          <cell r="A15" t="str">
            <v>4301010102.104</v>
          </cell>
          <cell r="B15" t="str">
            <v>รายได้จากการจำหน่ายสินค้าอื่น ๆ -หน่วยงานภาครัฐ</v>
          </cell>
          <cell r="C15">
            <v>282557.40999999997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4500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</row>
        <row r="16">
          <cell r="A16" t="str">
            <v>4301010102.105</v>
          </cell>
          <cell r="B16" t="str">
            <v>ส่วนเพิ่มมูลค่าจากการผลิตสินค้า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29075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1423160.38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</row>
        <row r="17">
          <cell r="A17" t="str">
            <v>4301020102.101</v>
          </cell>
          <cell r="B17" t="str">
            <v>รายได้ค่าสิ่งส่งตรวจ - บุคคลภายนอก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2210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15600</v>
          </cell>
          <cell r="V17">
            <v>0</v>
          </cell>
          <cell r="W17">
            <v>87600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58630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27150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2500150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3013937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424125</v>
          </cell>
          <cell r="BS17">
            <v>0</v>
          </cell>
          <cell r="BT17">
            <v>0</v>
          </cell>
          <cell r="BU17">
            <v>97385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165173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</row>
        <row r="18">
          <cell r="A18" t="str">
            <v>4301020102.102</v>
          </cell>
          <cell r="B18" t="str">
            <v>รายได้ค่าตรวจสุขภาพ - บุคคลภายนอก</v>
          </cell>
          <cell r="C18">
            <v>1117818</v>
          </cell>
          <cell r="D18">
            <v>0</v>
          </cell>
          <cell r="E18">
            <v>7000</v>
          </cell>
          <cell r="F18">
            <v>16540</v>
          </cell>
          <cell r="G18">
            <v>0</v>
          </cell>
          <cell r="H18">
            <v>0</v>
          </cell>
          <cell r="I18">
            <v>13680</v>
          </cell>
          <cell r="J18">
            <v>72135</v>
          </cell>
          <cell r="K18">
            <v>0</v>
          </cell>
          <cell r="L18">
            <v>0</v>
          </cell>
          <cell r="M18">
            <v>142070</v>
          </cell>
          <cell r="N18">
            <v>0</v>
          </cell>
          <cell r="O18">
            <v>239539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15200</v>
          </cell>
          <cell r="V18">
            <v>0</v>
          </cell>
          <cell r="W18">
            <v>25800</v>
          </cell>
          <cell r="X18">
            <v>2400</v>
          </cell>
          <cell r="Y18">
            <v>54530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1500</v>
          </cell>
          <cell r="AF18">
            <v>0</v>
          </cell>
          <cell r="AG18">
            <v>0</v>
          </cell>
          <cell r="AH18">
            <v>150</v>
          </cell>
          <cell r="AI18">
            <v>31820</v>
          </cell>
          <cell r="AJ18">
            <v>1000</v>
          </cell>
          <cell r="AK18">
            <v>705580</v>
          </cell>
          <cell r="AL18">
            <v>1000</v>
          </cell>
          <cell r="AM18">
            <v>0</v>
          </cell>
          <cell r="AN18">
            <v>12350</v>
          </cell>
          <cell r="AO18">
            <v>0</v>
          </cell>
          <cell r="AP18">
            <v>4160</v>
          </cell>
          <cell r="AQ18">
            <v>0</v>
          </cell>
          <cell r="AR18">
            <v>310398</v>
          </cell>
          <cell r="AS18">
            <v>1500</v>
          </cell>
          <cell r="AT18">
            <v>8000</v>
          </cell>
          <cell r="AU18">
            <v>0</v>
          </cell>
          <cell r="AV18">
            <v>44410</v>
          </cell>
          <cell r="AW18">
            <v>0</v>
          </cell>
          <cell r="AX18">
            <v>2000</v>
          </cell>
          <cell r="AY18">
            <v>0</v>
          </cell>
          <cell r="AZ18">
            <v>500</v>
          </cell>
          <cell r="BA18">
            <v>0</v>
          </cell>
          <cell r="BB18">
            <v>0</v>
          </cell>
          <cell r="BC18">
            <v>717430</v>
          </cell>
          <cell r="BD18">
            <v>180147</v>
          </cell>
          <cell r="BE18">
            <v>12230</v>
          </cell>
          <cell r="BF18">
            <v>0</v>
          </cell>
          <cell r="BG18">
            <v>453033.5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1000</v>
          </cell>
          <cell r="BN18">
            <v>1200</v>
          </cell>
          <cell r="BO18">
            <v>7000</v>
          </cell>
          <cell r="BP18">
            <v>28366</v>
          </cell>
          <cell r="BQ18">
            <v>1045</v>
          </cell>
          <cell r="BR18">
            <v>92360</v>
          </cell>
          <cell r="BS18">
            <v>23400</v>
          </cell>
          <cell r="BT18">
            <v>0</v>
          </cell>
          <cell r="BU18">
            <v>2800</v>
          </cell>
          <cell r="BV18">
            <v>0</v>
          </cell>
          <cell r="BW18">
            <v>0</v>
          </cell>
          <cell r="BX18">
            <v>79970</v>
          </cell>
          <cell r="BY18">
            <v>4400</v>
          </cell>
          <cell r="BZ18">
            <v>0</v>
          </cell>
          <cell r="CA18">
            <v>81439</v>
          </cell>
          <cell r="CB18">
            <v>0</v>
          </cell>
          <cell r="CC18">
            <v>104975</v>
          </cell>
          <cell r="CD18">
            <v>0</v>
          </cell>
          <cell r="CE18">
            <v>0</v>
          </cell>
          <cell r="CF18">
            <v>3480</v>
          </cell>
          <cell r="CG18">
            <v>37530</v>
          </cell>
          <cell r="CH18">
            <v>1500</v>
          </cell>
          <cell r="CI18">
            <v>0</v>
          </cell>
          <cell r="CJ18">
            <v>14240</v>
          </cell>
          <cell r="CK18">
            <v>0</v>
          </cell>
          <cell r="CL18">
            <v>0</v>
          </cell>
        </row>
        <row r="19">
          <cell r="A19" t="str">
            <v>4301020102.103</v>
          </cell>
          <cell r="B19" t="str">
            <v>รายได้ค่าสิ่งส่งตรวจ - หน่วยงานภาครัฐ</v>
          </cell>
          <cell r="C19">
            <v>3620030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1018505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200</v>
          </cell>
          <cell r="V19">
            <v>0</v>
          </cell>
          <cell r="W19">
            <v>6593274.6299999999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213660</v>
          </cell>
          <cell r="AI19">
            <v>0</v>
          </cell>
          <cell r="AJ19">
            <v>0</v>
          </cell>
          <cell r="AK19">
            <v>2052003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540</v>
          </cell>
          <cell r="AQ19">
            <v>1260</v>
          </cell>
          <cell r="AR19">
            <v>0</v>
          </cell>
          <cell r="AS19">
            <v>1400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955885</v>
          </cell>
          <cell r="BB19">
            <v>0</v>
          </cell>
          <cell r="BC19">
            <v>712410</v>
          </cell>
          <cell r="BD19">
            <v>1211161</v>
          </cell>
          <cell r="BE19">
            <v>0</v>
          </cell>
          <cell r="BF19">
            <v>0</v>
          </cell>
          <cell r="BG19">
            <v>424545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5908400</v>
          </cell>
          <cell r="BM19">
            <v>0</v>
          </cell>
          <cell r="BN19">
            <v>0</v>
          </cell>
          <cell r="BO19">
            <v>7590</v>
          </cell>
          <cell r="BP19">
            <v>0</v>
          </cell>
          <cell r="BQ19">
            <v>0</v>
          </cell>
          <cell r="BR19">
            <v>4715960</v>
          </cell>
          <cell r="BS19">
            <v>0</v>
          </cell>
          <cell r="BT19">
            <v>0</v>
          </cell>
          <cell r="BU19">
            <v>127960</v>
          </cell>
          <cell r="BV19">
            <v>0</v>
          </cell>
          <cell r="BW19">
            <v>0</v>
          </cell>
          <cell r="BX19">
            <v>295060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16500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</row>
        <row r="20">
          <cell r="A20" t="str">
            <v>4301020102.104</v>
          </cell>
          <cell r="B20" t="str">
            <v>รายได้ค่าตรวจสุขภาพ-หน่วยงานภาครัฐ</v>
          </cell>
          <cell r="C20">
            <v>967610</v>
          </cell>
          <cell r="D20">
            <v>0</v>
          </cell>
          <cell r="E20">
            <v>16200</v>
          </cell>
          <cell r="F20">
            <v>0</v>
          </cell>
          <cell r="G20">
            <v>0</v>
          </cell>
          <cell r="H20">
            <v>106710</v>
          </cell>
          <cell r="I20">
            <v>0</v>
          </cell>
          <cell r="J20">
            <v>120585</v>
          </cell>
          <cell r="K20">
            <v>0</v>
          </cell>
          <cell r="L20">
            <v>40710</v>
          </cell>
          <cell r="M20">
            <v>131030</v>
          </cell>
          <cell r="N20">
            <v>0</v>
          </cell>
          <cell r="O20">
            <v>370210</v>
          </cell>
          <cell r="P20">
            <v>3460</v>
          </cell>
          <cell r="Q20">
            <v>4560</v>
          </cell>
          <cell r="R20">
            <v>0</v>
          </cell>
          <cell r="S20">
            <v>117234</v>
          </cell>
          <cell r="T20">
            <v>0</v>
          </cell>
          <cell r="U20">
            <v>53035</v>
          </cell>
          <cell r="V20">
            <v>0</v>
          </cell>
          <cell r="W20">
            <v>2886417</v>
          </cell>
          <cell r="X20">
            <v>134384</v>
          </cell>
          <cell r="Y20">
            <v>98170</v>
          </cell>
          <cell r="Z20">
            <v>282489</v>
          </cell>
          <cell r="AA20">
            <v>0</v>
          </cell>
          <cell r="AB20">
            <v>110593</v>
          </cell>
          <cell r="AC20">
            <v>140603</v>
          </cell>
          <cell r="AD20">
            <v>99000</v>
          </cell>
          <cell r="AE20">
            <v>0</v>
          </cell>
          <cell r="AF20">
            <v>102489</v>
          </cell>
          <cell r="AG20">
            <v>1920</v>
          </cell>
          <cell r="AH20">
            <v>38419</v>
          </cell>
          <cell r="AI20">
            <v>0</v>
          </cell>
          <cell r="AJ20">
            <v>0</v>
          </cell>
          <cell r="AK20">
            <v>556510</v>
          </cell>
          <cell r="AL20">
            <v>0</v>
          </cell>
          <cell r="AM20">
            <v>92158</v>
          </cell>
          <cell r="AN20">
            <v>386217</v>
          </cell>
          <cell r="AO20">
            <v>40170</v>
          </cell>
          <cell r="AP20">
            <v>176450</v>
          </cell>
          <cell r="AQ20">
            <v>0</v>
          </cell>
          <cell r="AR20">
            <v>92190</v>
          </cell>
          <cell r="AS20">
            <v>0</v>
          </cell>
          <cell r="AT20">
            <v>250</v>
          </cell>
          <cell r="AU20">
            <v>55645</v>
          </cell>
          <cell r="AV20">
            <v>68943</v>
          </cell>
          <cell r="AW20">
            <v>0</v>
          </cell>
          <cell r="AX20">
            <v>94120</v>
          </cell>
          <cell r="AY20">
            <v>0</v>
          </cell>
          <cell r="AZ20">
            <v>0</v>
          </cell>
          <cell r="BA20">
            <v>397467</v>
          </cell>
          <cell r="BB20">
            <v>0</v>
          </cell>
          <cell r="BC20">
            <v>1936638</v>
          </cell>
          <cell r="BD20">
            <v>212740</v>
          </cell>
          <cell r="BE20">
            <v>37420</v>
          </cell>
          <cell r="BF20">
            <v>0</v>
          </cell>
          <cell r="BG20">
            <v>1030312.49</v>
          </cell>
          <cell r="BH20">
            <v>49250</v>
          </cell>
          <cell r="BI20">
            <v>0</v>
          </cell>
          <cell r="BJ20">
            <v>0</v>
          </cell>
          <cell r="BK20">
            <v>0</v>
          </cell>
          <cell r="BL20">
            <v>698066</v>
          </cell>
          <cell r="BM20">
            <v>0</v>
          </cell>
          <cell r="BN20">
            <v>0</v>
          </cell>
          <cell r="BO20">
            <v>123900</v>
          </cell>
          <cell r="BP20">
            <v>38566</v>
          </cell>
          <cell r="BQ20">
            <v>0</v>
          </cell>
          <cell r="BR20">
            <v>898770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12040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58110</v>
          </cell>
          <cell r="CD20">
            <v>14600</v>
          </cell>
          <cell r="CE20">
            <v>112630</v>
          </cell>
          <cell r="CF20">
            <v>0</v>
          </cell>
          <cell r="CG20">
            <v>64190</v>
          </cell>
          <cell r="CH20">
            <v>0</v>
          </cell>
          <cell r="CI20">
            <v>0</v>
          </cell>
          <cell r="CJ20">
            <v>94238</v>
          </cell>
          <cell r="CK20">
            <v>0</v>
          </cell>
          <cell r="CL20">
            <v>0</v>
          </cell>
        </row>
        <row r="21">
          <cell r="A21" t="str">
            <v>4301020102.105</v>
          </cell>
          <cell r="B21" t="str">
            <v>รายได้จากระบบปฏิบัติการฉุกเฉิน (EMS)</v>
          </cell>
          <cell r="C21">
            <v>1477432</v>
          </cell>
          <cell r="D21">
            <v>44350</v>
          </cell>
          <cell r="E21">
            <v>107400</v>
          </cell>
          <cell r="F21">
            <v>52350</v>
          </cell>
          <cell r="G21">
            <v>9950</v>
          </cell>
          <cell r="H21">
            <v>114600</v>
          </cell>
          <cell r="I21">
            <v>52200</v>
          </cell>
          <cell r="J21">
            <v>93150</v>
          </cell>
          <cell r="K21">
            <v>59050</v>
          </cell>
          <cell r="L21">
            <v>154950</v>
          </cell>
          <cell r="M21">
            <v>297790</v>
          </cell>
          <cell r="N21">
            <v>0</v>
          </cell>
          <cell r="O21">
            <v>233450</v>
          </cell>
          <cell r="P21">
            <v>217400</v>
          </cell>
          <cell r="Q21">
            <v>47000</v>
          </cell>
          <cell r="R21">
            <v>233910.53</v>
          </cell>
          <cell r="S21">
            <v>84200</v>
          </cell>
          <cell r="T21">
            <v>92700</v>
          </cell>
          <cell r="U21">
            <v>84950</v>
          </cell>
          <cell r="V21">
            <v>95400</v>
          </cell>
          <cell r="W21">
            <v>1182450</v>
          </cell>
          <cell r="X21">
            <v>85350</v>
          </cell>
          <cell r="Y21">
            <v>284700</v>
          </cell>
          <cell r="Z21">
            <v>171100</v>
          </cell>
          <cell r="AA21">
            <v>73650</v>
          </cell>
          <cell r="AB21">
            <v>81800</v>
          </cell>
          <cell r="AC21">
            <v>345650</v>
          </cell>
          <cell r="AD21">
            <v>456800</v>
          </cell>
          <cell r="AE21">
            <v>178050</v>
          </cell>
          <cell r="AF21">
            <v>150450</v>
          </cell>
          <cell r="AG21">
            <v>197450</v>
          </cell>
          <cell r="AH21">
            <v>253000</v>
          </cell>
          <cell r="AI21">
            <v>115883</v>
          </cell>
          <cell r="AJ21">
            <v>213150</v>
          </cell>
          <cell r="AK21">
            <v>695850</v>
          </cell>
          <cell r="AL21">
            <v>91950</v>
          </cell>
          <cell r="AM21">
            <v>78900</v>
          </cell>
          <cell r="AN21">
            <v>309550</v>
          </cell>
          <cell r="AO21">
            <v>301900</v>
          </cell>
          <cell r="AP21">
            <v>323400</v>
          </cell>
          <cell r="AQ21">
            <v>64300</v>
          </cell>
          <cell r="AR21">
            <v>554272</v>
          </cell>
          <cell r="AS21">
            <v>227650</v>
          </cell>
          <cell r="AT21">
            <v>492850</v>
          </cell>
          <cell r="AU21">
            <v>389100</v>
          </cell>
          <cell r="AV21">
            <v>379750</v>
          </cell>
          <cell r="AW21">
            <v>58350</v>
          </cell>
          <cell r="AX21">
            <v>107450</v>
          </cell>
          <cell r="AY21">
            <v>84950</v>
          </cell>
          <cell r="AZ21">
            <v>75700</v>
          </cell>
          <cell r="BA21">
            <v>551200</v>
          </cell>
          <cell r="BB21">
            <v>153300</v>
          </cell>
          <cell r="BC21">
            <v>1031050</v>
          </cell>
          <cell r="BD21">
            <v>263150</v>
          </cell>
          <cell r="BE21">
            <v>69900</v>
          </cell>
          <cell r="BF21">
            <v>24450</v>
          </cell>
          <cell r="BG21">
            <v>70200</v>
          </cell>
          <cell r="BH21">
            <v>59950</v>
          </cell>
          <cell r="BI21">
            <v>3350</v>
          </cell>
          <cell r="BJ21">
            <v>92000</v>
          </cell>
          <cell r="BK21">
            <v>56550</v>
          </cell>
          <cell r="BL21">
            <v>801705</v>
          </cell>
          <cell r="BM21">
            <v>310850</v>
          </cell>
          <cell r="BN21">
            <v>152250</v>
          </cell>
          <cell r="BO21">
            <v>198450</v>
          </cell>
          <cell r="BP21">
            <v>160450</v>
          </cell>
          <cell r="BQ21">
            <v>93450</v>
          </cell>
          <cell r="BR21">
            <v>1284800</v>
          </cell>
          <cell r="BS21">
            <v>131400</v>
          </cell>
          <cell r="BT21">
            <v>66500</v>
          </cell>
          <cell r="BU21">
            <v>264850</v>
          </cell>
          <cell r="BV21">
            <v>52750</v>
          </cell>
          <cell r="BW21">
            <v>157450</v>
          </cell>
          <cell r="BX21">
            <v>300850</v>
          </cell>
          <cell r="BY21">
            <v>169600</v>
          </cell>
          <cell r="BZ21">
            <v>122400</v>
          </cell>
          <cell r="CA21">
            <v>106950</v>
          </cell>
          <cell r="CB21">
            <v>78950</v>
          </cell>
          <cell r="CC21">
            <v>243050</v>
          </cell>
          <cell r="CD21">
            <v>131900</v>
          </cell>
          <cell r="CE21">
            <v>144450</v>
          </cell>
          <cell r="CF21">
            <v>109100</v>
          </cell>
          <cell r="CG21">
            <v>45550</v>
          </cell>
          <cell r="CH21">
            <v>118150</v>
          </cell>
          <cell r="CI21">
            <v>115200</v>
          </cell>
          <cell r="CJ21">
            <v>251750</v>
          </cell>
          <cell r="CK21">
            <v>24500</v>
          </cell>
          <cell r="CL21">
            <v>34950</v>
          </cell>
        </row>
        <row r="22">
          <cell r="A22" t="str">
            <v>4301020102.106</v>
          </cell>
          <cell r="B22" t="str">
            <v xml:space="preserve">รายได้สนับสนุนยาและอื่น ๆ </v>
          </cell>
          <cell r="C22">
            <v>16357720.66</v>
          </cell>
          <cell r="D22">
            <v>0</v>
          </cell>
          <cell r="E22">
            <v>0</v>
          </cell>
          <cell r="F22">
            <v>1335768.21</v>
          </cell>
          <cell r="G22">
            <v>1244767.69</v>
          </cell>
          <cell r="H22">
            <v>2180792.48</v>
          </cell>
          <cell r="I22">
            <v>0</v>
          </cell>
          <cell r="J22">
            <v>4346448.22</v>
          </cell>
          <cell r="K22">
            <v>0</v>
          </cell>
          <cell r="L22">
            <v>1945015.24</v>
          </cell>
          <cell r="M22">
            <v>3892826.08</v>
          </cell>
          <cell r="N22">
            <v>302039.3</v>
          </cell>
          <cell r="O22">
            <v>10568309.17</v>
          </cell>
          <cell r="P22">
            <v>524719.14</v>
          </cell>
          <cell r="Q22">
            <v>1107733.03</v>
          </cell>
          <cell r="R22">
            <v>3165279.8</v>
          </cell>
          <cell r="S22">
            <v>0</v>
          </cell>
          <cell r="T22">
            <v>840329.59</v>
          </cell>
          <cell r="U22">
            <v>1408471.48</v>
          </cell>
          <cell r="V22">
            <v>0</v>
          </cell>
          <cell r="W22">
            <v>45962825</v>
          </cell>
          <cell r="X22">
            <v>0</v>
          </cell>
          <cell r="Y22">
            <v>1307786.83</v>
          </cell>
          <cell r="Z22">
            <v>0</v>
          </cell>
          <cell r="AA22">
            <v>104798.64</v>
          </cell>
          <cell r="AB22">
            <v>461457.62</v>
          </cell>
          <cell r="AC22">
            <v>0</v>
          </cell>
          <cell r="AD22">
            <v>0</v>
          </cell>
          <cell r="AE22">
            <v>0</v>
          </cell>
          <cell r="AF22">
            <v>1050</v>
          </cell>
          <cell r="AG22">
            <v>85942.399999999994</v>
          </cell>
          <cell r="AH22">
            <v>1201477.3600000001</v>
          </cell>
          <cell r="AI22">
            <v>0</v>
          </cell>
          <cell r="AJ22">
            <v>496763.28</v>
          </cell>
          <cell r="AK22">
            <v>54770714.729999997</v>
          </cell>
          <cell r="AL22">
            <v>0</v>
          </cell>
          <cell r="AM22">
            <v>0</v>
          </cell>
          <cell r="AN22">
            <v>315077.34999999998</v>
          </cell>
          <cell r="AO22">
            <v>0</v>
          </cell>
          <cell r="AP22">
            <v>3599995.45</v>
          </cell>
          <cell r="AQ22">
            <v>613891.78</v>
          </cell>
          <cell r="AR22">
            <v>131440</v>
          </cell>
          <cell r="AS22">
            <v>465057.93</v>
          </cell>
          <cell r="AT22">
            <v>2027558.87</v>
          </cell>
          <cell r="AU22">
            <v>2262880.73</v>
          </cell>
          <cell r="AV22">
            <v>530454</v>
          </cell>
          <cell r="AW22">
            <v>4023</v>
          </cell>
          <cell r="AX22">
            <v>2022639.6</v>
          </cell>
          <cell r="AY22">
            <v>2229795.81</v>
          </cell>
          <cell r="AZ22">
            <v>1467413.86</v>
          </cell>
          <cell r="BA22">
            <v>8839373.0399999991</v>
          </cell>
          <cell r="BB22">
            <v>633054.53</v>
          </cell>
          <cell r="BC22">
            <v>31568520.57</v>
          </cell>
          <cell r="BD22">
            <v>4261504.74</v>
          </cell>
          <cell r="BE22">
            <v>1117055.68</v>
          </cell>
          <cell r="BF22">
            <v>0</v>
          </cell>
          <cell r="BG22">
            <v>1187552.0900000001</v>
          </cell>
          <cell r="BH22">
            <v>2043224.22</v>
          </cell>
          <cell r="BI22">
            <v>0</v>
          </cell>
          <cell r="BJ22">
            <v>0</v>
          </cell>
          <cell r="BK22">
            <v>36611</v>
          </cell>
          <cell r="BL22">
            <v>2689037.73</v>
          </cell>
          <cell r="BM22">
            <v>3862046.92</v>
          </cell>
          <cell r="BN22">
            <v>2342501.7200000002</v>
          </cell>
          <cell r="BO22">
            <v>1502700.6</v>
          </cell>
          <cell r="BP22">
            <v>1054226.26</v>
          </cell>
          <cell r="BQ22">
            <v>869709.45</v>
          </cell>
          <cell r="BR22">
            <v>68988953.349999994</v>
          </cell>
          <cell r="BS22">
            <v>1104327.53</v>
          </cell>
          <cell r="BT22">
            <v>0</v>
          </cell>
          <cell r="BU22">
            <v>8110750.4199999999</v>
          </cell>
          <cell r="BV22">
            <v>0</v>
          </cell>
          <cell r="BW22">
            <v>1239321.51</v>
          </cell>
          <cell r="BX22">
            <v>6314339.4500000002</v>
          </cell>
          <cell r="BY22">
            <v>0</v>
          </cell>
          <cell r="BZ22">
            <v>0</v>
          </cell>
          <cell r="CA22">
            <v>1243218.1499999999</v>
          </cell>
          <cell r="CB22">
            <v>2223033.0699999998</v>
          </cell>
          <cell r="CC22">
            <v>3253911.15</v>
          </cell>
          <cell r="CD22">
            <v>1887795.3</v>
          </cell>
          <cell r="CE22">
            <v>3055947.29</v>
          </cell>
          <cell r="CF22">
            <v>0</v>
          </cell>
          <cell r="CG22">
            <v>446819.15</v>
          </cell>
          <cell r="CH22">
            <v>0</v>
          </cell>
          <cell r="CI22">
            <v>965830.43</v>
          </cell>
          <cell r="CJ22">
            <v>0</v>
          </cell>
          <cell r="CK22">
            <v>0</v>
          </cell>
          <cell r="CL22">
            <v>0</v>
          </cell>
        </row>
        <row r="23">
          <cell r="A23" t="str">
            <v>4301020104.104</v>
          </cell>
          <cell r="B23" t="str">
            <v>รายได้ค่ารักษาเบิกต้นสังกัด OP</v>
          </cell>
          <cell r="C23">
            <v>69674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51673</v>
          </cell>
          <cell r="J23">
            <v>2712450</v>
          </cell>
          <cell r="K23">
            <v>48620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613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21973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13227</v>
          </cell>
          <cell r="AT23">
            <v>5810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299429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20690</v>
          </cell>
          <cell r="BP23">
            <v>0</v>
          </cell>
          <cell r="BQ23">
            <v>0</v>
          </cell>
          <cell r="BR23">
            <v>12911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3570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</row>
        <row r="24">
          <cell r="A24" t="str">
            <v>4301020104.105</v>
          </cell>
          <cell r="B24" t="str">
            <v>รายได้ค่ารักษาเบิกต้นสังกัด IP</v>
          </cell>
          <cell r="C24">
            <v>1422061</v>
          </cell>
          <cell r="D24">
            <v>7919</v>
          </cell>
          <cell r="E24">
            <v>46254</v>
          </cell>
          <cell r="F24">
            <v>42359</v>
          </cell>
          <cell r="G24">
            <v>0</v>
          </cell>
          <cell r="H24">
            <v>92070</v>
          </cell>
          <cell r="I24">
            <v>6342.48</v>
          </cell>
          <cell r="J24">
            <v>53005</v>
          </cell>
          <cell r="K24">
            <v>0</v>
          </cell>
          <cell r="L24">
            <v>91603</v>
          </cell>
          <cell r="M24">
            <v>255749</v>
          </cell>
          <cell r="N24">
            <v>0</v>
          </cell>
          <cell r="O24">
            <v>497171.75</v>
          </cell>
          <cell r="P24">
            <v>53294</v>
          </cell>
          <cell r="Q24">
            <v>10576</v>
          </cell>
          <cell r="R24">
            <v>447488</v>
          </cell>
          <cell r="S24">
            <v>0</v>
          </cell>
          <cell r="T24">
            <v>106751</v>
          </cell>
          <cell r="U24">
            <v>25444</v>
          </cell>
          <cell r="V24">
            <v>0</v>
          </cell>
          <cell r="W24">
            <v>1807789</v>
          </cell>
          <cell r="X24">
            <v>0</v>
          </cell>
          <cell r="Y24">
            <v>18416</v>
          </cell>
          <cell r="Z24">
            <v>2382</v>
          </cell>
          <cell r="AA24">
            <v>72645</v>
          </cell>
          <cell r="AB24">
            <v>36889</v>
          </cell>
          <cell r="AC24">
            <v>75162</v>
          </cell>
          <cell r="AD24">
            <v>145361</v>
          </cell>
          <cell r="AE24">
            <v>66728</v>
          </cell>
          <cell r="AF24">
            <v>15711</v>
          </cell>
          <cell r="AG24">
            <v>15915</v>
          </cell>
          <cell r="AH24">
            <v>41616</v>
          </cell>
          <cell r="AI24">
            <v>13480</v>
          </cell>
          <cell r="AJ24">
            <v>2245</v>
          </cell>
          <cell r="AK24">
            <v>5518256</v>
          </cell>
          <cell r="AL24">
            <v>20437</v>
          </cell>
          <cell r="AM24">
            <v>0</v>
          </cell>
          <cell r="AN24">
            <v>172201</v>
          </cell>
          <cell r="AO24">
            <v>286230</v>
          </cell>
          <cell r="AP24">
            <v>62253</v>
          </cell>
          <cell r="AQ24">
            <v>2043</v>
          </cell>
          <cell r="AR24">
            <v>280523</v>
          </cell>
          <cell r="AS24">
            <v>5132</v>
          </cell>
          <cell r="AT24">
            <v>93513</v>
          </cell>
          <cell r="AU24">
            <v>49032</v>
          </cell>
          <cell r="AV24">
            <v>24877</v>
          </cell>
          <cell r="AW24">
            <v>24558</v>
          </cell>
          <cell r="AX24">
            <v>130265</v>
          </cell>
          <cell r="AY24">
            <v>15797</v>
          </cell>
          <cell r="AZ24">
            <v>4715</v>
          </cell>
          <cell r="BA24">
            <v>529079</v>
          </cell>
          <cell r="BB24">
            <v>0</v>
          </cell>
          <cell r="BC24">
            <v>2103644</v>
          </cell>
          <cell r="BD24">
            <v>153489</v>
          </cell>
          <cell r="BE24">
            <v>10992.25</v>
          </cell>
          <cell r="BF24">
            <v>6240</v>
          </cell>
          <cell r="BG24">
            <v>1177044.8</v>
          </cell>
          <cell r="BH24">
            <v>15116.5</v>
          </cell>
          <cell r="BI24">
            <v>0</v>
          </cell>
          <cell r="BJ24">
            <v>0</v>
          </cell>
          <cell r="BK24">
            <v>0</v>
          </cell>
          <cell r="BL24">
            <v>1078472</v>
          </cell>
          <cell r="BM24">
            <v>14109</v>
          </cell>
          <cell r="BN24">
            <v>0</v>
          </cell>
          <cell r="BO24">
            <v>43525</v>
          </cell>
          <cell r="BP24">
            <v>0</v>
          </cell>
          <cell r="BQ24">
            <v>0</v>
          </cell>
          <cell r="BR24">
            <v>10513633</v>
          </cell>
          <cell r="BS24">
            <v>90610</v>
          </cell>
          <cell r="BT24">
            <v>3749</v>
          </cell>
          <cell r="BU24">
            <v>829781</v>
          </cell>
          <cell r="BV24">
            <v>0</v>
          </cell>
          <cell r="BW24">
            <v>17690</v>
          </cell>
          <cell r="BX24">
            <v>91812</v>
          </cell>
          <cell r="BY24">
            <v>15249.94</v>
          </cell>
          <cell r="BZ24">
            <v>14629</v>
          </cell>
          <cell r="CA24">
            <v>93949</v>
          </cell>
          <cell r="CB24">
            <v>49555</v>
          </cell>
          <cell r="CC24">
            <v>85427</v>
          </cell>
          <cell r="CD24">
            <v>59838</v>
          </cell>
          <cell r="CE24">
            <v>25210</v>
          </cell>
          <cell r="CF24">
            <v>9580</v>
          </cell>
          <cell r="CG24">
            <v>0</v>
          </cell>
          <cell r="CH24">
            <v>0</v>
          </cell>
          <cell r="CI24">
            <v>10423</v>
          </cell>
          <cell r="CJ24">
            <v>249302</v>
          </cell>
          <cell r="CK24">
            <v>0</v>
          </cell>
          <cell r="CL24">
            <v>0</v>
          </cell>
        </row>
        <row r="25">
          <cell r="A25" t="str">
            <v>4301020104.106</v>
          </cell>
          <cell r="B25" t="str">
            <v>รายได้ค่ารักษาชำระเงิน OP</v>
          </cell>
          <cell r="C25">
            <v>32302008</v>
          </cell>
          <cell r="D25">
            <v>1977156</v>
          </cell>
          <cell r="E25">
            <v>1343397</v>
          </cell>
          <cell r="F25">
            <v>2716496</v>
          </cell>
          <cell r="G25">
            <v>892377</v>
          </cell>
          <cell r="H25">
            <v>3317808</v>
          </cell>
          <cell r="I25">
            <v>829352.83</v>
          </cell>
          <cell r="J25">
            <v>4415404</v>
          </cell>
          <cell r="K25">
            <v>722413</v>
          </cell>
          <cell r="L25">
            <v>1086919</v>
          </cell>
          <cell r="M25">
            <v>11240136.48</v>
          </cell>
          <cell r="N25">
            <v>33167</v>
          </cell>
          <cell r="O25">
            <v>15516752.25</v>
          </cell>
          <cell r="P25">
            <v>2391524</v>
          </cell>
          <cell r="Q25">
            <v>2373827.1</v>
          </cell>
          <cell r="R25">
            <v>3882390.5</v>
          </cell>
          <cell r="S25">
            <v>2165337</v>
          </cell>
          <cell r="T25">
            <v>3502209</v>
          </cell>
          <cell r="U25">
            <v>1583158.5</v>
          </cell>
          <cell r="V25">
            <v>1206916.24</v>
          </cell>
          <cell r="W25">
            <v>20827796.16</v>
          </cell>
          <cell r="X25">
            <v>1142115</v>
          </cell>
          <cell r="Y25">
            <v>4159984.26</v>
          </cell>
          <cell r="Z25">
            <v>2643689</v>
          </cell>
          <cell r="AA25">
            <v>920313.5</v>
          </cell>
          <cell r="AB25">
            <v>1331317.5</v>
          </cell>
          <cell r="AC25">
            <v>5574799.2000000002</v>
          </cell>
          <cell r="AD25">
            <v>6927669</v>
          </cell>
          <cell r="AE25">
            <v>1489282.64</v>
          </cell>
          <cell r="AF25">
            <v>949526</v>
          </cell>
          <cell r="AG25">
            <v>1029779</v>
          </cell>
          <cell r="AH25">
            <v>5369000.9199999999</v>
          </cell>
          <cell r="AI25">
            <v>1221876.25</v>
          </cell>
          <cell r="AJ25">
            <v>1803994.75</v>
          </cell>
          <cell r="AK25">
            <v>39360732</v>
          </cell>
          <cell r="AL25">
            <v>1504348</v>
          </cell>
          <cell r="AM25">
            <v>849556.47999999998</v>
          </cell>
          <cell r="AN25">
            <v>3436923</v>
          </cell>
          <cell r="AO25">
            <v>2907703</v>
          </cell>
          <cell r="AP25">
            <v>1399503</v>
          </cell>
          <cell r="AQ25">
            <v>475110</v>
          </cell>
          <cell r="AR25">
            <v>8137226</v>
          </cell>
          <cell r="AS25">
            <v>1619912</v>
          </cell>
          <cell r="AT25">
            <v>2916008.23</v>
          </cell>
          <cell r="AU25">
            <v>2167817</v>
          </cell>
          <cell r="AV25">
            <v>1056041</v>
          </cell>
          <cell r="AW25">
            <v>706259</v>
          </cell>
          <cell r="AX25">
            <v>1418027.25</v>
          </cell>
          <cell r="AY25">
            <v>1300735</v>
          </cell>
          <cell r="AZ25">
            <v>716617</v>
          </cell>
          <cell r="BA25">
            <v>12890238.5</v>
          </cell>
          <cell r="BB25">
            <v>1473050</v>
          </cell>
          <cell r="BC25">
            <v>35303988.299999997</v>
          </cell>
          <cell r="BD25">
            <v>5263503</v>
          </cell>
          <cell r="BE25">
            <v>1625024.5</v>
          </cell>
          <cell r="BF25">
            <v>2296705</v>
          </cell>
          <cell r="BG25">
            <v>30860615.129999999</v>
          </cell>
          <cell r="BH25">
            <v>819855.55</v>
          </cell>
          <cell r="BI25">
            <v>539571</v>
          </cell>
          <cell r="BJ25">
            <v>1370893</v>
          </cell>
          <cell r="BK25">
            <v>1514570</v>
          </cell>
          <cell r="BL25">
            <v>13778185.939999999</v>
          </cell>
          <cell r="BM25">
            <v>3669847</v>
          </cell>
          <cell r="BN25">
            <v>1542304.25</v>
          </cell>
          <cell r="BO25">
            <v>3714383.47</v>
          </cell>
          <cell r="BP25">
            <v>1544039</v>
          </cell>
          <cell r="BQ25">
            <v>3326053</v>
          </cell>
          <cell r="BR25">
            <v>45099895.549999997</v>
          </cell>
          <cell r="BS25">
            <v>2979228.25</v>
          </cell>
          <cell r="BT25">
            <v>2398370</v>
          </cell>
          <cell r="BU25">
            <v>9261401.5800000001</v>
          </cell>
          <cell r="BV25">
            <v>589414</v>
          </cell>
          <cell r="BW25">
            <v>2143766</v>
          </cell>
          <cell r="BX25">
            <v>6085195.25</v>
          </cell>
          <cell r="BY25">
            <v>1104400</v>
          </cell>
          <cell r="BZ25">
            <v>1667381</v>
          </cell>
          <cell r="CA25">
            <v>1354098</v>
          </cell>
          <cell r="CB25">
            <v>1889097.5</v>
          </cell>
          <cell r="CC25">
            <v>7693360.75</v>
          </cell>
          <cell r="CD25">
            <v>2484148</v>
          </cell>
          <cell r="CE25">
            <v>4713533</v>
          </cell>
          <cell r="CF25">
            <v>940860</v>
          </cell>
          <cell r="CG25">
            <v>1099532</v>
          </cell>
          <cell r="CH25">
            <v>626314</v>
          </cell>
          <cell r="CI25">
            <v>1192018</v>
          </cell>
          <cell r="CJ25">
            <v>7959432.5</v>
          </cell>
          <cell r="CK25">
            <v>556946</v>
          </cell>
          <cell r="CL25">
            <v>797957</v>
          </cell>
        </row>
        <row r="26">
          <cell r="A26" t="str">
            <v>4301020104.107</v>
          </cell>
          <cell r="B26" t="str">
            <v>รายได้ค่ารักษาชำระเงิน IP</v>
          </cell>
          <cell r="C26">
            <v>50035207</v>
          </cell>
          <cell r="D26">
            <v>895767</v>
          </cell>
          <cell r="E26">
            <v>828682</v>
          </cell>
          <cell r="F26">
            <v>2204794</v>
          </cell>
          <cell r="G26">
            <v>256084</v>
          </cell>
          <cell r="H26">
            <v>604729</v>
          </cell>
          <cell r="I26">
            <v>244176.38</v>
          </cell>
          <cell r="J26">
            <v>3101037</v>
          </cell>
          <cell r="K26">
            <v>45669</v>
          </cell>
          <cell r="L26">
            <v>430116</v>
          </cell>
          <cell r="M26">
            <v>7454455</v>
          </cell>
          <cell r="N26">
            <v>0</v>
          </cell>
          <cell r="O26">
            <v>20244723</v>
          </cell>
          <cell r="P26">
            <v>1249542</v>
          </cell>
          <cell r="Q26">
            <v>1054215</v>
          </cell>
          <cell r="R26">
            <v>4784914</v>
          </cell>
          <cell r="S26">
            <v>1503123</v>
          </cell>
          <cell r="T26">
            <v>4644419</v>
          </cell>
          <cell r="U26">
            <v>609249</v>
          </cell>
          <cell r="V26">
            <v>607513.98</v>
          </cell>
          <cell r="W26">
            <v>57904393.659999996</v>
          </cell>
          <cell r="X26">
            <v>368022</v>
          </cell>
          <cell r="Y26">
            <v>3541330</v>
          </cell>
          <cell r="Z26">
            <v>1907599</v>
          </cell>
          <cell r="AA26">
            <v>285269</v>
          </cell>
          <cell r="AB26">
            <v>567642</v>
          </cell>
          <cell r="AC26">
            <v>5528452</v>
          </cell>
          <cell r="AD26">
            <v>2870785</v>
          </cell>
          <cell r="AE26">
            <v>539983</v>
          </cell>
          <cell r="AF26">
            <v>327990</v>
          </cell>
          <cell r="AG26">
            <v>679662</v>
          </cell>
          <cell r="AH26">
            <v>5320466</v>
          </cell>
          <cell r="AI26">
            <v>664530</v>
          </cell>
          <cell r="AJ26">
            <v>466874</v>
          </cell>
          <cell r="AK26">
            <v>142883781.5</v>
          </cell>
          <cell r="AL26">
            <v>528549</v>
          </cell>
          <cell r="AM26">
            <v>604564.5</v>
          </cell>
          <cell r="AN26">
            <v>2720893</v>
          </cell>
          <cell r="AO26">
            <v>9333640</v>
          </cell>
          <cell r="AP26">
            <v>424937</v>
          </cell>
          <cell r="AQ26">
            <v>90349</v>
          </cell>
          <cell r="AR26">
            <v>9524077</v>
          </cell>
          <cell r="AS26">
            <v>429666</v>
          </cell>
          <cell r="AT26">
            <v>3454686</v>
          </cell>
          <cell r="AU26">
            <v>2822186</v>
          </cell>
          <cell r="AV26">
            <v>699558</v>
          </cell>
          <cell r="AW26">
            <v>435293</v>
          </cell>
          <cell r="AX26">
            <v>849843</v>
          </cell>
          <cell r="AY26">
            <v>454657</v>
          </cell>
          <cell r="AZ26">
            <v>351082</v>
          </cell>
          <cell r="BA26">
            <v>12949327</v>
          </cell>
          <cell r="BB26">
            <v>586427</v>
          </cell>
          <cell r="BC26">
            <v>60802715.420000002</v>
          </cell>
          <cell r="BD26">
            <v>4860349.9400000004</v>
          </cell>
          <cell r="BE26">
            <v>482930</v>
          </cell>
          <cell r="BF26">
            <v>1224365</v>
          </cell>
          <cell r="BG26">
            <v>49567269.880000003</v>
          </cell>
          <cell r="BH26">
            <v>267804</v>
          </cell>
          <cell r="BI26">
            <v>0</v>
          </cell>
          <cell r="BJ26">
            <v>164101</v>
          </cell>
          <cell r="BK26">
            <v>0</v>
          </cell>
          <cell r="BL26">
            <v>33432657</v>
          </cell>
          <cell r="BM26">
            <v>543459</v>
          </cell>
          <cell r="BN26">
            <v>290890</v>
          </cell>
          <cell r="BO26">
            <v>1653825.3</v>
          </cell>
          <cell r="BP26">
            <v>586753</v>
          </cell>
          <cell r="BQ26">
            <v>451032</v>
          </cell>
          <cell r="BR26">
            <v>99464939</v>
          </cell>
          <cell r="BS26">
            <v>844348</v>
          </cell>
          <cell r="BT26">
            <v>878519</v>
          </cell>
          <cell r="BU26">
            <v>7752089</v>
          </cell>
          <cell r="BV26">
            <v>10764</v>
          </cell>
          <cell r="BW26">
            <v>82055</v>
          </cell>
          <cell r="BX26">
            <v>3188598</v>
          </cell>
          <cell r="BY26">
            <v>392754</v>
          </cell>
          <cell r="BZ26">
            <v>342404</v>
          </cell>
          <cell r="CA26">
            <v>334138</v>
          </cell>
          <cell r="CB26">
            <v>1094372</v>
          </cell>
          <cell r="CC26">
            <v>3391454</v>
          </cell>
          <cell r="CD26">
            <v>2575348.9</v>
          </cell>
          <cell r="CE26">
            <v>3412091</v>
          </cell>
          <cell r="CF26">
            <v>663623</v>
          </cell>
          <cell r="CG26">
            <v>145453</v>
          </cell>
          <cell r="CH26">
            <v>448856</v>
          </cell>
          <cell r="CI26">
            <v>150600</v>
          </cell>
          <cell r="CJ26">
            <v>3136441</v>
          </cell>
          <cell r="CK26">
            <v>69631</v>
          </cell>
          <cell r="CL26">
            <v>14941</v>
          </cell>
        </row>
        <row r="27">
          <cell r="A27" t="str">
            <v>4301020104.401</v>
          </cell>
          <cell r="B27" t="str">
            <v>รายได้ค่ารักษาเบิกจ่ายตรงกรมบัญชีกลาง OP</v>
          </cell>
          <cell r="C27">
            <v>64973485</v>
          </cell>
          <cell r="D27">
            <v>9348908.3599999994</v>
          </cell>
          <cell r="E27">
            <v>3613667.5</v>
          </cell>
          <cell r="F27">
            <v>2674648</v>
          </cell>
          <cell r="G27">
            <v>1062952</v>
          </cell>
          <cell r="H27">
            <v>12150186</v>
          </cell>
          <cell r="I27">
            <v>2435057.64</v>
          </cell>
          <cell r="J27">
            <v>10848367.949999999</v>
          </cell>
          <cell r="K27">
            <v>2733541</v>
          </cell>
          <cell r="L27">
            <v>1761038.24</v>
          </cell>
          <cell r="M27">
            <v>18322668.829999998</v>
          </cell>
          <cell r="N27">
            <v>0</v>
          </cell>
          <cell r="O27">
            <v>27278596</v>
          </cell>
          <cell r="P27">
            <v>3449457.55</v>
          </cell>
          <cell r="Q27">
            <v>2384415.2999999998</v>
          </cell>
          <cell r="R27">
            <v>11021973</v>
          </cell>
          <cell r="S27">
            <v>4071017</v>
          </cell>
          <cell r="T27">
            <v>5373340</v>
          </cell>
          <cell r="U27">
            <v>3060373</v>
          </cell>
          <cell r="V27">
            <v>1212004.76</v>
          </cell>
          <cell r="W27">
            <v>70111467</v>
          </cell>
          <cell r="X27">
            <v>1079524</v>
          </cell>
          <cell r="Y27">
            <v>5354107.75</v>
          </cell>
          <cell r="Z27">
            <v>2136221</v>
          </cell>
          <cell r="AA27">
            <v>1617467</v>
          </cell>
          <cell r="AB27">
            <v>2577730.5</v>
          </cell>
          <cell r="AC27">
            <v>3953287.5</v>
          </cell>
          <cell r="AD27">
            <v>10213199.199999999</v>
          </cell>
          <cell r="AE27">
            <v>3039386.11</v>
          </cell>
          <cell r="AF27">
            <v>1930725</v>
          </cell>
          <cell r="AG27">
            <v>1960694</v>
          </cell>
          <cell r="AH27">
            <v>8332144</v>
          </cell>
          <cell r="AI27">
            <v>2095722</v>
          </cell>
          <cell r="AJ27">
            <v>1583376.75</v>
          </cell>
          <cell r="AK27">
            <v>218422368.59999999</v>
          </cell>
          <cell r="AL27">
            <v>2214753</v>
          </cell>
          <cell r="AM27">
            <v>2109997.5</v>
          </cell>
          <cell r="AN27">
            <v>7653909</v>
          </cell>
          <cell r="AO27">
            <v>8555746</v>
          </cell>
          <cell r="AP27">
            <v>5414663</v>
          </cell>
          <cell r="AQ27">
            <v>1186308</v>
          </cell>
          <cell r="AR27">
            <v>30486529.75</v>
          </cell>
          <cell r="AS27">
            <v>3325980.5</v>
          </cell>
          <cell r="AT27">
            <v>21139480</v>
          </cell>
          <cell r="AU27">
            <v>6730253</v>
          </cell>
          <cell r="AV27">
            <v>1789416</v>
          </cell>
          <cell r="AW27">
            <v>1327080.5</v>
          </cell>
          <cell r="AX27">
            <v>4592639.4400000004</v>
          </cell>
          <cell r="AY27">
            <v>2764886</v>
          </cell>
          <cell r="AZ27">
            <v>2116080</v>
          </cell>
          <cell r="BA27">
            <v>43390916</v>
          </cell>
          <cell r="BB27">
            <v>1954877.26</v>
          </cell>
          <cell r="BC27">
            <v>88650279</v>
          </cell>
          <cell r="BD27">
            <v>9230252</v>
          </cell>
          <cell r="BE27">
            <v>2965201.75</v>
          </cell>
          <cell r="BF27">
            <v>2070226</v>
          </cell>
          <cell r="BG27">
            <v>43547547.170000002</v>
          </cell>
          <cell r="BH27">
            <v>892437</v>
          </cell>
          <cell r="BI27">
            <v>612966</v>
          </cell>
          <cell r="BJ27">
            <v>742635.85</v>
          </cell>
          <cell r="BK27">
            <v>781705</v>
          </cell>
          <cell r="BL27">
            <v>44493282</v>
          </cell>
          <cell r="BM27">
            <v>6053035</v>
          </cell>
          <cell r="BN27">
            <v>3421531</v>
          </cell>
          <cell r="BO27">
            <v>5874070</v>
          </cell>
          <cell r="BP27">
            <v>2791178.51</v>
          </cell>
          <cell r="BQ27">
            <v>1988776</v>
          </cell>
          <cell r="BR27">
            <v>268917459</v>
          </cell>
          <cell r="BS27">
            <v>4184425.25</v>
          </cell>
          <cell r="BT27">
            <v>3013592.72</v>
          </cell>
          <cell r="BU27">
            <v>31863852.48</v>
          </cell>
          <cell r="BV27">
            <v>1077311</v>
          </cell>
          <cell r="BW27">
            <v>2858526</v>
          </cell>
          <cell r="BX27">
            <v>19978691.75</v>
          </cell>
          <cell r="BY27">
            <v>2662702.89</v>
          </cell>
          <cell r="BZ27">
            <v>2110813.85</v>
          </cell>
          <cell r="CA27">
            <v>3824714</v>
          </cell>
          <cell r="CB27">
            <v>3397516.75</v>
          </cell>
          <cell r="CC27">
            <v>12941554.25</v>
          </cell>
          <cell r="CD27">
            <v>2715401.4</v>
          </cell>
          <cell r="CE27">
            <v>7510011.5</v>
          </cell>
          <cell r="CF27">
            <v>2492688.5</v>
          </cell>
          <cell r="CG27">
            <v>1940293</v>
          </cell>
          <cell r="CH27">
            <v>1089978.5</v>
          </cell>
          <cell r="CI27">
            <v>1777923</v>
          </cell>
          <cell r="CJ27">
            <v>15440579.5</v>
          </cell>
          <cell r="CK27">
            <v>777575</v>
          </cell>
          <cell r="CL27">
            <v>629254.39</v>
          </cell>
        </row>
        <row r="28">
          <cell r="A28" t="str">
            <v>4301020104.402</v>
          </cell>
          <cell r="B28" t="str">
            <v>รายได้ค่ารักษาเบิกจ่ายตรงกรมบัญชีกลาง IP</v>
          </cell>
          <cell r="C28">
            <v>31717518.93</v>
          </cell>
          <cell r="D28">
            <v>513395</v>
          </cell>
          <cell r="E28">
            <v>1267882.95</v>
          </cell>
          <cell r="F28">
            <v>943408</v>
          </cell>
          <cell r="G28">
            <v>220633</v>
          </cell>
          <cell r="H28">
            <v>2862447.83</v>
          </cell>
          <cell r="I28">
            <v>1040409.18</v>
          </cell>
          <cell r="J28">
            <v>2789527.71</v>
          </cell>
          <cell r="K28">
            <v>727558</v>
          </cell>
          <cell r="L28">
            <v>641033.48</v>
          </cell>
          <cell r="M28">
            <v>8240945</v>
          </cell>
          <cell r="N28">
            <v>0</v>
          </cell>
          <cell r="O28">
            <v>14814964.5</v>
          </cell>
          <cell r="P28">
            <v>1623230</v>
          </cell>
          <cell r="Q28">
            <v>1465181.92</v>
          </cell>
          <cell r="R28">
            <v>6472442.4199999999</v>
          </cell>
          <cell r="S28">
            <v>943402.11</v>
          </cell>
          <cell r="T28">
            <v>1813231</v>
          </cell>
          <cell r="U28">
            <v>1778732</v>
          </cell>
          <cell r="V28">
            <v>430087.22</v>
          </cell>
          <cell r="W28">
            <v>61919053.710000001</v>
          </cell>
          <cell r="X28">
            <v>833159</v>
          </cell>
          <cell r="Y28">
            <v>2300348</v>
          </cell>
          <cell r="Z28">
            <v>1231002</v>
          </cell>
          <cell r="AA28">
            <v>647901</v>
          </cell>
          <cell r="AB28">
            <v>545499</v>
          </cell>
          <cell r="AC28">
            <v>2302801</v>
          </cell>
          <cell r="AD28">
            <v>4294563</v>
          </cell>
          <cell r="AE28">
            <v>1416782</v>
          </cell>
          <cell r="AF28">
            <v>962522</v>
          </cell>
          <cell r="AG28">
            <v>620986</v>
          </cell>
          <cell r="AH28">
            <v>3311461</v>
          </cell>
          <cell r="AI28">
            <v>867503</v>
          </cell>
          <cell r="AJ28">
            <v>557981.86</v>
          </cell>
          <cell r="AK28">
            <v>131826976.5</v>
          </cell>
          <cell r="AL28">
            <v>748524</v>
          </cell>
          <cell r="AM28">
            <v>903316.5</v>
          </cell>
          <cell r="AN28">
            <v>9075399.3399999999</v>
          </cell>
          <cell r="AO28">
            <v>4898455.96</v>
          </cell>
          <cell r="AP28">
            <v>1881609</v>
          </cell>
          <cell r="AQ28">
            <v>307081.05</v>
          </cell>
          <cell r="AR28">
            <v>12743474</v>
          </cell>
          <cell r="AS28">
            <v>1144820</v>
          </cell>
          <cell r="AT28">
            <v>2380584.09</v>
          </cell>
          <cell r="AU28">
            <v>4597407</v>
          </cell>
          <cell r="AV28">
            <v>1020207</v>
          </cell>
          <cell r="AW28">
            <v>999041</v>
          </cell>
          <cell r="AX28">
            <v>2166384.39</v>
          </cell>
          <cell r="AY28">
            <v>605323</v>
          </cell>
          <cell r="AZ28">
            <v>792285.7</v>
          </cell>
          <cell r="BA28">
            <v>15463921</v>
          </cell>
          <cell r="BB28">
            <v>1776212.8</v>
          </cell>
          <cell r="BC28">
            <v>58900411</v>
          </cell>
          <cell r="BD28">
            <v>4055181</v>
          </cell>
          <cell r="BE28">
            <v>634476.61</v>
          </cell>
          <cell r="BF28">
            <v>615254</v>
          </cell>
          <cell r="BG28">
            <v>34872369.899999999</v>
          </cell>
          <cell r="BH28">
            <v>315118</v>
          </cell>
          <cell r="BI28">
            <v>0</v>
          </cell>
          <cell r="BJ28">
            <v>267339</v>
          </cell>
          <cell r="BK28">
            <v>0</v>
          </cell>
          <cell r="BL28">
            <v>27757867</v>
          </cell>
          <cell r="BM28">
            <v>1807794.81</v>
          </cell>
          <cell r="BN28">
            <v>1116963.71</v>
          </cell>
          <cell r="BO28">
            <v>2708402.36</v>
          </cell>
          <cell r="BP28">
            <v>1165919</v>
          </cell>
          <cell r="BQ28">
            <v>1492598.35</v>
          </cell>
          <cell r="BR28">
            <v>218488425.87</v>
          </cell>
          <cell r="BS28">
            <v>2235840.12</v>
          </cell>
          <cell r="BT28">
            <v>2397330.04</v>
          </cell>
          <cell r="BU28">
            <v>13434131.779999999</v>
          </cell>
          <cell r="BV28">
            <v>102968</v>
          </cell>
          <cell r="BW28">
            <v>1044957</v>
          </cell>
          <cell r="BX28">
            <v>4530061.25</v>
          </cell>
          <cell r="BY28">
            <v>775791.5</v>
          </cell>
          <cell r="BZ28">
            <v>506692.09</v>
          </cell>
          <cell r="CA28">
            <v>1530153</v>
          </cell>
          <cell r="CB28">
            <v>2178481</v>
          </cell>
          <cell r="CC28">
            <v>3622239</v>
          </cell>
          <cell r="CD28">
            <v>1773479</v>
          </cell>
          <cell r="CE28">
            <v>3582300.5</v>
          </cell>
          <cell r="CF28">
            <v>1038001.3</v>
          </cell>
          <cell r="CG28">
            <v>784370</v>
          </cell>
          <cell r="CH28">
            <v>607690</v>
          </cell>
          <cell r="CI28">
            <v>1085003.7</v>
          </cell>
          <cell r="CJ28">
            <v>4820285.5</v>
          </cell>
          <cell r="CK28">
            <v>98457.31</v>
          </cell>
          <cell r="CL28">
            <v>87140</v>
          </cell>
        </row>
        <row r="29">
          <cell r="A29" t="str">
            <v>4301020104.405</v>
          </cell>
          <cell r="B29" t="str">
            <v>ส่วนต่างค่ารักษาที่สูงกว่าข้อตกลงในการจ่ายตาม DRG -เบิกจ่ายตรงกรมบัญชีกลาง</v>
          </cell>
          <cell r="C29">
            <v>-5920252.4800000004</v>
          </cell>
          <cell r="D29">
            <v>-18062.48</v>
          </cell>
          <cell r="E29">
            <v>-23875.7</v>
          </cell>
          <cell r="F29">
            <v>0</v>
          </cell>
          <cell r="G29">
            <v>-16838.490000000002</v>
          </cell>
          <cell r="H29">
            <v>-383152.25</v>
          </cell>
          <cell r="I29">
            <v>-758157.17</v>
          </cell>
          <cell r="J29">
            <v>-486678.32</v>
          </cell>
          <cell r="K29">
            <v>0</v>
          </cell>
          <cell r="L29">
            <v>-83117.25</v>
          </cell>
          <cell r="M29">
            <v>-2713155.83</v>
          </cell>
          <cell r="N29">
            <v>0</v>
          </cell>
          <cell r="O29">
            <v>-2598285.2599999998</v>
          </cell>
          <cell r="P29">
            <v>-404695.37</v>
          </cell>
          <cell r="Q29">
            <v>-271317.3</v>
          </cell>
          <cell r="R29">
            <v>-1729854.71</v>
          </cell>
          <cell r="S29">
            <v>-158699.17000000001</v>
          </cell>
          <cell r="T29">
            <v>-353952.45</v>
          </cell>
          <cell r="U29">
            <v>-254225.49</v>
          </cell>
          <cell r="V29">
            <v>-106029.42</v>
          </cell>
          <cell r="W29">
            <v>-5733189.0999999996</v>
          </cell>
          <cell r="X29">
            <v>-227948.65</v>
          </cell>
          <cell r="Y29">
            <v>-415489.76</v>
          </cell>
          <cell r="Z29">
            <v>-322057.15999999997</v>
          </cell>
          <cell r="AA29">
            <v>-149006.5</v>
          </cell>
          <cell r="AB29">
            <v>-42922.52</v>
          </cell>
          <cell r="AC29">
            <v>-309682.26</v>
          </cell>
          <cell r="AD29">
            <v>-482719.59</v>
          </cell>
          <cell r="AE29">
            <v>-475661.43</v>
          </cell>
          <cell r="AF29">
            <v>-156983.29999999999</v>
          </cell>
          <cell r="AG29">
            <v>-57569.03</v>
          </cell>
          <cell r="AH29">
            <v>-330156.52</v>
          </cell>
          <cell r="AI29">
            <v>-287880.09999999998</v>
          </cell>
          <cell r="AJ29">
            <v>-50013.23</v>
          </cell>
          <cell r="AK29">
            <v>-37999808.520000003</v>
          </cell>
          <cell r="AL29">
            <v>-95145.47</v>
          </cell>
          <cell r="AM29">
            <v>-103076.83</v>
          </cell>
          <cell r="AN29">
            <v>-3068962.41</v>
          </cell>
          <cell r="AO29">
            <v>-847435.08</v>
          </cell>
          <cell r="AP29">
            <v>-238637.3</v>
          </cell>
          <cell r="AQ29">
            <v>-30071.94</v>
          </cell>
          <cell r="AR29">
            <v>-2606881.7999999998</v>
          </cell>
          <cell r="AS29">
            <v>-133855.87</v>
          </cell>
          <cell r="AT29">
            <v>-557806.07999999996</v>
          </cell>
          <cell r="AU29">
            <v>-582146.42000000004</v>
          </cell>
          <cell r="AV29">
            <v>-137855.24</v>
          </cell>
          <cell r="AW29">
            <v>-207967.06</v>
          </cell>
          <cell r="AX29">
            <v>-341736.39</v>
          </cell>
          <cell r="AY29">
            <v>-98754.6</v>
          </cell>
          <cell r="AZ29">
            <v>-73443.789999999994</v>
          </cell>
          <cell r="BA29">
            <v>-2474194.92</v>
          </cell>
          <cell r="BB29">
            <v>-378546.45</v>
          </cell>
          <cell r="BC29">
            <v>-12514667.25</v>
          </cell>
          <cell r="BD29">
            <v>-521352.28</v>
          </cell>
          <cell r="BE29">
            <v>-33119.879999999997</v>
          </cell>
          <cell r="BF29">
            <v>-10240</v>
          </cell>
          <cell r="BG29">
            <v>-5143205.17</v>
          </cell>
          <cell r="BH29">
            <v>-41627.360000000001</v>
          </cell>
          <cell r="BI29">
            <v>0</v>
          </cell>
          <cell r="BJ29">
            <v>-113962.78</v>
          </cell>
          <cell r="BK29">
            <v>0</v>
          </cell>
          <cell r="BL29">
            <v>-7104449.7000000002</v>
          </cell>
          <cell r="BM29">
            <v>-263205.74</v>
          </cell>
          <cell r="BN29">
            <v>-273224.36</v>
          </cell>
          <cell r="BO29">
            <v>-360609.09</v>
          </cell>
          <cell r="BP29">
            <v>-377697.96</v>
          </cell>
          <cell r="BQ29">
            <v>-184435.02</v>
          </cell>
          <cell r="BR29">
            <v>-34826325.109999999</v>
          </cell>
          <cell r="BS29">
            <v>-556838.04</v>
          </cell>
          <cell r="BT29">
            <v>-406929.89</v>
          </cell>
          <cell r="BU29">
            <v>-2836756.48</v>
          </cell>
          <cell r="BV29">
            <v>-7449.27</v>
          </cell>
          <cell r="BW29">
            <v>-94646.52</v>
          </cell>
          <cell r="BX29">
            <v>-1204989.48</v>
          </cell>
          <cell r="BY29">
            <v>-66253.73</v>
          </cell>
          <cell r="BZ29">
            <v>-93506.53</v>
          </cell>
          <cell r="CA29">
            <v>-320377.65999999997</v>
          </cell>
          <cell r="CB29">
            <v>-263067.53999999998</v>
          </cell>
          <cell r="CC29">
            <v>-703816.76</v>
          </cell>
          <cell r="CD29">
            <v>-223359.37</v>
          </cell>
          <cell r="CE29">
            <v>-427180.37</v>
          </cell>
          <cell r="CF29">
            <v>-186139.01</v>
          </cell>
          <cell r="CG29">
            <v>-111188.43</v>
          </cell>
          <cell r="CH29">
            <v>-80964.45</v>
          </cell>
          <cell r="CI29">
            <v>-200216.81</v>
          </cell>
          <cell r="CJ29">
            <v>-1399999.48</v>
          </cell>
          <cell r="CK29">
            <v>-82154.41</v>
          </cell>
          <cell r="CL29">
            <v>-20198.52</v>
          </cell>
        </row>
        <row r="30">
          <cell r="A30" t="str">
            <v>4301020104.406</v>
          </cell>
          <cell r="B30" t="str">
            <v>ส่วนต่างค่ารักษาที่ต่ำกว่าข้อตกลงในการจ่ายตาม DRG -เบิกจ่ายตรงกรมบัญชีกลาง</v>
          </cell>
          <cell r="C30">
            <v>6826769.4299999997</v>
          </cell>
          <cell r="D30">
            <v>77633.84</v>
          </cell>
          <cell r="E30">
            <v>222422.89</v>
          </cell>
          <cell r="F30">
            <v>0</v>
          </cell>
          <cell r="G30">
            <v>66151.98</v>
          </cell>
          <cell r="H30">
            <v>67601.48</v>
          </cell>
          <cell r="I30">
            <v>341851.83</v>
          </cell>
          <cell r="J30">
            <v>1114927.1200000001</v>
          </cell>
          <cell r="K30">
            <v>1436</v>
          </cell>
          <cell r="L30">
            <v>106160.15</v>
          </cell>
          <cell r="M30">
            <v>1079522.6599999999</v>
          </cell>
          <cell r="N30">
            <v>0</v>
          </cell>
          <cell r="O30">
            <v>2792816.59</v>
          </cell>
          <cell r="P30">
            <v>161002.82</v>
          </cell>
          <cell r="Q30">
            <v>132941.04999999999</v>
          </cell>
          <cell r="R30">
            <v>117431.39</v>
          </cell>
          <cell r="S30">
            <v>822.59</v>
          </cell>
          <cell r="T30">
            <v>149409.25</v>
          </cell>
          <cell r="U30">
            <v>49066.65</v>
          </cell>
          <cell r="V30">
            <v>104344.95</v>
          </cell>
          <cell r="W30">
            <v>9303914.8100000005</v>
          </cell>
          <cell r="X30">
            <v>114893.63</v>
          </cell>
          <cell r="Y30">
            <v>397487.88</v>
          </cell>
          <cell r="Z30">
            <v>176902.21</v>
          </cell>
          <cell r="AA30">
            <v>80251.039999999994</v>
          </cell>
          <cell r="AB30">
            <v>153295.22</v>
          </cell>
          <cell r="AC30">
            <v>324580.5</v>
          </cell>
          <cell r="AD30">
            <v>686455.95</v>
          </cell>
          <cell r="AE30">
            <v>60738.7</v>
          </cell>
          <cell r="AF30">
            <v>267729.34999999998</v>
          </cell>
          <cell r="AG30">
            <v>85452.01</v>
          </cell>
          <cell r="AH30">
            <v>611833.64</v>
          </cell>
          <cell r="AI30">
            <v>216569.87</v>
          </cell>
          <cell r="AJ30">
            <v>170920.21</v>
          </cell>
          <cell r="AK30">
            <v>20427687.260000002</v>
          </cell>
          <cell r="AL30">
            <v>164267.99</v>
          </cell>
          <cell r="AM30">
            <v>150383.76999999999</v>
          </cell>
          <cell r="AN30">
            <v>688039.93</v>
          </cell>
          <cell r="AO30">
            <v>755399.31</v>
          </cell>
          <cell r="AP30">
            <v>276904.78000000003</v>
          </cell>
          <cell r="AQ30">
            <v>71435.570000000007</v>
          </cell>
          <cell r="AR30">
            <v>934600.49</v>
          </cell>
          <cell r="AS30">
            <v>290343.17</v>
          </cell>
          <cell r="AT30">
            <v>36876.480000000003</v>
          </cell>
          <cell r="AU30">
            <v>653482.54</v>
          </cell>
          <cell r="AV30">
            <v>165261.24</v>
          </cell>
          <cell r="AW30">
            <v>98729.98</v>
          </cell>
          <cell r="AX30">
            <v>254332.43</v>
          </cell>
          <cell r="AY30">
            <v>83302.45</v>
          </cell>
          <cell r="AZ30">
            <v>163817.26999999999</v>
          </cell>
          <cell r="BA30">
            <v>4084967.96</v>
          </cell>
          <cell r="BB30">
            <v>85232.46</v>
          </cell>
          <cell r="BC30">
            <v>8227267.4800000004</v>
          </cell>
          <cell r="BD30">
            <v>1263322.82</v>
          </cell>
          <cell r="BE30">
            <v>275331.26</v>
          </cell>
          <cell r="BF30">
            <v>70110</v>
          </cell>
          <cell r="BG30">
            <v>2804947.94</v>
          </cell>
          <cell r="BH30">
            <v>60126.5</v>
          </cell>
          <cell r="BI30">
            <v>0</v>
          </cell>
          <cell r="BJ30">
            <v>32294.47</v>
          </cell>
          <cell r="BK30">
            <v>0</v>
          </cell>
          <cell r="BL30">
            <v>6709138.6200000001</v>
          </cell>
          <cell r="BM30">
            <v>201701.53</v>
          </cell>
          <cell r="BN30">
            <v>153545.63</v>
          </cell>
          <cell r="BO30">
            <v>593021.9</v>
          </cell>
          <cell r="BP30">
            <v>93636.92</v>
          </cell>
          <cell r="BQ30">
            <v>269673.82</v>
          </cell>
          <cell r="BR30">
            <v>48385482.969999999</v>
          </cell>
          <cell r="BS30">
            <v>125013.09</v>
          </cell>
          <cell r="BT30">
            <v>228625.78</v>
          </cell>
          <cell r="BU30">
            <v>3623989.91</v>
          </cell>
          <cell r="BV30">
            <v>70191.16</v>
          </cell>
          <cell r="BW30">
            <v>292688.14</v>
          </cell>
          <cell r="BX30">
            <v>621276.54</v>
          </cell>
          <cell r="BY30">
            <v>334187.21999999997</v>
          </cell>
          <cell r="BZ30">
            <v>71587.839999999997</v>
          </cell>
          <cell r="CA30">
            <v>200456.72</v>
          </cell>
          <cell r="CB30">
            <v>283870.71999999997</v>
          </cell>
          <cell r="CC30">
            <v>510017.94</v>
          </cell>
          <cell r="CD30">
            <v>322437.26</v>
          </cell>
          <cell r="CE30">
            <v>650979.87</v>
          </cell>
          <cell r="CF30">
            <v>201554.04</v>
          </cell>
          <cell r="CG30">
            <v>107415.91</v>
          </cell>
          <cell r="CH30">
            <v>97733.37</v>
          </cell>
          <cell r="CI30">
            <v>118176.83</v>
          </cell>
          <cell r="CJ30">
            <v>397186.03</v>
          </cell>
          <cell r="CK30">
            <v>36240.589999999997</v>
          </cell>
          <cell r="CL30">
            <v>27115.49</v>
          </cell>
        </row>
        <row r="31">
          <cell r="A31" t="str">
            <v>4301020104.602</v>
          </cell>
          <cell r="B31" t="str">
            <v>รายได้ค่ารักษา พรบ.รถ OP</v>
          </cell>
          <cell r="C31">
            <v>233510</v>
          </cell>
          <cell r="D31">
            <v>91600</v>
          </cell>
          <cell r="E31">
            <v>131937</v>
          </cell>
          <cell r="F31">
            <v>52645</v>
          </cell>
          <cell r="G31">
            <v>94874</v>
          </cell>
          <cell r="H31">
            <v>291817</v>
          </cell>
          <cell r="I31">
            <v>744</v>
          </cell>
          <cell r="J31">
            <v>47672</v>
          </cell>
          <cell r="K31">
            <v>130116</v>
          </cell>
          <cell r="L31">
            <v>217768</v>
          </cell>
          <cell r="M31">
            <v>315523</v>
          </cell>
          <cell r="N31">
            <v>16023</v>
          </cell>
          <cell r="O31">
            <v>640050</v>
          </cell>
          <cell r="P31">
            <v>309839</v>
          </cell>
          <cell r="Q31">
            <v>180095</v>
          </cell>
          <cell r="R31">
            <v>64241</v>
          </cell>
          <cell r="S31">
            <v>115141</v>
          </cell>
          <cell r="T31">
            <v>272970</v>
          </cell>
          <cell r="U31">
            <v>308980</v>
          </cell>
          <cell r="V31">
            <v>48084</v>
          </cell>
          <cell r="W31">
            <v>158255</v>
          </cell>
          <cell r="X31">
            <v>8946</v>
          </cell>
          <cell r="Y31">
            <v>343110</v>
          </cell>
          <cell r="Z31">
            <v>90877</v>
          </cell>
          <cell r="AA31">
            <v>74021.75</v>
          </cell>
          <cell r="AB31">
            <v>137603</v>
          </cell>
          <cell r="AC31">
            <v>66591</v>
          </cell>
          <cell r="AD31">
            <v>351718</v>
          </cell>
          <cell r="AE31">
            <v>87873</v>
          </cell>
          <cell r="AF31">
            <v>101754</v>
          </cell>
          <cell r="AG31">
            <v>129987</v>
          </cell>
          <cell r="AH31">
            <v>80596</v>
          </cell>
          <cell r="AI31">
            <v>143425</v>
          </cell>
          <cell r="AJ31">
            <v>115925</v>
          </cell>
          <cell r="AK31">
            <v>984153</v>
          </cell>
          <cell r="AL31">
            <v>194161</v>
          </cell>
          <cell r="AM31">
            <v>84631.5</v>
          </cell>
          <cell r="AN31">
            <v>233770</v>
          </cell>
          <cell r="AO31">
            <v>436318</v>
          </cell>
          <cell r="AP31">
            <v>242492</v>
          </cell>
          <cell r="AQ31">
            <v>77636</v>
          </cell>
          <cell r="AR31">
            <v>415589</v>
          </cell>
          <cell r="AS31">
            <v>203124</v>
          </cell>
          <cell r="AT31">
            <v>442498</v>
          </cell>
          <cell r="AU31">
            <v>322744</v>
          </cell>
          <cell r="AV31">
            <v>63531</v>
          </cell>
          <cell r="AW31">
            <v>157466</v>
          </cell>
          <cell r="AX31">
            <v>151079</v>
          </cell>
          <cell r="AY31">
            <v>154562</v>
          </cell>
          <cell r="AZ31">
            <v>171994</v>
          </cell>
          <cell r="BA31">
            <v>1079827</v>
          </cell>
          <cell r="BB31">
            <v>167257</v>
          </cell>
          <cell r="BC31">
            <v>428904</v>
          </cell>
          <cell r="BD31">
            <v>327788</v>
          </cell>
          <cell r="BE31">
            <v>105965</v>
          </cell>
          <cell r="BF31">
            <v>2485</v>
          </cell>
          <cell r="BG31">
            <v>223179.3</v>
          </cell>
          <cell r="BH31">
            <v>66679.5</v>
          </cell>
          <cell r="BI31">
            <v>3565</v>
          </cell>
          <cell r="BJ31">
            <v>111939</v>
          </cell>
          <cell r="BK31">
            <v>0</v>
          </cell>
          <cell r="BL31">
            <v>518243</v>
          </cell>
          <cell r="BM31">
            <v>100869</v>
          </cell>
          <cell r="BN31">
            <v>29747</v>
          </cell>
          <cell r="BO31">
            <v>542895</v>
          </cell>
          <cell r="BP31">
            <v>129414</v>
          </cell>
          <cell r="BQ31">
            <v>115738</v>
          </cell>
          <cell r="BR31">
            <v>499204</v>
          </cell>
          <cell r="BS31">
            <v>442551</v>
          </cell>
          <cell r="BT31">
            <v>179124</v>
          </cell>
          <cell r="BU31">
            <v>1032685</v>
          </cell>
          <cell r="BV31">
            <v>106891</v>
          </cell>
          <cell r="BW31">
            <v>81243</v>
          </cell>
          <cell r="BX31">
            <v>321909</v>
          </cell>
          <cell r="BY31">
            <v>105804</v>
          </cell>
          <cell r="BZ31">
            <v>34430</v>
          </cell>
          <cell r="CA31">
            <v>252152</v>
          </cell>
          <cell r="CB31">
            <v>266271</v>
          </cell>
          <cell r="CC31">
            <v>638727</v>
          </cell>
          <cell r="CD31">
            <v>205023</v>
          </cell>
          <cell r="CE31">
            <v>308150</v>
          </cell>
          <cell r="CF31">
            <v>69716</v>
          </cell>
          <cell r="CG31">
            <v>285788</v>
          </cell>
          <cell r="CH31">
            <v>239216</v>
          </cell>
          <cell r="CI31">
            <v>111296</v>
          </cell>
          <cell r="CJ31">
            <v>1367312</v>
          </cell>
          <cell r="CK31">
            <v>21264</v>
          </cell>
          <cell r="CL31">
            <v>91341</v>
          </cell>
        </row>
        <row r="32">
          <cell r="A32" t="str">
            <v>4301020104.603</v>
          </cell>
          <cell r="B32" t="str">
            <v>รายได้ค่ารักษา พรบ.รถ IP</v>
          </cell>
          <cell r="C32">
            <v>7660978</v>
          </cell>
          <cell r="D32">
            <v>56892</v>
          </cell>
          <cell r="E32">
            <v>78586</v>
          </cell>
          <cell r="F32">
            <v>25799</v>
          </cell>
          <cell r="G32">
            <v>44811</v>
          </cell>
          <cell r="H32">
            <v>102081</v>
          </cell>
          <cell r="I32">
            <v>69025</v>
          </cell>
          <cell r="J32">
            <v>263844.5</v>
          </cell>
          <cell r="K32">
            <v>103865</v>
          </cell>
          <cell r="L32">
            <v>179920</v>
          </cell>
          <cell r="M32">
            <v>588743</v>
          </cell>
          <cell r="N32">
            <v>26010</v>
          </cell>
          <cell r="O32">
            <v>9237384</v>
          </cell>
          <cell r="P32">
            <v>364674</v>
          </cell>
          <cell r="Q32">
            <v>214763</v>
          </cell>
          <cell r="R32">
            <v>742136</v>
          </cell>
          <cell r="S32">
            <v>146039.75</v>
          </cell>
          <cell r="T32">
            <v>290436</v>
          </cell>
          <cell r="U32">
            <v>588599</v>
          </cell>
          <cell r="V32">
            <v>20259</v>
          </cell>
          <cell r="W32">
            <v>16578729.699999999</v>
          </cell>
          <cell r="X32">
            <v>56806</v>
          </cell>
          <cell r="Y32">
            <v>185209</v>
          </cell>
          <cell r="Z32">
            <v>96750</v>
          </cell>
          <cell r="AA32">
            <v>60621.75</v>
          </cell>
          <cell r="AB32">
            <v>82563</v>
          </cell>
          <cell r="AC32">
            <v>74682</v>
          </cell>
          <cell r="AD32">
            <v>480793</v>
          </cell>
          <cell r="AE32">
            <v>64748</v>
          </cell>
          <cell r="AF32">
            <v>110286</v>
          </cell>
          <cell r="AG32">
            <v>100085</v>
          </cell>
          <cell r="AH32">
            <v>35955</v>
          </cell>
          <cell r="AI32">
            <v>103241</v>
          </cell>
          <cell r="AJ32">
            <v>135795</v>
          </cell>
          <cell r="AK32">
            <v>33988811</v>
          </cell>
          <cell r="AL32">
            <v>188715</v>
          </cell>
          <cell r="AM32">
            <v>104316</v>
          </cell>
          <cell r="AN32">
            <v>261476</v>
          </cell>
          <cell r="AO32">
            <v>373166</v>
          </cell>
          <cell r="AP32">
            <v>59575</v>
          </cell>
          <cell r="AQ32">
            <v>21266</v>
          </cell>
          <cell r="AR32">
            <v>2812349</v>
          </cell>
          <cell r="AS32">
            <v>229847</v>
          </cell>
          <cell r="AT32">
            <v>572742</v>
          </cell>
          <cell r="AU32">
            <v>265021</v>
          </cell>
          <cell r="AV32">
            <v>105996</v>
          </cell>
          <cell r="AW32">
            <v>137725</v>
          </cell>
          <cell r="AX32">
            <v>43547</v>
          </cell>
          <cell r="AY32">
            <v>177179</v>
          </cell>
          <cell r="AZ32">
            <v>95268</v>
          </cell>
          <cell r="BA32">
            <v>3465747</v>
          </cell>
          <cell r="BB32">
            <v>111122</v>
          </cell>
          <cell r="BC32">
            <v>16841479</v>
          </cell>
          <cell r="BD32">
            <v>334718</v>
          </cell>
          <cell r="BE32">
            <v>191814</v>
          </cell>
          <cell r="BF32">
            <v>9432</v>
          </cell>
          <cell r="BG32">
            <v>1976996.3</v>
          </cell>
          <cell r="BH32">
            <v>115231</v>
          </cell>
          <cell r="BI32">
            <v>0</v>
          </cell>
          <cell r="BJ32">
            <v>95879</v>
          </cell>
          <cell r="BK32">
            <v>0</v>
          </cell>
          <cell r="BL32">
            <v>9726157</v>
          </cell>
          <cell r="BM32">
            <v>106488</v>
          </cell>
          <cell r="BN32">
            <v>111469</v>
          </cell>
          <cell r="BO32">
            <v>277488</v>
          </cell>
          <cell r="BP32">
            <v>82156</v>
          </cell>
          <cell r="BQ32">
            <v>58597</v>
          </cell>
          <cell r="BR32">
            <v>44504022</v>
          </cell>
          <cell r="BS32">
            <v>509015</v>
          </cell>
          <cell r="BT32">
            <v>180094</v>
          </cell>
          <cell r="BU32">
            <v>2285953</v>
          </cell>
          <cell r="BV32">
            <v>8236</v>
          </cell>
          <cell r="BW32">
            <v>33685</v>
          </cell>
          <cell r="BX32">
            <v>501279</v>
          </cell>
          <cell r="BY32">
            <v>95917</v>
          </cell>
          <cell r="BZ32">
            <v>18613</v>
          </cell>
          <cell r="CA32">
            <v>204011</v>
          </cell>
          <cell r="CB32">
            <v>189101</v>
          </cell>
          <cell r="CC32">
            <v>547144</v>
          </cell>
          <cell r="CD32">
            <v>247263</v>
          </cell>
          <cell r="CE32">
            <v>652146</v>
          </cell>
          <cell r="CF32">
            <v>44351</v>
          </cell>
          <cell r="CG32">
            <v>31739</v>
          </cell>
          <cell r="CH32">
            <v>121894</v>
          </cell>
          <cell r="CI32">
            <v>74709</v>
          </cell>
          <cell r="CJ32">
            <v>1161068</v>
          </cell>
          <cell r="CK32">
            <v>18383</v>
          </cell>
          <cell r="CL32">
            <v>7098</v>
          </cell>
        </row>
        <row r="33">
          <cell r="A33" t="str">
            <v>4301020104.801</v>
          </cell>
          <cell r="B33" t="str">
            <v>รายได้ค่ารักษาเบิกจ่ายตรง- อปท. OP</v>
          </cell>
          <cell r="C33">
            <v>7173403.5700000003</v>
          </cell>
          <cell r="D33">
            <v>1666415.06</v>
          </cell>
          <cell r="E33">
            <v>441445.5</v>
          </cell>
          <cell r="F33">
            <v>347132</v>
          </cell>
          <cell r="G33">
            <v>167483</v>
          </cell>
          <cell r="H33">
            <v>1538664</v>
          </cell>
          <cell r="I33">
            <v>294373.59000000003</v>
          </cell>
          <cell r="J33">
            <v>2097217.75</v>
          </cell>
          <cell r="K33">
            <v>415456</v>
          </cell>
          <cell r="L33">
            <v>429594.42</v>
          </cell>
          <cell r="M33">
            <v>2346268.1</v>
          </cell>
          <cell r="N33">
            <v>0</v>
          </cell>
          <cell r="O33">
            <v>4355160.5</v>
          </cell>
          <cell r="P33">
            <v>635532.25</v>
          </cell>
          <cell r="Q33">
            <v>502048.5</v>
          </cell>
          <cell r="R33">
            <v>730023.25</v>
          </cell>
          <cell r="S33">
            <v>546942</v>
          </cell>
          <cell r="T33">
            <v>833470</v>
          </cell>
          <cell r="U33">
            <v>534413</v>
          </cell>
          <cell r="V33">
            <v>191860</v>
          </cell>
          <cell r="W33">
            <v>10072612.25</v>
          </cell>
          <cell r="X33">
            <v>252169</v>
          </cell>
          <cell r="Y33">
            <v>909158.17</v>
          </cell>
          <cell r="Z33">
            <v>400150</v>
          </cell>
          <cell r="AA33">
            <v>351664</v>
          </cell>
          <cell r="AB33">
            <v>437369.5</v>
          </cell>
          <cell r="AC33">
            <v>532501</v>
          </cell>
          <cell r="AD33">
            <v>1572744.5</v>
          </cell>
          <cell r="AE33">
            <v>604380.65</v>
          </cell>
          <cell r="AF33">
            <v>565101</v>
          </cell>
          <cell r="AG33">
            <v>429215.08</v>
          </cell>
          <cell r="AH33">
            <v>911148</v>
          </cell>
          <cell r="AI33">
            <v>392899</v>
          </cell>
          <cell r="AJ33">
            <v>397906.25</v>
          </cell>
          <cell r="AK33">
            <v>20358328</v>
          </cell>
          <cell r="AL33">
            <v>399514</v>
          </cell>
          <cell r="AM33">
            <v>452229</v>
          </cell>
          <cell r="AN33">
            <v>1099548</v>
          </cell>
          <cell r="AO33">
            <v>1141785</v>
          </cell>
          <cell r="AP33">
            <v>655785</v>
          </cell>
          <cell r="AQ33">
            <v>322668.5</v>
          </cell>
          <cell r="AR33">
            <v>6180957</v>
          </cell>
          <cell r="AS33">
            <v>879784.25</v>
          </cell>
          <cell r="AT33">
            <v>3725537.77</v>
          </cell>
          <cell r="AU33">
            <v>1077841</v>
          </cell>
          <cell r="AV33">
            <v>400892</v>
          </cell>
          <cell r="AW33">
            <v>197524.25</v>
          </cell>
          <cell r="AX33">
            <v>747362.7</v>
          </cell>
          <cell r="AY33">
            <v>486394</v>
          </cell>
          <cell r="AZ33">
            <v>395379</v>
          </cell>
          <cell r="BA33">
            <v>6482557</v>
          </cell>
          <cell r="BB33">
            <v>221264.39</v>
          </cell>
          <cell r="BC33">
            <v>9888531.2799999993</v>
          </cell>
          <cell r="BD33">
            <v>1065301</v>
          </cell>
          <cell r="BE33">
            <v>519879.5</v>
          </cell>
          <cell r="BF33">
            <v>241110</v>
          </cell>
          <cell r="BG33">
            <v>5827486.4299999997</v>
          </cell>
          <cell r="BH33">
            <v>129158.2</v>
          </cell>
          <cell r="BI33">
            <v>122730</v>
          </cell>
          <cell r="BJ33">
            <v>222913.25</v>
          </cell>
          <cell r="BK33">
            <v>166129</v>
          </cell>
          <cell r="BL33">
            <v>8092340</v>
          </cell>
          <cell r="BM33">
            <v>698492</v>
          </cell>
          <cell r="BN33">
            <v>497807</v>
          </cell>
          <cell r="BO33">
            <v>862840.89</v>
          </cell>
          <cell r="BP33">
            <v>591115.85</v>
          </cell>
          <cell r="BQ33">
            <v>393627</v>
          </cell>
          <cell r="BR33">
            <v>27684129</v>
          </cell>
          <cell r="BS33">
            <v>740403.25</v>
          </cell>
          <cell r="BT33">
            <v>538535.24</v>
          </cell>
          <cell r="BU33">
            <v>3793232.45</v>
          </cell>
          <cell r="BV33">
            <v>228540</v>
          </cell>
          <cell r="BW33">
            <v>512436</v>
          </cell>
          <cell r="BX33">
            <v>1731149</v>
          </cell>
          <cell r="BY33">
            <v>418480.63</v>
          </cell>
          <cell r="BZ33">
            <v>400779.45</v>
          </cell>
          <cell r="CA33">
            <v>632045</v>
          </cell>
          <cell r="CB33">
            <v>649653.75</v>
          </cell>
          <cell r="CC33">
            <v>3122787.5</v>
          </cell>
          <cell r="CD33">
            <v>479206</v>
          </cell>
          <cell r="CE33">
            <v>1434404</v>
          </cell>
          <cell r="CF33">
            <v>456918</v>
          </cell>
          <cell r="CG33">
            <v>249235</v>
          </cell>
          <cell r="CH33">
            <v>218881.5</v>
          </cell>
          <cell r="CI33">
            <v>232542</v>
          </cell>
          <cell r="CJ33">
            <v>1733761.7</v>
          </cell>
          <cell r="CK33">
            <v>188510</v>
          </cell>
          <cell r="CL33">
            <v>79035</v>
          </cell>
        </row>
        <row r="34">
          <cell r="A34" t="str">
            <v>4301020104.802</v>
          </cell>
          <cell r="B34" t="str">
            <v>รายได้ค่ารักษาเบิกจ่ายตรงอปท. IP</v>
          </cell>
          <cell r="C34">
            <v>5188164</v>
          </cell>
          <cell r="D34">
            <v>112019</v>
          </cell>
          <cell r="E34">
            <v>148880</v>
          </cell>
          <cell r="F34">
            <v>147117</v>
          </cell>
          <cell r="G34">
            <v>48995</v>
          </cell>
          <cell r="H34">
            <v>391999</v>
          </cell>
          <cell r="I34">
            <v>117349.9</v>
          </cell>
          <cell r="J34">
            <v>505052.11</v>
          </cell>
          <cell r="K34">
            <v>101047</v>
          </cell>
          <cell r="L34">
            <v>230857</v>
          </cell>
          <cell r="M34">
            <v>607657</v>
          </cell>
          <cell r="N34">
            <v>0</v>
          </cell>
          <cell r="O34">
            <v>3363725.25</v>
          </cell>
          <cell r="P34">
            <v>383477</v>
          </cell>
          <cell r="Q34">
            <v>304727.18</v>
          </cell>
          <cell r="R34">
            <v>850028.95</v>
          </cell>
          <cell r="S34">
            <v>176869</v>
          </cell>
          <cell r="T34">
            <v>486403</v>
          </cell>
          <cell r="U34">
            <v>530750</v>
          </cell>
          <cell r="V34">
            <v>116582</v>
          </cell>
          <cell r="W34">
            <v>10617026.300000001</v>
          </cell>
          <cell r="X34">
            <v>113868</v>
          </cell>
          <cell r="Y34">
            <v>226250</v>
          </cell>
          <cell r="Z34">
            <v>220438</v>
          </cell>
          <cell r="AA34">
            <v>113500</v>
          </cell>
          <cell r="AB34">
            <v>137813</v>
          </cell>
          <cell r="AC34">
            <v>317006</v>
          </cell>
          <cell r="AD34">
            <v>776187</v>
          </cell>
          <cell r="AE34">
            <v>206878</v>
          </cell>
          <cell r="AF34">
            <v>362768</v>
          </cell>
          <cell r="AG34">
            <v>222601</v>
          </cell>
          <cell r="AH34">
            <v>335594</v>
          </cell>
          <cell r="AI34">
            <v>244881</v>
          </cell>
          <cell r="AJ34">
            <v>167681</v>
          </cell>
          <cell r="AK34">
            <v>24850091</v>
          </cell>
          <cell r="AL34">
            <v>178716</v>
          </cell>
          <cell r="AM34">
            <v>229735.5</v>
          </cell>
          <cell r="AN34">
            <v>1253589</v>
          </cell>
          <cell r="AO34">
            <v>565993</v>
          </cell>
          <cell r="AP34">
            <v>146278</v>
          </cell>
          <cell r="AQ34">
            <v>158923.57999999999</v>
          </cell>
          <cell r="AR34">
            <v>1969479.46</v>
          </cell>
          <cell r="AS34">
            <v>198215</v>
          </cell>
          <cell r="AT34">
            <v>564929</v>
          </cell>
          <cell r="AU34">
            <v>982345</v>
          </cell>
          <cell r="AV34">
            <v>228087</v>
          </cell>
          <cell r="AW34">
            <v>345880</v>
          </cell>
          <cell r="AX34">
            <v>351761.53</v>
          </cell>
          <cell r="AY34">
            <v>218548</v>
          </cell>
          <cell r="AZ34">
            <v>147407</v>
          </cell>
          <cell r="BA34">
            <v>3140097.55</v>
          </cell>
          <cell r="BB34">
            <v>284344.09999999998</v>
          </cell>
          <cell r="BC34">
            <v>7874026.5999999996</v>
          </cell>
          <cell r="BD34">
            <v>656006</v>
          </cell>
          <cell r="BE34">
            <v>122150.25</v>
          </cell>
          <cell r="BF34">
            <v>432091</v>
          </cell>
          <cell r="BG34">
            <v>6176419.5</v>
          </cell>
          <cell r="BH34">
            <v>40717.5</v>
          </cell>
          <cell r="BI34">
            <v>0</v>
          </cell>
          <cell r="BJ34">
            <v>66071</v>
          </cell>
          <cell r="BK34">
            <v>0</v>
          </cell>
          <cell r="BL34">
            <v>4008383</v>
          </cell>
          <cell r="BM34">
            <v>389070</v>
          </cell>
          <cell r="BN34">
            <v>177271</v>
          </cell>
          <cell r="BO34">
            <v>345059.2</v>
          </cell>
          <cell r="BP34">
            <v>229053</v>
          </cell>
          <cell r="BQ34">
            <v>317732</v>
          </cell>
          <cell r="BR34">
            <v>33719878</v>
          </cell>
          <cell r="BS34">
            <v>270129</v>
          </cell>
          <cell r="BT34">
            <v>317777</v>
          </cell>
          <cell r="BU34">
            <v>1936154.05</v>
          </cell>
          <cell r="BV34">
            <v>2504</v>
          </cell>
          <cell r="BW34">
            <v>123898.66</v>
          </cell>
          <cell r="BX34">
            <v>403611.25</v>
          </cell>
          <cell r="BY34">
            <v>207336</v>
          </cell>
          <cell r="BZ34">
            <v>61552.5</v>
          </cell>
          <cell r="CA34">
            <v>378099</v>
          </cell>
          <cell r="CB34">
            <v>410650</v>
          </cell>
          <cell r="CC34">
            <v>744637</v>
          </cell>
          <cell r="CD34">
            <v>371900</v>
          </cell>
          <cell r="CE34">
            <v>457253.1</v>
          </cell>
          <cell r="CF34">
            <v>152887.65</v>
          </cell>
          <cell r="CG34">
            <v>80169</v>
          </cell>
          <cell r="CH34">
            <v>84930</v>
          </cell>
          <cell r="CI34">
            <v>168954</v>
          </cell>
          <cell r="CJ34">
            <v>1016140.85</v>
          </cell>
          <cell r="CK34">
            <v>14670</v>
          </cell>
          <cell r="CL34">
            <v>1162</v>
          </cell>
        </row>
        <row r="35">
          <cell r="A35" t="str">
            <v>4301020104.803</v>
          </cell>
          <cell r="B35" t="str">
            <v>ส่วนต่างค่ารักษาที่สูงกว่าข้อตกลงในการจ่ายตาม DRG -เบิกจ่ายตรง อปท.</v>
          </cell>
          <cell r="C35">
            <v>-1526351.7</v>
          </cell>
          <cell r="D35">
            <v>0</v>
          </cell>
          <cell r="E35">
            <v>-6626.6</v>
          </cell>
          <cell r="F35">
            <v>0</v>
          </cell>
          <cell r="G35">
            <v>-1775.67</v>
          </cell>
          <cell r="H35">
            <v>-69771.81</v>
          </cell>
          <cell r="I35">
            <v>-87988.95</v>
          </cell>
          <cell r="J35">
            <v>-64358.78</v>
          </cell>
          <cell r="K35">
            <v>0</v>
          </cell>
          <cell r="L35">
            <v>-35617.279999999999</v>
          </cell>
          <cell r="M35">
            <v>-162375.5</v>
          </cell>
          <cell r="N35">
            <v>0</v>
          </cell>
          <cell r="O35">
            <v>-535727.39</v>
          </cell>
          <cell r="P35">
            <v>-76222.94</v>
          </cell>
          <cell r="Q35">
            <v>-47601.67</v>
          </cell>
          <cell r="R35">
            <v>-167323.12</v>
          </cell>
          <cell r="S35">
            <v>-5136.2700000000004</v>
          </cell>
          <cell r="T35">
            <v>-150224.57</v>
          </cell>
          <cell r="U35">
            <v>-53448.22</v>
          </cell>
          <cell r="V35">
            <v>-10247.85</v>
          </cell>
          <cell r="W35">
            <v>-1965953.59</v>
          </cell>
          <cell r="X35">
            <v>-12397.91</v>
          </cell>
          <cell r="Y35">
            <v>-48748.33</v>
          </cell>
          <cell r="Z35">
            <v>-50144.08</v>
          </cell>
          <cell r="AA35">
            <v>-23106.38</v>
          </cell>
          <cell r="AB35">
            <v>-9643.59</v>
          </cell>
          <cell r="AC35">
            <v>-44567.11</v>
          </cell>
          <cell r="AD35">
            <v>-107434.53</v>
          </cell>
          <cell r="AE35">
            <v>-32534.13</v>
          </cell>
          <cell r="AF35">
            <v>-63742.95</v>
          </cell>
          <cell r="AG35">
            <v>-34550.080000000002</v>
          </cell>
          <cell r="AH35">
            <v>-40325.629999999997</v>
          </cell>
          <cell r="AI35">
            <v>-13350.43</v>
          </cell>
          <cell r="AJ35">
            <v>-911.03</v>
          </cell>
          <cell r="AK35">
            <v>-7653854.2400000002</v>
          </cell>
          <cell r="AL35">
            <v>-47274.12</v>
          </cell>
          <cell r="AM35">
            <v>-31253.59</v>
          </cell>
          <cell r="AN35">
            <v>-547865.59999999998</v>
          </cell>
          <cell r="AO35">
            <v>-84423.28</v>
          </cell>
          <cell r="AP35">
            <v>-23644.85</v>
          </cell>
          <cell r="AQ35">
            <v>-38113.199999999997</v>
          </cell>
          <cell r="AR35">
            <v>-494229.5</v>
          </cell>
          <cell r="AS35">
            <v>-32613.66</v>
          </cell>
          <cell r="AT35">
            <v>-97344.59</v>
          </cell>
          <cell r="AU35">
            <v>-145973.92000000001</v>
          </cell>
          <cell r="AV35">
            <v>-66919.89</v>
          </cell>
          <cell r="AW35">
            <v>-118529.31</v>
          </cell>
          <cell r="AX35">
            <v>-39499.64</v>
          </cell>
          <cell r="AY35">
            <v>-50558.15</v>
          </cell>
          <cell r="AZ35">
            <v>-18063.71</v>
          </cell>
          <cell r="BA35">
            <v>-551414.27</v>
          </cell>
          <cell r="BB35">
            <v>-64678.27</v>
          </cell>
          <cell r="BC35">
            <v>-1127509.3600000001</v>
          </cell>
          <cell r="BD35">
            <v>-134557.04</v>
          </cell>
          <cell r="BE35">
            <v>-1736.51</v>
          </cell>
          <cell r="BF35">
            <v>-9542.6</v>
          </cell>
          <cell r="BG35">
            <v>-730650.23</v>
          </cell>
          <cell r="BH35">
            <v>0</v>
          </cell>
          <cell r="BI35">
            <v>0</v>
          </cell>
          <cell r="BJ35">
            <v>-2772.82</v>
          </cell>
          <cell r="BK35">
            <v>0</v>
          </cell>
          <cell r="BL35">
            <v>-730554.79</v>
          </cell>
          <cell r="BM35">
            <v>-56533.96</v>
          </cell>
          <cell r="BN35">
            <v>-52665.82</v>
          </cell>
          <cell r="BO35">
            <v>-42157.51</v>
          </cell>
          <cell r="BP35">
            <v>-51562.02</v>
          </cell>
          <cell r="BQ35">
            <v>-21741.34</v>
          </cell>
          <cell r="BR35">
            <v>-6431077.1699999999</v>
          </cell>
          <cell r="BS35">
            <v>-53709.58</v>
          </cell>
          <cell r="BT35">
            <v>-49935.56</v>
          </cell>
          <cell r="BU35">
            <v>-465444.43</v>
          </cell>
          <cell r="BV35">
            <v>0</v>
          </cell>
          <cell r="BW35">
            <v>-15244.93</v>
          </cell>
          <cell r="BX35">
            <v>-65171.91</v>
          </cell>
          <cell r="BY35">
            <v>-10615.18</v>
          </cell>
          <cell r="BZ35">
            <v>-5341.28</v>
          </cell>
          <cell r="CA35">
            <v>-82015.89</v>
          </cell>
          <cell r="CB35">
            <v>-46152.55</v>
          </cell>
          <cell r="CC35">
            <v>-156918.57</v>
          </cell>
          <cell r="CD35">
            <v>-48911.95</v>
          </cell>
          <cell r="CE35">
            <v>-77066.97</v>
          </cell>
          <cell r="CF35">
            <v>-15446.95</v>
          </cell>
          <cell r="CG35">
            <v>-7887.29</v>
          </cell>
          <cell r="CH35">
            <v>-15245.46</v>
          </cell>
          <cell r="CI35">
            <v>-32969.11</v>
          </cell>
          <cell r="CJ35">
            <v>-294927.95</v>
          </cell>
          <cell r="CK35">
            <v>-13109.81</v>
          </cell>
          <cell r="CL35">
            <v>-139.44</v>
          </cell>
        </row>
        <row r="36">
          <cell r="A36" t="str">
            <v>4301020104.804</v>
          </cell>
          <cell r="B36" t="str">
            <v>ส่วนต่างค่ารักษาที่ต่ำกว่าข้อตกลงในการจ่ายตาม DRG -เบิกจ่ายตรง อปท.</v>
          </cell>
          <cell r="C36">
            <v>572198.02</v>
          </cell>
          <cell r="D36">
            <v>35533.760000000002</v>
          </cell>
          <cell r="E36">
            <v>15343.88</v>
          </cell>
          <cell r="F36">
            <v>0</v>
          </cell>
          <cell r="G36">
            <v>7508.94</v>
          </cell>
          <cell r="H36">
            <v>148428.54999999999</v>
          </cell>
          <cell r="I36">
            <v>46437.65</v>
          </cell>
          <cell r="J36">
            <v>183294.03</v>
          </cell>
          <cell r="K36">
            <v>0</v>
          </cell>
          <cell r="L36">
            <v>79956.62</v>
          </cell>
          <cell r="M36">
            <v>171727.9</v>
          </cell>
          <cell r="N36">
            <v>0</v>
          </cell>
          <cell r="O36">
            <v>434441.31</v>
          </cell>
          <cell r="P36">
            <v>27835.09</v>
          </cell>
          <cell r="Q36">
            <v>44186.37</v>
          </cell>
          <cell r="R36">
            <v>30746.3</v>
          </cell>
          <cell r="S36">
            <v>38086.9</v>
          </cell>
          <cell r="T36">
            <v>40605.79</v>
          </cell>
          <cell r="U36">
            <v>8006.8</v>
          </cell>
          <cell r="V36">
            <v>3872.49</v>
          </cell>
          <cell r="W36">
            <v>3093087.12</v>
          </cell>
          <cell r="X36">
            <v>19401.02</v>
          </cell>
          <cell r="Y36">
            <v>0</v>
          </cell>
          <cell r="Z36">
            <v>23117.89</v>
          </cell>
          <cell r="AA36">
            <v>4977.54</v>
          </cell>
          <cell r="AB36">
            <v>13556.63</v>
          </cell>
          <cell r="AC36">
            <v>39258.879999999997</v>
          </cell>
          <cell r="AD36">
            <v>129728.54</v>
          </cell>
          <cell r="AE36">
            <v>13127.57</v>
          </cell>
          <cell r="AF36">
            <v>88313.5</v>
          </cell>
          <cell r="AG36">
            <v>6137.96</v>
          </cell>
          <cell r="AH36">
            <v>64154.46</v>
          </cell>
          <cell r="AI36">
            <v>101755.88</v>
          </cell>
          <cell r="AJ36">
            <v>52817.53</v>
          </cell>
          <cell r="AK36">
            <v>3967733.03</v>
          </cell>
          <cell r="AL36">
            <v>7159.32</v>
          </cell>
          <cell r="AM36">
            <v>42276.94</v>
          </cell>
          <cell r="AN36">
            <v>130606.99</v>
          </cell>
          <cell r="AO36">
            <v>69537.710000000006</v>
          </cell>
          <cell r="AP36">
            <v>27430.720000000001</v>
          </cell>
          <cell r="AQ36">
            <v>12753.94</v>
          </cell>
          <cell r="AR36">
            <v>255627.69</v>
          </cell>
          <cell r="AS36">
            <v>25058.67</v>
          </cell>
          <cell r="AT36">
            <v>27634.720000000001</v>
          </cell>
          <cell r="AU36">
            <v>87877.72</v>
          </cell>
          <cell r="AV36">
            <v>53194.14</v>
          </cell>
          <cell r="AW36">
            <v>6641.39</v>
          </cell>
          <cell r="AX36">
            <v>63691.22</v>
          </cell>
          <cell r="AY36">
            <v>10640.44</v>
          </cell>
          <cell r="AZ36">
            <v>60801.27</v>
          </cell>
          <cell r="BA36">
            <v>945259.48</v>
          </cell>
          <cell r="BB36">
            <v>10381.35</v>
          </cell>
          <cell r="BC36">
            <v>943387.33</v>
          </cell>
          <cell r="BD36">
            <v>133297.98000000001</v>
          </cell>
          <cell r="BE36">
            <v>62531.51</v>
          </cell>
          <cell r="BF36">
            <v>22320</v>
          </cell>
          <cell r="BG36">
            <v>535376.74</v>
          </cell>
          <cell r="BH36">
            <v>13938.3</v>
          </cell>
          <cell r="BI36">
            <v>0</v>
          </cell>
          <cell r="BJ36">
            <v>0</v>
          </cell>
          <cell r="BK36">
            <v>0</v>
          </cell>
          <cell r="BL36">
            <v>1026160.85</v>
          </cell>
          <cell r="BM36">
            <v>32316.92</v>
          </cell>
          <cell r="BN36">
            <v>6405.28</v>
          </cell>
          <cell r="BO36">
            <v>61032.56</v>
          </cell>
          <cell r="BP36">
            <v>38974.769999999997</v>
          </cell>
          <cell r="BQ36">
            <v>85266.03</v>
          </cell>
          <cell r="BR36">
            <v>7207153.6100000003</v>
          </cell>
          <cell r="BS36">
            <v>13665.4</v>
          </cell>
          <cell r="BT36">
            <v>17625.88</v>
          </cell>
          <cell r="BU36">
            <v>520896.64</v>
          </cell>
          <cell r="BV36">
            <v>0</v>
          </cell>
          <cell r="BW36">
            <v>59476.61</v>
          </cell>
          <cell r="BX36">
            <v>53943.57</v>
          </cell>
          <cell r="BY36">
            <v>39015.599999999999</v>
          </cell>
          <cell r="BZ36">
            <v>12079.98</v>
          </cell>
          <cell r="CA36">
            <v>64802.78</v>
          </cell>
          <cell r="CB36">
            <v>36747.51</v>
          </cell>
          <cell r="CC36">
            <v>116632.08</v>
          </cell>
          <cell r="CD36">
            <v>60998.2</v>
          </cell>
          <cell r="CE36">
            <v>92899.9</v>
          </cell>
          <cell r="CF36">
            <v>47475.26</v>
          </cell>
          <cell r="CG36">
            <v>7254.87</v>
          </cell>
          <cell r="CH36">
            <v>25268.52</v>
          </cell>
          <cell r="CI36">
            <v>58969.45</v>
          </cell>
          <cell r="CJ36">
            <v>78187.649999999994</v>
          </cell>
          <cell r="CK36">
            <v>237</v>
          </cell>
          <cell r="CL36">
            <v>2042.62</v>
          </cell>
        </row>
        <row r="37">
          <cell r="A37" t="str">
            <v>4301020104.805</v>
          </cell>
          <cell r="B37" t="str">
            <v>รายได้ค่ารักษาเบิกจ่ายตรง- กทม. OP</v>
          </cell>
          <cell r="C37">
            <v>674209</v>
          </cell>
          <cell r="D37">
            <v>274297</v>
          </cell>
          <cell r="E37">
            <v>23608</v>
          </cell>
          <cell r="F37">
            <v>0</v>
          </cell>
          <cell r="G37">
            <v>2714</v>
          </cell>
          <cell r="H37">
            <v>24628</v>
          </cell>
          <cell r="I37">
            <v>17300.099999999999</v>
          </cell>
          <cell r="J37">
            <v>4597</v>
          </cell>
          <cell r="K37">
            <v>4293</v>
          </cell>
          <cell r="L37">
            <v>0</v>
          </cell>
          <cell r="M37">
            <v>55062</v>
          </cell>
          <cell r="N37">
            <v>0</v>
          </cell>
          <cell r="O37">
            <v>317818</v>
          </cell>
          <cell r="P37">
            <v>86887</v>
          </cell>
          <cell r="Q37">
            <v>0</v>
          </cell>
          <cell r="R37">
            <v>59217</v>
          </cell>
          <cell r="S37">
            <v>25168</v>
          </cell>
          <cell r="T37">
            <v>80129</v>
          </cell>
          <cell r="U37">
            <v>90192.8</v>
          </cell>
          <cell r="V37">
            <v>0</v>
          </cell>
          <cell r="W37">
            <v>59855</v>
          </cell>
          <cell r="X37">
            <v>0</v>
          </cell>
          <cell r="Y37">
            <v>0</v>
          </cell>
          <cell r="Z37">
            <v>13930</v>
          </cell>
          <cell r="AA37">
            <v>0</v>
          </cell>
          <cell r="AB37">
            <v>250</v>
          </cell>
          <cell r="AC37">
            <v>56848</v>
          </cell>
          <cell r="AD37">
            <v>138336</v>
          </cell>
          <cell r="AE37">
            <v>0</v>
          </cell>
          <cell r="AF37">
            <v>26709</v>
          </cell>
          <cell r="AG37">
            <v>0</v>
          </cell>
          <cell r="AH37">
            <v>34354</v>
          </cell>
          <cell r="AI37">
            <v>0</v>
          </cell>
          <cell r="AJ37">
            <v>0</v>
          </cell>
          <cell r="AK37">
            <v>2669760.5</v>
          </cell>
          <cell r="AL37">
            <v>0</v>
          </cell>
          <cell r="AM37">
            <v>33728</v>
          </cell>
          <cell r="AN37">
            <v>0</v>
          </cell>
          <cell r="AO37">
            <v>57844</v>
          </cell>
          <cell r="AP37">
            <v>0</v>
          </cell>
          <cell r="AQ37">
            <v>670</v>
          </cell>
          <cell r="AR37">
            <v>383436</v>
          </cell>
          <cell r="AS37">
            <v>0</v>
          </cell>
          <cell r="AT37">
            <v>0</v>
          </cell>
          <cell r="AU37">
            <v>77369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975996</v>
          </cell>
          <cell r="BB37">
            <v>0</v>
          </cell>
          <cell r="BC37">
            <v>80534</v>
          </cell>
          <cell r="BD37">
            <v>88482</v>
          </cell>
          <cell r="BE37">
            <v>0</v>
          </cell>
          <cell r="BF37">
            <v>0</v>
          </cell>
          <cell r="BG37">
            <v>120904.15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331242</v>
          </cell>
          <cell r="BM37">
            <v>11504</v>
          </cell>
          <cell r="BN37">
            <v>0</v>
          </cell>
          <cell r="BO37">
            <v>65758</v>
          </cell>
          <cell r="BP37">
            <v>59645</v>
          </cell>
          <cell r="BQ37">
            <v>0</v>
          </cell>
          <cell r="BR37">
            <v>732059</v>
          </cell>
          <cell r="BS37">
            <v>0</v>
          </cell>
          <cell r="BT37">
            <v>0</v>
          </cell>
          <cell r="BU37">
            <v>1329680</v>
          </cell>
          <cell r="BV37">
            <v>0</v>
          </cell>
          <cell r="BW37">
            <v>0</v>
          </cell>
          <cell r="BX37">
            <v>0</v>
          </cell>
          <cell r="BY37">
            <v>610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9807</v>
          </cell>
          <cell r="CK37">
            <v>860</v>
          </cell>
          <cell r="CL37">
            <v>0</v>
          </cell>
        </row>
        <row r="38">
          <cell r="A38" t="str">
            <v>4301020104.806</v>
          </cell>
          <cell r="B38" t="str">
            <v>รายได้ค่ารักษาเบิกจ่ายตรง- กทม. IP</v>
          </cell>
          <cell r="C38">
            <v>302020</v>
          </cell>
          <cell r="D38">
            <v>20953</v>
          </cell>
          <cell r="E38">
            <v>20461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111884</v>
          </cell>
          <cell r="N38">
            <v>0</v>
          </cell>
          <cell r="O38">
            <v>327678</v>
          </cell>
          <cell r="P38">
            <v>48635</v>
          </cell>
          <cell r="Q38">
            <v>0</v>
          </cell>
          <cell r="R38">
            <v>168067</v>
          </cell>
          <cell r="S38">
            <v>0</v>
          </cell>
          <cell r="T38">
            <v>41904</v>
          </cell>
          <cell r="U38">
            <v>15381</v>
          </cell>
          <cell r="V38">
            <v>0</v>
          </cell>
          <cell r="W38">
            <v>190375</v>
          </cell>
          <cell r="X38">
            <v>0</v>
          </cell>
          <cell r="Y38">
            <v>47722</v>
          </cell>
          <cell r="Z38">
            <v>0</v>
          </cell>
          <cell r="AA38">
            <v>0</v>
          </cell>
          <cell r="AB38">
            <v>0</v>
          </cell>
          <cell r="AC38">
            <v>223379</v>
          </cell>
          <cell r="AD38">
            <v>180247</v>
          </cell>
          <cell r="AE38">
            <v>0</v>
          </cell>
          <cell r="AF38">
            <v>32321</v>
          </cell>
          <cell r="AG38">
            <v>19149</v>
          </cell>
          <cell r="AH38">
            <v>5406</v>
          </cell>
          <cell r="AI38">
            <v>0</v>
          </cell>
          <cell r="AJ38">
            <v>0</v>
          </cell>
          <cell r="AK38">
            <v>1896114.89</v>
          </cell>
          <cell r="AL38">
            <v>0</v>
          </cell>
          <cell r="AM38">
            <v>3411</v>
          </cell>
          <cell r="AN38">
            <v>0</v>
          </cell>
          <cell r="AO38">
            <v>37746</v>
          </cell>
          <cell r="AP38">
            <v>0</v>
          </cell>
          <cell r="AQ38">
            <v>902</v>
          </cell>
          <cell r="AR38">
            <v>605575</v>
          </cell>
          <cell r="AS38">
            <v>0</v>
          </cell>
          <cell r="AT38">
            <v>0</v>
          </cell>
          <cell r="AU38">
            <v>40267</v>
          </cell>
          <cell r="AV38">
            <v>5634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74988</v>
          </cell>
          <cell r="BB38">
            <v>0</v>
          </cell>
          <cell r="BC38">
            <v>346040</v>
          </cell>
          <cell r="BD38">
            <v>82484</v>
          </cell>
          <cell r="BE38">
            <v>0</v>
          </cell>
          <cell r="BF38">
            <v>0</v>
          </cell>
          <cell r="BG38">
            <v>322699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178042</v>
          </cell>
          <cell r="BM38">
            <v>6944</v>
          </cell>
          <cell r="BN38">
            <v>0</v>
          </cell>
          <cell r="BO38">
            <v>39969</v>
          </cell>
          <cell r="BP38">
            <v>18913</v>
          </cell>
          <cell r="BQ38">
            <v>0</v>
          </cell>
          <cell r="BR38">
            <v>816676.58</v>
          </cell>
          <cell r="BS38">
            <v>0</v>
          </cell>
          <cell r="BT38">
            <v>0</v>
          </cell>
          <cell r="BU38">
            <v>173227</v>
          </cell>
          <cell r="BV38">
            <v>0</v>
          </cell>
          <cell r="BW38">
            <v>0</v>
          </cell>
          <cell r="BX38">
            <v>0</v>
          </cell>
          <cell r="BY38">
            <v>20682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29750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</row>
        <row r="39">
          <cell r="A39" t="str">
            <v>4301020104.807</v>
          </cell>
          <cell r="B39" t="str">
            <v>ส่วนต่างค่ารักษาที่สูงกว่าข้อตกลงในการจ่ายตาม DRG -เบิกจ่ายตรง กทม.</v>
          </cell>
          <cell r="C39">
            <v>-37947.93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-10252.68</v>
          </cell>
          <cell r="N39">
            <v>0</v>
          </cell>
          <cell r="O39">
            <v>-36252.639999999999</v>
          </cell>
          <cell r="P39">
            <v>-8503.56</v>
          </cell>
          <cell r="Q39">
            <v>0</v>
          </cell>
          <cell r="R39">
            <v>0</v>
          </cell>
          <cell r="S39">
            <v>0</v>
          </cell>
          <cell r="T39">
            <v>-5149.32</v>
          </cell>
          <cell r="U39">
            <v>0</v>
          </cell>
          <cell r="V39">
            <v>0</v>
          </cell>
          <cell r="W39">
            <v>-421.35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-6648.82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-1081997.8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-86094.36</v>
          </cell>
          <cell r="AS39">
            <v>0</v>
          </cell>
          <cell r="AT39">
            <v>0</v>
          </cell>
          <cell r="AU39">
            <v>-10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-12516.06</v>
          </cell>
          <cell r="BB39">
            <v>0</v>
          </cell>
          <cell r="BC39">
            <v>-12803.8</v>
          </cell>
          <cell r="BD39">
            <v>-7078.88</v>
          </cell>
          <cell r="BE39">
            <v>0</v>
          </cell>
          <cell r="BF39">
            <v>0</v>
          </cell>
          <cell r="BG39">
            <v>-30838.7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-17005.29</v>
          </cell>
          <cell r="BM39">
            <v>0</v>
          </cell>
          <cell r="BN39">
            <v>0</v>
          </cell>
          <cell r="BO39">
            <v>-2169.7399999999998</v>
          </cell>
          <cell r="BP39">
            <v>0</v>
          </cell>
          <cell r="BQ39">
            <v>0</v>
          </cell>
          <cell r="BR39">
            <v>-17030.740000000002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-270</v>
          </cell>
          <cell r="CL39">
            <v>0</v>
          </cell>
        </row>
        <row r="40">
          <cell r="A40" t="str">
            <v>4301020104.808</v>
          </cell>
          <cell r="B40" t="str">
            <v>ส่วนต่างค่ารักษาที่ต่ำกว่าข้อตกลงในการจ่ายตาม DRG -เบิกจ่ายตรง กทม.</v>
          </cell>
          <cell r="C40">
            <v>149137.76999999999</v>
          </cell>
          <cell r="D40">
            <v>0</v>
          </cell>
          <cell r="E40">
            <v>8273.08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3768.63</v>
          </cell>
          <cell r="N40">
            <v>0</v>
          </cell>
          <cell r="O40">
            <v>24791.94</v>
          </cell>
          <cell r="P40">
            <v>4191.28</v>
          </cell>
          <cell r="Q40">
            <v>0</v>
          </cell>
          <cell r="R40">
            <v>0</v>
          </cell>
          <cell r="S40">
            <v>0</v>
          </cell>
          <cell r="T40">
            <v>5798.93</v>
          </cell>
          <cell r="U40">
            <v>0</v>
          </cell>
          <cell r="V40">
            <v>0</v>
          </cell>
          <cell r="W40">
            <v>4438.0600000000004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252.44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198460.5</v>
          </cell>
          <cell r="AL40">
            <v>0</v>
          </cell>
          <cell r="AM40">
            <v>494.98</v>
          </cell>
          <cell r="AN40">
            <v>0</v>
          </cell>
          <cell r="AO40">
            <v>3134.68</v>
          </cell>
          <cell r="AP40">
            <v>0</v>
          </cell>
          <cell r="AQ40">
            <v>0</v>
          </cell>
          <cell r="AR40">
            <v>347177.71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10243.82</v>
          </cell>
          <cell r="BB40">
            <v>0</v>
          </cell>
          <cell r="BC40">
            <v>48009.599999999999</v>
          </cell>
          <cell r="BD40">
            <v>0</v>
          </cell>
          <cell r="BE40">
            <v>0</v>
          </cell>
          <cell r="BF40">
            <v>0</v>
          </cell>
          <cell r="BG40">
            <v>16868.810000000001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37775.56</v>
          </cell>
          <cell r="BM40">
            <v>0</v>
          </cell>
          <cell r="BN40">
            <v>0</v>
          </cell>
          <cell r="BO40">
            <v>3240.7</v>
          </cell>
          <cell r="BP40">
            <v>0</v>
          </cell>
          <cell r="BQ40">
            <v>0</v>
          </cell>
          <cell r="BR40">
            <v>447374.69</v>
          </cell>
          <cell r="BS40">
            <v>0</v>
          </cell>
          <cell r="BT40">
            <v>0</v>
          </cell>
          <cell r="BU40">
            <v>130.22999999999999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1037.32</v>
          </cell>
          <cell r="CJ40">
            <v>0</v>
          </cell>
          <cell r="CK40">
            <v>0</v>
          </cell>
          <cell r="CL40">
            <v>0</v>
          </cell>
        </row>
        <row r="41">
          <cell r="A41" t="str">
            <v>4301020104.809</v>
          </cell>
          <cell r="B41" t="str">
            <v>รายได้ค่ารักษาเบิกจ่ายตรง- อปท.(พัทยา)  OP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</row>
        <row r="42">
          <cell r="A42" t="str">
            <v>4301020104.810</v>
          </cell>
          <cell r="B42" t="str">
            <v>รายได้ค่ารักษาเบิกจ่ายตรงอปท. (พัทยา)IP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</row>
        <row r="43">
          <cell r="A43" t="str">
            <v>4301020104.811</v>
          </cell>
          <cell r="B43" t="str">
            <v>ส่วนต่างค่ารักษาที่สูงกว่าข้อตกลงในการจ่ายตาม DRG -เบิกจ่ายตรง อปท.(พัทยา)</v>
          </cell>
          <cell r="C43">
            <v>0</v>
          </cell>
          <cell r="D43">
            <v>0</v>
          </cell>
          <cell r="E43">
            <v>-5.5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-34559.360000000001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-1538.06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-170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</row>
        <row r="44">
          <cell r="A44" t="str">
            <v>4301020104.812</v>
          </cell>
          <cell r="B44" t="str">
            <v>ส่วนต่างค่ารักษาที่ต่ำกว่าข้อตกลงในการจ่ายตาม DRG -เบิกจ่ายตรง อปท.(พัทยา)</v>
          </cell>
          <cell r="C44">
            <v>0</v>
          </cell>
          <cell r="D44">
            <v>0</v>
          </cell>
          <cell r="E44">
            <v>3427.84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43188.46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5873.13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13402.94</v>
          </cell>
          <cell r="CK44">
            <v>0</v>
          </cell>
          <cell r="CL44">
            <v>0</v>
          </cell>
        </row>
        <row r="45">
          <cell r="A45" t="str">
            <v>4301020105.201</v>
          </cell>
          <cell r="B45" t="str">
            <v>รายได้ค่ารักษา UC -OP  ใน CUP</v>
          </cell>
          <cell r="C45">
            <v>96128690.700000003</v>
          </cell>
          <cell r="D45">
            <v>27711420</v>
          </cell>
          <cell r="E45">
            <v>22623394</v>
          </cell>
          <cell r="F45">
            <v>18862831</v>
          </cell>
          <cell r="G45">
            <v>14615604</v>
          </cell>
          <cell r="H45">
            <v>28303171</v>
          </cell>
          <cell r="I45">
            <v>23515167.760000002</v>
          </cell>
          <cell r="J45">
            <v>47842129.649999999</v>
          </cell>
          <cell r="K45">
            <v>31301636</v>
          </cell>
          <cell r="L45">
            <v>31640877</v>
          </cell>
          <cell r="M45">
            <v>47896588</v>
          </cell>
          <cell r="N45">
            <v>0</v>
          </cell>
          <cell r="O45">
            <v>69119346</v>
          </cell>
          <cell r="P45">
            <v>35595687</v>
          </cell>
          <cell r="Q45">
            <v>29165364.510000002</v>
          </cell>
          <cell r="R45">
            <v>37556251.299999997</v>
          </cell>
          <cell r="S45">
            <v>22101383</v>
          </cell>
          <cell r="T45">
            <v>25283283.100000001</v>
          </cell>
          <cell r="U45">
            <v>25034184.5</v>
          </cell>
          <cell r="V45">
            <v>8811913.8000000007</v>
          </cell>
          <cell r="W45">
            <v>97021367.900000006</v>
          </cell>
          <cell r="X45">
            <v>14998800</v>
          </cell>
          <cell r="Y45">
            <v>47393934.740000002</v>
          </cell>
          <cell r="Z45">
            <v>30683012</v>
          </cell>
          <cell r="AA45">
            <v>9099386.8900000006</v>
          </cell>
          <cell r="AB45">
            <v>15285973</v>
          </cell>
          <cell r="AC45">
            <v>28603814.050000001</v>
          </cell>
          <cell r="AD45">
            <v>64260413.82</v>
          </cell>
          <cell r="AE45">
            <v>24357669</v>
          </cell>
          <cell r="AF45">
            <v>21838330.5</v>
          </cell>
          <cell r="AG45">
            <v>26380902</v>
          </cell>
          <cell r="AH45">
            <v>37801018</v>
          </cell>
          <cell r="AI45">
            <v>24093455</v>
          </cell>
          <cell r="AJ45">
            <v>15826707</v>
          </cell>
          <cell r="AK45">
            <v>177245267.59999999</v>
          </cell>
          <cell r="AL45">
            <v>20455987</v>
          </cell>
          <cell r="AM45">
            <v>16517329.35</v>
          </cell>
          <cell r="AN45">
            <v>46001005</v>
          </cell>
          <cell r="AO45">
            <v>41424166.159999996</v>
          </cell>
          <cell r="AP45">
            <v>28457898</v>
          </cell>
          <cell r="AQ45">
            <v>7324363</v>
          </cell>
          <cell r="AR45">
            <v>88971874</v>
          </cell>
          <cell r="AS45">
            <v>25253616</v>
          </cell>
          <cell r="AT45">
            <v>52349362.960000001</v>
          </cell>
          <cell r="AU45">
            <v>40705611</v>
          </cell>
          <cell r="AV45">
            <v>20437767.449999999</v>
          </cell>
          <cell r="AW45">
            <v>11876021.130000001</v>
          </cell>
          <cell r="AX45">
            <v>22191481.129999999</v>
          </cell>
          <cell r="AY45">
            <v>27608572.199999999</v>
          </cell>
          <cell r="AZ45">
            <v>19479173</v>
          </cell>
          <cell r="BA45">
            <v>90748836</v>
          </cell>
          <cell r="BB45">
            <v>17241379</v>
          </cell>
          <cell r="BC45">
            <v>113402803.62</v>
          </cell>
          <cell r="BD45">
            <v>41700396</v>
          </cell>
          <cell r="BE45">
            <v>14846800.5</v>
          </cell>
          <cell r="BF45">
            <v>18853673</v>
          </cell>
          <cell r="BG45">
            <v>61296870.350000001</v>
          </cell>
          <cell r="BH45">
            <v>12708652.9</v>
          </cell>
          <cell r="BI45">
            <v>6753330</v>
          </cell>
          <cell r="BJ45">
            <v>16717683</v>
          </cell>
          <cell r="BK45">
            <v>12909073</v>
          </cell>
          <cell r="BL45">
            <v>95676126.379999995</v>
          </cell>
          <cell r="BM45">
            <v>45014972.460000001</v>
          </cell>
          <cell r="BN45">
            <v>32266285</v>
          </cell>
          <cell r="BO45">
            <v>60223737.899999999</v>
          </cell>
          <cell r="BP45">
            <v>42306640.57</v>
          </cell>
          <cell r="BQ45">
            <v>20235579.129999999</v>
          </cell>
          <cell r="BR45">
            <v>219729270</v>
          </cell>
          <cell r="BS45">
            <v>39681603.759999998</v>
          </cell>
          <cell r="BT45">
            <v>28541027.859999999</v>
          </cell>
          <cell r="BU45">
            <v>75240137.239999995</v>
          </cell>
          <cell r="BV45">
            <v>5053070</v>
          </cell>
          <cell r="BW45">
            <v>26745287.699999999</v>
          </cell>
          <cell r="BX45">
            <v>75270161</v>
          </cell>
          <cell r="BY45">
            <v>21650113</v>
          </cell>
          <cell r="BZ45">
            <v>24489311</v>
          </cell>
          <cell r="CA45">
            <v>23018245</v>
          </cell>
          <cell r="CB45">
            <v>30771989</v>
          </cell>
          <cell r="CC45">
            <v>57314685.32</v>
          </cell>
          <cell r="CD45">
            <v>27903222</v>
          </cell>
          <cell r="CE45">
            <v>49592989</v>
          </cell>
          <cell r="CF45">
            <v>20217502</v>
          </cell>
          <cell r="CG45">
            <v>18438999.699999999</v>
          </cell>
          <cell r="CH45">
            <v>13932922</v>
          </cell>
          <cell r="CI45">
            <v>15818030</v>
          </cell>
          <cell r="CJ45">
            <v>80533112.150000006</v>
          </cell>
          <cell r="CK45">
            <v>12110606</v>
          </cell>
          <cell r="CL45">
            <v>10552645</v>
          </cell>
        </row>
        <row r="46">
          <cell r="A46" t="str">
            <v>4301020105.202</v>
          </cell>
          <cell r="B46" t="str">
            <v xml:space="preserve">รายได้ค่ารักษา UC-IP  </v>
          </cell>
          <cell r="C46">
            <v>245871667.27000001</v>
          </cell>
          <cell r="D46">
            <v>5986521</v>
          </cell>
          <cell r="E46">
            <v>6175866.4800000004</v>
          </cell>
          <cell r="F46">
            <v>6148646</v>
          </cell>
          <cell r="G46">
            <v>3553256</v>
          </cell>
          <cell r="H46">
            <v>8481550</v>
          </cell>
          <cell r="I46">
            <v>12351761.84</v>
          </cell>
          <cell r="J46">
            <v>37531485.75</v>
          </cell>
          <cell r="K46">
            <v>9095933</v>
          </cell>
          <cell r="L46">
            <v>11609025</v>
          </cell>
          <cell r="M46">
            <v>43658427.210000001</v>
          </cell>
          <cell r="N46">
            <v>0</v>
          </cell>
          <cell r="O46">
            <v>142478304</v>
          </cell>
          <cell r="P46">
            <v>19749626.100000001</v>
          </cell>
          <cell r="Q46">
            <v>20676788</v>
          </cell>
          <cell r="R46">
            <v>60718211.090000004</v>
          </cell>
          <cell r="S46">
            <v>10786261.5</v>
          </cell>
          <cell r="T46">
            <v>22479727.670000002</v>
          </cell>
          <cell r="U46">
            <v>13395726</v>
          </cell>
          <cell r="V46">
            <v>3774415</v>
          </cell>
          <cell r="W46">
            <v>414956425.75</v>
          </cell>
          <cell r="X46">
            <v>8190744</v>
          </cell>
          <cell r="Y46">
            <v>18428453.359999999</v>
          </cell>
          <cell r="Z46">
            <v>18624742.960000001</v>
          </cell>
          <cell r="AA46">
            <v>4092493.7</v>
          </cell>
          <cell r="AB46">
            <v>5243655</v>
          </cell>
          <cell r="AC46">
            <v>13939738.84</v>
          </cell>
          <cell r="AD46">
            <v>38072612.799999997</v>
          </cell>
          <cell r="AE46">
            <v>10807384</v>
          </cell>
          <cell r="AF46">
            <v>12855555.380000001</v>
          </cell>
          <cell r="AG46">
            <v>12116562</v>
          </cell>
          <cell r="AH46">
            <v>21622488</v>
          </cell>
          <cell r="AI46">
            <v>12092838</v>
          </cell>
          <cell r="AJ46">
            <v>7205070</v>
          </cell>
          <cell r="AK46">
            <v>728525300.05999994</v>
          </cell>
          <cell r="AL46">
            <v>13160522.76</v>
          </cell>
          <cell r="AM46">
            <v>8541734.25</v>
          </cell>
          <cell r="AN46">
            <v>37212003.609999999</v>
          </cell>
          <cell r="AO46">
            <v>33284469.690000001</v>
          </cell>
          <cell r="AP46">
            <v>11628048</v>
          </cell>
          <cell r="AQ46">
            <v>3562761.75</v>
          </cell>
          <cell r="AR46">
            <v>94432165</v>
          </cell>
          <cell r="AS46">
            <v>9467655</v>
          </cell>
          <cell r="AT46">
            <v>28938111.149999999</v>
          </cell>
          <cell r="AU46">
            <v>21846503</v>
          </cell>
          <cell r="AV46">
            <v>10117055</v>
          </cell>
          <cell r="AW46">
            <v>9779423</v>
          </cell>
          <cell r="AX46">
            <v>10858742.470000001</v>
          </cell>
          <cell r="AY46">
            <v>9941672</v>
          </cell>
          <cell r="AZ46">
            <v>9517591.8200000003</v>
          </cell>
          <cell r="BA46">
            <v>123461460.55</v>
          </cell>
          <cell r="BB46">
            <v>10443329.4</v>
          </cell>
          <cell r="BC46">
            <v>265975136.40000001</v>
          </cell>
          <cell r="BD46">
            <v>42953280.049999997</v>
          </cell>
          <cell r="BE46">
            <v>5417614.25</v>
          </cell>
          <cell r="BF46">
            <v>7649174</v>
          </cell>
          <cell r="BG46">
            <v>145154474.46000001</v>
          </cell>
          <cell r="BH46">
            <v>5882277.0099999998</v>
          </cell>
          <cell r="BI46">
            <v>0</v>
          </cell>
          <cell r="BJ46">
            <v>11598522</v>
          </cell>
          <cell r="BK46">
            <v>0</v>
          </cell>
          <cell r="BL46">
            <v>244300808.99000001</v>
          </cell>
          <cell r="BM46">
            <v>23949450.699999999</v>
          </cell>
          <cell r="BN46">
            <v>13170131.9</v>
          </cell>
          <cell r="BO46">
            <v>36097057.329999998</v>
          </cell>
          <cell r="BP46">
            <v>20913163.84</v>
          </cell>
          <cell r="BQ46">
            <v>11120634.119999999</v>
          </cell>
          <cell r="BR46">
            <v>1339230449.0599999</v>
          </cell>
          <cell r="BS46">
            <v>21892300.079999998</v>
          </cell>
          <cell r="BT46">
            <v>18484819.050000001</v>
          </cell>
          <cell r="BU46">
            <v>121171876.72</v>
          </cell>
          <cell r="BV46">
            <v>321739</v>
          </cell>
          <cell r="BW46">
            <v>10482543.08</v>
          </cell>
          <cell r="BX46">
            <v>60767587.030000001</v>
          </cell>
          <cell r="BY46">
            <v>7311574.3899999997</v>
          </cell>
          <cell r="BZ46">
            <v>6717227.29</v>
          </cell>
          <cell r="CA46">
            <v>15374048.6</v>
          </cell>
          <cell r="CB46">
            <v>19547575.760000002</v>
          </cell>
          <cell r="CC46">
            <v>47857046.399999999</v>
          </cell>
          <cell r="CD46">
            <v>24531806.789999999</v>
          </cell>
          <cell r="CE46">
            <v>42711662.159999996</v>
          </cell>
          <cell r="CF46">
            <v>9502453.6500000004</v>
          </cell>
          <cell r="CG46">
            <v>7158441.4299999997</v>
          </cell>
          <cell r="CH46">
            <v>8049770.4400000004</v>
          </cell>
          <cell r="CI46">
            <v>8808556</v>
          </cell>
          <cell r="CJ46">
            <v>69891873.030000001</v>
          </cell>
          <cell r="CK46">
            <v>3329396.96</v>
          </cell>
          <cell r="CL46">
            <v>2830372.77</v>
          </cell>
        </row>
        <row r="47">
          <cell r="A47" t="str">
            <v>4301020105.203</v>
          </cell>
          <cell r="B47" t="str">
            <v>รายได้ค่ารักษา UC - OP นอก CUP ในจังหวัด</v>
          </cell>
          <cell r="C47">
            <v>44446237</v>
          </cell>
          <cell r="D47">
            <v>1011599</v>
          </cell>
          <cell r="E47">
            <v>411334</v>
          </cell>
          <cell r="F47">
            <v>833871</v>
          </cell>
          <cell r="G47">
            <v>365301</v>
          </cell>
          <cell r="H47">
            <v>504158</v>
          </cell>
          <cell r="I47">
            <v>185823.3</v>
          </cell>
          <cell r="J47">
            <v>5414381.9000000004</v>
          </cell>
          <cell r="K47">
            <v>329812</v>
          </cell>
          <cell r="L47">
            <v>987219</v>
          </cell>
          <cell r="M47">
            <v>4001721</v>
          </cell>
          <cell r="N47">
            <v>917</v>
          </cell>
          <cell r="O47">
            <v>22762385</v>
          </cell>
          <cell r="P47">
            <v>374448</v>
          </cell>
          <cell r="Q47">
            <v>1009302</v>
          </cell>
          <cell r="R47">
            <v>2201623</v>
          </cell>
          <cell r="S47">
            <v>6346302</v>
          </cell>
          <cell r="T47">
            <v>350533.54</v>
          </cell>
          <cell r="U47">
            <v>104750</v>
          </cell>
          <cell r="V47">
            <v>5563</v>
          </cell>
          <cell r="W47">
            <v>105191305</v>
          </cell>
          <cell r="X47">
            <v>188282</v>
          </cell>
          <cell r="Y47">
            <v>467046</v>
          </cell>
          <cell r="Z47">
            <v>287619</v>
          </cell>
          <cell r="AA47">
            <v>140216</v>
          </cell>
          <cell r="AB47">
            <v>535240</v>
          </cell>
          <cell r="AC47">
            <v>207459</v>
          </cell>
          <cell r="AD47">
            <v>906486</v>
          </cell>
          <cell r="AE47">
            <v>260214</v>
          </cell>
          <cell r="AF47">
            <v>168024</v>
          </cell>
          <cell r="AG47">
            <v>198216</v>
          </cell>
          <cell r="AH47">
            <v>3013058</v>
          </cell>
          <cell r="AI47">
            <v>242016</v>
          </cell>
          <cell r="AJ47">
            <v>1185456</v>
          </cell>
          <cell r="AK47">
            <v>134144943.40000001</v>
          </cell>
          <cell r="AL47">
            <v>325374</v>
          </cell>
          <cell r="AM47">
            <v>1210721.5</v>
          </cell>
          <cell r="AN47">
            <v>1823367</v>
          </cell>
          <cell r="AO47">
            <v>1672529.7</v>
          </cell>
          <cell r="AP47">
            <v>247825</v>
          </cell>
          <cell r="AQ47">
            <v>47775</v>
          </cell>
          <cell r="AR47">
            <v>5048412</v>
          </cell>
          <cell r="AS47">
            <v>178633</v>
          </cell>
          <cell r="AT47">
            <v>1093177</v>
          </cell>
          <cell r="AU47">
            <v>425054</v>
          </cell>
          <cell r="AV47">
            <v>340580</v>
          </cell>
          <cell r="AW47">
            <v>493120</v>
          </cell>
          <cell r="AX47">
            <v>741621.56</v>
          </cell>
          <cell r="AY47">
            <v>559229</v>
          </cell>
          <cell r="AZ47">
            <v>151194</v>
          </cell>
          <cell r="BA47">
            <v>7375440</v>
          </cell>
          <cell r="BB47">
            <v>784312</v>
          </cell>
          <cell r="BC47">
            <v>27613900.920000002</v>
          </cell>
          <cell r="BD47">
            <v>7706588</v>
          </cell>
          <cell r="BE47">
            <v>761997.5</v>
          </cell>
          <cell r="BF47">
            <v>223474.9</v>
          </cell>
          <cell r="BG47">
            <v>14563443.92</v>
          </cell>
          <cell r="BH47">
            <v>12332</v>
          </cell>
          <cell r="BI47">
            <v>130688</v>
          </cell>
          <cell r="BJ47">
            <v>640226</v>
          </cell>
          <cell r="BK47">
            <v>43733</v>
          </cell>
          <cell r="BL47">
            <v>16020629</v>
          </cell>
          <cell r="BM47">
            <v>90518</v>
          </cell>
          <cell r="BN47">
            <v>34653</v>
          </cell>
          <cell r="BO47">
            <v>1349196.5</v>
          </cell>
          <cell r="BP47">
            <v>124641</v>
          </cell>
          <cell r="BQ47">
            <v>0</v>
          </cell>
          <cell r="BR47">
            <v>157190810</v>
          </cell>
          <cell r="BS47">
            <v>111878</v>
          </cell>
          <cell r="BT47">
            <v>143978</v>
          </cell>
          <cell r="BU47">
            <v>8465098.6500000004</v>
          </cell>
          <cell r="BV47">
            <v>727647</v>
          </cell>
          <cell r="BW47">
            <v>112137</v>
          </cell>
          <cell r="BX47">
            <v>3222513</v>
          </cell>
          <cell r="BY47">
            <v>28563</v>
          </cell>
          <cell r="BZ47">
            <v>56243</v>
          </cell>
          <cell r="CA47">
            <v>38129</v>
          </cell>
          <cell r="CB47">
            <v>74282</v>
          </cell>
          <cell r="CC47">
            <v>270663</v>
          </cell>
          <cell r="CD47">
            <v>964036</v>
          </cell>
          <cell r="CE47">
            <v>970818</v>
          </cell>
          <cell r="CF47">
            <v>3832</v>
          </cell>
          <cell r="CG47">
            <v>20060</v>
          </cell>
          <cell r="CH47">
            <v>40111</v>
          </cell>
          <cell r="CI47">
            <v>1048614</v>
          </cell>
          <cell r="CJ47">
            <v>227730</v>
          </cell>
          <cell r="CK47">
            <v>47182</v>
          </cell>
          <cell r="CL47">
            <v>112631</v>
          </cell>
        </row>
        <row r="48">
          <cell r="A48" t="str">
            <v>4301020105.205</v>
          </cell>
          <cell r="B48" t="str">
            <v>รายได้ค่ารักษา UC-OP  นอก CUP ต่างจังหวัด</v>
          </cell>
          <cell r="C48">
            <v>76892</v>
          </cell>
          <cell r="D48">
            <v>205978.06</v>
          </cell>
          <cell r="E48">
            <v>98202</v>
          </cell>
          <cell r="F48">
            <v>0</v>
          </cell>
          <cell r="G48">
            <v>156503</v>
          </cell>
          <cell r="H48">
            <v>0</v>
          </cell>
          <cell r="I48">
            <v>225510.22</v>
          </cell>
          <cell r="J48">
            <v>0</v>
          </cell>
          <cell r="K48">
            <v>3087</v>
          </cell>
          <cell r="L48">
            <v>0</v>
          </cell>
          <cell r="M48">
            <v>162675</v>
          </cell>
          <cell r="N48">
            <v>0</v>
          </cell>
          <cell r="O48">
            <v>27112</v>
          </cell>
          <cell r="P48">
            <v>0</v>
          </cell>
          <cell r="Q48">
            <v>661567</v>
          </cell>
          <cell r="R48">
            <v>71899</v>
          </cell>
          <cell r="S48">
            <v>2003974</v>
          </cell>
          <cell r="T48">
            <v>20456</v>
          </cell>
          <cell r="U48">
            <v>99112</v>
          </cell>
          <cell r="V48">
            <v>3620</v>
          </cell>
          <cell r="W48">
            <v>255897.2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42953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642458</v>
          </cell>
          <cell r="AH48">
            <v>0</v>
          </cell>
          <cell r="AI48">
            <v>0</v>
          </cell>
          <cell r="AJ48">
            <v>0</v>
          </cell>
          <cell r="AK48">
            <v>46639874</v>
          </cell>
          <cell r="AL48">
            <v>173891</v>
          </cell>
          <cell r="AM48">
            <v>0</v>
          </cell>
          <cell r="AN48">
            <v>21382</v>
          </cell>
          <cell r="AO48">
            <v>0</v>
          </cell>
          <cell r="AP48">
            <v>0</v>
          </cell>
          <cell r="AQ48">
            <v>0</v>
          </cell>
          <cell r="AR48">
            <v>1001467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387087</v>
          </cell>
          <cell r="AX48">
            <v>25539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5971125.1299999999</v>
          </cell>
          <cell r="BD48">
            <v>1533</v>
          </cell>
          <cell r="BE48">
            <v>0</v>
          </cell>
          <cell r="BF48">
            <v>0</v>
          </cell>
          <cell r="BG48">
            <v>1304054.5</v>
          </cell>
          <cell r="BH48">
            <v>0</v>
          </cell>
          <cell r="BI48">
            <v>0</v>
          </cell>
          <cell r="BJ48">
            <v>112117</v>
          </cell>
          <cell r="BK48">
            <v>1228</v>
          </cell>
          <cell r="BL48">
            <v>28957</v>
          </cell>
          <cell r="BM48">
            <v>55129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8552332</v>
          </cell>
          <cell r="BS48">
            <v>0</v>
          </cell>
          <cell r="BT48">
            <v>0</v>
          </cell>
          <cell r="BU48">
            <v>675</v>
          </cell>
          <cell r="BV48">
            <v>0</v>
          </cell>
          <cell r="BW48">
            <v>34151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34499.949999999997</v>
          </cell>
          <cell r="CI48">
            <v>0</v>
          </cell>
          <cell r="CJ48">
            <v>66028</v>
          </cell>
          <cell r="CK48">
            <v>270</v>
          </cell>
          <cell r="CL48">
            <v>0</v>
          </cell>
        </row>
        <row r="49">
          <cell r="A49" t="str">
            <v>4301020105.207</v>
          </cell>
          <cell r="B49" t="str">
            <v>รายได้ค่ารักษาUC-OP ต่างสังกัด สป.</v>
          </cell>
          <cell r="C49">
            <v>90644</v>
          </cell>
          <cell r="D49">
            <v>0</v>
          </cell>
          <cell r="E49">
            <v>21439</v>
          </cell>
          <cell r="F49">
            <v>0</v>
          </cell>
          <cell r="G49">
            <v>0</v>
          </cell>
          <cell r="H49">
            <v>300</v>
          </cell>
          <cell r="I49">
            <v>81168.179999999993</v>
          </cell>
          <cell r="J49">
            <v>10001</v>
          </cell>
          <cell r="K49">
            <v>0</v>
          </cell>
          <cell r="L49">
            <v>560</v>
          </cell>
          <cell r="M49">
            <v>28800</v>
          </cell>
          <cell r="N49">
            <v>0</v>
          </cell>
          <cell r="O49">
            <v>1328</v>
          </cell>
          <cell r="P49">
            <v>0</v>
          </cell>
          <cell r="Q49">
            <v>0</v>
          </cell>
          <cell r="R49">
            <v>172519.5</v>
          </cell>
          <cell r="S49">
            <v>600</v>
          </cell>
          <cell r="T49">
            <v>0</v>
          </cell>
          <cell r="U49">
            <v>11474</v>
          </cell>
          <cell r="V49">
            <v>1468</v>
          </cell>
          <cell r="W49">
            <v>43408.45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1471061</v>
          </cell>
          <cell r="AL49">
            <v>3021</v>
          </cell>
          <cell r="AM49">
            <v>2591</v>
          </cell>
          <cell r="AN49">
            <v>5244</v>
          </cell>
          <cell r="AO49">
            <v>28152</v>
          </cell>
          <cell r="AP49">
            <v>13577</v>
          </cell>
          <cell r="AQ49">
            <v>1304</v>
          </cell>
          <cell r="AR49">
            <v>122772</v>
          </cell>
          <cell r="AS49">
            <v>12808</v>
          </cell>
          <cell r="AT49">
            <v>36699</v>
          </cell>
          <cell r="AU49">
            <v>14561</v>
          </cell>
          <cell r="AV49">
            <v>17631</v>
          </cell>
          <cell r="AW49">
            <v>3169</v>
          </cell>
          <cell r="AX49">
            <v>0</v>
          </cell>
          <cell r="AY49">
            <v>0</v>
          </cell>
          <cell r="AZ49">
            <v>10467</v>
          </cell>
          <cell r="BA49">
            <v>0</v>
          </cell>
          <cell r="BB49">
            <v>5096</v>
          </cell>
          <cell r="BC49">
            <v>1588404.3</v>
          </cell>
          <cell r="BD49">
            <v>274877</v>
          </cell>
          <cell r="BE49">
            <v>0</v>
          </cell>
          <cell r="BF49">
            <v>0</v>
          </cell>
          <cell r="BG49">
            <v>31286</v>
          </cell>
          <cell r="BH49">
            <v>0</v>
          </cell>
          <cell r="BI49">
            <v>0</v>
          </cell>
          <cell r="BJ49">
            <v>819850</v>
          </cell>
          <cell r="BK49">
            <v>36444</v>
          </cell>
          <cell r="BL49">
            <v>145479</v>
          </cell>
          <cell r="BM49">
            <v>0</v>
          </cell>
          <cell r="BN49">
            <v>388</v>
          </cell>
          <cell r="BO49">
            <v>8317</v>
          </cell>
          <cell r="BP49">
            <v>0</v>
          </cell>
          <cell r="BQ49">
            <v>0</v>
          </cell>
          <cell r="BR49">
            <v>16518037</v>
          </cell>
          <cell r="BS49">
            <v>1306</v>
          </cell>
          <cell r="BT49">
            <v>0</v>
          </cell>
          <cell r="BU49">
            <v>2406</v>
          </cell>
          <cell r="BV49">
            <v>0</v>
          </cell>
          <cell r="BW49">
            <v>2338</v>
          </cell>
          <cell r="BX49">
            <v>6943</v>
          </cell>
          <cell r="BY49">
            <v>0</v>
          </cell>
          <cell r="BZ49">
            <v>0</v>
          </cell>
          <cell r="CA49">
            <v>1168</v>
          </cell>
          <cell r="CB49">
            <v>4369</v>
          </cell>
          <cell r="CC49">
            <v>11812</v>
          </cell>
          <cell r="CD49">
            <v>0</v>
          </cell>
          <cell r="CE49">
            <v>8890</v>
          </cell>
          <cell r="CF49">
            <v>545</v>
          </cell>
          <cell r="CG49">
            <v>0</v>
          </cell>
          <cell r="CH49">
            <v>0</v>
          </cell>
          <cell r="CI49">
            <v>0</v>
          </cell>
          <cell r="CJ49">
            <v>33143</v>
          </cell>
          <cell r="CK49">
            <v>0</v>
          </cell>
          <cell r="CL49">
            <v>0</v>
          </cell>
        </row>
        <row r="50">
          <cell r="A50" t="str">
            <v>4301020105.211</v>
          </cell>
          <cell r="B50" t="str">
            <v>รายได้กองทุน UC (งบลงทุน)</v>
          </cell>
          <cell r="C50">
            <v>12835090.41</v>
          </cell>
          <cell r="D50">
            <v>3110494.68</v>
          </cell>
          <cell r="E50">
            <v>3434362.8</v>
          </cell>
          <cell r="F50">
            <v>3343645.43</v>
          </cell>
          <cell r="G50">
            <v>895519.55</v>
          </cell>
          <cell r="H50">
            <v>2488697.96</v>
          </cell>
          <cell r="I50">
            <v>2236149.9500000002</v>
          </cell>
          <cell r="J50">
            <v>4038725.4</v>
          </cell>
          <cell r="K50">
            <v>3363392.37</v>
          </cell>
          <cell r="L50">
            <v>2146566.5699999998</v>
          </cell>
          <cell r="M50">
            <v>4525750.8099999996</v>
          </cell>
          <cell r="N50">
            <v>600000</v>
          </cell>
          <cell r="O50">
            <v>6296365.1500000004</v>
          </cell>
          <cell r="P50">
            <v>3728100.46</v>
          </cell>
          <cell r="Q50">
            <v>4411941.6100000003</v>
          </cell>
          <cell r="R50">
            <v>3676953.73</v>
          </cell>
          <cell r="S50">
            <v>2010956.62</v>
          </cell>
          <cell r="T50">
            <v>2948747.76</v>
          </cell>
          <cell r="U50">
            <v>1909206.5</v>
          </cell>
          <cell r="V50">
            <v>623453.64</v>
          </cell>
          <cell r="W50">
            <v>19031870.550000001</v>
          </cell>
          <cell r="X50">
            <v>1621000</v>
          </cell>
          <cell r="Y50">
            <v>3579722.7</v>
          </cell>
          <cell r="Z50">
            <v>3508912.97</v>
          </cell>
          <cell r="AA50">
            <v>1265670.3999999999</v>
          </cell>
          <cell r="AB50">
            <v>1362834.78</v>
          </cell>
          <cell r="AC50">
            <v>2165764.4500000002</v>
          </cell>
          <cell r="AD50">
            <v>5124105.6900000004</v>
          </cell>
          <cell r="AE50">
            <v>2816854.29</v>
          </cell>
          <cell r="AF50">
            <v>1873400</v>
          </cell>
          <cell r="AG50">
            <v>2339590.2999999998</v>
          </cell>
          <cell r="AH50">
            <v>3103264.51</v>
          </cell>
          <cell r="AI50">
            <v>2979431.07</v>
          </cell>
          <cell r="AJ50">
            <v>2150000</v>
          </cell>
          <cell r="AK50">
            <v>26150127.309999999</v>
          </cell>
          <cell r="AL50">
            <v>4531271.7699999996</v>
          </cell>
          <cell r="AM50">
            <v>2718439.31</v>
          </cell>
          <cell r="AN50">
            <v>2958659.21</v>
          </cell>
          <cell r="AO50">
            <v>4077453.29</v>
          </cell>
          <cell r="AP50">
            <v>4185962.42</v>
          </cell>
          <cell r="AQ50">
            <v>902047.68</v>
          </cell>
          <cell r="AR50">
            <v>8856353.2799999993</v>
          </cell>
          <cell r="AS50">
            <v>2565685.69</v>
          </cell>
          <cell r="AT50">
            <v>5435814.79</v>
          </cell>
          <cell r="AU50">
            <v>5474916.7000000002</v>
          </cell>
          <cell r="AV50">
            <v>1750000</v>
          </cell>
          <cell r="AW50">
            <v>1357004.12</v>
          </cell>
          <cell r="AX50">
            <v>2268067.23</v>
          </cell>
          <cell r="AY50">
            <v>4989526.82</v>
          </cell>
          <cell r="AZ50">
            <v>2383264.66</v>
          </cell>
          <cell r="BA50">
            <v>11335871.52</v>
          </cell>
          <cell r="BB50">
            <v>3593802.85</v>
          </cell>
          <cell r="BC50">
            <v>14371653.73</v>
          </cell>
          <cell r="BD50">
            <v>4326851.75</v>
          </cell>
          <cell r="BE50">
            <v>1264255.1299999999</v>
          </cell>
          <cell r="BF50">
            <v>1087471.55</v>
          </cell>
          <cell r="BG50">
            <v>11624125.939999999</v>
          </cell>
          <cell r="BH50">
            <v>844200</v>
          </cell>
          <cell r="BI50">
            <v>967363.36</v>
          </cell>
          <cell r="BJ50">
            <v>1623300.91</v>
          </cell>
          <cell r="BK50">
            <v>1034633.5</v>
          </cell>
          <cell r="BL50">
            <v>11427705.369999999</v>
          </cell>
          <cell r="BM50">
            <v>4135869.5</v>
          </cell>
          <cell r="BN50">
            <v>2281094.4700000002</v>
          </cell>
          <cell r="BO50">
            <v>5344122.58</v>
          </cell>
          <cell r="BP50">
            <v>3293902.11</v>
          </cell>
          <cell r="BQ50">
            <v>2086614.94</v>
          </cell>
          <cell r="BR50">
            <v>55190826.590000004</v>
          </cell>
          <cell r="BS50">
            <v>3185822.98</v>
          </cell>
          <cell r="BT50">
            <v>3022641.76</v>
          </cell>
          <cell r="BU50">
            <v>7390765.4199999999</v>
          </cell>
          <cell r="BV50">
            <v>357989.58</v>
          </cell>
          <cell r="BW50">
            <v>4082629.32</v>
          </cell>
          <cell r="BX50">
            <v>5755892.2999999998</v>
          </cell>
          <cell r="BY50">
            <v>1258918.3600000001</v>
          </cell>
          <cell r="BZ50">
            <v>1965549.58</v>
          </cell>
          <cell r="CA50">
            <v>2122100</v>
          </cell>
          <cell r="CB50">
            <v>2860401.15</v>
          </cell>
          <cell r="CC50">
            <v>5347146.32</v>
          </cell>
          <cell r="CD50">
            <v>3204286.94</v>
          </cell>
          <cell r="CE50">
            <v>5366150.0199999996</v>
          </cell>
          <cell r="CF50">
            <v>1396064.27</v>
          </cell>
          <cell r="CG50">
            <v>1279232.9099999999</v>
          </cell>
          <cell r="CH50">
            <v>1082518.1499999999</v>
          </cell>
          <cell r="CI50">
            <v>1332618.08</v>
          </cell>
          <cell r="CJ50">
            <v>9249784.5899999999</v>
          </cell>
          <cell r="CK50">
            <v>1067951.3700000001</v>
          </cell>
          <cell r="CL50">
            <v>878000</v>
          </cell>
        </row>
        <row r="51">
          <cell r="A51" t="str">
            <v>4301020105.214</v>
          </cell>
          <cell r="B51" t="str">
            <v>รายได้กองทุน UC - OP แบบเหมาจ่ายต่อผู้มีสิทธิ</v>
          </cell>
          <cell r="C51">
            <v>0</v>
          </cell>
          <cell r="D51">
            <v>9501684.0800000001</v>
          </cell>
          <cell r="E51">
            <v>19048682.920000002</v>
          </cell>
          <cell r="F51">
            <v>9456811.6500000004</v>
          </cell>
          <cell r="G51">
            <v>7054390.0800000001</v>
          </cell>
          <cell r="H51">
            <v>6182126.2599999998</v>
          </cell>
          <cell r="I51">
            <v>4547533.63</v>
          </cell>
          <cell r="J51">
            <v>0</v>
          </cell>
          <cell r="K51">
            <v>15043004.49</v>
          </cell>
          <cell r="L51">
            <v>8009394.6299999999</v>
          </cell>
          <cell r="M51">
            <v>9580492.6500000004</v>
          </cell>
          <cell r="N51">
            <v>332514.15999999997</v>
          </cell>
          <cell r="O51">
            <v>9803747.0999999996</v>
          </cell>
          <cell r="P51">
            <v>6519991.5199999996</v>
          </cell>
          <cell r="Q51">
            <v>16459709.26</v>
          </cell>
          <cell r="R51">
            <v>20353701.510000002</v>
          </cell>
          <cell r="S51">
            <v>10880543.109999999</v>
          </cell>
          <cell r="T51">
            <v>7195595.6100000003</v>
          </cell>
          <cell r="U51">
            <v>11891755.369999999</v>
          </cell>
          <cell r="V51">
            <v>6864127.1799999997</v>
          </cell>
          <cell r="W51">
            <v>0</v>
          </cell>
          <cell r="X51">
            <v>7445024.7599999998</v>
          </cell>
          <cell r="Y51">
            <v>0</v>
          </cell>
          <cell r="Z51">
            <v>7022113.1100000003</v>
          </cell>
          <cell r="AA51">
            <v>631146.86</v>
          </cell>
          <cell r="AB51">
            <v>3185909.41</v>
          </cell>
          <cell r="AC51">
            <v>0</v>
          </cell>
          <cell r="AD51">
            <v>10513903.880000001</v>
          </cell>
          <cell r="AE51">
            <v>3765670.9</v>
          </cell>
          <cell r="AF51">
            <v>2418812.5</v>
          </cell>
          <cell r="AG51">
            <v>0</v>
          </cell>
          <cell r="AH51">
            <v>9632476.1300000008</v>
          </cell>
          <cell r="AI51">
            <v>4778363.3499999996</v>
          </cell>
          <cell r="AJ51">
            <v>3080996.37</v>
          </cell>
          <cell r="AK51">
            <v>0</v>
          </cell>
          <cell r="AL51">
            <v>10555761.33</v>
          </cell>
          <cell r="AM51">
            <v>7911432.7400000002</v>
          </cell>
          <cell r="AN51">
            <v>3176785.52</v>
          </cell>
          <cell r="AO51">
            <v>0</v>
          </cell>
          <cell r="AP51">
            <v>7449777.3099999996</v>
          </cell>
          <cell r="AQ51">
            <v>3595341.61</v>
          </cell>
          <cell r="AR51">
            <v>361356.57</v>
          </cell>
          <cell r="AS51">
            <v>4746344.1900000004</v>
          </cell>
          <cell r="AT51">
            <v>0</v>
          </cell>
          <cell r="AU51">
            <v>2221769.4300000002</v>
          </cell>
          <cell r="AV51">
            <v>5501599.8700000001</v>
          </cell>
          <cell r="AW51">
            <v>7664455.5199999996</v>
          </cell>
          <cell r="AX51">
            <v>2826073.94</v>
          </cell>
          <cell r="AY51">
            <v>243400</v>
          </cell>
          <cell r="AZ51">
            <v>5155824.16</v>
          </cell>
          <cell r="BA51">
            <v>0</v>
          </cell>
          <cell r="BB51">
            <v>8586555.0600000005</v>
          </cell>
          <cell r="BC51">
            <v>0</v>
          </cell>
          <cell r="BD51">
            <v>39490.720000000001</v>
          </cell>
          <cell r="BE51">
            <v>6212971.4299999997</v>
          </cell>
          <cell r="BF51">
            <v>1711981.85</v>
          </cell>
          <cell r="BG51">
            <v>0</v>
          </cell>
          <cell r="BH51">
            <v>0</v>
          </cell>
          <cell r="BI51">
            <v>5757357.9900000002</v>
          </cell>
          <cell r="BJ51">
            <v>16864045.140000001</v>
          </cell>
          <cell r="BK51">
            <v>14393965.16</v>
          </cell>
          <cell r="BL51">
            <v>21695349.719999999</v>
          </cell>
          <cell r="BM51">
            <v>10493415.25</v>
          </cell>
          <cell r="BN51">
            <v>8082645.4900000002</v>
          </cell>
          <cell r="BO51">
            <v>26313101.649999999</v>
          </cell>
          <cell r="BP51">
            <v>11800282.41</v>
          </cell>
          <cell r="BQ51">
            <v>11317762.800000001</v>
          </cell>
          <cell r="BR51">
            <v>0</v>
          </cell>
          <cell r="BS51">
            <v>8015926.8700000001</v>
          </cell>
          <cell r="BT51">
            <v>18300602.670000002</v>
          </cell>
          <cell r="BU51">
            <v>0</v>
          </cell>
          <cell r="BV51">
            <v>2043027.59</v>
          </cell>
          <cell r="BW51">
            <v>9660164.0199999996</v>
          </cell>
          <cell r="BX51">
            <v>3215737.95</v>
          </cell>
          <cell r="BY51">
            <v>3810365.81</v>
          </cell>
          <cell r="BZ51">
            <v>8653216.0999999996</v>
          </cell>
          <cell r="CA51">
            <v>12533110.140000001</v>
          </cell>
          <cell r="CB51">
            <v>7712388.6900000004</v>
          </cell>
          <cell r="CC51">
            <v>14955993.09</v>
          </cell>
          <cell r="CD51">
            <v>15256350.359999999</v>
          </cell>
          <cell r="CE51">
            <v>24923875.760000002</v>
          </cell>
          <cell r="CF51">
            <v>6313319.4699999997</v>
          </cell>
          <cell r="CG51">
            <v>8876736.1099999994</v>
          </cell>
          <cell r="CH51">
            <v>11163113.220000001</v>
          </cell>
          <cell r="CI51">
            <v>6604118.6200000001</v>
          </cell>
          <cell r="CJ51">
            <v>1002812.05</v>
          </cell>
          <cell r="CK51">
            <v>8327300.7599999998</v>
          </cell>
          <cell r="CL51">
            <v>5556105.6900000004</v>
          </cell>
        </row>
        <row r="52">
          <cell r="A52" t="str">
            <v>4301020105.215</v>
          </cell>
          <cell r="B52" t="str">
            <v>รายได้กองทุน UC-OP ตามเกณฑ์คุณภาพผลงานบริการ</v>
          </cell>
          <cell r="C52">
            <v>176291.03</v>
          </cell>
          <cell r="D52">
            <v>35864.46</v>
          </cell>
          <cell r="E52">
            <v>0</v>
          </cell>
          <cell r="F52">
            <v>0</v>
          </cell>
          <cell r="G52">
            <v>21328.67</v>
          </cell>
          <cell r="H52">
            <v>3850</v>
          </cell>
          <cell r="I52">
            <v>0</v>
          </cell>
          <cell r="J52">
            <v>299388.83</v>
          </cell>
          <cell r="K52">
            <v>0</v>
          </cell>
          <cell r="L52">
            <v>46459.22</v>
          </cell>
          <cell r="M52">
            <v>120125.75999999999</v>
          </cell>
          <cell r="N52">
            <v>61520.69</v>
          </cell>
          <cell r="O52">
            <v>1832044.62</v>
          </cell>
          <cell r="P52">
            <v>39692</v>
          </cell>
          <cell r="Q52">
            <v>0</v>
          </cell>
          <cell r="R52">
            <v>0</v>
          </cell>
          <cell r="S52">
            <v>419133.56</v>
          </cell>
          <cell r="T52">
            <v>0</v>
          </cell>
          <cell r="U52">
            <v>459682.82</v>
          </cell>
          <cell r="V52">
            <v>190361.23</v>
          </cell>
          <cell r="W52">
            <v>33360.46</v>
          </cell>
          <cell r="X52">
            <v>174222.75</v>
          </cell>
          <cell r="Y52">
            <v>905399.77</v>
          </cell>
          <cell r="Z52">
            <v>316302.7</v>
          </cell>
          <cell r="AA52">
            <v>42172.08</v>
          </cell>
          <cell r="AB52">
            <v>70820.47</v>
          </cell>
          <cell r="AC52">
            <v>4953.49</v>
          </cell>
          <cell r="AD52">
            <v>324425.40000000002</v>
          </cell>
          <cell r="AE52">
            <v>427790.9</v>
          </cell>
          <cell r="AF52">
            <v>10053.34</v>
          </cell>
          <cell r="AG52">
            <v>29429.53</v>
          </cell>
          <cell r="AH52">
            <v>95152.9</v>
          </cell>
          <cell r="AI52">
            <v>157819.32</v>
          </cell>
          <cell r="AJ52">
            <v>10316.67</v>
          </cell>
          <cell r="AK52">
            <v>1303306.94</v>
          </cell>
          <cell r="AL52">
            <v>1043784.54</v>
          </cell>
          <cell r="AM52">
            <v>597046.02</v>
          </cell>
          <cell r="AN52">
            <v>1526989.98</v>
          </cell>
          <cell r="AO52">
            <v>126767.89</v>
          </cell>
          <cell r="AP52">
            <v>0</v>
          </cell>
          <cell r="AQ52">
            <v>0</v>
          </cell>
          <cell r="AR52">
            <v>2547620.0499999998</v>
          </cell>
          <cell r="AS52">
            <v>0</v>
          </cell>
          <cell r="AT52">
            <v>618618.89</v>
          </cell>
          <cell r="AU52">
            <v>1347058.47</v>
          </cell>
          <cell r="AV52">
            <v>0</v>
          </cell>
          <cell r="AW52">
            <v>278648.94</v>
          </cell>
          <cell r="AX52">
            <v>680745.07</v>
          </cell>
          <cell r="AY52">
            <v>1012521.59</v>
          </cell>
          <cell r="AZ52">
            <v>355234.47</v>
          </cell>
          <cell r="BA52">
            <v>2565370.71</v>
          </cell>
          <cell r="BB52">
            <v>357551.97</v>
          </cell>
          <cell r="BC52">
            <v>0</v>
          </cell>
          <cell r="BD52">
            <v>348283.5</v>
          </cell>
          <cell r="BE52">
            <v>31536.95</v>
          </cell>
          <cell r="BF52">
            <v>509717.1</v>
          </cell>
          <cell r="BG52">
            <v>2927767.25</v>
          </cell>
          <cell r="BH52">
            <v>0</v>
          </cell>
          <cell r="BI52">
            <v>33696.22</v>
          </cell>
          <cell r="BJ52">
            <v>42595.23</v>
          </cell>
          <cell r="BK52">
            <v>355819.58</v>
          </cell>
          <cell r="BL52">
            <v>400558.06</v>
          </cell>
          <cell r="BM52">
            <v>218550.26</v>
          </cell>
          <cell r="BN52">
            <v>132878.92000000001</v>
          </cell>
          <cell r="BO52">
            <v>163562.04</v>
          </cell>
          <cell r="BP52">
            <v>35963.4</v>
          </cell>
          <cell r="BQ52">
            <v>96938.19</v>
          </cell>
          <cell r="BR52">
            <v>266982.61</v>
          </cell>
          <cell r="BS52">
            <v>693434.3</v>
          </cell>
          <cell r="BT52">
            <v>168474.32</v>
          </cell>
          <cell r="BU52">
            <v>35890.620000000003</v>
          </cell>
          <cell r="BV52">
            <v>730706.23</v>
          </cell>
          <cell r="BW52">
            <v>72413.19</v>
          </cell>
          <cell r="BX52">
            <v>0</v>
          </cell>
          <cell r="BY52">
            <v>0</v>
          </cell>
          <cell r="BZ52">
            <v>171273.07</v>
          </cell>
          <cell r="CA52">
            <v>172904.61</v>
          </cell>
          <cell r="CB52">
            <v>0</v>
          </cell>
          <cell r="CC52">
            <v>87700.21</v>
          </cell>
          <cell r="CD52">
            <v>0</v>
          </cell>
          <cell r="CE52">
            <v>0</v>
          </cell>
          <cell r="CF52">
            <v>97686.98</v>
          </cell>
          <cell r="CG52">
            <v>22435.49</v>
          </cell>
          <cell r="CH52">
            <v>28853.14</v>
          </cell>
          <cell r="CI52">
            <v>0</v>
          </cell>
          <cell r="CJ52">
            <v>317367.58</v>
          </cell>
          <cell r="CK52">
            <v>0</v>
          </cell>
          <cell r="CL52">
            <v>61404.32</v>
          </cell>
        </row>
        <row r="53">
          <cell r="A53" t="str">
            <v>4301020105.217</v>
          </cell>
          <cell r="B53" t="str">
            <v>รายได้กองทุน UC - P&amp;P แบบเหมาจ่ายต่อผู้มีสิทธิ</v>
          </cell>
          <cell r="C53">
            <v>14030182.789999999</v>
          </cell>
          <cell r="D53">
            <v>10085161.57</v>
          </cell>
          <cell r="E53">
            <v>10946679.810000001</v>
          </cell>
          <cell r="F53">
            <v>7454327.7699999996</v>
          </cell>
          <cell r="G53">
            <v>5341786.75</v>
          </cell>
          <cell r="H53">
            <v>9078777.8300000001</v>
          </cell>
          <cell r="I53">
            <v>9092263.2699999996</v>
          </cell>
          <cell r="J53">
            <v>12336361.17</v>
          </cell>
          <cell r="K53">
            <v>3605065.89</v>
          </cell>
          <cell r="L53">
            <v>10532593.550000001</v>
          </cell>
          <cell r="M53">
            <v>13432942.49</v>
          </cell>
          <cell r="N53">
            <v>0</v>
          </cell>
          <cell r="O53">
            <v>13822417.09</v>
          </cell>
          <cell r="P53">
            <v>3448318.68</v>
          </cell>
          <cell r="Q53">
            <v>7214150.71</v>
          </cell>
          <cell r="R53">
            <v>8324271.0499999998</v>
          </cell>
          <cell r="S53">
            <v>5584668.9299999997</v>
          </cell>
          <cell r="T53">
            <v>5089598.88</v>
          </cell>
          <cell r="U53">
            <v>2870205.68</v>
          </cell>
          <cell r="V53">
            <v>1183664.71</v>
          </cell>
          <cell r="W53">
            <v>22609506.559999999</v>
          </cell>
          <cell r="X53">
            <v>5660843.5899999999</v>
          </cell>
          <cell r="Y53">
            <v>11900687.699999999</v>
          </cell>
          <cell r="Z53">
            <v>5281340.82</v>
          </cell>
          <cell r="AA53">
            <v>2736787.23</v>
          </cell>
          <cell r="AB53">
            <v>2390941.86</v>
          </cell>
          <cell r="AC53">
            <v>3605379.87</v>
          </cell>
          <cell r="AD53">
            <v>7207978.4699999997</v>
          </cell>
          <cell r="AE53">
            <v>7671918.2699999996</v>
          </cell>
          <cell r="AF53">
            <v>6081980.9400000004</v>
          </cell>
          <cell r="AG53">
            <v>3796548.44</v>
          </cell>
          <cell r="AH53">
            <v>12138940.369999999</v>
          </cell>
          <cell r="AI53">
            <v>8274043.8099999996</v>
          </cell>
          <cell r="AJ53">
            <v>5232757.29</v>
          </cell>
          <cell r="AK53">
            <v>38636157.619999997</v>
          </cell>
          <cell r="AL53">
            <v>7540633.2400000002</v>
          </cell>
          <cell r="AM53">
            <v>5035591.6399999997</v>
          </cell>
          <cell r="AN53">
            <v>11761222.27</v>
          </cell>
          <cell r="AO53">
            <v>2975483.55</v>
          </cell>
          <cell r="AP53">
            <v>9644909.4800000004</v>
          </cell>
          <cell r="AQ53">
            <v>2545643.81</v>
          </cell>
          <cell r="AR53">
            <v>2393680.7200000002</v>
          </cell>
          <cell r="AS53">
            <v>7593779.9400000004</v>
          </cell>
          <cell r="AT53">
            <v>11529331.619999999</v>
          </cell>
          <cell r="AU53">
            <v>10488765.15</v>
          </cell>
          <cell r="AV53">
            <v>6031952.3399999999</v>
          </cell>
          <cell r="AW53">
            <v>4562784.01</v>
          </cell>
          <cell r="AX53">
            <v>6580197.0300000003</v>
          </cell>
          <cell r="AY53">
            <v>7711065.29</v>
          </cell>
          <cell r="AZ53">
            <v>3122093.93</v>
          </cell>
          <cell r="BA53">
            <v>11858692.99</v>
          </cell>
          <cell r="BB53">
            <v>5939232.1500000004</v>
          </cell>
          <cell r="BC53">
            <v>17268012.050000001</v>
          </cell>
          <cell r="BD53">
            <v>8163164.8799999999</v>
          </cell>
          <cell r="BE53">
            <v>3956185.33</v>
          </cell>
          <cell r="BF53">
            <v>5167553.13</v>
          </cell>
          <cell r="BG53">
            <v>8402286.9900000002</v>
          </cell>
          <cell r="BH53">
            <v>4007020.67</v>
          </cell>
          <cell r="BI53">
            <v>749156.63</v>
          </cell>
          <cell r="BJ53">
            <v>5142971.05</v>
          </cell>
          <cell r="BK53">
            <v>4419910.1100000003</v>
          </cell>
          <cell r="BL53">
            <v>23500516.98</v>
          </cell>
          <cell r="BM53">
            <v>11776331.98</v>
          </cell>
          <cell r="BN53">
            <v>6963155.21</v>
          </cell>
          <cell r="BO53">
            <v>5141941.79</v>
          </cell>
          <cell r="BP53">
            <v>7450899.46</v>
          </cell>
          <cell r="BQ53">
            <v>4969216.18</v>
          </cell>
          <cell r="BR53">
            <v>37113328.369999997</v>
          </cell>
          <cell r="BS53">
            <v>3695779.42</v>
          </cell>
          <cell r="BT53">
            <v>4852977.3099999996</v>
          </cell>
          <cell r="BU53">
            <v>10155720.970000001</v>
          </cell>
          <cell r="BV53">
            <v>2711802.91</v>
          </cell>
          <cell r="BW53">
            <v>3620046.77</v>
          </cell>
          <cell r="BX53">
            <v>10481262.33</v>
          </cell>
          <cell r="BY53">
            <v>6207210.2699999996</v>
          </cell>
          <cell r="BZ53">
            <v>4121962.33</v>
          </cell>
          <cell r="CA53">
            <v>2161849.46</v>
          </cell>
          <cell r="CB53">
            <v>9889702.1099999994</v>
          </cell>
          <cell r="CC53">
            <v>7953465.4699999997</v>
          </cell>
          <cell r="CD53">
            <v>6515199.25</v>
          </cell>
          <cell r="CE53">
            <v>4784004.16</v>
          </cell>
          <cell r="CF53">
            <v>2576406.9700000002</v>
          </cell>
          <cell r="CG53">
            <v>3068621.66</v>
          </cell>
          <cell r="CH53">
            <v>3157367.83</v>
          </cell>
          <cell r="CI53">
            <v>2315879.2999999998</v>
          </cell>
          <cell r="CJ53">
            <v>20476261.350000001</v>
          </cell>
          <cell r="CK53">
            <v>870251.11</v>
          </cell>
          <cell r="CL53">
            <v>2410310.54</v>
          </cell>
        </row>
        <row r="54">
          <cell r="A54" t="str">
            <v>4301020105.222</v>
          </cell>
          <cell r="B54" t="str">
            <v>รายได้กองทุน UC เฉพาะโรคอื่น</v>
          </cell>
          <cell r="C54">
            <v>12697344.58</v>
          </cell>
          <cell r="D54">
            <v>886153.56</v>
          </cell>
          <cell r="E54">
            <v>882443.06</v>
          </cell>
          <cell r="F54">
            <v>836862.26</v>
          </cell>
          <cell r="G54">
            <v>422413.29</v>
          </cell>
          <cell r="H54">
            <v>1274151.74</v>
          </cell>
          <cell r="I54">
            <v>3003758.31</v>
          </cell>
          <cell r="J54">
            <v>1538951.83</v>
          </cell>
          <cell r="K54">
            <v>981269.83</v>
          </cell>
          <cell r="L54">
            <v>1230315.2</v>
          </cell>
          <cell r="M54">
            <v>2812333.22</v>
          </cell>
          <cell r="N54">
            <v>22200</v>
          </cell>
          <cell r="O54">
            <v>4658293.29</v>
          </cell>
          <cell r="P54">
            <v>666753.69999999995</v>
          </cell>
          <cell r="Q54">
            <v>1532023.7</v>
          </cell>
          <cell r="R54">
            <v>1840493</v>
          </cell>
          <cell r="S54">
            <v>174073.08</v>
          </cell>
          <cell r="T54">
            <v>120373.56</v>
          </cell>
          <cell r="U54">
            <v>1805184.91</v>
          </cell>
          <cell r="V54">
            <v>407209.44</v>
          </cell>
          <cell r="W54">
            <v>17298649.84</v>
          </cell>
          <cell r="X54">
            <v>586943.9</v>
          </cell>
          <cell r="Y54">
            <v>1872773.28</v>
          </cell>
          <cell r="Z54">
            <v>888789.55</v>
          </cell>
          <cell r="AA54">
            <v>356619.36</v>
          </cell>
          <cell r="AB54">
            <v>618412.49</v>
          </cell>
          <cell r="AC54">
            <v>990693.5</v>
          </cell>
          <cell r="AD54">
            <v>2281273.13</v>
          </cell>
          <cell r="AE54">
            <v>926201.8</v>
          </cell>
          <cell r="AF54">
            <v>699936.25</v>
          </cell>
          <cell r="AG54">
            <v>3876788.66</v>
          </cell>
          <cell r="AH54">
            <v>1398061.57</v>
          </cell>
          <cell r="AI54">
            <v>777261</v>
          </cell>
          <cell r="AJ54">
            <v>572772.69999999995</v>
          </cell>
          <cell r="AK54">
            <v>16574719.109999999</v>
          </cell>
          <cell r="AL54">
            <v>608364.84</v>
          </cell>
          <cell r="AM54">
            <v>539893.66</v>
          </cell>
          <cell r="AN54">
            <v>611242.69999999995</v>
          </cell>
          <cell r="AO54">
            <v>2922545.26</v>
          </cell>
          <cell r="AP54">
            <v>1211926.6100000001</v>
          </cell>
          <cell r="AQ54">
            <v>243611.79</v>
          </cell>
          <cell r="AR54">
            <v>2376721.4700000002</v>
          </cell>
          <cell r="AS54">
            <v>792742.53</v>
          </cell>
          <cell r="AT54">
            <v>5726448.21</v>
          </cell>
          <cell r="AU54">
            <v>1489056.98</v>
          </cell>
          <cell r="AV54">
            <v>443838.98</v>
          </cell>
          <cell r="AW54">
            <v>484112.7</v>
          </cell>
          <cell r="AX54">
            <v>606491.16</v>
          </cell>
          <cell r="AY54">
            <v>756924.39</v>
          </cell>
          <cell r="AZ54">
            <v>511774.9</v>
          </cell>
          <cell r="BA54">
            <v>9035327.1999999993</v>
          </cell>
          <cell r="BB54">
            <v>437589.58</v>
          </cell>
          <cell r="BC54">
            <v>9259758.7899999991</v>
          </cell>
          <cell r="BD54">
            <v>510797.58</v>
          </cell>
          <cell r="BE54">
            <v>864990.18</v>
          </cell>
          <cell r="BF54">
            <v>2502713.73</v>
          </cell>
          <cell r="BG54">
            <v>6315935.54</v>
          </cell>
          <cell r="BH54">
            <v>740576.27</v>
          </cell>
          <cell r="BI54">
            <v>557347</v>
          </cell>
          <cell r="BJ54">
            <v>61128.01</v>
          </cell>
          <cell r="BK54">
            <v>669841</v>
          </cell>
          <cell r="BL54">
            <v>7478133.3099999996</v>
          </cell>
          <cell r="BM54">
            <v>2091613.17</v>
          </cell>
          <cell r="BN54">
            <v>1233067.77</v>
          </cell>
          <cell r="BO54">
            <v>1830109.5</v>
          </cell>
          <cell r="BP54">
            <v>1571398.97</v>
          </cell>
          <cell r="BQ54">
            <v>1370215.19</v>
          </cell>
          <cell r="BR54">
            <v>22314407.300000001</v>
          </cell>
          <cell r="BS54">
            <v>205266.55</v>
          </cell>
          <cell r="BT54">
            <v>1771126.17</v>
          </cell>
          <cell r="BU54">
            <v>1269457.8999999999</v>
          </cell>
          <cell r="BV54">
            <v>20440</v>
          </cell>
          <cell r="BW54">
            <v>814998.17</v>
          </cell>
          <cell r="BX54">
            <v>2454440.09</v>
          </cell>
          <cell r="BY54">
            <v>849013.85</v>
          </cell>
          <cell r="BZ54">
            <v>837272.72</v>
          </cell>
          <cell r="CA54">
            <v>707541.96</v>
          </cell>
          <cell r="CB54">
            <v>1132484.8999999999</v>
          </cell>
          <cell r="CC54">
            <v>1884885.38</v>
          </cell>
          <cell r="CD54">
            <v>986830.62</v>
          </cell>
          <cell r="CE54">
            <v>1569822.03</v>
          </cell>
          <cell r="CF54">
            <v>556953.30000000005</v>
          </cell>
          <cell r="CG54">
            <v>683117.75</v>
          </cell>
          <cell r="CH54">
            <v>412821.72</v>
          </cell>
          <cell r="CI54">
            <v>620911.37</v>
          </cell>
          <cell r="CJ54">
            <v>2376566.67</v>
          </cell>
          <cell r="CK54">
            <v>361557.07</v>
          </cell>
          <cell r="CL54">
            <v>427004.36</v>
          </cell>
        </row>
        <row r="55">
          <cell r="A55" t="str">
            <v>4301020105.223</v>
          </cell>
          <cell r="B55" t="str">
            <v>รายได้กองทุน P&amp;P อื่น</v>
          </cell>
          <cell r="C55">
            <v>65000</v>
          </cell>
          <cell r="D55">
            <v>0</v>
          </cell>
          <cell r="E55">
            <v>80000</v>
          </cell>
          <cell r="F55">
            <v>20000</v>
          </cell>
          <cell r="G55">
            <v>159019.66</v>
          </cell>
          <cell r="H55">
            <v>100000</v>
          </cell>
          <cell r="I55">
            <v>435696.82</v>
          </cell>
          <cell r="J55">
            <v>280837</v>
          </cell>
          <cell r="K55">
            <v>170000</v>
          </cell>
          <cell r="L55">
            <v>40560</v>
          </cell>
          <cell r="M55">
            <v>35417</v>
          </cell>
          <cell r="N55">
            <v>200397</v>
          </cell>
          <cell r="O55">
            <v>2130118.9500000002</v>
          </cell>
          <cell r="P55">
            <v>2065702.84</v>
          </cell>
          <cell r="Q55">
            <v>2674303.38</v>
          </cell>
          <cell r="R55">
            <v>25198215.640000001</v>
          </cell>
          <cell r="S55">
            <v>303613</v>
          </cell>
          <cell r="T55">
            <v>573979.56999999995</v>
          </cell>
          <cell r="U55">
            <v>640896.26</v>
          </cell>
          <cell r="V55">
            <v>859346.45</v>
          </cell>
          <cell r="W55">
            <v>1290144</v>
          </cell>
          <cell r="X55">
            <v>0</v>
          </cell>
          <cell r="Y55">
            <v>1468971.13</v>
          </cell>
          <cell r="Z55">
            <v>100000</v>
          </cell>
          <cell r="AA55">
            <v>0</v>
          </cell>
          <cell r="AB55">
            <v>3250804.93</v>
          </cell>
          <cell r="AC55">
            <v>120000</v>
          </cell>
          <cell r="AD55">
            <v>0</v>
          </cell>
          <cell r="AE55">
            <v>0</v>
          </cell>
          <cell r="AF55">
            <v>0</v>
          </cell>
          <cell r="AG55">
            <v>7500</v>
          </cell>
          <cell r="AH55">
            <v>1853846</v>
          </cell>
          <cell r="AI55">
            <v>197164</v>
          </cell>
          <cell r="AJ55">
            <v>77717.279999999999</v>
          </cell>
          <cell r="AK55">
            <v>2192149.2999999998</v>
          </cell>
          <cell r="AL55">
            <v>963120.28</v>
          </cell>
          <cell r="AM55">
            <v>0</v>
          </cell>
          <cell r="AN55">
            <v>3999106.81</v>
          </cell>
          <cell r="AO55">
            <v>0</v>
          </cell>
          <cell r="AP55">
            <v>20000</v>
          </cell>
          <cell r="AQ55">
            <v>347702.29</v>
          </cell>
          <cell r="AR55">
            <v>802191.77</v>
          </cell>
          <cell r="AS55">
            <v>20000</v>
          </cell>
          <cell r="AT55">
            <v>2041859.7</v>
          </cell>
          <cell r="AU55">
            <v>1358571.29</v>
          </cell>
          <cell r="AV55">
            <v>20000</v>
          </cell>
          <cell r="AW55">
            <v>864469.15</v>
          </cell>
          <cell r="AX55">
            <v>28214</v>
          </cell>
          <cell r="AY55">
            <v>25000</v>
          </cell>
          <cell r="AZ55">
            <v>0</v>
          </cell>
          <cell r="BA55">
            <v>509750</v>
          </cell>
          <cell r="BB55">
            <v>857822.05</v>
          </cell>
          <cell r="BC55">
            <v>4190733.95</v>
          </cell>
          <cell r="BD55">
            <v>2308687.5</v>
          </cell>
          <cell r="BE55">
            <v>430752.74</v>
          </cell>
          <cell r="BF55">
            <v>27489</v>
          </cell>
          <cell r="BG55">
            <v>1357579.4</v>
          </cell>
          <cell r="BH55">
            <v>20000</v>
          </cell>
          <cell r="BI55">
            <v>0</v>
          </cell>
          <cell r="BJ55">
            <v>0</v>
          </cell>
          <cell r="BK55">
            <v>0</v>
          </cell>
          <cell r="BL55">
            <v>100000</v>
          </cell>
          <cell r="BM55">
            <v>557515.87</v>
          </cell>
          <cell r="BN55">
            <v>1926156.81</v>
          </cell>
          <cell r="BO55">
            <v>269440</v>
          </cell>
          <cell r="BP55">
            <v>2269248.2999999998</v>
          </cell>
          <cell r="BQ55">
            <v>1230792.92</v>
          </cell>
          <cell r="BR55">
            <v>4706163.7</v>
          </cell>
          <cell r="BS55">
            <v>2169355.15</v>
          </cell>
          <cell r="BT55">
            <v>0</v>
          </cell>
          <cell r="BU55">
            <v>3478355.27</v>
          </cell>
          <cell r="BV55">
            <v>181284</v>
          </cell>
          <cell r="BW55">
            <v>0</v>
          </cell>
          <cell r="BX55">
            <v>15000</v>
          </cell>
          <cell r="BY55">
            <v>115863</v>
          </cell>
          <cell r="BZ55">
            <v>60000</v>
          </cell>
          <cell r="CA55">
            <v>541188.01</v>
          </cell>
          <cell r="CB55">
            <v>63400</v>
          </cell>
          <cell r="CC55">
            <v>2148267.14</v>
          </cell>
          <cell r="CD55">
            <v>0</v>
          </cell>
          <cell r="CE55">
            <v>0</v>
          </cell>
          <cell r="CF55">
            <v>30000</v>
          </cell>
          <cell r="CG55">
            <v>133757.01999999999</v>
          </cell>
          <cell r="CH55">
            <v>0</v>
          </cell>
          <cell r="CI55">
            <v>0</v>
          </cell>
          <cell r="CJ55">
            <v>147500</v>
          </cell>
          <cell r="CK55">
            <v>173167</v>
          </cell>
          <cell r="CL55">
            <v>233735</v>
          </cell>
        </row>
        <row r="56">
          <cell r="A56" t="str">
            <v>4301020105.228</v>
          </cell>
          <cell r="B56" t="str">
            <v xml:space="preserve">รายได้กองทุน UC อื่น </v>
          </cell>
          <cell r="C56">
            <v>1296670.5</v>
          </cell>
          <cell r="D56">
            <v>804177.18</v>
          </cell>
          <cell r="E56">
            <v>540760.61</v>
          </cell>
          <cell r="F56">
            <v>983059.61</v>
          </cell>
          <cell r="G56">
            <v>303817.55</v>
          </cell>
          <cell r="H56">
            <v>1210746</v>
          </cell>
          <cell r="I56">
            <v>59845.4</v>
          </cell>
          <cell r="J56">
            <v>1093112.75</v>
          </cell>
          <cell r="K56">
            <v>332388.09999999998</v>
          </cell>
          <cell r="L56">
            <v>456017.85</v>
          </cell>
          <cell r="M56">
            <v>2387726.34</v>
          </cell>
          <cell r="N56">
            <v>160000</v>
          </cell>
          <cell r="O56">
            <v>522363.82</v>
          </cell>
          <cell r="P56">
            <v>376626.54</v>
          </cell>
          <cell r="Q56">
            <v>100450</v>
          </cell>
          <cell r="R56">
            <v>1561362.78</v>
          </cell>
          <cell r="S56">
            <v>153206</v>
          </cell>
          <cell r="T56">
            <v>1018330.35</v>
          </cell>
          <cell r="U56">
            <v>204975.83</v>
          </cell>
          <cell r="V56">
            <v>2910</v>
          </cell>
          <cell r="W56">
            <v>4271451.04</v>
          </cell>
          <cell r="X56">
            <v>357124.04</v>
          </cell>
          <cell r="Y56">
            <v>140313.42000000001</v>
          </cell>
          <cell r="Z56">
            <v>1170477.76</v>
          </cell>
          <cell r="AA56">
            <v>331849.49</v>
          </cell>
          <cell r="AB56">
            <v>147184.35999999999</v>
          </cell>
          <cell r="AC56">
            <v>335583.57</v>
          </cell>
          <cell r="AD56">
            <v>843873.9</v>
          </cell>
          <cell r="AE56">
            <v>528085</v>
          </cell>
          <cell r="AF56">
            <v>649116.42000000004</v>
          </cell>
          <cell r="AG56">
            <v>397751.23</v>
          </cell>
          <cell r="AH56">
            <v>1720455.38</v>
          </cell>
          <cell r="AI56">
            <v>815971.51</v>
          </cell>
          <cell r="AJ56">
            <v>340880.52</v>
          </cell>
          <cell r="AK56">
            <v>7498087.9299999997</v>
          </cell>
          <cell r="AL56">
            <v>1028256.69</v>
          </cell>
          <cell r="AM56">
            <v>839098.17</v>
          </cell>
          <cell r="AN56">
            <v>3280236.85</v>
          </cell>
          <cell r="AO56">
            <v>1038710</v>
          </cell>
          <cell r="AP56">
            <v>2624723.58</v>
          </cell>
          <cell r="AQ56">
            <v>871554.51</v>
          </cell>
          <cell r="AR56">
            <v>4533962.9000000004</v>
          </cell>
          <cell r="AS56">
            <v>1932773.29</v>
          </cell>
          <cell r="AT56">
            <v>1208434</v>
          </cell>
          <cell r="AU56">
            <v>2032124.41</v>
          </cell>
          <cell r="AV56">
            <v>1529419.12</v>
          </cell>
          <cell r="AW56">
            <v>626077.89</v>
          </cell>
          <cell r="AX56">
            <v>1940490.33</v>
          </cell>
          <cell r="AY56">
            <v>1705027.1</v>
          </cell>
          <cell r="AZ56">
            <v>2750806.9</v>
          </cell>
          <cell r="BA56">
            <v>4977818.57</v>
          </cell>
          <cell r="BB56">
            <v>508795.96</v>
          </cell>
          <cell r="BC56">
            <v>2104623.4900000002</v>
          </cell>
          <cell r="BD56">
            <v>2418009.58</v>
          </cell>
          <cell r="BE56">
            <v>523528.44</v>
          </cell>
          <cell r="BF56">
            <v>2055611.28</v>
          </cell>
          <cell r="BG56">
            <v>2185070.25</v>
          </cell>
          <cell r="BH56">
            <v>2158633.08</v>
          </cell>
          <cell r="BI56">
            <v>266781.44</v>
          </cell>
          <cell r="BJ56">
            <v>486408.86</v>
          </cell>
          <cell r="BK56">
            <v>480264.56</v>
          </cell>
          <cell r="BL56">
            <v>1362750</v>
          </cell>
          <cell r="BM56">
            <v>1974160.39</v>
          </cell>
          <cell r="BN56">
            <v>899497.68</v>
          </cell>
          <cell r="BO56">
            <v>849553.14</v>
          </cell>
          <cell r="BP56">
            <v>980688.25</v>
          </cell>
          <cell r="BQ56">
            <v>453547.35</v>
          </cell>
          <cell r="BR56">
            <v>10162363.32</v>
          </cell>
          <cell r="BS56">
            <v>2220604.2000000002</v>
          </cell>
          <cell r="BT56">
            <v>1362525.86</v>
          </cell>
          <cell r="BU56">
            <v>3622643.72</v>
          </cell>
          <cell r="BV56">
            <v>291467.77</v>
          </cell>
          <cell r="BW56">
            <v>1481702.94</v>
          </cell>
          <cell r="BX56">
            <v>1226386.8999999999</v>
          </cell>
          <cell r="BY56">
            <v>920740.59</v>
          </cell>
          <cell r="BZ56">
            <v>650427.48</v>
          </cell>
          <cell r="CA56">
            <v>1122595.67</v>
          </cell>
          <cell r="CB56">
            <v>1225813.07</v>
          </cell>
          <cell r="CC56">
            <v>3198086.64</v>
          </cell>
          <cell r="CD56">
            <v>1250449.3</v>
          </cell>
          <cell r="CE56">
            <v>2051697.44</v>
          </cell>
          <cell r="CF56">
            <v>3986462</v>
          </cell>
          <cell r="CG56">
            <v>481628.51</v>
          </cell>
          <cell r="CH56">
            <v>460376.23</v>
          </cell>
          <cell r="CI56">
            <v>591118.43000000005</v>
          </cell>
          <cell r="CJ56">
            <v>2674312.91</v>
          </cell>
          <cell r="CK56">
            <v>437004.03</v>
          </cell>
          <cell r="CL56">
            <v>3622017.87</v>
          </cell>
        </row>
        <row r="57">
          <cell r="A57" t="str">
            <v>4301020105.229</v>
          </cell>
          <cell r="B57" t="str">
            <v>ส่วนต่างค่ารักษาที่สูงกว่าเหมาจ่ายรายหัว - กองทุน UC OP</v>
          </cell>
          <cell r="C57">
            <v>-61961320.590000004</v>
          </cell>
          <cell r="D57">
            <v>0</v>
          </cell>
          <cell r="E57">
            <v>-336124.15999999997</v>
          </cell>
          <cell r="F57">
            <v>0</v>
          </cell>
          <cell r="G57">
            <v>0</v>
          </cell>
          <cell r="H57">
            <v>0</v>
          </cell>
          <cell r="I57">
            <v>29038261.07</v>
          </cell>
          <cell r="J57">
            <v>-2712114.92</v>
          </cell>
          <cell r="K57">
            <v>-11254820.51</v>
          </cell>
          <cell r="L57">
            <v>-85777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-8620271</v>
          </cell>
          <cell r="S57">
            <v>-1580642</v>
          </cell>
          <cell r="T57">
            <v>0</v>
          </cell>
          <cell r="U57">
            <v>0</v>
          </cell>
          <cell r="V57">
            <v>0</v>
          </cell>
          <cell r="W57">
            <v>-16889285.440000001</v>
          </cell>
          <cell r="X57">
            <v>0</v>
          </cell>
          <cell r="Y57">
            <v>-11274266.5</v>
          </cell>
          <cell r="Z57">
            <v>0</v>
          </cell>
          <cell r="AA57">
            <v>0</v>
          </cell>
          <cell r="AB57">
            <v>0</v>
          </cell>
          <cell r="AC57">
            <v>-5708620.2300000004</v>
          </cell>
          <cell r="AD57">
            <v>0</v>
          </cell>
          <cell r="AE57">
            <v>2241.3000000000002</v>
          </cell>
          <cell r="AF57">
            <v>-2705736.57</v>
          </cell>
          <cell r="AG57">
            <v>8440151.4199999999</v>
          </cell>
          <cell r="AH57">
            <v>0</v>
          </cell>
          <cell r="AI57">
            <v>0</v>
          </cell>
          <cell r="AJ57">
            <v>0</v>
          </cell>
          <cell r="AK57">
            <v>-62605003.520000003</v>
          </cell>
          <cell r="AL57">
            <v>0</v>
          </cell>
          <cell r="AM57">
            <v>-2055526.87</v>
          </cell>
          <cell r="AN57">
            <v>-6202437.7800000003</v>
          </cell>
          <cell r="AO57">
            <v>-6499620.3499999996</v>
          </cell>
          <cell r="AP57">
            <v>44919.62</v>
          </cell>
          <cell r="AQ57">
            <v>0</v>
          </cell>
          <cell r="AR57">
            <v>-12125798.83</v>
          </cell>
          <cell r="AS57">
            <v>0</v>
          </cell>
          <cell r="AT57">
            <v>-12688855.109999999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-784204.1</v>
          </cell>
          <cell r="AZ57">
            <v>0</v>
          </cell>
          <cell r="BA57">
            <v>-10032016.039999999</v>
          </cell>
          <cell r="BB57">
            <v>0</v>
          </cell>
          <cell r="BC57">
            <v>6231971.29</v>
          </cell>
          <cell r="BD57">
            <v>-35</v>
          </cell>
          <cell r="BE57">
            <v>0</v>
          </cell>
          <cell r="BF57">
            <v>-1459373</v>
          </cell>
          <cell r="BG57">
            <v>-8534604.4499999993</v>
          </cell>
          <cell r="BH57">
            <v>-1351305.37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-15329119.23</v>
          </cell>
          <cell r="BP57">
            <v>0</v>
          </cell>
          <cell r="BQ57">
            <v>0</v>
          </cell>
          <cell r="BR57">
            <v>-13025161.359999999</v>
          </cell>
          <cell r="BS57">
            <v>0</v>
          </cell>
          <cell r="BT57">
            <v>-22248</v>
          </cell>
          <cell r="BU57">
            <v>-6282498.4299999997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-711789.48</v>
          </cell>
          <cell r="CG57">
            <v>-1318342.5</v>
          </cell>
          <cell r="CH57">
            <v>0</v>
          </cell>
          <cell r="CI57">
            <v>-350</v>
          </cell>
          <cell r="CJ57">
            <v>0</v>
          </cell>
          <cell r="CK57">
            <v>0</v>
          </cell>
          <cell r="CL57">
            <v>-63</v>
          </cell>
        </row>
        <row r="58">
          <cell r="A58" t="str">
            <v>4301020105.231</v>
          </cell>
          <cell r="B58" t="str">
            <v>ส่วนต่างค่ารักษาที่สูงกว่าข้อตกลงในการจ่ายตาม DRG-กองทุน UC -IP</v>
          </cell>
          <cell r="C58">
            <v>-86759490</v>
          </cell>
          <cell r="D58">
            <v>-121662.56</v>
          </cell>
          <cell r="E58">
            <v>-31852.05</v>
          </cell>
          <cell r="F58">
            <v>0</v>
          </cell>
          <cell r="G58">
            <v>-305042.40000000002</v>
          </cell>
          <cell r="H58">
            <v>0</v>
          </cell>
          <cell r="I58">
            <v>3121699.95</v>
          </cell>
          <cell r="J58">
            <v>-6465442.8600000003</v>
          </cell>
          <cell r="K58">
            <v>0</v>
          </cell>
          <cell r="L58">
            <v>595613</v>
          </cell>
          <cell r="M58">
            <v>-15184312.09</v>
          </cell>
          <cell r="N58">
            <v>0</v>
          </cell>
          <cell r="O58">
            <v>-46883007.640000001</v>
          </cell>
          <cell r="P58">
            <v>-5763065.5</v>
          </cell>
          <cell r="Q58">
            <v>0</v>
          </cell>
          <cell r="R58">
            <v>-13475825.35</v>
          </cell>
          <cell r="S58">
            <v>571262.73</v>
          </cell>
          <cell r="T58">
            <v>-3521809.56</v>
          </cell>
          <cell r="U58">
            <v>0</v>
          </cell>
          <cell r="V58">
            <v>-237205.44</v>
          </cell>
          <cell r="W58">
            <v>-71357675.909999996</v>
          </cell>
          <cell r="X58">
            <v>-1431721.99</v>
          </cell>
          <cell r="Y58">
            <v>-2214332.94</v>
          </cell>
          <cell r="Z58">
            <v>-4123938.02</v>
          </cell>
          <cell r="AA58">
            <v>-645786.89</v>
          </cell>
          <cell r="AB58">
            <v>-89134.55</v>
          </cell>
          <cell r="AC58">
            <v>-2143341.5299999998</v>
          </cell>
          <cell r="AD58">
            <v>-8300806.1799999997</v>
          </cell>
          <cell r="AE58">
            <v>-2081438.4</v>
          </cell>
          <cell r="AF58">
            <v>-1047589.71</v>
          </cell>
          <cell r="AG58">
            <v>2474122.4700000002</v>
          </cell>
          <cell r="AH58">
            <v>-3299159.09</v>
          </cell>
          <cell r="AI58">
            <v>-843300.22</v>
          </cell>
          <cell r="AJ58">
            <v>-289919.95</v>
          </cell>
          <cell r="AK58">
            <v>-317157208.35000002</v>
          </cell>
          <cell r="AL58">
            <v>-2450050.39</v>
          </cell>
          <cell r="AM58">
            <v>-426700.55</v>
          </cell>
          <cell r="AN58">
            <v>-7218163.7000000002</v>
          </cell>
          <cell r="AO58">
            <v>-3479156</v>
          </cell>
          <cell r="AP58">
            <v>-1888970.25</v>
          </cell>
          <cell r="AQ58">
            <v>-193026.1</v>
          </cell>
          <cell r="AR58">
            <v>-26626407.5</v>
          </cell>
          <cell r="AS58">
            <v>-338638.17</v>
          </cell>
          <cell r="AT58">
            <v>-6841825.0899999999</v>
          </cell>
          <cell r="AU58">
            <v>-584899.22</v>
          </cell>
          <cell r="AV58">
            <v>-2114733.92</v>
          </cell>
          <cell r="AW58">
            <v>-1292427.31</v>
          </cell>
          <cell r="AX58">
            <v>-718998.59</v>
          </cell>
          <cell r="AY58">
            <v>-1211988.22</v>
          </cell>
          <cell r="AZ58">
            <v>-643234.25</v>
          </cell>
          <cell r="BA58">
            <v>-32308681.57</v>
          </cell>
          <cell r="BB58">
            <v>-1502576.61</v>
          </cell>
          <cell r="BC58">
            <v>-79509547.730000004</v>
          </cell>
          <cell r="BD58">
            <v>-11299006.470000001</v>
          </cell>
          <cell r="BE58">
            <v>73915.7</v>
          </cell>
          <cell r="BF58">
            <v>0</v>
          </cell>
          <cell r="BG58">
            <v>-38400295.100000001</v>
          </cell>
          <cell r="BH58">
            <v>-924759.68</v>
          </cell>
          <cell r="BI58">
            <v>0</v>
          </cell>
          <cell r="BJ58">
            <v>-3046609.47</v>
          </cell>
          <cell r="BK58">
            <v>0</v>
          </cell>
          <cell r="BL58">
            <v>-97980701.75</v>
          </cell>
          <cell r="BM58">
            <v>-4794920.3899999997</v>
          </cell>
          <cell r="BN58">
            <v>-2981089.88</v>
          </cell>
          <cell r="BO58">
            <v>-5090704.21</v>
          </cell>
          <cell r="BP58">
            <v>-5410249.2300000004</v>
          </cell>
          <cell r="BQ58">
            <v>-2689538.77</v>
          </cell>
          <cell r="BR58">
            <v>-487395238.92000002</v>
          </cell>
          <cell r="BS58">
            <v>-5457066.6100000003</v>
          </cell>
          <cell r="BT58">
            <v>-5700524.5899999999</v>
          </cell>
          <cell r="BU58">
            <v>-40422098.560000002</v>
          </cell>
          <cell r="BV58">
            <v>-2796.43</v>
          </cell>
          <cell r="BW58">
            <v>-1536303.07</v>
          </cell>
          <cell r="BX58">
            <v>-18863681.559999999</v>
          </cell>
          <cell r="BY58">
            <v>-397061</v>
          </cell>
          <cell r="BZ58">
            <v>0</v>
          </cell>
          <cell r="CA58">
            <v>-3255221.15</v>
          </cell>
          <cell r="CB58">
            <v>-3386458.76</v>
          </cell>
          <cell r="CC58">
            <v>-11262679.16</v>
          </cell>
          <cell r="CD58">
            <v>-3372507.49</v>
          </cell>
          <cell r="CE58">
            <v>-9853090.7400000002</v>
          </cell>
          <cell r="CF58">
            <v>-1030467.87</v>
          </cell>
          <cell r="CG58">
            <v>-426317.42</v>
          </cell>
          <cell r="CH58">
            <v>-1116545.8899999999</v>
          </cell>
          <cell r="CI58">
            <v>-1178804.0900000001</v>
          </cell>
          <cell r="CJ58">
            <v>-24088465.210000001</v>
          </cell>
          <cell r="CK58">
            <v>-387792</v>
          </cell>
          <cell r="CL58">
            <v>-252512.21</v>
          </cell>
        </row>
        <row r="59">
          <cell r="A59" t="str">
            <v>4301020105.232</v>
          </cell>
          <cell r="B59" t="str">
            <v>ส่วนต่างค่ารักษาที่ต่ำกว่าข้อตกลงในการจ่ายตาม DRG-กองทุน UC -IP</v>
          </cell>
          <cell r="C59">
            <v>0</v>
          </cell>
          <cell r="D59">
            <v>1728469.51</v>
          </cell>
          <cell r="E59">
            <v>2381474.62</v>
          </cell>
          <cell r="F59">
            <v>4985523.63</v>
          </cell>
          <cell r="G59">
            <v>2390303.4700000002</v>
          </cell>
          <cell r="H59">
            <v>3523016.83</v>
          </cell>
          <cell r="I59">
            <v>1364338.1</v>
          </cell>
          <cell r="J59">
            <v>2345221.34</v>
          </cell>
          <cell r="K59">
            <v>803518.43</v>
          </cell>
          <cell r="L59">
            <v>303145.59000000003</v>
          </cell>
          <cell r="M59">
            <v>4001579.68</v>
          </cell>
          <cell r="N59">
            <v>0</v>
          </cell>
          <cell r="O59">
            <v>16173209.029999999</v>
          </cell>
          <cell r="P59">
            <v>3029187.73</v>
          </cell>
          <cell r="Q59">
            <v>38766.32</v>
          </cell>
          <cell r="R59">
            <v>0</v>
          </cell>
          <cell r="S59">
            <v>2092168.16</v>
          </cell>
          <cell r="T59">
            <v>3591065.54</v>
          </cell>
          <cell r="U59">
            <v>111145.75</v>
          </cell>
          <cell r="V59">
            <v>366008.32000000001</v>
          </cell>
          <cell r="W59">
            <v>31934192.75</v>
          </cell>
          <cell r="X59">
            <v>2726912.42</v>
          </cell>
          <cell r="Y59">
            <v>4693271.84</v>
          </cell>
          <cell r="Z59">
            <v>2972678.9</v>
          </cell>
          <cell r="AA59">
            <v>1393851.57</v>
          </cell>
          <cell r="AB59">
            <v>2192680.38</v>
          </cell>
          <cell r="AC59">
            <v>2810417.58</v>
          </cell>
          <cell r="AD59">
            <v>9937399.1300000008</v>
          </cell>
          <cell r="AE59">
            <v>2918459.33</v>
          </cell>
          <cell r="AF59">
            <v>1741921.71</v>
          </cell>
          <cell r="AG59">
            <v>763524.7</v>
          </cell>
          <cell r="AH59">
            <v>4950937.54</v>
          </cell>
          <cell r="AI59">
            <v>6971832.4699999997</v>
          </cell>
          <cell r="AJ59">
            <v>4582586.66</v>
          </cell>
          <cell r="AK59">
            <v>56102407.359999999</v>
          </cell>
          <cell r="AL59">
            <v>3927698.64</v>
          </cell>
          <cell r="AM59">
            <v>2588351.65</v>
          </cell>
          <cell r="AN59">
            <v>5191907.42</v>
          </cell>
          <cell r="AO59">
            <v>3206089.55</v>
          </cell>
          <cell r="AP59">
            <v>3630567.72</v>
          </cell>
          <cell r="AQ59">
            <v>280260.77</v>
          </cell>
          <cell r="AR59">
            <v>7303738.3700000001</v>
          </cell>
          <cell r="AS59">
            <v>1893772.35</v>
          </cell>
          <cell r="AT59">
            <v>382908.86</v>
          </cell>
          <cell r="AU59">
            <v>10421047.779999999</v>
          </cell>
          <cell r="AV59">
            <v>3327625.24</v>
          </cell>
          <cell r="AW59">
            <v>2232751.3199999998</v>
          </cell>
          <cell r="AX59">
            <v>2178201.91</v>
          </cell>
          <cell r="AY59">
            <v>1801546.95</v>
          </cell>
          <cell r="AZ59">
            <v>4766599.6100000003</v>
          </cell>
          <cell r="BA59">
            <v>16096699.880000001</v>
          </cell>
          <cell r="BB59">
            <v>1360334.13</v>
          </cell>
          <cell r="BC59">
            <v>22202394.260000002</v>
          </cell>
          <cell r="BD59">
            <v>12833009.6</v>
          </cell>
          <cell r="BE59">
            <v>3184521.45</v>
          </cell>
          <cell r="BF59">
            <v>3025999.53</v>
          </cell>
          <cell r="BG59">
            <v>17841970.609999999</v>
          </cell>
          <cell r="BH59">
            <v>1513118.54</v>
          </cell>
          <cell r="BI59">
            <v>0</v>
          </cell>
          <cell r="BJ59">
            <v>2591445.16</v>
          </cell>
          <cell r="BK59">
            <v>0</v>
          </cell>
          <cell r="BL59">
            <v>31059639.77</v>
          </cell>
          <cell r="BM59">
            <v>3474955.08</v>
          </cell>
          <cell r="BN59">
            <v>2104496.54</v>
          </cell>
          <cell r="BO59">
            <v>4832190.8499999996</v>
          </cell>
          <cell r="BP59">
            <v>1366254.24</v>
          </cell>
          <cell r="BQ59">
            <v>3148829.26</v>
          </cell>
          <cell r="BR59">
            <v>99398466.890000001</v>
          </cell>
          <cell r="BS59">
            <v>3249853.69</v>
          </cell>
          <cell r="BT59">
            <v>3244766.12</v>
          </cell>
          <cell r="BU59">
            <v>8407498.3399999999</v>
          </cell>
          <cell r="BV59">
            <v>1077869.48</v>
          </cell>
          <cell r="BW59">
            <v>3989434.49</v>
          </cell>
          <cell r="BX59">
            <v>6253045.6900000004</v>
          </cell>
          <cell r="BY59">
            <v>5590329.9900000002</v>
          </cell>
          <cell r="BZ59">
            <v>2681945.1</v>
          </cell>
          <cell r="CA59">
            <v>3018976.63</v>
          </cell>
          <cell r="CB59">
            <v>4787905.07</v>
          </cell>
          <cell r="CC59">
            <v>6389609.4699999997</v>
          </cell>
          <cell r="CD59">
            <v>5623213.29</v>
          </cell>
          <cell r="CE59">
            <v>6767125.46</v>
          </cell>
          <cell r="CF59">
            <v>3877566.34</v>
          </cell>
          <cell r="CG59">
            <v>1656647.6</v>
          </cell>
          <cell r="CH59">
            <v>3180728.07</v>
          </cell>
          <cell r="CI59">
            <v>2324097.38</v>
          </cell>
          <cell r="CJ59">
            <v>3835416.32</v>
          </cell>
          <cell r="CK59">
            <v>1061753.8400000001</v>
          </cell>
          <cell r="CL59">
            <v>1300337.01</v>
          </cell>
        </row>
        <row r="60">
          <cell r="A60" t="str">
            <v>4301020105.239</v>
          </cell>
          <cell r="B60" t="str">
            <v>ส่วนต่างค่ารักษาที่สูงกว่าข้อตกลงในการตามจ่าย UC OP</v>
          </cell>
          <cell r="C60">
            <v>-13315305.210000001</v>
          </cell>
          <cell r="D60">
            <v>0</v>
          </cell>
          <cell r="E60">
            <v>-286513</v>
          </cell>
          <cell r="F60">
            <v>-212371</v>
          </cell>
          <cell r="G60">
            <v>-74649</v>
          </cell>
          <cell r="H60">
            <v>-866</v>
          </cell>
          <cell r="I60">
            <v>-47864</v>
          </cell>
          <cell r="J60">
            <v>-549064.99</v>
          </cell>
          <cell r="K60">
            <v>0</v>
          </cell>
          <cell r="L60">
            <v>-503223</v>
          </cell>
          <cell r="M60">
            <v>-541581</v>
          </cell>
          <cell r="N60">
            <v>0</v>
          </cell>
          <cell r="O60">
            <v>-13010989.109999999</v>
          </cell>
          <cell r="P60">
            <v>0</v>
          </cell>
          <cell r="Q60">
            <v>0</v>
          </cell>
          <cell r="R60">
            <v>166515</v>
          </cell>
          <cell r="S60">
            <v>-304878</v>
          </cell>
          <cell r="T60">
            <v>-170349.5</v>
          </cell>
          <cell r="U60">
            <v>223000</v>
          </cell>
          <cell r="V60">
            <v>0</v>
          </cell>
          <cell r="W60">
            <v>0</v>
          </cell>
          <cell r="X60">
            <v>-2721.6</v>
          </cell>
          <cell r="Y60">
            <v>0</v>
          </cell>
          <cell r="Z60">
            <v>-340.04</v>
          </cell>
          <cell r="AA60">
            <v>0</v>
          </cell>
          <cell r="AB60">
            <v>0</v>
          </cell>
          <cell r="AC60">
            <v>-8765.41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-70705652.5</v>
          </cell>
          <cell r="AL60">
            <v>-201018</v>
          </cell>
          <cell r="AM60">
            <v>-352301</v>
          </cell>
          <cell r="AN60">
            <v>-73259.7</v>
          </cell>
          <cell r="AO60">
            <v>-788197.36</v>
          </cell>
          <cell r="AP60">
            <v>-143414</v>
          </cell>
          <cell r="AQ60">
            <v>-927</v>
          </cell>
          <cell r="AR60">
            <v>-4438789.24</v>
          </cell>
          <cell r="AS60">
            <v>-131898.31</v>
          </cell>
          <cell r="AT60">
            <v>-1203801.2</v>
          </cell>
          <cell r="AU60">
            <v>-208100</v>
          </cell>
          <cell r="AV60">
            <v>-155421</v>
          </cell>
          <cell r="AW60">
            <v>-881093.73</v>
          </cell>
          <cell r="AX60">
            <v>-197463.91</v>
          </cell>
          <cell r="AY60">
            <v>3027.1</v>
          </cell>
          <cell r="AZ60">
            <v>-139775.20000000001</v>
          </cell>
          <cell r="BA60">
            <v>-4627122</v>
          </cell>
          <cell r="BB60">
            <v>-315590.25</v>
          </cell>
          <cell r="BC60">
            <v>-15393888.82</v>
          </cell>
          <cell r="BD60">
            <v>-2727894</v>
          </cell>
          <cell r="BE60">
            <v>-46900.75</v>
          </cell>
          <cell r="BF60">
            <v>0</v>
          </cell>
          <cell r="BG60">
            <v>-4104065.82</v>
          </cell>
          <cell r="BH60">
            <v>-563.70000000000005</v>
          </cell>
          <cell r="BI60">
            <v>0</v>
          </cell>
          <cell r="BJ60">
            <v>-128787</v>
          </cell>
          <cell r="BK60">
            <v>-650</v>
          </cell>
          <cell r="BL60">
            <v>-39558590.229999997</v>
          </cell>
          <cell r="BM60">
            <v>-39585</v>
          </cell>
          <cell r="BN60">
            <v>-11142</v>
          </cell>
          <cell r="BO60">
            <v>-36404.400000000001</v>
          </cell>
          <cell r="BP60">
            <v>-6082</v>
          </cell>
          <cell r="BQ60">
            <v>0</v>
          </cell>
          <cell r="BR60">
            <v>-143492286.19999999</v>
          </cell>
          <cell r="BS60">
            <v>-73283</v>
          </cell>
          <cell r="BT60">
            <v>0</v>
          </cell>
          <cell r="BU60">
            <v>-5291876.5</v>
          </cell>
          <cell r="BV60">
            <v>-69234.350000000006</v>
          </cell>
          <cell r="BW60">
            <v>-42867.63</v>
          </cell>
          <cell r="BX60">
            <v>-2316833</v>
          </cell>
          <cell r="BY60">
            <v>-16553</v>
          </cell>
          <cell r="BZ60">
            <v>-4445</v>
          </cell>
          <cell r="CA60">
            <v>-17919.599999999999</v>
          </cell>
          <cell r="CB60">
            <v>-50986</v>
          </cell>
          <cell r="CC60">
            <v>-169063</v>
          </cell>
          <cell r="CD60">
            <v>-507077.45</v>
          </cell>
          <cell r="CE60">
            <v>-460611</v>
          </cell>
          <cell r="CF60">
            <v>0</v>
          </cell>
          <cell r="CG60">
            <v>-1310245</v>
          </cell>
          <cell r="CH60">
            <v>-2422.5</v>
          </cell>
          <cell r="CI60">
            <v>-602</v>
          </cell>
          <cell r="CJ60">
            <v>-141406</v>
          </cell>
          <cell r="CK60">
            <v>-5662.5</v>
          </cell>
          <cell r="CL60">
            <v>-15325</v>
          </cell>
        </row>
        <row r="61">
          <cell r="A61" t="str">
            <v>4301020105.240</v>
          </cell>
          <cell r="B61" t="str">
            <v>ส่วนต่างค่ารักษาที่ต่ำกว่าข้อตกลงในการตามจ่าย UC OP</v>
          </cell>
          <cell r="C61">
            <v>0</v>
          </cell>
          <cell r="D61">
            <v>0</v>
          </cell>
          <cell r="E61">
            <v>4160</v>
          </cell>
          <cell r="F61">
            <v>837279</v>
          </cell>
          <cell r="G61">
            <v>2605</v>
          </cell>
          <cell r="H61">
            <v>1400476</v>
          </cell>
          <cell r="I61">
            <v>1831266</v>
          </cell>
          <cell r="J61">
            <v>2053452</v>
          </cell>
          <cell r="K61">
            <v>0</v>
          </cell>
          <cell r="L61">
            <v>158523.69</v>
          </cell>
          <cell r="M61">
            <v>2711016.5</v>
          </cell>
          <cell r="N61">
            <v>0</v>
          </cell>
          <cell r="O61">
            <v>0</v>
          </cell>
          <cell r="P61">
            <v>2244830.98</v>
          </cell>
          <cell r="Q61">
            <v>1768257</v>
          </cell>
          <cell r="R61">
            <v>743356</v>
          </cell>
          <cell r="S61">
            <v>0</v>
          </cell>
          <cell r="T61">
            <v>249829</v>
          </cell>
          <cell r="U61">
            <v>879964</v>
          </cell>
          <cell r="V61">
            <v>247450</v>
          </cell>
          <cell r="W61">
            <v>1991.85</v>
          </cell>
          <cell r="X61">
            <v>65.7</v>
          </cell>
          <cell r="Y61">
            <v>0</v>
          </cell>
          <cell r="Z61">
            <v>0</v>
          </cell>
          <cell r="AA61">
            <v>0</v>
          </cell>
          <cell r="AB61">
            <v>500</v>
          </cell>
          <cell r="AC61">
            <v>4011.9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417154.25</v>
          </cell>
          <cell r="AL61">
            <v>3243810.5</v>
          </cell>
          <cell r="AM61">
            <v>1790754</v>
          </cell>
          <cell r="AN61">
            <v>3235902</v>
          </cell>
          <cell r="AO61">
            <v>3170003.66</v>
          </cell>
          <cell r="AP61">
            <v>2882310</v>
          </cell>
          <cell r="AQ61">
            <v>1346846</v>
          </cell>
          <cell r="AR61">
            <v>21404</v>
          </cell>
          <cell r="AS61">
            <v>3521</v>
          </cell>
          <cell r="AT61">
            <v>2279619.48</v>
          </cell>
          <cell r="AU61">
            <v>4562539.76</v>
          </cell>
          <cell r="AV61">
            <v>2015450.6</v>
          </cell>
          <cell r="AW61">
            <v>81995.03</v>
          </cell>
          <cell r="AX61">
            <v>170</v>
          </cell>
          <cell r="AY61">
            <v>0</v>
          </cell>
          <cell r="AZ61">
            <v>1170156.75</v>
          </cell>
          <cell r="BA61">
            <v>3164021</v>
          </cell>
          <cell r="BB61">
            <v>5262253</v>
          </cell>
          <cell r="BC61">
            <v>15539</v>
          </cell>
          <cell r="BD61">
            <v>2798091.75</v>
          </cell>
          <cell r="BE61">
            <v>430521.85</v>
          </cell>
          <cell r="BF61">
            <v>96474</v>
          </cell>
          <cell r="BG61">
            <v>236956</v>
          </cell>
          <cell r="BH61">
            <v>40143.5</v>
          </cell>
          <cell r="BI61">
            <v>1820773</v>
          </cell>
          <cell r="BJ61">
            <v>11982</v>
          </cell>
          <cell r="BK61">
            <v>2186667</v>
          </cell>
          <cell r="BL61">
            <v>3884357.33</v>
          </cell>
          <cell r="BM61">
            <v>6964233</v>
          </cell>
          <cell r="BN61">
            <v>3160092</v>
          </cell>
          <cell r="BO61">
            <v>43182.58</v>
          </cell>
          <cell r="BP61">
            <v>44913</v>
          </cell>
          <cell r="BQ61">
            <v>0</v>
          </cell>
          <cell r="BR61">
            <v>12055134.25</v>
          </cell>
          <cell r="BS61">
            <v>7356046.5</v>
          </cell>
          <cell r="BT61">
            <v>7312509</v>
          </cell>
          <cell r="BU61">
            <v>8364337.25</v>
          </cell>
          <cell r="BV61">
            <v>1137393</v>
          </cell>
          <cell r="BW61">
            <v>5146170.3</v>
          </cell>
          <cell r="BX61">
            <v>11261437</v>
          </cell>
          <cell r="BY61">
            <v>2730752</v>
          </cell>
          <cell r="BZ61">
            <v>1401964.5</v>
          </cell>
          <cell r="CA61">
            <v>3617913</v>
          </cell>
          <cell r="CB61">
            <v>5256086.3499999996</v>
          </cell>
          <cell r="CC61">
            <v>9449082</v>
          </cell>
          <cell r="CD61">
            <v>4191160</v>
          </cell>
          <cell r="CE61">
            <v>5633583</v>
          </cell>
          <cell r="CF61">
            <v>3144026</v>
          </cell>
          <cell r="CG61">
            <v>1312946</v>
          </cell>
          <cell r="CH61">
            <v>3749.5</v>
          </cell>
          <cell r="CI61">
            <v>1616714</v>
          </cell>
          <cell r="CJ61">
            <v>10350651.26</v>
          </cell>
          <cell r="CK61">
            <v>3891991.24</v>
          </cell>
          <cell r="CL61">
            <v>4567509.25</v>
          </cell>
        </row>
        <row r="62">
          <cell r="A62" t="str">
            <v>4301020105.241</v>
          </cell>
          <cell r="B62" t="str">
            <v xml:space="preserve">รายได้ค่ารักษาด้านการสร้างเสริมสุขภาพและป้องกันโรค (P&amp;P) </v>
          </cell>
          <cell r="C62">
            <v>348783.1</v>
          </cell>
          <cell r="D62">
            <v>0</v>
          </cell>
          <cell r="E62">
            <v>208804</v>
          </cell>
          <cell r="F62">
            <v>0</v>
          </cell>
          <cell r="G62">
            <v>0</v>
          </cell>
          <cell r="H62">
            <v>0</v>
          </cell>
          <cell r="I62">
            <v>51000</v>
          </cell>
          <cell r="J62">
            <v>144358</v>
          </cell>
          <cell r="K62">
            <v>0</v>
          </cell>
          <cell r="L62">
            <v>28000</v>
          </cell>
          <cell r="M62">
            <v>6000</v>
          </cell>
          <cell r="N62">
            <v>0</v>
          </cell>
          <cell r="O62">
            <v>164268</v>
          </cell>
          <cell r="P62">
            <v>1435398</v>
          </cell>
          <cell r="Q62">
            <v>0</v>
          </cell>
          <cell r="R62">
            <v>0</v>
          </cell>
          <cell r="S62">
            <v>0</v>
          </cell>
          <cell r="T62">
            <v>233067</v>
          </cell>
          <cell r="U62">
            <v>267837</v>
          </cell>
          <cell r="V62">
            <v>462475</v>
          </cell>
          <cell r="W62">
            <v>106603</v>
          </cell>
          <cell r="X62">
            <v>583820</v>
          </cell>
          <cell r="Y62">
            <v>0</v>
          </cell>
          <cell r="Z62">
            <v>0</v>
          </cell>
          <cell r="AA62">
            <v>106005</v>
          </cell>
          <cell r="AB62">
            <v>0</v>
          </cell>
          <cell r="AC62">
            <v>784894</v>
          </cell>
          <cell r="AD62">
            <v>12280980.9</v>
          </cell>
          <cell r="AE62">
            <v>27468</v>
          </cell>
          <cell r="AF62">
            <v>28271</v>
          </cell>
          <cell r="AG62">
            <v>668142</v>
          </cell>
          <cell r="AH62">
            <v>1090359</v>
          </cell>
          <cell r="AI62">
            <v>362205</v>
          </cell>
          <cell r="AJ62">
            <v>349704</v>
          </cell>
          <cell r="AK62">
            <v>10260</v>
          </cell>
          <cell r="AL62">
            <v>1550969</v>
          </cell>
          <cell r="AM62">
            <v>1818913.45</v>
          </cell>
          <cell r="AN62">
            <v>1886132</v>
          </cell>
          <cell r="AO62">
            <v>1005792</v>
          </cell>
          <cell r="AP62">
            <v>539550</v>
          </cell>
          <cell r="AQ62">
            <v>783530</v>
          </cell>
          <cell r="AR62">
            <v>29895</v>
          </cell>
          <cell r="AS62">
            <v>573924</v>
          </cell>
          <cell r="AT62">
            <v>1117473</v>
          </cell>
          <cell r="AU62">
            <v>2336812</v>
          </cell>
          <cell r="AV62">
            <v>1166061</v>
          </cell>
          <cell r="AW62">
            <v>671426</v>
          </cell>
          <cell r="AX62">
            <v>638787</v>
          </cell>
          <cell r="AY62">
            <v>10793</v>
          </cell>
          <cell r="AZ62">
            <v>3813319</v>
          </cell>
          <cell r="BA62">
            <v>4859571</v>
          </cell>
          <cell r="BB62">
            <v>1180570</v>
          </cell>
          <cell r="BC62">
            <v>0</v>
          </cell>
          <cell r="BD62">
            <v>1306570</v>
          </cell>
          <cell r="BE62">
            <v>0</v>
          </cell>
          <cell r="BF62">
            <v>0</v>
          </cell>
          <cell r="BG62">
            <v>6008141</v>
          </cell>
          <cell r="BH62">
            <v>0</v>
          </cell>
          <cell r="BI62">
            <v>1465279</v>
          </cell>
          <cell r="BJ62">
            <v>95708</v>
          </cell>
          <cell r="BK62">
            <v>98676</v>
          </cell>
          <cell r="BL62">
            <v>323981</v>
          </cell>
          <cell r="BM62">
            <v>0</v>
          </cell>
          <cell r="BN62">
            <v>471641</v>
          </cell>
          <cell r="BO62">
            <v>517900</v>
          </cell>
          <cell r="BP62">
            <v>1813379</v>
          </cell>
          <cell r="BQ62">
            <v>0</v>
          </cell>
          <cell r="BR62">
            <v>2363205</v>
          </cell>
          <cell r="BS62">
            <v>2993943</v>
          </cell>
          <cell r="BT62">
            <v>0</v>
          </cell>
          <cell r="BU62">
            <v>2119340</v>
          </cell>
          <cell r="BV62">
            <v>46370</v>
          </cell>
          <cell r="BW62">
            <v>1068124</v>
          </cell>
          <cell r="BX62">
            <v>501742</v>
          </cell>
          <cell r="BY62">
            <v>288492</v>
          </cell>
          <cell r="BZ62">
            <v>510178.5</v>
          </cell>
          <cell r="CA62">
            <v>1152747</v>
          </cell>
          <cell r="CB62">
            <v>919299</v>
          </cell>
          <cell r="CC62">
            <v>2475274</v>
          </cell>
          <cell r="CD62">
            <v>1316775</v>
          </cell>
          <cell r="CE62">
            <v>3867996</v>
          </cell>
          <cell r="CF62">
            <v>468556</v>
          </cell>
          <cell r="CG62">
            <v>439553</v>
          </cell>
          <cell r="CH62">
            <v>776970</v>
          </cell>
          <cell r="CI62">
            <v>659465</v>
          </cell>
          <cell r="CJ62">
            <v>1728169</v>
          </cell>
          <cell r="CK62">
            <v>237444</v>
          </cell>
          <cell r="CL62">
            <v>562596</v>
          </cell>
        </row>
        <row r="63">
          <cell r="A63" t="str">
            <v>4301020105.242</v>
          </cell>
          <cell r="B63" t="str">
            <v>รายได้กองทุน UC-บริการพื้นที่เฉพาะ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3038490.03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6767470.6299999999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2882649.6</v>
          </cell>
          <cell r="U63">
            <v>0</v>
          </cell>
          <cell r="V63">
            <v>2391806.91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10176112.9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1022945.78</v>
          </cell>
          <cell r="AG63">
            <v>1768750.42</v>
          </cell>
          <cell r="AH63">
            <v>6094000.04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2329425.61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7690258.4299999997</v>
          </cell>
          <cell r="BB63">
            <v>0</v>
          </cell>
          <cell r="BC63">
            <v>0</v>
          </cell>
          <cell r="BD63">
            <v>20000</v>
          </cell>
          <cell r="BE63">
            <v>0</v>
          </cell>
          <cell r="BF63">
            <v>2831686.06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5525698.2999999998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6149009.6699999999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4311000.67</v>
          </cell>
          <cell r="CE63">
            <v>0</v>
          </cell>
          <cell r="CF63">
            <v>0</v>
          </cell>
          <cell r="CG63">
            <v>0</v>
          </cell>
          <cell r="CH63">
            <v>4002823.44</v>
          </cell>
          <cell r="CI63">
            <v>0</v>
          </cell>
          <cell r="CJ63">
            <v>0</v>
          </cell>
          <cell r="CK63">
            <v>0</v>
          </cell>
          <cell r="CL63">
            <v>50000</v>
          </cell>
        </row>
        <row r="64">
          <cell r="A64" t="str">
            <v>4301020105.243</v>
          </cell>
          <cell r="B64" t="str">
            <v>รายได้กองทุน UC (CF)</v>
          </cell>
          <cell r="C64">
            <v>2211462.75</v>
          </cell>
          <cell r="D64">
            <v>635322.30000000005</v>
          </cell>
          <cell r="E64">
            <v>712804.09</v>
          </cell>
          <cell r="F64">
            <v>425984.74</v>
          </cell>
          <cell r="G64">
            <v>0</v>
          </cell>
          <cell r="H64">
            <v>34124.85</v>
          </cell>
          <cell r="I64">
            <v>5534128.29</v>
          </cell>
          <cell r="J64">
            <v>2719954.83</v>
          </cell>
          <cell r="K64">
            <v>150000</v>
          </cell>
          <cell r="L64">
            <v>704432.74</v>
          </cell>
          <cell r="M64">
            <v>3400997.41</v>
          </cell>
          <cell r="N64">
            <v>150000</v>
          </cell>
          <cell r="O64">
            <v>3884208</v>
          </cell>
          <cell r="P64">
            <v>1007640</v>
          </cell>
          <cell r="Q64">
            <v>1685225</v>
          </cell>
          <cell r="R64">
            <v>0</v>
          </cell>
          <cell r="S64">
            <v>997174</v>
          </cell>
          <cell r="T64">
            <v>0</v>
          </cell>
          <cell r="U64">
            <v>0</v>
          </cell>
          <cell r="V64">
            <v>2323738</v>
          </cell>
          <cell r="W64">
            <v>3000000</v>
          </cell>
          <cell r="X64">
            <v>500000</v>
          </cell>
          <cell r="Y64">
            <v>0</v>
          </cell>
          <cell r="Z64">
            <v>0</v>
          </cell>
          <cell r="AA64">
            <v>0</v>
          </cell>
          <cell r="AB64">
            <v>5000000</v>
          </cell>
          <cell r="AC64">
            <v>3500000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14249338.92</v>
          </cell>
          <cell r="AL64">
            <v>0</v>
          </cell>
          <cell r="AM64">
            <v>0</v>
          </cell>
          <cell r="AN64">
            <v>2685936</v>
          </cell>
          <cell r="AO64">
            <v>12525733.41</v>
          </cell>
          <cell r="AP64">
            <v>0</v>
          </cell>
          <cell r="AQ64">
            <v>23437.18</v>
          </cell>
          <cell r="AR64">
            <v>11945542</v>
          </cell>
          <cell r="AS64">
            <v>0</v>
          </cell>
          <cell r="AT64">
            <v>4476470</v>
          </cell>
          <cell r="AU64">
            <v>2675136</v>
          </cell>
          <cell r="AV64">
            <v>0</v>
          </cell>
          <cell r="AW64">
            <v>0</v>
          </cell>
          <cell r="AX64">
            <v>6696730</v>
          </cell>
          <cell r="AY64">
            <v>0</v>
          </cell>
          <cell r="AZ64">
            <v>0</v>
          </cell>
          <cell r="BA64">
            <v>11109559</v>
          </cell>
          <cell r="BB64">
            <v>0</v>
          </cell>
          <cell r="BC64">
            <v>2450220</v>
          </cell>
          <cell r="BD64">
            <v>3124799</v>
          </cell>
          <cell r="BE64">
            <v>3039145</v>
          </cell>
          <cell r="BF64">
            <v>521755</v>
          </cell>
          <cell r="BG64">
            <v>24253739</v>
          </cell>
          <cell r="BH64">
            <v>736771</v>
          </cell>
          <cell r="BI64">
            <v>6407082</v>
          </cell>
          <cell r="BJ64">
            <v>775936</v>
          </cell>
          <cell r="BK64">
            <v>686122</v>
          </cell>
          <cell r="BL64">
            <v>2364605.88</v>
          </cell>
          <cell r="BM64">
            <v>1883441.91</v>
          </cell>
          <cell r="BN64">
            <v>4343078.46</v>
          </cell>
          <cell r="BO64">
            <v>3414468.35</v>
          </cell>
          <cell r="BP64">
            <v>885770.07</v>
          </cell>
          <cell r="BQ64">
            <v>329797.33</v>
          </cell>
          <cell r="BR64">
            <v>10594804</v>
          </cell>
          <cell r="BS64">
            <v>407218</v>
          </cell>
          <cell r="BT64">
            <v>1472287</v>
          </cell>
          <cell r="BU64">
            <v>7325130</v>
          </cell>
          <cell r="BV64">
            <v>5317066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1599820</v>
          </cell>
          <cell r="CD64">
            <v>0</v>
          </cell>
          <cell r="CE64">
            <v>12394414</v>
          </cell>
          <cell r="CF64">
            <v>2856388</v>
          </cell>
          <cell r="CG64">
            <v>4288013</v>
          </cell>
          <cell r="CH64">
            <v>854833</v>
          </cell>
          <cell r="CI64">
            <v>371578</v>
          </cell>
          <cell r="CJ64">
            <v>1753243</v>
          </cell>
          <cell r="CK64">
            <v>0</v>
          </cell>
          <cell r="CL64">
            <v>0</v>
          </cell>
        </row>
        <row r="65">
          <cell r="A65" t="str">
            <v>4301020105.244</v>
          </cell>
          <cell r="B65" t="str">
            <v>รายได้ค่ารักษา UC OP - AE</v>
          </cell>
          <cell r="C65">
            <v>859116</v>
          </cell>
          <cell r="D65">
            <v>59568</v>
          </cell>
          <cell r="E65">
            <v>195362.95</v>
          </cell>
          <cell r="F65">
            <v>436108</v>
          </cell>
          <cell r="G65">
            <v>59156</v>
          </cell>
          <cell r="H65">
            <v>283247</v>
          </cell>
          <cell r="I65">
            <v>714852.87</v>
          </cell>
          <cell r="J65">
            <v>575130.94999999995</v>
          </cell>
          <cell r="K65">
            <v>712346.08</v>
          </cell>
          <cell r="L65">
            <v>623310.07999999996</v>
          </cell>
          <cell r="M65">
            <v>1009968.46</v>
          </cell>
          <cell r="N65">
            <v>0</v>
          </cell>
          <cell r="O65">
            <v>793817.25</v>
          </cell>
          <cell r="P65">
            <v>484847.8</v>
          </cell>
          <cell r="Q65">
            <v>430758.39</v>
          </cell>
          <cell r="R65">
            <v>302277</v>
          </cell>
          <cell r="S65">
            <v>539506</v>
          </cell>
          <cell r="T65">
            <v>277178</v>
          </cell>
          <cell r="U65">
            <v>187986.5</v>
          </cell>
          <cell r="V65">
            <v>153480.5</v>
          </cell>
          <cell r="W65">
            <v>837808.58</v>
          </cell>
          <cell r="X65">
            <v>77859.3</v>
          </cell>
          <cell r="Y65">
            <v>853214.85</v>
          </cell>
          <cell r="Z65">
            <v>71042.5</v>
          </cell>
          <cell r="AA65">
            <v>127392.46</v>
          </cell>
          <cell r="AB65">
            <v>69512</v>
          </cell>
          <cell r="AC65">
            <v>93943.75</v>
          </cell>
          <cell r="AD65">
            <v>438367</v>
          </cell>
          <cell r="AE65">
            <v>151375</v>
          </cell>
          <cell r="AF65">
            <v>106218.6</v>
          </cell>
          <cell r="AG65">
            <v>708095</v>
          </cell>
          <cell r="AH65">
            <v>243685.39</v>
          </cell>
          <cell r="AI65">
            <v>180076.75</v>
          </cell>
          <cell r="AJ65">
            <v>130650.2</v>
          </cell>
          <cell r="AK65">
            <v>978268.2</v>
          </cell>
          <cell r="AL65">
            <v>187432</v>
          </cell>
          <cell r="AM65">
            <v>112690.5</v>
          </cell>
          <cell r="AN65">
            <v>355872</v>
          </cell>
          <cell r="AO65">
            <v>543361.1</v>
          </cell>
          <cell r="AP65">
            <v>374845</v>
          </cell>
          <cell r="AQ65">
            <v>142851.62</v>
          </cell>
          <cell r="AR65">
            <v>153552</v>
          </cell>
          <cell r="AS65">
            <v>825035</v>
          </cell>
          <cell r="AT65">
            <v>1754439.17</v>
          </cell>
          <cell r="AU65">
            <v>373549</v>
          </cell>
          <cell r="AV65">
            <v>349370</v>
          </cell>
          <cell r="AW65">
            <v>103891.77</v>
          </cell>
          <cell r="AX65">
            <v>358928.35</v>
          </cell>
          <cell r="AY65">
            <v>383320</v>
          </cell>
          <cell r="AZ65">
            <v>47800</v>
          </cell>
          <cell r="BA65">
            <v>1017999</v>
          </cell>
          <cell r="BB65">
            <v>219178.3</v>
          </cell>
          <cell r="BC65">
            <v>2887499.61</v>
          </cell>
          <cell r="BD65">
            <v>285481.90000000002</v>
          </cell>
          <cell r="BE65">
            <v>199579.8</v>
          </cell>
          <cell r="BF65">
            <v>88875</v>
          </cell>
          <cell r="BG65">
            <v>620478.4</v>
          </cell>
          <cell r="BH65">
            <v>38572</v>
          </cell>
          <cell r="BI65">
            <v>60116</v>
          </cell>
          <cell r="BJ65">
            <v>91336.45</v>
          </cell>
          <cell r="BK65">
            <v>129318</v>
          </cell>
          <cell r="BL65">
            <v>1235826.72</v>
          </cell>
          <cell r="BM65">
            <v>466356.2</v>
          </cell>
          <cell r="BN65">
            <v>218931.3</v>
          </cell>
          <cell r="BO65">
            <v>1288138.97</v>
          </cell>
          <cell r="BP65">
            <v>743925.84</v>
          </cell>
          <cell r="BQ65">
            <v>269768.40000000002</v>
          </cell>
          <cell r="BR65">
            <v>13730265</v>
          </cell>
          <cell r="BS65">
            <v>189421.65</v>
          </cell>
          <cell r="BT65">
            <v>335524.7</v>
          </cell>
          <cell r="BU65">
            <v>381304.64</v>
          </cell>
          <cell r="BV65">
            <v>6749</v>
          </cell>
          <cell r="BW65">
            <v>195409.3</v>
          </cell>
          <cell r="BX65">
            <v>354882</v>
          </cell>
          <cell r="BY65">
            <v>104775</v>
          </cell>
          <cell r="BZ65">
            <v>108360.25</v>
          </cell>
          <cell r="CA65">
            <v>93600.7</v>
          </cell>
          <cell r="CB65">
            <v>266944.2</v>
          </cell>
          <cell r="CC65">
            <v>560397.68000000005</v>
          </cell>
          <cell r="CD65">
            <v>276089.2</v>
          </cell>
          <cell r="CE65">
            <v>249127.1</v>
          </cell>
          <cell r="CF65">
            <v>153081.9</v>
          </cell>
          <cell r="CG65">
            <v>41395.699999999997</v>
          </cell>
          <cell r="CH65">
            <v>113885.95</v>
          </cell>
          <cell r="CI65">
            <v>102722</v>
          </cell>
          <cell r="CJ65">
            <v>916404.25</v>
          </cell>
          <cell r="CK65">
            <v>35536</v>
          </cell>
          <cell r="CL65">
            <v>131024</v>
          </cell>
        </row>
        <row r="66">
          <cell r="A66" t="str">
            <v>4301020105.245</v>
          </cell>
          <cell r="B66" t="str">
            <v>รายได้ค่ารักษา UC IP - AE</v>
          </cell>
          <cell r="C66">
            <v>18334892</v>
          </cell>
          <cell r="D66">
            <v>283960</v>
          </cell>
          <cell r="E66">
            <v>580260.52</v>
          </cell>
          <cell r="F66">
            <v>490934</v>
          </cell>
          <cell r="G66">
            <v>309970</v>
          </cell>
          <cell r="H66">
            <v>213435</v>
          </cell>
          <cell r="I66">
            <v>121748.3</v>
          </cell>
          <cell r="J66">
            <v>2993841.5</v>
          </cell>
          <cell r="K66">
            <v>407758</v>
          </cell>
          <cell r="L66">
            <v>783688.7</v>
          </cell>
          <cell r="M66">
            <v>356054.8</v>
          </cell>
          <cell r="N66">
            <v>0</v>
          </cell>
          <cell r="O66">
            <v>579969.25</v>
          </cell>
          <cell r="P66">
            <v>548913.9</v>
          </cell>
          <cell r="Q66">
            <v>269915.90000000002</v>
          </cell>
          <cell r="R66">
            <v>1463355.8</v>
          </cell>
          <cell r="S66">
            <v>241270</v>
          </cell>
          <cell r="T66">
            <v>662758.32999999996</v>
          </cell>
          <cell r="U66">
            <v>354763.92</v>
          </cell>
          <cell r="V66">
            <v>162749</v>
          </cell>
          <cell r="W66">
            <v>5026110.38</v>
          </cell>
          <cell r="X66">
            <v>130954</v>
          </cell>
          <cell r="Y66">
            <v>892271.64</v>
          </cell>
          <cell r="Z66">
            <v>407654.98</v>
          </cell>
          <cell r="AA66">
            <v>60568</v>
          </cell>
          <cell r="AB66">
            <v>170109</v>
          </cell>
          <cell r="AC66">
            <v>131034.16</v>
          </cell>
          <cell r="AD66">
            <v>321014.2</v>
          </cell>
          <cell r="AE66">
            <v>197270</v>
          </cell>
          <cell r="AF66">
            <v>164534</v>
          </cell>
          <cell r="AG66">
            <v>292763</v>
          </cell>
          <cell r="AH66">
            <v>106223</v>
          </cell>
          <cell r="AI66">
            <v>234092.79999999999</v>
          </cell>
          <cell r="AJ66">
            <v>250909</v>
          </cell>
          <cell r="AK66">
            <v>3427752.97</v>
          </cell>
          <cell r="AL66">
            <v>691956</v>
          </cell>
          <cell r="AM66">
            <v>1133092.25</v>
          </cell>
          <cell r="AN66">
            <v>763914.42</v>
          </cell>
          <cell r="AO66">
            <v>1307747.2</v>
          </cell>
          <cell r="AP66">
            <v>269980</v>
          </cell>
          <cell r="AQ66">
            <v>293270.21999999997</v>
          </cell>
          <cell r="AR66">
            <v>7117818.2999999998</v>
          </cell>
          <cell r="AS66">
            <v>1836112</v>
          </cell>
          <cell r="AT66">
            <v>3509650.85</v>
          </cell>
          <cell r="AU66">
            <v>598949.76</v>
          </cell>
          <cell r="AV66">
            <v>781932.14</v>
          </cell>
          <cell r="AW66">
            <v>68892</v>
          </cell>
          <cell r="AX66">
            <v>2446477.41</v>
          </cell>
          <cell r="AY66">
            <v>553781</v>
          </cell>
          <cell r="AZ66">
            <v>371270</v>
          </cell>
          <cell r="BA66">
            <v>380638</v>
          </cell>
          <cell r="BB66">
            <v>562333.1</v>
          </cell>
          <cell r="BC66">
            <v>19296685.969999999</v>
          </cell>
          <cell r="BD66">
            <v>623399.22</v>
          </cell>
          <cell r="BE66">
            <v>95175</v>
          </cell>
          <cell r="BF66">
            <v>352318</v>
          </cell>
          <cell r="BG66">
            <v>220911.9</v>
          </cell>
          <cell r="BH66">
            <v>80899.5</v>
          </cell>
          <cell r="BI66">
            <v>0</v>
          </cell>
          <cell r="BJ66">
            <v>104643</v>
          </cell>
          <cell r="BK66">
            <v>0</v>
          </cell>
          <cell r="BL66">
            <v>6610554.4900000002</v>
          </cell>
          <cell r="BM66">
            <v>480203.5</v>
          </cell>
          <cell r="BN66">
            <v>188296.54</v>
          </cell>
          <cell r="BO66">
            <v>1690451.18</v>
          </cell>
          <cell r="BP66">
            <v>850622.51</v>
          </cell>
          <cell r="BQ66">
            <v>474085.76</v>
          </cell>
          <cell r="BR66">
            <v>45230019</v>
          </cell>
          <cell r="BS66">
            <v>245802.35</v>
          </cell>
          <cell r="BT66">
            <v>301000</v>
          </cell>
          <cell r="BU66">
            <v>868686.63</v>
          </cell>
          <cell r="BV66">
            <v>5876</v>
          </cell>
          <cell r="BW66">
            <v>283320</v>
          </cell>
          <cell r="BX66">
            <v>529280</v>
          </cell>
          <cell r="BY66">
            <v>178729.54</v>
          </cell>
          <cell r="BZ66">
            <v>152520</v>
          </cell>
          <cell r="CA66">
            <v>198800</v>
          </cell>
          <cell r="CB66">
            <v>433159.46</v>
          </cell>
          <cell r="CC66">
            <v>435691</v>
          </cell>
          <cell r="CD66">
            <v>549333.1</v>
          </cell>
          <cell r="CE66">
            <v>439289</v>
          </cell>
          <cell r="CF66">
            <v>573018.56000000006</v>
          </cell>
          <cell r="CG66">
            <v>259416</v>
          </cell>
          <cell r="CH66">
            <v>308097.71999999997</v>
          </cell>
          <cell r="CI66">
            <v>148353</v>
          </cell>
          <cell r="CJ66">
            <v>1095318</v>
          </cell>
          <cell r="CK66">
            <v>82486.240000000005</v>
          </cell>
          <cell r="CL66">
            <v>37352</v>
          </cell>
        </row>
        <row r="67">
          <cell r="A67" t="str">
            <v>4301020105.246</v>
          </cell>
          <cell r="B67" t="str">
            <v>รายได้ค่ารักษา UC OP - HC</v>
          </cell>
          <cell r="C67">
            <v>1009608.3</v>
          </cell>
          <cell r="D67">
            <v>103380</v>
          </cell>
          <cell r="E67">
            <v>63274</v>
          </cell>
          <cell r="F67">
            <v>0</v>
          </cell>
          <cell r="G67">
            <v>72054</v>
          </cell>
          <cell r="H67">
            <v>600620</v>
          </cell>
          <cell r="I67">
            <v>0</v>
          </cell>
          <cell r="J67">
            <v>30680</v>
          </cell>
          <cell r="K67">
            <v>597424.30000000005</v>
          </cell>
          <cell r="L67">
            <v>4095</v>
          </cell>
          <cell r="M67">
            <v>585762</v>
          </cell>
          <cell r="N67">
            <v>0</v>
          </cell>
          <cell r="O67">
            <v>587595</v>
          </cell>
          <cell r="P67">
            <v>157050</v>
          </cell>
          <cell r="Q67">
            <v>225194</v>
          </cell>
          <cell r="R67">
            <v>797130</v>
          </cell>
          <cell r="S67">
            <v>179910</v>
          </cell>
          <cell r="T67">
            <v>96895</v>
          </cell>
          <cell r="U67">
            <v>81405</v>
          </cell>
          <cell r="V67">
            <v>0</v>
          </cell>
          <cell r="W67">
            <v>1233729.6000000001</v>
          </cell>
          <cell r="X67">
            <v>196970</v>
          </cell>
          <cell r="Y67">
            <v>268795</v>
          </cell>
          <cell r="Z67">
            <v>116536</v>
          </cell>
          <cell r="AA67">
            <v>114710</v>
          </cell>
          <cell r="AB67">
            <v>176310</v>
          </cell>
          <cell r="AC67">
            <v>343439</v>
          </cell>
          <cell r="AD67">
            <v>673055.18</v>
          </cell>
          <cell r="AE67">
            <v>35992</v>
          </cell>
          <cell r="AF67">
            <v>168030.4</v>
          </cell>
          <cell r="AG67">
            <v>12600</v>
          </cell>
          <cell r="AH67">
            <v>300006</v>
          </cell>
          <cell r="AI67">
            <v>183827</v>
          </cell>
          <cell r="AJ67">
            <v>72315</v>
          </cell>
          <cell r="AK67">
            <v>22822982.5</v>
          </cell>
          <cell r="AL67">
            <v>110560</v>
          </cell>
          <cell r="AM67">
            <v>53100</v>
          </cell>
          <cell r="AN67">
            <v>231791</v>
          </cell>
          <cell r="AO67">
            <v>508583.2</v>
          </cell>
          <cell r="AP67">
            <v>610325</v>
          </cell>
          <cell r="AQ67">
            <v>23140</v>
          </cell>
          <cell r="AR67">
            <v>1066017</v>
          </cell>
          <cell r="AS67">
            <v>282003</v>
          </cell>
          <cell r="AT67">
            <v>271539</v>
          </cell>
          <cell r="AU67">
            <v>145490</v>
          </cell>
          <cell r="AV67">
            <v>114385.73</v>
          </cell>
          <cell r="AW67">
            <v>109300</v>
          </cell>
          <cell r="AX67">
            <v>135956</v>
          </cell>
          <cell r="AY67">
            <v>531575.6</v>
          </cell>
          <cell r="AZ67">
            <v>127890</v>
          </cell>
          <cell r="BA67">
            <v>8413640</v>
          </cell>
          <cell r="BB67">
            <v>191090</v>
          </cell>
          <cell r="BC67">
            <v>1148694.8</v>
          </cell>
          <cell r="BD67">
            <v>664195</v>
          </cell>
          <cell r="BE67">
            <v>497720</v>
          </cell>
          <cell r="BF67">
            <v>7500</v>
          </cell>
          <cell r="BG67">
            <v>645527</v>
          </cell>
          <cell r="BH67">
            <v>51151</v>
          </cell>
          <cell r="BI67">
            <v>13700</v>
          </cell>
          <cell r="BJ67">
            <v>139310</v>
          </cell>
          <cell r="BK67">
            <v>216200</v>
          </cell>
          <cell r="BL67">
            <v>406639.6</v>
          </cell>
          <cell r="BM67">
            <v>343587.54</v>
          </cell>
          <cell r="BN67">
            <v>115110</v>
          </cell>
          <cell r="BO67">
            <v>440871.7</v>
          </cell>
          <cell r="BP67">
            <v>194970</v>
          </cell>
          <cell r="BQ67">
            <v>193577</v>
          </cell>
          <cell r="BR67">
            <v>8294395</v>
          </cell>
          <cell r="BS67">
            <v>463497</v>
          </cell>
          <cell r="BT67">
            <v>230011.1</v>
          </cell>
          <cell r="BU67">
            <v>1212705</v>
          </cell>
          <cell r="BV67">
            <v>0</v>
          </cell>
          <cell r="BW67">
            <v>182835</v>
          </cell>
          <cell r="BX67">
            <v>818407</v>
          </cell>
          <cell r="BY67">
            <v>232280</v>
          </cell>
          <cell r="BZ67">
            <v>82970</v>
          </cell>
          <cell r="CA67">
            <v>164970</v>
          </cell>
          <cell r="CB67">
            <v>38691</v>
          </cell>
          <cell r="CC67">
            <v>863067</v>
          </cell>
          <cell r="CD67">
            <v>325960</v>
          </cell>
          <cell r="CE67">
            <v>549880</v>
          </cell>
          <cell r="CF67">
            <v>173537</v>
          </cell>
          <cell r="CG67">
            <v>35389.5</v>
          </cell>
          <cell r="CH67">
            <v>123272</v>
          </cell>
          <cell r="CI67">
            <v>74830</v>
          </cell>
          <cell r="CJ67">
            <v>840252</v>
          </cell>
          <cell r="CK67">
            <v>34416</v>
          </cell>
          <cell r="CL67">
            <v>121910</v>
          </cell>
        </row>
        <row r="68">
          <cell r="A68" t="str">
            <v>4301020105.247</v>
          </cell>
          <cell r="B68" t="str">
            <v>รายได้ค่ารักษา UC IP - HC</v>
          </cell>
          <cell r="C68">
            <v>5106818.4000000004</v>
          </cell>
          <cell r="D68">
            <v>0</v>
          </cell>
          <cell r="E68">
            <v>1395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179940</v>
          </cell>
          <cell r="K68">
            <v>0</v>
          </cell>
          <cell r="L68">
            <v>47.7</v>
          </cell>
          <cell r="M68">
            <v>19305</v>
          </cell>
          <cell r="N68">
            <v>0</v>
          </cell>
          <cell r="O68">
            <v>8697351</v>
          </cell>
          <cell r="P68">
            <v>0</v>
          </cell>
          <cell r="Q68">
            <v>35472</v>
          </cell>
          <cell r="R68">
            <v>20400</v>
          </cell>
          <cell r="S68">
            <v>2412</v>
          </cell>
          <cell r="T68">
            <v>0</v>
          </cell>
          <cell r="U68">
            <v>0</v>
          </cell>
          <cell r="V68">
            <v>0</v>
          </cell>
          <cell r="W68">
            <v>6147887.8399999999</v>
          </cell>
          <cell r="X68">
            <v>9750</v>
          </cell>
          <cell r="Y68">
            <v>0</v>
          </cell>
          <cell r="Z68">
            <v>0</v>
          </cell>
          <cell r="AA68">
            <v>3950</v>
          </cell>
          <cell r="AB68">
            <v>500</v>
          </cell>
          <cell r="AC68">
            <v>27635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10386</v>
          </cell>
          <cell r="AI68">
            <v>0</v>
          </cell>
          <cell r="AJ68">
            <v>0</v>
          </cell>
          <cell r="AK68">
            <v>31047138.440000001</v>
          </cell>
          <cell r="AL68">
            <v>0</v>
          </cell>
          <cell r="AM68">
            <v>0</v>
          </cell>
          <cell r="AN68">
            <v>2479490</v>
          </cell>
          <cell r="AO68">
            <v>4275</v>
          </cell>
          <cell r="AP68">
            <v>0</v>
          </cell>
          <cell r="AQ68">
            <v>0</v>
          </cell>
          <cell r="AR68">
            <v>8065845</v>
          </cell>
          <cell r="AS68">
            <v>0</v>
          </cell>
          <cell r="AT68">
            <v>4916.8999999999996</v>
          </cell>
          <cell r="AU68">
            <v>0</v>
          </cell>
          <cell r="AV68">
            <v>0</v>
          </cell>
          <cell r="AW68">
            <v>0</v>
          </cell>
          <cell r="AX68">
            <v>1800</v>
          </cell>
          <cell r="AY68">
            <v>0</v>
          </cell>
          <cell r="AZ68">
            <v>0</v>
          </cell>
          <cell r="BA68">
            <v>1434811.4</v>
          </cell>
          <cell r="BB68">
            <v>612080</v>
          </cell>
          <cell r="BC68">
            <v>30530167.5</v>
          </cell>
          <cell r="BD68">
            <v>399580</v>
          </cell>
          <cell r="BE68">
            <v>1185</v>
          </cell>
          <cell r="BF68">
            <v>0</v>
          </cell>
          <cell r="BG68">
            <v>14543098.5</v>
          </cell>
          <cell r="BH68">
            <v>675</v>
          </cell>
          <cell r="BI68">
            <v>0</v>
          </cell>
          <cell r="BJ68">
            <v>33585</v>
          </cell>
          <cell r="BK68">
            <v>0</v>
          </cell>
          <cell r="BL68">
            <v>14831860.199999999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25080</v>
          </cell>
          <cell r="BR68">
            <v>131686012</v>
          </cell>
          <cell r="BS68">
            <v>98000</v>
          </cell>
          <cell r="BT68">
            <v>98000</v>
          </cell>
          <cell r="BU68">
            <v>758215</v>
          </cell>
          <cell r="BV68">
            <v>0</v>
          </cell>
          <cell r="BW68">
            <v>0</v>
          </cell>
          <cell r="BX68">
            <v>196000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118680.6</v>
          </cell>
          <cell r="CD68">
            <v>167360</v>
          </cell>
          <cell r="CE68">
            <v>184130</v>
          </cell>
          <cell r="CF68">
            <v>6596</v>
          </cell>
          <cell r="CG68">
            <v>0</v>
          </cell>
          <cell r="CH68">
            <v>0</v>
          </cell>
          <cell r="CI68">
            <v>0</v>
          </cell>
          <cell r="CJ68">
            <v>401530</v>
          </cell>
          <cell r="CK68">
            <v>0</v>
          </cell>
          <cell r="CL68">
            <v>0</v>
          </cell>
        </row>
        <row r="69">
          <cell r="A69" t="str">
            <v>4301020105.248</v>
          </cell>
          <cell r="B69" t="str">
            <v>รายได้ค่ารักษา UC OP - DMI</v>
          </cell>
          <cell r="C69">
            <v>6336513</v>
          </cell>
          <cell r="D69">
            <v>117944</v>
          </cell>
          <cell r="E69">
            <v>34000</v>
          </cell>
          <cell r="F69">
            <v>0</v>
          </cell>
          <cell r="G69">
            <v>0</v>
          </cell>
          <cell r="H69">
            <v>1507000</v>
          </cell>
          <cell r="I69">
            <v>0</v>
          </cell>
          <cell r="J69">
            <v>0</v>
          </cell>
          <cell r="K69">
            <v>30000</v>
          </cell>
          <cell r="L69">
            <v>0</v>
          </cell>
          <cell r="M69">
            <v>5000</v>
          </cell>
          <cell r="N69">
            <v>0</v>
          </cell>
          <cell r="O69">
            <v>8347147</v>
          </cell>
          <cell r="P69">
            <v>0</v>
          </cell>
          <cell r="Q69">
            <v>10000</v>
          </cell>
          <cell r="R69">
            <v>3838657.7</v>
          </cell>
          <cell r="S69">
            <v>58439</v>
          </cell>
          <cell r="T69">
            <v>0</v>
          </cell>
          <cell r="U69">
            <v>20000</v>
          </cell>
          <cell r="V69">
            <v>0</v>
          </cell>
          <cell r="W69">
            <v>356000</v>
          </cell>
          <cell r="X69">
            <v>8546</v>
          </cell>
          <cell r="Y69">
            <v>72000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62580</v>
          </cell>
          <cell r="AE69">
            <v>0</v>
          </cell>
          <cell r="AF69">
            <v>0</v>
          </cell>
          <cell r="AG69">
            <v>0</v>
          </cell>
          <cell r="AH69">
            <v>10000</v>
          </cell>
          <cell r="AI69">
            <v>20000</v>
          </cell>
          <cell r="AJ69">
            <v>0</v>
          </cell>
          <cell r="AK69">
            <v>15471000</v>
          </cell>
          <cell r="AL69">
            <v>0</v>
          </cell>
          <cell r="AM69">
            <v>134491</v>
          </cell>
          <cell r="AN69">
            <v>70000</v>
          </cell>
          <cell r="AO69">
            <v>174226.8</v>
          </cell>
          <cell r="AP69">
            <v>12500</v>
          </cell>
          <cell r="AQ69">
            <v>0</v>
          </cell>
          <cell r="AR69">
            <v>11948675</v>
          </cell>
          <cell r="AS69">
            <v>104100</v>
          </cell>
          <cell r="AT69">
            <v>30000</v>
          </cell>
          <cell r="AU69">
            <v>20000</v>
          </cell>
          <cell r="AV69">
            <v>80000</v>
          </cell>
          <cell r="AW69">
            <v>6602</v>
          </cell>
          <cell r="AX69">
            <v>88000</v>
          </cell>
          <cell r="AY69">
            <v>32150</v>
          </cell>
          <cell r="AZ69">
            <v>0</v>
          </cell>
          <cell r="BA69">
            <v>0</v>
          </cell>
          <cell r="BB69">
            <v>24000</v>
          </cell>
          <cell r="BC69">
            <v>232000</v>
          </cell>
          <cell r="BD69">
            <v>46240</v>
          </cell>
          <cell r="BE69">
            <v>0</v>
          </cell>
          <cell r="BF69">
            <v>0</v>
          </cell>
          <cell r="BG69">
            <v>10437401.9</v>
          </cell>
          <cell r="BH69">
            <v>20000</v>
          </cell>
          <cell r="BI69">
            <v>0</v>
          </cell>
          <cell r="BJ69">
            <v>17340</v>
          </cell>
          <cell r="BK69">
            <v>9796</v>
          </cell>
          <cell r="BL69">
            <v>7680500</v>
          </cell>
          <cell r="BM69">
            <v>223000</v>
          </cell>
          <cell r="BN69">
            <v>640075</v>
          </cell>
          <cell r="BO69">
            <v>0</v>
          </cell>
          <cell r="BP69">
            <v>45000</v>
          </cell>
          <cell r="BQ69">
            <v>0</v>
          </cell>
          <cell r="BR69">
            <v>20816072</v>
          </cell>
          <cell r="BS69">
            <v>0</v>
          </cell>
          <cell r="BT69">
            <v>84147.04</v>
          </cell>
          <cell r="BU69">
            <v>8772500</v>
          </cell>
          <cell r="BV69">
            <v>0</v>
          </cell>
          <cell r="BW69">
            <v>181000</v>
          </cell>
          <cell r="BX69">
            <v>3286350</v>
          </cell>
          <cell r="BY69">
            <v>20000</v>
          </cell>
          <cell r="BZ69">
            <v>50000</v>
          </cell>
          <cell r="CA69">
            <v>107000</v>
          </cell>
          <cell r="CB69">
            <v>169642</v>
          </cell>
          <cell r="CC69">
            <v>4788018</v>
          </cell>
          <cell r="CD69">
            <v>171500</v>
          </cell>
          <cell r="CE69">
            <v>1428000</v>
          </cell>
          <cell r="CF69">
            <v>0</v>
          </cell>
          <cell r="CG69">
            <v>0</v>
          </cell>
          <cell r="CH69">
            <v>0</v>
          </cell>
          <cell r="CI69">
            <v>784</v>
          </cell>
          <cell r="CJ69">
            <v>5055728</v>
          </cell>
          <cell r="CK69">
            <v>0</v>
          </cell>
          <cell r="CL69">
            <v>8500</v>
          </cell>
        </row>
        <row r="70">
          <cell r="A70" t="str">
            <v>4301020105.249</v>
          </cell>
          <cell r="B70" t="str">
            <v>รายได้ค่ารักษา UC IP - DMI</v>
          </cell>
          <cell r="C70">
            <v>7958517.5800000001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10000</v>
          </cell>
          <cell r="I70">
            <v>0</v>
          </cell>
          <cell r="J70">
            <v>761300</v>
          </cell>
          <cell r="K70">
            <v>0</v>
          </cell>
          <cell r="L70">
            <v>0</v>
          </cell>
          <cell r="M70">
            <v>526200</v>
          </cell>
          <cell r="N70">
            <v>0</v>
          </cell>
          <cell r="O70">
            <v>16461764</v>
          </cell>
          <cell r="P70">
            <v>0</v>
          </cell>
          <cell r="Q70">
            <v>942600</v>
          </cell>
          <cell r="R70">
            <v>2163400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9619300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10000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8246700</v>
          </cell>
          <cell r="AL70">
            <v>5000</v>
          </cell>
          <cell r="AM70">
            <v>0</v>
          </cell>
          <cell r="AN70">
            <v>3939000</v>
          </cell>
          <cell r="AO70">
            <v>32500</v>
          </cell>
          <cell r="AP70">
            <v>12500</v>
          </cell>
          <cell r="AQ70">
            <v>0</v>
          </cell>
          <cell r="AR70">
            <v>82100</v>
          </cell>
          <cell r="AS70">
            <v>0</v>
          </cell>
          <cell r="AT70">
            <v>10000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1661600</v>
          </cell>
          <cell r="BB70">
            <v>884311</v>
          </cell>
          <cell r="BC70">
            <v>4507271.71</v>
          </cell>
          <cell r="BD70">
            <v>1543882</v>
          </cell>
          <cell r="BE70">
            <v>0</v>
          </cell>
          <cell r="BF70">
            <v>0</v>
          </cell>
          <cell r="BG70">
            <v>6362380.7000000002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10257708.76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6132400</v>
          </cell>
          <cell r="BR70">
            <v>28803546.940000001</v>
          </cell>
          <cell r="BS70">
            <v>558600</v>
          </cell>
          <cell r="BT70">
            <v>637000</v>
          </cell>
          <cell r="BU70">
            <v>3844399</v>
          </cell>
          <cell r="BV70">
            <v>0</v>
          </cell>
          <cell r="BW70">
            <v>0</v>
          </cell>
          <cell r="BX70">
            <v>37500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1327018</v>
          </cell>
          <cell r="CD70">
            <v>314000</v>
          </cell>
          <cell r="CE70">
            <v>2321920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1356500</v>
          </cell>
          <cell r="CK70">
            <v>0</v>
          </cell>
          <cell r="CL70">
            <v>0</v>
          </cell>
        </row>
        <row r="71">
          <cell r="A71" t="str">
            <v>4301020105.251</v>
          </cell>
          <cell r="B71" t="str">
            <v>ส่วนต่างค่ารักษาที่สูงกว่าข้อตกลงในการจ่ายตาม DRG- UC IP AE</v>
          </cell>
          <cell r="C71">
            <v>0</v>
          </cell>
          <cell r="D71">
            <v>-8388.6200000000008</v>
          </cell>
          <cell r="E71">
            <v>-68076.820000000007</v>
          </cell>
          <cell r="F71">
            <v>0</v>
          </cell>
          <cell r="G71">
            <v>-32103.919999999998</v>
          </cell>
          <cell r="H71">
            <v>0</v>
          </cell>
          <cell r="I71">
            <v>-9323.5</v>
          </cell>
          <cell r="J71">
            <v>-489896.03</v>
          </cell>
          <cell r="K71">
            <v>0</v>
          </cell>
          <cell r="L71">
            <v>-85032.95</v>
          </cell>
          <cell r="M71">
            <v>-328091.92</v>
          </cell>
          <cell r="N71">
            <v>0</v>
          </cell>
          <cell r="O71">
            <v>-50549.55</v>
          </cell>
          <cell r="P71">
            <v>-165469.15</v>
          </cell>
          <cell r="Q71">
            <v>0</v>
          </cell>
          <cell r="R71">
            <v>10246.43</v>
          </cell>
          <cell r="S71">
            <v>0</v>
          </cell>
          <cell r="T71">
            <v>-577432.78</v>
          </cell>
          <cell r="U71">
            <v>0</v>
          </cell>
          <cell r="V71">
            <v>0</v>
          </cell>
          <cell r="W71">
            <v>-1398026.1</v>
          </cell>
          <cell r="X71">
            <v>-4680.8</v>
          </cell>
          <cell r="Y71">
            <v>-48204.72</v>
          </cell>
          <cell r="Z71">
            <v>-26192.3</v>
          </cell>
          <cell r="AA71">
            <v>0</v>
          </cell>
          <cell r="AB71">
            <v>0</v>
          </cell>
          <cell r="AC71">
            <v>-1476.66</v>
          </cell>
          <cell r="AD71">
            <v>-181.9</v>
          </cell>
          <cell r="AE71">
            <v>506992</v>
          </cell>
          <cell r="AF71">
            <v>-13292</v>
          </cell>
          <cell r="AG71">
            <v>-52089.3</v>
          </cell>
          <cell r="AH71">
            <v>-166</v>
          </cell>
          <cell r="AI71">
            <v>-14184.48</v>
          </cell>
          <cell r="AJ71">
            <v>-107260</v>
          </cell>
          <cell r="AK71">
            <v>-1858882.54</v>
          </cell>
          <cell r="AL71">
            <v>0</v>
          </cell>
          <cell r="AM71">
            <v>-218793.78</v>
          </cell>
          <cell r="AN71">
            <v>-150984.31</v>
          </cell>
          <cell r="AO71">
            <v>-1565224.16</v>
          </cell>
          <cell r="AP71">
            <v>-9019.7000000000007</v>
          </cell>
          <cell r="AQ71">
            <v>-166585.64000000001</v>
          </cell>
          <cell r="AR71">
            <v>-2004175.82</v>
          </cell>
          <cell r="AS71">
            <v>-478775.73</v>
          </cell>
          <cell r="AT71">
            <v>-1527346.19</v>
          </cell>
          <cell r="AU71">
            <v>-6486.63</v>
          </cell>
          <cell r="AV71">
            <v>-451793.96</v>
          </cell>
          <cell r="AW71">
            <v>-126478.15</v>
          </cell>
          <cell r="AX71">
            <v>-977417.53</v>
          </cell>
          <cell r="AY71">
            <v>-49005.919999999998</v>
          </cell>
          <cell r="AZ71">
            <v>-16830.57</v>
          </cell>
          <cell r="BA71">
            <v>-262503.8</v>
          </cell>
          <cell r="BB71">
            <v>-81401.14</v>
          </cell>
          <cell r="BC71">
            <v>-694311.9</v>
          </cell>
          <cell r="BD71">
            <v>-315148.51</v>
          </cell>
          <cell r="BE71">
            <v>-2227.94</v>
          </cell>
          <cell r="BF71">
            <v>0</v>
          </cell>
          <cell r="BG71">
            <v>-22031.200000000001</v>
          </cell>
          <cell r="BH71">
            <v>-415.4</v>
          </cell>
          <cell r="BI71">
            <v>0</v>
          </cell>
          <cell r="BJ71">
            <v>-284</v>
          </cell>
          <cell r="BK71">
            <v>0</v>
          </cell>
          <cell r="BL71">
            <v>-2941001.28</v>
          </cell>
          <cell r="BM71">
            <v>-96247.77</v>
          </cell>
          <cell r="BN71">
            <v>-590.58000000000004</v>
          </cell>
          <cell r="BO71">
            <v>-242075.26</v>
          </cell>
          <cell r="BP71">
            <v>-438669.07</v>
          </cell>
          <cell r="BQ71">
            <v>-191038.59</v>
          </cell>
          <cell r="BR71">
            <v>-28715606</v>
          </cell>
          <cell r="BS71">
            <v>-34682.050000000003</v>
          </cell>
          <cell r="BT71">
            <v>0</v>
          </cell>
          <cell r="BU71">
            <v>-202788.34</v>
          </cell>
          <cell r="BV71">
            <v>0</v>
          </cell>
          <cell r="BW71">
            <v>-35295.800000000003</v>
          </cell>
          <cell r="BX71">
            <v>0</v>
          </cell>
          <cell r="BY71">
            <v>-29468.49</v>
          </cell>
          <cell r="BZ71">
            <v>0</v>
          </cell>
          <cell r="CA71">
            <v>0</v>
          </cell>
          <cell r="CB71">
            <v>-33606.78</v>
          </cell>
          <cell r="CC71">
            <v>-2556</v>
          </cell>
          <cell r="CD71">
            <v>-15626.4</v>
          </cell>
          <cell r="CE71">
            <v>-443780.2</v>
          </cell>
          <cell r="CF71">
            <v>-72787.69</v>
          </cell>
          <cell r="CG71">
            <v>-8267.7000000000007</v>
          </cell>
          <cell r="CH71">
            <v>-5313.96</v>
          </cell>
          <cell r="CI71">
            <v>-9926.1</v>
          </cell>
          <cell r="CJ71">
            <v>-901799.14</v>
          </cell>
          <cell r="CK71">
            <v>-876.92</v>
          </cell>
          <cell r="CL71">
            <v>0</v>
          </cell>
        </row>
        <row r="72">
          <cell r="A72" t="str">
            <v>4301020105.252</v>
          </cell>
          <cell r="B72" t="str">
            <v>ส่วนต่างค่ารักษาที่ต่ำกว่าข้อตกลงในการจ่ายตาม DRG- UC IP AE</v>
          </cell>
          <cell r="C72">
            <v>0</v>
          </cell>
          <cell r="D72">
            <v>242982.88</v>
          </cell>
          <cell r="E72">
            <v>26531.599999999999</v>
          </cell>
          <cell r="F72">
            <v>0</v>
          </cell>
          <cell r="G72">
            <v>8056.93</v>
          </cell>
          <cell r="H72">
            <v>0</v>
          </cell>
          <cell r="I72">
            <v>0</v>
          </cell>
          <cell r="J72">
            <v>80084</v>
          </cell>
          <cell r="K72">
            <v>1304.26</v>
          </cell>
          <cell r="L72">
            <v>9372</v>
          </cell>
          <cell r="M72">
            <v>56997.8</v>
          </cell>
          <cell r="N72">
            <v>0</v>
          </cell>
          <cell r="O72">
            <v>18531.900000000001</v>
          </cell>
          <cell r="P72">
            <v>31951.07</v>
          </cell>
          <cell r="Q72">
            <v>0</v>
          </cell>
          <cell r="R72">
            <v>0</v>
          </cell>
          <cell r="S72">
            <v>0</v>
          </cell>
          <cell r="T72">
            <v>221669.46</v>
          </cell>
          <cell r="U72">
            <v>0</v>
          </cell>
          <cell r="V72">
            <v>0</v>
          </cell>
          <cell r="W72">
            <v>2738441.89</v>
          </cell>
          <cell r="X72">
            <v>0</v>
          </cell>
          <cell r="Y72">
            <v>87832.26</v>
          </cell>
          <cell r="Z72">
            <v>5239.2</v>
          </cell>
          <cell r="AA72">
            <v>0</v>
          </cell>
          <cell r="AB72">
            <v>180782.47</v>
          </cell>
          <cell r="AC72">
            <v>12604.4</v>
          </cell>
          <cell r="AD72">
            <v>34</v>
          </cell>
          <cell r="AE72">
            <v>616.6</v>
          </cell>
          <cell r="AF72">
            <v>20993</v>
          </cell>
          <cell r="AG72">
            <v>19722.93</v>
          </cell>
          <cell r="AH72">
            <v>8249.8700000000008</v>
          </cell>
          <cell r="AI72">
            <v>141983.59</v>
          </cell>
          <cell r="AJ72">
            <v>2287.3000000000002</v>
          </cell>
          <cell r="AK72">
            <v>539825.6</v>
          </cell>
          <cell r="AL72">
            <v>0</v>
          </cell>
          <cell r="AM72">
            <v>130924.88</v>
          </cell>
          <cell r="AN72">
            <v>30082.23</v>
          </cell>
          <cell r="AO72">
            <v>112265.78</v>
          </cell>
          <cell r="AP72">
            <v>11541.2</v>
          </cell>
          <cell r="AQ72">
            <v>13788.65</v>
          </cell>
          <cell r="AR72">
            <v>191911.67</v>
          </cell>
          <cell r="AS72">
            <v>588660.96</v>
          </cell>
          <cell r="AT72">
            <v>2824</v>
          </cell>
          <cell r="AU72">
            <v>19896.11</v>
          </cell>
          <cell r="AV72">
            <v>236659.43</v>
          </cell>
          <cell r="AW72">
            <v>67662.62</v>
          </cell>
          <cell r="AX72">
            <v>367880.72</v>
          </cell>
          <cell r="AY72">
            <v>6903.54</v>
          </cell>
          <cell r="AZ72">
            <v>100938.38</v>
          </cell>
          <cell r="BA72">
            <v>306747.59999999998</v>
          </cell>
          <cell r="BB72">
            <v>110605.4</v>
          </cell>
          <cell r="BC72">
            <v>0</v>
          </cell>
          <cell r="BD72">
            <v>41115.82</v>
          </cell>
          <cell r="BE72">
            <v>37911.54</v>
          </cell>
          <cell r="BF72">
            <v>0</v>
          </cell>
          <cell r="BG72">
            <v>5774.5</v>
          </cell>
          <cell r="BH72">
            <v>2164.6</v>
          </cell>
          <cell r="BI72">
            <v>0</v>
          </cell>
          <cell r="BJ72">
            <v>420</v>
          </cell>
          <cell r="BK72">
            <v>0</v>
          </cell>
          <cell r="BL72">
            <v>2368154.1800000002</v>
          </cell>
          <cell r="BM72">
            <v>22682.9</v>
          </cell>
          <cell r="BN72">
            <v>0</v>
          </cell>
          <cell r="BO72">
            <v>347340.55</v>
          </cell>
          <cell r="BP72">
            <v>0</v>
          </cell>
          <cell r="BQ72">
            <v>72675.89</v>
          </cell>
          <cell r="BR72">
            <v>5136574.49</v>
          </cell>
          <cell r="BS72">
            <v>243.3</v>
          </cell>
          <cell r="BT72">
            <v>0</v>
          </cell>
          <cell r="BU72">
            <v>8252.7000000000007</v>
          </cell>
          <cell r="BV72">
            <v>0</v>
          </cell>
          <cell r="BW72">
            <v>1543.6</v>
          </cell>
          <cell r="BX72">
            <v>806628.3</v>
          </cell>
          <cell r="BY72">
            <v>8556.9500000000007</v>
          </cell>
          <cell r="BZ72">
            <v>0</v>
          </cell>
          <cell r="CA72">
            <v>4720</v>
          </cell>
          <cell r="CB72">
            <v>4249.38</v>
          </cell>
          <cell r="CC72">
            <v>119946.83</v>
          </cell>
          <cell r="CD72">
            <v>13825.68</v>
          </cell>
          <cell r="CE72">
            <v>11702.5</v>
          </cell>
          <cell r="CF72">
            <v>77226.64</v>
          </cell>
          <cell r="CG72">
            <v>480</v>
          </cell>
          <cell r="CH72">
            <v>79.2</v>
          </cell>
          <cell r="CI72">
            <v>14975.1</v>
          </cell>
          <cell r="CJ72">
            <v>485819.01</v>
          </cell>
          <cell r="CK72">
            <v>7420</v>
          </cell>
          <cell r="CL72">
            <v>0</v>
          </cell>
        </row>
        <row r="73">
          <cell r="A73" t="str">
            <v>4301020105.253</v>
          </cell>
          <cell r="B73" t="str">
            <v>ส่วนต่างค่ารักษาที่สูงกว่าข้อตกลงในการจ่าย UC- IP- DMI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-9064771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-6749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-230625</v>
          </cell>
          <cell r="BE73">
            <v>0</v>
          </cell>
          <cell r="BF73">
            <v>0</v>
          </cell>
          <cell r="BG73">
            <v>-2721241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-12724085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-223546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</row>
        <row r="74">
          <cell r="A74" t="str">
            <v>4301020105.254</v>
          </cell>
          <cell r="B74" t="str">
            <v>ส่วนต่างค่ารักษาที่ต่ำกว่าข้อตกลงในการจ่ายUC- IP- DMI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127307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4689</v>
          </cell>
          <cell r="BC74">
            <v>0</v>
          </cell>
          <cell r="BD74">
            <v>187590</v>
          </cell>
          <cell r="BE74">
            <v>0</v>
          </cell>
          <cell r="BF74">
            <v>0</v>
          </cell>
          <cell r="BG74">
            <v>104950.29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282218.06</v>
          </cell>
          <cell r="BS74">
            <v>0</v>
          </cell>
          <cell r="BT74">
            <v>0</v>
          </cell>
          <cell r="BU74">
            <v>503401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57287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</row>
        <row r="75">
          <cell r="A75" t="str">
            <v>4301020105.255</v>
          </cell>
          <cell r="B75" t="str">
            <v>รายได้กองทุน UC-P&amp;P ตามเกณฑ์คุณภาพผลงานบริการ</v>
          </cell>
          <cell r="C75">
            <v>0</v>
          </cell>
          <cell r="D75">
            <v>19386.89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33729.18</v>
          </cell>
          <cell r="M75">
            <v>116976.2</v>
          </cell>
          <cell r="N75">
            <v>0</v>
          </cell>
          <cell r="O75">
            <v>55000</v>
          </cell>
          <cell r="P75">
            <v>111500</v>
          </cell>
          <cell r="Q75">
            <v>166600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463970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61621.69</v>
          </cell>
          <cell r="AG75">
            <v>72500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2500</v>
          </cell>
          <cell r="AM75">
            <v>0</v>
          </cell>
          <cell r="AN75">
            <v>0</v>
          </cell>
          <cell r="AO75">
            <v>6858841.5099999998</v>
          </cell>
          <cell r="AP75">
            <v>682322.23</v>
          </cell>
          <cell r="AQ75">
            <v>0</v>
          </cell>
          <cell r="AR75">
            <v>3907447.73</v>
          </cell>
          <cell r="AS75">
            <v>685421.45</v>
          </cell>
          <cell r="AT75">
            <v>752058.36</v>
          </cell>
          <cell r="AU75">
            <v>55000</v>
          </cell>
          <cell r="AV75">
            <v>494430.94</v>
          </cell>
          <cell r="AW75">
            <v>105238.54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429227.37</v>
          </cell>
          <cell r="BC75">
            <v>4614207.4000000004</v>
          </cell>
          <cell r="BD75">
            <v>22500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75759.63</v>
          </cell>
          <cell r="BL75">
            <v>0</v>
          </cell>
          <cell r="BM75">
            <v>0</v>
          </cell>
          <cell r="BN75">
            <v>0</v>
          </cell>
          <cell r="BO75">
            <v>318868.64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202095.76</v>
          </cell>
          <cell r="BV75">
            <v>0</v>
          </cell>
          <cell r="BW75">
            <v>0</v>
          </cell>
          <cell r="BX75">
            <v>208616</v>
          </cell>
          <cell r="BY75">
            <v>15000</v>
          </cell>
          <cell r="BZ75">
            <v>0</v>
          </cell>
          <cell r="CA75">
            <v>512938.63</v>
          </cell>
          <cell r="CB75">
            <v>0</v>
          </cell>
          <cell r="CC75">
            <v>0</v>
          </cell>
          <cell r="CD75">
            <v>0</v>
          </cell>
          <cell r="CE75">
            <v>229144.07</v>
          </cell>
          <cell r="CF75">
            <v>635604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263388.3</v>
          </cell>
        </row>
        <row r="76">
          <cell r="A76" t="str">
            <v>4301020105.256</v>
          </cell>
          <cell r="B76" t="str">
            <v>รายได้จากการยกหนี้กรณีส่งต่อผู้ป่วยระหว่างรพ.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4327415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7068793.75</v>
          </cell>
          <cell r="BN76">
            <v>5032324.4000000004</v>
          </cell>
          <cell r="BO76">
            <v>6405357.5</v>
          </cell>
          <cell r="BP76">
            <v>2526815</v>
          </cell>
          <cell r="BQ76">
            <v>4338172.3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</row>
        <row r="77">
          <cell r="A77" t="str">
            <v>4301020105.257</v>
          </cell>
          <cell r="B77" t="str">
            <v>ส่วนต่างค่ารักษาที่สูงกว่าเหมาจ่ายรายหัว - กองทุน UC P&amp;P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6535155.6299999999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-462475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-20329</v>
          </cell>
          <cell r="CL77">
            <v>0</v>
          </cell>
        </row>
        <row r="78">
          <cell r="A78" t="str">
            <v>4301020105.258</v>
          </cell>
          <cell r="B78" t="str">
            <v>ส่วนต่างค่ารักษาที่สูงกว่าข้อตกลงในการจ่ายตาม UC OP AE</v>
          </cell>
          <cell r="C78">
            <v>0</v>
          </cell>
          <cell r="D78">
            <v>0</v>
          </cell>
          <cell r="E78">
            <v>23350.25</v>
          </cell>
          <cell r="F78">
            <v>0</v>
          </cell>
          <cell r="G78">
            <v>-6914.3</v>
          </cell>
          <cell r="H78">
            <v>-9444</v>
          </cell>
          <cell r="I78">
            <v>0</v>
          </cell>
          <cell r="J78">
            <v>0</v>
          </cell>
          <cell r="K78">
            <v>75044.210000000006</v>
          </cell>
          <cell r="L78">
            <v>-33843.949999999997</v>
          </cell>
          <cell r="M78">
            <v>-280430.78000000003</v>
          </cell>
          <cell r="N78">
            <v>0</v>
          </cell>
          <cell r="O78">
            <v>-51071.92</v>
          </cell>
          <cell r="P78">
            <v>-105332.56</v>
          </cell>
          <cell r="Q78">
            <v>0</v>
          </cell>
          <cell r="R78">
            <v>0</v>
          </cell>
          <cell r="S78">
            <v>0</v>
          </cell>
          <cell r="T78">
            <v>-42744.3</v>
          </cell>
          <cell r="U78">
            <v>0</v>
          </cell>
          <cell r="V78">
            <v>0</v>
          </cell>
          <cell r="W78">
            <v>-123071.79</v>
          </cell>
          <cell r="X78">
            <v>-1789.8</v>
          </cell>
          <cell r="Y78">
            <v>-85974.19</v>
          </cell>
          <cell r="Z78">
            <v>-11682.35</v>
          </cell>
          <cell r="AA78">
            <v>-41045.32</v>
          </cell>
          <cell r="AB78">
            <v>-1715.4</v>
          </cell>
          <cell r="AC78">
            <v>0</v>
          </cell>
          <cell r="AD78">
            <v>-58608.6</v>
          </cell>
          <cell r="AE78">
            <v>-420309.26</v>
          </cell>
          <cell r="AF78">
            <v>-14811.6</v>
          </cell>
          <cell r="AG78">
            <v>0</v>
          </cell>
          <cell r="AH78">
            <v>0</v>
          </cell>
          <cell r="AI78">
            <v>-22535.7</v>
          </cell>
          <cell r="AJ78">
            <v>-34623.51</v>
          </cell>
          <cell r="AK78">
            <v>0</v>
          </cell>
          <cell r="AL78">
            <v>-56150.3</v>
          </cell>
          <cell r="AM78">
            <v>-1441.7</v>
          </cell>
          <cell r="AN78">
            <v>0</v>
          </cell>
          <cell r="AO78">
            <v>-255752</v>
          </cell>
          <cell r="AP78">
            <v>-29615.86</v>
          </cell>
          <cell r="AQ78">
            <v>-7123.99</v>
          </cell>
          <cell r="AR78">
            <v>0</v>
          </cell>
          <cell r="AS78">
            <v>0</v>
          </cell>
          <cell r="AT78">
            <v>-83939.11</v>
          </cell>
          <cell r="AU78">
            <v>-31286.42</v>
          </cell>
          <cell r="AV78">
            <v>-16834.41</v>
          </cell>
          <cell r="AW78">
            <v>-77288.63</v>
          </cell>
          <cell r="AX78">
            <v>-83276.009999999995</v>
          </cell>
          <cell r="AY78">
            <v>-14756.14</v>
          </cell>
          <cell r="AZ78">
            <v>-92</v>
          </cell>
          <cell r="BA78">
            <v>-69100.34</v>
          </cell>
          <cell r="BB78">
            <v>0</v>
          </cell>
          <cell r="BC78">
            <v>-336277.03</v>
          </cell>
          <cell r="BD78">
            <v>-22862.6</v>
          </cell>
          <cell r="BE78">
            <v>-4585.1099999999997</v>
          </cell>
          <cell r="BF78">
            <v>0</v>
          </cell>
          <cell r="BG78">
            <v>-66389.2</v>
          </cell>
          <cell r="BH78">
            <v>-2401.85</v>
          </cell>
          <cell r="BI78">
            <v>0</v>
          </cell>
          <cell r="BJ78">
            <v>-11259.07</v>
          </cell>
          <cell r="BK78">
            <v>0</v>
          </cell>
          <cell r="BL78">
            <v>-35757.9</v>
          </cell>
          <cell r="BM78">
            <v>-41160.5</v>
          </cell>
          <cell r="BN78">
            <v>0</v>
          </cell>
          <cell r="BO78">
            <v>-62313.9</v>
          </cell>
          <cell r="BP78">
            <v>-606056.84</v>
          </cell>
          <cell r="BQ78">
            <v>-6076.32</v>
          </cell>
          <cell r="BR78">
            <v>-5730105.2000000002</v>
          </cell>
          <cell r="BS78">
            <v>-35248.019999999997</v>
          </cell>
          <cell r="BT78">
            <v>-10018.82</v>
          </cell>
          <cell r="BU78">
            <v>-16971.07</v>
          </cell>
          <cell r="BV78">
            <v>0</v>
          </cell>
          <cell r="BW78">
            <v>-961</v>
          </cell>
          <cell r="BX78">
            <v>-30922.5</v>
          </cell>
          <cell r="BY78">
            <v>-2645.69</v>
          </cell>
          <cell r="BZ78">
            <v>-6159.49</v>
          </cell>
          <cell r="CA78">
            <v>-2310.8000000000002</v>
          </cell>
          <cell r="CB78">
            <v>-13955.41</v>
          </cell>
          <cell r="CC78">
            <v>-70528.509999999995</v>
          </cell>
          <cell r="CD78">
            <v>-20574.169999999998</v>
          </cell>
          <cell r="CE78">
            <v>-28263.9</v>
          </cell>
          <cell r="CF78">
            <v>-32069.5</v>
          </cell>
          <cell r="CG78">
            <v>0</v>
          </cell>
          <cell r="CH78">
            <v>-13848.03</v>
          </cell>
          <cell r="CI78">
            <v>-25012.06</v>
          </cell>
          <cell r="CJ78">
            <v>-82368.95</v>
          </cell>
          <cell r="CK78">
            <v>-3818.8</v>
          </cell>
          <cell r="CL78">
            <v>-10788.95</v>
          </cell>
        </row>
        <row r="79">
          <cell r="A79" t="str">
            <v>4301020105.259</v>
          </cell>
          <cell r="B79" t="str">
            <v>ส่วนต่างค่ารักษาที่สูงกว่าข้อตกลงในการจ่ายตาม UC OP -DMI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-32580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-6998.93</v>
          </cell>
          <cell r="AW79">
            <v>0</v>
          </cell>
          <cell r="AX79">
            <v>0</v>
          </cell>
          <cell r="AY79">
            <v>-1495.4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-323016.90000000002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-274995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-175.5</v>
          </cell>
          <cell r="CE79">
            <v>-450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-2678</v>
          </cell>
          <cell r="CK79">
            <v>0</v>
          </cell>
          <cell r="CL79">
            <v>0</v>
          </cell>
        </row>
        <row r="80">
          <cell r="A80" t="str">
            <v>4301020105.260</v>
          </cell>
          <cell r="B80" t="str">
            <v>ส่วนต่างค่ารักษาที่ต่ำกว่าข้อตกลงในการจ่ายตาม UC OP -DMI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1454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2698.6</v>
          </cell>
          <cell r="AW80">
            <v>82398</v>
          </cell>
          <cell r="AX80">
            <v>0</v>
          </cell>
          <cell r="AY80">
            <v>0</v>
          </cell>
          <cell r="AZ80">
            <v>1782751</v>
          </cell>
          <cell r="BA80">
            <v>0</v>
          </cell>
          <cell r="BB80">
            <v>0</v>
          </cell>
          <cell r="BC80">
            <v>0</v>
          </cell>
          <cell r="BD80">
            <v>33760</v>
          </cell>
          <cell r="BE80">
            <v>0</v>
          </cell>
          <cell r="BF80">
            <v>0</v>
          </cell>
          <cell r="BG80">
            <v>25014.5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1329.9</v>
          </cell>
          <cell r="BP80">
            <v>0</v>
          </cell>
          <cell r="BQ80">
            <v>0</v>
          </cell>
          <cell r="BR80">
            <v>3963159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8358</v>
          </cell>
          <cell r="CC80">
            <v>39924.5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7216</v>
          </cell>
          <cell r="CJ80">
            <v>0</v>
          </cell>
          <cell r="CK80">
            <v>0</v>
          </cell>
          <cell r="CL80">
            <v>3500</v>
          </cell>
        </row>
        <row r="81">
          <cell r="A81" t="str">
            <v>4301020105.261</v>
          </cell>
          <cell r="B81" t="str">
            <v>ส่วนต่างค่ารักษาที่สูงกว่าข้อตกลงในการจ่ายตาม DRG- UC OP -HC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-6010</v>
          </cell>
          <cell r="H81">
            <v>-386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-19636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-52820</v>
          </cell>
          <cell r="Y81">
            <v>0</v>
          </cell>
          <cell r="Z81">
            <v>-16362.62</v>
          </cell>
          <cell r="AA81">
            <v>-10643</v>
          </cell>
          <cell r="AB81">
            <v>-36320</v>
          </cell>
          <cell r="AC81">
            <v>-13769</v>
          </cell>
          <cell r="AD81">
            <v>-52230</v>
          </cell>
          <cell r="AE81">
            <v>0</v>
          </cell>
          <cell r="AF81">
            <v>-13210</v>
          </cell>
          <cell r="AG81">
            <v>-2900</v>
          </cell>
          <cell r="AH81">
            <v>0</v>
          </cell>
          <cell r="AI81">
            <v>-8966</v>
          </cell>
          <cell r="AJ81">
            <v>-17785.2</v>
          </cell>
          <cell r="AK81">
            <v>0</v>
          </cell>
          <cell r="AL81">
            <v>-19080</v>
          </cell>
          <cell r="AM81">
            <v>0</v>
          </cell>
          <cell r="AN81">
            <v>-12370.01</v>
          </cell>
          <cell r="AO81">
            <v>0</v>
          </cell>
          <cell r="AP81">
            <v>-57199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-9635</v>
          </cell>
          <cell r="AV81">
            <v>0</v>
          </cell>
          <cell r="AW81">
            <v>-32350</v>
          </cell>
          <cell r="AX81">
            <v>0</v>
          </cell>
          <cell r="AY81">
            <v>0</v>
          </cell>
          <cell r="AZ81">
            <v>0</v>
          </cell>
          <cell r="BA81">
            <v>-94811.75</v>
          </cell>
          <cell r="BB81">
            <v>0</v>
          </cell>
          <cell r="BC81">
            <v>0</v>
          </cell>
          <cell r="BD81">
            <v>-105521</v>
          </cell>
          <cell r="BE81">
            <v>-32405</v>
          </cell>
          <cell r="BF81">
            <v>0</v>
          </cell>
          <cell r="BG81">
            <v>-179094.5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-62981.1</v>
          </cell>
          <cell r="BS81">
            <v>-30636.5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-6813.13</v>
          </cell>
          <cell r="BZ81">
            <v>-2890</v>
          </cell>
          <cell r="CA81">
            <v>-12965</v>
          </cell>
          <cell r="CB81">
            <v>0</v>
          </cell>
          <cell r="CC81">
            <v>-194249.2</v>
          </cell>
          <cell r="CD81">
            <v>0</v>
          </cell>
          <cell r="CE81">
            <v>-48866</v>
          </cell>
          <cell r="CF81">
            <v>-7604</v>
          </cell>
          <cell r="CG81">
            <v>0</v>
          </cell>
          <cell r="CH81">
            <v>-18050</v>
          </cell>
          <cell r="CI81">
            <v>-3771.6</v>
          </cell>
          <cell r="CJ81">
            <v>-50718</v>
          </cell>
          <cell r="CK81">
            <v>0</v>
          </cell>
          <cell r="CL81">
            <v>-17723.05</v>
          </cell>
        </row>
        <row r="82">
          <cell r="A82" t="str">
            <v>4301020105.262</v>
          </cell>
          <cell r="B82" t="str">
            <v>ส่วนต่างค่ารักษาที่สูงกว่าข้อตกลงในการจ่ายตาม DRG- UC IP -HC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-4965.18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-705</v>
          </cell>
          <cell r="Y82">
            <v>0</v>
          </cell>
          <cell r="Z82">
            <v>0</v>
          </cell>
          <cell r="AA82">
            <v>-215</v>
          </cell>
          <cell r="AB82">
            <v>-50</v>
          </cell>
          <cell r="AC82">
            <v>-2174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-2250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-1403</v>
          </cell>
          <cell r="BE82">
            <v>-111.3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-1282500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-15</v>
          </cell>
          <cell r="CD82">
            <v>0</v>
          </cell>
          <cell r="CE82">
            <v>-1369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-14815</v>
          </cell>
          <cell r="CK82">
            <v>0</v>
          </cell>
          <cell r="CL82">
            <v>0</v>
          </cell>
        </row>
        <row r="83">
          <cell r="A83" t="str">
            <v>4301020105.263</v>
          </cell>
          <cell r="B83" t="str">
            <v>รายได้ค่ารักษา OP Refer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28376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9658.56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462</v>
          </cell>
          <cell r="AO83">
            <v>0</v>
          </cell>
          <cell r="AP83">
            <v>0</v>
          </cell>
          <cell r="AQ83">
            <v>-46680</v>
          </cell>
          <cell r="AR83">
            <v>21426.5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720</v>
          </cell>
          <cell r="AY83">
            <v>0</v>
          </cell>
          <cell r="AZ83">
            <v>0</v>
          </cell>
          <cell r="BA83">
            <v>0</v>
          </cell>
          <cell r="BB83">
            <v>40092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24961350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34416460</v>
          </cell>
          <cell r="BS83">
            <v>0</v>
          </cell>
          <cell r="BT83">
            <v>0</v>
          </cell>
          <cell r="BU83">
            <v>18910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2336</v>
          </cell>
        </row>
        <row r="84">
          <cell r="A84" t="str">
            <v>4301020105.264</v>
          </cell>
          <cell r="B84" t="str">
            <v>ส่วนปรับลดค่าแรง OP</v>
          </cell>
          <cell r="C84">
            <v>0</v>
          </cell>
          <cell r="D84">
            <v>-13823185.039999999</v>
          </cell>
          <cell r="E84">
            <v>-20978119.890000001</v>
          </cell>
          <cell r="F84">
            <v>-17126152.739999998</v>
          </cell>
          <cell r="G84">
            <v>-7848826.46</v>
          </cell>
          <cell r="H84">
            <v>-20537761.34</v>
          </cell>
          <cell r="I84">
            <v>-29134817.32</v>
          </cell>
          <cell r="J84">
            <v>-22294112.800000001</v>
          </cell>
          <cell r="K84">
            <v>-16960355.25</v>
          </cell>
          <cell r="L84">
            <v>-14296550.220000001</v>
          </cell>
          <cell r="M84">
            <v>-31214675.239999998</v>
          </cell>
          <cell r="N84">
            <v>0</v>
          </cell>
          <cell r="O84">
            <v>-26460534.559999999</v>
          </cell>
          <cell r="P84">
            <v>-11309402.710000001</v>
          </cell>
          <cell r="Q84">
            <v>-15723791.439999999</v>
          </cell>
          <cell r="R84">
            <v>-16213769.25</v>
          </cell>
          <cell r="S84">
            <v>-13012464.890000001</v>
          </cell>
          <cell r="T84">
            <v>-9201467.2699999996</v>
          </cell>
          <cell r="U84">
            <v>-10794433.529999999</v>
          </cell>
          <cell r="V84">
            <v>-5568214.0300000003</v>
          </cell>
          <cell r="W84">
            <v>-41007808.689999998</v>
          </cell>
          <cell r="X84">
            <v>-9785840.2300000004</v>
          </cell>
          <cell r="Y84">
            <v>-18715631.48</v>
          </cell>
          <cell r="Z84">
            <v>-9924684.3900000006</v>
          </cell>
          <cell r="AA84">
            <v>-7016983.8099999996</v>
          </cell>
          <cell r="AB84">
            <v>-11251775.609999999</v>
          </cell>
          <cell r="AC84">
            <v>-10267763</v>
          </cell>
          <cell r="AD84">
            <v>-35957168.82</v>
          </cell>
          <cell r="AE84">
            <v>-11887672.949999999</v>
          </cell>
          <cell r="AF84">
            <v>-8709695.1400000006</v>
          </cell>
          <cell r="AG84">
            <v>-10424011.779999999</v>
          </cell>
          <cell r="AH84">
            <v>-18300092.920000002</v>
          </cell>
          <cell r="AI84">
            <v>-9721187.8699999992</v>
          </cell>
          <cell r="AJ84">
            <v>-6003898.7999999998</v>
          </cell>
          <cell r="AK84">
            <v>-60571435.229999997</v>
          </cell>
          <cell r="AL84">
            <v>-10556830.720000001</v>
          </cell>
          <cell r="AM84">
            <v>-9367840.3100000005</v>
          </cell>
          <cell r="AN84">
            <v>-22545918.52</v>
          </cell>
          <cell r="AO84">
            <v>-18732545.850000001</v>
          </cell>
          <cell r="AP84">
            <v>-14101404.99</v>
          </cell>
          <cell r="AQ84">
            <v>-6685861.3200000003</v>
          </cell>
          <cell r="AR84">
            <v>-21049814.030000001</v>
          </cell>
          <cell r="AS84">
            <v>-10997745.960000001</v>
          </cell>
          <cell r="AT84">
            <v>-12579667.140000001</v>
          </cell>
          <cell r="AU84">
            <v>-19383182.379999999</v>
          </cell>
          <cell r="AV84">
            <v>-10203049.359999999</v>
          </cell>
          <cell r="AW84">
            <v>-8464967.1999999993</v>
          </cell>
          <cell r="AX84">
            <v>-15405645.970000001</v>
          </cell>
          <cell r="AY84">
            <v>-9423312.5500000007</v>
          </cell>
          <cell r="AZ84">
            <v>-7992743.9400000004</v>
          </cell>
          <cell r="BA84">
            <v>-32194877.059999999</v>
          </cell>
          <cell r="BB84">
            <v>-8411750.3900000006</v>
          </cell>
          <cell r="BC84">
            <v>-61771339.450000003</v>
          </cell>
          <cell r="BD84">
            <v>-21601246.120000001</v>
          </cell>
          <cell r="BE84">
            <v>-13537311.42</v>
          </cell>
          <cell r="BF84">
            <v>-7908572.3899999997</v>
          </cell>
          <cell r="BG84">
            <v>-22432991.57</v>
          </cell>
          <cell r="BH84">
            <v>0</v>
          </cell>
          <cell r="BI84">
            <v>-3733387.88</v>
          </cell>
          <cell r="BJ84">
            <v>-6689084.1799999997</v>
          </cell>
          <cell r="BK84">
            <v>-5472454.2300000004</v>
          </cell>
          <cell r="BL84">
            <v>-76916043.680000007</v>
          </cell>
          <cell r="BM84">
            <v>-23691480.289999999</v>
          </cell>
          <cell r="BN84">
            <v>-17633419.09</v>
          </cell>
          <cell r="BO84">
            <v>-23632864.219999999</v>
          </cell>
          <cell r="BP84">
            <v>-15900289.609999999</v>
          </cell>
          <cell r="BQ84">
            <v>-9437509.7699999996</v>
          </cell>
          <cell r="BR84">
            <v>-86550048.379999995</v>
          </cell>
          <cell r="BS84">
            <v>-19450362.59</v>
          </cell>
          <cell r="BT84">
            <v>-21227860.57</v>
          </cell>
          <cell r="BU84">
            <v>-31460472.129999999</v>
          </cell>
          <cell r="BV84">
            <v>-4611951.83</v>
          </cell>
          <cell r="BW84">
            <v>-14742976.68</v>
          </cell>
          <cell r="BX84">
            <v>-28935743.710000001</v>
          </cell>
          <cell r="BY84">
            <v>-11807794.529999999</v>
          </cell>
          <cell r="BZ84">
            <v>-9640215.3000000007</v>
          </cell>
          <cell r="CA84">
            <v>-13356998.630000001</v>
          </cell>
          <cell r="CB84">
            <v>-14537221.67</v>
          </cell>
          <cell r="CC84">
            <v>-25807110.52</v>
          </cell>
          <cell r="CD84">
            <v>-14054345.27</v>
          </cell>
          <cell r="CE84">
            <v>-21757075.489999998</v>
          </cell>
          <cell r="CF84">
            <v>-10494059.43</v>
          </cell>
          <cell r="CG84">
            <v>-11595450</v>
          </cell>
          <cell r="CH84">
            <v>-8410362.2200000007</v>
          </cell>
          <cell r="CI84">
            <v>-8239004.46</v>
          </cell>
          <cell r="CJ84">
            <v>-24135723.84</v>
          </cell>
          <cell r="CK84">
            <v>-5117914.04</v>
          </cell>
          <cell r="CL84">
            <v>-5846125.4000000004</v>
          </cell>
        </row>
        <row r="85">
          <cell r="A85" t="str">
            <v>4301020105.265</v>
          </cell>
          <cell r="B85" t="str">
            <v>ส่วนปรับลดค่าแรง IP</v>
          </cell>
          <cell r="C85">
            <v>-52089322.039999999</v>
          </cell>
          <cell r="D85">
            <v>-1233089.51</v>
          </cell>
          <cell r="E85">
            <v>-2726605.42</v>
          </cell>
          <cell r="F85">
            <v>-4305511.2</v>
          </cell>
          <cell r="G85">
            <v>-1075450.4099999999</v>
          </cell>
          <cell r="H85">
            <v>-4297612.5</v>
          </cell>
          <cell r="I85">
            <v>-6962207.9000000004</v>
          </cell>
          <cell r="J85">
            <v>-7980563.25</v>
          </cell>
          <cell r="K85">
            <v>-1843023.12</v>
          </cell>
          <cell r="L85">
            <v>-1476471.48</v>
          </cell>
          <cell r="M85">
            <v>-12779156.1</v>
          </cell>
          <cell r="N85">
            <v>0</v>
          </cell>
          <cell r="O85">
            <v>-21427797.940000001</v>
          </cell>
          <cell r="P85">
            <v>-2231591.9900000002</v>
          </cell>
          <cell r="Q85">
            <v>-2823315.94</v>
          </cell>
          <cell r="R85">
            <v>-2591658.12</v>
          </cell>
          <cell r="S85">
            <v>-2842150.55</v>
          </cell>
          <cell r="T85">
            <v>-3979372.42</v>
          </cell>
          <cell r="U85">
            <v>-699280.18</v>
          </cell>
          <cell r="V85">
            <v>-595104.42000000004</v>
          </cell>
          <cell r="W85">
            <v>-110411768.95999999</v>
          </cell>
          <cell r="X85">
            <v>-1839790.86</v>
          </cell>
          <cell r="Y85">
            <v>-6173664.4400000004</v>
          </cell>
          <cell r="Z85">
            <v>-2398828.67</v>
          </cell>
          <cell r="AA85">
            <v>-2118128.1</v>
          </cell>
          <cell r="AB85">
            <v>-1908822.15</v>
          </cell>
          <cell r="AC85">
            <v>-4227475.8899999997</v>
          </cell>
          <cell r="AD85">
            <v>-8987913.5</v>
          </cell>
          <cell r="AE85">
            <v>-4582898.6399999997</v>
          </cell>
          <cell r="AF85">
            <v>-2399730.56</v>
          </cell>
          <cell r="AG85">
            <v>-3355773.62</v>
          </cell>
          <cell r="AH85">
            <v>-5203424.4800000004</v>
          </cell>
          <cell r="AI85">
            <v>-2989799.54</v>
          </cell>
          <cell r="AJ85">
            <v>-1752434.82</v>
          </cell>
          <cell r="AK85">
            <v>-151951730.72</v>
          </cell>
          <cell r="AL85">
            <v>-2777987.62</v>
          </cell>
          <cell r="AM85">
            <v>-2632892</v>
          </cell>
          <cell r="AN85">
            <v>-4765008.1500000004</v>
          </cell>
          <cell r="AO85">
            <v>-12117985.689999999</v>
          </cell>
          <cell r="AP85">
            <v>-3589729.76</v>
          </cell>
          <cell r="AQ85">
            <v>-969655.19</v>
          </cell>
          <cell r="AR85">
            <v>-9964109.7100000009</v>
          </cell>
          <cell r="AS85">
            <v>-2462777.21</v>
          </cell>
          <cell r="AT85">
            <v>-5247471.3499999996</v>
          </cell>
          <cell r="AU85">
            <v>-8000585.2400000002</v>
          </cell>
          <cell r="AV85">
            <v>-2809021.5</v>
          </cell>
          <cell r="AW85">
            <v>-2679045.89</v>
          </cell>
          <cell r="AX85">
            <v>-4962743.07</v>
          </cell>
          <cell r="AY85">
            <v>-1573144.13</v>
          </cell>
          <cell r="AZ85">
            <v>-1824710.03</v>
          </cell>
          <cell r="BA85">
            <v>-17276101.629999999</v>
          </cell>
          <cell r="BB85">
            <v>-1961343.29</v>
          </cell>
          <cell r="BC85">
            <v>-60651033.719999999</v>
          </cell>
          <cell r="BD85">
            <v>-12919192.32</v>
          </cell>
          <cell r="BE85">
            <v>-3445638.55</v>
          </cell>
          <cell r="BF85">
            <v>-3191290.44</v>
          </cell>
          <cell r="BG85">
            <v>-32563816.41</v>
          </cell>
          <cell r="BH85">
            <v>-1132781.98</v>
          </cell>
          <cell r="BI85">
            <v>0</v>
          </cell>
          <cell r="BJ85">
            <v>-482331.12</v>
          </cell>
          <cell r="BK85">
            <v>0</v>
          </cell>
          <cell r="BL85">
            <v>-40171671.950000003</v>
          </cell>
          <cell r="BM85">
            <v>-5444833.5199999996</v>
          </cell>
          <cell r="BN85">
            <v>-3142505.53</v>
          </cell>
          <cell r="BO85">
            <v>-6728315.8200000003</v>
          </cell>
          <cell r="BP85">
            <v>-2085391.17</v>
          </cell>
          <cell r="BQ85">
            <v>-2085327.42</v>
          </cell>
          <cell r="BR85">
            <v>-281782728.18000001</v>
          </cell>
          <cell r="BS85">
            <v>-5028145.4000000004</v>
          </cell>
          <cell r="BT85">
            <v>-3665548.53</v>
          </cell>
          <cell r="BU85">
            <v>-19260175.949999999</v>
          </cell>
          <cell r="BV85">
            <v>0</v>
          </cell>
          <cell r="BW85">
            <v>-3003992.12</v>
          </cell>
          <cell r="BX85">
            <v>-11352179.529999999</v>
          </cell>
          <cell r="BY85">
            <v>-3036122.9</v>
          </cell>
          <cell r="BZ85">
            <v>-1579482.52</v>
          </cell>
          <cell r="CA85">
            <v>-3537004.45</v>
          </cell>
          <cell r="CB85">
            <v>-4619093.4000000004</v>
          </cell>
          <cell r="CC85">
            <v>-7700165.5099999998</v>
          </cell>
          <cell r="CD85">
            <v>-5753027.4800000004</v>
          </cell>
          <cell r="CE85">
            <v>-8013093.3499999996</v>
          </cell>
          <cell r="CF85">
            <v>-3408754.43</v>
          </cell>
          <cell r="CG85">
            <v>-2911170.71</v>
          </cell>
          <cell r="CH85">
            <v>-1890288.18</v>
          </cell>
          <cell r="CI85">
            <v>-2215405.5299999998</v>
          </cell>
          <cell r="CJ85">
            <v>-7720947.6900000004</v>
          </cell>
          <cell r="CK85">
            <v>-425001.03</v>
          </cell>
          <cell r="CL85">
            <v>-264296.7</v>
          </cell>
        </row>
        <row r="86">
          <cell r="A86" t="str">
            <v>4301020105.266</v>
          </cell>
          <cell r="B86" t="str">
            <v>ส่วนปรับลดค่าแรง PP</v>
          </cell>
          <cell r="C86">
            <v>0</v>
          </cell>
          <cell r="D86">
            <v>-2936766.24</v>
          </cell>
          <cell r="E86">
            <v>-4459075.5</v>
          </cell>
          <cell r="F86">
            <v>-3639019.76</v>
          </cell>
          <cell r="G86">
            <v>-1667569.29</v>
          </cell>
          <cell r="H86">
            <v>-4246859.47</v>
          </cell>
          <cell r="I86">
            <v>-6535155.6299999999</v>
          </cell>
          <cell r="J86">
            <v>-4739017.8899999997</v>
          </cell>
          <cell r="K86">
            <v>-3605065.89</v>
          </cell>
          <cell r="L86">
            <v>-3037966.62</v>
          </cell>
          <cell r="M86">
            <v>-6634478.0099999998</v>
          </cell>
          <cell r="N86">
            <v>0</v>
          </cell>
          <cell r="O86">
            <v>-5798881.1200000001</v>
          </cell>
          <cell r="P86">
            <v>-2403060.34</v>
          </cell>
          <cell r="Q86">
            <v>-3341910.27</v>
          </cell>
          <cell r="R86">
            <v>-3444673.55</v>
          </cell>
          <cell r="S86">
            <v>-2766105.16</v>
          </cell>
          <cell r="T86">
            <v>-1955912.36</v>
          </cell>
          <cell r="U86">
            <v>-2293962.6800000002</v>
          </cell>
          <cell r="V86">
            <v>-1183664.71</v>
          </cell>
          <cell r="W86">
            <v>-9128040.7799999993</v>
          </cell>
          <cell r="X86">
            <v>-2080158.69</v>
          </cell>
          <cell r="Y86">
            <v>-3976741.52</v>
          </cell>
          <cell r="Z86">
            <v>-2108611.9700000002</v>
          </cell>
          <cell r="AA86">
            <v>-1491501.42</v>
          </cell>
          <cell r="AB86">
            <v>-2390941.86</v>
          </cell>
          <cell r="AC86">
            <v>-2182198.2200000002</v>
          </cell>
          <cell r="AD86">
            <v>-7207978.4699999997</v>
          </cell>
          <cell r="AE86">
            <v>-2525408.8199999998</v>
          </cell>
          <cell r="AF86">
            <v>-1850501.8</v>
          </cell>
          <cell r="AG86">
            <v>-2215322.44</v>
          </cell>
          <cell r="AH86">
            <v>-3888369.26</v>
          </cell>
          <cell r="AI86">
            <v>-2066606.73</v>
          </cell>
          <cell r="AJ86">
            <v>-1275563.71</v>
          </cell>
          <cell r="AK86">
            <v>-16045734.34</v>
          </cell>
          <cell r="AL86">
            <v>-2243147.04</v>
          </cell>
          <cell r="AM86">
            <v>-1990868.69</v>
          </cell>
          <cell r="AN86">
            <v>-4789017</v>
          </cell>
          <cell r="AO86">
            <v>-3981275.55</v>
          </cell>
          <cell r="AP86">
            <v>-2997704.76</v>
          </cell>
          <cell r="AQ86">
            <v>-1421135.15</v>
          </cell>
          <cell r="AR86">
            <v>-4927682.1500000004</v>
          </cell>
          <cell r="AS86">
            <v>-2336480.9300000002</v>
          </cell>
          <cell r="AT86">
            <v>-2672418.87</v>
          </cell>
          <cell r="AU86">
            <v>-4119006.83</v>
          </cell>
          <cell r="AV86">
            <v>-2167604.0699999998</v>
          </cell>
          <cell r="AW86">
            <v>-1798640.46</v>
          </cell>
          <cell r="AX86">
            <v>-3274362.35</v>
          </cell>
          <cell r="AY86">
            <v>-2002859.63</v>
          </cell>
          <cell r="AZ86">
            <v>-1698545.7</v>
          </cell>
          <cell r="BA86">
            <v>-7381905.8799999999</v>
          </cell>
          <cell r="BB86">
            <v>-1787975.11</v>
          </cell>
          <cell r="BC86">
            <v>-12814531.42</v>
          </cell>
          <cell r="BD86">
            <v>-4592486.32</v>
          </cell>
          <cell r="BE86">
            <v>-2877486.39</v>
          </cell>
          <cell r="BF86">
            <v>-1680635.53</v>
          </cell>
          <cell r="BG86">
            <v>-5163249.04</v>
          </cell>
          <cell r="BH86">
            <v>0</v>
          </cell>
          <cell r="BI86">
            <v>-793576.93</v>
          </cell>
          <cell r="BJ86">
            <v>-1421462.79</v>
          </cell>
          <cell r="BK86">
            <v>-1163236.6000000001</v>
          </cell>
          <cell r="BL86">
            <v>-16679862.279999999</v>
          </cell>
          <cell r="BM86">
            <v>-5273824.8099999996</v>
          </cell>
          <cell r="BN86">
            <v>-3747600.24</v>
          </cell>
          <cell r="BO86">
            <v>-5110206.5</v>
          </cell>
          <cell r="BP86">
            <v>-3379214.93</v>
          </cell>
          <cell r="BQ86">
            <v>-2005278.95</v>
          </cell>
          <cell r="BR86">
            <v>-19958153.82</v>
          </cell>
          <cell r="BS86">
            <v>-4132875.31</v>
          </cell>
          <cell r="BT86">
            <v>-4509435</v>
          </cell>
          <cell r="BU86">
            <v>-6664652.6500000004</v>
          </cell>
          <cell r="BV86">
            <v>-2027780.23</v>
          </cell>
          <cell r="BW86">
            <v>-3132663.93</v>
          </cell>
          <cell r="BX86">
            <v>-6180269.6500000004</v>
          </cell>
          <cell r="BY86">
            <v>-2509819.75</v>
          </cell>
          <cell r="BZ86">
            <v>-2049199.11</v>
          </cell>
          <cell r="CA86">
            <v>-2837434.78</v>
          </cell>
          <cell r="CB86">
            <v>-3090080.6</v>
          </cell>
          <cell r="CC86">
            <v>-5698554.79</v>
          </cell>
          <cell r="CD86">
            <v>-2985921.55</v>
          </cell>
          <cell r="CE86">
            <v>-4706991.9000000004</v>
          </cell>
          <cell r="CF86">
            <v>-2229483.4900000002</v>
          </cell>
          <cell r="CG86">
            <v>-2351170.64</v>
          </cell>
          <cell r="CH86">
            <v>-1787508.47</v>
          </cell>
          <cell r="CI86">
            <v>-1751354.76</v>
          </cell>
          <cell r="CJ86">
            <v>-5077045.29</v>
          </cell>
          <cell r="CK86">
            <v>-1087366.1100000001</v>
          </cell>
          <cell r="CL86">
            <v>-1242115.7</v>
          </cell>
        </row>
        <row r="87">
          <cell r="A87" t="str">
            <v>4301020106.303</v>
          </cell>
          <cell r="B87" t="str">
            <v>รายได้กองทุนประกันสังคม</v>
          </cell>
          <cell r="C87">
            <v>33855449.899999999</v>
          </cell>
          <cell r="D87">
            <v>0</v>
          </cell>
          <cell r="E87">
            <v>0</v>
          </cell>
          <cell r="F87">
            <v>0</v>
          </cell>
          <cell r="G87">
            <v>65949.91</v>
          </cell>
          <cell r="H87">
            <v>0</v>
          </cell>
          <cell r="I87">
            <v>8641.84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5277768.87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13052200.67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1300.52</v>
          </cell>
          <cell r="AD87">
            <v>0</v>
          </cell>
          <cell r="AE87">
            <v>0</v>
          </cell>
          <cell r="AF87">
            <v>0</v>
          </cell>
          <cell r="AG87">
            <v>5189.2</v>
          </cell>
          <cell r="AH87">
            <v>0</v>
          </cell>
          <cell r="AI87">
            <v>0</v>
          </cell>
          <cell r="AJ87">
            <v>0</v>
          </cell>
          <cell r="AK87">
            <v>32020952.41</v>
          </cell>
          <cell r="AL87">
            <v>0</v>
          </cell>
          <cell r="AM87">
            <v>66883.39</v>
          </cell>
          <cell r="AN87">
            <v>320679.8</v>
          </cell>
          <cell r="AO87">
            <v>0</v>
          </cell>
          <cell r="AP87">
            <v>0</v>
          </cell>
          <cell r="AQ87">
            <v>0</v>
          </cell>
          <cell r="AR87">
            <v>321332.76</v>
          </cell>
          <cell r="AS87">
            <v>30865.47</v>
          </cell>
          <cell r="AT87">
            <v>1416363.3</v>
          </cell>
          <cell r="AU87">
            <v>99957.03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168605</v>
          </cell>
          <cell r="BB87">
            <v>0</v>
          </cell>
          <cell r="BC87">
            <v>12455009.869999999</v>
          </cell>
          <cell r="BD87">
            <v>0</v>
          </cell>
          <cell r="BE87">
            <v>453272.41</v>
          </cell>
          <cell r="BF87">
            <v>0</v>
          </cell>
          <cell r="BG87">
            <v>5998141.4400000004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9278852.8000000007</v>
          </cell>
          <cell r="BM87">
            <v>0</v>
          </cell>
          <cell r="BN87">
            <v>0</v>
          </cell>
          <cell r="BO87">
            <v>1117368.47</v>
          </cell>
          <cell r="BP87">
            <v>0</v>
          </cell>
          <cell r="BQ87">
            <v>124094</v>
          </cell>
          <cell r="BR87">
            <v>32098250.34</v>
          </cell>
          <cell r="BS87">
            <v>0</v>
          </cell>
          <cell r="BT87">
            <v>229207.12</v>
          </cell>
          <cell r="BU87">
            <v>6456771.4500000002</v>
          </cell>
          <cell r="BV87">
            <v>312650</v>
          </cell>
          <cell r="BW87">
            <v>105430.11</v>
          </cell>
          <cell r="BX87">
            <v>426710.47</v>
          </cell>
          <cell r="BY87">
            <v>72318.34</v>
          </cell>
          <cell r="BZ87">
            <v>19248</v>
          </cell>
          <cell r="CA87">
            <v>63792.66</v>
          </cell>
          <cell r="CB87">
            <v>12437</v>
          </cell>
          <cell r="CC87">
            <v>40472</v>
          </cell>
          <cell r="CD87">
            <v>541344</v>
          </cell>
          <cell r="CE87">
            <v>55987</v>
          </cell>
          <cell r="CF87">
            <v>41366.68</v>
          </cell>
          <cell r="CG87">
            <v>7293.5</v>
          </cell>
          <cell r="CH87">
            <v>45121</v>
          </cell>
          <cell r="CI87">
            <v>20583.75</v>
          </cell>
          <cell r="CJ87">
            <v>213714</v>
          </cell>
          <cell r="CK87">
            <v>343800.36</v>
          </cell>
          <cell r="CL87">
            <v>188417.12</v>
          </cell>
        </row>
        <row r="88">
          <cell r="A88" t="str">
            <v>4301020106.305</v>
          </cell>
          <cell r="B88" t="str">
            <v>รายได้ค่ารักษาประกันสังคม OP-เครือข่าย</v>
          </cell>
          <cell r="C88">
            <v>16384997</v>
          </cell>
          <cell r="D88">
            <v>1735385</v>
          </cell>
          <cell r="E88">
            <v>614224</v>
          </cell>
          <cell r="F88">
            <v>620101</v>
          </cell>
          <cell r="G88">
            <v>481270</v>
          </cell>
          <cell r="H88">
            <v>1898593</v>
          </cell>
          <cell r="I88">
            <v>800947.21</v>
          </cell>
          <cell r="J88">
            <v>1065459.2</v>
          </cell>
          <cell r="K88">
            <v>434887</v>
          </cell>
          <cell r="L88">
            <v>685131.77</v>
          </cell>
          <cell r="M88">
            <v>4232001.3</v>
          </cell>
          <cell r="N88">
            <v>108381</v>
          </cell>
          <cell r="O88">
            <v>6857441</v>
          </cell>
          <cell r="P88">
            <v>686511</v>
          </cell>
          <cell r="Q88">
            <v>962574.4</v>
          </cell>
          <cell r="R88">
            <v>1060814</v>
          </cell>
          <cell r="S88">
            <v>1020038</v>
          </cell>
          <cell r="T88">
            <v>966864</v>
          </cell>
          <cell r="U88">
            <v>963170</v>
          </cell>
          <cell r="V88">
            <v>451860</v>
          </cell>
          <cell r="W88">
            <v>20181365</v>
          </cell>
          <cell r="X88">
            <v>413126</v>
          </cell>
          <cell r="Y88">
            <v>1211644</v>
          </cell>
          <cell r="Z88">
            <v>557057</v>
          </cell>
          <cell r="AA88">
            <v>332917.75</v>
          </cell>
          <cell r="AB88">
            <v>873474.43</v>
          </cell>
          <cell r="AC88">
            <v>606302</v>
          </cell>
          <cell r="AD88">
            <v>2727941</v>
          </cell>
          <cell r="AE88">
            <v>705631</v>
          </cell>
          <cell r="AF88">
            <v>529451</v>
          </cell>
          <cell r="AG88">
            <v>561268.55000000005</v>
          </cell>
          <cell r="AH88">
            <v>2129950</v>
          </cell>
          <cell r="AI88">
            <v>696793</v>
          </cell>
          <cell r="AJ88">
            <v>440265</v>
          </cell>
          <cell r="AK88">
            <v>42378109</v>
          </cell>
          <cell r="AL88">
            <v>596649</v>
          </cell>
          <cell r="AM88">
            <v>614299</v>
          </cell>
          <cell r="AN88">
            <v>1515757</v>
          </cell>
          <cell r="AO88">
            <v>2143516</v>
          </cell>
          <cell r="AP88">
            <v>1015917</v>
          </cell>
          <cell r="AQ88">
            <v>370007</v>
          </cell>
          <cell r="AR88">
            <v>4597429.53</v>
          </cell>
          <cell r="AS88">
            <v>833876</v>
          </cell>
          <cell r="AT88">
            <v>2955305</v>
          </cell>
          <cell r="AU88">
            <v>1440166</v>
          </cell>
          <cell r="AV88">
            <v>635371</v>
          </cell>
          <cell r="AW88">
            <v>547322</v>
          </cell>
          <cell r="AX88">
            <v>1130572</v>
          </cell>
          <cell r="AY88">
            <v>855981</v>
          </cell>
          <cell r="AZ88">
            <v>569290</v>
          </cell>
          <cell r="BA88">
            <v>4003119</v>
          </cell>
          <cell r="BB88">
            <v>612686</v>
          </cell>
          <cell r="BC88">
            <v>21768806</v>
          </cell>
          <cell r="BD88">
            <v>1609025</v>
          </cell>
          <cell r="BE88">
            <v>629392.75</v>
          </cell>
          <cell r="BF88">
            <v>624005</v>
          </cell>
          <cell r="BG88">
            <v>4729751</v>
          </cell>
          <cell r="BH88">
            <v>504227.35</v>
          </cell>
          <cell r="BI88">
            <v>169635</v>
          </cell>
          <cell r="BJ88">
            <v>410219</v>
          </cell>
          <cell r="BK88">
            <v>342085</v>
          </cell>
          <cell r="BL88">
            <v>11237626.75</v>
          </cell>
          <cell r="BM88">
            <v>2082244</v>
          </cell>
          <cell r="BN88">
            <v>1014927</v>
          </cell>
          <cell r="BO88">
            <v>2213405.44</v>
          </cell>
          <cell r="BP88">
            <v>947221</v>
          </cell>
          <cell r="BQ88">
            <v>690562</v>
          </cell>
          <cell r="BR88">
            <v>53457637</v>
          </cell>
          <cell r="BS88">
            <v>1767397</v>
          </cell>
          <cell r="BT88">
            <v>581783</v>
          </cell>
          <cell r="BU88">
            <v>4523890</v>
          </cell>
          <cell r="BV88">
            <v>692458</v>
          </cell>
          <cell r="BW88">
            <v>677711</v>
          </cell>
          <cell r="BX88">
            <v>4063124</v>
          </cell>
          <cell r="BY88">
            <v>532231</v>
          </cell>
          <cell r="BZ88">
            <v>708404</v>
          </cell>
          <cell r="CA88">
            <v>679430</v>
          </cell>
          <cell r="CB88">
            <v>710738</v>
          </cell>
          <cell r="CC88">
            <v>1607145</v>
          </cell>
          <cell r="CD88">
            <v>1116124</v>
          </cell>
          <cell r="CE88">
            <v>1776469</v>
          </cell>
          <cell r="CF88">
            <v>393216</v>
          </cell>
          <cell r="CG88">
            <v>500430</v>
          </cell>
          <cell r="CH88">
            <v>335863</v>
          </cell>
          <cell r="CI88">
            <v>431476</v>
          </cell>
          <cell r="CJ88">
            <v>2409394</v>
          </cell>
          <cell r="CK88">
            <v>319003</v>
          </cell>
          <cell r="CL88">
            <v>464793.67</v>
          </cell>
        </row>
        <row r="89">
          <cell r="A89" t="str">
            <v>4301020106.306</v>
          </cell>
          <cell r="B89" t="str">
            <v>รายได้ค่ารักษาประกันสังคม IP-เครือข่าย</v>
          </cell>
          <cell r="C89">
            <v>10479661</v>
          </cell>
          <cell r="D89">
            <v>151356</v>
          </cell>
          <cell r="E89">
            <v>157690</v>
          </cell>
          <cell r="F89">
            <v>115241</v>
          </cell>
          <cell r="G89">
            <v>57318</v>
          </cell>
          <cell r="H89">
            <v>214128</v>
          </cell>
          <cell r="I89">
            <v>413638.46</v>
          </cell>
          <cell r="J89">
            <v>438170.25</v>
          </cell>
          <cell r="K89">
            <v>92653</v>
          </cell>
          <cell r="L89">
            <v>188488.39</v>
          </cell>
          <cell r="M89">
            <v>1918182</v>
          </cell>
          <cell r="N89">
            <v>46265</v>
          </cell>
          <cell r="O89">
            <v>4972589</v>
          </cell>
          <cell r="P89">
            <v>286415</v>
          </cell>
          <cell r="Q89">
            <v>290145</v>
          </cell>
          <cell r="R89">
            <v>967114</v>
          </cell>
          <cell r="S89">
            <v>212279</v>
          </cell>
          <cell r="T89">
            <v>539564</v>
          </cell>
          <cell r="U89">
            <v>285110</v>
          </cell>
          <cell r="V89">
            <v>123033</v>
          </cell>
          <cell r="W89">
            <v>18417292.079999998</v>
          </cell>
          <cell r="X89">
            <v>200649</v>
          </cell>
          <cell r="Y89">
            <v>332654.59000000003</v>
          </cell>
          <cell r="Z89">
            <v>310721</v>
          </cell>
          <cell r="AA89">
            <v>96674.5</v>
          </cell>
          <cell r="AB89">
            <v>285995.11</v>
          </cell>
          <cell r="AC89">
            <v>215636</v>
          </cell>
          <cell r="AD89">
            <v>1033411</v>
          </cell>
          <cell r="AE89">
            <v>234858</v>
          </cell>
          <cell r="AF89">
            <v>213603</v>
          </cell>
          <cell r="AG89">
            <v>125245.64</v>
          </cell>
          <cell r="AH89">
            <v>560657</v>
          </cell>
          <cell r="AI89">
            <v>274144</v>
          </cell>
          <cell r="AJ89">
            <v>92832</v>
          </cell>
          <cell r="AK89">
            <v>31025883</v>
          </cell>
          <cell r="AL89">
            <v>166656</v>
          </cell>
          <cell r="AM89">
            <v>203511.5</v>
          </cell>
          <cell r="AN89">
            <v>1034098</v>
          </cell>
          <cell r="AO89">
            <v>1185051</v>
          </cell>
          <cell r="AP89">
            <v>182983</v>
          </cell>
          <cell r="AQ89">
            <v>39959</v>
          </cell>
          <cell r="AR89">
            <v>2604558</v>
          </cell>
          <cell r="AS89">
            <v>144696</v>
          </cell>
          <cell r="AT89">
            <v>459330</v>
          </cell>
          <cell r="AU89">
            <v>620618</v>
          </cell>
          <cell r="AV89">
            <v>231949</v>
          </cell>
          <cell r="AW89">
            <v>271059</v>
          </cell>
          <cell r="AX89">
            <v>473943</v>
          </cell>
          <cell r="AY89">
            <v>73669</v>
          </cell>
          <cell r="AZ89">
            <v>196275</v>
          </cell>
          <cell r="BA89">
            <v>2840795</v>
          </cell>
          <cell r="BB89">
            <v>163793</v>
          </cell>
          <cell r="BC89">
            <v>14410832</v>
          </cell>
          <cell r="BD89">
            <v>970647</v>
          </cell>
          <cell r="BE89">
            <v>196804</v>
          </cell>
          <cell r="BF89">
            <v>189057</v>
          </cell>
          <cell r="BG89">
            <v>4898141.3</v>
          </cell>
          <cell r="BH89">
            <v>184230.59</v>
          </cell>
          <cell r="BI89">
            <v>0</v>
          </cell>
          <cell r="BJ89">
            <v>84018</v>
          </cell>
          <cell r="BK89">
            <v>0</v>
          </cell>
          <cell r="BL89">
            <v>10136665</v>
          </cell>
          <cell r="BM89">
            <v>655925</v>
          </cell>
          <cell r="BN89">
            <v>302814</v>
          </cell>
          <cell r="BO89">
            <v>1095880</v>
          </cell>
          <cell r="BP89">
            <v>267951</v>
          </cell>
          <cell r="BQ89">
            <v>212510.2</v>
          </cell>
          <cell r="BR89">
            <v>33532704.190000001</v>
          </cell>
          <cell r="BS89">
            <v>735232</v>
          </cell>
          <cell r="BT89">
            <v>289230</v>
          </cell>
          <cell r="BU89">
            <v>4482710</v>
          </cell>
          <cell r="BV89">
            <v>42091.3</v>
          </cell>
          <cell r="BW89">
            <v>214450</v>
          </cell>
          <cell r="BX89">
            <v>2371320</v>
          </cell>
          <cell r="BY89">
            <v>113968</v>
          </cell>
          <cell r="BZ89">
            <v>54053</v>
          </cell>
          <cell r="CA89">
            <v>387185</v>
          </cell>
          <cell r="CB89">
            <v>273023</v>
          </cell>
          <cell r="CC89">
            <v>993062</v>
          </cell>
          <cell r="CD89">
            <v>423184</v>
          </cell>
          <cell r="CE89">
            <v>848694</v>
          </cell>
          <cell r="CF89">
            <v>143722</v>
          </cell>
          <cell r="CG89">
            <v>122673</v>
          </cell>
          <cell r="CH89">
            <v>170133</v>
          </cell>
          <cell r="CI89">
            <v>140988</v>
          </cell>
          <cell r="CJ89">
            <v>988039</v>
          </cell>
          <cell r="CK89">
            <v>23738</v>
          </cell>
          <cell r="CL89">
            <v>157334</v>
          </cell>
        </row>
        <row r="90">
          <cell r="A90" t="str">
            <v>4301020106.307</v>
          </cell>
          <cell r="B90" t="str">
            <v>รายได้ค่ารักษาประกันสังคม OP-นอกเครือข่าย</v>
          </cell>
          <cell r="C90">
            <v>91330</v>
          </cell>
          <cell r="D90">
            <v>0</v>
          </cell>
          <cell r="E90">
            <v>3214</v>
          </cell>
          <cell r="F90">
            <v>0</v>
          </cell>
          <cell r="G90">
            <v>0</v>
          </cell>
          <cell r="H90">
            <v>0</v>
          </cell>
          <cell r="I90">
            <v>450574.57</v>
          </cell>
          <cell r="J90">
            <v>0</v>
          </cell>
          <cell r="K90">
            <v>226181</v>
          </cell>
          <cell r="L90">
            <v>15881</v>
          </cell>
          <cell r="M90">
            <v>7038</v>
          </cell>
          <cell r="N90">
            <v>108549</v>
          </cell>
          <cell r="O90">
            <v>0</v>
          </cell>
          <cell r="P90">
            <v>760</v>
          </cell>
          <cell r="Q90">
            <v>0</v>
          </cell>
          <cell r="R90">
            <v>855</v>
          </cell>
          <cell r="S90">
            <v>0</v>
          </cell>
          <cell r="T90">
            <v>0</v>
          </cell>
          <cell r="U90">
            <v>12673</v>
          </cell>
          <cell r="V90">
            <v>0</v>
          </cell>
          <cell r="W90">
            <v>59058</v>
          </cell>
          <cell r="X90">
            <v>0</v>
          </cell>
          <cell r="Y90">
            <v>7696</v>
          </cell>
          <cell r="Z90">
            <v>725</v>
          </cell>
          <cell r="AA90">
            <v>0</v>
          </cell>
          <cell r="AB90">
            <v>16334</v>
          </cell>
          <cell r="AC90">
            <v>0</v>
          </cell>
          <cell r="AD90">
            <v>29951</v>
          </cell>
          <cell r="AE90">
            <v>0</v>
          </cell>
          <cell r="AF90">
            <v>0</v>
          </cell>
          <cell r="AG90">
            <v>0</v>
          </cell>
          <cell r="AH90">
            <v>4964</v>
          </cell>
          <cell r="AI90">
            <v>0</v>
          </cell>
          <cell r="AJ90">
            <v>0</v>
          </cell>
          <cell r="AK90">
            <v>2391672</v>
          </cell>
          <cell r="AL90">
            <v>0</v>
          </cell>
          <cell r="AM90">
            <v>60557</v>
          </cell>
          <cell r="AN90">
            <v>0</v>
          </cell>
          <cell r="AO90">
            <v>111424</v>
          </cell>
          <cell r="AP90">
            <v>76889</v>
          </cell>
          <cell r="AQ90">
            <v>0</v>
          </cell>
          <cell r="AR90">
            <v>239104</v>
          </cell>
          <cell r="AS90">
            <v>0</v>
          </cell>
          <cell r="AT90">
            <v>133397</v>
          </cell>
          <cell r="AU90">
            <v>37380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188823</v>
          </cell>
          <cell r="BB90">
            <v>49444</v>
          </cell>
          <cell r="BC90">
            <v>240438</v>
          </cell>
          <cell r="BD90">
            <v>0</v>
          </cell>
          <cell r="BE90">
            <v>0</v>
          </cell>
          <cell r="BF90">
            <v>0</v>
          </cell>
          <cell r="BG90">
            <v>75544</v>
          </cell>
          <cell r="BH90">
            <v>11110</v>
          </cell>
          <cell r="BI90">
            <v>14166</v>
          </cell>
          <cell r="BJ90">
            <v>0</v>
          </cell>
          <cell r="BK90">
            <v>0</v>
          </cell>
          <cell r="BL90">
            <v>0</v>
          </cell>
          <cell r="BM90">
            <v>4379</v>
          </cell>
          <cell r="BN90">
            <v>0</v>
          </cell>
          <cell r="BO90">
            <v>195906</v>
          </cell>
          <cell r="BP90">
            <v>0</v>
          </cell>
          <cell r="BQ90">
            <v>0</v>
          </cell>
          <cell r="BR90">
            <v>3178118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10713</v>
          </cell>
          <cell r="BZ90">
            <v>0</v>
          </cell>
          <cell r="CA90">
            <v>4446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11916</v>
          </cell>
          <cell r="CK90">
            <v>0</v>
          </cell>
          <cell r="CL90">
            <v>0</v>
          </cell>
        </row>
        <row r="91">
          <cell r="A91" t="str">
            <v>4301020106.308</v>
          </cell>
          <cell r="B91" t="str">
            <v>รายได้ค่ารักษาประกันสังคม IP-นอกเครือข่าย</v>
          </cell>
          <cell r="C91">
            <v>2808669</v>
          </cell>
          <cell r="D91">
            <v>71049</v>
          </cell>
          <cell r="E91">
            <v>3083</v>
          </cell>
          <cell r="F91">
            <v>0</v>
          </cell>
          <cell r="G91">
            <v>13569</v>
          </cell>
          <cell r="H91">
            <v>21714</v>
          </cell>
          <cell r="I91">
            <v>261029.88</v>
          </cell>
          <cell r="J91">
            <v>0</v>
          </cell>
          <cell r="K91">
            <v>126030</v>
          </cell>
          <cell r="L91">
            <v>3597</v>
          </cell>
          <cell r="M91">
            <v>196012</v>
          </cell>
          <cell r="N91">
            <v>2418</v>
          </cell>
          <cell r="O91">
            <v>478522</v>
          </cell>
          <cell r="P91">
            <v>42476</v>
          </cell>
          <cell r="Q91">
            <v>226401</v>
          </cell>
          <cell r="R91">
            <v>7364</v>
          </cell>
          <cell r="S91">
            <v>34394</v>
          </cell>
          <cell r="T91">
            <v>31227</v>
          </cell>
          <cell r="U91">
            <v>40372</v>
          </cell>
          <cell r="V91">
            <v>0</v>
          </cell>
          <cell r="W91">
            <v>1520622</v>
          </cell>
          <cell r="X91">
            <v>20849</v>
          </cell>
          <cell r="Y91">
            <v>164153</v>
          </cell>
          <cell r="Z91">
            <v>82126</v>
          </cell>
          <cell r="AA91">
            <v>9815</v>
          </cell>
          <cell r="AB91">
            <v>16279</v>
          </cell>
          <cell r="AC91">
            <v>47038</v>
          </cell>
          <cell r="AD91">
            <v>216871</v>
          </cell>
          <cell r="AE91">
            <v>62249</v>
          </cell>
          <cell r="AF91">
            <v>25195</v>
          </cell>
          <cell r="AG91">
            <v>892</v>
          </cell>
          <cell r="AH91">
            <v>32607</v>
          </cell>
          <cell r="AI91">
            <v>8392</v>
          </cell>
          <cell r="AJ91">
            <v>2699</v>
          </cell>
          <cell r="AK91">
            <v>4728112</v>
          </cell>
          <cell r="AL91">
            <v>45663</v>
          </cell>
          <cell r="AM91">
            <v>115150.5</v>
          </cell>
          <cell r="AN91">
            <v>175506.9</v>
          </cell>
          <cell r="AO91">
            <v>128144</v>
          </cell>
          <cell r="AP91">
            <v>60797</v>
          </cell>
          <cell r="AQ91">
            <v>21534</v>
          </cell>
          <cell r="AR91">
            <v>131704</v>
          </cell>
          <cell r="AS91">
            <v>87315</v>
          </cell>
          <cell r="AT91">
            <v>5008</v>
          </cell>
          <cell r="AU91">
            <v>58171</v>
          </cell>
          <cell r="AV91">
            <v>70407</v>
          </cell>
          <cell r="AW91">
            <v>0</v>
          </cell>
          <cell r="AX91">
            <v>79094</v>
          </cell>
          <cell r="AY91">
            <v>0</v>
          </cell>
          <cell r="AZ91">
            <v>94014</v>
          </cell>
          <cell r="BA91">
            <v>423625</v>
          </cell>
          <cell r="BB91">
            <v>77074</v>
          </cell>
          <cell r="BC91">
            <v>3365703</v>
          </cell>
          <cell r="BD91">
            <v>140666</v>
          </cell>
          <cell r="BE91">
            <v>18461</v>
          </cell>
          <cell r="BF91">
            <v>0</v>
          </cell>
          <cell r="BG91">
            <v>652591.5</v>
          </cell>
          <cell r="BH91">
            <v>0</v>
          </cell>
          <cell r="BI91">
            <v>0</v>
          </cell>
          <cell r="BJ91">
            <v>57211</v>
          </cell>
          <cell r="BK91">
            <v>0</v>
          </cell>
          <cell r="BL91">
            <v>1751511</v>
          </cell>
          <cell r="BM91">
            <v>0</v>
          </cell>
          <cell r="BN91">
            <v>0</v>
          </cell>
          <cell r="BO91">
            <v>287506</v>
          </cell>
          <cell r="BP91">
            <v>30158</v>
          </cell>
          <cell r="BQ91">
            <v>0</v>
          </cell>
          <cell r="BR91">
            <v>22430591</v>
          </cell>
          <cell r="BS91">
            <v>81587</v>
          </cell>
          <cell r="BT91">
            <v>0</v>
          </cell>
          <cell r="BU91">
            <v>864766</v>
          </cell>
          <cell r="BV91">
            <v>0</v>
          </cell>
          <cell r="BW91">
            <v>0</v>
          </cell>
          <cell r="BX91">
            <v>113404</v>
          </cell>
          <cell r="BY91">
            <v>41629</v>
          </cell>
          <cell r="BZ91">
            <v>0</v>
          </cell>
          <cell r="CA91">
            <v>9427</v>
          </cell>
          <cell r="CB91">
            <v>92141</v>
          </cell>
          <cell r="CC91">
            <v>34408</v>
          </cell>
          <cell r="CD91">
            <v>40418</v>
          </cell>
          <cell r="CE91">
            <v>51105</v>
          </cell>
          <cell r="CF91">
            <v>60</v>
          </cell>
          <cell r="CG91">
            <v>0</v>
          </cell>
          <cell r="CH91">
            <v>0</v>
          </cell>
          <cell r="CI91">
            <v>0</v>
          </cell>
          <cell r="CJ91">
            <v>223879</v>
          </cell>
          <cell r="CK91">
            <v>0</v>
          </cell>
          <cell r="CL91">
            <v>2061</v>
          </cell>
        </row>
        <row r="92">
          <cell r="A92" t="str">
            <v>4301020106.311</v>
          </cell>
          <cell r="B92" t="str">
            <v>รายได้ค่ารักษาประกันสังคม-กองทุนทดแทน</v>
          </cell>
          <cell r="C92">
            <v>386312</v>
          </cell>
          <cell r="D92">
            <v>13568</v>
          </cell>
          <cell r="E92">
            <v>6855</v>
          </cell>
          <cell r="F92">
            <v>0</v>
          </cell>
          <cell r="G92">
            <v>5599</v>
          </cell>
          <cell r="H92">
            <v>25764</v>
          </cell>
          <cell r="I92">
            <v>2259</v>
          </cell>
          <cell r="J92">
            <v>0</v>
          </cell>
          <cell r="K92">
            <v>4655.24</v>
          </cell>
          <cell r="L92">
            <v>59044</v>
          </cell>
          <cell r="M92">
            <v>70552.25</v>
          </cell>
          <cell r="N92">
            <v>0</v>
          </cell>
          <cell r="O92">
            <v>547534.59</v>
          </cell>
          <cell r="P92">
            <v>11838</v>
          </cell>
          <cell r="Q92">
            <v>13417</v>
          </cell>
          <cell r="R92">
            <v>0</v>
          </cell>
          <cell r="S92">
            <v>14691</v>
          </cell>
          <cell r="T92">
            <v>8055</v>
          </cell>
          <cell r="U92">
            <v>5163</v>
          </cell>
          <cell r="V92">
            <v>0</v>
          </cell>
          <cell r="W92">
            <v>407822</v>
          </cell>
          <cell r="X92">
            <v>18914</v>
          </cell>
          <cell r="Y92">
            <v>0</v>
          </cell>
          <cell r="Z92">
            <v>10838</v>
          </cell>
          <cell r="AA92">
            <v>150</v>
          </cell>
          <cell r="AB92">
            <v>12567</v>
          </cell>
          <cell r="AC92">
            <v>126</v>
          </cell>
          <cell r="AD92">
            <v>36047</v>
          </cell>
          <cell r="AE92">
            <v>42389.45</v>
          </cell>
          <cell r="AF92">
            <v>12514</v>
          </cell>
          <cell r="AG92">
            <v>39402</v>
          </cell>
          <cell r="AH92">
            <v>27420</v>
          </cell>
          <cell r="AI92">
            <v>23868</v>
          </cell>
          <cell r="AJ92">
            <v>19890</v>
          </cell>
          <cell r="AK92">
            <v>503446</v>
          </cell>
          <cell r="AL92">
            <v>18629</v>
          </cell>
          <cell r="AM92">
            <v>7773</v>
          </cell>
          <cell r="AN92">
            <v>140317</v>
          </cell>
          <cell r="AO92">
            <v>138641</v>
          </cell>
          <cell r="AP92">
            <v>61217</v>
          </cell>
          <cell r="AQ92">
            <v>11414</v>
          </cell>
          <cell r="AR92">
            <v>258730</v>
          </cell>
          <cell r="AS92">
            <v>38273</v>
          </cell>
          <cell r="AT92">
            <v>5901</v>
          </cell>
          <cell r="AU92">
            <v>85348</v>
          </cell>
          <cell r="AV92">
            <v>34925</v>
          </cell>
          <cell r="AW92">
            <v>56114</v>
          </cell>
          <cell r="AX92">
            <v>62599</v>
          </cell>
          <cell r="AY92">
            <v>36487.1</v>
          </cell>
          <cell r="AZ92">
            <v>18529</v>
          </cell>
          <cell r="BA92">
            <v>612128.19999999995</v>
          </cell>
          <cell r="BB92">
            <v>21212</v>
          </cell>
          <cell r="BC92">
            <v>825177.13</v>
          </cell>
          <cell r="BD92">
            <v>52568</v>
          </cell>
          <cell r="BE92">
            <v>51909.5</v>
          </cell>
          <cell r="BF92">
            <v>8384</v>
          </cell>
          <cell r="BG92">
            <v>151258</v>
          </cell>
          <cell r="BH92">
            <v>27506</v>
          </cell>
          <cell r="BI92">
            <v>38159</v>
          </cell>
          <cell r="BJ92">
            <v>5943</v>
          </cell>
          <cell r="BK92">
            <v>0</v>
          </cell>
          <cell r="BL92">
            <v>618953</v>
          </cell>
          <cell r="BM92">
            <v>21680.55</v>
          </cell>
          <cell r="BN92">
            <v>35182</v>
          </cell>
          <cell r="BO92">
            <v>28493.4</v>
          </cell>
          <cell r="BP92">
            <v>33722</v>
          </cell>
          <cell r="BQ92">
            <v>0</v>
          </cell>
          <cell r="BR92">
            <v>6188646</v>
          </cell>
          <cell r="BS92">
            <v>252945.39</v>
          </cell>
          <cell r="BT92">
            <v>8670</v>
          </cell>
          <cell r="BU92">
            <v>375436.09</v>
          </cell>
          <cell r="BV92">
            <v>28095</v>
          </cell>
          <cell r="BW92">
            <v>50949.8</v>
          </cell>
          <cell r="BX92">
            <v>165840.53</v>
          </cell>
          <cell r="BY92">
            <v>32129</v>
          </cell>
          <cell r="BZ92">
            <v>37809</v>
          </cell>
          <cell r="CA92">
            <v>24146</v>
          </cell>
          <cell r="CB92">
            <v>1000</v>
          </cell>
          <cell r="CC92">
            <v>171585.2</v>
          </cell>
          <cell r="CD92">
            <v>89933.28</v>
          </cell>
          <cell r="CE92">
            <v>82063.7</v>
          </cell>
          <cell r="CF92">
            <v>8070</v>
          </cell>
          <cell r="CG92">
            <v>40888</v>
          </cell>
          <cell r="CH92">
            <v>47746</v>
          </cell>
          <cell r="CI92">
            <v>11030.84</v>
          </cell>
          <cell r="CJ92">
            <v>202146</v>
          </cell>
          <cell r="CK92">
            <v>0</v>
          </cell>
          <cell r="CL92">
            <v>10519</v>
          </cell>
        </row>
        <row r="93">
          <cell r="A93" t="str">
            <v>4301020106.312</v>
          </cell>
          <cell r="B93" t="str">
            <v>รายได้ค่ารักษาประกันสังคม 72 ชั่วโมงแรก</v>
          </cell>
          <cell r="C93">
            <v>0</v>
          </cell>
          <cell r="D93">
            <v>0</v>
          </cell>
          <cell r="E93">
            <v>54766</v>
          </cell>
          <cell r="F93">
            <v>88150</v>
          </cell>
          <cell r="G93">
            <v>25333</v>
          </cell>
          <cell r="H93">
            <v>61789</v>
          </cell>
          <cell r="I93">
            <v>0</v>
          </cell>
          <cell r="J93">
            <v>316188.5</v>
          </cell>
          <cell r="K93">
            <v>0</v>
          </cell>
          <cell r="L93">
            <v>0</v>
          </cell>
          <cell r="M93">
            <v>289559</v>
          </cell>
          <cell r="N93">
            <v>0</v>
          </cell>
          <cell r="O93">
            <v>1175941</v>
          </cell>
          <cell r="P93">
            <v>142888</v>
          </cell>
          <cell r="Q93">
            <v>114088</v>
          </cell>
          <cell r="R93">
            <v>341310</v>
          </cell>
          <cell r="S93">
            <v>70619</v>
          </cell>
          <cell r="T93">
            <v>148865</v>
          </cell>
          <cell r="U93">
            <v>133245</v>
          </cell>
          <cell r="V93">
            <v>13370</v>
          </cell>
          <cell r="W93">
            <v>2732435</v>
          </cell>
          <cell r="X93">
            <v>13986</v>
          </cell>
          <cell r="Y93">
            <v>0</v>
          </cell>
          <cell r="Z93">
            <v>0</v>
          </cell>
          <cell r="AA93">
            <v>14999</v>
          </cell>
          <cell r="AB93">
            <v>18022</v>
          </cell>
          <cell r="AC93">
            <v>12078</v>
          </cell>
          <cell r="AD93">
            <v>84773</v>
          </cell>
          <cell r="AE93">
            <v>0</v>
          </cell>
          <cell r="AF93">
            <v>39695</v>
          </cell>
          <cell r="AG93">
            <v>11867</v>
          </cell>
          <cell r="AH93">
            <v>185604</v>
          </cell>
          <cell r="AI93">
            <v>66931</v>
          </cell>
          <cell r="AJ93">
            <v>81343</v>
          </cell>
          <cell r="AK93">
            <v>4694270</v>
          </cell>
          <cell r="AL93">
            <v>80350</v>
          </cell>
          <cell r="AM93">
            <v>0</v>
          </cell>
          <cell r="AN93">
            <v>55522</v>
          </cell>
          <cell r="AO93">
            <v>407069</v>
          </cell>
          <cell r="AP93">
            <v>26813</v>
          </cell>
          <cell r="AQ93">
            <v>0</v>
          </cell>
          <cell r="AR93">
            <v>460195</v>
          </cell>
          <cell r="AS93">
            <v>33454</v>
          </cell>
          <cell r="AT93">
            <v>197172</v>
          </cell>
          <cell r="AU93">
            <v>248027</v>
          </cell>
          <cell r="AV93">
            <v>95447</v>
          </cell>
          <cell r="AW93">
            <v>0</v>
          </cell>
          <cell r="AX93">
            <v>0</v>
          </cell>
          <cell r="AY93">
            <v>73997</v>
          </cell>
          <cell r="AZ93">
            <v>0</v>
          </cell>
          <cell r="BA93">
            <v>1607918</v>
          </cell>
          <cell r="BB93">
            <v>916</v>
          </cell>
          <cell r="BC93">
            <v>1894209</v>
          </cell>
          <cell r="BD93">
            <v>357845</v>
          </cell>
          <cell r="BE93">
            <v>22919</v>
          </cell>
          <cell r="BF93">
            <v>65885</v>
          </cell>
          <cell r="BG93">
            <v>1096007.5</v>
          </cell>
          <cell r="BH93">
            <v>24783.5</v>
          </cell>
          <cell r="BI93">
            <v>0</v>
          </cell>
          <cell r="BJ93">
            <v>15262</v>
          </cell>
          <cell r="BK93">
            <v>0</v>
          </cell>
          <cell r="BL93">
            <v>672265</v>
          </cell>
          <cell r="BM93">
            <v>90337</v>
          </cell>
          <cell r="BN93">
            <v>141236</v>
          </cell>
          <cell r="BO93">
            <v>69279</v>
          </cell>
          <cell r="BP93">
            <v>121436</v>
          </cell>
          <cell r="BQ93">
            <v>44760</v>
          </cell>
          <cell r="BR93">
            <v>7531483</v>
          </cell>
          <cell r="BS93">
            <v>262271</v>
          </cell>
          <cell r="BT93">
            <v>0</v>
          </cell>
          <cell r="BU93">
            <v>593046</v>
          </cell>
          <cell r="BV93">
            <v>0</v>
          </cell>
          <cell r="BW93">
            <v>40680</v>
          </cell>
          <cell r="BX93">
            <v>239580</v>
          </cell>
          <cell r="BY93">
            <v>5219</v>
          </cell>
          <cell r="BZ93">
            <v>15770</v>
          </cell>
          <cell r="CA93">
            <v>50423</v>
          </cell>
          <cell r="CB93">
            <v>0</v>
          </cell>
          <cell r="CC93">
            <v>247985</v>
          </cell>
          <cell r="CD93">
            <v>258991</v>
          </cell>
          <cell r="CE93">
            <v>201769</v>
          </cell>
          <cell r="CF93">
            <v>0</v>
          </cell>
          <cell r="CG93">
            <v>18502</v>
          </cell>
          <cell r="CH93">
            <v>6353</v>
          </cell>
          <cell r="CI93">
            <v>112130</v>
          </cell>
          <cell r="CJ93">
            <v>494875</v>
          </cell>
          <cell r="CK93">
            <v>25557</v>
          </cell>
          <cell r="CL93">
            <v>0</v>
          </cell>
        </row>
        <row r="94">
          <cell r="A94" t="str">
            <v>4301020106.313</v>
          </cell>
          <cell r="B94" t="str">
            <v>รายได้ค่ารักษาประกันสังคม-ค่าใช้จ่ายสูง/อุบัติเหตุ/ฉุกเฉิน OP</v>
          </cell>
          <cell r="C94">
            <v>20798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706475</v>
          </cell>
          <cell r="I94">
            <v>0</v>
          </cell>
          <cell r="J94">
            <v>0</v>
          </cell>
          <cell r="K94">
            <v>1893</v>
          </cell>
          <cell r="L94">
            <v>0</v>
          </cell>
          <cell r="M94">
            <v>0</v>
          </cell>
          <cell r="N94">
            <v>2821</v>
          </cell>
          <cell r="O94">
            <v>5612832</v>
          </cell>
          <cell r="P94">
            <v>7163</v>
          </cell>
          <cell r="Q94">
            <v>0</v>
          </cell>
          <cell r="R94">
            <v>250</v>
          </cell>
          <cell r="S94">
            <v>233774</v>
          </cell>
          <cell r="T94">
            <v>14809</v>
          </cell>
          <cell r="U94">
            <v>0</v>
          </cell>
          <cell r="V94">
            <v>0</v>
          </cell>
          <cell r="W94">
            <v>2898358.25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18610</v>
          </cell>
          <cell r="AK94">
            <v>13235575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2259105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4851</v>
          </cell>
          <cell r="AX94">
            <v>0</v>
          </cell>
          <cell r="AY94">
            <v>0</v>
          </cell>
          <cell r="AZ94">
            <v>0</v>
          </cell>
          <cell r="BA94">
            <v>2278528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2642592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1028770.25</v>
          </cell>
          <cell r="BM94">
            <v>0</v>
          </cell>
          <cell r="BN94">
            <v>616706</v>
          </cell>
          <cell r="BO94">
            <v>0</v>
          </cell>
          <cell r="BP94">
            <v>0</v>
          </cell>
          <cell r="BQ94">
            <v>0</v>
          </cell>
          <cell r="BR94">
            <v>4655689</v>
          </cell>
          <cell r="BS94">
            <v>4510</v>
          </cell>
          <cell r="BT94">
            <v>0</v>
          </cell>
          <cell r="BU94">
            <v>1901333</v>
          </cell>
          <cell r="BV94">
            <v>1730</v>
          </cell>
          <cell r="BW94">
            <v>8731</v>
          </cell>
          <cell r="BX94">
            <v>27122</v>
          </cell>
          <cell r="BY94">
            <v>50659</v>
          </cell>
          <cell r="BZ94">
            <v>11797</v>
          </cell>
          <cell r="CA94">
            <v>0</v>
          </cell>
          <cell r="CB94">
            <v>6589</v>
          </cell>
          <cell r="CC94">
            <v>1208963</v>
          </cell>
          <cell r="CD94">
            <v>6042</v>
          </cell>
          <cell r="CE94">
            <v>674675</v>
          </cell>
          <cell r="CF94">
            <v>0</v>
          </cell>
          <cell r="CG94">
            <v>0</v>
          </cell>
          <cell r="CH94">
            <v>36603</v>
          </cell>
          <cell r="CI94">
            <v>21243</v>
          </cell>
          <cell r="CJ94">
            <v>315984</v>
          </cell>
          <cell r="CK94">
            <v>0</v>
          </cell>
          <cell r="CL94">
            <v>0</v>
          </cell>
        </row>
        <row r="95">
          <cell r="A95" t="str">
            <v>4301020106.314</v>
          </cell>
          <cell r="B95" t="str">
            <v>รายได้ค่ารักษาประกันสังคม-ค่าใช้จ่ายสูง IP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28764.95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168870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1454679.12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4665989</v>
          </cell>
          <cell r="AL95">
            <v>0</v>
          </cell>
          <cell r="AM95">
            <v>0</v>
          </cell>
          <cell r="AN95">
            <v>0</v>
          </cell>
          <cell r="AO95">
            <v>29000</v>
          </cell>
          <cell r="AP95">
            <v>0</v>
          </cell>
          <cell r="AQ95">
            <v>0</v>
          </cell>
          <cell r="AR95">
            <v>99560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83543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3807889</v>
          </cell>
          <cell r="BD95">
            <v>0</v>
          </cell>
          <cell r="BE95">
            <v>0</v>
          </cell>
          <cell r="BF95">
            <v>0</v>
          </cell>
          <cell r="BG95">
            <v>63352.5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1803049.1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31228664</v>
          </cell>
          <cell r="BS95">
            <v>64035</v>
          </cell>
          <cell r="BT95">
            <v>0</v>
          </cell>
          <cell r="BU95">
            <v>45700</v>
          </cell>
          <cell r="BV95">
            <v>0</v>
          </cell>
          <cell r="BW95">
            <v>0</v>
          </cell>
          <cell r="BX95">
            <v>35262</v>
          </cell>
          <cell r="BY95">
            <v>0</v>
          </cell>
          <cell r="BZ95">
            <v>0</v>
          </cell>
          <cell r="CA95">
            <v>25013</v>
          </cell>
          <cell r="CB95">
            <v>11589</v>
          </cell>
          <cell r="CC95">
            <v>12405</v>
          </cell>
          <cell r="CD95">
            <v>15393</v>
          </cell>
          <cell r="CE95">
            <v>6500</v>
          </cell>
          <cell r="CF95">
            <v>0</v>
          </cell>
          <cell r="CG95">
            <v>0</v>
          </cell>
          <cell r="CH95">
            <v>43589</v>
          </cell>
          <cell r="CI95">
            <v>0</v>
          </cell>
          <cell r="CJ95">
            <v>6350</v>
          </cell>
          <cell r="CK95">
            <v>0</v>
          </cell>
          <cell r="CL95">
            <v>0</v>
          </cell>
        </row>
        <row r="96">
          <cell r="A96" t="str">
            <v>4301020106.315</v>
          </cell>
          <cell r="B96" t="str">
            <v>ส่วนต่างค่ารักษาที่สูงกว่าเหมาจ่ายรายหัว - กองทุนประกันสังคม - OP</v>
          </cell>
          <cell r="C96">
            <v>-13156278.99</v>
          </cell>
          <cell r="D96">
            <v>0</v>
          </cell>
          <cell r="E96">
            <v>-222492.53</v>
          </cell>
          <cell r="F96">
            <v>0</v>
          </cell>
          <cell r="G96">
            <v>-125677.78</v>
          </cell>
          <cell r="H96">
            <v>-953338.03</v>
          </cell>
          <cell r="I96">
            <v>-74062.38</v>
          </cell>
          <cell r="J96">
            <v>-202851.41</v>
          </cell>
          <cell r="K96">
            <v>-274939.59999999998</v>
          </cell>
          <cell r="L96">
            <v>-313694.53000000003</v>
          </cell>
          <cell r="M96">
            <v>0</v>
          </cell>
          <cell r="N96">
            <v>0</v>
          </cell>
          <cell r="O96">
            <v>-4631823.6399999997</v>
          </cell>
          <cell r="P96">
            <v>-327584.53000000003</v>
          </cell>
          <cell r="Q96">
            <v>-515852.22</v>
          </cell>
          <cell r="R96">
            <v>-810690.77</v>
          </cell>
          <cell r="S96">
            <v>-709550.46</v>
          </cell>
          <cell r="T96">
            <v>-514757.83</v>
          </cell>
          <cell r="U96">
            <v>-608544.78</v>
          </cell>
          <cell r="V96">
            <v>-203648.12</v>
          </cell>
          <cell r="W96">
            <v>-16768755.41</v>
          </cell>
          <cell r="X96">
            <v>-150094.97</v>
          </cell>
          <cell r="Y96">
            <v>-537620.76</v>
          </cell>
          <cell r="Z96">
            <v>-157954.94</v>
          </cell>
          <cell r="AA96">
            <v>-140968.9</v>
          </cell>
          <cell r="AB96">
            <v>-322902.13</v>
          </cell>
          <cell r="AC96">
            <v>-413445.85</v>
          </cell>
          <cell r="AD96">
            <v>-1490328.26</v>
          </cell>
          <cell r="AE96">
            <v>-207665.36</v>
          </cell>
          <cell r="AF96">
            <v>-237892.91</v>
          </cell>
          <cell r="AG96">
            <v>-175366.96</v>
          </cell>
          <cell r="AH96">
            <v>-1329556.3799999999</v>
          </cell>
          <cell r="AI96">
            <v>-318799.49</v>
          </cell>
          <cell r="AJ96">
            <v>-242578.15</v>
          </cell>
          <cell r="AK96">
            <v>-31117750.109999999</v>
          </cell>
          <cell r="AL96">
            <v>-328314.19</v>
          </cell>
          <cell r="AM96">
            <v>-169089.96</v>
          </cell>
          <cell r="AN96">
            <v>-901613.49</v>
          </cell>
          <cell r="AO96">
            <v>-827443.21</v>
          </cell>
          <cell r="AP96">
            <v>-772527.66</v>
          </cell>
          <cell r="AQ96">
            <v>-136040.04999999999</v>
          </cell>
          <cell r="AR96">
            <v>-2884935.5</v>
          </cell>
          <cell r="AS96">
            <v>-449589.72</v>
          </cell>
          <cell r="AT96">
            <v>-2235958.2799999998</v>
          </cell>
          <cell r="AU96">
            <v>-854949.26</v>
          </cell>
          <cell r="AV96">
            <v>-193386.35</v>
          </cell>
          <cell r="AW96">
            <v>-326775.38</v>
          </cell>
          <cell r="AX96">
            <v>-561789.68999999994</v>
          </cell>
          <cell r="AY96">
            <v>-109430.69</v>
          </cell>
          <cell r="AZ96">
            <v>-389617.2</v>
          </cell>
          <cell r="BA96">
            <v>456543.61</v>
          </cell>
          <cell r="BB96">
            <v>-262894.5</v>
          </cell>
          <cell r="BC96">
            <v>-14341043.83</v>
          </cell>
          <cell r="BD96">
            <v>-609199.18000000005</v>
          </cell>
          <cell r="BE96">
            <v>-40218.94</v>
          </cell>
          <cell r="BF96">
            <v>-471359.94</v>
          </cell>
          <cell r="BG96">
            <v>-1676831.4</v>
          </cell>
          <cell r="BH96">
            <v>-144357.76000000001</v>
          </cell>
          <cell r="BI96">
            <v>0</v>
          </cell>
          <cell r="BJ96">
            <v>-188215.53</v>
          </cell>
          <cell r="BK96">
            <v>-197568.55</v>
          </cell>
          <cell r="BL96">
            <v>-5572544.8600000003</v>
          </cell>
          <cell r="BM96">
            <v>-621641.99</v>
          </cell>
          <cell r="BN96">
            <v>-566734.17000000004</v>
          </cell>
          <cell r="BO96">
            <v>-774756.28</v>
          </cell>
          <cell r="BP96">
            <v>-210599.16</v>
          </cell>
          <cell r="BQ96">
            <v>-192599.32</v>
          </cell>
          <cell r="BR96">
            <v>-30057223.329999998</v>
          </cell>
          <cell r="BS96">
            <v>-298507.95</v>
          </cell>
          <cell r="BT96">
            <v>-52461</v>
          </cell>
          <cell r="BU96">
            <v>-2223097.66</v>
          </cell>
          <cell r="BV96">
            <v>-289719.64</v>
          </cell>
          <cell r="BW96">
            <v>-235030.25</v>
          </cell>
          <cell r="BX96">
            <v>-1775991.33</v>
          </cell>
          <cell r="BY96">
            <v>-125339.56</v>
          </cell>
          <cell r="BZ96">
            <v>-429535.34</v>
          </cell>
          <cell r="CA96">
            <v>-241182</v>
          </cell>
          <cell r="CB96">
            <v>-236439.34</v>
          </cell>
          <cell r="CC96">
            <v>-672235.33</v>
          </cell>
          <cell r="CD96">
            <v>-504514.73</v>
          </cell>
          <cell r="CE96">
            <v>-429480.34</v>
          </cell>
          <cell r="CF96">
            <v>-309531.33</v>
          </cell>
          <cell r="CG96">
            <v>-174608</v>
          </cell>
          <cell r="CH96">
            <v>-140228.67000000001</v>
          </cell>
          <cell r="CI96">
            <v>-87090.66</v>
          </cell>
          <cell r="CJ96">
            <v>-1138768.0900000001</v>
          </cell>
          <cell r="CK96">
            <v>-61401.34</v>
          </cell>
          <cell r="CL96">
            <v>-69520.25</v>
          </cell>
        </row>
        <row r="97">
          <cell r="A97" t="str">
            <v>4301020106.317</v>
          </cell>
          <cell r="B97" t="str">
            <v>ส่วนต่างค่ารักษาที่สูงกว่าข้อตกลงตามหลักเกณฑ์การจ่าย - กองทุนประกันสังคม - IP</v>
          </cell>
          <cell r="C97">
            <v>-7200124.96</v>
          </cell>
          <cell r="D97">
            <v>0</v>
          </cell>
          <cell r="E97">
            <v>68952.789999999994</v>
          </cell>
          <cell r="F97">
            <v>0</v>
          </cell>
          <cell r="G97">
            <v>-30497.51</v>
          </cell>
          <cell r="H97">
            <v>-68857.27</v>
          </cell>
          <cell r="I97">
            <v>-3116.38</v>
          </cell>
          <cell r="J97">
            <v>-89805.04</v>
          </cell>
          <cell r="K97">
            <v>-8111.42</v>
          </cell>
          <cell r="L97">
            <v>-45946.2</v>
          </cell>
          <cell r="M97">
            <v>0</v>
          </cell>
          <cell r="N97">
            <v>0</v>
          </cell>
          <cell r="O97">
            <v>-2658077.2799999998</v>
          </cell>
          <cell r="P97">
            <v>-79746.98</v>
          </cell>
          <cell r="Q97">
            <v>-55316.91</v>
          </cell>
          <cell r="R97">
            <v>-387014.64</v>
          </cell>
          <cell r="S97">
            <v>-115211.02</v>
          </cell>
          <cell r="T97">
            <v>-308324.09000000003</v>
          </cell>
          <cell r="U97">
            <v>-50783.81</v>
          </cell>
          <cell r="V97">
            <v>-84435.64</v>
          </cell>
          <cell r="W97">
            <v>-8636305.0899999999</v>
          </cell>
          <cell r="X97">
            <v>-105235.76</v>
          </cell>
          <cell r="Y97">
            <v>-163463.81</v>
          </cell>
          <cell r="Z97">
            <v>-175662.24</v>
          </cell>
          <cell r="AA97">
            <v>-28114.880000000001</v>
          </cell>
          <cell r="AB97">
            <v>-196513.3</v>
          </cell>
          <cell r="AC97">
            <v>-80822.100000000006</v>
          </cell>
          <cell r="AD97">
            <v>-546508.53</v>
          </cell>
          <cell r="AE97">
            <v>-68917.460000000006</v>
          </cell>
          <cell r="AF97">
            <v>0</v>
          </cell>
          <cell r="AG97">
            <v>-42968.92</v>
          </cell>
          <cell r="AH97">
            <v>-364828.77</v>
          </cell>
          <cell r="AI97">
            <v>0</v>
          </cell>
          <cell r="AJ97">
            <v>0</v>
          </cell>
          <cell r="AK97">
            <v>-21865451.760000002</v>
          </cell>
          <cell r="AL97">
            <v>-10641.96</v>
          </cell>
          <cell r="AM97">
            <v>-71924.429999999993</v>
          </cell>
          <cell r="AN97">
            <v>-393587.11</v>
          </cell>
          <cell r="AO97">
            <v>-478610.1</v>
          </cell>
          <cell r="AP97">
            <v>-52209.41</v>
          </cell>
          <cell r="AQ97">
            <v>0</v>
          </cell>
          <cell r="AR97">
            <v>-1044666.71</v>
          </cell>
          <cell r="AS97">
            <v>-9987.5400000000009</v>
          </cell>
          <cell r="AT97">
            <v>-65825.87</v>
          </cell>
          <cell r="AU97">
            <v>-159062.82</v>
          </cell>
          <cell r="AV97">
            <v>-27357.97</v>
          </cell>
          <cell r="AW97">
            <v>-102424.65</v>
          </cell>
          <cell r="AX97">
            <v>-146745.89000000001</v>
          </cell>
          <cell r="AY97">
            <v>-12404</v>
          </cell>
          <cell r="AZ97">
            <v>-82934.98</v>
          </cell>
          <cell r="BA97">
            <v>725873.66</v>
          </cell>
          <cell r="BB97">
            <v>40909.33</v>
          </cell>
          <cell r="BC97">
            <v>-6655161.1399999997</v>
          </cell>
          <cell r="BD97">
            <v>-364824.86</v>
          </cell>
          <cell r="BE97">
            <v>-13219.67</v>
          </cell>
          <cell r="BF97">
            <v>0</v>
          </cell>
          <cell r="BG97">
            <v>-2963764.65</v>
          </cell>
          <cell r="BH97">
            <v>-61727.42</v>
          </cell>
          <cell r="BI97">
            <v>0</v>
          </cell>
          <cell r="BJ97">
            <v>-36909</v>
          </cell>
          <cell r="BK97">
            <v>0</v>
          </cell>
          <cell r="BL97">
            <v>-5500907.6900000004</v>
          </cell>
          <cell r="BM97">
            <v>-37769.5</v>
          </cell>
          <cell r="BN97">
            <v>-64907.34</v>
          </cell>
          <cell r="BO97">
            <v>-3012</v>
          </cell>
          <cell r="BP97">
            <v>-2866.33</v>
          </cell>
          <cell r="BQ97">
            <v>-20026.54</v>
          </cell>
          <cell r="BR97">
            <v>-3203223.64</v>
          </cell>
          <cell r="BS97">
            <v>-352846.22</v>
          </cell>
          <cell r="BT97">
            <v>0</v>
          </cell>
          <cell r="BU97">
            <v>-2708505</v>
          </cell>
          <cell r="BV97">
            <v>-28574.97</v>
          </cell>
          <cell r="BW97">
            <v>-114805.33</v>
          </cell>
          <cell r="BX97">
            <v>-910493.2</v>
          </cell>
          <cell r="BY97">
            <v>0</v>
          </cell>
          <cell r="BZ97">
            <v>-18384</v>
          </cell>
          <cell r="CA97">
            <v>-127423.66</v>
          </cell>
          <cell r="CB97">
            <v>-96852.33</v>
          </cell>
          <cell r="CC97">
            <v>-503152</v>
          </cell>
          <cell r="CD97">
            <v>-318532.36</v>
          </cell>
          <cell r="CE97">
            <v>-167075.68</v>
          </cell>
          <cell r="CF97">
            <v>-95003.67</v>
          </cell>
          <cell r="CG97">
            <v>0</v>
          </cell>
          <cell r="CH97">
            <v>-100363.34</v>
          </cell>
          <cell r="CI97">
            <v>0</v>
          </cell>
          <cell r="CJ97">
            <v>-463014.01</v>
          </cell>
          <cell r="CK97">
            <v>-20381.330000000002</v>
          </cell>
          <cell r="CL97">
            <v>-90703.45</v>
          </cell>
        </row>
        <row r="98">
          <cell r="A98" t="str">
            <v>4301020106.319</v>
          </cell>
          <cell r="B98" t="str">
            <v>ส่วนต่างค่ารักษาที่สูงกว่าข้อตกลงในการจ่ายตาม DRG -ประกันสังคม IP</v>
          </cell>
          <cell r="C98">
            <v>0</v>
          </cell>
          <cell r="D98">
            <v>0</v>
          </cell>
          <cell r="E98">
            <v>-9728</v>
          </cell>
          <cell r="F98">
            <v>0</v>
          </cell>
          <cell r="G98">
            <v>0</v>
          </cell>
          <cell r="H98">
            <v>-7962.64</v>
          </cell>
          <cell r="I98">
            <v>0</v>
          </cell>
          <cell r="J98">
            <v>0</v>
          </cell>
          <cell r="K98">
            <v>-500</v>
          </cell>
          <cell r="L98">
            <v>0</v>
          </cell>
          <cell r="M98">
            <v>-969003.93</v>
          </cell>
          <cell r="N98">
            <v>0</v>
          </cell>
          <cell r="O98">
            <v>-269078.34000000003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-780</v>
          </cell>
          <cell r="AA98">
            <v>-27968.35</v>
          </cell>
          <cell r="AB98">
            <v>0</v>
          </cell>
          <cell r="AC98">
            <v>0</v>
          </cell>
          <cell r="AD98">
            <v>-1922</v>
          </cell>
          <cell r="AE98">
            <v>-65400.98</v>
          </cell>
          <cell r="AF98">
            <v>-141868.37</v>
          </cell>
          <cell r="AG98">
            <v>0</v>
          </cell>
          <cell r="AH98">
            <v>0</v>
          </cell>
          <cell r="AI98">
            <v>-141438.92000000001</v>
          </cell>
          <cell r="AJ98">
            <v>-37683.72</v>
          </cell>
          <cell r="AK98">
            <v>-180458.6</v>
          </cell>
          <cell r="AL98">
            <v>-4462</v>
          </cell>
          <cell r="AM98">
            <v>0</v>
          </cell>
          <cell r="AN98">
            <v>0</v>
          </cell>
          <cell r="AO98">
            <v>3367</v>
          </cell>
          <cell r="AP98">
            <v>0</v>
          </cell>
          <cell r="AQ98">
            <v>0</v>
          </cell>
          <cell r="AR98">
            <v>-850641.18</v>
          </cell>
          <cell r="AS98">
            <v>-26697</v>
          </cell>
          <cell r="AT98">
            <v>0</v>
          </cell>
          <cell r="AU98">
            <v>-6909.35</v>
          </cell>
          <cell r="AV98">
            <v>-644</v>
          </cell>
          <cell r="AW98">
            <v>0</v>
          </cell>
          <cell r="AX98">
            <v>0</v>
          </cell>
          <cell r="AY98">
            <v>0</v>
          </cell>
          <cell r="AZ98">
            <v>2362.7199999999998</v>
          </cell>
          <cell r="BA98">
            <v>0</v>
          </cell>
          <cell r="BB98">
            <v>-6133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-145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-1837889.1</v>
          </cell>
          <cell r="BS98">
            <v>-30259</v>
          </cell>
          <cell r="BT98">
            <v>-183931.1</v>
          </cell>
          <cell r="BU98">
            <v>6907</v>
          </cell>
          <cell r="BV98">
            <v>-3411</v>
          </cell>
          <cell r="BW98">
            <v>0</v>
          </cell>
          <cell r="BX98">
            <v>0</v>
          </cell>
          <cell r="BY98">
            <v>-14140.44</v>
          </cell>
          <cell r="BZ98">
            <v>-13153</v>
          </cell>
          <cell r="CA98">
            <v>-30</v>
          </cell>
          <cell r="CB98">
            <v>-100</v>
          </cell>
          <cell r="CC98">
            <v>-13373.2</v>
          </cell>
          <cell r="CD98">
            <v>-1606</v>
          </cell>
          <cell r="CE98">
            <v>0</v>
          </cell>
          <cell r="CF98">
            <v>0</v>
          </cell>
          <cell r="CG98">
            <v>-7083.16</v>
          </cell>
          <cell r="CH98">
            <v>0</v>
          </cell>
          <cell r="CI98">
            <v>-53140.66</v>
          </cell>
          <cell r="CJ98">
            <v>-9609.75</v>
          </cell>
          <cell r="CK98">
            <v>-9138.67</v>
          </cell>
          <cell r="CL98">
            <v>-17607.330000000002</v>
          </cell>
        </row>
        <row r="99">
          <cell r="A99" t="str">
            <v>4301020106.320</v>
          </cell>
          <cell r="B99" t="str">
            <v>ส่วนต่างค่ารักษาที่ต่ำกว่าข้อตกลงในการจ่ายตาม DRG -ประกันสังคม IP</v>
          </cell>
          <cell r="C99">
            <v>0</v>
          </cell>
          <cell r="D99">
            <v>0</v>
          </cell>
          <cell r="E99">
            <v>15237.42</v>
          </cell>
          <cell r="F99">
            <v>0</v>
          </cell>
          <cell r="G99">
            <v>0</v>
          </cell>
          <cell r="H99">
            <v>19701.21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30787.5</v>
          </cell>
          <cell r="Q99">
            <v>63431.56</v>
          </cell>
          <cell r="R99">
            <v>0</v>
          </cell>
          <cell r="S99">
            <v>0</v>
          </cell>
          <cell r="T99">
            <v>155315.82999999999</v>
          </cell>
          <cell r="U99">
            <v>98527.12</v>
          </cell>
          <cell r="V99">
            <v>4072.37</v>
          </cell>
          <cell r="W99">
            <v>11658.6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82196.820000000007</v>
          </cell>
          <cell r="AG99">
            <v>0</v>
          </cell>
          <cell r="AH99">
            <v>0</v>
          </cell>
          <cell r="AI99">
            <v>0</v>
          </cell>
          <cell r="AJ99">
            <v>3367.16</v>
          </cell>
          <cell r="AK99">
            <v>0</v>
          </cell>
          <cell r="AL99">
            <v>0</v>
          </cell>
          <cell r="AM99">
            <v>2529.4</v>
          </cell>
          <cell r="AN99">
            <v>0</v>
          </cell>
          <cell r="AO99">
            <v>0</v>
          </cell>
          <cell r="AP99">
            <v>0</v>
          </cell>
          <cell r="AQ99">
            <v>49645.05</v>
          </cell>
          <cell r="AR99">
            <v>160609.15</v>
          </cell>
          <cell r="AS99">
            <v>0</v>
          </cell>
          <cell r="AT99">
            <v>0</v>
          </cell>
          <cell r="AU99">
            <v>27070.74</v>
          </cell>
          <cell r="AV99">
            <v>0</v>
          </cell>
          <cell r="AW99">
            <v>0</v>
          </cell>
          <cell r="AX99">
            <v>116055.67999999999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59870.47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119</v>
          </cell>
          <cell r="BP99">
            <v>0</v>
          </cell>
          <cell r="BQ99">
            <v>0</v>
          </cell>
          <cell r="BR99">
            <v>8299219.25</v>
          </cell>
          <cell r="BS99">
            <v>0</v>
          </cell>
          <cell r="BT99">
            <v>56483.1</v>
          </cell>
          <cell r="BU99">
            <v>0</v>
          </cell>
          <cell r="BV99">
            <v>0</v>
          </cell>
          <cell r="BW99">
            <v>35416.93</v>
          </cell>
          <cell r="BX99">
            <v>0</v>
          </cell>
          <cell r="BY99">
            <v>33984.44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9023</v>
          </cell>
          <cell r="CG99">
            <v>3289.16</v>
          </cell>
          <cell r="CH99">
            <v>0</v>
          </cell>
          <cell r="CI99">
            <v>0</v>
          </cell>
          <cell r="CJ99">
            <v>10764.24</v>
          </cell>
          <cell r="CK99">
            <v>1298</v>
          </cell>
          <cell r="CL99">
            <v>0</v>
          </cell>
        </row>
        <row r="100">
          <cell r="A100" t="str">
            <v>4301020106.321</v>
          </cell>
          <cell r="B100" t="str">
            <v>รายได้ค่าบริหารจัดการประกันสังคม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222151.84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718020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5500.75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92005.93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673119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13704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</row>
        <row r="101">
          <cell r="A101" t="str">
            <v>4301020106.322</v>
          </cell>
          <cell r="B101" t="str">
            <v>รายได้ค่าตอบแทนและพัฒนากิจการ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4944927.7300000004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5626837.1200000001</v>
          </cell>
          <cell r="BB101">
            <v>0</v>
          </cell>
          <cell r="BC101">
            <v>8899442.8900000006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</row>
        <row r="102">
          <cell r="A102" t="str">
            <v>4301020106.503</v>
          </cell>
          <cell r="B102" t="str">
            <v>รายได้ค่ารักษาแรงงานต่างด้าว OP</v>
          </cell>
          <cell r="C102">
            <v>540036</v>
          </cell>
          <cell r="D102">
            <v>40037</v>
          </cell>
          <cell r="E102">
            <v>171687</v>
          </cell>
          <cell r="F102">
            <v>95235</v>
          </cell>
          <cell r="G102">
            <v>50253</v>
          </cell>
          <cell r="H102">
            <v>128828</v>
          </cell>
          <cell r="I102">
            <v>17219.5</v>
          </cell>
          <cell r="J102">
            <v>120738.75</v>
          </cell>
          <cell r="K102">
            <v>24755</v>
          </cell>
          <cell r="L102">
            <v>81318</v>
          </cell>
          <cell r="M102">
            <v>117812</v>
          </cell>
          <cell r="N102">
            <v>165</v>
          </cell>
          <cell r="O102">
            <v>200218</v>
          </cell>
          <cell r="P102">
            <v>84201</v>
          </cell>
          <cell r="Q102">
            <v>10139</v>
          </cell>
          <cell r="R102">
            <v>16764</v>
          </cell>
          <cell r="S102">
            <v>56096</v>
          </cell>
          <cell r="T102">
            <v>7626</v>
          </cell>
          <cell r="U102">
            <v>60927.12</v>
          </cell>
          <cell r="V102">
            <v>141637.1</v>
          </cell>
          <cell r="W102">
            <v>642383</v>
          </cell>
          <cell r="X102">
            <v>16212</v>
          </cell>
          <cell r="Y102">
            <v>183316</v>
          </cell>
          <cell r="Z102">
            <v>85318</v>
          </cell>
          <cell r="AA102">
            <v>1133</v>
          </cell>
          <cell r="AB102">
            <v>98211</v>
          </cell>
          <cell r="AC102">
            <v>70466</v>
          </cell>
          <cell r="AD102">
            <v>91559</v>
          </cell>
          <cell r="AE102">
            <v>21917</v>
          </cell>
          <cell r="AF102">
            <v>14851</v>
          </cell>
          <cell r="AG102">
            <v>15389</v>
          </cell>
          <cell r="AH102">
            <v>61643</v>
          </cell>
          <cell r="AI102">
            <v>153</v>
          </cell>
          <cell r="AJ102">
            <v>9968</v>
          </cell>
          <cell r="AK102">
            <v>84331</v>
          </cell>
          <cell r="AL102">
            <v>8891</v>
          </cell>
          <cell r="AM102">
            <v>627</v>
          </cell>
          <cell r="AN102">
            <v>61286</v>
          </cell>
          <cell r="AO102">
            <v>25451</v>
          </cell>
          <cell r="AP102">
            <v>65558</v>
          </cell>
          <cell r="AQ102">
            <v>17068</v>
          </cell>
          <cell r="AR102">
            <v>86505</v>
          </cell>
          <cell r="AS102">
            <v>21284</v>
          </cell>
          <cell r="AT102">
            <v>39693</v>
          </cell>
          <cell r="AU102">
            <v>70900</v>
          </cell>
          <cell r="AV102">
            <v>14063</v>
          </cell>
          <cell r="AW102">
            <v>7371</v>
          </cell>
          <cell r="AX102">
            <v>30122.7</v>
          </cell>
          <cell r="AY102">
            <v>6804</v>
          </cell>
          <cell r="AZ102">
            <v>16328</v>
          </cell>
          <cell r="BA102">
            <v>97114</v>
          </cell>
          <cell r="BB102">
            <v>8926</v>
          </cell>
          <cell r="BC102">
            <v>342601</v>
          </cell>
          <cell r="BD102">
            <v>199152</v>
          </cell>
          <cell r="BE102">
            <v>279674.75</v>
          </cell>
          <cell r="BF102">
            <v>91696</v>
          </cell>
          <cell r="BG102">
            <v>308477.5</v>
          </cell>
          <cell r="BH102">
            <v>30217.5</v>
          </cell>
          <cell r="BI102">
            <v>0</v>
          </cell>
          <cell r="BJ102">
            <v>0</v>
          </cell>
          <cell r="BK102">
            <v>0</v>
          </cell>
          <cell r="BL102">
            <v>71087</v>
          </cell>
          <cell r="BM102">
            <v>68587</v>
          </cell>
          <cell r="BN102">
            <v>6605</v>
          </cell>
          <cell r="BO102">
            <v>13568</v>
          </cell>
          <cell r="BP102">
            <v>39347.360000000001</v>
          </cell>
          <cell r="BQ102">
            <v>3299</v>
          </cell>
          <cell r="BR102">
            <v>442113</v>
          </cell>
          <cell r="BS102">
            <v>9959</v>
          </cell>
          <cell r="BT102">
            <v>24455</v>
          </cell>
          <cell r="BU102">
            <v>39178</v>
          </cell>
          <cell r="BV102">
            <v>0</v>
          </cell>
          <cell r="BW102">
            <v>21412</v>
          </cell>
          <cell r="BX102">
            <v>31012</v>
          </cell>
          <cell r="BY102">
            <v>12937</v>
          </cell>
          <cell r="BZ102">
            <v>4355</v>
          </cell>
          <cell r="CA102">
            <v>14753</v>
          </cell>
          <cell r="CB102">
            <v>27318</v>
          </cell>
          <cell r="CC102">
            <v>57182</v>
          </cell>
          <cell r="CD102">
            <v>33784</v>
          </cell>
          <cell r="CE102">
            <v>28347</v>
          </cell>
          <cell r="CF102">
            <v>6095</v>
          </cell>
          <cell r="CG102">
            <v>4666</v>
          </cell>
          <cell r="CH102">
            <v>25827</v>
          </cell>
          <cell r="CI102">
            <v>17339</v>
          </cell>
          <cell r="CJ102">
            <v>104419</v>
          </cell>
          <cell r="CK102">
            <v>2084</v>
          </cell>
          <cell r="CL102">
            <v>31055</v>
          </cell>
        </row>
        <row r="103">
          <cell r="A103" t="str">
            <v>4301020106.504</v>
          </cell>
          <cell r="B103" t="str">
            <v>รายได้ค่ารักษาแรงงานต่างด้าว IP</v>
          </cell>
          <cell r="C103">
            <v>2049120</v>
          </cell>
          <cell r="D103">
            <v>14389</v>
          </cell>
          <cell r="E103">
            <v>40167</v>
          </cell>
          <cell r="F103">
            <v>40655</v>
          </cell>
          <cell r="G103">
            <v>6873</v>
          </cell>
          <cell r="H103">
            <v>142844</v>
          </cell>
          <cell r="I103">
            <v>15848.76</v>
          </cell>
          <cell r="J103">
            <v>155417</v>
          </cell>
          <cell r="K103">
            <v>10647</v>
          </cell>
          <cell r="L103">
            <v>34940</v>
          </cell>
          <cell r="M103">
            <v>88803</v>
          </cell>
          <cell r="N103">
            <v>0</v>
          </cell>
          <cell r="O103">
            <v>88911</v>
          </cell>
          <cell r="P103">
            <v>10198</v>
          </cell>
          <cell r="Q103">
            <v>3607</v>
          </cell>
          <cell r="R103">
            <v>30729</v>
          </cell>
          <cell r="S103">
            <v>20968</v>
          </cell>
          <cell r="T103">
            <v>775</v>
          </cell>
          <cell r="U103">
            <v>21280</v>
          </cell>
          <cell r="V103">
            <v>34158.04</v>
          </cell>
          <cell r="W103">
            <v>1315651</v>
          </cell>
          <cell r="X103">
            <v>22133</v>
          </cell>
          <cell r="Y103">
            <v>102544</v>
          </cell>
          <cell r="Z103">
            <v>53430</v>
          </cell>
          <cell r="AA103">
            <v>2101.5</v>
          </cell>
          <cell r="AB103">
            <v>35286</v>
          </cell>
          <cell r="AC103">
            <v>93429</v>
          </cell>
          <cell r="AD103">
            <v>215898</v>
          </cell>
          <cell r="AE103">
            <v>12968</v>
          </cell>
          <cell r="AF103">
            <v>14132</v>
          </cell>
          <cell r="AG103">
            <v>7876</v>
          </cell>
          <cell r="AH103">
            <v>19004</v>
          </cell>
          <cell r="AI103">
            <v>4435</v>
          </cell>
          <cell r="AJ103">
            <v>8081</v>
          </cell>
          <cell r="AK103">
            <v>346289</v>
          </cell>
          <cell r="AL103">
            <v>0</v>
          </cell>
          <cell r="AM103">
            <v>0</v>
          </cell>
          <cell r="AN103">
            <v>83842</v>
          </cell>
          <cell r="AO103">
            <v>69322</v>
          </cell>
          <cell r="AP103">
            <v>43806</v>
          </cell>
          <cell r="AQ103">
            <v>33953</v>
          </cell>
          <cell r="AR103">
            <v>65780</v>
          </cell>
          <cell r="AS103">
            <v>12202</v>
          </cell>
          <cell r="AT103">
            <v>26629</v>
          </cell>
          <cell r="AU103">
            <v>30415</v>
          </cell>
          <cell r="AV103">
            <v>21002</v>
          </cell>
          <cell r="AW103">
            <v>3740</v>
          </cell>
          <cell r="AX103">
            <v>6129.75</v>
          </cell>
          <cell r="AY103">
            <v>0</v>
          </cell>
          <cell r="AZ103">
            <v>14633</v>
          </cell>
          <cell r="BA103">
            <v>142305</v>
          </cell>
          <cell r="BB103">
            <v>7786</v>
          </cell>
          <cell r="BC103">
            <v>428391</v>
          </cell>
          <cell r="BD103">
            <v>177428</v>
          </cell>
          <cell r="BE103">
            <v>90948.75</v>
          </cell>
          <cell r="BF103">
            <v>29583</v>
          </cell>
          <cell r="BG103">
            <v>273382.2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176126</v>
          </cell>
          <cell r="BM103">
            <v>4445</v>
          </cell>
          <cell r="BN103">
            <v>6824</v>
          </cell>
          <cell r="BO103">
            <v>8227</v>
          </cell>
          <cell r="BP103">
            <v>34113</v>
          </cell>
          <cell r="BQ103">
            <v>0</v>
          </cell>
          <cell r="BR103">
            <v>958831</v>
          </cell>
          <cell r="BS103">
            <v>18361</v>
          </cell>
          <cell r="BT103">
            <v>16984</v>
          </cell>
          <cell r="BU103">
            <v>46017</v>
          </cell>
          <cell r="BV103">
            <v>0</v>
          </cell>
          <cell r="BW103">
            <v>9076</v>
          </cell>
          <cell r="BX103">
            <v>70393</v>
          </cell>
          <cell r="BY103">
            <v>16427</v>
          </cell>
          <cell r="BZ103">
            <v>0</v>
          </cell>
          <cell r="CA103">
            <v>12216</v>
          </cell>
          <cell r="CB103">
            <v>20546</v>
          </cell>
          <cell r="CC103">
            <v>98431</v>
          </cell>
          <cell r="CD103">
            <v>33846</v>
          </cell>
          <cell r="CE103">
            <v>11671</v>
          </cell>
          <cell r="CF103">
            <v>7310</v>
          </cell>
          <cell r="CG103">
            <v>3215</v>
          </cell>
          <cell r="CH103">
            <v>9890</v>
          </cell>
          <cell r="CI103">
            <v>4860</v>
          </cell>
          <cell r="CJ103">
            <v>130700</v>
          </cell>
          <cell r="CK103">
            <v>0</v>
          </cell>
          <cell r="CL103">
            <v>1157</v>
          </cell>
        </row>
        <row r="104">
          <cell r="A104" t="str">
            <v>4301020106.505</v>
          </cell>
          <cell r="B104" t="str">
            <v>ส่วนต่างค่ารักษาที่สูงกว่ากองทุนเหมาจ่ายรายหัว - กองทุนแรงงานต่างด้าว - OP</v>
          </cell>
          <cell r="C104">
            <v>-300155.23</v>
          </cell>
          <cell r="D104">
            <v>0</v>
          </cell>
          <cell r="E104">
            <v>-35996.230000000003</v>
          </cell>
          <cell r="F104">
            <v>-67765</v>
          </cell>
          <cell r="G104">
            <v>-41745</v>
          </cell>
          <cell r="H104">
            <v>0</v>
          </cell>
          <cell r="I104">
            <v>-9839.2999999999993</v>
          </cell>
          <cell r="J104">
            <v>0</v>
          </cell>
          <cell r="K104">
            <v>-24755</v>
          </cell>
          <cell r="L104">
            <v>-53175.23</v>
          </cell>
          <cell r="M104">
            <v>-100530</v>
          </cell>
          <cell r="N104">
            <v>0</v>
          </cell>
          <cell r="O104">
            <v>-12964.46</v>
          </cell>
          <cell r="P104">
            <v>-38589.230000000003</v>
          </cell>
          <cell r="Q104">
            <v>0</v>
          </cell>
          <cell r="R104">
            <v>-12070</v>
          </cell>
          <cell r="S104">
            <v>0</v>
          </cell>
          <cell r="T104">
            <v>0</v>
          </cell>
          <cell r="U104">
            <v>-14259</v>
          </cell>
          <cell r="V104">
            <v>-191474.67</v>
          </cell>
          <cell r="W104">
            <v>-607126</v>
          </cell>
          <cell r="X104">
            <v>-16212</v>
          </cell>
          <cell r="Y104">
            <v>-145716</v>
          </cell>
          <cell r="Z104">
            <v>-85318</v>
          </cell>
          <cell r="AA104">
            <v>-1133</v>
          </cell>
          <cell r="AB104">
            <v>-98211</v>
          </cell>
          <cell r="AC104">
            <v>-70466</v>
          </cell>
          <cell r="AD104">
            <v>-91559</v>
          </cell>
          <cell r="AE104">
            <v>-21917</v>
          </cell>
          <cell r="AF104">
            <v>-16820</v>
          </cell>
          <cell r="AG104">
            <v>-9265</v>
          </cell>
          <cell r="AH104">
            <v>-61643</v>
          </cell>
          <cell r="AI104">
            <v>-1446</v>
          </cell>
          <cell r="AJ104">
            <v>-9968</v>
          </cell>
          <cell r="AK104">
            <v>-77459.44</v>
          </cell>
          <cell r="AL104">
            <v>0</v>
          </cell>
          <cell r="AM104">
            <v>0</v>
          </cell>
          <cell r="AN104">
            <v>-33008</v>
          </cell>
          <cell r="AO104">
            <v>0</v>
          </cell>
          <cell r="AP104">
            <v>-35734</v>
          </cell>
          <cell r="AQ104">
            <v>-17068</v>
          </cell>
          <cell r="AR104">
            <v>-151715.18</v>
          </cell>
          <cell r="AS104">
            <v>-21273.360000000001</v>
          </cell>
          <cell r="AT104">
            <v>-3316</v>
          </cell>
          <cell r="AU104">
            <v>-13839.91</v>
          </cell>
          <cell r="AV104">
            <v>-14063</v>
          </cell>
          <cell r="AW104">
            <v>-8206</v>
          </cell>
          <cell r="AX104">
            <v>0</v>
          </cell>
          <cell r="AY104">
            <v>-6804</v>
          </cell>
          <cell r="AZ104">
            <v>0</v>
          </cell>
          <cell r="BA104">
            <v>-168099</v>
          </cell>
          <cell r="BB104">
            <v>-1569.4</v>
          </cell>
          <cell r="BC104">
            <v>0</v>
          </cell>
          <cell r="BD104">
            <v>-51036.81</v>
          </cell>
          <cell r="BE104">
            <v>-138462.1</v>
          </cell>
          <cell r="BF104">
            <v>-58547.37</v>
          </cell>
          <cell r="BG104">
            <v>-35204.949999999997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-18754</v>
          </cell>
          <cell r="BM104">
            <v>0</v>
          </cell>
          <cell r="BN104">
            <v>-675</v>
          </cell>
          <cell r="BO104">
            <v>0</v>
          </cell>
          <cell r="BP104">
            <v>-128260</v>
          </cell>
          <cell r="BQ104">
            <v>0</v>
          </cell>
          <cell r="BR104">
            <v>-34490</v>
          </cell>
          <cell r="BS104">
            <v>0</v>
          </cell>
          <cell r="BT104">
            <v>-125516</v>
          </cell>
          <cell r="BU104">
            <v>0</v>
          </cell>
          <cell r="BV104">
            <v>0</v>
          </cell>
          <cell r="BW104">
            <v>-26678</v>
          </cell>
          <cell r="BX104">
            <v>0</v>
          </cell>
          <cell r="BY104">
            <v>-36343.120000000003</v>
          </cell>
          <cell r="BZ104">
            <v>-3775</v>
          </cell>
          <cell r="CA104">
            <v>-13839</v>
          </cell>
          <cell r="CB104">
            <v>0</v>
          </cell>
          <cell r="CC104">
            <v>-32161.11</v>
          </cell>
          <cell r="CD104">
            <v>-9977</v>
          </cell>
          <cell r="CE104">
            <v>-8177.04</v>
          </cell>
          <cell r="CF104">
            <v>0</v>
          </cell>
          <cell r="CG104">
            <v>0</v>
          </cell>
          <cell r="CH104">
            <v>0</v>
          </cell>
          <cell r="CI104">
            <v>-17339</v>
          </cell>
          <cell r="CJ104">
            <v>-86733</v>
          </cell>
          <cell r="CK104">
            <v>0</v>
          </cell>
          <cell r="CL104">
            <v>0</v>
          </cell>
        </row>
        <row r="105">
          <cell r="A105" t="str">
            <v>4301020106.507</v>
          </cell>
          <cell r="B105" t="str">
            <v>ส่วนต่างค่ารักษาที่สูงกว่ากองทุนเหมาจ่ายรายหัว - กองทุนแรงงานต่างด้าว - IP</v>
          </cell>
          <cell r="C105">
            <v>-881501.77</v>
          </cell>
          <cell r="D105">
            <v>0</v>
          </cell>
          <cell r="E105">
            <v>-7401.21</v>
          </cell>
          <cell r="F105">
            <v>-37991</v>
          </cell>
          <cell r="G105">
            <v>-3547</v>
          </cell>
          <cell r="H105">
            <v>0</v>
          </cell>
          <cell r="I105">
            <v>-15848.76</v>
          </cell>
          <cell r="J105">
            <v>0</v>
          </cell>
          <cell r="K105">
            <v>-10647</v>
          </cell>
          <cell r="L105">
            <v>-27755.17</v>
          </cell>
          <cell r="M105">
            <v>-86403</v>
          </cell>
          <cell r="N105">
            <v>0</v>
          </cell>
          <cell r="O105">
            <v>-29469.54</v>
          </cell>
          <cell r="P105">
            <v>-1626.52</v>
          </cell>
          <cell r="Q105">
            <v>0</v>
          </cell>
          <cell r="R105">
            <v>-54992</v>
          </cell>
          <cell r="S105">
            <v>0</v>
          </cell>
          <cell r="T105">
            <v>0</v>
          </cell>
          <cell r="U105">
            <v>-5462</v>
          </cell>
          <cell r="V105">
            <v>-32509.02</v>
          </cell>
          <cell r="W105">
            <v>-1315651</v>
          </cell>
          <cell r="X105">
            <v>-22133</v>
          </cell>
          <cell r="Y105">
            <v>0</v>
          </cell>
          <cell r="Z105">
            <v>-53430</v>
          </cell>
          <cell r="AA105">
            <v>-2101.5</v>
          </cell>
          <cell r="AB105">
            <v>-35286</v>
          </cell>
          <cell r="AC105">
            <v>-93429</v>
          </cell>
          <cell r="AD105">
            <v>-215898</v>
          </cell>
          <cell r="AE105">
            <v>-12968</v>
          </cell>
          <cell r="AF105">
            <v>-13982</v>
          </cell>
          <cell r="AG105">
            <v>-16707</v>
          </cell>
          <cell r="AH105">
            <v>-19004</v>
          </cell>
          <cell r="AI105">
            <v>0</v>
          </cell>
          <cell r="AJ105">
            <v>-1390</v>
          </cell>
          <cell r="AK105">
            <v>-332721.19</v>
          </cell>
          <cell r="AL105">
            <v>0</v>
          </cell>
          <cell r="AM105">
            <v>0</v>
          </cell>
          <cell r="AN105">
            <v>-23466</v>
          </cell>
          <cell r="AO105">
            <v>0</v>
          </cell>
          <cell r="AP105">
            <v>0</v>
          </cell>
          <cell r="AQ105">
            <v>-39061</v>
          </cell>
          <cell r="AR105">
            <v>-120427.49</v>
          </cell>
          <cell r="AS105">
            <v>-12202</v>
          </cell>
          <cell r="AT105">
            <v>-1767</v>
          </cell>
          <cell r="AU105">
            <v>-2617.46</v>
          </cell>
          <cell r="AV105">
            <v>-21002</v>
          </cell>
          <cell r="AW105">
            <v>-3740</v>
          </cell>
          <cell r="AX105">
            <v>-1855.26</v>
          </cell>
          <cell r="AY105">
            <v>0</v>
          </cell>
          <cell r="AZ105">
            <v>-10304</v>
          </cell>
          <cell r="BA105">
            <v>0</v>
          </cell>
          <cell r="BB105">
            <v>-6716</v>
          </cell>
          <cell r="BC105">
            <v>0</v>
          </cell>
          <cell r="BD105">
            <v>-51076.480000000003</v>
          </cell>
          <cell r="BE105">
            <v>-51599.82</v>
          </cell>
          <cell r="BF105">
            <v>-13739</v>
          </cell>
          <cell r="BG105">
            <v>-70843.5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-48142.35</v>
          </cell>
          <cell r="BM105">
            <v>0</v>
          </cell>
          <cell r="BN105">
            <v>-6824</v>
          </cell>
          <cell r="BO105">
            <v>0</v>
          </cell>
          <cell r="BP105">
            <v>-3165</v>
          </cell>
          <cell r="BQ105">
            <v>0</v>
          </cell>
          <cell r="BR105">
            <v>-16113</v>
          </cell>
          <cell r="BS105">
            <v>0</v>
          </cell>
          <cell r="BT105">
            <v>-4978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-12216</v>
          </cell>
          <cell r="CB105">
            <v>0</v>
          </cell>
          <cell r="CC105">
            <v>-113287.29</v>
          </cell>
          <cell r="CD105">
            <v>0</v>
          </cell>
          <cell r="CE105">
            <v>0</v>
          </cell>
          <cell r="CF105">
            <v>-7310</v>
          </cell>
          <cell r="CG105">
            <v>0</v>
          </cell>
          <cell r="CH105">
            <v>0</v>
          </cell>
          <cell r="CI105">
            <v>-4860</v>
          </cell>
          <cell r="CJ105">
            <v>-125469</v>
          </cell>
          <cell r="CK105">
            <v>0</v>
          </cell>
          <cell r="CL105">
            <v>0</v>
          </cell>
        </row>
        <row r="106">
          <cell r="A106" t="str">
            <v>4301020106.509</v>
          </cell>
          <cell r="B106" t="str">
            <v>รายได้ค่ารักษาแรงงานต่างด้าว-เบิกจากส่วนกลาง OP</v>
          </cell>
          <cell r="C106">
            <v>10624</v>
          </cell>
          <cell r="D106">
            <v>0</v>
          </cell>
          <cell r="E106">
            <v>20185.32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819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2338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99920.49</v>
          </cell>
          <cell r="BD106">
            <v>2470</v>
          </cell>
          <cell r="BE106">
            <v>73244.009999999995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</row>
        <row r="107">
          <cell r="A107" t="str">
            <v>4301020106.510</v>
          </cell>
          <cell r="B107" t="str">
            <v>ส่วนต่างค่ารักษาที่สูงกว่าข้อตกลงในการจ่ายตาม DRG -แรงงานต่างด้าว - IP</v>
          </cell>
          <cell r="C107">
            <v>0</v>
          </cell>
          <cell r="D107">
            <v>0</v>
          </cell>
          <cell r="E107">
            <v>-5081.47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-6944.6</v>
          </cell>
          <cell r="M107">
            <v>0</v>
          </cell>
          <cell r="N107">
            <v>0</v>
          </cell>
          <cell r="O107">
            <v>-2638.32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-76044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-4435</v>
          </cell>
          <cell r="AJ107">
            <v>-6691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-5236</v>
          </cell>
          <cell r="AQ107">
            <v>0</v>
          </cell>
          <cell r="AR107">
            <v>0</v>
          </cell>
          <cell r="AS107">
            <v>-2014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-107.01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-18702.5</v>
          </cell>
          <cell r="BD107">
            <v>0</v>
          </cell>
          <cell r="BE107">
            <v>0</v>
          </cell>
          <cell r="BF107">
            <v>0</v>
          </cell>
          <cell r="BG107">
            <v>-71768.59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-47183.32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-1383242.44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-13505.51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</row>
        <row r="108">
          <cell r="A108" t="str">
            <v>4301020106.511</v>
          </cell>
          <cell r="B108" t="str">
            <v>ส่วนต่างค่ารักษาที่ต่ำกว่าข้อตกลงในการจ่ายตาม DRG -แรงงานต่างด้าว - IP</v>
          </cell>
          <cell r="C108">
            <v>0</v>
          </cell>
          <cell r="D108">
            <v>0</v>
          </cell>
          <cell r="E108">
            <v>1796.41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20688</v>
          </cell>
          <cell r="K108">
            <v>0</v>
          </cell>
          <cell r="L108">
            <v>0</v>
          </cell>
          <cell r="M108">
            <v>93482.8</v>
          </cell>
          <cell r="N108">
            <v>0</v>
          </cell>
          <cell r="O108">
            <v>8491.42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9776.2000000000007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1274</v>
          </cell>
          <cell r="AO108">
            <v>0</v>
          </cell>
          <cell r="AP108">
            <v>27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9761.36</v>
          </cell>
          <cell r="BD108">
            <v>0</v>
          </cell>
          <cell r="BE108">
            <v>0</v>
          </cell>
          <cell r="BF108">
            <v>0</v>
          </cell>
          <cell r="BG108">
            <v>-21214.77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715290.04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7415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1932.4</v>
          </cell>
          <cell r="CK108">
            <v>0</v>
          </cell>
          <cell r="CL108">
            <v>0</v>
          </cell>
        </row>
        <row r="109">
          <cell r="A109" t="str">
            <v>4301020106.512</v>
          </cell>
          <cell r="B109" t="str">
            <v xml:space="preserve">รายได้ค่ารักษาแรงงานต่างด้าว OP นอก CUP </v>
          </cell>
          <cell r="C109">
            <v>112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775</v>
          </cell>
          <cell r="L109">
            <v>0</v>
          </cell>
          <cell r="M109">
            <v>0</v>
          </cell>
          <cell r="N109">
            <v>0</v>
          </cell>
          <cell r="O109">
            <v>51080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1130</v>
          </cell>
          <cell r="U109">
            <v>340</v>
          </cell>
          <cell r="V109">
            <v>595</v>
          </cell>
          <cell r="W109">
            <v>118137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6305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2205</v>
          </cell>
          <cell r="AH109">
            <v>18668</v>
          </cell>
          <cell r="AI109">
            <v>56957</v>
          </cell>
          <cell r="AJ109">
            <v>2842</v>
          </cell>
          <cell r="AK109">
            <v>63724</v>
          </cell>
          <cell r="AL109">
            <v>0</v>
          </cell>
          <cell r="AM109">
            <v>0</v>
          </cell>
          <cell r="AN109">
            <v>1568</v>
          </cell>
          <cell r="AO109">
            <v>0</v>
          </cell>
          <cell r="AP109">
            <v>0</v>
          </cell>
          <cell r="AQ109">
            <v>0</v>
          </cell>
          <cell r="AR109">
            <v>450</v>
          </cell>
          <cell r="AS109">
            <v>0</v>
          </cell>
          <cell r="AT109">
            <v>0</v>
          </cell>
          <cell r="AU109">
            <v>722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33767</v>
          </cell>
          <cell r="BD109">
            <v>0</v>
          </cell>
          <cell r="BE109">
            <v>0</v>
          </cell>
          <cell r="BF109">
            <v>0</v>
          </cell>
          <cell r="BG109">
            <v>69636</v>
          </cell>
          <cell r="BH109">
            <v>0</v>
          </cell>
          <cell r="BI109">
            <v>5131</v>
          </cell>
          <cell r="BJ109">
            <v>0</v>
          </cell>
          <cell r="BK109">
            <v>37491</v>
          </cell>
          <cell r="BL109">
            <v>6407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278203</v>
          </cell>
          <cell r="BS109">
            <v>0</v>
          </cell>
          <cell r="BT109">
            <v>0</v>
          </cell>
          <cell r="BU109">
            <v>4342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</row>
        <row r="110">
          <cell r="A110" t="str">
            <v>4301020106.513</v>
          </cell>
          <cell r="B110" t="str">
            <v>รายได้ค่ารักษาแรงงานต่างด้าว IP นอก CUP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145987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318814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11765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8831</v>
          </cell>
          <cell r="AH110">
            <v>20921</v>
          </cell>
          <cell r="AI110">
            <v>18916</v>
          </cell>
          <cell r="AJ110">
            <v>2497</v>
          </cell>
          <cell r="AK110">
            <v>308062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289017.19</v>
          </cell>
          <cell r="BD110">
            <v>0</v>
          </cell>
          <cell r="BE110">
            <v>0</v>
          </cell>
          <cell r="BF110">
            <v>0</v>
          </cell>
          <cell r="BG110">
            <v>326808.3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81310</v>
          </cell>
          <cell r="BM110">
            <v>7980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668377</v>
          </cell>
          <cell r="BS110">
            <v>0</v>
          </cell>
          <cell r="BT110">
            <v>0</v>
          </cell>
          <cell r="BU110">
            <v>69788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</row>
        <row r="111">
          <cell r="A111" t="str">
            <v>4301020106.514</v>
          </cell>
          <cell r="B111" t="str">
            <v>รายได้ค่ารักษาแรงงานต่างด้าว-เบิกจากส่วนกลาง IP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92730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5612</v>
          </cell>
          <cell r="AO111">
            <v>0</v>
          </cell>
          <cell r="AP111">
            <v>0</v>
          </cell>
          <cell r="AQ111">
            <v>0</v>
          </cell>
          <cell r="AR111">
            <v>500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44730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500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16745.900000000001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</row>
        <row r="112">
          <cell r="A112" t="str">
            <v>4301020106.515</v>
          </cell>
          <cell r="B112" t="str">
            <v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v>
          </cell>
          <cell r="C112">
            <v>0</v>
          </cell>
          <cell r="D112">
            <v>0</v>
          </cell>
          <cell r="E112">
            <v>-1703.83</v>
          </cell>
          <cell r="F112">
            <v>0</v>
          </cell>
          <cell r="G112">
            <v>-4407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620</v>
          </cell>
          <cell r="N112">
            <v>0</v>
          </cell>
          <cell r="O112">
            <v>-4184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-8329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-8255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</row>
        <row r="113">
          <cell r="A113" t="str">
            <v>4301020106.516</v>
          </cell>
          <cell r="B113" t="str">
            <v>รายได้ค่าตรวจสุขภาพแรงงานต่างด้าว</v>
          </cell>
          <cell r="C113">
            <v>56500</v>
          </cell>
          <cell r="D113">
            <v>0</v>
          </cell>
          <cell r="E113">
            <v>46500</v>
          </cell>
          <cell r="F113">
            <v>0</v>
          </cell>
          <cell r="G113">
            <v>0</v>
          </cell>
          <cell r="H113">
            <v>0</v>
          </cell>
          <cell r="I113">
            <v>6000</v>
          </cell>
          <cell r="J113">
            <v>0</v>
          </cell>
          <cell r="K113">
            <v>0</v>
          </cell>
          <cell r="L113">
            <v>12000</v>
          </cell>
          <cell r="M113">
            <v>15700</v>
          </cell>
          <cell r="N113">
            <v>0</v>
          </cell>
          <cell r="O113">
            <v>1000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3000</v>
          </cell>
          <cell r="V113">
            <v>30250</v>
          </cell>
          <cell r="W113">
            <v>23000</v>
          </cell>
          <cell r="X113">
            <v>5500</v>
          </cell>
          <cell r="Y113">
            <v>0</v>
          </cell>
          <cell r="Z113">
            <v>0</v>
          </cell>
          <cell r="AA113">
            <v>0</v>
          </cell>
          <cell r="AB113">
            <v>26000</v>
          </cell>
          <cell r="AC113">
            <v>0</v>
          </cell>
          <cell r="AD113">
            <v>1000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2700</v>
          </cell>
          <cell r="AO113">
            <v>10500</v>
          </cell>
          <cell r="AP113">
            <v>32200</v>
          </cell>
          <cell r="AQ113">
            <v>5400</v>
          </cell>
          <cell r="AR113">
            <v>1000</v>
          </cell>
          <cell r="AS113">
            <v>0</v>
          </cell>
          <cell r="AT113">
            <v>0</v>
          </cell>
          <cell r="AU113">
            <v>18770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19000</v>
          </cell>
          <cell r="BF113">
            <v>0</v>
          </cell>
          <cell r="BG113">
            <v>13500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8000</v>
          </cell>
          <cell r="BN113">
            <v>0</v>
          </cell>
          <cell r="BO113">
            <v>0</v>
          </cell>
          <cell r="BP113">
            <v>8000</v>
          </cell>
          <cell r="BQ113">
            <v>7500</v>
          </cell>
          <cell r="BR113">
            <v>97060</v>
          </cell>
          <cell r="BS113">
            <v>0</v>
          </cell>
          <cell r="BT113">
            <v>0</v>
          </cell>
          <cell r="BU113">
            <v>1000</v>
          </cell>
          <cell r="BV113">
            <v>0</v>
          </cell>
          <cell r="BW113">
            <v>0</v>
          </cell>
          <cell r="BX113">
            <v>0</v>
          </cell>
          <cell r="BY113">
            <v>500</v>
          </cell>
          <cell r="BZ113">
            <v>1000</v>
          </cell>
          <cell r="CA113">
            <v>1000</v>
          </cell>
          <cell r="CB113">
            <v>500</v>
          </cell>
          <cell r="CC113">
            <v>8000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8000</v>
          </cell>
          <cell r="CK113">
            <v>0</v>
          </cell>
          <cell r="CL113">
            <v>10000</v>
          </cell>
        </row>
        <row r="114">
          <cell r="A114" t="str">
            <v>4301020106.517</v>
          </cell>
          <cell r="B114" t="str">
            <v>รายได้ค่าบริหารจัดการแรงงานต่างด้าว</v>
          </cell>
          <cell r="C114">
            <v>1951139.08</v>
          </cell>
          <cell r="D114">
            <v>16680.54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70409.03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8750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18400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14303</v>
          </cell>
          <cell r="AQ114">
            <v>0</v>
          </cell>
          <cell r="AR114">
            <v>0</v>
          </cell>
          <cell r="AS114">
            <v>0</v>
          </cell>
          <cell r="AT114">
            <v>60000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22026.73</v>
          </cell>
          <cell r="BU114">
            <v>0</v>
          </cell>
          <cell r="BV114">
            <v>73.16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292.64</v>
          </cell>
          <cell r="CL114">
            <v>0</v>
          </cell>
        </row>
        <row r="115">
          <cell r="A115" t="str">
            <v>4301020106.518</v>
          </cell>
          <cell r="B115" t="str">
            <v>รายได้แรงงานต่างด้าว- ค่าบริการทางการแพทย์(P&amp;P)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585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</row>
        <row r="116">
          <cell r="A116" t="str">
            <v>4301020106.701</v>
          </cell>
          <cell r="B116" t="str">
            <v>รายได้ค่ารักษาบุคคลที่มีปัญหาสถานะและสิทธิ OP นอก CUP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377</v>
          </cell>
          <cell r="H116">
            <v>85</v>
          </cell>
          <cell r="I116">
            <v>0</v>
          </cell>
          <cell r="J116">
            <v>0</v>
          </cell>
          <cell r="K116">
            <v>0</v>
          </cell>
          <cell r="L116">
            <v>1769</v>
          </cell>
          <cell r="M116">
            <v>0</v>
          </cell>
          <cell r="N116">
            <v>0</v>
          </cell>
          <cell r="O116">
            <v>10216</v>
          </cell>
          <cell r="P116">
            <v>262</v>
          </cell>
          <cell r="Q116">
            <v>0</v>
          </cell>
          <cell r="R116">
            <v>490</v>
          </cell>
          <cell r="S116">
            <v>23669</v>
          </cell>
          <cell r="T116">
            <v>7716</v>
          </cell>
          <cell r="U116">
            <v>0</v>
          </cell>
          <cell r="V116">
            <v>0</v>
          </cell>
          <cell r="W116">
            <v>978177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653.78</v>
          </cell>
          <cell r="AF116">
            <v>605</v>
          </cell>
          <cell r="AG116">
            <v>21271</v>
          </cell>
          <cell r="AH116">
            <v>0</v>
          </cell>
          <cell r="AI116">
            <v>0</v>
          </cell>
          <cell r="AJ116">
            <v>0</v>
          </cell>
          <cell r="AK116">
            <v>632727</v>
          </cell>
          <cell r="AL116">
            <v>0</v>
          </cell>
          <cell r="AM116">
            <v>1610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1711</v>
          </cell>
          <cell r="AS116">
            <v>0</v>
          </cell>
          <cell r="AT116">
            <v>0</v>
          </cell>
          <cell r="AU116">
            <v>455</v>
          </cell>
          <cell r="AV116">
            <v>0</v>
          </cell>
          <cell r="AW116">
            <v>973</v>
          </cell>
          <cell r="AX116">
            <v>0</v>
          </cell>
          <cell r="AY116">
            <v>0</v>
          </cell>
          <cell r="AZ116">
            <v>0</v>
          </cell>
          <cell r="BA116">
            <v>950</v>
          </cell>
          <cell r="BB116">
            <v>0</v>
          </cell>
          <cell r="BC116">
            <v>64656</v>
          </cell>
          <cell r="BD116">
            <v>0</v>
          </cell>
          <cell r="BE116">
            <v>276</v>
          </cell>
          <cell r="BF116">
            <v>0</v>
          </cell>
          <cell r="BG116">
            <v>74570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2375</v>
          </cell>
          <cell r="BM116">
            <v>0</v>
          </cell>
          <cell r="BN116">
            <v>0</v>
          </cell>
          <cell r="BO116">
            <v>6852.08</v>
          </cell>
          <cell r="BP116">
            <v>0</v>
          </cell>
          <cell r="BQ116">
            <v>0</v>
          </cell>
          <cell r="BR116">
            <v>251361</v>
          </cell>
          <cell r="BS116">
            <v>0</v>
          </cell>
          <cell r="BT116">
            <v>300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3893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2185</v>
          </cell>
          <cell r="CK116">
            <v>0</v>
          </cell>
          <cell r="CL116">
            <v>0</v>
          </cell>
        </row>
        <row r="117">
          <cell r="A117" t="str">
            <v>4301020106.703</v>
          </cell>
          <cell r="B117" t="str">
            <v>รายได้ค่ารักษาบุคคลที่มีปัญหาสถานะและสิทธิ  - เบิกจากส่วนกลาง OP</v>
          </cell>
          <cell r="C117">
            <v>756402</v>
          </cell>
          <cell r="D117">
            <v>0</v>
          </cell>
          <cell r="E117">
            <v>214358</v>
          </cell>
          <cell r="F117">
            <v>97381</v>
          </cell>
          <cell r="G117">
            <v>0</v>
          </cell>
          <cell r="H117">
            <v>0</v>
          </cell>
          <cell r="I117">
            <v>8126.33</v>
          </cell>
          <cell r="J117">
            <v>0</v>
          </cell>
          <cell r="K117">
            <v>0</v>
          </cell>
          <cell r="L117">
            <v>5625.62</v>
          </cell>
          <cell r="M117">
            <v>127970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150</v>
          </cell>
          <cell r="AG117">
            <v>88193.4</v>
          </cell>
          <cell r="AH117">
            <v>0</v>
          </cell>
          <cell r="AI117">
            <v>0</v>
          </cell>
          <cell r="AJ117">
            <v>0</v>
          </cell>
          <cell r="AK117">
            <v>2800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4189</v>
          </cell>
          <cell r="AQ117">
            <v>0</v>
          </cell>
          <cell r="AR117">
            <v>3788</v>
          </cell>
          <cell r="AS117">
            <v>0</v>
          </cell>
          <cell r="AT117">
            <v>4942</v>
          </cell>
          <cell r="AU117">
            <v>0</v>
          </cell>
          <cell r="AV117">
            <v>2525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399726.83</v>
          </cell>
          <cell r="BB117">
            <v>325</v>
          </cell>
          <cell r="BC117">
            <v>2635</v>
          </cell>
          <cell r="BD117">
            <v>0</v>
          </cell>
          <cell r="BE117">
            <v>0</v>
          </cell>
          <cell r="BF117">
            <v>52018</v>
          </cell>
          <cell r="BG117">
            <v>256195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5571</v>
          </cell>
          <cell r="BR117">
            <v>601342</v>
          </cell>
          <cell r="BS117">
            <v>345</v>
          </cell>
          <cell r="BT117">
            <v>0</v>
          </cell>
          <cell r="BU117">
            <v>0</v>
          </cell>
          <cell r="BV117">
            <v>0</v>
          </cell>
          <cell r="BW117">
            <v>1410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1220</v>
          </cell>
          <cell r="CC117">
            <v>0</v>
          </cell>
          <cell r="CD117">
            <v>0</v>
          </cell>
          <cell r="CE117">
            <v>98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</row>
        <row r="118">
          <cell r="A118" t="str">
            <v>4301020106.704</v>
          </cell>
          <cell r="B118" t="str">
            <v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-1303</v>
          </cell>
          <cell r="M118">
            <v>0</v>
          </cell>
          <cell r="N118">
            <v>0</v>
          </cell>
          <cell r="O118">
            <v>-1737</v>
          </cell>
          <cell r="P118">
            <v>0</v>
          </cell>
          <cell r="Q118">
            <v>0</v>
          </cell>
          <cell r="R118">
            <v>0</v>
          </cell>
          <cell r="S118">
            <v>-68810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-620925</v>
          </cell>
          <cell r="AA118">
            <v>0</v>
          </cell>
          <cell r="AB118">
            <v>0</v>
          </cell>
          <cell r="AC118">
            <v>0</v>
          </cell>
          <cell r="AD118">
            <v>-27370</v>
          </cell>
          <cell r="AE118">
            <v>-5605.21</v>
          </cell>
          <cell r="AF118">
            <v>0</v>
          </cell>
          <cell r="AG118">
            <v>-22409</v>
          </cell>
          <cell r="AH118">
            <v>-88823</v>
          </cell>
          <cell r="AI118">
            <v>-1182</v>
          </cell>
          <cell r="AJ118">
            <v>-13441.93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-5044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6907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-19243</v>
          </cell>
          <cell r="BD118">
            <v>0</v>
          </cell>
          <cell r="BE118">
            <v>0</v>
          </cell>
          <cell r="BF118">
            <v>0</v>
          </cell>
          <cell r="BG118">
            <v>-26789.5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</row>
        <row r="119">
          <cell r="A119" t="str">
            <v>4301020106.705</v>
          </cell>
          <cell r="B119" t="str">
            <v>ส่วนต่างค่ารักษาที่สูงกว่าข้อตกลงในการจ่ายตาม DRG บุคคลที่มีปัญหาสถานะและสิทธิ</v>
          </cell>
          <cell r="C119">
            <v>-1124121.32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-22032.81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-7133.88</v>
          </cell>
          <cell r="U119">
            <v>0</v>
          </cell>
          <cell r="V119">
            <v>0</v>
          </cell>
          <cell r="W119">
            <v>0</v>
          </cell>
          <cell r="X119">
            <v>-5461.28</v>
          </cell>
          <cell r="Y119">
            <v>-54426.59</v>
          </cell>
          <cell r="Z119">
            <v>-42230.559999999998</v>
          </cell>
          <cell r="AA119">
            <v>0</v>
          </cell>
          <cell r="AB119">
            <v>0</v>
          </cell>
          <cell r="AC119">
            <v>-111921.06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-4111.96</v>
          </cell>
          <cell r="AI119">
            <v>-3433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-947.4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-6475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-870322.09</v>
          </cell>
          <cell r="BD119">
            <v>-49727.3</v>
          </cell>
          <cell r="BE119">
            <v>-1975.04</v>
          </cell>
          <cell r="BF119">
            <v>0</v>
          </cell>
          <cell r="BG119">
            <v>-133463.65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-1629188.49</v>
          </cell>
          <cell r="BS119">
            <v>-345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</row>
        <row r="120">
          <cell r="A120" t="str">
            <v>4301020106.706</v>
          </cell>
          <cell r="B120" t="str">
            <v>ส่วนต่างค่ารักษาที่ต่ำกว่าข้อตกลงในการจ่ายตาม DRG บุคคลที่มีปัญหาสถานะและสิทธิ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85050.89</v>
          </cell>
          <cell r="J120">
            <v>0</v>
          </cell>
          <cell r="K120">
            <v>0</v>
          </cell>
          <cell r="L120">
            <v>0</v>
          </cell>
          <cell r="M120">
            <v>1000</v>
          </cell>
          <cell r="N120">
            <v>0</v>
          </cell>
          <cell r="O120">
            <v>44313.760000000002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1171.5999999999999</v>
          </cell>
          <cell r="U120">
            <v>0</v>
          </cell>
          <cell r="V120">
            <v>0</v>
          </cell>
          <cell r="W120">
            <v>138057.32</v>
          </cell>
          <cell r="X120">
            <v>25849.81</v>
          </cell>
          <cell r="Y120">
            <v>194970.68</v>
          </cell>
          <cell r="Z120">
            <v>104630.96</v>
          </cell>
          <cell r="AA120">
            <v>0</v>
          </cell>
          <cell r="AB120">
            <v>0</v>
          </cell>
          <cell r="AC120">
            <v>182830.37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17820</v>
          </cell>
          <cell r="AL120">
            <v>0</v>
          </cell>
          <cell r="AM120">
            <v>0</v>
          </cell>
          <cell r="AN120">
            <v>0</v>
          </cell>
          <cell r="AO120">
            <v>34862.04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487485.03</v>
          </cell>
          <cell r="BD120">
            <v>82529.09</v>
          </cell>
          <cell r="BE120">
            <v>174818.87</v>
          </cell>
          <cell r="BF120">
            <v>0</v>
          </cell>
          <cell r="BG120">
            <v>108460.24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717289.36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1948</v>
          </cell>
          <cell r="CK120">
            <v>0</v>
          </cell>
          <cell r="CL120">
            <v>0</v>
          </cell>
        </row>
        <row r="121">
          <cell r="A121" t="str">
            <v>4301020106.709</v>
          </cell>
          <cell r="B121" t="str">
            <v>รายได้ค่ารักษา-บุคคลที่มีปัญหาสถานะและสิทธิ OP ใน CUP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6315</v>
          </cell>
          <cell r="K121">
            <v>0</v>
          </cell>
          <cell r="L121">
            <v>1303</v>
          </cell>
          <cell r="M121">
            <v>0</v>
          </cell>
          <cell r="N121">
            <v>0</v>
          </cell>
          <cell r="O121">
            <v>72463</v>
          </cell>
          <cell r="P121">
            <v>0</v>
          </cell>
          <cell r="Q121">
            <v>11971</v>
          </cell>
          <cell r="R121">
            <v>0</v>
          </cell>
          <cell r="S121">
            <v>25914</v>
          </cell>
          <cell r="T121">
            <v>0</v>
          </cell>
          <cell r="U121">
            <v>0</v>
          </cell>
          <cell r="V121">
            <v>56450</v>
          </cell>
          <cell r="W121">
            <v>205931</v>
          </cell>
          <cell r="X121">
            <v>96999</v>
          </cell>
          <cell r="Y121">
            <v>929781</v>
          </cell>
          <cell r="Z121">
            <v>620925</v>
          </cell>
          <cell r="AA121">
            <v>137210</v>
          </cell>
          <cell r="AB121">
            <v>164965</v>
          </cell>
          <cell r="AC121">
            <v>1846165</v>
          </cell>
          <cell r="AD121">
            <v>27370</v>
          </cell>
          <cell r="AE121">
            <v>3277</v>
          </cell>
          <cell r="AF121">
            <v>3098</v>
          </cell>
          <cell r="AG121">
            <v>1138</v>
          </cell>
          <cell r="AH121">
            <v>88823</v>
          </cell>
          <cell r="AI121">
            <v>4615</v>
          </cell>
          <cell r="AJ121">
            <v>16801</v>
          </cell>
          <cell r="AK121">
            <v>699067</v>
          </cell>
          <cell r="AL121">
            <v>0</v>
          </cell>
          <cell r="AM121">
            <v>0</v>
          </cell>
          <cell r="AN121">
            <v>1489</v>
          </cell>
          <cell r="AO121">
            <v>78103</v>
          </cell>
          <cell r="AP121">
            <v>12989</v>
          </cell>
          <cell r="AQ121">
            <v>0</v>
          </cell>
          <cell r="AR121">
            <v>11814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438</v>
          </cell>
          <cell r="AX121">
            <v>0</v>
          </cell>
          <cell r="AY121">
            <v>0</v>
          </cell>
          <cell r="AZ121">
            <v>0</v>
          </cell>
          <cell r="BA121">
            <v>37128</v>
          </cell>
          <cell r="BB121">
            <v>0</v>
          </cell>
          <cell r="BC121">
            <v>523092</v>
          </cell>
          <cell r="BD121">
            <v>342317</v>
          </cell>
          <cell r="BE121">
            <v>152951.75</v>
          </cell>
          <cell r="BF121">
            <v>0</v>
          </cell>
          <cell r="BG121">
            <v>527400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72976</v>
          </cell>
          <cell r="BM121">
            <v>0</v>
          </cell>
          <cell r="BN121">
            <v>7146</v>
          </cell>
          <cell r="BO121">
            <v>0</v>
          </cell>
          <cell r="BP121">
            <v>0</v>
          </cell>
          <cell r="BQ121">
            <v>0</v>
          </cell>
          <cell r="BR121">
            <v>65140</v>
          </cell>
          <cell r="BS121">
            <v>0</v>
          </cell>
          <cell r="BT121">
            <v>0</v>
          </cell>
          <cell r="BU121">
            <v>163160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3194</v>
          </cell>
          <cell r="CC121">
            <v>6012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385</v>
          </cell>
          <cell r="CI121">
            <v>0</v>
          </cell>
          <cell r="CJ121">
            <v>12109</v>
          </cell>
          <cell r="CK121">
            <v>0</v>
          </cell>
          <cell r="CL121">
            <v>0</v>
          </cell>
        </row>
        <row r="122">
          <cell r="A122" t="str">
            <v>4301020106.710</v>
          </cell>
          <cell r="B122" t="str">
            <v>รายได้ค่ารักษาบุคคลที่มีปัญหาสถานะและสิทธิ  - เบิกจากส่วนกลาง IP</v>
          </cell>
          <cell r="C122">
            <v>3247394</v>
          </cell>
          <cell r="D122">
            <v>0</v>
          </cell>
          <cell r="E122">
            <v>2362</v>
          </cell>
          <cell r="F122">
            <v>0</v>
          </cell>
          <cell r="G122">
            <v>0</v>
          </cell>
          <cell r="H122">
            <v>0</v>
          </cell>
          <cell r="I122">
            <v>29616.15</v>
          </cell>
          <cell r="J122">
            <v>20386</v>
          </cell>
          <cell r="K122">
            <v>0</v>
          </cell>
          <cell r="L122">
            <v>0</v>
          </cell>
          <cell r="M122">
            <v>285934</v>
          </cell>
          <cell r="N122">
            <v>0</v>
          </cell>
          <cell r="O122">
            <v>175931</v>
          </cell>
          <cell r="P122">
            <v>0</v>
          </cell>
          <cell r="Q122">
            <v>0</v>
          </cell>
          <cell r="R122">
            <v>23260</v>
          </cell>
          <cell r="S122">
            <v>12367</v>
          </cell>
          <cell r="T122">
            <v>13070</v>
          </cell>
          <cell r="U122">
            <v>0</v>
          </cell>
          <cell r="V122">
            <v>14683</v>
          </cell>
          <cell r="W122">
            <v>3349923</v>
          </cell>
          <cell r="X122">
            <v>78126</v>
          </cell>
          <cell r="Y122">
            <v>313201</v>
          </cell>
          <cell r="Z122">
            <v>266575</v>
          </cell>
          <cell r="AA122">
            <v>50443.25</v>
          </cell>
          <cell r="AB122">
            <v>65871</v>
          </cell>
          <cell r="AC122">
            <v>1135496</v>
          </cell>
          <cell r="AD122">
            <v>45693</v>
          </cell>
          <cell r="AE122">
            <v>0</v>
          </cell>
          <cell r="AF122">
            <v>0</v>
          </cell>
          <cell r="AG122">
            <v>157000</v>
          </cell>
          <cell r="AH122">
            <v>63481</v>
          </cell>
          <cell r="AI122">
            <v>0</v>
          </cell>
          <cell r="AJ122">
            <v>5656</v>
          </cell>
          <cell r="AK122">
            <v>2088207.35</v>
          </cell>
          <cell r="AL122">
            <v>0</v>
          </cell>
          <cell r="AM122">
            <v>2840</v>
          </cell>
          <cell r="AN122">
            <v>0</v>
          </cell>
          <cell r="AO122">
            <v>21297</v>
          </cell>
          <cell r="AP122">
            <v>4653</v>
          </cell>
          <cell r="AQ122">
            <v>0</v>
          </cell>
          <cell r="AR122">
            <v>21183</v>
          </cell>
          <cell r="AS122">
            <v>0</v>
          </cell>
          <cell r="AT122">
            <v>0</v>
          </cell>
          <cell r="AU122">
            <v>3384</v>
          </cell>
          <cell r="AV122">
            <v>0</v>
          </cell>
          <cell r="AW122">
            <v>7820</v>
          </cell>
          <cell r="AX122">
            <v>0</v>
          </cell>
          <cell r="AY122">
            <v>0</v>
          </cell>
          <cell r="AZ122">
            <v>0</v>
          </cell>
          <cell r="BA122">
            <v>1906</v>
          </cell>
          <cell r="BB122">
            <v>0</v>
          </cell>
          <cell r="BC122">
            <v>1073892</v>
          </cell>
          <cell r="BD122">
            <v>211180</v>
          </cell>
          <cell r="BE122">
            <v>124814</v>
          </cell>
          <cell r="BF122">
            <v>0</v>
          </cell>
          <cell r="BG122">
            <v>1265803.7</v>
          </cell>
          <cell r="BH122">
            <v>1270.22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1016.17</v>
          </cell>
          <cell r="BP122">
            <v>0</v>
          </cell>
          <cell r="BQ122">
            <v>0</v>
          </cell>
          <cell r="BR122">
            <v>4532175</v>
          </cell>
          <cell r="BS122">
            <v>0</v>
          </cell>
          <cell r="BT122">
            <v>0</v>
          </cell>
          <cell r="BU122">
            <v>107633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11182.64</v>
          </cell>
          <cell r="CC122">
            <v>0</v>
          </cell>
          <cell r="CD122">
            <v>11055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</row>
        <row r="123">
          <cell r="A123" t="str">
            <v>4301020106.711</v>
          </cell>
          <cell r="B123" t="str">
            <v>ส่วนต่างค่ารักษาที่สูงกว่าเหมาจ่ายรายหัว-เงินอุดหนุนบุคคลที่มีปัญหาและสถานะและสิทธิ OP ใน CUP</v>
          </cell>
          <cell r="C123">
            <v>0</v>
          </cell>
          <cell r="D123">
            <v>0</v>
          </cell>
          <cell r="E123">
            <v>-189.88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-6315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-72463</v>
          </cell>
          <cell r="P123">
            <v>0</v>
          </cell>
          <cell r="Q123">
            <v>-11971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-56450</v>
          </cell>
          <cell r="W123">
            <v>-205931</v>
          </cell>
          <cell r="X123">
            <v>-6173</v>
          </cell>
          <cell r="Y123">
            <v>-80680</v>
          </cell>
          <cell r="Z123">
            <v>0</v>
          </cell>
          <cell r="AA123">
            <v>-75777.64</v>
          </cell>
          <cell r="AB123">
            <v>0</v>
          </cell>
          <cell r="AC123">
            <v>-1846165</v>
          </cell>
          <cell r="AD123">
            <v>0</v>
          </cell>
          <cell r="AE123">
            <v>0</v>
          </cell>
          <cell r="AF123">
            <v>-9093</v>
          </cell>
          <cell r="AG123">
            <v>0</v>
          </cell>
          <cell r="AH123">
            <v>0</v>
          </cell>
          <cell r="AI123">
            <v>0</v>
          </cell>
          <cell r="AJ123">
            <v>-2372</v>
          </cell>
          <cell r="AK123">
            <v>0</v>
          </cell>
          <cell r="AL123">
            <v>0</v>
          </cell>
          <cell r="AM123">
            <v>-1610</v>
          </cell>
          <cell r="AN123">
            <v>0</v>
          </cell>
          <cell r="AO123">
            <v>-78103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-438</v>
          </cell>
          <cell r="AX123">
            <v>0</v>
          </cell>
          <cell r="AY123">
            <v>0</v>
          </cell>
          <cell r="AZ123">
            <v>0</v>
          </cell>
          <cell r="BA123">
            <v>-126527</v>
          </cell>
          <cell r="BB123">
            <v>0</v>
          </cell>
          <cell r="BC123">
            <v>-523092</v>
          </cell>
          <cell r="BD123">
            <v>-33556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-75351</v>
          </cell>
          <cell r="BM123">
            <v>0</v>
          </cell>
          <cell r="BN123">
            <v>-7146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-98556.37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-3792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-385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</row>
        <row r="124">
          <cell r="A124" t="str">
            <v>4301020106.712</v>
          </cell>
          <cell r="B124" t="str">
            <v>รายได้เงินอุดหนุนเหมาจ่ายรายหัวสำหรับบุคคลที่มีปัญหาสถานะและสิทธิ</v>
          </cell>
          <cell r="C124">
            <v>0</v>
          </cell>
          <cell r="D124">
            <v>42192.14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7032.02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54067.42</v>
          </cell>
          <cell r="Y124">
            <v>301572.47999999998</v>
          </cell>
          <cell r="Z124">
            <v>794647.47</v>
          </cell>
          <cell r="AA124">
            <v>0</v>
          </cell>
          <cell r="AB124">
            <v>49073.05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326199</v>
          </cell>
          <cell r="AL124">
            <v>0</v>
          </cell>
          <cell r="AM124">
            <v>5728.52</v>
          </cell>
          <cell r="AN124">
            <v>0</v>
          </cell>
          <cell r="AO124">
            <v>0</v>
          </cell>
          <cell r="AP124">
            <v>0</v>
          </cell>
          <cell r="AQ124">
            <v>2813</v>
          </cell>
          <cell r="AR124">
            <v>46412</v>
          </cell>
          <cell r="AS124">
            <v>0</v>
          </cell>
          <cell r="AT124">
            <v>16449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507357.2</v>
          </cell>
          <cell r="BE124">
            <v>1331148.29</v>
          </cell>
          <cell r="BF124">
            <v>204669.31</v>
          </cell>
          <cell r="BG124">
            <v>1822751.63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37937.360000000001</v>
          </cell>
          <cell r="BP124">
            <v>0</v>
          </cell>
          <cell r="BQ124">
            <v>0</v>
          </cell>
          <cell r="BR124">
            <v>378403.39</v>
          </cell>
          <cell r="BS124">
            <v>7032.02</v>
          </cell>
          <cell r="BT124">
            <v>5625.62</v>
          </cell>
          <cell r="BU124">
            <v>-13423</v>
          </cell>
          <cell r="BV124">
            <v>0</v>
          </cell>
          <cell r="BW124">
            <v>4384.62</v>
          </cell>
          <cell r="BX124">
            <v>12448.91</v>
          </cell>
          <cell r="BY124">
            <v>0</v>
          </cell>
          <cell r="BZ124">
            <v>0</v>
          </cell>
          <cell r="CA124">
            <v>10140.83</v>
          </cell>
          <cell r="CB124">
            <v>78136.66</v>
          </cell>
          <cell r="CC124">
            <v>19303.29</v>
          </cell>
          <cell r="CD124">
            <v>0</v>
          </cell>
          <cell r="CE124">
            <v>17286.86</v>
          </cell>
          <cell r="CF124">
            <v>0</v>
          </cell>
          <cell r="CG124">
            <v>0</v>
          </cell>
          <cell r="CH124">
            <v>9844.83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</row>
        <row r="125">
          <cell r="A125" t="str">
            <v>4301020108.101</v>
          </cell>
          <cell r="B125" t="str">
            <v>รายได้เงินนอกงบประมาณ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80000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</row>
        <row r="126">
          <cell r="A126" t="str">
            <v>4301030102.101</v>
          </cell>
          <cell r="B126" t="str">
            <v>รายได้ค่าเช่าอสังหาริมทรัพย์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6400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</row>
        <row r="127">
          <cell r="A127" t="str">
            <v>4301030104.101</v>
          </cell>
          <cell r="B127" t="str">
            <v>รายได้ค่าเช่าอื่น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4400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5000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5000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39000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300</v>
          </cell>
          <cell r="BP127">
            <v>1500</v>
          </cell>
          <cell r="BQ127">
            <v>0</v>
          </cell>
          <cell r="BR127">
            <v>261544.92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</row>
        <row r="128">
          <cell r="A128" t="str">
            <v>4302010106.101</v>
          </cell>
          <cell r="B128" t="str">
            <v>รายได้จากการช่วยเหลือเพื่อการดำเนินงานจาก อปท.</v>
          </cell>
          <cell r="C128">
            <v>0</v>
          </cell>
          <cell r="D128">
            <v>163900</v>
          </cell>
          <cell r="E128">
            <v>194930</v>
          </cell>
          <cell r="F128">
            <v>259150</v>
          </cell>
          <cell r="G128">
            <v>52600</v>
          </cell>
          <cell r="H128">
            <v>520436.92</v>
          </cell>
          <cell r="I128">
            <v>0</v>
          </cell>
          <cell r="J128">
            <v>240000</v>
          </cell>
          <cell r="K128">
            <v>262850</v>
          </cell>
          <cell r="L128">
            <v>286400</v>
          </cell>
          <cell r="M128">
            <v>350329</v>
          </cell>
          <cell r="N128">
            <v>58250</v>
          </cell>
          <cell r="O128">
            <v>0</v>
          </cell>
          <cell r="P128">
            <v>209443</v>
          </cell>
          <cell r="Q128">
            <v>718110</v>
          </cell>
          <cell r="R128">
            <v>0</v>
          </cell>
          <cell r="S128">
            <v>72445</v>
          </cell>
          <cell r="T128">
            <v>320500</v>
          </cell>
          <cell r="U128">
            <v>401950</v>
          </cell>
          <cell r="V128">
            <v>57450</v>
          </cell>
          <cell r="W128">
            <v>0</v>
          </cell>
          <cell r="X128">
            <v>25080</v>
          </cell>
          <cell r="Y128">
            <v>140000</v>
          </cell>
          <cell r="Z128">
            <v>56340</v>
          </cell>
          <cell r="AA128">
            <v>59507</v>
          </cell>
          <cell r="AB128">
            <v>79780</v>
          </cell>
          <cell r="AC128">
            <v>0</v>
          </cell>
          <cell r="AD128">
            <v>308030</v>
          </cell>
          <cell r="AE128">
            <v>148090</v>
          </cell>
          <cell r="AF128">
            <v>1500</v>
          </cell>
          <cell r="AG128">
            <v>0</v>
          </cell>
          <cell r="AH128">
            <v>568073.5</v>
          </cell>
          <cell r="AI128">
            <v>0</v>
          </cell>
          <cell r="AJ128">
            <v>296185</v>
          </cell>
          <cell r="AK128">
            <v>200000</v>
          </cell>
          <cell r="AL128">
            <v>146000</v>
          </cell>
          <cell r="AM128">
            <v>73205</v>
          </cell>
          <cell r="AN128">
            <v>335000</v>
          </cell>
          <cell r="AO128">
            <v>418198</v>
          </cell>
          <cell r="AP128">
            <v>233722</v>
          </cell>
          <cell r="AQ128">
            <v>158000</v>
          </cell>
          <cell r="AR128">
            <v>511055</v>
          </cell>
          <cell r="AS128">
            <v>172800</v>
          </cell>
          <cell r="AT128">
            <v>0</v>
          </cell>
          <cell r="AU128">
            <v>263800</v>
          </cell>
          <cell r="AV128">
            <v>431900</v>
          </cell>
          <cell r="AW128">
            <v>140100</v>
          </cell>
          <cell r="AX128">
            <v>171688</v>
          </cell>
          <cell r="AY128">
            <v>207390</v>
          </cell>
          <cell r="AZ128">
            <v>20000</v>
          </cell>
          <cell r="BA128">
            <v>712185</v>
          </cell>
          <cell r="BB128">
            <v>63510</v>
          </cell>
          <cell r="BC128">
            <v>393100</v>
          </cell>
          <cell r="BD128">
            <v>40000</v>
          </cell>
          <cell r="BE128">
            <v>0</v>
          </cell>
          <cell r="BF128">
            <v>0</v>
          </cell>
          <cell r="BG128">
            <v>349730</v>
          </cell>
          <cell r="BH128">
            <v>196700</v>
          </cell>
          <cell r="BI128">
            <v>91750</v>
          </cell>
          <cell r="BJ128">
            <v>0</v>
          </cell>
          <cell r="BK128">
            <v>39864</v>
          </cell>
          <cell r="BL128">
            <v>635664</v>
          </cell>
          <cell r="BM128">
            <v>0</v>
          </cell>
          <cell r="BN128">
            <v>0</v>
          </cell>
          <cell r="BO128">
            <v>0</v>
          </cell>
          <cell r="BP128">
            <v>340520</v>
          </cell>
          <cell r="BQ128">
            <v>5000</v>
          </cell>
          <cell r="BR128">
            <v>0</v>
          </cell>
          <cell r="BS128">
            <v>96950</v>
          </cell>
          <cell r="BT128">
            <v>158200</v>
          </cell>
          <cell r="BU128">
            <v>170000</v>
          </cell>
          <cell r="BV128">
            <v>187980</v>
          </cell>
          <cell r="BW128">
            <v>215486</v>
          </cell>
          <cell r="BX128">
            <v>259680</v>
          </cell>
          <cell r="BY128">
            <v>186895</v>
          </cell>
          <cell r="BZ128">
            <v>593305</v>
          </cell>
          <cell r="CA128">
            <v>314255</v>
          </cell>
          <cell r="CB128">
            <v>0</v>
          </cell>
          <cell r="CC128">
            <v>0</v>
          </cell>
          <cell r="CD128">
            <v>208000</v>
          </cell>
          <cell r="CE128">
            <v>628598.84</v>
          </cell>
          <cell r="CF128">
            <v>242735</v>
          </cell>
          <cell r="CG128">
            <v>290590</v>
          </cell>
          <cell r="CH128">
            <v>57840</v>
          </cell>
          <cell r="CI128">
            <v>77480</v>
          </cell>
          <cell r="CJ128">
            <v>171469</v>
          </cell>
          <cell r="CK128">
            <v>0</v>
          </cell>
          <cell r="CL128">
            <v>0</v>
          </cell>
        </row>
        <row r="129">
          <cell r="A129" t="str">
            <v>4302010199.101</v>
          </cell>
          <cell r="B129" t="str">
            <v>รายได้จากการช่วยเหลือเพื่อการดำเนินงานอื่น</v>
          </cell>
          <cell r="C129">
            <v>117500</v>
          </cell>
          <cell r="D129">
            <v>1200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794309</v>
          </cell>
          <cell r="N129">
            <v>172000</v>
          </cell>
          <cell r="O129">
            <v>93440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128667.45</v>
          </cell>
          <cell r="AA129">
            <v>16820</v>
          </cell>
          <cell r="AB129">
            <v>0</v>
          </cell>
          <cell r="AC129">
            <v>0</v>
          </cell>
          <cell r="AD129">
            <v>130086</v>
          </cell>
          <cell r="AE129">
            <v>0</v>
          </cell>
          <cell r="AF129">
            <v>14122.83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420000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60460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4700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13450</v>
          </cell>
          <cell r="BI129">
            <v>4000000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600000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30000</v>
          </cell>
          <cell r="CE129">
            <v>0</v>
          </cell>
          <cell r="CF129">
            <v>0</v>
          </cell>
          <cell r="CG129">
            <v>0</v>
          </cell>
          <cell r="CH129">
            <v>10000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</row>
        <row r="130">
          <cell r="A130" t="str">
            <v>4302020107.101</v>
          </cell>
          <cell r="B130" t="str">
            <v>รายได้จากการช่วยเหลือเพื่อการลงทุนจากอปท.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1010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78280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</row>
        <row r="131">
          <cell r="A131" t="str">
            <v>4302020199.101</v>
          </cell>
          <cell r="B131" t="str">
            <v>รายได้จากการช่วยเหลือเพื่อการลงทุนอื่น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500000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</row>
        <row r="132">
          <cell r="A132" t="str">
            <v>4302020199.102</v>
          </cell>
          <cell r="B132" t="str">
            <v>รายได้จากการช่วยเหลือเพื่อการดำเนินงานจากหน่วยงานภาครัฐ</v>
          </cell>
          <cell r="C132">
            <v>0</v>
          </cell>
          <cell r="D132">
            <v>102000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18400</v>
          </cell>
          <cell r="N132">
            <v>0</v>
          </cell>
          <cell r="O132">
            <v>0</v>
          </cell>
          <cell r="P132">
            <v>31300</v>
          </cell>
          <cell r="Q132">
            <v>0</v>
          </cell>
          <cell r="R132">
            <v>0</v>
          </cell>
          <cell r="S132">
            <v>4950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800000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380000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150000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20000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65000</v>
          </cell>
          <cell r="CA132">
            <v>0</v>
          </cell>
          <cell r="CB132">
            <v>0</v>
          </cell>
          <cell r="CC132">
            <v>0</v>
          </cell>
          <cell r="CD132">
            <v>288860</v>
          </cell>
          <cell r="CE132">
            <v>0</v>
          </cell>
          <cell r="CF132">
            <v>250000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</row>
        <row r="133">
          <cell r="A133" t="str">
            <v>4302030101.101</v>
          </cell>
          <cell r="B133" t="str">
            <v>รายได้จากการรับบริจาค-เงินสดและรายการเทียบเท่าเงินสด</v>
          </cell>
          <cell r="C133">
            <v>376864</v>
          </cell>
          <cell r="D133">
            <v>0</v>
          </cell>
          <cell r="E133">
            <v>25713.32</v>
          </cell>
          <cell r="F133">
            <v>246900</v>
          </cell>
          <cell r="G133">
            <v>0</v>
          </cell>
          <cell r="H133">
            <v>431726.86</v>
          </cell>
          <cell r="I133">
            <v>31764</v>
          </cell>
          <cell r="J133">
            <v>654372.34</v>
          </cell>
          <cell r="K133">
            <v>38154.35</v>
          </cell>
          <cell r="L133">
            <v>8000</v>
          </cell>
          <cell r="M133">
            <v>49800</v>
          </cell>
          <cell r="N133">
            <v>2669</v>
          </cell>
          <cell r="O133">
            <v>303506</v>
          </cell>
          <cell r="P133">
            <v>6505</v>
          </cell>
          <cell r="Q133">
            <v>0</v>
          </cell>
          <cell r="R133">
            <v>20190</v>
          </cell>
          <cell r="S133">
            <v>12220</v>
          </cell>
          <cell r="T133">
            <v>1000</v>
          </cell>
          <cell r="U133">
            <v>45876</v>
          </cell>
          <cell r="V133">
            <v>96278.65</v>
          </cell>
          <cell r="W133">
            <v>2458520.59</v>
          </cell>
          <cell r="X133">
            <v>3640.6</v>
          </cell>
          <cell r="Y133">
            <v>104660</v>
          </cell>
          <cell r="Z133">
            <v>94142.01</v>
          </cell>
          <cell r="AA133">
            <v>85280</v>
          </cell>
          <cell r="AB133">
            <v>13200</v>
          </cell>
          <cell r="AC133">
            <v>18850</v>
          </cell>
          <cell r="AD133">
            <v>346222</v>
          </cell>
          <cell r="AE133">
            <v>44685</v>
          </cell>
          <cell r="AF133">
            <v>1500</v>
          </cell>
          <cell r="AG133">
            <v>4500</v>
          </cell>
          <cell r="AH133">
            <v>0</v>
          </cell>
          <cell r="AI133">
            <v>3831.98</v>
          </cell>
          <cell r="AJ133">
            <v>979333.5</v>
          </cell>
          <cell r="AK133">
            <v>8287518.5700000003</v>
          </cell>
          <cell r="AL133">
            <v>0</v>
          </cell>
          <cell r="AM133">
            <v>75406</v>
          </cell>
          <cell r="AN133">
            <v>1603830.53</v>
          </cell>
          <cell r="AO133">
            <v>1500</v>
          </cell>
          <cell r="AP133">
            <v>0</v>
          </cell>
          <cell r="AQ133">
            <v>0</v>
          </cell>
          <cell r="AR133">
            <v>4846603.25</v>
          </cell>
          <cell r="AS133">
            <v>0</v>
          </cell>
          <cell r="AT133">
            <v>0</v>
          </cell>
          <cell r="AU133">
            <v>15194</v>
          </cell>
          <cell r="AV133">
            <v>10000</v>
          </cell>
          <cell r="AW133">
            <v>8429</v>
          </cell>
          <cell r="AX133">
            <v>441659.5</v>
          </cell>
          <cell r="AY133">
            <v>30100</v>
          </cell>
          <cell r="AZ133">
            <v>0</v>
          </cell>
          <cell r="BA133">
            <v>0</v>
          </cell>
          <cell r="BB133">
            <v>169279</v>
          </cell>
          <cell r="BC133">
            <v>5187163.9400000004</v>
          </cell>
          <cell r="BD133">
            <v>11011</v>
          </cell>
          <cell r="BE133">
            <v>229837</v>
          </cell>
          <cell r="BF133">
            <v>3000</v>
          </cell>
          <cell r="BG133">
            <v>97362</v>
          </cell>
          <cell r="BH133">
            <v>26986</v>
          </cell>
          <cell r="BI133">
            <v>0</v>
          </cell>
          <cell r="BJ133">
            <v>8000</v>
          </cell>
          <cell r="BK133">
            <v>0</v>
          </cell>
          <cell r="BL133">
            <v>0</v>
          </cell>
          <cell r="BM133">
            <v>80000</v>
          </cell>
          <cell r="BN133">
            <v>42623</v>
          </cell>
          <cell r="BO133">
            <v>10000</v>
          </cell>
          <cell r="BP133">
            <v>0</v>
          </cell>
          <cell r="BQ133">
            <v>0</v>
          </cell>
          <cell r="BR133">
            <v>8831702.5199999996</v>
          </cell>
          <cell r="BS133">
            <v>4500</v>
          </cell>
          <cell r="BT133">
            <v>179700</v>
          </cell>
          <cell r="BU133">
            <v>0</v>
          </cell>
          <cell r="BV133">
            <v>0</v>
          </cell>
          <cell r="BW133">
            <v>152982.76999999999</v>
          </cell>
          <cell r="BX133">
            <v>3015000</v>
          </cell>
          <cell r="BY133">
            <v>0</v>
          </cell>
          <cell r="BZ133">
            <v>4225</v>
          </cell>
          <cell r="CA133">
            <v>3040</v>
          </cell>
          <cell r="CB133">
            <v>10</v>
          </cell>
          <cell r="CC133">
            <v>5000</v>
          </cell>
          <cell r="CD133">
            <v>20000</v>
          </cell>
          <cell r="CE133">
            <v>697510</v>
          </cell>
          <cell r="CF133">
            <v>0</v>
          </cell>
          <cell r="CG133">
            <v>200000</v>
          </cell>
          <cell r="CH133">
            <v>0</v>
          </cell>
          <cell r="CI133">
            <v>0</v>
          </cell>
          <cell r="CJ133">
            <v>5000</v>
          </cell>
          <cell r="CK133">
            <v>0</v>
          </cell>
          <cell r="CL133">
            <v>214720.12</v>
          </cell>
        </row>
        <row r="134">
          <cell r="A134" t="str">
            <v>4302030101.102</v>
          </cell>
          <cell r="B134" t="str">
            <v>รายได้จากการรับบริจาค-สินทรัพย์อื่น</v>
          </cell>
          <cell r="C134">
            <v>0</v>
          </cell>
          <cell r="D134">
            <v>0</v>
          </cell>
          <cell r="E134">
            <v>31961.41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233395.92</v>
          </cell>
          <cell r="N134">
            <v>0</v>
          </cell>
          <cell r="O134">
            <v>11493999.91</v>
          </cell>
          <cell r="P134">
            <v>37333.35</v>
          </cell>
          <cell r="Q134">
            <v>186775.81</v>
          </cell>
          <cell r="R134">
            <v>0</v>
          </cell>
          <cell r="S134">
            <v>11990</v>
          </cell>
          <cell r="T134">
            <v>30842</v>
          </cell>
          <cell r="U134">
            <v>0</v>
          </cell>
          <cell r="V134">
            <v>0</v>
          </cell>
          <cell r="W134">
            <v>6766445.9400000004</v>
          </cell>
          <cell r="X134">
            <v>0</v>
          </cell>
          <cell r="Y134">
            <v>0</v>
          </cell>
          <cell r="Z134">
            <v>0</v>
          </cell>
          <cell r="AA134">
            <v>635888.34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3452767.73</v>
          </cell>
          <cell r="AI134">
            <v>0</v>
          </cell>
          <cell r="AJ134">
            <v>0</v>
          </cell>
          <cell r="AK134">
            <v>12410156.880000001</v>
          </cell>
          <cell r="AL134">
            <v>0</v>
          </cell>
          <cell r="AM134">
            <v>293300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41645</v>
          </cell>
          <cell r="AU134">
            <v>0</v>
          </cell>
          <cell r="AV134">
            <v>0</v>
          </cell>
          <cell r="AW134">
            <v>290272.5</v>
          </cell>
          <cell r="AX134">
            <v>225680</v>
          </cell>
          <cell r="AY134">
            <v>0</v>
          </cell>
          <cell r="AZ134">
            <v>0</v>
          </cell>
          <cell r="BA134">
            <v>664684.99</v>
          </cell>
          <cell r="BB134">
            <v>9817042.4900000002</v>
          </cell>
          <cell r="BC134">
            <v>17382293.41</v>
          </cell>
          <cell r="BD134">
            <v>207956.31</v>
          </cell>
          <cell r="BE134">
            <v>0</v>
          </cell>
          <cell r="BF134">
            <v>0</v>
          </cell>
          <cell r="BG134">
            <v>3202664.96</v>
          </cell>
          <cell r="BH134">
            <v>0</v>
          </cell>
          <cell r="BI134">
            <v>181124.73</v>
          </cell>
          <cell r="BJ134">
            <v>7790.86</v>
          </cell>
          <cell r="BK134">
            <v>15640.24</v>
          </cell>
          <cell r="BL134">
            <v>467372.79</v>
          </cell>
          <cell r="BM134">
            <v>126527.33</v>
          </cell>
          <cell r="BN134">
            <v>1844908.98</v>
          </cell>
          <cell r="BO134">
            <v>0</v>
          </cell>
          <cell r="BP134">
            <v>0</v>
          </cell>
          <cell r="BQ134">
            <v>0</v>
          </cell>
          <cell r="BR134">
            <v>2890000</v>
          </cell>
          <cell r="BS134">
            <v>47600</v>
          </cell>
          <cell r="BT134">
            <v>0</v>
          </cell>
          <cell r="BU134">
            <v>2886491.49</v>
          </cell>
          <cell r="BV134">
            <v>0</v>
          </cell>
          <cell r="BW134">
            <v>9600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351066.72</v>
          </cell>
          <cell r="CC134">
            <v>0</v>
          </cell>
          <cell r="CD134">
            <v>0</v>
          </cell>
          <cell r="CE134">
            <v>913397.29</v>
          </cell>
          <cell r="CF134">
            <v>0</v>
          </cell>
          <cell r="CG134">
            <v>0</v>
          </cell>
          <cell r="CH134">
            <v>457142.88</v>
          </cell>
          <cell r="CI134">
            <v>0</v>
          </cell>
          <cell r="CJ134">
            <v>0</v>
          </cell>
          <cell r="CK134">
            <v>927760.01</v>
          </cell>
          <cell r="CL134">
            <v>4583.71</v>
          </cell>
        </row>
        <row r="135">
          <cell r="A135" t="str">
            <v>4302040101.101</v>
          </cell>
          <cell r="B135" t="str">
            <v>พักรับเงินงบอุดหนุน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</row>
        <row r="136">
          <cell r="A136" t="str">
            <v>4303010101.101</v>
          </cell>
          <cell r="B136" t="str">
            <v>รายได้ดอกเบี้ยจากสถาบันการเงิน</v>
          </cell>
          <cell r="C136">
            <v>1109709.8500000001</v>
          </cell>
          <cell r="D136">
            <v>5113.9799999999996</v>
          </cell>
          <cell r="E136">
            <v>93885.47</v>
          </cell>
          <cell r="F136">
            <v>0</v>
          </cell>
          <cell r="G136">
            <v>73261.59</v>
          </cell>
          <cell r="H136">
            <v>38276.9</v>
          </cell>
          <cell r="I136">
            <v>233980.24</v>
          </cell>
          <cell r="J136">
            <v>182869.8</v>
          </cell>
          <cell r="K136">
            <v>82846.66</v>
          </cell>
          <cell r="L136">
            <v>91209.33</v>
          </cell>
          <cell r="M136">
            <v>80542.23</v>
          </cell>
          <cell r="N136">
            <v>12096.69</v>
          </cell>
          <cell r="O136">
            <v>306860.84000000003</v>
          </cell>
          <cell r="P136">
            <v>196687.22</v>
          </cell>
          <cell r="Q136">
            <v>207013.49</v>
          </cell>
          <cell r="R136">
            <v>230437.53</v>
          </cell>
          <cell r="S136">
            <v>30536.1</v>
          </cell>
          <cell r="T136">
            <v>123473.85</v>
          </cell>
          <cell r="U136">
            <v>86574.56</v>
          </cell>
          <cell r="V136">
            <v>49784.47</v>
          </cell>
          <cell r="W136">
            <v>0</v>
          </cell>
          <cell r="X136">
            <v>59592.76</v>
          </cell>
          <cell r="Y136">
            <v>220625.66</v>
          </cell>
          <cell r="Z136">
            <v>118126.3</v>
          </cell>
          <cell r="AA136">
            <v>28591.67</v>
          </cell>
          <cell r="AB136">
            <v>50625.23</v>
          </cell>
          <cell r="AC136">
            <v>2690.1</v>
          </cell>
          <cell r="AD136">
            <v>182021.29</v>
          </cell>
          <cell r="AE136">
            <v>47201.69</v>
          </cell>
          <cell r="AF136">
            <v>39021.67</v>
          </cell>
          <cell r="AG136">
            <v>125114.31</v>
          </cell>
          <cell r="AH136">
            <v>96599.33</v>
          </cell>
          <cell r="AI136">
            <v>220708.92</v>
          </cell>
          <cell r="AJ136">
            <v>0</v>
          </cell>
          <cell r="AK136">
            <v>934014.84</v>
          </cell>
          <cell r="AL136">
            <v>103422.68</v>
          </cell>
          <cell r="AM136">
            <v>122377.42</v>
          </cell>
          <cell r="AN136">
            <v>114936.31</v>
          </cell>
          <cell r="AO136">
            <v>72268.240000000005</v>
          </cell>
          <cell r="AP136">
            <v>85662.92</v>
          </cell>
          <cell r="AQ136">
            <v>32341.360000000001</v>
          </cell>
          <cell r="AR136">
            <v>230805.76000000001</v>
          </cell>
          <cell r="AS136">
            <v>112560.66</v>
          </cell>
          <cell r="AT136">
            <v>45199.72</v>
          </cell>
          <cell r="AU136">
            <v>49486.41</v>
          </cell>
          <cell r="AV136">
            <v>94082.3</v>
          </cell>
          <cell r="AW136">
            <v>60010.68</v>
          </cell>
          <cell r="AX136">
            <v>49603.89</v>
          </cell>
          <cell r="AY136">
            <v>91138.05</v>
          </cell>
          <cell r="AZ136">
            <v>93585.08</v>
          </cell>
          <cell r="BA136">
            <v>392738.9</v>
          </cell>
          <cell r="BB136">
            <v>62839.9</v>
          </cell>
          <cell r="BC136">
            <v>1182122.02</v>
          </cell>
          <cell r="BD136">
            <v>169635.71</v>
          </cell>
          <cell r="BE136">
            <v>46502.78</v>
          </cell>
          <cell r="BF136">
            <v>7361.26</v>
          </cell>
          <cell r="BG136">
            <v>106200.61</v>
          </cell>
          <cell r="BH136">
            <v>37442.65</v>
          </cell>
          <cell r="BI136">
            <v>11100.02</v>
          </cell>
          <cell r="BJ136">
            <v>133306.62</v>
          </cell>
          <cell r="BK136">
            <v>137795.9</v>
          </cell>
          <cell r="BL136">
            <v>501538.06</v>
          </cell>
          <cell r="BM136">
            <v>159405.51999999999</v>
          </cell>
          <cell r="BN136">
            <v>116048.15</v>
          </cell>
          <cell r="BO136">
            <v>103389.37</v>
          </cell>
          <cell r="BP136">
            <v>126959.54</v>
          </cell>
          <cell r="BQ136">
            <v>94623.64</v>
          </cell>
          <cell r="BR136">
            <v>4667784.84</v>
          </cell>
          <cell r="BS136">
            <v>142263.39000000001</v>
          </cell>
          <cell r="BT136">
            <v>4571.54</v>
          </cell>
          <cell r="BU136">
            <v>155915.92000000001</v>
          </cell>
          <cell r="BV136">
            <v>17977.59</v>
          </cell>
          <cell r="BW136">
            <v>0</v>
          </cell>
          <cell r="BX136">
            <v>0</v>
          </cell>
          <cell r="BY136">
            <v>48742.28</v>
          </cell>
          <cell r="BZ136">
            <v>78367.98</v>
          </cell>
          <cell r="CA136">
            <v>77666.259999999995</v>
          </cell>
          <cell r="CB136">
            <v>77283.929999999993</v>
          </cell>
          <cell r="CC136">
            <v>242656.47</v>
          </cell>
          <cell r="CD136">
            <v>186445.23</v>
          </cell>
          <cell r="CE136">
            <v>221184.47</v>
          </cell>
          <cell r="CF136">
            <v>98251.01</v>
          </cell>
          <cell r="CG136">
            <v>117236.35</v>
          </cell>
          <cell r="CH136">
            <v>2551.17</v>
          </cell>
          <cell r="CI136">
            <v>31808.57</v>
          </cell>
          <cell r="CJ136">
            <v>183609.57</v>
          </cell>
          <cell r="CK136">
            <v>66748.55</v>
          </cell>
          <cell r="CL136">
            <v>81593.570000000007</v>
          </cell>
        </row>
        <row r="137">
          <cell r="A137" t="str">
            <v>4306010104.101</v>
          </cell>
          <cell r="B137" t="str">
            <v>รายรับจากการขายอาคารและสิ่งปลูกสร้าง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7411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</row>
        <row r="138">
          <cell r="A138" t="str">
            <v>4306010110.101</v>
          </cell>
          <cell r="B138" t="str">
            <v>รายรับจากการขายครุภัณฑ์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12312.07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3440</v>
          </cell>
          <cell r="X138">
            <v>0</v>
          </cell>
          <cell r="Y138">
            <v>2850</v>
          </cell>
          <cell r="Z138">
            <v>3000</v>
          </cell>
          <cell r="AA138">
            <v>1500</v>
          </cell>
          <cell r="AB138">
            <v>0</v>
          </cell>
          <cell r="AC138">
            <v>4600</v>
          </cell>
          <cell r="AD138">
            <v>1600</v>
          </cell>
          <cell r="AE138">
            <v>0</v>
          </cell>
          <cell r="AF138">
            <v>5295</v>
          </cell>
          <cell r="AG138">
            <v>4500</v>
          </cell>
          <cell r="AH138">
            <v>2270</v>
          </cell>
          <cell r="AI138">
            <v>0</v>
          </cell>
          <cell r="AJ138">
            <v>850</v>
          </cell>
          <cell r="AK138">
            <v>60000</v>
          </cell>
          <cell r="AL138">
            <v>0</v>
          </cell>
          <cell r="AM138">
            <v>4250</v>
          </cell>
          <cell r="AN138">
            <v>0</v>
          </cell>
          <cell r="AO138">
            <v>0</v>
          </cell>
          <cell r="AP138">
            <v>0</v>
          </cell>
          <cell r="AQ138">
            <v>7500</v>
          </cell>
          <cell r="AR138">
            <v>3800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3100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2500</v>
          </cell>
          <cell r="BQ138">
            <v>0</v>
          </cell>
          <cell r="BR138">
            <v>271000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</row>
        <row r="139">
          <cell r="A139" t="str">
            <v>4306010110.102</v>
          </cell>
          <cell r="B139" t="str">
            <v>รายรับจากการขายวัสดุที่ใช้แล้ว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400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74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</row>
        <row r="140">
          <cell r="A140" t="str">
            <v>4307010103.201</v>
          </cell>
          <cell r="B140" t="str">
            <v>บัญชีรายได้ระหว่างหน่วยงาน - หน่วยงานรับเงินงบบุคลากรจากรัฐบาล</v>
          </cell>
          <cell r="C140">
            <v>224651083.77000001</v>
          </cell>
          <cell r="D140">
            <v>27733601.329999998</v>
          </cell>
          <cell r="E140">
            <v>34325245.880000003</v>
          </cell>
          <cell r="F140">
            <v>37075173.759999998</v>
          </cell>
          <cell r="G140">
            <v>17152467.41</v>
          </cell>
          <cell r="H140">
            <v>39188206.210000001</v>
          </cell>
          <cell r="I140">
            <v>42338292.689999998</v>
          </cell>
          <cell r="J140">
            <v>43807131.869999997</v>
          </cell>
          <cell r="K140">
            <v>30199332.09</v>
          </cell>
          <cell r="L140">
            <v>24716880.219999999</v>
          </cell>
          <cell r="M140">
            <v>72795451.980000004</v>
          </cell>
          <cell r="N140">
            <v>303836</v>
          </cell>
          <cell r="O140">
            <v>86825943.629999995</v>
          </cell>
          <cell r="P140">
            <v>24359542.050000001</v>
          </cell>
          <cell r="Q140">
            <v>27751852.559999999</v>
          </cell>
          <cell r="R140">
            <v>40971421.530000001</v>
          </cell>
          <cell r="S140">
            <v>29087910.789999999</v>
          </cell>
          <cell r="T140">
            <v>21575925.890000001</v>
          </cell>
          <cell r="U140">
            <v>26260280.289999999</v>
          </cell>
          <cell r="V140">
            <v>13335490.93</v>
          </cell>
          <cell r="W140">
            <v>259237111.28</v>
          </cell>
          <cell r="X140">
            <v>24378953.699999999</v>
          </cell>
          <cell r="Y140">
            <v>37602545.549999997</v>
          </cell>
          <cell r="Z140">
            <v>25375226.440000001</v>
          </cell>
          <cell r="AA140">
            <v>13762993.220000001</v>
          </cell>
          <cell r="AB140">
            <v>24375914.41</v>
          </cell>
          <cell r="AC140">
            <v>25217321.710000001</v>
          </cell>
          <cell r="AD140">
            <v>70980610.599999994</v>
          </cell>
          <cell r="AE140">
            <v>28692257.030000001</v>
          </cell>
          <cell r="AF140">
            <v>24009125</v>
          </cell>
          <cell r="AG140">
            <v>22971584.640000001</v>
          </cell>
          <cell r="AH140">
            <v>45053128.350000001</v>
          </cell>
          <cell r="AI140">
            <v>23711231.109999999</v>
          </cell>
          <cell r="AJ140">
            <v>9959346.9199999999</v>
          </cell>
          <cell r="AK140">
            <v>359152624.25999999</v>
          </cell>
          <cell r="AL140">
            <v>25917705.149999999</v>
          </cell>
          <cell r="AM140">
            <v>20920251.260000002</v>
          </cell>
          <cell r="AN140">
            <v>54694311.490000002</v>
          </cell>
          <cell r="AO140">
            <v>50457540.259999998</v>
          </cell>
          <cell r="AP140">
            <v>31766491.43</v>
          </cell>
          <cell r="AQ140">
            <v>14261530</v>
          </cell>
          <cell r="AR140">
            <v>56608457.18</v>
          </cell>
          <cell r="AS140">
            <v>24894614.440000001</v>
          </cell>
          <cell r="AT140">
            <v>31945448.23</v>
          </cell>
          <cell r="AU140">
            <v>48928137.799999997</v>
          </cell>
          <cell r="AV140">
            <v>24515620.190000001</v>
          </cell>
          <cell r="AW140">
            <v>18674240.780000001</v>
          </cell>
          <cell r="AX140">
            <v>34661115.939999998</v>
          </cell>
          <cell r="AY140">
            <v>20878461.649999999</v>
          </cell>
          <cell r="AZ140">
            <v>17969358.059999999</v>
          </cell>
          <cell r="BA140">
            <v>94280445.409999996</v>
          </cell>
          <cell r="BB140">
            <v>18634742.899999999</v>
          </cell>
          <cell r="BC140">
            <v>251782260.81999999</v>
          </cell>
          <cell r="BD140">
            <v>60595493.979999997</v>
          </cell>
          <cell r="BE140">
            <v>28077142.899999999</v>
          </cell>
          <cell r="BF140">
            <v>18692573.41</v>
          </cell>
          <cell r="BG140">
            <v>105014091.43000001</v>
          </cell>
          <cell r="BH140">
            <v>16463374.199999999</v>
          </cell>
          <cell r="BI140">
            <v>3954340.07</v>
          </cell>
          <cell r="BJ140">
            <v>8546241.2699999996</v>
          </cell>
          <cell r="BK140">
            <v>6146886.7599999998</v>
          </cell>
          <cell r="BL140">
            <v>145972020.81</v>
          </cell>
          <cell r="BM140">
            <v>45542800.049999997</v>
          </cell>
          <cell r="BN140">
            <v>29570008.350000001</v>
          </cell>
          <cell r="BO140">
            <v>50252477.409999996</v>
          </cell>
          <cell r="BP140">
            <v>31317882.460000001</v>
          </cell>
          <cell r="BQ140">
            <v>16029980.85</v>
          </cell>
          <cell r="BR140">
            <v>596519374.79999995</v>
          </cell>
          <cell r="BS140">
            <v>39306697.740000002</v>
          </cell>
          <cell r="BT140">
            <v>36642297.780000001</v>
          </cell>
          <cell r="BU140">
            <v>88186735.439999998</v>
          </cell>
          <cell r="BV140">
            <v>8923517.2599999998</v>
          </cell>
          <cell r="BW140">
            <v>28143631.949999999</v>
          </cell>
          <cell r="BX140">
            <v>65883103.920000002</v>
          </cell>
          <cell r="BY140">
            <v>25937728.190000001</v>
          </cell>
          <cell r="BZ140">
            <v>19327900.23</v>
          </cell>
          <cell r="CA140">
            <v>24363496.989999998</v>
          </cell>
          <cell r="CB140">
            <v>33685432.259999998</v>
          </cell>
          <cell r="CC140">
            <v>58942501.130000003</v>
          </cell>
          <cell r="CD140">
            <v>35795372.869999997</v>
          </cell>
          <cell r="CE140">
            <v>51523571.289999999</v>
          </cell>
          <cell r="CF140">
            <v>22364792.23</v>
          </cell>
          <cell r="CG140">
            <v>24515619.16</v>
          </cell>
          <cell r="CH140">
            <v>14887879.43</v>
          </cell>
          <cell r="CI140">
            <v>18879295.420000002</v>
          </cell>
          <cell r="CJ140">
            <v>55714311.090000004</v>
          </cell>
          <cell r="CK140">
            <v>5073112.9400000004</v>
          </cell>
          <cell r="CL140">
            <v>6754880.2400000002</v>
          </cell>
        </row>
        <row r="141">
          <cell r="A141" t="str">
            <v>4307010104.101</v>
          </cell>
          <cell r="B141" t="str">
            <v>บัญชีรายได้ระหว่างหน่วยงาน - หน่วยงานรับเงินงบลงทุนจากรัฐบาล</v>
          </cell>
          <cell r="C141">
            <v>32186862.210000001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45435338.700000003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63092960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59351127.530000001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8161820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40009000</v>
          </cell>
          <cell r="BB141">
            <v>0</v>
          </cell>
          <cell r="BC141">
            <v>53072000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2565000</v>
          </cell>
          <cell r="BI141">
            <v>0</v>
          </cell>
          <cell r="BJ141">
            <v>0</v>
          </cell>
          <cell r="BK141">
            <v>0</v>
          </cell>
          <cell r="BL141">
            <v>13039880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17698500</v>
          </cell>
          <cell r="BS141">
            <v>0</v>
          </cell>
          <cell r="BT141">
            <v>0</v>
          </cell>
          <cell r="BU141">
            <v>0</v>
          </cell>
          <cell r="BV141">
            <v>4904640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2790400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</row>
        <row r="142">
          <cell r="A142" t="str">
            <v>4307010105.101</v>
          </cell>
          <cell r="B142" t="str">
            <v>บัญชีรายได้ระหว่างหน่วยงาน - หน่วยงานรับเงินงบดำเนินงานจากรัฐบาล</v>
          </cell>
          <cell r="C142">
            <v>12707512.970000001</v>
          </cell>
          <cell r="D142">
            <v>203390</v>
          </cell>
          <cell r="E142">
            <v>1280642.43</v>
          </cell>
          <cell r="F142">
            <v>0</v>
          </cell>
          <cell r="G142">
            <v>57583</v>
          </cell>
          <cell r="H142">
            <v>4500</v>
          </cell>
          <cell r="I142">
            <v>72906.8</v>
          </cell>
          <cell r="J142">
            <v>19418.400000000001</v>
          </cell>
          <cell r="K142">
            <v>0</v>
          </cell>
          <cell r="L142">
            <v>0</v>
          </cell>
          <cell r="M142">
            <v>45000</v>
          </cell>
          <cell r="N142">
            <v>0</v>
          </cell>
          <cell r="O142">
            <v>12793942.640000001</v>
          </cell>
          <cell r="P142">
            <v>357.6</v>
          </cell>
          <cell r="Q142">
            <v>38374.879999999997</v>
          </cell>
          <cell r="R142">
            <v>7560400</v>
          </cell>
          <cell r="S142">
            <v>15750</v>
          </cell>
          <cell r="T142">
            <v>4500</v>
          </cell>
          <cell r="U142">
            <v>0</v>
          </cell>
          <cell r="V142">
            <v>0</v>
          </cell>
          <cell r="W142">
            <v>18461036</v>
          </cell>
          <cell r="X142">
            <v>34083.279999999999</v>
          </cell>
          <cell r="Y142">
            <v>639729.93999999994</v>
          </cell>
          <cell r="Z142">
            <v>32826.080000000002</v>
          </cell>
          <cell r="AA142">
            <v>83595.539999999994</v>
          </cell>
          <cell r="AB142">
            <v>35986.44</v>
          </cell>
          <cell r="AC142">
            <v>703000.36</v>
          </cell>
          <cell r="AD142">
            <v>94121.14</v>
          </cell>
          <cell r="AE142">
            <v>256365.06</v>
          </cell>
          <cell r="AF142">
            <v>338282.89</v>
          </cell>
          <cell r="AG142">
            <v>1775022</v>
          </cell>
          <cell r="AH142">
            <v>65709.16</v>
          </cell>
          <cell r="AI142">
            <v>46687.32</v>
          </cell>
          <cell r="AJ142">
            <v>3614.02</v>
          </cell>
          <cell r="AK142">
            <v>30084302.059999999</v>
          </cell>
          <cell r="AL142">
            <v>51425.74</v>
          </cell>
          <cell r="AM142">
            <v>35790.78</v>
          </cell>
          <cell r="AN142">
            <v>117465.52</v>
          </cell>
          <cell r="AO142">
            <v>0</v>
          </cell>
          <cell r="AP142">
            <v>106024.48</v>
          </cell>
          <cell r="AQ142">
            <v>0</v>
          </cell>
          <cell r="AR142">
            <v>154362.20000000001</v>
          </cell>
          <cell r="AS142">
            <v>33685.919999999998</v>
          </cell>
          <cell r="AT142">
            <v>60042.76</v>
          </cell>
          <cell r="AU142">
            <v>67730.86</v>
          </cell>
          <cell r="AV142">
            <v>111303.96</v>
          </cell>
          <cell r="AW142">
            <v>14091.08</v>
          </cell>
          <cell r="AX142">
            <v>93005.05</v>
          </cell>
          <cell r="AY142">
            <v>3000</v>
          </cell>
          <cell r="AZ142">
            <v>21470.76</v>
          </cell>
          <cell r="BA142">
            <v>2522244.91</v>
          </cell>
          <cell r="BB142">
            <v>10234.36</v>
          </cell>
          <cell r="BC142">
            <v>19530405.649999999</v>
          </cell>
          <cell r="BD142">
            <v>289382.59000000003</v>
          </cell>
          <cell r="BE142">
            <v>6564.6</v>
          </cell>
          <cell r="BF142">
            <v>0</v>
          </cell>
          <cell r="BG142">
            <v>25068.6</v>
          </cell>
          <cell r="BH142">
            <v>2700</v>
          </cell>
          <cell r="BI142">
            <v>0</v>
          </cell>
          <cell r="BJ142">
            <v>2053.06</v>
          </cell>
          <cell r="BK142">
            <v>0</v>
          </cell>
          <cell r="BL142">
            <v>14773251.550000001</v>
          </cell>
          <cell r="BM142">
            <v>37017.32</v>
          </cell>
          <cell r="BN142">
            <v>8948.08</v>
          </cell>
          <cell r="BO142">
            <v>43158.87</v>
          </cell>
          <cell r="BP142">
            <v>24002.400000000001</v>
          </cell>
          <cell r="BQ142">
            <v>4624.3</v>
          </cell>
          <cell r="BR142">
            <v>52186101.590000004</v>
          </cell>
          <cell r="BS142">
            <v>0</v>
          </cell>
          <cell r="BT142">
            <v>0</v>
          </cell>
          <cell r="BU142">
            <v>1415.76</v>
          </cell>
          <cell r="BV142">
            <v>0</v>
          </cell>
          <cell r="BW142">
            <v>306.36</v>
          </cell>
          <cell r="BX142">
            <v>303.42</v>
          </cell>
          <cell r="BY142">
            <v>958.32</v>
          </cell>
          <cell r="BZ142">
            <v>0</v>
          </cell>
          <cell r="CA142">
            <v>919.08</v>
          </cell>
          <cell r="CB142">
            <v>914.28</v>
          </cell>
          <cell r="CC142">
            <v>306.36</v>
          </cell>
          <cell r="CD142">
            <v>4858.62</v>
          </cell>
          <cell r="CE142">
            <v>7203.96</v>
          </cell>
          <cell r="CF142">
            <v>1836236</v>
          </cell>
          <cell r="CG142">
            <v>18350.560000000001</v>
          </cell>
          <cell r="CH142">
            <v>0</v>
          </cell>
          <cell r="CI142">
            <v>0</v>
          </cell>
          <cell r="CJ142">
            <v>837872.8</v>
          </cell>
          <cell r="CK142">
            <v>4242.63</v>
          </cell>
          <cell r="CL142">
            <v>306.36</v>
          </cell>
        </row>
        <row r="143">
          <cell r="A143" t="str">
            <v>4307010106.101</v>
          </cell>
          <cell r="B143" t="str">
            <v>บัญชีรายได้ระหว่างหน่วยงาน - หน่วยงานรับเงินงบอุดหนุนจากรัฐบาล</v>
          </cell>
          <cell r="C143">
            <v>150000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1422.93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170000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941070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40000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476000</v>
          </cell>
          <cell r="BI143">
            <v>0</v>
          </cell>
          <cell r="BJ143">
            <v>0</v>
          </cell>
          <cell r="BK143">
            <v>0</v>
          </cell>
          <cell r="BL143">
            <v>560000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1083760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</row>
        <row r="144">
          <cell r="A144" t="str">
            <v>4307010107.101</v>
          </cell>
          <cell r="B144" t="str">
            <v>บัญชีรายได้ระหว่างหน่วยงาน - หน่วยงานรับเงินงบรายจ่ายอื่นจากรัฐบาล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</row>
        <row r="145">
          <cell r="A145" t="str">
            <v>4307010108.101</v>
          </cell>
          <cell r="B145" t="str">
            <v>บัญชีรายได้ระหว่างหน่วยงาน - หน่วยงานรับเงินงบกลางจากรัฐบาล</v>
          </cell>
          <cell r="C145">
            <v>19821066.77</v>
          </cell>
          <cell r="D145">
            <v>2312733.7999999998</v>
          </cell>
          <cell r="E145">
            <v>0</v>
          </cell>
          <cell r="F145">
            <v>1515957.07</v>
          </cell>
          <cell r="G145">
            <v>651501.48</v>
          </cell>
          <cell r="H145">
            <v>1479882.31</v>
          </cell>
          <cell r="I145">
            <v>1797132.19</v>
          </cell>
          <cell r="J145">
            <v>1744919.83</v>
          </cell>
          <cell r="K145">
            <v>1156123.3600000001</v>
          </cell>
          <cell r="L145">
            <v>1005980.22</v>
          </cell>
          <cell r="M145">
            <v>2839878.31</v>
          </cell>
          <cell r="N145">
            <v>0</v>
          </cell>
          <cell r="O145">
            <v>3707693.55</v>
          </cell>
          <cell r="P145">
            <v>934650.35</v>
          </cell>
          <cell r="Q145">
            <v>1049329.3700000001</v>
          </cell>
          <cell r="R145">
            <v>8133829.04</v>
          </cell>
          <cell r="S145">
            <v>1106885.6299999999</v>
          </cell>
          <cell r="T145">
            <v>796616.08</v>
          </cell>
          <cell r="U145">
            <v>912464.23</v>
          </cell>
          <cell r="V145">
            <v>500557.02</v>
          </cell>
          <cell r="W145">
            <v>11390155.57</v>
          </cell>
          <cell r="X145">
            <v>857170.08</v>
          </cell>
          <cell r="Y145">
            <v>1160429.29</v>
          </cell>
          <cell r="Z145">
            <v>1014843.76</v>
          </cell>
          <cell r="AA145">
            <v>446357.63</v>
          </cell>
          <cell r="AB145">
            <v>700327.58</v>
          </cell>
          <cell r="AC145">
            <v>674951.61</v>
          </cell>
          <cell r="AD145">
            <v>2422496</v>
          </cell>
          <cell r="AE145">
            <v>823941.47</v>
          </cell>
          <cell r="AF145">
            <v>929932.67</v>
          </cell>
          <cell r="AG145">
            <v>1019258.58</v>
          </cell>
          <cell r="AH145">
            <v>1492505.26</v>
          </cell>
          <cell r="AI145">
            <v>735036.9</v>
          </cell>
          <cell r="AJ145">
            <v>333136.11</v>
          </cell>
          <cell r="AK145">
            <v>16419620.710000001</v>
          </cell>
          <cell r="AL145">
            <v>1051381.6000000001</v>
          </cell>
          <cell r="AM145">
            <v>834846.59</v>
          </cell>
          <cell r="AN145">
            <v>2001132.35</v>
          </cell>
          <cell r="AO145">
            <v>1671671.23</v>
          </cell>
          <cell r="AP145">
            <v>1214507.52</v>
          </cell>
          <cell r="AQ145">
            <v>401684.1</v>
          </cell>
          <cell r="AR145">
            <v>2435486.2200000002</v>
          </cell>
          <cell r="AS145">
            <v>1251291.6100000001</v>
          </cell>
          <cell r="AT145">
            <v>1202314.32</v>
          </cell>
          <cell r="AU145">
            <v>2041669.51</v>
          </cell>
          <cell r="AV145">
            <v>840143.74</v>
          </cell>
          <cell r="AW145">
            <v>579787.26</v>
          </cell>
          <cell r="AX145">
            <v>1399365.55</v>
          </cell>
          <cell r="AY145">
            <v>706966.47</v>
          </cell>
          <cell r="AZ145">
            <v>829722.79</v>
          </cell>
          <cell r="BA145">
            <v>3410306.44</v>
          </cell>
          <cell r="BB145">
            <v>836175.13</v>
          </cell>
          <cell r="BC145">
            <v>13794030.33</v>
          </cell>
          <cell r="BD145">
            <v>2317368.15</v>
          </cell>
          <cell r="BE145">
            <v>897548.75</v>
          </cell>
          <cell r="BF145">
            <v>461469</v>
          </cell>
          <cell r="BG145">
            <v>4443534.9000000004</v>
          </cell>
          <cell r="BH145">
            <v>591350.74</v>
          </cell>
          <cell r="BI145">
            <v>190666.45</v>
          </cell>
          <cell r="BJ145">
            <v>404026.48</v>
          </cell>
          <cell r="BK145">
            <v>262220.96000000002</v>
          </cell>
          <cell r="BL145">
            <v>6906177.3700000001</v>
          </cell>
          <cell r="BM145">
            <v>1806926.25</v>
          </cell>
          <cell r="BN145">
            <v>1243010.22</v>
          </cell>
          <cell r="BO145">
            <v>2133511.15</v>
          </cell>
          <cell r="BP145">
            <v>1298509.6499999999</v>
          </cell>
          <cell r="BQ145">
            <v>713449.9</v>
          </cell>
          <cell r="BR145">
            <v>35577544.109999999</v>
          </cell>
          <cell r="BS145">
            <v>1567698.91</v>
          </cell>
          <cell r="BT145">
            <v>1430957.8</v>
          </cell>
          <cell r="BU145">
            <v>3590685.3</v>
          </cell>
          <cell r="BV145">
            <v>396690.36</v>
          </cell>
          <cell r="BW145">
            <v>1152005.82</v>
          </cell>
          <cell r="BX145">
            <v>2439010.9300000002</v>
          </cell>
          <cell r="BY145">
            <v>1102855.07</v>
          </cell>
          <cell r="BZ145">
            <v>770379.25</v>
          </cell>
          <cell r="CA145">
            <v>1088026.58</v>
          </cell>
          <cell r="CB145">
            <v>1491366.89</v>
          </cell>
          <cell r="CC145">
            <v>2420149.11</v>
          </cell>
          <cell r="CD145">
            <v>1550207.98</v>
          </cell>
          <cell r="CE145">
            <v>1883289.21</v>
          </cell>
          <cell r="CF145">
            <v>919592.85</v>
          </cell>
          <cell r="CG145">
            <v>782467.45</v>
          </cell>
          <cell r="CH145">
            <v>638600.49</v>
          </cell>
          <cell r="CI145">
            <v>413638.21</v>
          </cell>
          <cell r="CJ145">
            <v>2437506.73</v>
          </cell>
          <cell r="CK145">
            <v>230535.14</v>
          </cell>
          <cell r="CL145">
            <v>258410.46</v>
          </cell>
        </row>
        <row r="146">
          <cell r="A146" t="str">
            <v>4307010110.101</v>
          </cell>
          <cell r="B146" t="str">
            <v>บัญชีรายได้ระหว่างหน่วยงาน - หน่วยงานรับเงินกู้จากรัฐบาล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</row>
        <row r="147">
          <cell r="A147" t="str">
            <v>4308010101.101</v>
          </cell>
          <cell r="B147" t="str">
            <v>รายได้ระหว่างหน่วยงาน-หน่วยงานรับเงินนอกงบประมาณจากกรมบัญชีกลาง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</row>
        <row r="148">
          <cell r="A148" t="str">
            <v>4308010105.101</v>
          </cell>
          <cell r="B148" t="str">
            <v>รายได้ระหว่างหน่วยงาน-ปรับเงินฝากคลัง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5819713.6799999997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</row>
        <row r="149">
          <cell r="A149" t="str">
            <v>4308010106.101</v>
          </cell>
          <cell r="B149" t="str">
            <v>รายได้ระหว่างหน่วยงาน-หน่วยงานรับเงินจากหน่วยงานอื่น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32047</v>
          </cell>
          <cell r="BC149">
            <v>0</v>
          </cell>
          <cell r="BD149">
            <v>2400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</row>
        <row r="150">
          <cell r="A150" t="str">
            <v>4308010111.101</v>
          </cell>
          <cell r="B150" t="str">
            <v>รายได้ระหว่างหน่วยงาน - หน่วยงานรับเงินถอนคืนรายได้จากรัฐบาล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3653.3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</row>
        <row r="151">
          <cell r="A151" t="str">
            <v>4308010117.101</v>
          </cell>
          <cell r="B151" t="str">
            <v>รายได้ระหว่างหน่วยงาน -เงินทดรองราชการ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</row>
        <row r="152">
          <cell r="A152" t="str">
            <v>4308010118.101</v>
          </cell>
          <cell r="B152" t="str">
            <v>รายได้ระหว่างกัน-ภายในกรมเดียวกัน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525720.80000000005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</row>
        <row r="153">
          <cell r="A153" t="str">
            <v>4313010101.101</v>
          </cell>
          <cell r="B153" t="str">
            <v>หนี้สูญได้รับคืน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83234</v>
          </cell>
          <cell r="P153">
            <v>0</v>
          </cell>
          <cell r="Q153">
            <v>5593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5791</v>
          </cell>
          <cell r="Y153">
            <v>0</v>
          </cell>
          <cell r="Z153">
            <v>0</v>
          </cell>
          <cell r="AA153">
            <v>8687</v>
          </cell>
          <cell r="AB153">
            <v>13333</v>
          </cell>
          <cell r="AC153">
            <v>28643.06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8632.5</v>
          </cell>
          <cell r="AK153">
            <v>176811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9275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41763.31</v>
          </cell>
          <cell r="BE153">
            <v>0</v>
          </cell>
          <cell r="BF153">
            <v>0</v>
          </cell>
          <cell r="BG153">
            <v>15469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33282.300000000003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</row>
        <row r="154">
          <cell r="A154" t="str">
            <v>4313010103.101</v>
          </cell>
          <cell r="B154" t="str">
            <v>รายได้ค่าปรับ</v>
          </cell>
          <cell r="C154">
            <v>30292.2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284140.78999999998</v>
          </cell>
          <cell r="J154">
            <v>210533.76000000001</v>
          </cell>
          <cell r="K154">
            <v>0</v>
          </cell>
          <cell r="L154">
            <v>0</v>
          </cell>
          <cell r="M154">
            <v>233.26</v>
          </cell>
          <cell r="N154">
            <v>0</v>
          </cell>
          <cell r="O154">
            <v>15151.5</v>
          </cell>
          <cell r="P154">
            <v>90074</v>
          </cell>
          <cell r="Q154">
            <v>969041.89</v>
          </cell>
          <cell r="R154">
            <v>267629.8</v>
          </cell>
          <cell r="S154">
            <v>0</v>
          </cell>
          <cell r="T154">
            <v>45128.78</v>
          </cell>
          <cell r="U154">
            <v>0</v>
          </cell>
          <cell r="V154">
            <v>0</v>
          </cell>
          <cell r="W154">
            <v>507340.7</v>
          </cell>
          <cell r="X154">
            <v>3128</v>
          </cell>
          <cell r="Y154">
            <v>0</v>
          </cell>
          <cell r="Z154">
            <v>17100</v>
          </cell>
          <cell r="AA154">
            <v>0</v>
          </cell>
          <cell r="AB154">
            <v>17630</v>
          </cell>
          <cell r="AC154">
            <v>1960</v>
          </cell>
          <cell r="AD154">
            <v>255788</v>
          </cell>
          <cell r="AE154">
            <v>0</v>
          </cell>
          <cell r="AF154">
            <v>0</v>
          </cell>
          <cell r="AG154">
            <v>4180</v>
          </cell>
          <cell r="AH154">
            <v>18750</v>
          </cell>
          <cell r="AI154">
            <v>0</v>
          </cell>
          <cell r="AJ154">
            <v>35802</v>
          </cell>
          <cell r="AK154">
            <v>837338.73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92427.74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84114.01</v>
          </cell>
          <cell r="BB154">
            <v>0</v>
          </cell>
          <cell r="BC154">
            <v>155852.18</v>
          </cell>
          <cell r="BD154">
            <v>0</v>
          </cell>
          <cell r="BE154">
            <v>0</v>
          </cell>
          <cell r="BF154">
            <v>0</v>
          </cell>
          <cell r="BG154">
            <v>328992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345018.43</v>
          </cell>
          <cell r="BM154">
            <v>55658.16</v>
          </cell>
          <cell r="BN154">
            <v>47433.279999999999</v>
          </cell>
          <cell r="BO154">
            <v>83142.92</v>
          </cell>
          <cell r="BP154">
            <v>0</v>
          </cell>
          <cell r="BQ154">
            <v>2516.64</v>
          </cell>
          <cell r="BR154">
            <v>2305521.75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225750</v>
          </cell>
          <cell r="CB154">
            <v>0</v>
          </cell>
          <cell r="CC154">
            <v>0</v>
          </cell>
          <cell r="CD154">
            <v>96596.78</v>
          </cell>
          <cell r="CE154">
            <v>118125.6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</row>
        <row r="155">
          <cell r="A155" t="str">
            <v>4313010199.101</v>
          </cell>
          <cell r="B155" t="str">
            <v>รายได้ค่าวัสดุ/อุปกรณ์/น้ำยา-หน่วยงานภาครัฐ</v>
          </cell>
          <cell r="C155">
            <v>235143.54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556950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122475.06</v>
          </cell>
          <cell r="W155">
            <v>49511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128711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554795.19999999995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25906.2</v>
          </cell>
          <cell r="AS155">
            <v>0</v>
          </cell>
          <cell r="AT155">
            <v>0</v>
          </cell>
          <cell r="AU155">
            <v>3885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7237140.7699999996</v>
          </cell>
          <cell r="BE155">
            <v>0</v>
          </cell>
          <cell r="BF155">
            <v>0</v>
          </cell>
          <cell r="BG155">
            <v>2735059.98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1281068.04</v>
          </cell>
          <cell r="BM155">
            <v>32474.05</v>
          </cell>
          <cell r="BN155">
            <v>33402.620000000003</v>
          </cell>
          <cell r="BO155">
            <v>0</v>
          </cell>
          <cell r="BP155">
            <v>0</v>
          </cell>
          <cell r="BQ155">
            <v>0</v>
          </cell>
          <cell r="BR155">
            <v>589297</v>
          </cell>
          <cell r="BS155">
            <v>0</v>
          </cell>
          <cell r="BT155">
            <v>0</v>
          </cell>
          <cell r="BU155">
            <v>478703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</row>
        <row r="156">
          <cell r="A156" t="str">
            <v>4313010199.102</v>
          </cell>
          <cell r="B156" t="str">
            <v>รายได้ค่าวัสดุ/อุปกรณ์/น้ำยา-บุคคลภายนอก</v>
          </cell>
          <cell r="C156">
            <v>67022.559999999998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121190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447260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228</v>
          </cell>
          <cell r="AQ156">
            <v>0</v>
          </cell>
          <cell r="AR156">
            <v>3200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1500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407416</v>
          </cell>
          <cell r="BD156">
            <v>115081</v>
          </cell>
          <cell r="BE156">
            <v>0</v>
          </cell>
          <cell r="BF156">
            <v>0</v>
          </cell>
          <cell r="BG156">
            <v>38570</v>
          </cell>
          <cell r="BH156">
            <v>0</v>
          </cell>
          <cell r="BI156">
            <v>1917</v>
          </cell>
          <cell r="BJ156">
            <v>1750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284470</v>
          </cell>
          <cell r="BS156">
            <v>0</v>
          </cell>
          <cell r="BT156">
            <v>0</v>
          </cell>
          <cell r="BU156">
            <v>4000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</row>
        <row r="157">
          <cell r="A157" t="str">
            <v>4313010199.105</v>
          </cell>
          <cell r="B157" t="str">
            <v>รายได้ค่าใบรับรองแพทย์</v>
          </cell>
          <cell r="C157">
            <v>0</v>
          </cell>
          <cell r="D157">
            <v>77305</v>
          </cell>
          <cell r="E157">
            <v>53800</v>
          </cell>
          <cell r="F157">
            <v>85080</v>
          </cell>
          <cell r="G157">
            <v>0</v>
          </cell>
          <cell r="H157">
            <v>67760</v>
          </cell>
          <cell r="I157">
            <v>0</v>
          </cell>
          <cell r="J157">
            <v>61060</v>
          </cell>
          <cell r="K157">
            <v>67510</v>
          </cell>
          <cell r="L157">
            <v>47763</v>
          </cell>
          <cell r="M157">
            <v>78700</v>
          </cell>
          <cell r="N157">
            <v>11170</v>
          </cell>
          <cell r="O157">
            <v>406400</v>
          </cell>
          <cell r="P157">
            <v>264800</v>
          </cell>
          <cell r="Q157">
            <v>301300</v>
          </cell>
          <cell r="R157">
            <v>0</v>
          </cell>
          <cell r="S157">
            <v>327104</v>
          </cell>
          <cell r="T157">
            <v>0</v>
          </cell>
          <cell r="U157">
            <v>186500</v>
          </cell>
          <cell r="V157">
            <v>27005</v>
          </cell>
          <cell r="W157">
            <v>174900</v>
          </cell>
          <cell r="X157">
            <v>67410</v>
          </cell>
          <cell r="Y157">
            <v>262441</v>
          </cell>
          <cell r="Z157">
            <v>0</v>
          </cell>
          <cell r="AA157">
            <v>35050</v>
          </cell>
          <cell r="AB157">
            <v>78050</v>
          </cell>
          <cell r="AC157">
            <v>0</v>
          </cell>
          <cell r="AD157">
            <v>44900</v>
          </cell>
          <cell r="AE157">
            <v>231140</v>
          </cell>
          <cell r="AF157">
            <v>73600</v>
          </cell>
          <cell r="AG157">
            <v>179870</v>
          </cell>
          <cell r="AH157">
            <v>207050</v>
          </cell>
          <cell r="AI157">
            <v>26900</v>
          </cell>
          <cell r="AJ157">
            <v>213950</v>
          </cell>
          <cell r="AK157">
            <v>108430</v>
          </cell>
          <cell r="AL157">
            <v>22528</v>
          </cell>
          <cell r="AM157">
            <v>0</v>
          </cell>
          <cell r="AN157">
            <v>1800</v>
          </cell>
          <cell r="AO157">
            <v>0</v>
          </cell>
          <cell r="AP157">
            <v>122750</v>
          </cell>
          <cell r="AQ157">
            <v>0</v>
          </cell>
          <cell r="AR157">
            <v>68010</v>
          </cell>
          <cell r="AS157">
            <v>61600</v>
          </cell>
          <cell r="AT157">
            <v>126060</v>
          </cell>
          <cell r="AU157">
            <v>138041</v>
          </cell>
          <cell r="AV157">
            <v>89650</v>
          </cell>
          <cell r="AW157">
            <v>75640</v>
          </cell>
          <cell r="AX157">
            <v>89350</v>
          </cell>
          <cell r="AY157">
            <v>0</v>
          </cell>
          <cell r="AZ157">
            <v>300</v>
          </cell>
          <cell r="BA157">
            <v>0</v>
          </cell>
          <cell r="BB157">
            <v>39700</v>
          </cell>
          <cell r="BC157">
            <v>0</v>
          </cell>
          <cell r="BD157">
            <v>140000</v>
          </cell>
          <cell r="BE157">
            <v>78400</v>
          </cell>
          <cell r="BF157">
            <v>4100</v>
          </cell>
          <cell r="BG157">
            <v>87790</v>
          </cell>
          <cell r="BH157">
            <v>56540</v>
          </cell>
          <cell r="BI157">
            <v>46450</v>
          </cell>
          <cell r="BJ157">
            <v>170220</v>
          </cell>
          <cell r="BK157">
            <v>88090</v>
          </cell>
          <cell r="BL157">
            <v>0</v>
          </cell>
          <cell r="BM157">
            <v>0</v>
          </cell>
          <cell r="BN157">
            <v>79850</v>
          </cell>
          <cell r="BO157">
            <v>87500</v>
          </cell>
          <cell r="BP157">
            <v>138160</v>
          </cell>
          <cell r="BQ157">
            <v>0</v>
          </cell>
          <cell r="BR157">
            <v>0</v>
          </cell>
          <cell r="BS157">
            <v>173476</v>
          </cell>
          <cell r="BT157">
            <v>49110</v>
          </cell>
          <cell r="BU157">
            <v>0</v>
          </cell>
          <cell r="BV157">
            <v>20830</v>
          </cell>
          <cell r="BW157">
            <v>0</v>
          </cell>
          <cell r="BX157">
            <v>11950</v>
          </cell>
          <cell r="BY157">
            <v>95285</v>
          </cell>
          <cell r="BZ157">
            <v>121541</v>
          </cell>
          <cell r="CA157">
            <v>41290</v>
          </cell>
          <cell r="CB157">
            <v>79962</v>
          </cell>
          <cell r="CC157">
            <v>39540</v>
          </cell>
          <cell r="CD157">
            <v>30270</v>
          </cell>
          <cell r="CE157">
            <v>254695</v>
          </cell>
          <cell r="CF157">
            <v>3550</v>
          </cell>
          <cell r="CG157">
            <v>71030</v>
          </cell>
          <cell r="CH157">
            <v>88620</v>
          </cell>
          <cell r="CI157">
            <v>27005</v>
          </cell>
          <cell r="CJ157">
            <v>164463</v>
          </cell>
          <cell r="CK157">
            <v>31557</v>
          </cell>
          <cell r="CL157">
            <v>30560</v>
          </cell>
        </row>
        <row r="158">
          <cell r="A158" t="str">
            <v>4313010199.108</v>
          </cell>
          <cell r="B158" t="str">
            <v>รายได้จากเงินโครงการผลิตแพทย์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24843000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</row>
        <row r="159">
          <cell r="A159" t="str">
            <v>4313010199.109</v>
          </cell>
          <cell r="B159" t="str">
            <v>รายได้จากโครงการผลิตบุคลากรทางการแพทย์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204846</v>
          </cell>
          <cell r="V159">
            <v>0</v>
          </cell>
          <cell r="W159">
            <v>15250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10000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39600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65000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</row>
        <row r="160">
          <cell r="A160" t="str">
            <v>4313010199.110</v>
          </cell>
          <cell r="B160" t="str">
            <v>รายได้ลักษณะอื่น</v>
          </cell>
          <cell r="C160">
            <v>2166576.62</v>
          </cell>
          <cell r="D160">
            <v>60377.56</v>
          </cell>
          <cell r="E160">
            <v>175791.28</v>
          </cell>
          <cell r="F160">
            <v>176816</v>
          </cell>
          <cell r="G160">
            <v>113267.37</v>
          </cell>
          <cell r="H160">
            <v>21000</v>
          </cell>
          <cell r="I160">
            <v>25913</v>
          </cell>
          <cell r="J160">
            <v>90152.03</v>
          </cell>
          <cell r="K160">
            <v>54573</v>
          </cell>
          <cell r="L160">
            <v>12394</v>
          </cell>
          <cell r="M160">
            <v>47420.45</v>
          </cell>
          <cell r="N160">
            <v>9319.11</v>
          </cell>
          <cell r="O160">
            <v>2323348.16</v>
          </cell>
          <cell r="P160">
            <v>155004</v>
          </cell>
          <cell r="Q160">
            <v>10800</v>
          </cell>
          <cell r="R160">
            <v>18665</v>
          </cell>
          <cell r="S160">
            <v>11020</v>
          </cell>
          <cell r="T160">
            <v>171957.32</v>
          </cell>
          <cell r="U160">
            <v>48508.78</v>
          </cell>
          <cell r="V160">
            <v>151481.70000000001</v>
          </cell>
          <cell r="W160">
            <v>150066</v>
          </cell>
          <cell r="X160">
            <v>42826</v>
          </cell>
          <cell r="Y160">
            <v>8691</v>
          </cell>
          <cell r="Z160">
            <v>45904.47</v>
          </cell>
          <cell r="AA160">
            <v>13000</v>
          </cell>
          <cell r="AB160">
            <v>47748</v>
          </cell>
          <cell r="AC160">
            <v>116375.17</v>
          </cell>
          <cell r="AD160">
            <v>93232.23</v>
          </cell>
          <cell r="AE160">
            <v>146873.39000000001</v>
          </cell>
          <cell r="AF160">
            <v>0</v>
          </cell>
          <cell r="AG160">
            <v>238854.5</v>
          </cell>
          <cell r="AH160">
            <v>609518</v>
          </cell>
          <cell r="AI160">
            <v>4200</v>
          </cell>
          <cell r="AJ160">
            <v>1800</v>
          </cell>
          <cell r="AK160">
            <v>990846.15</v>
          </cell>
          <cell r="AL160">
            <v>191443</v>
          </cell>
          <cell r="AM160">
            <v>2043.94</v>
          </cell>
          <cell r="AN160">
            <v>126440.67</v>
          </cell>
          <cell r="AO160">
            <v>551909.06000000006</v>
          </cell>
          <cell r="AP160">
            <v>45540</v>
          </cell>
          <cell r="AQ160">
            <v>55402</v>
          </cell>
          <cell r="AR160">
            <v>1817778.27</v>
          </cell>
          <cell r="AS160">
            <v>18351.13</v>
          </cell>
          <cell r="AT160">
            <v>2945196.25</v>
          </cell>
          <cell r="AU160">
            <v>39450</v>
          </cell>
          <cell r="AV160">
            <v>152135.91</v>
          </cell>
          <cell r="AW160">
            <v>288721.33</v>
          </cell>
          <cell r="AX160">
            <v>227815</v>
          </cell>
          <cell r="AY160">
            <v>96599.03</v>
          </cell>
          <cell r="AZ160">
            <v>46571.08</v>
          </cell>
          <cell r="BA160">
            <v>2742283.4</v>
          </cell>
          <cell r="BB160">
            <v>1143</v>
          </cell>
          <cell r="BC160">
            <v>227792.46</v>
          </cell>
          <cell r="BD160">
            <v>20807</v>
          </cell>
          <cell r="BE160">
            <v>92642.5</v>
          </cell>
          <cell r="BF160">
            <v>129024.9</v>
          </cell>
          <cell r="BG160">
            <v>557561.48</v>
          </cell>
          <cell r="BH160">
            <v>0</v>
          </cell>
          <cell r="BI160">
            <v>12738.21</v>
          </cell>
          <cell r="BJ160">
            <v>24865</v>
          </cell>
          <cell r="BK160">
            <v>2727</v>
          </cell>
          <cell r="BL160">
            <v>1074917.6599999999</v>
          </cell>
          <cell r="BM160">
            <v>811638.75</v>
          </cell>
          <cell r="BN160">
            <v>330734.12</v>
          </cell>
          <cell r="BO160">
            <v>569536</v>
          </cell>
          <cell r="BP160">
            <v>89139.94</v>
          </cell>
          <cell r="BQ160">
            <v>21858.9</v>
          </cell>
          <cell r="BR160">
            <v>2707244.03</v>
          </cell>
          <cell r="BS160">
            <v>1231330.8400000001</v>
          </cell>
          <cell r="BT160">
            <v>315395</v>
          </cell>
          <cell r="BU160">
            <v>1416258.18</v>
          </cell>
          <cell r="BV160">
            <v>284800</v>
          </cell>
          <cell r="BW160">
            <v>31774.51</v>
          </cell>
          <cell r="BX160">
            <v>8863.2800000000007</v>
          </cell>
          <cell r="BY160">
            <v>40081.339999999997</v>
          </cell>
          <cell r="BZ160">
            <v>33922.089999999997</v>
          </cell>
          <cell r="CA160">
            <v>5400</v>
          </cell>
          <cell r="CB160">
            <v>9388.3799999999992</v>
          </cell>
          <cell r="CC160">
            <v>120274.55</v>
          </cell>
          <cell r="CD160">
            <v>31506.97</v>
          </cell>
          <cell r="CE160">
            <v>703632</v>
          </cell>
          <cell r="CF160">
            <v>15426.98</v>
          </cell>
          <cell r="CG160">
            <v>26334</v>
          </cell>
          <cell r="CH160">
            <v>1597.07</v>
          </cell>
          <cell r="CI160">
            <v>0</v>
          </cell>
          <cell r="CJ160">
            <v>372517</v>
          </cell>
          <cell r="CK160">
            <v>9664.92</v>
          </cell>
          <cell r="CL160">
            <v>102480.2</v>
          </cell>
        </row>
        <row r="161">
          <cell r="A161" t="str">
            <v>4313010199.113</v>
          </cell>
          <cell r="B161" t="str">
            <v>รายได้ค่าธรรมเนียม</v>
          </cell>
          <cell r="C161">
            <v>235218.62</v>
          </cell>
          <cell r="D161">
            <v>600</v>
          </cell>
          <cell r="E161">
            <v>0</v>
          </cell>
          <cell r="F161">
            <v>0</v>
          </cell>
          <cell r="G161">
            <v>0</v>
          </cell>
          <cell r="H161">
            <v>200</v>
          </cell>
          <cell r="I161">
            <v>0</v>
          </cell>
          <cell r="J161">
            <v>0</v>
          </cell>
          <cell r="K161">
            <v>7520</v>
          </cell>
          <cell r="L161">
            <v>0</v>
          </cell>
          <cell r="M161">
            <v>28600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88257</v>
          </cell>
          <cell r="T161">
            <v>0</v>
          </cell>
          <cell r="U161">
            <v>0</v>
          </cell>
          <cell r="V161">
            <v>11800</v>
          </cell>
          <cell r="W161">
            <v>0</v>
          </cell>
          <cell r="X161">
            <v>50</v>
          </cell>
          <cell r="Y161">
            <v>20220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270</v>
          </cell>
          <cell r="AK161">
            <v>0</v>
          </cell>
          <cell r="AL161">
            <v>2000</v>
          </cell>
          <cell r="AM161">
            <v>0</v>
          </cell>
          <cell r="AN161">
            <v>9000</v>
          </cell>
          <cell r="AO161">
            <v>0</v>
          </cell>
          <cell r="AP161">
            <v>1500</v>
          </cell>
          <cell r="AQ161">
            <v>600</v>
          </cell>
          <cell r="AR161">
            <v>61100</v>
          </cell>
          <cell r="AS161">
            <v>300</v>
          </cell>
          <cell r="AT161">
            <v>0</v>
          </cell>
          <cell r="AU161">
            <v>2460</v>
          </cell>
          <cell r="AV161">
            <v>0</v>
          </cell>
          <cell r="AW161">
            <v>0</v>
          </cell>
          <cell r="AX161">
            <v>11200</v>
          </cell>
          <cell r="AY161">
            <v>3400</v>
          </cell>
          <cell r="AZ161">
            <v>0</v>
          </cell>
          <cell r="BA161">
            <v>0</v>
          </cell>
          <cell r="BB161">
            <v>0</v>
          </cell>
          <cell r="BC161">
            <v>21305.56</v>
          </cell>
          <cell r="BD161">
            <v>30</v>
          </cell>
          <cell r="BE161">
            <v>0</v>
          </cell>
          <cell r="BF161">
            <v>3700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25185</v>
          </cell>
          <cell r="BP161">
            <v>20750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8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1300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600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</row>
        <row r="162">
          <cell r="A162" t="str">
            <v>4313010199.114</v>
          </cell>
          <cell r="B162" t="str">
            <v>รายได้อื่น-สินค้ารับโอนจาก สสจ./ รพศ./รพท./รพช./รพ.สต.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75000</v>
          </cell>
          <cell r="AQ162">
            <v>0</v>
          </cell>
          <cell r="AR162">
            <v>0</v>
          </cell>
          <cell r="AS162">
            <v>0</v>
          </cell>
          <cell r="AT162">
            <v>129524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293095.37</v>
          </cell>
          <cell r="AZ162">
            <v>0</v>
          </cell>
          <cell r="BA162">
            <v>0</v>
          </cell>
          <cell r="BB162">
            <v>208002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</row>
        <row r="163">
          <cell r="A163" t="str">
            <v>4313010199.115</v>
          </cell>
          <cell r="B163" t="str">
            <v>รายได้อื่น-วัสดุรับโอนจาก สสจ./รพศ./รพท./รพช./รพ.สต.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213822.73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</row>
        <row r="164">
          <cell r="A164" t="str">
            <v>4313010199.116</v>
          </cell>
          <cell r="B164" t="str">
            <v>รายได้อื่น-ครุภัณฑ์ ที่ดินและสิ่งก่อสร้างรับโอนจาก สสจ./รพศ./รพท./รพช./รพ.สต.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6590000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915920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6063920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5150500</v>
          </cell>
          <cell r="BE164">
            <v>917500</v>
          </cell>
          <cell r="BF164">
            <v>0</v>
          </cell>
          <cell r="BG164">
            <v>22192442.989999998</v>
          </cell>
          <cell r="BH164">
            <v>0</v>
          </cell>
          <cell r="BI164">
            <v>0</v>
          </cell>
          <cell r="BJ164">
            <v>2488200</v>
          </cell>
          <cell r="BK164">
            <v>0</v>
          </cell>
          <cell r="BL164">
            <v>0</v>
          </cell>
          <cell r="BM164">
            <v>10784974.58</v>
          </cell>
          <cell r="BN164">
            <v>1668500</v>
          </cell>
          <cell r="BO164">
            <v>12492000</v>
          </cell>
          <cell r="BP164">
            <v>7319500</v>
          </cell>
          <cell r="BQ164">
            <v>16449800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1617900</v>
          </cell>
          <cell r="CC164">
            <v>4448900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</row>
        <row r="165">
          <cell r="A165" t="str">
            <v>4313010199.117</v>
          </cell>
          <cell r="B165" t="str">
            <v>รายได้อื่น-เงินนอกงบประมาณรับโอนจาก สสจ./รพศ./รพท./รพช./รพ.สต.</v>
          </cell>
          <cell r="C165">
            <v>86076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394881</v>
          </cell>
          <cell r="I165">
            <v>280000</v>
          </cell>
          <cell r="J165">
            <v>4932</v>
          </cell>
          <cell r="K165">
            <v>149900</v>
          </cell>
          <cell r="L165">
            <v>0</v>
          </cell>
          <cell r="M165">
            <v>152000</v>
          </cell>
          <cell r="N165">
            <v>13121000</v>
          </cell>
          <cell r="O165">
            <v>0</v>
          </cell>
          <cell r="P165">
            <v>0</v>
          </cell>
          <cell r="Q165">
            <v>11700</v>
          </cell>
          <cell r="R165">
            <v>0</v>
          </cell>
          <cell r="S165">
            <v>4000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57000</v>
          </cell>
          <cell r="Y165">
            <v>25580</v>
          </cell>
          <cell r="Z165">
            <v>2880</v>
          </cell>
          <cell r="AA165">
            <v>62000</v>
          </cell>
          <cell r="AB165">
            <v>97000</v>
          </cell>
          <cell r="AC165">
            <v>60000</v>
          </cell>
          <cell r="AD165">
            <v>811520</v>
          </cell>
          <cell r="AE165">
            <v>0</v>
          </cell>
          <cell r="AF165">
            <v>72000</v>
          </cell>
          <cell r="AG165">
            <v>0</v>
          </cell>
          <cell r="AH165">
            <v>140000</v>
          </cell>
          <cell r="AI165">
            <v>1000596</v>
          </cell>
          <cell r="AJ165">
            <v>92000</v>
          </cell>
          <cell r="AK165">
            <v>115586</v>
          </cell>
          <cell r="AL165">
            <v>0</v>
          </cell>
          <cell r="AM165">
            <v>60680</v>
          </cell>
          <cell r="AN165">
            <v>0</v>
          </cell>
          <cell r="AO165">
            <v>1237792</v>
          </cell>
          <cell r="AP165">
            <v>31220</v>
          </cell>
          <cell r="AQ165">
            <v>37850</v>
          </cell>
          <cell r="AR165">
            <v>0</v>
          </cell>
          <cell r="AS165">
            <v>17850</v>
          </cell>
          <cell r="AT165">
            <v>0</v>
          </cell>
          <cell r="AU165">
            <v>138820</v>
          </cell>
          <cell r="AV165">
            <v>541520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2601200</v>
          </cell>
          <cell r="BB165">
            <v>54904</v>
          </cell>
          <cell r="BC165">
            <v>0</v>
          </cell>
          <cell r="BD165">
            <v>0</v>
          </cell>
          <cell r="BE165">
            <v>0</v>
          </cell>
          <cell r="BF165">
            <v>40000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567559.03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1271186</v>
          </cell>
          <cell r="BX165">
            <v>0</v>
          </cell>
          <cell r="BY165">
            <v>0</v>
          </cell>
          <cell r="BZ165">
            <v>0</v>
          </cell>
          <cell r="CA165">
            <v>2278195</v>
          </cell>
          <cell r="CB165">
            <v>0</v>
          </cell>
          <cell r="CC165">
            <v>2544661.2400000002</v>
          </cell>
          <cell r="CD165">
            <v>3539.67</v>
          </cell>
          <cell r="CE165">
            <v>0</v>
          </cell>
          <cell r="CF165">
            <v>0</v>
          </cell>
          <cell r="CG165">
            <v>520000</v>
          </cell>
          <cell r="CH165">
            <v>0</v>
          </cell>
          <cell r="CI165">
            <v>0</v>
          </cell>
          <cell r="CJ165">
            <v>500000</v>
          </cell>
          <cell r="CK165">
            <v>0</v>
          </cell>
          <cell r="CL165">
            <v>0</v>
          </cell>
        </row>
        <row r="166">
          <cell r="A166" t="str">
            <v>4313010199.118</v>
          </cell>
          <cell r="B166" t="str">
            <v>รายได้อื่น-เงินงบประมาณงบลงทุน รับโอนจาก สสจ./รพศ./รพท./รพช./รพ.สต.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915920</v>
          </cell>
          <cell r="J166">
            <v>0</v>
          </cell>
          <cell r="K166">
            <v>0</v>
          </cell>
          <cell r="L166">
            <v>0</v>
          </cell>
          <cell r="M166">
            <v>16038920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918000</v>
          </cell>
          <cell r="Y166">
            <v>0</v>
          </cell>
          <cell r="Z166">
            <v>0</v>
          </cell>
          <cell r="AA166">
            <v>918000</v>
          </cell>
          <cell r="AB166">
            <v>918000</v>
          </cell>
          <cell r="AC166">
            <v>0</v>
          </cell>
          <cell r="AD166">
            <v>23619231</v>
          </cell>
          <cell r="AE166">
            <v>0</v>
          </cell>
          <cell r="AF166">
            <v>0</v>
          </cell>
          <cell r="AG166">
            <v>0</v>
          </cell>
          <cell r="AH166">
            <v>1801850</v>
          </cell>
          <cell r="AI166">
            <v>918000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810000</v>
          </cell>
          <cell r="AT166">
            <v>0</v>
          </cell>
          <cell r="AU166">
            <v>0</v>
          </cell>
          <cell r="AV166">
            <v>0</v>
          </cell>
          <cell r="AW166">
            <v>928000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1998000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459000</v>
          </cell>
          <cell r="BU166">
            <v>47745880</v>
          </cell>
          <cell r="BV166">
            <v>797150</v>
          </cell>
          <cell r="BW166">
            <v>0</v>
          </cell>
          <cell r="BX166">
            <v>12326296</v>
          </cell>
          <cell r="BY166">
            <v>380000</v>
          </cell>
          <cell r="BZ166">
            <v>5494200</v>
          </cell>
          <cell r="CA166">
            <v>0</v>
          </cell>
          <cell r="CB166">
            <v>7370000</v>
          </cell>
          <cell r="CC166">
            <v>0</v>
          </cell>
          <cell r="CD166">
            <v>1994900</v>
          </cell>
          <cell r="CE166">
            <v>1996000</v>
          </cell>
          <cell r="CF166">
            <v>0</v>
          </cell>
          <cell r="CG166">
            <v>0</v>
          </cell>
          <cell r="CH166">
            <v>1378000</v>
          </cell>
          <cell r="CI166">
            <v>0</v>
          </cell>
          <cell r="CJ166">
            <v>6889900</v>
          </cell>
          <cell r="CK166">
            <v>5702400</v>
          </cell>
          <cell r="CL166">
            <v>0</v>
          </cell>
        </row>
        <row r="167">
          <cell r="A167" t="str">
            <v>4313010199.119</v>
          </cell>
          <cell r="B167" t="str">
            <v>รายได้อื่น-เงินงบประมาณงบดำเนินงานรับโอนจาก สสจ./รพศ./รพท./รพช. /รพ.สต.</v>
          </cell>
          <cell r="C167">
            <v>1823130.98</v>
          </cell>
          <cell r="D167">
            <v>324500</v>
          </cell>
          <cell r="E167">
            <v>856381.94</v>
          </cell>
          <cell r="F167">
            <v>2666180.1</v>
          </cell>
          <cell r="G167">
            <v>1116026</v>
          </cell>
          <cell r="H167">
            <v>1113600</v>
          </cell>
          <cell r="I167">
            <v>1075115</v>
          </cell>
          <cell r="J167">
            <v>2768466</v>
          </cell>
          <cell r="K167">
            <v>2401262.52</v>
          </cell>
          <cell r="L167">
            <v>70816</v>
          </cell>
          <cell r="M167">
            <v>6966074.3700000001</v>
          </cell>
          <cell r="N167">
            <v>305602</v>
          </cell>
          <cell r="O167">
            <v>4960</v>
          </cell>
          <cell r="P167">
            <v>2229022</v>
          </cell>
          <cell r="Q167">
            <v>2517942</v>
          </cell>
          <cell r="R167">
            <v>1898597.82</v>
          </cell>
          <cell r="S167">
            <v>1850100</v>
          </cell>
          <cell r="T167">
            <v>3826297</v>
          </cell>
          <cell r="U167">
            <v>1300422</v>
          </cell>
          <cell r="V167">
            <v>1507352.25</v>
          </cell>
          <cell r="W167">
            <v>158958</v>
          </cell>
          <cell r="X167">
            <v>2586162</v>
          </cell>
          <cell r="Y167">
            <v>2090577</v>
          </cell>
          <cell r="Z167">
            <v>1931118</v>
          </cell>
          <cell r="AA167">
            <v>1165354.26</v>
          </cell>
          <cell r="AB167">
            <v>3691334.81</v>
          </cell>
          <cell r="AC167">
            <v>384000</v>
          </cell>
          <cell r="AD167">
            <v>12271760</v>
          </cell>
          <cell r="AE167">
            <v>3352462.9</v>
          </cell>
          <cell r="AF167">
            <v>2679373.5</v>
          </cell>
          <cell r="AG167">
            <v>1500492</v>
          </cell>
          <cell r="AH167">
            <v>6984112.5499999998</v>
          </cell>
          <cell r="AI167">
            <v>1186000</v>
          </cell>
          <cell r="AJ167">
            <v>2880833.11</v>
          </cell>
          <cell r="AK167">
            <v>914500</v>
          </cell>
          <cell r="AL167">
            <v>2008246</v>
          </cell>
          <cell r="AM167">
            <v>2865981.9</v>
          </cell>
          <cell r="AN167">
            <v>3541973.61</v>
          </cell>
          <cell r="AO167">
            <v>2202880</v>
          </cell>
          <cell r="AP167">
            <v>1974641.1</v>
          </cell>
          <cell r="AQ167">
            <v>1363707</v>
          </cell>
          <cell r="AR167">
            <v>4696152</v>
          </cell>
          <cell r="AS167">
            <v>2133196</v>
          </cell>
          <cell r="AT167">
            <v>3256315</v>
          </cell>
          <cell r="AU167">
            <v>3343604</v>
          </cell>
          <cell r="AV167">
            <v>2393459.98</v>
          </cell>
          <cell r="AW167">
            <v>1998000</v>
          </cell>
          <cell r="AX167">
            <v>3800275.75</v>
          </cell>
          <cell r="AY167">
            <v>851695</v>
          </cell>
          <cell r="AZ167">
            <v>2233046</v>
          </cell>
          <cell r="BA167">
            <v>12048821.619999999</v>
          </cell>
          <cell r="BB167">
            <v>3123473.98</v>
          </cell>
          <cell r="BC167">
            <v>0</v>
          </cell>
          <cell r="BD167">
            <v>4987000</v>
          </cell>
          <cell r="BE167">
            <v>2026627.85</v>
          </cell>
          <cell r="BF167">
            <v>2205059</v>
          </cell>
          <cell r="BG167">
            <v>10318693</v>
          </cell>
          <cell r="BH167">
            <v>1173502</v>
          </cell>
          <cell r="BI167">
            <v>1131154</v>
          </cell>
          <cell r="BJ167">
            <v>1815377</v>
          </cell>
          <cell r="BK167">
            <v>1152610.33</v>
          </cell>
          <cell r="BL167">
            <v>124227.58</v>
          </cell>
          <cell r="BM167">
            <v>5151202.9400000004</v>
          </cell>
          <cell r="BN167">
            <v>3322268.54</v>
          </cell>
          <cell r="BO167">
            <v>5613805.54</v>
          </cell>
          <cell r="BP167">
            <v>5898465.3600000003</v>
          </cell>
          <cell r="BQ167">
            <v>2986553.54</v>
          </cell>
          <cell r="BR167">
            <v>0</v>
          </cell>
          <cell r="BS167">
            <v>2629024</v>
          </cell>
          <cell r="BT167">
            <v>2618143.21</v>
          </cell>
          <cell r="BU167">
            <v>16976407.420000002</v>
          </cell>
          <cell r="BV167">
            <v>784137</v>
          </cell>
          <cell r="BW167">
            <v>2279887.4</v>
          </cell>
          <cell r="BX167">
            <v>6615723</v>
          </cell>
          <cell r="BY167">
            <v>2457830</v>
          </cell>
          <cell r="BZ167">
            <v>1752443.5</v>
          </cell>
          <cell r="CA167">
            <v>2598915.5</v>
          </cell>
          <cell r="CB167">
            <v>2170720</v>
          </cell>
          <cell r="CC167">
            <v>5661259</v>
          </cell>
          <cell r="CD167">
            <v>5548530</v>
          </cell>
          <cell r="CE167">
            <v>5788860.7800000003</v>
          </cell>
          <cell r="CF167">
            <v>1009718.36</v>
          </cell>
          <cell r="CG167">
            <v>2945811.93</v>
          </cell>
          <cell r="CH167">
            <v>3031405</v>
          </cell>
          <cell r="CI167">
            <v>3033838.5</v>
          </cell>
          <cell r="CJ167">
            <v>4245117</v>
          </cell>
          <cell r="CK167">
            <v>1049278.54</v>
          </cell>
          <cell r="CL167">
            <v>1536411.82</v>
          </cell>
        </row>
        <row r="168">
          <cell r="A168" t="str">
            <v>4313010199.120</v>
          </cell>
          <cell r="B168" t="str">
            <v>รายได้อื่น-เงินงบประมาณงบอุดหนุนรับโอนจาก สสจ./รพศ. /รพท./รพช. /รพ.สต</v>
          </cell>
          <cell r="C168">
            <v>0</v>
          </cell>
          <cell r="D168">
            <v>60000</v>
          </cell>
          <cell r="E168">
            <v>490244.14</v>
          </cell>
          <cell r="F168">
            <v>92642.86</v>
          </cell>
          <cell r="G168">
            <v>0</v>
          </cell>
          <cell r="H168">
            <v>7032.02</v>
          </cell>
          <cell r="I168">
            <v>0</v>
          </cell>
          <cell r="J168">
            <v>116731.6</v>
          </cell>
          <cell r="K168">
            <v>0</v>
          </cell>
          <cell r="L168">
            <v>459050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101360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50631</v>
          </cell>
          <cell r="AO168">
            <v>0</v>
          </cell>
          <cell r="AP168">
            <v>0</v>
          </cell>
          <cell r="AQ168">
            <v>148500</v>
          </cell>
          <cell r="AR168">
            <v>396706</v>
          </cell>
          <cell r="AS168">
            <v>0</v>
          </cell>
          <cell r="AT168">
            <v>121240</v>
          </cell>
          <cell r="AU168">
            <v>22000</v>
          </cell>
          <cell r="AV168">
            <v>28462.5</v>
          </cell>
          <cell r="AW168">
            <v>118800</v>
          </cell>
          <cell r="AX168">
            <v>0</v>
          </cell>
          <cell r="AY168">
            <v>30659</v>
          </cell>
          <cell r="AZ168">
            <v>120178.61</v>
          </cell>
          <cell r="BA168">
            <v>0</v>
          </cell>
          <cell r="BB168">
            <v>0</v>
          </cell>
          <cell r="BC168">
            <v>0</v>
          </cell>
          <cell r="BD168">
            <v>161172.06</v>
          </cell>
          <cell r="BE168">
            <v>0</v>
          </cell>
          <cell r="BF168">
            <v>0</v>
          </cell>
          <cell r="BG168">
            <v>0</v>
          </cell>
          <cell r="BH168">
            <v>42192.14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100000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11251.24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</row>
        <row r="169">
          <cell r="A169" t="str">
            <v>4313010199.121</v>
          </cell>
          <cell r="B169" t="str">
            <v>รายได้อื่น-เงินงบประมาณงบรายจ่ายอื่นรับโอนจาก สสจ./รพศ. /รพท./รพช. /รพ.สต.</v>
          </cell>
          <cell r="C169">
            <v>0</v>
          </cell>
          <cell r="D169">
            <v>0</v>
          </cell>
          <cell r="E169">
            <v>5000</v>
          </cell>
          <cell r="F169">
            <v>243080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475832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24691.41</v>
          </cell>
          <cell r="AB169">
            <v>0</v>
          </cell>
          <cell r="AC169">
            <v>15747</v>
          </cell>
          <cell r="AD169">
            <v>7740</v>
          </cell>
          <cell r="AE169">
            <v>12618</v>
          </cell>
          <cell r="AF169">
            <v>0</v>
          </cell>
          <cell r="AG169">
            <v>0</v>
          </cell>
          <cell r="AH169">
            <v>0</v>
          </cell>
          <cell r="AI169">
            <v>642657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57920</v>
          </cell>
          <cell r="AS169">
            <v>0</v>
          </cell>
          <cell r="AT169">
            <v>0</v>
          </cell>
          <cell r="AU169">
            <v>0</v>
          </cell>
          <cell r="AV169">
            <v>544079.41</v>
          </cell>
          <cell r="AW169">
            <v>31600</v>
          </cell>
          <cell r="AX169">
            <v>0</v>
          </cell>
          <cell r="AY169">
            <v>130670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333500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</row>
        <row r="170">
          <cell r="A170" t="str">
            <v>4313010199.122</v>
          </cell>
          <cell r="B170" t="str">
            <v>รายได้อื่น-เงินงบประมาณงบกลางรับโอนจาก สสจ./รพศ. /รพท./รพช. /รพ.สต.</v>
          </cell>
          <cell r="C170">
            <v>0</v>
          </cell>
          <cell r="D170">
            <v>179117.5</v>
          </cell>
          <cell r="E170">
            <v>781658</v>
          </cell>
          <cell r="F170">
            <v>384549</v>
          </cell>
          <cell r="G170">
            <v>181100</v>
          </cell>
          <cell r="H170">
            <v>0</v>
          </cell>
          <cell r="I170">
            <v>1150223.25</v>
          </cell>
          <cell r="J170">
            <v>660531</v>
          </cell>
          <cell r="K170">
            <v>426152</v>
          </cell>
          <cell r="L170">
            <v>359832</v>
          </cell>
          <cell r="M170">
            <v>657772</v>
          </cell>
          <cell r="N170">
            <v>0</v>
          </cell>
          <cell r="O170">
            <v>0</v>
          </cell>
          <cell r="P170">
            <v>183565</v>
          </cell>
          <cell r="Q170">
            <v>306248</v>
          </cell>
          <cell r="R170">
            <v>434614.25</v>
          </cell>
          <cell r="S170">
            <v>313572.25</v>
          </cell>
          <cell r="T170">
            <v>129515</v>
          </cell>
          <cell r="U170">
            <v>98662.25</v>
          </cell>
          <cell r="V170">
            <v>80163</v>
          </cell>
          <cell r="W170">
            <v>0</v>
          </cell>
          <cell r="X170">
            <v>127031</v>
          </cell>
          <cell r="Y170">
            <v>193780</v>
          </cell>
          <cell r="Z170">
            <v>135538</v>
          </cell>
          <cell r="AA170">
            <v>93452</v>
          </cell>
          <cell r="AB170">
            <v>278538.5</v>
          </cell>
          <cell r="AC170">
            <v>0</v>
          </cell>
          <cell r="AD170">
            <v>576768</v>
          </cell>
          <cell r="AE170">
            <v>159940</v>
          </cell>
          <cell r="AF170">
            <v>162481.75</v>
          </cell>
          <cell r="AG170">
            <v>87471.23</v>
          </cell>
          <cell r="AH170">
            <v>164653.75</v>
          </cell>
          <cell r="AI170">
            <v>310827</v>
          </cell>
          <cell r="AJ170">
            <v>100193</v>
          </cell>
          <cell r="AK170">
            <v>287070</v>
          </cell>
          <cell r="AL170">
            <v>216973</v>
          </cell>
          <cell r="AM170">
            <v>121689</v>
          </cell>
          <cell r="AN170">
            <v>601115.56999999995</v>
          </cell>
          <cell r="AO170">
            <v>517316</v>
          </cell>
          <cell r="AP170">
            <v>250418.5</v>
          </cell>
          <cell r="AQ170">
            <v>1215430.25</v>
          </cell>
          <cell r="AR170">
            <v>512139.5</v>
          </cell>
          <cell r="AS170">
            <v>224891</v>
          </cell>
          <cell r="AT170">
            <v>317792</v>
          </cell>
          <cell r="AU170">
            <v>318816.75</v>
          </cell>
          <cell r="AV170">
            <v>827045.5</v>
          </cell>
          <cell r="AW170">
            <v>158395</v>
          </cell>
          <cell r="AX170">
            <v>454129</v>
          </cell>
          <cell r="AY170">
            <v>686074.5</v>
          </cell>
          <cell r="AZ170">
            <v>761964</v>
          </cell>
          <cell r="BA170">
            <v>677013.25</v>
          </cell>
          <cell r="BB170">
            <v>81694.5</v>
          </cell>
          <cell r="BC170">
            <v>0</v>
          </cell>
          <cell r="BD170">
            <v>839661</v>
          </cell>
          <cell r="BE170">
            <v>1081121.5</v>
          </cell>
          <cell r="BF170">
            <v>137896</v>
          </cell>
          <cell r="BG170">
            <v>1074314</v>
          </cell>
          <cell r="BH170">
            <v>152397</v>
          </cell>
          <cell r="BI170">
            <v>9462</v>
          </cell>
          <cell r="BJ170">
            <v>60284</v>
          </cell>
          <cell r="BK170">
            <v>49706</v>
          </cell>
          <cell r="BL170">
            <v>0</v>
          </cell>
          <cell r="BM170">
            <v>372338</v>
          </cell>
          <cell r="BN170">
            <v>144119</v>
          </cell>
          <cell r="BO170">
            <v>442429</v>
          </cell>
          <cell r="BP170">
            <v>235670</v>
          </cell>
          <cell r="BQ170">
            <v>78688</v>
          </cell>
          <cell r="BR170">
            <v>0</v>
          </cell>
          <cell r="BS170">
            <v>96027</v>
          </cell>
          <cell r="BT170">
            <v>413238.5</v>
          </cell>
          <cell r="BU170">
            <v>530121.75</v>
          </cell>
          <cell r="BV170">
            <v>411862.5</v>
          </cell>
          <cell r="BW170">
            <v>193730.5</v>
          </cell>
          <cell r="BX170">
            <v>424731.25</v>
          </cell>
          <cell r="BY170">
            <v>218678.5</v>
          </cell>
          <cell r="BZ170">
            <v>66257</v>
          </cell>
          <cell r="CA170">
            <v>86790.5</v>
          </cell>
          <cell r="CB170">
            <v>244564</v>
          </cell>
          <cell r="CC170">
            <v>356604.25</v>
          </cell>
          <cell r="CD170">
            <v>111289.25</v>
          </cell>
          <cell r="CE170">
            <v>281913</v>
          </cell>
          <cell r="CF170">
            <v>196970.15</v>
          </cell>
          <cell r="CG170">
            <v>205133.5</v>
          </cell>
          <cell r="CH170">
            <v>29075</v>
          </cell>
          <cell r="CI170">
            <v>445541.41</v>
          </cell>
          <cell r="CJ170">
            <v>322968.5</v>
          </cell>
          <cell r="CK170">
            <v>31870.5</v>
          </cell>
          <cell r="CL170">
            <v>56625.75</v>
          </cell>
        </row>
        <row r="171">
          <cell r="A171" t="str">
            <v>4313010199.202</v>
          </cell>
          <cell r="B171" t="str">
            <v>รายได้ค่าธรรมเนียม UC</v>
          </cell>
          <cell r="C171">
            <v>1564660</v>
          </cell>
          <cell r="D171">
            <v>403641</v>
          </cell>
          <cell r="E171">
            <v>528756</v>
          </cell>
          <cell r="F171">
            <v>420606</v>
          </cell>
          <cell r="G171">
            <v>215244</v>
          </cell>
          <cell r="H171">
            <v>374520</v>
          </cell>
          <cell r="I171">
            <v>0</v>
          </cell>
          <cell r="J171">
            <v>624818</v>
          </cell>
          <cell r="K171">
            <v>0</v>
          </cell>
          <cell r="L171">
            <v>100223</v>
          </cell>
          <cell r="M171">
            <v>829920</v>
          </cell>
          <cell r="N171">
            <v>0</v>
          </cell>
          <cell r="O171">
            <v>704030</v>
          </cell>
          <cell r="P171">
            <v>726078</v>
          </cell>
          <cell r="Q171">
            <v>592770</v>
          </cell>
          <cell r="R171">
            <v>1018263</v>
          </cell>
          <cell r="S171">
            <v>673045</v>
          </cell>
          <cell r="T171">
            <v>623520</v>
          </cell>
          <cell r="U171">
            <v>503227</v>
          </cell>
          <cell r="V171">
            <v>212470</v>
          </cell>
          <cell r="W171">
            <v>2776940</v>
          </cell>
          <cell r="X171">
            <v>359730</v>
          </cell>
          <cell r="Y171">
            <v>758860</v>
          </cell>
          <cell r="Z171">
            <v>621224</v>
          </cell>
          <cell r="AA171">
            <v>149190</v>
          </cell>
          <cell r="AB171">
            <v>324120</v>
          </cell>
          <cell r="AC171">
            <v>198030</v>
          </cell>
          <cell r="AD171">
            <v>945010</v>
          </cell>
          <cell r="AE171">
            <v>362048</v>
          </cell>
          <cell r="AF171">
            <v>270267</v>
          </cell>
          <cell r="AG171">
            <v>527760</v>
          </cell>
          <cell r="AH171">
            <v>806490</v>
          </cell>
          <cell r="AI171">
            <v>369021</v>
          </cell>
          <cell r="AJ171">
            <v>332780</v>
          </cell>
          <cell r="AK171">
            <v>2687094</v>
          </cell>
          <cell r="AL171">
            <v>186981</v>
          </cell>
          <cell r="AM171">
            <v>218986</v>
          </cell>
          <cell r="AN171">
            <v>488549</v>
          </cell>
          <cell r="AO171">
            <v>505470</v>
          </cell>
          <cell r="AP171">
            <v>404599</v>
          </cell>
          <cell r="AQ171">
            <v>109750</v>
          </cell>
          <cell r="AR171">
            <v>1242546</v>
          </cell>
          <cell r="AS171">
            <v>417260</v>
          </cell>
          <cell r="AT171">
            <v>750466</v>
          </cell>
          <cell r="AU171">
            <v>561999</v>
          </cell>
          <cell r="AV171">
            <v>240513</v>
          </cell>
          <cell r="AW171">
            <v>229638</v>
          </cell>
          <cell r="AX171">
            <v>469680</v>
          </cell>
          <cell r="AY171">
            <v>0</v>
          </cell>
          <cell r="AZ171">
            <v>266585</v>
          </cell>
          <cell r="BA171">
            <v>0</v>
          </cell>
          <cell r="BB171">
            <v>248572</v>
          </cell>
          <cell r="BC171">
            <v>2076913</v>
          </cell>
          <cell r="BD171">
            <v>843830</v>
          </cell>
          <cell r="BE171">
            <v>87810</v>
          </cell>
          <cell r="BF171">
            <v>450126</v>
          </cell>
          <cell r="BG171">
            <v>1414476</v>
          </cell>
          <cell r="BH171">
            <v>311172.65000000002</v>
          </cell>
          <cell r="BI171">
            <v>155430</v>
          </cell>
          <cell r="BJ171">
            <v>417786</v>
          </cell>
          <cell r="BK171">
            <v>297104</v>
          </cell>
          <cell r="BL171">
            <v>554094</v>
          </cell>
          <cell r="BM171">
            <v>842657</v>
          </cell>
          <cell r="BN171">
            <v>427615</v>
          </cell>
          <cell r="BO171">
            <v>856431</v>
          </cell>
          <cell r="BP171">
            <v>620670</v>
          </cell>
          <cell r="BQ171">
            <v>0</v>
          </cell>
          <cell r="BR171">
            <v>2906381</v>
          </cell>
          <cell r="BS171">
            <v>707840</v>
          </cell>
          <cell r="BT171">
            <v>510133</v>
          </cell>
          <cell r="BU171">
            <v>1019936</v>
          </cell>
          <cell r="BV171">
            <v>80310</v>
          </cell>
          <cell r="BW171">
            <v>462232</v>
          </cell>
          <cell r="BX171">
            <v>1276520</v>
          </cell>
          <cell r="BY171">
            <v>365564</v>
          </cell>
          <cell r="BZ171">
            <v>317591</v>
          </cell>
          <cell r="CA171">
            <v>538713</v>
          </cell>
          <cell r="CB171">
            <v>870550</v>
          </cell>
          <cell r="CC171">
            <v>948120</v>
          </cell>
          <cell r="CD171">
            <v>733991</v>
          </cell>
          <cell r="CE171">
            <v>1475607</v>
          </cell>
          <cell r="CF171">
            <v>492743</v>
          </cell>
          <cell r="CG171">
            <v>332473</v>
          </cell>
          <cell r="CH171">
            <v>238110</v>
          </cell>
          <cell r="CI171">
            <v>410562</v>
          </cell>
          <cell r="CJ171">
            <v>1108477</v>
          </cell>
          <cell r="CK171">
            <v>315660</v>
          </cell>
          <cell r="CL171">
            <v>246152</v>
          </cell>
        </row>
        <row r="172">
          <cell r="A172" t="str">
            <v>5101010101.101</v>
          </cell>
          <cell r="B172" t="str">
            <v>เงินเดือนข้าราชการ(บริการ)</v>
          </cell>
          <cell r="C172">
            <v>188755528.16999999</v>
          </cell>
          <cell r="D172">
            <v>22575376.02</v>
          </cell>
          <cell r="E172">
            <v>26935712.899999999</v>
          </cell>
          <cell r="F172">
            <v>29785937.739999998</v>
          </cell>
          <cell r="G172">
            <v>13417188.07</v>
          </cell>
          <cell r="H172">
            <v>32388887.739999998</v>
          </cell>
          <cell r="I172">
            <v>33071490.329999998</v>
          </cell>
          <cell r="J172">
            <v>35814976.07</v>
          </cell>
          <cell r="K172">
            <v>22112332.09</v>
          </cell>
          <cell r="L172">
            <v>18693893.640000001</v>
          </cell>
          <cell r="M172">
            <v>58918048.159999996</v>
          </cell>
          <cell r="N172">
            <v>81400</v>
          </cell>
          <cell r="O172">
            <v>66079773.280000001</v>
          </cell>
          <cell r="P172">
            <v>19119096.850000001</v>
          </cell>
          <cell r="Q172">
            <v>22866937.399999999</v>
          </cell>
          <cell r="R172">
            <v>34041825.009999998</v>
          </cell>
          <cell r="S172">
            <v>24001399.34</v>
          </cell>
          <cell r="T172">
            <v>16777554.390000001</v>
          </cell>
          <cell r="U172">
            <v>20596304.879999999</v>
          </cell>
          <cell r="V172">
            <v>9848927</v>
          </cell>
          <cell r="W172">
            <v>207324749.68000001</v>
          </cell>
          <cell r="X172">
            <v>19875576.280000001</v>
          </cell>
          <cell r="Y172">
            <v>30468855.870000001</v>
          </cell>
          <cell r="Z172">
            <v>19545346.440000001</v>
          </cell>
          <cell r="AA172">
            <v>9968353.2200000007</v>
          </cell>
          <cell r="AB172">
            <v>18781087.739999998</v>
          </cell>
          <cell r="AC172">
            <v>20039526.77</v>
          </cell>
          <cell r="AD172">
            <v>56795358.390000001</v>
          </cell>
          <cell r="AE172">
            <v>23485780.289999999</v>
          </cell>
          <cell r="AF172">
            <v>18458256.77</v>
          </cell>
          <cell r="AG172">
            <v>20176287.07</v>
          </cell>
          <cell r="AH172">
            <v>38194958.350000001</v>
          </cell>
          <cell r="AI172">
            <v>15509081.93</v>
          </cell>
          <cell r="AJ172">
            <v>8549564.1699999999</v>
          </cell>
          <cell r="AK172">
            <v>287087677.63</v>
          </cell>
          <cell r="AL172">
            <v>19347328.699999999</v>
          </cell>
          <cell r="AM172">
            <v>15159098.060000001</v>
          </cell>
          <cell r="AN172">
            <v>43275763.710000001</v>
          </cell>
          <cell r="AO172">
            <v>42113750.649999999</v>
          </cell>
          <cell r="AP172">
            <v>24494207.100000001</v>
          </cell>
          <cell r="AQ172">
            <v>10920510</v>
          </cell>
          <cell r="AR172">
            <v>44503553.850000001</v>
          </cell>
          <cell r="AS172">
            <v>18097319.440000001</v>
          </cell>
          <cell r="AT172">
            <v>25025294.5</v>
          </cell>
          <cell r="AU172">
            <v>41580744.579999998</v>
          </cell>
          <cell r="AV172">
            <v>19224612.899999999</v>
          </cell>
          <cell r="AW172">
            <v>13128515.029999999</v>
          </cell>
          <cell r="AX172">
            <v>27269341.129999999</v>
          </cell>
          <cell r="AY172">
            <v>15532508.810000001</v>
          </cell>
          <cell r="AZ172">
            <v>15059428.060000001</v>
          </cell>
          <cell r="BA172">
            <v>79840039.269999996</v>
          </cell>
          <cell r="BB172">
            <v>16338602.9</v>
          </cell>
          <cell r="BC172">
            <v>191591561.88999999</v>
          </cell>
          <cell r="BD172">
            <v>49101267.039999999</v>
          </cell>
          <cell r="BE172">
            <v>21421151.670000002</v>
          </cell>
          <cell r="BF172">
            <v>14424323.859999999</v>
          </cell>
          <cell r="BG172">
            <v>90814896.609999999</v>
          </cell>
          <cell r="BH172">
            <v>14081714.84</v>
          </cell>
          <cell r="BI172">
            <v>3826324.75</v>
          </cell>
          <cell r="BJ172">
            <v>7708673.21</v>
          </cell>
          <cell r="BK172">
            <v>5623989.2599999998</v>
          </cell>
          <cell r="BL172">
            <v>113638901.7</v>
          </cell>
          <cell r="BM172">
            <v>35934132.020000003</v>
          </cell>
          <cell r="BN172">
            <v>22941218.350000001</v>
          </cell>
          <cell r="BO172">
            <v>40325619.950000003</v>
          </cell>
          <cell r="BP172">
            <v>25745777.129999999</v>
          </cell>
          <cell r="BQ172">
            <v>13511965.85</v>
          </cell>
          <cell r="BR172">
            <v>432486579.23000002</v>
          </cell>
          <cell r="BS172">
            <v>33615830.960000001</v>
          </cell>
          <cell r="BT172">
            <v>19841832.780000001</v>
          </cell>
          <cell r="BU172">
            <v>68925923.680000007</v>
          </cell>
          <cell r="BV172">
            <v>7820717.2599999998</v>
          </cell>
          <cell r="BW172">
            <v>20460704.449999999</v>
          </cell>
          <cell r="BX172">
            <v>52141704.560000002</v>
          </cell>
          <cell r="BY172">
            <v>20884657.739999998</v>
          </cell>
          <cell r="BZ172">
            <v>14127215.16</v>
          </cell>
          <cell r="CA172">
            <v>18700687.739999998</v>
          </cell>
          <cell r="CB172">
            <v>25788900.32</v>
          </cell>
          <cell r="CC172">
            <v>48558024.509999998</v>
          </cell>
          <cell r="CD172">
            <v>26691360.370000001</v>
          </cell>
          <cell r="CE172">
            <v>41984757.100000001</v>
          </cell>
          <cell r="CF172">
            <v>16986781.129999999</v>
          </cell>
          <cell r="CG172">
            <v>17972149.48</v>
          </cell>
          <cell r="CH172">
            <v>11881485.68</v>
          </cell>
          <cell r="CI172">
            <v>15085292.42</v>
          </cell>
          <cell r="CJ172">
            <v>44356806.670000002</v>
          </cell>
          <cell r="CK172">
            <v>4300302.62</v>
          </cell>
          <cell r="CL172">
            <v>3833649.11</v>
          </cell>
        </row>
        <row r="173">
          <cell r="A173" t="str">
            <v>5101010101.102</v>
          </cell>
          <cell r="B173" t="str">
            <v>เงินเดือนข้าราชการ(สนับสนุน)</v>
          </cell>
          <cell r="C173">
            <v>0</v>
          </cell>
          <cell r="D173">
            <v>1326785</v>
          </cell>
          <cell r="E173">
            <v>775800</v>
          </cell>
          <cell r="F173">
            <v>960460</v>
          </cell>
          <cell r="G173">
            <v>416130</v>
          </cell>
          <cell r="H173">
            <v>1379660</v>
          </cell>
          <cell r="I173">
            <v>1910860</v>
          </cell>
          <cell r="J173">
            <v>1387260</v>
          </cell>
          <cell r="K173">
            <v>2458190</v>
          </cell>
          <cell r="L173">
            <v>1088300</v>
          </cell>
          <cell r="M173">
            <v>2856650</v>
          </cell>
          <cell r="N173">
            <v>11500</v>
          </cell>
          <cell r="O173">
            <v>5658048.5199999996</v>
          </cell>
          <cell r="P173">
            <v>1184510</v>
          </cell>
          <cell r="Q173">
            <v>1259130</v>
          </cell>
          <cell r="R173">
            <v>1194470</v>
          </cell>
          <cell r="S173">
            <v>860140</v>
          </cell>
          <cell r="T173">
            <v>868000</v>
          </cell>
          <cell r="U173">
            <v>1074458.5</v>
          </cell>
          <cell r="V173">
            <v>722113.87</v>
          </cell>
          <cell r="W173">
            <v>6281212.2300000004</v>
          </cell>
          <cell r="X173">
            <v>818860</v>
          </cell>
          <cell r="Y173">
            <v>2538260</v>
          </cell>
          <cell r="Z173">
            <v>871850</v>
          </cell>
          <cell r="AA173">
            <v>1438860</v>
          </cell>
          <cell r="AB173">
            <v>798660</v>
          </cell>
          <cell r="AC173">
            <v>1031440</v>
          </cell>
          <cell r="AD173">
            <v>3927460</v>
          </cell>
          <cell r="AE173">
            <v>1226690</v>
          </cell>
          <cell r="AF173">
            <v>1172040</v>
          </cell>
          <cell r="AG173">
            <v>449220</v>
          </cell>
          <cell r="AH173">
            <v>2081060</v>
          </cell>
          <cell r="AI173">
            <v>4030080</v>
          </cell>
          <cell r="AJ173">
            <v>617207.1</v>
          </cell>
          <cell r="AK173">
            <v>14720854</v>
          </cell>
          <cell r="AL173">
            <v>1437760</v>
          </cell>
          <cell r="AM173">
            <v>2393040</v>
          </cell>
          <cell r="AN173">
            <v>3164780</v>
          </cell>
          <cell r="AO173">
            <v>1755100</v>
          </cell>
          <cell r="AP173">
            <v>1698589.33</v>
          </cell>
          <cell r="AQ173">
            <v>591970</v>
          </cell>
          <cell r="AR173">
            <v>4665100</v>
          </cell>
          <cell r="AS173">
            <v>2971200</v>
          </cell>
          <cell r="AT173">
            <v>2480869.0299999998</v>
          </cell>
          <cell r="AU173">
            <v>1723360</v>
          </cell>
          <cell r="AV173">
            <v>1593890</v>
          </cell>
          <cell r="AW173">
            <v>1342672.58</v>
          </cell>
          <cell r="AX173">
            <v>1611130</v>
          </cell>
          <cell r="AY173">
            <v>1539780</v>
          </cell>
          <cell r="AZ173">
            <v>912970</v>
          </cell>
          <cell r="BA173">
            <v>4049160</v>
          </cell>
          <cell r="BB173">
            <v>835140</v>
          </cell>
          <cell r="BC173">
            <v>12389078.52</v>
          </cell>
          <cell r="BD173">
            <v>5068901.62</v>
          </cell>
          <cell r="BE173">
            <v>1616683.33</v>
          </cell>
          <cell r="BF173">
            <v>607900</v>
          </cell>
          <cell r="BG173">
            <v>2558370</v>
          </cell>
          <cell r="BH173">
            <v>0</v>
          </cell>
          <cell r="BI173">
            <v>0</v>
          </cell>
          <cell r="BJ173">
            <v>399840</v>
          </cell>
          <cell r="BK173">
            <v>40250</v>
          </cell>
          <cell r="BL173">
            <v>8821610</v>
          </cell>
          <cell r="BM173">
            <v>2309170</v>
          </cell>
          <cell r="BN173">
            <v>1440030</v>
          </cell>
          <cell r="BO173">
            <v>1846500</v>
          </cell>
          <cell r="BP173">
            <v>1589761.33</v>
          </cell>
          <cell r="BQ173">
            <v>1175960</v>
          </cell>
          <cell r="BR173">
            <v>66184189.659999996</v>
          </cell>
          <cell r="BS173">
            <v>1385700</v>
          </cell>
          <cell r="BT173">
            <v>11835620</v>
          </cell>
          <cell r="BU173">
            <v>4897920</v>
          </cell>
          <cell r="BV173">
            <v>336540</v>
          </cell>
          <cell r="BW173">
            <v>3689280</v>
          </cell>
          <cell r="BX173">
            <v>4539900</v>
          </cell>
          <cell r="BY173">
            <v>1087080</v>
          </cell>
          <cell r="BZ173">
            <v>1703180</v>
          </cell>
          <cell r="CA173">
            <v>1887900</v>
          </cell>
          <cell r="CB173">
            <v>3790661.94</v>
          </cell>
          <cell r="CC173">
            <v>2202370</v>
          </cell>
          <cell r="CD173">
            <v>3478180</v>
          </cell>
          <cell r="CE173">
            <v>1848590</v>
          </cell>
          <cell r="CF173">
            <v>1223400</v>
          </cell>
          <cell r="CG173">
            <v>2155972.2599999998</v>
          </cell>
          <cell r="CH173">
            <v>496210</v>
          </cell>
          <cell r="CI173">
            <v>1406890</v>
          </cell>
          <cell r="CJ173">
            <v>2480820</v>
          </cell>
          <cell r="CK173">
            <v>310400</v>
          </cell>
          <cell r="CL173">
            <v>1895945</v>
          </cell>
        </row>
        <row r="174">
          <cell r="A174" t="str">
            <v>5101010103.101</v>
          </cell>
          <cell r="B174" t="str">
            <v>เงินประจำตำแหน่งระดับสูง/ระดับ กลาง(สนับสนุน)</v>
          </cell>
          <cell r="C174">
            <v>120000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100000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100333.33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18200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20000</v>
          </cell>
          <cell r="BB174">
            <v>0</v>
          </cell>
          <cell r="BC174">
            <v>120000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119600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237600</v>
          </cell>
          <cell r="BX174">
            <v>0</v>
          </cell>
          <cell r="BY174">
            <v>0</v>
          </cell>
          <cell r="BZ174">
            <v>0</v>
          </cell>
          <cell r="CA174">
            <v>178200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138600</v>
          </cell>
          <cell r="CH174">
            <v>0</v>
          </cell>
          <cell r="CI174">
            <v>0</v>
          </cell>
          <cell r="CJ174">
            <v>113700</v>
          </cell>
          <cell r="CK174">
            <v>0</v>
          </cell>
          <cell r="CL174">
            <v>0</v>
          </cell>
        </row>
        <row r="175">
          <cell r="A175" t="str">
            <v>5101010103.102</v>
          </cell>
          <cell r="B175" t="str">
            <v>เงินประจำตำแหน่งวิชาชีพเฉพาะ(บริการ)</v>
          </cell>
          <cell r="C175">
            <v>12795875.16</v>
          </cell>
          <cell r="D175">
            <v>1328690.31</v>
          </cell>
          <cell r="E175">
            <v>1562400</v>
          </cell>
          <cell r="F175">
            <v>1970703.23</v>
          </cell>
          <cell r="G175">
            <v>754554.84</v>
          </cell>
          <cell r="H175">
            <v>1963500</v>
          </cell>
          <cell r="I175">
            <v>1335600</v>
          </cell>
          <cell r="J175">
            <v>1665096.77</v>
          </cell>
          <cell r="K175">
            <v>1541400</v>
          </cell>
          <cell r="L175">
            <v>1194922.58</v>
          </cell>
          <cell r="M175">
            <v>4002464.51</v>
          </cell>
          <cell r="N175">
            <v>0</v>
          </cell>
          <cell r="O175">
            <v>3128465.38</v>
          </cell>
          <cell r="P175">
            <v>924000</v>
          </cell>
          <cell r="Q175">
            <v>639100</v>
          </cell>
          <cell r="R175">
            <v>1369200</v>
          </cell>
          <cell r="S175">
            <v>679406.45</v>
          </cell>
          <cell r="T175">
            <v>803600</v>
          </cell>
          <cell r="U175">
            <v>646800</v>
          </cell>
          <cell r="V175">
            <v>447412.9</v>
          </cell>
          <cell r="W175">
            <v>11774188.18</v>
          </cell>
          <cell r="X175">
            <v>1170656.67</v>
          </cell>
          <cell r="Y175">
            <v>1513400</v>
          </cell>
          <cell r="Z175">
            <v>796600</v>
          </cell>
          <cell r="AA175">
            <v>438900</v>
          </cell>
          <cell r="AB175">
            <v>1129266.67</v>
          </cell>
          <cell r="AC175">
            <v>1251040</v>
          </cell>
          <cell r="AD175">
            <v>3424533.87</v>
          </cell>
          <cell r="AE175">
            <v>1475254.84</v>
          </cell>
          <cell r="AF175">
            <v>903203.23</v>
          </cell>
          <cell r="AG175">
            <v>866577.42</v>
          </cell>
          <cell r="AH175">
            <v>1738800</v>
          </cell>
          <cell r="AI175">
            <v>1159967.73</v>
          </cell>
          <cell r="AJ175">
            <v>613041.93999999994</v>
          </cell>
          <cell r="AK175">
            <v>19451425.390000001</v>
          </cell>
          <cell r="AL175">
            <v>1232756.45</v>
          </cell>
          <cell r="AM175">
            <v>851200</v>
          </cell>
          <cell r="AN175">
            <v>2343705.38</v>
          </cell>
          <cell r="AO175">
            <v>2615990.3199999998</v>
          </cell>
          <cell r="AP175">
            <v>1177975</v>
          </cell>
          <cell r="AQ175">
            <v>613200</v>
          </cell>
          <cell r="AR175">
            <v>2203133.33</v>
          </cell>
          <cell r="AS175">
            <v>1122619.3600000001</v>
          </cell>
          <cell r="AT175">
            <v>1163941.94</v>
          </cell>
          <cell r="AU175">
            <v>2485767.7400000002</v>
          </cell>
          <cell r="AV175">
            <v>1322930</v>
          </cell>
          <cell r="AW175">
            <v>689850</v>
          </cell>
          <cell r="AX175">
            <v>1311856.99</v>
          </cell>
          <cell r="AY175">
            <v>921990.32</v>
          </cell>
          <cell r="AZ175">
            <v>718410</v>
          </cell>
          <cell r="BA175">
            <v>401000</v>
          </cell>
          <cell r="BB175">
            <v>564900</v>
          </cell>
          <cell r="BC175">
            <v>13843738.17</v>
          </cell>
          <cell r="BD175">
            <v>2499790.3199999998</v>
          </cell>
          <cell r="BE175">
            <v>1549912.9</v>
          </cell>
          <cell r="BF175">
            <v>649140</v>
          </cell>
          <cell r="BG175">
            <v>3871115.91</v>
          </cell>
          <cell r="BH175">
            <v>923819.36</v>
          </cell>
          <cell r="BI175">
            <v>126000</v>
          </cell>
          <cell r="BJ175">
            <v>210000</v>
          </cell>
          <cell r="BK175">
            <v>193200</v>
          </cell>
          <cell r="BL175">
            <v>7823012.4800000004</v>
          </cell>
          <cell r="BM175">
            <v>2362993.0099999998</v>
          </cell>
          <cell r="BN175">
            <v>1310400</v>
          </cell>
          <cell r="BO175">
            <v>3494400</v>
          </cell>
          <cell r="BP175">
            <v>1142400</v>
          </cell>
          <cell r="BQ175">
            <v>454700</v>
          </cell>
          <cell r="BR175">
            <v>29757083.350000001</v>
          </cell>
          <cell r="BS175">
            <v>2184812.91</v>
          </cell>
          <cell r="BT175">
            <v>1663900</v>
          </cell>
          <cell r="BU175">
            <v>4245582.25</v>
          </cell>
          <cell r="BV175">
            <v>487200</v>
          </cell>
          <cell r="BW175">
            <v>1309700</v>
          </cell>
          <cell r="BX175">
            <v>3077269.36</v>
          </cell>
          <cell r="BY175">
            <v>1276287.6399999999</v>
          </cell>
          <cell r="BZ175">
            <v>980383.87</v>
          </cell>
          <cell r="CA175">
            <v>1051539.25</v>
          </cell>
          <cell r="CB175">
            <v>1118600</v>
          </cell>
          <cell r="CC175">
            <v>2594295.98</v>
          </cell>
          <cell r="CD175">
            <v>1493100</v>
          </cell>
          <cell r="CE175">
            <v>2220874.19</v>
          </cell>
          <cell r="CF175">
            <v>1224525.81</v>
          </cell>
          <cell r="CG175">
            <v>914200</v>
          </cell>
          <cell r="CH175">
            <v>722177.42</v>
          </cell>
          <cell r="CI175">
            <v>1140793</v>
          </cell>
          <cell r="CJ175">
            <v>2216102.4700000002</v>
          </cell>
          <cell r="CK175">
            <v>63000</v>
          </cell>
          <cell r="CL175">
            <v>172200</v>
          </cell>
        </row>
        <row r="176">
          <cell r="A176" t="str">
            <v>5101010103.103</v>
          </cell>
          <cell r="B176" t="str">
            <v>เงินประจำตำแหน่งผู้เชี่ยวชาญ (บริการ)</v>
          </cell>
          <cell r="C176">
            <v>291500</v>
          </cell>
          <cell r="D176">
            <v>118800</v>
          </cell>
          <cell r="E176">
            <v>107548.39</v>
          </cell>
          <cell r="F176">
            <v>118800</v>
          </cell>
          <cell r="G176">
            <v>0</v>
          </cell>
          <cell r="H176">
            <v>0</v>
          </cell>
          <cell r="I176">
            <v>0</v>
          </cell>
          <cell r="J176">
            <v>118800</v>
          </cell>
          <cell r="K176">
            <v>0</v>
          </cell>
          <cell r="L176">
            <v>0</v>
          </cell>
          <cell r="M176">
            <v>118800</v>
          </cell>
          <cell r="N176">
            <v>0</v>
          </cell>
          <cell r="O176">
            <v>525500</v>
          </cell>
          <cell r="P176">
            <v>130900</v>
          </cell>
          <cell r="Q176">
            <v>61600</v>
          </cell>
          <cell r="R176">
            <v>118800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582100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118800</v>
          </cell>
          <cell r="AE176">
            <v>0</v>
          </cell>
          <cell r="AF176">
            <v>0</v>
          </cell>
          <cell r="AG176">
            <v>0</v>
          </cell>
          <cell r="AH176">
            <v>118800</v>
          </cell>
          <cell r="AI176">
            <v>128700</v>
          </cell>
          <cell r="AJ176">
            <v>0</v>
          </cell>
          <cell r="AK176">
            <v>1225200</v>
          </cell>
          <cell r="AL176">
            <v>0</v>
          </cell>
          <cell r="AM176">
            <v>0</v>
          </cell>
          <cell r="AN176">
            <v>0</v>
          </cell>
          <cell r="AO176">
            <v>118800</v>
          </cell>
          <cell r="AP176">
            <v>293700</v>
          </cell>
          <cell r="AQ176">
            <v>67200</v>
          </cell>
          <cell r="AR176">
            <v>594000</v>
          </cell>
          <cell r="AS176">
            <v>0</v>
          </cell>
          <cell r="AT176">
            <v>155960</v>
          </cell>
          <cell r="AU176">
            <v>219777.42</v>
          </cell>
          <cell r="AV176">
            <v>0</v>
          </cell>
          <cell r="AW176">
            <v>0</v>
          </cell>
          <cell r="AX176">
            <v>199351.62</v>
          </cell>
          <cell r="AY176">
            <v>0</v>
          </cell>
          <cell r="AZ176">
            <v>123760</v>
          </cell>
          <cell r="BA176">
            <v>515958.06</v>
          </cell>
          <cell r="BB176">
            <v>134400</v>
          </cell>
          <cell r="BC176">
            <v>1117661.29</v>
          </cell>
          <cell r="BD176">
            <v>432400</v>
          </cell>
          <cell r="BE176">
            <v>0</v>
          </cell>
          <cell r="BF176">
            <v>215200</v>
          </cell>
          <cell r="BG176">
            <v>532000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545100</v>
          </cell>
          <cell r="BM176">
            <v>69300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3451064.51</v>
          </cell>
          <cell r="BS176">
            <v>0</v>
          </cell>
          <cell r="BT176">
            <v>118800</v>
          </cell>
          <cell r="BU176">
            <v>0</v>
          </cell>
          <cell r="BV176">
            <v>67200</v>
          </cell>
          <cell r="BW176">
            <v>0</v>
          </cell>
          <cell r="BX176">
            <v>39600</v>
          </cell>
          <cell r="BY176">
            <v>141200</v>
          </cell>
          <cell r="BZ176">
            <v>118800</v>
          </cell>
          <cell r="CA176">
            <v>29700</v>
          </cell>
          <cell r="CB176">
            <v>118800</v>
          </cell>
          <cell r="CC176">
            <v>237600</v>
          </cell>
          <cell r="CD176">
            <v>118800</v>
          </cell>
          <cell r="CE176">
            <v>237600</v>
          </cell>
          <cell r="CF176">
            <v>0</v>
          </cell>
          <cell r="CG176">
            <v>93800</v>
          </cell>
          <cell r="CH176">
            <v>228000</v>
          </cell>
          <cell r="CI176">
            <v>118800</v>
          </cell>
          <cell r="CJ176">
            <v>69300</v>
          </cell>
          <cell r="CK176">
            <v>0</v>
          </cell>
          <cell r="CL176">
            <v>0</v>
          </cell>
        </row>
        <row r="177">
          <cell r="A177" t="str">
            <v>5101010108.101</v>
          </cell>
          <cell r="B177" t="str">
            <v>ค่าล่วงเวลา(สนับสนุน)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1181240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2616300</v>
          </cell>
          <cell r="X177">
            <v>321938</v>
          </cell>
          <cell r="Y177">
            <v>355790</v>
          </cell>
          <cell r="Z177">
            <v>236700</v>
          </cell>
          <cell r="AA177">
            <v>42240</v>
          </cell>
          <cell r="AB177">
            <v>95100</v>
          </cell>
          <cell r="AC177">
            <v>314540</v>
          </cell>
          <cell r="AD177">
            <v>1083010</v>
          </cell>
          <cell r="AE177">
            <v>0</v>
          </cell>
          <cell r="AF177">
            <v>267490</v>
          </cell>
          <cell r="AG177">
            <v>525540</v>
          </cell>
          <cell r="AH177">
            <v>99220</v>
          </cell>
          <cell r="AI177">
            <v>517720</v>
          </cell>
          <cell r="AJ177">
            <v>404470</v>
          </cell>
          <cell r="AK177">
            <v>3200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5960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16010</v>
          </cell>
          <cell r="AZ177">
            <v>0</v>
          </cell>
          <cell r="BA177">
            <v>1634090</v>
          </cell>
          <cell r="BB177">
            <v>161940</v>
          </cell>
          <cell r="BC177">
            <v>0</v>
          </cell>
          <cell r="BD177">
            <v>0</v>
          </cell>
          <cell r="BE177">
            <v>2600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3600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</row>
        <row r="178">
          <cell r="A178" t="str">
            <v>5101010109.101</v>
          </cell>
          <cell r="B178" t="str">
            <v>เงินตอบแทนพิเศษของข้าราชการผู้ได้รับเงินเดือนถึงขั้นสูงสุดของอันดับ(บริการ)</v>
          </cell>
          <cell r="C178">
            <v>9137.51</v>
          </cell>
          <cell r="D178">
            <v>0</v>
          </cell>
          <cell r="E178">
            <v>0</v>
          </cell>
          <cell r="F178">
            <v>2562.2399999999998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23864.45</v>
          </cell>
          <cell r="R178">
            <v>62366.32</v>
          </cell>
          <cell r="S178">
            <v>0</v>
          </cell>
          <cell r="T178">
            <v>11200</v>
          </cell>
          <cell r="U178">
            <v>28000</v>
          </cell>
          <cell r="V178">
            <v>22400</v>
          </cell>
          <cell r="W178">
            <v>0</v>
          </cell>
          <cell r="X178">
            <v>16083.28</v>
          </cell>
          <cell r="Y178">
            <v>60817.72</v>
          </cell>
          <cell r="Z178">
            <v>1644.08</v>
          </cell>
          <cell r="AA178">
            <v>565.64</v>
          </cell>
          <cell r="AB178">
            <v>13918.32</v>
          </cell>
          <cell r="AC178">
            <v>27917.34</v>
          </cell>
          <cell r="AD178">
            <v>57103.08</v>
          </cell>
          <cell r="AE178">
            <v>37192.660000000003</v>
          </cell>
          <cell r="AF178">
            <v>18999.990000000002</v>
          </cell>
          <cell r="AG178">
            <v>15821.32</v>
          </cell>
          <cell r="AH178">
            <v>41119.440000000002</v>
          </cell>
          <cell r="AI178">
            <v>17437.32</v>
          </cell>
          <cell r="AJ178">
            <v>57905.96</v>
          </cell>
          <cell r="AK178">
            <v>390908.42</v>
          </cell>
          <cell r="AL178">
            <v>33599.699999999997</v>
          </cell>
          <cell r="AM178">
            <v>17820</v>
          </cell>
          <cell r="AN178">
            <v>112240.52</v>
          </cell>
          <cell r="AO178">
            <v>94391.08</v>
          </cell>
          <cell r="AP178">
            <v>41844.43</v>
          </cell>
          <cell r="AQ178">
            <v>0</v>
          </cell>
          <cell r="AR178">
            <v>85127</v>
          </cell>
          <cell r="AS178">
            <v>27804.12</v>
          </cell>
          <cell r="AT178">
            <v>43981.57</v>
          </cell>
          <cell r="AU178">
            <v>55152.46</v>
          </cell>
          <cell r="AV178">
            <v>22615.8</v>
          </cell>
          <cell r="AW178">
            <v>10515.08</v>
          </cell>
          <cell r="AX178">
            <v>93005.05</v>
          </cell>
          <cell r="AY178">
            <v>13248.52</v>
          </cell>
          <cell r="AZ178">
            <v>21050.560000000001</v>
          </cell>
          <cell r="BA178">
            <v>1170017.31</v>
          </cell>
          <cell r="BB178">
            <v>8242.24</v>
          </cell>
          <cell r="BC178">
            <v>6783.42</v>
          </cell>
          <cell r="BD178">
            <v>481.39</v>
          </cell>
          <cell r="BE178">
            <v>6564.6</v>
          </cell>
          <cell r="BF178">
            <v>0</v>
          </cell>
          <cell r="BG178">
            <v>6192.6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135599.23000000001</v>
          </cell>
          <cell r="BM178">
            <v>19074.919999999998</v>
          </cell>
          <cell r="BN178">
            <v>8948.08</v>
          </cell>
          <cell r="BO178">
            <v>40640.720000000001</v>
          </cell>
          <cell r="BP178">
            <v>18638.400000000001</v>
          </cell>
          <cell r="BQ178">
            <v>4624.3</v>
          </cell>
          <cell r="BR178">
            <v>20442.36</v>
          </cell>
          <cell r="BS178">
            <v>0</v>
          </cell>
          <cell r="BT178">
            <v>715.2</v>
          </cell>
          <cell r="BU178">
            <v>1415.76</v>
          </cell>
          <cell r="BV178">
            <v>0</v>
          </cell>
          <cell r="BW178">
            <v>306.36</v>
          </cell>
          <cell r="BX178">
            <v>303.42</v>
          </cell>
          <cell r="BY178">
            <v>958.32</v>
          </cell>
          <cell r="BZ178">
            <v>0</v>
          </cell>
          <cell r="CA178">
            <v>919.08</v>
          </cell>
          <cell r="CB178">
            <v>914.28</v>
          </cell>
          <cell r="CC178">
            <v>306.36</v>
          </cell>
          <cell r="CD178">
            <v>0</v>
          </cell>
          <cell r="CE178">
            <v>4682.76</v>
          </cell>
          <cell r="CF178">
            <v>306.36</v>
          </cell>
          <cell r="CG178">
            <v>18350.560000000001</v>
          </cell>
          <cell r="CH178">
            <v>0</v>
          </cell>
          <cell r="CI178">
            <v>0</v>
          </cell>
          <cell r="CJ178">
            <v>306.36</v>
          </cell>
          <cell r="CK178">
            <v>4242.63</v>
          </cell>
          <cell r="CL178">
            <v>306.36</v>
          </cell>
        </row>
        <row r="179">
          <cell r="A179" t="str">
            <v>5101010109.102</v>
          </cell>
          <cell r="B179" t="str">
            <v>เงินตอบแทนพิเศษของข้าราชการผู้ได้รับเงินเดือนถึงขั้นสูงสุดของอันดับ(สนับสนุน)</v>
          </cell>
          <cell r="C179">
            <v>4758.4799999999996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4291.83</v>
          </cell>
          <cell r="R179">
            <v>715.2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3755.22</v>
          </cell>
          <cell r="Z179">
            <v>0</v>
          </cell>
          <cell r="AA179">
            <v>0</v>
          </cell>
          <cell r="AB179">
            <v>4068.12</v>
          </cell>
          <cell r="AC179">
            <v>1103.02</v>
          </cell>
          <cell r="AD179">
            <v>2735.26</v>
          </cell>
          <cell r="AE179">
            <v>0</v>
          </cell>
          <cell r="AF179">
            <v>0</v>
          </cell>
          <cell r="AG179">
            <v>0</v>
          </cell>
          <cell r="AH179">
            <v>8839.7199999999993</v>
          </cell>
          <cell r="AI179">
            <v>0</v>
          </cell>
          <cell r="AJ179">
            <v>0</v>
          </cell>
          <cell r="AK179">
            <v>16060</v>
          </cell>
          <cell r="AL179">
            <v>9139.24</v>
          </cell>
          <cell r="AM179">
            <v>0</v>
          </cell>
          <cell r="AN179">
            <v>4180</v>
          </cell>
          <cell r="AO179">
            <v>9641.76</v>
          </cell>
          <cell r="AP179">
            <v>2005.06</v>
          </cell>
          <cell r="AQ179">
            <v>0</v>
          </cell>
          <cell r="AR179">
            <v>0</v>
          </cell>
          <cell r="AS179">
            <v>0</v>
          </cell>
          <cell r="AT179">
            <v>18991.29</v>
          </cell>
          <cell r="AU179">
            <v>0</v>
          </cell>
          <cell r="AV179">
            <v>1992.12</v>
          </cell>
          <cell r="AW179">
            <v>0</v>
          </cell>
          <cell r="AX179">
            <v>0</v>
          </cell>
          <cell r="AY179">
            <v>7294</v>
          </cell>
          <cell r="AZ179">
            <v>0</v>
          </cell>
          <cell r="BA179">
            <v>0</v>
          </cell>
          <cell r="BB179">
            <v>1992.12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41096.32</v>
          </cell>
          <cell r="BM179">
            <v>4376.3999999999996</v>
          </cell>
          <cell r="BN179">
            <v>0</v>
          </cell>
          <cell r="BO179">
            <v>837.55</v>
          </cell>
          <cell r="BP179">
            <v>0</v>
          </cell>
          <cell r="BQ179">
            <v>0</v>
          </cell>
          <cell r="BR179">
            <v>2383.7399999999998</v>
          </cell>
          <cell r="BS179">
            <v>0</v>
          </cell>
          <cell r="BT179">
            <v>4338.6000000000004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4858.62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13424.4</v>
          </cell>
          <cell r="CK179">
            <v>0</v>
          </cell>
          <cell r="CL179">
            <v>0</v>
          </cell>
        </row>
        <row r="180">
          <cell r="A180" t="str">
            <v>5101010109.103</v>
          </cell>
          <cell r="B180" t="str">
            <v>เงินตอบแทนพิเศษของลูกจ้างประจำผู้ได้รับค่าจ้างถึงขั้นสูงสุดของตำแหน่ง(บริการ)</v>
          </cell>
          <cell r="C180">
            <v>48094.8</v>
          </cell>
          <cell r="D180">
            <v>0</v>
          </cell>
          <cell r="E180">
            <v>1430.4</v>
          </cell>
          <cell r="F180">
            <v>2521.1999999999998</v>
          </cell>
          <cell r="G180">
            <v>0</v>
          </cell>
          <cell r="H180">
            <v>0</v>
          </cell>
          <cell r="I180">
            <v>5256.8</v>
          </cell>
          <cell r="J180">
            <v>19418.400000000001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6436.8</v>
          </cell>
          <cell r="R180">
            <v>0</v>
          </cell>
          <cell r="S180">
            <v>0</v>
          </cell>
          <cell r="T180">
            <v>0</v>
          </cell>
          <cell r="U180">
            <v>715.2</v>
          </cell>
          <cell r="V180">
            <v>0</v>
          </cell>
          <cell r="W180">
            <v>0</v>
          </cell>
          <cell r="X180">
            <v>0</v>
          </cell>
          <cell r="Y180">
            <v>38525.4</v>
          </cell>
          <cell r="Z180">
            <v>13182</v>
          </cell>
          <cell r="AA180">
            <v>0</v>
          </cell>
          <cell r="AB180">
            <v>0</v>
          </cell>
          <cell r="AC180">
            <v>14930</v>
          </cell>
          <cell r="AD180">
            <v>8122.8</v>
          </cell>
          <cell r="AE180">
            <v>13624.8</v>
          </cell>
          <cell r="AF180">
            <v>0</v>
          </cell>
          <cell r="AG180">
            <v>6812.4</v>
          </cell>
          <cell r="AH180">
            <v>0</v>
          </cell>
          <cell r="AI180">
            <v>0</v>
          </cell>
          <cell r="AJ180">
            <v>0</v>
          </cell>
          <cell r="AK180">
            <v>23973.4</v>
          </cell>
          <cell r="AL180">
            <v>2145.6</v>
          </cell>
          <cell r="AM180">
            <v>12158.4</v>
          </cell>
          <cell r="AN180">
            <v>0</v>
          </cell>
          <cell r="AO180">
            <v>0</v>
          </cell>
          <cell r="AP180">
            <v>17570.990000000002</v>
          </cell>
          <cell r="AQ180">
            <v>0</v>
          </cell>
          <cell r="AR180">
            <v>10473.4</v>
          </cell>
          <cell r="AS180">
            <v>4291.2</v>
          </cell>
          <cell r="AT180">
            <v>840.4</v>
          </cell>
          <cell r="AU180">
            <v>12578.4</v>
          </cell>
          <cell r="AV180">
            <v>0</v>
          </cell>
          <cell r="AW180">
            <v>2860.8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12873.6</v>
          </cell>
          <cell r="BD180">
            <v>1260.5999999999999</v>
          </cell>
          <cell r="BE180">
            <v>0</v>
          </cell>
          <cell r="BF180">
            <v>0</v>
          </cell>
          <cell r="BG180">
            <v>18876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6660</v>
          </cell>
          <cell r="BN180">
            <v>0</v>
          </cell>
          <cell r="BO180">
            <v>1260.4000000000001</v>
          </cell>
          <cell r="BP180">
            <v>5364</v>
          </cell>
          <cell r="BQ180">
            <v>0</v>
          </cell>
          <cell r="BR180">
            <v>1364.39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4291.2</v>
          </cell>
          <cell r="CK180">
            <v>0</v>
          </cell>
          <cell r="CL180">
            <v>0</v>
          </cell>
        </row>
        <row r="181">
          <cell r="A181" t="str">
            <v>5101010109.104</v>
          </cell>
          <cell r="B181" t="str">
            <v>เงินตอบแทนพิเศษของลูกจ้างประจำผู้ได้รับค่าจ้างถึงขั้นสูงสุดของตำแหน่ง(สนับสนุน)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1282.8</v>
          </cell>
          <cell r="Q181">
            <v>3781.8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5241.6000000000004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12908.4</v>
          </cell>
          <cell r="AL181">
            <v>4291.2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2145.6</v>
          </cell>
          <cell r="AT181">
            <v>1680.8</v>
          </cell>
          <cell r="AU181">
            <v>0</v>
          </cell>
          <cell r="AV181">
            <v>0</v>
          </cell>
          <cell r="AW181">
            <v>715.2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25459.200000000001</v>
          </cell>
          <cell r="BD181">
            <v>1260.5999999999999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6906</v>
          </cell>
          <cell r="BN181">
            <v>0</v>
          </cell>
          <cell r="BO181">
            <v>420.2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2521.1999999999998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</row>
        <row r="182">
          <cell r="A182" t="str">
            <v>5101010113.101</v>
          </cell>
          <cell r="B182" t="str">
            <v>ค่าจ้างประจำ(บริการ)</v>
          </cell>
          <cell r="C182">
            <v>17144409.23</v>
          </cell>
          <cell r="D182">
            <v>1706850</v>
          </cell>
          <cell r="E182">
            <v>3609890.4</v>
          </cell>
          <cell r="F182">
            <v>2506575</v>
          </cell>
          <cell r="G182">
            <v>1077510</v>
          </cell>
          <cell r="H182">
            <v>2070600</v>
          </cell>
          <cell r="I182">
            <v>5078180</v>
          </cell>
          <cell r="J182">
            <v>3852540</v>
          </cell>
          <cell r="K182">
            <v>0</v>
          </cell>
          <cell r="L182">
            <v>1948790</v>
          </cell>
          <cell r="M182">
            <v>4627130</v>
          </cell>
          <cell r="N182">
            <v>0</v>
          </cell>
          <cell r="O182">
            <v>2831560</v>
          </cell>
          <cell r="P182">
            <v>899100</v>
          </cell>
          <cell r="Q182">
            <v>1323890</v>
          </cell>
          <cell r="R182">
            <v>1713790</v>
          </cell>
          <cell r="S182">
            <v>2232020</v>
          </cell>
          <cell r="T182">
            <v>1413360</v>
          </cell>
          <cell r="U182">
            <v>1052654</v>
          </cell>
          <cell r="V182">
            <v>1134060</v>
          </cell>
          <cell r="W182">
            <v>14795440</v>
          </cell>
          <cell r="X182">
            <v>974790</v>
          </cell>
          <cell r="Y182">
            <v>1825960</v>
          </cell>
          <cell r="Z182">
            <v>2906850</v>
          </cell>
          <cell r="AA182">
            <v>713040</v>
          </cell>
          <cell r="AB182">
            <v>1888800</v>
          </cell>
          <cell r="AC182">
            <v>2482511.61</v>
          </cell>
          <cell r="AD182">
            <v>5025010</v>
          </cell>
          <cell r="AE182">
            <v>2254721.6</v>
          </cell>
          <cell r="AF182">
            <v>2652180</v>
          </cell>
          <cell r="AG182">
            <v>2230440</v>
          </cell>
          <cell r="AH182">
            <v>1763580</v>
          </cell>
          <cell r="AI182">
            <v>752950</v>
          </cell>
          <cell r="AJ182">
            <v>0</v>
          </cell>
          <cell r="AK182">
            <v>17728710.969999999</v>
          </cell>
          <cell r="AL182">
            <v>1957780</v>
          </cell>
          <cell r="AM182">
            <v>1399570</v>
          </cell>
          <cell r="AN182">
            <v>4911720</v>
          </cell>
          <cell r="AO182">
            <v>1791560</v>
          </cell>
          <cell r="AP182">
            <v>2028930</v>
          </cell>
          <cell r="AQ182">
            <v>962200</v>
          </cell>
          <cell r="AR182">
            <v>3139090</v>
          </cell>
          <cell r="AS182">
            <v>1949340</v>
          </cell>
          <cell r="AT182">
            <v>755660</v>
          </cell>
          <cell r="AU182">
            <v>2151420</v>
          </cell>
          <cell r="AV182">
            <v>1617960</v>
          </cell>
          <cell r="AW182">
            <v>2270785.2000000002</v>
          </cell>
          <cell r="AX182">
            <v>3380050</v>
          </cell>
          <cell r="AY182">
            <v>1278500</v>
          </cell>
          <cell r="AZ182">
            <v>322840</v>
          </cell>
          <cell r="BA182">
            <v>3193891.2</v>
          </cell>
          <cell r="BB182">
            <v>0</v>
          </cell>
          <cell r="BC182">
            <v>1901460</v>
          </cell>
          <cell r="BD182">
            <v>1426160</v>
          </cell>
          <cell r="BE182">
            <v>2325960</v>
          </cell>
          <cell r="BF182">
            <v>1224140</v>
          </cell>
          <cell r="BG182">
            <v>4491180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2649630</v>
          </cell>
          <cell r="BM182">
            <v>1882491.2</v>
          </cell>
          <cell r="BN182">
            <v>1996790</v>
          </cell>
          <cell r="BO182">
            <v>2073138.8</v>
          </cell>
          <cell r="BP182">
            <v>948180</v>
          </cell>
          <cell r="BQ182">
            <v>0</v>
          </cell>
          <cell r="BR182">
            <v>27489436.539999999</v>
          </cell>
          <cell r="BS182">
            <v>852080</v>
          </cell>
          <cell r="BT182">
            <v>1093175</v>
          </cell>
          <cell r="BU182">
            <v>4912096.66</v>
          </cell>
          <cell r="BV182">
            <v>0</v>
          </cell>
          <cell r="BW182">
            <v>1142310</v>
          </cell>
          <cell r="BX182">
            <v>3024600</v>
          </cell>
          <cell r="BY182">
            <v>972060</v>
          </cell>
          <cell r="BZ182">
            <v>1113904.8</v>
          </cell>
          <cell r="CA182">
            <v>975660</v>
          </cell>
          <cell r="CB182">
            <v>1597620</v>
          </cell>
          <cell r="CC182">
            <v>2800850</v>
          </cell>
          <cell r="CD182">
            <v>2301590</v>
          </cell>
          <cell r="CE182">
            <v>1923240</v>
          </cell>
          <cell r="CF182">
            <v>1621260</v>
          </cell>
          <cell r="CG182">
            <v>831510</v>
          </cell>
          <cell r="CH182">
            <v>497100</v>
          </cell>
          <cell r="CI182">
            <v>203520</v>
          </cell>
          <cell r="CJ182">
            <v>3442320</v>
          </cell>
          <cell r="CK182">
            <v>0</v>
          </cell>
          <cell r="CL182">
            <v>0</v>
          </cell>
        </row>
        <row r="183">
          <cell r="A183" t="str">
            <v>5101010113.102</v>
          </cell>
          <cell r="B183" t="str">
            <v>ค่าจ้างประจำ(สนับสนุน)</v>
          </cell>
          <cell r="C183">
            <v>0</v>
          </cell>
          <cell r="D183">
            <v>330060</v>
          </cell>
          <cell r="E183">
            <v>312780</v>
          </cell>
          <cell r="F183">
            <v>1254952</v>
          </cell>
          <cell r="G183">
            <v>672510</v>
          </cell>
          <cell r="H183">
            <v>750500</v>
          </cell>
          <cell r="I183">
            <v>341000</v>
          </cell>
          <cell r="J183">
            <v>0</v>
          </cell>
          <cell r="K183">
            <v>3313140</v>
          </cell>
          <cell r="L183">
            <v>1190530</v>
          </cell>
          <cell r="M183">
            <v>584500</v>
          </cell>
          <cell r="N183">
            <v>0</v>
          </cell>
          <cell r="O183">
            <v>3193160</v>
          </cell>
          <cell r="P183">
            <v>1154040</v>
          </cell>
          <cell r="Q183">
            <v>797510</v>
          </cell>
          <cell r="R183">
            <v>1551417</v>
          </cell>
          <cell r="S183">
            <v>461190</v>
          </cell>
          <cell r="T183">
            <v>940120</v>
          </cell>
          <cell r="U183">
            <v>1656046.4</v>
          </cell>
          <cell r="V183">
            <v>526120</v>
          </cell>
          <cell r="W183">
            <v>8841560</v>
          </cell>
          <cell r="X183">
            <v>843210</v>
          </cell>
          <cell r="Y183">
            <v>1020960</v>
          </cell>
          <cell r="Z183">
            <v>548250</v>
          </cell>
          <cell r="AA183">
            <v>631680</v>
          </cell>
          <cell r="AB183">
            <v>1046340</v>
          </cell>
          <cell r="AC183">
            <v>0</v>
          </cell>
          <cell r="AD183">
            <v>935630</v>
          </cell>
          <cell r="AE183">
            <v>122160</v>
          </cell>
          <cell r="AF183">
            <v>0</v>
          </cell>
          <cell r="AG183">
            <v>0</v>
          </cell>
          <cell r="AH183">
            <v>0</v>
          </cell>
          <cell r="AI183">
            <v>1011240</v>
          </cell>
          <cell r="AJ183">
            <v>0</v>
          </cell>
          <cell r="AK183">
            <v>6672120</v>
          </cell>
          <cell r="AL183">
            <v>1001460</v>
          </cell>
          <cell r="AM183">
            <v>806543.2</v>
          </cell>
          <cell r="AN183">
            <v>768560</v>
          </cell>
          <cell r="AO183">
            <v>894640</v>
          </cell>
          <cell r="AP183">
            <v>934590</v>
          </cell>
          <cell r="AQ183">
            <v>719210</v>
          </cell>
          <cell r="AR183">
            <v>0</v>
          </cell>
          <cell r="AS183">
            <v>1015020</v>
          </cell>
          <cell r="AT183">
            <v>1478740</v>
          </cell>
          <cell r="AU183">
            <v>0</v>
          </cell>
          <cell r="AV183">
            <v>271260</v>
          </cell>
          <cell r="AW183">
            <v>465390</v>
          </cell>
          <cell r="AX183">
            <v>574940</v>
          </cell>
          <cell r="AY183">
            <v>1224460</v>
          </cell>
          <cell r="AZ183">
            <v>654370</v>
          </cell>
          <cell r="BA183">
            <v>1304220</v>
          </cell>
          <cell r="BB183">
            <v>0</v>
          </cell>
          <cell r="BC183">
            <v>18986198.059999999</v>
          </cell>
          <cell r="BD183">
            <v>1506760</v>
          </cell>
          <cell r="BE183">
            <v>280140</v>
          </cell>
          <cell r="BF183">
            <v>440525.2</v>
          </cell>
          <cell r="BG183">
            <v>1103100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4475500.96</v>
          </cell>
          <cell r="BM183">
            <v>1838408.8</v>
          </cell>
          <cell r="BN183">
            <v>729970</v>
          </cell>
          <cell r="BO183">
            <v>1579190</v>
          </cell>
          <cell r="BP183">
            <v>993180</v>
          </cell>
          <cell r="BQ183">
            <v>0</v>
          </cell>
          <cell r="BR183">
            <v>15336824</v>
          </cell>
          <cell r="BS183">
            <v>686306.45</v>
          </cell>
          <cell r="BT183">
            <v>1301720</v>
          </cell>
          <cell r="BU183">
            <v>1303507.74</v>
          </cell>
          <cell r="BV183">
            <v>0</v>
          </cell>
          <cell r="BW183">
            <v>792110</v>
          </cell>
          <cell r="BX183">
            <v>1556940</v>
          </cell>
          <cell r="BY183">
            <v>1065360</v>
          </cell>
          <cell r="BZ183">
            <v>519990</v>
          </cell>
          <cell r="CA183">
            <v>977580</v>
          </cell>
          <cell r="CB183">
            <v>462240</v>
          </cell>
          <cell r="CC183">
            <v>1104130</v>
          </cell>
          <cell r="CD183">
            <v>566120</v>
          </cell>
          <cell r="CE183">
            <v>2263670</v>
          </cell>
          <cell r="CF183">
            <v>546000</v>
          </cell>
          <cell r="CG183">
            <v>1502550</v>
          </cell>
          <cell r="CH183">
            <v>517740</v>
          </cell>
          <cell r="CI183">
            <v>0</v>
          </cell>
          <cell r="CJ183">
            <v>1863140</v>
          </cell>
          <cell r="CK183">
            <v>0</v>
          </cell>
          <cell r="CL183">
            <v>0</v>
          </cell>
        </row>
        <row r="184">
          <cell r="A184" t="str">
            <v>5101010113.103</v>
          </cell>
          <cell r="B184" t="str">
            <v>ค่าจ้างชั่วคราว(บริการ)</v>
          </cell>
          <cell r="C184">
            <v>70229803.989999995</v>
          </cell>
          <cell r="D184">
            <v>3133552</v>
          </cell>
          <cell r="E184">
            <v>1349320</v>
          </cell>
          <cell r="F184">
            <v>3166659</v>
          </cell>
          <cell r="G184">
            <v>3330860</v>
          </cell>
          <cell r="H184">
            <v>2966793.73</v>
          </cell>
          <cell r="I184">
            <v>4315774.45</v>
          </cell>
          <cell r="J184">
            <v>6956823.0599999996</v>
          </cell>
          <cell r="K184">
            <v>1618907</v>
          </cell>
          <cell r="L184">
            <v>4660095.3099999996</v>
          </cell>
          <cell r="M184">
            <v>10244448</v>
          </cell>
          <cell r="N184">
            <v>2835154.51</v>
          </cell>
          <cell r="O184">
            <v>1375617.66</v>
          </cell>
          <cell r="P184">
            <v>2972535</v>
          </cell>
          <cell r="Q184">
            <v>4585608.95</v>
          </cell>
          <cell r="R184">
            <v>4946212</v>
          </cell>
          <cell r="S184">
            <v>622859.42000000004</v>
          </cell>
          <cell r="T184">
            <v>4438662</v>
          </cell>
          <cell r="U184">
            <v>1834393</v>
          </cell>
          <cell r="V184">
            <v>739800</v>
          </cell>
          <cell r="W184">
            <v>27636748.690000001</v>
          </cell>
          <cell r="X184">
            <v>528243.34</v>
          </cell>
          <cell r="Y184">
            <v>3229932.54</v>
          </cell>
          <cell r="Z184">
            <v>390143.9</v>
          </cell>
          <cell r="AA184">
            <v>1007969.5</v>
          </cell>
          <cell r="AB184">
            <v>350963.9</v>
          </cell>
          <cell r="AC184">
            <v>3656560.1</v>
          </cell>
          <cell r="AD184">
            <v>3455773.5</v>
          </cell>
          <cell r="AE184">
            <v>2030577</v>
          </cell>
          <cell r="AF184">
            <v>1334847.67</v>
          </cell>
          <cell r="AG184">
            <v>878082</v>
          </cell>
          <cell r="AH184">
            <v>6433523</v>
          </cell>
          <cell r="AI184">
            <v>2349699</v>
          </cell>
          <cell r="AJ184">
            <v>796520.47</v>
          </cell>
          <cell r="AK184">
            <v>52464579.07</v>
          </cell>
          <cell r="AL184">
            <v>3285261.5</v>
          </cell>
          <cell r="AM184">
            <v>1615155.93</v>
          </cell>
          <cell r="AN184">
            <v>5237716.5</v>
          </cell>
          <cell r="AO184">
            <v>9984297.9600000009</v>
          </cell>
          <cell r="AP184">
            <v>4532997</v>
          </cell>
          <cell r="AQ184">
            <v>1566547.83</v>
          </cell>
          <cell r="AR184">
            <v>12168264</v>
          </cell>
          <cell r="AS184">
            <v>5142547</v>
          </cell>
          <cell r="AT184">
            <v>7172159.4299999997</v>
          </cell>
          <cell r="AU184">
            <v>6698490</v>
          </cell>
          <cell r="AV184">
            <v>4537280</v>
          </cell>
          <cell r="AW184">
            <v>1685368.31</v>
          </cell>
          <cell r="AX184">
            <v>6200255.79</v>
          </cell>
          <cell r="AY184">
            <v>3144602</v>
          </cell>
          <cell r="AZ184">
            <v>1983001</v>
          </cell>
          <cell r="BA184">
            <v>16872000.829999998</v>
          </cell>
          <cell r="BB184">
            <v>5071010.07</v>
          </cell>
          <cell r="BC184">
            <v>9053457.3300000001</v>
          </cell>
          <cell r="BD184">
            <v>1441702</v>
          </cell>
          <cell r="BE184">
            <v>413288</v>
          </cell>
          <cell r="BF184">
            <v>2446815</v>
          </cell>
          <cell r="BG184">
            <v>9667155</v>
          </cell>
          <cell r="BH184">
            <v>947697.06</v>
          </cell>
          <cell r="BI184">
            <v>1289560</v>
          </cell>
          <cell r="BJ184">
            <v>3960950.25</v>
          </cell>
          <cell r="BK184">
            <v>1300893.74</v>
          </cell>
          <cell r="BL184">
            <v>2992825</v>
          </cell>
          <cell r="BM184">
            <v>3935940.62</v>
          </cell>
          <cell r="BN184">
            <v>2050190.19</v>
          </cell>
          <cell r="BO184">
            <v>3571924.4</v>
          </cell>
          <cell r="BP184">
            <v>1266305</v>
          </cell>
          <cell r="BQ184">
            <v>4145178.74</v>
          </cell>
          <cell r="BR184">
            <v>27238819</v>
          </cell>
          <cell r="BS184">
            <v>2185137</v>
          </cell>
          <cell r="BT184">
            <v>2457272.94</v>
          </cell>
          <cell r="BU184">
            <v>11889248.310000001</v>
          </cell>
          <cell r="BV184">
            <v>898616</v>
          </cell>
          <cell r="BW184">
            <v>2101405</v>
          </cell>
          <cell r="BX184">
            <v>6701258.9900000002</v>
          </cell>
          <cell r="BY184">
            <v>832936</v>
          </cell>
          <cell r="BZ184">
            <v>1553946.65</v>
          </cell>
          <cell r="CA184">
            <v>686200</v>
          </cell>
          <cell r="CB184">
            <v>4502625.5</v>
          </cell>
          <cell r="CC184">
            <v>3286181.98</v>
          </cell>
          <cell r="CD184">
            <v>3068099.42</v>
          </cell>
          <cell r="CE184">
            <v>7220989.5599999996</v>
          </cell>
          <cell r="CF184">
            <v>1777269</v>
          </cell>
          <cell r="CG184">
            <v>822797</v>
          </cell>
          <cell r="CH184">
            <v>2012578.72</v>
          </cell>
          <cell r="CI184">
            <v>699276</v>
          </cell>
          <cell r="CJ184">
            <v>4038667.42</v>
          </cell>
          <cell r="CK184">
            <v>1504478.42</v>
          </cell>
          <cell r="CL184">
            <v>553772.12</v>
          </cell>
        </row>
        <row r="185">
          <cell r="A185" t="str">
            <v>5101010113.104</v>
          </cell>
          <cell r="B185" t="str">
            <v>ค่าจ้างชั่วคราว(สนับสนุน)</v>
          </cell>
          <cell r="C185">
            <v>0</v>
          </cell>
          <cell r="D185">
            <v>1496680</v>
          </cell>
          <cell r="E185">
            <v>1014520</v>
          </cell>
          <cell r="F185">
            <v>0</v>
          </cell>
          <cell r="G185">
            <v>193680</v>
          </cell>
          <cell r="H185">
            <v>2427725</v>
          </cell>
          <cell r="I185">
            <v>292085.45</v>
          </cell>
          <cell r="J185">
            <v>729995.42</v>
          </cell>
          <cell r="K185">
            <v>1952123</v>
          </cell>
          <cell r="L185">
            <v>443230</v>
          </cell>
          <cell r="M185">
            <v>161020</v>
          </cell>
          <cell r="N185">
            <v>454200</v>
          </cell>
          <cell r="O185">
            <v>332246.93</v>
          </cell>
          <cell r="P185">
            <v>1710342</v>
          </cell>
          <cell r="Q185">
            <v>1240651.47</v>
          </cell>
          <cell r="R185">
            <v>716029</v>
          </cell>
          <cell r="S185">
            <v>1290752.8999999999</v>
          </cell>
          <cell r="T185">
            <v>850692</v>
          </cell>
          <cell r="U185">
            <v>616477</v>
          </cell>
          <cell r="V185">
            <v>0</v>
          </cell>
          <cell r="W185">
            <v>5837274.7599999998</v>
          </cell>
          <cell r="X185">
            <v>700293</v>
          </cell>
          <cell r="Y185">
            <v>353200</v>
          </cell>
          <cell r="Z185">
            <v>790540</v>
          </cell>
          <cell r="AA185">
            <v>379042.5</v>
          </cell>
          <cell r="AB185">
            <v>458752.95</v>
          </cell>
          <cell r="AC185">
            <v>0</v>
          </cell>
          <cell r="AD185">
            <v>972009.05</v>
          </cell>
          <cell r="AE185">
            <v>0</v>
          </cell>
          <cell r="AF185">
            <v>641400</v>
          </cell>
          <cell r="AG185">
            <v>654232</v>
          </cell>
          <cell r="AH185">
            <v>393295</v>
          </cell>
          <cell r="AI185">
            <v>427310</v>
          </cell>
          <cell r="AJ185">
            <v>654446.06999999995</v>
          </cell>
          <cell r="AK185">
            <v>9207000</v>
          </cell>
          <cell r="AL185">
            <v>836660.5</v>
          </cell>
          <cell r="AM185">
            <v>0</v>
          </cell>
          <cell r="AN185">
            <v>4856311</v>
          </cell>
          <cell r="AO185">
            <v>336610</v>
          </cell>
          <cell r="AP185">
            <v>1153782</v>
          </cell>
          <cell r="AQ185">
            <v>0</v>
          </cell>
          <cell r="AR185">
            <v>9053360.4000000004</v>
          </cell>
          <cell r="AS185">
            <v>1740045</v>
          </cell>
          <cell r="AT185">
            <v>4382793.0599999996</v>
          </cell>
          <cell r="AU185">
            <v>749540</v>
          </cell>
          <cell r="AV185">
            <v>436110</v>
          </cell>
          <cell r="AW185">
            <v>506685</v>
          </cell>
          <cell r="AX185">
            <v>1009168</v>
          </cell>
          <cell r="AY185">
            <v>972933</v>
          </cell>
          <cell r="AZ185">
            <v>299090</v>
          </cell>
          <cell r="BA185">
            <v>16897033.370000001</v>
          </cell>
          <cell r="BB185">
            <v>559270.40000000002</v>
          </cell>
          <cell r="BC185">
            <v>3398142</v>
          </cell>
          <cell r="BD185">
            <v>489118</v>
          </cell>
          <cell r="BE185">
            <v>0</v>
          </cell>
          <cell r="BF185">
            <v>1755610</v>
          </cell>
          <cell r="BG185">
            <v>0</v>
          </cell>
          <cell r="BH185">
            <v>0</v>
          </cell>
          <cell r="BI185">
            <v>465895</v>
          </cell>
          <cell r="BJ185">
            <v>1535125.24</v>
          </cell>
          <cell r="BK185">
            <v>327710</v>
          </cell>
          <cell r="BL185">
            <v>6022735</v>
          </cell>
          <cell r="BM185">
            <v>2413401.2000000002</v>
          </cell>
          <cell r="BN185">
            <v>1292400</v>
          </cell>
          <cell r="BO185">
            <v>1193368.6000000001</v>
          </cell>
          <cell r="BP185">
            <v>776920</v>
          </cell>
          <cell r="BQ185">
            <v>56345</v>
          </cell>
          <cell r="BR185">
            <v>9330970</v>
          </cell>
          <cell r="BS185">
            <v>1279520</v>
          </cell>
          <cell r="BT185">
            <v>327204.59999999998</v>
          </cell>
          <cell r="BU185">
            <v>1953137.44</v>
          </cell>
          <cell r="BV185">
            <v>261366</v>
          </cell>
          <cell r="BW185">
            <v>1040757</v>
          </cell>
          <cell r="BX185">
            <v>2108412.13</v>
          </cell>
          <cell r="BY185">
            <v>693665</v>
          </cell>
          <cell r="BZ185">
            <v>970702.52</v>
          </cell>
          <cell r="CA185">
            <v>515892</v>
          </cell>
          <cell r="CB185">
            <v>1259661.5</v>
          </cell>
          <cell r="CC185">
            <v>64952</v>
          </cell>
          <cell r="CD185">
            <v>577577.87</v>
          </cell>
          <cell r="CE185">
            <v>1288333.93</v>
          </cell>
          <cell r="CF185">
            <v>92510.77</v>
          </cell>
          <cell r="CG185">
            <v>333818</v>
          </cell>
          <cell r="CH185">
            <v>588186</v>
          </cell>
          <cell r="CI185">
            <v>339779</v>
          </cell>
          <cell r="CJ185">
            <v>4367100.17</v>
          </cell>
          <cell r="CK185">
            <v>568201.56999999995</v>
          </cell>
          <cell r="CL185">
            <v>1535112.41</v>
          </cell>
        </row>
        <row r="186">
          <cell r="A186" t="str">
            <v>5101010113.105</v>
          </cell>
          <cell r="B186" t="str">
            <v>ค่าจ้างพนักงานกระทรวงสาธารณสุข (บริการ)</v>
          </cell>
          <cell r="C186">
            <v>0</v>
          </cell>
          <cell r="D186">
            <v>4425610</v>
          </cell>
          <cell r="E186">
            <v>860812</v>
          </cell>
          <cell r="F186">
            <v>1152492</v>
          </cell>
          <cell r="G186">
            <v>1063485</v>
          </cell>
          <cell r="H186">
            <v>3998089.5</v>
          </cell>
          <cell r="I186">
            <v>2604187.7999999998</v>
          </cell>
          <cell r="J186">
            <v>6827621.8799999999</v>
          </cell>
          <cell r="K186">
            <v>148440</v>
          </cell>
          <cell r="L186">
            <v>2602025.42</v>
          </cell>
          <cell r="M186">
            <v>6707610</v>
          </cell>
          <cell r="N186">
            <v>1007523</v>
          </cell>
          <cell r="O186">
            <v>31173353.199999999</v>
          </cell>
          <cell r="P186">
            <v>3744894</v>
          </cell>
          <cell r="Q186">
            <v>4028676</v>
          </cell>
          <cell r="R186">
            <v>7363094</v>
          </cell>
          <cell r="S186">
            <v>5255682.9800000004</v>
          </cell>
          <cell r="T186">
            <v>3099000</v>
          </cell>
          <cell r="U186">
            <v>3975165</v>
          </cell>
          <cell r="V186">
            <v>4329012</v>
          </cell>
          <cell r="W186">
            <v>23990090.109999999</v>
          </cell>
          <cell r="X186">
            <v>1935400</v>
          </cell>
          <cell r="Y186">
            <v>4896816</v>
          </cell>
          <cell r="Z186">
            <v>5225799.76</v>
          </cell>
          <cell r="AA186">
            <v>2507422</v>
          </cell>
          <cell r="AB186">
            <v>804160.5</v>
          </cell>
          <cell r="AC186">
            <v>1694731</v>
          </cell>
          <cell r="AD186">
            <v>10158215.550000001</v>
          </cell>
          <cell r="AE186">
            <v>2251367.7200000002</v>
          </cell>
          <cell r="AF186">
            <v>3323369.68</v>
          </cell>
          <cell r="AG186">
            <v>2100250</v>
          </cell>
          <cell r="AH186">
            <v>7740568</v>
          </cell>
          <cell r="AI186">
            <v>3231551</v>
          </cell>
          <cell r="AJ186">
            <v>1030312</v>
          </cell>
          <cell r="AK186">
            <v>61498453.799999997</v>
          </cell>
          <cell r="AL186">
            <v>4396490</v>
          </cell>
          <cell r="AM186">
            <v>5203709.74</v>
          </cell>
          <cell r="AN186">
            <v>6226758</v>
          </cell>
          <cell r="AO186">
            <v>7243490</v>
          </cell>
          <cell r="AP186">
            <v>8384937</v>
          </cell>
          <cell r="AQ186">
            <v>3963122.8</v>
          </cell>
          <cell r="AR186">
            <v>10729799</v>
          </cell>
          <cell r="AS186">
            <v>2940084</v>
          </cell>
          <cell r="AT186">
            <v>6795171.7300000004</v>
          </cell>
          <cell r="AU186">
            <v>8276294</v>
          </cell>
          <cell r="AV186">
            <v>6351510</v>
          </cell>
          <cell r="AW186">
            <v>2807821.58</v>
          </cell>
          <cell r="AX186">
            <v>4634939.46</v>
          </cell>
          <cell r="AY186">
            <v>4157440.4</v>
          </cell>
          <cell r="AZ186">
            <v>4741027</v>
          </cell>
          <cell r="BA186">
            <v>5995882.9199999999</v>
          </cell>
          <cell r="BB186">
            <v>4348670</v>
          </cell>
          <cell r="BC186">
            <v>25141659.960000001</v>
          </cell>
          <cell r="BD186">
            <v>7433308</v>
          </cell>
          <cell r="BE186">
            <v>3354720</v>
          </cell>
          <cell r="BF186">
            <v>4001319.68</v>
          </cell>
          <cell r="BG186">
            <v>26959316.280000001</v>
          </cell>
          <cell r="BH186">
            <v>3003754</v>
          </cell>
          <cell r="BI186">
            <v>2239632</v>
          </cell>
          <cell r="BJ186">
            <v>884119</v>
          </cell>
          <cell r="BK186">
            <v>1255054.81</v>
          </cell>
          <cell r="BL186">
            <v>29252127.34</v>
          </cell>
          <cell r="BM186">
            <v>4206075.08</v>
          </cell>
          <cell r="BN186">
            <v>3836190.32</v>
          </cell>
          <cell r="BO186">
            <v>10560085.6</v>
          </cell>
          <cell r="BP186">
            <v>1066147.74</v>
          </cell>
          <cell r="BQ186">
            <v>5083495.5599999996</v>
          </cell>
          <cell r="BR186">
            <v>116973333</v>
          </cell>
          <cell r="BS186">
            <v>4123981</v>
          </cell>
          <cell r="BT186">
            <v>2142800</v>
          </cell>
          <cell r="BU186">
            <v>13601284.960000001</v>
          </cell>
          <cell r="BV186">
            <v>2084305</v>
          </cell>
          <cell r="BW186">
            <v>4153172</v>
          </cell>
          <cell r="BX186">
            <v>9825727.9399999995</v>
          </cell>
          <cell r="BY186">
            <v>2187850</v>
          </cell>
          <cell r="BZ186">
            <v>3659756</v>
          </cell>
          <cell r="CA186">
            <v>6403358</v>
          </cell>
          <cell r="CB186">
            <v>3945890</v>
          </cell>
          <cell r="CC186">
            <v>15439883.57</v>
          </cell>
          <cell r="CD186">
            <v>6389976.4100000001</v>
          </cell>
          <cell r="CE186">
            <v>6900126.6200000001</v>
          </cell>
          <cell r="CF186">
            <v>2888371.06</v>
          </cell>
          <cell r="CG186">
            <v>2569550</v>
          </cell>
          <cell r="CH186">
            <v>2561863</v>
          </cell>
          <cell r="CI186">
            <v>3908205</v>
          </cell>
          <cell r="CJ186">
            <v>9118798.1799999997</v>
          </cell>
          <cell r="CK186">
            <v>1821767.35</v>
          </cell>
          <cell r="CL186">
            <v>1316569.33</v>
          </cell>
        </row>
        <row r="187">
          <cell r="A187" t="str">
            <v>5101010113.106</v>
          </cell>
          <cell r="B187" t="str">
            <v>ค่าจ้างพนักงานกระทรวงสาธารณสุข (สนับสนุน)</v>
          </cell>
          <cell r="C187">
            <v>0</v>
          </cell>
          <cell r="D187">
            <v>1558810</v>
          </cell>
          <cell r="E187">
            <v>3345080</v>
          </cell>
          <cell r="F187">
            <v>2653976.3199999998</v>
          </cell>
          <cell r="G187">
            <v>1883980</v>
          </cell>
          <cell r="H187">
            <v>1233820</v>
          </cell>
          <cell r="I187">
            <v>129730</v>
          </cell>
          <cell r="J187">
            <v>201470</v>
          </cell>
          <cell r="K187">
            <v>3809640</v>
          </cell>
          <cell r="L187">
            <v>1601510</v>
          </cell>
          <cell r="M187">
            <v>1610560</v>
          </cell>
          <cell r="N187">
            <v>0</v>
          </cell>
          <cell r="O187">
            <v>10712553.869999999</v>
          </cell>
          <cell r="P187">
            <v>2441825</v>
          </cell>
          <cell r="Q187">
            <v>1570385.83</v>
          </cell>
          <cell r="R187">
            <v>3759000</v>
          </cell>
          <cell r="S187">
            <v>2312989.77</v>
          </cell>
          <cell r="T187">
            <v>2200173</v>
          </cell>
          <cell r="U187">
            <v>1874841</v>
          </cell>
          <cell r="V187">
            <v>1536990</v>
          </cell>
          <cell r="W187">
            <v>4901613.08</v>
          </cell>
          <cell r="X187">
            <v>2013276</v>
          </cell>
          <cell r="Y187">
            <v>1936374</v>
          </cell>
          <cell r="Z187">
            <v>1407160</v>
          </cell>
          <cell r="AA187">
            <v>905160</v>
          </cell>
          <cell r="AB187">
            <v>2920560</v>
          </cell>
          <cell r="AC187">
            <v>0</v>
          </cell>
          <cell r="AD187">
            <v>1711882.55</v>
          </cell>
          <cell r="AE187">
            <v>364896.16</v>
          </cell>
          <cell r="AF187">
            <v>961661.2</v>
          </cell>
          <cell r="AG187">
            <v>2750320</v>
          </cell>
          <cell r="AH187">
            <v>1072750</v>
          </cell>
          <cell r="AI187">
            <v>1357540</v>
          </cell>
          <cell r="AJ187">
            <v>2790426.06</v>
          </cell>
          <cell r="AK187">
            <v>14940084</v>
          </cell>
          <cell r="AL187">
            <v>991700</v>
          </cell>
          <cell r="AM187">
            <v>667300</v>
          </cell>
          <cell r="AN187">
            <v>2776714</v>
          </cell>
          <cell r="AO187">
            <v>734140</v>
          </cell>
          <cell r="AP187">
            <v>0</v>
          </cell>
          <cell r="AQ187">
            <v>23170</v>
          </cell>
          <cell r="AR187">
            <v>7344649</v>
          </cell>
          <cell r="AS187">
            <v>934260</v>
          </cell>
          <cell r="AT187">
            <v>3567256.76</v>
          </cell>
          <cell r="AU187">
            <v>931485</v>
          </cell>
          <cell r="AV187">
            <v>1260067</v>
          </cell>
          <cell r="AW187">
            <v>1197810</v>
          </cell>
          <cell r="AX187">
            <v>2323089.25</v>
          </cell>
          <cell r="AY187">
            <v>1660049.6</v>
          </cell>
          <cell r="AZ187">
            <v>2179130</v>
          </cell>
          <cell r="BA187">
            <v>11601784.359999999</v>
          </cell>
          <cell r="BB187">
            <v>851850</v>
          </cell>
          <cell r="BC187">
            <v>9593149.5600000005</v>
          </cell>
          <cell r="BD187">
            <v>4604428</v>
          </cell>
          <cell r="BE187">
            <v>1206567</v>
          </cell>
          <cell r="BF187">
            <v>1639257.39</v>
          </cell>
          <cell r="BG187">
            <v>5828536</v>
          </cell>
          <cell r="BH187">
            <v>1333702</v>
          </cell>
          <cell r="BI187">
            <v>1207279</v>
          </cell>
          <cell r="BJ187">
            <v>1311538.2</v>
          </cell>
          <cell r="BK187">
            <v>1339641.95</v>
          </cell>
          <cell r="BL187">
            <v>10691286</v>
          </cell>
          <cell r="BM187">
            <v>2551628.23</v>
          </cell>
          <cell r="BN187">
            <v>2523517</v>
          </cell>
          <cell r="BO187">
            <v>2902034.4</v>
          </cell>
          <cell r="BP187">
            <v>5103580</v>
          </cell>
          <cell r="BQ187">
            <v>345442.6</v>
          </cell>
          <cell r="BR187">
            <v>30120269</v>
          </cell>
          <cell r="BS187">
            <v>1991980</v>
          </cell>
          <cell r="BT187">
            <v>3324708</v>
          </cell>
          <cell r="BU187">
            <v>6201290.0099999998</v>
          </cell>
          <cell r="BV187">
            <v>1534200</v>
          </cell>
          <cell r="BW187">
            <v>1065300</v>
          </cell>
          <cell r="BX187">
            <v>3470750</v>
          </cell>
          <cell r="BY187">
            <v>2141160</v>
          </cell>
          <cell r="BZ187">
            <v>1709940</v>
          </cell>
          <cell r="CA187">
            <v>895910</v>
          </cell>
          <cell r="CB187">
            <v>879170</v>
          </cell>
          <cell r="CC187">
            <v>1271300</v>
          </cell>
          <cell r="CD187">
            <v>2300406</v>
          </cell>
          <cell r="CE187">
            <v>5931050.3899999997</v>
          </cell>
          <cell r="CF187">
            <v>672198.67</v>
          </cell>
          <cell r="CG187">
            <v>1440590</v>
          </cell>
          <cell r="CH187">
            <v>1742988</v>
          </cell>
          <cell r="CI187">
            <v>916602</v>
          </cell>
          <cell r="CJ187">
            <v>6689796.6500000004</v>
          </cell>
          <cell r="CK187">
            <v>590183.25</v>
          </cell>
          <cell r="CL187">
            <v>499303.55</v>
          </cell>
        </row>
        <row r="188">
          <cell r="A188" t="str">
            <v>5101010113.107</v>
          </cell>
          <cell r="B188" t="str">
            <v>ค่าจ้างเหมาบุคลากร (บริการ)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403500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69720</v>
          </cell>
          <cell r="M188">
            <v>4373595</v>
          </cell>
          <cell r="N188">
            <v>0</v>
          </cell>
          <cell r="O188">
            <v>251501.87</v>
          </cell>
          <cell r="P188">
            <v>6973</v>
          </cell>
          <cell r="Q188">
            <v>1028350.66</v>
          </cell>
          <cell r="R188">
            <v>81480</v>
          </cell>
          <cell r="S188">
            <v>0</v>
          </cell>
          <cell r="T188">
            <v>0</v>
          </cell>
          <cell r="U188">
            <v>343200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2498370</v>
          </cell>
          <cell r="AE188">
            <v>338640</v>
          </cell>
          <cell r="AF188">
            <v>0</v>
          </cell>
          <cell r="AG188">
            <v>0</v>
          </cell>
          <cell r="AH188">
            <v>0</v>
          </cell>
          <cell r="AI188">
            <v>181400</v>
          </cell>
          <cell r="AJ188">
            <v>0</v>
          </cell>
          <cell r="AK188">
            <v>0</v>
          </cell>
          <cell r="AL188">
            <v>489495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115180</v>
          </cell>
          <cell r="BA188">
            <v>0</v>
          </cell>
          <cell r="BB188">
            <v>0</v>
          </cell>
          <cell r="BC188">
            <v>0</v>
          </cell>
          <cell r="BD188">
            <v>1201563.3799999999</v>
          </cell>
          <cell r="BE188">
            <v>27300</v>
          </cell>
          <cell r="BF188">
            <v>320530</v>
          </cell>
          <cell r="BG188">
            <v>13496084</v>
          </cell>
          <cell r="BH188">
            <v>0</v>
          </cell>
          <cell r="BI188">
            <v>0</v>
          </cell>
          <cell r="BJ188">
            <v>25500</v>
          </cell>
          <cell r="BK188">
            <v>109500</v>
          </cell>
          <cell r="BL188">
            <v>0</v>
          </cell>
          <cell r="BM188">
            <v>0</v>
          </cell>
          <cell r="BN188">
            <v>0</v>
          </cell>
          <cell r="BO188">
            <v>32100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138090</v>
          </cell>
          <cell r="BZ188">
            <v>0</v>
          </cell>
          <cell r="CA188">
            <v>0</v>
          </cell>
          <cell r="CB188">
            <v>0</v>
          </cell>
          <cell r="CC188">
            <v>92360</v>
          </cell>
          <cell r="CD188">
            <v>0</v>
          </cell>
          <cell r="CE188">
            <v>420000</v>
          </cell>
          <cell r="CF188">
            <v>0</v>
          </cell>
          <cell r="CG188">
            <v>0</v>
          </cell>
          <cell r="CH188">
            <v>1050</v>
          </cell>
          <cell r="CI188">
            <v>255226</v>
          </cell>
          <cell r="CJ188">
            <v>0</v>
          </cell>
          <cell r="CK188">
            <v>0</v>
          </cell>
          <cell r="CL188">
            <v>85800</v>
          </cell>
        </row>
        <row r="189">
          <cell r="A189" t="str">
            <v>5101010113.108</v>
          </cell>
          <cell r="B189" t="str">
            <v>ค่าจ้างเหมาบุคลากร (สนับสนุน)</v>
          </cell>
          <cell r="C189">
            <v>0</v>
          </cell>
          <cell r="D189">
            <v>0</v>
          </cell>
          <cell r="E189">
            <v>145800</v>
          </cell>
          <cell r="F189">
            <v>0</v>
          </cell>
          <cell r="G189">
            <v>184200</v>
          </cell>
          <cell r="H189">
            <v>650</v>
          </cell>
          <cell r="I189">
            <v>0</v>
          </cell>
          <cell r="J189">
            <v>0</v>
          </cell>
          <cell r="K189">
            <v>14550</v>
          </cell>
          <cell r="L189">
            <v>48000</v>
          </cell>
          <cell r="M189">
            <v>38800</v>
          </cell>
          <cell r="N189">
            <v>0</v>
          </cell>
          <cell r="O189">
            <v>1291757.52</v>
          </cell>
          <cell r="P189">
            <v>0</v>
          </cell>
          <cell r="Q189">
            <v>1331463.77</v>
          </cell>
          <cell r="R189">
            <v>665500</v>
          </cell>
          <cell r="S189">
            <v>0</v>
          </cell>
          <cell r="T189">
            <v>1057395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494510</v>
          </cell>
          <cell r="AF189">
            <v>0</v>
          </cell>
          <cell r="AG189">
            <v>322800</v>
          </cell>
          <cell r="AH189">
            <v>0</v>
          </cell>
          <cell r="AI189">
            <v>109500</v>
          </cell>
          <cell r="AJ189">
            <v>6500</v>
          </cell>
          <cell r="AK189">
            <v>0</v>
          </cell>
          <cell r="AL189">
            <v>0</v>
          </cell>
          <cell r="AM189">
            <v>0</v>
          </cell>
          <cell r="AN189">
            <v>170219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53360</v>
          </cell>
          <cell r="BD189">
            <v>2269883</v>
          </cell>
          <cell r="BE189">
            <v>0</v>
          </cell>
          <cell r="BF189">
            <v>1500</v>
          </cell>
          <cell r="BG189">
            <v>1160143</v>
          </cell>
          <cell r="BH189">
            <v>0</v>
          </cell>
          <cell r="BI189">
            <v>0</v>
          </cell>
          <cell r="BJ189">
            <v>0</v>
          </cell>
          <cell r="BK189">
            <v>335550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246600</v>
          </cell>
          <cell r="BQ189">
            <v>0</v>
          </cell>
          <cell r="BR189">
            <v>0</v>
          </cell>
          <cell r="BS189">
            <v>0</v>
          </cell>
          <cell r="BT189">
            <v>264300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57160</v>
          </cell>
          <cell r="CD189">
            <v>0</v>
          </cell>
          <cell r="CE189">
            <v>10320</v>
          </cell>
          <cell r="CF189">
            <v>0</v>
          </cell>
          <cell r="CG189">
            <v>84785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</row>
        <row r="190">
          <cell r="A190" t="str">
            <v>5101010115.101</v>
          </cell>
          <cell r="B190" t="str">
            <v>เงินค่าตอบแทนพนักงานราชการ (บริการ)</v>
          </cell>
          <cell r="C190">
            <v>8491950</v>
          </cell>
          <cell r="D190">
            <v>72000</v>
          </cell>
          <cell r="E190">
            <v>255960</v>
          </cell>
          <cell r="F190">
            <v>268960</v>
          </cell>
          <cell r="G190">
            <v>0</v>
          </cell>
          <cell r="H190">
            <v>42640</v>
          </cell>
          <cell r="I190">
            <v>0</v>
          </cell>
          <cell r="J190">
            <v>315960</v>
          </cell>
          <cell r="K190">
            <v>0</v>
          </cell>
          <cell r="L190">
            <v>244390</v>
          </cell>
          <cell r="M190">
            <v>358540</v>
          </cell>
          <cell r="N190">
            <v>182370</v>
          </cell>
          <cell r="O190">
            <v>533219.6</v>
          </cell>
          <cell r="P190">
            <v>18000</v>
          </cell>
          <cell r="Q190">
            <v>0</v>
          </cell>
          <cell r="R190">
            <v>72000</v>
          </cell>
          <cell r="S190">
            <v>444600</v>
          </cell>
          <cell r="T190">
            <v>280080</v>
          </cell>
          <cell r="U190">
            <v>83400</v>
          </cell>
          <cell r="V190">
            <v>0</v>
          </cell>
          <cell r="W190">
            <v>2886036.45</v>
          </cell>
          <cell r="X190">
            <v>0</v>
          </cell>
          <cell r="Y190">
            <v>0</v>
          </cell>
          <cell r="Z190">
            <v>277260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2733839.33</v>
          </cell>
          <cell r="AL190">
            <v>275280</v>
          </cell>
          <cell r="AM190">
            <v>0</v>
          </cell>
          <cell r="AN190">
            <v>86307.86</v>
          </cell>
          <cell r="AO190">
            <v>291360</v>
          </cell>
          <cell r="AP190">
            <v>0</v>
          </cell>
          <cell r="AQ190">
            <v>0</v>
          </cell>
          <cell r="AR190">
            <v>316480</v>
          </cell>
          <cell r="AS190">
            <v>0</v>
          </cell>
          <cell r="AT190">
            <v>72000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259440</v>
          </cell>
          <cell r="BC190">
            <v>4089975.53</v>
          </cell>
          <cell r="BD190">
            <v>0</v>
          </cell>
          <cell r="BE190">
            <v>285240</v>
          </cell>
          <cell r="BF190">
            <v>0</v>
          </cell>
          <cell r="BG190">
            <v>39180</v>
          </cell>
          <cell r="BH190">
            <v>422170</v>
          </cell>
          <cell r="BI190">
            <v>0</v>
          </cell>
          <cell r="BJ190">
            <v>0</v>
          </cell>
          <cell r="BK190">
            <v>90000</v>
          </cell>
          <cell r="BL190">
            <v>1228266</v>
          </cell>
          <cell r="BM190">
            <v>0</v>
          </cell>
          <cell r="BN190">
            <v>0</v>
          </cell>
          <cell r="BO190">
            <v>268160</v>
          </cell>
          <cell r="BP190">
            <v>0</v>
          </cell>
          <cell r="BQ190">
            <v>104550</v>
          </cell>
          <cell r="BR190">
            <v>2106508.21</v>
          </cell>
          <cell r="BS190">
            <v>0</v>
          </cell>
          <cell r="BT190">
            <v>36000</v>
          </cell>
          <cell r="BU190">
            <v>1060560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405640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268680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</row>
        <row r="191">
          <cell r="A191" t="str">
            <v>5101010115.102</v>
          </cell>
          <cell r="B191" t="str">
            <v>ค่าตอบแทนพนักงานราชการ (สนับสนุน)</v>
          </cell>
          <cell r="C191">
            <v>0</v>
          </cell>
          <cell r="D191">
            <v>222930</v>
          </cell>
          <cell r="E191">
            <v>404160</v>
          </cell>
          <cell r="F191">
            <v>222930</v>
          </cell>
          <cell r="G191">
            <v>730560</v>
          </cell>
          <cell r="H191">
            <v>425010.47</v>
          </cell>
          <cell r="I191">
            <v>415800</v>
          </cell>
          <cell r="J191">
            <v>372669.68</v>
          </cell>
          <cell r="K191">
            <v>681480</v>
          </cell>
          <cell r="L191">
            <v>560610</v>
          </cell>
          <cell r="M191">
            <v>881800</v>
          </cell>
          <cell r="N191">
            <v>114000</v>
          </cell>
          <cell r="O191">
            <v>3760714.96</v>
          </cell>
          <cell r="P191">
            <v>794820</v>
          </cell>
          <cell r="Q191">
            <v>779640</v>
          </cell>
          <cell r="R191">
            <v>688800</v>
          </cell>
          <cell r="S191">
            <v>277080</v>
          </cell>
          <cell r="T191">
            <v>441720</v>
          </cell>
          <cell r="U191">
            <v>516998.71</v>
          </cell>
          <cell r="V191">
            <v>573094.9</v>
          </cell>
          <cell r="W191">
            <v>4029878.71</v>
          </cell>
          <cell r="X191">
            <v>523920</v>
          </cell>
          <cell r="Y191">
            <v>518640</v>
          </cell>
          <cell r="Z191">
            <v>281460</v>
          </cell>
          <cell r="AA191">
            <v>437760</v>
          </cell>
          <cell r="AB191">
            <v>546960</v>
          </cell>
          <cell r="AC191">
            <v>206400</v>
          </cell>
          <cell r="AD191">
            <v>461880</v>
          </cell>
          <cell r="AE191">
            <v>449951.61</v>
          </cell>
          <cell r="AF191">
            <v>728880</v>
          </cell>
          <cell r="AG191">
            <v>745880</v>
          </cell>
          <cell r="AH191">
            <v>767520</v>
          </cell>
          <cell r="AI191">
            <v>530000</v>
          </cell>
          <cell r="AJ191">
            <v>52838.71</v>
          </cell>
          <cell r="AK191">
            <v>3519230</v>
          </cell>
          <cell r="AL191">
            <v>431860</v>
          </cell>
          <cell r="AM191">
            <v>243400</v>
          </cell>
          <cell r="AN191">
            <v>722062</v>
          </cell>
          <cell r="AO191">
            <v>286560</v>
          </cell>
          <cell r="AP191">
            <v>1133400</v>
          </cell>
          <cell r="AQ191">
            <v>350570</v>
          </cell>
          <cell r="AR191">
            <v>387200</v>
          </cell>
          <cell r="AS191">
            <v>0</v>
          </cell>
          <cell r="AT191">
            <v>542140.65</v>
          </cell>
          <cell r="AU191">
            <v>370903.22</v>
          </cell>
          <cell r="AV191">
            <v>264240</v>
          </cell>
          <cell r="AW191">
            <v>687340.55</v>
          </cell>
          <cell r="AX191">
            <v>257640</v>
          </cell>
          <cell r="AY191">
            <v>201030</v>
          </cell>
          <cell r="AZ191">
            <v>172150</v>
          </cell>
          <cell r="BA191">
            <v>2264539.5499999998</v>
          </cell>
          <cell r="BB191">
            <v>467880</v>
          </cell>
          <cell r="BC191">
            <v>4305169.13</v>
          </cell>
          <cell r="BD191">
            <v>729840</v>
          </cell>
          <cell r="BE191">
            <v>399600</v>
          </cell>
          <cell r="BF191">
            <v>742530</v>
          </cell>
          <cell r="BG191">
            <v>466980</v>
          </cell>
          <cell r="BH191">
            <v>884270</v>
          </cell>
          <cell r="BI191">
            <v>0</v>
          </cell>
          <cell r="BJ191">
            <v>216000</v>
          </cell>
          <cell r="BK191">
            <v>126000</v>
          </cell>
          <cell r="BL191">
            <v>4905373</v>
          </cell>
          <cell r="BM191">
            <v>745080</v>
          </cell>
          <cell r="BN191">
            <v>1014960</v>
          </cell>
          <cell r="BO191">
            <v>388818.66</v>
          </cell>
          <cell r="BP191">
            <v>754960</v>
          </cell>
          <cell r="BQ191">
            <v>638640</v>
          </cell>
          <cell r="BR191">
            <v>9655141.2799999993</v>
          </cell>
          <cell r="BS191">
            <v>567240</v>
          </cell>
          <cell r="BT191">
            <v>590580</v>
          </cell>
          <cell r="BU191">
            <v>1386729.68</v>
          </cell>
          <cell r="BV191">
            <v>188040</v>
          </cell>
          <cell r="BW191">
            <v>495360</v>
          </cell>
          <cell r="BX191">
            <v>980520</v>
          </cell>
          <cell r="BY191">
            <v>507420</v>
          </cell>
          <cell r="BZ191">
            <v>472080</v>
          </cell>
          <cell r="CA191">
            <v>506880</v>
          </cell>
          <cell r="CB191">
            <v>83070</v>
          </cell>
          <cell r="CC191">
            <v>792000</v>
          </cell>
          <cell r="CD191">
            <v>822940</v>
          </cell>
          <cell r="CE191">
            <v>691020</v>
          </cell>
          <cell r="CF191">
            <v>723046.75</v>
          </cell>
          <cell r="CG191">
            <v>449660</v>
          </cell>
          <cell r="CH191">
            <v>523920</v>
          </cell>
          <cell r="CI191">
            <v>661920</v>
          </cell>
          <cell r="CJ191">
            <v>822142.68</v>
          </cell>
          <cell r="CK191">
            <v>399410.32</v>
          </cell>
          <cell r="CL191">
            <v>741240</v>
          </cell>
        </row>
        <row r="192">
          <cell r="A192" t="str">
            <v>5101010116.101</v>
          </cell>
          <cell r="B192" t="str">
            <v>เงินค่าครองชีพสำหรับข้าราชการ (บริการ)</v>
          </cell>
          <cell r="C192">
            <v>75804.47</v>
          </cell>
          <cell r="D192">
            <v>0</v>
          </cell>
          <cell r="E192">
            <v>86385</v>
          </cell>
          <cell r="F192">
            <v>42109.35</v>
          </cell>
          <cell r="G192">
            <v>16814.5</v>
          </cell>
          <cell r="H192">
            <v>163360</v>
          </cell>
          <cell r="I192">
            <v>34162.36</v>
          </cell>
          <cell r="J192">
            <v>8120</v>
          </cell>
          <cell r="K192">
            <v>4575</v>
          </cell>
          <cell r="L192">
            <v>0</v>
          </cell>
          <cell r="M192">
            <v>0</v>
          </cell>
          <cell r="N192">
            <v>0</v>
          </cell>
          <cell r="O192">
            <v>12195.22</v>
          </cell>
          <cell r="P192">
            <v>0</v>
          </cell>
          <cell r="Q192">
            <v>24045.16</v>
          </cell>
          <cell r="R192">
            <v>1890</v>
          </cell>
          <cell r="S192">
            <v>14475</v>
          </cell>
          <cell r="T192">
            <v>40291.5</v>
          </cell>
          <cell r="U192">
            <v>28000</v>
          </cell>
          <cell r="V192">
            <v>12700.65</v>
          </cell>
          <cell r="W192">
            <v>29792.27</v>
          </cell>
          <cell r="X192">
            <v>37167.42</v>
          </cell>
          <cell r="Y192">
            <v>16709.68</v>
          </cell>
          <cell r="Z192">
            <v>2010</v>
          </cell>
          <cell r="AA192">
            <v>0</v>
          </cell>
          <cell r="AB192">
            <v>0</v>
          </cell>
          <cell r="AC192">
            <v>9230</v>
          </cell>
          <cell r="AD192">
            <v>0</v>
          </cell>
          <cell r="AE192">
            <v>19094.169999999998</v>
          </cell>
          <cell r="AF192">
            <v>0</v>
          </cell>
          <cell r="AG192">
            <v>33684.33</v>
          </cell>
          <cell r="AH192">
            <v>135</v>
          </cell>
          <cell r="AI192">
            <v>63759.839999999997</v>
          </cell>
          <cell r="AJ192">
            <v>0</v>
          </cell>
          <cell r="AK192">
            <v>57711.16</v>
          </cell>
          <cell r="AL192">
            <v>10920</v>
          </cell>
          <cell r="AM192">
            <v>21407.58</v>
          </cell>
          <cell r="AN192">
            <v>2795</v>
          </cell>
          <cell r="AO192">
            <v>17940</v>
          </cell>
          <cell r="AP192">
            <v>5100</v>
          </cell>
          <cell r="AQ192">
            <v>0</v>
          </cell>
          <cell r="AR192">
            <v>56415</v>
          </cell>
          <cell r="AS192">
            <v>0</v>
          </cell>
          <cell r="AT192">
            <v>27645</v>
          </cell>
          <cell r="AU192">
            <v>19587.419999999998</v>
          </cell>
          <cell r="AV192">
            <v>6630</v>
          </cell>
          <cell r="AW192">
            <v>21757.42</v>
          </cell>
          <cell r="AX192">
            <v>0</v>
          </cell>
          <cell r="AY192">
            <v>3780</v>
          </cell>
          <cell r="AZ192">
            <v>4680</v>
          </cell>
          <cell r="BA192">
            <v>0</v>
          </cell>
          <cell r="BB192">
            <v>15300</v>
          </cell>
          <cell r="BC192">
            <v>544925.17000000004</v>
          </cell>
          <cell r="BD192">
            <v>9720</v>
          </cell>
          <cell r="BE192">
            <v>0</v>
          </cell>
          <cell r="BF192">
            <v>52064.35</v>
          </cell>
          <cell r="BG192">
            <v>26975.57</v>
          </cell>
          <cell r="BH192">
            <v>0</v>
          </cell>
          <cell r="BI192">
            <v>2015.32</v>
          </cell>
          <cell r="BJ192">
            <v>12553.06</v>
          </cell>
          <cell r="BK192">
            <v>0</v>
          </cell>
          <cell r="BL192">
            <v>501080</v>
          </cell>
          <cell r="BM192">
            <v>39099.21</v>
          </cell>
          <cell r="BN192">
            <v>2240</v>
          </cell>
          <cell r="BO192">
            <v>3925</v>
          </cell>
          <cell r="BP192">
            <v>90</v>
          </cell>
          <cell r="BQ192">
            <v>2115</v>
          </cell>
          <cell r="BR192">
            <v>27981.32</v>
          </cell>
          <cell r="BS192">
            <v>14727.42</v>
          </cell>
          <cell r="BT192">
            <v>0</v>
          </cell>
          <cell r="BU192">
            <v>50704.91</v>
          </cell>
          <cell r="BV192">
            <v>23820</v>
          </cell>
          <cell r="BW192">
            <v>8130</v>
          </cell>
          <cell r="BX192">
            <v>17370</v>
          </cell>
          <cell r="BY192">
            <v>2964.19</v>
          </cell>
          <cell r="BZ192">
            <v>12600</v>
          </cell>
          <cell r="CA192">
            <v>8850</v>
          </cell>
          <cell r="CB192">
            <v>0</v>
          </cell>
          <cell r="CC192">
            <v>46030.64</v>
          </cell>
          <cell r="CD192">
            <v>5695</v>
          </cell>
          <cell r="CE192">
            <v>49020</v>
          </cell>
          <cell r="CF192">
            <v>34873.54</v>
          </cell>
          <cell r="CG192">
            <v>39097.42</v>
          </cell>
          <cell r="CH192">
            <v>21246.33</v>
          </cell>
          <cell r="CI192">
            <v>8880</v>
          </cell>
          <cell r="CJ192">
            <v>70034.47</v>
          </cell>
          <cell r="CK192">
            <v>0</v>
          </cell>
          <cell r="CL192">
            <v>41058.629999999997</v>
          </cell>
        </row>
        <row r="193">
          <cell r="A193" t="str">
            <v>5101010116.102</v>
          </cell>
          <cell r="B193" t="str">
            <v>เงินค่าครองชีพสำหรับข้าราชการ(สนับสนุน)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1785</v>
          </cell>
          <cell r="L193">
            <v>0</v>
          </cell>
          <cell r="M193">
            <v>0</v>
          </cell>
          <cell r="N193">
            <v>0</v>
          </cell>
          <cell r="O193">
            <v>7680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9461.61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6400</v>
          </cell>
          <cell r="AD193">
            <v>0</v>
          </cell>
          <cell r="AE193">
            <v>665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14153.06</v>
          </cell>
          <cell r="AK193">
            <v>1785</v>
          </cell>
          <cell r="AL193">
            <v>15300</v>
          </cell>
          <cell r="AM193">
            <v>0</v>
          </cell>
          <cell r="AN193">
            <v>705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10045</v>
          </cell>
          <cell r="AU193">
            <v>0</v>
          </cell>
          <cell r="AV193">
            <v>0</v>
          </cell>
          <cell r="AW193">
            <v>6330</v>
          </cell>
          <cell r="AX193">
            <v>0</v>
          </cell>
          <cell r="AY193">
            <v>15420</v>
          </cell>
          <cell r="AZ193">
            <v>0</v>
          </cell>
          <cell r="BA193">
            <v>0</v>
          </cell>
          <cell r="BB193">
            <v>19080</v>
          </cell>
          <cell r="BC193">
            <v>18535</v>
          </cell>
          <cell r="BD193">
            <v>7665</v>
          </cell>
          <cell r="BE193">
            <v>10155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6247.5</v>
          </cell>
          <cell r="BL193">
            <v>0</v>
          </cell>
          <cell r="BM193">
            <v>0</v>
          </cell>
          <cell r="BN193">
            <v>0</v>
          </cell>
          <cell r="BO193">
            <v>3925</v>
          </cell>
          <cell r="BP193">
            <v>9134</v>
          </cell>
          <cell r="BQ193">
            <v>7650</v>
          </cell>
          <cell r="BR193">
            <v>30308.23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3587.5</v>
          </cell>
        </row>
        <row r="194">
          <cell r="A194" t="str">
            <v>5101010116.103</v>
          </cell>
          <cell r="B194" t="str">
            <v>เงินค่าครองชีพสำหรับลูกจ้างประจำ(บริการ)</v>
          </cell>
          <cell r="C194">
            <v>0</v>
          </cell>
          <cell r="D194">
            <v>0</v>
          </cell>
          <cell r="E194">
            <v>1430.4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2346.8000000000002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</row>
        <row r="195">
          <cell r="A195" t="str">
            <v>5101010116.104</v>
          </cell>
          <cell r="B195" t="str">
            <v>เงินค่าครองชีพสำหรับลูกจ้างประจำ(สนับสนุน)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3146.4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420.2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</row>
        <row r="196">
          <cell r="A196" t="str">
            <v>5101010116.105</v>
          </cell>
          <cell r="B196" t="str">
            <v>เงินค่าครองชีพสำหรับพนักงานราชการ(บริการ)</v>
          </cell>
          <cell r="C196">
            <v>159205</v>
          </cell>
          <cell r="D196">
            <v>0</v>
          </cell>
          <cell r="E196">
            <v>13000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4000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4860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2860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16000</v>
          </cell>
          <cell r="BI196">
            <v>0</v>
          </cell>
          <cell r="BJ196">
            <v>0</v>
          </cell>
          <cell r="BK196">
            <v>0</v>
          </cell>
          <cell r="BL196">
            <v>960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</row>
        <row r="197">
          <cell r="A197" t="str">
            <v>5101010116.106</v>
          </cell>
          <cell r="B197" t="str">
            <v>เงินค่าครองชีพสำหรับพนักงานราชการ(สนับสนุน)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</row>
        <row r="198">
          <cell r="A198" t="str">
            <v>5101010199.101</v>
          </cell>
          <cell r="B198" t="str">
            <v>เงินตอบแทนรายเดือนสำหรับข้าราชการเท่ากับอัตราเงินประจำตำแหน่ง (บริการ)</v>
          </cell>
          <cell r="C198">
            <v>2667463.87</v>
          </cell>
          <cell r="D198">
            <v>255500</v>
          </cell>
          <cell r="E198">
            <v>258748.39</v>
          </cell>
          <cell r="F198">
            <v>387600</v>
          </cell>
          <cell r="G198">
            <v>67200</v>
          </cell>
          <cell r="H198">
            <v>0</v>
          </cell>
          <cell r="I198">
            <v>201600</v>
          </cell>
          <cell r="J198">
            <v>267709.34999999998</v>
          </cell>
          <cell r="K198">
            <v>145860</v>
          </cell>
          <cell r="L198">
            <v>201600</v>
          </cell>
          <cell r="M198">
            <v>447519.31</v>
          </cell>
          <cell r="N198">
            <v>0</v>
          </cell>
          <cell r="O198">
            <v>995626.67</v>
          </cell>
          <cell r="P198">
            <v>134400</v>
          </cell>
          <cell r="Q198">
            <v>0</v>
          </cell>
          <cell r="R198">
            <v>139500</v>
          </cell>
          <cell r="S198">
            <v>117600</v>
          </cell>
          <cell r="T198">
            <v>0</v>
          </cell>
          <cell r="U198">
            <v>429800</v>
          </cell>
          <cell r="V198">
            <v>39200</v>
          </cell>
          <cell r="W198">
            <v>2626220.4300000002</v>
          </cell>
          <cell r="X198">
            <v>134773.32999999999</v>
          </cell>
          <cell r="Y198">
            <v>218400</v>
          </cell>
          <cell r="Z198">
            <v>145600</v>
          </cell>
          <cell r="AA198">
            <v>134400</v>
          </cell>
          <cell r="AB198">
            <v>184800</v>
          </cell>
          <cell r="AC198">
            <v>190773.33</v>
          </cell>
          <cell r="AD198">
            <v>291938.34000000003</v>
          </cell>
          <cell r="AE198">
            <v>140732.42000000001</v>
          </cell>
          <cell r="AF198">
            <v>94565</v>
          </cell>
          <cell r="AG198">
            <v>134400</v>
          </cell>
          <cell r="AH198">
            <v>388275</v>
          </cell>
          <cell r="AI198">
            <v>366451.61</v>
          </cell>
          <cell r="AJ198">
            <v>56000</v>
          </cell>
          <cell r="AK198">
            <v>5704995.2699999996</v>
          </cell>
          <cell r="AL198">
            <v>168000</v>
          </cell>
          <cell r="AM198">
            <v>67200</v>
          </cell>
          <cell r="AN198">
            <v>201600</v>
          </cell>
          <cell r="AO198">
            <v>467806.45</v>
          </cell>
          <cell r="AP198">
            <v>0</v>
          </cell>
          <cell r="AQ198">
            <v>0</v>
          </cell>
          <cell r="AR198">
            <v>790900</v>
          </cell>
          <cell r="AS198">
            <v>4065</v>
          </cell>
          <cell r="AT198">
            <v>209800</v>
          </cell>
          <cell r="AU198">
            <v>376577.42</v>
          </cell>
          <cell r="AV198">
            <v>223813.33</v>
          </cell>
          <cell r="AW198">
            <v>61600</v>
          </cell>
          <cell r="AX198">
            <v>46500</v>
          </cell>
          <cell r="AY198">
            <v>67200</v>
          </cell>
          <cell r="AZ198">
            <v>0</v>
          </cell>
          <cell r="BA198">
            <v>3298283.33</v>
          </cell>
          <cell r="BB198">
            <v>0</v>
          </cell>
          <cell r="BC198">
            <v>2817958.06</v>
          </cell>
          <cell r="BD198">
            <v>50870</v>
          </cell>
          <cell r="BE198">
            <v>184800</v>
          </cell>
          <cell r="BF198">
            <v>174800</v>
          </cell>
          <cell r="BG198">
            <v>1110293.3400000001</v>
          </cell>
          <cell r="BH198">
            <v>135400</v>
          </cell>
          <cell r="BI198">
            <v>0</v>
          </cell>
          <cell r="BJ198">
            <v>0</v>
          </cell>
          <cell r="BK198">
            <v>67200</v>
          </cell>
          <cell r="BL198">
            <v>1182486.67</v>
          </cell>
          <cell r="BM198">
            <v>362125.81</v>
          </cell>
          <cell r="BN198">
            <v>134400</v>
          </cell>
          <cell r="BO198">
            <v>268800</v>
          </cell>
          <cell r="BP198">
            <v>134400</v>
          </cell>
          <cell r="BQ198">
            <v>134400</v>
          </cell>
          <cell r="BR198">
            <v>9746925.1400000006</v>
          </cell>
          <cell r="BS198">
            <v>0</v>
          </cell>
          <cell r="BT198">
            <v>253200</v>
          </cell>
          <cell r="BU198">
            <v>1402612.9</v>
          </cell>
          <cell r="BV198">
            <v>0</v>
          </cell>
          <cell r="BW198">
            <v>0</v>
          </cell>
          <cell r="BX198">
            <v>505200</v>
          </cell>
          <cell r="BY198">
            <v>0</v>
          </cell>
          <cell r="BZ198">
            <v>253200</v>
          </cell>
          <cell r="CA198">
            <v>46500</v>
          </cell>
          <cell r="CB198">
            <v>320400</v>
          </cell>
          <cell r="CC198">
            <v>607200</v>
          </cell>
          <cell r="CD198">
            <v>320400</v>
          </cell>
          <cell r="CE198">
            <v>304800</v>
          </cell>
          <cell r="CF198">
            <v>5600</v>
          </cell>
          <cell r="CG198">
            <v>52100</v>
          </cell>
          <cell r="CH198">
            <v>0</v>
          </cell>
          <cell r="CI198">
            <v>253200</v>
          </cell>
          <cell r="CJ198">
            <v>265300</v>
          </cell>
          <cell r="CK198">
            <v>0</v>
          </cell>
          <cell r="CL198">
            <v>67200</v>
          </cell>
        </row>
        <row r="199">
          <cell r="A199" t="str">
            <v>5101010199.102</v>
          </cell>
          <cell r="B199" t="str">
            <v>เงินตอบแทนชำนาญการพิเศษที่ไม่ใช่วิชาชีพ (สนับสนุน)</v>
          </cell>
          <cell r="C199">
            <v>168000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38500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143000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201532.26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56000</v>
          </cell>
          <cell r="BD199">
            <v>0</v>
          </cell>
          <cell r="BE199">
            <v>3500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80500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247333.33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97300</v>
          </cell>
          <cell r="CH199">
            <v>0</v>
          </cell>
          <cell r="CI199">
            <v>0</v>
          </cell>
          <cell r="CJ199">
            <v>1220.4000000000001</v>
          </cell>
          <cell r="CK199">
            <v>0</v>
          </cell>
          <cell r="CL199">
            <v>0</v>
          </cell>
        </row>
        <row r="200">
          <cell r="A200" t="str">
            <v>5101010199.103</v>
          </cell>
          <cell r="B200" t="str">
            <v xml:space="preserve">ค่าตอบแทนในการปฏิบัติงานเวรหรือผลัดบ่ายและหรือผลัดดึกของพยาบาล </v>
          </cell>
          <cell r="C200">
            <v>7938596.5</v>
          </cell>
          <cell r="D200">
            <v>453480</v>
          </cell>
          <cell r="E200">
            <v>822060</v>
          </cell>
          <cell r="F200">
            <v>1128840</v>
          </cell>
          <cell r="G200">
            <v>0</v>
          </cell>
          <cell r="H200">
            <v>1121310</v>
          </cell>
          <cell r="I200">
            <v>1405140</v>
          </cell>
          <cell r="J200">
            <v>0</v>
          </cell>
          <cell r="K200">
            <v>670680</v>
          </cell>
          <cell r="L200">
            <v>1083700</v>
          </cell>
          <cell r="M200">
            <v>1986120</v>
          </cell>
          <cell r="N200">
            <v>489240</v>
          </cell>
          <cell r="O200">
            <v>3479905</v>
          </cell>
          <cell r="P200">
            <v>776280</v>
          </cell>
          <cell r="Q200">
            <v>1048130</v>
          </cell>
          <cell r="R200">
            <v>0</v>
          </cell>
          <cell r="S200">
            <v>0</v>
          </cell>
          <cell r="T200">
            <v>1264310</v>
          </cell>
          <cell r="U200">
            <v>283140</v>
          </cell>
          <cell r="V200">
            <v>436580</v>
          </cell>
          <cell r="W200">
            <v>8463615</v>
          </cell>
          <cell r="X200">
            <v>279120</v>
          </cell>
          <cell r="Y200">
            <v>1070800</v>
          </cell>
          <cell r="Z200">
            <v>684120</v>
          </cell>
          <cell r="AA200">
            <v>308280</v>
          </cell>
          <cell r="AB200">
            <v>498120</v>
          </cell>
          <cell r="AC200">
            <v>645440</v>
          </cell>
          <cell r="AD200">
            <v>2149980</v>
          </cell>
          <cell r="AE200">
            <v>636960</v>
          </cell>
          <cell r="AF200">
            <v>708220</v>
          </cell>
          <cell r="AG200">
            <v>442200</v>
          </cell>
          <cell r="AH200">
            <v>1372320</v>
          </cell>
          <cell r="AI200">
            <v>674280</v>
          </cell>
          <cell r="AJ200">
            <v>478680</v>
          </cell>
          <cell r="AK200">
            <v>17388415</v>
          </cell>
          <cell r="AL200">
            <v>430080</v>
          </cell>
          <cell r="AM200">
            <v>0</v>
          </cell>
          <cell r="AN200">
            <v>1133460</v>
          </cell>
          <cell r="AO200">
            <v>0</v>
          </cell>
          <cell r="AP200">
            <v>510360</v>
          </cell>
          <cell r="AQ200">
            <v>358560</v>
          </cell>
          <cell r="AR200">
            <v>2027580</v>
          </cell>
          <cell r="AS200">
            <v>459900</v>
          </cell>
          <cell r="AT200">
            <v>0</v>
          </cell>
          <cell r="AU200">
            <v>1318200</v>
          </cell>
          <cell r="AV200">
            <v>755765</v>
          </cell>
          <cell r="AW200">
            <v>543480</v>
          </cell>
          <cell r="AX200">
            <v>6715985</v>
          </cell>
          <cell r="AY200">
            <v>272880</v>
          </cell>
          <cell r="AZ200">
            <v>286620</v>
          </cell>
          <cell r="BA200">
            <v>5412360</v>
          </cell>
          <cell r="BB200">
            <v>453015</v>
          </cell>
          <cell r="BC200">
            <v>4603178</v>
          </cell>
          <cell r="BD200">
            <v>1478640</v>
          </cell>
          <cell r="BE200">
            <v>452400</v>
          </cell>
          <cell r="BF200">
            <v>0</v>
          </cell>
          <cell r="BG200">
            <v>24270268.300000001</v>
          </cell>
          <cell r="BH200">
            <v>0</v>
          </cell>
          <cell r="BI200">
            <v>0</v>
          </cell>
          <cell r="BJ200">
            <v>649040</v>
          </cell>
          <cell r="BK200">
            <v>0</v>
          </cell>
          <cell r="BL200">
            <v>3920830</v>
          </cell>
          <cell r="BM200">
            <v>596000</v>
          </cell>
          <cell r="BN200">
            <v>1538220</v>
          </cell>
          <cell r="BO200">
            <v>1511740</v>
          </cell>
          <cell r="BP200">
            <v>0</v>
          </cell>
          <cell r="BQ200">
            <v>530340</v>
          </cell>
          <cell r="BR200">
            <v>20135600</v>
          </cell>
          <cell r="BS200">
            <v>559200</v>
          </cell>
          <cell r="BT200">
            <v>974060</v>
          </cell>
          <cell r="BU200">
            <v>3104500</v>
          </cell>
          <cell r="BV200">
            <v>0</v>
          </cell>
          <cell r="BW200">
            <v>473220</v>
          </cell>
          <cell r="BX200">
            <v>1769400</v>
          </cell>
          <cell r="BY200">
            <v>268320</v>
          </cell>
          <cell r="BZ200">
            <v>448800</v>
          </cell>
          <cell r="CA200">
            <v>328560</v>
          </cell>
          <cell r="CB200">
            <v>1851690</v>
          </cell>
          <cell r="CC200">
            <v>2584440</v>
          </cell>
          <cell r="CD200">
            <v>1032120</v>
          </cell>
          <cell r="CE200">
            <v>2105931</v>
          </cell>
          <cell r="CF200">
            <v>303300</v>
          </cell>
          <cell r="CG200">
            <v>340620</v>
          </cell>
          <cell r="CH200">
            <v>427710</v>
          </cell>
          <cell r="CI200">
            <v>295440</v>
          </cell>
          <cell r="CJ200">
            <v>3005520</v>
          </cell>
          <cell r="CK200">
            <v>0</v>
          </cell>
          <cell r="CL200">
            <v>0</v>
          </cell>
        </row>
        <row r="201">
          <cell r="A201" t="str">
            <v>5101020101.101</v>
          </cell>
          <cell r="B201" t="str">
            <v>เงินช่วยพิเศษกรณีเสียชีวิต</v>
          </cell>
          <cell r="C201">
            <v>202140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23970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59160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266847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214050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496300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81784.14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24180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47880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25470</v>
          </cell>
          <cell r="CK201">
            <v>0</v>
          </cell>
          <cell r="CL201">
            <v>0</v>
          </cell>
        </row>
        <row r="202">
          <cell r="A202" t="str">
            <v>5101020102.101</v>
          </cell>
          <cell r="B202" t="str">
            <v>เงินทำขวัญข้าราชการและลูกจ้าง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</row>
        <row r="203">
          <cell r="A203" t="str">
            <v>5101020103.101</v>
          </cell>
          <cell r="B203" t="str">
            <v>เงินชดเชยสมาชิก กบข.</v>
          </cell>
          <cell r="C203">
            <v>3099374.31</v>
          </cell>
          <cell r="D203">
            <v>378207.19</v>
          </cell>
          <cell r="E203">
            <v>467601.85</v>
          </cell>
          <cell r="F203">
            <v>561343.94999999995</v>
          </cell>
          <cell r="G203">
            <v>259933.55</v>
          </cell>
          <cell r="H203">
            <v>563214.43000000005</v>
          </cell>
          <cell r="I203">
            <v>653823.79</v>
          </cell>
          <cell r="J203">
            <v>651737.5</v>
          </cell>
          <cell r="K203">
            <v>422691.41</v>
          </cell>
          <cell r="L203">
            <v>349668.61</v>
          </cell>
          <cell r="M203">
            <v>1078035.97</v>
          </cell>
          <cell r="N203">
            <v>0</v>
          </cell>
          <cell r="O203">
            <v>971768.64</v>
          </cell>
          <cell r="P203">
            <v>394920.61</v>
          </cell>
          <cell r="Q203">
            <v>394274.95</v>
          </cell>
          <cell r="R203">
            <v>682051.39</v>
          </cell>
          <cell r="S203">
            <v>272411.27</v>
          </cell>
          <cell r="T203">
            <v>291118.67</v>
          </cell>
          <cell r="U203">
            <v>346738.14</v>
          </cell>
          <cell r="V203">
            <v>171548.4</v>
          </cell>
          <cell r="W203">
            <v>3390931.83</v>
          </cell>
          <cell r="X203">
            <v>321052.03000000003</v>
          </cell>
          <cell r="Y203">
            <v>430056.68</v>
          </cell>
          <cell r="Z203">
            <v>364476.3</v>
          </cell>
          <cell r="AA203">
            <v>162406.24</v>
          </cell>
          <cell r="AB203">
            <v>244909.35</v>
          </cell>
          <cell r="AC203">
            <v>241831.33</v>
          </cell>
          <cell r="AD203">
            <v>900646.40000000002</v>
          </cell>
          <cell r="AE203">
            <v>325006.75</v>
          </cell>
          <cell r="AF203">
            <v>340146.9</v>
          </cell>
          <cell r="AG203">
            <v>376469.3</v>
          </cell>
          <cell r="AH203">
            <v>575839.14</v>
          </cell>
          <cell r="AI203">
            <v>272915.64</v>
          </cell>
          <cell r="AJ203">
            <v>133254.45000000001</v>
          </cell>
          <cell r="AK203">
            <v>4902492.59</v>
          </cell>
          <cell r="AL203">
            <v>390859.36</v>
          </cell>
          <cell r="AM203">
            <v>308858.36</v>
          </cell>
          <cell r="AN203">
            <v>709225.66</v>
          </cell>
          <cell r="AO203">
            <v>605193.9</v>
          </cell>
          <cell r="AP203">
            <v>453805.74</v>
          </cell>
          <cell r="AQ203">
            <v>0</v>
          </cell>
          <cell r="AR203">
            <v>934725.45</v>
          </cell>
          <cell r="AS203">
            <v>358742.78</v>
          </cell>
          <cell r="AT203">
            <v>453513.25</v>
          </cell>
          <cell r="AU203">
            <v>790850.7</v>
          </cell>
          <cell r="AV203">
            <v>313386.86</v>
          </cell>
          <cell r="AW203">
            <v>204754.62</v>
          </cell>
          <cell r="AX203">
            <v>516408.82</v>
          </cell>
          <cell r="AY203">
            <v>264200.5</v>
          </cell>
          <cell r="AZ203">
            <v>321235.15999999997</v>
          </cell>
          <cell r="BA203">
            <v>1357258.57</v>
          </cell>
          <cell r="BB203">
            <v>334470.05</v>
          </cell>
          <cell r="BC203">
            <v>3604697.26</v>
          </cell>
          <cell r="BD203">
            <v>892357.08</v>
          </cell>
          <cell r="BE203">
            <v>327764.3</v>
          </cell>
          <cell r="BF203">
            <v>237261.5</v>
          </cell>
          <cell r="BG203">
            <v>1713145.32</v>
          </cell>
          <cell r="BH203">
            <v>236540.3</v>
          </cell>
          <cell r="BI203">
            <v>76266.22</v>
          </cell>
          <cell r="BJ203">
            <v>162101.81</v>
          </cell>
          <cell r="BK203">
            <v>104888.39</v>
          </cell>
          <cell r="BL203">
            <v>2198495.65</v>
          </cell>
          <cell r="BM203">
            <v>683311.61</v>
          </cell>
          <cell r="BN203">
            <v>464482.97</v>
          </cell>
          <cell r="BO203">
            <v>780106.19</v>
          </cell>
          <cell r="BP203">
            <v>496107.54</v>
          </cell>
          <cell r="BQ203">
            <v>297240.15000000002</v>
          </cell>
          <cell r="BR203">
            <v>8033226.21</v>
          </cell>
          <cell r="BS203">
            <v>645851.21</v>
          </cell>
          <cell r="BT203">
            <v>511653.97</v>
          </cell>
          <cell r="BU203">
            <v>1365014.87</v>
          </cell>
          <cell r="BV203">
            <v>175851.9</v>
          </cell>
          <cell r="BW203">
            <v>437589.29</v>
          </cell>
          <cell r="BX203">
            <v>925014.65</v>
          </cell>
          <cell r="BY203">
            <v>419119.2</v>
          </cell>
          <cell r="BZ203">
            <v>316607</v>
          </cell>
          <cell r="CA203">
            <v>411771.75</v>
          </cell>
          <cell r="CB203">
            <v>571828.43999999994</v>
          </cell>
          <cell r="CC203">
            <v>926505.09</v>
          </cell>
          <cell r="CD203">
            <v>584359.72</v>
          </cell>
          <cell r="CE203">
            <v>715358.1</v>
          </cell>
          <cell r="CF203">
            <v>319415.12</v>
          </cell>
          <cell r="CG203">
            <v>305387.71999999997</v>
          </cell>
          <cell r="CH203">
            <v>250767.52</v>
          </cell>
          <cell r="CI203">
            <v>277193.84000000003</v>
          </cell>
          <cell r="CJ203">
            <v>904177.13</v>
          </cell>
          <cell r="CK203">
            <v>92214.06</v>
          </cell>
          <cell r="CL203">
            <v>105688.99</v>
          </cell>
        </row>
        <row r="204">
          <cell r="A204" t="str">
            <v>5101020104.101</v>
          </cell>
          <cell r="B204" t="str">
            <v>เงินสมทบ กบข.</v>
          </cell>
          <cell r="C204">
            <v>4649061.4400000004</v>
          </cell>
          <cell r="D204">
            <v>567310.81000000006</v>
          </cell>
          <cell r="E204">
            <v>695403.38</v>
          </cell>
          <cell r="F204">
            <v>842015.92</v>
          </cell>
          <cell r="G204">
            <v>389900.33</v>
          </cell>
          <cell r="H204">
            <v>844421.28</v>
          </cell>
          <cell r="I204">
            <v>980735.7</v>
          </cell>
          <cell r="J204">
            <v>977606.27</v>
          </cell>
          <cell r="K204">
            <v>634037.75</v>
          </cell>
          <cell r="L204">
            <v>566846.21</v>
          </cell>
          <cell r="M204">
            <v>1617053.94</v>
          </cell>
          <cell r="N204">
            <v>0</v>
          </cell>
          <cell r="O204">
            <v>1670138.85</v>
          </cell>
          <cell r="P204">
            <v>475698.54</v>
          </cell>
          <cell r="Q204">
            <v>591412.42000000004</v>
          </cell>
          <cell r="R204">
            <v>1023122.09</v>
          </cell>
          <cell r="S204">
            <v>760221.36</v>
          </cell>
          <cell r="T204">
            <v>433393.01</v>
          </cell>
          <cell r="U204">
            <v>522776.49</v>
          </cell>
          <cell r="V204">
            <v>279323.21999999997</v>
          </cell>
          <cell r="W204">
            <v>4718279.54</v>
          </cell>
          <cell r="X204">
            <v>481578.05</v>
          </cell>
          <cell r="Y204">
            <v>645085.01</v>
          </cell>
          <cell r="Z204">
            <v>546714.46</v>
          </cell>
          <cell r="AA204">
            <v>243609.79</v>
          </cell>
          <cell r="AB204">
            <v>367364.03</v>
          </cell>
          <cell r="AC204">
            <v>362746.91</v>
          </cell>
          <cell r="AD204">
            <v>1350970.2</v>
          </cell>
          <cell r="AE204">
            <v>451642.12</v>
          </cell>
          <cell r="AF204">
            <v>510220.37</v>
          </cell>
          <cell r="AG204">
            <v>594688.98</v>
          </cell>
          <cell r="AH204">
            <v>863758.72</v>
          </cell>
          <cell r="AI204">
            <v>409375.56</v>
          </cell>
          <cell r="AJ204">
            <v>199881.66</v>
          </cell>
          <cell r="AK204">
            <v>7353738.8899999997</v>
          </cell>
          <cell r="AL204">
            <v>586289.04</v>
          </cell>
          <cell r="AM204">
            <v>463287.53</v>
          </cell>
          <cell r="AN204">
            <v>1063837.69</v>
          </cell>
          <cell r="AO204">
            <v>992823.13</v>
          </cell>
          <cell r="AP204">
            <v>630002.57999999996</v>
          </cell>
          <cell r="AQ204">
            <v>326304.3</v>
          </cell>
          <cell r="AR204">
            <v>1406588.17</v>
          </cell>
          <cell r="AS204">
            <v>538113.67000000004</v>
          </cell>
          <cell r="AT204">
            <v>681769.88</v>
          </cell>
          <cell r="AU204">
            <v>1186276.21</v>
          </cell>
          <cell r="AV204">
            <v>470080.28</v>
          </cell>
          <cell r="AW204">
            <v>292968.84000000003</v>
          </cell>
          <cell r="AX204">
            <v>774613.23</v>
          </cell>
          <cell r="AY204">
            <v>356130.11</v>
          </cell>
          <cell r="AZ204">
            <v>479171.93</v>
          </cell>
          <cell r="BA204">
            <v>2053047.87</v>
          </cell>
          <cell r="BB204">
            <v>501705.08</v>
          </cell>
          <cell r="BC204">
            <v>5407046.4299999997</v>
          </cell>
          <cell r="BD204">
            <v>1339193.67</v>
          </cell>
          <cell r="BE204">
            <v>491619.45</v>
          </cell>
          <cell r="BF204">
            <v>283850.90000000002</v>
          </cell>
          <cell r="BG204">
            <v>2569717.98</v>
          </cell>
          <cell r="BH204">
            <v>354810.44</v>
          </cell>
          <cell r="BI204">
            <v>114400.23</v>
          </cell>
          <cell r="BJ204">
            <v>243152.73</v>
          </cell>
          <cell r="BK204">
            <v>157332.57</v>
          </cell>
          <cell r="BL204">
            <v>3297743.49</v>
          </cell>
          <cell r="BM204">
            <v>1024967.44</v>
          </cell>
          <cell r="BN204">
            <v>696724.45</v>
          </cell>
          <cell r="BO204">
            <v>1246366.3600000001</v>
          </cell>
          <cell r="BP204">
            <v>744161.31</v>
          </cell>
          <cell r="BQ204">
            <v>416209.75</v>
          </cell>
          <cell r="BR204">
            <v>12049839.32</v>
          </cell>
          <cell r="BS204">
            <v>875696.11</v>
          </cell>
          <cell r="BT204">
            <v>767480.93</v>
          </cell>
          <cell r="BU204">
            <v>2047522.21</v>
          </cell>
          <cell r="BV204">
            <v>220838.46</v>
          </cell>
          <cell r="BW204">
            <v>656383.93000000005</v>
          </cell>
          <cell r="BX204">
            <v>1387521.98</v>
          </cell>
          <cell r="BY204">
            <v>628936.89</v>
          </cell>
          <cell r="BZ204">
            <v>474910.95</v>
          </cell>
          <cell r="CA204">
            <v>617657.63</v>
          </cell>
          <cell r="CB204">
            <v>857742.65</v>
          </cell>
          <cell r="CC204">
            <v>1389998.82</v>
          </cell>
          <cell r="CD204">
            <v>876539.58</v>
          </cell>
          <cell r="CE204">
            <v>1053021.81</v>
          </cell>
          <cell r="CF204">
            <v>479122.68</v>
          </cell>
          <cell r="CG204">
            <v>407057.93</v>
          </cell>
          <cell r="CH204">
            <v>357387.77</v>
          </cell>
          <cell r="CI204">
            <v>415790.78</v>
          </cell>
          <cell r="CJ204">
            <v>1356266</v>
          </cell>
          <cell r="CK204">
            <v>138321.07999999999</v>
          </cell>
          <cell r="CL204">
            <v>150678.22</v>
          </cell>
        </row>
        <row r="205">
          <cell r="A205" t="str">
            <v>5101020105.101</v>
          </cell>
          <cell r="B205" t="str">
            <v>เงินสมทบ กสจ.</v>
          </cell>
          <cell r="C205">
            <v>451694.08000000002</v>
          </cell>
          <cell r="D205">
            <v>61107.3</v>
          </cell>
          <cell r="E205">
            <v>117637.2</v>
          </cell>
          <cell r="F205">
            <v>112597.2</v>
          </cell>
          <cell r="G205">
            <v>52500.6</v>
          </cell>
          <cell r="H205">
            <v>69246.600000000006</v>
          </cell>
          <cell r="I205">
            <v>162572.70000000001</v>
          </cell>
          <cell r="J205">
            <v>115576.06</v>
          </cell>
          <cell r="K205">
            <v>99394.2</v>
          </cell>
          <cell r="L205">
            <v>89465.4</v>
          </cell>
          <cell r="M205">
            <v>144788.4</v>
          </cell>
          <cell r="N205">
            <v>0</v>
          </cell>
          <cell r="O205">
            <v>166307.1</v>
          </cell>
          <cell r="P205">
            <v>63781.2</v>
          </cell>
          <cell r="Q205">
            <v>63642</v>
          </cell>
          <cell r="R205">
            <v>90691.4</v>
          </cell>
          <cell r="S205">
            <v>74253</v>
          </cell>
          <cell r="T205">
            <v>72104.399999999994</v>
          </cell>
          <cell r="U205">
            <v>84439.2</v>
          </cell>
          <cell r="V205">
            <v>49685.4</v>
          </cell>
          <cell r="W205">
            <v>639326.69999999995</v>
          </cell>
          <cell r="X205">
            <v>54540</v>
          </cell>
          <cell r="Y205">
            <v>85287.6</v>
          </cell>
          <cell r="Z205">
            <v>103653</v>
          </cell>
          <cell r="AA205">
            <v>40341.599999999999</v>
          </cell>
          <cell r="AB205">
            <v>88054.2</v>
          </cell>
          <cell r="AC205">
            <v>67273.37</v>
          </cell>
          <cell r="AD205">
            <v>170879.4</v>
          </cell>
          <cell r="AE205">
            <v>71170.2</v>
          </cell>
          <cell r="AF205">
            <v>79565.399999999994</v>
          </cell>
          <cell r="AG205">
            <v>59756.4</v>
          </cell>
          <cell r="AH205">
            <v>52907.4</v>
          </cell>
          <cell r="AI205">
            <v>52745.7</v>
          </cell>
          <cell r="AJ205">
            <v>0</v>
          </cell>
          <cell r="AK205">
            <v>676865.73</v>
          </cell>
          <cell r="AL205">
            <v>74233.2</v>
          </cell>
          <cell r="AM205">
            <v>66107.399999999994</v>
          </cell>
          <cell r="AN205">
            <v>162176.4</v>
          </cell>
          <cell r="AO205">
            <v>73654.2</v>
          </cell>
          <cell r="AP205">
            <v>79992</v>
          </cell>
          <cell r="AQ205">
            <v>50442.3</v>
          </cell>
          <cell r="AR205">
            <v>94172.6</v>
          </cell>
          <cell r="AS205">
            <v>88930.8</v>
          </cell>
          <cell r="AT205">
            <v>67032</v>
          </cell>
          <cell r="AU205">
            <v>64542.6</v>
          </cell>
          <cell r="AV205">
            <v>56676.6</v>
          </cell>
          <cell r="AW205">
            <v>82063.8</v>
          </cell>
          <cell r="AX205">
            <v>118649.7</v>
          </cell>
          <cell r="AY205">
            <v>86689.86</v>
          </cell>
          <cell r="AZ205">
            <v>29315.7</v>
          </cell>
          <cell r="BA205">
            <v>134814.6</v>
          </cell>
          <cell r="BB205">
            <v>0</v>
          </cell>
          <cell r="BC205">
            <v>576751.14</v>
          </cell>
          <cell r="BD205">
            <v>85817.4</v>
          </cell>
          <cell r="BE205">
            <v>78183</v>
          </cell>
          <cell r="BF205">
            <v>38076.6</v>
          </cell>
          <cell r="BG205">
            <v>160671.6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197861.73</v>
          </cell>
          <cell r="BM205">
            <v>98647.2</v>
          </cell>
          <cell r="BN205">
            <v>81802.8</v>
          </cell>
          <cell r="BO205">
            <v>107038.6</v>
          </cell>
          <cell r="BP205">
            <v>58240.800000000003</v>
          </cell>
          <cell r="BQ205">
            <v>0</v>
          </cell>
          <cell r="BR205">
            <v>1177874.94</v>
          </cell>
          <cell r="BS205">
            <v>46151.59</v>
          </cell>
          <cell r="BT205">
            <v>59292.9</v>
          </cell>
          <cell r="BU205">
            <v>178148.22</v>
          </cell>
          <cell r="BV205">
            <v>0</v>
          </cell>
          <cell r="BW205">
            <v>58032.6</v>
          </cell>
          <cell r="BX205">
            <v>126474.3</v>
          </cell>
          <cell r="BY205">
            <v>61122.6</v>
          </cell>
          <cell r="BZ205">
            <v>44747.7</v>
          </cell>
          <cell r="CA205">
            <v>58597.2</v>
          </cell>
          <cell r="CB205">
            <v>61795.8</v>
          </cell>
          <cell r="CC205">
            <v>103645.2</v>
          </cell>
          <cell r="CD205">
            <v>86496.18</v>
          </cell>
          <cell r="CE205">
            <v>114909.3</v>
          </cell>
          <cell r="CF205">
            <v>65017.8</v>
          </cell>
          <cell r="CG205">
            <v>70021.8</v>
          </cell>
          <cell r="CH205">
            <v>30445.200000000001</v>
          </cell>
          <cell r="CI205">
            <v>6087</v>
          </cell>
          <cell r="CJ205">
            <v>177063.6</v>
          </cell>
          <cell r="CK205">
            <v>0</v>
          </cell>
          <cell r="CL205">
            <v>0</v>
          </cell>
        </row>
        <row r="206">
          <cell r="A206" t="str">
            <v>5101020106.301</v>
          </cell>
          <cell r="B206" t="str">
            <v>เงินสมทบกองทุนประกันสังคมส่วนของนายจ้าง</v>
          </cell>
          <cell r="C206">
            <v>2321451.5</v>
          </cell>
          <cell r="D206">
            <v>518522</v>
          </cell>
          <cell r="E206">
            <v>338431</v>
          </cell>
          <cell r="F206">
            <v>315305</v>
          </cell>
          <cell r="G206">
            <v>344844</v>
          </cell>
          <cell r="H206">
            <v>504260.4</v>
          </cell>
          <cell r="I206">
            <v>368419</v>
          </cell>
          <cell r="J206">
            <v>739221</v>
          </cell>
          <cell r="K206">
            <v>340591</v>
          </cell>
          <cell r="L206">
            <v>475553</v>
          </cell>
          <cell r="M206">
            <v>965813.4</v>
          </cell>
          <cell r="N206">
            <v>217574</v>
          </cell>
          <cell r="O206">
            <v>2236106.64</v>
          </cell>
          <cell r="P206">
            <v>571209</v>
          </cell>
          <cell r="Q206">
            <v>598078</v>
          </cell>
          <cell r="R206">
            <v>927501</v>
          </cell>
          <cell r="S206">
            <v>438185</v>
          </cell>
          <cell r="T206">
            <v>540551</v>
          </cell>
          <cell r="U206">
            <v>428422</v>
          </cell>
          <cell r="V206">
            <v>371656.25</v>
          </cell>
          <cell r="W206">
            <v>3431288</v>
          </cell>
          <cell r="X206">
            <v>273917</v>
          </cell>
          <cell r="Y206">
            <v>558102</v>
          </cell>
          <cell r="Z206">
            <v>394827</v>
          </cell>
          <cell r="AA206">
            <v>231257</v>
          </cell>
          <cell r="AB206">
            <v>242901</v>
          </cell>
          <cell r="AC206">
            <v>250362</v>
          </cell>
          <cell r="AD206">
            <v>944853</v>
          </cell>
          <cell r="AE206">
            <v>267130</v>
          </cell>
          <cell r="AF206">
            <v>329799</v>
          </cell>
          <cell r="AG206">
            <v>337438</v>
          </cell>
          <cell r="AH206">
            <v>788362</v>
          </cell>
          <cell r="AI206">
            <v>381543</v>
          </cell>
          <cell r="AJ206">
            <v>261694</v>
          </cell>
          <cell r="AK206">
            <v>7284360.0199999996</v>
          </cell>
          <cell r="AL206">
            <v>383329</v>
          </cell>
          <cell r="AM206">
            <v>378146</v>
          </cell>
          <cell r="AN206">
            <v>975783</v>
          </cell>
          <cell r="AO206">
            <v>928878</v>
          </cell>
          <cell r="AP206">
            <v>851196.2</v>
          </cell>
          <cell r="AQ206">
            <v>301952</v>
          </cell>
          <cell r="AR206">
            <v>3992190</v>
          </cell>
          <cell r="AS206">
            <v>493891</v>
          </cell>
          <cell r="AT206">
            <v>1015378</v>
          </cell>
          <cell r="AU206">
            <v>849211</v>
          </cell>
          <cell r="AV206">
            <v>602422</v>
          </cell>
          <cell r="AW206">
            <v>288585</v>
          </cell>
          <cell r="AX206">
            <v>710482</v>
          </cell>
          <cell r="AY206">
            <v>511220</v>
          </cell>
          <cell r="AZ206">
            <v>365390</v>
          </cell>
          <cell r="BA206">
            <v>2474187</v>
          </cell>
          <cell r="BB206">
            <v>566567</v>
          </cell>
          <cell r="BC206">
            <v>2432760</v>
          </cell>
          <cell r="BD206">
            <v>718835</v>
          </cell>
          <cell r="BE206">
            <v>252105</v>
          </cell>
          <cell r="BF206">
            <v>428265</v>
          </cell>
          <cell r="BG206">
            <v>2864864.7</v>
          </cell>
          <cell r="BH206">
            <v>291263</v>
          </cell>
          <cell r="BI206">
            <v>239835.75</v>
          </cell>
          <cell r="BJ206">
            <v>388616</v>
          </cell>
          <cell r="BK206">
            <v>217141</v>
          </cell>
          <cell r="BL206">
            <v>2691045</v>
          </cell>
          <cell r="BM206">
            <v>677057</v>
          </cell>
          <cell r="BN206">
            <v>518114</v>
          </cell>
          <cell r="BO206">
            <v>1067031.3999999999</v>
          </cell>
          <cell r="BP206">
            <v>442486</v>
          </cell>
          <cell r="BQ206">
            <v>504055</v>
          </cell>
          <cell r="BR206">
            <v>9326267</v>
          </cell>
          <cell r="BS206">
            <v>450238</v>
          </cell>
          <cell r="BT206">
            <v>410646</v>
          </cell>
          <cell r="BU206">
            <v>1665483</v>
          </cell>
          <cell r="BV206">
            <v>238541</v>
          </cell>
          <cell r="BW206">
            <v>416508</v>
          </cell>
          <cell r="BX206">
            <v>1057684</v>
          </cell>
          <cell r="BY206">
            <v>291416</v>
          </cell>
          <cell r="BZ206">
            <v>384902</v>
          </cell>
          <cell r="CA206">
            <v>415833</v>
          </cell>
          <cell r="CB206">
            <v>238090</v>
          </cell>
          <cell r="CC206">
            <v>952433</v>
          </cell>
          <cell r="CD206">
            <v>619022</v>
          </cell>
          <cell r="CE206">
            <v>1053213</v>
          </cell>
          <cell r="CF206">
            <v>268024</v>
          </cell>
          <cell r="CG206">
            <v>258304</v>
          </cell>
          <cell r="CH206">
            <v>328694</v>
          </cell>
          <cell r="CI206">
            <v>294376</v>
          </cell>
          <cell r="CJ206">
            <v>1178910</v>
          </cell>
          <cell r="CK206">
            <v>224311</v>
          </cell>
          <cell r="CL206">
            <v>196918</v>
          </cell>
        </row>
        <row r="207">
          <cell r="A207" t="str">
            <v>5101020108.101</v>
          </cell>
          <cell r="B207" t="str">
            <v>ค่าเช่าบ้าน</v>
          </cell>
          <cell r="C207">
            <v>36000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6000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42000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73513.600000000006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27600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6800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358000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28000</v>
          </cell>
          <cell r="CJ207">
            <v>0</v>
          </cell>
          <cell r="CK207">
            <v>0</v>
          </cell>
          <cell r="CL207">
            <v>0</v>
          </cell>
        </row>
        <row r="208">
          <cell r="A208" t="str">
            <v>5101020112.101</v>
          </cell>
          <cell r="B208" t="str">
            <v>เงินสมทบกองทุนสำรองเลี้ยงชีพพนักงานและเจ้าหน้าที่รัฐ</v>
          </cell>
          <cell r="C208">
            <v>223842.64</v>
          </cell>
          <cell r="D208">
            <v>0</v>
          </cell>
          <cell r="E208">
            <v>68557.2</v>
          </cell>
          <cell r="F208">
            <v>61333</v>
          </cell>
          <cell r="G208">
            <v>0</v>
          </cell>
          <cell r="H208">
            <v>55671.6</v>
          </cell>
          <cell r="I208">
            <v>40756.46</v>
          </cell>
          <cell r="J208">
            <v>82242.399999999994</v>
          </cell>
          <cell r="K208">
            <v>0</v>
          </cell>
          <cell r="L208">
            <v>58956.03</v>
          </cell>
          <cell r="M208">
            <v>41079</v>
          </cell>
          <cell r="N208">
            <v>0</v>
          </cell>
          <cell r="O208">
            <v>154326.51</v>
          </cell>
          <cell r="P208">
            <v>0</v>
          </cell>
          <cell r="Q208">
            <v>16820</v>
          </cell>
          <cell r="R208">
            <v>53860.2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169419.96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38976</v>
          </cell>
          <cell r="AC208">
            <v>0</v>
          </cell>
          <cell r="AD208">
            <v>80751.199999999997</v>
          </cell>
          <cell r="AE208">
            <v>0</v>
          </cell>
          <cell r="AF208">
            <v>0</v>
          </cell>
          <cell r="AG208">
            <v>0</v>
          </cell>
          <cell r="AH208">
            <v>13944.6</v>
          </cell>
          <cell r="AI208">
            <v>0</v>
          </cell>
          <cell r="AJ208">
            <v>6279.2</v>
          </cell>
          <cell r="AK208">
            <v>0</v>
          </cell>
          <cell r="AL208">
            <v>0</v>
          </cell>
          <cell r="AM208">
            <v>0</v>
          </cell>
          <cell r="AN208">
            <v>119940</v>
          </cell>
          <cell r="AO208">
            <v>112690.8</v>
          </cell>
          <cell r="AP208">
            <v>37200.6</v>
          </cell>
          <cell r="AQ208">
            <v>0</v>
          </cell>
          <cell r="AR208">
            <v>150061.20000000001</v>
          </cell>
          <cell r="AS208">
            <v>14152.8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81547.199999999997</v>
          </cell>
          <cell r="AY208">
            <v>47015.4</v>
          </cell>
          <cell r="AZ208">
            <v>93967.4</v>
          </cell>
          <cell r="BA208">
            <v>0</v>
          </cell>
          <cell r="BB208">
            <v>0</v>
          </cell>
          <cell r="BC208">
            <v>559611.56999999995</v>
          </cell>
          <cell r="BD208">
            <v>170804.64</v>
          </cell>
          <cell r="BE208">
            <v>0</v>
          </cell>
          <cell r="BF208">
            <v>59310.8</v>
          </cell>
          <cell r="BG208">
            <v>176785.84</v>
          </cell>
          <cell r="BH208">
            <v>0</v>
          </cell>
          <cell r="BI208">
            <v>0</v>
          </cell>
          <cell r="BJ208">
            <v>24269</v>
          </cell>
          <cell r="BK208">
            <v>13409.6</v>
          </cell>
          <cell r="BL208">
            <v>309946.09999999998</v>
          </cell>
          <cell r="BM208">
            <v>86529.600000000006</v>
          </cell>
          <cell r="BN208">
            <v>26615.200000000001</v>
          </cell>
          <cell r="BO208">
            <v>86111</v>
          </cell>
          <cell r="BP208">
            <v>0</v>
          </cell>
          <cell r="BQ208">
            <v>75858</v>
          </cell>
          <cell r="BR208">
            <v>752303.4</v>
          </cell>
          <cell r="BS208">
            <v>0</v>
          </cell>
          <cell r="BT208">
            <v>0</v>
          </cell>
          <cell r="BU208">
            <v>115706</v>
          </cell>
          <cell r="BV208">
            <v>0</v>
          </cell>
          <cell r="BW208">
            <v>0</v>
          </cell>
          <cell r="BX208">
            <v>53429</v>
          </cell>
          <cell r="BY208">
            <v>0</v>
          </cell>
          <cell r="BZ208">
            <v>0</v>
          </cell>
          <cell r="CA208">
            <v>76474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150734.25</v>
          </cell>
          <cell r="CK208">
            <v>0</v>
          </cell>
          <cell r="CL208">
            <v>17473.86</v>
          </cell>
        </row>
        <row r="209">
          <cell r="A209" t="str">
            <v>5101020114.107</v>
          </cell>
          <cell r="B209" t="str">
            <v>ค่าตอบแทนเพิ่มพิเศษสำหรับผู้ปฏิบัติงานด้านสาธารณสุข(พตส.-เงินงบประมาณ)</v>
          </cell>
          <cell r="C209">
            <v>11692169</v>
          </cell>
          <cell r="D209">
            <v>1271500</v>
          </cell>
          <cell r="E209">
            <v>1296500</v>
          </cell>
          <cell r="F209">
            <v>1204500</v>
          </cell>
          <cell r="G209">
            <v>547000</v>
          </cell>
          <cell r="H209">
            <v>0</v>
          </cell>
          <cell r="I209">
            <v>1520000</v>
          </cell>
          <cell r="J209">
            <v>2065300</v>
          </cell>
          <cell r="K209">
            <v>1327049</v>
          </cell>
          <cell r="L209">
            <v>223000</v>
          </cell>
          <cell r="M209">
            <v>3062581</v>
          </cell>
          <cell r="N209">
            <v>0</v>
          </cell>
          <cell r="O209">
            <v>6155948</v>
          </cell>
          <cell r="P209">
            <v>864500</v>
          </cell>
          <cell r="Q209">
            <v>1310142</v>
          </cell>
          <cell r="R209">
            <v>1935701</v>
          </cell>
          <cell r="S209">
            <v>1477000</v>
          </cell>
          <cell r="T209">
            <v>841600</v>
          </cell>
          <cell r="U209">
            <v>295500</v>
          </cell>
          <cell r="V209">
            <v>528000</v>
          </cell>
          <cell r="W209">
            <v>13977781.300000001</v>
          </cell>
          <cell r="X209">
            <v>833500</v>
          </cell>
          <cell r="Y209">
            <v>1647227</v>
          </cell>
          <cell r="Z209">
            <v>1215000</v>
          </cell>
          <cell r="AA209">
            <v>599500</v>
          </cell>
          <cell r="AB209">
            <v>961000</v>
          </cell>
          <cell r="AC209">
            <v>364000</v>
          </cell>
          <cell r="AD209">
            <v>3458580</v>
          </cell>
          <cell r="AE209">
            <v>1406000</v>
          </cell>
          <cell r="AF209">
            <v>858000</v>
          </cell>
          <cell r="AG209">
            <v>955500</v>
          </cell>
          <cell r="AH209">
            <v>2253450</v>
          </cell>
          <cell r="AI209">
            <v>1268000</v>
          </cell>
          <cell r="AJ209">
            <v>841000</v>
          </cell>
          <cell r="AK209">
            <v>23482626</v>
          </cell>
          <cell r="AL209">
            <v>1099500</v>
          </cell>
          <cell r="AM209">
            <v>990333</v>
          </cell>
          <cell r="AN209">
            <v>2043983</v>
          </cell>
          <cell r="AO209">
            <v>2417935.54</v>
          </cell>
          <cell r="AP209">
            <v>1274000</v>
          </cell>
          <cell r="AQ209">
            <v>455500</v>
          </cell>
          <cell r="AR209">
            <v>3358966</v>
          </cell>
          <cell r="AS209">
            <v>1167390</v>
          </cell>
          <cell r="AT209">
            <v>1890432</v>
          </cell>
          <cell r="AU209">
            <v>2280500</v>
          </cell>
          <cell r="AV209">
            <v>1208000</v>
          </cell>
          <cell r="AW209">
            <v>756000</v>
          </cell>
          <cell r="AX209">
            <v>1344500</v>
          </cell>
          <cell r="AY209">
            <v>913000</v>
          </cell>
          <cell r="AZ209">
            <v>1001000</v>
          </cell>
          <cell r="BA209">
            <v>5634013</v>
          </cell>
          <cell r="BB209">
            <v>1158111</v>
          </cell>
          <cell r="BC209">
            <v>10747509.960000001</v>
          </cell>
          <cell r="BD209">
            <v>3361447</v>
          </cell>
          <cell r="BE209">
            <v>1185000</v>
          </cell>
          <cell r="BF209">
            <v>1226557.04</v>
          </cell>
          <cell r="BG209">
            <v>9117460</v>
          </cell>
          <cell r="BH209">
            <v>938752</v>
          </cell>
          <cell r="BI209">
            <v>296360</v>
          </cell>
          <cell r="BJ209">
            <v>775677</v>
          </cell>
          <cell r="BK209">
            <v>574177</v>
          </cell>
          <cell r="BL209">
            <v>9746578</v>
          </cell>
          <cell r="BM209">
            <v>2285911</v>
          </cell>
          <cell r="BN209">
            <v>1590293</v>
          </cell>
          <cell r="BO209">
            <v>2629677</v>
          </cell>
          <cell r="BP209">
            <v>1650160</v>
          </cell>
          <cell r="BQ209">
            <v>1184500</v>
          </cell>
          <cell r="BR209">
            <v>39141356</v>
          </cell>
          <cell r="BS209">
            <v>1721514</v>
          </cell>
          <cell r="BT209">
            <v>1759000</v>
          </cell>
          <cell r="BU209">
            <v>5136329</v>
          </cell>
          <cell r="BV209">
            <v>464000</v>
          </cell>
          <cell r="BW209">
            <v>1484884</v>
          </cell>
          <cell r="BX209">
            <v>3710854</v>
          </cell>
          <cell r="BY209">
            <v>1285500</v>
          </cell>
          <cell r="BZ209">
            <v>1194000</v>
          </cell>
          <cell r="CA209">
            <v>1595000</v>
          </cell>
          <cell r="CB209">
            <v>1749000</v>
          </cell>
          <cell r="CC209">
            <v>3616456</v>
          </cell>
          <cell r="CD209">
            <v>2165000</v>
          </cell>
          <cell r="CE209">
            <v>2848526</v>
          </cell>
          <cell r="CF209">
            <v>1225353</v>
          </cell>
          <cell r="CG209">
            <v>1253500</v>
          </cell>
          <cell r="CH209">
            <v>1038500</v>
          </cell>
          <cell r="CI209">
            <v>1100000</v>
          </cell>
          <cell r="CJ209">
            <v>3246006</v>
          </cell>
          <cell r="CK209">
            <v>474500</v>
          </cell>
          <cell r="CL209">
            <v>738258</v>
          </cell>
        </row>
        <row r="210">
          <cell r="A210" t="str">
            <v>5101020114.114</v>
          </cell>
          <cell r="B210" t="str">
            <v>ค่าตอบแทนเพิ่มพิเศษสำหรับผู้ปฏิบัติงานด้านสาธารณสุข(พตส.-เงินนอกงบประมาณ)</v>
          </cell>
          <cell r="C210">
            <v>76100</v>
          </cell>
          <cell r="D210">
            <v>12000</v>
          </cell>
          <cell r="E210">
            <v>295390</v>
          </cell>
          <cell r="F210">
            <v>0</v>
          </cell>
          <cell r="G210">
            <v>0</v>
          </cell>
          <cell r="H210">
            <v>88500</v>
          </cell>
          <cell r="I210">
            <v>0</v>
          </cell>
          <cell r="J210">
            <v>17500</v>
          </cell>
          <cell r="K210">
            <v>0</v>
          </cell>
          <cell r="L210">
            <v>46500</v>
          </cell>
          <cell r="M210">
            <v>0</v>
          </cell>
          <cell r="N210">
            <v>0</v>
          </cell>
          <cell r="O210">
            <v>1356069</v>
          </cell>
          <cell r="P210">
            <v>449500</v>
          </cell>
          <cell r="Q210">
            <v>437000</v>
          </cell>
          <cell r="R210">
            <v>564000</v>
          </cell>
          <cell r="S210">
            <v>192000</v>
          </cell>
          <cell r="T210">
            <v>629500</v>
          </cell>
          <cell r="U210">
            <v>111000</v>
          </cell>
          <cell r="V210">
            <v>147000</v>
          </cell>
          <cell r="W210">
            <v>1775168.83</v>
          </cell>
          <cell r="X210">
            <v>52500</v>
          </cell>
          <cell r="Y210">
            <v>124000</v>
          </cell>
          <cell r="Z210">
            <v>309524</v>
          </cell>
          <cell r="AA210">
            <v>48000</v>
          </cell>
          <cell r="AB210">
            <v>59500</v>
          </cell>
          <cell r="AC210">
            <v>135096.78</v>
          </cell>
          <cell r="AD210">
            <v>230895.09</v>
          </cell>
          <cell r="AE210">
            <v>58000</v>
          </cell>
          <cell r="AF210">
            <v>400383.21</v>
          </cell>
          <cell r="AG210">
            <v>90000</v>
          </cell>
          <cell r="AH210">
            <v>193935.25</v>
          </cell>
          <cell r="AI210">
            <v>98000</v>
          </cell>
          <cell r="AJ210">
            <v>134000</v>
          </cell>
          <cell r="AK210">
            <v>3300420</v>
          </cell>
          <cell r="AL210">
            <v>117500</v>
          </cell>
          <cell r="AM210">
            <v>101548</v>
          </cell>
          <cell r="AN210">
            <v>544774.18999999994</v>
          </cell>
          <cell r="AO210">
            <v>0</v>
          </cell>
          <cell r="AP210">
            <v>0</v>
          </cell>
          <cell r="AQ210">
            <v>335500</v>
          </cell>
          <cell r="AR210">
            <v>1121000</v>
          </cell>
          <cell r="AS210">
            <v>261000</v>
          </cell>
          <cell r="AT210">
            <v>361564</v>
          </cell>
          <cell r="AU210">
            <v>255000</v>
          </cell>
          <cell r="AV210">
            <v>138000</v>
          </cell>
          <cell r="AW210">
            <v>265500</v>
          </cell>
          <cell r="AX210">
            <v>246000</v>
          </cell>
          <cell r="AY210">
            <v>208000</v>
          </cell>
          <cell r="AZ210">
            <v>162000</v>
          </cell>
          <cell r="BA210">
            <v>1929834</v>
          </cell>
          <cell r="BB210">
            <v>162500</v>
          </cell>
          <cell r="BC210">
            <v>1095511.58</v>
          </cell>
          <cell r="BD210">
            <v>304850</v>
          </cell>
          <cell r="BE210">
            <v>47500</v>
          </cell>
          <cell r="BF210">
            <v>130500</v>
          </cell>
          <cell r="BG210">
            <v>0</v>
          </cell>
          <cell r="BH210">
            <v>56950</v>
          </cell>
          <cell r="BI210">
            <v>2500</v>
          </cell>
          <cell r="BJ210">
            <v>155032</v>
          </cell>
          <cell r="BK210">
            <v>119100</v>
          </cell>
          <cell r="BL210">
            <v>2017250</v>
          </cell>
          <cell r="BM210">
            <v>291000</v>
          </cell>
          <cell r="BN210">
            <v>115000</v>
          </cell>
          <cell r="BO210">
            <v>554966</v>
          </cell>
          <cell r="BP210">
            <v>209935.49</v>
          </cell>
          <cell r="BQ210">
            <v>175500</v>
          </cell>
          <cell r="BR210">
            <v>8907000</v>
          </cell>
          <cell r="BS210">
            <v>138000</v>
          </cell>
          <cell r="BT210">
            <v>92430</v>
          </cell>
          <cell r="BU210">
            <v>956400</v>
          </cell>
          <cell r="BV210">
            <v>32500</v>
          </cell>
          <cell r="BW210">
            <v>81887</v>
          </cell>
          <cell r="BX210">
            <v>387833.4</v>
          </cell>
          <cell r="BY210">
            <v>24000</v>
          </cell>
          <cell r="BZ210">
            <v>44000</v>
          </cell>
          <cell r="CA210">
            <v>207000</v>
          </cell>
          <cell r="CB210">
            <v>52000</v>
          </cell>
          <cell r="CC210">
            <v>394516</v>
          </cell>
          <cell r="CD210">
            <v>329499</v>
          </cell>
          <cell r="CE210">
            <v>482366</v>
          </cell>
          <cell r="CF210">
            <v>24000</v>
          </cell>
          <cell r="CG210">
            <v>18000</v>
          </cell>
          <cell r="CH210">
            <v>64000</v>
          </cell>
          <cell r="CI210">
            <v>66500</v>
          </cell>
          <cell r="CJ210">
            <v>311200</v>
          </cell>
          <cell r="CK210">
            <v>114000</v>
          </cell>
          <cell r="CL210">
            <v>66000</v>
          </cell>
        </row>
        <row r="211">
          <cell r="A211" t="str">
            <v>5101020114.116</v>
          </cell>
          <cell r="B211" t="str">
            <v>ค่าตอบแทนตามผลการปฏิบัติงาน (บริการ)</v>
          </cell>
          <cell r="C211">
            <v>19013516.440000001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356350</v>
          </cell>
          <cell r="T211">
            <v>0</v>
          </cell>
          <cell r="U211">
            <v>28800</v>
          </cell>
          <cell r="V211">
            <v>1640500</v>
          </cell>
          <cell r="W211">
            <v>22001352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16914438</v>
          </cell>
          <cell r="AL211">
            <v>0</v>
          </cell>
          <cell r="AM211">
            <v>0</v>
          </cell>
          <cell r="AN211">
            <v>0</v>
          </cell>
          <cell r="AO211">
            <v>922045</v>
          </cell>
          <cell r="AP211">
            <v>33630</v>
          </cell>
          <cell r="AQ211">
            <v>0</v>
          </cell>
          <cell r="AR211">
            <v>653800</v>
          </cell>
          <cell r="AS211">
            <v>390800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18103905.609999999</v>
          </cell>
          <cell r="BD211">
            <v>2216000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314500</v>
          </cell>
          <cell r="BL211">
            <v>20883974.5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65034665.75</v>
          </cell>
          <cell r="BS211">
            <v>0</v>
          </cell>
          <cell r="BT211">
            <v>2200</v>
          </cell>
          <cell r="BU211">
            <v>9150</v>
          </cell>
          <cell r="BV211">
            <v>0</v>
          </cell>
          <cell r="BW211">
            <v>0</v>
          </cell>
          <cell r="BX211">
            <v>4375600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</row>
        <row r="212">
          <cell r="A212" t="str">
            <v>5101020114.117</v>
          </cell>
          <cell r="B212" t="str">
            <v>ค่าตอบแทนตามผลการปฏิบัติงาน (สนับสนุน)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461200</v>
          </cell>
          <cell r="Q212">
            <v>0</v>
          </cell>
          <cell r="R212">
            <v>0</v>
          </cell>
          <cell r="S212">
            <v>0</v>
          </cell>
          <cell r="T212">
            <v>405200</v>
          </cell>
          <cell r="U212">
            <v>0</v>
          </cell>
          <cell r="V212">
            <v>203700</v>
          </cell>
          <cell r="W212">
            <v>1272168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585522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41820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9926652.4000000004</v>
          </cell>
          <cell r="BD212">
            <v>1359400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404400</v>
          </cell>
          <cell r="BJ212">
            <v>0</v>
          </cell>
          <cell r="BK212">
            <v>97000</v>
          </cell>
          <cell r="BL212">
            <v>5201019.5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52500000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38720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</row>
        <row r="213">
          <cell r="A213" t="str">
            <v>5101020114.118</v>
          </cell>
          <cell r="B213" t="str">
            <v>ค่าตอบแทนเพิ่มเติม (บริการ)</v>
          </cell>
          <cell r="C213">
            <v>890770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4800</v>
          </cell>
          <cell r="J213">
            <v>0</v>
          </cell>
          <cell r="K213">
            <v>4849400</v>
          </cell>
          <cell r="L213">
            <v>0</v>
          </cell>
          <cell r="M213">
            <v>29000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1360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5600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5964158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320240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1800</v>
          </cell>
          <cell r="AY213">
            <v>472085</v>
          </cell>
          <cell r="AZ213">
            <v>0</v>
          </cell>
          <cell r="BA213">
            <v>32400</v>
          </cell>
          <cell r="BB213">
            <v>455120</v>
          </cell>
          <cell r="BC213">
            <v>0</v>
          </cell>
          <cell r="BD213">
            <v>5000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131300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</row>
        <row r="214">
          <cell r="A214" t="str">
            <v>5101020114.119</v>
          </cell>
          <cell r="B214" t="str">
            <v>ค่าตอบแทนเพิ่มเติม (สนับสนุน)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231412.5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</row>
        <row r="215">
          <cell r="A215" t="str">
            <v>5101020114.120</v>
          </cell>
          <cell r="B215" t="str">
            <v>ค่าตอบแทนการปฏิบัติงานในลักษณะค่าเบี้ยเลี้ยงเหมาจ่าย (บริการ)</v>
          </cell>
          <cell r="C215">
            <v>0</v>
          </cell>
          <cell r="D215">
            <v>4090300</v>
          </cell>
          <cell r="E215">
            <v>3435400</v>
          </cell>
          <cell r="F215">
            <v>2687700</v>
          </cell>
          <cell r="G215">
            <v>2626864</v>
          </cell>
          <cell r="H215">
            <v>5196600</v>
          </cell>
          <cell r="I215">
            <v>4439200</v>
          </cell>
          <cell r="J215">
            <v>6237900</v>
          </cell>
          <cell r="K215">
            <v>3740000</v>
          </cell>
          <cell r="L215">
            <v>3189900</v>
          </cell>
          <cell r="M215">
            <v>9357500</v>
          </cell>
          <cell r="N215">
            <v>1721200</v>
          </cell>
          <cell r="O215">
            <v>14050900</v>
          </cell>
          <cell r="P215">
            <v>5058100</v>
          </cell>
          <cell r="Q215">
            <v>4824400</v>
          </cell>
          <cell r="R215">
            <v>9396100</v>
          </cell>
          <cell r="S215">
            <v>3232800</v>
          </cell>
          <cell r="T215">
            <v>6835000</v>
          </cell>
          <cell r="U215">
            <v>1557742</v>
          </cell>
          <cell r="V215">
            <v>1547500</v>
          </cell>
          <cell r="W215">
            <v>0</v>
          </cell>
          <cell r="X215">
            <v>2388600</v>
          </cell>
          <cell r="Y215">
            <v>5332500</v>
          </cell>
          <cell r="Z215">
            <v>5361600</v>
          </cell>
          <cell r="AA215">
            <v>3740800</v>
          </cell>
          <cell r="AB215">
            <v>3458400</v>
          </cell>
          <cell r="AC215">
            <v>3272700</v>
          </cell>
          <cell r="AD215">
            <v>9546700</v>
          </cell>
          <cell r="AE215">
            <v>4229930</v>
          </cell>
          <cell r="AF215">
            <v>4813100</v>
          </cell>
          <cell r="AG215">
            <v>4379484</v>
          </cell>
          <cell r="AH215">
            <v>11882500</v>
          </cell>
          <cell r="AI215">
            <v>3865585</v>
          </cell>
          <cell r="AJ215">
            <v>2922300</v>
          </cell>
          <cell r="AK215">
            <v>0</v>
          </cell>
          <cell r="AL215">
            <v>3479000</v>
          </cell>
          <cell r="AM215">
            <v>3020600</v>
          </cell>
          <cell r="AN215">
            <v>6490545</v>
          </cell>
          <cell r="AO215">
            <v>7021100</v>
          </cell>
          <cell r="AP215">
            <v>3880600</v>
          </cell>
          <cell r="AQ215">
            <v>3351487</v>
          </cell>
          <cell r="AR215">
            <v>11163108</v>
          </cell>
          <cell r="AS215">
            <v>4002702</v>
          </cell>
          <cell r="AT215">
            <v>6431600</v>
          </cell>
          <cell r="AU215">
            <v>3997300</v>
          </cell>
          <cell r="AV215">
            <v>3478200</v>
          </cell>
          <cell r="AW215">
            <v>1468111</v>
          </cell>
          <cell r="AX215">
            <v>2408297</v>
          </cell>
          <cell r="AY215">
            <v>3200171</v>
          </cell>
          <cell r="AZ215">
            <v>3355500</v>
          </cell>
          <cell r="BA215">
            <v>16621601</v>
          </cell>
          <cell r="BB215">
            <v>3677100</v>
          </cell>
          <cell r="BC215">
            <v>0</v>
          </cell>
          <cell r="BD215">
            <v>11418700</v>
          </cell>
          <cell r="BE215">
            <v>3050000</v>
          </cell>
          <cell r="BF215">
            <v>4828000</v>
          </cell>
          <cell r="BG215">
            <v>16569520</v>
          </cell>
          <cell r="BH215">
            <v>3598800</v>
          </cell>
          <cell r="BI215">
            <v>1816800</v>
          </cell>
          <cell r="BJ215">
            <v>2160602</v>
          </cell>
          <cell r="BK215">
            <v>2142433.33</v>
          </cell>
          <cell r="BL215">
            <v>0</v>
          </cell>
          <cell r="BM215">
            <v>7340700</v>
          </cell>
          <cell r="BN215">
            <v>5175836.3600000003</v>
          </cell>
          <cell r="BO215">
            <v>7726411</v>
          </cell>
          <cell r="BP215">
            <v>9246700</v>
          </cell>
          <cell r="BQ215">
            <v>4584700</v>
          </cell>
          <cell r="BR215">
            <v>0</v>
          </cell>
          <cell r="BS215">
            <v>4552500</v>
          </cell>
          <cell r="BT215">
            <v>4380400</v>
          </cell>
          <cell r="BU215">
            <v>11816800</v>
          </cell>
          <cell r="BV215">
            <v>1466400</v>
          </cell>
          <cell r="BW215">
            <v>4115100</v>
          </cell>
          <cell r="BX215">
            <v>9124100</v>
          </cell>
          <cell r="BY215">
            <v>2586880</v>
          </cell>
          <cell r="BZ215">
            <v>2425500</v>
          </cell>
          <cell r="CA215">
            <v>4466800</v>
          </cell>
          <cell r="CB215">
            <v>4691700</v>
          </cell>
          <cell r="CC215">
            <v>9378400</v>
          </cell>
          <cell r="CD215">
            <v>8679300</v>
          </cell>
          <cell r="CE215">
            <v>8137800</v>
          </cell>
          <cell r="CF215">
            <v>3042260</v>
          </cell>
          <cell r="CG215">
            <v>2766000</v>
          </cell>
          <cell r="CH215">
            <v>4232600</v>
          </cell>
          <cell r="CI215">
            <v>3466379</v>
          </cell>
          <cell r="CJ215">
            <v>8479000</v>
          </cell>
          <cell r="CK215">
            <v>1608555</v>
          </cell>
          <cell r="CL215">
            <v>2007400</v>
          </cell>
        </row>
        <row r="216">
          <cell r="A216" t="str">
            <v>5101020114.121</v>
          </cell>
          <cell r="B216" t="str">
            <v>ค่าตอบแทนการปฏิบัติงานในลักษณะค่าเบี้ยเลี้ยงเหมาจ่าย (สนับสนุน)</v>
          </cell>
          <cell r="C216">
            <v>0</v>
          </cell>
          <cell r="D216">
            <v>117600</v>
          </cell>
          <cell r="E216">
            <v>100500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218800</v>
          </cell>
          <cell r="L216">
            <v>0</v>
          </cell>
          <cell r="M216">
            <v>253500</v>
          </cell>
          <cell r="N216">
            <v>0</v>
          </cell>
          <cell r="O216">
            <v>0</v>
          </cell>
          <cell r="P216">
            <v>88200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805400</v>
          </cell>
          <cell r="AC216">
            <v>0</v>
          </cell>
          <cell r="AD216">
            <v>0</v>
          </cell>
          <cell r="AE216">
            <v>0</v>
          </cell>
          <cell r="AF216">
            <v>284400</v>
          </cell>
          <cell r="AG216">
            <v>0</v>
          </cell>
          <cell r="AH216">
            <v>0</v>
          </cell>
          <cell r="AI216">
            <v>244937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72000</v>
          </cell>
          <cell r="AR216">
            <v>0</v>
          </cell>
          <cell r="AS216">
            <v>0</v>
          </cell>
          <cell r="AT216">
            <v>0</v>
          </cell>
          <cell r="AU216">
            <v>369600</v>
          </cell>
          <cell r="AV216">
            <v>0</v>
          </cell>
          <cell r="AW216">
            <v>76000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1473800</v>
          </cell>
          <cell r="BE216">
            <v>550000</v>
          </cell>
          <cell r="BF216">
            <v>134000</v>
          </cell>
          <cell r="BG216">
            <v>0</v>
          </cell>
          <cell r="BH216">
            <v>256200</v>
          </cell>
          <cell r="BI216">
            <v>469900</v>
          </cell>
          <cell r="BJ216">
            <v>649200</v>
          </cell>
          <cell r="BK216">
            <v>0</v>
          </cell>
          <cell r="BL216">
            <v>0</v>
          </cell>
          <cell r="BM216">
            <v>0</v>
          </cell>
          <cell r="BN216">
            <v>418900</v>
          </cell>
          <cell r="BO216">
            <v>90800</v>
          </cell>
          <cell r="BP216">
            <v>316200</v>
          </cell>
          <cell r="BQ216">
            <v>0</v>
          </cell>
          <cell r="BR216">
            <v>0</v>
          </cell>
          <cell r="BS216">
            <v>15400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7700</v>
          </cell>
          <cell r="CC216">
            <v>3600</v>
          </cell>
          <cell r="CD216">
            <v>0</v>
          </cell>
          <cell r="CE216">
            <v>0</v>
          </cell>
          <cell r="CF216">
            <v>0</v>
          </cell>
          <cell r="CG216">
            <v>144800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</row>
        <row r="217">
          <cell r="A217" t="str">
            <v>5101020115.101</v>
          </cell>
          <cell r="B217" t="str">
            <v>ค่าตอบแทนพิเศษชายแดนภาคใต้ (บริการ)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500265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</row>
        <row r="218">
          <cell r="A218" t="str">
            <v>5101020199.102</v>
          </cell>
          <cell r="B218" t="str">
            <v>เงินเพิ่มสำหรับตำแหน่งที่มีเหตุพิเศษ  (บริการ)</v>
          </cell>
          <cell r="C218">
            <v>12240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60000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1200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</row>
        <row r="219">
          <cell r="A219" t="str">
            <v>5101020199.103</v>
          </cell>
          <cell r="B219" t="str">
            <v>เงินเพิ่มสำหรับตำแหน่งที่มีเหตุพิเศษ  (สนับสนุน)</v>
          </cell>
          <cell r="C219">
            <v>54000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4080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8160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</row>
        <row r="220">
          <cell r="A220" t="str">
            <v>5101030101.101</v>
          </cell>
          <cell r="B220" t="str">
            <v>เงินช่วยการศึกษาบุตร</v>
          </cell>
          <cell r="C220">
            <v>1302868</v>
          </cell>
          <cell r="D220">
            <v>128931.5</v>
          </cell>
          <cell r="E220">
            <v>154300</v>
          </cell>
          <cell r="F220">
            <v>221864</v>
          </cell>
          <cell r="G220">
            <v>87790</v>
          </cell>
          <cell r="H220">
            <v>0</v>
          </cell>
          <cell r="I220">
            <v>280640.25</v>
          </cell>
          <cell r="J220">
            <v>510860</v>
          </cell>
          <cell r="K220">
            <v>168827</v>
          </cell>
          <cell r="L220">
            <v>59098</v>
          </cell>
          <cell r="M220">
            <v>372618</v>
          </cell>
          <cell r="N220">
            <v>0</v>
          </cell>
          <cell r="O220">
            <v>608937.71</v>
          </cell>
          <cell r="P220">
            <v>143595</v>
          </cell>
          <cell r="Q220">
            <v>206900</v>
          </cell>
          <cell r="R220">
            <v>300365</v>
          </cell>
          <cell r="S220">
            <v>217097</v>
          </cell>
          <cell r="T220">
            <v>117393</v>
          </cell>
          <cell r="U220">
            <v>47116.25</v>
          </cell>
          <cell r="V220">
            <v>41450</v>
          </cell>
          <cell r="W220">
            <v>1659930</v>
          </cell>
          <cell r="X220">
            <v>115030</v>
          </cell>
          <cell r="Y220">
            <v>154901</v>
          </cell>
          <cell r="Z220">
            <v>107583.5</v>
          </cell>
          <cell r="AA220">
            <v>73170</v>
          </cell>
          <cell r="AB220">
            <v>199136</v>
          </cell>
          <cell r="AC220">
            <v>3100</v>
          </cell>
          <cell r="AD220">
            <v>457600.25</v>
          </cell>
          <cell r="AE220">
            <v>129349</v>
          </cell>
          <cell r="AF220">
            <v>46899.75</v>
          </cell>
          <cell r="AG220">
            <v>81798.23</v>
          </cell>
          <cell r="AH220">
            <v>100841.25</v>
          </cell>
          <cell r="AI220">
            <v>80041</v>
          </cell>
          <cell r="AJ220">
            <v>93137.5</v>
          </cell>
          <cell r="AK220">
            <v>2007280.25</v>
          </cell>
          <cell r="AL220">
            <v>163885</v>
          </cell>
          <cell r="AM220">
            <v>105000</v>
          </cell>
          <cell r="AN220">
            <v>200798.5</v>
          </cell>
          <cell r="AO220">
            <v>389695</v>
          </cell>
          <cell r="AP220">
            <v>219430</v>
          </cell>
          <cell r="AQ220">
            <v>95605.75</v>
          </cell>
          <cell r="AR220">
            <v>208712</v>
          </cell>
          <cell r="AS220">
            <v>187210</v>
          </cell>
          <cell r="AT220">
            <v>213705</v>
          </cell>
          <cell r="AU220">
            <v>173268.75</v>
          </cell>
          <cell r="AV220">
            <v>100470.5</v>
          </cell>
          <cell r="AW220">
            <v>144200</v>
          </cell>
          <cell r="AX220">
            <v>256850</v>
          </cell>
          <cell r="AY220">
            <v>130456.5</v>
          </cell>
          <cell r="AZ220">
            <v>82350</v>
          </cell>
          <cell r="BA220">
            <v>509322.25</v>
          </cell>
          <cell r="BB220">
            <v>24613.5</v>
          </cell>
          <cell r="BC220">
            <v>1692391</v>
          </cell>
          <cell r="BD220">
            <v>100700</v>
          </cell>
          <cell r="BE220">
            <v>277636.5</v>
          </cell>
          <cell r="BF220">
            <v>102750</v>
          </cell>
          <cell r="BG220">
            <v>0</v>
          </cell>
          <cell r="BH220">
            <v>115469</v>
          </cell>
          <cell r="BI220">
            <v>2400</v>
          </cell>
          <cell r="BJ220">
            <v>32550</v>
          </cell>
          <cell r="BK220">
            <v>19500</v>
          </cell>
          <cell r="BL220">
            <v>810585.5</v>
          </cell>
          <cell r="BM220">
            <v>275360</v>
          </cell>
          <cell r="BN220">
            <v>75500</v>
          </cell>
          <cell r="BO220">
            <v>0</v>
          </cell>
          <cell r="BP220">
            <v>199570</v>
          </cell>
          <cell r="BQ220">
            <v>17400</v>
          </cell>
          <cell r="BR220">
            <v>5535362</v>
          </cell>
          <cell r="BS220">
            <v>82640</v>
          </cell>
          <cell r="BT220">
            <v>347853.5</v>
          </cell>
          <cell r="BU220">
            <v>455335.25</v>
          </cell>
          <cell r="BV220">
            <v>129841.5</v>
          </cell>
          <cell r="BW220">
            <v>109243.5</v>
          </cell>
          <cell r="BX220">
            <v>287165.25</v>
          </cell>
          <cell r="BY220">
            <v>165703.5</v>
          </cell>
          <cell r="BZ220">
            <v>22000</v>
          </cell>
          <cell r="CA220">
            <v>78364.5</v>
          </cell>
          <cell r="CB220">
            <v>202973</v>
          </cell>
          <cell r="CC220">
            <v>251513.25</v>
          </cell>
          <cell r="CD220">
            <v>70990.25</v>
          </cell>
          <cell r="CE220">
            <v>222540</v>
          </cell>
          <cell r="CF220">
            <v>227606</v>
          </cell>
          <cell r="CG220">
            <v>114046</v>
          </cell>
          <cell r="CH220">
            <v>6900</v>
          </cell>
          <cell r="CI220">
            <v>78511</v>
          </cell>
          <cell r="CJ220">
            <v>239058</v>
          </cell>
          <cell r="CK220">
            <v>0</v>
          </cell>
          <cell r="CL220">
            <v>34885</v>
          </cell>
        </row>
        <row r="221">
          <cell r="A221" t="str">
            <v>5101030205.101</v>
          </cell>
          <cell r="B221" t="str">
            <v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v>
          </cell>
          <cell r="C221">
            <v>941643</v>
          </cell>
          <cell r="D221">
            <v>0</v>
          </cell>
          <cell r="E221">
            <v>76113</v>
          </cell>
          <cell r="F221">
            <v>247955</v>
          </cell>
          <cell r="G221">
            <v>45810</v>
          </cell>
          <cell r="H221">
            <v>0</v>
          </cell>
          <cell r="I221">
            <v>94621</v>
          </cell>
          <cell r="J221">
            <v>205545</v>
          </cell>
          <cell r="K221">
            <v>43625</v>
          </cell>
          <cell r="L221">
            <v>21169</v>
          </cell>
          <cell r="M221">
            <v>249848</v>
          </cell>
          <cell r="N221">
            <v>0</v>
          </cell>
          <cell r="O221">
            <v>278484.25</v>
          </cell>
          <cell r="P221">
            <v>28925</v>
          </cell>
          <cell r="Q221">
            <v>57688</v>
          </cell>
          <cell r="R221">
            <v>95889.25</v>
          </cell>
          <cell r="S221">
            <v>0</v>
          </cell>
          <cell r="T221">
            <v>40717</v>
          </cell>
          <cell r="U221">
            <v>3460</v>
          </cell>
          <cell r="V221">
            <v>38713</v>
          </cell>
          <cell r="W221">
            <v>837846.5</v>
          </cell>
          <cell r="X221">
            <v>19271</v>
          </cell>
          <cell r="Y221">
            <v>38879</v>
          </cell>
          <cell r="Z221">
            <v>18995</v>
          </cell>
          <cell r="AA221">
            <v>20282</v>
          </cell>
          <cell r="AB221">
            <v>79402.5</v>
          </cell>
          <cell r="AC221">
            <v>0</v>
          </cell>
          <cell r="AD221">
            <v>119167.75</v>
          </cell>
          <cell r="AE221">
            <v>37461</v>
          </cell>
          <cell r="AF221">
            <v>115582</v>
          </cell>
          <cell r="AG221">
            <v>13918</v>
          </cell>
          <cell r="AH221">
            <v>63812.5</v>
          </cell>
          <cell r="AI221">
            <v>30786</v>
          </cell>
          <cell r="AJ221">
            <v>4474</v>
          </cell>
          <cell r="AK221">
            <v>950667.25</v>
          </cell>
          <cell r="AL221">
            <v>54488</v>
          </cell>
          <cell r="AM221">
            <v>16689</v>
          </cell>
          <cell r="AN221">
            <v>69697</v>
          </cell>
          <cell r="AO221">
            <v>110721</v>
          </cell>
          <cell r="AP221">
            <v>30988.5</v>
          </cell>
          <cell r="AQ221">
            <v>29194.25</v>
          </cell>
          <cell r="AR221">
            <v>182777.5</v>
          </cell>
          <cell r="AS221">
            <v>95856</v>
          </cell>
          <cell r="AT221">
            <v>73076</v>
          </cell>
          <cell r="AU221">
            <v>145548</v>
          </cell>
          <cell r="AV221">
            <v>12675</v>
          </cell>
          <cell r="AW221">
            <v>14195</v>
          </cell>
          <cell r="AX221">
            <v>185345</v>
          </cell>
          <cell r="AY221">
            <v>12379</v>
          </cell>
          <cell r="AZ221">
            <v>76436</v>
          </cell>
          <cell r="BA221">
            <v>171401</v>
          </cell>
          <cell r="BB221">
            <v>56281</v>
          </cell>
          <cell r="BC221">
            <v>1811280.5</v>
          </cell>
          <cell r="BD221">
            <v>211062</v>
          </cell>
          <cell r="BE221">
            <v>164885</v>
          </cell>
          <cell r="BF221">
            <v>19933</v>
          </cell>
          <cell r="BG221">
            <v>0</v>
          </cell>
          <cell r="BH221">
            <v>21278</v>
          </cell>
          <cell r="BI221">
            <v>0</v>
          </cell>
          <cell r="BJ221">
            <v>4734</v>
          </cell>
          <cell r="BK221">
            <v>30206</v>
          </cell>
          <cell r="BL221">
            <v>380089</v>
          </cell>
          <cell r="BM221">
            <v>87978</v>
          </cell>
          <cell r="BN221">
            <v>81644</v>
          </cell>
          <cell r="BO221">
            <v>218369</v>
          </cell>
          <cell r="BP221">
            <v>36100</v>
          </cell>
          <cell r="BQ221">
            <v>56888</v>
          </cell>
          <cell r="BR221">
            <v>1223490.5</v>
          </cell>
          <cell r="BS221">
            <v>13387</v>
          </cell>
          <cell r="BT221">
            <v>65385</v>
          </cell>
          <cell r="BU221">
            <v>74786.5</v>
          </cell>
          <cell r="BV221">
            <v>6956</v>
          </cell>
          <cell r="BW221">
            <v>34947</v>
          </cell>
          <cell r="BX221">
            <v>71476</v>
          </cell>
          <cell r="BY221">
            <v>39350</v>
          </cell>
          <cell r="BZ221">
            <v>0</v>
          </cell>
          <cell r="CA221">
            <v>8426</v>
          </cell>
          <cell r="CB221">
            <v>41091</v>
          </cell>
          <cell r="CC221">
            <v>105091</v>
          </cell>
          <cell r="CD221">
            <v>40299</v>
          </cell>
          <cell r="CE221">
            <v>0</v>
          </cell>
          <cell r="CF221">
            <v>24001.4</v>
          </cell>
          <cell r="CG221">
            <v>42120</v>
          </cell>
          <cell r="CH221">
            <v>0</v>
          </cell>
          <cell r="CI221">
            <v>71097</v>
          </cell>
          <cell r="CJ221">
            <v>83910.5</v>
          </cell>
          <cell r="CK221">
            <v>31870.5</v>
          </cell>
          <cell r="CL221">
            <v>23784</v>
          </cell>
        </row>
        <row r="222">
          <cell r="A222" t="str">
            <v>5101030206.101</v>
          </cell>
          <cell r="B222" t="str">
            <v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7215</v>
          </cell>
          <cell r="T222">
            <v>0</v>
          </cell>
          <cell r="U222">
            <v>23826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100269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59373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</row>
        <row r="223">
          <cell r="A223" t="str">
            <v>5101030207.101</v>
          </cell>
          <cell r="B223" t="str">
            <v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</row>
        <row r="224">
          <cell r="A224" t="str">
            <v>5101030208.101</v>
          </cell>
          <cell r="B224" t="str">
            <v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28000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9000</v>
          </cell>
          <cell r="BK224">
            <v>0</v>
          </cell>
          <cell r="BL224">
            <v>618</v>
          </cell>
          <cell r="BM224">
            <v>9000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7970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57000</v>
          </cell>
          <cell r="BY224">
            <v>8000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</row>
        <row r="225">
          <cell r="A225" t="str">
            <v>5101030211.101</v>
          </cell>
          <cell r="B225" t="str">
            <v>เงินช่วยเหลือค่ารักษาพยาบาลตามกฎหมายสงเคราะห์ข้าราชการ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</row>
        <row r="226">
          <cell r="A226" t="str">
            <v>5101040107.101</v>
          </cell>
          <cell r="B226" t="str">
            <v>บำเหน็จตกทอด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</row>
        <row r="227">
          <cell r="A227" t="str">
            <v>5101040111.101</v>
          </cell>
          <cell r="B227" t="str">
            <v>เงินช่วยพิเศษกรณีผู้รับบำนาญเสียชีวิต</v>
          </cell>
          <cell r="C227">
            <v>187460.31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</row>
        <row r="228">
          <cell r="A228" t="str">
            <v>5101040118.101</v>
          </cell>
          <cell r="B228" t="str">
            <v>บำนาญตกทอด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</row>
        <row r="229">
          <cell r="A229" t="str">
            <v>5101040202.101</v>
          </cell>
          <cell r="B229" t="str">
            <v>เงินช่วยการศึกษาบุตร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16000</v>
          </cell>
          <cell r="M229">
            <v>24056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24750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161270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25000</v>
          </cell>
          <cell r="BD229">
            <v>251615</v>
          </cell>
          <cell r="BE229">
            <v>0</v>
          </cell>
          <cell r="BF229">
            <v>0</v>
          </cell>
          <cell r="BG229">
            <v>754837</v>
          </cell>
          <cell r="BH229">
            <v>0</v>
          </cell>
          <cell r="BI229">
            <v>1870</v>
          </cell>
          <cell r="BJ229">
            <v>0</v>
          </cell>
          <cell r="BK229">
            <v>0</v>
          </cell>
          <cell r="BL229">
            <v>19400</v>
          </cell>
          <cell r="BM229">
            <v>0</v>
          </cell>
          <cell r="BN229">
            <v>0</v>
          </cell>
          <cell r="BO229">
            <v>224060</v>
          </cell>
          <cell r="BP229">
            <v>0</v>
          </cell>
          <cell r="BQ229">
            <v>4400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44257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44820</v>
          </cell>
          <cell r="CH229">
            <v>1870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</row>
        <row r="230">
          <cell r="A230" t="str">
            <v>5101040204.101</v>
          </cell>
          <cell r="B230" t="str">
            <v>เงินช่วยค่ารักษา พยาบาลประเภทผู้ป่วยนอก ร.พ.รัฐ สำหรับผู้รับเบี้ยหวัด /บำนาญตามกฎหมาย</v>
          </cell>
          <cell r="C230">
            <v>96354.5</v>
          </cell>
          <cell r="D230">
            <v>73494.5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3980</v>
          </cell>
          <cell r="M230">
            <v>72760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46606</v>
          </cell>
          <cell r="X230">
            <v>0</v>
          </cell>
          <cell r="Y230">
            <v>0</v>
          </cell>
          <cell r="Z230">
            <v>8959.5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4681.5</v>
          </cell>
          <cell r="AK230">
            <v>93194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532834</v>
          </cell>
          <cell r="BD230">
            <v>0</v>
          </cell>
          <cell r="BE230">
            <v>0</v>
          </cell>
          <cell r="BF230">
            <v>0</v>
          </cell>
          <cell r="BG230">
            <v>319477</v>
          </cell>
          <cell r="BH230">
            <v>0</v>
          </cell>
          <cell r="BI230">
            <v>5192</v>
          </cell>
          <cell r="BJ230">
            <v>0</v>
          </cell>
          <cell r="BK230">
            <v>0</v>
          </cell>
          <cell r="BL230">
            <v>1384</v>
          </cell>
          <cell r="BM230">
            <v>0</v>
          </cell>
          <cell r="BN230">
            <v>4685</v>
          </cell>
          <cell r="BO230">
            <v>28410</v>
          </cell>
          <cell r="BP230">
            <v>0</v>
          </cell>
          <cell r="BQ230">
            <v>0</v>
          </cell>
          <cell r="BR230">
            <v>266037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1400</v>
          </cell>
          <cell r="CG230">
            <v>0</v>
          </cell>
          <cell r="CH230">
            <v>20305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</row>
        <row r="231">
          <cell r="A231" t="str">
            <v>5101040205.101</v>
          </cell>
          <cell r="B231" t="str">
            <v>เงินช่วยค่ารักษา พยาบาลประเภทผู้ป่วยใน ร.พ.รัฐ สำหรับผู้รับเบี้ยหวัด /บำนาญตามกฎหมาย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9825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</row>
        <row r="232">
          <cell r="A232" t="str">
            <v>5101040206.101</v>
          </cell>
          <cell r="B232" t="str">
            <v>เงินช่วยค่ารักษา พยาบาลประเภทผู้ป่วยนอก ร.พ.เอกชน สำหรับผู้รับเบี้ยหวัด/บำนาญตามกฎหมาย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</row>
        <row r="233">
          <cell r="A233" t="str">
            <v>5101040207.101</v>
          </cell>
          <cell r="B233" t="str">
            <v>เงินช่วยค่ารักษา พยาบาลประเภทผู้ป่วยใน ร.พ.เอกชน สำหรับผู้รับเบี้ยหวัด/บำนาญตามกฎหมาย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</row>
        <row r="234">
          <cell r="A234" t="str">
            <v>5102010106.101</v>
          </cell>
          <cell r="B234" t="str">
            <v>ค่าใช้จ่ายทุนการ ศึกษา-ในประเทศ</v>
          </cell>
          <cell r="C234">
            <v>660000</v>
          </cell>
          <cell r="D234">
            <v>0</v>
          </cell>
          <cell r="E234">
            <v>300000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120000</v>
          </cell>
          <cell r="L234">
            <v>0</v>
          </cell>
          <cell r="M234">
            <v>210000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60000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6780000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1410000</v>
          </cell>
          <cell r="AS234">
            <v>60000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570000</v>
          </cell>
          <cell r="BB234">
            <v>60000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22310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60000</v>
          </cell>
          <cell r="BW234">
            <v>60000</v>
          </cell>
          <cell r="BX234">
            <v>0</v>
          </cell>
          <cell r="BY234">
            <v>90000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30000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90000</v>
          </cell>
          <cell r="CL234">
            <v>90000</v>
          </cell>
        </row>
        <row r="235">
          <cell r="A235" t="str">
            <v>5102010199.101</v>
          </cell>
          <cell r="B235" t="str">
            <v>ค่าใช้จ่ายด้านการฝึกอบรม-ในประเทศ</v>
          </cell>
          <cell r="C235">
            <v>8194916.9000000004</v>
          </cell>
          <cell r="D235">
            <v>75100</v>
          </cell>
          <cell r="E235">
            <v>76696</v>
          </cell>
          <cell r="F235">
            <v>87106.4</v>
          </cell>
          <cell r="G235">
            <v>136228</v>
          </cell>
          <cell r="H235">
            <v>214326</v>
          </cell>
          <cell r="I235">
            <v>513608.62</v>
          </cell>
          <cell r="J235">
            <v>806231</v>
          </cell>
          <cell r="K235">
            <v>414448</v>
          </cell>
          <cell r="L235">
            <v>0</v>
          </cell>
          <cell r="M235">
            <v>1598231.75</v>
          </cell>
          <cell r="N235">
            <v>173229.39</v>
          </cell>
          <cell r="O235">
            <v>2061197.96</v>
          </cell>
          <cell r="P235">
            <v>767029.79</v>
          </cell>
          <cell r="Q235">
            <v>862840</v>
          </cell>
          <cell r="R235">
            <v>1025142.9</v>
          </cell>
          <cell r="S235">
            <v>662061</v>
          </cell>
          <cell r="T235">
            <v>506192.52</v>
          </cell>
          <cell r="U235">
            <v>286059</v>
          </cell>
          <cell r="V235">
            <v>67161</v>
          </cell>
          <cell r="W235">
            <v>1933471.5</v>
          </cell>
          <cell r="X235">
            <v>456967</v>
          </cell>
          <cell r="Y235">
            <v>86264</v>
          </cell>
          <cell r="Z235">
            <v>63000</v>
          </cell>
          <cell r="AA235">
            <v>75234</v>
          </cell>
          <cell r="AB235">
            <v>173050</v>
          </cell>
          <cell r="AC235">
            <v>31670</v>
          </cell>
          <cell r="AD235">
            <v>1731963.1</v>
          </cell>
          <cell r="AE235">
            <v>46706</v>
          </cell>
          <cell r="AF235">
            <v>390180.41</v>
          </cell>
          <cell r="AG235">
            <v>4474</v>
          </cell>
          <cell r="AH235">
            <v>301970.52</v>
          </cell>
          <cell r="AI235">
            <v>0</v>
          </cell>
          <cell r="AJ235">
            <v>126112</v>
          </cell>
          <cell r="AK235">
            <v>3580038.68</v>
          </cell>
          <cell r="AL235">
            <v>677585</v>
          </cell>
          <cell r="AM235">
            <v>377480.3</v>
          </cell>
          <cell r="AN235">
            <v>504036.8</v>
          </cell>
          <cell r="AO235">
            <v>967108.9</v>
          </cell>
          <cell r="AP235">
            <v>380168</v>
          </cell>
          <cell r="AQ235">
            <v>128865.1</v>
          </cell>
          <cell r="AR235">
            <v>103605</v>
          </cell>
          <cell r="AS235">
            <v>637588</v>
          </cell>
          <cell r="AT235">
            <v>0</v>
          </cell>
          <cell r="AU235">
            <v>351572.83</v>
          </cell>
          <cell r="AV235">
            <v>509226.1</v>
          </cell>
          <cell r="AW235">
            <v>383884.91</v>
          </cell>
          <cell r="AX235">
            <v>334910.90000000002</v>
          </cell>
          <cell r="AY235">
            <v>480873</v>
          </cell>
          <cell r="AZ235">
            <v>473992</v>
          </cell>
          <cell r="BA235">
            <v>3388632.24</v>
          </cell>
          <cell r="BB235">
            <v>0</v>
          </cell>
          <cell r="BC235">
            <v>5644369.2300000004</v>
          </cell>
          <cell r="BD235">
            <v>790290.31</v>
          </cell>
          <cell r="BE235">
            <v>90096</v>
          </cell>
          <cell r="BF235">
            <v>298150</v>
          </cell>
          <cell r="BG235">
            <v>3287903.05</v>
          </cell>
          <cell r="BH235">
            <v>140748</v>
          </cell>
          <cell r="BI235">
            <v>156221</v>
          </cell>
          <cell r="BJ235">
            <v>294884</v>
          </cell>
          <cell r="BK235">
            <v>95688</v>
          </cell>
          <cell r="BL235">
            <v>5194149.04</v>
          </cell>
          <cell r="BM235">
            <v>229971.11</v>
          </cell>
          <cell r="BN235">
            <v>513012.63</v>
          </cell>
          <cell r="BO235">
            <v>909836.66</v>
          </cell>
          <cell r="BP235">
            <v>470918.15</v>
          </cell>
          <cell r="BQ235">
            <v>929478.77</v>
          </cell>
          <cell r="BR235">
            <v>8940171.9100000001</v>
          </cell>
          <cell r="BS235">
            <v>216238</v>
          </cell>
          <cell r="BT235">
            <v>468536.46</v>
          </cell>
          <cell r="BU235">
            <v>640551.6</v>
          </cell>
          <cell r="BV235">
            <v>199225.60000000001</v>
          </cell>
          <cell r="BW235">
            <v>224376.2</v>
          </cell>
          <cell r="BX235">
            <v>674568.3</v>
          </cell>
          <cell r="BY235">
            <v>159037.65</v>
          </cell>
          <cell r="BZ235">
            <v>397989.26</v>
          </cell>
          <cell r="CA235">
            <v>246224.9</v>
          </cell>
          <cell r="CB235">
            <v>155866.51</v>
          </cell>
          <cell r="CC235">
            <v>1295029.74</v>
          </cell>
          <cell r="CD235">
            <v>918672.69</v>
          </cell>
          <cell r="CE235">
            <v>385039</v>
          </cell>
          <cell r="CF235">
            <v>278607</v>
          </cell>
          <cell r="CG235">
            <v>85638</v>
          </cell>
          <cell r="CH235">
            <v>508709.86</v>
          </cell>
          <cell r="CI235">
            <v>176771.48</v>
          </cell>
          <cell r="CJ235">
            <v>2029977.33</v>
          </cell>
          <cell r="CK235">
            <v>155030.39999999999</v>
          </cell>
          <cell r="CL235">
            <v>259591.24</v>
          </cell>
        </row>
        <row r="236">
          <cell r="A236" t="str">
            <v>5102030199.101</v>
          </cell>
          <cell r="B236" t="str">
            <v>ค่าใช้จ่ายด้านการฝึกอบรม-บุคคลภายนอก</v>
          </cell>
          <cell r="C236">
            <v>30000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2185097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4880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46901.24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</row>
        <row r="237">
          <cell r="A237" t="str">
            <v>5103010102.101</v>
          </cell>
          <cell r="B237" t="str">
            <v>ค่าเบี้ยเลี้ยง-ในประเทศ</v>
          </cell>
          <cell r="C237">
            <v>752172</v>
          </cell>
          <cell r="D237">
            <v>256292</v>
          </cell>
          <cell r="E237">
            <v>54870</v>
          </cell>
          <cell r="F237">
            <v>8640</v>
          </cell>
          <cell r="G237">
            <v>240</v>
          </cell>
          <cell r="H237">
            <v>0</v>
          </cell>
          <cell r="I237">
            <v>0</v>
          </cell>
          <cell r="J237">
            <v>70164</v>
          </cell>
          <cell r="K237">
            <v>0</v>
          </cell>
          <cell r="L237">
            <v>53480</v>
          </cell>
          <cell r="M237">
            <v>50916</v>
          </cell>
          <cell r="N237">
            <v>2760</v>
          </cell>
          <cell r="O237">
            <v>117040</v>
          </cell>
          <cell r="P237">
            <v>65761</v>
          </cell>
          <cell r="Q237">
            <v>5280</v>
          </cell>
          <cell r="R237">
            <v>247922</v>
          </cell>
          <cell r="S237">
            <v>13480</v>
          </cell>
          <cell r="T237">
            <v>38510.879999999997</v>
          </cell>
          <cell r="U237">
            <v>0</v>
          </cell>
          <cell r="V237">
            <v>5600</v>
          </cell>
          <cell r="W237">
            <v>1145062</v>
          </cell>
          <cell r="X237">
            <v>480</v>
          </cell>
          <cell r="Y237">
            <v>49040</v>
          </cell>
          <cell r="Z237">
            <v>28320</v>
          </cell>
          <cell r="AA237">
            <v>14880</v>
          </cell>
          <cell r="AB237">
            <v>24240</v>
          </cell>
          <cell r="AC237">
            <v>14620</v>
          </cell>
          <cell r="AD237">
            <v>3840</v>
          </cell>
          <cell r="AE237">
            <v>51498</v>
          </cell>
          <cell r="AF237">
            <v>0</v>
          </cell>
          <cell r="AG237">
            <v>45298</v>
          </cell>
          <cell r="AH237">
            <v>360</v>
          </cell>
          <cell r="AI237">
            <v>44090</v>
          </cell>
          <cell r="AJ237">
            <v>28480</v>
          </cell>
          <cell r="AK237">
            <v>409468</v>
          </cell>
          <cell r="AL237">
            <v>0</v>
          </cell>
          <cell r="AM237">
            <v>17080</v>
          </cell>
          <cell r="AN237">
            <v>21200</v>
          </cell>
          <cell r="AO237">
            <v>0</v>
          </cell>
          <cell r="AP237">
            <v>0</v>
          </cell>
          <cell r="AQ237">
            <v>15716</v>
          </cell>
          <cell r="AR237">
            <v>160065</v>
          </cell>
          <cell r="AS237">
            <v>2000</v>
          </cell>
          <cell r="AT237">
            <v>94520</v>
          </cell>
          <cell r="AU237">
            <v>56560</v>
          </cell>
          <cell r="AV237">
            <v>0</v>
          </cell>
          <cell r="AW237">
            <v>0</v>
          </cell>
          <cell r="AX237">
            <v>4399</v>
          </cell>
          <cell r="AY237">
            <v>2640</v>
          </cell>
          <cell r="AZ237">
            <v>16494</v>
          </cell>
          <cell r="BA237">
            <v>0</v>
          </cell>
          <cell r="BB237">
            <v>93840</v>
          </cell>
          <cell r="BC237">
            <v>127210</v>
          </cell>
          <cell r="BD237">
            <v>720</v>
          </cell>
          <cell r="BE237">
            <v>54326</v>
          </cell>
          <cell r="BF237">
            <v>100620</v>
          </cell>
          <cell r="BG237">
            <v>116070</v>
          </cell>
          <cell r="BH237">
            <v>10480</v>
          </cell>
          <cell r="BI237">
            <v>0</v>
          </cell>
          <cell r="BJ237">
            <v>32000</v>
          </cell>
          <cell r="BK237">
            <v>14980</v>
          </cell>
          <cell r="BL237">
            <v>0</v>
          </cell>
          <cell r="BM237">
            <v>37520</v>
          </cell>
          <cell r="BN237">
            <v>37760</v>
          </cell>
          <cell r="BO237">
            <v>3740</v>
          </cell>
          <cell r="BP237">
            <v>0</v>
          </cell>
          <cell r="BQ237">
            <v>360</v>
          </cell>
          <cell r="BR237">
            <v>373864</v>
          </cell>
          <cell r="BS237">
            <v>0</v>
          </cell>
          <cell r="BT237">
            <v>0</v>
          </cell>
          <cell r="BU237">
            <v>37520</v>
          </cell>
          <cell r="BV237">
            <v>2208</v>
          </cell>
          <cell r="BW237">
            <v>0</v>
          </cell>
          <cell r="BX237">
            <v>1920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11760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</row>
        <row r="238">
          <cell r="A238" t="str">
            <v>5103010103.101</v>
          </cell>
          <cell r="B238" t="str">
            <v>ค่าที่พัก-ในประเทศ</v>
          </cell>
          <cell r="C238">
            <v>878790</v>
          </cell>
          <cell r="D238">
            <v>72096</v>
          </cell>
          <cell r="E238">
            <v>21994</v>
          </cell>
          <cell r="F238">
            <v>29769</v>
          </cell>
          <cell r="G238">
            <v>0</v>
          </cell>
          <cell r="H238">
            <v>0</v>
          </cell>
          <cell r="I238">
            <v>5120</v>
          </cell>
          <cell r="J238">
            <v>96440</v>
          </cell>
          <cell r="K238">
            <v>0</v>
          </cell>
          <cell r="L238">
            <v>110766</v>
          </cell>
          <cell r="M238">
            <v>15800</v>
          </cell>
          <cell r="N238">
            <v>0</v>
          </cell>
          <cell r="O238">
            <v>81100</v>
          </cell>
          <cell r="P238">
            <v>0</v>
          </cell>
          <cell r="Q238">
            <v>10300</v>
          </cell>
          <cell r="R238">
            <v>168060</v>
          </cell>
          <cell r="S238">
            <v>11400</v>
          </cell>
          <cell r="T238">
            <v>15104.36</v>
          </cell>
          <cell r="U238">
            <v>0</v>
          </cell>
          <cell r="V238">
            <v>4540</v>
          </cell>
          <cell r="W238">
            <v>1620999.84</v>
          </cell>
          <cell r="X238">
            <v>0</v>
          </cell>
          <cell r="Y238">
            <v>111710</v>
          </cell>
          <cell r="Z238">
            <v>83120</v>
          </cell>
          <cell r="AA238">
            <v>22400</v>
          </cell>
          <cell r="AB238">
            <v>111072.77</v>
          </cell>
          <cell r="AC238">
            <v>19150</v>
          </cell>
          <cell r="AD238">
            <v>800</v>
          </cell>
          <cell r="AE238">
            <v>29560</v>
          </cell>
          <cell r="AF238">
            <v>0</v>
          </cell>
          <cell r="AG238">
            <v>108420</v>
          </cell>
          <cell r="AH238">
            <v>0</v>
          </cell>
          <cell r="AI238">
            <v>107603</v>
          </cell>
          <cell r="AJ238">
            <v>26075</v>
          </cell>
          <cell r="AK238">
            <v>782235.45</v>
          </cell>
          <cell r="AL238">
            <v>0</v>
          </cell>
          <cell r="AM238">
            <v>14280</v>
          </cell>
          <cell r="AN238">
            <v>8840</v>
          </cell>
          <cell r="AO238">
            <v>0</v>
          </cell>
          <cell r="AP238">
            <v>0</v>
          </cell>
          <cell r="AQ238">
            <v>13150</v>
          </cell>
          <cell r="AR238">
            <v>320087</v>
          </cell>
          <cell r="AS238">
            <v>0</v>
          </cell>
          <cell r="AT238">
            <v>190360</v>
          </cell>
          <cell r="AU238">
            <v>93130</v>
          </cell>
          <cell r="AV238">
            <v>0</v>
          </cell>
          <cell r="AW238">
            <v>0</v>
          </cell>
          <cell r="AX238">
            <v>8250</v>
          </cell>
          <cell r="AY238">
            <v>1200</v>
          </cell>
          <cell r="AZ238">
            <v>11450</v>
          </cell>
          <cell r="BA238">
            <v>0</v>
          </cell>
          <cell r="BB238">
            <v>178165</v>
          </cell>
          <cell r="BC238">
            <v>99963</v>
          </cell>
          <cell r="BD238">
            <v>0</v>
          </cell>
          <cell r="BE238">
            <v>67440</v>
          </cell>
          <cell r="BF238">
            <v>28395</v>
          </cell>
          <cell r="BG238">
            <v>139850</v>
          </cell>
          <cell r="BH238">
            <v>5450</v>
          </cell>
          <cell r="BI238">
            <v>0</v>
          </cell>
          <cell r="BJ238">
            <v>75127.56</v>
          </cell>
          <cell r="BK238">
            <v>24650</v>
          </cell>
          <cell r="BL238">
            <v>0</v>
          </cell>
          <cell r="BM238">
            <v>46700</v>
          </cell>
          <cell r="BN238">
            <v>59700</v>
          </cell>
          <cell r="BO238">
            <v>0</v>
          </cell>
          <cell r="BP238">
            <v>0</v>
          </cell>
          <cell r="BQ238">
            <v>1400</v>
          </cell>
          <cell r="BR238">
            <v>0</v>
          </cell>
          <cell r="BS238">
            <v>0</v>
          </cell>
          <cell r="BT238">
            <v>0</v>
          </cell>
          <cell r="BU238">
            <v>6200</v>
          </cell>
          <cell r="BV238">
            <v>0</v>
          </cell>
          <cell r="BW238">
            <v>0</v>
          </cell>
          <cell r="BX238">
            <v>3200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18300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</row>
        <row r="239">
          <cell r="A239" t="str">
            <v>5103010199.101</v>
          </cell>
          <cell r="B239" t="str">
            <v>ค่าใช้จ่ายเดินทางอื่น -ในประเทศ</v>
          </cell>
          <cell r="C239">
            <v>1009173.2</v>
          </cell>
          <cell r="D239">
            <v>94264</v>
          </cell>
          <cell r="E239">
            <v>72906.5</v>
          </cell>
          <cell r="F239">
            <v>85668.58</v>
          </cell>
          <cell r="G239">
            <v>11344</v>
          </cell>
          <cell r="H239">
            <v>0</v>
          </cell>
          <cell r="I239">
            <v>2790</v>
          </cell>
          <cell r="J239">
            <v>320705</v>
          </cell>
          <cell r="K239">
            <v>0</v>
          </cell>
          <cell r="L239">
            <v>149558</v>
          </cell>
          <cell r="M239">
            <v>80807</v>
          </cell>
          <cell r="N239">
            <v>12236</v>
          </cell>
          <cell r="O239">
            <v>61819.31</v>
          </cell>
          <cell r="P239">
            <v>2248</v>
          </cell>
          <cell r="Q239">
            <v>6545</v>
          </cell>
          <cell r="R239">
            <v>161530.35</v>
          </cell>
          <cell r="S239">
            <v>27524</v>
          </cell>
          <cell r="T239">
            <v>15947.56</v>
          </cell>
          <cell r="U239">
            <v>0</v>
          </cell>
          <cell r="V239">
            <v>8968</v>
          </cell>
          <cell r="W239">
            <v>1178872.02</v>
          </cell>
          <cell r="X239">
            <v>2008</v>
          </cell>
          <cell r="Y239">
            <v>39324</v>
          </cell>
          <cell r="Z239">
            <v>66045.5</v>
          </cell>
          <cell r="AA239">
            <v>56204</v>
          </cell>
          <cell r="AB239">
            <v>30753</v>
          </cell>
          <cell r="AC239">
            <v>7430.5</v>
          </cell>
          <cell r="AD239">
            <v>7192</v>
          </cell>
          <cell r="AE239">
            <v>13406</v>
          </cell>
          <cell r="AF239">
            <v>0</v>
          </cell>
          <cell r="AG239">
            <v>113845</v>
          </cell>
          <cell r="AH239">
            <v>0</v>
          </cell>
          <cell r="AI239">
            <v>62878</v>
          </cell>
          <cell r="AJ239">
            <v>61324.800000000003</v>
          </cell>
          <cell r="AK239">
            <v>1428187.42</v>
          </cell>
          <cell r="AL239">
            <v>0</v>
          </cell>
          <cell r="AM239">
            <v>18242</v>
          </cell>
          <cell r="AN239">
            <v>65873</v>
          </cell>
          <cell r="AO239">
            <v>0</v>
          </cell>
          <cell r="AP239">
            <v>0</v>
          </cell>
          <cell r="AQ239">
            <v>20018.400000000001</v>
          </cell>
          <cell r="AR239">
            <v>409975.12</v>
          </cell>
          <cell r="AS239">
            <v>0</v>
          </cell>
          <cell r="AT239">
            <v>278510</v>
          </cell>
          <cell r="AU239">
            <v>87334</v>
          </cell>
          <cell r="AV239">
            <v>0</v>
          </cell>
          <cell r="AW239">
            <v>0</v>
          </cell>
          <cell r="AX239">
            <v>22211</v>
          </cell>
          <cell r="AY239">
            <v>1608</v>
          </cell>
          <cell r="AZ239">
            <v>9256</v>
          </cell>
          <cell r="BA239">
            <v>0</v>
          </cell>
          <cell r="BB239">
            <v>467508.5</v>
          </cell>
          <cell r="BC239">
            <v>138901.75</v>
          </cell>
          <cell r="BD239">
            <v>2352</v>
          </cell>
          <cell r="BE239">
            <v>108936.4</v>
          </cell>
          <cell r="BF239">
            <v>33183</v>
          </cell>
          <cell r="BG239">
            <v>405988</v>
          </cell>
          <cell r="BH239">
            <v>17408</v>
          </cell>
          <cell r="BI239">
            <v>0</v>
          </cell>
          <cell r="BJ239">
            <v>5430</v>
          </cell>
          <cell r="BK239">
            <v>86970</v>
          </cell>
          <cell r="BL239">
            <v>0</v>
          </cell>
          <cell r="BM239">
            <v>80145.5</v>
          </cell>
          <cell r="BN239">
            <v>62075.25</v>
          </cell>
          <cell r="BO239">
            <v>2000</v>
          </cell>
          <cell r="BP239">
            <v>0</v>
          </cell>
          <cell r="BQ239">
            <v>43266.5</v>
          </cell>
          <cell r="BR239">
            <v>0</v>
          </cell>
          <cell r="BS239">
            <v>0</v>
          </cell>
          <cell r="BT239">
            <v>0</v>
          </cell>
          <cell r="BU239">
            <v>27143</v>
          </cell>
          <cell r="BV239">
            <v>0</v>
          </cell>
          <cell r="BW239">
            <v>0</v>
          </cell>
          <cell r="BX239">
            <v>9259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10380</v>
          </cell>
          <cell r="CD239">
            <v>47230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</row>
        <row r="240">
          <cell r="A240" t="str">
            <v>5104010104.101</v>
          </cell>
          <cell r="B240" t="str">
            <v>วัสดุสำนักงานใช้ไป</v>
          </cell>
          <cell r="C240">
            <v>5015850.17</v>
          </cell>
          <cell r="D240">
            <v>658552.25</v>
          </cell>
          <cell r="E240">
            <v>332788.27</v>
          </cell>
          <cell r="F240">
            <v>404706.98</v>
          </cell>
          <cell r="G240">
            <v>211146.83</v>
          </cell>
          <cell r="H240">
            <v>206699.51</v>
          </cell>
          <cell r="I240">
            <v>209193.08</v>
          </cell>
          <cell r="J240">
            <v>738775.42</v>
          </cell>
          <cell r="K240">
            <v>486007</v>
          </cell>
          <cell r="L240">
            <v>1115326.07</v>
          </cell>
          <cell r="M240">
            <v>1074856.77</v>
          </cell>
          <cell r="N240">
            <v>140763.31</v>
          </cell>
          <cell r="O240">
            <v>1979251.96</v>
          </cell>
          <cell r="P240">
            <v>397874.9</v>
          </cell>
          <cell r="Q240">
            <v>730646.96</v>
          </cell>
          <cell r="R240">
            <v>1296277.0900000001</v>
          </cell>
          <cell r="S240">
            <v>571005.5</v>
          </cell>
          <cell r="T240">
            <v>349310.84</v>
          </cell>
          <cell r="U240">
            <v>512856.22</v>
          </cell>
          <cell r="V240">
            <v>145754.82999999999</v>
          </cell>
          <cell r="W240">
            <v>5581102.4800000004</v>
          </cell>
          <cell r="X240">
            <v>620753.5</v>
          </cell>
          <cell r="Y240">
            <v>1054798</v>
          </cell>
          <cell r="Z240">
            <v>1010881.1</v>
          </cell>
          <cell r="AA240">
            <v>169381.57</v>
          </cell>
          <cell r="AB240">
            <v>370920.72</v>
          </cell>
          <cell r="AC240">
            <v>1222216.57</v>
          </cell>
          <cell r="AD240">
            <v>1668075.66</v>
          </cell>
          <cell r="AE240">
            <v>644072.5</v>
          </cell>
          <cell r="AF240">
            <v>370927.85</v>
          </cell>
          <cell r="AG240">
            <v>584742</v>
          </cell>
          <cell r="AH240">
            <v>450579.63</v>
          </cell>
          <cell r="AI240">
            <v>812132.29</v>
          </cell>
          <cell r="AJ240">
            <v>706360.85</v>
          </cell>
          <cell r="AK240">
            <v>7803719.0300000003</v>
          </cell>
          <cell r="AL240">
            <v>751546</v>
          </cell>
          <cell r="AM240">
            <v>557909</v>
          </cell>
          <cell r="AN240">
            <v>2206745.44</v>
          </cell>
          <cell r="AO240">
            <v>1430011.1</v>
          </cell>
          <cell r="AP240">
            <v>974875.33</v>
          </cell>
          <cell r="AQ240">
            <v>334130.23</v>
          </cell>
          <cell r="AR240">
            <v>4424221.67</v>
          </cell>
          <cell r="AS240">
            <v>871460.08</v>
          </cell>
          <cell r="AT240">
            <v>2607557</v>
          </cell>
          <cell r="AU240">
            <v>928360.47</v>
          </cell>
          <cell r="AV240">
            <v>1029758</v>
          </cell>
          <cell r="AW240">
            <v>346633.6</v>
          </cell>
          <cell r="AX240">
            <v>544488.24</v>
          </cell>
          <cell r="AY240">
            <v>634041.02</v>
          </cell>
          <cell r="AZ240">
            <v>258142</v>
          </cell>
          <cell r="BA240">
            <v>2731599.65</v>
          </cell>
          <cell r="BB240">
            <v>475621</v>
          </cell>
          <cell r="BC240">
            <v>3021545.41</v>
          </cell>
          <cell r="BD240">
            <v>1138419.53</v>
          </cell>
          <cell r="BE240">
            <v>283156.75</v>
          </cell>
          <cell r="BF240">
            <v>215202.38</v>
          </cell>
          <cell r="BG240">
            <v>3260978.13</v>
          </cell>
          <cell r="BH240">
            <v>201233.66</v>
          </cell>
          <cell r="BI240">
            <v>141990.39999999999</v>
          </cell>
          <cell r="BJ240">
            <v>561874.12</v>
          </cell>
          <cell r="BK240">
            <v>211098</v>
          </cell>
          <cell r="BL240">
            <v>4908274.2</v>
          </cell>
          <cell r="BM240">
            <v>1434295.18</v>
          </cell>
          <cell r="BN240">
            <v>673023.31</v>
          </cell>
          <cell r="BO240">
            <v>1151231.71</v>
          </cell>
          <cell r="BP240">
            <v>452248.47</v>
          </cell>
          <cell r="BQ240">
            <v>1025191.97</v>
          </cell>
          <cell r="BR240">
            <v>9143284.8399999999</v>
          </cell>
          <cell r="BS240">
            <v>679397</v>
          </cell>
          <cell r="BT240">
            <v>777603.67</v>
          </cell>
          <cell r="BU240">
            <v>2541907.9</v>
          </cell>
          <cell r="BV240">
            <v>228978.9</v>
          </cell>
          <cell r="BW240">
            <v>357533.35</v>
          </cell>
          <cell r="BX240">
            <v>2642007.69</v>
          </cell>
          <cell r="BY240">
            <v>356470</v>
          </cell>
          <cell r="BZ240">
            <v>530921.86</v>
          </cell>
          <cell r="CA240">
            <v>453763.06</v>
          </cell>
          <cell r="CB240">
            <v>879085.37</v>
          </cell>
          <cell r="CC240">
            <v>1961280.1</v>
          </cell>
          <cell r="CD240">
            <v>1141371.43</v>
          </cell>
          <cell r="CE240">
            <v>736709.46</v>
          </cell>
          <cell r="CF240">
            <v>305189.55</v>
          </cell>
          <cell r="CG240">
            <v>191854.2</v>
          </cell>
          <cell r="CH240">
            <v>344262.63</v>
          </cell>
          <cell r="CI240">
            <v>529626.56000000006</v>
          </cell>
          <cell r="CJ240">
            <v>2335099.36</v>
          </cell>
          <cell r="CK240">
            <v>212962.7</v>
          </cell>
          <cell r="CL240">
            <v>242184.78</v>
          </cell>
        </row>
        <row r="241">
          <cell r="A241" t="str">
            <v>5104010104.102</v>
          </cell>
          <cell r="B241" t="str">
            <v>วัสดุยานพาหนะและขนส่งใช้ไป</v>
          </cell>
          <cell r="C241">
            <v>0</v>
          </cell>
          <cell r="D241">
            <v>0</v>
          </cell>
          <cell r="E241">
            <v>95877.01</v>
          </cell>
          <cell r="F241">
            <v>0</v>
          </cell>
          <cell r="G241">
            <v>0</v>
          </cell>
          <cell r="H241">
            <v>0</v>
          </cell>
          <cell r="I241">
            <v>47720</v>
          </cell>
          <cell r="J241">
            <v>5078</v>
          </cell>
          <cell r="K241">
            <v>2190</v>
          </cell>
          <cell r="L241">
            <v>11285</v>
          </cell>
          <cell r="M241">
            <v>21597</v>
          </cell>
          <cell r="N241">
            <v>21990.43</v>
          </cell>
          <cell r="O241">
            <v>0</v>
          </cell>
          <cell r="P241">
            <v>63850</v>
          </cell>
          <cell r="Q241">
            <v>92004</v>
          </cell>
          <cell r="R241">
            <v>190662.33</v>
          </cell>
          <cell r="S241">
            <v>14350</v>
          </cell>
          <cell r="T241">
            <v>86126.9</v>
          </cell>
          <cell r="U241">
            <v>56150</v>
          </cell>
          <cell r="V241">
            <v>0</v>
          </cell>
          <cell r="W241">
            <v>504300.15</v>
          </cell>
          <cell r="X241">
            <v>14900</v>
          </cell>
          <cell r="Y241">
            <v>126205</v>
          </cell>
          <cell r="Z241">
            <v>160452.51</v>
          </cell>
          <cell r="AA241">
            <v>67490</v>
          </cell>
          <cell r="AB241">
            <v>36824</v>
          </cell>
          <cell r="AC241">
            <v>187080</v>
          </cell>
          <cell r="AD241">
            <v>65760</v>
          </cell>
          <cell r="AE241">
            <v>109353.2</v>
          </cell>
          <cell r="AF241">
            <v>69320</v>
          </cell>
          <cell r="AG241">
            <v>43800</v>
          </cell>
          <cell r="AH241">
            <v>36442.75</v>
          </cell>
          <cell r="AI241">
            <v>157910</v>
          </cell>
          <cell r="AJ241">
            <v>91860</v>
          </cell>
          <cell r="AK241">
            <v>0</v>
          </cell>
          <cell r="AL241">
            <v>49420.01</v>
          </cell>
          <cell r="AM241">
            <v>0</v>
          </cell>
          <cell r="AN241">
            <v>0</v>
          </cell>
          <cell r="AO241">
            <v>115578.56</v>
          </cell>
          <cell r="AP241">
            <v>58395</v>
          </cell>
          <cell r="AQ241">
            <v>37320</v>
          </cell>
          <cell r="AR241">
            <v>15330</v>
          </cell>
          <cell r="AS241">
            <v>9440</v>
          </cell>
          <cell r="AT241">
            <v>173370</v>
          </cell>
          <cell r="AU241">
            <v>0</v>
          </cell>
          <cell r="AV241">
            <v>70000</v>
          </cell>
          <cell r="AW241">
            <v>42790</v>
          </cell>
          <cell r="AX241">
            <v>50410</v>
          </cell>
          <cell r="AY241">
            <v>105174.41</v>
          </cell>
          <cell r="AZ241">
            <v>26600</v>
          </cell>
          <cell r="BA241">
            <v>238417.85</v>
          </cell>
          <cell r="BB241">
            <v>1140</v>
          </cell>
          <cell r="BC241">
            <v>37500</v>
          </cell>
          <cell r="BD241">
            <v>3920</v>
          </cell>
          <cell r="BE241">
            <v>9689</v>
          </cell>
          <cell r="BF241">
            <v>34870</v>
          </cell>
          <cell r="BG241">
            <v>19941</v>
          </cell>
          <cell r="BH241">
            <v>18400</v>
          </cell>
          <cell r="BI241">
            <v>82653.03</v>
          </cell>
          <cell r="BJ241">
            <v>8990</v>
          </cell>
          <cell r="BK241">
            <v>0</v>
          </cell>
          <cell r="BL241">
            <v>26750</v>
          </cell>
          <cell r="BM241">
            <v>0</v>
          </cell>
          <cell r="BN241">
            <v>81650</v>
          </cell>
          <cell r="BO241">
            <v>3650</v>
          </cell>
          <cell r="BP241">
            <v>22094</v>
          </cell>
          <cell r="BQ241">
            <v>131417.13</v>
          </cell>
          <cell r="BR241">
            <v>0</v>
          </cell>
          <cell r="BS241">
            <v>16430</v>
          </cell>
          <cell r="BT241">
            <v>0</v>
          </cell>
          <cell r="BU241">
            <v>5428.03</v>
          </cell>
          <cell r="BV241">
            <v>6740</v>
          </cell>
          <cell r="BW241">
            <v>0</v>
          </cell>
          <cell r="BX241">
            <v>55195.3</v>
          </cell>
          <cell r="BY241">
            <v>12580</v>
          </cell>
          <cell r="BZ241">
            <v>0</v>
          </cell>
          <cell r="CA241">
            <v>5100</v>
          </cell>
          <cell r="CB241">
            <v>8700</v>
          </cell>
          <cell r="CC241">
            <v>8304</v>
          </cell>
          <cell r="CD241">
            <v>47092.55</v>
          </cell>
          <cell r="CE241">
            <v>73016.399999999994</v>
          </cell>
          <cell r="CF241">
            <v>420</v>
          </cell>
          <cell r="CG241">
            <v>9580</v>
          </cell>
          <cell r="CH241">
            <v>89815.5</v>
          </cell>
          <cell r="CI241">
            <v>8965</v>
          </cell>
          <cell r="CJ241">
            <v>101260</v>
          </cell>
          <cell r="CK241">
            <v>0</v>
          </cell>
          <cell r="CL241">
            <v>14919.5</v>
          </cell>
        </row>
        <row r="242">
          <cell r="A242" t="str">
            <v>5104010104.103</v>
          </cell>
          <cell r="B242" t="str">
            <v>วัสดุไฟฟ้าและวิทยุใช้ไป</v>
          </cell>
          <cell r="C242">
            <v>1733042</v>
          </cell>
          <cell r="D242">
            <v>160062.88</v>
          </cell>
          <cell r="E242">
            <v>88571</v>
          </cell>
          <cell r="F242">
            <v>222744</v>
          </cell>
          <cell r="G242">
            <v>35400</v>
          </cell>
          <cell r="H242">
            <v>63393.599999999999</v>
          </cell>
          <cell r="I242">
            <v>61983</v>
          </cell>
          <cell r="J242">
            <v>311841</v>
          </cell>
          <cell r="K242">
            <v>57296</v>
          </cell>
          <cell r="L242">
            <v>58805</v>
          </cell>
          <cell r="M242">
            <v>154537</v>
          </cell>
          <cell r="N242">
            <v>0</v>
          </cell>
          <cell r="O242">
            <v>954638.5</v>
          </cell>
          <cell r="P242">
            <v>42234</v>
          </cell>
          <cell r="Q242">
            <v>153153</v>
          </cell>
          <cell r="R242">
            <v>160700</v>
          </cell>
          <cell r="S242">
            <v>123020.29</v>
          </cell>
          <cell r="T242">
            <v>226837.06</v>
          </cell>
          <cell r="U242">
            <v>0</v>
          </cell>
          <cell r="V242">
            <v>44995</v>
          </cell>
          <cell r="W242">
            <v>2368021</v>
          </cell>
          <cell r="X242">
            <v>103461.83</v>
          </cell>
          <cell r="Y242">
            <v>214374</v>
          </cell>
          <cell r="Z242">
            <v>163366</v>
          </cell>
          <cell r="AA242">
            <v>81493</v>
          </cell>
          <cell r="AB242">
            <v>76860</v>
          </cell>
          <cell r="AC242">
            <v>207972.5</v>
          </cell>
          <cell r="AD242">
            <v>343206.6</v>
          </cell>
          <cell r="AE242">
            <v>126872</v>
          </cell>
          <cell r="AF242">
            <v>124110</v>
          </cell>
          <cell r="AG242">
            <v>103930.33</v>
          </cell>
          <cell r="AH242">
            <v>71105</v>
          </cell>
          <cell r="AI242">
            <v>88867.08</v>
          </cell>
          <cell r="AJ242">
            <v>189041</v>
          </cell>
          <cell r="AK242">
            <v>2694400.38</v>
          </cell>
          <cell r="AL242">
            <v>180730</v>
          </cell>
          <cell r="AM242">
            <v>36156</v>
          </cell>
          <cell r="AN242">
            <v>399258</v>
          </cell>
          <cell r="AO242">
            <v>388354.5</v>
          </cell>
          <cell r="AP242">
            <v>127357.28</v>
          </cell>
          <cell r="AQ242">
            <v>43169</v>
          </cell>
          <cell r="AR242">
            <v>503320.13</v>
          </cell>
          <cell r="AS242">
            <v>57630</v>
          </cell>
          <cell r="AT242">
            <v>1048866</v>
          </cell>
          <cell r="AU242">
            <v>80285</v>
          </cell>
          <cell r="AV242">
            <v>102934</v>
          </cell>
          <cell r="AW242">
            <v>62055</v>
          </cell>
          <cell r="AX242">
            <v>0</v>
          </cell>
          <cell r="AY242">
            <v>72584</v>
          </cell>
          <cell r="AZ242">
            <v>127978.5</v>
          </cell>
          <cell r="BA242">
            <v>237159.5</v>
          </cell>
          <cell r="BB242">
            <v>154799</v>
          </cell>
          <cell r="BC242">
            <v>2252558</v>
          </cell>
          <cell r="BD242">
            <v>106215.97</v>
          </cell>
          <cell r="BE242">
            <v>80421.25</v>
          </cell>
          <cell r="BF242">
            <v>44620.26</v>
          </cell>
          <cell r="BG242">
            <v>582070.86</v>
          </cell>
          <cell r="BH242">
            <v>90184.6</v>
          </cell>
          <cell r="BI242">
            <v>34730</v>
          </cell>
          <cell r="BJ242">
            <v>23390</v>
          </cell>
          <cell r="BK242">
            <v>34260</v>
          </cell>
          <cell r="BL242">
            <v>1203302</v>
          </cell>
          <cell r="BM242">
            <v>176232.4</v>
          </cell>
          <cell r="BN242">
            <v>122761.1</v>
          </cell>
          <cell r="BO242">
            <v>181856</v>
          </cell>
          <cell r="BP242">
            <v>222290.8</v>
          </cell>
          <cell r="BQ242">
            <v>201802.32</v>
          </cell>
          <cell r="BR242">
            <v>1298276.52</v>
          </cell>
          <cell r="BS242">
            <v>142542</v>
          </cell>
          <cell r="BT242">
            <v>148837.16</v>
          </cell>
          <cell r="BU242">
            <v>296471</v>
          </cell>
          <cell r="BV242">
            <v>95611.8</v>
          </cell>
          <cell r="BW242">
            <v>124924</v>
          </cell>
          <cell r="BX242">
            <v>57765.5</v>
          </cell>
          <cell r="BY242">
            <v>196184</v>
          </cell>
          <cell r="BZ242">
            <v>101428.39</v>
          </cell>
          <cell r="CA242">
            <v>55814</v>
          </cell>
          <cell r="CB242">
            <v>150256</v>
          </cell>
          <cell r="CC242">
            <v>374471.31</v>
          </cell>
          <cell r="CD242">
            <v>392091.9</v>
          </cell>
          <cell r="CE242">
            <v>89647.81</v>
          </cell>
          <cell r="CF242">
            <v>22958.6</v>
          </cell>
          <cell r="CG242">
            <v>88561</v>
          </cell>
          <cell r="CH242">
            <v>59296</v>
          </cell>
          <cell r="CI242">
            <v>68867.199999999997</v>
          </cell>
          <cell r="CJ242">
            <v>517069.85</v>
          </cell>
          <cell r="CK242">
            <v>2620</v>
          </cell>
          <cell r="CL242">
            <v>22531</v>
          </cell>
        </row>
        <row r="243">
          <cell r="A243" t="str">
            <v>5104010104.104</v>
          </cell>
          <cell r="B243" t="str">
            <v>วัสดุโฆษณาและเผยแพร่ใช้ไป</v>
          </cell>
          <cell r="C243">
            <v>134209.4</v>
          </cell>
          <cell r="D243">
            <v>114166</v>
          </cell>
          <cell r="E243">
            <v>37115</v>
          </cell>
          <cell r="F243">
            <v>11700</v>
          </cell>
          <cell r="G243">
            <v>84086</v>
          </cell>
          <cell r="H243">
            <v>0</v>
          </cell>
          <cell r="I243">
            <v>0</v>
          </cell>
          <cell r="J243">
            <v>2950</v>
          </cell>
          <cell r="K243">
            <v>0</v>
          </cell>
          <cell r="L243">
            <v>0</v>
          </cell>
          <cell r="M243">
            <v>10180</v>
          </cell>
          <cell r="N243">
            <v>2794</v>
          </cell>
          <cell r="O243">
            <v>96583</v>
          </cell>
          <cell r="P243">
            <v>0</v>
          </cell>
          <cell r="Q243">
            <v>11059</v>
          </cell>
          <cell r="R243">
            <v>0</v>
          </cell>
          <cell r="S243">
            <v>5809.17</v>
          </cell>
          <cell r="T243">
            <v>1950</v>
          </cell>
          <cell r="U243">
            <v>313184.5</v>
          </cell>
          <cell r="V243">
            <v>940</v>
          </cell>
          <cell r="W243">
            <v>687684</v>
          </cell>
          <cell r="X243">
            <v>24900</v>
          </cell>
          <cell r="Y243">
            <v>49856</v>
          </cell>
          <cell r="Z243">
            <v>0</v>
          </cell>
          <cell r="AA243">
            <v>2725</v>
          </cell>
          <cell r="AB243">
            <v>1900</v>
          </cell>
          <cell r="AC243">
            <v>0</v>
          </cell>
          <cell r="AD243">
            <v>30970</v>
          </cell>
          <cell r="AE243">
            <v>3350</v>
          </cell>
          <cell r="AF243">
            <v>3940</v>
          </cell>
          <cell r="AG243">
            <v>0</v>
          </cell>
          <cell r="AH243">
            <v>0</v>
          </cell>
          <cell r="AI243">
            <v>47030</v>
          </cell>
          <cell r="AJ243">
            <v>36706</v>
          </cell>
          <cell r="AK243">
            <v>468543.05</v>
          </cell>
          <cell r="AL243">
            <v>20430</v>
          </cell>
          <cell r="AM243">
            <v>25859</v>
          </cell>
          <cell r="AN243">
            <v>18060</v>
          </cell>
          <cell r="AO243">
            <v>1980</v>
          </cell>
          <cell r="AP243">
            <v>12905</v>
          </cell>
          <cell r="AQ243">
            <v>0</v>
          </cell>
          <cell r="AR243">
            <v>1039033.9</v>
          </cell>
          <cell r="AS243">
            <v>1120</v>
          </cell>
          <cell r="AT243">
            <v>70487</v>
          </cell>
          <cell r="AU243">
            <v>74315</v>
          </cell>
          <cell r="AV243">
            <v>83530</v>
          </cell>
          <cell r="AW243">
            <v>6753</v>
          </cell>
          <cell r="AX243">
            <v>147757</v>
          </cell>
          <cell r="AY243">
            <v>23310</v>
          </cell>
          <cell r="AZ243">
            <v>0</v>
          </cell>
          <cell r="BA243">
            <v>0</v>
          </cell>
          <cell r="BB243">
            <v>1000</v>
          </cell>
          <cell r="BC243">
            <v>93620</v>
          </cell>
          <cell r="BD243">
            <v>71767.3</v>
          </cell>
          <cell r="BE243">
            <v>0</v>
          </cell>
          <cell r="BF243">
            <v>0</v>
          </cell>
          <cell r="BG243">
            <v>213892</v>
          </cell>
          <cell r="BH243">
            <v>0</v>
          </cell>
          <cell r="BI243">
            <v>10138</v>
          </cell>
          <cell r="BJ243">
            <v>41860</v>
          </cell>
          <cell r="BK243">
            <v>2460</v>
          </cell>
          <cell r="BL243">
            <v>185610</v>
          </cell>
          <cell r="BM243">
            <v>0</v>
          </cell>
          <cell r="BN243">
            <v>8430</v>
          </cell>
          <cell r="BO243">
            <v>30131</v>
          </cell>
          <cell r="BP243">
            <v>74732.5</v>
          </cell>
          <cell r="BQ243">
            <v>225770</v>
          </cell>
          <cell r="BR243">
            <v>361680</v>
          </cell>
          <cell r="BS243">
            <v>89321.75</v>
          </cell>
          <cell r="BT243">
            <v>38170</v>
          </cell>
          <cell r="BU243">
            <v>1160</v>
          </cell>
          <cell r="BV243">
            <v>17340</v>
          </cell>
          <cell r="BW243">
            <v>13010</v>
          </cell>
          <cell r="BX243">
            <v>368625</v>
          </cell>
          <cell r="BY243">
            <v>49023</v>
          </cell>
          <cell r="BZ243">
            <v>56940</v>
          </cell>
          <cell r="CA243">
            <v>0</v>
          </cell>
          <cell r="CB243">
            <v>257555</v>
          </cell>
          <cell r="CC243">
            <v>3500</v>
          </cell>
          <cell r="CD243">
            <v>0</v>
          </cell>
          <cell r="CE243">
            <v>70091</v>
          </cell>
          <cell r="CF243">
            <v>20838.25</v>
          </cell>
          <cell r="CG243">
            <v>19212</v>
          </cell>
          <cell r="CH243">
            <v>78180</v>
          </cell>
          <cell r="CI243">
            <v>900</v>
          </cell>
          <cell r="CJ243">
            <v>211595.97</v>
          </cell>
          <cell r="CK243">
            <v>0</v>
          </cell>
          <cell r="CL243">
            <v>990</v>
          </cell>
        </row>
        <row r="244">
          <cell r="A244" t="str">
            <v>5104010104.105</v>
          </cell>
          <cell r="B244" t="str">
            <v>วัสดุคอมพิวเตอร์  ใช้ไป</v>
          </cell>
          <cell r="C244">
            <v>1483267.04</v>
          </cell>
          <cell r="D244">
            <v>415990</v>
          </cell>
          <cell r="E244">
            <v>460540</v>
          </cell>
          <cell r="F244">
            <v>231990</v>
          </cell>
          <cell r="G244">
            <v>128580</v>
          </cell>
          <cell r="H244">
            <v>95520</v>
          </cell>
          <cell r="I244">
            <v>21729</v>
          </cell>
          <cell r="J244">
            <v>266389.40000000002</v>
          </cell>
          <cell r="K244">
            <v>205377</v>
          </cell>
          <cell r="L244">
            <v>12373</v>
          </cell>
          <cell r="M244">
            <v>954272</v>
          </cell>
          <cell r="N244">
            <v>2900</v>
          </cell>
          <cell r="O244">
            <v>654539</v>
          </cell>
          <cell r="P244">
            <v>465310</v>
          </cell>
          <cell r="Q244">
            <v>472122</v>
          </cell>
          <cell r="R244">
            <v>849120.5</v>
          </cell>
          <cell r="S244">
            <v>112986</v>
          </cell>
          <cell r="T244">
            <v>179447.2</v>
          </cell>
          <cell r="U244">
            <v>13853</v>
          </cell>
          <cell r="V244">
            <v>145916</v>
          </cell>
          <cell r="W244">
            <v>2074710</v>
          </cell>
          <cell r="X244">
            <v>282310.59999999998</v>
          </cell>
          <cell r="Y244">
            <v>422876</v>
          </cell>
          <cell r="Z244">
            <v>5010</v>
          </cell>
          <cell r="AA244">
            <v>69305</v>
          </cell>
          <cell r="AB244">
            <v>56120.5</v>
          </cell>
          <cell r="AC244">
            <v>430457</v>
          </cell>
          <cell r="AD244">
            <v>940444</v>
          </cell>
          <cell r="AE244">
            <v>466552</v>
          </cell>
          <cell r="AF244">
            <v>174105</v>
          </cell>
          <cell r="AG244">
            <v>221033</v>
          </cell>
          <cell r="AH244">
            <v>321929</v>
          </cell>
          <cell r="AI244">
            <v>255314</v>
          </cell>
          <cell r="AJ244">
            <v>240149</v>
          </cell>
          <cell r="AK244">
            <v>1241082.5</v>
          </cell>
          <cell r="AL244">
            <v>264565</v>
          </cell>
          <cell r="AM244">
            <v>470930</v>
          </cell>
          <cell r="AN244">
            <v>616160</v>
          </cell>
          <cell r="AO244">
            <v>364547</v>
          </cell>
          <cell r="AP244">
            <v>1030149.9</v>
          </cell>
          <cell r="AQ244">
            <v>108085</v>
          </cell>
          <cell r="AR244">
            <v>176249</v>
          </cell>
          <cell r="AS244">
            <v>366131</v>
          </cell>
          <cell r="AT244">
            <v>1638936</v>
          </cell>
          <cell r="AU244">
            <v>361142</v>
          </cell>
          <cell r="AV244">
            <v>513996</v>
          </cell>
          <cell r="AW244">
            <v>190376.36</v>
          </cell>
          <cell r="AX244">
            <v>25527</v>
          </cell>
          <cell r="AY244">
            <v>553640</v>
          </cell>
          <cell r="AZ244">
            <v>381954</v>
          </cell>
          <cell r="BA244">
            <v>2750277</v>
          </cell>
          <cell r="BB244">
            <v>264870</v>
          </cell>
          <cell r="BC244">
            <v>313492</v>
          </cell>
          <cell r="BD244">
            <v>266260</v>
          </cell>
          <cell r="BE244">
            <v>567587</v>
          </cell>
          <cell r="BF244">
            <v>180658</v>
          </cell>
          <cell r="BG244">
            <v>855652.25</v>
          </cell>
          <cell r="BH244">
            <v>68797.5</v>
          </cell>
          <cell r="BI244">
            <v>52039.55</v>
          </cell>
          <cell r="BJ244">
            <v>460330</v>
          </cell>
          <cell r="BK244">
            <v>36410</v>
          </cell>
          <cell r="BL244">
            <v>2483808</v>
          </cell>
          <cell r="BM244">
            <v>358549</v>
          </cell>
          <cell r="BN244">
            <v>343835.65</v>
          </cell>
          <cell r="BO244">
            <v>94785.7</v>
          </cell>
          <cell r="BP244">
            <v>204843</v>
          </cell>
          <cell r="BQ244">
            <v>283074.51</v>
          </cell>
          <cell r="BR244">
            <v>5283475.5999999996</v>
          </cell>
          <cell r="BS244">
            <v>317799</v>
          </cell>
          <cell r="BT244">
            <v>201450</v>
          </cell>
          <cell r="BU244">
            <v>894569</v>
          </cell>
          <cell r="BV244">
            <v>54205.81</v>
          </cell>
          <cell r="BW244">
            <v>149830</v>
          </cell>
          <cell r="BX244">
            <v>146595</v>
          </cell>
          <cell r="BY244">
            <v>60301.3</v>
          </cell>
          <cell r="BZ244">
            <v>441449.15</v>
          </cell>
          <cell r="CA244">
            <v>48810</v>
          </cell>
          <cell r="CB244">
            <v>361299</v>
          </cell>
          <cell r="CC244">
            <v>438647</v>
          </cell>
          <cell r="CD244">
            <v>33350</v>
          </cell>
          <cell r="CE244">
            <v>709269</v>
          </cell>
          <cell r="CF244">
            <v>175198.4</v>
          </cell>
          <cell r="CG244">
            <v>72769</v>
          </cell>
          <cell r="CH244">
            <v>225800</v>
          </cell>
          <cell r="CI244">
            <v>258263.25</v>
          </cell>
          <cell r="CJ244">
            <v>473455</v>
          </cell>
          <cell r="CK244">
            <v>55096</v>
          </cell>
          <cell r="CL244">
            <v>54419</v>
          </cell>
        </row>
        <row r="245">
          <cell r="A245" t="str">
            <v>5104010104.106</v>
          </cell>
          <cell r="B245" t="str">
            <v>วัสดุงานบ้านงานครัวใช้ไป</v>
          </cell>
          <cell r="C245">
            <v>8311854.6299999999</v>
          </cell>
          <cell r="D245">
            <v>980255.2</v>
          </cell>
          <cell r="E245">
            <v>546991.41</v>
          </cell>
          <cell r="F245">
            <v>802399.59</v>
          </cell>
          <cell r="G245">
            <v>556210.5</v>
          </cell>
          <cell r="H245">
            <v>512524.77</v>
          </cell>
          <cell r="I245">
            <v>293146.88</v>
          </cell>
          <cell r="J245">
            <v>801158.67</v>
          </cell>
          <cell r="K245">
            <v>409519.07</v>
          </cell>
          <cell r="L245">
            <v>586975.49</v>
          </cell>
          <cell r="M245">
            <v>1505319</v>
          </cell>
          <cell r="N245">
            <v>27128.15</v>
          </cell>
          <cell r="O245">
            <v>3311688.55</v>
          </cell>
          <cell r="P245">
            <v>746032</v>
          </cell>
          <cell r="Q245">
            <v>1237661.33</v>
          </cell>
          <cell r="R245">
            <v>2429593.23</v>
          </cell>
          <cell r="S245">
            <v>1048920.25</v>
          </cell>
          <cell r="T245">
            <v>1312546.44</v>
          </cell>
          <cell r="U245">
            <v>0</v>
          </cell>
          <cell r="V245">
            <v>191267.9</v>
          </cell>
          <cell r="W245">
            <v>10281102.359999999</v>
          </cell>
          <cell r="X245">
            <v>649411</v>
          </cell>
          <cell r="Y245">
            <v>1198514.44</v>
          </cell>
          <cell r="Z245">
            <v>902192.9</v>
          </cell>
          <cell r="AA245">
            <v>319619.38</v>
          </cell>
          <cell r="AB245">
            <v>498028.5</v>
          </cell>
          <cell r="AC245">
            <v>923859.92</v>
          </cell>
          <cell r="AD245">
            <v>5524940.4500000002</v>
          </cell>
          <cell r="AE245">
            <v>434995</v>
          </cell>
          <cell r="AF245">
            <v>845579.2</v>
          </cell>
          <cell r="AG245">
            <v>975029.67</v>
          </cell>
          <cell r="AH245">
            <v>1624699.82</v>
          </cell>
          <cell r="AI245">
            <v>638819.22</v>
          </cell>
          <cell r="AJ245">
            <v>545903.26</v>
          </cell>
          <cell r="AK245">
            <v>8972789.5899999999</v>
          </cell>
          <cell r="AL245">
            <v>1074203.79</v>
          </cell>
          <cell r="AM245">
            <v>855447.21</v>
          </cell>
          <cell r="AN245">
            <v>1213750.3500000001</v>
          </cell>
          <cell r="AO245">
            <v>1975606.01</v>
          </cell>
          <cell r="AP245">
            <v>949650.01</v>
          </cell>
          <cell r="AQ245">
            <v>205332.75</v>
          </cell>
          <cell r="AR245">
            <v>0</v>
          </cell>
          <cell r="AS245">
            <v>383323.59</v>
          </cell>
          <cell r="AT245">
            <v>835353</v>
          </cell>
          <cell r="AU245">
            <v>1433982.02</v>
          </cell>
          <cell r="AV245">
            <v>868657</v>
          </cell>
          <cell r="AW245">
            <v>367693.7</v>
          </cell>
          <cell r="AX245">
            <v>0</v>
          </cell>
          <cell r="AY245">
            <v>508286.4</v>
          </cell>
          <cell r="AZ245">
            <v>710011.6</v>
          </cell>
          <cell r="BA245">
            <v>2331725</v>
          </cell>
          <cell r="BB245">
            <v>720684</v>
          </cell>
          <cell r="BC245">
            <v>2814358.5</v>
          </cell>
          <cell r="BD245">
            <v>1038838.09</v>
          </cell>
          <cell r="BE245">
            <v>307002.15999999997</v>
          </cell>
          <cell r="BF245">
            <v>409852.35</v>
          </cell>
          <cell r="BG245">
            <v>6577463.0700000003</v>
          </cell>
          <cell r="BH245">
            <v>398750.01</v>
          </cell>
          <cell r="BI245">
            <v>98485.6</v>
          </cell>
          <cell r="BJ245">
            <v>758297.52</v>
          </cell>
          <cell r="BK245">
            <v>266975</v>
          </cell>
          <cell r="BL245">
            <v>5802918</v>
          </cell>
          <cell r="BM245">
            <v>1194647.6100000001</v>
          </cell>
          <cell r="BN245">
            <v>765915.84</v>
          </cell>
          <cell r="BO245">
            <v>1464592.24</v>
          </cell>
          <cell r="BP245">
            <v>1852935.5</v>
          </cell>
          <cell r="BQ245">
            <v>502955.15</v>
          </cell>
          <cell r="BR245">
            <v>10951775.68</v>
          </cell>
          <cell r="BS245">
            <v>1325993.3</v>
          </cell>
          <cell r="BT245">
            <v>2149612.14</v>
          </cell>
          <cell r="BU245">
            <v>3117409.73</v>
          </cell>
          <cell r="BV245">
            <v>267785.28999999998</v>
          </cell>
          <cell r="BW245">
            <v>449929.07</v>
          </cell>
          <cell r="BX245">
            <v>1543040.39</v>
          </cell>
          <cell r="BY245">
            <v>1035913.5</v>
          </cell>
          <cell r="BZ245">
            <v>906453.21</v>
          </cell>
          <cell r="CA245">
            <v>1020765.53</v>
          </cell>
          <cell r="CB245">
            <v>4877541</v>
          </cell>
          <cell r="CC245">
            <v>2584294.5099999998</v>
          </cell>
          <cell r="CD245">
            <v>1942552.58</v>
          </cell>
          <cell r="CE245">
            <v>1333962.6000000001</v>
          </cell>
          <cell r="CF245">
            <v>277345.01</v>
          </cell>
          <cell r="CG245">
            <v>388469.34</v>
          </cell>
          <cell r="CH245">
            <v>946502.05</v>
          </cell>
          <cell r="CI245">
            <v>584506.15</v>
          </cell>
          <cell r="CJ245">
            <v>3749936.22</v>
          </cell>
          <cell r="CK245">
            <v>375967.65</v>
          </cell>
          <cell r="CL245">
            <v>412491.34</v>
          </cell>
        </row>
        <row r="246">
          <cell r="A246" t="str">
            <v>5104010104.107</v>
          </cell>
          <cell r="B246" t="str">
            <v>วัสดุก่อสร้างใช้ไป</v>
          </cell>
          <cell r="C246">
            <v>1316708</v>
          </cell>
          <cell r="D246">
            <v>440521</v>
          </cell>
          <cell r="E246">
            <v>121865</v>
          </cell>
          <cell r="F246">
            <v>138898</v>
          </cell>
          <cell r="G246">
            <v>48029</v>
          </cell>
          <cell r="H246">
            <v>123724</v>
          </cell>
          <cell r="I246">
            <v>86156</v>
          </cell>
          <cell r="J246">
            <v>333700</v>
          </cell>
          <cell r="K246">
            <v>153963</v>
          </cell>
          <cell r="L246">
            <v>44657</v>
          </cell>
          <cell r="M246">
            <v>94339</v>
          </cell>
          <cell r="N246">
            <v>510</v>
          </cell>
          <cell r="O246">
            <v>2911957.94</v>
          </cell>
          <cell r="P246">
            <v>164271</v>
          </cell>
          <cell r="Q246">
            <v>245970</v>
          </cell>
          <cell r="R246">
            <v>895261.95</v>
          </cell>
          <cell r="S246">
            <v>93135.31</v>
          </cell>
          <cell r="T246">
            <v>359735.71</v>
          </cell>
          <cell r="U246">
            <v>404118</v>
          </cell>
          <cell r="V246">
            <v>57175</v>
          </cell>
          <cell r="W246">
            <v>3352610.4</v>
          </cell>
          <cell r="X246">
            <v>97847</v>
          </cell>
          <cell r="Y246">
            <v>2154358.4</v>
          </cell>
          <cell r="Z246">
            <v>106338</v>
          </cell>
          <cell r="AA246">
            <v>122840.12</v>
          </cell>
          <cell r="AB246">
            <v>163363</v>
          </cell>
          <cell r="AC246">
            <v>866791.11</v>
          </cell>
          <cell r="AD246">
            <v>1140442</v>
          </cell>
          <cell r="AE246">
            <v>99322.94</v>
          </cell>
          <cell r="AF246">
            <v>485539</v>
          </cell>
          <cell r="AG246">
            <v>148788</v>
          </cell>
          <cell r="AH246">
            <v>55452</v>
          </cell>
          <cell r="AI246">
            <v>193079.75</v>
          </cell>
          <cell r="AJ246">
            <v>711876.78</v>
          </cell>
          <cell r="AK246">
            <v>3242703.55</v>
          </cell>
          <cell r="AL246">
            <v>131303</v>
          </cell>
          <cell r="AM246">
            <v>52525</v>
          </cell>
          <cell r="AN246">
            <v>365441.84</v>
          </cell>
          <cell r="AO246">
            <v>981067.5</v>
          </cell>
          <cell r="AP246">
            <v>133276.9</v>
          </cell>
          <cell r="AQ246">
            <v>33368</v>
          </cell>
          <cell r="AR246">
            <v>406520.05</v>
          </cell>
          <cell r="AS246">
            <v>175311</v>
          </cell>
          <cell r="AT246">
            <v>346829.82</v>
          </cell>
          <cell r="AU246">
            <v>303447.8</v>
          </cell>
          <cell r="AV246">
            <v>199205</v>
          </cell>
          <cell r="AW246">
            <v>218654</v>
          </cell>
          <cell r="AX246">
            <v>693007</v>
          </cell>
          <cell r="AY246">
            <v>287898</v>
          </cell>
          <cell r="AZ246">
            <v>293342.46000000002</v>
          </cell>
          <cell r="BA246">
            <v>587505</v>
          </cell>
          <cell r="BB246">
            <v>170848</v>
          </cell>
          <cell r="BC246">
            <v>779322.35</v>
          </cell>
          <cell r="BD246">
            <v>180999.39</v>
          </cell>
          <cell r="BE246">
            <v>22168</v>
          </cell>
          <cell r="BF246">
            <v>139755.35</v>
          </cell>
          <cell r="BG246">
            <v>458286.25</v>
          </cell>
          <cell r="BH246">
            <v>51954</v>
          </cell>
          <cell r="BI246">
            <v>21781</v>
          </cell>
          <cell r="BJ246">
            <v>39975</v>
          </cell>
          <cell r="BK246">
            <v>86352.3</v>
          </cell>
          <cell r="BL246">
            <v>722531</v>
          </cell>
          <cell r="BM246">
            <v>196763</v>
          </cell>
          <cell r="BN246">
            <v>132178</v>
          </cell>
          <cell r="BO246">
            <v>18258</v>
          </cell>
          <cell r="BP246">
            <v>336259</v>
          </cell>
          <cell r="BQ246">
            <v>743999</v>
          </cell>
          <cell r="BR246">
            <v>1806820.16</v>
          </cell>
          <cell r="BS246">
            <v>68928</v>
          </cell>
          <cell r="BT246">
            <v>193222.25</v>
          </cell>
          <cell r="BU246">
            <v>279250.84000000003</v>
          </cell>
          <cell r="BV246">
            <v>179489.37</v>
          </cell>
          <cell r="BW246">
            <v>92418</v>
          </cell>
          <cell r="BX246">
            <v>39260</v>
          </cell>
          <cell r="BY246">
            <v>57479</v>
          </cell>
          <cell r="BZ246">
            <v>34129.870000000003</v>
          </cell>
          <cell r="CA246">
            <v>79053.53</v>
          </cell>
          <cell r="CB246">
            <v>97020</v>
          </cell>
          <cell r="CC246">
            <v>581406.30000000005</v>
          </cell>
          <cell r="CD246">
            <v>1245987.3400000001</v>
          </cell>
          <cell r="CE246">
            <v>224695.06</v>
          </cell>
          <cell r="CF246">
            <v>78225</v>
          </cell>
          <cell r="CG246">
            <v>217981</v>
          </cell>
          <cell r="CH246">
            <v>39116</v>
          </cell>
          <cell r="CI246">
            <v>74648.2</v>
          </cell>
          <cell r="CJ246">
            <v>1186499.93</v>
          </cell>
          <cell r="CK246">
            <v>12877</v>
          </cell>
          <cell r="CL246">
            <v>12385</v>
          </cell>
        </row>
        <row r="247">
          <cell r="A247" t="str">
            <v>5104010104.108</v>
          </cell>
          <cell r="B247" t="str">
            <v>วัสดุอื่นใช้ไป</v>
          </cell>
          <cell r="C247">
            <v>0</v>
          </cell>
          <cell r="D247">
            <v>95800</v>
          </cell>
          <cell r="E247">
            <v>150139.20000000001</v>
          </cell>
          <cell r="F247">
            <v>85085</v>
          </cell>
          <cell r="G247">
            <v>104482</v>
          </cell>
          <cell r="H247">
            <v>149206.01999999999</v>
          </cell>
          <cell r="I247">
            <v>48782.64</v>
          </cell>
          <cell r="J247">
            <v>0</v>
          </cell>
          <cell r="K247">
            <v>1640</v>
          </cell>
          <cell r="L247">
            <v>0</v>
          </cell>
          <cell r="M247">
            <v>12050</v>
          </cell>
          <cell r="N247">
            <v>7980</v>
          </cell>
          <cell r="O247">
            <v>18540.5</v>
          </cell>
          <cell r="P247">
            <v>31155</v>
          </cell>
          <cell r="Q247">
            <v>10550</v>
          </cell>
          <cell r="R247">
            <v>0</v>
          </cell>
          <cell r="S247">
            <v>586508.84</v>
          </cell>
          <cell r="T247">
            <v>313738</v>
          </cell>
          <cell r="U247">
            <v>714434.47</v>
          </cell>
          <cell r="V247">
            <v>3365</v>
          </cell>
          <cell r="W247">
            <v>325650</v>
          </cell>
          <cell r="X247">
            <v>17066</v>
          </cell>
          <cell r="Y247">
            <v>162200</v>
          </cell>
          <cell r="Z247">
            <v>0</v>
          </cell>
          <cell r="AA247">
            <v>64742</v>
          </cell>
          <cell r="AB247">
            <v>75130</v>
          </cell>
          <cell r="AC247">
            <v>10100</v>
          </cell>
          <cell r="AD247">
            <v>604165</v>
          </cell>
          <cell r="AE247">
            <v>10948.2</v>
          </cell>
          <cell r="AF247">
            <v>32980</v>
          </cell>
          <cell r="AG247">
            <v>240470</v>
          </cell>
          <cell r="AH247">
            <v>2830</v>
          </cell>
          <cell r="AI247">
            <v>20875</v>
          </cell>
          <cell r="AJ247">
            <v>54305</v>
          </cell>
          <cell r="AK247">
            <v>134500</v>
          </cell>
          <cell r="AL247">
            <v>0</v>
          </cell>
          <cell r="AM247">
            <v>20260</v>
          </cell>
          <cell r="AN247">
            <v>87800</v>
          </cell>
          <cell r="AO247">
            <v>513090</v>
          </cell>
          <cell r="AP247">
            <v>85191.26</v>
          </cell>
          <cell r="AQ247">
            <v>6950</v>
          </cell>
          <cell r="AR247">
            <v>8993374.8399999999</v>
          </cell>
          <cell r="AS247">
            <v>16555</v>
          </cell>
          <cell r="AT247">
            <v>1807022.11</v>
          </cell>
          <cell r="AU247">
            <v>0</v>
          </cell>
          <cell r="AV247">
            <v>43197</v>
          </cell>
          <cell r="AW247">
            <v>144906</v>
          </cell>
          <cell r="AX247">
            <v>784085.29</v>
          </cell>
          <cell r="AY247">
            <v>714169.6</v>
          </cell>
          <cell r="AZ247">
            <v>28513.45</v>
          </cell>
          <cell r="BA247">
            <v>54338</v>
          </cell>
          <cell r="BB247">
            <v>4860</v>
          </cell>
          <cell r="BC247">
            <v>509458</v>
          </cell>
          <cell r="BD247">
            <v>10990.1</v>
          </cell>
          <cell r="BE247">
            <v>230</v>
          </cell>
          <cell r="BF247">
            <v>72750</v>
          </cell>
          <cell r="BG247">
            <v>1067102.6499999999</v>
          </cell>
          <cell r="BH247">
            <v>224519.95</v>
          </cell>
          <cell r="BI247">
            <v>15668.6</v>
          </cell>
          <cell r="BJ247">
            <v>50950</v>
          </cell>
          <cell r="BK247">
            <v>2500</v>
          </cell>
          <cell r="BL247">
            <v>24985</v>
          </cell>
          <cell r="BM247">
            <v>22200</v>
          </cell>
          <cell r="BN247">
            <v>21190.5</v>
          </cell>
          <cell r="BO247">
            <v>174355.19</v>
          </cell>
          <cell r="BP247">
            <v>1083789</v>
          </cell>
          <cell r="BQ247">
            <v>193141.31</v>
          </cell>
          <cell r="BR247">
            <v>1497353.16</v>
          </cell>
          <cell r="BS247">
            <v>89889</v>
          </cell>
          <cell r="BT247">
            <v>60770.5</v>
          </cell>
          <cell r="BU247">
            <v>9900</v>
          </cell>
          <cell r="BV247">
            <v>69599.5</v>
          </cell>
          <cell r="BW247">
            <v>0</v>
          </cell>
          <cell r="BX247">
            <v>367128.8</v>
          </cell>
          <cell r="BY247">
            <v>126157.6</v>
          </cell>
          <cell r="BZ247">
            <v>63660</v>
          </cell>
          <cell r="CA247">
            <v>24411</v>
          </cell>
          <cell r="CB247">
            <v>18149</v>
          </cell>
          <cell r="CC247">
            <v>21255</v>
          </cell>
          <cell r="CD247">
            <v>300184</v>
          </cell>
          <cell r="CE247">
            <v>82335</v>
          </cell>
          <cell r="CF247">
            <v>369569</v>
          </cell>
          <cell r="CG247">
            <v>38792</v>
          </cell>
          <cell r="CH247">
            <v>136135.6</v>
          </cell>
          <cell r="CI247">
            <v>112516.3</v>
          </cell>
          <cell r="CJ247">
            <v>454607.43</v>
          </cell>
          <cell r="CK247">
            <v>50000</v>
          </cell>
          <cell r="CL247">
            <v>0</v>
          </cell>
        </row>
        <row r="248">
          <cell r="A248" t="str">
            <v>5104010104.109</v>
          </cell>
          <cell r="B248" t="str">
            <v>สินค้าใช้ไป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25650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41526.44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</row>
        <row r="249">
          <cell r="A249" t="str">
            <v>5104010107.101</v>
          </cell>
          <cell r="B249" t="str">
            <v>ค่าซ่อมแซมอาคารและสิ่งปลูกสร้าง</v>
          </cell>
          <cell r="C249">
            <v>16500</v>
          </cell>
          <cell r="D249">
            <v>0</v>
          </cell>
          <cell r="E249">
            <v>767145</v>
          </cell>
          <cell r="F249">
            <v>152100</v>
          </cell>
          <cell r="G249">
            <v>341000</v>
          </cell>
          <cell r="H249">
            <v>0</v>
          </cell>
          <cell r="I249">
            <v>0</v>
          </cell>
          <cell r="J249">
            <v>0</v>
          </cell>
          <cell r="K249">
            <v>40000</v>
          </cell>
          <cell r="L249">
            <v>591460</v>
          </cell>
          <cell r="M249">
            <v>0</v>
          </cell>
          <cell r="N249">
            <v>440000</v>
          </cell>
          <cell r="O249">
            <v>989990</v>
          </cell>
          <cell r="P249">
            <v>1872350</v>
          </cell>
          <cell r="Q249">
            <v>98940</v>
          </cell>
          <cell r="R249">
            <v>0</v>
          </cell>
          <cell r="S249">
            <v>58636</v>
          </cell>
          <cell r="T249">
            <v>275450</v>
          </cell>
          <cell r="U249">
            <v>51710</v>
          </cell>
          <cell r="V249">
            <v>13500</v>
          </cell>
          <cell r="W249">
            <v>1685567.2</v>
          </cell>
          <cell r="X249">
            <v>0</v>
          </cell>
          <cell r="Y249">
            <v>0</v>
          </cell>
          <cell r="Z249">
            <v>113000</v>
          </cell>
          <cell r="AA249">
            <v>9000</v>
          </cell>
          <cell r="AB249">
            <v>0</v>
          </cell>
          <cell r="AC249">
            <v>0</v>
          </cell>
          <cell r="AD249">
            <v>109520</v>
          </cell>
          <cell r="AE249">
            <v>265500</v>
          </cell>
          <cell r="AF249">
            <v>496000</v>
          </cell>
          <cell r="AG249">
            <v>67600</v>
          </cell>
          <cell r="AH249">
            <v>211310</v>
          </cell>
          <cell r="AI249">
            <v>238300</v>
          </cell>
          <cell r="AJ249">
            <v>0</v>
          </cell>
          <cell r="AK249">
            <v>2049400</v>
          </cell>
          <cell r="AL249">
            <v>0</v>
          </cell>
          <cell r="AM249">
            <v>378500</v>
          </cell>
          <cell r="AN249">
            <v>242000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49310</v>
          </cell>
          <cell r="AT249">
            <v>321027</v>
          </cell>
          <cell r="AU249">
            <v>0</v>
          </cell>
          <cell r="AV249">
            <v>80000</v>
          </cell>
          <cell r="AW249">
            <v>71850</v>
          </cell>
          <cell r="AX249">
            <v>0</v>
          </cell>
          <cell r="AY249">
            <v>0</v>
          </cell>
          <cell r="AZ249">
            <v>15780</v>
          </cell>
          <cell r="BA249">
            <v>123500</v>
          </cell>
          <cell r="BB249">
            <v>515100</v>
          </cell>
          <cell r="BC249">
            <v>2335961</v>
          </cell>
          <cell r="BD249">
            <v>696380</v>
          </cell>
          <cell r="BE249">
            <v>0</v>
          </cell>
          <cell r="BF249">
            <v>0</v>
          </cell>
          <cell r="BG249">
            <v>327028</v>
          </cell>
          <cell r="BH249">
            <v>0</v>
          </cell>
          <cell r="BI249">
            <v>35000</v>
          </cell>
          <cell r="BJ249">
            <v>192590</v>
          </cell>
          <cell r="BK249">
            <v>69100</v>
          </cell>
          <cell r="BL249">
            <v>97370</v>
          </cell>
          <cell r="BM249">
            <v>360248</v>
          </cell>
          <cell r="BN249">
            <v>98455</v>
          </cell>
          <cell r="BO249">
            <v>0</v>
          </cell>
          <cell r="BP249">
            <v>15250</v>
          </cell>
          <cell r="BQ249">
            <v>267000</v>
          </cell>
          <cell r="BR249">
            <v>20890045.739999998</v>
          </cell>
          <cell r="BS249">
            <v>924841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87350</v>
          </cell>
          <cell r="BY249">
            <v>95590</v>
          </cell>
          <cell r="BZ249">
            <v>74160</v>
          </cell>
          <cell r="CA249">
            <v>0</v>
          </cell>
          <cell r="CB249">
            <v>46450</v>
          </cell>
          <cell r="CC249">
            <v>0</v>
          </cell>
          <cell r="CD249">
            <v>0</v>
          </cell>
          <cell r="CE249">
            <v>10320</v>
          </cell>
          <cell r="CF249">
            <v>96174</v>
          </cell>
          <cell r="CG249">
            <v>0</v>
          </cell>
          <cell r="CH249">
            <v>0</v>
          </cell>
          <cell r="CI249">
            <v>82000</v>
          </cell>
          <cell r="CJ249">
            <v>0</v>
          </cell>
          <cell r="CK249">
            <v>3500</v>
          </cell>
          <cell r="CL249">
            <v>220580</v>
          </cell>
        </row>
        <row r="250">
          <cell r="A250" t="str">
            <v>5104010107.102</v>
          </cell>
          <cell r="B250" t="str">
            <v>ค่าซ่อมแซมครุภัณฑ์สำนักงาน</v>
          </cell>
          <cell r="C250">
            <v>0</v>
          </cell>
          <cell r="D250">
            <v>130071.4</v>
          </cell>
          <cell r="E250">
            <v>106271.5</v>
          </cell>
          <cell r="F250">
            <v>34050</v>
          </cell>
          <cell r="G250">
            <v>9100</v>
          </cell>
          <cell r="H250">
            <v>0</v>
          </cell>
          <cell r="I250">
            <v>10600</v>
          </cell>
          <cell r="J250">
            <v>83300</v>
          </cell>
          <cell r="K250">
            <v>25100</v>
          </cell>
          <cell r="L250">
            <v>0</v>
          </cell>
          <cell r="M250">
            <v>0</v>
          </cell>
          <cell r="N250">
            <v>0</v>
          </cell>
          <cell r="O250">
            <v>182750</v>
          </cell>
          <cell r="P250">
            <v>54870.8</v>
          </cell>
          <cell r="Q250">
            <v>35150</v>
          </cell>
          <cell r="R250">
            <v>180125.5</v>
          </cell>
          <cell r="S250">
            <v>69454.100000000006</v>
          </cell>
          <cell r="T250">
            <v>30435.08</v>
          </cell>
          <cell r="U250">
            <v>5111</v>
          </cell>
          <cell r="V250">
            <v>27100</v>
          </cell>
          <cell r="W250">
            <v>296831</v>
          </cell>
          <cell r="X250">
            <v>11500</v>
          </cell>
          <cell r="Y250">
            <v>10650</v>
          </cell>
          <cell r="Z250">
            <v>99850</v>
          </cell>
          <cell r="AA250">
            <v>34251.58</v>
          </cell>
          <cell r="AB250">
            <v>2500</v>
          </cell>
          <cell r="AC250">
            <v>43705</v>
          </cell>
          <cell r="AD250">
            <v>249785</v>
          </cell>
          <cell r="AE250">
            <v>35400</v>
          </cell>
          <cell r="AF250">
            <v>31890</v>
          </cell>
          <cell r="AG250">
            <v>31900</v>
          </cell>
          <cell r="AH250">
            <v>64650</v>
          </cell>
          <cell r="AI250">
            <v>52690</v>
          </cell>
          <cell r="AJ250">
            <v>34100</v>
          </cell>
          <cell r="AK250">
            <v>2659909.15</v>
          </cell>
          <cell r="AL250">
            <v>20296</v>
          </cell>
          <cell r="AM250">
            <v>15450</v>
          </cell>
          <cell r="AN250">
            <v>0</v>
          </cell>
          <cell r="AO250">
            <v>0</v>
          </cell>
          <cell r="AP250">
            <v>0</v>
          </cell>
          <cell r="AQ250">
            <v>21790</v>
          </cell>
          <cell r="AR250">
            <v>70547.95</v>
          </cell>
          <cell r="AS250">
            <v>26525</v>
          </cell>
          <cell r="AT250">
            <v>132721.76</v>
          </cell>
          <cell r="AU250">
            <v>0</v>
          </cell>
          <cell r="AV250">
            <v>70350</v>
          </cell>
          <cell r="AW250">
            <v>1500</v>
          </cell>
          <cell r="AX250">
            <v>100622.1</v>
          </cell>
          <cell r="AY250">
            <v>103844</v>
          </cell>
          <cell r="AZ250">
            <v>25100</v>
          </cell>
          <cell r="BA250">
            <v>0</v>
          </cell>
          <cell r="BB250">
            <v>50800</v>
          </cell>
          <cell r="BC250">
            <v>389920</v>
          </cell>
          <cell r="BD250">
            <v>72280</v>
          </cell>
          <cell r="BE250">
            <v>800</v>
          </cell>
          <cell r="BF250">
            <v>75438</v>
          </cell>
          <cell r="BG250">
            <v>115236</v>
          </cell>
          <cell r="BH250">
            <v>20150</v>
          </cell>
          <cell r="BI250">
            <v>13830</v>
          </cell>
          <cell r="BJ250">
            <v>27750</v>
          </cell>
          <cell r="BK250">
            <v>18550</v>
          </cell>
          <cell r="BL250">
            <v>39530</v>
          </cell>
          <cell r="BM250">
            <v>23020</v>
          </cell>
          <cell r="BN250">
            <v>59900</v>
          </cell>
          <cell r="BO250">
            <v>13992.81</v>
          </cell>
          <cell r="BP250">
            <v>209552</v>
          </cell>
          <cell r="BQ250">
            <v>0</v>
          </cell>
          <cell r="BR250">
            <v>3033925.21</v>
          </cell>
          <cell r="BS250">
            <v>32500</v>
          </cell>
          <cell r="BT250">
            <v>99733.7</v>
          </cell>
          <cell r="BU250">
            <v>225140</v>
          </cell>
          <cell r="BV250">
            <v>0</v>
          </cell>
          <cell r="BW250">
            <v>0</v>
          </cell>
          <cell r="BX250">
            <v>202123.5</v>
          </cell>
          <cell r="BY250">
            <v>16380</v>
          </cell>
          <cell r="BZ250">
            <v>0</v>
          </cell>
          <cell r="CA250">
            <v>12900</v>
          </cell>
          <cell r="CB250">
            <v>620925.80000000005</v>
          </cell>
          <cell r="CC250">
            <v>0</v>
          </cell>
          <cell r="CD250">
            <v>15500</v>
          </cell>
          <cell r="CE250">
            <v>41776</v>
          </cell>
          <cell r="CF250">
            <v>6200.1</v>
          </cell>
          <cell r="CG250">
            <v>3500</v>
          </cell>
          <cell r="CH250">
            <v>2800</v>
          </cell>
          <cell r="CI250">
            <v>0</v>
          </cell>
          <cell r="CJ250">
            <v>17095.400000000001</v>
          </cell>
          <cell r="CK250">
            <v>15709.1</v>
          </cell>
          <cell r="CL250">
            <v>15200</v>
          </cell>
        </row>
        <row r="251">
          <cell r="A251" t="str">
            <v>5104010107.103</v>
          </cell>
          <cell r="B251" t="str">
            <v>ค่าซ่อมแซมครุภัณฑ์ยานพาหนะและขนส่ง</v>
          </cell>
          <cell r="C251">
            <v>0</v>
          </cell>
          <cell r="D251">
            <v>155843.60999999999</v>
          </cell>
          <cell r="E251">
            <v>125811.81</v>
          </cell>
          <cell r="F251">
            <v>390412.65</v>
          </cell>
          <cell r="G251">
            <v>43391.31</v>
          </cell>
          <cell r="H251">
            <v>119730</v>
          </cell>
          <cell r="I251">
            <v>85519.5</v>
          </cell>
          <cell r="J251">
            <v>415846.92</v>
          </cell>
          <cell r="K251">
            <v>179835</v>
          </cell>
          <cell r="L251">
            <v>194641</v>
          </cell>
          <cell r="M251">
            <v>347469.93</v>
          </cell>
          <cell r="N251">
            <v>42760</v>
          </cell>
          <cell r="O251">
            <v>662562.65</v>
          </cell>
          <cell r="P251">
            <v>223020.55</v>
          </cell>
          <cell r="Q251">
            <v>159119.79999999999</v>
          </cell>
          <cell r="R251">
            <v>175206.37</v>
          </cell>
          <cell r="S251">
            <v>426825.72</v>
          </cell>
          <cell r="T251">
            <v>309356.27</v>
          </cell>
          <cell r="U251">
            <v>174631.02</v>
          </cell>
          <cell r="V251">
            <v>83807.7</v>
          </cell>
          <cell r="W251">
            <v>781547.97</v>
          </cell>
          <cell r="X251">
            <v>56795.1</v>
          </cell>
          <cell r="Y251">
            <v>21873.47</v>
          </cell>
          <cell r="Z251">
            <v>149103.82</v>
          </cell>
          <cell r="AA251">
            <v>121051.02</v>
          </cell>
          <cell r="AB251">
            <v>184754.2</v>
          </cell>
          <cell r="AC251">
            <v>169164.47</v>
          </cell>
          <cell r="AD251">
            <v>432601.3</v>
          </cell>
          <cell r="AE251">
            <v>133368.14000000001</v>
          </cell>
          <cell r="AF251">
            <v>136137.9</v>
          </cell>
          <cell r="AG251">
            <v>353659.72</v>
          </cell>
          <cell r="AH251">
            <v>306161.59999999998</v>
          </cell>
          <cell r="AI251">
            <v>102334.97</v>
          </cell>
          <cell r="AJ251">
            <v>153009.04999999999</v>
          </cell>
          <cell r="AK251">
            <v>783449.59999999998</v>
          </cell>
          <cell r="AL251">
            <v>369924.5</v>
          </cell>
          <cell r="AM251">
            <v>214724.6</v>
          </cell>
          <cell r="AN251">
            <v>177479.66</v>
          </cell>
          <cell r="AO251">
            <v>164066.85999999999</v>
          </cell>
          <cell r="AP251">
            <v>501656.03</v>
          </cell>
          <cell r="AQ251">
            <v>190622.88</v>
          </cell>
          <cell r="AR251">
            <v>292241.08</v>
          </cell>
          <cell r="AS251">
            <v>204158.9</v>
          </cell>
          <cell r="AT251">
            <v>891178.4</v>
          </cell>
          <cell r="AU251">
            <v>229485</v>
          </cell>
          <cell r="AV251">
            <v>184568.39</v>
          </cell>
          <cell r="AW251">
            <v>98464.94</v>
          </cell>
          <cell r="AX251">
            <v>329863.57</v>
          </cell>
          <cell r="AY251">
            <v>146479.35</v>
          </cell>
          <cell r="AZ251">
            <v>134858.74</v>
          </cell>
          <cell r="BA251">
            <v>565900.67000000004</v>
          </cell>
          <cell r="BB251">
            <v>268681.05</v>
          </cell>
          <cell r="BC251">
            <v>343533.5</v>
          </cell>
          <cell r="BD251">
            <v>331709.25</v>
          </cell>
          <cell r="BE251">
            <v>45044.72</v>
          </cell>
          <cell r="BF251">
            <v>164452.14000000001</v>
          </cell>
          <cell r="BG251">
            <v>297923.74</v>
          </cell>
          <cell r="BH251">
            <v>26148.080000000002</v>
          </cell>
          <cell r="BI251">
            <v>0</v>
          </cell>
          <cell r="BJ251">
            <v>180975.78</v>
          </cell>
          <cell r="BK251">
            <v>21422.97</v>
          </cell>
          <cell r="BL251">
            <v>503058.77</v>
          </cell>
          <cell r="BM251">
            <v>188532.17</v>
          </cell>
          <cell r="BN251">
            <v>76842</v>
          </cell>
          <cell r="BO251">
            <v>278605.24</v>
          </cell>
          <cell r="BP251">
            <v>357433.81</v>
          </cell>
          <cell r="BQ251">
            <v>0</v>
          </cell>
          <cell r="BR251">
            <v>1272806.99</v>
          </cell>
          <cell r="BS251">
            <v>129746.43</v>
          </cell>
          <cell r="BT251">
            <v>173534.1</v>
          </cell>
          <cell r="BU251">
            <v>490082.42</v>
          </cell>
          <cell r="BV251">
            <v>1860</v>
          </cell>
          <cell r="BW251">
            <v>168657.34</v>
          </cell>
          <cell r="BX251">
            <v>316259.71999999997</v>
          </cell>
          <cell r="BY251">
            <v>107716.71</v>
          </cell>
          <cell r="BZ251">
            <v>144943.07999999999</v>
          </cell>
          <cell r="CA251">
            <v>108069.95</v>
          </cell>
          <cell r="CB251">
            <v>305030.62</v>
          </cell>
          <cell r="CC251">
            <v>113377.68</v>
          </cell>
          <cell r="CD251">
            <v>182051.18</v>
          </cell>
          <cell r="CE251">
            <v>0</v>
          </cell>
          <cell r="CF251">
            <v>132195.1</v>
          </cell>
          <cell r="CG251">
            <v>212029</v>
          </cell>
          <cell r="CH251">
            <v>6146.2</v>
          </cell>
          <cell r="CI251">
            <v>7030</v>
          </cell>
          <cell r="CJ251">
            <v>490749.53</v>
          </cell>
          <cell r="CK251">
            <v>59031.34</v>
          </cell>
          <cell r="CL251">
            <v>41230.42</v>
          </cell>
        </row>
        <row r="252">
          <cell r="A252" t="str">
            <v>5104010107.104</v>
          </cell>
          <cell r="B252" t="str">
            <v>ค่าซ่อมแซมครุภัณฑ์ไฟฟ้าและวิทยุ</v>
          </cell>
          <cell r="C252">
            <v>0</v>
          </cell>
          <cell r="D252">
            <v>11550</v>
          </cell>
          <cell r="E252">
            <v>0</v>
          </cell>
          <cell r="F252">
            <v>0</v>
          </cell>
          <cell r="G252">
            <v>1605</v>
          </cell>
          <cell r="H252">
            <v>0</v>
          </cell>
          <cell r="I252">
            <v>0</v>
          </cell>
          <cell r="J252">
            <v>160150</v>
          </cell>
          <cell r="K252">
            <v>85061.46</v>
          </cell>
          <cell r="L252">
            <v>702743.86</v>
          </cell>
          <cell r="M252">
            <v>0</v>
          </cell>
          <cell r="N252">
            <v>0</v>
          </cell>
          <cell r="O252">
            <v>1560</v>
          </cell>
          <cell r="P252">
            <v>242380</v>
          </cell>
          <cell r="Q252">
            <v>0</v>
          </cell>
          <cell r="R252">
            <v>55322</v>
          </cell>
          <cell r="S252">
            <v>171270</v>
          </cell>
          <cell r="T252">
            <v>268962.55</v>
          </cell>
          <cell r="U252">
            <v>101200.5</v>
          </cell>
          <cell r="V252">
            <v>0</v>
          </cell>
          <cell r="W252">
            <v>70490</v>
          </cell>
          <cell r="X252">
            <v>12175</v>
          </cell>
          <cell r="Y252">
            <v>0</v>
          </cell>
          <cell r="Z252">
            <v>0</v>
          </cell>
          <cell r="AA252">
            <v>4250</v>
          </cell>
          <cell r="AB252">
            <v>0</v>
          </cell>
          <cell r="AC252">
            <v>0</v>
          </cell>
          <cell r="AD252">
            <v>22878.5</v>
          </cell>
          <cell r="AE252">
            <v>4350</v>
          </cell>
          <cell r="AF252">
            <v>223515</v>
          </cell>
          <cell r="AG252">
            <v>5000</v>
          </cell>
          <cell r="AH252">
            <v>1900</v>
          </cell>
          <cell r="AI252">
            <v>94820</v>
          </cell>
          <cell r="AJ252">
            <v>0</v>
          </cell>
          <cell r="AK252">
            <v>0</v>
          </cell>
          <cell r="AL252">
            <v>0</v>
          </cell>
          <cell r="AM252">
            <v>49500</v>
          </cell>
          <cell r="AN252">
            <v>0</v>
          </cell>
          <cell r="AO252">
            <v>0</v>
          </cell>
          <cell r="AP252">
            <v>29853</v>
          </cell>
          <cell r="AQ252">
            <v>0</v>
          </cell>
          <cell r="AR252">
            <v>0</v>
          </cell>
          <cell r="AS252">
            <v>0</v>
          </cell>
          <cell r="AT252">
            <v>91600</v>
          </cell>
          <cell r="AU252">
            <v>0</v>
          </cell>
          <cell r="AV252">
            <v>0</v>
          </cell>
          <cell r="AW252">
            <v>0</v>
          </cell>
          <cell r="AX252">
            <v>101008</v>
          </cell>
          <cell r="AY252">
            <v>0</v>
          </cell>
          <cell r="AZ252">
            <v>0</v>
          </cell>
          <cell r="BA252">
            <v>0</v>
          </cell>
          <cell r="BB252">
            <v>45400.1</v>
          </cell>
          <cell r="BC252">
            <v>0</v>
          </cell>
          <cell r="BD252">
            <v>63130</v>
          </cell>
          <cell r="BE252">
            <v>9277.9699999999993</v>
          </cell>
          <cell r="BF252">
            <v>2550</v>
          </cell>
          <cell r="BG252">
            <v>6403.06</v>
          </cell>
          <cell r="BH252">
            <v>650</v>
          </cell>
          <cell r="BI252">
            <v>0</v>
          </cell>
          <cell r="BJ252">
            <v>69550</v>
          </cell>
          <cell r="BK252">
            <v>0</v>
          </cell>
          <cell r="BL252">
            <v>50000</v>
          </cell>
          <cell r="BM252">
            <v>0</v>
          </cell>
          <cell r="BN252">
            <v>82450</v>
          </cell>
          <cell r="BO252">
            <v>600</v>
          </cell>
          <cell r="BP252">
            <v>187331</v>
          </cell>
          <cell r="BQ252">
            <v>0</v>
          </cell>
          <cell r="BR252">
            <v>1926569.3</v>
          </cell>
          <cell r="BS252">
            <v>4653.4799999999996</v>
          </cell>
          <cell r="BT252">
            <v>1950</v>
          </cell>
          <cell r="BU252">
            <v>1310</v>
          </cell>
          <cell r="BV252">
            <v>0</v>
          </cell>
          <cell r="BW252">
            <v>5250</v>
          </cell>
          <cell r="BX252">
            <v>60641</v>
          </cell>
          <cell r="BY252">
            <v>4104.3500000000004</v>
          </cell>
          <cell r="BZ252">
            <v>28940</v>
          </cell>
          <cell r="CA252">
            <v>500</v>
          </cell>
          <cell r="CB252">
            <v>500</v>
          </cell>
          <cell r="CC252">
            <v>79300</v>
          </cell>
          <cell r="CD252">
            <v>16975.5</v>
          </cell>
          <cell r="CE252">
            <v>0</v>
          </cell>
          <cell r="CF252">
            <v>2840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48150</v>
          </cell>
        </row>
        <row r="253">
          <cell r="A253" t="str">
            <v>5104010107.105</v>
          </cell>
          <cell r="B253" t="str">
            <v>ค่าซ่อมแซมครุภัณฑ์โฆษณาและเผยแพร่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69867</v>
          </cell>
          <cell r="L253">
            <v>1040</v>
          </cell>
          <cell r="M253">
            <v>0</v>
          </cell>
          <cell r="N253">
            <v>0</v>
          </cell>
          <cell r="O253">
            <v>7200</v>
          </cell>
          <cell r="P253">
            <v>1400</v>
          </cell>
          <cell r="Q253">
            <v>0</v>
          </cell>
          <cell r="R253">
            <v>1900</v>
          </cell>
          <cell r="S253">
            <v>0</v>
          </cell>
          <cell r="T253">
            <v>0</v>
          </cell>
          <cell r="U253">
            <v>500</v>
          </cell>
          <cell r="V253">
            <v>0</v>
          </cell>
          <cell r="W253">
            <v>17065</v>
          </cell>
          <cell r="X253">
            <v>1500</v>
          </cell>
          <cell r="Y253">
            <v>0</v>
          </cell>
          <cell r="Z253">
            <v>2500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73400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2150</v>
          </cell>
          <cell r="AU253">
            <v>0</v>
          </cell>
          <cell r="AV253">
            <v>0</v>
          </cell>
          <cell r="AW253">
            <v>0</v>
          </cell>
          <cell r="AX253">
            <v>7500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9550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7800</v>
          </cell>
          <cell r="BO253">
            <v>0</v>
          </cell>
          <cell r="BP253">
            <v>1350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1600</v>
          </cell>
          <cell r="BV253">
            <v>0</v>
          </cell>
          <cell r="BW253">
            <v>0</v>
          </cell>
          <cell r="BX253">
            <v>46200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</row>
        <row r="254">
          <cell r="A254" t="str">
            <v>5104010107.106</v>
          </cell>
          <cell r="B254" t="str">
            <v>ค่าซ่อมแซมครุภัณฑ์วิทยาศาสตร์และการแพทย์</v>
          </cell>
          <cell r="C254">
            <v>948633.21</v>
          </cell>
          <cell r="D254">
            <v>76987</v>
          </cell>
          <cell r="E254">
            <v>92354.95</v>
          </cell>
          <cell r="F254">
            <v>0</v>
          </cell>
          <cell r="G254">
            <v>42130</v>
          </cell>
          <cell r="H254">
            <v>0</v>
          </cell>
          <cell r="I254">
            <v>638737.78</v>
          </cell>
          <cell r="J254">
            <v>879623.36</v>
          </cell>
          <cell r="K254">
            <v>42560</v>
          </cell>
          <cell r="L254">
            <v>81095.8</v>
          </cell>
          <cell r="M254">
            <v>353378.12</v>
          </cell>
          <cell r="N254">
            <v>73575</v>
          </cell>
          <cell r="O254">
            <v>1585406.29</v>
          </cell>
          <cell r="P254">
            <v>223081.69</v>
          </cell>
          <cell r="Q254">
            <v>12420</v>
          </cell>
          <cell r="R254">
            <v>359455.32</v>
          </cell>
          <cell r="S254">
            <v>67546.100000000006</v>
          </cell>
          <cell r="T254">
            <v>45000</v>
          </cell>
          <cell r="U254">
            <v>134632.5</v>
          </cell>
          <cell r="V254">
            <v>37920.800000000003</v>
          </cell>
          <cell r="W254">
            <v>2230590.83</v>
          </cell>
          <cell r="X254">
            <v>28786</v>
          </cell>
          <cell r="Y254">
            <v>38028</v>
          </cell>
          <cell r="Z254">
            <v>35152.5</v>
          </cell>
          <cell r="AA254">
            <v>50200</v>
          </cell>
          <cell r="AB254">
            <v>134820</v>
          </cell>
          <cell r="AC254">
            <v>19500</v>
          </cell>
          <cell r="AD254">
            <v>710884.86</v>
          </cell>
          <cell r="AE254">
            <v>106863.7</v>
          </cell>
          <cell r="AF254">
            <v>78659.3</v>
          </cell>
          <cell r="AG254">
            <v>122950</v>
          </cell>
          <cell r="AH254">
            <v>231704</v>
          </cell>
          <cell r="AI254">
            <v>154498</v>
          </cell>
          <cell r="AJ254">
            <v>98870.7</v>
          </cell>
          <cell r="AK254">
            <v>5721318.3899999997</v>
          </cell>
          <cell r="AL254">
            <v>81573.5</v>
          </cell>
          <cell r="AM254">
            <v>87508</v>
          </cell>
          <cell r="AN254">
            <v>332483.65000000002</v>
          </cell>
          <cell r="AO254">
            <v>114824.5</v>
          </cell>
          <cell r="AP254">
            <v>182859.81</v>
          </cell>
          <cell r="AQ254">
            <v>99159.99</v>
          </cell>
          <cell r="AR254">
            <v>64630</v>
          </cell>
          <cell r="AS254">
            <v>57630</v>
          </cell>
          <cell r="AT254">
            <v>312255</v>
          </cell>
          <cell r="AU254">
            <v>255283.63</v>
          </cell>
          <cell r="AV254">
            <v>62027.61</v>
          </cell>
          <cell r="AW254">
            <v>34450.699999999997</v>
          </cell>
          <cell r="AX254">
            <v>106927.3</v>
          </cell>
          <cell r="AY254">
            <v>126624.23</v>
          </cell>
          <cell r="AZ254">
            <v>96335</v>
          </cell>
          <cell r="BA254">
            <v>950004.4</v>
          </cell>
          <cell r="BB254">
            <v>237817.16</v>
          </cell>
          <cell r="BC254">
            <v>2199273.83</v>
          </cell>
          <cell r="BD254">
            <v>383430.6</v>
          </cell>
          <cell r="BE254">
            <v>19196.900000000001</v>
          </cell>
          <cell r="BF254">
            <v>11330</v>
          </cell>
          <cell r="BG254">
            <v>2088055.06</v>
          </cell>
          <cell r="BH254">
            <v>99382</v>
          </cell>
          <cell r="BI254">
            <v>18800</v>
          </cell>
          <cell r="BJ254">
            <v>98700</v>
          </cell>
          <cell r="BK254">
            <v>7200</v>
          </cell>
          <cell r="BL254">
            <v>2270760.29</v>
          </cell>
          <cell r="BM254">
            <v>83155</v>
          </cell>
          <cell r="BN254">
            <v>88984.4</v>
          </cell>
          <cell r="BO254">
            <v>217539.83</v>
          </cell>
          <cell r="BP254">
            <v>347590</v>
          </cell>
          <cell r="BQ254">
            <v>14383</v>
          </cell>
          <cell r="BR254">
            <v>13578755.949999999</v>
          </cell>
          <cell r="BS254">
            <v>85980</v>
          </cell>
          <cell r="BT254">
            <v>69986</v>
          </cell>
          <cell r="BU254">
            <v>144090.6</v>
          </cell>
          <cell r="BV254">
            <v>0</v>
          </cell>
          <cell r="BW254">
            <v>0</v>
          </cell>
          <cell r="BX254">
            <v>319331.65999999997</v>
          </cell>
          <cell r="BY254">
            <v>48879</v>
          </cell>
          <cell r="BZ254">
            <v>199415</v>
          </cell>
          <cell r="CA254">
            <v>142700</v>
          </cell>
          <cell r="CB254">
            <v>114300</v>
          </cell>
          <cell r="CC254">
            <v>87430</v>
          </cell>
          <cell r="CD254">
            <v>145225</v>
          </cell>
          <cell r="CE254">
            <v>628803</v>
          </cell>
          <cell r="CF254">
            <v>174652.85</v>
          </cell>
          <cell r="CG254">
            <v>16591</v>
          </cell>
          <cell r="CH254">
            <v>44000</v>
          </cell>
          <cell r="CI254">
            <v>65060</v>
          </cell>
          <cell r="CJ254">
            <v>352130</v>
          </cell>
          <cell r="CK254">
            <v>27800</v>
          </cell>
          <cell r="CL254">
            <v>0</v>
          </cell>
        </row>
        <row r="255">
          <cell r="A255" t="str">
            <v>5104010107.107</v>
          </cell>
          <cell r="B255" t="str">
            <v>ค่าซ่อมแซมครุภัณฑ์คอมพิวเตอร์</v>
          </cell>
          <cell r="C255">
            <v>0</v>
          </cell>
          <cell r="D255">
            <v>5400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2490</v>
          </cell>
          <cell r="J255">
            <v>8770</v>
          </cell>
          <cell r="K255">
            <v>0</v>
          </cell>
          <cell r="L255">
            <v>53440</v>
          </cell>
          <cell r="M255">
            <v>2500</v>
          </cell>
          <cell r="N255">
            <v>2320</v>
          </cell>
          <cell r="O255">
            <v>17240</v>
          </cell>
          <cell r="P255">
            <v>21000</v>
          </cell>
          <cell r="Q255">
            <v>14500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4700</v>
          </cell>
          <cell r="W255">
            <v>24200</v>
          </cell>
          <cell r="X255">
            <v>5500</v>
          </cell>
          <cell r="Y255">
            <v>5350</v>
          </cell>
          <cell r="Z255">
            <v>0</v>
          </cell>
          <cell r="AA255">
            <v>200</v>
          </cell>
          <cell r="AB255">
            <v>6600</v>
          </cell>
          <cell r="AC255">
            <v>6770</v>
          </cell>
          <cell r="AD255">
            <v>34568</v>
          </cell>
          <cell r="AE255">
            <v>8550</v>
          </cell>
          <cell r="AF255">
            <v>4500</v>
          </cell>
          <cell r="AG255">
            <v>18500</v>
          </cell>
          <cell r="AH255">
            <v>4000</v>
          </cell>
          <cell r="AI255">
            <v>4700</v>
          </cell>
          <cell r="AJ255">
            <v>1500</v>
          </cell>
          <cell r="AK255">
            <v>596789</v>
          </cell>
          <cell r="AL255">
            <v>17040</v>
          </cell>
          <cell r="AM255">
            <v>0</v>
          </cell>
          <cell r="AN255">
            <v>5290</v>
          </cell>
          <cell r="AO255">
            <v>6650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1850</v>
          </cell>
          <cell r="AW255">
            <v>350</v>
          </cell>
          <cell r="AX255">
            <v>0</v>
          </cell>
          <cell r="AY255">
            <v>1500</v>
          </cell>
          <cell r="AZ255">
            <v>0</v>
          </cell>
          <cell r="BA255">
            <v>24000</v>
          </cell>
          <cell r="BB255">
            <v>20900</v>
          </cell>
          <cell r="BC255">
            <v>300</v>
          </cell>
          <cell r="BD255">
            <v>0</v>
          </cell>
          <cell r="BE255">
            <v>1400</v>
          </cell>
          <cell r="BF255">
            <v>0</v>
          </cell>
          <cell r="BG255">
            <v>77496.89</v>
          </cell>
          <cell r="BH255">
            <v>400</v>
          </cell>
          <cell r="BI255">
            <v>6152.5</v>
          </cell>
          <cell r="BJ255">
            <v>0</v>
          </cell>
          <cell r="BK255">
            <v>0</v>
          </cell>
          <cell r="BL255">
            <v>419637</v>
          </cell>
          <cell r="BM255">
            <v>2000</v>
          </cell>
          <cell r="BN255">
            <v>7900</v>
          </cell>
          <cell r="BO255">
            <v>5580</v>
          </cell>
          <cell r="BP255">
            <v>0</v>
          </cell>
          <cell r="BQ255">
            <v>0</v>
          </cell>
          <cell r="BR255">
            <v>214930</v>
          </cell>
          <cell r="BS255">
            <v>16400</v>
          </cell>
          <cell r="BT255">
            <v>3650</v>
          </cell>
          <cell r="BU255">
            <v>0</v>
          </cell>
          <cell r="BV255">
            <v>2500</v>
          </cell>
          <cell r="BW255">
            <v>0</v>
          </cell>
          <cell r="BX255">
            <v>0</v>
          </cell>
          <cell r="BY255">
            <v>2100</v>
          </cell>
          <cell r="BZ255">
            <v>13000</v>
          </cell>
          <cell r="CA255">
            <v>0</v>
          </cell>
          <cell r="CB255">
            <v>0</v>
          </cell>
          <cell r="CC255">
            <v>3260</v>
          </cell>
          <cell r="CD255">
            <v>0</v>
          </cell>
          <cell r="CE255">
            <v>4480</v>
          </cell>
          <cell r="CF255">
            <v>0</v>
          </cell>
          <cell r="CG255">
            <v>0</v>
          </cell>
          <cell r="CH255">
            <v>1350</v>
          </cell>
          <cell r="CI255">
            <v>4400</v>
          </cell>
          <cell r="CJ255">
            <v>4300</v>
          </cell>
          <cell r="CK255">
            <v>0</v>
          </cell>
          <cell r="CL255">
            <v>4790</v>
          </cell>
        </row>
        <row r="256">
          <cell r="A256" t="str">
            <v>5104010107.108</v>
          </cell>
          <cell r="B256" t="str">
            <v>ค่าซ่อมแซมครุภัณฑ์อื่น</v>
          </cell>
          <cell r="C256">
            <v>15670</v>
          </cell>
          <cell r="D256">
            <v>2996</v>
          </cell>
          <cell r="E256">
            <v>68500</v>
          </cell>
          <cell r="F256">
            <v>40003.75</v>
          </cell>
          <cell r="G256">
            <v>35081.01</v>
          </cell>
          <cell r="H256">
            <v>0</v>
          </cell>
          <cell r="I256">
            <v>54280</v>
          </cell>
          <cell r="J256">
            <v>58760.4</v>
          </cell>
          <cell r="K256">
            <v>134240</v>
          </cell>
          <cell r="L256">
            <v>168122.45</v>
          </cell>
          <cell r="M256">
            <v>75004</v>
          </cell>
          <cell r="N256">
            <v>0</v>
          </cell>
          <cell r="O256">
            <v>24948</v>
          </cell>
          <cell r="P256">
            <v>45685.65</v>
          </cell>
          <cell r="Q256">
            <v>109404.05</v>
          </cell>
          <cell r="R256">
            <v>231694.99</v>
          </cell>
          <cell r="S256">
            <v>134701.01</v>
          </cell>
          <cell r="T256">
            <v>0</v>
          </cell>
          <cell r="U256">
            <v>9250</v>
          </cell>
          <cell r="V256">
            <v>6070</v>
          </cell>
          <cell r="W256">
            <v>606674.29</v>
          </cell>
          <cell r="X256">
            <v>0</v>
          </cell>
          <cell r="Y256">
            <v>74637</v>
          </cell>
          <cell r="Z256">
            <v>29680</v>
          </cell>
          <cell r="AA256">
            <v>23196.400000000001</v>
          </cell>
          <cell r="AB256">
            <v>30000</v>
          </cell>
          <cell r="AC256">
            <v>8445</v>
          </cell>
          <cell r="AD256">
            <v>327533.23</v>
          </cell>
          <cell r="AE256">
            <v>48070.49</v>
          </cell>
          <cell r="AF256">
            <v>2290</v>
          </cell>
          <cell r="AG256">
            <v>240794.3</v>
          </cell>
          <cell r="AH256">
            <v>34680</v>
          </cell>
          <cell r="AI256">
            <v>24475</v>
          </cell>
          <cell r="AJ256">
            <v>3800</v>
          </cell>
          <cell r="AK256">
            <v>493196.52</v>
          </cell>
          <cell r="AL256">
            <v>57016</v>
          </cell>
          <cell r="AM256">
            <v>10320</v>
          </cell>
          <cell r="AN256">
            <v>24563.99</v>
          </cell>
          <cell r="AO256">
            <v>54652.15</v>
          </cell>
          <cell r="AP256">
            <v>26065.74</v>
          </cell>
          <cell r="AQ256">
            <v>26935</v>
          </cell>
          <cell r="AR256">
            <v>0</v>
          </cell>
          <cell r="AS256">
            <v>85446.99</v>
          </cell>
          <cell r="AT256">
            <v>125359.01</v>
          </cell>
          <cell r="AU256">
            <v>159981.9</v>
          </cell>
          <cell r="AV256">
            <v>60894.8</v>
          </cell>
          <cell r="AW256">
            <v>38227.769999999997</v>
          </cell>
          <cell r="AX256">
            <v>22750</v>
          </cell>
          <cell r="AY256">
            <v>114091</v>
          </cell>
          <cell r="AZ256">
            <v>24100</v>
          </cell>
          <cell r="BA256">
            <v>0</v>
          </cell>
          <cell r="BB256">
            <v>64552.72</v>
          </cell>
          <cell r="BC256">
            <v>247816.5</v>
          </cell>
          <cell r="BD256">
            <v>169631.2</v>
          </cell>
          <cell r="BE256">
            <v>13700</v>
          </cell>
          <cell r="BF256">
            <v>41000</v>
          </cell>
          <cell r="BG256">
            <v>81675</v>
          </cell>
          <cell r="BH256">
            <v>0</v>
          </cell>
          <cell r="BI256">
            <v>0</v>
          </cell>
          <cell r="BJ256">
            <v>0</v>
          </cell>
          <cell r="BK256">
            <v>56970</v>
          </cell>
          <cell r="BL256">
            <v>332473.86</v>
          </cell>
          <cell r="BM256">
            <v>77887.899999999994</v>
          </cell>
          <cell r="BN256">
            <v>183222.8</v>
          </cell>
          <cell r="BO256">
            <v>14464.26</v>
          </cell>
          <cell r="BP256">
            <v>324810</v>
          </cell>
          <cell r="BQ256">
            <v>0</v>
          </cell>
          <cell r="BR256">
            <v>0</v>
          </cell>
          <cell r="BS256">
            <v>0</v>
          </cell>
          <cell r="BT256">
            <v>11502</v>
          </cell>
          <cell r="BU256">
            <v>111483.7</v>
          </cell>
          <cell r="BV256">
            <v>0</v>
          </cell>
          <cell r="BW256">
            <v>16460</v>
          </cell>
          <cell r="BX256">
            <v>6950</v>
          </cell>
          <cell r="BY256">
            <v>18939</v>
          </cell>
          <cell r="BZ256">
            <v>44546.3</v>
          </cell>
          <cell r="CA256">
            <v>13375</v>
          </cell>
          <cell r="CB256">
            <v>501413.6</v>
          </cell>
          <cell r="CC256">
            <v>0</v>
          </cell>
          <cell r="CD256">
            <v>71569.2</v>
          </cell>
          <cell r="CE256">
            <v>420</v>
          </cell>
          <cell r="CF256">
            <v>61485</v>
          </cell>
          <cell r="CG256">
            <v>3200</v>
          </cell>
          <cell r="CH256">
            <v>10272.299999999999</v>
          </cell>
          <cell r="CI256">
            <v>56339.1</v>
          </cell>
          <cell r="CJ256">
            <v>72643</v>
          </cell>
          <cell r="CK256">
            <v>115879.29</v>
          </cell>
          <cell r="CL256">
            <v>0</v>
          </cell>
        </row>
        <row r="257">
          <cell r="A257" t="str">
            <v>5104010107.109</v>
          </cell>
          <cell r="B257" t="str">
            <v>ค่าจ้างเหมาบำรุงรักษาดูแลลิฟท์</v>
          </cell>
          <cell r="C257">
            <v>1120310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51360</v>
          </cell>
          <cell r="N257">
            <v>0</v>
          </cell>
          <cell r="O257">
            <v>12840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162640.07999999999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212000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32100</v>
          </cell>
          <cell r="AY257">
            <v>0</v>
          </cell>
          <cell r="AZ257">
            <v>0</v>
          </cell>
          <cell r="BA257">
            <v>170593.75</v>
          </cell>
          <cell r="BB257">
            <v>0</v>
          </cell>
          <cell r="BC257">
            <v>110027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288000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2516762.83</v>
          </cell>
          <cell r="BS257">
            <v>0</v>
          </cell>
          <cell r="BT257">
            <v>0</v>
          </cell>
          <cell r="BU257">
            <v>38520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12840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123531.5</v>
          </cell>
          <cell r="CK257">
            <v>0</v>
          </cell>
          <cell r="CL257">
            <v>0</v>
          </cell>
        </row>
        <row r="258">
          <cell r="A258" t="str">
            <v>5104010107.110</v>
          </cell>
          <cell r="B258" t="str">
            <v>ค่าจ้างเหมาบำรุงรักษาสวนหย่อม</v>
          </cell>
          <cell r="C258">
            <v>0</v>
          </cell>
          <cell r="D258">
            <v>0</v>
          </cell>
          <cell r="E258">
            <v>14000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15000</v>
          </cell>
          <cell r="M258">
            <v>0</v>
          </cell>
          <cell r="N258">
            <v>0</v>
          </cell>
          <cell r="O258">
            <v>0</v>
          </cell>
          <cell r="P258">
            <v>109000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166974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3000</v>
          </cell>
          <cell r="AQ258">
            <v>0</v>
          </cell>
          <cell r="AR258">
            <v>0</v>
          </cell>
          <cell r="AS258">
            <v>0</v>
          </cell>
          <cell r="AT258">
            <v>66400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84000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8400</v>
          </cell>
          <cell r="BN258">
            <v>0</v>
          </cell>
          <cell r="BO258">
            <v>6000</v>
          </cell>
          <cell r="BP258">
            <v>6000</v>
          </cell>
          <cell r="BQ258">
            <v>0</v>
          </cell>
          <cell r="BR258">
            <v>1742700</v>
          </cell>
          <cell r="BS258">
            <v>0</v>
          </cell>
          <cell r="BT258">
            <v>500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4800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13000</v>
          </cell>
          <cell r="CL258">
            <v>0</v>
          </cell>
        </row>
        <row r="259">
          <cell r="A259" t="str">
            <v>5104010107.111</v>
          </cell>
          <cell r="B259" t="str">
            <v>ค่าจ้างเหมาบำรุงรักษาครุภัณฑ์วิทยาศาสตร์และการแพทย์</v>
          </cell>
          <cell r="C259">
            <v>726670.75</v>
          </cell>
          <cell r="D259">
            <v>57780</v>
          </cell>
          <cell r="E259">
            <v>10000</v>
          </cell>
          <cell r="F259">
            <v>67297.850000000006</v>
          </cell>
          <cell r="G259">
            <v>68900</v>
          </cell>
          <cell r="H259">
            <v>0</v>
          </cell>
          <cell r="I259">
            <v>37605</v>
          </cell>
          <cell r="J259">
            <v>203037.5</v>
          </cell>
          <cell r="K259">
            <v>0</v>
          </cell>
          <cell r="L259">
            <v>159705</v>
          </cell>
          <cell r="M259">
            <v>123460</v>
          </cell>
          <cell r="N259">
            <v>800</v>
          </cell>
          <cell r="O259">
            <v>105200</v>
          </cell>
          <cell r="P259">
            <v>48850</v>
          </cell>
          <cell r="Q259">
            <v>43890</v>
          </cell>
          <cell r="R259">
            <v>0</v>
          </cell>
          <cell r="S259">
            <v>10588.9</v>
          </cell>
          <cell r="T259">
            <v>80780</v>
          </cell>
          <cell r="U259">
            <v>56000</v>
          </cell>
          <cell r="V259">
            <v>23550</v>
          </cell>
          <cell r="W259">
            <v>33700</v>
          </cell>
          <cell r="X259">
            <v>18750</v>
          </cell>
          <cell r="Y259">
            <v>56500</v>
          </cell>
          <cell r="Z259">
            <v>35400</v>
          </cell>
          <cell r="AA259">
            <v>7000</v>
          </cell>
          <cell r="AB259">
            <v>4000</v>
          </cell>
          <cell r="AC259">
            <v>0</v>
          </cell>
          <cell r="AD259">
            <v>0</v>
          </cell>
          <cell r="AE259">
            <v>15800</v>
          </cell>
          <cell r="AF259">
            <v>9000</v>
          </cell>
          <cell r="AG259">
            <v>0</v>
          </cell>
          <cell r="AH259">
            <v>55779</v>
          </cell>
          <cell r="AI259">
            <v>43060</v>
          </cell>
          <cell r="AJ259">
            <v>14900</v>
          </cell>
          <cell r="AK259">
            <v>992750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9800</v>
          </cell>
          <cell r="AQ259">
            <v>0</v>
          </cell>
          <cell r="AR259">
            <v>0</v>
          </cell>
          <cell r="AS259">
            <v>5350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4000</v>
          </cell>
          <cell r="AY259">
            <v>3600</v>
          </cell>
          <cell r="AZ259">
            <v>0</v>
          </cell>
          <cell r="BA259">
            <v>0</v>
          </cell>
          <cell r="BB259">
            <v>13700</v>
          </cell>
          <cell r="BC259">
            <v>788590</v>
          </cell>
          <cell r="BD259">
            <v>0</v>
          </cell>
          <cell r="BE259">
            <v>84903</v>
          </cell>
          <cell r="BF259">
            <v>0</v>
          </cell>
          <cell r="BG259">
            <v>1260876.31</v>
          </cell>
          <cell r="BH259">
            <v>13267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11951</v>
          </cell>
          <cell r="BN259">
            <v>15400</v>
          </cell>
          <cell r="BO259">
            <v>0</v>
          </cell>
          <cell r="BP259">
            <v>627000</v>
          </cell>
          <cell r="BQ259">
            <v>0</v>
          </cell>
          <cell r="BR259">
            <v>3162995.35</v>
          </cell>
          <cell r="BS259">
            <v>11000</v>
          </cell>
          <cell r="BT259">
            <v>0</v>
          </cell>
          <cell r="BU259">
            <v>0</v>
          </cell>
          <cell r="BV259">
            <v>600</v>
          </cell>
          <cell r="BW259">
            <v>0</v>
          </cell>
          <cell r="BX259">
            <v>123075</v>
          </cell>
          <cell r="BY259">
            <v>1284</v>
          </cell>
          <cell r="BZ259">
            <v>19800</v>
          </cell>
          <cell r="CA259">
            <v>0</v>
          </cell>
          <cell r="CB259">
            <v>0</v>
          </cell>
          <cell r="CC259">
            <v>105490</v>
          </cell>
          <cell r="CD259">
            <v>10100</v>
          </cell>
          <cell r="CE259">
            <v>0</v>
          </cell>
          <cell r="CF259">
            <v>14350</v>
          </cell>
          <cell r="CG259">
            <v>64950</v>
          </cell>
          <cell r="CH259">
            <v>0</v>
          </cell>
          <cell r="CI259">
            <v>69330</v>
          </cell>
          <cell r="CJ259">
            <v>0</v>
          </cell>
          <cell r="CK259">
            <v>0</v>
          </cell>
          <cell r="CL259">
            <v>38350</v>
          </cell>
        </row>
        <row r="260">
          <cell r="A260" t="str">
            <v>5104010107.112</v>
          </cell>
          <cell r="B260" t="str">
            <v>ค่าจ้างเหมาบำรุงรักษาเครื่องปรับอากาศ</v>
          </cell>
          <cell r="C260">
            <v>360450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107200</v>
          </cell>
          <cell r="K260">
            <v>51945.05</v>
          </cell>
          <cell r="L260">
            <v>66400</v>
          </cell>
          <cell r="M260">
            <v>0</v>
          </cell>
          <cell r="N260">
            <v>1300</v>
          </cell>
          <cell r="O260">
            <v>6600</v>
          </cell>
          <cell r="P260">
            <v>38600</v>
          </cell>
          <cell r="Q260">
            <v>0</v>
          </cell>
          <cell r="R260">
            <v>0</v>
          </cell>
          <cell r="S260">
            <v>203300</v>
          </cell>
          <cell r="T260">
            <v>48358</v>
          </cell>
          <cell r="U260">
            <v>2500</v>
          </cell>
          <cell r="V260">
            <v>0</v>
          </cell>
          <cell r="W260">
            <v>0</v>
          </cell>
          <cell r="X260">
            <v>44030.5</v>
          </cell>
          <cell r="Y260">
            <v>126600</v>
          </cell>
          <cell r="Z260">
            <v>6000</v>
          </cell>
          <cell r="AA260">
            <v>0</v>
          </cell>
          <cell r="AB260">
            <v>12400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549800</v>
          </cell>
          <cell r="AL260">
            <v>127900</v>
          </cell>
          <cell r="AM260">
            <v>0</v>
          </cell>
          <cell r="AN260">
            <v>0</v>
          </cell>
          <cell r="AO260">
            <v>165050</v>
          </cell>
          <cell r="AP260">
            <v>237600</v>
          </cell>
          <cell r="AQ260">
            <v>4050</v>
          </cell>
          <cell r="AR260">
            <v>0</v>
          </cell>
          <cell r="AS260">
            <v>13250</v>
          </cell>
          <cell r="AT260">
            <v>0</v>
          </cell>
          <cell r="AU260">
            <v>166930</v>
          </cell>
          <cell r="AV260">
            <v>0</v>
          </cell>
          <cell r="AW260">
            <v>43800</v>
          </cell>
          <cell r="AX260">
            <v>0</v>
          </cell>
          <cell r="AY260">
            <v>0</v>
          </cell>
          <cell r="AZ260">
            <v>0</v>
          </cell>
          <cell r="BA260">
            <v>99048</v>
          </cell>
          <cell r="BB260">
            <v>0</v>
          </cell>
          <cell r="BC260">
            <v>420157.11</v>
          </cell>
          <cell r="BD260">
            <v>0</v>
          </cell>
          <cell r="BE260">
            <v>10513</v>
          </cell>
          <cell r="BF260">
            <v>0</v>
          </cell>
          <cell r="BG260">
            <v>0</v>
          </cell>
          <cell r="BH260">
            <v>5202.9799999999996</v>
          </cell>
          <cell r="BI260">
            <v>0</v>
          </cell>
          <cell r="BJ260">
            <v>5200</v>
          </cell>
          <cell r="BK260">
            <v>0</v>
          </cell>
          <cell r="BL260">
            <v>0</v>
          </cell>
          <cell r="BM260">
            <v>0</v>
          </cell>
          <cell r="BN260">
            <v>14500</v>
          </cell>
          <cell r="BO260">
            <v>0</v>
          </cell>
          <cell r="BP260">
            <v>0</v>
          </cell>
          <cell r="BQ260">
            <v>0</v>
          </cell>
          <cell r="BR260">
            <v>2715464</v>
          </cell>
          <cell r="BS260">
            <v>90552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269852</v>
          </cell>
          <cell r="BY260">
            <v>0</v>
          </cell>
          <cell r="BZ260">
            <v>36000</v>
          </cell>
          <cell r="CA260">
            <v>62450</v>
          </cell>
          <cell r="CB260">
            <v>94860</v>
          </cell>
          <cell r="CC260">
            <v>0</v>
          </cell>
          <cell r="CD260">
            <v>192410</v>
          </cell>
          <cell r="CE260">
            <v>18700</v>
          </cell>
          <cell r="CF260">
            <v>94240.25</v>
          </cell>
          <cell r="CG260">
            <v>39642.480000000003</v>
          </cell>
          <cell r="CH260">
            <v>59390</v>
          </cell>
          <cell r="CI260">
            <v>32590</v>
          </cell>
          <cell r="CJ260">
            <v>0</v>
          </cell>
          <cell r="CK260">
            <v>6800</v>
          </cell>
          <cell r="CL260">
            <v>20400</v>
          </cell>
        </row>
        <row r="261">
          <cell r="A261" t="str">
            <v>5104010107.113</v>
          </cell>
          <cell r="B261" t="str">
            <v>ค่าจ้างเหมาซ่อมแซมบ้านพัก</v>
          </cell>
          <cell r="C261">
            <v>0</v>
          </cell>
          <cell r="D261">
            <v>0</v>
          </cell>
          <cell r="E261">
            <v>123500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500</v>
          </cell>
          <cell r="L261">
            <v>94800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35000</v>
          </cell>
          <cell r="R261">
            <v>0</v>
          </cell>
          <cell r="S261">
            <v>31200</v>
          </cell>
          <cell r="T261">
            <v>19616</v>
          </cell>
          <cell r="U261">
            <v>0</v>
          </cell>
          <cell r="V261">
            <v>14175</v>
          </cell>
          <cell r="W261">
            <v>0</v>
          </cell>
          <cell r="X261">
            <v>0</v>
          </cell>
          <cell r="Y261">
            <v>0</v>
          </cell>
          <cell r="Z261">
            <v>303560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56500</v>
          </cell>
          <cell r="AM261">
            <v>74000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44000</v>
          </cell>
          <cell r="AT261">
            <v>822871</v>
          </cell>
          <cell r="AU261">
            <v>0</v>
          </cell>
          <cell r="AV261">
            <v>0</v>
          </cell>
          <cell r="AW261">
            <v>6000</v>
          </cell>
          <cell r="AX261">
            <v>0</v>
          </cell>
          <cell r="AY261">
            <v>0</v>
          </cell>
          <cell r="AZ261">
            <v>0</v>
          </cell>
          <cell r="BA261">
            <v>109800</v>
          </cell>
          <cell r="BB261">
            <v>0</v>
          </cell>
          <cell r="BC261">
            <v>0</v>
          </cell>
          <cell r="BD261">
            <v>27000</v>
          </cell>
          <cell r="BE261">
            <v>1885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17890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49485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31200</v>
          </cell>
          <cell r="BY261">
            <v>0</v>
          </cell>
          <cell r="BZ261">
            <v>0</v>
          </cell>
          <cell r="CA261">
            <v>47200</v>
          </cell>
          <cell r="CB261">
            <v>0</v>
          </cell>
          <cell r="CC261">
            <v>0</v>
          </cell>
          <cell r="CD261">
            <v>106445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23500</v>
          </cell>
          <cell r="CJ261">
            <v>0</v>
          </cell>
          <cell r="CK261">
            <v>0</v>
          </cell>
          <cell r="CL261">
            <v>0</v>
          </cell>
        </row>
        <row r="262">
          <cell r="A262" t="str">
            <v>5104010110.101</v>
          </cell>
          <cell r="B262" t="str">
            <v>ค่าเชื้อเพลิง</v>
          </cell>
          <cell r="C262">
            <v>2584282.19</v>
          </cell>
          <cell r="D262">
            <v>570720.77</v>
          </cell>
          <cell r="E262">
            <v>561968</v>
          </cell>
          <cell r="F262">
            <v>569541.91</v>
          </cell>
          <cell r="G262">
            <v>331676.59999999998</v>
          </cell>
          <cell r="H262">
            <v>442658.42</v>
          </cell>
          <cell r="I262">
            <v>454087</v>
          </cell>
          <cell r="J262">
            <v>762193.32</v>
          </cell>
          <cell r="K262">
            <v>483812</v>
          </cell>
          <cell r="L262">
            <v>449234.59</v>
          </cell>
          <cell r="M262">
            <v>1096330.77</v>
          </cell>
          <cell r="N262">
            <v>194517</v>
          </cell>
          <cell r="O262">
            <v>1520827.88</v>
          </cell>
          <cell r="P262">
            <v>790256</v>
          </cell>
          <cell r="Q262">
            <v>1216259</v>
          </cell>
          <cell r="R262">
            <v>1163472.8</v>
          </cell>
          <cell r="S262">
            <v>881375.91</v>
          </cell>
          <cell r="T262">
            <v>766984</v>
          </cell>
          <cell r="U262">
            <v>650079.03</v>
          </cell>
          <cell r="V262">
            <v>406194.8</v>
          </cell>
          <cell r="W262">
            <v>5429112.7999999998</v>
          </cell>
          <cell r="X262">
            <v>285742.59999999998</v>
          </cell>
          <cell r="Y262">
            <v>894818</v>
          </cell>
          <cell r="Z262">
            <v>993558</v>
          </cell>
          <cell r="AA262">
            <v>411561</v>
          </cell>
          <cell r="AB262">
            <v>441862.40000000002</v>
          </cell>
          <cell r="AC262">
            <v>529949.19999999995</v>
          </cell>
          <cell r="AD262">
            <v>963128.1</v>
          </cell>
          <cell r="AE262">
            <v>584826</v>
          </cell>
          <cell r="AF262">
            <v>392798.1</v>
          </cell>
          <cell r="AG262">
            <v>499824.5</v>
          </cell>
          <cell r="AH262">
            <v>610823.43999999994</v>
          </cell>
          <cell r="AI262">
            <v>492560.5</v>
          </cell>
          <cell r="AJ262">
            <v>412253.72</v>
          </cell>
          <cell r="AK262">
            <v>5810528.1399999997</v>
          </cell>
          <cell r="AL262">
            <v>806040.2</v>
          </cell>
          <cell r="AM262">
            <v>507002</v>
          </cell>
          <cell r="AN262">
            <v>1244822.76</v>
          </cell>
          <cell r="AO262">
            <v>799794.5</v>
          </cell>
          <cell r="AP262">
            <v>871390</v>
          </cell>
          <cell r="AQ262">
            <v>360804</v>
          </cell>
          <cell r="AR262">
            <v>1489031.89</v>
          </cell>
          <cell r="AS262">
            <v>742195.29</v>
          </cell>
          <cell r="AT262">
            <v>2274188</v>
          </cell>
          <cell r="AU262">
            <v>917968.59</v>
          </cell>
          <cell r="AV262">
            <v>821188</v>
          </cell>
          <cell r="AW262">
            <v>428509.27</v>
          </cell>
          <cell r="AX262">
            <v>708256</v>
          </cell>
          <cell r="AY262">
            <v>0</v>
          </cell>
          <cell r="AZ262">
            <v>607441.06000000006</v>
          </cell>
          <cell r="BA262">
            <v>1780142.35</v>
          </cell>
          <cell r="BB262">
            <v>945106.6</v>
          </cell>
          <cell r="BC262">
            <v>1152351.42</v>
          </cell>
          <cell r="BD262">
            <v>785951</v>
          </cell>
          <cell r="BE262">
            <v>273966.7</v>
          </cell>
          <cell r="BF262">
            <v>496182.31</v>
          </cell>
          <cell r="BG262">
            <v>0</v>
          </cell>
          <cell r="BH262">
            <v>0</v>
          </cell>
          <cell r="BI262">
            <v>194382</v>
          </cell>
          <cell r="BJ262">
            <v>430037</v>
          </cell>
          <cell r="BK262">
            <v>340446.7</v>
          </cell>
          <cell r="BL262">
            <v>2001701.05</v>
          </cell>
          <cell r="BM262">
            <v>615582.6</v>
          </cell>
          <cell r="BN262">
            <v>673817</v>
          </cell>
          <cell r="BO262">
            <v>1227344.6200000001</v>
          </cell>
          <cell r="BP262">
            <v>732816.7</v>
          </cell>
          <cell r="BQ262">
            <v>330972.96000000002</v>
          </cell>
          <cell r="BR262">
            <v>6356742.6799999997</v>
          </cell>
          <cell r="BS262">
            <v>397921</v>
          </cell>
          <cell r="BT262">
            <v>487588</v>
          </cell>
          <cell r="BU262">
            <v>801822.63</v>
          </cell>
          <cell r="BV262">
            <v>329847</v>
          </cell>
          <cell r="BW262">
            <v>506322.9</v>
          </cell>
          <cell r="BX262">
            <v>876062.5</v>
          </cell>
          <cell r="BY262">
            <v>482597.2</v>
          </cell>
          <cell r="BZ262">
            <v>530230.84</v>
          </cell>
          <cell r="CA262">
            <v>526897.5</v>
          </cell>
          <cell r="CB262">
            <v>948225</v>
          </cell>
          <cell r="CC262">
            <v>981198</v>
          </cell>
          <cell r="CD262">
            <v>1110325.3999999999</v>
          </cell>
          <cell r="CE262">
            <v>870540.02</v>
          </cell>
          <cell r="CF262">
            <v>142133.5</v>
          </cell>
          <cell r="CG262">
            <v>361815.33</v>
          </cell>
          <cell r="CH262">
            <v>673047</v>
          </cell>
          <cell r="CI262">
            <v>292359.78000000003</v>
          </cell>
          <cell r="CJ262">
            <v>1341883.99</v>
          </cell>
          <cell r="CK262">
            <v>236475.7</v>
          </cell>
          <cell r="CL262">
            <v>224632.5</v>
          </cell>
        </row>
        <row r="263">
          <cell r="A263" t="str">
            <v>5104010112.101</v>
          </cell>
          <cell r="B263" t="str">
            <v>ค่าจ้างเหมาทำความสะอาด</v>
          </cell>
          <cell r="C263">
            <v>0</v>
          </cell>
          <cell r="D263">
            <v>0</v>
          </cell>
          <cell r="E263">
            <v>462000</v>
          </cell>
          <cell r="F263">
            <v>0</v>
          </cell>
          <cell r="G263">
            <v>178800</v>
          </cell>
          <cell r="H263">
            <v>0</v>
          </cell>
          <cell r="I263">
            <v>0</v>
          </cell>
          <cell r="J263">
            <v>0</v>
          </cell>
          <cell r="K263">
            <v>91800</v>
          </cell>
          <cell r="L263">
            <v>6000</v>
          </cell>
          <cell r="M263">
            <v>0</v>
          </cell>
          <cell r="N263">
            <v>0</v>
          </cell>
          <cell r="O263">
            <v>0</v>
          </cell>
          <cell r="P263">
            <v>5400</v>
          </cell>
          <cell r="Q263">
            <v>0</v>
          </cell>
          <cell r="R263">
            <v>1063400</v>
          </cell>
          <cell r="S263">
            <v>11100</v>
          </cell>
          <cell r="T263">
            <v>473615</v>
          </cell>
          <cell r="U263">
            <v>3300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99000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626400</v>
          </cell>
          <cell r="AU263">
            <v>0</v>
          </cell>
          <cell r="AV263">
            <v>288000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1930280</v>
          </cell>
          <cell r="BB263">
            <v>417742</v>
          </cell>
          <cell r="BC263">
            <v>5370072.2000000002</v>
          </cell>
          <cell r="BD263">
            <v>0</v>
          </cell>
          <cell r="BE263">
            <v>435000</v>
          </cell>
          <cell r="BF263">
            <v>1800</v>
          </cell>
          <cell r="BG263">
            <v>18400</v>
          </cell>
          <cell r="BH263">
            <v>0</v>
          </cell>
          <cell r="BI263">
            <v>0</v>
          </cell>
          <cell r="BJ263">
            <v>53400</v>
          </cell>
          <cell r="BK263">
            <v>0</v>
          </cell>
          <cell r="BL263">
            <v>0</v>
          </cell>
          <cell r="BM263">
            <v>898333.39</v>
          </cell>
          <cell r="BN263">
            <v>738785</v>
          </cell>
          <cell r="BO263">
            <v>312999</v>
          </cell>
          <cell r="BP263">
            <v>586129</v>
          </cell>
          <cell r="BQ263">
            <v>644944.69999999995</v>
          </cell>
          <cell r="BR263">
            <v>10599667</v>
          </cell>
          <cell r="BS263">
            <v>0</v>
          </cell>
          <cell r="BT263">
            <v>499900</v>
          </cell>
          <cell r="BU263">
            <v>0</v>
          </cell>
          <cell r="BV263">
            <v>5440</v>
          </cell>
          <cell r="BW263">
            <v>0</v>
          </cell>
          <cell r="BX263">
            <v>1243000</v>
          </cell>
          <cell r="BY263">
            <v>0</v>
          </cell>
          <cell r="BZ263">
            <v>0</v>
          </cell>
          <cell r="CA263">
            <v>178200</v>
          </cell>
          <cell r="CB263">
            <v>297600</v>
          </cell>
          <cell r="CC263">
            <v>16500</v>
          </cell>
          <cell r="CD263">
            <v>986149.68</v>
          </cell>
          <cell r="CE263">
            <v>0</v>
          </cell>
          <cell r="CF263">
            <v>4800</v>
          </cell>
          <cell r="CG263">
            <v>0</v>
          </cell>
          <cell r="CH263">
            <v>0</v>
          </cell>
          <cell r="CI263">
            <v>0</v>
          </cell>
          <cell r="CJ263">
            <v>1448833.26</v>
          </cell>
          <cell r="CK263">
            <v>12000</v>
          </cell>
          <cell r="CL263">
            <v>0</v>
          </cell>
        </row>
        <row r="264">
          <cell r="A264" t="str">
            <v>5104010112.103</v>
          </cell>
          <cell r="B264" t="str">
            <v>ค่าจ้างเหมาประกอบอาหารผู้ป่วย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35107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133755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31250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10000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24975</v>
          </cell>
          <cell r="AH264">
            <v>0</v>
          </cell>
          <cell r="AI264">
            <v>0</v>
          </cell>
          <cell r="AJ264">
            <v>564830</v>
          </cell>
          <cell r="AK264">
            <v>0</v>
          </cell>
          <cell r="AL264">
            <v>634410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57550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1021666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1539879.5</v>
          </cell>
          <cell r="BE264">
            <v>348920</v>
          </cell>
          <cell r="BF264">
            <v>14700</v>
          </cell>
          <cell r="BG264">
            <v>0</v>
          </cell>
          <cell r="BH264">
            <v>197955</v>
          </cell>
          <cell r="BI264">
            <v>0</v>
          </cell>
          <cell r="BJ264">
            <v>383937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1023165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8100</v>
          </cell>
          <cell r="CF264">
            <v>0</v>
          </cell>
          <cell r="CG264">
            <v>0</v>
          </cell>
          <cell r="CH264">
            <v>12300</v>
          </cell>
          <cell r="CI264">
            <v>0</v>
          </cell>
          <cell r="CJ264">
            <v>0</v>
          </cell>
          <cell r="CK264">
            <v>0</v>
          </cell>
          <cell r="CL264">
            <v>55012</v>
          </cell>
        </row>
        <row r="265">
          <cell r="A265" t="str">
            <v>5104010112.106</v>
          </cell>
          <cell r="B265" t="str">
            <v>ค่าจ้างเหมารถ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147900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9000</v>
          </cell>
          <cell r="AO265">
            <v>0</v>
          </cell>
          <cell r="AP265">
            <v>0</v>
          </cell>
          <cell r="AQ265">
            <v>3000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16000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27300</v>
          </cell>
          <cell r="BO265">
            <v>0</v>
          </cell>
          <cell r="BP265">
            <v>0</v>
          </cell>
          <cell r="BQ265">
            <v>0</v>
          </cell>
          <cell r="BR265">
            <v>38600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</row>
        <row r="266">
          <cell r="A266" t="str">
            <v>5104010112.108</v>
          </cell>
          <cell r="B266" t="str">
            <v>ค่าจ้างเหมาดูแลความปลอดภัย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2256000</v>
          </cell>
          <cell r="P266">
            <v>0</v>
          </cell>
          <cell r="Q266">
            <v>0</v>
          </cell>
          <cell r="R266">
            <v>612920</v>
          </cell>
          <cell r="S266">
            <v>1500</v>
          </cell>
          <cell r="T266">
            <v>206195</v>
          </cell>
          <cell r="U266">
            <v>303999.59999999998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402000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2318000.04</v>
          </cell>
          <cell r="AL266">
            <v>0</v>
          </cell>
          <cell r="AM266">
            <v>198000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90000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27900</v>
          </cell>
          <cell r="BK266">
            <v>0</v>
          </cell>
          <cell r="BL266">
            <v>0</v>
          </cell>
          <cell r="BM266">
            <v>632852</v>
          </cell>
          <cell r="BN266">
            <v>458678</v>
          </cell>
          <cell r="BO266">
            <v>1309397</v>
          </cell>
          <cell r="BP266">
            <v>378631</v>
          </cell>
          <cell r="BQ266">
            <v>0</v>
          </cell>
          <cell r="BR266">
            <v>11738604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100500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156229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</row>
        <row r="267">
          <cell r="A267" t="str">
            <v>5104010112.110</v>
          </cell>
          <cell r="B267" t="str">
            <v>ค่าจ้างเหมาซักรีด</v>
          </cell>
          <cell r="C267">
            <v>0</v>
          </cell>
          <cell r="D267">
            <v>24342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17250</v>
          </cell>
          <cell r="T267">
            <v>0</v>
          </cell>
          <cell r="U267">
            <v>0</v>
          </cell>
          <cell r="V267">
            <v>0</v>
          </cell>
          <cell r="W267">
            <v>2069565.53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421254</v>
          </cell>
          <cell r="AG267">
            <v>0</v>
          </cell>
          <cell r="AH267">
            <v>0</v>
          </cell>
          <cell r="AI267">
            <v>0</v>
          </cell>
          <cell r="AJ267">
            <v>274842</v>
          </cell>
          <cell r="AK267">
            <v>7536050.3899999997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4572124.5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2540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3814286.66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47400</v>
          </cell>
          <cell r="CE267">
            <v>32530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</row>
        <row r="268">
          <cell r="A268" t="str">
            <v>5104010112.111</v>
          </cell>
          <cell r="B268" t="str">
            <v>ค่าจ้างเหมากำจัดขยะติดเชื้อ</v>
          </cell>
          <cell r="C268">
            <v>1424588</v>
          </cell>
          <cell r="D268">
            <v>106524</v>
          </cell>
          <cell r="E268">
            <v>71472</v>
          </cell>
          <cell r="F268">
            <v>182312</v>
          </cell>
          <cell r="G268">
            <v>51980</v>
          </cell>
          <cell r="H268">
            <v>123240</v>
          </cell>
          <cell r="I268">
            <v>6000</v>
          </cell>
          <cell r="J268">
            <v>191257</v>
          </cell>
          <cell r="K268">
            <v>55528.800000000003</v>
          </cell>
          <cell r="L268">
            <v>94236</v>
          </cell>
          <cell r="M268">
            <v>446793</v>
          </cell>
          <cell r="N268">
            <v>0</v>
          </cell>
          <cell r="O268">
            <v>966237</v>
          </cell>
          <cell r="P268">
            <v>134304</v>
          </cell>
          <cell r="Q268">
            <v>0</v>
          </cell>
          <cell r="R268">
            <v>369924</v>
          </cell>
          <cell r="S268">
            <v>120768</v>
          </cell>
          <cell r="T268">
            <v>102384</v>
          </cell>
          <cell r="U268">
            <v>81282</v>
          </cell>
          <cell r="V268">
            <v>24324</v>
          </cell>
          <cell r="W268">
            <v>1689457</v>
          </cell>
          <cell r="X268">
            <v>67389.2</v>
          </cell>
          <cell r="Y268">
            <v>286065</v>
          </cell>
          <cell r="Z268">
            <v>145188</v>
          </cell>
          <cell r="AA268">
            <v>67836</v>
          </cell>
          <cell r="AB268">
            <v>56604</v>
          </cell>
          <cell r="AC268">
            <v>112812</v>
          </cell>
          <cell r="AD268">
            <v>301343</v>
          </cell>
          <cell r="AE268">
            <v>60122</v>
          </cell>
          <cell r="AF268">
            <v>103932</v>
          </cell>
          <cell r="AG268">
            <v>114180</v>
          </cell>
          <cell r="AH268">
            <v>293756</v>
          </cell>
          <cell r="AI268">
            <v>122892</v>
          </cell>
          <cell r="AJ268">
            <v>78309</v>
          </cell>
          <cell r="AK268">
            <v>3461571</v>
          </cell>
          <cell r="AL268">
            <v>100740</v>
          </cell>
          <cell r="AM268">
            <v>115128</v>
          </cell>
          <cell r="AN268">
            <v>334996</v>
          </cell>
          <cell r="AO268">
            <v>246300</v>
          </cell>
          <cell r="AP268">
            <v>145284</v>
          </cell>
          <cell r="AQ268">
            <v>30228</v>
          </cell>
          <cell r="AR268">
            <v>456424</v>
          </cell>
          <cell r="AS268">
            <v>119076</v>
          </cell>
          <cell r="AT268">
            <v>232845</v>
          </cell>
          <cell r="AU268">
            <v>205458</v>
          </cell>
          <cell r="AV268">
            <v>119316</v>
          </cell>
          <cell r="AW268">
            <v>74040</v>
          </cell>
          <cell r="AX268">
            <v>163608</v>
          </cell>
          <cell r="AY268">
            <v>58368</v>
          </cell>
          <cell r="AZ268">
            <v>77224.600000000006</v>
          </cell>
          <cell r="BA268">
            <v>928190.72</v>
          </cell>
          <cell r="BB268">
            <v>117646</v>
          </cell>
          <cell r="BC268">
            <v>1039217.25</v>
          </cell>
          <cell r="BD268">
            <v>340135.2</v>
          </cell>
          <cell r="BE268">
            <v>62868</v>
          </cell>
          <cell r="BF268">
            <v>54036</v>
          </cell>
          <cell r="BG268">
            <v>1349069</v>
          </cell>
          <cell r="BH268">
            <v>51144</v>
          </cell>
          <cell r="BI268">
            <v>0</v>
          </cell>
          <cell r="BJ268">
            <v>125730</v>
          </cell>
          <cell r="BK268">
            <v>310558</v>
          </cell>
          <cell r="BL268">
            <v>934398</v>
          </cell>
          <cell r="BM268">
            <v>184296</v>
          </cell>
          <cell r="BN268">
            <v>0</v>
          </cell>
          <cell r="BO268">
            <v>0</v>
          </cell>
          <cell r="BP268">
            <v>181160</v>
          </cell>
          <cell r="BQ268">
            <v>47772</v>
          </cell>
          <cell r="BR268">
            <v>4051481.5</v>
          </cell>
          <cell r="BS268">
            <v>81180</v>
          </cell>
          <cell r="BT268">
            <v>11000</v>
          </cell>
          <cell r="BU268">
            <v>648276</v>
          </cell>
          <cell r="BV268">
            <v>360</v>
          </cell>
          <cell r="BW268">
            <v>12584</v>
          </cell>
          <cell r="BX268">
            <v>583895</v>
          </cell>
          <cell r="BY268">
            <v>2400</v>
          </cell>
          <cell r="BZ268">
            <v>107344</v>
          </cell>
          <cell r="CA268">
            <v>129888</v>
          </cell>
          <cell r="CB268">
            <v>129955</v>
          </cell>
          <cell r="CC268">
            <v>521640</v>
          </cell>
          <cell r="CD268">
            <v>259264.5</v>
          </cell>
          <cell r="CE268">
            <v>75472</v>
          </cell>
          <cell r="CF268">
            <v>0</v>
          </cell>
          <cell r="CG268">
            <v>103519.8</v>
          </cell>
          <cell r="CH268">
            <v>100920</v>
          </cell>
          <cell r="CI268">
            <v>112811.5</v>
          </cell>
          <cell r="CJ268">
            <v>401492</v>
          </cell>
          <cell r="CK268">
            <v>72416</v>
          </cell>
          <cell r="CL268">
            <v>41504</v>
          </cell>
        </row>
        <row r="269">
          <cell r="A269" t="str">
            <v>5104010112.112</v>
          </cell>
          <cell r="B269" t="str">
            <v>ค่าจ้างเหมาบริการทางการแพทย์</v>
          </cell>
          <cell r="C269">
            <v>1213502.4099999999</v>
          </cell>
          <cell r="D269">
            <v>0</v>
          </cell>
          <cell r="E269">
            <v>28435.25</v>
          </cell>
          <cell r="F269">
            <v>0</v>
          </cell>
          <cell r="G269">
            <v>0</v>
          </cell>
          <cell r="H269">
            <v>6000</v>
          </cell>
          <cell r="I269">
            <v>0</v>
          </cell>
          <cell r="J269">
            <v>708908</v>
          </cell>
          <cell r="K269">
            <v>244195</v>
          </cell>
          <cell r="L269">
            <v>170184.7</v>
          </cell>
          <cell r="M269">
            <v>2361795</v>
          </cell>
          <cell r="N269">
            <v>0</v>
          </cell>
          <cell r="O269">
            <v>16377048</v>
          </cell>
          <cell r="P269">
            <v>0</v>
          </cell>
          <cell r="Q269">
            <v>0</v>
          </cell>
          <cell r="R269">
            <v>11850</v>
          </cell>
          <cell r="S269">
            <v>159266</v>
          </cell>
          <cell r="T269">
            <v>0</v>
          </cell>
          <cell r="U269">
            <v>0</v>
          </cell>
          <cell r="V269">
            <v>67557.8</v>
          </cell>
          <cell r="W269">
            <v>0</v>
          </cell>
          <cell r="X269">
            <v>0</v>
          </cell>
          <cell r="Y269">
            <v>0</v>
          </cell>
          <cell r="Z269">
            <v>84306.8</v>
          </cell>
          <cell r="AA269">
            <v>0</v>
          </cell>
          <cell r="AB269">
            <v>0</v>
          </cell>
          <cell r="AC269">
            <v>0</v>
          </cell>
          <cell r="AD269">
            <v>1844020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12710</v>
          </cell>
          <cell r="AJ269">
            <v>0</v>
          </cell>
          <cell r="AK269">
            <v>7593799.8200000003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60000</v>
          </cell>
          <cell r="AS269">
            <v>0</v>
          </cell>
          <cell r="AT269">
            <v>0</v>
          </cell>
          <cell r="AU269">
            <v>550000</v>
          </cell>
          <cell r="AV269">
            <v>0</v>
          </cell>
          <cell r="AW269">
            <v>52897.09</v>
          </cell>
          <cell r="AX269">
            <v>0</v>
          </cell>
          <cell r="AY269">
            <v>0</v>
          </cell>
          <cell r="AZ269">
            <v>0</v>
          </cell>
          <cell r="BA269">
            <v>31358671.890000001</v>
          </cell>
          <cell r="BB269">
            <v>0</v>
          </cell>
          <cell r="BC269">
            <v>1499366.2</v>
          </cell>
          <cell r="BD269">
            <v>0</v>
          </cell>
          <cell r="BE269">
            <v>37774.639999999999</v>
          </cell>
          <cell r="BF269">
            <v>106454</v>
          </cell>
          <cell r="BG269">
            <v>0</v>
          </cell>
          <cell r="BH269">
            <v>0</v>
          </cell>
          <cell r="BI269">
            <v>0</v>
          </cell>
          <cell r="BJ269">
            <v>69534</v>
          </cell>
          <cell r="BK269">
            <v>0</v>
          </cell>
          <cell r="BL269">
            <v>64200</v>
          </cell>
          <cell r="BM269">
            <v>700</v>
          </cell>
          <cell r="BN269">
            <v>0</v>
          </cell>
          <cell r="BO269">
            <v>1505510.32</v>
          </cell>
          <cell r="BP269">
            <v>0</v>
          </cell>
          <cell r="BQ269">
            <v>0</v>
          </cell>
          <cell r="BR269">
            <v>33167183.629999999</v>
          </cell>
          <cell r="BS269">
            <v>0</v>
          </cell>
          <cell r="BT269">
            <v>53400</v>
          </cell>
          <cell r="BU269">
            <v>21677566</v>
          </cell>
          <cell r="BV269">
            <v>0</v>
          </cell>
          <cell r="BW269">
            <v>0</v>
          </cell>
          <cell r="BX269">
            <v>12566598</v>
          </cell>
          <cell r="BY269">
            <v>0</v>
          </cell>
          <cell r="BZ269">
            <v>0</v>
          </cell>
          <cell r="CA269">
            <v>0</v>
          </cell>
          <cell r="CB269">
            <v>35000</v>
          </cell>
          <cell r="CC269">
            <v>15521394</v>
          </cell>
          <cell r="CD269">
            <v>292271</v>
          </cell>
          <cell r="CE269">
            <v>6890503</v>
          </cell>
          <cell r="CF269">
            <v>100500</v>
          </cell>
          <cell r="CG269">
            <v>0</v>
          </cell>
          <cell r="CH269">
            <v>1170</v>
          </cell>
          <cell r="CI269">
            <v>30987.599999999999</v>
          </cell>
          <cell r="CJ269">
            <v>11619760.890000001</v>
          </cell>
          <cell r="CK269">
            <v>27810</v>
          </cell>
          <cell r="CL269">
            <v>14200</v>
          </cell>
        </row>
        <row r="270">
          <cell r="A270" t="str">
            <v>5104010112.113</v>
          </cell>
          <cell r="B270" t="str">
            <v>ค่าจ้างเหมาบริการอื่น(สนับสนุน)</v>
          </cell>
          <cell r="C270">
            <v>33211876.600000001</v>
          </cell>
          <cell r="D270">
            <v>755196</v>
          </cell>
          <cell r="E270">
            <v>287631.65999999997</v>
          </cell>
          <cell r="F270">
            <v>333342</v>
          </cell>
          <cell r="G270">
            <v>217370</v>
          </cell>
          <cell r="H270">
            <v>1012501.76</v>
          </cell>
          <cell r="I270">
            <v>827364</v>
          </cell>
          <cell r="J270">
            <v>2940275.63</v>
          </cell>
          <cell r="K270">
            <v>709188.7</v>
          </cell>
          <cell r="L270">
            <v>578129.82999999996</v>
          </cell>
          <cell r="M270">
            <v>881442.5</v>
          </cell>
          <cell r="N270">
            <v>27356.34</v>
          </cell>
          <cell r="O270">
            <v>3000797.13</v>
          </cell>
          <cell r="P270">
            <v>1513911.6</v>
          </cell>
          <cell r="Q270">
            <v>499150.96</v>
          </cell>
          <cell r="R270">
            <v>2953881.5</v>
          </cell>
          <cell r="S270">
            <v>105233</v>
          </cell>
          <cell r="T270">
            <v>3475148.84</v>
          </cell>
          <cell r="U270">
            <v>138191</v>
          </cell>
          <cell r="V270">
            <v>293056</v>
          </cell>
          <cell r="W270">
            <v>13958912.859999999</v>
          </cell>
          <cell r="X270">
            <v>312100</v>
          </cell>
          <cell r="Y270">
            <v>2052853.45</v>
          </cell>
          <cell r="Z270">
            <v>1554957</v>
          </cell>
          <cell r="AA270">
            <v>180065</v>
          </cell>
          <cell r="AB270">
            <v>777492</v>
          </cell>
          <cell r="AC270">
            <v>679755.39</v>
          </cell>
          <cell r="AD270">
            <v>1431986</v>
          </cell>
          <cell r="AE270">
            <v>401696</v>
          </cell>
          <cell r="AF270">
            <v>1511047.01</v>
          </cell>
          <cell r="AG270">
            <v>285914.08</v>
          </cell>
          <cell r="AH270">
            <v>458157.93</v>
          </cell>
          <cell r="AI270">
            <v>70122.5</v>
          </cell>
          <cell r="AJ270">
            <v>676885.49</v>
          </cell>
          <cell r="AK270">
            <v>3476711.56</v>
          </cell>
          <cell r="AL270">
            <v>1096888</v>
          </cell>
          <cell r="AM270">
            <v>295491.84999999998</v>
          </cell>
          <cell r="AN270">
            <v>2169190.21</v>
          </cell>
          <cell r="AO270">
            <v>1041680.61</v>
          </cell>
          <cell r="AP270">
            <v>2206659.9300000002</v>
          </cell>
          <cell r="AQ270">
            <v>288250.01</v>
          </cell>
          <cell r="AR270">
            <v>40323103.310000002</v>
          </cell>
          <cell r="AS270">
            <v>358391.54</v>
          </cell>
          <cell r="AT270">
            <v>5282349.5</v>
          </cell>
          <cell r="AU270">
            <v>1361699.2</v>
          </cell>
          <cell r="AV270">
            <v>700878.54</v>
          </cell>
          <cell r="AW270">
            <v>124132.5</v>
          </cell>
          <cell r="AX270">
            <v>504355.9</v>
          </cell>
          <cell r="AY270">
            <v>1322082.32</v>
          </cell>
          <cell r="AZ270">
            <v>531431.02</v>
          </cell>
          <cell r="BA270">
            <v>1662388.34</v>
          </cell>
          <cell r="BB270">
            <v>930869.75</v>
          </cell>
          <cell r="BC270">
            <v>12646970.859999999</v>
          </cell>
          <cell r="BD270">
            <v>532954.72</v>
          </cell>
          <cell r="BE270">
            <v>268449.82</v>
          </cell>
          <cell r="BF270">
            <v>316485</v>
          </cell>
          <cell r="BG270">
            <v>17954007.120000001</v>
          </cell>
          <cell r="BH270">
            <v>1123763.8</v>
          </cell>
          <cell r="BI270">
            <v>385983.16</v>
          </cell>
          <cell r="BJ270">
            <v>144733.14000000001</v>
          </cell>
          <cell r="BK270">
            <v>202581</v>
          </cell>
          <cell r="BL270">
            <v>11706168.289999999</v>
          </cell>
          <cell r="BM270">
            <v>719506</v>
          </cell>
          <cell r="BN270">
            <v>412227.9</v>
          </cell>
          <cell r="BO270">
            <v>4899240.32</v>
          </cell>
          <cell r="BP270">
            <v>1531615.2</v>
          </cell>
          <cell r="BQ270">
            <v>0</v>
          </cell>
          <cell r="BR270">
            <v>7762711.9699999997</v>
          </cell>
          <cell r="BS270">
            <v>3060739.39</v>
          </cell>
          <cell r="BT270">
            <v>1174619.78</v>
          </cell>
          <cell r="BU270">
            <v>5647348.4000000004</v>
          </cell>
          <cell r="BV270">
            <v>1312109.6299999999</v>
          </cell>
          <cell r="BW270">
            <v>797845.5</v>
          </cell>
          <cell r="BX270">
            <v>29100</v>
          </cell>
          <cell r="BY270">
            <v>520873</v>
          </cell>
          <cell r="BZ270">
            <v>1262410.32</v>
          </cell>
          <cell r="CA270">
            <v>826818.68</v>
          </cell>
          <cell r="CB270">
            <v>961729.6</v>
          </cell>
          <cell r="CC270">
            <v>4095888.8</v>
          </cell>
          <cell r="CD270">
            <v>5256299.1399999997</v>
          </cell>
          <cell r="CE270">
            <v>3098627.01</v>
          </cell>
          <cell r="CF270">
            <v>834600.38</v>
          </cell>
          <cell r="CG270">
            <v>1657400.65</v>
          </cell>
          <cell r="CH270">
            <v>982451.82</v>
          </cell>
          <cell r="CI270">
            <v>751228.49</v>
          </cell>
          <cell r="CJ270">
            <v>12132803.060000001</v>
          </cell>
          <cell r="CK270">
            <v>972787.4</v>
          </cell>
          <cell r="CL270">
            <v>454290</v>
          </cell>
        </row>
        <row r="271">
          <cell r="A271" t="str">
            <v>5104010112.114</v>
          </cell>
          <cell r="B271" t="str">
            <v>ค่าจ้างตรวจทางห้องปฏิบัติการ (Lab)</v>
          </cell>
          <cell r="C271">
            <v>8754012.1199999992</v>
          </cell>
          <cell r="D271">
            <v>1187505</v>
          </cell>
          <cell r="E271">
            <v>89200</v>
          </cell>
          <cell r="F271">
            <v>534122</v>
          </cell>
          <cell r="G271">
            <v>277033</v>
          </cell>
          <cell r="H271">
            <v>487633.94</v>
          </cell>
          <cell r="I271">
            <v>1000353</v>
          </cell>
          <cell r="J271">
            <v>1296400</v>
          </cell>
          <cell r="K271">
            <v>392620</v>
          </cell>
          <cell r="L271">
            <v>590700</v>
          </cell>
          <cell r="M271">
            <v>2260455</v>
          </cell>
          <cell r="N271">
            <v>165677</v>
          </cell>
          <cell r="O271">
            <v>4232811.4000000004</v>
          </cell>
          <cell r="P271">
            <v>1233774</v>
          </cell>
          <cell r="Q271">
            <v>1206260</v>
          </cell>
          <cell r="R271">
            <v>1788495</v>
          </cell>
          <cell r="S271">
            <v>859071</v>
          </cell>
          <cell r="T271">
            <v>1615655</v>
          </cell>
          <cell r="U271">
            <v>676066</v>
          </cell>
          <cell r="V271">
            <v>437785</v>
          </cell>
          <cell r="W271">
            <v>22413762</v>
          </cell>
          <cell r="X271">
            <v>444245.5</v>
          </cell>
          <cell r="Y271">
            <v>338068.7</v>
          </cell>
          <cell r="Z271">
            <v>515027.3</v>
          </cell>
          <cell r="AA271">
            <v>256843.4</v>
          </cell>
          <cell r="AB271">
            <v>228453.9</v>
          </cell>
          <cell r="AC271">
            <v>87951.7</v>
          </cell>
          <cell r="AD271">
            <v>699083.2</v>
          </cell>
          <cell r="AE271">
            <v>356697.8</v>
          </cell>
          <cell r="AF271">
            <v>131374.9</v>
          </cell>
          <cell r="AG271">
            <v>84207.8</v>
          </cell>
          <cell r="AH271">
            <v>3810751</v>
          </cell>
          <cell r="AI271">
            <v>417054.55</v>
          </cell>
          <cell r="AJ271">
            <v>76464.5</v>
          </cell>
          <cell r="AK271">
            <v>30624347</v>
          </cell>
          <cell r="AL271">
            <v>807910</v>
          </cell>
          <cell r="AM271">
            <v>593880</v>
          </cell>
          <cell r="AN271">
            <v>1679146.5</v>
          </cell>
          <cell r="AO271">
            <v>2884784.45</v>
          </cell>
          <cell r="AP271">
            <v>1491235</v>
          </cell>
          <cell r="AQ271">
            <v>132191.5</v>
          </cell>
          <cell r="AR271">
            <v>5452430</v>
          </cell>
          <cell r="AS271">
            <v>1058650</v>
          </cell>
          <cell r="AT271">
            <v>1504679.5</v>
          </cell>
          <cell r="AU271">
            <v>949614.7</v>
          </cell>
          <cell r="AV271">
            <v>683689.4</v>
          </cell>
          <cell r="AW271">
            <v>546045</v>
          </cell>
          <cell r="AX271">
            <v>575015</v>
          </cell>
          <cell r="AY271">
            <v>773493</v>
          </cell>
          <cell r="AZ271">
            <v>1054091</v>
          </cell>
          <cell r="BA271">
            <v>4910218</v>
          </cell>
          <cell r="BB271">
            <v>597095</v>
          </cell>
          <cell r="BC271">
            <v>15094386.199999999</v>
          </cell>
          <cell r="BD271">
            <v>3788153.2</v>
          </cell>
          <cell r="BE271">
            <v>451913.4</v>
          </cell>
          <cell r="BF271">
            <v>75544.73</v>
          </cell>
          <cell r="BG271">
            <v>6594192.5</v>
          </cell>
          <cell r="BH271">
            <v>420287.35</v>
          </cell>
          <cell r="BI271">
            <v>121795</v>
          </cell>
          <cell r="BJ271">
            <v>697357.2</v>
          </cell>
          <cell r="BK271">
            <v>1510217.8</v>
          </cell>
          <cell r="BL271">
            <v>7304477.9500000002</v>
          </cell>
          <cell r="BM271">
            <v>1868517.75</v>
          </cell>
          <cell r="BN271">
            <v>1390736.55</v>
          </cell>
          <cell r="BO271">
            <v>3571845.5</v>
          </cell>
          <cell r="BP271">
            <v>1935200</v>
          </cell>
          <cell r="BQ271">
            <v>1405652.1</v>
          </cell>
          <cell r="BR271">
            <v>54869977</v>
          </cell>
          <cell r="BS271">
            <v>1673547.9</v>
          </cell>
          <cell r="BT271">
            <v>457022.5</v>
          </cell>
          <cell r="BU271">
            <v>1147203</v>
          </cell>
          <cell r="BV271">
            <v>125680</v>
          </cell>
          <cell r="BW271">
            <v>876860</v>
          </cell>
          <cell r="BX271">
            <v>933345</v>
          </cell>
          <cell r="BY271">
            <v>577738</v>
          </cell>
          <cell r="BZ271">
            <v>512916</v>
          </cell>
          <cell r="CA271">
            <v>897485</v>
          </cell>
          <cell r="CB271">
            <v>860692</v>
          </cell>
          <cell r="CC271">
            <v>2672725.7999999998</v>
          </cell>
          <cell r="CD271">
            <v>879571</v>
          </cell>
          <cell r="CE271">
            <v>1846087.5</v>
          </cell>
          <cell r="CF271">
            <v>824054.19</v>
          </cell>
          <cell r="CG271">
            <v>243906</v>
          </cell>
          <cell r="CH271">
            <v>376134</v>
          </cell>
          <cell r="CI271">
            <v>604336</v>
          </cell>
          <cell r="CJ271">
            <v>7966674.29</v>
          </cell>
          <cell r="CK271">
            <v>327120</v>
          </cell>
          <cell r="CL271">
            <v>197485</v>
          </cell>
        </row>
        <row r="272">
          <cell r="A272" t="str">
            <v>5104010112.115</v>
          </cell>
          <cell r="B272" t="str">
            <v>ค่าจ้างตรวจเอ็กซเรย์ (X-Ray)</v>
          </cell>
          <cell r="C272">
            <v>4273100</v>
          </cell>
          <cell r="D272">
            <v>0</v>
          </cell>
          <cell r="E272">
            <v>29550</v>
          </cell>
          <cell r="F272">
            <v>0</v>
          </cell>
          <cell r="G272">
            <v>0</v>
          </cell>
          <cell r="H272">
            <v>0</v>
          </cell>
          <cell r="I272">
            <v>4000</v>
          </cell>
          <cell r="J272">
            <v>804923</v>
          </cell>
          <cell r="K272">
            <v>0</v>
          </cell>
          <cell r="L272">
            <v>4000</v>
          </cell>
          <cell r="M272">
            <v>2060200</v>
          </cell>
          <cell r="N272">
            <v>0</v>
          </cell>
          <cell r="O272">
            <v>7757797</v>
          </cell>
          <cell r="P272">
            <v>728550</v>
          </cell>
          <cell r="Q272">
            <v>666630.84</v>
          </cell>
          <cell r="R272">
            <v>664200</v>
          </cell>
          <cell r="S272">
            <v>415375</v>
          </cell>
          <cell r="T272">
            <v>351055</v>
          </cell>
          <cell r="U272">
            <v>1414865</v>
          </cell>
          <cell r="V272">
            <v>161075</v>
          </cell>
          <cell r="W272">
            <v>18061687</v>
          </cell>
          <cell r="X272">
            <v>0</v>
          </cell>
          <cell r="Y272">
            <v>11000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62353334</v>
          </cell>
          <cell r="AL272">
            <v>0</v>
          </cell>
          <cell r="AM272">
            <v>0</v>
          </cell>
          <cell r="AN272">
            <v>1000</v>
          </cell>
          <cell r="AO272">
            <v>0</v>
          </cell>
          <cell r="AP272">
            <v>0</v>
          </cell>
          <cell r="AQ272">
            <v>0</v>
          </cell>
          <cell r="AR272">
            <v>55550</v>
          </cell>
          <cell r="AS272">
            <v>0</v>
          </cell>
          <cell r="AT272">
            <v>15683425</v>
          </cell>
          <cell r="AU272">
            <v>0</v>
          </cell>
          <cell r="AV272">
            <v>13770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1107340</v>
          </cell>
          <cell r="BB272">
            <v>0</v>
          </cell>
          <cell r="BC272">
            <v>9739800</v>
          </cell>
          <cell r="BD272">
            <v>0</v>
          </cell>
          <cell r="BE272">
            <v>57175</v>
          </cell>
          <cell r="BF272">
            <v>11300</v>
          </cell>
          <cell r="BG272">
            <v>6892575</v>
          </cell>
          <cell r="BH272">
            <v>0</v>
          </cell>
          <cell r="BI272">
            <v>0</v>
          </cell>
          <cell r="BJ272">
            <v>8550</v>
          </cell>
          <cell r="BK272">
            <v>0</v>
          </cell>
          <cell r="BL272">
            <v>10863213</v>
          </cell>
          <cell r="BM272">
            <v>687414</v>
          </cell>
          <cell r="BN272">
            <v>441369</v>
          </cell>
          <cell r="BO272">
            <v>1681025</v>
          </cell>
          <cell r="BP272">
            <v>401836</v>
          </cell>
          <cell r="BQ272">
            <v>331106</v>
          </cell>
          <cell r="BR272">
            <v>34480660</v>
          </cell>
          <cell r="BS272">
            <v>0</v>
          </cell>
          <cell r="BT272">
            <v>0</v>
          </cell>
          <cell r="BU272">
            <v>3940575</v>
          </cell>
          <cell r="BV272">
            <v>0</v>
          </cell>
          <cell r="BW272">
            <v>0</v>
          </cell>
          <cell r="BX272">
            <v>3655565</v>
          </cell>
          <cell r="BY272">
            <v>17000</v>
          </cell>
          <cell r="BZ272">
            <v>0</v>
          </cell>
          <cell r="CA272">
            <v>0</v>
          </cell>
          <cell r="CB272">
            <v>0</v>
          </cell>
          <cell r="CC272">
            <v>3826275</v>
          </cell>
          <cell r="CD272">
            <v>3000</v>
          </cell>
          <cell r="CE272">
            <v>0</v>
          </cell>
          <cell r="CF272">
            <v>0</v>
          </cell>
          <cell r="CG272">
            <v>0</v>
          </cell>
          <cell r="CH272">
            <v>10200</v>
          </cell>
          <cell r="CI272">
            <v>5400</v>
          </cell>
          <cell r="CJ272">
            <v>1550820</v>
          </cell>
          <cell r="CK272">
            <v>0</v>
          </cell>
          <cell r="CL272">
            <v>0</v>
          </cell>
        </row>
        <row r="273">
          <cell r="A273" t="str">
            <v>5104010114.101</v>
          </cell>
          <cell r="B273" t="str">
            <v>ค่าธรรมเนียมทางกฎหมาย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57927.73</v>
          </cell>
          <cell r="BA273">
            <v>0</v>
          </cell>
          <cell r="BB273">
            <v>0</v>
          </cell>
          <cell r="BC273">
            <v>3290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10.4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</row>
        <row r="274">
          <cell r="A274" t="str">
            <v>5104010115.101</v>
          </cell>
          <cell r="B274" t="str">
            <v>ค่าธรรมเนียมธนาคาร</v>
          </cell>
          <cell r="C274">
            <v>626</v>
          </cell>
          <cell r="D274">
            <v>30</v>
          </cell>
          <cell r="E274">
            <v>0</v>
          </cell>
          <cell r="F274">
            <v>0</v>
          </cell>
          <cell r="G274">
            <v>6</v>
          </cell>
          <cell r="H274">
            <v>1111</v>
          </cell>
          <cell r="I274">
            <v>25</v>
          </cell>
          <cell r="J274">
            <v>0</v>
          </cell>
          <cell r="K274">
            <v>0</v>
          </cell>
          <cell r="L274">
            <v>0</v>
          </cell>
          <cell r="M274">
            <v>78</v>
          </cell>
          <cell r="N274">
            <v>0</v>
          </cell>
          <cell r="O274">
            <v>202</v>
          </cell>
          <cell r="P274">
            <v>0</v>
          </cell>
          <cell r="Q274">
            <v>0</v>
          </cell>
          <cell r="R274">
            <v>12</v>
          </cell>
          <cell r="S274">
            <v>0</v>
          </cell>
          <cell r="T274">
            <v>0</v>
          </cell>
          <cell r="U274">
            <v>243.9</v>
          </cell>
          <cell r="V274">
            <v>0</v>
          </cell>
          <cell r="W274">
            <v>1598</v>
          </cell>
          <cell r="X274">
            <v>55</v>
          </cell>
          <cell r="Y274">
            <v>0</v>
          </cell>
          <cell r="Z274">
            <v>0</v>
          </cell>
          <cell r="AA274">
            <v>361.94</v>
          </cell>
          <cell r="AB274">
            <v>110</v>
          </cell>
          <cell r="AC274">
            <v>0</v>
          </cell>
          <cell r="AD274">
            <v>280</v>
          </cell>
          <cell r="AE274">
            <v>0</v>
          </cell>
          <cell r="AF274">
            <v>0</v>
          </cell>
          <cell r="AG274">
            <v>0</v>
          </cell>
          <cell r="AH274">
            <v>66</v>
          </cell>
          <cell r="AI274">
            <v>31</v>
          </cell>
          <cell r="AJ274">
            <v>0</v>
          </cell>
          <cell r="AK274">
            <v>2433</v>
          </cell>
          <cell r="AL274">
            <v>0</v>
          </cell>
          <cell r="AM274">
            <v>41.2</v>
          </cell>
          <cell r="AN274">
            <v>0</v>
          </cell>
          <cell r="AO274">
            <v>6</v>
          </cell>
          <cell r="AP274">
            <v>0</v>
          </cell>
          <cell r="AQ274">
            <v>0</v>
          </cell>
          <cell r="AR274">
            <v>278</v>
          </cell>
          <cell r="AS274">
            <v>0</v>
          </cell>
          <cell r="AT274">
            <v>804.61</v>
          </cell>
          <cell r="AU274">
            <v>486</v>
          </cell>
          <cell r="AV274">
            <v>0</v>
          </cell>
          <cell r="AW274">
            <v>0</v>
          </cell>
          <cell r="AX274">
            <v>6</v>
          </cell>
          <cell r="AY274">
            <v>30</v>
          </cell>
          <cell r="AZ274">
            <v>0</v>
          </cell>
          <cell r="BA274">
            <v>392</v>
          </cell>
          <cell r="BB274">
            <v>0</v>
          </cell>
          <cell r="BC274">
            <v>7553.3</v>
          </cell>
          <cell r="BD274">
            <v>0</v>
          </cell>
          <cell r="BE274">
            <v>0</v>
          </cell>
          <cell r="BF274">
            <v>0</v>
          </cell>
          <cell r="BG274">
            <v>21808.15</v>
          </cell>
          <cell r="BH274">
            <v>0</v>
          </cell>
          <cell r="BI274">
            <v>0</v>
          </cell>
          <cell r="BJ274">
            <v>30</v>
          </cell>
          <cell r="BK274">
            <v>0</v>
          </cell>
          <cell r="BL274">
            <v>679</v>
          </cell>
          <cell r="BM274">
            <v>10</v>
          </cell>
          <cell r="BN274">
            <v>114</v>
          </cell>
          <cell r="BO274">
            <v>90</v>
          </cell>
          <cell r="BP274">
            <v>132</v>
          </cell>
          <cell r="BQ274">
            <v>78</v>
          </cell>
          <cell r="BR274">
            <v>82091.31</v>
          </cell>
          <cell r="BS274">
            <v>24</v>
          </cell>
          <cell r="BT274">
            <v>0</v>
          </cell>
          <cell r="BU274">
            <v>136</v>
          </cell>
          <cell r="BV274">
            <v>0</v>
          </cell>
          <cell r="BW274">
            <v>0</v>
          </cell>
          <cell r="BX274">
            <v>2672</v>
          </cell>
          <cell r="BY274">
            <v>306</v>
          </cell>
          <cell r="BZ274">
            <v>6</v>
          </cell>
          <cell r="CA274">
            <v>0</v>
          </cell>
          <cell r="CB274">
            <v>85</v>
          </cell>
          <cell r="CC274">
            <v>0</v>
          </cell>
          <cell r="CD274">
            <v>0</v>
          </cell>
          <cell r="CE274">
            <v>48</v>
          </cell>
          <cell r="CF274">
            <v>145</v>
          </cell>
          <cell r="CG274">
            <v>0</v>
          </cell>
          <cell r="CH274">
            <v>0</v>
          </cell>
          <cell r="CI274">
            <v>0</v>
          </cell>
          <cell r="CJ274">
            <v>584</v>
          </cell>
          <cell r="CK274">
            <v>0</v>
          </cell>
          <cell r="CL274">
            <v>50</v>
          </cell>
        </row>
        <row r="275">
          <cell r="A275" t="str">
            <v>5104020101.101</v>
          </cell>
          <cell r="B275" t="str">
            <v>ค่าไฟฟ้า</v>
          </cell>
          <cell r="C275">
            <v>17838918.120000001</v>
          </cell>
          <cell r="D275">
            <v>2631732.58</v>
          </cell>
          <cell r="E275">
            <v>2156740.8199999998</v>
          </cell>
          <cell r="F275">
            <v>1184284.04</v>
          </cell>
          <cell r="G275">
            <v>892797.51</v>
          </cell>
          <cell r="H275">
            <v>1888850.76</v>
          </cell>
          <cell r="I275">
            <v>1396657.68</v>
          </cell>
          <cell r="J275">
            <v>2932156.37</v>
          </cell>
          <cell r="K275">
            <v>1298563.5900000001</v>
          </cell>
          <cell r="L275">
            <v>1604676.06</v>
          </cell>
          <cell r="M275">
            <v>4320096.9400000004</v>
          </cell>
          <cell r="N275">
            <v>239068.93</v>
          </cell>
          <cell r="O275">
            <v>9681458.5899999999</v>
          </cell>
          <cell r="P275">
            <v>2327825.88</v>
          </cell>
          <cell r="Q275">
            <v>2499311.46</v>
          </cell>
          <cell r="R275">
            <v>3902619.58</v>
          </cell>
          <cell r="S275">
            <v>1919777.79</v>
          </cell>
          <cell r="T275">
            <v>2265696.02</v>
          </cell>
          <cell r="U275">
            <v>2030588.1</v>
          </cell>
          <cell r="V275">
            <v>766985.12</v>
          </cell>
          <cell r="W275">
            <v>19321320.73</v>
          </cell>
          <cell r="X275">
            <v>1277009.06</v>
          </cell>
          <cell r="Y275">
            <v>2376341</v>
          </cell>
          <cell r="Z275">
            <v>1866321.74</v>
          </cell>
          <cell r="AA275">
            <v>731233.68</v>
          </cell>
          <cell r="AB275">
            <v>861492.86</v>
          </cell>
          <cell r="AC275">
            <v>1376829.85</v>
          </cell>
          <cell r="AD275">
            <v>4004196.84</v>
          </cell>
          <cell r="AE275">
            <v>1519565.93</v>
          </cell>
          <cell r="AF275">
            <v>1031222.93</v>
          </cell>
          <cell r="AG275">
            <v>1747468.13</v>
          </cell>
          <cell r="AH275">
            <v>2131536.2999999998</v>
          </cell>
          <cell r="AI275">
            <v>1152209.69</v>
          </cell>
          <cell r="AJ275">
            <v>769696.21</v>
          </cell>
          <cell r="AK275">
            <v>26040204.23</v>
          </cell>
          <cell r="AL275">
            <v>1698217.98</v>
          </cell>
          <cell r="AM275">
            <v>1596982.94</v>
          </cell>
          <cell r="AN275">
            <v>3591423.58</v>
          </cell>
          <cell r="AO275">
            <v>3334411.64</v>
          </cell>
          <cell r="AP275">
            <v>2206379.42</v>
          </cell>
          <cell r="AQ275">
            <v>530878.28</v>
          </cell>
          <cell r="AR275">
            <v>6461314.3499999996</v>
          </cell>
          <cell r="AS275">
            <v>1786779.23</v>
          </cell>
          <cell r="AT275">
            <v>3394536.24</v>
          </cell>
          <cell r="AU275">
            <v>3474726.46</v>
          </cell>
          <cell r="AV275">
            <v>1613693.03</v>
          </cell>
          <cell r="AW275">
            <v>1193026.55</v>
          </cell>
          <cell r="AX275">
            <v>1954618.97</v>
          </cell>
          <cell r="AY275">
            <v>1700634.79</v>
          </cell>
          <cell r="AZ275">
            <v>1460508.59</v>
          </cell>
          <cell r="BA275">
            <v>11405849.949999999</v>
          </cell>
          <cell r="BB275">
            <v>1998359.36</v>
          </cell>
          <cell r="BC275">
            <v>13928393.789999999</v>
          </cell>
          <cell r="BD275">
            <v>3616455.88</v>
          </cell>
          <cell r="BE275">
            <v>1572898.14</v>
          </cell>
          <cell r="BF275">
            <v>1547264.11</v>
          </cell>
          <cell r="BG275">
            <v>11312591.32</v>
          </cell>
          <cell r="BH275">
            <v>954391.47</v>
          </cell>
          <cell r="BI275">
            <v>480883.43</v>
          </cell>
          <cell r="BJ275">
            <v>1064414.6399999999</v>
          </cell>
          <cell r="BK275">
            <v>647907.88</v>
          </cell>
          <cell r="BL275">
            <v>12750114.810000001</v>
          </cell>
          <cell r="BM275">
            <v>3998079.52</v>
          </cell>
          <cell r="BN275">
            <v>2130399.4700000002</v>
          </cell>
          <cell r="BO275">
            <v>3502998.38</v>
          </cell>
          <cell r="BP275">
            <v>2365396.61</v>
          </cell>
          <cell r="BQ275">
            <v>2026428.55</v>
          </cell>
          <cell r="BR275">
            <v>39061321.640000001</v>
          </cell>
          <cell r="BS275">
            <v>2364214.86</v>
          </cell>
          <cell r="BT275">
            <v>2221924.9300000002</v>
          </cell>
          <cell r="BU275">
            <v>9100518.25</v>
          </cell>
          <cell r="BV275">
            <v>832365.23</v>
          </cell>
          <cell r="BW275">
            <v>2003444.3</v>
          </cell>
          <cell r="BX275">
            <v>5436541.9199999999</v>
          </cell>
          <cell r="BY275">
            <v>1565090.24</v>
          </cell>
          <cell r="BZ275">
            <v>1663068.05</v>
          </cell>
          <cell r="CA275">
            <v>2017221.85</v>
          </cell>
          <cell r="CB275">
            <v>2838039.24</v>
          </cell>
          <cell r="CC275">
            <v>4293536.5199999996</v>
          </cell>
          <cell r="CD275">
            <v>2935800.01</v>
          </cell>
          <cell r="CE275">
            <v>4514865.4000000004</v>
          </cell>
          <cell r="CF275">
            <v>1577266.64</v>
          </cell>
          <cell r="CG275">
            <v>1635786.3</v>
          </cell>
          <cell r="CH275">
            <v>1128586.08</v>
          </cell>
          <cell r="CI275">
            <v>1549988.7</v>
          </cell>
          <cell r="CJ275">
            <v>6073871.2300000004</v>
          </cell>
          <cell r="CK275">
            <v>642948.80000000005</v>
          </cell>
          <cell r="CL275">
            <v>631168.1</v>
          </cell>
        </row>
        <row r="276">
          <cell r="A276" t="str">
            <v>5104020103.101</v>
          </cell>
          <cell r="B276" t="str">
            <v>ค่าน้ำประปาและน้ำบาดาล</v>
          </cell>
          <cell r="C276">
            <v>662338.88</v>
          </cell>
          <cell r="D276">
            <v>5290.08</v>
          </cell>
          <cell r="E276">
            <v>8832.75</v>
          </cell>
          <cell r="F276">
            <v>6619.02</v>
          </cell>
          <cell r="G276">
            <v>0</v>
          </cell>
          <cell r="H276">
            <v>4894.18</v>
          </cell>
          <cell r="I276">
            <v>0</v>
          </cell>
          <cell r="J276">
            <v>804892.46</v>
          </cell>
          <cell r="K276">
            <v>708620.2</v>
          </cell>
          <cell r="L276">
            <v>0</v>
          </cell>
          <cell r="M276">
            <v>66583.539999999994</v>
          </cell>
          <cell r="N276">
            <v>0</v>
          </cell>
          <cell r="O276">
            <v>28510.47</v>
          </cell>
          <cell r="P276">
            <v>830728.02</v>
          </cell>
          <cell r="Q276">
            <v>6593.56</v>
          </cell>
          <cell r="R276">
            <v>884</v>
          </cell>
          <cell r="S276">
            <v>705680.64</v>
          </cell>
          <cell r="T276">
            <v>22836.21</v>
          </cell>
          <cell r="U276">
            <v>0</v>
          </cell>
          <cell r="V276">
            <v>0</v>
          </cell>
          <cell r="W276">
            <v>7020178.3499999996</v>
          </cell>
          <cell r="X276">
            <v>27645</v>
          </cell>
          <cell r="Y276">
            <v>20952.810000000001</v>
          </cell>
          <cell r="Z276">
            <v>8988</v>
          </cell>
          <cell r="AA276">
            <v>6420</v>
          </cell>
          <cell r="AB276">
            <v>3295.6</v>
          </cell>
          <cell r="AC276">
            <v>2572.9</v>
          </cell>
          <cell r="AD276">
            <v>604364.51</v>
          </cell>
          <cell r="AE276">
            <v>7085</v>
          </cell>
          <cell r="AF276">
            <v>0</v>
          </cell>
          <cell r="AG276">
            <v>0</v>
          </cell>
          <cell r="AH276">
            <v>601593.31999999995</v>
          </cell>
          <cell r="AI276">
            <v>0</v>
          </cell>
          <cell r="AJ276">
            <v>300</v>
          </cell>
          <cell r="AK276">
            <v>11450511.970000001</v>
          </cell>
          <cell r="AL276">
            <v>64791.37</v>
          </cell>
          <cell r="AM276">
            <v>2948</v>
          </cell>
          <cell r="AN276">
            <v>761856.75</v>
          </cell>
          <cell r="AO276">
            <v>705206.33</v>
          </cell>
          <cell r="AP276">
            <v>1369.6</v>
          </cell>
          <cell r="AQ276">
            <v>0</v>
          </cell>
          <cell r="AR276">
            <v>565216.18999999994</v>
          </cell>
          <cell r="AS276">
            <v>1355</v>
          </cell>
          <cell r="AT276">
            <v>921703.76</v>
          </cell>
          <cell r="AU276">
            <v>0</v>
          </cell>
          <cell r="AV276">
            <v>42770</v>
          </cell>
          <cell r="AW276">
            <v>8774.2099999999991</v>
          </cell>
          <cell r="AX276">
            <v>22600.12</v>
          </cell>
          <cell r="AY276">
            <v>26695.31</v>
          </cell>
          <cell r="AZ276">
            <v>0</v>
          </cell>
          <cell r="BA276">
            <v>3025528.07</v>
          </cell>
          <cell r="BB276">
            <v>0</v>
          </cell>
          <cell r="BC276">
            <v>3037337.09</v>
          </cell>
          <cell r="BD276">
            <v>7996.54</v>
          </cell>
          <cell r="BE276">
            <v>58098.06</v>
          </cell>
          <cell r="BF276">
            <v>66600.56</v>
          </cell>
          <cell r="BG276">
            <v>2697201.06</v>
          </cell>
          <cell r="BH276">
            <v>0</v>
          </cell>
          <cell r="BI276">
            <v>51600.75</v>
          </cell>
          <cell r="BJ276">
            <v>0</v>
          </cell>
          <cell r="BK276">
            <v>0</v>
          </cell>
          <cell r="BL276">
            <v>3908750.32</v>
          </cell>
          <cell r="BM276">
            <v>1143768.05</v>
          </cell>
          <cell r="BN276">
            <v>527578.14</v>
          </cell>
          <cell r="BO276">
            <v>752.64</v>
          </cell>
          <cell r="BP276">
            <v>0</v>
          </cell>
          <cell r="BQ276">
            <v>0</v>
          </cell>
          <cell r="BR276">
            <v>9382013.6300000008</v>
          </cell>
          <cell r="BS276">
            <v>8176.13</v>
          </cell>
          <cell r="BT276">
            <v>7704</v>
          </cell>
          <cell r="BU276">
            <v>2358348.5699999998</v>
          </cell>
          <cell r="BV276">
            <v>10563.68</v>
          </cell>
          <cell r="BW276">
            <v>521978.05</v>
          </cell>
          <cell r="BX276">
            <v>496325.07</v>
          </cell>
          <cell r="BY276">
            <v>4702.4399999999996</v>
          </cell>
          <cell r="BZ276">
            <v>105106</v>
          </cell>
          <cell r="CA276">
            <v>0</v>
          </cell>
          <cell r="CB276">
            <v>54322.93</v>
          </cell>
          <cell r="CC276">
            <v>409656.19</v>
          </cell>
          <cell r="CD276">
            <v>746691.86</v>
          </cell>
          <cell r="CE276">
            <v>586562.68000000005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125988.19</v>
          </cell>
          <cell r="CK276">
            <v>0</v>
          </cell>
          <cell r="CL276">
            <v>0</v>
          </cell>
        </row>
        <row r="277">
          <cell r="A277" t="str">
            <v>5104020105.101</v>
          </cell>
          <cell r="B277" t="str">
            <v>ค่าโทรศัพท์</v>
          </cell>
          <cell r="C277">
            <v>156838.15</v>
          </cell>
          <cell r="D277">
            <v>133745.94</v>
          </cell>
          <cell r="E277">
            <v>42190.1</v>
          </cell>
          <cell r="F277">
            <v>41970.080000000002</v>
          </cell>
          <cell r="G277">
            <v>30505.67</v>
          </cell>
          <cell r="H277">
            <v>104758</v>
          </cell>
          <cell r="I277">
            <v>11021.06</v>
          </cell>
          <cell r="J277">
            <v>35624.910000000003</v>
          </cell>
          <cell r="K277">
            <v>44697.95</v>
          </cell>
          <cell r="L277">
            <v>91562.25</v>
          </cell>
          <cell r="M277">
            <v>94268.14</v>
          </cell>
          <cell r="N277">
            <v>5367.52</v>
          </cell>
          <cell r="O277">
            <v>85689.32</v>
          </cell>
          <cell r="P277">
            <v>92727.66</v>
          </cell>
          <cell r="Q277">
            <v>75159.600000000006</v>
          </cell>
          <cell r="R277">
            <v>0</v>
          </cell>
          <cell r="S277">
            <v>88058.41</v>
          </cell>
          <cell r="T277">
            <v>125273.36</v>
          </cell>
          <cell r="U277">
            <v>119774.57</v>
          </cell>
          <cell r="V277">
            <v>39870.76</v>
          </cell>
          <cell r="W277">
            <v>109346.63</v>
          </cell>
          <cell r="X277">
            <v>21689.08</v>
          </cell>
          <cell r="Y277">
            <v>12890.33</v>
          </cell>
          <cell r="Z277">
            <v>45464.87</v>
          </cell>
          <cell r="AA277">
            <v>32686.65</v>
          </cell>
          <cell r="AB277">
            <v>66277.8</v>
          </cell>
          <cell r="AC277">
            <v>43213.08</v>
          </cell>
          <cell r="AD277">
            <v>100327.7</v>
          </cell>
          <cell r="AE277">
            <v>37558.06</v>
          </cell>
          <cell r="AF277">
            <v>92908.67</v>
          </cell>
          <cell r="AG277">
            <v>39664.71</v>
          </cell>
          <cell r="AH277">
            <v>122935.42</v>
          </cell>
          <cell r="AI277">
            <v>47747.26</v>
          </cell>
          <cell r="AJ277">
            <v>79431</v>
          </cell>
          <cell r="AK277">
            <v>1068064.82</v>
          </cell>
          <cell r="AL277">
            <v>53052.55</v>
          </cell>
          <cell r="AM277">
            <v>48105.2</v>
          </cell>
          <cell r="AN277">
            <v>150906.72</v>
          </cell>
          <cell r="AO277">
            <v>190226.99</v>
          </cell>
          <cell r="AP277">
            <v>183293.1</v>
          </cell>
          <cell r="AQ277">
            <v>30845.19</v>
          </cell>
          <cell r="AR277">
            <v>105714.93</v>
          </cell>
          <cell r="AS277">
            <v>104672.07</v>
          </cell>
          <cell r="AT277">
            <v>126337.91</v>
          </cell>
          <cell r="AU277">
            <v>69114.7</v>
          </cell>
          <cell r="AV277">
            <v>88164.82</v>
          </cell>
          <cell r="AW277">
            <v>57296.5</v>
          </cell>
          <cell r="AX277">
            <v>70956.94</v>
          </cell>
          <cell r="AY277">
            <v>135538.93</v>
          </cell>
          <cell r="AZ277">
            <v>19327.169999999998</v>
          </cell>
          <cell r="BA277">
            <v>295633.09999999998</v>
          </cell>
          <cell r="BB277">
            <v>96933.3</v>
          </cell>
          <cell r="BC277">
            <v>689370.49</v>
          </cell>
          <cell r="BD277">
            <v>180243.93</v>
          </cell>
          <cell r="BE277">
            <v>67027.69</v>
          </cell>
          <cell r="BF277">
            <v>106158.39</v>
          </cell>
          <cell r="BG277">
            <v>254691.14</v>
          </cell>
          <cell r="BH277">
            <v>65085.88</v>
          </cell>
          <cell r="BI277">
            <v>25095.81</v>
          </cell>
          <cell r="BJ277">
            <v>89095.66</v>
          </cell>
          <cell r="BK277">
            <v>78938.58</v>
          </cell>
          <cell r="BL277">
            <v>573493.01</v>
          </cell>
          <cell r="BM277">
            <v>195118.64</v>
          </cell>
          <cell r="BN277">
            <v>69499.06</v>
          </cell>
          <cell r="BO277">
            <v>319340.23</v>
          </cell>
          <cell r="BP277">
            <v>126801.08</v>
          </cell>
          <cell r="BQ277">
            <v>74701.899999999994</v>
          </cell>
          <cell r="BR277">
            <v>1298697.3999999999</v>
          </cell>
          <cell r="BS277">
            <v>138427.10999999999</v>
          </cell>
          <cell r="BT277">
            <v>77969.53</v>
          </cell>
          <cell r="BU277">
            <v>181019.89</v>
          </cell>
          <cell r="BV277">
            <v>25261.13</v>
          </cell>
          <cell r="BW277">
            <v>98521.78</v>
          </cell>
          <cell r="BX277">
            <v>149454.35999999999</v>
          </cell>
          <cell r="BY277">
            <v>99779.35</v>
          </cell>
          <cell r="BZ277">
            <v>31047.11</v>
          </cell>
          <cell r="CA277">
            <v>40661.26</v>
          </cell>
          <cell r="CB277">
            <v>239570.18</v>
          </cell>
          <cell r="CC277">
            <v>232724.49</v>
          </cell>
          <cell r="CD277">
            <v>136149.76999999999</v>
          </cell>
          <cell r="CE277">
            <v>215501.03</v>
          </cell>
          <cell r="CF277">
            <v>41186.980000000003</v>
          </cell>
          <cell r="CG277">
            <v>54612.91</v>
          </cell>
          <cell r="CH277">
            <v>92927.08</v>
          </cell>
          <cell r="CI277">
            <v>87145.67</v>
          </cell>
          <cell r="CJ277">
            <v>237879.41</v>
          </cell>
          <cell r="CK277">
            <v>39037.410000000003</v>
          </cell>
          <cell r="CL277">
            <v>13493.73</v>
          </cell>
        </row>
        <row r="278">
          <cell r="A278" t="str">
            <v>5104020106.101</v>
          </cell>
          <cell r="B278" t="str">
            <v>ค่าบริการสื่อสารและโทรคมนาคม</v>
          </cell>
          <cell r="C278">
            <v>602991.16</v>
          </cell>
          <cell r="D278">
            <v>19881.3</v>
          </cell>
          <cell r="E278">
            <v>151103.26</v>
          </cell>
          <cell r="F278">
            <v>39911</v>
          </cell>
          <cell r="G278">
            <v>38520</v>
          </cell>
          <cell r="H278">
            <v>0</v>
          </cell>
          <cell r="I278">
            <v>39675.599999999999</v>
          </cell>
          <cell r="J278">
            <v>30392.78</v>
          </cell>
          <cell r="K278">
            <v>101474.9</v>
          </cell>
          <cell r="L278">
            <v>74541.38</v>
          </cell>
          <cell r="M278">
            <v>134927</v>
          </cell>
          <cell r="N278">
            <v>21366.83</v>
          </cell>
          <cell r="O278">
            <v>80643.28</v>
          </cell>
          <cell r="P278">
            <v>127972</v>
          </cell>
          <cell r="Q278">
            <v>121081.19</v>
          </cell>
          <cell r="R278">
            <v>277418.82</v>
          </cell>
          <cell r="S278">
            <v>245165</v>
          </cell>
          <cell r="T278">
            <v>79608</v>
          </cell>
          <cell r="U278">
            <v>0</v>
          </cell>
          <cell r="V278">
            <v>77757.08</v>
          </cell>
          <cell r="W278">
            <v>332417.96999999997</v>
          </cell>
          <cell r="X278">
            <v>25565.88</v>
          </cell>
          <cell r="Y278">
            <v>226594.2</v>
          </cell>
          <cell r="Z278">
            <v>68640</v>
          </cell>
          <cell r="AA278">
            <v>73776</v>
          </cell>
          <cell r="AB278">
            <v>23700</v>
          </cell>
          <cell r="AC278">
            <v>11760</v>
          </cell>
          <cell r="AD278">
            <v>125734.21</v>
          </cell>
          <cell r="AE278">
            <v>28380.12</v>
          </cell>
          <cell r="AF278">
            <v>14110.15</v>
          </cell>
          <cell r="AG278">
            <v>51711.97</v>
          </cell>
          <cell r="AH278">
            <v>10860</v>
          </cell>
          <cell r="AI278">
            <v>91752</v>
          </cell>
          <cell r="AJ278">
            <v>53964.28</v>
          </cell>
          <cell r="AK278">
            <v>377929.01</v>
          </cell>
          <cell r="AL278">
            <v>44940</v>
          </cell>
          <cell r="AM278">
            <v>165590</v>
          </cell>
          <cell r="AN278">
            <v>9501.6</v>
          </cell>
          <cell r="AO278">
            <v>32936.559999999998</v>
          </cell>
          <cell r="AP278">
            <v>60990</v>
          </cell>
          <cell r="AQ278">
            <v>67410</v>
          </cell>
          <cell r="AR278">
            <v>243060.74</v>
          </cell>
          <cell r="AS278">
            <v>123799</v>
          </cell>
          <cell r="AT278">
            <v>156012</v>
          </cell>
          <cell r="AU278">
            <v>197923.08</v>
          </cell>
          <cell r="AV278">
            <v>28248</v>
          </cell>
          <cell r="AW278">
            <v>19260</v>
          </cell>
          <cell r="AX278">
            <v>64200</v>
          </cell>
          <cell r="AY278">
            <v>0</v>
          </cell>
          <cell r="AZ278">
            <v>55781.25</v>
          </cell>
          <cell r="BA278">
            <v>259225.24</v>
          </cell>
          <cell r="BB278">
            <v>48123.88</v>
          </cell>
          <cell r="BC278">
            <v>195165.1</v>
          </cell>
          <cell r="BD278">
            <v>235215.96</v>
          </cell>
          <cell r="BE278">
            <v>33598</v>
          </cell>
          <cell r="BF278">
            <v>0</v>
          </cell>
          <cell r="BG278">
            <v>482547.35</v>
          </cell>
          <cell r="BH278">
            <v>0</v>
          </cell>
          <cell r="BI278">
            <v>0</v>
          </cell>
          <cell r="BJ278">
            <v>37450</v>
          </cell>
          <cell r="BK278">
            <v>32100</v>
          </cell>
          <cell r="BL278">
            <v>575763.46</v>
          </cell>
          <cell r="BM278">
            <v>124822.99</v>
          </cell>
          <cell r="BN278">
            <v>139956</v>
          </cell>
          <cell r="BO278">
            <v>0</v>
          </cell>
          <cell r="BP278">
            <v>70587.899999999994</v>
          </cell>
          <cell r="BQ278">
            <v>13910</v>
          </cell>
          <cell r="BR278">
            <v>433864.65</v>
          </cell>
          <cell r="BS278">
            <v>153829.66</v>
          </cell>
          <cell r="BT278">
            <v>25680</v>
          </cell>
          <cell r="BU278">
            <v>160613.15</v>
          </cell>
          <cell r="BV278">
            <v>37706.800000000003</v>
          </cell>
          <cell r="BW278">
            <v>208596</v>
          </cell>
          <cell r="BX278">
            <v>202538.16</v>
          </cell>
          <cell r="BY278">
            <v>47833.8</v>
          </cell>
          <cell r="BZ278">
            <v>122523.09</v>
          </cell>
          <cell r="CA278">
            <v>80249.02</v>
          </cell>
          <cell r="CB278">
            <v>45051.01</v>
          </cell>
          <cell r="CC278">
            <v>120696</v>
          </cell>
          <cell r="CD278">
            <v>75241.52</v>
          </cell>
          <cell r="CE278">
            <v>7992.9</v>
          </cell>
          <cell r="CF278">
            <v>84089.16</v>
          </cell>
          <cell r="CG278">
            <v>48566.46</v>
          </cell>
          <cell r="CH278">
            <v>84037.8</v>
          </cell>
          <cell r="CI278">
            <v>32834.15</v>
          </cell>
          <cell r="CJ278">
            <v>247672.6</v>
          </cell>
          <cell r="CK278">
            <v>82455.58</v>
          </cell>
          <cell r="CL278">
            <v>43939.59</v>
          </cell>
        </row>
        <row r="279">
          <cell r="A279" t="str">
            <v>5104020107.101</v>
          </cell>
          <cell r="B279" t="str">
            <v>ค่าไปรษณีย์และขนส่ง</v>
          </cell>
          <cell r="C279">
            <v>189362</v>
          </cell>
          <cell r="D279">
            <v>14669</v>
          </cell>
          <cell r="E279">
            <v>21556</v>
          </cell>
          <cell r="F279">
            <v>22981</v>
          </cell>
          <cell r="G279">
            <v>2835</v>
          </cell>
          <cell r="H279">
            <v>33481</v>
          </cell>
          <cell r="I279">
            <v>8500</v>
          </cell>
          <cell r="J279">
            <v>18221</v>
          </cell>
          <cell r="K279">
            <v>16359</v>
          </cell>
          <cell r="L279">
            <v>17290</v>
          </cell>
          <cell r="M279">
            <v>29807</v>
          </cell>
          <cell r="N279">
            <v>6000</v>
          </cell>
          <cell r="O279">
            <v>86120</v>
          </cell>
          <cell r="P279">
            <v>15470</v>
          </cell>
          <cell r="Q279">
            <v>36324.699999999997</v>
          </cell>
          <cell r="R279">
            <v>55887.24</v>
          </cell>
          <cell r="S279">
            <v>15300</v>
          </cell>
          <cell r="T279">
            <v>22881</v>
          </cell>
          <cell r="U279">
            <v>17297</v>
          </cell>
          <cell r="V279">
            <v>0</v>
          </cell>
          <cell r="W279">
            <v>155050</v>
          </cell>
          <cell r="X279">
            <v>6518</v>
          </cell>
          <cell r="Y279">
            <v>6453</v>
          </cell>
          <cell r="Z279">
            <v>21755</v>
          </cell>
          <cell r="AA279">
            <v>8978</v>
          </cell>
          <cell r="AB279">
            <v>9689</v>
          </cell>
          <cell r="AC279">
            <v>6731</v>
          </cell>
          <cell r="AD279">
            <v>26525</v>
          </cell>
          <cell r="AE279">
            <v>15685</v>
          </cell>
          <cell r="AF279">
            <v>6470</v>
          </cell>
          <cell r="AG279">
            <v>8764</v>
          </cell>
          <cell r="AH279">
            <v>61188</v>
          </cell>
          <cell r="AI279">
            <v>6045.82</v>
          </cell>
          <cell r="AJ279">
            <v>23684</v>
          </cell>
          <cell r="AK279">
            <v>369802</v>
          </cell>
          <cell r="AL279">
            <v>0</v>
          </cell>
          <cell r="AM279">
            <v>21534</v>
          </cell>
          <cell r="AN279">
            <v>122674</v>
          </cell>
          <cell r="AO279">
            <v>52570</v>
          </cell>
          <cell r="AP279">
            <v>24744</v>
          </cell>
          <cell r="AQ279">
            <v>6386</v>
          </cell>
          <cell r="AR279">
            <v>25419</v>
          </cell>
          <cell r="AS279">
            <v>11127</v>
          </cell>
          <cell r="AT279">
            <v>28311</v>
          </cell>
          <cell r="AU279">
            <v>400</v>
          </cell>
          <cell r="AV279">
            <v>0</v>
          </cell>
          <cell r="AW279">
            <v>0</v>
          </cell>
          <cell r="AX279">
            <v>10039</v>
          </cell>
          <cell r="AY279">
            <v>0</v>
          </cell>
          <cell r="AZ279">
            <v>3562.32</v>
          </cell>
          <cell r="BA279">
            <v>136180</v>
          </cell>
          <cell r="BB279">
            <v>5594</v>
          </cell>
          <cell r="BC279">
            <v>251827</v>
          </cell>
          <cell r="BD279">
            <v>18933</v>
          </cell>
          <cell r="BE279">
            <v>18414</v>
          </cell>
          <cell r="BF279">
            <v>0</v>
          </cell>
          <cell r="BG279">
            <v>183050.3</v>
          </cell>
          <cell r="BH279">
            <v>0</v>
          </cell>
          <cell r="BI279">
            <v>4646</v>
          </cell>
          <cell r="BJ279">
            <v>5095</v>
          </cell>
          <cell r="BK279">
            <v>3598</v>
          </cell>
          <cell r="BL279">
            <v>102857</v>
          </cell>
          <cell r="BM279">
            <v>11907</v>
          </cell>
          <cell r="BN279">
            <v>16847</v>
          </cell>
          <cell r="BO279">
            <v>34674</v>
          </cell>
          <cell r="BP279">
            <v>0</v>
          </cell>
          <cell r="BQ279">
            <v>29118</v>
          </cell>
          <cell r="BR279">
            <v>434863</v>
          </cell>
          <cell r="BS279">
            <v>0</v>
          </cell>
          <cell r="BT279">
            <v>4317</v>
          </cell>
          <cell r="BU279">
            <v>75330</v>
          </cell>
          <cell r="BV279">
            <v>2437</v>
          </cell>
          <cell r="BW279">
            <v>11147.22</v>
          </cell>
          <cell r="BX279">
            <v>24312</v>
          </cell>
          <cell r="BY279">
            <v>6112</v>
          </cell>
          <cell r="BZ279">
            <v>0</v>
          </cell>
          <cell r="CA279">
            <v>2116</v>
          </cell>
          <cell r="CB279">
            <v>10614.9</v>
          </cell>
          <cell r="CC279">
            <v>21844</v>
          </cell>
          <cell r="CD279">
            <v>0</v>
          </cell>
          <cell r="CE279">
            <v>10606</v>
          </cell>
          <cell r="CF279">
            <v>4940.34</v>
          </cell>
          <cell r="CG279">
            <v>2884</v>
          </cell>
          <cell r="CH279">
            <v>0</v>
          </cell>
          <cell r="CI279">
            <v>1693.94</v>
          </cell>
          <cell r="CJ279">
            <v>46622</v>
          </cell>
          <cell r="CK279">
            <v>2660</v>
          </cell>
          <cell r="CL279">
            <v>1336</v>
          </cell>
        </row>
        <row r="280">
          <cell r="A280" t="str">
            <v>5104030202.101</v>
          </cell>
          <cell r="B280" t="str">
            <v>ค่าจ้างที่ปรึกษา</v>
          </cell>
          <cell r="C280">
            <v>0</v>
          </cell>
          <cell r="D280">
            <v>120000</v>
          </cell>
          <cell r="E280">
            <v>0</v>
          </cell>
          <cell r="F280">
            <v>29100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65000</v>
          </cell>
          <cell r="AI280">
            <v>55350</v>
          </cell>
          <cell r="AJ280">
            <v>0</v>
          </cell>
          <cell r="AK280">
            <v>62400</v>
          </cell>
          <cell r="AL280">
            <v>0</v>
          </cell>
          <cell r="AM280">
            <v>0</v>
          </cell>
          <cell r="AN280">
            <v>118900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2765898.4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17350</v>
          </cell>
          <cell r="BP280">
            <v>0</v>
          </cell>
          <cell r="BQ280">
            <v>0</v>
          </cell>
          <cell r="BR280">
            <v>3390000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43800</v>
          </cell>
          <cell r="BZ280">
            <v>0</v>
          </cell>
          <cell r="CA280">
            <v>0</v>
          </cell>
          <cell r="CB280">
            <v>21300</v>
          </cell>
          <cell r="CC280">
            <v>0</v>
          </cell>
          <cell r="CD280">
            <v>8200</v>
          </cell>
          <cell r="CE280">
            <v>28460</v>
          </cell>
          <cell r="CF280">
            <v>0</v>
          </cell>
          <cell r="CG280">
            <v>3000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</row>
        <row r="281">
          <cell r="A281" t="str">
            <v>5104030203.101</v>
          </cell>
          <cell r="B281" t="str">
            <v>ค่าเบี้ยประกันภัย</v>
          </cell>
          <cell r="C281">
            <v>233996.68</v>
          </cell>
          <cell r="D281">
            <v>0</v>
          </cell>
          <cell r="E281">
            <v>47578.46</v>
          </cell>
          <cell r="F281">
            <v>51549.75</v>
          </cell>
          <cell r="G281">
            <v>47600</v>
          </cell>
          <cell r="H281">
            <v>0</v>
          </cell>
          <cell r="I281">
            <v>87186.81</v>
          </cell>
          <cell r="J281">
            <v>0</v>
          </cell>
          <cell r="K281">
            <v>43315.54</v>
          </cell>
          <cell r="L281">
            <v>122416.24</v>
          </cell>
          <cell r="M281">
            <v>61048.480000000003</v>
          </cell>
          <cell r="N281">
            <v>0</v>
          </cell>
          <cell r="O281">
            <v>154452.35999999999</v>
          </cell>
          <cell r="P281">
            <v>50928.79</v>
          </cell>
          <cell r="Q281">
            <v>256163.52</v>
          </cell>
          <cell r="R281">
            <v>165728.01999999999</v>
          </cell>
          <cell r="S281">
            <v>0</v>
          </cell>
          <cell r="T281">
            <v>82161.02</v>
          </cell>
          <cell r="U281">
            <v>69183.44</v>
          </cell>
          <cell r="V281">
            <v>0</v>
          </cell>
          <cell r="W281">
            <v>139895.76</v>
          </cell>
          <cell r="X281">
            <v>53939.98</v>
          </cell>
          <cell r="Y281">
            <v>79720.539999999994</v>
          </cell>
          <cell r="Z281">
            <v>124845.06</v>
          </cell>
          <cell r="AA281">
            <v>73797.899999999994</v>
          </cell>
          <cell r="AB281">
            <v>68581.75</v>
          </cell>
          <cell r="AC281">
            <v>83030.22</v>
          </cell>
          <cell r="AD281">
            <v>226686.99</v>
          </cell>
          <cell r="AE281">
            <v>97842.75</v>
          </cell>
          <cell r="AF281">
            <v>51915.33</v>
          </cell>
          <cell r="AG281">
            <v>95071.23</v>
          </cell>
          <cell r="AH281">
            <v>111174.49</v>
          </cell>
          <cell r="AI281">
            <v>55140.68</v>
          </cell>
          <cell r="AJ281">
            <v>73302.710000000006</v>
          </cell>
          <cell r="AK281">
            <v>196943.61</v>
          </cell>
          <cell r="AL281">
            <v>132137.51</v>
          </cell>
          <cell r="AM281">
            <v>87512.09</v>
          </cell>
          <cell r="AN281">
            <v>113149.29</v>
          </cell>
          <cell r="AO281">
            <v>55800.5</v>
          </cell>
          <cell r="AP281">
            <v>96434.82</v>
          </cell>
          <cell r="AQ281">
            <v>53120.15</v>
          </cell>
          <cell r="AR281">
            <v>131050.39</v>
          </cell>
          <cell r="AS281">
            <v>9567.94</v>
          </cell>
          <cell r="AT281">
            <v>124299.76</v>
          </cell>
          <cell r="AU281">
            <v>123249.21</v>
          </cell>
          <cell r="AV281">
            <v>105948.19</v>
          </cell>
          <cell r="AW281">
            <v>57032.07</v>
          </cell>
          <cell r="AX281">
            <v>64293.09</v>
          </cell>
          <cell r="AY281">
            <v>0</v>
          </cell>
          <cell r="AZ281">
            <v>0</v>
          </cell>
          <cell r="BA281">
            <v>0</v>
          </cell>
          <cell r="BB281">
            <v>79501</v>
          </cell>
          <cell r="BC281">
            <v>124977.02</v>
          </cell>
          <cell r="BD281">
            <v>143029.04</v>
          </cell>
          <cell r="BE281">
            <v>0</v>
          </cell>
          <cell r="BF281">
            <v>71820.399999999994</v>
          </cell>
          <cell r="BG281">
            <v>0</v>
          </cell>
          <cell r="BH281">
            <v>41598.199999999997</v>
          </cell>
          <cell r="BI281">
            <v>9822.2800000000007</v>
          </cell>
          <cell r="BJ281">
            <v>0</v>
          </cell>
          <cell r="BK281">
            <v>81531.86</v>
          </cell>
          <cell r="BL281">
            <v>0</v>
          </cell>
          <cell r="BM281">
            <v>135052.44</v>
          </cell>
          <cell r="BN281">
            <v>103679.79</v>
          </cell>
          <cell r="BO281">
            <v>127086.92</v>
          </cell>
          <cell r="BP281">
            <v>109258.77</v>
          </cell>
          <cell r="BQ281">
            <v>0</v>
          </cell>
          <cell r="BR281">
            <v>148922</v>
          </cell>
          <cell r="BS281">
            <v>0</v>
          </cell>
          <cell r="BT281">
            <v>41105</v>
          </cell>
          <cell r="BU281">
            <v>101091.39</v>
          </cell>
          <cell r="BV281">
            <v>23660.53</v>
          </cell>
          <cell r="BW281">
            <v>60220.76</v>
          </cell>
          <cell r="BX281">
            <v>58885</v>
          </cell>
          <cell r="BY281">
            <v>12825</v>
          </cell>
          <cell r="BZ281">
            <v>115048</v>
          </cell>
          <cell r="CA281">
            <v>52980</v>
          </cell>
          <cell r="CB281">
            <v>31416.93</v>
          </cell>
          <cell r="CC281">
            <v>145700</v>
          </cell>
          <cell r="CD281">
            <v>35575.18</v>
          </cell>
          <cell r="CE281">
            <v>43346</v>
          </cell>
          <cell r="CF281">
            <v>0</v>
          </cell>
          <cell r="CG281">
            <v>0</v>
          </cell>
          <cell r="CH281">
            <v>137349.98000000001</v>
          </cell>
          <cell r="CI281">
            <v>67292.03</v>
          </cell>
          <cell r="CJ281">
            <v>64420</v>
          </cell>
          <cell r="CK281">
            <v>39866.120000000003</v>
          </cell>
          <cell r="CL281">
            <v>41158.25</v>
          </cell>
        </row>
        <row r="282">
          <cell r="A282" t="str">
            <v>5104030205.101</v>
          </cell>
          <cell r="B282" t="str">
            <v>ยาใช้ไป</v>
          </cell>
          <cell r="C282">
            <v>110988461.23999999</v>
          </cell>
          <cell r="D282">
            <v>7346124.7599999998</v>
          </cell>
          <cell r="E282">
            <v>4894933.21</v>
          </cell>
          <cell r="F282">
            <v>6978787.4199999999</v>
          </cell>
          <cell r="G282">
            <v>4200426.91</v>
          </cell>
          <cell r="H282">
            <v>13144814.68</v>
          </cell>
          <cell r="I282">
            <v>10979979.91</v>
          </cell>
          <cell r="J282">
            <v>16953099.93</v>
          </cell>
          <cell r="K282">
            <v>5832081.04</v>
          </cell>
          <cell r="L282">
            <v>10380870.640000001</v>
          </cell>
          <cell r="M282">
            <v>22330106.789999999</v>
          </cell>
          <cell r="N282">
            <v>2961208.59</v>
          </cell>
          <cell r="O282">
            <v>60041846.259999998</v>
          </cell>
          <cell r="P282">
            <v>8917891.6400000006</v>
          </cell>
          <cell r="Q282">
            <v>10328450.210000001</v>
          </cell>
          <cell r="R282">
            <v>20665233.640000001</v>
          </cell>
          <cell r="S282">
            <v>6140757.4000000004</v>
          </cell>
          <cell r="T282">
            <v>11547998.48</v>
          </cell>
          <cell r="U282">
            <v>8285559.0499999998</v>
          </cell>
          <cell r="V282">
            <v>3432050.66</v>
          </cell>
          <cell r="W282">
            <v>199541022.84</v>
          </cell>
          <cell r="X282">
            <v>4702679.95</v>
          </cell>
          <cell r="Y282">
            <v>14943084.5</v>
          </cell>
          <cell r="Z282">
            <v>9299635.5800000001</v>
          </cell>
          <cell r="AA282">
            <v>2760668.8</v>
          </cell>
          <cell r="AB282">
            <v>4860212.8600000003</v>
          </cell>
          <cell r="AC282">
            <v>8304561.1299999999</v>
          </cell>
          <cell r="AD282">
            <v>21581103.359999999</v>
          </cell>
          <cell r="AE282">
            <v>5884788.6600000001</v>
          </cell>
          <cell r="AF282">
            <v>4387366.22</v>
          </cell>
          <cell r="AG282">
            <v>8300832.0800000001</v>
          </cell>
          <cell r="AH282">
            <v>19975007.289999999</v>
          </cell>
          <cell r="AI282">
            <v>6051194.1699999999</v>
          </cell>
          <cell r="AJ282">
            <v>5067393.7</v>
          </cell>
          <cell r="AK282">
            <v>406150203.88999999</v>
          </cell>
          <cell r="AL282">
            <v>5897556.5300000003</v>
          </cell>
          <cell r="AM282">
            <v>5015957.07</v>
          </cell>
          <cell r="AN282">
            <v>25009180.109999999</v>
          </cell>
          <cell r="AO282">
            <v>15285744.93</v>
          </cell>
          <cell r="AP282">
            <v>9300454.3200000003</v>
          </cell>
          <cell r="AQ282">
            <v>2190734.69</v>
          </cell>
          <cell r="AR282">
            <v>30621377.760000002</v>
          </cell>
          <cell r="AS282">
            <v>7176114.5899999999</v>
          </cell>
          <cell r="AT282">
            <v>19940668.02</v>
          </cell>
          <cell r="AU282">
            <v>16585893.32</v>
          </cell>
          <cell r="AV282">
            <v>5882089.9500000002</v>
          </cell>
          <cell r="AW282">
            <v>4205561.75</v>
          </cell>
          <cell r="AX282">
            <v>7437580.7699999996</v>
          </cell>
          <cell r="AY282">
            <v>8304169.7300000004</v>
          </cell>
          <cell r="AZ282">
            <v>4787936.58</v>
          </cell>
          <cell r="BA282">
            <v>72973237.870000005</v>
          </cell>
          <cell r="BB282">
            <v>5718510.4000000004</v>
          </cell>
          <cell r="BC282">
            <v>202703505.15000001</v>
          </cell>
          <cell r="BD282">
            <v>23998389.890000001</v>
          </cell>
          <cell r="BE282">
            <v>5560347.6299999999</v>
          </cell>
          <cell r="BF282">
            <v>4440425.1100000003</v>
          </cell>
          <cell r="BG282">
            <v>70358331.930000007</v>
          </cell>
          <cell r="BH282">
            <v>4099448.44</v>
          </cell>
          <cell r="BI282">
            <v>1521288.1</v>
          </cell>
          <cell r="BJ282">
            <v>4585788.83</v>
          </cell>
          <cell r="BK282">
            <v>3206991.62</v>
          </cell>
          <cell r="BL282">
            <v>91617532.859999999</v>
          </cell>
          <cell r="BM282">
            <v>16685755.630000001</v>
          </cell>
          <cell r="BN282">
            <v>10664313.59</v>
          </cell>
          <cell r="BO282">
            <v>24420686.02</v>
          </cell>
          <cell r="BP282">
            <v>13390457.029999999</v>
          </cell>
          <cell r="BQ282">
            <v>7329736.1200000001</v>
          </cell>
          <cell r="BR282">
            <v>647918206.82000005</v>
          </cell>
          <cell r="BS282">
            <v>12479930.99</v>
          </cell>
          <cell r="BT282">
            <v>7256684.0700000003</v>
          </cell>
          <cell r="BU282">
            <v>51961810.200000003</v>
          </cell>
          <cell r="BV282">
            <v>1334311.44</v>
          </cell>
          <cell r="BW282">
            <v>8690697.75</v>
          </cell>
          <cell r="BX282">
            <v>32358765.640000001</v>
          </cell>
          <cell r="BY282">
            <v>5309167.49</v>
          </cell>
          <cell r="BZ282">
            <v>5200506.7300000004</v>
          </cell>
          <cell r="CA282">
            <v>8261776.2400000002</v>
          </cell>
          <cell r="CB282">
            <v>8849265.3399999999</v>
          </cell>
          <cell r="CC282">
            <v>23425214.300000001</v>
          </cell>
          <cell r="CD282">
            <v>9458660.2400000002</v>
          </cell>
          <cell r="CE282">
            <v>18159474.32</v>
          </cell>
          <cell r="CF282">
            <v>4070506.69</v>
          </cell>
          <cell r="CG282">
            <v>5093854.18</v>
          </cell>
          <cell r="CH282">
            <v>4662453.17</v>
          </cell>
          <cell r="CI282">
            <v>5271649.47</v>
          </cell>
          <cell r="CJ282">
            <v>21560549.02</v>
          </cell>
          <cell r="CK282">
            <v>2237837.33</v>
          </cell>
          <cell r="CL282">
            <v>2127871.88</v>
          </cell>
        </row>
        <row r="283">
          <cell r="A283" t="str">
            <v>5104030205.102</v>
          </cell>
          <cell r="B283" t="str">
            <v>วัสดุเภสัชกรรมใช้ไป</v>
          </cell>
          <cell r="C283">
            <v>0</v>
          </cell>
          <cell r="D283">
            <v>0</v>
          </cell>
          <cell r="E283">
            <v>291585.03000000003</v>
          </cell>
          <cell r="F283">
            <v>248250</v>
          </cell>
          <cell r="G283">
            <v>346518</v>
          </cell>
          <cell r="H283">
            <v>3351600.07</v>
          </cell>
          <cell r="I283">
            <v>264760</v>
          </cell>
          <cell r="J283">
            <v>153685</v>
          </cell>
          <cell r="K283">
            <v>0</v>
          </cell>
          <cell r="L283">
            <v>234515</v>
          </cell>
          <cell r="M283">
            <v>0</v>
          </cell>
          <cell r="N283">
            <v>40031</v>
          </cell>
          <cell r="O283">
            <v>1321108.8</v>
          </cell>
          <cell r="P283">
            <v>0</v>
          </cell>
          <cell r="Q283">
            <v>14487.98</v>
          </cell>
          <cell r="R283">
            <v>4650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10631</v>
          </cell>
          <cell r="AB283">
            <v>905001.89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7133.36</v>
          </cell>
          <cell r="AI283">
            <v>0</v>
          </cell>
          <cell r="AJ283">
            <v>0</v>
          </cell>
          <cell r="AK283">
            <v>2794058.06</v>
          </cell>
          <cell r="AL283">
            <v>2708599.79</v>
          </cell>
          <cell r="AM283">
            <v>987579.64</v>
          </cell>
          <cell r="AN283">
            <v>2636200.58</v>
          </cell>
          <cell r="AO283">
            <v>8372017.0700000003</v>
          </cell>
          <cell r="AP283">
            <v>792256.52</v>
          </cell>
          <cell r="AQ283">
            <v>443468.95</v>
          </cell>
          <cell r="AR283">
            <v>1789262.77</v>
          </cell>
          <cell r="AS283">
            <v>580488.02</v>
          </cell>
          <cell r="AT283">
            <v>0</v>
          </cell>
          <cell r="AU283">
            <v>1084800</v>
          </cell>
          <cell r="AV283">
            <v>1440776.25</v>
          </cell>
          <cell r="AW283">
            <v>11860</v>
          </cell>
          <cell r="AX283">
            <v>1586851.92</v>
          </cell>
          <cell r="AY283">
            <v>2271958.9500000002</v>
          </cell>
          <cell r="AZ283">
            <v>0</v>
          </cell>
          <cell r="BA283">
            <v>6865907.9299999997</v>
          </cell>
          <cell r="BB283">
            <v>0</v>
          </cell>
          <cell r="BC283">
            <v>5724988.0999999996</v>
          </cell>
          <cell r="BD283">
            <v>418602.43</v>
          </cell>
          <cell r="BE283">
            <v>118090</v>
          </cell>
          <cell r="BF283">
            <v>93356</v>
          </cell>
          <cell r="BG283">
            <v>2562032.12</v>
          </cell>
          <cell r="BH283">
            <v>0</v>
          </cell>
          <cell r="BI283">
            <v>0</v>
          </cell>
          <cell r="BJ283">
            <v>100167.95</v>
          </cell>
          <cell r="BK283">
            <v>36400</v>
          </cell>
          <cell r="BL283">
            <v>4622087.6399999997</v>
          </cell>
          <cell r="BM283">
            <v>705222.03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45992118.719999999</v>
          </cell>
          <cell r="BS283">
            <v>817784</v>
          </cell>
          <cell r="BT283">
            <v>207600</v>
          </cell>
          <cell r="BU283">
            <v>0</v>
          </cell>
          <cell r="BV283">
            <v>120390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7950</v>
          </cell>
          <cell r="CD283">
            <v>0</v>
          </cell>
          <cell r="CE283">
            <v>1680880.63</v>
          </cell>
          <cell r="CF283">
            <v>287000</v>
          </cell>
          <cell r="CG283">
            <v>549483.07999999996</v>
          </cell>
          <cell r="CH283">
            <v>416437.29</v>
          </cell>
          <cell r="CI283">
            <v>561377.09</v>
          </cell>
          <cell r="CJ283">
            <v>0</v>
          </cell>
          <cell r="CK283">
            <v>208016.79</v>
          </cell>
          <cell r="CL283">
            <v>100377.68</v>
          </cell>
        </row>
        <row r="284">
          <cell r="A284" t="str">
            <v>5104030205.103</v>
          </cell>
          <cell r="B284" t="str">
            <v>วัสดุทางการแพทย์ทั่วไปใช้ไป</v>
          </cell>
          <cell r="C284">
            <v>51503323.869999997</v>
          </cell>
          <cell r="D284">
            <v>4477637.95</v>
          </cell>
          <cell r="E284">
            <v>1433333.52</v>
          </cell>
          <cell r="F284">
            <v>1684892.21</v>
          </cell>
          <cell r="G284">
            <v>1057593.48</v>
          </cell>
          <cell r="H284">
            <v>1794495.63</v>
          </cell>
          <cell r="I284">
            <v>2534729.65</v>
          </cell>
          <cell r="J284">
            <v>11788178.16</v>
          </cell>
          <cell r="K284">
            <v>1918131.51</v>
          </cell>
          <cell r="L284">
            <v>2259936.33</v>
          </cell>
          <cell r="M284">
            <v>13069245.960000001</v>
          </cell>
          <cell r="N284">
            <v>439745.01</v>
          </cell>
          <cell r="O284">
            <v>28838642.34</v>
          </cell>
          <cell r="P284">
            <v>2459738.58</v>
          </cell>
          <cell r="Q284">
            <v>3435918.71</v>
          </cell>
          <cell r="R284">
            <v>11321965.220000001</v>
          </cell>
          <cell r="S284">
            <v>2840843.45</v>
          </cell>
          <cell r="T284">
            <v>3490035.65</v>
          </cell>
          <cell r="U284">
            <v>2005698.43</v>
          </cell>
          <cell r="V284">
            <v>937233.64</v>
          </cell>
          <cell r="W284">
            <v>96967560.939999998</v>
          </cell>
          <cell r="X284">
            <v>1480935.83</v>
          </cell>
          <cell r="Y284">
            <v>4501031.2</v>
          </cell>
          <cell r="Z284">
            <v>3127016.05</v>
          </cell>
          <cell r="AA284">
            <v>828886.02</v>
          </cell>
          <cell r="AB284">
            <v>469101</v>
          </cell>
          <cell r="AC284">
            <v>3255038.97</v>
          </cell>
          <cell r="AD284">
            <v>8285386.0700000003</v>
          </cell>
          <cell r="AE284">
            <v>3149107.48</v>
          </cell>
          <cell r="AF284">
            <v>2278744.7599999998</v>
          </cell>
          <cell r="AG284">
            <v>2215775.09</v>
          </cell>
          <cell r="AH284">
            <v>5943762.9800000004</v>
          </cell>
          <cell r="AI284">
            <v>2768870.6</v>
          </cell>
          <cell r="AJ284">
            <v>1982961.1</v>
          </cell>
          <cell r="AK284">
            <v>107554684.23</v>
          </cell>
          <cell r="AL284">
            <v>341290</v>
          </cell>
          <cell r="AM284">
            <v>1461814.81</v>
          </cell>
          <cell r="AN284">
            <v>9167452.5</v>
          </cell>
          <cell r="AO284">
            <v>1393646.5</v>
          </cell>
          <cell r="AP284">
            <v>1901715.64</v>
          </cell>
          <cell r="AQ284">
            <v>57310</v>
          </cell>
          <cell r="AR284">
            <v>19049757.739999998</v>
          </cell>
          <cell r="AS284">
            <v>2217390.91</v>
          </cell>
          <cell r="AT284">
            <v>8094765.0599999996</v>
          </cell>
          <cell r="AU284">
            <v>8718125.4700000007</v>
          </cell>
          <cell r="AV284">
            <v>1578941.66</v>
          </cell>
          <cell r="AW284">
            <v>1707456.89</v>
          </cell>
          <cell r="AX284">
            <v>698503.58</v>
          </cell>
          <cell r="AY284">
            <v>1043776.24</v>
          </cell>
          <cell r="AZ284">
            <v>2728881.57</v>
          </cell>
          <cell r="BA284">
            <v>15164038.93</v>
          </cell>
          <cell r="BB284">
            <v>2959424.13</v>
          </cell>
          <cell r="BC284">
            <v>76855746</v>
          </cell>
          <cell r="BD284">
            <v>8240505.9800000004</v>
          </cell>
          <cell r="BE284">
            <v>1231780.79</v>
          </cell>
          <cell r="BF284">
            <v>1502924.49</v>
          </cell>
          <cell r="BG284">
            <v>65762766.979999997</v>
          </cell>
          <cell r="BH284">
            <v>950739.95</v>
          </cell>
          <cell r="BI284">
            <v>350572.04</v>
          </cell>
          <cell r="BJ284">
            <v>1976559.71</v>
          </cell>
          <cell r="BK284">
            <v>1140600.07</v>
          </cell>
          <cell r="BL284">
            <v>49933579.880000003</v>
          </cell>
          <cell r="BM284">
            <v>4270317.75</v>
          </cell>
          <cell r="BN284">
            <v>2871610.32</v>
          </cell>
          <cell r="BO284">
            <v>11506628.6</v>
          </cell>
          <cell r="BP284">
            <v>5005700.8099999996</v>
          </cell>
          <cell r="BQ284">
            <v>6353990.7400000002</v>
          </cell>
          <cell r="BR284">
            <v>313311797.10000002</v>
          </cell>
          <cell r="BS284">
            <v>3935974.37</v>
          </cell>
          <cell r="BT284">
            <v>3124940.79</v>
          </cell>
          <cell r="BU284">
            <v>19678916.719999999</v>
          </cell>
          <cell r="BV284">
            <v>649375.02</v>
          </cell>
          <cell r="BW284">
            <v>2337232</v>
          </cell>
          <cell r="BX284">
            <v>9284185.1999999993</v>
          </cell>
          <cell r="BY284">
            <v>2090852.27</v>
          </cell>
          <cell r="BZ284">
            <v>2226135.66</v>
          </cell>
          <cell r="CA284">
            <v>2695695.31</v>
          </cell>
          <cell r="CB284">
            <v>3609951.02</v>
          </cell>
          <cell r="CC284">
            <v>9247498.7699999996</v>
          </cell>
          <cell r="CD284">
            <v>4011795.7</v>
          </cell>
          <cell r="CE284">
            <v>10559762.470000001</v>
          </cell>
          <cell r="CF284">
            <v>1917522.4</v>
          </cell>
          <cell r="CG284">
            <v>1080714.1399999999</v>
          </cell>
          <cell r="CH284">
            <v>1435224.02</v>
          </cell>
          <cell r="CI284">
            <v>1560285.01</v>
          </cell>
          <cell r="CJ284">
            <v>14130427.789999999</v>
          </cell>
          <cell r="CK284">
            <v>1000644.22</v>
          </cell>
          <cell r="CL284">
            <v>1172565.79</v>
          </cell>
        </row>
        <row r="285">
          <cell r="A285" t="str">
            <v>5104030205.104</v>
          </cell>
          <cell r="B285" t="str">
            <v>วัสดุวิทยาศาสตร์และการแพทย์ใช้ไป</v>
          </cell>
          <cell r="C285">
            <v>25321004.59</v>
          </cell>
          <cell r="D285">
            <v>2998996</v>
          </cell>
          <cell r="E285">
            <v>2348963.7400000002</v>
          </cell>
          <cell r="F285">
            <v>3023343.75</v>
          </cell>
          <cell r="G285">
            <v>1852219</v>
          </cell>
          <cell r="H285">
            <v>2598466.5499999998</v>
          </cell>
          <cell r="I285">
            <v>4285050.1399999997</v>
          </cell>
          <cell r="J285">
            <v>5178796.45</v>
          </cell>
          <cell r="K285">
            <v>3270461.67</v>
          </cell>
          <cell r="L285">
            <v>3487777.01</v>
          </cell>
          <cell r="M285">
            <v>6923899</v>
          </cell>
          <cell r="N285">
            <v>1539870</v>
          </cell>
          <cell r="O285">
            <v>15354134.789999999</v>
          </cell>
          <cell r="P285">
            <v>3744714.49</v>
          </cell>
          <cell r="Q285">
            <v>3149404.6</v>
          </cell>
          <cell r="R285">
            <v>5579672.0499999998</v>
          </cell>
          <cell r="S285">
            <v>2870949.75</v>
          </cell>
          <cell r="T285">
            <v>2275613.6</v>
          </cell>
          <cell r="U285">
            <v>2867880</v>
          </cell>
          <cell r="V285">
            <v>946885</v>
          </cell>
          <cell r="W285">
            <v>31967642.469999999</v>
          </cell>
          <cell r="X285">
            <v>2616922.48</v>
          </cell>
          <cell r="Y285">
            <v>3586393.91</v>
          </cell>
          <cell r="Z285">
            <v>3197882.53</v>
          </cell>
          <cell r="AA285">
            <v>2030608.5</v>
          </cell>
          <cell r="AB285">
            <v>2062394.46</v>
          </cell>
          <cell r="AC285">
            <v>5162227.26</v>
          </cell>
          <cell r="AD285">
            <v>8472572</v>
          </cell>
          <cell r="AE285">
            <v>1960017.98</v>
          </cell>
          <cell r="AF285">
            <v>2595967.54</v>
          </cell>
          <cell r="AG285">
            <v>3853770.9</v>
          </cell>
          <cell r="AH285">
            <v>4715370.05</v>
          </cell>
          <cell r="AI285">
            <v>4078765.19</v>
          </cell>
          <cell r="AJ285">
            <v>1889743.62</v>
          </cell>
          <cell r="AK285">
            <v>50207068.609999999</v>
          </cell>
          <cell r="AL285">
            <v>2349403.6</v>
          </cell>
          <cell r="AM285">
            <v>1947137</v>
          </cell>
          <cell r="AN285">
            <v>6039471.4800000004</v>
          </cell>
          <cell r="AO285">
            <v>9640408.0199999996</v>
          </cell>
          <cell r="AP285">
            <v>4331618.3099999996</v>
          </cell>
          <cell r="AQ285">
            <v>1189226.94</v>
          </cell>
          <cell r="AR285">
            <v>10443289.23</v>
          </cell>
          <cell r="AS285">
            <v>2074880.49</v>
          </cell>
          <cell r="AT285">
            <v>4791314.09</v>
          </cell>
          <cell r="AU285">
            <v>6062445.4100000001</v>
          </cell>
          <cell r="AV285">
            <v>2580378.5499999998</v>
          </cell>
          <cell r="AW285">
            <v>1850682.5</v>
          </cell>
          <cell r="AX285">
            <v>2661999</v>
          </cell>
          <cell r="AY285">
            <v>2695472.25</v>
          </cell>
          <cell r="AZ285">
            <v>2169204.75</v>
          </cell>
          <cell r="BA285">
            <v>23236070.620000001</v>
          </cell>
          <cell r="BB285">
            <v>2257841.2400000002</v>
          </cell>
          <cell r="BC285">
            <v>21420710.469999999</v>
          </cell>
          <cell r="BD285">
            <v>6117532.9699999997</v>
          </cell>
          <cell r="BE285">
            <v>2200325.5</v>
          </cell>
          <cell r="BF285">
            <v>2422055</v>
          </cell>
          <cell r="BG285">
            <v>14876295.189999999</v>
          </cell>
          <cell r="BH285">
            <v>1792229</v>
          </cell>
          <cell r="BI285">
            <v>1054894.22</v>
          </cell>
          <cell r="BJ285">
            <v>2108597.5</v>
          </cell>
          <cell r="BK285">
            <v>436824.93</v>
          </cell>
          <cell r="BL285">
            <v>29551328.960000001</v>
          </cell>
          <cell r="BM285">
            <v>4884803.1500000004</v>
          </cell>
          <cell r="BN285">
            <v>3970328.55</v>
          </cell>
          <cell r="BO285">
            <v>8018115</v>
          </cell>
          <cell r="BP285">
            <v>3964714</v>
          </cell>
          <cell r="BQ285">
            <v>778224.68</v>
          </cell>
          <cell r="BR285">
            <v>77786577.349999994</v>
          </cell>
          <cell r="BS285">
            <v>4412375</v>
          </cell>
          <cell r="BT285">
            <v>3052550.2</v>
          </cell>
          <cell r="BU285">
            <v>16910166.41</v>
          </cell>
          <cell r="BV285">
            <v>672592.45</v>
          </cell>
          <cell r="BW285">
            <v>2792732.91</v>
          </cell>
          <cell r="BX285">
            <v>11918737.800000001</v>
          </cell>
          <cell r="BY285">
            <v>2262027.5</v>
          </cell>
          <cell r="BZ285">
            <v>3153377</v>
          </cell>
          <cell r="CA285">
            <v>2725703.74</v>
          </cell>
          <cell r="CB285">
            <v>3945299</v>
          </cell>
          <cell r="CC285">
            <v>11662548.109999999</v>
          </cell>
          <cell r="CD285">
            <v>4173269.85</v>
          </cell>
          <cell r="CE285">
            <v>7575925.2199999997</v>
          </cell>
          <cell r="CF285">
            <v>1659759.4</v>
          </cell>
          <cell r="CG285">
            <v>2040473.53</v>
          </cell>
          <cell r="CH285">
            <v>1713334.6</v>
          </cell>
          <cell r="CI285">
            <v>1381581.99</v>
          </cell>
          <cell r="CJ285">
            <v>8496990.3900000006</v>
          </cell>
          <cell r="CK285">
            <v>1322881</v>
          </cell>
          <cell r="CL285">
            <v>888359.84</v>
          </cell>
        </row>
        <row r="286">
          <cell r="A286" t="str">
            <v>5104030205.112</v>
          </cell>
          <cell r="B286" t="str">
            <v>วัสดุบริโภคใช้ไป</v>
          </cell>
          <cell r="C286">
            <v>10086666.49</v>
          </cell>
          <cell r="D286">
            <v>356264</v>
          </cell>
          <cell r="E286">
            <v>471304</v>
          </cell>
          <cell r="F286">
            <v>515830</v>
          </cell>
          <cell r="G286">
            <v>155885</v>
          </cell>
          <cell r="H286">
            <v>349974</v>
          </cell>
          <cell r="I286">
            <v>799078.5</v>
          </cell>
          <cell r="J286">
            <v>1193500</v>
          </cell>
          <cell r="K286">
            <v>411720</v>
          </cell>
          <cell r="L286">
            <v>626646.5</v>
          </cell>
          <cell r="M286">
            <v>1498610</v>
          </cell>
          <cell r="N286">
            <v>95832</v>
          </cell>
          <cell r="O286">
            <v>4719983.05</v>
          </cell>
          <cell r="P286">
            <v>779380</v>
          </cell>
          <cell r="Q286">
            <v>964864.5</v>
          </cell>
          <cell r="R286">
            <v>1963658</v>
          </cell>
          <cell r="S286">
            <v>443364.83</v>
          </cell>
          <cell r="T286">
            <v>764613.32</v>
          </cell>
          <cell r="U286">
            <v>472100</v>
          </cell>
          <cell r="V286">
            <v>383020</v>
          </cell>
          <cell r="W286">
            <v>13806841.210000001</v>
          </cell>
          <cell r="X286">
            <v>602215</v>
          </cell>
          <cell r="Y286">
            <v>1695592</v>
          </cell>
          <cell r="Z286">
            <v>1502020</v>
          </cell>
          <cell r="AA286">
            <v>319513</v>
          </cell>
          <cell r="AB286">
            <v>431201</v>
          </cell>
          <cell r="AC286">
            <v>1305734.6000000001</v>
          </cell>
          <cell r="AD286">
            <v>2780120</v>
          </cell>
          <cell r="AE286">
            <v>847214</v>
          </cell>
          <cell r="AF286">
            <v>450559</v>
          </cell>
          <cell r="AG286">
            <v>781872.5</v>
          </cell>
          <cell r="AH286">
            <v>2236203</v>
          </cell>
          <cell r="AI286">
            <v>502756.5</v>
          </cell>
          <cell r="AJ286">
            <v>55379</v>
          </cell>
          <cell r="AK286">
            <v>23631303.190000001</v>
          </cell>
          <cell r="AL286">
            <v>207339</v>
          </cell>
          <cell r="AM286">
            <v>667740</v>
          </cell>
          <cell r="AN286">
            <v>1544209</v>
          </cell>
          <cell r="AO286">
            <v>1477406</v>
          </cell>
          <cell r="AP286">
            <v>763140</v>
          </cell>
          <cell r="AQ286">
            <v>7218</v>
          </cell>
          <cell r="AR286">
            <v>3263659.99</v>
          </cell>
          <cell r="AS286">
            <v>637490</v>
          </cell>
          <cell r="AT286">
            <v>1281434</v>
          </cell>
          <cell r="AU286">
            <v>1839740</v>
          </cell>
          <cell r="AV286">
            <v>742910</v>
          </cell>
          <cell r="AW286">
            <v>656000</v>
          </cell>
          <cell r="AX286">
            <v>23550</v>
          </cell>
          <cell r="AY286">
            <v>493990</v>
          </cell>
          <cell r="AZ286">
            <v>698530</v>
          </cell>
          <cell r="BA286">
            <v>3312139</v>
          </cell>
          <cell r="BB286">
            <v>579680</v>
          </cell>
          <cell r="BC286">
            <v>6019468.2000000002</v>
          </cell>
          <cell r="BD286">
            <v>373873</v>
          </cell>
          <cell r="BE286">
            <v>47200</v>
          </cell>
          <cell r="BF286">
            <v>605250</v>
          </cell>
          <cell r="BG286">
            <v>5323465.5</v>
          </cell>
          <cell r="BH286">
            <v>27873</v>
          </cell>
          <cell r="BI286">
            <v>14335</v>
          </cell>
          <cell r="BJ286">
            <v>40110</v>
          </cell>
          <cell r="BK286">
            <v>22530</v>
          </cell>
          <cell r="BL286">
            <v>5459490.9800000004</v>
          </cell>
          <cell r="BM286">
            <v>1259419</v>
          </cell>
          <cell r="BN286">
            <v>557320</v>
          </cell>
          <cell r="BO286">
            <v>911979</v>
          </cell>
          <cell r="BP286">
            <v>1127551.5</v>
          </cell>
          <cell r="BQ286">
            <v>583591</v>
          </cell>
          <cell r="BR286">
            <v>42567213.979999997</v>
          </cell>
          <cell r="BS286">
            <v>5610</v>
          </cell>
          <cell r="BT286">
            <v>1060165</v>
          </cell>
          <cell r="BU286">
            <v>2712312.1</v>
          </cell>
          <cell r="BV286">
            <v>33420</v>
          </cell>
          <cell r="BW286">
            <v>439357</v>
          </cell>
          <cell r="BX286">
            <v>1734574.9</v>
          </cell>
          <cell r="BY286">
            <v>461930</v>
          </cell>
          <cell r="BZ286">
            <v>386680</v>
          </cell>
          <cell r="CA286">
            <v>377732.5</v>
          </cell>
          <cell r="CB286">
            <v>873670</v>
          </cell>
          <cell r="CC286">
            <v>668090</v>
          </cell>
          <cell r="CD286">
            <v>1686035</v>
          </cell>
          <cell r="CE286">
            <v>903961.75</v>
          </cell>
          <cell r="CF286">
            <v>321452</v>
          </cell>
          <cell r="CG286">
            <v>332104.53000000003</v>
          </cell>
          <cell r="CH286">
            <v>574081</v>
          </cell>
          <cell r="CI286">
            <v>588410</v>
          </cell>
          <cell r="CJ286">
            <v>1855115.3</v>
          </cell>
          <cell r="CK286">
            <v>12180</v>
          </cell>
          <cell r="CL286">
            <v>46391</v>
          </cell>
        </row>
        <row r="287">
          <cell r="A287" t="str">
            <v>5104030205.113</v>
          </cell>
          <cell r="B287" t="str">
            <v>วัสดุเครื่องแต่งกายใช้ไป</v>
          </cell>
          <cell r="C287">
            <v>1394606</v>
          </cell>
          <cell r="D287">
            <v>95300</v>
          </cell>
          <cell r="E287">
            <v>98680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364359</v>
          </cell>
          <cell r="K287">
            <v>22000</v>
          </cell>
          <cell r="L287">
            <v>202936</v>
          </cell>
          <cell r="M287">
            <v>431950</v>
          </cell>
          <cell r="N287">
            <v>0</v>
          </cell>
          <cell r="O287">
            <v>0</v>
          </cell>
          <cell r="P287">
            <v>194165</v>
          </cell>
          <cell r="Q287">
            <v>22200</v>
          </cell>
          <cell r="R287">
            <v>0</v>
          </cell>
          <cell r="S287">
            <v>5500</v>
          </cell>
          <cell r="T287">
            <v>452547.25</v>
          </cell>
          <cell r="U287">
            <v>224600</v>
          </cell>
          <cell r="V287">
            <v>0</v>
          </cell>
          <cell r="W287">
            <v>628645</v>
          </cell>
          <cell r="X287">
            <v>0</v>
          </cell>
          <cell r="Y287">
            <v>759322</v>
          </cell>
          <cell r="Z287">
            <v>20120</v>
          </cell>
          <cell r="AA287">
            <v>38475</v>
          </cell>
          <cell r="AB287">
            <v>295000</v>
          </cell>
          <cell r="AC287">
            <v>172900</v>
          </cell>
          <cell r="AD287">
            <v>75000</v>
          </cell>
          <cell r="AE287">
            <v>0</v>
          </cell>
          <cell r="AF287">
            <v>72220</v>
          </cell>
          <cell r="AG287">
            <v>0</v>
          </cell>
          <cell r="AH287">
            <v>0</v>
          </cell>
          <cell r="AI287">
            <v>251730</v>
          </cell>
          <cell r="AJ287">
            <v>140870</v>
          </cell>
          <cell r="AK287">
            <v>12593858.5</v>
          </cell>
          <cell r="AL287">
            <v>451550</v>
          </cell>
          <cell r="AM287">
            <v>65550</v>
          </cell>
          <cell r="AN287">
            <v>0</v>
          </cell>
          <cell r="AO287">
            <v>351249</v>
          </cell>
          <cell r="AP287">
            <v>312340</v>
          </cell>
          <cell r="AQ287">
            <v>0</v>
          </cell>
          <cell r="AR287">
            <v>1817207</v>
          </cell>
          <cell r="AS287">
            <v>258360</v>
          </cell>
          <cell r="AT287">
            <v>5400</v>
          </cell>
          <cell r="AU287">
            <v>189190</v>
          </cell>
          <cell r="AV287">
            <v>430570</v>
          </cell>
          <cell r="AW287">
            <v>53300</v>
          </cell>
          <cell r="AX287">
            <v>0</v>
          </cell>
          <cell r="AY287">
            <v>200247</v>
          </cell>
          <cell r="AZ287">
            <v>14040</v>
          </cell>
          <cell r="BA287">
            <v>78800</v>
          </cell>
          <cell r="BB287">
            <v>187450</v>
          </cell>
          <cell r="BC287">
            <v>0</v>
          </cell>
          <cell r="BD287">
            <v>10525</v>
          </cell>
          <cell r="BE287">
            <v>395050</v>
          </cell>
          <cell r="BF287">
            <v>0</v>
          </cell>
          <cell r="BG287">
            <v>508541.8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2102151</v>
          </cell>
          <cell r="BM287">
            <v>347370</v>
          </cell>
          <cell r="BN287">
            <v>0</v>
          </cell>
          <cell r="BO287">
            <v>13050</v>
          </cell>
          <cell r="BP287">
            <v>272425</v>
          </cell>
          <cell r="BQ287">
            <v>400</v>
          </cell>
          <cell r="BR287">
            <v>9103774.5600000005</v>
          </cell>
          <cell r="BS287">
            <v>183090</v>
          </cell>
          <cell r="BT287">
            <v>4650</v>
          </cell>
          <cell r="BU287">
            <v>225000</v>
          </cell>
          <cell r="BV287">
            <v>0</v>
          </cell>
          <cell r="BW287">
            <v>17600</v>
          </cell>
          <cell r="BX287">
            <v>427730</v>
          </cell>
          <cell r="BY287">
            <v>66615</v>
          </cell>
          <cell r="BZ287">
            <v>0</v>
          </cell>
          <cell r="CA287">
            <v>34750</v>
          </cell>
          <cell r="CB287">
            <v>581205</v>
          </cell>
          <cell r="CC287">
            <v>215233.2</v>
          </cell>
          <cell r="CD287">
            <v>706791</v>
          </cell>
          <cell r="CE287">
            <v>0</v>
          </cell>
          <cell r="CF287">
            <v>0</v>
          </cell>
          <cell r="CG287">
            <v>13730</v>
          </cell>
          <cell r="CH287">
            <v>30000</v>
          </cell>
          <cell r="CI287">
            <v>14150</v>
          </cell>
          <cell r="CJ287">
            <v>553345</v>
          </cell>
          <cell r="CK287">
            <v>12650</v>
          </cell>
          <cell r="CL287">
            <v>600</v>
          </cell>
        </row>
        <row r="288">
          <cell r="A288" t="str">
            <v>5104030205.117</v>
          </cell>
          <cell r="B288" t="str">
            <v>วัสดุทันตกรรมใช้ไป</v>
          </cell>
          <cell r="C288">
            <v>1016888.88</v>
          </cell>
          <cell r="D288">
            <v>421675.73</v>
          </cell>
          <cell r="E288">
            <v>331872.82</v>
          </cell>
          <cell r="F288">
            <v>345854.73</v>
          </cell>
          <cell r="G288">
            <v>273145.75</v>
          </cell>
          <cell r="H288">
            <v>218512.64000000001</v>
          </cell>
          <cell r="I288">
            <v>1037822.38</v>
          </cell>
          <cell r="J288">
            <v>392271</v>
          </cell>
          <cell r="K288">
            <v>441126.48</v>
          </cell>
          <cell r="L288">
            <v>312824.14</v>
          </cell>
          <cell r="M288">
            <v>1229136</v>
          </cell>
          <cell r="N288">
            <v>149811.5</v>
          </cell>
          <cell r="O288">
            <v>877350.85</v>
          </cell>
          <cell r="P288">
            <v>562279.34</v>
          </cell>
          <cell r="Q288">
            <v>465118.39</v>
          </cell>
          <cell r="R288">
            <v>617922.27</v>
          </cell>
          <cell r="S288">
            <v>729734.7</v>
          </cell>
          <cell r="T288">
            <v>600806.06999999995</v>
          </cell>
          <cell r="U288">
            <v>455039.34</v>
          </cell>
          <cell r="V288">
            <v>161280</v>
          </cell>
          <cell r="W288">
            <v>1588329.44</v>
          </cell>
          <cell r="X288">
            <v>510856.59</v>
          </cell>
          <cell r="Y288">
            <v>1135715.6100000001</v>
          </cell>
          <cell r="Z288">
            <v>309254.01</v>
          </cell>
          <cell r="AA288">
            <v>323168.52</v>
          </cell>
          <cell r="AB288">
            <v>442032.61</v>
          </cell>
          <cell r="AC288">
            <v>267678.43</v>
          </cell>
          <cell r="AD288">
            <v>1157071.2</v>
          </cell>
          <cell r="AE288">
            <v>430043.09</v>
          </cell>
          <cell r="AF288">
            <v>315877.07</v>
          </cell>
          <cell r="AG288">
            <v>292501.67</v>
          </cell>
          <cell r="AH288">
            <v>563666.29</v>
          </cell>
          <cell r="AI288">
            <v>189711.57</v>
          </cell>
          <cell r="AJ288">
            <v>268753.11</v>
          </cell>
          <cell r="AK288">
            <v>2889376.18</v>
          </cell>
          <cell r="AL288">
            <v>381350.45</v>
          </cell>
          <cell r="AM288">
            <v>333009.59999999998</v>
          </cell>
          <cell r="AN288">
            <v>1288051.1200000001</v>
          </cell>
          <cell r="AO288">
            <v>408257</v>
          </cell>
          <cell r="AP288">
            <v>323165.24</v>
          </cell>
          <cell r="AQ288">
            <v>219690.25</v>
          </cell>
          <cell r="AR288">
            <v>2098925.94</v>
          </cell>
          <cell r="AS288">
            <v>460604.45</v>
          </cell>
          <cell r="AT288">
            <v>568705.37</v>
          </cell>
          <cell r="AU288">
            <v>619256.94999999995</v>
          </cell>
          <cell r="AV288">
            <v>324065.67</v>
          </cell>
          <cell r="AW288">
            <v>297840.3</v>
          </cell>
          <cell r="AX288">
            <v>290043.31</v>
          </cell>
          <cell r="AY288">
            <v>660005.05000000005</v>
          </cell>
          <cell r="AZ288">
            <v>453320.2</v>
          </cell>
          <cell r="BA288">
            <v>915709.48</v>
          </cell>
          <cell r="BB288">
            <v>326313.5</v>
          </cell>
          <cell r="BC288">
            <v>2500646.91</v>
          </cell>
          <cell r="BD288">
            <v>866172.3</v>
          </cell>
          <cell r="BE288">
            <v>231504.02</v>
          </cell>
          <cell r="BF288">
            <v>323286</v>
          </cell>
          <cell r="BG288">
            <v>2260015.84</v>
          </cell>
          <cell r="BH288">
            <v>132301.34</v>
          </cell>
          <cell r="BI288">
            <v>139339.9</v>
          </cell>
          <cell r="BJ288">
            <v>1047343.8</v>
          </cell>
          <cell r="BK288">
            <v>77043</v>
          </cell>
          <cell r="BL288">
            <v>1166645.21</v>
          </cell>
          <cell r="BM288">
            <v>1925757.74</v>
          </cell>
          <cell r="BN288">
            <v>462797.26</v>
          </cell>
          <cell r="BO288">
            <v>2432796.58</v>
          </cell>
          <cell r="BP288">
            <v>679267.06</v>
          </cell>
          <cell r="BQ288">
            <v>490130.35</v>
          </cell>
          <cell r="BR288">
            <v>2230284.4</v>
          </cell>
          <cell r="BS288">
            <v>388229.69</v>
          </cell>
          <cell r="BT288">
            <v>621437.13</v>
          </cell>
          <cell r="BU288">
            <v>1457298.33</v>
          </cell>
          <cell r="BV288">
            <v>31375</v>
          </cell>
          <cell r="BW288">
            <v>510948.65</v>
          </cell>
          <cell r="BX288">
            <v>1088476.31</v>
          </cell>
          <cell r="BY288">
            <v>497777.49</v>
          </cell>
          <cell r="BZ288">
            <v>114739.8</v>
          </cell>
          <cell r="CA288">
            <v>335127.81</v>
          </cell>
          <cell r="CB288">
            <v>674410.27</v>
          </cell>
          <cell r="CC288">
            <v>744914.71</v>
          </cell>
          <cell r="CD288">
            <v>360943.5</v>
          </cell>
          <cell r="CE288">
            <v>635907.02</v>
          </cell>
          <cell r="CF288">
            <v>296039.65000000002</v>
          </cell>
          <cell r="CG288">
            <v>238043.96</v>
          </cell>
          <cell r="CH288">
            <v>250715.83</v>
          </cell>
          <cell r="CI288">
            <v>276121.51</v>
          </cell>
          <cell r="CJ288">
            <v>975650.38</v>
          </cell>
          <cell r="CK288">
            <v>100948</v>
          </cell>
          <cell r="CL288">
            <v>299757</v>
          </cell>
        </row>
        <row r="289">
          <cell r="A289" t="str">
            <v>5104030205.118</v>
          </cell>
          <cell r="B289" t="str">
            <v>วัสดุเอกซเรย์ใช้ไป</v>
          </cell>
          <cell r="C289">
            <v>0</v>
          </cell>
          <cell r="D289">
            <v>63695</v>
          </cell>
          <cell r="E289">
            <v>800</v>
          </cell>
          <cell r="F289">
            <v>77250</v>
          </cell>
          <cell r="G289">
            <v>85440</v>
          </cell>
          <cell r="H289">
            <v>0</v>
          </cell>
          <cell r="I289">
            <v>3500</v>
          </cell>
          <cell r="J289">
            <v>0</v>
          </cell>
          <cell r="K289">
            <v>113350</v>
          </cell>
          <cell r="L289">
            <v>155195</v>
          </cell>
          <cell r="M289">
            <v>333561</v>
          </cell>
          <cell r="N289">
            <v>28260</v>
          </cell>
          <cell r="O289">
            <v>0</v>
          </cell>
          <cell r="P289">
            <v>30880</v>
          </cell>
          <cell r="Q289">
            <v>181415</v>
          </cell>
          <cell r="R289">
            <v>31672</v>
          </cell>
          <cell r="S289">
            <v>46420</v>
          </cell>
          <cell r="T289">
            <v>0</v>
          </cell>
          <cell r="U289">
            <v>0</v>
          </cell>
          <cell r="V289">
            <v>93640</v>
          </cell>
          <cell r="W289">
            <v>175730</v>
          </cell>
          <cell r="X289">
            <v>73170</v>
          </cell>
          <cell r="Y289">
            <v>30658</v>
          </cell>
          <cell r="Z289">
            <v>0</v>
          </cell>
          <cell r="AA289">
            <v>59390</v>
          </cell>
          <cell r="AB289">
            <v>65545</v>
          </cell>
          <cell r="AC289">
            <v>0</v>
          </cell>
          <cell r="AD289">
            <v>0</v>
          </cell>
          <cell r="AE289">
            <v>45825</v>
          </cell>
          <cell r="AF289">
            <v>263447.84999999998</v>
          </cell>
          <cell r="AG289">
            <v>3500</v>
          </cell>
          <cell r="AH289">
            <v>0</v>
          </cell>
          <cell r="AI289">
            <v>0</v>
          </cell>
          <cell r="AJ289">
            <v>90540</v>
          </cell>
          <cell r="AK289">
            <v>0</v>
          </cell>
          <cell r="AL289">
            <v>168165</v>
          </cell>
          <cell r="AM289">
            <v>0</v>
          </cell>
          <cell r="AN289">
            <v>301325</v>
          </cell>
          <cell r="AO289">
            <v>408210</v>
          </cell>
          <cell r="AP289">
            <v>79960</v>
          </cell>
          <cell r="AQ289">
            <v>0</v>
          </cell>
          <cell r="AR289">
            <v>0</v>
          </cell>
          <cell r="AS289">
            <v>99415</v>
          </cell>
          <cell r="AT289">
            <v>193260</v>
          </cell>
          <cell r="AU289">
            <v>0</v>
          </cell>
          <cell r="AV289">
            <v>137236</v>
          </cell>
          <cell r="AW289">
            <v>96700</v>
          </cell>
          <cell r="AX289">
            <v>0</v>
          </cell>
          <cell r="AY289">
            <v>23000</v>
          </cell>
          <cell r="AZ289">
            <v>83450</v>
          </cell>
          <cell r="BA289">
            <v>1250850</v>
          </cell>
          <cell r="BB289">
            <v>86665</v>
          </cell>
          <cell r="BC289">
            <v>21220</v>
          </cell>
          <cell r="BD289">
            <v>653900</v>
          </cell>
          <cell r="BE289">
            <v>110545</v>
          </cell>
          <cell r="BF289">
            <v>8310</v>
          </cell>
          <cell r="BG289">
            <v>0</v>
          </cell>
          <cell r="BH289">
            <v>63890</v>
          </cell>
          <cell r="BI289">
            <v>0</v>
          </cell>
          <cell r="BJ289">
            <v>133925</v>
          </cell>
          <cell r="BK289">
            <v>59365.5</v>
          </cell>
          <cell r="BL289">
            <v>78110</v>
          </cell>
          <cell r="BM289">
            <v>66715</v>
          </cell>
          <cell r="BN289">
            <v>131820</v>
          </cell>
          <cell r="BO289">
            <v>0</v>
          </cell>
          <cell r="BP289">
            <v>0</v>
          </cell>
          <cell r="BQ289">
            <v>91705</v>
          </cell>
          <cell r="BR289">
            <v>0</v>
          </cell>
          <cell r="BS289">
            <v>0</v>
          </cell>
          <cell r="BT289">
            <v>0</v>
          </cell>
          <cell r="BU289">
            <v>24817.5</v>
          </cell>
          <cell r="BV289">
            <v>15276</v>
          </cell>
          <cell r="BW289">
            <v>114865</v>
          </cell>
          <cell r="BX289">
            <v>0</v>
          </cell>
          <cell r="BY289">
            <v>23550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140315.64000000001</v>
          </cell>
          <cell r="CG289">
            <v>79075</v>
          </cell>
          <cell r="CH289">
            <v>0</v>
          </cell>
          <cell r="CI289">
            <v>109195</v>
          </cell>
          <cell r="CJ289">
            <v>0</v>
          </cell>
          <cell r="CK289">
            <v>35200</v>
          </cell>
          <cell r="CL289">
            <v>96415</v>
          </cell>
        </row>
        <row r="290">
          <cell r="A290" t="str">
            <v>5104030206.101</v>
          </cell>
          <cell r="B290" t="str">
            <v>ค่าครุภัณฑ์มูลค่าต่ำกว่าเกณฑ์</v>
          </cell>
          <cell r="C290">
            <v>2554818</v>
          </cell>
          <cell r="D290">
            <v>181810</v>
          </cell>
          <cell r="E290">
            <v>183919.86</v>
          </cell>
          <cell r="F290">
            <v>242163</v>
          </cell>
          <cell r="G290">
            <v>253685</v>
          </cell>
          <cell r="H290">
            <v>99705</v>
          </cell>
          <cell r="I290">
            <v>83658</v>
          </cell>
          <cell r="J290">
            <v>212800</v>
          </cell>
          <cell r="K290">
            <v>75160</v>
          </cell>
          <cell r="L290">
            <v>332530</v>
          </cell>
          <cell r="M290">
            <v>675774.5</v>
          </cell>
          <cell r="N290">
            <v>8550</v>
          </cell>
          <cell r="O290">
            <v>1162509</v>
          </cell>
          <cell r="P290">
            <v>332627.09999999998</v>
          </cell>
          <cell r="Q290">
            <v>197670</v>
          </cell>
          <cell r="R290">
            <v>499260</v>
          </cell>
          <cell r="S290">
            <v>31985</v>
          </cell>
          <cell r="T290">
            <v>366989</v>
          </cell>
          <cell r="U290">
            <v>2015</v>
          </cell>
          <cell r="V290">
            <v>55300</v>
          </cell>
          <cell r="W290">
            <v>1389001.04</v>
          </cell>
          <cell r="X290">
            <v>307974</v>
          </cell>
          <cell r="Y290">
            <v>433910</v>
          </cell>
          <cell r="Z290">
            <v>1001448</v>
          </cell>
          <cell r="AA290">
            <v>140540</v>
          </cell>
          <cell r="AB290">
            <v>209110</v>
          </cell>
          <cell r="AC290">
            <v>308301</v>
          </cell>
          <cell r="AD290">
            <v>961790</v>
          </cell>
          <cell r="AE290">
            <v>242480</v>
          </cell>
          <cell r="AF290">
            <v>234840.45</v>
          </cell>
          <cell r="AG290">
            <v>64520</v>
          </cell>
          <cell r="AH290">
            <v>389590</v>
          </cell>
          <cell r="AI290">
            <v>344156</v>
          </cell>
          <cell r="AJ290">
            <v>298535.09999999998</v>
          </cell>
          <cell r="AK290">
            <v>3930426.09</v>
          </cell>
          <cell r="AL290">
            <v>458164</v>
          </cell>
          <cell r="AM290">
            <v>139410</v>
          </cell>
          <cell r="AN290">
            <v>234490</v>
          </cell>
          <cell r="AO290">
            <v>194940</v>
          </cell>
          <cell r="AP290">
            <v>385290</v>
          </cell>
          <cell r="AQ290">
            <v>39685</v>
          </cell>
          <cell r="AR290">
            <v>0</v>
          </cell>
          <cell r="AS290">
            <v>293412.09999999998</v>
          </cell>
          <cell r="AT290">
            <v>164095</v>
          </cell>
          <cell r="AU290">
            <v>575700</v>
          </cell>
          <cell r="AV290">
            <v>125900</v>
          </cell>
          <cell r="AW290">
            <v>137313</v>
          </cell>
          <cell r="AX290">
            <v>49720</v>
          </cell>
          <cell r="AY290">
            <v>157270</v>
          </cell>
          <cell r="AZ290">
            <v>267948</v>
          </cell>
          <cell r="BA290">
            <v>537926</v>
          </cell>
          <cell r="BB290">
            <v>321650</v>
          </cell>
          <cell r="BC290">
            <v>976437</v>
          </cell>
          <cell r="BD290">
            <v>254985</v>
          </cell>
          <cell r="BE290">
            <v>144590</v>
          </cell>
          <cell r="BF290">
            <v>235200</v>
          </cell>
          <cell r="BG290">
            <v>1223199.48</v>
          </cell>
          <cell r="BH290">
            <v>290096</v>
          </cell>
          <cell r="BI290">
            <v>95542.2</v>
          </cell>
          <cell r="BJ290">
            <v>115200</v>
          </cell>
          <cell r="BK290">
            <v>116700</v>
          </cell>
          <cell r="BL290">
            <v>2335957.2999999998</v>
          </cell>
          <cell r="BM290">
            <v>270089</v>
          </cell>
          <cell r="BN290">
            <v>82247</v>
          </cell>
          <cell r="BO290">
            <v>221333.89</v>
          </cell>
          <cell r="BP290">
            <v>0</v>
          </cell>
          <cell r="BQ290">
            <v>0</v>
          </cell>
          <cell r="BR290">
            <v>4497818.5999999996</v>
          </cell>
          <cell r="BS290">
            <v>363915</v>
          </cell>
          <cell r="BT290">
            <v>211295.21</v>
          </cell>
          <cell r="BU290">
            <v>656510</v>
          </cell>
          <cell r="BV290">
            <v>380727</v>
          </cell>
          <cell r="BW290">
            <v>213060.7</v>
          </cell>
          <cell r="BX290">
            <v>298634</v>
          </cell>
          <cell r="BY290">
            <v>283317</v>
          </cell>
          <cell r="BZ290">
            <v>9100</v>
          </cell>
          <cell r="CA290">
            <v>72370</v>
          </cell>
          <cell r="CB290">
            <v>168716</v>
          </cell>
          <cell r="CC290">
            <v>462130</v>
          </cell>
          <cell r="CD290">
            <v>256348.5</v>
          </cell>
          <cell r="CE290">
            <v>284887.5</v>
          </cell>
          <cell r="CF290">
            <v>0</v>
          </cell>
          <cell r="CG290">
            <v>170850</v>
          </cell>
          <cell r="CH290">
            <v>378422.6</v>
          </cell>
          <cell r="CI290">
            <v>313514.01</v>
          </cell>
          <cell r="CJ290">
            <v>978890.5</v>
          </cell>
          <cell r="CK290">
            <v>298575.05</v>
          </cell>
          <cell r="CL290">
            <v>249032</v>
          </cell>
        </row>
        <row r="291">
          <cell r="A291" t="str">
            <v>5104030207.101</v>
          </cell>
          <cell r="B291" t="str">
            <v>ค่าใช้จ่ายในการประชุม</v>
          </cell>
          <cell r="C291">
            <v>0</v>
          </cell>
          <cell r="D291">
            <v>0</v>
          </cell>
          <cell r="E291">
            <v>59934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1000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4975</v>
          </cell>
          <cell r="Z291">
            <v>0</v>
          </cell>
          <cell r="AA291">
            <v>28500</v>
          </cell>
          <cell r="AB291">
            <v>0</v>
          </cell>
          <cell r="AC291">
            <v>68395</v>
          </cell>
          <cell r="AD291">
            <v>3500</v>
          </cell>
          <cell r="AE291">
            <v>3000</v>
          </cell>
          <cell r="AF291">
            <v>54393</v>
          </cell>
          <cell r="AG291">
            <v>54800</v>
          </cell>
          <cell r="AH291">
            <v>0</v>
          </cell>
          <cell r="AI291">
            <v>240092</v>
          </cell>
          <cell r="AJ291">
            <v>26950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1500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31020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9920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1248997</v>
          </cell>
          <cell r="BS291">
            <v>3850</v>
          </cell>
          <cell r="BT291">
            <v>18660</v>
          </cell>
          <cell r="BU291">
            <v>506281.23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5510</v>
          </cell>
          <cell r="CC291">
            <v>45000</v>
          </cell>
          <cell r="CD291">
            <v>0</v>
          </cell>
          <cell r="CE291">
            <v>0</v>
          </cell>
          <cell r="CF291">
            <v>0</v>
          </cell>
          <cell r="CG291">
            <v>3000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</row>
        <row r="292">
          <cell r="A292" t="str">
            <v>5104030208.101</v>
          </cell>
          <cell r="B292" t="str">
            <v>ค่ารับรองและพิธีการ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27350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102500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</row>
        <row r="293">
          <cell r="A293" t="str">
            <v>5104030210.101</v>
          </cell>
          <cell r="B293" t="str">
            <v xml:space="preserve">ค่าเช่าอสังหาริมทรัพย์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48000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72000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276000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107000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480000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83810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80000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</row>
        <row r="294">
          <cell r="A294" t="str">
            <v>5104030212.101</v>
          </cell>
          <cell r="B294" t="str">
            <v xml:space="preserve">ค่าเช่าเบ็ดเตล็ด </v>
          </cell>
          <cell r="C294">
            <v>3698000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480000</v>
          </cell>
          <cell r="J294">
            <v>0</v>
          </cell>
          <cell r="K294">
            <v>0</v>
          </cell>
          <cell r="L294">
            <v>50717.599999999999</v>
          </cell>
          <cell r="M294">
            <v>0</v>
          </cell>
          <cell r="N294">
            <v>0</v>
          </cell>
          <cell r="O294">
            <v>893947.62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80500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745000</v>
          </cell>
          <cell r="AI294">
            <v>0</v>
          </cell>
          <cell r="AJ294">
            <v>2075.8000000000002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3144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1177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2027500</v>
          </cell>
          <cell r="BH294">
            <v>0</v>
          </cell>
          <cell r="BI294">
            <v>0</v>
          </cell>
          <cell r="BJ294">
            <v>0</v>
          </cell>
          <cell r="BK294">
            <v>22470</v>
          </cell>
          <cell r="BL294">
            <v>0</v>
          </cell>
          <cell r="BM294">
            <v>246000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346158</v>
          </cell>
          <cell r="BV294">
            <v>0</v>
          </cell>
          <cell r="BW294">
            <v>0</v>
          </cell>
          <cell r="BX294">
            <v>962050</v>
          </cell>
          <cell r="BY294">
            <v>1284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70000</v>
          </cell>
          <cell r="CF294">
            <v>3210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299852</v>
          </cell>
          <cell r="CL294">
            <v>0</v>
          </cell>
        </row>
        <row r="295">
          <cell r="A295" t="str">
            <v>5104030217.101</v>
          </cell>
          <cell r="B295" t="str">
            <v>เงินชดเชยค่างานสิ่งก่อสร้าง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2230777.5299999998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9248474.5800000001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</row>
        <row r="296">
          <cell r="A296" t="str">
            <v>5104030218.101</v>
          </cell>
          <cell r="B296" t="str">
            <v>ค่าใช้จ่ายผลักส่งเป็นรายได้แผ่นดิน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17.93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350131.84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</row>
        <row r="297">
          <cell r="A297" t="str">
            <v>5104030219.101</v>
          </cell>
          <cell r="B297" t="str">
            <v>ค่าประชาสัมพันธ์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18341.599999999999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22508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24000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</row>
        <row r="298">
          <cell r="A298" t="str">
            <v>5104030220.101</v>
          </cell>
          <cell r="B298" t="str">
            <v>ค่าชดใช้ค่าเสียหาย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</row>
        <row r="299">
          <cell r="A299" t="str">
            <v>5104030299.101</v>
          </cell>
          <cell r="B299" t="str">
            <v>ค่าใช้จ่ายด้านสังคมสงเคราะห์</v>
          </cell>
          <cell r="C299">
            <v>3974977</v>
          </cell>
          <cell r="D299">
            <v>0</v>
          </cell>
          <cell r="E299">
            <v>165267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10968</v>
          </cell>
          <cell r="M299">
            <v>174956.48</v>
          </cell>
          <cell r="N299">
            <v>0</v>
          </cell>
          <cell r="O299">
            <v>188240.75</v>
          </cell>
          <cell r="P299">
            <v>218269.75</v>
          </cell>
          <cell r="Q299">
            <v>44275.1</v>
          </cell>
          <cell r="R299">
            <v>476.75</v>
          </cell>
          <cell r="S299">
            <v>723</v>
          </cell>
          <cell r="T299">
            <v>612813</v>
          </cell>
          <cell r="U299">
            <v>4653</v>
          </cell>
          <cell r="V299">
            <v>38889.74</v>
          </cell>
          <cell r="W299">
            <v>5900269</v>
          </cell>
          <cell r="X299">
            <v>51881</v>
          </cell>
          <cell r="Y299">
            <v>173576</v>
          </cell>
          <cell r="Z299">
            <v>0</v>
          </cell>
          <cell r="AA299">
            <v>34570</v>
          </cell>
          <cell r="AB299">
            <v>758737.44</v>
          </cell>
          <cell r="AC299">
            <v>74860</v>
          </cell>
          <cell r="AD299">
            <v>383257</v>
          </cell>
          <cell r="AE299">
            <v>125590.64</v>
          </cell>
          <cell r="AF299">
            <v>83806</v>
          </cell>
          <cell r="AG299">
            <v>121126</v>
          </cell>
          <cell r="AH299">
            <v>880904.4</v>
          </cell>
          <cell r="AI299">
            <v>0</v>
          </cell>
          <cell r="AJ299">
            <v>68187.75</v>
          </cell>
          <cell r="AK299">
            <v>189626983.25</v>
          </cell>
          <cell r="AL299">
            <v>688097.12</v>
          </cell>
          <cell r="AM299">
            <v>247516</v>
          </cell>
          <cell r="AN299">
            <v>53973</v>
          </cell>
          <cell r="AO299">
            <v>37960.5</v>
          </cell>
          <cell r="AP299">
            <v>339916.74</v>
          </cell>
          <cell r="AQ299">
            <v>285100.79999999999</v>
          </cell>
          <cell r="AR299">
            <v>3020794.27</v>
          </cell>
          <cell r="AS299">
            <v>19539.75</v>
          </cell>
          <cell r="AT299">
            <v>1808220</v>
          </cell>
          <cell r="AU299">
            <v>585797.37</v>
          </cell>
          <cell r="AV299">
            <v>672871.14</v>
          </cell>
          <cell r="AW299">
            <v>0</v>
          </cell>
          <cell r="AX299">
            <v>127125</v>
          </cell>
          <cell r="AY299">
            <v>190091.86</v>
          </cell>
          <cell r="AZ299">
            <v>165062.79999999999</v>
          </cell>
          <cell r="BA299">
            <v>1823932.5</v>
          </cell>
          <cell r="BB299">
            <v>827143.03</v>
          </cell>
          <cell r="BC299">
            <v>1426776.84</v>
          </cell>
          <cell r="BD299">
            <v>229155</v>
          </cell>
          <cell r="BE299">
            <v>145037.25</v>
          </cell>
          <cell r="BF299">
            <v>112290</v>
          </cell>
          <cell r="BG299">
            <v>305368.24</v>
          </cell>
          <cell r="BH299">
            <v>19355.2</v>
          </cell>
          <cell r="BI299">
            <v>7770</v>
          </cell>
          <cell r="BJ299">
            <v>53674</v>
          </cell>
          <cell r="BK299">
            <v>76108</v>
          </cell>
          <cell r="BL299">
            <v>69204</v>
          </cell>
          <cell r="BM299">
            <v>0</v>
          </cell>
          <cell r="BN299">
            <v>0</v>
          </cell>
          <cell r="BO299">
            <v>11641</v>
          </cell>
          <cell r="BP299">
            <v>646361</v>
          </cell>
          <cell r="BQ299">
            <v>1216331</v>
          </cell>
          <cell r="BR299">
            <v>6739043</v>
          </cell>
          <cell r="BS299">
            <v>644471.80000000005</v>
          </cell>
          <cell r="BT299">
            <v>59656.76</v>
          </cell>
          <cell r="BU299">
            <v>74063.48</v>
          </cell>
          <cell r="BV299">
            <v>77918</v>
          </cell>
          <cell r="BW299">
            <v>84911.99</v>
          </cell>
          <cell r="BX299">
            <v>845796.75</v>
          </cell>
          <cell r="BY299">
            <v>579762.42000000004</v>
          </cell>
          <cell r="BZ299">
            <v>63702.75</v>
          </cell>
          <cell r="CA299">
            <v>64056</v>
          </cell>
          <cell r="CB299">
            <v>348034.76</v>
          </cell>
          <cell r="CC299">
            <v>1487260.75</v>
          </cell>
          <cell r="CD299">
            <v>401432.7</v>
          </cell>
          <cell r="CE299">
            <v>1299272.78</v>
          </cell>
          <cell r="CF299">
            <v>940252.92</v>
          </cell>
          <cell r="CG299">
            <v>105730</v>
          </cell>
          <cell r="CH299">
            <v>612020.12</v>
          </cell>
          <cell r="CI299">
            <v>124367</v>
          </cell>
          <cell r="CJ299">
            <v>4798500.87</v>
          </cell>
          <cell r="CK299">
            <v>73714</v>
          </cell>
          <cell r="CL299">
            <v>130912.23</v>
          </cell>
        </row>
        <row r="300">
          <cell r="A300" t="str">
            <v>5104030299.102</v>
          </cell>
          <cell r="B300" t="str">
            <v>ค่าใช้จ่ายตามโครงการ(PP)</v>
          </cell>
          <cell r="C300">
            <v>4530420</v>
          </cell>
          <cell r="D300">
            <v>177800</v>
          </cell>
          <cell r="E300">
            <v>253880</v>
          </cell>
          <cell r="F300">
            <v>344600</v>
          </cell>
          <cell r="G300">
            <v>157500</v>
          </cell>
          <cell r="H300">
            <v>20000</v>
          </cell>
          <cell r="I300">
            <v>0</v>
          </cell>
          <cell r="J300">
            <v>127740</v>
          </cell>
          <cell r="K300">
            <v>858738</v>
          </cell>
          <cell r="L300">
            <v>106330</v>
          </cell>
          <cell r="M300">
            <v>340505</v>
          </cell>
          <cell r="N300">
            <v>58250</v>
          </cell>
          <cell r="O300">
            <v>579594.75</v>
          </cell>
          <cell r="P300">
            <v>1332362</v>
          </cell>
          <cell r="Q300">
            <v>2506663.7799999998</v>
          </cell>
          <cell r="R300">
            <v>584929</v>
          </cell>
          <cell r="S300">
            <v>300215</v>
          </cell>
          <cell r="T300">
            <v>208426</v>
          </cell>
          <cell r="U300">
            <v>57000</v>
          </cell>
          <cell r="V300">
            <v>1163130</v>
          </cell>
          <cell r="W300">
            <v>7800</v>
          </cell>
          <cell r="X300">
            <v>293582</v>
          </cell>
          <cell r="Y300">
            <v>126000</v>
          </cell>
          <cell r="Z300">
            <v>56340</v>
          </cell>
          <cell r="AA300">
            <v>0</v>
          </cell>
          <cell r="AB300">
            <v>0</v>
          </cell>
          <cell r="AC300">
            <v>0</v>
          </cell>
          <cell r="AD300">
            <v>1570930</v>
          </cell>
          <cell r="AE300">
            <v>110000</v>
          </cell>
          <cell r="AF300">
            <v>417310.5</v>
          </cell>
          <cell r="AG300">
            <v>100264</v>
          </cell>
          <cell r="AH300">
            <v>0</v>
          </cell>
          <cell r="AI300">
            <v>320720.56</v>
          </cell>
          <cell r="AJ300">
            <v>123170</v>
          </cell>
          <cell r="AK300">
            <v>1254852.5</v>
          </cell>
          <cell r="AL300">
            <v>96420</v>
          </cell>
          <cell r="AM300">
            <v>234020</v>
          </cell>
          <cell r="AN300">
            <v>425940</v>
          </cell>
          <cell r="AO300">
            <v>1688319</v>
          </cell>
          <cell r="AP300">
            <v>832502</v>
          </cell>
          <cell r="AQ300">
            <v>881581.5</v>
          </cell>
          <cell r="AR300">
            <v>183012</v>
          </cell>
          <cell r="AS300">
            <v>99520</v>
          </cell>
          <cell r="AT300">
            <v>388050</v>
          </cell>
          <cell r="AU300">
            <v>727785</v>
          </cell>
          <cell r="AV300">
            <v>2195954.2000000002</v>
          </cell>
          <cell r="AW300">
            <v>35580</v>
          </cell>
          <cell r="AX300">
            <v>0</v>
          </cell>
          <cell r="AY300">
            <v>24790</v>
          </cell>
          <cell r="AZ300">
            <v>305100</v>
          </cell>
          <cell r="BA300">
            <v>1177680</v>
          </cell>
          <cell r="BB300">
            <v>580490.75</v>
          </cell>
          <cell r="BC300">
            <v>774100</v>
          </cell>
          <cell r="BD300">
            <v>317556.09999999998</v>
          </cell>
          <cell r="BE300">
            <v>842430</v>
          </cell>
          <cell r="BF300">
            <v>1105138</v>
          </cell>
          <cell r="BG300">
            <v>1258458.6000000001</v>
          </cell>
          <cell r="BH300">
            <v>19920</v>
          </cell>
          <cell r="BI300">
            <v>106489</v>
          </cell>
          <cell r="BJ300">
            <v>128250</v>
          </cell>
          <cell r="BK300">
            <v>0</v>
          </cell>
          <cell r="BL300">
            <v>917290</v>
          </cell>
          <cell r="BM300">
            <v>564640</v>
          </cell>
          <cell r="BN300">
            <v>1483614</v>
          </cell>
          <cell r="BO300">
            <v>1143465</v>
          </cell>
          <cell r="BP300">
            <v>1341451</v>
          </cell>
          <cell r="BQ300">
            <v>129212</v>
          </cell>
          <cell r="BR300">
            <v>4062295.2</v>
          </cell>
          <cell r="BS300">
            <v>250889</v>
          </cell>
          <cell r="BT300">
            <v>110780</v>
          </cell>
          <cell r="BU300">
            <v>0</v>
          </cell>
          <cell r="BV300">
            <v>36400</v>
          </cell>
          <cell r="BW300">
            <v>0</v>
          </cell>
          <cell r="BX300">
            <v>0</v>
          </cell>
          <cell r="BY300">
            <v>702940.8</v>
          </cell>
          <cell r="BZ300">
            <v>1137260</v>
          </cell>
          <cell r="CA300">
            <v>126637.5</v>
          </cell>
          <cell r="CB300">
            <v>1254532</v>
          </cell>
          <cell r="CC300">
            <v>1284260</v>
          </cell>
          <cell r="CD300">
            <v>1701212</v>
          </cell>
          <cell r="CE300">
            <v>190000</v>
          </cell>
          <cell r="CF300">
            <v>122070</v>
          </cell>
          <cell r="CG300">
            <v>164220</v>
          </cell>
          <cell r="CH300">
            <v>0</v>
          </cell>
          <cell r="CI300">
            <v>0</v>
          </cell>
          <cell r="CJ300">
            <v>16340</v>
          </cell>
          <cell r="CK300">
            <v>312994</v>
          </cell>
          <cell r="CL300">
            <v>553369.5</v>
          </cell>
        </row>
        <row r="301">
          <cell r="A301" t="str">
            <v>5104030299.103</v>
          </cell>
          <cell r="B301" t="str">
            <v>ค่าใช้จ่ายตามโครงการ</v>
          </cell>
          <cell r="C301">
            <v>4368292</v>
          </cell>
          <cell r="D301">
            <v>166020</v>
          </cell>
          <cell r="E301">
            <v>415555</v>
          </cell>
          <cell r="F301">
            <v>589120</v>
          </cell>
          <cell r="G301">
            <v>277925</v>
          </cell>
          <cell r="H301">
            <v>681531</v>
          </cell>
          <cell r="I301">
            <v>17610</v>
          </cell>
          <cell r="J301">
            <v>585629</v>
          </cell>
          <cell r="K301">
            <v>53110</v>
          </cell>
          <cell r="L301">
            <v>1123845</v>
          </cell>
          <cell r="M301">
            <v>1309060</v>
          </cell>
          <cell r="N301">
            <v>49780</v>
          </cell>
          <cell r="O301">
            <v>1971355.7</v>
          </cell>
          <cell r="P301">
            <v>1350665</v>
          </cell>
          <cell r="Q301">
            <v>4016773.67</v>
          </cell>
          <cell r="R301">
            <v>1138018.2</v>
          </cell>
          <cell r="S301">
            <v>665742</v>
          </cell>
          <cell r="T301">
            <v>1135748</v>
          </cell>
          <cell r="U301">
            <v>744349.6</v>
          </cell>
          <cell r="V301">
            <v>424809</v>
          </cell>
          <cell r="W301">
            <v>6120931.5700000003</v>
          </cell>
          <cell r="X301">
            <v>27200</v>
          </cell>
          <cell r="Y301">
            <v>802211</v>
          </cell>
          <cell r="Z301">
            <v>713564.71</v>
          </cell>
          <cell r="AA301">
            <v>106579</v>
          </cell>
          <cell r="AB301">
            <v>252864</v>
          </cell>
          <cell r="AC301">
            <v>51920</v>
          </cell>
          <cell r="AD301">
            <v>141915</v>
          </cell>
          <cell r="AE301">
            <v>208208</v>
          </cell>
          <cell r="AF301">
            <v>317257</v>
          </cell>
          <cell r="AG301">
            <v>36450</v>
          </cell>
          <cell r="AH301">
            <v>1076166.1000000001</v>
          </cell>
          <cell r="AI301">
            <v>63166</v>
          </cell>
          <cell r="AJ301">
            <v>538186</v>
          </cell>
          <cell r="AK301">
            <v>9885642.5500000007</v>
          </cell>
          <cell r="AL301">
            <v>698349</v>
          </cell>
          <cell r="AM301">
            <v>272612</v>
          </cell>
          <cell r="AN301">
            <v>337367.5</v>
          </cell>
          <cell r="AO301">
            <v>0</v>
          </cell>
          <cell r="AP301">
            <v>352954</v>
          </cell>
          <cell r="AQ301">
            <v>235950</v>
          </cell>
          <cell r="AR301">
            <v>4127901</v>
          </cell>
          <cell r="AS301">
            <v>581263</v>
          </cell>
          <cell r="AT301">
            <v>890798.65</v>
          </cell>
          <cell r="AU301">
            <v>93200</v>
          </cell>
          <cell r="AV301">
            <v>0</v>
          </cell>
          <cell r="AW301">
            <v>1086906.6000000001</v>
          </cell>
          <cell r="AX301">
            <v>1667371.75</v>
          </cell>
          <cell r="AY301">
            <v>517715</v>
          </cell>
          <cell r="AZ301">
            <v>431965</v>
          </cell>
          <cell r="BA301">
            <v>3384187.5</v>
          </cell>
          <cell r="BB301">
            <v>358712</v>
          </cell>
          <cell r="BC301">
            <v>2117231</v>
          </cell>
          <cell r="BD301">
            <v>1576070</v>
          </cell>
          <cell r="BE301">
            <v>791092</v>
          </cell>
          <cell r="BF301">
            <v>1036278.5</v>
          </cell>
          <cell r="BG301">
            <v>13908255</v>
          </cell>
          <cell r="BH301">
            <v>1793879.88</v>
          </cell>
          <cell r="BI301">
            <v>383502</v>
          </cell>
          <cell r="BJ301">
            <v>1544965</v>
          </cell>
          <cell r="BK301">
            <v>201305</v>
          </cell>
          <cell r="BL301">
            <v>2112145.5</v>
          </cell>
          <cell r="BM301">
            <v>3910012.97</v>
          </cell>
          <cell r="BN301">
            <v>1737543</v>
          </cell>
          <cell r="BO301">
            <v>2908718.7</v>
          </cell>
          <cell r="BP301">
            <v>3905217.57</v>
          </cell>
          <cell r="BQ301">
            <v>1652950</v>
          </cell>
          <cell r="BR301">
            <v>5427229.4900000002</v>
          </cell>
          <cell r="BS301">
            <v>967985</v>
          </cell>
          <cell r="BT301">
            <v>2077824.45</v>
          </cell>
          <cell r="BU301">
            <v>4098098</v>
          </cell>
          <cell r="BV301">
            <v>416290</v>
          </cell>
          <cell r="BW301">
            <v>744400</v>
          </cell>
          <cell r="BX301">
            <v>1260896.05</v>
          </cell>
          <cell r="BY301">
            <v>485003</v>
          </cell>
          <cell r="BZ301">
            <v>27679</v>
          </cell>
          <cell r="CA301">
            <v>622105</v>
          </cell>
          <cell r="CB301">
            <v>336515</v>
          </cell>
          <cell r="CC301">
            <v>1783104</v>
          </cell>
          <cell r="CD301">
            <v>475302</v>
          </cell>
          <cell r="CE301">
            <v>3569391.95</v>
          </cell>
          <cell r="CF301">
            <v>335460</v>
          </cell>
          <cell r="CG301">
            <v>559792</v>
          </cell>
          <cell r="CH301">
            <v>601176.85</v>
          </cell>
          <cell r="CI301">
            <v>435115</v>
          </cell>
          <cell r="CJ301">
            <v>7853210.5999999996</v>
          </cell>
          <cell r="CK301">
            <v>178310</v>
          </cell>
          <cell r="CL301">
            <v>829420</v>
          </cell>
        </row>
        <row r="302">
          <cell r="A302" t="str">
            <v>5104030299.104</v>
          </cell>
          <cell r="B302" t="str">
            <v>ค่าใช้สอยอื่นๆ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17200</v>
          </cell>
          <cell r="H302">
            <v>0</v>
          </cell>
          <cell r="I302">
            <v>188797</v>
          </cell>
          <cell r="J302">
            <v>0</v>
          </cell>
          <cell r="K302">
            <v>15500</v>
          </cell>
          <cell r="L302">
            <v>0</v>
          </cell>
          <cell r="M302">
            <v>0</v>
          </cell>
          <cell r="N302">
            <v>0</v>
          </cell>
          <cell r="O302">
            <v>18000</v>
          </cell>
          <cell r="P302">
            <v>12500</v>
          </cell>
          <cell r="Q302">
            <v>0</v>
          </cell>
          <cell r="R302">
            <v>6689.31</v>
          </cell>
          <cell r="S302">
            <v>0</v>
          </cell>
          <cell r="T302">
            <v>0</v>
          </cell>
          <cell r="U302">
            <v>3000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49987</v>
          </cell>
          <cell r="AE302">
            <v>8700</v>
          </cell>
          <cell r="AF302">
            <v>0</v>
          </cell>
          <cell r="AG302">
            <v>0</v>
          </cell>
          <cell r="AH302">
            <v>18200</v>
          </cell>
          <cell r="AI302">
            <v>5545</v>
          </cell>
          <cell r="AJ302">
            <v>0</v>
          </cell>
          <cell r="AK302">
            <v>34837076.469999999</v>
          </cell>
          <cell r="AL302">
            <v>152032.4</v>
          </cell>
          <cell r="AM302">
            <v>14915</v>
          </cell>
          <cell r="AN302">
            <v>0</v>
          </cell>
          <cell r="AO302">
            <v>7370</v>
          </cell>
          <cell r="AP302">
            <v>0</v>
          </cell>
          <cell r="AQ302">
            <v>176272</v>
          </cell>
          <cell r="AR302">
            <v>0</v>
          </cell>
          <cell r="AS302">
            <v>120</v>
          </cell>
          <cell r="AT302">
            <v>0</v>
          </cell>
          <cell r="AU302">
            <v>28850</v>
          </cell>
          <cell r="AV302">
            <v>0</v>
          </cell>
          <cell r="AW302">
            <v>0</v>
          </cell>
          <cell r="AX302">
            <v>173175</v>
          </cell>
          <cell r="AY302">
            <v>163256.79999999999</v>
          </cell>
          <cell r="AZ302">
            <v>18751.16</v>
          </cell>
          <cell r="BA302">
            <v>0</v>
          </cell>
          <cell r="BB302">
            <v>0</v>
          </cell>
          <cell r="BC302">
            <v>23802</v>
          </cell>
          <cell r="BD302">
            <v>10000</v>
          </cell>
          <cell r="BE302">
            <v>0</v>
          </cell>
          <cell r="BF302">
            <v>20790</v>
          </cell>
          <cell r="BG302">
            <v>26610</v>
          </cell>
          <cell r="BH302">
            <v>0</v>
          </cell>
          <cell r="BI302">
            <v>0</v>
          </cell>
          <cell r="BJ302">
            <v>2800</v>
          </cell>
          <cell r="BK302">
            <v>3400</v>
          </cell>
          <cell r="BL302">
            <v>0</v>
          </cell>
          <cell r="BM302">
            <v>75</v>
          </cell>
          <cell r="BN302">
            <v>0</v>
          </cell>
          <cell r="BO302">
            <v>4748</v>
          </cell>
          <cell r="BP302">
            <v>0</v>
          </cell>
          <cell r="BQ302">
            <v>0</v>
          </cell>
          <cell r="BR302">
            <v>0</v>
          </cell>
          <cell r="BS302">
            <v>101145.14</v>
          </cell>
          <cell r="BT302">
            <v>0</v>
          </cell>
          <cell r="BU302">
            <v>0</v>
          </cell>
          <cell r="BV302">
            <v>13500</v>
          </cell>
          <cell r="BW302">
            <v>0</v>
          </cell>
          <cell r="BX302">
            <v>203621</v>
          </cell>
          <cell r="BY302">
            <v>0</v>
          </cell>
          <cell r="BZ302">
            <v>0</v>
          </cell>
          <cell r="CA302">
            <v>0</v>
          </cell>
          <cell r="CB302">
            <v>3300</v>
          </cell>
          <cell r="CC302">
            <v>44260</v>
          </cell>
          <cell r="CD302">
            <v>0</v>
          </cell>
          <cell r="CE302">
            <v>0</v>
          </cell>
          <cell r="CF302">
            <v>15000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13807.64</v>
          </cell>
          <cell r="CL302">
            <v>0</v>
          </cell>
        </row>
        <row r="303">
          <cell r="A303" t="str">
            <v>5104030299.202</v>
          </cell>
          <cell r="B303" t="str">
            <v>ค่ารักษาตามจ่าย UC ในสังกัด สธ.</v>
          </cell>
          <cell r="C303">
            <v>4344354</v>
          </cell>
          <cell r="D303">
            <v>1816056.65</v>
          </cell>
          <cell r="E303">
            <v>4830824.8</v>
          </cell>
          <cell r="F303">
            <v>2766790.98</v>
          </cell>
          <cell r="G303">
            <v>527127</v>
          </cell>
          <cell r="H303">
            <v>4275689.5999999996</v>
          </cell>
          <cell r="I303">
            <v>4087188.5</v>
          </cell>
          <cell r="J303">
            <v>3494833.5</v>
          </cell>
          <cell r="K303">
            <v>898528.2</v>
          </cell>
          <cell r="L303">
            <v>1912695.96</v>
          </cell>
          <cell r="M303">
            <v>5422892.5</v>
          </cell>
          <cell r="N303">
            <v>0</v>
          </cell>
          <cell r="O303">
            <v>5147947</v>
          </cell>
          <cell r="P303">
            <v>5913716.3499999996</v>
          </cell>
          <cell r="Q303">
            <v>6082706.3499999996</v>
          </cell>
          <cell r="R303">
            <v>3459397.25</v>
          </cell>
          <cell r="S303">
            <v>1268686.5</v>
          </cell>
          <cell r="T303">
            <v>971224.25</v>
          </cell>
          <cell r="U303">
            <v>2415770.5</v>
          </cell>
          <cell r="V303">
            <v>816432.89</v>
          </cell>
          <cell r="W303">
            <v>2629156.77</v>
          </cell>
          <cell r="X303">
            <v>235338.75</v>
          </cell>
          <cell r="Y303">
            <v>282405.59999999998</v>
          </cell>
          <cell r="Z303">
            <v>540453.5</v>
          </cell>
          <cell r="AA303">
            <v>82121.5</v>
          </cell>
          <cell r="AB303">
            <v>208856.5</v>
          </cell>
          <cell r="AC303">
            <v>213928.75</v>
          </cell>
          <cell r="AD303">
            <v>1369667</v>
          </cell>
          <cell r="AE303">
            <v>80931.25</v>
          </cell>
          <cell r="AF303">
            <v>435885.51</v>
          </cell>
          <cell r="AG303">
            <v>315204.78000000003</v>
          </cell>
          <cell r="AH303">
            <v>410636</v>
          </cell>
          <cell r="AI303">
            <v>295140.25</v>
          </cell>
          <cell r="AJ303">
            <v>202293.5</v>
          </cell>
          <cell r="AK303">
            <v>3131831.22</v>
          </cell>
          <cell r="AL303">
            <v>4691432</v>
          </cell>
          <cell r="AM303">
            <v>2329335</v>
          </cell>
          <cell r="AN303">
            <v>5766863.1299999999</v>
          </cell>
          <cell r="AO303">
            <v>4252301.5</v>
          </cell>
          <cell r="AP303">
            <v>4644274.25</v>
          </cell>
          <cell r="AQ303">
            <v>2088715.2</v>
          </cell>
          <cell r="AR303">
            <v>2831098.43</v>
          </cell>
          <cell r="AS303">
            <v>606280</v>
          </cell>
          <cell r="AT303">
            <v>3212964</v>
          </cell>
          <cell r="AU303">
            <v>6502406.2599999998</v>
          </cell>
          <cell r="AV303">
            <v>3854291</v>
          </cell>
          <cell r="AW303">
            <v>970924.5</v>
          </cell>
          <cell r="AX303">
            <v>1670762.05</v>
          </cell>
          <cell r="AY303">
            <v>844781</v>
          </cell>
          <cell r="AZ303">
            <v>4171665.56</v>
          </cell>
          <cell r="BA303">
            <v>4969028.29</v>
          </cell>
          <cell r="BB303">
            <v>6490706</v>
          </cell>
          <cell r="BC303">
            <v>2089942.5</v>
          </cell>
          <cell r="BD303">
            <v>8018785.9400000004</v>
          </cell>
          <cell r="BE303">
            <v>654387.5</v>
          </cell>
          <cell r="BF303">
            <v>1507947.5</v>
          </cell>
          <cell r="BG303">
            <v>2323702.0499999998</v>
          </cell>
          <cell r="BH303">
            <v>1492627.5</v>
          </cell>
          <cell r="BI303">
            <v>5200101.25</v>
          </cell>
          <cell r="BJ303">
            <v>3214403.75</v>
          </cell>
          <cell r="BK303">
            <v>8109218</v>
          </cell>
          <cell r="BL303">
            <v>698399</v>
          </cell>
          <cell r="BM303">
            <v>12286499.85</v>
          </cell>
          <cell r="BN303">
            <v>7909573.1600000001</v>
          </cell>
          <cell r="BO303">
            <v>7657293.4800000004</v>
          </cell>
          <cell r="BP303">
            <v>2580549.25</v>
          </cell>
          <cell r="BQ303">
            <v>3144715.9</v>
          </cell>
          <cell r="BR303">
            <v>336719</v>
          </cell>
          <cell r="BS303">
            <v>12169303.75</v>
          </cell>
          <cell r="BT303">
            <v>10455740.5</v>
          </cell>
          <cell r="BU303">
            <v>13180034.5</v>
          </cell>
          <cell r="BV303">
            <v>1529918</v>
          </cell>
          <cell r="BW303">
            <v>8474570.8000000007</v>
          </cell>
          <cell r="BX303">
            <v>15121132</v>
          </cell>
          <cell r="BY303">
            <v>4656697</v>
          </cell>
          <cell r="BZ303">
            <v>2212642</v>
          </cell>
          <cell r="CA303">
            <v>6990142.25</v>
          </cell>
          <cell r="CB303">
            <v>8038364.5</v>
          </cell>
          <cell r="CC303">
            <v>14557909</v>
          </cell>
          <cell r="CD303">
            <v>7391510.0999999996</v>
          </cell>
          <cell r="CE303">
            <v>11573939.9</v>
          </cell>
          <cell r="CF303">
            <v>5490530.25</v>
          </cell>
          <cell r="CG303">
            <v>2355218</v>
          </cell>
          <cell r="CH303">
            <v>1846805.4</v>
          </cell>
          <cell r="CI303">
            <v>2742119.9</v>
          </cell>
          <cell r="CJ303">
            <v>15537813</v>
          </cell>
          <cell r="CK303">
            <v>5668724.1699999999</v>
          </cell>
          <cell r="CL303">
            <v>5691205.7300000004</v>
          </cell>
        </row>
        <row r="304">
          <cell r="A304" t="str">
            <v>5104030299.203</v>
          </cell>
          <cell r="B304" t="str">
            <v>ค่ารักษาตามจ่าย UC นอกสังกัด สธ.</v>
          </cell>
          <cell r="C304">
            <v>372200</v>
          </cell>
          <cell r="D304">
            <v>188221</v>
          </cell>
          <cell r="E304">
            <v>1732695.75</v>
          </cell>
          <cell r="F304">
            <v>387122</v>
          </cell>
          <cell r="G304">
            <v>0</v>
          </cell>
          <cell r="H304">
            <v>621061</v>
          </cell>
          <cell r="I304">
            <v>572338.30000000005</v>
          </cell>
          <cell r="J304">
            <v>642196.75</v>
          </cell>
          <cell r="K304">
            <v>95513</v>
          </cell>
          <cell r="L304">
            <v>149212</v>
          </cell>
          <cell r="M304">
            <v>1995820.85</v>
          </cell>
          <cell r="N304">
            <v>0</v>
          </cell>
          <cell r="O304">
            <v>2193404.5499999998</v>
          </cell>
          <cell r="P304">
            <v>1534389.55</v>
          </cell>
          <cell r="Q304">
            <v>506893.05</v>
          </cell>
          <cell r="R304">
            <v>883484.25</v>
          </cell>
          <cell r="S304">
            <v>132157</v>
          </cell>
          <cell r="T304">
            <v>479360</v>
          </cell>
          <cell r="U304">
            <v>107566.3</v>
          </cell>
          <cell r="V304">
            <v>0</v>
          </cell>
          <cell r="W304">
            <v>0</v>
          </cell>
          <cell r="X304">
            <v>953084.25</v>
          </cell>
          <cell r="Y304">
            <v>0</v>
          </cell>
          <cell r="Z304">
            <v>918156.1</v>
          </cell>
          <cell r="AA304">
            <v>203571.25</v>
          </cell>
          <cell r="AB304">
            <v>540722.30000000005</v>
          </cell>
          <cell r="AC304">
            <v>434056.3</v>
          </cell>
          <cell r="AD304">
            <v>3363484.39</v>
          </cell>
          <cell r="AE304">
            <v>604214.46</v>
          </cell>
          <cell r="AF304">
            <v>496270.75</v>
          </cell>
          <cell r="AG304">
            <v>530979.25</v>
          </cell>
          <cell r="AH304">
            <v>1343543.87</v>
          </cell>
          <cell r="AI304">
            <v>739138.35</v>
          </cell>
          <cell r="AJ304">
            <v>1027988.2</v>
          </cell>
          <cell r="AK304">
            <v>237464.8</v>
          </cell>
          <cell r="AL304">
            <v>37209.5</v>
          </cell>
          <cell r="AM304">
            <v>1398</v>
          </cell>
          <cell r="AN304">
            <v>593979</v>
          </cell>
          <cell r="AO304">
            <v>1984598.94</v>
          </cell>
          <cell r="AP304">
            <v>460802.25</v>
          </cell>
          <cell r="AQ304">
            <v>25605</v>
          </cell>
          <cell r="AR304">
            <v>7280</v>
          </cell>
          <cell r="AS304">
            <v>503251.75</v>
          </cell>
          <cell r="AT304">
            <v>484644.33</v>
          </cell>
          <cell r="AU304">
            <v>2033561.45</v>
          </cell>
          <cell r="AV304">
            <v>188606.75</v>
          </cell>
          <cell r="AW304">
            <v>164698.25</v>
          </cell>
          <cell r="AX304">
            <v>1387</v>
          </cell>
          <cell r="AY304">
            <v>462599.45</v>
          </cell>
          <cell r="AZ304">
            <v>330616.5</v>
          </cell>
          <cell r="BA304">
            <v>0</v>
          </cell>
          <cell r="BB304">
            <v>437752.5</v>
          </cell>
          <cell r="BC304">
            <v>2417739.38</v>
          </cell>
          <cell r="BD304">
            <v>1868335.35</v>
          </cell>
          <cell r="BE304">
            <v>460900.25</v>
          </cell>
          <cell r="BF304">
            <v>0</v>
          </cell>
          <cell r="BG304">
            <v>1994739.65</v>
          </cell>
          <cell r="BH304">
            <v>133136.75</v>
          </cell>
          <cell r="BI304">
            <v>261146</v>
          </cell>
          <cell r="BJ304">
            <v>1526455</v>
          </cell>
          <cell r="BK304">
            <v>575573.75</v>
          </cell>
          <cell r="BL304">
            <v>1278340.95</v>
          </cell>
          <cell r="BM304">
            <v>0</v>
          </cell>
          <cell r="BN304">
            <v>0</v>
          </cell>
          <cell r="BO304">
            <v>541223.05000000005</v>
          </cell>
          <cell r="BP304">
            <v>0</v>
          </cell>
          <cell r="BQ304">
            <v>0</v>
          </cell>
          <cell r="BR304">
            <v>5493454.5800000001</v>
          </cell>
          <cell r="BS304">
            <v>145040.75</v>
          </cell>
          <cell r="BT304">
            <v>30342</v>
          </cell>
          <cell r="BU304">
            <v>2339529.6</v>
          </cell>
          <cell r="BV304">
            <v>59995.75</v>
          </cell>
          <cell r="BW304">
            <v>689367.05</v>
          </cell>
          <cell r="BX304">
            <v>1818190.4</v>
          </cell>
          <cell r="BY304">
            <v>218569.22</v>
          </cell>
          <cell r="BZ304">
            <v>369017.3</v>
          </cell>
          <cell r="CA304">
            <v>830804.75</v>
          </cell>
          <cell r="CB304">
            <v>827769.85</v>
          </cell>
          <cell r="CC304">
            <v>1480886.83</v>
          </cell>
          <cell r="CD304">
            <v>331213.5</v>
          </cell>
          <cell r="CE304">
            <v>1214057.45</v>
          </cell>
          <cell r="CF304">
            <v>29618.25</v>
          </cell>
          <cell r="CG304">
            <v>236839.6</v>
          </cell>
          <cell r="CH304">
            <v>354179.5</v>
          </cell>
          <cell r="CI304">
            <v>219215.3</v>
          </cell>
          <cell r="CJ304">
            <v>1548176</v>
          </cell>
          <cell r="CK304">
            <v>367299.97</v>
          </cell>
          <cell r="CL304">
            <v>530375.26</v>
          </cell>
        </row>
        <row r="305">
          <cell r="A305" t="str">
            <v>5104030299.502</v>
          </cell>
          <cell r="B305" t="str">
            <v>ค่าใช้จ่ายตามโครง การ (P&amp;P) แรงงานต่างด้าว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2520</v>
          </cell>
          <cell r="J305">
            <v>52388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56220.12</v>
          </cell>
          <cell r="P305">
            <v>0</v>
          </cell>
          <cell r="Q305">
            <v>0</v>
          </cell>
          <cell r="R305">
            <v>1440</v>
          </cell>
          <cell r="S305">
            <v>16200</v>
          </cell>
          <cell r="T305">
            <v>0</v>
          </cell>
          <cell r="U305">
            <v>0</v>
          </cell>
          <cell r="V305">
            <v>3975.8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9652.7999999999993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50</v>
          </cell>
          <cell r="BD305">
            <v>0</v>
          </cell>
          <cell r="BE305">
            <v>0</v>
          </cell>
          <cell r="BF305">
            <v>61105.86</v>
          </cell>
          <cell r="BG305">
            <v>0</v>
          </cell>
          <cell r="BH305">
            <v>92386.89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2780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6385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</row>
        <row r="306">
          <cell r="A306" t="str">
            <v>5104030299.701</v>
          </cell>
          <cell r="B306" t="str">
            <v>ค่าใช้จ่ายตามโครง การ (P&amp;P) บุคคลที่มีปัญหาสถานะและสิทธิ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1400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32677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</row>
        <row r="307">
          <cell r="A307" t="str">
            <v>5104030299.702</v>
          </cell>
          <cell r="B307" t="str">
            <v>ค่ารักษาตามจ่ายบุคคลที่มีปัญหาสถานะและสิทธิ</v>
          </cell>
          <cell r="C307">
            <v>3180</v>
          </cell>
          <cell r="D307">
            <v>0</v>
          </cell>
          <cell r="E307">
            <v>0</v>
          </cell>
          <cell r="F307">
            <v>7302.5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970</v>
          </cell>
          <cell r="L307">
            <v>0</v>
          </cell>
          <cell r="M307">
            <v>5074</v>
          </cell>
          <cell r="N307">
            <v>0</v>
          </cell>
          <cell r="O307">
            <v>5970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1010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13812.5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30558.5</v>
          </cell>
          <cell r="BD307">
            <v>59636</v>
          </cell>
          <cell r="BE307">
            <v>57429.25</v>
          </cell>
          <cell r="BF307">
            <v>5525</v>
          </cell>
          <cell r="BG307">
            <v>37041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17635</v>
          </cell>
          <cell r="BS307">
            <v>0</v>
          </cell>
          <cell r="BT307">
            <v>0</v>
          </cell>
          <cell r="BU307">
            <v>40124.5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14456</v>
          </cell>
          <cell r="CF307">
            <v>0</v>
          </cell>
          <cell r="CG307">
            <v>490</v>
          </cell>
          <cell r="CH307">
            <v>0</v>
          </cell>
          <cell r="CI307">
            <v>0</v>
          </cell>
          <cell r="CJ307">
            <v>3548</v>
          </cell>
          <cell r="CK307">
            <v>0</v>
          </cell>
          <cell r="CL307">
            <v>0</v>
          </cell>
        </row>
        <row r="308">
          <cell r="A308" t="str">
            <v>5104040199.101</v>
          </cell>
          <cell r="B308" t="str">
            <v>ค่าตอบแทนในการปฏิบัติงานของเจ้าหน้าที่  (บริการ)</v>
          </cell>
          <cell r="C308">
            <v>42921349</v>
          </cell>
          <cell r="D308">
            <v>5880368</v>
          </cell>
          <cell r="E308">
            <v>3428363.35</v>
          </cell>
          <cell r="F308">
            <v>3500247.5</v>
          </cell>
          <cell r="G308">
            <v>3661320</v>
          </cell>
          <cell r="H308">
            <v>4963441</v>
          </cell>
          <cell r="I308">
            <v>4028820</v>
          </cell>
          <cell r="J308">
            <v>16259459.25</v>
          </cell>
          <cell r="K308">
            <v>0</v>
          </cell>
          <cell r="L308">
            <v>6015912</v>
          </cell>
          <cell r="M308">
            <v>16217454.5</v>
          </cell>
          <cell r="N308">
            <v>2379245</v>
          </cell>
          <cell r="O308">
            <v>41708226.560000002</v>
          </cell>
          <cell r="P308">
            <v>7734039.5</v>
          </cell>
          <cell r="Q308">
            <v>9403025.6799999997</v>
          </cell>
          <cell r="R308">
            <v>15423905.5</v>
          </cell>
          <cell r="S308">
            <v>9763438</v>
          </cell>
          <cell r="T308">
            <v>9231417</v>
          </cell>
          <cell r="U308">
            <v>7380635.0499999998</v>
          </cell>
          <cell r="V308">
            <v>4158754.5</v>
          </cell>
          <cell r="W308">
            <v>70734020.5</v>
          </cell>
          <cell r="X308">
            <v>4624972.5</v>
          </cell>
          <cell r="Y308">
            <v>8021850</v>
          </cell>
          <cell r="Z308">
            <v>9139888.75</v>
          </cell>
          <cell r="AA308">
            <v>3334110</v>
          </cell>
          <cell r="AB308">
            <v>4312040</v>
          </cell>
          <cell r="AC308">
            <v>8210432.5</v>
          </cell>
          <cell r="AD308">
            <v>12161207.5</v>
          </cell>
          <cell r="AE308">
            <v>7136402.1200000001</v>
          </cell>
          <cell r="AF308">
            <v>4296332.5</v>
          </cell>
          <cell r="AG308">
            <v>7257927.5</v>
          </cell>
          <cell r="AH308">
            <v>7178123.75</v>
          </cell>
          <cell r="AI308">
            <v>6527397.5</v>
          </cell>
          <cell r="AJ308">
            <v>3776270</v>
          </cell>
          <cell r="AK308">
            <v>111857134</v>
          </cell>
          <cell r="AL308">
            <v>5236170</v>
          </cell>
          <cell r="AM308">
            <v>450000</v>
          </cell>
          <cell r="AN308">
            <v>11836147.25</v>
          </cell>
          <cell r="AO308">
            <v>11956949</v>
          </cell>
          <cell r="AP308">
            <v>5576280</v>
          </cell>
          <cell r="AQ308">
            <v>2543170</v>
          </cell>
          <cell r="AR308">
            <v>20482497.5</v>
          </cell>
          <cell r="AS308">
            <v>4753830</v>
          </cell>
          <cell r="AT308">
            <v>12009801.5</v>
          </cell>
          <cell r="AU308">
            <v>9508660</v>
          </cell>
          <cell r="AV308">
            <v>4503330</v>
          </cell>
          <cell r="AW308">
            <v>3627665</v>
          </cell>
          <cell r="AX308">
            <v>76740</v>
          </cell>
          <cell r="AY308">
            <v>4534085</v>
          </cell>
          <cell r="AZ308">
            <v>4698744</v>
          </cell>
          <cell r="BA308">
            <v>32762524</v>
          </cell>
          <cell r="BB308">
            <v>5814907.5</v>
          </cell>
          <cell r="BC308">
            <v>51737917</v>
          </cell>
          <cell r="BD308">
            <v>15380405.5</v>
          </cell>
          <cell r="BE308">
            <v>6134409.75</v>
          </cell>
          <cell r="BF308">
            <v>5278271</v>
          </cell>
          <cell r="BG308">
            <v>35510918.700000003</v>
          </cell>
          <cell r="BH308">
            <v>4157706</v>
          </cell>
          <cell r="BI308">
            <v>3047835</v>
          </cell>
          <cell r="BJ308">
            <v>5403300</v>
          </cell>
          <cell r="BK308">
            <v>3520494</v>
          </cell>
          <cell r="BL308">
            <v>55555107</v>
          </cell>
          <cell r="BM308">
            <v>12532775</v>
          </cell>
          <cell r="BN308">
            <v>5874830</v>
          </cell>
          <cell r="BO308">
            <v>13427138.5</v>
          </cell>
          <cell r="BP308">
            <v>9558571</v>
          </cell>
          <cell r="BQ308">
            <v>9024037.5</v>
          </cell>
          <cell r="BR308">
            <v>165605661.75</v>
          </cell>
          <cell r="BS308">
            <v>7760213</v>
          </cell>
          <cell r="BT308">
            <v>6082670</v>
          </cell>
          <cell r="BU308">
            <v>27411600</v>
          </cell>
          <cell r="BV308">
            <v>2973681.5</v>
          </cell>
          <cell r="BW308">
            <v>5291452.58</v>
          </cell>
          <cell r="BX308">
            <v>13552814</v>
          </cell>
          <cell r="BY308">
            <v>4671400.5</v>
          </cell>
          <cell r="BZ308">
            <v>5831345.75</v>
          </cell>
          <cell r="CA308">
            <v>6928873.75</v>
          </cell>
          <cell r="CB308">
            <v>5969432.5</v>
          </cell>
          <cell r="CC308">
            <v>15169818</v>
          </cell>
          <cell r="CD308">
            <v>8649158</v>
          </cell>
          <cell r="CE308">
            <v>11144790</v>
          </cell>
          <cell r="CF308">
            <v>6389297.5</v>
          </cell>
          <cell r="CG308">
            <v>4391620</v>
          </cell>
          <cell r="CH308">
            <v>4860985.5</v>
          </cell>
          <cell r="CI308">
            <v>4920403</v>
          </cell>
          <cell r="CJ308">
            <v>18868495.879999999</v>
          </cell>
          <cell r="CK308">
            <v>3853620</v>
          </cell>
          <cell r="CL308">
            <v>3029680</v>
          </cell>
        </row>
        <row r="309">
          <cell r="A309" t="str">
            <v>5104040199.102</v>
          </cell>
          <cell r="B309" t="str">
            <v>ค่าตอบแทนในการปฏิบัติงานของเจ้าหน้าที่  (สนับสนุน)</v>
          </cell>
          <cell r="C309">
            <v>7232650</v>
          </cell>
          <cell r="D309">
            <v>1247534</v>
          </cell>
          <cell r="E309">
            <v>1256193.8</v>
          </cell>
          <cell r="F309">
            <v>471210</v>
          </cell>
          <cell r="G309">
            <v>430260</v>
          </cell>
          <cell r="H309">
            <v>3900</v>
          </cell>
          <cell r="I309">
            <v>95385</v>
          </cell>
          <cell r="J309">
            <v>88350</v>
          </cell>
          <cell r="K309">
            <v>0</v>
          </cell>
          <cell r="L309">
            <v>244330</v>
          </cell>
          <cell r="M309">
            <v>48170</v>
          </cell>
          <cell r="N309">
            <v>1080</v>
          </cell>
          <cell r="O309">
            <v>4492507.68</v>
          </cell>
          <cell r="P309">
            <v>407440</v>
          </cell>
          <cell r="Q309">
            <v>1255885.45</v>
          </cell>
          <cell r="R309">
            <v>1481424</v>
          </cell>
          <cell r="S309">
            <v>894846</v>
          </cell>
          <cell r="T309">
            <v>1026980</v>
          </cell>
          <cell r="U309">
            <v>624069.5</v>
          </cell>
          <cell r="V309">
            <v>421128.75</v>
          </cell>
          <cell r="W309">
            <v>3526131</v>
          </cell>
          <cell r="X309">
            <v>421957.5</v>
          </cell>
          <cell r="Y309">
            <v>580740</v>
          </cell>
          <cell r="Z309">
            <v>52960</v>
          </cell>
          <cell r="AA309">
            <v>139432.5</v>
          </cell>
          <cell r="AB309">
            <v>97680</v>
          </cell>
          <cell r="AC309">
            <v>0</v>
          </cell>
          <cell r="AD309">
            <v>199627.5</v>
          </cell>
          <cell r="AE309">
            <v>281000</v>
          </cell>
          <cell r="AF309">
            <v>20020</v>
          </cell>
          <cell r="AG309">
            <v>801378.75</v>
          </cell>
          <cell r="AH309">
            <v>293040</v>
          </cell>
          <cell r="AI309">
            <v>36040</v>
          </cell>
          <cell r="AJ309">
            <v>1331797.5</v>
          </cell>
          <cell r="AK309">
            <v>8932719</v>
          </cell>
          <cell r="AL309">
            <v>851093</v>
          </cell>
          <cell r="AM309">
            <v>0</v>
          </cell>
          <cell r="AN309">
            <v>501215</v>
          </cell>
          <cell r="AO309">
            <v>0</v>
          </cell>
          <cell r="AP309">
            <v>139660</v>
          </cell>
          <cell r="AQ309">
            <v>254085</v>
          </cell>
          <cell r="AR309">
            <v>1901640</v>
          </cell>
          <cell r="AS309">
            <v>492090</v>
          </cell>
          <cell r="AT309">
            <v>0</v>
          </cell>
          <cell r="AU309">
            <v>217380</v>
          </cell>
          <cell r="AV309">
            <v>127607.5</v>
          </cell>
          <cell r="AW309">
            <v>391175</v>
          </cell>
          <cell r="AX309">
            <v>8820</v>
          </cell>
          <cell r="AY309">
            <v>6300</v>
          </cell>
          <cell r="AZ309">
            <v>549149</v>
          </cell>
          <cell r="BA309">
            <v>0</v>
          </cell>
          <cell r="BB309">
            <v>685192.5</v>
          </cell>
          <cell r="BC309">
            <v>13000924</v>
          </cell>
          <cell r="BD309">
            <v>1277122.5</v>
          </cell>
          <cell r="BE309">
            <v>98970</v>
          </cell>
          <cell r="BF309">
            <v>2293683.5</v>
          </cell>
          <cell r="BG309">
            <v>2439660</v>
          </cell>
          <cell r="BH309">
            <v>90690</v>
          </cell>
          <cell r="BI309">
            <v>376380</v>
          </cell>
          <cell r="BJ309">
            <v>724560</v>
          </cell>
          <cell r="BK309">
            <v>369815</v>
          </cell>
          <cell r="BL309">
            <v>7211332</v>
          </cell>
          <cell r="BM309">
            <v>3052270</v>
          </cell>
          <cell r="BN309">
            <v>756000</v>
          </cell>
          <cell r="BO309">
            <v>2133290</v>
          </cell>
          <cell r="BP309">
            <v>1280220</v>
          </cell>
          <cell r="BQ309">
            <v>370180</v>
          </cell>
          <cell r="BR309">
            <v>48701277.25</v>
          </cell>
          <cell r="BS309">
            <v>1135422.5</v>
          </cell>
          <cell r="BT309">
            <v>623520</v>
          </cell>
          <cell r="BU309">
            <v>2837063</v>
          </cell>
          <cell r="BV309">
            <v>618548.75</v>
          </cell>
          <cell r="BW309">
            <v>1020622.5</v>
          </cell>
          <cell r="BX309">
            <v>2772787.5</v>
          </cell>
          <cell r="BY309">
            <v>1435636.5</v>
          </cell>
          <cell r="BZ309">
            <v>667315</v>
          </cell>
          <cell r="CA309">
            <v>252270</v>
          </cell>
          <cell r="CB309">
            <v>739792.5</v>
          </cell>
          <cell r="CC309">
            <v>2733000</v>
          </cell>
          <cell r="CD309">
            <v>443120</v>
          </cell>
          <cell r="CE309">
            <v>2483360</v>
          </cell>
          <cell r="CF309">
            <v>82290</v>
          </cell>
          <cell r="CG309">
            <v>489990</v>
          </cell>
          <cell r="CH309">
            <v>733837.5</v>
          </cell>
          <cell r="CI309">
            <v>1021300</v>
          </cell>
          <cell r="CJ309">
            <v>1210150.5</v>
          </cell>
          <cell r="CK309">
            <v>895513</v>
          </cell>
          <cell r="CL309">
            <v>446585</v>
          </cell>
        </row>
        <row r="310">
          <cell r="A310" t="str">
            <v>5104040199.103</v>
          </cell>
          <cell r="B310" t="str">
            <v>ค่าตอบแทนการปฎิบัติงานในคลินิกพิเศษนอกเวลา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958697.5</v>
          </cell>
          <cell r="J310">
            <v>0</v>
          </cell>
          <cell r="K310">
            <v>0</v>
          </cell>
          <cell r="L310">
            <v>18810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52825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274020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19550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163825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10050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716870</v>
          </cell>
          <cell r="BD310">
            <v>11625</v>
          </cell>
          <cell r="BE310">
            <v>0</v>
          </cell>
          <cell r="BF310">
            <v>0</v>
          </cell>
          <cell r="BG310">
            <v>1808819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123980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28342.5</v>
          </cell>
          <cell r="BZ310">
            <v>0</v>
          </cell>
          <cell r="CA310">
            <v>39206.25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</row>
        <row r="311">
          <cell r="A311" t="str">
            <v>5104040199.104</v>
          </cell>
          <cell r="B311" t="str">
            <v>ค่าตอบแทนการปฎิบัติงานชันสูตรพลิกศพ</v>
          </cell>
          <cell r="C311">
            <v>44000</v>
          </cell>
          <cell r="D311">
            <v>12000</v>
          </cell>
          <cell r="E311">
            <v>17545</v>
          </cell>
          <cell r="F311">
            <v>12700</v>
          </cell>
          <cell r="G311">
            <v>3700</v>
          </cell>
          <cell r="H311">
            <v>0</v>
          </cell>
          <cell r="I311">
            <v>10400</v>
          </cell>
          <cell r="J311">
            <v>45400</v>
          </cell>
          <cell r="K311">
            <v>13700</v>
          </cell>
          <cell r="L311">
            <v>9437.5</v>
          </cell>
          <cell r="M311">
            <v>89700</v>
          </cell>
          <cell r="N311">
            <v>1800</v>
          </cell>
          <cell r="O311">
            <v>76050</v>
          </cell>
          <cell r="P311">
            <v>5200</v>
          </cell>
          <cell r="Q311">
            <v>28700</v>
          </cell>
          <cell r="R311">
            <v>0</v>
          </cell>
          <cell r="S311">
            <v>0</v>
          </cell>
          <cell r="T311">
            <v>2900</v>
          </cell>
          <cell r="U311">
            <v>0</v>
          </cell>
          <cell r="V311">
            <v>2400</v>
          </cell>
          <cell r="W311">
            <v>14100</v>
          </cell>
          <cell r="X311">
            <v>5900</v>
          </cell>
          <cell r="Y311">
            <v>10100</v>
          </cell>
          <cell r="Z311">
            <v>800</v>
          </cell>
          <cell r="AA311">
            <v>0</v>
          </cell>
          <cell r="AB311">
            <v>8000</v>
          </cell>
          <cell r="AC311">
            <v>3200</v>
          </cell>
          <cell r="AD311">
            <v>0</v>
          </cell>
          <cell r="AE311">
            <v>15600</v>
          </cell>
          <cell r="AF311">
            <v>0</v>
          </cell>
          <cell r="AG311">
            <v>16600</v>
          </cell>
          <cell r="AH311">
            <v>0</v>
          </cell>
          <cell r="AI311">
            <v>2400</v>
          </cell>
          <cell r="AJ311">
            <v>0</v>
          </cell>
          <cell r="AK311">
            <v>323750</v>
          </cell>
          <cell r="AL311">
            <v>17200</v>
          </cell>
          <cell r="AM311">
            <v>5600</v>
          </cell>
          <cell r="AN311">
            <v>0</v>
          </cell>
          <cell r="AO311">
            <v>24130</v>
          </cell>
          <cell r="AP311">
            <v>11700</v>
          </cell>
          <cell r="AQ311">
            <v>0</v>
          </cell>
          <cell r="AR311">
            <v>5220</v>
          </cell>
          <cell r="AS311">
            <v>9400</v>
          </cell>
          <cell r="AT311">
            <v>11800</v>
          </cell>
          <cell r="AU311">
            <v>41400</v>
          </cell>
          <cell r="AV311">
            <v>0</v>
          </cell>
          <cell r="AW311">
            <v>4700</v>
          </cell>
          <cell r="AX311">
            <v>17450</v>
          </cell>
          <cell r="AY311">
            <v>8000</v>
          </cell>
          <cell r="AZ311">
            <v>11200</v>
          </cell>
          <cell r="BA311">
            <v>1300</v>
          </cell>
          <cell r="BB311">
            <v>3700</v>
          </cell>
          <cell r="BC311">
            <v>185100</v>
          </cell>
          <cell r="BD311">
            <v>20900</v>
          </cell>
          <cell r="BE311">
            <v>22900</v>
          </cell>
          <cell r="BF311">
            <v>3200</v>
          </cell>
          <cell r="BG311">
            <v>0</v>
          </cell>
          <cell r="BH311">
            <v>10400</v>
          </cell>
          <cell r="BI311">
            <v>0</v>
          </cell>
          <cell r="BJ311">
            <v>5300</v>
          </cell>
          <cell r="BK311">
            <v>0</v>
          </cell>
          <cell r="BL311">
            <v>0</v>
          </cell>
          <cell r="BM311">
            <v>24800</v>
          </cell>
          <cell r="BN311">
            <v>11200</v>
          </cell>
          <cell r="BO311">
            <v>3700</v>
          </cell>
          <cell r="BP311">
            <v>0</v>
          </cell>
          <cell r="BQ311">
            <v>4000</v>
          </cell>
          <cell r="BR311">
            <v>892950</v>
          </cell>
          <cell r="BS311">
            <v>0</v>
          </cell>
          <cell r="BT311">
            <v>0</v>
          </cell>
          <cell r="BU311">
            <v>17000</v>
          </cell>
          <cell r="BV311">
            <v>0</v>
          </cell>
          <cell r="BW311">
            <v>0</v>
          </cell>
          <cell r="BX311">
            <v>39790</v>
          </cell>
          <cell r="BY311">
            <v>11200</v>
          </cell>
          <cell r="BZ311">
            <v>10400</v>
          </cell>
          <cell r="CA311">
            <v>8000</v>
          </cell>
          <cell r="CB311">
            <v>16700</v>
          </cell>
          <cell r="CC311">
            <v>34800</v>
          </cell>
          <cell r="CD311">
            <v>0</v>
          </cell>
          <cell r="CE311">
            <v>30100</v>
          </cell>
          <cell r="CF311">
            <v>3200</v>
          </cell>
          <cell r="CG311">
            <v>0</v>
          </cell>
          <cell r="CH311">
            <v>0</v>
          </cell>
          <cell r="CI311">
            <v>0</v>
          </cell>
          <cell r="CJ311">
            <v>96000</v>
          </cell>
          <cell r="CK311">
            <v>0</v>
          </cell>
          <cell r="CL311">
            <v>1200</v>
          </cell>
        </row>
        <row r="312">
          <cell r="A312" t="str">
            <v>5104040199.105</v>
          </cell>
          <cell r="B312" t="str">
            <v>ค่าตอบแทนปฎิบัติงานแพทย์สาขาส่งเสริมพิเศษ</v>
          </cell>
          <cell r="C312">
            <v>63000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240000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40000</v>
          </cell>
          <cell r="P312">
            <v>0</v>
          </cell>
          <cell r="Q312">
            <v>0</v>
          </cell>
          <cell r="R312">
            <v>45000</v>
          </cell>
          <cell r="S312">
            <v>0</v>
          </cell>
          <cell r="T312">
            <v>0</v>
          </cell>
          <cell r="U312">
            <v>60000</v>
          </cell>
          <cell r="V312">
            <v>0</v>
          </cell>
          <cell r="W312">
            <v>2865000</v>
          </cell>
          <cell r="X312">
            <v>60000</v>
          </cell>
          <cell r="Y312">
            <v>65000</v>
          </cell>
          <cell r="Z312">
            <v>0</v>
          </cell>
          <cell r="AA312">
            <v>60000</v>
          </cell>
          <cell r="AB312">
            <v>60000</v>
          </cell>
          <cell r="AC312">
            <v>180000</v>
          </cell>
          <cell r="AD312">
            <v>120000</v>
          </cell>
          <cell r="AE312">
            <v>55000</v>
          </cell>
          <cell r="AF312">
            <v>60000</v>
          </cell>
          <cell r="AG312">
            <v>60000</v>
          </cell>
          <cell r="AH312">
            <v>425000</v>
          </cell>
          <cell r="AI312">
            <v>120000</v>
          </cell>
          <cell r="AJ312">
            <v>60000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110000</v>
          </cell>
          <cell r="BD312">
            <v>25000</v>
          </cell>
          <cell r="BE312">
            <v>0</v>
          </cell>
          <cell r="BF312">
            <v>0</v>
          </cell>
          <cell r="BG312">
            <v>325600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450000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635000</v>
          </cell>
          <cell r="BS312">
            <v>2400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9900</v>
          </cell>
          <cell r="CJ312">
            <v>0</v>
          </cell>
          <cell r="CK312">
            <v>0</v>
          </cell>
          <cell r="CL312">
            <v>0</v>
          </cell>
        </row>
        <row r="313">
          <cell r="A313" t="str">
            <v>5104040199.106</v>
          </cell>
          <cell r="B313" t="str">
            <v>ค่าตอบแทนเงินเพิ่มพิเศษแพทย์ไม่ทำเวชปฏิบัติฯลฯ(บริการ)</v>
          </cell>
          <cell r="C313">
            <v>3960000</v>
          </cell>
          <cell r="D313">
            <v>490000</v>
          </cell>
          <cell r="E313">
            <v>380000</v>
          </cell>
          <cell r="F313">
            <v>240000</v>
          </cell>
          <cell r="G313">
            <v>230000</v>
          </cell>
          <cell r="H313">
            <v>440000</v>
          </cell>
          <cell r="I313">
            <v>390000</v>
          </cell>
          <cell r="J313">
            <v>1490000</v>
          </cell>
          <cell r="K313">
            <v>0</v>
          </cell>
          <cell r="L313">
            <v>350000</v>
          </cell>
          <cell r="M313">
            <v>1040000</v>
          </cell>
          <cell r="N313">
            <v>170000</v>
          </cell>
          <cell r="O313">
            <v>1840000</v>
          </cell>
          <cell r="P313">
            <v>460000</v>
          </cell>
          <cell r="Q313">
            <v>520000</v>
          </cell>
          <cell r="R313">
            <v>800000</v>
          </cell>
          <cell r="S313">
            <v>450000</v>
          </cell>
          <cell r="T313">
            <v>830000</v>
          </cell>
          <cell r="U313">
            <v>360000</v>
          </cell>
          <cell r="V313">
            <v>150000</v>
          </cell>
          <cell r="W313">
            <v>3640000</v>
          </cell>
          <cell r="X313">
            <v>350000</v>
          </cell>
          <cell r="Y313">
            <v>140000</v>
          </cell>
          <cell r="Z313">
            <v>730000</v>
          </cell>
          <cell r="AA313">
            <v>250000</v>
          </cell>
          <cell r="AB313">
            <v>240000</v>
          </cell>
          <cell r="AC313">
            <v>450000</v>
          </cell>
          <cell r="AD313">
            <v>1220000</v>
          </cell>
          <cell r="AE313">
            <v>400000</v>
          </cell>
          <cell r="AF313">
            <v>160000</v>
          </cell>
          <cell r="AG313">
            <v>610000</v>
          </cell>
          <cell r="AH313">
            <v>870000</v>
          </cell>
          <cell r="AI313">
            <v>320000</v>
          </cell>
          <cell r="AJ313">
            <v>240000</v>
          </cell>
          <cell r="AK313">
            <v>6510000</v>
          </cell>
          <cell r="AL313">
            <v>220000</v>
          </cell>
          <cell r="AM313">
            <v>0</v>
          </cell>
          <cell r="AN313">
            <v>850000</v>
          </cell>
          <cell r="AO313">
            <v>340000</v>
          </cell>
          <cell r="AP313">
            <v>360000</v>
          </cell>
          <cell r="AQ313">
            <v>120000</v>
          </cell>
          <cell r="AR313">
            <v>1060000</v>
          </cell>
          <cell r="AS313">
            <v>240000</v>
          </cell>
          <cell r="AT313">
            <v>730000</v>
          </cell>
          <cell r="AU313">
            <v>530000</v>
          </cell>
          <cell r="AV313">
            <v>380000</v>
          </cell>
          <cell r="AW313">
            <v>230000</v>
          </cell>
          <cell r="AX313">
            <v>350000</v>
          </cell>
          <cell r="AY313">
            <v>220000</v>
          </cell>
          <cell r="AZ313">
            <v>370000</v>
          </cell>
          <cell r="BA313">
            <v>1800000</v>
          </cell>
          <cell r="BB313">
            <v>370000</v>
          </cell>
          <cell r="BC313">
            <v>3325000</v>
          </cell>
          <cell r="BD313">
            <v>1580000</v>
          </cell>
          <cell r="BE313">
            <v>240000</v>
          </cell>
          <cell r="BF313">
            <v>640000</v>
          </cell>
          <cell r="BG313">
            <v>3030000</v>
          </cell>
          <cell r="BH313">
            <v>100000</v>
          </cell>
          <cell r="BI313">
            <v>460000</v>
          </cell>
          <cell r="BJ313">
            <v>360000</v>
          </cell>
          <cell r="BK313">
            <v>250000</v>
          </cell>
          <cell r="BL313">
            <v>2630000</v>
          </cell>
          <cell r="BM313">
            <v>700000</v>
          </cell>
          <cell r="BN313">
            <v>450000</v>
          </cell>
          <cell r="BO313">
            <v>645000</v>
          </cell>
          <cell r="BP313">
            <v>540000</v>
          </cell>
          <cell r="BQ313">
            <v>510000</v>
          </cell>
          <cell r="BR313">
            <v>12615000</v>
          </cell>
          <cell r="BS313">
            <v>720000</v>
          </cell>
          <cell r="BT313">
            <v>560000</v>
          </cell>
          <cell r="BU313">
            <v>1700000</v>
          </cell>
          <cell r="BV313">
            <v>140000</v>
          </cell>
          <cell r="BW313">
            <v>500000</v>
          </cell>
          <cell r="BX313">
            <v>1205000</v>
          </cell>
          <cell r="BY313">
            <v>440000</v>
          </cell>
          <cell r="BZ313">
            <v>390000</v>
          </cell>
          <cell r="CA313">
            <v>300000</v>
          </cell>
          <cell r="CB313">
            <v>600000</v>
          </cell>
          <cell r="CC313">
            <v>1030000</v>
          </cell>
          <cell r="CD313">
            <v>360000</v>
          </cell>
          <cell r="CE313">
            <v>910000</v>
          </cell>
          <cell r="CF313">
            <v>370000</v>
          </cell>
          <cell r="CG313">
            <v>230000</v>
          </cell>
          <cell r="CH313">
            <v>140000</v>
          </cell>
          <cell r="CI313">
            <v>350000</v>
          </cell>
          <cell r="CJ313">
            <v>1040000</v>
          </cell>
          <cell r="CK313">
            <v>280000</v>
          </cell>
          <cell r="CL313">
            <v>280000</v>
          </cell>
        </row>
        <row r="314">
          <cell r="A314" t="str">
            <v>5104040199.107</v>
          </cell>
          <cell r="B314" t="str">
            <v>ค่าตอบแทนเงินเพิ่มพิเศษทันตแพทย์ไม่ทำเวชปฏิบัติฯลฯ(บริการ)</v>
          </cell>
          <cell r="C314">
            <v>1130000</v>
          </cell>
          <cell r="D314">
            <v>170000</v>
          </cell>
          <cell r="E314">
            <v>250000</v>
          </cell>
          <cell r="F314">
            <v>130000</v>
          </cell>
          <cell r="G314">
            <v>120000</v>
          </cell>
          <cell r="H314">
            <v>335000</v>
          </cell>
          <cell r="I314">
            <v>360000</v>
          </cell>
          <cell r="J314">
            <v>320000</v>
          </cell>
          <cell r="K314">
            <v>0</v>
          </cell>
          <cell r="L314">
            <v>320000</v>
          </cell>
          <cell r="M314">
            <v>460000</v>
          </cell>
          <cell r="N314">
            <v>200000</v>
          </cell>
          <cell r="O314">
            <v>420000</v>
          </cell>
          <cell r="P314">
            <v>420000</v>
          </cell>
          <cell r="Q314">
            <v>340000</v>
          </cell>
          <cell r="R314">
            <v>220000</v>
          </cell>
          <cell r="S314">
            <v>220000</v>
          </cell>
          <cell r="T314">
            <v>240000</v>
          </cell>
          <cell r="U314">
            <v>120000</v>
          </cell>
          <cell r="V314">
            <v>120000</v>
          </cell>
          <cell r="W314">
            <v>600000</v>
          </cell>
          <cell r="X314">
            <v>0</v>
          </cell>
          <cell r="Y314">
            <v>640000</v>
          </cell>
          <cell r="Z314">
            <v>0</v>
          </cell>
          <cell r="AA314">
            <v>120000</v>
          </cell>
          <cell r="AB314">
            <v>240000</v>
          </cell>
          <cell r="AC314">
            <v>230000</v>
          </cell>
          <cell r="AD314">
            <v>120000</v>
          </cell>
          <cell r="AE314">
            <v>360000</v>
          </cell>
          <cell r="AF314">
            <v>360000</v>
          </cell>
          <cell r="AG314">
            <v>240000</v>
          </cell>
          <cell r="AH314">
            <v>380000</v>
          </cell>
          <cell r="AI314">
            <v>240000</v>
          </cell>
          <cell r="AJ314">
            <v>250000</v>
          </cell>
          <cell r="AK314">
            <v>630000</v>
          </cell>
          <cell r="AL314">
            <v>110000</v>
          </cell>
          <cell r="AM314">
            <v>0</v>
          </cell>
          <cell r="AN314">
            <v>595000</v>
          </cell>
          <cell r="AO314">
            <v>260000</v>
          </cell>
          <cell r="AP314">
            <v>40000</v>
          </cell>
          <cell r="AQ314">
            <v>100000</v>
          </cell>
          <cell r="AR314">
            <v>440000</v>
          </cell>
          <cell r="AS314">
            <v>140000</v>
          </cell>
          <cell r="AT314">
            <v>450000</v>
          </cell>
          <cell r="AU314">
            <v>240000</v>
          </cell>
          <cell r="AV314">
            <v>130000</v>
          </cell>
          <cell r="AW314">
            <v>180000</v>
          </cell>
          <cell r="AX314">
            <v>190000</v>
          </cell>
          <cell r="AY314">
            <v>220000</v>
          </cell>
          <cell r="AZ314">
            <v>240000</v>
          </cell>
          <cell r="BA314">
            <v>310000</v>
          </cell>
          <cell r="BB314">
            <v>240000</v>
          </cell>
          <cell r="BC314">
            <v>830000</v>
          </cell>
          <cell r="BD314">
            <v>260000</v>
          </cell>
          <cell r="BE314">
            <v>0</v>
          </cell>
          <cell r="BF314">
            <v>160000</v>
          </cell>
          <cell r="BG314">
            <v>520000</v>
          </cell>
          <cell r="BH314">
            <v>70000</v>
          </cell>
          <cell r="BI314">
            <v>0</v>
          </cell>
          <cell r="BJ314">
            <v>100000</v>
          </cell>
          <cell r="BK314">
            <v>120000</v>
          </cell>
          <cell r="BL314">
            <v>360000</v>
          </cell>
          <cell r="BM314">
            <v>650000</v>
          </cell>
          <cell r="BN314">
            <v>320000</v>
          </cell>
          <cell r="BO314">
            <v>450000</v>
          </cell>
          <cell r="BP314">
            <v>480000</v>
          </cell>
          <cell r="BQ314">
            <v>130000</v>
          </cell>
          <cell r="BR314">
            <v>890000</v>
          </cell>
          <cell r="BS314">
            <v>110000</v>
          </cell>
          <cell r="BT314">
            <v>230000</v>
          </cell>
          <cell r="BU314">
            <v>470000</v>
          </cell>
          <cell r="BV314">
            <v>0</v>
          </cell>
          <cell r="BW314">
            <v>230000</v>
          </cell>
          <cell r="BX314">
            <v>460000</v>
          </cell>
          <cell r="BY314">
            <v>120000</v>
          </cell>
          <cell r="BZ314">
            <v>140000</v>
          </cell>
          <cell r="CA314">
            <v>240000</v>
          </cell>
          <cell r="CB314">
            <v>240000</v>
          </cell>
          <cell r="CC314">
            <v>320000</v>
          </cell>
          <cell r="CD314">
            <v>270000</v>
          </cell>
          <cell r="CE314">
            <v>120000</v>
          </cell>
          <cell r="CF314">
            <v>140000</v>
          </cell>
          <cell r="CG314">
            <v>38050</v>
          </cell>
          <cell r="CH314">
            <v>120000</v>
          </cell>
          <cell r="CI314">
            <v>120000</v>
          </cell>
          <cell r="CJ314">
            <v>550000</v>
          </cell>
          <cell r="CK314">
            <v>120000</v>
          </cell>
          <cell r="CL314">
            <v>30000</v>
          </cell>
        </row>
        <row r="315">
          <cell r="A315" t="str">
            <v>5104040199.108</v>
          </cell>
          <cell r="B315" t="str">
            <v>ค่าตอบแทนเงินเพิ่มเภสัชกรไม่ทำเวชปฏิบัติฯลฯ(บริการ)</v>
          </cell>
          <cell r="C315">
            <v>905000</v>
          </cell>
          <cell r="D315">
            <v>140000</v>
          </cell>
          <cell r="E315">
            <v>0</v>
          </cell>
          <cell r="F315">
            <v>20000</v>
          </cell>
          <cell r="G315">
            <v>10000</v>
          </cell>
          <cell r="H315">
            <v>100000</v>
          </cell>
          <cell r="I315">
            <v>110000</v>
          </cell>
          <cell r="J315">
            <v>80000</v>
          </cell>
          <cell r="K315">
            <v>0</v>
          </cell>
          <cell r="L315">
            <v>150000</v>
          </cell>
          <cell r="M315">
            <v>375000</v>
          </cell>
          <cell r="N315">
            <v>60000</v>
          </cell>
          <cell r="O315">
            <v>575000</v>
          </cell>
          <cell r="P315">
            <v>130000</v>
          </cell>
          <cell r="Q315">
            <v>120000</v>
          </cell>
          <cell r="R315">
            <v>225000</v>
          </cell>
          <cell r="S315">
            <v>220000</v>
          </cell>
          <cell r="T315">
            <v>110000</v>
          </cell>
          <cell r="U315">
            <v>110000</v>
          </cell>
          <cell r="V315">
            <v>60000</v>
          </cell>
          <cell r="W315">
            <v>765000</v>
          </cell>
          <cell r="X315">
            <v>60000</v>
          </cell>
          <cell r="Y315">
            <v>60000</v>
          </cell>
          <cell r="Z315">
            <v>120000</v>
          </cell>
          <cell r="AA315">
            <v>120000</v>
          </cell>
          <cell r="AB315">
            <v>60000</v>
          </cell>
          <cell r="AC315">
            <v>270880</v>
          </cell>
          <cell r="AD315">
            <v>330000</v>
          </cell>
          <cell r="AE315">
            <v>120000</v>
          </cell>
          <cell r="AF315">
            <v>180000</v>
          </cell>
          <cell r="AG315">
            <v>120000</v>
          </cell>
          <cell r="AH315">
            <v>320000</v>
          </cell>
          <cell r="AI315">
            <v>0</v>
          </cell>
          <cell r="AJ315">
            <v>15000</v>
          </cell>
          <cell r="AK315">
            <v>1110000</v>
          </cell>
          <cell r="AL315">
            <v>125000</v>
          </cell>
          <cell r="AM315">
            <v>0</v>
          </cell>
          <cell r="AN315">
            <v>315000</v>
          </cell>
          <cell r="AO315">
            <v>180000</v>
          </cell>
          <cell r="AP315">
            <v>240000</v>
          </cell>
          <cell r="AQ315">
            <v>60000</v>
          </cell>
          <cell r="AR315">
            <v>345000</v>
          </cell>
          <cell r="AS315">
            <v>180000</v>
          </cell>
          <cell r="AT315">
            <v>260000</v>
          </cell>
          <cell r="AU315">
            <v>160000</v>
          </cell>
          <cell r="AV315">
            <v>110000</v>
          </cell>
          <cell r="AW315">
            <v>150000</v>
          </cell>
          <cell r="AX315">
            <v>120000</v>
          </cell>
          <cell r="AY315">
            <v>110000</v>
          </cell>
          <cell r="AZ315">
            <v>135000</v>
          </cell>
          <cell r="BA315">
            <v>635000</v>
          </cell>
          <cell r="BB315">
            <v>80000</v>
          </cell>
          <cell r="BC315">
            <v>560000</v>
          </cell>
          <cell r="BD315">
            <v>345000</v>
          </cell>
          <cell r="BE315">
            <v>60000</v>
          </cell>
          <cell r="BF315">
            <v>95000</v>
          </cell>
          <cell r="BG315">
            <v>435000</v>
          </cell>
          <cell r="BH315">
            <v>25000</v>
          </cell>
          <cell r="BI315">
            <v>0</v>
          </cell>
          <cell r="BJ315">
            <v>80000</v>
          </cell>
          <cell r="BK315">
            <v>80000</v>
          </cell>
          <cell r="BL315">
            <v>575000</v>
          </cell>
          <cell r="BM315">
            <v>340000</v>
          </cell>
          <cell r="BN315">
            <v>55000</v>
          </cell>
          <cell r="BO315">
            <v>230000</v>
          </cell>
          <cell r="BP315">
            <v>200000</v>
          </cell>
          <cell r="BQ315">
            <v>180000</v>
          </cell>
          <cell r="BR315">
            <v>1640000</v>
          </cell>
          <cell r="BS315">
            <v>240000</v>
          </cell>
          <cell r="BT315">
            <v>60000</v>
          </cell>
          <cell r="BU315">
            <v>765000</v>
          </cell>
          <cell r="BV315">
            <v>5000</v>
          </cell>
          <cell r="BW315">
            <v>200000</v>
          </cell>
          <cell r="BX315">
            <v>205000</v>
          </cell>
          <cell r="BY315">
            <v>50000</v>
          </cell>
          <cell r="BZ315">
            <v>90000</v>
          </cell>
          <cell r="CA315">
            <v>180000</v>
          </cell>
          <cell r="CB315">
            <v>120000</v>
          </cell>
          <cell r="CC315">
            <v>320000</v>
          </cell>
          <cell r="CD315">
            <v>260000</v>
          </cell>
          <cell r="CE315">
            <v>335000</v>
          </cell>
          <cell r="CF315">
            <v>105000</v>
          </cell>
          <cell r="CG315">
            <v>110000</v>
          </cell>
          <cell r="CH315">
            <v>120000</v>
          </cell>
          <cell r="CI315">
            <v>115000</v>
          </cell>
          <cell r="CJ315">
            <v>315000</v>
          </cell>
          <cell r="CK315">
            <v>60000</v>
          </cell>
          <cell r="CL315">
            <v>130000</v>
          </cell>
        </row>
        <row r="316">
          <cell r="A316" t="str">
            <v>5104040199.109</v>
          </cell>
          <cell r="B316" t="str">
            <v>ค่าตอบแทนปฎิบัติงานส่งเสริมสุขภาพและเวชปฏิบัติครอบครัว</v>
          </cell>
          <cell r="C316">
            <v>0</v>
          </cell>
          <cell r="D316">
            <v>0</v>
          </cell>
          <cell r="E316">
            <v>342744</v>
          </cell>
          <cell r="F316">
            <v>286740</v>
          </cell>
          <cell r="G316">
            <v>0</v>
          </cell>
          <cell r="H316">
            <v>0</v>
          </cell>
          <cell r="I316">
            <v>262410</v>
          </cell>
          <cell r="J316">
            <v>613812.5</v>
          </cell>
          <cell r="K316">
            <v>0</v>
          </cell>
          <cell r="L316">
            <v>344255.5</v>
          </cell>
          <cell r="M316">
            <v>736205</v>
          </cell>
          <cell r="N316">
            <v>41850</v>
          </cell>
          <cell r="O316">
            <v>930992</v>
          </cell>
          <cell r="P316">
            <v>624150</v>
          </cell>
          <cell r="Q316">
            <v>0</v>
          </cell>
          <cell r="R316">
            <v>0</v>
          </cell>
          <cell r="S316">
            <v>1096770</v>
          </cell>
          <cell r="T316">
            <v>22945</v>
          </cell>
          <cell r="U316">
            <v>165300</v>
          </cell>
          <cell r="V316">
            <v>0</v>
          </cell>
          <cell r="W316">
            <v>762450</v>
          </cell>
          <cell r="X316">
            <v>161700</v>
          </cell>
          <cell r="Y316">
            <v>559609</v>
          </cell>
          <cell r="Z316">
            <v>711190</v>
          </cell>
          <cell r="AA316">
            <v>235680</v>
          </cell>
          <cell r="AB316">
            <v>428430</v>
          </cell>
          <cell r="AC316">
            <v>0</v>
          </cell>
          <cell r="AD316">
            <v>566160</v>
          </cell>
          <cell r="AE316">
            <v>355980</v>
          </cell>
          <cell r="AF316">
            <v>47100</v>
          </cell>
          <cell r="AG316">
            <v>545120</v>
          </cell>
          <cell r="AH316">
            <v>165900</v>
          </cell>
          <cell r="AI316">
            <v>171300</v>
          </cell>
          <cell r="AJ316">
            <v>189705</v>
          </cell>
          <cell r="AK316">
            <v>0</v>
          </cell>
          <cell r="AL316">
            <v>89700</v>
          </cell>
          <cell r="AM316">
            <v>0</v>
          </cell>
          <cell r="AN316">
            <v>483842.5</v>
          </cell>
          <cell r="AO316">
            <v>0</v>
          </cell>
          <cell r="AP316">
            <v>260490</v>
          </cell>
          <cell r="AQ316">
            <v>0</v>
          </cell>
          <cell r="AR316">
            <v>294975</v>
          </cell>
          <cell r="AS316">
            <v>220470</v>
          </cell>
          <cell r="AT316">
            <v>124200</v>
          </cell>
          <cell r="AU316">
            <v>472770</v>
          </cell>
          <cell r="AV316">
            <v>550645</v>
          </cell>
          <cell r="AW316">
            <v>0</v>
          </cell>
          <cell r="AX316">
            <v>0</v>
          </cell>
          <cell r="AY316">
            <v>235500</v>
          </cell>
          <cell r="AZ316">
            <v>34560</v>
          </cell>
          <cell r="BA316">
            <v>1093860</v>
          </cell>
          <cell r="BB316">
            <v>224580</v>
          </cell>
          <cell r="BC316">
            <v>574360</v>
          </cell>
          <cell r="BD316">
            <v>141456</v>
          </cell>
          <cell r="BE316">
            <v>202170</v>
          </cell>
          <cell r="BF316">
            <v>0</v>
          </cell>
          <cell r="BG316">
            <v>414375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99270</v>
          </cell>
          <cell r="BO316">
            <v>0</v>
          </cell>
          <cell r="BP316">
            <v>100860</v>
          </cell>
          <cell r="BQ316">
            <v>0</v>
          </cell>
          <cell r="BR316">
            <v>85955</v>
          </cell>
          <cell r="BS316">
            <v>332738</v>
          </cell>
          <cell r="BT316">
            <v>0</v>
          </cell>
          <cell r="BU316">
            <v>668126</v>
          </cell>
          <cell r="BV316">
            <v>9930</v>
          </cell>
          <cell r="BW316">
            <v>148410</v>
          </cell>
          <cell r="BX316">
            <v>201030</v>
          </cell>
          <cell r="BY316">
            <v>0</v>
          </cell>
          <cell r="BZ316">
            <v>399300</v>
          </cell>
          <cell r="CA316">
            <v>268437.5</v>
          </cell>
          <cell r="CB316">
            <v>1439000</v>
          </cell>
          <cell r="CC316">
            <v>298260</v>
          </cell>
          <cell r="CD316">
            <v>464330</v>
          </cell>
          <cell r="CE316">
            <v>400350</v>
          </cell>
          <cell r="CF316">
            <v>373245</v>
          </cell>
          <cell r="CG316">
            <v>301665</v>
          </cell>
          <cell r="CH316">
            <v>0</v>
          </cell>
          <cell r="CI316">
            <v>135402</v>
          </cell>
          <cell r="CJ316">
            <v>320437.5</v>
          </cell>
          <cell r="CK316">
            <v>16100</v>
          </cell>
          <cell r="CL316">
            <v>9285</v>
          </cell>
        </row>
        <row r="317">
          <cell r="A317" t="str">
            <v>5104040199.110</v>
          </cell>
          <cell r="B317" t="str">
            <v>ค่าตอบแทนอื่น</v>
          </cell>
          <cell r="C317">
            <v>0</v>
          </cell>
          <cell r="D317">
            <v>41400</v>
          </cell>
          <cell r="E317">
            <v>0</v>
          </cell>
          <cell r="F317">
            <v>1500</v>
          </cell>
          <cell r="G317">
            <v>0</v>
          </cell>
          <cell r="H317">
            <v>9360</v>
          </cell>
          <cell r="I317">
            <v>0</v>
          </cell>
          <cell r="J317">
            <v>0</v>
          </cell>
          <cell r="K317">
            <v>0</v>
          </cell>
          <cell r="L317">
            <v>27300</v>
          </cell>
          <cell r="M317">
            <v>382176</v>
          </cell>
          <cell r="N317">
            <v>588</v>
          </cell>
          <cell r="O317">
            <v>93600</v>
          </cell>
          <cell r="P317">
            <v>61800</v>
          </cell>
          <cell r="Q317">
            <v>0</v>
          </cell>
          <cell r="R317">
            <v>159350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69780</v>
          </cell>
          <cell r="X317">
            <v>8200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6200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56100</v>
          </cell>
          <cell r="AK317">
            <v>15300</v>
          </cell>
          <cell r="AL317">
            <v>75000</v>
          </cell>
          <cell r="AM317">
            <v>0</v>
          </cell>
          <cell r="AN317">
            <v>0</v>
          </cell>
          <cell r="AO317">
            <v>42240</v>
          </cell>
          <cell r="AP317">
            <v>0</v>
          </cell>
          <cell r="AQ317">
            <v>42660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1500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8550</v>
          </cell>
          <cell r="BD317">
            <v>13900</v>
          </cell>
          <cell r="BE317">
            <v>0</v>
          </cell>
          <cell r="BF317">
            <v>0</v>
          </cell>
          <cell r="BG317">
            <v>18300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55000</v>
          </cell>
          <cell r="BM317">
            <v>0</v>
          </cell>
          <cell r="BN317">
            <v>0</v>
          </cell>
          <cell r="BO317">
            <v>22600</v>
          </cell>
          <cell r="BP317">
            <v>0</v>
          </cell>
          <cell r="BQ317">
            <v>0</v>
          </cell>
          <cell r="BR317">
            <v>1965073</v>
          </cell>
          <cell r="BS317">
            <v>30350</v>
          </cell>
          <cell r="BT317">
            <v>17300</v>
          </cell>
          <cell r="BU317">
            <v>21300</v>
          </cell>
          <cell r="BV317">
            <v>0</v>
          </cell>
          <cell r="BW317">
            <v>0</v>
          </cell>
          <cell r="BX317">
            <v>1200</v>
          </cell>
          <cell r="BY317">
            <v>0</v>
          </cell>
          <cell r="BZ317">
            <v>0</v>
          </cell>
          <cell r="CA317">
            <v>0</v>
          </cell>
          <cell r="CB317">
            <v>24000</v>
          </cell>
          <cell r="CC317">
            <v>14100</v>
          </cell>
          <cell r="CD317">
            <v>0</v>
          </cell>
          <cell r="CE317">
            <v>0</v>
          </cell>
          <cell r="CF317">
            <v>0</v>
          </cell>
          <cell r="CG317">
            <v>11000</v>
          </cell>
          <cell r="CH317">
            <v>0</v>
          </cell>
          <cell r="CI317">
            <v>0</v>
          </cell>
          <cell r="CJ317">
            <v>77490</v>
          </cell>
          <cell r="CK317">
            <v>20680</v>
          </cell>
          <cell r="CL317">
            <v>106500</v>
          </cell>
        </row>
        <row r="318">
          <cell r="A318" t="str">
            <v>5105010101.101</v>
          </cell>
          <cell r="B318" t="str">
            <v>ค่าเสื่อมราคา -อาคารเพื่อการพักอาศัย</v>
          </cell>
          <cell r="C318">
            <v>1303501.71</v>
          </cell>
          <cell r="D318">
            <v>0</v>
          </cell>
          <cell r="E318">
            <v>26302.62</v>
          </cell>
          <cell r="F318">
            <v>159686.6</v>
          </cell>
          <cell r="G318">
            <v>0</v>
          </cell>
          <cell r="H318">
            <v>278956.55</v>
          </cell>
          <cell r="I318">
            <v>278579.09999999998</v>
          </cell>
          <cell r="J318">
            <v>247180.05</v>
          </cell>
          <cell r="K318">
            <v>0</v>
          </cell>
          <cell r="L318">
            <v>241840.77</v>
          </cell>
          <cell r="M318">
            <v>133881.26999999999</v>
          </cell>
          <cell r="N318">
            <v>0</v>
          </cell>
          <cell r="O318">
            <v>4007207.05</v>
          </cell>
          <cell r="P318">
            <v>0</v>
          </cell>
          <cell r="Q318">
            <v>183874.03</v>
          </cell>
          <cell r="R318">
            <v>163200.95999999999</v>
          </cell>
          <cell r="S318">
            <v>270292.15000000002</v>
          </cell>
          <cell r="T318">
            <v>0</v>
          </cell>
          <cell r="U318">
            <v>387350.03</v>
          </cell>
          <cell r="V318">
            <v>360519.96</v>
          </cell>
          <cell r="W318">
            <v>1869860.01</v>
          </cell>
          <cell r="X318">
            <v>605620.6</v>
          </cell>
          <cell r="Y318">
            <v>464633.49</v>
          </cell>
          <cell r="Z318">
            <v>543523.92000000004</v>
          </cell>
          <cell r="AA318">
            <v>308627.84000000003</v>
          </cell>
          <cell r="AB318">
            <v>414572.88</v>
          </cell>
          <cell r="AC318">
            <v>252804</v>
          </cell>
          <cell r="AD318">
            <v>1455147.67</v>
          </cell>
          <cell r="AE318">
            <v>456764.09</v>
          </cell>
          <cell r="AF318">
            <v>279889.68</v>
          </cell>
          <cell r="AG318">
            <v>1089336.3799999999</v>
          </cell>
          <cell r="AH318">
            <v>497043.35</v>
          </cell>
          <cell r="AI318">
            <v>1091352.8600000001</v>
          </cell>
          <cell r="AJ318">
            <v>392166.98</v>
          </cell>
          <cell r="AK318">
            <v>1150764.7</v>
          </cell>
          <cell r="AL318">
            <v>284288.71999999997</v>
          </cell>
          <cell r="AM318">
            <v>128360</v>
          </cell>
          <cell r="AN318">
            <v>203884.3</v>
          </cell>
          <cell r="AO318">
            <v>162000</v>
          </cell>
          <cell r="AP318">
            <v>0</v>
          </cell>
          <cell r="AQ318">
            <v>0</v>
          </cell>
          <cell r="AR318">
            <v>321213.34000000003</v>
          </cell>
          <cell r="AS318">
            <v>0</v>
          </cell>
          <cell r="AT318">
            <v>79839.960000000006</v>
          </cell>
          <cell r="AU318">
            <v>144477.66</v>
          </cell>
          <cell r="AV318">
            <v>149404.07999999999</v>
          </cell>
          <cell r="AW318">
            <v>342988</v>
          </cell>
          <cell r="AX318">
            <v>158490</v>
          </cell>
          <cell r="AY318">
            <v>163800</v>
          </cell>
          <cell r="AZ318">
            <v>384481.32</v>
          </cell>
          <cell r="BA318">
            <v>1190908.3400000001</v>
          </cell>
          <cell r="BB318">
            <v>177199.92</v>
          </cell>
          <cell r="BC318">
            <v>3333587.53</v>
          </cell>
          <cell r="BD318">
            <v>338529.8</v>
          </cell>
          <cell r="BE318">
            <v>355186.6</v>
          </cell>
          <cell r="BF318">
            <v>228640.08</v>
          </cell>
          <cell r="BG318">
            <v>1403847.73</v>
          </cell>
          <cell r="BH318">
            <v>0</v>
          </cell>
          <cell r="BI318">
            <v>20568.63</v>
          </cell>
          <cell r="BJ318">
            <v>345272.28</v>
          </cell>
          <cell r="BK318">
            <v>306531.96000000002</v>
          </cell>
          <cell r="BL318">
            <v>5238659.37</v>
          </cell>
          <cell r="BM318">
            <v>343661.4</v>
          </cell>
          <cell r="BN318">
            <v>544719.02</v>
          </cell>
          <cell r="BO318">
            <v>380158.56</v>
          </cell>
          <cell r="BP318">
            <v>284521.7</v>
          </cell>
          <cell r="BQ318">
            <v>438708</v>
          </cell>
          <cell r="BR318">
            <v>974280</v>
          </cell>
          <cell r="BS318">
            <v>225039.96</v>
          </cell>
          <cell r="BT318">
            <v>223520.04</v>
          </cell>
          <cell r="BU318">
            <v>2154471.96</v>
          </cell>
          <cell r="BV318">
            <v>130956</v>
          </cell>
          <cell r="BW318">
            <v>760206.8</v>
          </cell>
          <cell r="BX318">
            <v>246840.15</v>
          </cell>
          <cell r="BY318">
            <v>767978.96</v>
          </cell>
          <cell r="BZ318">
            <v>919344</v>
          </cell>
          <cell r="CA318">
            <v>243680.04</v>
          </cell>
          <cell r="CB318">
            <v>778066.68</v>
          </cell>
          <cell r="CC318">
            <v>255055.6</v>
          </cell>
          <cell r="CD318">
            <v>561879.96</v>
          </cell>
          <cell r="CE318">
            <v>282930.59999999998</v>
          </cell>
          <cell r="CF318">
            <v>266760</v>
          </cell>
          <cell r="CG318">
            <v>570994.07999999996</v>
          </cell>
          <cell r="CH318">
            <v>483030.12</v>
          </cell>
          <cell r="CI318">
            <v>84159.96</v>
          </cell>
          <cell r="CJ318">
            <v>1380751.64</v>
          </cell>
          <cell r="CK318">
            <v>302240.03999999998</v>
          </cell>
          <cell r="CL318">
            <v>335427.96000000002</v>
          </cell>
        </row>
        <row r="319">
          <cell r="A319" t="str">
            <v>5105010103.101</v>
          </cell>
          <cell r="B319" t="str">
            <v>ค่าเสื่อมราคา -อาคารสำนักงาน</v>
          </cell>
          <cell r="C319">
            <v>27856272.460000001</v>
          </cell>
          <cell r="D319">
            <v>0</v>
          </cell>
          <cell r="E319">
            <v>404086.46</v>
          </cell>
          <cell r="F319">
            <v>192145.8</v>
          </cell>
          <cell r="G319">
            <v>0</v>
          </cell>
          <cell r="H319">
            <v>1107853.5900000001</v>
          </cell>
          <cell r="I319">
            <v>209625.58</v>
          </cell>
          <cell r="J319">
            <v>519669.7</v>
          </cell>
          <cell r="K319">
            <v>111731.28</v>
          </cell>
          <cell r="L319">
            <v>373434.37</v>
          </cell>
          <cell r="M319">
            <v>3343168.02</v>
          </cell>
          <cell r="N319">
            <v>0</v>
          </cell>
          <cell r="O319">
            <v>10075387.949999999</v>
          </cell>
          <cell r="P319">
            <v>0</v>
          </cell>
          <cell r="Q319">
            <v>216000</v>
          </cell>
          <cell r="R319">
            <v>1519757.84</v>
          </cell>
          <cell r="S319">
            <v>439240.05</v>
          </cell>
          <cell r="T319">
            <v>0</v>
          </cell>
          <cell r="U319">
            <v>520200</v>
          </cell>
          <cell r="V319">
            <v>456560.04</v>
          </cell>
          <cell r="W319">
            <v>15726898.16</v>
          </cell>
          <cell r="X319">
            <v>562020.19999999995</v>
          </cell>
          <cell r="Y319">
            <v>435415.23</v>
          </cell>
          <cell r="Z319">
            <v>691906.68</v>
          </cell>
          <cell r="AA319">
            <v>512880</v>
          </cell>
          <cell r="AB319">
            <v>480684.24</v>
          </cell>
          <cell r="AC319">
            <v>391323.96</v>
          </cell>
          <cell r="AD319">
            <v>2835597.36</v>
          </cell>
          <cell r="AE319">
            <v>359363.64</v>
          </cell>
          <cell r="AF319">
            <v>879675.04</v>
          </cell>
          <cell r="AG319">
            <v>361211.84</v>
          </cell>
          <cell r="AH319">
            <v>1774093.45</v>
          </cell>
          <cell r="AI319">
            <v>666797.68999999994</v>
          </cell>
          <cell r="AJ319">
            <v>648126.34</v>
          </cell>
          <cell r="AK319">
            <v>18892334.800000001</v>
          </cell>
          <cell r="AL319">
            <v>443479.68</v>
          </cell>
          <cell r="AM319">
            <v>294000</v>
          </cell>
          <cell r="AN319">
            <v>166163.70000000001</v>
          </cell>
          <cell r="AO319">
            <v>20513.32</v>
          </cell>
          <cell r="AP319">
            <v>147637.74</v>
          </cell>
          <cell r="AQ319">
            <v>2240.04</v>
          </cell>
          <cell r="AR319">
            <v>396639.99</v>
          </cell>
          <cell r="AS319">
            <v>511106.64</v>
          </cell>
          <cell r="AT319">
            <v>59971.839999999997</v>
          </cell>
          <cell r="AU319">
            <v>1063109.6000000001</v>
          </cell>
          <cell r="AV319">
            <v>0</v>
          </cell>
          <cell r="AW319">
            <v>642564</v>
          </cell>
          <cell r="AX319">
            <v>448533.33</v>
          </cell>
          <cell r="AY319">
            <v>541459.98</v>
          </cell>
          <cell r="AZ319">
            <v>647004.72</v>
          </cell>
          <cell r="BA319">
            <v>11612646.66</v>
          </cell>
          <cell r="BB319">
            <v>803459.88</v>
          </cell>
          <cell r="BC319">
            <v>8611292.6400000006</v>
          </cell>
          <cell r="BD319">
            <v>443275.56</v>
          </cell>
          <cell r="BE319">
            <v>510919.92</v>
          </cell>
          <cell r="BF319">
            <v>567246.64</v>
          </cell>
          <cell r="BG319">
            <v>1963127.52</v>
          </cell>
          <cell r="BH319">
            <v>279884.64</v>
          </cell>
          <cell r="BI319">
            <v>222942.1</v>
          </cell>
          <cell r="BJ319">
            <v>396000</v>
          </cell>
          <cell r="BK319">
            <v>879103</v>
          </cell>
          <cell r="BL319">
            <v>17148000</v>
          </cell>
          <cell r="BM319">
            <v>37861</v>
          </cell>
          <cell r="BN319">
            <v>336720</v>
          </cell>
          <cell r="BO319">
            <v>866567.31</v>
          </cell>
          <cell r="BP319">
            <v>158159.94</v>
          </cell>
          <cell r="BQ319">
            <v>521752.02</v>
          </cell>
          <cell r="BR319">
            <v>22611542.949999999</v>
          </cell>
          <cell r="BS319">
            <v>0</v>
          </cell>
          <cell r="BT319">
            <v>760640.04</v>
          </cell>
          <cell r="BU319">
            <v>0</v>
          </cell>
          <cell r="BV319">
            <v>301340.03999999998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2726850.84</v>
          </cell>
          <cell r="CF319">
            <v>0</v>
          </cell>
          <cell r="CG319">
            <v>634614.96</v>
          </cell>
          <cell r="CH319">
            <v>0</v>
          </cell>
          <cell r="CI319">
            <v>161168.04</v>
          </cell>
          <cell r="CJ319">
            <v>2054767.64</v>
          </cell>
          <cell r="CK319">
            <v>372800.04</v>
          </cell>
          <cell r="CL319">
            <v>384711.96</v>
          </cell>
        </row>
        <row r="320">
          <cell r="A320" t="str">
            <v>5105010105.101</v>
          </cell>
          <cell r="B320" t="str">
            <v>ค่าเสื่อมราคา -อาคารเพื่อประโยชน์อื่น</v>
          </cell>
          <cell r="C320">
            <v>55561.7</v>
          </cell>
          <cell r="D320">
            <v>0</v>
          </cell>
          <cell r="E320">
            <v>0</v>
          </cell>
          <cell r="F320">
            <v>43.46</v>
          </cell>
          <cell r="G320">
            <v>1070688.1100000001</v>
          </cell>
          <cell r="H320">
            <v>0</v>
          </cell>
          <cell r="I320">
            <v>30842.639999999999</v>
          </cell>
          <cell r="J320">
            <v>55692.97</v>
          </cell>
          <cell r="K320">
            <v>103405.8</v>
          </cell>
          <cell r="L320">
            <v>74350.98</v>
          </cell>
          <cell r="M320">
            <v>0</v>
          </cell>
          <cell r="N320">
            <v>0</v>
          </cell>
          <cell r="O320">
            <v>179300.78</v>
          </cell>
          <cell r="P320">
            <v>2480.09</v>
          </cell>
          <cell r="Q320">
            <v>92229.69</v>
          </cell>
          <cell r="R320">
            <v>357285.76</v>
          </cell>
          <cell r="S320">
            <v>63244.59</v>
          </cell>
          <cell r="T320">
            <v>165999.96</v>
          </cell>
          <cell r="U320">
            <v>0</v>
          </cell>
          <cell r="V320">
            <v>29120.04</v>
          </cell>
          <cell r="W320">
            <v>355600.27</v>
          </cell>
          <cell r="X320">
            <v>97537.8</v>
          </cell>
          <cell r="Y320">
            <v>40029.360000000001</v>
          </cell>
          <cell r="Z320">
            <v>58599.96</v>
          </cell>
          <cell r="AA320">
            <v>61920</v>
          </cell>
          <cell r="AB320">
            <v>294519.96000000002</v>
          </cell>
          <cell r="AC320">
            <v>77919.960000000006</v>
          </cell>
          <cell r="AD320">
            <v>0</v>
          </cell>
          <cell r="AE320">
            <v>61405.26</v>
          </cell>
          <cell r="AF320">
            <v>64959.81</v>
          </cell>
          <cell r="AG320">
            <v>96639.12</v>
          </cell>
          <cell r="AH320">
            <v>44581.1</v>
          </cell>
          <cell r="AI320">
            <v>101967.06</v>
          </cell>
          <cell r="AJ320">
            <v>78056.149999999994</v>
          </cell>
          <cell r="AK320">
            <v>129155.25</v>
          </cell>
          <cell r="AL320">
            <v>0</v>
          </cell>
          <cell r="AM320">
            <v>0</v>
          </cell>
          <cell r="AN320">
            <v>2177.7600000000002</v>
          </cell>
          <cell r="AO320">
            <v>171640</v>
          </cell>
          <cell r="AP320">
            <v>88755.44</v>
          </cell>
          <cell r="AQ320">
            <v>80083.679999999993</v>
          </cell>
          <cell r="AR320">
            <v>19599.84</v>
          </cell>
          <cell r="AS320">
            <v>1000.73</v>
          </cell>
          <cell r="AT320">
            <v>109103.03999999999</v>
          </cell>
          <cell r="AU320">
            <v>19967.28</v>
          </cell>
          <cell r="AV320">
            <v>92460</v>
          </cell>
          <cell r="AW320">
            <v>15800</v>
          </cell>
          <cell r="AX320">
            <v>0</v>
          </cell>
          <cell r="AY320">
            <v>38933.4</v>
          </cell>
          <cell r="AZ320">
            <v>36788.160000000003</v>
          </cell>
          <cell r="BA320">
            <v>488910.78</v>
          </cell>
          <cell r="BB320">
            <v>62849</v>
          </cell>
          <cell r="BC320">
            <v>265659.96000000002</v>
          </cell>
          <cell r="BD320">
            <v>127541.31</v>
          </cell>
          <cell r="BE320">
            <v>0</v>
          </cell>
          <cell r="BF320">
            <v>72693.36</v>
          </cell>
          <cell r="BG320">
            <v>0</v>
          </cell>
          <cell r="BH320">
            <v>0</v>
          </cell>
          <cell r="BI320">
            <v>0</v>
          </cell>
          <cell r="BJ320">
            <v>67999.92</v>
          </cell>
          <cell r="BK320">
            <v>68000.039999999994</v>
          </cell>
          <cell r="BL320">
            <v>0</v>
          </cell>
          <cell r="BM320">
            <v>1860</v>
          </cell>
          <cell r="BN320">
            <v>80125.55</v>
          </cell>
          <cell r="BO320">
            <v>48720</v>
          </cell>
          <cell r="BP320">
            <v>239299.28</v>
          </cell>
          <cell r="BQ320">
            <v>574483.30000000005</v>
          </cell>
          <cell r="BR320">
            <v>0</v>
          </cell>
          <cell r="BS320">
            <v>850422.12</v>
          </cell>
          <cell r="BT320">
            <v>0</v>
          </cell>
          <cell r="BU320">
            <v>8585189.2699999996</v>
          </cell>
          <cell r="BV320">
            <v>210093.24</v>
          </cell>
          <cell r="BW320">
            <v>1536520.02</v>
          </cell>
          <cell r="BX320">
            <v>0</v>
          </cell>
          <cell r="BY320">
            <v>1524595.2</v>
          </cell>
          <cell r="BZ320">
            <v>86139.96</v>
          </cell>
          <cell r="CA320">
            <v>0</v>
          </cell>
          <cell r="CB320">
            <v>509333.28</v>
          </cell>
          <cell r="CC320">
            <v>2786098.2</v>
          </cell>
          <cell r="CD320">
            <v>1078710.1499999999</v>
          </cell>
          <cell r="CE320">
            <v>26636.400000000001</v>
          </cell>
          <cell r="CF320">
            <v>585999.96</v>
          </cell>
          <cell r="CG320">
            <v>0</v>
          </cell>
          <cell r="CH320">
            <v>554396.88</v>
          </cell>
          <cell r="CI320">
            <v>146935.44</v>
          </cell>
          <cell r="CJ320">
            <v>0</v>
          </cell>
          <cell r="CK320">
            <v>161872.87</v>
          </cell>
          <cell r="CL320">
            <v>152717.76000000001</v>
          </cell>
        </row>
        <row r="321">
          <cell r="A321" t="str">
            <v>5105010107.101</v>
          </cell>
          <cell r="B321" t="str">
            <v>ค่าเสื่อมราคา -     สิ่งปลูกสร้าง</v>
          </cell>
          <cell r="C321">
            <v>38235.339999999997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25693.26</v>
          </cell>
          <cell r="J321">
            <v>3335.83</v>
          </cell>
          <cell r="K321">
            <v>467289.36</v>
          </cell>
          <cell r="L321">
            <v>0</v>
          </cell>
          <cell r="M321">
            <v>8695.1299999999992</v>
          </cell>
          <cell r="N321">
            <v>0</v>
          </cell>
          <cell r="O321">
            <v>194920.77</v>
          </cell>
          <cell r="P321">
            <v>0</v>
          </cell>
          <cell r="Q321">
            <v>0</v>
          </cell>
          <cell r="R321">
            <v>0</v>
          </cell>
          <cell r="S321">
            <v>62399.34</v>
          </cell>
          <cell r="T321">
            <v>0</v>
          </cell>
          <cell r="U321">
            <v>19059.97</v>
          </cell>
          <cell r="V321">
            <v>0</v>
          </cell>
          <cell r="W321">
            <v>0</v>
          </cell>
          <cell r="X321">
            <v>94118.67</v>
          </cell>
          <cell r="Y321">
            <v>4990.8999999999996</v>
          </cell>
          <cell r="Z321">
            <v>76289.399999999994</v>
          </cell>
          <cell r="AA321">
            <v>0</v>
          </cell>
          <cell r="AB321">
            <v>12799.92</v>
          </cell>
          <cell r="AC321">
            <v>3000</v>
          </cell>
          <cell r="AD321">
            <v>0</v>
          </cell>
          <cell r="AE321">
            <v>9809.98</v>
          </cell>
          <cell r="AF321">
            <v>26686.67</v>
          </cell>
          <cell r="AG321">
            <v>7366.52</v>
          </cell>
          <cell r="AH321">
            <v>16125.7</v>
          </cell>
          <cell r="AI321">
            <v>11221.49</v>
          </cell>
          <cell r="AJ321">
            <v>272986</v>
          </cell>
          <cell r="AK321">
            <v>171947.85</v>
          </cell>
          <cell r="AL321">
            <v>47733.36</v>
          </cell>
          <cell r="AM321">
            <v>0</v>
          </cell>
          <cell r="AN321">
            <v>0</v>
          </cell>
          <cell r="AO321">
            <v>0</v>
          </cell>
          <cell r="AP321">
            <v>29515.360000000001</v>
          </cell>
          <cell r="AQ321">
            <v>18017.400000000001</v>
          </cell>
          <cell r="AR321">
            <v>24200.03</v>
          </cell>
          <cell r="AS321">
            <v>49286.64</v>
          </cell>
          <cell r="AT321">
            <v>0</v>
          </cell>
          <cell r="AU321">
            <v>0</v>
          </cell>
          <cell r="AV321">
            <v>6333.36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333725.83</v>
          </cell>
          <cell r="BE321">
            <v>0</v>
          </cell>
          <cell r="BF321">
            <v>18879.96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12200.04</v>
          </cell>
          <cell r="BL321">
            <v>0</v>
          </cell>
          <cell r="BM321">
            <v>202103.6</v>
          </cell>
          <cell r="BN321">
            <v>42439.67</v>
          </cell>
          <cell r="BO321">
            <v>69840</v>
          </cell>
          <cell r="BP321">
            <v>6000</v>
          </cell>
          <cell r="BQ321">
            <v>147073.34</v>
          </cell>
          <cell r="BR321">
            <v>1566800.04</v>
          </cell>
          <cell r="BS321">
            <v>10843.8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8666.64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69933.240000000005</v>
          </cell>
          <cell r="CH321">
            <v>0</v>
          </cell>
          <cell r="CI321">
            <v>0</v>
          </cell>
          <cell r="CJ321">
            <v>0</v>
          </cell>
          <cell r="CK321">
            <v>1800</v>
          </cell>
          <cell r="CL321">
            <v>0</v>
          </cell>
        </row>
        <row r="322">
          <cell r="A322" t="str">
            <v>5105010107.102</v>
          </cell>
          <cell r="B322" t="str">
            <v>ค่าเสื่อมราคา -ระบบประปา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43371.44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45150.03</v>
          </cell>
          <cell r="T322">
            <v>0</v>
          </cell>
          <cell r="U322">
            <v>62319.97</v>
          </cell>
          <cell r="V322">
            <v>150002.04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42250</v>
          </cell>
          <cell r="AF322">
            <v>0</v>
          </cell>
          <cell r="AG322">
            <v>0</v>
          </cell>
          <cell r="AH322">
            <v>51359.15</v>
          </cell>
          <cell r="AI322">
            <v>0</v>
          </cell>
          <cell r="AJ322">
            <v>79999.929999999993</v>
          </cell>
          <cell r="AK322">
            <v>0</v>
          </cell>
          <cell r="AL322">
            <v>0</v>
          </cell>
          <cell r="AM322">
            <v>8000</v>
          </cell>
          <cell r="AN322">
            <v>0</v>
          </cell>
          <cell r="AO322">
            <v>0</v>
          </cell>
          <cell r="AP322">
            <v>0</v>
          </cell>
          <cell r="AQ322">
            <v>36564.6</v>
          </cell>
          <cell r="AR322">
            <v>17899.2</v>
          </cell>
          <cell r="AS322">
            <v>0</v>
          </cell>
          <cell r="AT322">
            <v>0</v>
          </cell>
          <cell r="AU322">
            <v>0</v>
          </cell>
          <cell r="AV322">
            <v>11433.36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95535.72</v>
          </cell>
          <cell r="BC322">
            <v>0</v>
          </cell>
          <cell r="BD322">
            <v>56000</v>
          </cell>
          <cell r="BE322">
            <v>0</v>
          </cell>
          <cell r="BF322">
            <v>0</v>
          </cell>
          <cell r="BG322">
            <v>62787.96</v>
          </cell>
          <cell r="BH322">
            <v>129987.24</v>
          </cell>
          <cell r="BI322">
            <v>0</v>
          </cell>
          <cell r="BJ322">
            <v>133333.32</v>
          </cell>
          <cell r="BK322">
            <v>133333.32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76771.48</v>
          </cell>
          <cell r="BR322">
            <v>0</v>
          </cell>
          <cell r="BS322">
            <v>0</v>
          </cell>
          <cell r="BT322">
            <v>26665.59</v>
          </cell>
          <cell r="BU322">
            <v>0</v>
          </cell>
          <cell r="BV322">
            <v>0</v>
          </cell>
          <cell r="BW322">
            <v>8939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65799.960000000006</v>
          </cell>
          <cell r="CL322">
            <v>237999.96</v>
          </cell>
        </row>
        <row r="323">
          <cell r="A323" t="str">
            <v>5105010107.103</v>
          </cell>
          <cell r="B323" t="str">
            <v>ค่าเสื่อมราคา -ระบบบำบัดน้ำเสีย</v>
          </cell>
          <cell r="C323">
            <v>0</v>
          </cell>
          <cell r="D323">
            <v>0</v>
          </cell>
          <cell r="E323">
            <v>0</v>
          </cell>
          <cell r="F323">
            <v>723565.64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192862.03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1485.52</v>
          </cell>
          <cell r="R323">
            <v>0</v>
          </cell>
          <cell r="S323">
            <v>0</v>
          </cell>
          <cell r="T323">
            <v>0</v>
          </cell>
          <cell r="U323">
            <v>197240.29</v>
          </cell>
          <cell r="V323">
            <v>0</v>
          </cell>
          <cell r="W323">
            <v>0</v>
          </cell>
          <cell r="X323">
            <v>1760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210319.96</v>
          </cell>
          <cell r="AF323">
            <v>0</v>
          </cell>
          <cell r="AG323">
            <v>0</v>
          </cell>
          <cell r="AH323">
            <v>0</v>
          </cell>
          <cell r="AI323">
            <v>29224.04</v>
          </cell>
          <cell r="AJ323">
            <v>0</v>
          </cell>
          <cell r="AK323">
            <v>33912.15</v>
          </cell>
          <cell r="AL323">
            <v>40000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6666.72</v>
          </cell>
          <cell r="AR323">
            <v>147200.04</v>
          </cell>
          <cell r="AS323">
            <v>0</v>
          </cell>
          <cell r="AT323">
            <v>44258.400000000001</v>
          </cell>
          <cell r="AU323">
            <v>232130.48</v>
          </cell>
          <cell r="AV323">
            <v>182163.12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8000.04</v>
          </cell>
          <cell r="BC323">
            <v>20000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13577.76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95960</v>
          </cell>
          <cell r="BN323">
            <v>0</v>
          </cell>
          <cell r="BO323">
            <v>75200.039999999994</v>
          </cell>
          <cell r="BP323">
            <v>0</v>
          </cell>
          <cell r="BQ323">
            <v>104071.34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133093.20000000001</v>
          </cell>
          <cell r="BX323">
            <v>0</v>
          </cell>
          <cell r="BY323">
            <v>0</v>
          </cell>
          <cell r="BZ323">
            <v>78144.649999999994</v>
          </cell>
          <cell r="CA323">
            <v>0</v>
          </cell>
          <cell r="CB323">
            <v>0</v>
          </cell>
          <cell r="CC323">
            <v>180000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385999.92</v>
          </cell>
          <cell r="CK323">
            <v>41199.96</v>
          </cell>
          <cell r="CL323">
            <v>112950</v>
          </cell>
        </row>
        <row r="324">
          <cell r="A324" t="str">
            <v>5105010107.104</v>
          </cell>
          <cell r="B324" t="str">
            <v>ค่าเสื่อมราคา -  ระบบไฟฟ้า</v>
          </cell>
          <cell r="C324">
            <v>0</v>
          </cell>
          <cell r="D324">
            <v>0</v>
          </cell>
          <cell r="E324">
            <v>0</v>
          </cell>
          <cell r="F324">
            <v>6231.5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196786.92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88473.5</v>
          </cell>
          <cell r="Q324">
            <v>49933.33</v>
          </cell>
          <cell r="R324">
            <v>0</v>
          </cell>
          <cell r="S324">
            <v>1683.34</v>
          </cell>
          <cell r="T324">
            <v>0</v>
          </cell>
          <cell r="U324">
            <v>0</v>
          </cell>
          <cell r="V324">
            <v>8280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205250.04</v>
          </cell>
          <cell r="AC324">
            <v>0</v>
          </cell>
          <cell r="AD324">
            <v>17333.34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48379.97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30000</v>
          </cell>
          <cell r="AS324">
            <v>0</v>
          </cell>
          <cell r="AT324">
            <v>41777.879999999997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210433.32</v>
          </cell>
          <cell r="BD324">
            <v>99640</v>
          </cell>
          <cell r="BE324">
            <v>0</v>
          </cell>
          <cell r="BF324">
            <v>0</v>
          </cell>
          <cell r="BG324">
            <v>106666.56</v>
          </cell>
          <cell r="BH324">
            <v>27281.64</v>
          </cell>
          <cell r="BI324">
            <v>0</v>
          </cell>
          <cell r="BJ324">
            <v>162999.84</v>
          </cell>
          <cell r="BK324">
            <v>85505.16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5606.68</v>
          </cell>
          <cell r="BQ324">
            <v>103849.33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47197.08</v>
          </cell>
          <cell r="CL324">
            <v>147892.56</v>
          </cell>
        </row>
        <row r="325">
          <cell r="A325" t="str">
            <v>5105010107.105</v>
          </cell>
          <cell r="B325" t="str">
            <v>ค่าเสื่อมราคา - ระบบโทรศัพท์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4659.96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1925.26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5704.95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4800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616.6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2639.35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64079.64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1750.56</v>
          </cell>
        </row>
        <row r="326">
          <cell r="A326" t="str">
            <v>5105010107.106</v>
          </cell>
          <cell r="B326" t="str">
            <v>ค่าเสื่อมราคา-ระบบถนนภายใน</v>
          </cell>
          <cell r="C326">
            <v>0</v>
          </cell>
          <cell r="D326">
            <v>0</v>
          </cell>
          <cell r="E326">
            <v>59956.13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1971.52</v>
          </cell>
          <cell r="K326">
            <v>111240.84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48000</v>
          </cell>
          <cell r="R326">
            <v>0</v>
          </cell>
          <cell r="S326">
            <v>112533.36</v>
          </cell>
          <cell r="T326">
            <v>57218.64</v>
          </cell>
          <cell r="U326">
            <v>22740</v>
          </cell>
          <cell r="V326">
            <v>38400</v>
          </cell>
          <cell r="W326">
            <v>0</v>
          </cell>
          <cell r="X326">
            <v>0</v>
          </cell>
          <cell r="Y326">
            <v>107467.09</v>
          </cell>
          <cell r="Z326">
            <v>0</v>
          </cell>
          <cell r="AA326">
            <v>38682.36</v>
          </cell>
          <cell r="AB326">
            <v>4289.16</v>
          </cell>
          <cell r="AC326">
            <v>0</v>
          </cell>
          <cell r="AD326">
            <v>0</v>
          </cell>
          <cell r="AE326">
            <v>15490.62</v>
          </cell>
          <cell r="AF326">
            <v>42783.98</v>
          </cell>
          <cell r="AG326">
            <v>0</v>
          </cell>
          <cell r="AH326">
            <v>0</v>
          </cell>
          <cell r="AI326">
            <v>19992.78</v>
          </cell>
          <cell r="AJ326">
            <v>36000</v>
          </cell>
          <cell r="AK326">
            <v>0</v>
          </cell>
          <cell r="AL326">
            <v>0</v>
          </cell>
          <cell r="AM326">
            <v>0</v>
          </cell>
          <cell r="AN326">
            <v>38200.019999999997</v>
          </cell>
          <cell r="AO326">
            <v>0</v>
          </cell>
          <cell r="AP326">
            <v>10652.08</v>
          </cell>
          <cell r="AQ326">
            <v>27726.720000000001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36200</v>
          </cell>
          <cell r="AY326">
            <v>0</v>
          </cell>
          <cell r="AZ326">
            <v>5333.28</v>
          </cell>
          <cell r="BA326">
            <v>0</v>
          </cell>
          <cell r="BB326">
            <v>0</v>
          </cell>
          <cell r="BC326">
            <v>49133.41</v>
          </cell>
          <cell r="BD326">
            <v>94399.33</v>
          </cell>
          <cell r="BE326">
            <v>0</v>
          </cell>
          <cell r="BF326">
            <v>73419.72</v>
          </cell>
          <cell r="BG326">
            <v>54719.88</v>
          </cell>
          <cell r="BH326">
            <v>6330.96</v>
          </cell>
          <cell r="BI326">
            <v>0</v>
          </cell>
          <cell r="BJ326">
            <v>60000</v>
          </cell>
          <cell r="BK326">
            <v>90000</v>
          </cell>
          <cell r="BL326">
            <v>0</v>
          </cell>
          <cell r="BM326">
            <v>135583.97</v>
          </cell>
          <cell r="BN326">
            <v>60872</v>
          </cell>
          <cell r="BO326">
            <v>44119.94</v>
          </cell>
          <cell r="BP326">
            <v>0</v>
          </cell>
          <cell r="BQ326">
            <v>298293.32</v>
          </cell>
          <cell r="BR326">
            <v>0</v>
          </cell>
          <cell r="BS326">
            <v>0</v>
          </cell>
          <cell r="BT326">
            <v>0</v>
          </cell>
          <cell r="BU326">
            <v>508020</v>
          </cell>
          <cell r="BV326">
            <v>0</v>
          </cell>
          <cell r="BW326">
            <v>114450.42</v>
          </cell>
          <cell r="BX326">
            <v>0</v>
          </cell>
          <cell r="BY326">
            <v>0</v>
          </cell>
          <cell r="BZ326">
            <v>0</v>
          </cell>
          <cell r="CA326">
            <v>47486.64</v>
          </cell>
          <cell r="CB326">
            <v>102762.48</v>
          </cell>
          <cell r="CC326">
            <v>0</v>
          </cell>
          <cell r="CD326">
            <v>0</v>
          </cell>
          <cell r="CE326">
            <v>157212.48000000001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174813.24</v>
          </cell>
          <cell r="CK326">
            <v>0</v>
          </cell>
          <cell r="CL326">
            <v>307950</v>
          </cell>
        </row>
        <row r="327">
          <cell r="A327" t="str">
            <v>5105010109.101</v>
          </cell>
          <cell r="B327" t="str">
            <v>ค่าเสื่อมราคา-ครุภัณฑ์สำนักงาน</v>
          </cell>
          <cell r="C327">
            <v>0</v>
          </cell>
          <cell r="D327">
            <v>0</v>
          </cell>
          <cell r="E327">
            <v>1049.1600000000001</v>
          </cell>
          <cell r="F327">
            <v>0</v>
          </cell>
          <cell r="G327">
            <v>0</v>
          </cell>
          <cell r="H327">
            <v>873.03</v>
          </cell>
          <cell r="I327">
            <v>0</v>
          </cell>
          <cell r="J327">
            <v>8104.2</v>
          </cell>
          <cell r="K327">
            <v>211371.42</v>
          </cell>
          <cell r="L327">
            <v>2110.31</v>
          </cell>
          <cell r="M327">
            <v>0</v>
          </cell>
          <cell r="N327">
            <v>0</v>
          </cell>
          <cell r="O327">
            <v>1264.18</v>
          </cell>
          <cell r="P327">
            <v>0</v>
          </cell>
          <cell r="Q327">
            <v>0</v>
          </cell>
          <cell r="R327">
            <v>6282.59</v>
          </cell>
          <cell r="S327">
            <v>8557.68</v>
          </cell>
          <cell r="T327">
            <v>0</v>
          </cell>
          <cell r="U327">
            <v>3650.02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49818.25</v>
          </cell>
          <cell r="AG327">
            <v>0</v>
          </cell>
          <cell r="AH327">
            <v>0</v>
          </cell>
          <cell r="AI327">
            <v>65422.85</v>
          </cell>
          <cell r="AJ327">
            <v>0</v>
          </cell>
          <cell r="AK327">
            <v>0</v>
          </cell>
          <cell r="AL327">
            <v>0</v>
          </cell>
          <cell r="AM327">
            <v>10153.040000000001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100475.93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39855.279999999999</v>
          </cell>
          <cell r="BG327">
            <v>0</v>
          </cell>
          <cell r="BH327">
            <v>0</v>
          </cell>
          <cell r="BI327">
            <v>0</v>
          </cell>
          <cell r="BJ327">
            <v>152.79</v>
          </cell>
          <cell r="BK327">
            <v>0</v>
          </cell>
          <cell r="BL327">
            <v>0</v>
          </cell>
          <cell r="BM327">
            <v>76915.63</v>
          </cell>
          <cell r="BN327">
            <v>0</v>
          </cell>
          <cell r="BO327">
            <v>65489.599999999999</v>
          </cell>
          <cell r="BP327">
            <v>11982.18</v>
          </cell>
          <cell r="BQ327">
            <v>41222.21</v>
          </cell>
          <cell r="BR327">
            <v>3666.72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51571.4</v>
          </cell>
          <cell r="BZ327">
            <v>0</v>
          </cell>
          <cell r="CA327">
            <v>0</v>
          </cell>
          <cell r="CB327">
            <v>18133.32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752.64</v>
          </cell>
          <cell r="CI327">
            <v>0</v>
          </cell>
          <cell r="CJ327">
            <v>829.25</v>
          </cell>
          <cell r="CK327">
            <v>0</v>
          </cell>
          <cell r="CL327">
            <v>81473.38</v>
          </cell>
        </row>
        <row r="328">
          <cell r="A328" t="str">
            <v>5105010111.101</v>
          </cell>
          <cell r="B328" t="str">
            <v>ค่าเสื่อมราคา-ยานพาหนะและอุปกรณ์การขนส่ง</v>
          </cell>
          <cell r="C328">
            <v>2110745.4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303091.84999999998</v>
          </cell>
          <cell r="N328">
            <v>0</v>
          </cell>
          <cell r="O328">
            <v>4548.99</v>
          </cell>
          <cell r="P328">
            <v>0</v>
          </cell>
          <cell r="Q328">
            <v>29999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531733.30000000005</v>
          </cell>
          <cell r="W328">
            <v>40877.58</v>
          </cell>
          <cell r="X328">
            <v>169979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413391.67</v>
          </cell>
          <cell r="AE328">
            <v>0</v>
          </cell>
          <cell r="AF328">
            <v>257799.98</v>
          </cell>
          <cell r="AG328">
            <v>0</v>
          </cell>
          <cell r="AH328">
            <v>524047.45</v>
          </cell>
          <cell r="AI328">
            <v>161878.97</v>
          </cell>
          <cell r="AJ328">
            <v>545839.93000000005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7800</v>
          </cell>
          <cell r="BB328">
            <v>0</v>
          </cell>
          <cell r="BC328">
            <v>2088999.96</v>
          </cell>
          <cell r="BD328">
            <v>414916.67</v>
          </cell>
          <cell r="BE328">
            <v>259999.8</v>
          </cell>
          <cell r="BF328">
            <v>0</v>
          </cell>
          <cell r="BG328">
            <v>291749.84999999998</v>
          </cell>
          <cell r="BH328">
            <v>0</v>
          </cell>
          <cell r="BI328">
            <v>0</v>
          </cell>
          <cell r="BJ328">
            <v>905383.23</v>
          </cell>
          <cell r="BK328">
            <v>0</v>
          </cell>
          <cell r="BL328">
            <v>596000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49616.67</v>
          </cell>
          <cell r="BR328">
            <v>34525.78</v>
          </cell>
          <cell r="BS328">
            <v>0</v>
          </cell>
          <cell r="BT328">
            <v>0</v>
          </cell>
          <cell r="BU328">
            <v>121166.7</v>
          </cell>
          <cell r="BV328">
            <v>399000</v>
          </cell>
          <cell r="BW328">
            <v>0</v>
          </cell>
          <cell r="BX328">
            <v>0</v>
          </cell>
          <cell r="BY328">
            <v>399000</v>
          </cell>
          <cell r="BZ328">
            <v>0</v>
          </cell>
          <cell r="CA328">
            <v>365750</v>
          </cell>
          <cell r="CB328">
            <v>0</v>
          </cell>
          <cell r="CC328">
            <v>432533.33</v>
          </cell>
          <cell r="CD328">
            <v>84816.69</v>
          </cell>
          <cell r="CE328">
            <v>746591.29</v>
          </cell>
          <cell r="CF328">
            <v>0</v>
          </cell>
          <cell r="CG328">
            <v>9858.09</v>
          </cell>
          <cell r="CH328">
            <v>0</v>
          </cell>
          <cell r="CI328">
            <v>591490.22</v>
          </cell>
          <cell r="CJ328">
            <v>332500</v>
          </cell>
          <cell r="CK328">
            <v>399000</v>
          </cell>
          <cell r="CL328">
            <v>792030.67</v>
          </cell>
        </row>
        <row r="329">
          <cell r="A329" t="str">
            <v>5105010113.101</v>
          </cell>
          <cell r="B329" t="str">
            <v>ค่าเสื่อมราคา-ครุภัณฑ์ไฟฟ้าและวิทยุ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36371</v>
          </cell>
          <cell r="L329">
            <v>0</v>
          </cell>
          <cell r="M329">
            <v>0</v>
          </cell>
          <cell r="N329">
            <v>0</v>
          </cell>
          <cell r="O329">
            <v>386259.96</v>
          </cell>
          <cell r="P329">
            <v>0</v>
          </cell>
          <cell r="Q329">
            <v>0</v>
          </cell>
          <cell r="R329">
            <v>0</v>
          </cell>
          <cell r="S329">
            <v>860.01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202804.11</v>
          </cell>
          <cell r="Z329">
            <v>264720.59999999998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202250.03</v>
          </cell>
          <cell r="AH329">
            <v>0</v>
          </cell>
          <cell r="AI329">
            <v>0</v>
          </cell>
          <cell r="AJ329">
            <v>244999.93</v>
          </cell>
          <cell r="AK329">
            <v>0</v>
          </cell>
          <cell r="AL329">
            <v>0</v>
          </cell>
          <cell r="AM329">
            <v>0</v>
          </cell>
          <cell r="AN329">
            <v>104666.64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61346.67</v>
          </cell>
          <cell r="AX329">
            <v>712299.63</v>
          </cell>
          <cell r="AY329">
            <v>0</v>
          </cell>
          <cell r="AZ329">
            <v>0</v>
          </cell>
          <cell r="BA329">
            <v>618294.09</v>
          </cell>
          <cell r="BB329">
            <v>9333.36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0.02</v>
          </cell>
          <cell r="BK329">
            <v>0</v>
          </cell>
          <cell r="BL329">
            <v>0</v>
          </cell>
          <cell r="BM329">
            <v>95095.52</v>
          </cell>
          <cell r="BN329">
            <v>12499.01</v>
          </cell>
          <cell r="BO329">
            <v>494383.91</v>
          </cell>
          <cell r="BP329">
            <v>94333.34</v>
          </cell>
          <cell r="BQ329">
            <v>79964.679999999993</v>
          </cell>
          <cell r="BR329">
            <v>712132.39</v>
          </cell>
          <cell r="BS329">
            <v>0</v>
          </cell>
          <cell r="BT329">
            <v>51930.720000000001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2599.92</v>
          </cell>
          <cell r="CC329">
            <v>319500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4213.71</v>
          </cell>
          <cell r="CJ329">
            <v>197788.2</v>
          </cell>
          <cell r="CK329">
            <v>0</v>
          </cell>
          <cell r="CL329">
            <v>322040.03999999998</v>
          </cell>
        </row>
        <row r="330">
          <cell r="A330" t="str">
            <v>5105010115.101</v>
          </cell>
          <cell r="B330" t="str">
            <v>ค่าเสื่อมราคา-ครุภัณฑ์โฆษณาและเผยแพร่</v>
          </cell>
          <cell r="C330">
            <v>34828.959999999999</v>
          </cell>
          <cell r="D330">
            <v>0</v>
          </cell>
          <cell r="E330">
            <v>0</v>
          </cell>
          <cell r="F330">
            <v>0</v>
          </cell>
          <cell r="G330">
            <v>21073.53</v>
          </cell>
          <cell r="H330">
            <v>0</v>
          </cell>
          <cell r="I330">
            <v>0</v>
          </cell>
          <cell r="J330">
            <v>0</v>
          </cell>
          <cell r="K330">
            <v>10220.040000000001</v>
          </cell>
          <cell r="L330">
            <v>0</v>
          </cell>
          <cell r="M330">
            <v>0</v>
          </cell>
          <cell r="N330">
            <v>0</v>
          </cell>
          <cell r="O330">
            <v>4781.3999999999996</v>
          </cell>
          <cell r="P330">
            <v>0</v>
          </cell>
          <cell r="Q330">
            <v>0</v>
          </cell>
          <cell r="R330">
            <v>0</v>
          </cell>
          <cell r="S330">
            <v>2370.5100000000002</v>
          </cell>
          <cell r="T330">
            <v>0</v>
          </cell>
          <cell r="U330">
            <v>0</v>
          </cell>
          <cell r="V330">
            <v>4699.08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6278.41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7787.08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4163.76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36800.71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15444.97</v>
          </cell>
          <cell r="CJ330">
            <v>0</v>
          </cell>
          <cell r="CK330">
            <v>0</v>
          </cell>
          <cell r="CL330">
            <v>12000</v>
          </cell>
        </row>
        <row r="331">
          <cell r="A331" t="str">
            <v>5105010117.101</v>
          </cell>
          <cell r="B331" t="str">
            <v>ค่าเสื่อมราคา-ครุภัณฑ์การเกษตร</v>
          </cell>
          <cell r="C331">
            <v>0</v>
          </cell>
          <cell r="D331">
            <v>0</v>
          </cell>
          <cell r="E331">
            <v>0</v>
          </cell>
          <cell r="F331">
            <v>853.27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7490.01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45894.39</v>
          </cell>
          <cell r="CJ331">
            <v>0</v>
          </cell>
          <cell r="CK331">
            <v>0</v>
          </cell>
          <cell r="CL331">
            <v>0</v>
          </cell>
        </row>
        <row r="332">
          <cell r="A332" t="str">
            <v>5105010121.101</v>
          </cell>
          <cell r="B332" t="str">
            <v>ค่าเสื่อมราคา-ครุภัณฑ์ก่อสร้าง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127119</v>
          </cell>
        </row>
        <row r="333">
          <cell r="A333" t="str">
            <v>5105010125.101</v>
          </cell>
          <cell r="B333" t="str">
            <v>ค่าเสื่อมราคา-ครุภัณฑ์วิทยาศาสตร์ และการแพทย์</v>
          </cell>
          <cell r="C333">
            <v>23039138.890000001</v>
          </cell>
          <cell r="D333">
            <v>0</v>
          </cell>
          <cell r="E333">
            <v>0</v>
          </cell>
          <cell r="F333">
            <v>83338.84</v>
          </cell>
          <cell r="G333">
            <v>0</v>
          </cell>
          <cell r="H333">
            <v>0</v>
          </cell>
          <cell r="I333">
            <v>104296.5</v>
          </cell>
          <cell r="J333">
            <v>0</v>
          </cell>
          <cell r="K333">
            <v>806610.72</v>
          </cell>
          <cell r="L333">
            <v>0</v>
          </cell>
          <cell r="M333">
            <v>1107425.73</v>
          </cell>
          <cell r="N333">
            <v>0</v>
          </cell>
          <cell r="O333">
            <v>8861372.4199999999</v>
          </cell>
          <cell r="P333">
            <v>241799.61</v>
          </cell>
          <cell r="Q333">
            <v>0</v>
          </cell>
          <cell r="R333">
            <v>0</v>
          </cell>
          <cell r="S333">
            <v>114644.21</v>
          </cell>
          <cell r="T333">
            <v>0</v>
          </cell>
          <cell r="U333">
            <v>42224.1</v>
          </cell>
          <cell r="V333">
            <v>245000.04</v>
          </cell>
          <cell r="W333">
            <v>275927.78999999998</v>
          </cell>
          <cell r="X333">
            <v>1043534.63</v>
          </cell>
          <cell r="Y333">
            <v>89418.31</v>
          </cell>
          <cell r="Z333">
            <v>687279.96</v>
          </cell>
          <cell r="AA333">
            <v>685124.04</v>
          </cell>
          <cell r="AB333">
            <v>423565.36</v>
          </cell>
          <cell r="AC333">
            <v>0</v>
          </cell>
          <cell r="AD333">
            <v>1113653.67</v>
          </cell>
          <cell r="AE333">
            <v>0</v>
          </cell>
          <cell r="AF333">
            <v>203406.64</v>
          </cell>
          <cell r="AG333">
            <v>810462.22</v>
          </cell>
          <cell r="AH333">
            <v>1013615.16</v>
          </cell>
          <cell r="AI333">
            <v>562071.64</v>
          </cell>
          <cell r="AJ333">
            <v>861586.01</v>
          </cell>
          <cell r="AK333">
            <v>15494996.279999999</v>
          </cell>
          <cell r="AL333">
            <v>0</v>
          </cell>
          <cell r="AM333">
            <v>68952.38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88000.04</v>
          </cell>
          <cell r="AT333">
            <v>0</v>
          </cell>
          <cell r="AU333">
            <v>0</v>
          </cell>
          <cell r="AV333">
            <v>0</v>
          </cell>
          <cell r="AW333">
            <v>179032.08</v>
          </cell>
          <cell r="AX333">
            <v>138449.04</v>
          </cell>
          <cell r="AY333">
            <v>0</v>
          </cell>
          <cell r="AZ333">
            <v>0</v>
          </cell>
          <cell r="BA333">
            <v>5460786.5999999996</v>
          </cell>
          <cell r="BB333">
            <v>0</v>
          </cell>
          <cell r="BC333">
            <v>16529976.029999999</v>
          </cell>
          <cell r="BD333">
            <v>259125</v>
          </cell>
          <cell r="BE333">
            <v>1126334.53</v>
          </cell>
          <cell r="BF333">
            <v>0</v>
          </cell>
          <cell r="BG333">
            <v>1449109.08</v>
          </cell>
          <cell r="BH333">
            <v>0</v>
          </cell>
          <cell r="BI333">
            <v>181124.72</v>
          </cell>
          <cell r="BJ333">
            <v>654605.02</v>
          </cell>
          <cell r="BK333">
            <v>0</v>
          </cell>
          <cell r="BL333">
            <v>5305617.34</v>
          </cell>
          <cell r="BM333">
            <v>1289215</v>
          </cell>
          <cell r="BN333">
            <v>1104898.33</v>
          </cell>
          <cell r="BO333">
            <v>575438.79</v>
          </cell>
          <cell r="BP333">
            <v>112660.62</v>
          </cell>
          <cell r="BQ333">
            <v>2607095.8199999998</v>
          </cell>
          <cell r="BR333">
            <v>15972338.51</v>
          </cell>
          <cell r="BS333">
            <v>0</v>
          </cell>
          <cell r="BT333">
            <v>0</v>
          </cell>
          <cell r="BU333">
            <v>3839919.96</v>
          </cell>
          <cell r="BV333">
            <v>0</v>
          </cell>
          <cell r="BW333">
            <v>51699.96</v>
          </cell>
          <cell r="BX333">
            <v>824340</v>
          </cell>
          <cell r="BY333">
            <v>747466.67</v>
          </cell>
          <cell r="BZ333">
            <v>705258.31</v>
          </cell>
          <cell r="CA333">
            <v>210805.1</v>
          </cell>
          <cell r="CB333">
            <v>158084.56</v>
          </cell>
          <cell r="CC333">
            <v>2262321.9</v>
          </cell>
          <cell r="CD333">
            <v>105658.35</v>
          </cell>
          <cell r="CE333">
            <v>2062656.96</v>
          </cell>
          <cell r="CF333">
            <v>0</v>
          </cell>
          <cell r="CG333">
            <v>0</v>
          </cell>
          <cell r="CH333">
            <v>164047.60999999999</v>
          </cell>
          <cell r="CI333">
            <v>1205379.8999999999</v>
          </cell>
          <cell r="CJ333">
            <v>678616.7</v>
          </cell>
          <cell r="CK333">
            <v>0</v>
          </cell>
          <cell r="CL333">
            <v>1383893.16</v>
          </cell>
        </row>
        <row r="334">
          <cell r="A334" t="str">
            <v>5105010127.101</v>
          </cell>
          <cell r="B334" t="str">
            <v>ค่าเสื่อมราคา-อุปกรณ์คอมพิวเตอร์</v>
          </cell>
          <cell r="C334">
            <v>10931.87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100581.64</v>
          </cell>
          <cell r="L334">
            <v>0</v>
          </cell>
          <cell r="M334">
            <v>0</v>
          </cell>
          <cell r="N334">
            <v>0</v>
          </cell>
          <cell r="O334">
            <v>0.02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54813.88</v>
          </cell>
          <cell r="AJ334">
            <v>9930.2800000000007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39448.68</v>
          </cell>
          <cell r="BB334">
            <v>0</v>
          </cell>
          <cell r="BC334">
            <v>206392.7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4901.93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67010.77</v>
          </cell>
        </row>
        <row r="335">
          <cell r="A335" t="str">
            <v>5105010129.101</v>
          </cell>
          <cell r="B335" t="str">
            <v>ค่าเสื่อมราคา - ครุภัณฑ์การศึกษา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1624.89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83298.600000000006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</row>
        <row r="336">
          <cell r="A336" t="str">
            <v>5105010131.101</v>
          </cell>
          <cell r="B336" t="str">
            <v>ค่าเสื่อมราคา-ครุภัณฑ์งานบ้านงานครัว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69579.960000000006</v>
          </cell>
          <cell r="L336">
            <v>0</v>
          </cell>
          <cell r="M336">
            <v>0</v>
          </cell>
          <cell r="N336">
            <v>0</v>
          </cell>
          <cell r="O336">
            <v>533333.29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964866.4</v>
          </cell>
          <cell r="X336">
            <v>0</v>
          </cell>
          <cell r="Y336">
            <v>32413.25</v>
          </cell>
          <cell r="Z336">
            <v>263886.88</v>
          </cell>
          <cell r="AA336">
            <v>0</v>
          </cell>
          <cell r="AB336">
            <v>0</v>
          </cell>
          <cell r="AC336">
            <v>0</v>
          </cell>
          <cell r="AD336">
            <v>250000</v>
          </cell>
          <cell r="AE336">
            <v>0</v>
          </cell>
          <cell r="AF336">
            <v>132191.01</v>
          </cell>
          <cell r="AG336">
            <v>0</v>
          </cell>
          <cell r="AH336">
            <v>0</v>
          </cell>
          <cell r="AI336">
            <v>2390.73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94451.04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0.12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108333.32</v>
          </cell>
          <cell r="BQ336">
            <v>0</v>
          </cell>
          <cell r="BR336">
            <v>83333.279999999999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229166.63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69000</v>
          </cell>
          <cell r="CL336">
            <v>162622.69</v>
          </cell>
        </row>
        <row r="337">
          <cell r="A337" t="str">
            <v>5105010133.101</v>
          </cell>
          <cell r="B337" t="str">
            <v>บัญชีค่าเสื่อมราคา - ครุภัณฑ์กีฬา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</row>
        <row r="338">
          <cell r="A338" t="str">
            <v>5105010135.101</v>
          </cell>
          <cell r="B338" t="str">
            <v>บัญชีค่าเสื่อมราคา - ครุภัณฑ์ดนตรี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</row>
        <row r="339">
          <cell r="A339" t="str">
            <v>5105010137.101</v>
          </cell>
          <cell r="B339" t="str">
            <v>บัญชีค่าเสื่อมราคา - ครุภัณฑ์สนาม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</row>
        <row r="340">
          <cell r="A340" t="str">
            <v>5105010139.101</v>
          </cell>
          <cell r="B340" t="str">
            <v>ค่าเสื่อมราคา-ครุภัณฑ์อื่น</v>
          </cell>
          <cell r="C340">
            <v>141722.35999999999</v>
          </cell>
          <cell r="D340">
            <v>0</v>
          </cell>
          <cell r="E340">
            <v>0</v>
          </cell>
          <cell r="F340">
            <v>1072.08</v>
          </cell>
          <cell r="G340">
            <v>0</v>
          </cell>
          <cell r="H340">
            <v>0</v>
          </cell>
          <cell r="I340">
            <v>0</v>
          </cell>
          <cell r="J340">
            <v>12810.5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24015.84</v>
          </cell>
          <cell r="BD340">
            <v>0</v>
          </cell>
          <cell r="BE340">
            <v>0</v>
          </cell>
          <cell r="BF340">
            <v>0</v>
          </cell>
          <cell r="BG340">
            <v>2299.92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18000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</row>
        <row r="341">
          <cell r="A341" t="str">
            <v>5105010148.101</v>
          </cell>
          <cell r="B341" t="str">
            <v>ค่าตัดจำหน่าย-โปรแกรมคอมพิวเตอร์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6338.9</v>
          </cell>
          <cell r="I341">
            <v>0</v>
          </cell>
          <cell r="J341">
            <v>0</v>
          </cell>
          <cell r="K341">
            <v>6333.36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41936.379999999997</v>
          </cell>
          <cell r="AH341">
            <v>0</v>
          </cell>
          <cell r="AI341">
            <v>0</v>
          </cell>
          <cell r="AJ341">
            <v>0</v>
          </cell>
          <cell r="AK341">
            <v>16107.3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5480.69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4</v>
          </cell>
          <cell r="BE341">
            <v>1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1583.33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999.96</v>
          </cell>
        </row>
        <row r="342">
          <cell r="A342" t="str">
            <v>5105010149.102</v>
          </cell>
          <cell r="B342" t="str">
            <v>ค่าตัดจำหน่าย-สินทรัพย์ที่ไม่มีตัวตนอื่น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</row>
        <row r="343">
          <cell r="A343" t="str">
            <v>5105010158.101</v>
          </cell>
          <cell r="B343" t="str">
            <v>ค่าเสื่อมราคาส่วนปรับปรุงอาคาร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1603</v>
          </cell>
          <cell r="BX343">
            <v>0</v>
          </cell>
          <cell r="BY343">
            <v>103935.03</v>
          </cell>
          <cell r="BZ343">
            <v>0</v>
          </cell>
          <cell r="CA343">
            <v>0</v>
          </cell>
          <cell r="CB343">
            <v>16800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</row>
        <row r="344">
          <cell r="A344" t="str">
            <v>5105010160.101</v>
          </cell>
          <cell r="B344" t="str">
            <v>ค่าเสื่อมราคาอาคารเพื่อพักอาศัย -  Interface</v>
          </cell>
          <cell r="C344">
            <v>1099242.47</v>
          </cell>
          <cell r="D344">
            <v>154412.34</v>
          </cell>
          <cell r="E344">
            <v>302720.8</v>
          </cell>
          <cell r="F344">
            <v>0</v>
          </cell>
          <cell r="G344">
            <v>325403.96000000002</v>
          </cell>
          <cell r="H344">
            <v>205041.8</v>
          </cell>
          <cell r="I344">
            <v>0</v>
          </cell>
          <cell r="J344">
            <v>0</v>
          </cell>
          <cell r="K344">
            <v>0</v>
          </cell>
          <cell r="L344">
            <v>291124.45</v>
          </cell>
          <cell r="M344">
            <v>0</v>
          </cell>
          <cell r="N344">
            <v>677599.26</v>
          </cell>
          <cell r="O344">
            <v>1163687.3400000001</v>
          </cell>
          <cell r="P344">
            <v>46182.27</v>
          </cell>
          <cell r="Q344">
            <v>125903.16</v>
          </cell>
          <cell r="R344">
            <v>125143.99</v>
          </cell>
          <cell r="S344">
            <v>16386.12</v>
          </cell>
          <cell r="T344">
            <v>181447.59</v>
          </cell>
          <cell r="U344">
            <v>15351.6</v>
          </cell>
          <cell r="V344">
            <v>0</v>
          </cell>
          <cell r="W344">
            <v>0</v>
          </cell>
          <cell r="X344">
            <v>0</v>
          </cell>
          <cell r="Y344">
            <v>86636.72</v>
          </cell>
          <cell r="Z344">
            <v>920.01</v>
          </cell>
          <cell r="AA344">
            <v>0</v>
          </cell>
          <cell r="AB344">
            <v>73326.36</v>
          </cell>
          <cell r="AC344">
            <v>329004</v>
          </cell>
          <cell r="AD344">
            <v>275208</v>
          </cell>
          <cell r="AE344">
            <v>236832.16</v>
          </cell>
          <cell r="AF344">
            <v>20043.990000000002</v>
          </cell>
          <cell r="AG344">
            <v>2383.3200000000002</v>
          </cell>
          <cell r="AH344">
            <v>0</v>
          </cell>
          <cell r="AI344">
            <v>0</v>
          </cell>
          <cell r="AJ344">
            <v>0</v>
          </cell>
          <cell r="AK344">
            <v>2221411.9</v>
          </cell>
          <cell r="AL344">
            <v>0</v>
          </cell>
          <cell r="AM344">
            <v>239828</v>
          </cell>
          <cell r="AN344">
            <v>12632.49</v>
          </cell>
          <cell r="AO344">
            <v>345668</v>
          </cell>
          <cell r="AP344">
            <v>555245.04</v>
          </cell>
          <cell r="AQ344">
            <v>0</v>
          </cell>
          <cell r="AR344">
            <v>1327546.8</v>
          </cell>
          <cell r="AS344">
            <v>239828.04</v>
          </cell>
          <cell r="AT344">
            <v>300647.88</v>
          </cell>
          <cell r="AU344">
            <v>1739160.6</v>
          </cell>
          <cell r="AV344">
            <v>0</v>
          </cell>
          <cell r="AW344">
            <v>0</v>
          </cell>
          <cell r="AX344">
            <v>324293.40000000002</v>
          </cell>
          <cell r="AY344">
            <v>32379.96</v>
          </cell>
          <cell r="AZ344">
            <v>0</v>
          </cell>
          <cell r="BA344">
            <v>616599.71</v>
          </cell>
          <cell r="BB344">
            <v>990265.08</v>
          </cell>
          <cell r="BC344">
            <v>0</v>
          </cell>
          <cell r="BD344">
            <v>544084.73</v>
          </cell>
          <cell r="BE344">
            <v>0</v>
          </cell>
          <cell r="BF344">
            <v>51008.04</v>
          </cell>
          <cell r="BG344">
            <v>912953.52</v>
          </cell>
          <cell r="BH344">
            <v>557155.80000000005</v>
          </cell>
          <cell r="BI344">
            <v>377705.86</v>
          </cell>
          <cell r="BJ344">
            <v>310995.96000000002</v>
          </cell>
          <cell r="BK344">
            <v>0</v>
          </cell>
          <cell r="BL344">
            <v>0</v>
          </cell>
          <cell r="BM344">
            <v>60288</v>
          </cell>
          <cell r="BN344">
            <v>74824</v>
          </cell>
          <cell r="BO344">
            <v>303113.28000000003</v>
          </cell>
          <cell r="BP344">
            <v>0</v>
          </cell>
          <cell r="BQ344">
            <v>20628</v>
          </cell>
          <cell r="BR344">
            <v>2100800.04</v>
          </cell>
          <cell r="BS344">
            <v>269000.03000000003</v>
          </cell>
          <cell r="BT344">
            <v>199940.04</v>
          </cell>
          <cell r="BU344">
            <v>0</v>
          </cell>
          <cell r="BV344">
            <v>0</v>
          </cell>
          <cell r="BW344">
            <v>30400.04</v>
          </cell>
          <cell r="BX344">
            <v>474871.55</v>
          </cell>
          <cell r="BY344">
            <v>0</v>
          </cell>
          <cell r="BZ344">
            <v>69082.320000000007</v>
          </cell>
          <cell r="CA344">
            <v>199839.96</v>
          </cell>
          <cell r="CB344">
            <v>117299.88</v>
          </cell>
          <cell r="CC344">
            <v>489212.56</v>
          </cell>
          <cell r="CD344">
            <v>426680.04</v>
          </cell>
          <cell r="CE344">
            <v>179600.04</v>
          </cell>
          <cell r="CF344">
            <v>52000.05</v>
          </cell>
          <cell r="CG344">
            <v>70979.759999999995</v>
          </cell>
          <cell r="CH344">
            <v>323555.15999999997</v>
          </cell>
          <cell r="CI344">
            <v>0</v>
          </cell>
          <cell r="CJ344">
            <v>439644</v>
          </cell>
          <cell r="CK344">
            <v>0</v>
          </cell>
          <cell r="CL344">
            <v>3056.38</v>
          </cell>
        </row>
        <row r="345">
          <cell r="A345" t="str">
            <v>5105010160.102</v>
          </cell>
          <cell r="B345" t="str">
            <v>ค่าเสื่อมราคาอาคารสำนักงาน-  Interface</v>
          </cell>
          <cell r="C345">
            <v>31138.57</v>
          </cell>
          <cell r="D345">
            <v>400976.27</v>
          </cell>
          <cell r="E345">
            <v>49882.02</v>
          </cell>
          <cell r="F345">
            <v>0</v>
          </cell>
          <cell r="G345">
            <v>87399.97</v>
          </cell>
          <cell r="H345">
            <v>658998.67000000004</v>
          </cell>
          <cell r="I345">
            <v>0</v>
          </cell>
          <cell r="J345">
            <v>856262.86</v>
          </cell>
          <cell r="K345">
            <v>0</v>
          </cell>
          <cell r="L345">
            <v>130141.73</v>
          </cell>
          <cell r="M345">
            <v>1658743.67</v>
          </cell>
          <cell r="N345">
            <v>465608</v>
          </cell>
          <cell r="O345">
            <v>2866973.22</v>
          </cell>
          <cell r="P345">
            <v>498298.69</v>
          </cell>
          <cell r="Q345">
            <v>656625.32999999996</v>
          </cell>
          <cell r="R345">
            <v>3202110.29</v>
          </cell>
          <cell r="S345">
            <v>71059.89</v>
          </cell>
          <cell r="T345">
            <v>97849.82</v>
          </cell>
          <cell r="U345">
            <v>143795.29999999999</v>
          </cell>
          <cell r="V345">
            <v>98864.59</v>
          </cell>
          <cell r="W345">
            <v>2674655.7200000002</v>
          </cell>
          <cell r="X345">
            <v>120227.01</v>
          </cell>
          <cell r="Y345">
            <v>340752.06</v>
          </cell>
          <cell r="Z345">
            <v>86079.96</v>
          </cell>
          <cell r="AA345">
            <v>3570.96</v>
          </cell>
          <cell r="AB345">
            <v>18842.52</v>
          </cell>
          <cell r="AC345">
            <v>225002.64</v>
          </cell>
          <cell r="AD345">
            <v>80777.279999999999</v>
          </cell>
          <cell r="AE345">
            <v>89443.33</v>
          </cell>
          <cell r="AF345">
            <v>66975.39</v>
          </cell>
          <cell r="AG345">
            <v>205402.2</v>
          </cell>
          <cell r="AH345">
            <v>778559.6</v>
          </cell>
          <cell r="AI345">
            <v>38369.440000000002</v>
          </cell>
          <cell r="AJ345">
            <v>68150.02</v>
          </cell>
          <cell r="AK345">
            <v>4128431.83</v>
          </cell>
          <cell r="AL345">
            <v>197003.88</v>
          </cell>
          <cell r="AM345">
            <v>127120</v>
          </cell>
          <cell r="AN345">
            <v>1515748.05</v>
          </cell>
          <cell r="AO345">
            <v>580160.81000000006</v>
          </cell>
          <cell r="AP345">
            <v>108761.76</v>
          </cell>
          <cell r="AQ345">
            <v>5693.31</v>
          </cell>
          <cell r="AR345">
            <v>4023905.88</v>
          </cell>
          <cell r="AS345">
            <v>45920.04</v>
          </cell>
          <cell r="AT345">
            <v>1001126.76</v>
          </cell>
          <cell r="AU345">
            <v>833685.71</v>
          </cell>
          <cell r="AV345">
            <v>32811</v>
          </cell>
          <cell r="AW345">
            <v>26312</v>
          </cell>
          <cell r="AX345">
            <v>1000819.92</v>
          </cell>
          <cell r="AY345">
            <v>45026.64</v>
          </cell>
          <cell r="AZ345">
            <v>130003.5</v>
          </cell>
          <cell r="BA345">
            <v>2090598</v>
          </cell>
          <cell r="BB345">
            <v>3341891.88</v>
          </cell>
          <cell r="BC345">
            <v>5957572.2000000002</v>
          </cell>
          <cell r="BD345">
            <v>1225759.99</v>
          </cell>
          <cell r="BE345">
            <v>61967.96</v>
          </cell>
          <cell r="BF345">
            <v>126988.2</v>
          </cell>
          <cell r="BG345">
            <v>3689966.67</v>
          </cell>
          <cell r="BH345">
            <v>24183.96</v>
          </cell>
          <cell r="BI345">
            <v>266942.14</v>
          </cell>
          <cell r="BJ345">
            <v>123450.86</v>
          </cell>
          <cell r="BK345">
            <v>0</v>
          </cell>
          <cell r="BL345">
            <v>501364.17</v>
          </cell>
          <cell r="BM345">
            <v>574270</v>
          </cell>
          <cell r="BN345">
            <v>267876.65000000002</v>
          </cell>
          <cell r="BO345">
            <v>413453.28</v>
          </cell>
          <cell r="BP345">
            <v>68573.25</v>
          </cell>
          <cell r="BQ345">
            <v>59433</v>
          </cell>
          <cell r="BR345">
            <v>23494728.59</v>
          </cell>
          <cell r="BS345">
            <v>58003.92</v>
          </cell>
          <cell r="BT345">
            <v>309120</v>
          </cell>
          <cell r="BU345">
            <v>0</v>
          </cell>
          <cell r="BV345">
            <v>0</v>
          </cell>
          <cell r="BW345">
            <v>0</v>
          </cell>
          <cell r="BX345">
            <v>1498486.76</v>
          </cell>
          <cell r="BY345">
            <v>0</v>
          </cell>
          <cell r="BZ345">
            <v>384864.36</v>
          </cell>
          <cell r="CA345">
            <v>59199.96</v>
          </cell>
          <cell r="CB345">
            <v>0</v>
          </cell>
          <cell r="CC345">
            <v>0</v>
          </cell>
          <cell r="CD345">
            <v>0</v>
          </cell>
          <cell r="CE345">
            <v>163669.79999999999</v>
          </cell>
          <cell r="CF345">
            <v>440636.77</v>
          </cell>
          <cell r="CG345">
            <v>81359.929999999993</v>
          </cell>
          <cell r="CH345">
            <v>57579.96</v>
          </cell>
          <cell r="CI345">
            <v>0</v>
          </cell>
          <cell r="CJ345">
            <v>2210090.16</v>
          </cell>
          <cell r="CK345">
            <v>0</v>
          </cell>
          <cell r="CL345">
            <v>6435.36</v>
          </cell>
        </row>
        <row r="346">
          <cell r="A346" t="str">
            <v>5105010160.103</v>
          </cell>
          <cell r="B346" t="str">
            <v>ค่าเสื่อมราคาอาคารเพื่อประโยชน์อื่น- Interface</v>
          </cell>
          <cell r="C346">
            <v>57520.37</v>
          </cell>
          <cell r="D346">
            <v>97429.26</v>
          </cell>
          <cell r="E346">
            <v>43681.16</v>
          </cell>
          <cell r="F346">
            <v>140900</v>
          </cell>
          <cell r="G346">
            <v>9500</v>
          </cell>
          <cell r="H346">
            <v>9691.93</v>
          </cell>
          <cell r="I346">
            <v>0</v>
          </cell>
          <cell r="J346">
            <v>0</v>
          </cell>
          <cell r="K346">
            <v>0</v>
          </cell>
          <cell r="L346">
            <v>79747.53</v>
          </cell>
          <cell r="M346">
            <v>19584.93</v>
          </cell>
          <cell r="N346">
            <v>0</v>
          </cell>
          <cell r="O346">
            <v>46142.81</v>
          </cell>
          <cell r="P346">
            <v>10466.66</v>
          </cell>
          <cell r="Q346">
            <v>155884.4</v>
          </cell>
          <cell r="R346">
            <v>92846.65</v>
          </cell>
          <cell r="S346">
            <v>162921.60000000001</v>
          </cell>
          <cell r="T346">
            <v>67317.56</v>
          </cell>
          <cell r="U346">
            <v>0</v>
          </cell>
          <cell r="V346">
            <v>5333.28</v>
          </cell>
          <cell r="W346">
            <v>139145.39000000001</v>
          </cell>
          <cell r="X346">
            <v>28351.759999999998</v>
          </cell>
          <cell r="Y346">
            <v>124311.01</v>
          </cell>
          <cell r="Z346">
            <v>2360.04</v>
          </cell>
          <cell r="AA346">
            <v>18197.52</v>
          </cell>
          <cell r="AB346">
            <v>0</v>
          </cell>
          <cell r="AC346">
            <v>0</v>
          </cell>
          <cell r="AD346">
            <v>0</v>
          </cell>
          <cell r="AE346">
            <v>18247.900000000001</v>
          </cell>
          <cell r="AF346">
            <v>28512</v>
          </cell>
          <cell r="AG346">
            <v>105936</v>
          </cell>
          <cell r="AH346">
            <v>67010.350000000006</v>
          </cell>
          <cell r="AI346">
            <v>14999.12</v>
          </cell>
          <cell r="AJ346">
            <v>71666.679999999993</v>
          </cell>
          <cell r="AK346">
            <v>127107.6</v>
          </cell>
          <cell r="AL346">
            <v>0</v>
          </cell>
          <cell r="AM346">
            <v>18000</v>
          </cell>
          <cell r="AN346">
            <v>102334.33</v>
          </cell>
          <cell r="AO346">
            <v>23333.34</v>
          </cell>
          <cell r="AP346">
            <v>108444.16</v>
          </cell>
          <cell r="AQ346">
            <v>218390.04</v>
          </cell>
          <cell r="AR346">
            <v>0</v>
          </cell>
          <cell r="AS346">
            <v>73262.28</v>
          </cell>
          <cell r="AT346">
            <v>68767.56</v>
          </cell>
          <cell r="AU346">
            <v>414955.41</v>
          </cell>
          <cell r="AV346">
            <v>88940.64</v>
          </cell>
          <cell r="AW346">
            <v>6200</v>
          </cell>
          <cell r="AX346">
            <v>0</v>
          </cell>
          <cell r="AY346">
            <v>351200.04</v>
          </cell>
          <cell r="AZ346">
            <v>308639.52</v>
          </cell>
          <cell r="BA346">
            <v>137109.96</v>
          </cell>
          <cell r="BB346">
            <v>149485.68</v>
          </cell>
          <cell r="BC346">
            <v>0</v>
          </cell>
          <cell r="BD346">
            <v>358659.78</v>
          </cell>
          <cell r="BE346">
            <v>0</v>
          </cell>
          <cell r="BF346">
            <v>27066.720000000001</v>
          </cell>
          <cell r="BG346">
            <v>0</v>
          </cell>
          <cell r="BH346">
            <v>0</v>
          </cell>
          <cell r="BI346">
            <v>0</v>
          </cell>
          <cell r="BJ346">
            <v>45111.199999999997</v>
          </cell>
          <cell r="BK346">
            <v>0</v>
          </cell>
          <cell r="BL346">
            <v>0</v>
          </cell>
          <cell r="BM346">
            <v>19403.59</v>
          </cell>
          <cell r="BN346">
            <v>69385.16</v>
          </cell>
          <cell r="BO346">
            <v>46959.3</v>
          </cell>
          <cell r="BP346">
            <v>19096.8</v>
          </cell>
          <cell r="BQ346">
            <v>73499.09</v>
          </cell>
          <cell r="BR346">
            <v>3119876.64</v>
          </cell>
          <cell r="BS346">
            <v>54876</v>
          </cell>
          <cell r="BT346">
            <v>43160.04</v>
          </cell>
          <cell r="BU346">
            <v>0</v>
          </cell>
          <cell r="BV346">
            <v>58990.96</v>
          </cell>
          <cell r="BW346">
            <v>140344.01999999999</v>
          </cell>
          <cell r="BX346">
            <v>53444.04</v>
          </cell>
          <cell r="BY346">
            <v>18084.25</v>
          </cell>
          <cell r="BZ346">
            <v>71918.64</v>
          </cell>
          <cell r="CA346">
            <v>6653.28</v>
          </cell>
          <cell r="CB346">
            <v>126607.49</v>
          </cell>
          <cell r="CC346">
            <v>123560</v>
          </cell>
          <cell r="CD346">
            <v>444528</v>
          </cell>
          <cell r="CE346">
            <v>15317.04</v>
          </cell>
          <cell r="CF346">
            <v>16480.060000000001</v>
          </cell>
          <cell r="CG346">
            <v>24399.96</v>
          </cell>
          <cell r="CH346">
            <v>221775.72</v>
          </cell>
          <cell r="CI346">
            <v>0</v>
          </cell>
          <cell r="CJ346">
            <v>0</v>
          </cell>
          <cell r="CK346">
            <v>24780</v>
          </cell>
          <cell r="CL346">
            <v>25790</v>
          </cell>
        </row>
        <row r="347">
          <cell r="A347" t="str">
            <v>5105010160.104</v>
          </cell>
          <cell r="B347" t="str">
            <v>ค่าเสื่อมราคาสิ่งปลูกสร้าง -Interface</v>
          </cell>
          <cell r="C347">
            <v>135478</v>
          </cell>
          <cell r="D347">
            <v>95898.07</v>
          </cell>
          <cell r="E347">
            <v>214198.98</v>
          </cell>
          <cell r="F347">
            <v>247541.98</v>
          </cell>
          <cell r="G347">
            <v>57107.18</v>
          </cell>
          <cell r="H347">
            <v>119300.58</v>
          </cell>
          <cell r="I347">
            <v>0</v>
          </cell>
          <cell r="J347">
            <v>33248.379999999997</v>
          </cell>
          <cell r="K347">
            <v>0</v>
          </cell>
          <cell r="L347">
            <v>0</v>
          </cell>
          <cell r="M347">
            <v>301491.32</v>
          </cell>
          <cell r="N347">
            <v>0</v>
          </cell>
          <cell r="O347">
            <v>548020.96</v>
          </cell>
          <cell r="P347">
            <v>42999.98</v>
          </cell>
          <cell r="Q347">
            <v>47516.67</v>
          </cell>
          <cell r="R347">
            <v>75753.990000000005</v>
          </cell>
          <cell r="S347">
            <v>19166.66</v>
          </cell>
          <cell r="T347">
            <v>33360</v>
          </cell>
          <cell r="U347">
            <v>54586.67</v>
          </cell>
          <cell r="V347">
            <v>39966.97</v>
          </cell>
          <cell r="W347">
            <v>269336.71000000002</v>
          </cell>
          <cell r="X347">
            <v>90508.67</v>
          </cell>
          <cell r="Y347">
            <v>511911.87</v>
          </cell>
          <cell r="Z347">
            <v>232384.74</v>
          </cell>
          <cell r="AA347">
            <v>66587.88</v>
          </cell>
          <cell r="AB347">
            <v>13845.36</v>
          </cell>
          <cell r="AC347">
            <v>179386.65</v>
          </cell>
          <cell r="AD347">
            <v>231567.07</v>
          </cell>
          <cell r="AE347">
            <v>0</v>
          </cell>
          <cell r="AF347">
            <v>38233.33</v>
          </cell>
          <cell r="AG347">
            <v>26946.48</v>
          </cell>
          <cell r="AH347">
            <v>84504.8</v>
          </cell>
          <cell r="AI347">
            <v>0</v>
          </cell>
          <cell r="AJ347">
            <v>0</v>
          </cell>
          <cell r="AK347">
            <v>248920.84</v>
          </cell>
          <cell r="AL347">
            <v>58266.720000000001</v>
          </cell>
          <cell r="AM347">
            <v>35900</v>
          </cell>
          <cell r="AN347">
            <v>257777.05</v>
          </cell>
          <cell r="AO347">
            <v>98516</v>
          </cell>
          <cell r="AP347">
            <v>210268.63</v>
          </cell>
          <cell r="AQ347">
            <v>0</v>
          </cell>
          <cell r="AR347">
            <v>93960</v>
          </cell>
          <cell r="AS347">
            <v>159983.54</v>
          </cell>
          <cell r="AT347">
            <v>320838.07</v>
          </cell>
          <cell r="AU347">
            <v>23060</v>
          </cell>
          <cell r="AV347">
            <v>268428.36</v>
          </cell>
          <cell r="AW347">
            <v>0</v>
          </cell>
          <cell r="AX347">
            <v>33333.360000000001</v>
          </cell>
          <cell r="AY347">
            <v>0</v>
          </cell>
          <cell r="AZ347">
            <v>37740.839999999997</v>
          </cell>
          <cell r="BA347">
            <v>129111.12</v>
          </cell>
          <cell r="BB347">
            <v>49468.800000000003</v>
          </cell>
          <cell r="BC347">
            <v>0</v>
          </cell>
          <cell r="BD347">
            <v>313406.65000000002</v>
          </cell>
          <cell r="BE347">
            <v>100528.53</v>
          </cell>
          <cell r="BF347">
            <v>33990</v>
          </cell>
          <cell r="BG347">
            <v>566573.87</v>
          </cell>
          <cell r="BH347">
            <v>77190.36</v>
          </cell>
          <cell r="BI347">
            <v>200174.55</v>
          </cell>
          <cell r="BJ347">
            <v>86162.84</v>
          </cell>
          <cell r="BK347">
            <v>1826.64</v>
          </cell>
          <cell r="BL347">
            <v>0</v>
          </cell>
          <cell r="BM347">
            <v>249487.06</v>
          </cell>
          <cell r="BN347">
            <v>52291.47</v>
          </cell>
          <cell r="BO347">
            <v>30333.34</v>
          </cell>
          <cell r="BP347">
            <v>150975.57999999999</v>
          </cell>
          <cell r="BQ347">
            <v>5220</v>
          </cell>
          <cell r="BR347">
            <v>312064.23</v>
          </cell>
          <cell r="BS347">
            <v>96587.68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46293.32</v>
          </cell>
          <cell r="BY347">
            <v>0</v>
          </cell>
          <cell r="BZ347">
            <v>203545.32</v>
          </cell>
          <cell r="CA347">
            <v>0</v>
          </cell>
          <cell r="CB347">
            <v>0</v>
          </cell>
          <cell r="CC347">
            <v>9620.26</v>
          </cell>
          <cell r="CD347">
            <v>0</v>
          </cell>
          <cell r="CE347">
            <v>0</v>
          </cell>
          <cell r="CF347">
            <v>54219.58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260614.3</v>
          </cell>
          <cell r="CL347">
            <v>135300</v>
          </cell>
        </row>
        <row r="348">
          <cell r="A348" t="str">
            <v>5105010160.105</v>
          </cell>
          <cell r="B348" t="str">
            <v>ค่าเสื่อมราคาระบบประปา  -Interface</v>
          </cell>
          <cell r="C348">
            <v>0</v>
          </cell>
          <cell r="D348">
            <v>30372.51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10893.36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5306.67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6078.92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127768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9657.1200000000008</v>
          </cell>
          <cell r="BD348">
            <v>0</v>
          </cell>
          <cell r="BE348">
            <v>5063.83</v>
          </cell>
          <cell r="BF348">
            <v>9053.2800000000007</v>
          </cell>
          <cell r="BG348">
            <v>565976.07999999996</v>
          </cell>
          <cell r="BH348">
            <v>11666.64</v>
          </cell>
          <cell r="BI348">
            <v>49605.39</v>
          </cell>
          <cell r="BJ348">
            <v>59808.66</v>
          </cell>
          <cell r="BK348">
            <v>0</v>
          </cell>
          <cell r="BL348">
            <v>0</v>
          </cell>
          <cell r="BM348">
            <v>72781.929999999993</v>
          </cell>
          <cell r="BN348">
            <v>0</v>
          </cell>
          <cell r="BO348">
            <v>187977.56</v>
          </cell>
          <cell r="BP348">
            <v>26792.98</v>
          </cell>
          <cell r="BQ348">
            <v>6533.28</v>
          </cell>
          <cell r="BR348">
            <v>132118.20000000001</v>
          </cell>
          <cell r="BS348">
            <v>0</v>
          </cell>
          <cell r="BT348">
            <v>7169</v>
          </cell>
          <cell r="BU348">
            <v>0</v>
          </cell>
          <cell r="BV348">
            <v>0</v>
          </cell>
          <cell r="BW348">
            <v>0</v>
          </cell>
          <cell r="BX348">
            <v>174569.52</v>
          </cell>
          <cell r="BY348">
            <v>39473.96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5353.3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4700.04</v>
          </cell>
        </row>
        <row r="349">
          <cell r="A349" t="str">
            <v>5105010160.106</v>
          </cell>
          <cell r="B349" t="str">
            <v>ค่าเสื่อมราคาระบบบำบัดน้ำเสีย - Interface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61000.04</v>
          </cell>
          <cell r="AK349">
            <v>5296.15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5126.67</v>
          </cell>
          <cell r="AX349">
            <v>0</v>
          </cell>
          <cell r="AY349">
            <v>0</v>
          </cell>
          <cell r="AZ349">
            <v>7000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54859.68</v>
          </cell>
          <cell r="BH349">
            <v>31496.639999999999</v>
          </cell>
          <cell r="BI349">
            <v>55999.92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16698.18</v>
          </cell>
          <cell r="BP349">
            <v>0</v>
          </cell>
          <cell r="BQ349">
            <v>246000</v>
          </cell>
          <cell r="BR349">
            <v>104166.6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1883.16</v>
          </cell>
          <cell r="BX349">
            <v>0</v>
          </cell>
          <cell r="BY349">
            <v>0</v>
          </cell>
          <cell r="BZ349">
            <v>158696.4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8482.44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14000.04</v>
          </cell>
          <cell r="CK349">
            <v>0</v>
          </cell>
          <cell r="CL349">
            <v>0</v>
          </cell>
        </row>
        <row r="350">
          <cell r="A350" t="str">
            <v>5105010160.107</v>
          </cell>
          <cell r="B350" t="str">
            <v>ค่าเสื่อมราคาระบบไฟฟ้า  -Interface</v>
          </cell>
          <cell r="C350">
            <v>0</v>
          </cell>
          <cell r="D350">
            <v>264853.45</v>
          </cell>
          <cell r="E350">
            <v>23113.05</v>
          </cell>
          <cell r="F350">
            <v>0</v>
          </cell>
          <cell r="G350">
            <v>0</v>
          </cell>
          <cell r="H350">
            <v>85819.77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85209.48</v>
          </cell>
          <cell r="P350">
            <v>49666.67</v>
          </cell>
          <cell r="Q350">
            <v>239903.56</v>
          </cell>
          <cell r="R350">
            <v>5947.6</v>
          </cell>
          <cell r="S350">
            <v>83399.850000000006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41192.870000000003</v>
          </cell>
          <cell r="Y350">
            <v>19527.349999999999</v>
          </cell>
          <cell r="Z350">
            <v>0</v>
          </cell>
          <cell r="AA350">
            <v>0</v>
          </cell>
          <cell r="AB350">
            <v>26331.96</v>
          </cell>
          <cell r="AC350">
            <v>0</v>
          </cell>
          <cell r="AD350">
            <v>99733.33</v>
          </cell>
          <cell r="AE350">
            <v>0</v>
          </cell>
          <cell r="AF350">
            <v>8026.67</v>
          </cell>
          <cell r="AG350">
            <v>0</v>
          </cell>
          <cell r="AH350">
            <v>135309.15</v>
          </cell>
          <cell r="AI350">
            <v>51941.9</v>
          </cell>
          <cell r="AJ350">
            <v>3638.03</v>
          </cell>
          <cell r="AK350">
            <v>0</v>
          </cell>
          <cell r="AL350">
            <v>0</v>
          </cell>
          <cell r="AM350">
            <v>0</v>
          </cell>
          <cell r="AN350">
            <v>99966.65</v>
          </cell>
          <cell r="AO350">
            <v>0</v>
          </cell>
          <cell r="AP350">
            <v>114312.33</v>
          </cell>
          <cell r="AQ350">
            <v>0</v>
          </cell>
          <cell r="AR350">
            <v>0</v>
          </cell>
          <cell r="AS350">
            <v>68237.88</v>
          </cell>
          <cell r="AT350">
            <v>80058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44062.16</v>
          </cell>
          <cell r="BA350">
            <v>0</v>
          </cell>
          <cell r="BB350">
            <v>0</v>
          </cell>
          <cell r="BC350">
            <v>73535.039999999994</v>
          </cell>
          <cell r="BD350">
            <v>334999</v>
          </cell>
          <cell r="BE350">
            <v>46666.6</v>
          </cell>
          <cell r="BF350">
            <v>0</v>
          </cell>
          <cell r="BG350">
            <v>874343.66</v>
          </cell>
          <cell r="BH350">
            <v>99999.96</v>
          </cell>
          <cell r="BI350">
            <v>105528.9</v>
          </cell>
          <cell r="BJ350">
            <v>6892.2</v>
          </cell>
          <cell r="BK350">
            <v>0</v>
          </cell>
          <cell r="BL350">
            <v>0</v>
          </cell>
          <cell r="BM350">
            <v>0</v>
          </cell>
          <cell r="BN350">
            <v>50666.67</v>
          </cell>
          <cell r="BO350">
            <v>0</v>
          </cell>
          <cell r="BP350">
            <v>0</v>
          </cell>
          <cell r="BQ350">
            <v>0</v>
          </cell>
          <cell r="BR350">
            <v>902071.04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124129.65</v>
          </cell>
          <cell r="BY350">
            <v>9800.0400000000009</v>
          </cell>
          <cell r="BZ350">
            <v>41333.35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33333.360000000001</v>
          </cell>
          <cell r="CI350">
            <v>0</v>
          </cell>
          <cell r="CJ350">
            <v>83065.320000000007</v>
          </cell>
          <cell r="CK350">
            <v>0</v>
          </cell>
          <cell r="CL350">
            <v>17199.96</v>
          </cell>
        </row>
        <row r="351">
          <cell r="A351" t="str">
            <v>5105010160.108</v>
          </cell>
          <cell r="B351" t="str">
            <v>ค่าเสื่อมราคาระบบโทรศัพท์ - Interface</v>
          </cell>
          <cell r="C351">
            <v>0</v>
          </cell>
          <cell r="D351">
            <v>0</v>
          </cell>
          <cell r="E351">
            <v>33269.29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6598.26</v>
          </cell>
          <cell r="R351">
            <v>46366.7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199388.55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263898.12</v>
          </cell>
          <cell r="BD351">
            <v>0</v>
          </cell>
          <cell r="BE351">
            <v>23933.26</v>
          </cell>
          <cell r="BF351">
            <v>0</v>
          </cell>
          <cell r="BG351">
            <v>11403.48</v>
          </cell>
          <cell r="BH351">
            <v>0</v>
          </cell>
          <cell r="BI351">
            <v>0</v>
          </cell>
          <cell r="BJ351">
            <v>15983.4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32000.04</v>
          </cell>
          <cell r="BS351">
            <v>0</v>
          </cell>
          <cell r="BT351">
            <v>14380.8</v>
          </cell>
          <cell r="BU351">
            <v>0</v>
          </cell>
          <cell r="BV351">
            <v>7824.36</v>
          </cell>
          <cell r="BW351">
            <v>0</v>
          </cell>
          <cell r="BX351">
            <v>0</v>
          </cell>
          <cell r="BY351">
            <v>0</v>
          </cell>
          <cell r="BZ351">
            <v>19337.5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511348.46</v>
          </cell>
          <cell r="CK351">
            <v>0</v>
          </cell>
          <cell r="CL351">
            <v>0</v>
          </cell>
        </row>
        <row r="352">
          <cell r="A352" t="str">
            <v>5105010160.109</v>
          </cell>
          <cell r="B352" t="str">
            <v>ค่าเสื่อมราคาระบบถนนภายใน - Interface</v>
          </cell>
          <cell r="C352">
            <v>0</v>
          </cell>
          <cell r="D352">
            <v>0</v>
          </cell>
          <cell r="E352">
            <v>29875.35</v>
          </cell>
          <cell r="F352">
            <v>0</v>
          </cell>
          <cell r="G352">
            <v>16668.28</v>
          </cell>
          <cell r="H352">
            <v>8492.92</v>
          </cell>
          <cell r="I352">
            <v>0</v>
          </cell>
          <cell r="J352">
            <v>22015.27</v>
          </cell>
          <cell r="K352">
            <v>0</v>
          </cell>
          <cell r="L352">
            <v>0</v>
          </cell>
          <cell r="M352">
            <v>225215.32</v>
          </cell>
          <cell r="N352">
            <v>45000</v>
          </cell>
          <cell r="O352">
            <v>0</v>
          </cell>
          <cell r="P352">
            <v>0</v>
          </cell>
          <cell r="Q352">
            <v>78536.070000000007</v>
          </cell>
          <cell r="R352">
            <v>61646.66</v>
          </cell>
          <cell r="S352">
            <v>32083.32</v>
          </cell>
          <cell r="T352">
            <v>103299.96</v>
          </cell>
          <cell r="U352">
            <v>35305.32</v>
          </cell>
          <cell r="V352">
            <v>4433.38</v>
          </cell>
          <cell r="W352">
            <v>0</v>
          </cell>
          <cell r="X352">
            <v>20756.11</v>
          </cell>
          <cell r="Y352">
            <v>225037.52</v>
          </cell>
          <cell r="Z352">
            <v>0</v>
          </cell>
          <cell r="AA352">
            <v>0</v>
          </cell>
          <cell r="AB352">
            <v>27701.279999999999</v>
          </cell>
          <cell r="AC352">
            <v>0</v>
          </cell>
          <cell r="AD352">
            <v>103410</v>
          </cell>
          <cell r="AE352">
            <v>36564.160000000003</v>
          </cell>
          <cell r="AF352">
            <v>0</v>
          </cell>
          <cell r="AG352">
            <v>28946.9</v>
          </cell>
          <cell r="AH352">
            <v>50222.18</v>
          </cell>
          <cell r="AI352">
            <v>0</v>
          </cell>
          <cell r="AJ352">
            <v>0</v>
          </cell>
          <cell r="AK352">
            <v>6278.15</v>
          </cell>
          <cell r="AL352">
            <v>0</v>
          </cell>
          <cell r="AM352">
            <v>0</v>
          </cell>
          <cell r="AN352">
            <v>38748.980000000003</v>
          </cell>
          <cell r="AO352">
            <v>0</v>
          </cell>
          <cell r="AP352">
            <v>14920.76</v>
          </cell>
          <cell r="AQ352">
            <v>0</v>
          </cell>
          <cell r="AR352">
            <v>0</v>
          </cell>
          <cell r="AS352">
            <v>0</v>
          </cell>
          <cell r="AT352">
            <v>68704.44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13611.06</v>
          </cell>
          <cell r="BA352">
            <v>133066.68</v>
          </cell>
          <cell r="BB352">
            <v>0</v>
          </cell>
          <cell r="BC352">
            <v>2923.92</v>
          </cell>
          <cell r="BD352">
            <v>216953.33</v>
          </cell>
          <cell r="BE352">
            <v>0</v>
          </cell>
          <cell r="BF352">
            <v>17670</v>
          </cell>
          <cell r="BG352">
            <v>215771.83</v>
          </cell>
          <cell r="BH352">
            <v>56209.68</v>
          </cell>
          <cell r="BI352">
            <v>139999.82999999999</v>
          </cell>
          <cell r="BJ352">
            <v>19800</v>
          </cell>
          <cell r="BK352">
            <v>0</v>
          </cell>
          <cell r="BL352">
            <v>0</v>
          </cell>
          <cell r="BM352">
            <v>7333.33</v>
          </cell>
          <cell r="BN352">
            <v>35498.33</v>
          </cell>
          <cell r="BO352">
            <v>341320.06</v>
          </cell>
          <cell r="BP352">
            <v>13333.2</v>
          </cell>
          <cell r="BQ352">
            <v>0</v>
          </cell>
          <cell r="BR352">
            <v>14666.64</v>
          </cell>
          <cell r="BS352">
            <v>29900.04</v>
          </cell>
          <cell r="BT352">
            <v>0</v>
          </cell>
          <cell r="BU352">
            <v>270000</v>
          </cell>
          <cell r="BV352">
            <v>2723.76</v>
          </cell>
          <cell r="BW352">
            <v>34956.18</v>
          </cell>
          <cell r="BX352">
            <v>0</v>
          </cell>
          <cell r="BY352">
            <v>14799.96</v>
          </cell>
          <cell r="BZ352">
            <v>14464</v>
          </cell>
          <cell r="CA352">
            <v>0</v>
          </cell>
          <cell r="CB352">
            <v>99697.56</v>
          </cell>
          <cell r="CC352">
            <v>0</v>
          </cell>
          <cell r="CD352">
            <v>0</v>
          </cell>
          <cell r="CE352">
            <v>6333.36</v>
          </cell>
          <cell r="CF352">
            <v>13532.74</v>
          </cell>
          <cell r="CG352">
            <v>0</v>
          </cell>
          <cell r="CH352">
            <v>96300</v>
          </cell>
          <cell r="CI352">
            <v>0</v>
          </cell>
          <cell r="CJ352">
            <v>155640.1</v>
          </cell>
          <cell r="CK352">
            <v>0</v>
          </cell>
          <cell r="CL352">
            <v>2420.04</v>
          </cell>
        </row>
        <row r="353">
          <cell r="A353" t="str">
            <v>5105010161.101</v>
          </cell>
          <cell r="B353" t="str">
            <v>ค่าเสื่อมราคาครุภัณฑ์สำนักงาน- Interface</v>
          </cell>
          <cell r="C353">
            <v>1795452.4</v>
          </cell>
          <cell r="D353">
            <v>360540.11</v>
          </cell>
          <cell r="E353">
            <v>166030.1</v>
          </cell>
          <cell r="F353">
            <v>111110.26</v>
          </cell>
          <cell r="G353">
            <v>244170.63</v>
          </cell>
          <cell r="H353">
            <v>183049.12</v>
          </cell>
          <cell r="I353">
            <v>28630.75</v>
          </cell>
          <cell r="J353">
            <v>1554460.85</v>
          </cell>
          <cell r="K353">
            <v>25166.5</v>
          </cell>
          <cell r="L353">
            <v>368208.26</v>
          </cell>
          <cell r="M353">
            <v>487983.35999999999</v>
          </cell>
          <cell r="N353">
            <v>94434.28</v>
          </cell>
          <cell r="O353">
            <v>1144990.3700000001</v>
          </cell>
          <cell r="P353">
            <v>578091.25</v>
          </cell>
          <cell r="Q353">
            <v>379394.16</v>
          </cell>
          <cell r="R353">
            <v>581531.5</v>
          </cell>
          <cell r="S353">
            <v>529432.29</v>
          </cell>
          <cell r="T353">
            <v>608928.92000000004</v>
          </cell>
          <cell r="U353">
            <v>143243.91</v>
          </cell>
          <cell r="V353">
            <v>129237.05</v>
          </cell>
          <cell r="W353">
            <v>2153885.83</v>
          </cell>
          <cell r="X353">
            <v>380395.65</v>
          </cell>
          <cell r="Y353">
            <v>938807.25</v>
          </cell>
          <cell r="Z353">
            <v>431439.43</v>
          </cell>
          <cell r="AA353">
            <v>119440.97</v>
          </cell>
          <cell r="AB353">
            <v>112841.31</v>
          </cell>
          <cell r="AC353">
            <v>694394.18</v>
          </cell>
          <cell r="AD353">
            <v>875088.52</v>
          </cell>
          <cell r="AE353">
            <v>726767.24</v>
          </cell>
          <cell r="AF353">
            <v>197403.43</v>
          </cell>
          <cell r="AG353">
            <v>346333.21</v>
          </cell>
          <cell r="AH353">
            <v>675040.04</v>
          </cell>
          <cell r="AI353">
            <v>381382.26</v>
          </cell>
          <cell r="AJ353">
            <v>364288.22</v>
          </cell>
          <cell r="AK353">
            <v>3380824.1</v>
          </cell>
          <cell r="AL353">
            <v>293965.96999999997</v>
          </cell>
          <cell r="AM353">
            <v>357742.41</v>
          </cell>
          <cell r="AN353">
            <v>1763538.36</v>
          </cell>
          <cell r="AO353">
            <v>369011.93</v>
          </cell>
          <cell r="AP353">
            <v>801839.5</v>
          </cell>
          <cell r="AQ353">
            <v>70704.320000000007</v>
          </cell>
          <cell r="AR353">
            <v>3054387.42</v>
          </cell>
          <cell r="AS353">
            <v>338966.95</v>
          </cell>
          <cell r="AT353">
            <v>1107564.1100000001</v>
          </cell>
          <cell r="AU353">
            <v>1152901.74</v>
          </cell>
          <cell r="AV353">
            <v>351584.07</v>
          </cell>
          <cell r="AW353">
            <v>122004.68</v>
          </cell>
          <cell r="AX353">
            <v>187755.06</v>
          </cell>
          <cell r="AY353">
            <v>406839.34</v>
          </cell>
          <cell r="AZ353">
            <v>324667.27</v>
          </cell>
          <cell r="BA353">
            <v>1422999.3</v>
          </cell>
          <cell r="BB353">
            <v>1619937.37</v>
          </cell>
          <cell r="BC353">
            <v>779298.61</v>
          </cell>
          <cell r="BD353">
            <v>1074995.33</v>
          </cell>
          <cell r="BE353">
            <v>151437.91</v>
          </cell>
          <cell r="BF353">
            <v>303722.28000000003</v>
          </cell>
          <cell r="BG353">
            <v>3516558.61</v>
          </cell>
          <cell r="BH353">
            <v>387681.43</v>
          </cell>
          <cell r="BI353">
            <v>340015.26</v>
          </cell>
          <cell r="BJ353">
            <v>259430.76</v>
          </cell>
          <cell r="BK353">
            <v>118666.28</v>
          </cell>
          <cell r="BL353">
            <v>1964708.72</v>
          </cell>
          <cell r="BM353">
            <v>971458.39</v>
          </cell>
          <cell r="BN353">
            <v>861303.31</v>
          </cell>
          <cell r="BO353">
            <v>2359650.39</v>
          </cell>
          <cell r="BP353">
            <v>890279.86</v>
          </cell>
          <cell r="BQ353">
            <v>881484.11</v>
          </cell>
          <cell r="BR353">
            <v>7427486.4000000004</v>
          </cell>
          <cell r="BS353">
            <v>567777.29</v>
          </cell>
          <cell r="BT353">
            <v>290022.15000000002</v>
          </cell>
          <cell r="BU353">
            <v>965124.23</v>
          </cell>
          <cell r="BV353">
            <v>351626.23</v>
          </cell>
          <cell r="BW353">
            <v>344972.11</v>
          </cell>
          <cell r="BX353">
            <v>1509006.45</v>
          </cell>
          <cell r="BY353">
            <v>190964.19</v>
          </cell>
          <cell r="BZ353">
            <v>277704</v>
          </cell>
          <cell r="CA353">
            <v>356912.15</v>
          </cell>
          <cell r="CB353">
            <v>248351.06</v>
          </cell>
          <cell r="CC353">
            <v>1309221.99</v>
          </cell>
          <cell r="CD353">
            <v>632134.6</v>
          </cell>
          <cell r="CE353">
            <v>1013418.65</v>
          </cell>
          <cell r="CF353">
            <v>203499.79</v>
          </cell>
          <cell r="CG353">
            <v>376022.09</v>
          </cell>
          <cell r="CH353">
            <v>313221.19</v>
          </cell>
          <cell r="CI353">
            <v>177008.08</v>
          </cell>
          <cell r="CJ353">
            <v>1257187.96</v>
          </cell>
          <cell r="CK353">
            <v>140843.29</v>
          </cell>
          <cell r="CL353">
            <v>110583.14</v>
          </cell>
        </row>
        <row r="354">
          <cell r="A354" t="str">
            <v>5105010161.102</v>
          </cell>
          <cell r="B354" t="str">
            <v>ค่าเสื่อมราคาครุภัณฑ์ยานพาหนะและขนส่ง -Interface</v>
          </cell>
          <cell r="C354">
            <v>1018194.12</v>
          </cell>
          <cell r="D354">
            <v>240834.42</v>
          </cell>
          <cell r="E354">
            <v>0</v>
          </cell>
          <cell r="F354">
            <v>27638.11</v>
          </cell>
          <cell r="G354">
            <v>7337.49</v>
          </cell>
          <cell r="H354">
            <v>239268.77</v>
          </cell>
          <cell r="I354">
            <v>1093552.97</v>
          </cell>
          <cell r="J354">
            <v>275499</v>
          </cell>
          <cell r="K354">
            <v>0</v>
          </cell>
          <cell r="L354">
            <v>359402.86</v>
          </cell>
          <cell r="M354">
            <v>154519.14000000001</v>
          </cell>
          <cell r="N354">
            <v>513600.11</v>
          </cell>
          <cell r="O354">
            <v>883048.84</v>
          </cell>
          <cell r="P354">
            <v>367800</v>
          </cell>
          <cell r="Q354">
            <v>930566.67</v>
          </cell>
          <cell r="R354">
            <v>136305.32999999999</v>
          </cell>
          <cell r="S354">
            <v>215711.05</v>
          </cell>
          <cell r="T354">
            <v>562000.98</v>
          </cell>
          <cell r="U354">
            <v>5171.6499999999996</v>
          </cell>
          <cell r="V354">
            <v>0</v>
          </cell>
          <cell r="W354">
            <v>1346403.66</v>
          </cell>
          <cell r="X354">
            <v>3722</v>
          </cell>
          <cell r="Y354">
            <v>1570085.67</v>
          </cell>
          <cell r="Z354">
            <v>831250</v>
          </cell>
          <cell r="AA354">
            <v>341898.72</v>
          </cell>
          <cell r="AB354">
            <v>156399.96</v>
          </cell>
          <cell r="AC354">
            <v>879064.67</v>
          </cell>
          <cell r="AD354">
            <v>655873</v>
          </cell>
          <cell r="AE354">
            <v>341613.35</v>
          </cell>
          <cell r="AF354">
            <v>174200.03</v>
          </cell>
          <cell r="AG354">
            <v>555249</v>
          </cell>
          <cell r="AH354">
            <v>345428.7</v>
          </cell>
          <cell r="AI354">
            <v>0</v>
          </cell>
          <cell r="AJ354">
            <v>0</v>
          </cell>
          <cell r="AK354">
            <v>1262858.78</v>
          </cell>
          <cell r="AL354">
            <v>918898.8</v>
          </cell>
          <cell r="AM354">
            <v>355636.17</v>
          </cell>
          <cell r="AN354">
            <v>795745.29</v>
          </cell>
          <cell r="AO354">
            <v>155000.04</v>
          </cell>
          <cell r="AP354">
            <v>705650.58</v>
          </cell>
          <cell r="AQ354">
            <v>246000</v>
          </cell>
          <cell r="AR354">
            <v>1121000.04</v>
          </cell>
          <cell r="AS354">
            <v>612112.64000000001</v>
          </cell>
          <cell r="AT354">
            <v>697715.51</v>
          </cell>
          <cell r="AU354">
            <v>1255190.3500000001</v>
          </cell>
          <cell r="AV354">
            <v>155199.96</v>
          </cell>
          <cell r="AW354">
            <v>0</v>
          </cell>
          <cell r="AX354">
            <v>40547.9</v>
          </cell>
          <cell r="AY354">
            <v>99649.98</v>
          </cell>
          <cell r="AZ354">
            <v>359608.04</v>
          </cell>
          <cell r="BA354">
            <v>3979340.03</v>
          </cell>
          <cell r="BB354">
            <v>1323733.17</v>
          </cell>
          <cell r="BC354">
            <v>520363.53</v>
          </cell>
          <cell r="BD354">
            <v>634856.32999999996</v>
          </cell>
          <cell r="BE354">
            <v>0</v>
          </cell>
          <cell r="BF354">
            <v>234369.96</v>
          </cell>
          <cell r="BG354">
            <v>975290.16</v>
          </cell>
          <cell r="BH354">
            <v>359049.69</v>
          </cell>
          <cell r="BI354">
            <v>881399.15</v>
          </cell>
          <cell r="BJ354">
            <v>65966.66</v>
          </cell>
          <cell r="BK354">
            <v>827296</v>
          </cell>
          <cell r="BL354">
            <v>1077098</v>
          </cell>
          <cell r="BM354">
            <v>510400</v>
          </cell>
          <cell r="BN354">
            <v>398400</v>
          </cell>
          <cell r="BO354">
            <v>875181.32</v>
          </cell>
          <cell r="BP354">
            <v>675682.33</v>
          </cell>
          <cell r="BQ354">
            <v>283650</v>
          </cell>
          <cell r="BR354">
            <v>1413235.12</v>
          </cell>
          <cell r="BS354">
            <v>258934</v>
          </cell>
          <cell r="BT354">
            <v>361999.93</v>
          </cell>
          <cell r="BU354">
            <v>1385619.33</v>
          </cell>
          <cell r="BV354">
            <v>109343.76</v>
          </cell>
          <cell r="BW354">
            <v>1008499.01</v>
          </cell>
          <cell r="BX354">
            <v>870000</v>
          </cell>
          <cell r="BY354">
            <v>113733.32</v>
          </cell>
          <cell r="BZ354">
            <v>498452.62</v>
          </cell>
          <cell r="CA354">
            <v>0</v>
          </cell>
          <cell r="CB354">
            <v>405248.04</v>
          </cell>
          <cell r="CC354">
            <v>1523400</v>
          </cell>
          <cell r="CD354">
            <v>1116000</v>
          </cell>
          <cell r="CE354">
            <v>219502.02</v>
          </cell>
          <cell r="CF354">
            <v>116023.92</v>
          </cell>
          <cell r="CG354">
            <v>0</v>
          </cell>
          <cell r="CH354">
            <v>403800</v>
          </cell>
          <cell r="CI354">
            <v>1239.96</v>
          </cell>
          <cell r="CJ354">
            <v>1909501.01</v>
          </cell>
          <cell r="CK354">
            <v>544560</v>
          </cell>
          <cell r="CL354">
            <v>10500</v>
          </cell>
        </row>
        <row r="355">
          <cell r="A355" t="str">
            <v>5105010161.103</v>
          </cell>
          <cell r="B355" t="str">
            <v>ค่าเสื่อมราคาครุภัณฑ์ไฟฟ้าและวิทยุ - Interface</v>
          </cell>
          <cell r="C355">
            <v>968179.18</v>
          </cell>
          <cell r="D355">
            <v>59712.26</v>
          </cell>
          <cell r="E355">
            <v>7580.66</v>
          </cell>
          <cell r="F355">
            <v>276510</v>
          </cell>
          <cell r="G355">
            <v>308452.74</v>
          </cell>
          <cell r="H355">
            <v>147247.19</v>
          </cell>
          <cell r="I355">
            <v>0</v>
          </cell>
          <cell r="J355">
            <v>149154.26</v>
          </cell>
          <cell r="K355">
            <v>0</v>
          </cell>
          <cell r="L355">
            <v>16739.669999999998</v>
          </cell>
          <cell r="M355">
            <v>426960.3</v>
          </cell>
          <cell r="N355">
            <v>0</v>
          </cell>
          <cell r="O355">
            <v>185054.99</v>
          </cell>
          <cell r="P355">
            <v>32642.09</v>
          </cell>
          <cell r="Q355">
            <v>36436.67</v>
          </cell>
          <cell r="R355">
            <v>829497.57</v>
          </cell>
          <cell r="S355">
            <v>155432.63</v>
          </cell>
          <cell r="T355">
            <v>222859.04</v>
          </cell>
          <cell r="U355">
            <v>96388.44</v>
          </cell>
          <cell r="V355">
            <v>0</v>
          </cell>
          <cell r="W355">
            <v>657833.59</v>
          </cell>
          <cell r="X355">
            <v>113585.67</v>
          </cell>
          <cell r="Y355">
            <v>218541.64</v>
          </cell>
          <cell r="Z355">
            <v>9615.09</v>
          </cell>
          <cell r="AA355">
            <v>23657.9</v>
          </cell>
          <cell r="AB355">
            <v>4733.92</v>
          </cell>
          <cell r="AC355">
            <v>834922.18</v>
          </cell>
          <cell r="AD355">
            <v>45722.33</v>
          </cell>
          <cell r="AE355">
            <v>513770.67</v>
          </cell>
          <cell r="AF355">
            <v>59912.32</v>
          </cell>
          <cell r="AG355">
            <v>21319.01</v>
          </cell>
          <cell r="AH355">
            <v>41909.06</v>
          </cell>
          <cell r="AI355">
            <v>21845.24</v>
          </cell>
          <cell r="AJ355">
            <v>33690.53</v>
          </cell>
          <cell r="AK355">
            <v>670597.47</v>
          </cell>
          <cell r="AL355">
            <v>382463.67</v>
          </cell>
          <cell r="AM355">
            <v>39163</v>
          </cell>
          <cell r="AN355">
            <v>52732.33</v>
          </cell>
          <cell r="AO355">
            <v>169133.34</v>
          </cell>
          <cell r="AP355">
            <v>80555.570000000007</v>
          </cell>
          <cell r="AQ355">
            <v>12355.81</v>
          </cell>
          <cell r="AR355">
            <v>305664.77</v>
          </cell>
          <cell r="AS355">
            <v>49325</v>
          </cell>
          <cell r="AT355">
            <v>127602.58</v>
          </cell>
          <cell r="AU355">
            <v>483953.79</v>
          </cell>
          <cell r="AV355">
            <v>227955</v>
          </cell>
          <cell r="AW355">
            <v>88652.93</v>
          </cell>
          <cell r="AX355">
            <v>60277.34</v>
          </cell>
          <cell r="AY355">
            <v>449052.23</v>
          </cell>
          <cell r="AZ355">
            <v>263094.03000000003</v>
          </cell>
          <cell r="BA355">
            <v>314418.15000000002</v>
          </cell>
          <cell r="BB355">
            <v>527833.98</v>
          </cell>
          <cell r="BC355">
            <v>4043.82</v>
          </cell>
          <cell r="BD355">
            <v>65989.009999999995</v>
          </cell>
          <cell r="BE355">
            <v>60179.43</v>
          </cell>
          <cell r="BF355">
            <v>44738.720000000001</v>
          </cell>
          <cell r="BG355">
            <v>429879.29</v>
          </cell>
          <cell r="BH355">
            <v>27843.91</v>
          </cell>
          <cell r="BI355">
            <v>64740.32</v>
          </cell>
          <cell r="BJ355">
            <v>52517.98</v>
          </cell>
          <cell r="BK355">
            <v>5000.04</v>
          </cell>
          <cell r="BL355">
            <v>151237.73000000001</v>
          </cell>
          <cell r="BM355">
            <v>130867.45</v>
          </cell>
          <cell r="BN355">
            <v>239927.16</v>
          </cell>
          <cell r="BO355">
            <v>120269</v>
          </cell>
          <cell r="BP355">
            <v>268688.86</v>
          </cell>
          <cell r="BQ355">
            <v>39376.17</v>
          </cell>
          <cell r="BR355">
            <v>841719.9</v>
          </cell>
          <cell r="BS355">
            <v>306414.01</v>
          </cell>
          <cell r="BT355">
            <v>50400.67</v>
          </cell>
          <cell r="BU355">
            <v>154942.04</v>
          </cell>
          <cell r="BV355">
            <v>40774.28</v>
          </cell>
          <cell r="BW355">
            <v>18603.060000000001</v>
          </cell>
          <cell r="BX355">
            <v>148931.76999999999</v>
          </cell>
          <cell r="BY355">
            <v>62828.4</v>
          </cell>
          <cell r="BZ355">
            <v>80058.960000000006</v>
          </cell>
          <cell r="CA355">
            <v>276649.37</v>
          </cell>
          <cell r="CB355">
            <v>112459.93</v>
          </cell>
          <cell r="CC355">
            <v>57566.94</v>
          </cell>
          <cell r="CD355">
            <v>37418.199999999997</v>
          </cell>
          <cell r="CE355">
            <v>71984.759999999995</v>
          </cell>
          <cell r="CF355">
            <v>295600</v>
          </cell>
          <cell r="CG355">
            <v>34545.120000000003</v>
          </cell>
          <cell r="CH355">
            <v>111528.89</v>
          </cell>
          <cell r="CI355">
            <v>3186.7</v>
          </cell>
          <cell r="CJ355">
            <v>180619.93</v>
          </cell>
          <cell r="CK355">
            <v>24117.599999999999</v>
          </cell>
          <cell r="CL355">
            <v>20653.310000000001</v>
          </cell>
        </row>
        <row r="356">
          <cell r="A356" t="str">
            <v>5105010161.104</v>
          </cell>
          <cell r="B356" t="str">
            <v>ค่าเสื่อมราคาครุภัณฑ์โฆษณาและเผยแพร่ -  Interface</v>
          </cell>
          <cell r="C356">
            <v>439030.81</v>
          </cell>
          <cell r="D356">
            <v>58318.67</v>
          </cell>
          <cell r="E356">
            <v>79689.539999999994</v>
          </cell>
          <cell r="F356">
            <v>25791.24</v>
          </cell>
          <cell r="G356">
            <v>0</v>
          </cell>
          <cell r="H356">
            <v>26321.79</v>
          </cell>
          <cell r="I356">
            <v>4288.5600000000004</v>
          </cell>
          <cell r="J356">
            <v>28860.18</v>
          </cell>
          <cell r="K356">
            <v>2995.47</v>
          </cell>
          <cell r="L356">
            <v>58476.46</v>
          </cell>
          <cell r="M356">
            <v>118587.38</v>
          </cell>
          <cell r="N356">
            <v>0</v>
          </cell>
          <cell r="O356">
            <v>106386.65</v>
          </cell>
          <cell r="P356">
            <v>54475.87</v>
          </cell>
          <cell r="Q356">
            <v>97123.38</v>
          </cell>
          <cell r="R356">
            <v>93111.26</v>
          </cell>
          <cell r="S356">
            <v>67415.360000000001</v>
          </cell>
          <cell r="T356">
            <v>21158.16</v>
          </cell>
          <cell r="U356">
            <v>28687.37</v>
          </cell>
          <cell r="V356">
            <v>14398.68</v>
          </cell>
          <cell r="W356">
            <v>208418.61</v>
          </cell>
          <cell r="X356">
            <v>37433.339999999997</v>
          </cell>
          <cell r="Y356">
            <v>106952.83</v>
          </cell>
          <cell r="Z356">
            <v>65855.58</v>
          </cell>
          <cell r="AA356">
            <v>6999.92</v>
          </cell>
          <cell r="AB356">
            <v>27984.2</v>
          </cell>
          <cell r="AC356">
            <v>55951.519999999997</v>
          </cell>
          <cell r="AD356">
            <v>98353.32</v>
          </cell>
          <cell r="AE356">
            <v>8796.68</v>
          </cell>
          <cell r="AF356">
            <v>60100.25</v>
          </cell>
          <cell r="AG356">
            <v>21660.66</v>
          </cell>
          <cell r="AH356">
            <v>40452.76</v>
          </cell>
          <cell r="AI356">
            <v>4937.33</v>
          </cell>
          <cell r="AJ356">
            <v>11110</v>
          </cell>
          <cell r="AK356">
            <v>552717.24</v>
          </cell>
          <cell r="AL356">
            <v>59663.94</v>
          </cell>
          <cell r="AM356">
            <v>45903</v>
          </cell>
          <cell r="AN356">
            <v>73227</v>
          </cell>
          <cell r="AO356">
            <v>55850.94</v>
          </cell>
          <cell r="AP356">
            <v>54712.39</v>
          </cell>
          <cell r="AQ356">
            <v>13473.54</v>
          </cell>
          <cell r="AR356">
            <v>85712.37</v>
          </cell>
          <cell r="AS356">
            <v>36935.57</v>
          </cell>
          <cell r="AT356">
            <v>266062.51</v>
          </cell>
          <cell r="AU356">
            <v>74512.62</v>
          </cell>
          <cell r="AV356">
            <v>34612.199999999997</v>
          </cell>
          <cell r="AW356">
            <v>29296.83</v>
          </cell>
          <cell r="AX356">
            <v>83002.850000000006</v>
          </cell>
          <cell r="AY356">
            <v>11060.04</v>
          </cell>
          <cell r="AZ356">
            <v>56106.080000000002</v>
          </cell>
          <cell r="BA356">
            <v>73614.210000000006</v>
          </cell>
          <cell r="BB356">
            <v>60487.65</v>
          </cell>
          <cell r="BC356">
            <v>219866.71</v>
          </cell>
          <cell r="BD356">
            <v>160624.88</v>
          </cell>
          <cell r="BE356">
            <v>93859.54</v>
          </cell>
          <cell r="BF356">
            <v>92708.6</v>
          </cell>
          <cell r="BG356">
            <v>88082.75</v>
          </cell>
          <cell r="BH356">
            <v>11042</v>
          </cell>
          <cell r="BI356">
            <v>25527.200000000001</v>
          </cell>
          <cell r="BJ356">
            <v>178567.32</v>
          </cell>
          <cell r="BK356">
            <v>131166.35999999999</v>
          </cell>
          <cell r="BL356">
            <v>347743.14</v>
          </cell>
          <cell r="BM356">
            <v>21723</v>
          </cell>
          <cell r="BN356">
            <v>64856.6</v>
          </cell>
          <cell r="BO356">
            <v>127917.63</v>
          </cell>
          <cell r="BP356">
            <v>49175.15</v>
          </cell>
          <cell r="BQ356">
            <v>48088.58</v>
          </cell>
          <cell r="BR356">
            <v>559993.12</v>
          </cell>
          <cell r="BS356">
            <v>73593.31</v>
          </cell>
          <cell r="BT356">
            <v>182699.03</v>
          </cell>
          <cell r="BU356">
            <v>52014.69</v>
          </cell>
          <cell r="BV356">
            <v>54859.46</v>
          </cell>
          <cell r="BW356">
            <v>32337.52</v>
          </cell>
          <cell r="BX356">
            <v>295125.71999999997</v>
          </cell>
          <cell r="BY356">
            <v>12333.03</v>
          </cell>
          <cell r="BZ356">
            <v>37734.480000000003</v>
          </cell>
          <cell r="CA356">
            <v>173423.02</v>
          </cell>
          <cell r="CB356">
            <v>5999</v>
          </cell>
          <cell r="CC356">
            <v>99886.01</v>
          </cell>
          <cell r="CD356">
            <v>42753.66</v>
          </cell>
          <cell r="CE356">
            <v>325437.15000000002</v>
          </cell>
          <cell r="CF356">
            <v>81015.83</v>
          </cell>
          <cell r="CG356">
            <v>22999.439999999999</v>
          </cell>
          <cell r="CH356">
            <v>0</v>
          </cell>
          <cell r="CI356">
            <v>24478.9</v>
          </cell>
          <cell r="CJ356">
            <v>351087.3</v>
          </cell>
          <cell r="CK356">
            <v>116603.04</v>
          </cell>
          <cell r="CL356">
            <v>5178</v>
          </cell>
        </row>
        <row r="357">
          <cell r="A357" t="str">
            <v>5105010161.105</v>
          </cell>
          <cell r="B357" t="str">
            <v>ค่าเสื่อมราคาครุภัณฑ์การเกษตร- Interface</v>
          </cell>
          <cell r="C357">
            <v>195528.11</v>
          </cell>
          <cell r="D357">
            <v>106484.55</v>
          </cell>
          <cell r="E357">
            <v>9693.42</v>
          </cell>
          <cell r="F357">
            <v>3223.98</v>
          </cell>
          <cell r="G357">
            <v>4301.97</v>
          </cell>
          <cell r="H357">
            <v>0</v>
          </cell>
          <cell r="I357">
            <v>6142.06</v>
          </cell>
          <cell r="J357">
            <v>7260.14</v>
          </cell>
          <cell r="K357">
            <v>6146.64</v>
          </cell>
          <cell r="L357">
            <v>0</v>
          </cell>
          <cell r="M357">
            <v>31989.16</v>
          </cell>
          <cell r="N357">
            <v>0</v>
          </cell>
          <cell r="O357">
            <v>68439.960000000006</v>
          </cell>
          <cell r="P357">
            <v>48248.98</v>
          </cell>
          <cell r="Q357">
            <v>2123.61</v>
          </cell>
          <cell r="R357">
            <v>99.42</v>
          </cell>
          <cell r="S357">
            <v>14939.81</v>
          </cell>
          <cell r="T357">
            <v>27365.64</v>
          </cell>
          <cell r="U357">
            <v>42840.02</v>
          </cell>
          <cell r="V357">
            <v>0</v>
          </cell>
          <cell r="W357">
            <v>8640.56</v>
          </cell>
          <cell r="X357">
            <v>63144.33</v>
          </cell>
          <cell r="Y357">
            <v>0</v>
          </cell>
          <cell r="Z357">
            <v>20000.04</v>
          </cell>
          <cell r="AA357">
            <v>15928.67</v>
          </cell>
          <cell r="AB357">
            <v>14582.38</v>
          </cell>
          <cell r="AC357">
            <v>108526.16</v>
          </cell>
          <cell r="AD357">
            <v>17043.62</v>
          </cell>
          <cell r="AE357">
            <v>22250.01</v>
          </cell>
          <cell r="AF357">
            <v>35375.42</v>
          </cell>
          <cell r="AG357">
            <v>29707.279999999999</v>
          </cell>
          <cell r="AH357">
            <v>31254.83</v>
          </cell>
          <cell r="AI357">
            <v>91736.17</v>
          </cell>
          <cell r="AJ357">
            <v>7800</v>
          </cell>
          <cell r="AK357">
            <v>73921.460000000006</v>
          </cell>
          <cell r="AL357">
            <v>0</v>
          </cell>
          <cell r="AM357">
            <v>7500</v>
          </cell>
          <cell r="AN357">
            <v>7499.99</v>
          </cell>
          <cell r="AO357">
            <v>14691.66</v>
          </cell>
          <cell r="AP357">
            <v>46281.760000000002</v>
          </cell>
          <cell r="AQ357">
            <v>0</v>
          </cell>
          <cell r="AR357">
            <v>65841.69</v>
          </cell>
          <cell r="AS357">
            <v>3000</v>
          </cell>
          <cell r="AT357">
            <v>4933.32</v>
          </cell>
          <cell r="AU357">
            <v>18906.34</v>
          </cell>
          <cell r="AV357">
            <v>20167.34</v>
          </cell>
          <cell r="AW357">
            <v>2050.83</v>
          </cell>
          <cell r="AX357">
            <v>0</v>
          </cell>
          <cell r="AY357">
            <v>46229.85</v>
          </cell>
          <cell r="AZ357">
            <v>30616.92</v>
          </cell>
          <cell r="BA357">
            <v>0</v>
          </cell>
          <cell r="BB357">
            <v>35276.68</v>
          </cell>
          <cell r="BC357">
            <v>14970.86</v>
          </cell>
          <cell r="BD357">
            <v>46000.21</v>
          </cell>
          <cell r="BE357">
            <v>0</v>
          </cell>
          <cell r="BF357">
            <v>32571.599999999999</v>
          </cell>
          <cell r="BG357">
            <v>48447</v>
          </cell>
          <cell r="BH357">
            <v>3049.7</v>
          </cell>
          <cell r="BI357">
            <v>1874.8</v>
          </cell>
          <cell r="BJ357">
            <v>2199.9</v>
          </cell>
          <cell r="BK357">
            <v>7458.42</v>
          </cell>
          <cell r="BL357">
            <v>122467.47</v>
          </cell>
          <cell r="BM357">
            <v>0</v>
          </cell>
          <cell r="BN357">
            <v>99969.25</v>
          </cell>
          <cell r="BO357">
            <v>19282.29</v>
          </cell>
          <cell r="BP357">
            <v>161729.78</v>
          </cell>
          <cell r="BQ357">
            <v>7606.28</v>
          </cell>
          <cell r="BR357">
            <v>506249.56</v>
          </cell>
          <cell r="BS357">
            <v>0</v>
          </cell>
          <cell r="BT357">
            <v>20326.509999999998</v>
          </cell>
          <cell r="BU357">
            <v>16339.2</v>
          </cell>
          <cell r="BV357">
            <v>0</v>
          </cell>
          <cell r="BW357">
            <v>13411.68</v>
          </cell>
          <cell r="BX357">
            <v>0</v>
          </cell>
          <cell r="BY357">
            <v>22916.7</v>
          </cell>
          <cell r="BZ357">
            <v>3637.53</v>
          </cell>
          <cell r="CA357">
            <v>0</v>
          </cell>
          <cell r="CB357">
            <v>1860</v>
          </cell>
          <cell r="CC357">
            <v>0</v>
          </cell>
          <cell r="CD357">
            <v>0</v>
          </cell>
          <cell r="CE357">
            <v>2476.4299999999998</v>
          </cell>
          <cell r="CF357">
            <v>0</v>
          </cell>
          <cell r="CG357">
            <v>4749.4799999999996</v>
          </cell>
          <cell r="CH357">
            <v>3520.79</v>
          </cell>
          <cell r="CI357">
            <v>7555.32</v>
          </cell>
          <cell r="CJ357">
            <v>0</v>
          </cell>
          <cell r="CK357">
            <v>1700.04</v>
          </cell>
          <cell r="CL357">
            <v>0</v>
          </cell>
        </row>
        <row r="358">
          <cell r="A358" t="str">
            <v>5105010161.106</v>
          </cell>
          <cell r="B358" t="str">
            <v>ค่าเสื่อมราคาครุภัณฑ์ก่อสร้าง -Interface</v>
          </cell>
          <cell r="C358">
            <v>10224.64</v>
          </cell>
          <cell r="D358">
            <v>2133.46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12938.79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6299.82</v>
          </cell>
          <cell r="T358">
            <v>1120.02</v>
          </cell>
          <cell r="U358">
            <v>0</v>
          </cell>
          <cell r="V358">
            <v>0</v>
          </cell>
          <cell r="W358">
            <v>0</v>
          </cell>
          <cell r="X358">
            <v>13029.17</v>
          </cell>
          <cell r="Y358">
            <v>0</v>
          </cell>
          <cell r="Z358">
            <v>4666.68</v>
          </cell>
          <cell r="AA358">
            <v>0</v>
          </cell>
          <cell r="AB358">
            <v>0</v>
          </cell>
          <cell r="AC358">
            <v>72505.66</v>
          </cell>
          <cell r="AD358">
            <v>39457.33</v>
          </cell>
          <cell r="AE358">
            <v>1202.75</v>
          </cell>
          <cell r="AF358">
            <v>160696.68</v>
          </cell>
          <cell r="AG358">
            <v>0</v>
          </cell>
          <cell r="AH358">
            <v>9344</v>
          </cell>
          <cell r="AI358">
            <v>15214.77</v>
          </cell>
          <cell r="AJ358">
            <v>16099.84</v>
          </cell>
          <cell r="AK358">
            <v>20633.45</v>
          </cell>
          <cell r="AL358">
            <v>0</v>
          </cell>
          <cell r="AM358">
            <v>6707.33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53949.72</v>
          </cell>
          <cell r="AS358">
            <v>0</v>
          </cell>
          <cell r="AT358">
            <v>5454.72</v>
          </cell>
          <cell r="AU358">
            <v>2892.34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10808.75</v>
          </cell>
          <cell r="BB358">
            <v>53456.37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41493.61</v>
          </cell>
          <cell r="BH358">
            <v>9414.6</v>
          </cell>
          <cell r="BI358">
            <v>0</v>
          </cell>
          <cell r="BJ358">
            <v>39660</v>
          </cell>
          <cell r="BK358">
            <v>0</v>
          </cell>
          <cell r="BL358">
            <v>0</v>
          </cell>
          <cell r="BM358">
            <v>19000</v>
          </cell>
          <cell r="BN358">
            <v>0</v>
          </cell>
          <cell r="BO358">
            <v>0</v>
          </cell>
          <cell r="BP358">
            <v>0</v>
          </cell>
          <cell r="BQ358">
            <v>30240.85</v>
          </cell>
          <cell r="BR358">
            <v>0</v>
          </cell>
          <cell r="BS358">
            <v>0</v>
          </cell>
          <cell r="BT358">
            <v>0</v>
          </cell>
          <cell r="BU358">
            <v>1149.96</v>
          </cell>
          <cell r="BV358">
            <v>0</v>
          </cell>
          <cell r="BW358">
            <v>9332.43</v>
          </cell>
          <cell r="BX358">
            <v>0</v>
          </cell>
          <cell r="BY358">
            <v>0</v>
          </cell>
          <cell r="BZ358">
            <v>4304.05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10833.75</v>
          </cell>
          <cell r="CF358">
            <v>11578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47989.56</v>
          </cell>
        </row>
        <row r="359">
          <cell r="A359" t="str">
            <v>5105010161.107</v>
          </cell>
          <cell r="B359" t="str">
            <v>ค่าเสื่อมราคาครุภัณฑ์วิทยาศาสตร์และการแพทย์ -Interface</v>
          </cell>
          <cell r="C359">
            <v>30682820.809999999</v>
          </cell>
          <cell r="D359">
            <v>1513128.98</v>
          </cell>
          <cell r="E359">
            <v>2156282.77</v>
          </cell>
          <cell r="F359">
            <v>2017080.31</v>
          </cell>
          <cell r="G359">
            <v>700929.99</v>
          </cell>
          <cell r="H359">
            <v>2214507.9</v>
          </cell>
          <cell r="I359">
            <v>3475767.92</v>
          </cell>
          <cell r="J359">
            <v>7002410.3300000001</v>
          </cell>
          <cell r="K359">
            <v>13504.38</v>
          </cell>
          <cell r="L359">
            <v>1417346.22</v>
          </cell>
          <cell r="M359">
            <v>4386382.0199999996</v>
          </cell>
          <cell r="N359">
            <v>1106638.2</v>
          </cell>
          <cell r="O359">
            <v>25792766.52</v>
          </cell>
          <cell r="P359">
            <v>2622231.2799999998</v>
          </cell>
          <cell r="Q359">
            <v>2176804.77</v>
          </cell>
          <cell r="R359">
            <v>8913545.3100000005</v>
          </cell>
          <cell r="S359">
            <v>2468251.34</v>
          </cell>
          <cell r="T359">
            <v>2616978.23</v>
          </cell>
          <cell r="U359">
            <v>1491806.93</v>
          </cell>
          <cell r="V359">
            <v>997206.57</v>
          </cell>
          <cell r="W359">
            <v>37606615.07</v>
          </cell>
          <cell r="X359">
            <v>923793</v>
          </cell>
          <cell r="Y359">
            <v>3406406.72</v>
          </cell>
          <cell r="Z359">
            <v>1632653.07</v>
          </cell>
          <cell r="AA359">
            <v>1058461.24</v>
          </cell>
          <cell r="AB359">
            <v>982396.19</v>
          </cell>
          <cell r="AC359">
            <v>2629179.5499999998</v>
          </cell>
          <cell r="AD359">
            <v>9599192.8699999992</v>
          </cell>
          <cell r="AE359">
            <v>2335703.9500000002</v>
          </cell>
          <cell r="AF359">
            <v>1608301.95</v>
          </cell>
          <cell r="AG359">
            <v>2263861.9300000002</v>
          </cell>
          <cell r="AH359">
            <v>5764983.9000000004</v>
          </cell>
          <cell r="AI359">
            <v>2110596.4700000002</v>
          </cell>
          <cell r="AJ359">
            <v>1570900.42</v>
          </cell>
          <cell r="AK359">
            <v>60719577.280000001</v>
          </cell>
          <cell r="AL359">
            <v>1935831.52</v>
          </cell>
          <cell r="AM359">
            <v>2207343.06</v>
          </cell>
          <cell r="AN359">
            <v>7391593.2000000002</v>
          </cell>
          <cell r="AO359">
            <v>7117160.3600000003</v>
          </cell>
          <cell r="AP359">
            <v>3056312.64</v>
          </cell>
          <cell r="AQ359">
            <v>888311.71</v>
          </cell>
          <cell r="AR359">
            <v>16277508.42</v>
          </cell>
          <cell r="AS359">
            <v>2046927.29</v>
          </cell>
          <cell r="AT359">
            <v>5344988.1100000003</v>
          </cell>
          <cell r="AU359">
            <v>5178952.6500000004</v>
          </cell>
          <cell r="AV359">
            <v>1741232.35</v>
          </cell>
          <cell r="AW359">
            <v>1747232.72</v>
          </cell>
          <cell r="AX359">
            <v>4391917.84</v>
          </cell>
          <cell r="AY359">
            <v>3023666.85</v>
          </cell>
          <cell r="AZ359">
            <v>1386783.13</v>
          </cell>
          <cell r="BA359">
            <v>26828799.859999999</v>
          </cell>
          <cell r="BB359">
            <v>3713677.09</v>
          </cell>
          <cell r="BC359">
            <v>22682777.309999999</v>
          </cell>
          <cell r="BD359">
            <v>6942013.2300000004</v>
          </cell>
          <cell r="BE359">
            <v>643185.5</v>
          </cell>
          <cell r="BF359">
            <v>741091.64</v>
          </cell>
          <cell r="BG359">
            <v>27769165.859999999</v>
          </cell>
          <cell r="BH359">
            <v>1458193.36</v>
          </cell>
          <cell r="BI359">
            <v>1062387.6100000001</v>
          </cell>
          <cell r="BJ359">
            <v>1165811.68</v>
          </cell>
          <cell r="BK359">
            <v>1249437.6599999999</v>
          </cell>
          <cell r="BL359">
            <v>27874140.359999999</v>
          </cell>
          <cell r="BM359">
            <v>5892771.75</v>
          </cell>
          <cell r="BN359">
            <v>3691256.62</v>
          </cell>
          <cell r="BO359">
            <v>8103653.3099999996</v>
          </cell>
          <cell r="BP359">
            <v>2694227.06</v>
          </cell>
          <cell r="BQ359">
            <v>3236480.28</v>
          </cell>
          <cell r="BR359">
            <v>93643808.049999997</v>
          </cell>
          <cell r="BS359">
            <v>3217799.89</v>
          </cell>
          <cell r="BT359">
            <v>3827922.51</v>
          </cell>
          <cell r="BU359">
            <v>19230403.359999999</v>
          </cell>
          <cell r="BV359">
            <v>822426.28</v>
          </cell>
          <cell r="BW359">
            <v>1905793.6</v>
          </cell>
          <cell r="BX359">
            <v>7389370.5300000003</v>
          </cell>
          <cell r="BY359">
            <v>1270114</v>
          </cell>
          <cell r="BZ359">
            <v>1055969.21</v>
          </cell>
          <cell r="CA359">
            <v>2554527.8199999998</v>
          </cell>
          <cell r="CB359">
            <v>2665946.56</v>
          </cell>
          <cell r="CC359">
            <v>9998014.2699999996</v>
          </cell>
          <cell r="CD359">
            <v>4261216.41</v>
          </cell>
          <cell r="CE359">
            <v>4250158.9400000004</v>
          </cell>
          <cell r="CF359">
            <v>1947518.37</v>
          </cell>
          <cell r="CG359">
            <v>1276143.24</v>
          </cell>
          <cell r="CH359">
            <v>1975362.23</v>
          </cell>
          <cell r="CI359">
            <v>803829.98</v>
          </cell>
          <cell r="CJ359">
            <v>9713723.25</v>
          </cell>
          <cell r="CK359">
            <v>1834224.62</v>
          </cell>
          <cell r="CL359">
            <v>587007.74</v>
          </cell>
        </row>
        <row r="360">
          <cell r="A360" t="str">
            <v>5105010161.108</v>
          </cell>
          <cell r="B360" t="str">
            <v>ค่าเสื่อมราคาอุปกรณ์คอมพิวเตอร์ -  Interface</v>
          </cell>
          <cell r="C360">
            <v>1407458.3</v>
          </cell>
          <cell r="D360">
            <v>127750.71</v>
          </cell>
          <cell r="E360">
            <v>109751.71</v>
          </cell>
          <cell r="F360">
            <v>158330.91</v>
          </cell>
          <cell r="G360">
            <v>138822.22</v>
          </cell>
          <cell r="H360">
            <v>73523.929999999993</v>
          </cell>
          <cell r="I360">
            <v>77836.94</v>
          </cell>
          <cell r="J360">
            <v>202872.6</v>
          </cell>
          <cell r="K360">
            <v>41030.79</v>
          </cell>
          <cell r="L360">
            <v>107742.3</v>
          </cell>
          <cell r="M360">
            <v>328131.28999999998</v>
          </cell>
          <cell r="N360">
            <v>73729.2</v>
          </cell>
          <cell r="O360">
            <v>844486.65</v>
          </cell>
          <cell r="P360">
            <v>601337.31999999995</v>
          </cell>
          <cell r="Q360">
            <v>299174.99</v>
          </cell>
          <cell r="R360">
            <v>245644.62</v>
          </cell>
          <cell r="S360">
            <v>223587.23</v>
          </cell>
          <cell r="T360">
            <v>288695.36</v>
          </cell>
          <cell r="U360">
            <v>110108.24</v>
          </cell>
          <cell r="V360">
            <v>58175.17</v>
          </cell>
          <cell r="W360">
            <v>3097527.4</v>
          </cell>
          <cell r="X360">
            <v>159359.96</v>
          </cell>
          <cell r="Y360">
            <v>471116.19</v>
          </cell>
          <cell r="Z360">
            <v>233242.21</v>
          </cell>
          <cell r="AA360">
            <v>146775.94</v>
          </cell>
          <cell r="AB360">
            <v>119119.48</v>
          </cell>
          <cell r="AC360">
            <v>265930.56</v>
          </cell>
          <cell r="AD360">
            <v>975433.3</v>
          </cell>
          <cell r="AE360">
            <v>226272.13</v>
          </cell>
          <cell r="AF360">
            <v>144443.35</v>
          </cell>
          <cell r="AG360">
            <v>125931.02</v>
          </cell>
          <cell r="AH360">
            <v>461377.52</v>
          </cell>
          <cell r="AI360">
            <v>273140.86</v>
          </cell>
          <cell r="AJ360">
            <v>325400.01</v>
          </cell>
          <cell r="AK360">
            <v>2194961.61</v>
          </cell>
          <cell r="AL360">
            <v>208615.48</v>
          </cell>
          <cell r="AM360">
            <v>368776.81</v>
          </cell>
          <cell r="AN360">
            <v>363454.87</v>
          </cell>
          <cell r="AO360">
            <v>450365.71</v>
          </cell>
          <cell r="AP360">
            <v>421696.7</v>
          </cell>
          <cell r="AQ360">
            <v>108921.42</v>
          </cell>
          <cell r="AR360">
            <v>639945.11</v>
          </cell>
          <cell r="AS360">
            <v>127847.35</v>
          </cell>
          <cell r="AT360">
            <v>938111.6</v>
          </cell>
          <cell r="AU360">
            <v>260191.6</v>
          </cell>
          <cell r="AV360">
            <v>222141.79</v>
          </cell>
          <cell r="AW360">
            <v>109183.9</v>
          </cell>
          <cell r="AX360">
            <v>333291.03000000003</v>
          </cell>
          <cell r="AY360">
            <v>135252.68</v>
          </cell>
          <cell r="AZ360">
            <v>79683.179999999993</v>
          </cell>
          <cell r="BA360">
            <v>2035638.1</v>
          </cell>
          <cell r="BB360">
            <v>384851.78</v>
          </cell>
          <cell r="BC360">
            <v>499062.33</v>
          </cell>
          <cell r="BD360">
            <v>207185.44</v>
          </cell>
          <cell r="BE360">
            <v>187002.57</v>
          </cell>
          <cell r="BF360">
            <v>200124.44</v>
          </cell>
          <cell r="BG360">
            <v>1713534.02</v>
          </cell>
          <cell r="BH360">
            <v>247285.1</v>
          </cell>
          <cell r="BI360">
            <v>175928.13</v>
          </cell>
          <cell r="BJ360">
            <v>219570.16</v>
          </cell>
          <cell r="BK360">
            <v>74765.5</v>
          </cell>
          <cell r="BL360">
            <v>1728497.81</v>
          </cell>
          <cell r="BM360">
            <v>328332.5</v>
          </cell>
          <cell r="BN360">
            <v>544841.56999999995</v>
          </cell>
          <cell r="BO360">
            <v>652612.73</v>
          </cell>
          <cell r="BP360">
            <v>352236.88</v>
          </cell>
          <cell r="BQ360">
            <v>546023.84</v>
          </cell>
          <cell r="BR360">
            <v>6502092.3499999996</v>
          </cell>
          <cell r="BS360">
            <v>294535</v>
          </cell>
          <cell r="BT360">
            <v>128998.02</v>
          </cell>
          <cell r="BU360">
            <v>557741.48</v>
          </cell>
          <cell r="BV360">
            <v>225143.65</v>
          </cell>
          <cell r="BW360">
            <v>173472.84</v>
          </cell>
          <cell r="BX360">
            <v>402039.15</v>
          </cell>
          <cell r="BY360">
            <v>287993.40000000002</v>
          </cell>
          <cell r="BZ360">
            <v>569464.93999999994</v>
          </cell>
          <cell r="CA360">
            <v>260665.12</v>
          </cell>
          <cell r="CB360">
            <v>181207.46</v>
          </cell>
          <cell r="CC360">
            <v>454407.83</v>
          </cell>
          <cell r="CD360">
            <v>375802.11</v>
          </cell>
          <cell r="CE360">
            <v>632460.21</v>
          </cell>
          <cell r="CF360">
            <v>233821.11</v>
          </cell>
          <cell r="CG360">
            <v>176987.83</v>
          </cell>
          <cell r="CH360">
            <v>278574.87</v>
          </cell>
          <cell r="CI360">
            <v>209785.12</v>
          </cell>
          <cell r="CJ360">
            <v>1130616.76</v>
          </cell>
          <cell r="CK360">
            <v>244874.16</v>
          </cell>
          <cell r="CL360">
            <v>209493.53</v>
          </cell>
        </row>
        <row r="361">
          <cell r="A361" t="str">
            <v>5105010161.109</v>
          </cell>
          <cell r="B361" t="str">
            <v>ค่าเสื่อมราคาครุภัณฑ์งานบ้านงานครัว -Interface</v>
          </cell>
          <cell r="C361">
            <v>1684597.78</v>
          </cell>
          <cell r="D361">
            <v>90635.32</v>
          </cell>
          <cell r="E361">
            <v>26595.85</v>
          </cell>
          <cell r="F361">
            <v>75636.77</v>
          </cell>
          <cell r="G361">
            <v>161495.75</v>
          </cell>
          <cell r="H361">
            <v>144925.34</v>
          </cell>
          <cell r="I361">
            <v>173073.89</v>
          </cell>
          <cell r="J361">
            <v>112998.17</v>
          </cell>
          <cell r="K361">
            <v>28885</v>
          </cell>
          <cell r="L361">
            <v>57408.21</v>
          </cell>
          <cell r="M361">
            <v>224987.93</v>
          </cell>
          <cell r="N361">
            <v>63219.72</v>
          </cell>
          <cell r="O361">
            <v>377006.79</v>
          </cell>
          <cell r="P361">
            <v>147735.41</v>
          </cell>
          <cell r="Q361">
            <v>335437.73</v>
          </cell>
          <cell r="R361">
            <v>149086.69</v>
          </cell>
          <cell r="S361">
            <v>317969.78000000003</v>
          </cell>
          <cell r="T361">
            <v>190860.33</v>
          </cell>
          <cell r="U361">
            <v>279708.34000000003</v>
          </cell>
          <cell r="V361">
            <v>148833.34</v>
          </cell>
          <cell r="W361">
            <v>901495.18</v>
          </cell>
          <cell r="X361">
            <v>57637.66</v>
          </cell>
          <cell r="Y361">
            <v>170030.61</v>
          </cell>
          <cell r="Z361">
            <v>94283.93</v>
          </cell>
          <cell r="AA361">
            <v>16866.66</v>
          </cell>
          <cell r="AB361">
            <v>238631.25</v>
          </cell>
          <cell r="AC361">
            <v>138225.16</v>
          </cell>
          <cell r="AD361">
            <v>585109.66</v>
          </cell>
          <cell r="AE361">
            <v>25538.5</v>
          </cell>
          <cell r="AF361">
            <v>63650.3</v>
          </cell>
          <cell r="AG361">
            <v>20915.759999999998</v>
          </cell>
          <cell r="AH361">
            <v>190409.81</v>
          </cell>
          <cell r="AI361">
            <v>20030.5</v>
          </cell>
          <cell r="AJ361">
            <v>167457.51</v>
          </cell>
          <cell r="AK361">
            <v>1151330.17</v>
          </cell>
          <cell r="AL361">
            <v>28701.77</v>
          </cell>
          <cell r="AM361">
            <v>47477.11</v>
          </cell>
          <cell r="AN361">
            <v>427044.72</v>
          </cell>
          <cell r="AO361">
            <v>391400.28</v>
          </cell>
          <cell r="AP361">
            <v>53365.33</v>
          </cell>
          <cell r="AQ361">
            <v>103768.47</v>
          </cell>
          <cell r="AR361">
            <v>361612.16</v>
          </cell>
          <cell r="AS361">
            <v>124996.22</v>
          </cell>
          <cell r="AT361">
            <v>724101.95</v>
          </cell>
          <cell r="AU361">
            <v>292413.14</v>
          </cell>
          <cell r="AV361">
            <v>246751.96</v>
          </cell>
          <cell r="AW361">
            <v>33140.85</v>
          </cell>
          <cell r="AX361">
            <v>335172.18</v>
          </cell>
          <cell r="AY361">
            <v>35385.93</v>
          </cell>
          <cell r="AZ361">
            <v>199391.67</v>
          </cell>
          <cell r="BA361">
            <v>354416.38</v>
          </cell>
          <cell r="BB361">
            <v>544592.74</v>
          </cell>
          <cell r="BC361">
            <v>161582.93</v>
          </cell>
          <cell r="BD361">
            <v>102613.23</v>
          </cell>
          <cell r="BE361">
            <v>23868.51</v>
          </cell>
          <cell r="BF361">
            <v>292915.28000000003</v>
          </cell>
          <cell r="BG361">
            <v>527406.65</v>
          </cell>
          <cell r="BH361">
            <v>10396.06</v>
          </cell>
          <cell r="BI361">
            <v>35765.449999999997</v>
          </cell>
          <cell r="BJ361">
            <v>384431.85</v>
          </cell>
          <cell r="BK361">
            <v>80143.100000000006</v>
          </cell>
          <cell r="BL361">
            <v>932247.28</v>
          </cell>
          <cell r="BM361">
            <v>418737.5</v>
          </cell>
          <cell r="BN361">
            <v>106946.25</v>
          </cell>
          <cell r="BO361">
            <v>558445.43000000005</v>
          </cell>
          <cell r="BP361">
            <v>284080.39</v>
          </cell>
          <cell r="BQ361">
            <v>66447.31</v>
          </cell>
          <cell r="BR361">
            <v>1423356.73</v>
          </cell>
          <cell r="BS361">
            <v>69716.320000000007</v>
          </cell>
          <cell r="BT361">
            <v>132070.48000000001</v>
          </cell>
          <cell r="BU361">
            <v>145759.32</v>
          </cell>
          <cell r="BV361">
            <v>63405.39</v>
          </cell>
          <cell r="BW361">
            <v>16023.82</v>
          </cell>
          <cell r="BX361">
            <v>174576.18</v>
          </cell>
          <cell r="BY361">
            <v>93699.19</v>
          </cell>
          <cell r="BZ361">
            <v>6513.32</v>
          </cell>
          <cell r="CA361">
            <v>189783.3</v>
          </cell>
          <cell r="CB361">
            <v>75285.83</v>
          </cell>
          <cell r="CC361">
            <v>179475</v>
          </cell>
          <cell r="CD361">
            <v>341411.55</v>
          </cell>
          <cell r="CE361">
            <v>199218.59</v>
          </cell>
          <cell r="CF361">
            <v>172042.67</v>
          </cell>
          <cell r="CG361">
            <v>105027.05</v>
          </cell>
          <cell r="CH361">
            <v>240842.86</v>
          </cell>
          <cell r="CI361">
            <v>20353.68</v>
          </cell>
          <cell r="CJ361">
            <v>178426.58</v>
          </cell>
          <cell r="CK361">
            <v>130567.97</v>
          </cell>
          <cell r="CL361">
            <v>197550.81</v>
          </cell>
        </row>
        <row r="362">
          <cell r="A362" t="str">
            <v>5105010161.110</v>
          </cell>
          <cell r="B362" t="str">
            <v>ค่าเสื่อมราคาครุภัณฑ์อื่น -  Interface</v>
          </cell>
          <cell r="C362">
            <v>72472.12</v>
          </cell>
          <cell r="D362">
            <v>17212.28</v>
          </cell>
          <cell r="E362">
            <v>47738.92</v>
          </cell>
          <cell r="F362">
            <v>29827.97</v>
          </cell>
          <cell r="G362">
            <v>0</v>
          </cell>
          <cell r="H362">
            <v>0</v>
          </cell>
          <cell r="I362">
            <v>0</v>
          </cell>
          <cell r="J362">
            <v>1189</v>
          </cell>
          <cell r="K362">
            <v>0</v>
          </cell>
          <cell r="L362">
            <v>12060.51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3477.48</v>
          </cell>
          <cell r="T362">
            <v>231323.98</v>
          </cell>
          <cell r="U362">
            <v>10286.450000000001</v>
          </cell>
          <cell r="V362">
            <v>0</v>
          </cell>
          <cell r="W362">
            <v>303300.07</v>
          </cell>
          <cell r="X362">
            <v>2700</v>
          </cell>
          <cell r="Y362">
            <v>46233.46</v>
          </cell>
          <cell r="Z362">
            <v>999.96</v>
          </cell>
          <cell r="AA362">
            <v>0</v>
          </cell>
          <cell r="AB362">
            <v>11744.36</v>
          </cell>
          <cell r="AC362">
            <v>1660</v>
          </cell>
          <cell r="AD362">
            <v>5782.67</v>
          </cell>
          <cell r="AE362">
            <v>0</v>
          </cell>
          <cell r="AF362">
            <v>0</v>
          </cell>
          <cell r="AG362">
            <v>22931.24</v>
          </cell>
          <cell r="AH362">
            <v>0</v>
          </cell>
          <cell r="AI362">
            <v>0</v>
          </cell>
          <cell r="AJ362">
            <v>0</v>
          </cell>
          <cell r="AK362">
            <v>18388.7</v>
          </cell>
          <cell r="AL362">
            <v>11248</v>
          </cell>
          <cell r="AM362">
            <v>0</v>
          </cell>
          <cell r="AN362">
            <v>4164.7299999999996</v>
          </cell>
          <cell r="AO362">
            <v>32648.52</v>
          </cell>
          <cell r="AP362">
            <v>62959.22</v>
          </cell>
          <cell r="AQ362">
            <v>2966.64</v>
          </cell>
          <cell r="AR362">
            <v>0</v>
          </cell>
          <cell r="AS362">
            <v>0</v>
          </cell>
          <cell r="AT362">
            <v>262872.71999999997</v>
          </cell>
          <cell r="AU362">
            <v>460</v>
          </cell>
          <cell r="AV362">
            <v>20831.3</v>
          </cell>
          <cell r="AW362">
            <v>0</v>
          </cell>
          <cell r="AX362">
            <v>0</v>
          </cell>
          <cell r="AY362">
            <v>0</v>
          </cell>
          <cell r="AZ362">
            <v>21228</v>
          </cell>
          <cell r="BA362">
            <v>64559.32</v>
          </cell>
          <cell r="BB362">
            <v>18771.48</v>
          </cell>
          <cell r="BC362">
            <v>93545.4</v>
          </cell>
          <cell r="BD362">
            <v>6875.83</v>
          </cell>
          <cell r="BE362">
            <v>0</v>
          </cell>
          <cell r="BF362">
            <v>56315.76</v>
          </cell>
          <cell r="BG362">
            <v>35879.160000000003</v>
          </cell>
          <cell r="BH362">
            <v>0</v>
          </cell>
          <cell r="BI362">
            <v>0</v>
          </cell>
          <cell r="BJ362">
            <v>0</v>
          </cell>
          <cell r="BK362">
            <v>4346.28</v>
          </cell>
          <cell r="BL362">
            <v>85601.74</v>
          </cell>
          <cell r="BM362">
            <v>0</v>
          </cell>
          <cell r="BN362">
            <v>0</v>
          </cell>
          <cell r="BO362">
            <v>52968.06</v>
          </cell>
          <cell r="BP362">
            <v>11019.99</v>
          </cell>
          <cell r="BQ362">
            <v>34075.050000000003</v>
          </cell>
          <cell r="BR362">
            <v>362979.83</v>
          </cell>
          <cell r="BS362">
            <v>0</v>
          </cell>
          <cell r="BT362">
            <v>0</v>
          </cell>
          <cell r="BU362">
            <v>8462.84</v>
          </cell>
          <cell r="BV362">
            <v>75116.52</v>
          </cell>
          <cell r="BW362">
            <v>0</v>
          </cell>
          <cell r="BX362">
            <v>9418.66</v>
          </cell>
          <cell r="BY362">
            <v>46989.45</v>
          </cell>
          <cell r="BZ362">
            <v>9550</v>
          </cell>
          <cell r="CA362">
            <v>37929.910000000003</v>
          </cell>
          <cell r="CB362">
            <v>173849.8</v>
          </cell>
          <cell r="CC362">
            <v>60400</v>
          </cell>
          <cell r="CD362">
            <v>72777.5</v>
          </cell>
          <cell r="CE362">
            <v>51784.2</v>
          </cell>
          <cell r="CF362">
            <v>126951.34</v>
          </cell>
          <cell r="CG362">
            <v>10574.56</v>
          </cell>
          <cell r="CH362">
            <v>0</v>
          </cell>
          <cell r="CI362">
            <v>0</v>
          </cell>
          <cell r="CJ362">
            <v>461256.42</v>
          </cell>
          <cell r="CK362">
            <v>583.30999999999995</v>
          </cell>
          <cell r="CL362">
            <v>0</v>
          </cell>
        </row>
        <row r="363">
          <cell r="A363" t="str">
            <v>5105010164.101</v>
          </cell>
          <cell r="B363" t="str">
            <v>ค่าตัดจำหน่ายโปรแกรมคอมพิวเตอร์-Interface</v>
          </cell>
          <cell r="C363">
            <v>28310.97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135524.87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6665.56</v>
          </cell>
          <cell r="P363">
            <v>0</v>
          </cell>
          <cell r="Q363">
            <v>0</v>
          </cell>
          <cell r="R363">
            <v>10770.96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43710.67</v>
          </cell>
          <cell r="X363">
            <v>21110.11</v>
          </cell>
          <cell r="Y363">
            <v>8423.66</v>
          </cell>
          <cell r="Z363">
            <v>0</v>
          </cell>
          <cell r="AA363">
            <v>13332.36</v>
          </cell>
          <cell r="AB363">
            <v>0</v>
          </cell>
          <cell r="AC363">
            <v>0</v>
          </cell>
          <cell r="AD363">
            <v>21561.5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25676.79</v>
          </cell>
          <cell r="AJ363">
            <v>6665.68</v>
          </cell>
          <cell r="AK363">
            <v>49132</v>
          </cell>
          <cell r="AL363">
            <v>0</v>
          </cell>
          <cell r="AM363">
            <v>0</v>
          </cell>
          <cell r="AN363">
            <v>3166.46</v>
          </cell>
          <cell r="AO363">
            <v>0</v>
          </cell>
          <cell r="AP363">
            <v>2586.73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33332.31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91512.48</v>
          </cell>
          <cell r="BD363">
            <v>8333.33</v>
          </cell>
          <cell r="BE363">
            <v>10938.67</v>
          </cell>
          <cell r="BF363">
            <v>0</v>
          </cell>
          <cell r="BG363">
            <v>23943.46</v>
          </cell>
          <cell r="BH363">
            <v>0</v>
          </cell>
          <cell r="BI363">
            <v>0</v>
          </cell>
          <cell r="BJ363">
            <v>41281.199999999997</v>
          </cell>
          <cell r="BK363">
            <v>2127.16</v>
          </cell>
          <cell r="BL363">
            <v>0</v>
          </cell>
          <cell r="BM363">
            <v>0</v>
          </cell>
          <cell r="BN363">
            <v>21666.66</v>
          </cell>
          <cell r="BO363">
            <v>0</v>
          </cell>
          <cell r="BP363">
            <v>0</v>
          </cell>
          <cell r="BQ363">
            <v>0</v>
          </cell>
          <cell r="BR363">
            <v>8059999.3200000003</v>
          </cell>
          <cell r="BS363">
            <v>0</v>
          </cell>
          <cell r="BT363">
            <v>42500.04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21445.39</v>
          </cell>
          <cell r="BZ363">
            <v>0</v>
          </cell>
          <cell r="CA363">
            <v>24731.66</v>
          </cell>
          <cell r="CB363">
            <v>28333.32</v>
          </cell>
          <cell r="CC363">
            <v>28333.33</v>
          </cell>
          <cell r="CD363">
            <v>0</v>
          </cell>
          <cell r="CE363">
            <v>23333.279999999999</v>
          </cell>
          <cell r="CF363">
            <v>0</v>
          </cell>
          <cell r="CG363">
            <v>28332.959999999999</v>
          </cell>
          <cell r="CH363">
            <v>0</v>
          </cell>
          <cell r="CI363">
            <v>0</v>
          </cell>
          <cell r="CJ363">
            <v>534443.49</v>
          </cell>
          <cell r="CK363">
            <v>14861.1</v>
          </cell>
          <cell r="CL363">
            <v>0</v>
          </cell>
        </row>
        <row r="364">
          <cell r="A364" t="str">
            <v>5105010164.103</v>
          </cell>
          <cell r="B364" t="str">
            <v>ค่าตัดจำหน่ายสินทรัพย์ไม่มีตัวตนอื่น- Interface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256875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</row>
        <row r="365">
          <cell r="A365" t="str">
            <v>5105010194.101</v>
          </cell>
          <cell r="B365" t="str">
            <v>ค่าเสื่อมราคา-อาคารและสิ่งปลูกสร้างไม่ระบุรายละเอียด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</row>
        <row r="366">
          <cell r="A366" t="str">
            <v>5105010195.101</v>
          </cell>
          <cell r="B366" t="str">
            <v>ค่าเสื่อมราคา-ครุภัณฑ์ไม่ระบุรายละเอียด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</row>
        <row r="367">
          <cell r="A367" t="str">
            <v>5107010199.101</v>
          </cell>
          <cell r="B367" t="str">
            <v>ค่าใช้จ่ายอุดหนุนเพื่อการดำเนินงานอื่น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38218.720000000001</v>
          </cell>
          <cell r="I367">
            <v>0</v>
          </cell>
          <cell r="J367">
            <v>0</v>
          </cell>
          <cell r="K367">
            <v>0</v>
          </cell>
          <cell r="L367">
            <v>458816.72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3000</v>
          </cell>
          <cell r="R367">
            <v>100000</v>
          </cell>
          <cell r="S367">
            <v>0</v>
          </cell>
          <cell r="T367">
            <v>1673300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133355.92000000001</v>
          </cell>
          <cell r="AN367">
            <v>0</v>
          </cell>
          <cell r="AO367">
            <v>0</v>
          </cell>
          <cell r="AP367">
            <v>2446447.77</v>
          </cell>
          <cell r="AQ367">
            <v>0</v>
          </cell>
          <cell r="AR367">
            <v>92419.54</v>
          </cell>
          <cell r="AS367">
            <v>1071584.96</v>
          </cell>
          <cell r="AT367">
            <v>0</v>
          </cell>
          <cell r="AU367">
            <v>0</v>
          </cell>
          <cell r="AV367">
            <v>0</v>
          </cell>
          <cell r="AW367">
            <v>15687.46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471142</v>
          </cell>
          <cell r="BC367">
            <v>0</v>
          </cell>
          <cell r="BD367">
            <v>0</v>
          </cell>
          <cell r="BE367">
            <v>59600</v>
          </cell>
          <cell r="BF367">
            <v>0</v>
          </cell>
          <cell r="BG367">
            <v>9966725</v>
          </cell>
          <cell r="BH367">
            <v>30000</v>
          </cell>
          <cell r="BI367">
            <v>473060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29900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50000</v>
          </cell>
          <cell r="BZ367">
            <v>0</v>
          </cell>
          <cell r="CA367">
            <v>0</v>
          </cell>
          <cell r="CB367">
            <v>0</v>
          </cell>
          <cell r="CC367">
            <v>1000000</v>
          </cell>
          <cell r="CD367">
            <v>0</v>
          </cell>
          <cell r="CE367">
            <v>0</v>
          </cell>
          <cell r="CF367">
            <v>107235.5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</row>
        <row r="368">
          <cell r="A368" t="str">
            <v>5107020199.101</v>
          </cell>
          <cell r="B368" t="str">
            <v>ค่าใช้จ่ายเงินอุดหนุนเพื่อการลงทุนอื่น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187200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</row>
        <row r="369">
          <cell r="A369" t="str">
            <v>5107030101.101</v>
          </cell>
          <cell r="B369" t="str">
            <v>บัญชีพักเบิกเงินอุดหนุน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</row>
        <row r="370">
          <cell r="A370" t="str">
            <v>5108010101.102</v>
          </cell>
          <cell r="B370" t="str">
            <v>หนี้สูญ-ลูกหนี้ค่าสิ่งส่งตรวจ-หน่วยงานภาครัฐ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15840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6588236.25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1620218.91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</row>
        <row r="371">
          <cell r="A371" t="str">
            <v>5108010101.104</v>
          </cell>
          <cell r="B371" t="str">
            <v>หนี้สูญ-ลูกหนี้ค่าวัสดุ/อุปกรณ์/น้ำยา-หน่วยงานภาครัฐ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133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326450.36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1241215.6299999999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</row>
        <row r="372">
          <cell r="A372" t="str">
            <v>5108010101.105</v>
          </cell>
          <cell r="B372" t="str">
            <v>หนี้สูญ-ลูกหนี้ค่าสินค้า-หน่วยงานภาครัฐ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350649.5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3101968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1900950.22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</row>
        <row r="373">
          <cell r="A373" t="str">
            <v>5108010101.114</v>
          </cell>
          <cell r="B373" t="str">
            <v>หนี้สูญ-ลูกหนี้ค่ารักษา-ชำระเงิน OP</v>
          </cell>
          <cell r="C373">
            <v>0</v>
          </cell>
          <cell r="D373">
            <v>0</v>
          </cell>
          <cell r="E373">
            <v>331019</v>
          </cell>
          <cell r="F373">
            <v>0</v>
          </cell>
          <cell r="G373">
            <v>194383</v>
          </cell>
          <cell r="H373">
            <v>672083.3</v>
          </cell>
          <cell r="I373">
            <v>492918.83</v>
          </cell>
          <cell r="J373">
            <v>0</v>
          </cell>
          <cell r="K373">
            <v>0</v>
          </cell>
          <cell r="L373">
            <v>713651</v>
          </cell>
          <cell r="M373">
            <v>0</v>
          </cell>
          <cell r="N373">
            <v>0</v>
          </cell>
          <cell r="O373">
            <v>1281179.75</v>
          </cell>
          <cell r="P373">
            <v>0</v>
          </cell>
          <cell r="Q373">
            <v>863667</v>
          </cell>
          <cell r="R373">
            <v>57935.17</v>
          </cell>
          <cell r="S373">
            <v>0</v>
          </cell>
          <cell r="T373">
            <v>1545</v>
          </cell>
          <cell r="U373">
            <v>23822.6</v>
          </cell>
          <cell r="V373">
            <v>131</v>
          </cell>
          <cell r="W373">
            <v>191227</v>
          </cell>
          <cell r="X373">
            <v>220</v>
          </cell>
          <cell r="Y373">
            <v>106755.82</v>
          </cell>
          <cell r="Z373">
            <v>249686</v>
          </cell>
          <cell r="AA373">
            <v>0</v>
          </cell>
          <cell r="AB373">
            <v>230739</v>
          </cell>
          <cell r="AC373">
            <v>0</v>
          </cell>
          <cell r="AD373">
            <v>1435623</v>
          </cell>
          <cell r="AE373">
            <v>297338</v>
          </cell>
          <cell r="AF373">
            <v>212749</v>
          </cell>
          <cell r="AG373">
            <v>0</v>
          </cell>
          <cell r="AH373">
            <v>104320.45</v>
          </cell>
          <cell r="AI373">
            <v>429477.25</v>
          </cell>
          <cell r="AJ373">
            <v>270359</v>
          </cell>
          <cell r="AK373">
            <v>0</v>
          </cell>
          <cell r="AL373">
            <v>0</v>
          </cell>
          <cell r="AM373">
            <v>231372.5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1556548.7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187628</v>
          </cell>
          <cell r="AX373">
            <v>0</v>
          </cell>
          <cell r="AY373">
            <v>206620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1106612</v>
          </cell>
          <cell r="BE373">
            <v>31232</v>
          </cell>
          <cell r="BF373">
            <v>0</v>
          </cell>
          <cell r="BG373">
            <v>2058760</v>
          </cell>
          <cell r="BH373">
            <v>0</v>
          </cell>
          <cell r="BI373">
            <v>10789</v>
          </cell>
          <cell r="BJ373">
            <v>386434</v>
          </cell>
          <cell r="BK373">
            <v>135294</v>
          </cell>
          <cell r="BL373">
            <v>2896988.9</v>
          </cell>
          <cell r="BM373">
            <v>0</v>
          </cell>
          <cell r="BN373">
            <v>35572</v>
          </cell>
          <cell r="BO373">
            <v>750737.6</v>
          </cell>
          <cell r="BP373">
            <v>0</v>
          </cell>
          <cell r="BQ373">
            <v>0</v>
          </cell>
          <cell r="BR373">
            <v>536301</v>
          </cell>
          <cell r="BS373">
            <v>0</v>
          </cell>
          <cell r="BT373">
            <v>0</v>
          </cell>
          <cell r="BU373">
            <v>0</v>
          </cell>
          <cell r="BV373">
            <v>68989</v>
          </cell>
          <cell r="BW373">
            <v>0</v>
          </cell>
          <cell r="BX373">
            <v>0</v>
          </cell>
          <cell r="BY373">
            <v>149592</v>
          </cell>
          <cell r="BZ373">
            <v>615508</v>
          </cell>
          <cell r="CA373">
            <v>102961</v>
          </cell>
          <cell r="CB373">
            <v>160945</v>
          </cell>
          <cell r="CC373">
            <v>0</v>
          </cell>
          <cell r="CD373">
            <v>566619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68904</v>
          </cell>
          <cell r="CL373">
            <v>0</v>
          </cell>
        </row>
        <row r="374">
          <cell r="A374" t="str">
            <v>5108010101.115</v>
          </cell>
          <cell r="B374" t="str">
            <v>หนี้สูญ-ลูกหนี้ค่ารักษา-ชำระเงิน IP</v>
          </cell>
          <cell r="C374">
            <v>0</v>
          </cell>
          <cell r="D374">
            <v>0</v>
          </cell>
          <cell r="E374">
            <v>69330</v>
          </cell>
          <cell r="F374">
            <v>0</v>
          </cell>
          <cell r="G374">
            <v>19818</v>
          </cell>
          <cell r="H374">
            <v>8108</v>
          </cell>
          <cell r="I374">
            <v>186849.38</v>
          </cell>
          <cell r="J374">
            <v>0</v>
          </cell>
          <cell r="K374">
            <v>0</v>
          </cell>
          <cell r="L374">
            <v>272316</v>
          </cell>
          <cell r="M374">
            <v>5996.22</v>
          </cell>
          <cell r="N374">
            <v>0</v>
          </cell>
          <cell r="O374">
            <v>26204</v>
          </cell>
          <cell r="P374">
            <v>0</v>
          </cell>
          <cell r="Q374">
            <v>142980</v>
          </cell>
          <cell r="R374">
            <v>0</v>
          </cell>
          <cell r="S374">
            <v>0</v>
          </cell>
          <cell r="T374">
            <v>6434</v>
          </cell>
          <cell r="U374">
            <v>0</v>
          </cell>
          <cell r="V374">
            <v>41378.980000000003</v>
          </cell>
          <cell r="W374">
            <v>11817</v>
          </cell>
          <cell r="X374">
            <v>0</v>
          </cell>
          <cell r="Y374">
            <v>107965</v>
          </cell>
          <cell r="Z374">
            <v>184585</v>
          </cell>
          <cell r="AA374">
            <v>0</v>
          </cell>
          <cell r="AB374">
            <v>56535</v>
          </cell>
          <cell r="AC374">
            <v>0</v>
          </cell>
          <cell r="AD374">
            <v>177193</v>
          </cell>
          <cell r="AE374">
            <v>139710</v>
          </cell>
          <cell r="AF374">
            <v>132364</v>
          </cell>
          <cell r="AG374">
            <v>0</v>
          </cell>
          <cell r="AH374">
            <v>52546</v>
          </cell>
          <cell r="AI374">
            <v>162067</v>
          </cell>
          <cell r="AJ374">
            <v>21531.64</v>
          </cell>
          <cell r="AK374">
            <v>0</v>
          </cell>
          <cell r="AL374">
            <v>0</v>
          </cell>
          <cell r="AM374">
            <v>66819.5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4669314.09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62272</v>
          </cell>
          <cell r="AX374">
            <v>0</v>
          </cell>
          <cell r="AY374">
            <v>71872</v>
          </cell>
          <cell r="AZ374">
            <v>800</v>
          </cell>
          <cell r="BA374">
            <v>0</v>
          </cell>
          <cell r="BB374">
            <v>0</v>
          </cell>
          <cell r="BC374">
            <v>0</v>
          </cell>
          <cell r="BD374">
            <v>580356</v>
          </cell>
          <cell r="BE374">
            <v>8164</v>
          </cell>
          <cell r="BF374">
            <v>0</v>
          </cell>
          <cell r="BG374">
            <v>10245530</v>
          </cell>
          <cell r="BH374">
            <v>0</v>
          </cell>
          <cell r="BI374">
            <v>0</v>
          </cell>
          <cell r="BJ374">
            <v>368503</v>
          </cell>
          <cell r="BK374">
            <v>0</v>
          </cell>
          <cell r="BL374">
            <v>6098730.2000000002</v>
          </cell>
          <cell r="BM374">
            <v>0</v>
          </cell>
          <cell r="BN374">
            <v>40837</v>
          </cell>
          <cell r="BO374">
            <v>304192</v>
          </cell>
          <cell r="BP374">
            <v>0</v>
          </cell>
          <cell r="BQ374">
            <v>0</v>
          </cell>
          <cell r="BR374">
            <v>358157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32747</v>
          </cell>
          <cell r="BZ374">
            <v>148321</v>
          </cell>
          <cell r="CA374">
            <v>46672</v>
          </cell>
          <cell r="CB374">
            <v>190929</v>
          </cell>
          <cell r="CC374">
            <v>0</v>
          </cell>
          <cell r="CD374">
            <v>261183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20262</v>
          </cell>
          <cell r="CL374">
            <v>0</v>
          </cell>
        </row>
        <row r="375">
          <cell r="A375" t="str">
            <v>5108010101.202</v>
          </cell>
          <cell r="B375" t="str">
            <v xml:space="preserve">หนี้สูญ-ลูกหนี้ค่ารักษาUC-IP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677403.78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652493.84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517350.91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636030.23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16522.8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48884.26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160470.93</v>
          </cell>
          <cell r="BX375">
            <v>9645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447047.12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</row>
        <row r="376">
          <cell r="A376" t="str">
            <v>5108010101.203</v>
          </cell>
          <cell r="B376" t="str">
            <v>หนี้สูญ-ลูกหนี้ค่ารักษา UC -OP นอก CUP(ในจังหวัด)</v>
          </cell>
          <cell r="C376">
            <v>0</v>
          </cell>
          <cell r="D376">
            <v>0</v>
          </cell>
          <cell r="E376">
            <v>53033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20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105381812.5</v>
          </cell>
          <cell r="X376">
            <v>188282</v>
          </cell>
          <cell r="Y376">
            <v>467046</v>
          </cell>
          <cell r="Z376">
            <v>287619</v>
          </cell>
          <cell r="AA376">
            <v>140216</v>
          </cell>
          <cell r="AB376">
            <v>535240</v>
          </cell>
          <cell r="AC376">
            <v>207459</v>
          </cell>
          <cell r="AD376">
            <v>906486</v>
          </cell>
          <cell r="AE376">
            <v>260214</v>
          </cell>
          <cell r="AF376">
            <v>168024</v>
          </cell>
          <cell r="AG376">
            <v>198016</v>
          </cell>
          <cell r="AH376">
            <v>3013058</v>
          </cell>
          <cell r="AI376">
            <v>242872</v>
          </cell>
          <cell r="AJ376">
            <v>1185456</v>
          </cell>
          <cell r="AK376">
            <v>637949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292737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377812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90591</v>
          </cell>
          <cell r="BJ376">
            <v>260735</v>
          </cell>
          <cell r="BK376">
            <v>0</v>
          </cell>
          <cell r="BL376">
            <v>10985650</v>
          </cell>
          <cell r="BM376">
            <v>0</v>
          </cell>
          <cell r="BN376">
            <v>82488</v>
          </cell>
          <cell r="BO376">
            <v>0</v>
          </cell>
          <cell r="BP376">
            <v>0</v>
          </cell>
          <cell r="BQ376">
            <v>0</v>
          </cell>
          <cell r="BR376">
            <v>5748313.7999999998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18557</v>
          </cell>
          <cell r="CB376">
            <v>0</v>
          </cell>
          <cell r="CC376">
            <v>321</v>
          </cell>
          <cell r="CD376">
            <v>706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</row>
        <row r="377">
          <cell r="A377" t="str">
            <v>5108010101.205</v>
          </cell>
          <cell r="B377" t="str">
            <v>หนี้สูญ-ลูกหนี้ค่ารักษา UC -OP นอก CUP (ต่างจังหวัด)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590431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27605</v>
          </cell>
          <cell r="Z377">
            <v>275406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15623</v>
          </cell>
          <cell r="AG377">
            <v>0</v>
          </cell>
          <cell r="AH377">
            <v>0</v>
          </cell>
          <cell r="AI377">
            <v>149164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245718.79</v>
          </cell>
          <cell r="BM377">
            <v>0</v>
          </cell>
          <cell r="BN377">
            <v>65968</v>
          </cell>
          <cell r="BO377">
            <v>0</v>
          </cell>
          <cell r="BP377">
            <v>0</v>
          </cell>
          <cell r="BQ377">
            <v>0</v>
          </cell>
          <cell r="BR377">
            <v>721415.4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</row>
        <row r="378">
          <cell r="A378" t="str">
            <v>5108010101.216</v>
          </cell>
          <cell r="B378" t="str">
            <v>หนี้สูญ-ลูกหนี้ค่ารักษา UC- OP -AE</v>
          </cell>
          <cell r="C378">
            <v>0</v>
          </cell>
          <cell r="D378">
            <v>0</v>
          </cell>
          <cell r="E378">
            <v>85805.65</v>
          </cell>
          <cell r="F378">
            <v>0</v>
          </cell>
          <cell r="G378">
            <v>3979.8</v>
          </cell>
          <cell r="H378">
            <v>0</v>
          </cell>
          <cell r="I378">
            <v>275564.11</v>
          </cell>
          <cell r="J378">
            <v>14453.02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7076.84</v>
          </cell>
          <cell r="P378">
            <v>1204.8</v>
          </cell>
          <cell r="Q378">
            <v>0</v>
          </cell>
          <cell r="R378">
            <v>0</v>
          </cell>
          <cell r="S378">
            <v>96996.56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20394</v>
          </cell>
          <cell r="Y378">
            <v>5801.11</v>
          </cell>
          <cell r="Z378">
            <v>118978</v>
          </cell>
          <cell r="AA378">
            <v>0</v>
          </cell>
          <cell r="AB378">
            <v>11981.7</v>
          </cell>
          <cell r="AC378">
            <v>0</v>
          </cell>
          <cell r="AD378">
            <v>0</v>
          </cell>
          <cell r="AE378">
            <v>1955.29</v>
          </cell>
          <cell r="AF378">
            <v>228533.05</v>
          </cell>
          <cell r="AG378">
            <v>41439.5</v>
          </cell>
          <cell r="AH378">
            <v>10048</v>
          </cell>
          <cell r="AI378">
            <v>685.4</v>
          </cell>
          <cell r="AJ378">
            <v>0</v>
          </cell>
          <cell r="AK378">
            <v>847</v>
          </cell>
          <cell r="AL378">
            <v>0</v>
          </cell>
          <cell r="AM378">
            <v>13909.95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266545.27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40989.97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6802.82</v>
          </cell>
          <cell r="BF378">
            <v>0</v>
          </cell>
          <cell r="BG378">
            <v>55262.75</v>
          </cell>
          <cell r="BH378">
            <v>0</v>
          </cell>
          <cell r="BI378">
            <v>2779</v>
          </cell>
          <cell r="BJ378">
            <v>13399</v>
          </cell>
          <cell r="BK378">
            <v>0</v>
          </cell>
          <cell r="BL378">
            <v>303851.63</v>
          </cell>
          <cell r="BM378">
            <v>3496</v>
          </cell>
          <cell r="BN378">
            <v>130899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11925.6</v>
          </cell>
          <cell r="BW378">
            <v>0</v>
          </cell>
          <cell r="BX378">
            <v>6670</v>
          </cell>
          <cell r="BY378">
            <v>0</v>
          </cell>
          <cell r="BZ378">
            <v>0</v>
          </cell>
          <cell r="CA378">
            <v>62214.2</v>
          </cell>
          <cell r="CB378">
            <v>0</v>
          </cell>
          <cell r="CC378">
            <v>145086</v>
          </cell>
          <cell r="CD378">
            <v>79888.06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36204.29</v>
          </cell>
          <cell r="CL378">
            <v>0</v>
          </cell>
        </row>
        <row r="379">
          <cell r="A379" t="str">
            <v>5108010101.218</v>
          </cell>
          <cell r="B379" t="str">
            <v>หนี้สูญ-ลูกหนี้ค่ารักษา UC- OP- HC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245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40.5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38505</v>
          </cell>
          <cell r="AA379">
            <v>0</v>
          </cell>
          <cell r="AB379">
            <v>3250</v>
          </cell>
          <cell r="AC379">
            <v>0</v>
          </cell>
          <cell r="AD379">
            <v>0</v>
          </cell>
          <cell r="AE379">
            <v>0</v>
          </cell>
          <cell r="AF379">
            <v>19400</v>
          </cell>
          <cell r="AG379">
            <v>2174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3934.8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74503.600000000006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252216</v>
          </cell>
          <cell r="BE379">
            <v>1505</v>
          </cell>
          <cell r="BF379">
            <v>0</v>
          </cell>
          <cell r="BG379">
            <v>84326</v>
          </cell>
          <cell r="BH379">
            <v>0</v>
          </cell>
          <cell r="BI379">
            <v>0</v>
          </cell>
          <cell r="BJ379">
            <v>43940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6245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6500</v>
          </cell>
          <cell r="CB379">
            <v>0</v>
          </cell>
          <cell r="CC379">
            <v>21546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</row>
        <row r="380">
          <cell r="A380" t="str">
            <v>5108010101.219</v>
          </cell>
          <cell r="B380" t="str">
            <v>หนี้สูญ-ลูกหนี้ค่ารักษา UC - IP -HC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24732.400000000001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14470.9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41550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356011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</row>
        <row r="381">
          <cell r="A381" t="str">
            <v>5108010101.220</v>
          </cell>
          <cell r="B381" t="str">
            <v>หนี้สูญ-ลูกหนี้ค่ารักษา UC- OP- DMI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1000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174857.5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92480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568581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21545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</row>
        <row r="382">
          <cell r="A382" t="str">
            <v>5108010101.221</v>
          </cell>
          <cell r="B382" t="str">
            <v>หนี้สูญ-ลูกหนี้ค่ารักษา UC -IP - DMI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3000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1985957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430636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889694.26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10256</v>
          </cell>
          <cell r="CB382">
            <v>0</v>
          </cell>
          <cell r="CC382">
            <v>14000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</row>
        <row r="383">
          <cell r="A383" t="str">
            <v>5108010101.309</v>
          </cell>
          <cell r="B383" t="str">
            <v>หนี้สูญ-ลูกหนี้ค่ารักษาประกันสังคม-ค่าใช้จ่ายสูง/อุบัติเหตุ/ฉุกเฉิน OP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23459</v>
          </cell>
          <cell r="I383">
            <v>205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1150</v>
          </cell>
          <cell r="P383">
            <v>1392</v>
          </cell>
          <cell r="Q383">
            <v>3472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2019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54572</v>
          </cell>
          <cell r="AJ383">
            <v>0</v>
          </cell>
          <cell r="AK383">
            <v>241067.3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78578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38264</v>
          </cell>
          <cell r="BE383">
            <v>2620.5</v>
          </cell>
          <cell r="BF383">
            <v>0</v>
          </cell>
          <cell r="BG383">
            <v>99443.5</v>
          </cell>
          <cell r="BH383">
            <v>20052.5</v>
          </cell>
          <cell r="BI383">
            <v>0</v>
          </cell>
          <cell r="BJ383">
            <v>0</v>
          </cell>
          <cell r="BK383">
            <v>0</v>
          </cell>
          <cell r="BL383">
            <v>37726</v>
          </cell>
          <cell r="BM383">
            <v>0</v>
          </cell>
          <cell r="BN383">
            <v>285.8</v>
          </cell>
          <cell r="BO383">
            <v>0</v>
          </cell>
          <cell r="BP383">
            <v>0</v>
          </cell>
          <cell r="BQ383">
            <v>0</v>
          </cell>
          <cell r="BR383">
            <v>49833.58</v>
          </cell>
          <cell r="BS383">
            <v>0</v>
          </cell>
          <cell r="BT383">
            <v>0</v>
          </cell>
          <cell r="BU383">
            <v>0</v>
          </cell>
          <cell r="BV383">
            <v>3169</v>
          </cell>
          <cell r="BW383">
            <v>0</v>
          </cell>
          <cell r="BX383">
            <v>13300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9714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</row>
        <row r="384">
          <cell r="A384" t="str">
            <v>5108010101.602</v>
          </cell>
          <cell r="B384" t="str">
            <v>หนี้สูญ-ลูกหนี้ค่ารักษา-พรบ.รถ OP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175398</v>
          </cell>
          <cell r="I384">
            <v>0</v>
          </cell>
          <cell r="J384">
            <v>0</v>
          </cell>
          <cell r="K384">
            <v>0</v>
          </cell>
          <cell r="L384">
            <v>4438</v>
          </cell>
          <cell r="M384">
            <v>193532</v>
          </cell>
          <cell r="N384">
            <v>0</v>
          </cell>
          <cell r="O384">
            <v>12594</v>
          </cell>
          <cell r="P384">
            <v>817</v>
          </cell>
          <cell r="Q384">
            <v>305</v>
          </cell>
          <cell r="R384">
            <v>0</v>
          </cell>
          <cell r="S384">
            <v>0</v>
          </cell>
          <cell r="T384">
            <v>30817</v>
          </cell>
          <cell r="U384">
            <v>0</v>
          </cell>
          <cell r="V384">
            <v>0</v>
          </cell>
          <cell r="W384">
            <v>0</v>
          </cell>
          <cell r="X384">
            <v>50</v>
          </cell>
          <cell r="Y384">
            <v>45814</v>
          </cell>
          <cell r="Z384">
            <v>210049</v>
          </cell>
          <cell r="AA384">
            <v>0</v>
          </cell>
          <cell r="AB384">
            <v>12117</v>
          </cell>
          <cell r="AC384">
            <v>0</v>
          </cell>
          <cell r="AD384">
            <v>5995</v>
          </cell>
          <cell r="AE384">
            <v>64</v>
          </cell>
          <cell r="AF384">
            <v>9842</v>
          </cell>
          <cell r="AG384">
            <v>0</v>
          </cell>
          <cell r="AH384">
            <v>2169</v>
          </cell>
          <cell r="AI384">
            <v>200960</v>
          </cell>
          <cell r="AJ384">
            <v>5880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1994</v>
          </cell>
          <cell r="AT384">
            <v>0</v>
          </cell>
          <cell r="AU384">
            <v>0</v>
          </cell>
          <cell r="AV384">
            <v>4598</v>
          </cell>
          <cell r="AW384">
            <v>19371</v>
          </cell>
          <cell r="AX384">
            <v>0</v>
          </cell>
          <cell r="AY384">
            <v>4453</v>
          </cell>
          <cell r="AZ384">
            <v>111515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642.5</v>
          </cell>
          <cell r="BF384">
            <v>0</v>
          </cell>
          <cell r="BG384">
            <v>900</v>
          </cell>
          <cell r="BH384">
            <v>0</v>
          </cell>
          <cell r="BI384">
            <v>0</v>
          </cell>
          <cell r="BJ384">
            <v>1625</v>
          </cell>
          <cell r="BK384">
            <v>0</v>
          </cell>
          <cell r="BL384">
            <v>37684</v>
          </cell>
          <cell r="BM384">
            <v>260</v>
          </cell>
          <cell r="BN384">
            <v>394</v>
          </cell>
          <cell r="BO384">
            <v>1302</v>
          </cell>
          <cell r="BP384">
            <v>28384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109464</v>
          </cell>
          <cell r="BY384">
            <v>0</v>
          </cell>
          <cell r="BZ384">
            <v>0</v>
          </cell>
          <cell r="CA384">
            <v>74116</v>
          </cell>
          <cell r="CB384">
            <v>0</v>
          </cell>
          <cell r="CC384">
            <v>91</v>
          </cell>
          <cell r="CD384">
            <v>76163</v>
          </cell>
          <cell r="CE384">
            <v>0</v>
          </cell>
          <cell r="CF384">
            <v>0</v>
          </cell>
          <cell r="CG384">
            <v>151998</v>
          </cell>
          <cell r="CH384">
            <v>0</v>
          </cell>
          <cell r="CI384">
            <v>0</v>
          </cell>
          <cell r="CJ384">
            <v>0</v>
          </cell>
          <cell r="CK384">
            <v>42760</v>
          </cell>
          <cell r="CL384">
            <v>0</v>
          </cell>
        </row>
        <row r="385">
          <cell r="A385" t="str">
            <v>5108010101.603</v>
          </cell>
          <cell r="B385" t="str">
            <v>หนี้สูญ-ลูกหนี้ค่ารักษา-พรบ.รถ IP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44743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127873</v>
          </cell>
          <cell r="N385">
            <v>0</v>
          </cell>
          <cell r="O385">
            <v>94639</v>
          </cell>
          <cell r="P385">
            <v>0</v>
          </cell>
          <cell r="Q385">
            <v>50</v>
          </cell>
          <cell r="R385">
            <v>0</v>
          </cell>
          <cell r="S385">
            <v>0</v>
          </cell>
          <cell r="T385">
            <v>5337</v>
          </cell>
          <cell r="U385">
            <v>0</v>
          </cell>
          <cell r="V385">
            <v>0</v>
          </cell>
          <cell r="W385">
            <v>700</v>
          </cell>
          <cell r="X385">
            <v>1230</v>
          </cell>
          <cell r="Y385">
            <v>0</v>
          </cell>
          <cell r="Z385">
            <v>133004</v>
          </cell>
          <cell r="AA385">
            <v>0</v>
          </cell>
          <cell r="AB385">
            <v>9811</v>
          </cell>
          <cell r="AC385">
            <v>0</v>
          </cell>
          <cell r="AD385">
            <v>60</v>
          </cell>
          <cell r="AE385">
            <v>32</v>
          </cell>
          <cell r="AF385">
            <v>16667</v>
          </cell>
          <cell r="AG385">
            <v>0</v>
          </cell>
          <cell r="AH385">
            <v>150</v>
          </cell>
          <cell r="AI385">
            <v>152312</v>
          </cell>
          <cell r="AJ385">
            <v>2160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740</v>
          </cell>
          <cell r="AT385">
            <v>0</v>
          </cell>
          <cell r="AU385">
            <v>0</v>
          </cell>
          <cell r="AV385">
            <v>470</v>
          </cell>
          <cell r="AW385">
            <v>14335</v>
          </cell>
          <cell r="AX385">
            <v>0</v>
          </cell>
          <cell r="AY385">
            <v>21011</v>
          </cell>
          <cell r="AZ385">
            <v>49801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33808.5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300</v>
          </cell>
          <cell r="BK385">
            <v>0</v>
          </cell>
          <cell r="BL385">
            <v>357630</v>
          </cell>
          <cell r="BM385">
            <v>70</v>
          </cell>
          <cell r="BN385">
            <v>7359</v>
          </cell>
          <cell r="BO385">
            <v>0</v>
          </cell>
          <cell r="BP385">
            <v>8906</v>
          </cell>
          <cell r="BQ385">
            <v>0</v>
          </cell>
          <cell r="BR385">
            <v>132301</v>
          </cell>
          <cell r="BS385">
            <v>0</v>
          </cell>
          <cell r="BT385">
            <v>1605</v>
          </cell>
          <cell r="BU385">
            <v>0</v>
          </cell>
          <cell r="BV385">
            <v>0</v>
          </cell>
          <cell r="BW385">
            <v>0</v>
          </cell>
          <cell r="BX385">
            <v>112654</v>
          </cell>
          <cell r="BY385">
            <v>0</v>
          </cell>
          <cell r="BZ385">
            <v>0</v>
          </cell>
          <cell r="CA385">
            <v>81659</v>
          </cell>
          <cell r="CB385">
            <v>0</v>
          </cell>
          <cell r="CC385">
            <v>220</v>
          </cell>
          <cell r="CD385">
            <v>7806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</row>
        <row r="386">
          <cell r="A386" t="str">
            <v>5108010107.102</v>
          </cell>
          <cell r="B386" t="str">
            <v>หนี้สงสัยจะสูญ-ลูกหนี้ค่าสิ่งส่งตรวจ -หน่วยงานภาครัฐ</v>
          </cell>
          <cell r="C386">
            <v>282038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232311.5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696707.76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192</v>
          </cell>
          <cell r="AH386">
            <v>11539.5</v>
          </cell>
          <cell r="AI386">
            <v>0</v>
          </cell>
          <cell r="AJ386">
            <v>0</v>
          </cell>
          <cell r="AK386">
            <v>116782.8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54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23202.799999999999</v>
          </cell>
          <cell r="AX386">
            <v>0</v>
          </cell>
          <cell r="AY386">
            <v>0</v>
          </cell>
          <cell r="AZ386">
            <v>0</v>
          </cell>
          <cell r="BA386">
            <v>128871.1</v>
          </cell>
          <cell r="BB386">
            <v>0</v>
          </cell>
          <cell r="BC386">
            <v>65313</v>
          </cell>
          <cell r="BD386">
            <v>140874.6</v>
          </cell>
          <cell r="BE386">
            <v>0</v>
          </cell>
          <cell r="BF386">
            <v>0</v>
          </cell>
          <cell r="BG386">
            <v>62912.5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619492.66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3313.2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395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</row>
        <row r="387">
          <cell r="A387" t="str">
            <v>5108010107.104</v>
          </cell>
          <cell r="B387" t="str">
            <v>หนี้สงสัยจะสูญ-ลูกหนี้ค่าวัสดุ/อุปกรณ์/น้ำยา-หน่วยงานภาครัฐ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106383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1027675.97</v>
          </cell>
          <cell r="BE387">
            <v>0</v>
          </cell>
          <cell r="BF387">
            <v>0</v>
          </cell>
          <cell r="BG387">
            <v>681127.94</v>
          </cell>
          <cell r="BH387">
            <v>0</v>
          </cell>
          <cell r="BI387">
            <v>3565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404335.01</v>
          </cell>
          <cell r="BS387">
            <v>0</v>
          </cell>
          <cell r="BT387">
            <v>0</v>
          </cell>
          <cell r="BU387">
            <v>47634.47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</row>
        <row r="388">
          <cell r="A388" t="str">
            <v>5108010107.114</v>
          </cell>
          <cell r="B388" t="str">
            <v>หนี้สงสัยจะสูญ-ลูกหนี้ค่ารักษา-ชำระเงิน OP</v>
          </cell>
          <cell r="C388">
            <v>6010612</v>
          </cell>
          <cell r="D388">
            <v>142243.5</v>
          </cell>
          <cell r="E388">
            <v>127625.85</v>
          </cell>
          <cell r="F388">
            <v>209533.9</v>
          </cell>
          <cell r="G388">
            <v>42674.95</v>
          </cell>
          <cell r="H388">
            <v>154484.25</v>
          </cell>
          <cell r="I388">
            <v>45118.35</v>
          </cell>
          <cell r="J388">
            <v>1378901.25</v>
          </cell>
          <cell r="K388">
            <v>56586.75</v>
          </cell>
          <cell r="L388">
            <v>-394735.05</v>
          </cell>
          <cell r="M388">
            <v>1228334.8</v>
          </cell>
          <cell r="N388">
            <v>0</v>
          </cell>
          <cell r="O388">
            <v>2449264.35</v>
          </cell>
          <cell r="P388">
            <v>597854</v>
          </cell>
          <cell r="Q388">
            <v>965043.25</v>
          </cell>
          <cell r="R388">
            <v>1514918.45</v>
          </cell>
          <cell r="S388">
            <v>821186.65</v>
          </cell>
          <cell r="T388">
            <v>791596.05</v>
          </cell>
          <cell r="U388">
            <v>459093.68</v>
          </cell>
          <cell r="V388">
            <v>117909.6</v>
          </cell>
          <cell r="W388">
            <v>1191496.6499999999</v>
          </cell>
          <cell r="X388">
            <v>184343.7</v>
          </cell>
          <cell r="Y388">
            <v>816269.87</v>
          </cell>
          <cell r="Z388">
            <v>741820.8</v>
          </cell>
          <cell r="AA388">
            <v>63170.25</v>
          </cell>
          <cell r="AB388">
            <v>224938.15</v>
          </cell>
          <cell r="AC388">
            <v>718310.39</v>
          </cell>
          <cell r="AD388">
            <v>1472515.2</v>
          </cell>
          <cell r="AE388">
            <v>270123.95</v>
          </cell>
          <cell r="AF388">
            <v>0</v>
          </cell>
          <cell r="AG388">
            <v>138857.70000000001</v>
          </cell>
          <cell r="AH388">
            <v>276658.2</v>
          </cell>
          <cell r="AI388">
            <v>47738.45</v>
          </cell>
          <cell r="AJ388">
            <v>434527.15</v>
          </cell>
          <cell r="AK388">
            <v>0</v>
          </cell>
          <cell r="AL388">
            <v>0</v>
          </cell>
          <cell r="AM388">
            <v>21115.65</v>
          </cell>
          <cell r="AN388">
            <v>1177947.75</v>
          </cell>
          <cell r="AO388">
            <v>96158.05</v>
          </cell>
          <cell r="AP388">
            <v>0</v>
          </cell>
          <cell r="AQ388">
            <v>0</v>
          </cell>
          <cell r="AR388">
            <v>0</v>
          </cell>
          <cell r="AS388">
            <v>439239.15</v>
          </cell>
          <cell r="AT388">
            <v>0</v>
          </cell>
          <cell r="AU388">
            <v>39642.550000000003</v>
          </cell>
          <cell r="AV388">
            <v>0</v>
          </cell>
          <cell r="AW388">
            <v>0</v>
          </cell>
          <cell r="AX388">
            <v>157187.95000000001</v>
          </cell>
          <cell r="AY388">
            <v>0</v>
          </cell>
          <cell r="AZ388">
            <v>5645.25</v>
          </cell>
          <cell r="BA388">
            <v>3246924.25</v>
          </cell>
          <cell r="BB388">
            <v>47963.75</v>
          </cell>
          <cell r="BC388">
            <v>5749236.5599999996</v>
          </cell>
          <cell r="BD388">
            <v>1375645.6</v>
          </cell>
          <cell r="BE388">
            <v>124787.25</v>
          </cell>
          <cell r="BF388">
            <v>5857.66</v>
          </cell>
          <cell r="BG388">
            <v>0</v>
          </cell>
          <cell r="BH388">
            <v>36983.35</v>
          </cell>
          <cell r="BI388">
            <v>2299</v>
          </cell>
          <cell r="BJ388">
            <v>304680.2</v>
          </cell>
          <cell r="BK388">
            <v>414956.2</v>
          </cell>
          <cell r="BL388">
            <v>286865.90000000002</v>
          </cell>
          <cell r="BM388">
            <v>515755</v>
          </cell>
          <cell r="BN388">
            <v>15828.9</v>
          </cell>
          <cell r="BO388">
            <v>0</v>
          </cell>
          <cell r="BP388">
            <v>183520.05</v>
          </cell>
          <cell r="BQ388">
            <v>565.25</v>
          </cell>
          <cell r="BR388">
            <v>153183.70000000001</v>
          </cell>
          <cell r="BS388">
            <v>270033.7</v>
          </cell>
          <cell r="BT388">
            <v>402249.95</v>
          </cell>
          <cell r="BU388">
            <v>1601475.4</v>
          </cell>
          <cell r="BV388">
            <v>0</v>
          </cell>
          <cell r="BW388">
            <v>271144.25</v>
          </cell>
          <cell r="BX388">
            <v>32438.7</v>
          </cell>
          <cell r="BY388">
            <v>7419.5</v>
          </cell>
          <cell r="BZ388">
            <v>0</v>
          </cell>
          <cell r="CA388">
            <v>432667.05</v>
          </cell>
          <cell r="CB388">
            <v>355239.2</v>
          </cell>
          <cell r="CC388">
            <v>361496.85</v>
          </cell>
          <cell r="CD388">
            <v>545245.85</v>
          </cell>
          <cell r="CE388">
            <v>179343.85</v>
          </cell>
          <cell r="CF388">
            <v>1679.6</v>
          </cell>
          <cell r="CG388">
            <v>0</v>
          </cell>
          <cell r="CH388">
            <v>258184.35</v>
          </cell>
          <cell r="CI388">
            <v>59840.5</v>
          </cell>
          <cell r="CJ388">
            <v>1462475.6</v>
          </cell>
          <cell r="CK388">
            <v>74054.399999999994</v>
          </cell>
          <cell r="CL388">
            <v>214417.85</v>
          </cell>
        </row>
        <row r="389">
          <cell r="A389" t="str">
            <v>5108010107.115</v>
          </cell>
          <cell r="B389" t="str">
            <v>หนี้สงสัยจะสูญ-ลูกหนี้ค่ารักษา-ชำระเงิน  IP</v>
          </cell>
          <cell r="C389">
            <v>507155.69</v>
          </cell>
          <cell r="D389">
            <v>23507.75</v>
          </cell>
          <cell r="E389">
            <v>45981.9</v>
          </cell>
          <cell r="F389">
            <v>177934.05</v>
          </cell>
          <cell r="G389">
            <v>0</v>
          </cell>
          <cell r="H389">
            <v>20693.7</v>
          </cell>
          <cell r="I389">
            <v>9098.15</v>
          </cell>
          <cell r="J389">
            <v>403048.9</v>
          </cell>
          <cell r="K389">
            <v>27427.45</v>
          </cell>
          <cell r="L389">
            <v>-157948.35</v>
          </cell>
          <cell r="M389">
            <v>462616.75</v>
          </cell>
          <cell r="N389">
            <v>0</v>
          </cell>
          <cell r="O389">
            <v>4204709.5</v>
          </cell>
          <cell r="P389">
            <v>269941.55</v>
          </cell>
          <cell r="Q389">
            <v>150007.85</v>
          </cell>
          <cell r="R389">
            <v>177097.1</v>
          </cell>
          <cell r="S389">
            <v>415074.95</v>
          </cell>
          <cell r="T389">
            <v>419257.8</v>
          </cell>
          <cell r="U389">
            <v>72009.649999999994</v>
          </cell>
          <cell r="V389">
            <v>82157.899999999994</v>
          </cell>
          <cell r="W389">
            <v>1453936.68</v>
          </cell>
          <cell r="X389">
            <v>78788.25</v>
          </cell>
          <cell r="Y389">
            <v>467026.65</v>
          </cell>
          <cell r="Z389">
            <v>298707.55</v>
          </cell>
          <cell r="AA389">
            <v>7904</v>
          </cell>
          <cell r="AB389">
            <v>16539.5</v>
          </cell>
          <cell r="AC389">
            <v>234456.2</v>
          </cell>
          <cell r="AD389">
            <v>217543.35</v>
          </cell>
          <cell r="AE389">
            <v>16732.349999999999</v>
          </cell>
          <cell r="AF389">
            <v>0</v>
          </cell>
          <cell r="AG389">
            <v>150394.5</v>
          </cell>
          <cell r="AH389">
            <v>215374.5</v>
          </cell>
          <cell r="AI389">
            <v>15032.28</v>
          </cell>
          <cell r="AJ389">
            <v>97895.6</v>
          </cell>
          <cell r="AK389">
            <v>0</v>
          </cell>
          <cell r="AL389">
            <v>0</v>
          </cell>
          <cell r="AM389">
            <v>22149.25</v>
          </cell>
          <cell r="AN389">
            <v>513371.45</v>
          </cell>
          <cell r="AO389">
            <v>396027.45</v>
          </cell>
          <cell r="AP389">
            <v>0</v>
          </cell>
          <cell r="AQ389">
            <v>0</v>
          </cell>
          <cell r="AR389">
            <v>0</v>
          </cell>
          <cell r="AS389">
            <v>45888.800000000003</v>
          </cell>
          <cell r="AT389">
            <v>0</v>
          </cell>
          <cell r="AU389">
            <v>28425.9</v>
          </cell>
          <cell r="AV389">
            <v>0</v>
          </cell>
          <cell r="AW389">
            <v>0</v>
          </cell>
          <cell r="AX389">
            <v>4286.3999999999996</v>
          </cell>
          <cell r="AY389">
            <v>0</v>
          </cell>
          <cell r="AZ389">
            <v>0</v>
          </cell>
          <cell r="BA389">
            <v>1511203</v>
          </cell>
          <cell r="BB389">
            <v>20111.5</v>
          </cell>
          <cell r="BC389">
            <v>3433257.66</v>
          </cell>
          <cell r="BD389">
            <v>824972.62</v>
          </cell>
          <cell r="BE389">
            <v>4279.75</v>
          </cell>
          <cell r="BF389">
            <v>4288.3</v>
          </cell>
          <cell r="BG389">
            <v>161052.46</v>
          </cell>
          <cell r="BH389">
            <v>12148.4</v>
          </cell>
          <cell r="BI389">
            <v>0</v>
          </cell>
          <cell r="BJ389">
            <v>95303</v>
          </cell>
          <cell r="BK389">
            <v>0</v>
          </cell>
          <cell r="BL389">
            <v>0</v>
          </cell>
          <cell r="BM389">
            <v>45900.2</v>
          </cell>
          <cell r="BN389">
            <v>27112.05</v>
          </cell>
          <cell r="BO389">
            <v>0</v>
          </cell>
          <cell r="BP389">
            <v>11839.85</v>
          </cell>
          <cell r="BQ389">
            <v>0</v>
          </cell>
          <cell r="BR389">
            <v>13413.05</v>
          </cell>
          <cell r="BS389">
            <v>122391.35</v>
          </cell>
          <cell r="BT389">
            <v>327743.34999999998</v>
          </cell>
          <cell r="BU389">
            <v>1600699.65</v>
          </cell>
          <cell r="BV389">
            <v>109401.05</v>
          </cell>
          <cell r="BW389">
            <v>12222.7</v>
          </cell>
          <cell r="BX389">
            <v>68990.899999999994</v>
          </cell>
          <cell r="BY389">
            <v>0</v>
          </cell>
          <cell r="BZ389">
            <v>0</v>
          </cell>
          <cell r="CA389">
            <v>112119</v>
          </cell>
          <cell r="CB389">
            <v>205435.6</v>
          </cell>
          <cell r="CC389">
            <v>116130.85</v>
          </cell>
          <cell r="CD389">
            <v>177200.65</v>
          </cell>
          <cell r="CE389">
            <v>154053.9</v>
          </cell>
          <cell r="CF389">
            <v>0</v>
          </cell>
          <cell r="CG389">
            <v>0</v>
          </cell>
          <cell r="CH389">
            <v>0</v>
          </cell>
          <cell r="CI389">
            <v>20961.75</v>
          </cell>
          <cell r="CJ389">
            <v>569599.1</v>
          </cell>
          <cell r="CK389">
            <v>34801.35</v>
          </cell>
          <cell r="CL389">
            <v>6561.65</v>
          </cell>
        </row>
        <row r="390">
          <cell r="A390" t="str">
            <v>5108010107.202</v>
          </cell>
          <cell r="B390" t="str">
            <v>หนี้สงสัยจะสูญ-ลูกหนี้ค่ารักษา IP-UC</v>
          </cell>
          <cell r="C390">
            <v>3379346.7</v>
          </cell>
          <cell r="D390">
            <v>0</v>
          </cell>
          <cell r="E390">
            <v>217701.45</v>
          </cell>
          <cell r="F390">
            <v>111720.74</v>
          </cell>
          <cell r="G390">
            <v>116928</v>
          </cell>
          <cell r="H390">
            <v>99481.82</v>
          </cell>
          <cell r="I390">
            <v>152579.54999999999</v>
          </cell>
          <cell r="J390">
            <v>1003805.25</v>
          </cell>
          <cell r="K390">
            <v>387492.79</v>
          </cell>
          <cell r="L390">
            <v>535074.21</v>
          </cell>
          <cell r="M390">
            <v>0</v>
          </cell>
          <cell r="N390">
            <v>0</v>
          </cell>
          <cell r="O390">
            <v>3386745.29</v>
          </cell>
          <cell r="P390">
            <v>448415.24</v>
          </cell>
          <cell r="Q390">
            <v>1000366.36</v>
          </cell>
          <cell r="R390">
            <v>0</v>
          </cell>
          <cell r="S390">
            <v>347844.43</v>
          </cell>
          <cell r="T390">
            <v>0</v>
          </cell>
          <cell r="U390">
            <v>0</v>
          </cell>
          <cell r="V390">
            <v>0</v>
          </cell>
          <cell r="W390">
            <v>12358740.869999999</v>
          </cell>
          <cell r="X390">
            <v>127217.85</v>
          </cell>
          <cell r="Y390">
            <v>0</v>
          </cell>
          <cell r="Z390">
            <v>329406.99</v>
          </cell>
          <cell r="AA390">
            <v>56043.199999999997</v>
          </cell>
          <cell r="AB390">
            <v>203611.78</v>
          </cell>
          <cell r="AC390">
            <v>0</v>
          </cell>
          <cell r="AD390">
            <v>961278.2</v>
          </cell>
          <cell r="AE390">
            <v>197435.49</v>
          </cell>
          <cell r="AF390">
            <v>205122</v>
          </cell>
          <cell r="AG390">
            <v>445216.85</v>
          </cell>
          <cell r="AH390">
            <v>305962.51</v>
          </cell>
          <cell r="AI390">
            <v>223660.24</v>
          </cell>
          <cell r="AJ390">
            <v>163284.91</v>
          </cell>
          <cell r="AK390">
            <v>5594888.0599999996</v>
          </cell>
          <cell r="AL390">
            <v>434206.11</v>
          </cell>
          <cell r="AM390">
            <v>173213.39</v>
          </cell>
          <cell r="AN390">
            <v>1011288.93</v>
          </cell>
          <cell r="AO390">
            <v>0</v>
          </cell>
          <cell r="AP390">
            <v>267278.90999999997</v>
          </cell>
          <cell r="AQ390">
            <v>46846.82</v>
          </cell>
          <cell r="AR390">
            <v>0</v>
          </cell>
          <cell r="AS390">
            <v>0</v>
          </cell>
          <cell r="AT390">
            <v>72377.47</v>
          </cell>
          <cell r="AU390">
            <v>379394.7</v>
          </cell>
          <cell r="AV390">
            <v>174867.38</v>
          </cell>
          <cell r="AW390">
            <v>244970.32</v>
          </cell>
          <cell r="AX390">
            <v>203991.87</v>
          </cell>
          <cell r="AY390">
            <v>198275.99</v>
          </cell>
          <cell r="AZ390">
            <v>158110.98000000001</v>
          </cell>
          <cell r="BA390">
            <v>0</v>
          </cell>
          <cell r="BB390">
            <v>189826.05</v>
          </cell>
          <cell r="BC390">
            <v>5753094.6100000003</v>
          </cell>
          <cell r="BD390">
            <v>0</v>
          </cell>
          <cell r="BE390">
            <v>107837.36</v>
          </cell>
          <cell r="BF390">
            <v>0</v>
          </cell>
          <cell r="BG390">
            <v>2326197.14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5728096.0999999996</v>
          </cell>
          <cell r="BM390">
            <v>460343.16</v>
          </cell>
          <cell r="BN390">
            <v>332109.49</v>
          </cell>
          <cell r="BO390">
            <v>656632.66</v>
          </cell>
          <cell r="BP390">
            <v>406535.54</v>
          </cell>
          <cell r="BQ390">
            <v>202351.8</v>
          </cell>
          <cell r="BR390">
            <v>27721050.190000001</v>
          </cell>
          <cell r="BS390">
            <v>321738.2</v>
          </cell>
          <cell r="BT390">
            <v>381243.02</v>
          </cell>
          <cell r="BU390">
            <v>2943749.98</v>
          </cell>
          <cell r="BV390">
            <v>47820.1</v>
          </cell>
          <cell r="BW390">
            <v>0</v>
          </cell>
          <cell r="BX390">
            <v>616840.16</v>
          </cell>
          <cell r="BY390">
            <v>172763.04</v>
          </cell>
          <cell r="BZ390">
            <v>84443.14</v>
          </cell>
          <cell r="CA390">
            <v>227216.58</v>
          </cell>
          <cell r="CB390">
            <v>358600.13</v>
          </cell>
          <cell r="CC390">
            <v>616640.73</v>
          </cell>
          <cell r="CD390">
            <v>396069.95</v>
          </cell>
          <cell r="CE390">
            <v>681580.16</v>
          </cell>
          <cell r="CF390">
            <v>0</v>
          </cell>
          <cell r="CG390">
            <v>107833.23</v>
          </cell>
          <cell r="CH390">
            <v>131013.62</v>
          </cell>
          <cell r="CI390">
            <v>0</v>
          </cell>
          <cell r="CJ390">
            <v>0</v>
          </cell>
          <cell r="CK390">
            <v>45997.599999999999</v>
          </cell>
          <cell r="CL390">
            <v>0</v>
          </cell>
        </row>
        <row r="391">
          <cell r="A391" t="str">
            <v>5108010107.216</v>
          </cell>
          <cell r="B391" t="str">
            <v>หนี้สงสัยจะสูญ-ลูกหนี้ค่ารักษา UC-OP - AE</v>
          </cell>
          <cell r="C391">
            <v>2322.2399999999998</v>
          </cell>
          <cell r="D391">
            <v>2633.4</v>
          </cell>
          <cell r="E391">
            <v>2760.9</v>
          </cell>
          <cell r="F391">
            <v>19248.88</v>
          </cell>
          <cell r="G391">
            <v>2465.94</v>
          </cell>
          <cell r="H391">
            <v>49330.38</v>
          </cell>
          <cell r="I391">
            <v>1081</v>
          </cell>
          <cell r="J391">
            <v>21660.65</v>
          </cell>
          <cell r="K391">
            <v>10458.83</v>
          </cell>
          <cell r="L391">
            <v>20300.52</v>
          </cell>
          <cell r="M391">
            <v>109798.24</v>
          </cell>
          <cell r="N391">
            <v>0</v>
          </cell>
          <cell r="O391">
            <v>19525.98</v>
          </cell>
          <cell r="P391">
            <v>15453.09</v>
          </cell>
          <cell r="Q391">
            <v>3906.2</v>
          </cell>
          <cell r="R391">
            <v>870285.28</v>
          </cell>
          <cell r="S391">
            <v>-47018.66</v>
          </cell>
          <cell r="T391">
            <v>6274.16</v>
          </cell>
          <cell r="U391">
            <v>5151.99</v>
          </cell>
          <cell r="V391">
            <v>19746.96</v>
          </cell>
          <cell r="W391">
            <v>17300.11</v>
          </cell>
          <cell r="X391">
            <v>3543.93</v>
          </cell>
          <cell r="Y391">
            <v>30918.58</v>
          </cell>
          <cell r="Z391">
            <v>1210</v>
          </cell>
          <cell r="AA391">
            <v>2589.65</v>
          </cell>
          <cell r="AB391">
            <v>4155.54</v>
          </cell>
          <cell r="AC391">
            <v>1775.84</v>
          </cell>
          <cell r="AD391">
            <v>2720.13</v>
          </cell>
          <cell r="AE391">
            <v>1882.4</v>
          </cell>
          <cell r="AF391">
            <v>0</v>
          </cell>
          <cell r="AG391">
            <v>14327.92</v>
          </cell>
          <cell r="AH391">
            <v>15869.23</v>
          </cell>
          <cell r="AI391">
            <v>2623.32</v>
          </cell>
          <cell r="AJ391">
            <v>8359.0400000000009</v>
          </cell>
          <cell r="AK391">
            <v>0</v>
          </cell>
          <cell r="AL391">
            <v>2123.54</v>
          </cell>
          <cell r="AM391">
            <v>1258.25</v>
          </cell>
          <cell r="AN391">
            <v>6330.24</v>
          </cell>
          <cell r="AO391">
            <v>0</v>
          </cell>
          <cell r="AP391">
            <v>2825.25</v>
          </cell>
          <cell r="AQ391">
            <v>3721.51</v>
          </cell>
          <cell r="AR391">
            <v>0</v>
          </cell>
          <cell r="AS391">
            <v>31466.67</v>
          </cell>
          <cell r="AT391">
            <v>31076.07</v>
          </cell>
          <cell r="AU391">
            <v>3717.18</v>
          </cell>
          <cell r="AV391">
            <v>25995.8</v>
          </cell>
          <cell r="AW391">
            <v>154.80000000000001</v>
          </cell>
          <cell r="AX391">
            <v>5219.5600000000004</v>
          </cell>
          <cell r="AY391">
            <v>0</v>
          </cell>
          <cell r="AZ391">
            <v>268.08</v>
          </cell>
          <cell r="BA391">
            <v>11650</v>
          </cell>
          <cell r="BB391">
            <v>12512.31</v>
          </cell>
          <cell r="BC391">
            <v>235089.35</v>
          </cell>
          <cell r="BD391">
            <v>14444.8</v>
          </cell>
          <cell r="BE391">
            <v>4156.97</v>
          </cell>
          <cell r="BF391">
            <v>9516.6</v>
          </cell>
          <cell r="BG391">
            <v>19752.93</v>
          </cell>
          <cell r="BH391">
            <v>3194.15</v>
          </cell>
          <cell r="BI391">
            <v>3435.04</v>
          </cell>
          <cell r="BJ391">
            <v>4584.8500000000004</v>
          </cell>
          <cell r="BK391">
            <v>13302.49</v>
          </cell>
          <cell r="BL391">
            <v>0</v>
          </cell>
          <cell r="BM391">
            <v>12284.74</v>
          </cell>
          <cell r="BN391">
            <v>33312</v>
          </cell>
          <cell r="BO391">
            <v>0</v>
          </cell>
          <cell r="BP391">
            <v>4375.3100000000004</v>
          </cell>
          <cell r="BQ391">
            <v>4316.29</v>
          </cell>
          <cell r="BR391">
            <v>746481.52</v>
          </cell>
          <cell r="BS391">
            <v>3108.33</v>
          </cell>
          <cell r="BT391">
            <v>30685.25</v>
          </cell>
          <cell r="BU391">
            <v>43155.94</v>
          </cell>
          <cell r="BV391">
            <v>2464.3000000000002</v>
          </cell>
          <cell r="BW391">
            <v>9157.7800000000007</v>
          </cell>
          <cell r="BX391">
            <v>36357.83</v>
          </cell>
          <cell r="BY391">
            <v>735.5</v>
          </cell>
          <cell r="BZ391">
            <v>4922.7299999999996</v>
          </cell>
          <cell r="CA391">
            <v>12581.35</v>
          </cell>
          <cell r="CB391">
            <v>10054.120000000001</v>
          </cell>
          <cell r="CC391">
            <v>7610.69</v>
          </cell>
          <cell r="CD391">
            <v>25214.5</v>
          </cell>
          <cell r="CE391">
            <v>3306.76</v>
          </cell>
          <cell r="CF391">
            <v>4614.32</v>
          </cell>
          <cell r="CG391">
            <v>4033.97</v>
          </cell>
          <cell r="CH391">
            <v>5144.2299999999996</v>
          </cell>
          <cell r="CI391">
            <v>5506.76</v>
          </cell>
          <cell r="CJ391">
            <v>42998.73</v>
          </cell>
          <cell r="CK391">
            <v>2411.5</v>
          </cell>
          <cell r="CL391">
            <v>8845.9</v>
          </cell>
        </row>
        <row r="392">
          <cell r="A392" t="str">
            <v>5108010107.217</v>
          </cell>
          <cell r="B392" t="str">
            <v>หนี้สงสัยจะสูญ-ลูกหนี้ค่ารักษา UC- IP- AE</v>
          </cell>
          <cell r="C392">
            <v>2652658.59</v>
          </cell>
          <cell r="D392">
            <v>23146.74</v>
          </cell>
          <cell r="E392">
            <v>12384.2</v>
          </cell>
          <cell r="F392">
            <v>28260.720000000001</v>
          </cell>
          <cell r="G392">
            <v>10107.450000000001</v>
          </cell>
          <cell r="H392">
            <v>2683.75</v>
          </cell>
          <cell r="I392">
            <v>947.4</v>
          </cell>
          <cell r="J392">
            <v>53695.48</v>
          </cell>
          <cell r="K392">
            <v>99349.62</v>
          </cell>
          <cell r="L392">
            <v>35888.78</v>
          </cell>
          <cell r="M392">
            <v>42147.72</v>
          </cell>
          <cell r="N392">
            <v>0</v>
          </cell>
          <cell r="O392">
            <v>15289.11</v>
          </cell>
          <cell r="P392">
            <v>7627.7</v>
          </cell>
          <cell r="Q392">
            <v>1761.27</v>
          </cell>
          <cell r="R392">
            <v>3124</v>
          </cell>
          <cell r="S392">
            <v>11962</v>
          </cell>
          <cell r="T392">
            <v>5377</v>
          </cell>
          <cell r="U392">
            <v>12045.3</v>
          </cell>
          <cell r="V392">
            <v>13657.37</v>
          </cell>
          <cell r="W392">
            <v>114470.26</v>
          </cell>
          <cell r="X392">
            <v>1248</v>
          </cell>
          <cell r="Y392">
            <v>66128.899999999994</v>
          </cell>
          <cell r="Z392">
            <v>4080</v>
          </cell>
          <cell r="AA392">
            <v>141.19999999999999</v>
          </cell>
          <cell r="AB392">
            <v>7100.5</v>
          </cell>
          <cell r="AC392">
            <v>284.89999999999998</v>
          </cell>
          <cell r="AD392">
            <v>15675.1</v>
          </cell>
          <cell r="AE392">
            <v>1823.1</v>
          </cell>
          <cell r="AF392">
            <v>10222.4</v>
          </cell>
          <cell r="AG392">
            <v>5989.3</v>
          </cell>
          <cell r="AH392">
            <v>648.9</v>
          </cell>
          <cell r="AI392">
            <v>1959.6</v>
          </cell>
          <cell r="AJ392">
            <v>4353.8999999999996</v>
          </cell>
          <cell r="AK392">
            <v>511772.12</v>
          </cell>
          <cell r="AL392">
            <v>1303.5999999999999</v>
          </cell>
          <cell r="AM392">
            <v>15328.84</v>
          </cell>
          <cell r="AN392">
            <v>17534.88</v>
          </cell>
          <cell r="AO392">
            <v>11197.64</v>
          </cell>
          <cell r="AP392">
            <v>2640</v>
          </cell>
          <cell r="AQ392">
            <v>5229.24</v>
          </cell>
          <cell r="AR392">
            <v>0</v>
          </cell>
          <cell r="AS392">
            <v>82893.539999999994</v>
          </cell>
          <cell r="AT392">
            <v>26086.38</v>
          </cell>
          <cell r="AU392">
            <v>7057.94</v>
          </cell>
          <cell r="AV392">
            <v>17173.54</v>
          </cell>
          <cell r="AW392">
            <v>1150</v>
          </cell>
          <cell r="AX392">
            <v>27576.2</v>
          </cell>
          <cell r="AY392">
            <v>15619.99</v>
          </cell>
          <cell r="AZ392">
            <v>1567</v>
          </cell>
          <cell r="BA392">
            <v>81969.100000000006</v>
          </cell>
          <cell r="BB392">
            <v>10469.799999999999</v>
          </cell>
          <cell r="BC392">
            <v>2725337.66</v>
          </cell>
          <cell r="BD392">
            <v>44297.15</v>
          </cell>
          <cell r="BE392">
            <v>3662.4</v>
          </cell>
          <cell r="BF392">
            <v>1304.71</v>
          </cell>
          <cell r="BG392">
            <v>95737.11</v>
          </cell>
          <cell r="BH392">
            <v>15878.6</v>
          </cell>
          <cell r="BI392">
            <v>0</v>
          </cell>
          <cell r="BJ392">
            <v>7432.54</v>
          </cell>
          <cell r="BK392">
            <v>0</v>
          </cell>
          <cell r="BL392">
            <v>0</v>
          </cell>
          <cell r="BM392">
            <v>51963.31</v>
          </cell>
          <cell r="BN392">
            <v>48285.86</v>
          </cell>
          <cell r="BO392">
            <v>113213.98</v>
          </cell>
          <cell r="BP392">
            <v>6635.54</v>
          </cell>
          <cell r="BQ392">
            <v>23450.5</v>
          </cell>
          <cell r="BR392">
            <v>640261.21</v>
          </cell>
          <cell r="BS392">
            <v>3450</v>
          </cell>
          <cell r="BT392">
            <v>8600</v>
          </cell>
          <cell r="BU392">
            <v>75646.05</v>
          </cell>
          <cell r="BV392">
            <v>5400.5</v>
          </cell>
          <cell r="BW392">
            <v>13652.53</v>
          </cell>
          <cell r="BX392">
            <v>4028</v>
          </cell>
          <cell r="BY392">
            <v>3897.73</v>
          </cell>
          <cell r="BZ392">
            <v>3532.68</v>
          </cell>
          <cell r="CA392">
            <v>16257.4</v>
          </cell>
          <cell r="CB392">
            <v>8646.76</v>
          </cell>
          <cell r="CC392">
            <v>6591.4</v>
          </cell>
          <cell r="CD392">
            <v>11976.8</v>
          </cell>
          <cell r="CE392">
            <v>6632.63</v>
          </cell>
          <cell r="CF392">
            <v>8479.07</v>
          </cell>
          <cell r="CG392">
            <v>28146.240000000002</v>
          </cell>
          <cell r="CH392">
            <v>42142.55</v>
          </cell>
          <cell r="CI392">
            <v>9720.7800000000007</v>
          </cell>
          <cell r="CJ392">
            <v>63215.54</v>
          </cell>
          <cell r="CK392">
            <v>15169.82</v>
          </cell>
          <cell r="CL392">
            <v>711.2</v>
          </cell>
        </row>
        <row r="393">
          <cell r="A393" t="str">
            <v>5108010107.218</v>
          </cell>
          <cell r="B393" t="str">
            <v>หนี้สงสัยจะสูญ-ลูกหนี้ค่ารักษา UC-OP - HC</v>
          </cell>
          <cell r="C393">
            <v>4396.83</v>
          </cell>
          <cell r="D393">
            <v>4280</v>
          </cell>
          <cell r="E393">
            <v>378</v>
          </cell>
          <cell r="F393">
            <v>0</v>
          </cell>
          <cell r="G393">
            <v>702</v>
          </cell>
          <cell r="H393">
            <v>10366</v>
          </cell>
          <cell r="I393">
            <v>0</v>
          </cell>
          <cell r="J393">
            <v>0</v>
          </cell>
          <cell r="K393">
            <v>27853.65</v>
          </cell>
          <cell r="L393">
            <v>0</v>
          </cell>
          <cell r="M393">
            <v>50565.5</v>
          </cell>
          <cell r="N393">
            <v>0</v>
          </cell>
          <cell r="O393">
            <v>7160</v>
          </cell>
          <cell r="P393">
            <v>621</v>
          </cell>
          <cell r="Q393">
            <v>0</v>
          </cell>
          <cell r="R393">
            <v>10264</v>
          </cell>
          <cell r="S393">
            <v>2544.3000000000002</v>
          </cell>
          <cell r="T393">
            <v>396</v>
          </cell>
          <cell r="U393">
            <v>0</v>
          </cell>
          <cell r="V393">
            <v>0</v>
          </cell>
          <cell r="W393">
            <v>9440.94</v>
          </cell>
          <cell r="X393">
            <v>7417.5</v>
          </cell>
          <cell r="Y393">
            <v>18145.5</v>
          </cell>
          <cell r="Z393">
            <v>2096</v>
          </cell>
          <cell r="AA393">
            <v>0</v>
          </cell>
          <cell r="AB393">
            <v>1213</v>
          </cell>
          <cell r="AC393">
            <v>2480.4</v>
          </cell>
          <cell r="AD393">
            <v>0</v>
          </cell>
          <cell r="AE393">
            <v>169.83</v>
          </cell>
          <cell r="AF393">
            <v>0</v>
          </cell>
          <cell r="AG393">
            <v>4918.6000000000004</v>
          </cell>
          <cell r="AH393">
            <v>2934</v>
          </cell>
          <cell r="AI393">
            <v>1026</v>
          </cell>
          <cell r="AJ393">
            <v>5059.6000000000004</v>
          </cell>
          <cell r="AK393">
            <v>59882.65</v>
          </cell>
          <cell r="AL393">
            <v>0</v>
          </cell>
          <cell r="AM393">
            <v>67.5</v>
          </cell>
          <cell r="AN393">
            <v>8496</v>
          </cell>
          <cell r="AO393">
            <v>1946.5</v>
          </cell>
          <cell r="AP393">
            <v>0</v>
          </cell>
          <cell r="AQ393">
            <v>0</v>
          </cell>
          <cell r="AR393">
            <v>0</v>
          </cell>
          <cell r="AS393">
            <v>310.5</v>
          </cell>
          <cell r="AT393">
            <v>0</v>
          </cell>
          <cell r="AU393">
            <v>652.5</v>
          </cell>
          <cell r="AV393">
            <v>867.6</v>
          </cell>
          <cell r="AW393">
            <v>10</v>
          </cell>
          <cell r="AX393">
            <v>823.5</v>
          </cell>
          <cell r="AY393">
            <v>31709.18</v>
          </cell>
          <cell r="AZ393">
            <v>2187</v>
          </cell>
          <cell r="BA393">
            <v>740499</v>
          </cell>
          <cell r="BB393">
            <v>7297</v>
          </cell>
          <cell r="BC393">
            <v>35702.080000000002</v>
          </cell>
          <cell r="BD393">
            <v>55907.7</v>
          </cell>
          <cell r="BE393">
            <v>2746.9</v>
          </cell>
          <cell r="BF393">
            <v>750</v>
          </cell>
          <cell r="BG393">
            <v>18779.7</v>
          </cell>
          <cell r="BH393">
            <v>2635.6</v>
          </cell>
          <cell r="BI393">
            <v>1370</v>
          </cell>
          <cell r="BJ393">
            <v>39830</v>
          </cell>
          <cell r="BK393">
            <v>9712</v>
          </cell>
          <cell r="BL393">
            <v>4981.2299999999996</v>
          </cell>
          <cell r="BM393">
            <v>13674.75</v>
          </cell>
          <cell r="BN393">
            <v>0</v>
          </cell>
          <cell r="BO393">
            <v>2344.4899999999998</v>
          </cell>
          <cell r="BP393">
            <v>18872.5</v>
          </cell>
          <cell r="BQ393">
            <v>2008.7</v>
          </cell>
          <cell r="BR393">
            <v>96076.2</v>
          </cell>
          <cell r="BS393">
            <v>8016.5</v>
          </cell>
          <cell r="BT393">
            <v>3328.1</v>
          </cell>
          <cell r="BU393">
            <v>85349.5</v>
          </cell>
          <cell r="BV393">
            <v>0</v>
          </cell>
          <cell r="BW393">
            <v>10814.79</v>
          </cell>
          <cell r="BX393">
            <v>84021.7</v>
          </cell>
          <cell r="BY393">
            <v>1504</v>
          </cell>
          <cell r="BZ393">
            <v>0</v>
          </cell>
          <cell r="CA393">
            <v>7765</v>
          </cell>
          <cell r="CB393">
            <v>0</v>
          </cell>
          <cell r="CC393">
            <v>7935.5</v>
          </cell>
          <cell r="CD393">
            <v>5561.9</v>
          </cell>
          <cell r="CE393">
            <v>6424.5</v>
          </cell>
          <cell r="CF393">
            <v>2584</v>
          </cell>
          <cell r="CG393">
            <v>1504.78</v>
          </cell>
          <cell r="CH393">
            <v>4044.3</v>
          </cell>
          <cell r="CI393">
            <v>3848</v>
          </cell>
          <cell r="CJ393">
            <v>11769.4</v>
          </cell>
          <cell r="CK393">
            <v>0</v>
          </cell>
          <cell r="CL393">
            <v>2232</v>
          </cell>
        </row>
        <row r="394">
          <cell r="A394" t="str">
            <v>5108010107.219</v>
          </cell>
          <cell r="B394" t="str">
            <v>หนี้สงสัยจะสูญ-ลูกหนี้ค่ารักษา UC -IP- HC</v>
          </cell>
          <cell r="C394">
            <v>53059.56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603.28</v>
          </cell>
          <cell r="M394">
            <v>126</v>
          </cell>
          <cell r="N394">
            <v>0</v>
          </cell>
          <cell r="O394">
            <v>52678.5</v>
          </cell>
          <cell r="P394">
            <v>0</v>
          </cell>
          <cell r="Q394">
            <v>0</v>
          </cell>
          <cell r="R394">
            <v>0</v>
          </cell>
          <cell r="S394">
            <v>54</v>
          </cell>
          <cell r="T394">
            <v>0</v>
          </cell>
          <cell r="U394">
            <v>0</v>
          </cell>
          <cell r="V394">
            <v>0</v>
          </cell>
          <cell r="W394">
            <v>54664.53</v>
          </cell>
          <cell r="X394">
            <v>63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25</v>
          </cell>
          <cell r="AH394">
            <v>0</v>
          </cell>
          <cell r="AI394">
            <v>0</v>
          </cell>
          <cell r="AJ394">
            <v>0</v>
          </cell>
          <cell r="AK394">
            <v>55649.54</v>
          </cell>
          <cell r="AL394">
            <v>0</v>
          </cell>
          <cell r="AM394">
            <v>0</v>
          </cell>
          <cell r="AN394">
            <v>27702</v>
          </cell>
          <cell r="AO394">
            <v>13.5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46.19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28220.3</v>
          </cell>
          <cell r="BB394">
            <v>3640</v>
          </cell>
          <cell r="BC394">
            <v>684913.24</v>
          </cell>
          <cell r="BD394">
            <v>92414</v>
          </cell>
          <cell r="BE394">
            <v>0</v>
          </cell>
          <cell r="BF394">
            <v>0</v>
          </cell>
          <cell r="BG394">
            <v>140356</v>
          </cell>
          <cell r="BH394">
            <v>0</v>
          </cell>
          <cell r="BI394">
            <v>0</v>
          </cell>
          <cell r="BJ394">
            <v>39</v>
          </cell>
          <cell r="BK394">
            <v>0</v>
          </cell>
          <cell r="BL394">
            <v>26649.95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1300299.6000000001</v>
          </cell>
          <cell r="BS394">
            <v>0</v>
          </cell>
          <cell r="BT394">
            <v>0</v>
          </cell>
          <cell r="BU394">
            <v>22095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2608</v>
          </cell>
          <cell r="CE394">
            <v>522</v>
          </cell>
          <cell r="CF394">
            <v>10920</v>
          </cell>
          <cell r="CG394">
            <v>0</v>
          </cell>
          <cell r="CH394">
            <v>0</v>
          </cell>
          <cell r="CI394">
            <v>0</v>
          </cell>
          <cell r="CJ394">
            <v>9252</v>
          </cell>
          <cell r="CK394">
            <v>0</v>
          </cell>
          <cell r="CL394">
            <v>0</v>
          </cell>
        </row>
        <row r="395">
          <cell r="A395" t="str">
            <v>5108010107.220</v>
          </cell>
          <cell r="B395" t="str">
            <v>หนี้สงสัยจะสูญ-ลูกหนี้ค่ารักษา UC-OP- DMI</v>
          </cell>
          <cell r="C395">
            <v>25900</v>
          </cell>
          <cell r="D395">
            <v>7855.1</v>
          </cell>
          <cell r="E395">
            <v>400</v>
          </cell>
          <cell r="F395">
            <v>0</v>
          </cell>
          <cell r="G395">
            <v>0</v>
          </cell>
          <cell r="H395">
            <v>42750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415530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2022.1</v>
          </cell>
          <cell r="X395">
            <v>0</v>
          </cell>
          <cell r="Y395">
            <v>3200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1100130</v>
          </cell>
          <cell r="AL395">
            <v>0</v>
          </cell>
          <cell r="AM395">
            <v>1000</v>
          </cell>
          <cell r="AN395">
            <v>2000</v>
          </cell>
          <cell r="AO395">
            <v>2200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1750</v>
          </cell>
          <cell r="AW395">
            <v>540.20000000000005</v>
          </cell>
          <cell r="AX395">
            <v>2400</v>
          </cell>
          <cell r="AY395">
            <v>3030</v>
          </cell>
          <cell r="AZ395">
            <v>0</v>
          </cell>
          <cell r="BA395">
            <v>0</v>
          </cell>
          <cell r="BB395">
            <v>0</v>
          </cell>
          <cell r="BC395">
            <v>32634.9</v>
          </cell>
          <cell r="BD395">
            <v>1890</v>
          </cell>
          <cell r="BE395">
            <v>0</v>
          </cell>
          <cell r="BF395">
            <v>0</v>
          </cell>
          <cell r="BG395">
            <v>242718.75</v>
          </cell>
          <cell r="BH395">
            <v>1000</v>
          </cell>
          <cell r="BI395">
            <v>0</v>
          </cell>
          <cell r="BJ395">
            <v>2890</v>
          </cell>
          <cell r="BK395">
            <v>2827.3</v>
          </cell>
          <cell r="BL395">
            <v>271741.90000000002</v>
          </cell>
          <cell r="BM395">
            <v>8700</v>
          </cell>
          <cell r="BN395">
            <v>18950</v>
          </cell>
          <cell r="BO395">
            <v>0</v>
          </cell>
          <cell r="BP395">
            <v>3250</v>
          </cell>
          <cell r="BQ395">
            <v>0</v>
          </cell>
          <cell r="BR395">
            <v>642729.1</v>
          </cell>
          <cell r="BS395">
            <v>0</v>
          </cell>
          <cell r="BT395">
            <v>0</v>
          </cell>
          <cell r="BU395">
            <v>226520</v>
          </cell>
          <cell r="BV395">
            <v>0</v>
          </cell>
          <cell r="BW395">
            <v>97</v>
          </cell>
          <cell r="BX395">
            <v>103950</v>
          </cell>
          <cell r="BY395">
            <v>0</v>
          </cell>
          <cell r="BZ395">
            <v>0</v>
          </cell>
          <cell r="CA395">
            <v>5100</v>
          </cell>
          <cell r="CB395">
            <v>13772.7</v>
          </cell>
          <cell r="CC395">
            <v>276738.25</v>
          </cell>
          <cell r="CD395">
            <v>1850</v>
          </cell>
          <cell r="CE395">
            <v>37350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422230</v>
          </cell>
          <cell r="CK395">
            <v>0</v>
          </cell>
          <cell r="CL395">
            <v>0</v>
          </cell>
        </row>
        <row r="396">
          <cell r="A396" t="str">
            <v>5108010107.221</v>
          </cell>
          <cell r="B396" t="str">
            <v>หนี้สงสัยจะสูญ-ลูกหนี้ค่ารักษา UC - IP - DMI</v>
          </cell>
          <cell r="C396">
            <v>109410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1000</v>
          </cell>
          <cell r="N396">
            <v>0</v>
          </cell>
          <cell r="O396">
            <v>46098.400000000001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76320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1000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208240</v>
          </cell>
          <cell r="AL396">
            <v>2775.2</v>
          </cell>
          <cell r="AM396">
            <v>0</v>
          </cell>
          <cell r="AN396">
            <v>65664.98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3626514.6</v>
          </cell>
          <cell r="BB396">
            <v>11600</v>
          </cell>
          <cell r="BC396">
            <v>163282.53</v>
          </cell>
          <cell r="BD396">
            <v>56511.8</v>
          </cell>
          <cell r="BE396">
            <v>0</v>
          </cell>
          <cell r="BF396">
            <v>0</v>
          </cell>
          <cell r="BG396">
            <v>24478.07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49330.57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85640</v>
          </cell>
          <cell r="BR396">
            <v>169205.4</v>
          </cell>
          <cell r="BS396">
            <v>31360</v>
          </cell>
          <cell r="BT396">
            <v>3739.6</v>
          </cell>
          <cell r="BU396">
            <v>31653.9</v>
          </cell>
          <cell r="BV396">
            <v>0</v>
          </cell>
          <cell r="BW396">
            <v>0</v>
          </cell>
          <cell r="BX396">
            <v>750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699</v>
          </cell>
          <cell r="CD396">
            <v>0</v>
          </cell>
          <cell r="CE396">
            <v>19600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18560</v>
          </cell>
          <cell r="CK396">
            <v>0</v>
          </cell>
          <cell r="CL396">
            <v>0</v>
          </cell>
        </row>
        <row r="397">
          <cell r="A397" t="str">
            <v>5203010105.101</v>
          </cell>
          <cell r="B397" t="str">
            <v>ค่าจำหน่าย-อาคารเพื่อการพักอาศัย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5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</row>
        <row r="398">
          <cell r="A398" t="str">
            <v>5203010106.101</v>
          </cell>
          <cell r="B398" t="str">
            <v>ค่าจำหน่าย-อาคารสำนักงาน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8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</row>
        <row r="399">
          <cell r="A399" t="str">
            <v>5203010107.101</v>
          </cell>
          <cell r="B399" t="str">
            <v>ค่าจำหน่าย-อาคารเพื่อประโยชน์อื่น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5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24533.34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5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</row>
        <row r="400">
          <cell r="A400" t="str">
            <v>5203010109.101</v>
          </cell>
          <cell r="B400" t="str">
            <v>ค่าจำหน่าย-สิ่งปลูกสร้าง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</row>
        <row r="401">
          <cell r="A401" t="str">
            <v>5203010110.101</v>
          </cell>
          <cell r="B401" t="str">
            <v>ค่าจำหน่าย-อาคารและสิ่งปลูกสร้าง - Interface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6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</row>
        <row r="402">
          <cell r="A402" t="str">
            <v>5203010111.101</v>
          </cell>
          <cell r="B402" t="str">
            <v>ค่าจำหน่าย-ครุภัณฑ์สำนักงาน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3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1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0</v>
          </cell>
          <cell r="AE402">
            <v>37800</v>
          </cell>
          <cell r="AF402">
            <v>0</v>
          </cell>
          <cell r="AG402">
            <v>1</v>
          </cell>
          <cell r="AH402">
            <v>1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9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3800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16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</row>
        <row r="403">
          <cell r="A403" t="str">
            <v>5203010112.101</v>
          </cell>
          <cell r="B403" t="str">
            <v>ค่าจำหน่าย-ยานพาหนะและอุปกรณ์การขนส่ง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573000</v>
          </cell>
          <cell r="AF403">
            <v>2</v>
          </cell>
          <cell r="AG403">
            <v>0</v>
          </cell>
          <cell r="AH403">
            <v>1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4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</row>
        <row r="404">
          <cell r="A404" t="str">
            <v>5203010113.101</v>
          </cell>
          <cell r="B404" t="str">
            <v>ค่าจำหน่าย-ครุภัณฑ์ไฟฟ้าและวิทยุ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3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</row>
        <row r="405">
          <cell r="A405" t="str">
            <v>5203010114.101</v>
          </cell>
          <cell r="B405" t="str">
            <v>ค่าจำหน่าย-ครุภัณฑ์โฆษณาและเผยแพร่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2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3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</row>
        <row r="406">
          <cell r="A406" t="str">
            <v>5203010115.101</v>
          </cell>
          <cell r="B406" t="str">
            <v>ค่าจำหน่าย-ครุภัณฑ์การเกษตร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308076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2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</row>
        <row r="407">
          <cell r="A407" t="str">
            <v>5203010117.101</v>
          </cell>
          <cell r="B407" t="str">
            <v>ค่าจำหน่าย-ครุภัณฑ์ก่อสร้าง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18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</row>
        <row r="408">
          <cell r="A408" t="str">
            <v>5203010119.101</v>
          </cell>
          <cell r="B408" t="str">
            <v>ค่าจำหน่าย-ครุภัณฑ์วิทยาศาสตร์และการแพทย์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8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10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0</v>
          </cell>
          <cell r="AE408">
            <v>0</v>
          </cell>
          <cell r="AF408">
            <v>10</v>
          </cell>
          <cell r="AG408">
            <v>5.01</v>
          </cell>
          <cell r="AH408">
            <v>12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623.13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11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</row>
        <row r="409">
          <cell r="A409" t="str">
            <v>5203010120.101</v>
          </cell>
          <cell r="B409" t="str">
            <v>ค่าจำหน่าย-อุปกรณ์คอมพิวเตอร์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1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16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7</v>
          </cell>
          <cell r="AD409">
            <v>0</v>
          </cell>
          <cell r="AE409">
            <v>20890</v>
          </cell>
          <cell r="AF409">
            <v>7</v>
          </cell>
          <cell r="AG409">
            <v>2</v>
          </cell>
          <cell r="AH409">
            <v>21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20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1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</row>
        <row r="410">
          <cell r="A410" t="str">
            <v>5203010122.101</v>
          </cell>
          <cell r="B410" t="str">
            <v>ค่าจำหน่าย-ครุภัณฑ์งานบ้านงานครัว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1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0</v>
          </cell>
          <cell r="AE410">
            <v>110000</v>
          </cell>
          <cell r="AF410">
            <v>0</v>
          </cell>
          <cell r="AG410">
            <v>2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3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</row>
        <row r="411">
          <cell r="A411" t="str">
            <v>5203010126.101</v>
          </cell>
          <cell r="B411" t="str">
            <v>ค่าจำหน่าย-อุปกรณ์อื่น ๆ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85000</v>
          </cell>
          <cell r="AF411">
            <v>2218.89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</row>
        <row r="412">
          <cell r="A412" t="str">
            <v>5203010141.101</v>
          </cell>
          <cell r="B412" t="str">
            <v>ค่าจำหน่าย - ครุภัณฑ์ Interface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9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2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86353.75</v>
          </cell>
          <cell r="AD412">
            <v>0</v>
          </cell>
          <cell r="AE412">
            <v>264186</v>
          </cell>
          <cell r="AF412">
            <v>0</v>
          </cell>
          <cell r="AG412">
            <v>14696.56</v>
          </cell>
          <cell r="AH412">
            <v>54101.14</v>
          </cell>
          <cell r="AI412">
            <v>0</v>
          </cell>
          <cell r="AJ412">
            <v>690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23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</row>
        <row r="413">
          <cell r="A413" t="str">
            <v>5203010142.101</v>
          </cell>
          <cell r="B413" t="str">
            <v>ค่าจำหน่าย - สินทรัพย์ไม่มีตัวตน Interface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1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</row>
        <row r="414">
          <cell r="A414" t="str">
            <v>5203010145.101</v>
          </cell>
          <cell r="B414" t="str">
            <v>ค่าจำหน่าย-อาคารและสิ่งปลูกสร้างไม่ระบุรายละเอียด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</row>
        <row r="415">
          <cell r="A415" t="str">
            <v>5203010146.101</v>
          </cell>
          <cell r="B415" t="str">
            <v>ค่าจำหน่าย-ครุภัณฑ์ไม่ระบุรายละเอียด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</row>
        <row r="416">
          <cell r="A416" t="str">
            <v>5205010101.101</v>
          </cell>
          <cell r="B416" t="str">
            <v>ค่าใช้จ่ายเงินช่วยเหลือผู้ประสบภัย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20000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32500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</row>
        <row r="417">
          <cell r="A417" t="str">
            <v>5209010112.101</v>
          </cell>
          <cell r="B417" t="str">
            <v>ค่าใช้จ่ายระหว่างหน่วยงาน-หน่วยงานส่งเงินเบิกเกินส่งคืนให้กรมบัญชีกลาง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</row>
        <row r="418">
          <cell r="A418" t="str">
            <v>5210010101.101</v>
          </cell>
          <cell r="B418" t="str">
            <v xml:space="preserve">ค่าใช้จ่ายระหว่างหน่วยงาน - กรมบัญชีกลางโอนเงินนอกงบประมาณให้หน่วยงาน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</row>
        <row r="419">
          <cell r="A419" t="str">
            <v>5210010102.101</v>
          </cell>
          <cell r="B419" t="str">
            <v>ค่าใช้จ่ายระหว่างหน่วยงาน  หน่วยงานโอนเงินนอกงบประมาณให้กรมบัญชีกลาง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5819713.6799999997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</row>
        <row r="420">
          <cell r="A420" t="str">
            <v>5210010103.101</v>
          </cell>
          <cell r="B420" t="str">
            <v>ค่าใช้จ่ายระหว่างหน่วยงาน - หน่วยงานโอนเงินรายได้แผ่นดินให้กรมบัญชีกลาง</v>
          </cell>
          <cell r="C420">
            <v>124200</v>
          </cell>
          <cell r="D420">
            <v>0</v>
          </cell>
          <cell r="E420">
            <v>201.33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122940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11540.59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13090</v>
          </cell>
          <cell r="BA420">
            <v>0</v>
          </cell>
          <cell r="BB420">
            <v>0</v>
          </cell>
          <cell r="BC420">
            <v>755731.65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439762.32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6548488.5999999996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</row>
        <row r="421">
          <cell r="A421" t="str">
            <v>5210010105.101</v>
          </cell>
          <cell r="B421" t="str">
            <v>ค่าใช้จ่ายระหว่างหน่วยงาน  - ปรับเงินฝากคลัง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597441.9</v>
          </cell>
          <cell r="CK421">
            <v>0</v>
          </cell>
          <cell r="CL421">
            <v>0</v>
          </cell>
        </row>
        <row r="422">
          <cell r="A422" t="str">
            <v>5210010112.101</v>
          </cell>
          <cell r="B422" t="str">
            <v>คชจ.ระหว่างหน่วยงาน - รายได้แผ่นดินรอนำส่งคลัง</v>
          </cell>
          <cell r="C422">
            <v>379653.59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55403.91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86700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141.87</v>
          </cell>
          <cell r="AQ422">
            <v>0</v>
          </cell>
          <cell r="AR422">
            <v>7703.16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2262.5700000000002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</row>
        <row r="423">
          <cell r="A423" t="str">
            <v>5210010118.101</v>
          </cell>
          <cell r="B423" t="str">
            <v>ค่าใช้จ่ายระหว่างกัน-ภายในกรมเดียวกัน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3840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1000000</v>
          </cell>
          <cell r="BY423">
            <v>25092.04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</row>
        <row r="424">
          <cell r="A424" t="str">
            <v>5211010102.101</v>
          </cell>
          <cell r="B424" t="str">
            <v>โอนสินทรัพย์ให้หน่วยงานของรัฐ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0.01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</row>
        <row r="425">
          <cell r="A425" t="str">
            <v>5212010199.101</v>
          </cell>
          <cell r="B425" t="str">
            <v>ค่าใช้จ่ายโครงการผลิตแพทย์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81668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205940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</row>
        <row r="426">
          <cell r="A426" t="str">
            <v>5212010199.102</v>
          </cell>
          <cell r="B426" t="str">
            <v>ค่าใช้จ่ายโครงการผลิตบุคลากรทางการแพทย์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120000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450000</v>
          </cell>
          <cell r="P426">
            <v>30000</v>
          </cell>
          <cell r="Q426">
            <v>90000</v>
          </cell>
          <cell r="R426">
            <v>30000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2220000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90000</v>
          </cell>
          <cell r="AN426">
            <v>0</v>
          </cell>
          <cell r="AO426">
            <v>60000</v>
          </cell>
          <cell r="AP426">
            <v>150000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240000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750000</v>
          </cell>
          <cell r="BD426">
            <v>630000</v>
          </cell>
          <cell r="BE426">
            <v>120000</v>
          </cell>
          <cell r="BF426">
            <v>60000</v>
          </cell>
          <cell r="BG426">
            <v>811981</v>
          </cell>
          <cell r="BH426">
            <v>320460</v>
          </cell>
          <cell r="BI426">
            <v>0</v>
          </cell>
          <cell r="BJ426">
            <v>90000</v>
          </cell>
          <cell r="BK426">
            <v>60000</v>
          </cell>
          <cell r="BL426">
            <v>2489440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4200000</v>
          </cell>
          <cell r="BS426">
            <v>0</v>
          </cell>
          <cell r="BT426">
            <v>0</v>
          </cell>
          <cell r="BU426">
            <v>1260000</v>
          </cell>
          <cell r="BV426">
            <v>0</v>
          </cell>
          <cell r="BW426">
            <v>0</v>
          </cell>
          <cell r="BX426">
            <v>515000</v>
          </cell>
          <cell r="BY426">
            <v>0</v>
          </cell>
          <cell r="BZ426">
            <v>0</v>
          </cell>
          <cell r="CA426">
            <v>0</v>
          </cell>
          <cell r="CB426">
            <v>240000</v>
          </cell>
          <cell r="CC426">
            <v>180000</v>
          </cell>
          <cell r="CD426">
            <v>0</v>
          </cell>
          <cell r="CE426">
            <v>470000</v>
          </cell>
          <cell r="CF426">
            <v>0</v>
          </cell>
          <cell r="CG426">
            <v>30000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</row>
        <row r="427">
          <cell r="A427" t="str">
            <v>5212010199.104</v>
          </cell>
          <cell r="B427" t="str">
            <v>ค่าใช้จ่ายที่ดิน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3000</v>
          </cell>
          <cell r="AC427">
            <v>0</v>
          </cell>
          <cell r="AD427">
            <v>15000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569000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18000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</row>
        <row r="428">
          <cell r="A428" t="str">
            <v>5212010199.105</v>
          </cell>
          <cell r="B428" t="str">
            <v>ค่าใช้จ่ายลักษณะอื่น</v>
          </cell>
          <cell r="C428">
            <v>685310</v>
          </cell>
          <cell r="D428">
            <v>16031.48</v>
          </cell>
          <cell r="E428">
            <v>609399.48</v>
          </cell>
          <cell r="F428">
            <v>177256.27</v>
          </cell>
          <cell r="G428">
            <v>0</v>
          </cell>
          <cell r="H428">
            <v>45914</v>
          </cell>
          <cell r="I428">
            <v>196495.1</v>
          </cell>
          <cell r="J428">
            <v>162900</v>
          </cell>
          <cell r="K428">
            <v>11850</v>
          </cell>
          <cell r="L428">
            <v>20960.400000000001</v>
          </cell>
          <cell r="M428">
            <v>520942.13</v>
          </cell>
          <cell r="N428">
            <v>12600</v>
          </cell>
          <cell r="O428">
            <v>62900</v>
          </cell>
          <cell r="P428">
            <v>2000</v>
          </cell>
          <cell r="Q428">
            <v>0</v>
          </cell>
          <cell r="R428">
            <v>15000</v>
          </cell>
          <cell r="S428">
            <v>6400</v>
          </cell>
          <cell r="T428">
            <v>0</v>
          </cell>
          <cell r="U428">
            <v>3500</v>
          </cell>
          <cell r="V428">
            <v>15568</v>
          </cell>
          <cell r="W428">
            <v>448666.2</v>
          </cell>
          <cell r="X428">
            <v>53900</v>
          </cell>
          <cell r="Y428">
            <v>420000</v>
          </cell>
          <cell r="Z428">
            <v>259296.06</v>
          </cell>
          <cell r="AA428">
            <v>30050</v>
          </cell>
          <cell r="AB428">
            <v>0</v>
          </cell>
          <cell r="AC428">
            <v>40723.9</v>
          </cell>
          <cell r="AD428">
            <v>5400</v>
          </cell>
          <cell r="AE428">
            <v>5659</v>
          </cell>
          <cell r="AF428">
            <v>70900</v>
          </cell>
          <cell r="AG428">
            <v>21050</v>
          </cell>
          <cell r="AH428">
            <v>477240</v>
          </cell>
          <cell r="AI428">
            <v>0</v>
          </cell>
          <cell r="AJ428">
            <v>20360</v>
          </cell>
          <cell r="AK428">
            <v>54180</v>
          </cell>
          <cell r="AL428">
            <v>18050</v>
          </cell>
          <cell r="AM428">
            <v>243016.7</v>
          </cell>
          <cell r="AN428">
            <v>44851.59</v>
          </cell>
          <cell r="AO428">
            <v>458997.87</v>
          </cell>
          <cell r="AP428">
            <v>58500</v>
          </cell>
          <cell r="AQ428">
            <v>380000</v>
          </cell>
          <cell r="AR428">
            <v>135868.06</v>
          </cell>
          <cell r="AS428">
            <v>27920</v>
          </cell>
          <cell r="AT428">
            <v>177715.20000000001</v>
          </cell>
          <cell r="AU428">
            <v>14700</v>
          </cell>
          <cell r="AV428">
            <v>447665.66</v>
          </cell>
          <cell r="AW428">
            <v>31394.03</v>
          </cell>
          <cell r="AX428">
            <v>74986.67</v>
          </cell>
          <cell r="AY428">
            <v>148285.07999999999</v>
          </cell>
          <cell r="AZ428">
            <v>19212.919999999998</v>
          </cell>
          <cell r="BA428">
            <v>923657.56</v>
          </cell>
          <cell r="BB428">
            <v>85122.29</v>
          </cell>
          <cell r="BC428">
            <v>295744.8</v>
          </cell>
          <cell r="BD428">
            <v>0</v>
          </cell>
          <cell r="BE428">
            <v>0</v>
          </cell>
          <cell r="BF428">
            <v>42850</v>
          </cell>
          <cell r="BG428">
            <v>0</v>
          </cell>
          <cell r="BH428">
            <v>36042</v>
          </cell>
          <cell r="BI428">
            <v>0</v>
          </cell>
          <cell r="BJ428">
            <v>92505</v>
          </cell>
          <cell r="BK428">
            <v>11867.44</v>
          </cell>
          <cell r="BL428">
            <v>453108.83</v>
          </cell>
          <cell r="BM428">
            <v>94159.5</v>
          </cell>
          <cell r="BN428">
            <v>158285.67000000001</v>
          </cell>
          <cell r="BO428">
            <v>0</v>
          </cell>
          <cell r="BP428">
            <v>225157.59</v>
          </cell>
          <cell r="BQ428">
            <v>1735368.32</v>
          </cell>
          <cell r="BR428">
            <v>401929</v>
          </cell>
          <cell r="BS428">
            <v>329300.2</v>
          </cell>
          <cell r="BT428">
            <v>0</v>
          </cell>
          <cell r="BU428">
            <v>5101119.5199999996</v>
          </cell>
          <cell r="BV428">
            <v>2500</v>
          </cell>
          <cell r="BW428">
            <v>35103</v>
          </cell>
          <cell r="BX428">
            <v>196748.34</v>
          </cell>
          <cell r="BY428">
            <v>12063.07</v>
          </cell>
          <cell r="BZ428">
            <v>168199.71</v>
          </cell>
          <cell r="CA428">
            <v>111331.77</v>
          </cell>
          <cell r="CB428">
            <v>18727</v>
          </cell>
          <cell r="CC428">
            <v>35800</v>
          </cell>
          <cell r="CD428">
            <v>0</v>
          </cell>
          <cell r="CE428">
            <v>1162569.8999999999</v>
          </cell>
          <cell r="CF428">
            <v>0.03</v>
          </cell>
          <cell r="CG428">
            <v>37586.379999999997</v>
          </cell>
          <cell r="CH428">
            <v>155.26</v>
          </cell>
          <cell r="CI428">
            <v>0</v>
          </cell>
          <cell r="CJ428">
            <v>761658.35</v>
          </cell>
          <cell r="CK428">
            <v>0</v>
          </cell>
          <cell r="CL428">
            <v>0</v>
          </cell>
        </row>
        <row r="429">
          <cell r="A429" t="str">
            <v>5212010199.106</v>
          </cell>
          <cell r="B429" t="str">
            <v>ค่าใช้จ่ายอื่น-สินค้าโอนไป สสจ./รพศ./รพท./รพช./รพ.สต.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162347.79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93235.46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</row>
        <row r="430">
          <cell r="A430" t="str">
            <v>5212010199.107</v>
          </cell>
          <cell r="B430" t="str">
            <v>ค่าใช้จ่ายอื่น-วัสดุโอนไป สสจ./ รพศ./รพท./รพช./รพ.สต.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1511551.18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37793</v>
          </cell>
          <cell r="AM430">
            <v>0</v>
          </cell>
          <cell r="AN430">
            <v>0</v>
          </cell>
          <cell r="AO430">
            <v>0</v>
          </cell>
          <cell r="AP430">
            <v>920895.49</v>
          </cell>
          <cell r="AQ430">
            <v>0</v>
          </cell>
          <cell r="AR430">
            <v>863104.33</v>
          </cell>
          <cell r="AS430">
            <v>0</v>
          </cell>
          <cell r="AT430">
            <v>0</v>
          </cell>
          <cell r="AU430">
            <v>0</v>
          </cell>
          <cell r="AV430">
            <v>90000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106770.66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859325.02</v>
          </cell>
          <cell r="BT430">
            <v>0</v>
          </cell>
          <cell r="BU430">
            <v>1122094.0800000001</v>
          </cell>
          <cell r="BV430">
            <v>0</v>
          </cell>
          <cell r="BW430">
            <v>388664.72</v>
          </cell>
          <cell r="BX430">
            <v>0</v>
          </cell>
          <cell r="BY430">
            <v>33779.5</v>
          </cell>
          <cell r="BZ430">
            <v>0</v>
          </cell>
          <cell r="CA430">
            <v>0</v>
          </cell>
          <cell r="CB430">
            <v>0</v>
          </cell>
          <cell r="CC430">
            <v>3249007.78</v>
          </cell>
          <cell r="CD430">
            <v>0</v>
          </cell>
          <cell r="CE430">
            <v>0</v>
          </cell>
          <cell r="CF430">
            <v>30273.02</v>
          </cell>
          <cell r="CG430">
            <v>67944.25</v>
          </cell>
          <cell r="CH430">
            <v>440802.06</v>
          </cell>
          <cell r="CI430">
            <v>0</v>
          </cell>
          <cell r="CJ430">
            <v>397412.82</v>
          </cell>
          <cell r="CK430">
            <v>0</v>
          </cell>
          <cell r="CL430">
            <v>0</v>
          </cell>
        </row>
        <row r="431">
          <cell r="A431" t="str">
            <v>5212010199.108</v>
          </cell>
          <cell r="B431" t="str">
            <v>ค่าใช้จ่ายอื่น-ครุภัณฑ์ ที่ดิน และสิ่งก่อสร้าง โอนไป  สสจ./รพศ./รพท./รพช./รพ.สต.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2246000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61467.01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474700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974900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1527700</v>
          </cell>
          <cell r="BD431">
            <v>105400</v>
          </cell>
          <cell r="BE431">
            <v>0</v>
          </cell>
          <cell r="BF431">
            <v>0</v>
          </cell>
          <cell r="BG431">
            <v>102075.02</v>
          </cell>
          <cell r="BH431">
            <v>0</v>
          </cell>
          <cell r="BI431">
            <v>0</v>
          </cell>
          <cell r="BJ431">
            <v>483500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16500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78380</v>
          </cell>
          <cell r="CI431">
            <v>0</v>
          </cell>
          <cell r="CJ431">
            <v>0</v>
          </cell>
          <cell r="CK431">
            <v>0</v>
          </cell>
          <cell r="CL431">
            <v>40000</v>
          </cell>
        </row>
        <row r="432">
          <cell r="A432" t="str">
            <v>5212010199.109</v>
          </cell>
          <cell r="B432" t="str">
            <v>ค่าใช้จ่ายอื่น-เงินงบประมาณงบลงทุนโอนไปสสจ./รพศ./รพท./รพช./รพ.สต.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84495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3392100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</row>
        <row r="433">
          <cell r="A433" t="str">
            <v>5212010199.110</v>
          </cell>
          <cell r="B433" t="str">
            <v>ค่าใช้จ่ายอื่น-เงินงบประมาณงบดำเนินงานโอนไป   สสจ./รพศ./รพท./รพช./รพ.สต.</v>
          </cell>
          <cell r="C433">
            <v>0</v>
          </cell>
          <cell r="D433">
            <v>2771158.5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30000</v>
          </cell>
          <cell r="AS433">
            <v>0</v>
          </cell>
          <cell r="AT433">
            <v>0</v>
          </cell>
          <cell r="AU433">
            <v>0</v>
          </cell>
          <cell r="AV433">
            <v>53680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</row>
        <row r="434">
          <cell r="A434" t="str">
            <v>5212010199.111</v>
          </cell>
          <cell r="B434" t="str">
            <v>ค่าใช้จ่ายอื่น-เงินงบประมาณงบ อุดหนุนโอนไป   สสจ./รพศ./รพท./รพช./รพ.สต.</v>
          </cell>
          <cell r="C434">
            <v>0</v>
          </cell>
          <cell r="D434">
            <v>1524500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307383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25000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100000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</row>
        <row r="435">
          <cell r="A435" t="str">
            <v>5212010199.112</v>
          </cell>
          <cell r="B435" t="str">
            <v>ค่าใช้จ่ายอื่น-เงินงบประมาณงบรายจ่ายอื่นโอนไป   สสจ./รพศ./รพท./รพช./รพ.สต.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16633.68</v>
          </cell>
          <cell r="V435">
            <v>248400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45530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25713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</row>
        <row r="436">
          <cell r="A436" t="str">
            <v>5212010199.113</v>
          </cell>
          <cell r="B436" t="str">
            <v>ค่าใช้จ่ายอื่น-เงินงบประมาณงบกลางโอนไป สสจ./รพศ. /รพท./รพช./   รพ.สต.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</row>
        <row r="437">
          <cell r="A437" t="str">
            <v>5212010199.114</v>
          </cell>
          <cell r="B437" t="str">
            <v>ค่าใช้จ่ายอื่น-เงินนอกงบประมาณโอนไปสสจ./รพศ.  /รพท./รพช./     รพ.สต.</v>
          </cell>
          <cell r="C437">
            <v>800000</v>
          </cell>
          <cell r="D437">
            <v>895341.13</v>
          </cell>
          <cell r="E437">
            <v>1667528.27</v>
          </cell>
          <cell r="F437">
            <v>0</v>
          </cell>
          <cell r="G437">
            <v>0</v>
          </cell>
          <cell r="H437">
            <v>300022.49</v>
          </cell>
          <cell r="I437">
            <v>22076741.93</v>
          </cell>
          <cell r="J437">
            <v>1600000</v>
          </cell>
          <cell r="K437">
            <v>0</v>
          </cell>
          <cell r="L437">
            <v>289000</v>
          </cell>
          <cell r="M437">
            <v>2749716.01</v>
          </cell>
          <cell r="N437">
            <v>0</v>
          </cell>
          <cell r="O437">
            <v>2803892.31</v>
          </cell>
          <cell r="P437">
            <v>3007374.02</v>
          </cell>
          <cell r="Q437">
            <v>2202972</v>
          </cell>
          <cell r="R437">
            <v>2883400</v>
          </cell>
          <cell r="S437">
            <v>0</v>
          </cell>
          <cell r="T437">
            <v>0</v>
          </cell>
          <cell r="U437">
            <v>3454707.87</v>
          </cell>
          <cell r="V437">
            <v>2329282.69</v>
          </cell>
          <cell r="W437">
            <v>0</v>
          </cell>
          <cell r="X437">
            <v>189326</v>
          </cell>
          <cell r="Y437">
            <v>1753031.22</v>
          </cell>
          <cell r="Z437">
            <v>4528956.63</v>
          </cell>
          <cell r="AA437">
            <v>0</v>
          </cell>
          <cell r="AB437">
            <v>0</v>
          </cell>
          <cell r="AC437">
            <v>2043400</v>
          </cell>
          <cell r="AD437">
            <v>60000</v>
          </cell>
          <cell r="AE437">
            <v>0</v>
          </cell>
          <cell r="AF437">
            <v>1314114.1200000001</v>
          </cell>
          <cell r="AG437">
            <v>211600</v>
          </cell>
          <cell r="AH437">
            <v>1538000</v>
          </cell>
          <cell r="AI437">
            <v>927180</v>
          </cell>
          <cell r="AJ437">
            <v>882275</v>
          </cell>
          <cell r="AK437">
            <v>669670</v>
          </cell>
          <cell r="AL437">
            <v>0</v>
          </cell>
          <cell r="AM437">
            <v>0</v>
          </cell>
          <cell r="AN437">
            <v>1190319.77</v>
          </cell>
          <cell r="AO437">
            <v>0</v>
          </cell>
          <cell r="AP437">
            <v>0</v>
          </cell>
          <cell r="AQ437">
            <v>0</v>
          </cell>
          <cell r="AR437">
            <v>4044265</v>
          </cell>
          <cell r="AS437">
            <v>401256</v>
          </cell>
          <cell r="AT437">
            <v>155430.20000000001</v>
          </cell>
          <cell r="AU437">
            <v>1775384.5</v>
          </cell>
          <cell r="AV437">
            <v>530454</v>
          </cell>
          <cell r="AW437">
            <v>0</v>
          </cell>
          <cell r="AX437">
            <v>0</v>
          </cell>
          <cell r="AY437">
            <v>400033.94</v>
          </cell>
          <cell r="AZ437">
            <v>133553.19</v>
          </cell>
          <cell r="BA437">
            <v>896136.47</v>
          </cell>
          <cell r="BB437">
            <v>208002</v>
          </cell>
          <cell r="BC437">
            <v>5880</v>
          </cell>
          <cell r="BD437">
            <v>1963601.5</v>
          </cell>
          <cell r="BE437">
            <v>0</v>
          </cell>
          <cell r="BF437">
            <v>1083700</v>
          </cell>
          <cell r="BG437">
            <v>0</v>
          </cell>
          <cell r="BH437">
            <v>0</v>
          </cell>
          <cell r="BI437">
            <v>0</v>
          </cell>
          <cell r="BJ437">
            <v>251860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625404</v>
          </cell>
          <cell r="BQ437">
            <v>0</v>
          </cell>
          <cell r="BR437">
            <v>12234729.949999999</v>
          </cell>
          <cell r="BS437">
            <v>0</v>
          </cell>
          <cell r="BT437">
            <v>0</v>
          </cell>
          <cell r="BU437">
            <v>350000</v>
          </cell>
          <cell r="BV437">
            <v>86737.93</v>
          </cell>
          <cell r="BW437">
            <v>1824171.03</v>
          </cell>
          <cell r="BX437">
            <v>729779.74</v>
          </cell>
          <cell r="BY437">
            <v>130000</v>
          </cell>
          <cell r="BZ437">
            <v>298543.5</v>
          </cell>
          <cell r="CA437">
            <v>0</v>
          </cell>
          <cell r="CB437">
            <v>207680</v>
          </cell>
          <cell r="CC437">
            <v>0</v>
          </cell>
          <cell r="CD437">
            <v>1053378.6299999999</v>
          </cell>
          <cell r="CE437">
            <v>0</v>
          </cell>
          <cell r="CF437">
            <v>100000</v>
          </cell>
          <cell r="CG437">
            <v>0</v>
          </cell>
          <cell r="CH437">
            <v>2498620</v>
          </cell>
          <cell r="CI437">
            <v>0</v>
          </cell>
          <cell r="CJ437">
            <v>7802125</v>
          </cell>
          <cell r="CK437">
            <v>172652.5</v>
          </cell>
          <cell r="CL437">
            <v>0</v>
          </cell>
        </row>
        <row r="438">
          <cell r="A438" t="str">
            <v>5401010101.101</v>
          </cell>
          <cell r="B438" t="str">
            <v>ค่าใช้จ่ายรายการพิเศษนอกเหนือการดำเนินงานปกติ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357600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ean+1SD"/>
      <sheetName val="เขต"/>
      <sheetName val="ประเทศ"/>
    </sheetNames>
    <sheetDataSet>
      <sheetData sheetId="0"/>
      <sheetData sheetId="1"/>
      <sheetData sheetId="2"/>
      <sheetData sheetId="3">
        <row r="22">
          <cell r="A22" t="str">
            <v>เขต 1</v>
          </cell>
        </row>
        <row r="23">
          <cell r="A23" t="str">
            <v>เขต 2</v>
          </cell>
        </row>
        <row r="24">
          <cell r="A24" t="str">
            <v>เขต 3</v>
          </cell>
        </row>
        <row r="25">
          <cell r="A25" t="str">
            <v>เขต 4</v>
          </cell>
        </row>
        <row r="26">
          <cell r="A26" t="str">
            <v>เขต 5</v>
          </cell>
        </row>
        <row r="27">
          <cell r="A27" t="str">
            <v>เขต 6</v>
          </cell>
        </row>
        <row r="28">
          <cell r="A28" t="str">
            <v>เขต 7</v>
          </cell>
        </row>
        <row r="29">
          <cell r="A29" t="str">
            <v>เขต 8</v>
          </cell>
        </row>
        <row r="30">
          <cell r="A30" t="str">
            <v>เขต 9</v>
          </cell>
        </row>
        <row r="31">
          <cell r="A31" t="str">
            <v>เขต 10</v>
          </cell>
        </row>
        <row r="32">
          <cell r="A32" t="str">
            <v>เขต 11</v>
          </cell>
        </row>
        <row r="33">
          <cell r="A33" t="str">
            <v>เขต 12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TPS SCORE รายเดือน"/>
      <sheetName val=" แนวทางการวิเคราะห์ เขต 8"/>
      <sheetName val="หลักเกณฑ์ RiskScore"/>
      <sheetName val="หลักเกณฑ์ 7 Plus"/>
      <sheetName val="PA 65 Risk Score"/>
      <sheetName val="2.ทอนรายได้ และหนี้สิน op+pp"/>
      <sheetName val="2.1 OP Refer ต่างจังหวัด"/>
      <sheetName val="3.งบบริหาร ก.ย.64"/>
      <sheetName val="3.งบบริหาร ปัจจุบัน"/>
      <sheetName val="3. คำนวณ7Plus งบ30 ก.ย.65"/>
      <sheetName val="3.คำนวณ7Plus งบปัจจุบัน"/>
      <sheetName val="3.ข้อมูลงบทดลองปัจจุบัน"/>
      <sheetName val="4.สินทรัพย์หมุนเวียน,เงินสดฯ"/>
      <sheetName val="5.หนี้สินหมุนเวียน"/>
      <sheetName val="6.รายได้ (เฝ้าระวัง) "/>
      <sheetName val="7.ค่าใช้จ่าย (เฝ้าระวัง)"/>
      <sheetName val="8.ดัชนีทางการเงิน(เฝ้าระวัง)"/>
      <sheetName val="POP ณ17.5.65"/>
      <sheetName val="POP HDC ณ 17 พ.ค.65"/>
      <sheetName val="สรุปผลการวิเคราะห์สถานการณ์ฯ"/>
      <sheetName val="9.ผลการวิเคราะห์ risk NI moph"/>
      <sheetName val="9.1ผลการวิเคราะห์risk EBITDA mo"/>
      <sheetName val="10.ผลการวิเคราะห์ risk NI R8"/>
      <sheetName val="11.ผลการวิเคราะห์risk EBITDA R8"/>
      <sheetName val="รวมRisk Score 3 สูตร"/>
      <sheetName val="ตารางสรุป Risk Score7NI MOPH"/>
      <sheetName val=" ตารางเปรียบเทียบ Risk 3 สูตร"/>
      <sheetName val="ผลการคำนวณ Ratio MOPH"/>
      <sheetName val="12.รายงานเบิกจ่ายงบลงทุน รพ"/>
      <sheetName val="หลักการวิเคราะห์ตามกลุ่มเฝ้า"/>
      <sheetName val="13.ผลการวิเคราะห์กลุ่มเสี่ยง"/>
      <sheetName val="ตารางสรุป 7 plus"/>
      <sheetName val="ค่ากลางกลุ่ม 7 Plus"/>
      <sheetName val="ผลการดำเนินงาน 7 Plus"/>
      <sheetName val="สรุป 7 Plus"/>
      <sheetName val="สรุปUnit Cost จังหวัด"/>
      <sheetName val="สรุปUnit Costราย ร.พ."/>
      <sheetName val="DataService"/>
      <sheetName val="ค่ากลางกลุ่ม UnitCost"/>
      <sheetName val="Unit Cost"/>
      <sheetName val="สรุปPlanfin จังหวัด"/>
      <sheetName val="สรุปเปรียบเทียบแผนและผล Planfin"/>
      <sheetName val="ผลการดำเนินงาน (Planfin)"/>
      <sheetName val="ปรับแผน Planfin รอบที่ 2.2565"/>
      <sheetName val="กราฟ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A5" t="str">
            <v>1101010101.101</v>
          </cell>
          <cell r="B5" t="str">
            <v>เงินสด</v>
          </cell>
          <cell r="C5">
            <v>58749</v>
          </cell>
          <cell r="D5">
            <v>0</v>
          </cell>
          <cell r="E5">
            <v>0</v>
          </cell>
          <cell r="F5">
            <v>58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14939.5</v>
          </cell>
          <cell r="P5">
            <v>3583.3</v>
          </cell>
          <cell r="Q5">
            <v>10369</v>
          </cell>
          <cell r="R5">
            <v>0</v>
          </cell>
          <cell r="S5">
            <v>0</v>
          </cell>
          <cell r="T5">
            <v>7242</v>
          </cell>
          <cell r="U5">
            <v>0</v>
          </cell>
          <cell r="V5">
            <v>0</v>
          </cell>
          <cell r="W5">
            <v>32993.25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800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18850</v>
          </cell>
          <cell r="BH5">
            <v>0</v>
          </cell>
          <cell r="BI5">
            <v>0</v>
          </cell>
          <cell r="BJ5">
            <v>0</v>
          </cell>
          <cell r="BK5">
            <v>613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1093</v>
          </cell>
          <cell r="BT5">
            <v>0</v>
          </cell>
          <cell r="BU5">
            <v>0</v>
          </cell>
          <cell r="BV5">
            <v>150000</v>
          </cell>
          <cell r="BW5">
            <v>0</v>
          </cell>
          <cell r="BX5">
            <v>0</v>
          </cell>
          <cell r="BY5">
            <v>0</v>
          </cell>
          <cell r="BZ5">
            <v>2294</v>
          </cell>
          <cell r="CA5">
            <v>900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4096</v>
          </cell>
        </row>
        <row r="6">
          <cell r="A6" t="str">
            <v>1101010104.101</v>
          </cell>
          <cell r="B6" t="str">
            <v>เงินทดรองราชการ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</row>
        <row r="7">
          <cell r="A7" t="str">
            <v>1101010112.101</v>
          </cell>
          <cell r="B7" t="str">
            <v>บัญชีพักเงินนำส่ง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</row>
        <row r="8">
          <cell r="A8" t="str">
            <v>1101010113.101</v>
          </cell>
          <cell r="B8" t="str">
            <v>พักรอ Clearing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</row>
        <row r="9">
          <cell r="A9" t="str">
            <v>1101020501.101</v>
          </cell>
          <cell r="B9" t="str">
            <v>เงินฝากคลัง - หน่วยเบิกจ่าย</v>
          </cell>
          <cell r="C9">
            <v>16069441.460000001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2006562.2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4680494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20318602.59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965260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3349110</v>
          </cell>
          <cell r="BB9">
            <v>0</v>
          </cell>
          <cell r="BC9">
            <v>13472050.189999999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3335430.46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74646470.530000001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</row>
        <row r="10">
          <cell r="A10" t="str">
            <v>1101020501.102</v>
          </cell>
          <cell r="B10" t="str">
            <v>เงินฝากคลัง - หน่วยงานย่อย</v>
          </cell>
          <cell r="C10">
            <v>0</v>
          </cell>
          <cell r="D10">
            <v>333924</v>
          </cell>
          <cell r="E10">
            <v>60400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40630</v>
          </cell>
          <cell r="K10">
            <v>125645</v>
          </cell>
          <cell r="L10">
            <v>202814</v>
          </cell>
          <cell r="M10">
            <v>368895</v>
          </cell>
          <cell r="N10">
            <v>24950</v>
          </cell>
          <cell r="O10">
            <v>0</v>
          </cell>
          <cell r="P10">
            <v>475148.9</v>
          </cell>
          <cell r="Q10">
            <v>940644.75</v>
          </cell>
          <cell r="R10">
            <v>493380.35</v>
          </cell>
          <cell r="S10">
            <v>404605.61</v>
          </cell>
          <cell r="T10">
            <v>394279.95</v>
          </cell>
          <cell r="U10">
            <v>19400</v>
          </cell>
          <cell r="V10">
            <v>216330.1</v>
          </cell>
          <cell r="W10">
            <v>0</v>
          </cell>
          <cell r="X10">
            <v>263645</v>
          </cell>
          <cell r="Y10">
            <v>240212</v>
          </cell>
          <cell r="Z10">
            <v>125425</v>
          </cell>
          <cell r="AA10">
            <v>139265</v>
          </cell>
          <cell r="AB10">
            <v>95675</v>
          </cell>
          <cell r="AC10">
            <v>175345</v>
          </cell>
          <cell r="AD10">
            <v>529453</v>
          </cell>
          <cell r="AE10">
            <v>126970</v>
          </cell>
          <cell r="AF10">
            <v>299590.5</v>
          </cell>
          <cell r="AG10">
            <v>227241</v>
          </cell>
          <cell r="AH10">
            <v>508434.5</v>
          </cell>
          <cell r="AI10">
            <v>135600</v>
          </cell>
          <cell r="AJ10">
            <v>124425</v>
          </cell>
          <cell r="AK10">
            <v>0</v>
          </cell>
          <cell r="AL10">
            <v>115895</v>
          </cell>
          <cell r="AM10">
            <v>123208</v>
          </cell>
          <cell r="AN10">
            <v>371193</v>
          </cell>
          <cell r="AO10">
            <v>129645</v>
          </cell>
          <cell r="AP10">
            <v>161310</v>
          </cell>
          <cell r="AQ10">
            <v>100548</v>
          </cell>
          <cell r="AR10">
            <v>0</v>
          </cell>
          <cell r="AS10">
            <v>244984</v>
          </cell>
          <cell r="AT10">
            <v>429536</v>
          </cell>
          <cell r="AU10">
            <v>531433</v>
          </cell>
          <cell r="AV10">
            <v>38755</v>
          </cell>
          <cell r="AW10">
            <v>58350</v>
          </cell>
          <cell r="AX10">
            <v>41400</v>
          </cell>
          <cell r="AY10">
            <v>307020</v>
          </cell>
          <cell r="AZ10">
            <v>298251.5</v>
          </cell>
          <cell r="BA10">
            <v>0</v>
          </cell>
          <cell r="BB10">
            <v>177808</v>
          </cell>
          <cell r="BC10">
            <v>0</v>
          </cell>
          <cell r="BD10">
            <v>620662.5</v>
          </cell>
          <cell r="BE10">
            <v>15450</v>
          </cell>
          <cell r="BF10">
            <v>71990</v>
          </cell>
          <cell r="BG10">
            <v>1583104.54</v>
          </cell>
          <cell r="BH10">
            <v>114014</v>
          </cell>
          <cell r="BI10">
            <v>54250</v>
          </cell>
          <cell r="BJ10">
            <v>152795</v>
          </cell>
          <cell r="BK10">
            <v>228292.85</v>
          </cell>
          <cell r="BL10">
            <v>0</v>
          </cell>
          <cell r="BM10">
            <v>99540</v>
          </cell>
          <cell r="BN10">
            <v>321844.15000000002</v>
          </cell>
          <cell r="BO10">
            <v>26215.200000000001</v>
          </cell>
          <cell r="BP10">
            <v>234826</v>
          </cell>
          <cell r="BQ10">
            <v>128586</v>
          </cell>
          <cell r="BR10">
            <v>0</v>
          </cell>
          <cell r="BS10">
            <v>523250</v>
          </cell>
          <cell r="BT10">
            <v>0</v>
          </cell>
          <cell r="BU10">
            <v>845574.37</v>
          </cell>
          <cell r="BV10">
            <v>0</v>
          </cell>
          <cell r="BW10">
            <v>65332</v>
          </cell>
          <cell r="BX10">
            <v>702617</v>
          </cell>
          <cell r="BY10">
            <v>70650</v>
          </cell>
          <cell r="BZ10">
            <v>668044.9</v>
          </cell>
          <cell r="CA10">
            <v>286305</v>
          </cell>
          <cell r="CB10">
            <v>271940</v>
          </cell>
          <cell r="CC10">
            <v>1211298</v>
          </cell>
          <cell r="CD10">
            <v>409358</v>
          </cell>
          <cell r="CE10">
            <v>375862.5</v>
          </cell>
          <cell r="CF10">
            <v>188971.55</v>
          </cell>
          <cell r="CG10">
            <v>99501</v>
          </cell>
          <cell r="CH10">
            <v>0</v>
          </cell>
          <cell r="CI10">
            <v>43950</v>
          </cell>
          <cell r="CJ10">
            <v>1030078.6</v>
          </cell>
          <cell r="CK10">
            <v>228905</v>
          </cell>
          <cell r="CL10">
            <v>231077</v>
          </cell>
        </row>
        <row r="11">
          <cell r="A11" t="str">
            <v>1101020501.103</v>
          </cell>
          <cell r="B11" t="str">
            <v>เงินฝากคลัง - ที่มีวัตถุประสงค์เฉพาะ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</row>
        <row r="12">
          <cell r="A12" t="str">
            <v>1101020501.104</v>
          </cell>
          <cell r="B12" t="str">
            <v>เงินฝากคลัง - ที่มีวัตถุประสงค์เฉพาะ (เงินบริจาค)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</row>
        <row r="13">
          <cell r="A13" t="str">
            <v>1101020501.201</v>
          </cell>
          <cell r="B13" t="str">
            <v>เงินฝากคลัง - ที่มีวัตถุประสงค์เฉพาะ งบลงทุน UC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</row>
        <row r="14">
          <cell r="A14" t="str">
            <v>1101020601.101</v>
          </cell>
          <cell r="B14" t="str">
            <v>เงินฝากธนาคารเพื่อนำส่งเงินรายได้แผ่นดิน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250000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18200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</row>
        <row r="15">
          <cell r="A15" t="str">
            <v>1101020603.101</v>
          </cell>
          <cell r="B15" t="str">
            <v>เงินฝากธนาคาร -  ในงบประมาณ</v>
          </cell>
          <cell r="C15">
            <v>17647479.920000002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9640</v>
          </cell>
          <cell r="K15">
            <v>3000</v>
          </cell>
          <cell r="L15">
            <v>0</v>
          </cell>
          <cell r="M15">
            <v>0</v>
          </cell>
          <cell r="N15">
            <v>1250.93</v>
          </cell>
          <cell r="O15">
            <v>0</v>
          </cell>
          <cell r="P15">
            <v>0</v>
          </cell>
          <cell r="Q15">
            <v>0</v>
          </cell>
          <cell r="R15">
            <v>34860.699999999997</v>
          </cell>
          <cell r="S15">
            <v>21500</v>
          </cell>
          <cell r="T15">
            <v>0</v>
          </cell>
          <cell r="U15">
            <v>3234.69</v>
          </cell>
          <cell r="V15">
            <v>0</v>
          </cell>
          <cell r="W15">
            <v>72900</v>
          </cell>
          <cell r="X15">
            <v>292700</v>
          </cell>
          <cell r="Y15">
            <v>47757.81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6488539.8700000001</v>
          </cell>
          <cell r="AL15">
            <v>825125</v>
          </cell>
          <cell r="AM15">
            <v>428225</v>
          </cell>
          <cell r="AN15">
            <v>1109575</v>
          </cell>
          <cell r="AO15">
            <v>1590825</v>
          </cell>
          <cell r="AP15">
            <v>722925</v>
          </cell>
          <cell r="AQ15">
            <v>352700</v>
          </cell>
          <cell r="AR15">
            <v>3824026.4</v>
          </cell>
          <cell r="AS15">
            <v>602922</v>
          </cell>
          <cell r="AT15">
            <v>1309050</v>
          </cell>
          <cell r="AU15">
            <v>1863025</v>
          </cell>
          <cell r="AV15">
            <v>1134075</v>
          </cell>
          <cell r="AW15">
            <v>332450</v>
          </cell>
          <cell r="AX15">
            <v>893300</v>
          </cell>
          <cell r="AY15">
            <v>658069</v>
          </cell>
          <cell r="AZ15">
            <v>38500</v>
          </cell>
          <cell r="BA15">
            <v>3600</v>
          </cell>
          <cell r="BB15">
            <v>858500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587725</v>
          </cell>
          <cell r="BH15">
            <v>10191340.75</v>
          </cell>
          <cell r="BI15">
            <v>12512</v>
          </cell>
          <cell r="BJ15">
            <v>406992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1289805</v>
          </cell>
          <cell r="BS15">
            <v>400</v>
          </cell>
          <cell r="BT15">
            <v>0</v>
          </cell>
          <cell r="BU15">
            <v>0</v>
          </cell>
          <cell r="BV15">
            <v>0</v>
          </cell>
          <cell r="BW15">
            <v>31193.25</v>
          </cell>
          <cell r="BX15">
            <v>82745</v>
          </cell>
          <cell r="BY15">
            <v>454000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1619768</v>
          </cell>
          <cell r="CH15">
            <v>0</v>
          </cell>
          <cell r="CI15">
            <v>0</v>
          </cell>
          <cell r="CJ15">
            <v>2000</v>
          </cell>
          <cell r="CK15">
            <v>1280</v>
          </cell>
          <cell r="CL15">
            <v>0</v>
          </cell>
        </row>
        <row r="16">
          <cell r="A16" t="str">
            <v>1101020604.101</v>
          </cell>
          <cell r="B16" t="str">
            <v>เงินฝากธนาคาร - นอกงบประมาณ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87862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</row>
        <row r="17">
          <cell r="A17" t="str">
            <v>1101020605.101</v>
          </cell>
          <cell r="B17" t="str">
            <v>เงินฝากธนาคารรับจากคลัง (เงินกู้)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</row>
        <row r="18">
          <cell r="A18" t="str">
            <v>1101020606.101</v>
          </cell>
          <cell r="B18" t="str">
            <v>เงินฝากธนาคารรายบัญชีเพื่อนำส่งคลัง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</row>
        <row r="19">
          <cell r="A19" t="str">
            <v>1101030101.101</v>
          </cell>
          <cell r="B19" t="str">
            <v>เงินฝากธนาคาร - นอกงบประมาณ กระแสรายวัน</v>
          </cell>
          <cell r="C19">
            <v>16785725.050000001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3767488.41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75885.960000000006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311679.61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</row>
        <row r="20">
          <cell r="A20" t="str">
            <v>1101030101.102</v>
          </cell>
          <cell r="B20" t="str">
            <v>เงินฝากธนาคาร- นอกงบประมาณรอการจัดสรร กระแสรายวัน</v>
          </cell>
          <cell r="C20">
            <v>5382679.5999999996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</row>
        <row r="21">
          <cell r="A21" t="str">
            <v>1101030101.103</v>
          </cell>
          <cell r="B21" t="str">
            <v>เงินฝากธนาคาร - นอกงบประมาณที่มีวัตถุประสงค์เฉพาะกระแสรายวัน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1793987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</row>
        <row r="22">
          <cell r="A22" t="str">
            <v>1101030101.104</v>
          </cell>
          <cell r="B22" t="str">
            <v>เงินฝากธนาคาร-นอกงบประมาณที่มีวัตถุประสงค์เฉพาะ กระแสรายวัน (งบลงทุน UC)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</row>
        <row r="23">
          <cell r="A23" t="str">
            <v>1101030102.101</v>
          </cell>
          <cell r="B23" t="str">
            <v>เงินฝากธนาคาร - นอกงบประมาณ ออมทรัพย์</v>
          </cell>
          <cell r="C23">
            <v>138598428.59</v>
          </cell>
          <cell r="D23">
            <v>79559058.390000001</v>
          </cell>
          <cell r="E23">
            <v>43274404.960000001</v>
          </cell>
          <cell r="F23">
            <v>38656867.670000002</v>
          </cell>
          <cell r="G23">
            <v>21415954.629999999</v>
          </cell>
          <cell r="H23">
            <v>26964677.82</v>
          </cell>
          <cell r="I23">
            <v>44804138.759999998</v>
          </cell>
          <cell r="J23">
            <v>43408487.490000002</v>
          </cell>
          <cell r="K23">
            <v>47780632.670000002</v>
          </cell>
          <cell r="L23">
            <v>55305961.890000001</v>
          </cell>
          <cell r="M23">
            <v>24628752.579999998</v>
          </cell>
          <cell r="N23">
            <v>8855337.3599999994</v>
          </cell>
          <cell r="O23">
            <v>187455100.44999999</v>
          </cell>
          <cell r="P23">
            <v>56131669.539999999</v>
          </cell>
          <cell r="Q23">
            <v>38408713.810000002</v>
          </cell>
          <cell r="R23">
            <v>57986453.719999999</v>
          </cell>
          <cell r="S23">
            <v>48380084.530000001</v>
          </cell>
          <cell r="T23">
            <v>44158045.32</v>
          </cell>
          <cell r="U23">
            <v>60226310.509999998</v>
          </cell>
          <cell r="V23">
            <v>23903029.989999998</v>
          </cell>
          <cell r="W23">
            <v>88458936.450000003</v>
          </cell>
          <cell r="X23">
            <v>35452067.189999998</v>
          </cell>
          <cell r="Y23">
            <v>31735982.850000001</v>
          </cell>
          <cell r="Z23">
            <v>39122754.299999997</v>
          </cell>
          <cell r="AA23">
            <v>13134039.800000001</v>
          </cell>
          <cell r="AB23">
            <v>18552448.350000001</v>
          </cell>
          <cell r="AC23">
            <v>22427566.07</v>
          </cell>
          <cell r="AD23">
            <v>65053560.969999999</v>
          </cell>
          <cell r="AE23">
            <v>14494853.359999999</v>
          </cell>
          <cell r="AF23">
            <v>13212680.35</v>
          </cell>
          <cell r="AG23">
            <v>32619685.649999999</v>
          </cell>
          <cell r="AH23">
            <v>40140313.939999998</v>
          </cell>
          <cell r="AI23">
            <v>66482189.719999999</v>
          </cell>
          <cell r="AJ23">
            <v>14788374.560000001</v>
          </cell>
          <cell r="AK23">
            <v>157087309.97999999</v>
          </cell>
          <cell r="AL23">
            <v>69138222.340000004</v>
          </cell>
          <cell r="AM23">
            <v>41224724.390000001</v>
          </cell>
          <cell r="AN23">
            <v>33289507.309999999</v>
          </cell>
          <cell r="AO23">
            <v>36356145.460000001</v>
          </cell>
          <cell r="AP23">
            <v>27592268.280000001</v>
          </cell>
          <cell r="AQ23">
            <v>21424368.120000001</v>
          </cell>
          <cell r="AR23">
            <v>108911721.95999999</v>
          </cell>
          <cell r="AS23">
            <v>48907003.950000003</v>
          </cell>
          <cell r="AT23">
            <v>35613675.130000003</v>
          </cell>
          <cell r="AU23">
            <v>49705541.659999996</v>
          </cell>
          <cell r="AV23">
            <v>36420954.439999998</v>
          </cell>
          <cell r="AW23">
            <v>10205086.18</v>
          </cell>
          <cell r="AX23">
            <v>27783318.16</v>
          </cell>
          <cell r="AY23">
            <v>28732526.239999998</v>
          </cell>
          <cell r="AZ23">
            <v>55107837.579999998</v>
          </cell>
          <cell r="BA23">
            <v>157484005.77000001</v>
          </cell>
          <cell r="BB23">
            <v>41218448.049999997</v>
          </cell>
          <cell r="BC23">
            <v>398481309.07999998</v>
          </cell>
          <cell r="BD23">
            <v>40878125.130000003</v>
          </cell>
          <cell r="BE23">
            <v>12001118.57</v>
          </cell>
          <cell r="BF23">
            <v>18465132.989999998</v>
          </cell>
          <cell r="BG23">
            <v>27772233.57</v>
          </cell>
          <cell r="BH23">
            <v>28951089.859999999</v>
          </cell>
          <cell r="BI23">
            <v>7071467.4500000002</v>
          </cell>
          <cell r="BJ23">
            <v>56513918.560000002</v>
          </cell>
          <cell r="BK23">
            <v>18725724.719999999</v>
          </cell>
          <cell r="BL23">
            <v>270712256.94</v>
          </cell>
          <cell r="BM23">
            <v>59043625.509999998</v>
          </cell>
          <cell r="BN23">
            <v>41292276.859999999</v>
          </cell>
          <cell r="BO23">
            <v>55857253.469999999</v>
          </cell>
          <cell r="BP23">
            <v>54864962.990000002</v>
          </cell>
          <cell r="BQ23">
            <v>26902044.550000001</v>
          </cell>
          <cell r="BR23">
            <v>1123956285.8599999</v>
          </cell>
          <cell r="BS23">
            <v>38811715.140000001</v>
          </cell>
          <cell r="BT23">
            <v>39101021.369999997</v>
          </cell>
          <cell r="BU23">
            <v>149199261.38</v>
          </cell>
          <cell r="BV23">
            <v>46165666.600000001</v>
          </cell>
          <cell r="BW23">
            <v>17344511.949999999</v>
          </cell>
          <cell r="BX23">
            <v>70464555.909999996</v>
          </cell>
          <cell r="BY23">
            <v>17666738.190000001</v>
          </cell>
          <cell r="BZ23">
            <v>10314349.220000001</v>
          </cell>
          <cell r="CA23">
            <v>49698678.009999998</v>
          </cell>
          <cell r="CB23">
            <v>43757896.619999997</v>
          </cell>
          <cell r="CC23">
            <v>75243893.349999994</v>
          </cell>
          <cell r="CD23">
            <v>75821055.810000002</v>
          </cell>
          <cell r="CE23">
            <v>84394713.629999995</v>
          </cell>
          <cell r="CF23">
            <v>16037445.76</v>
          </cell>
          <cell r="CG23">
            <v>23320534.43</v>
          </cell>
          <cell r="CH23">
            <v>34513276.869999997</v>
          </cell>
          <cell r="CI23">
            <v>26870572.780000001</v>
          </cell>
          <cell r="CJ23">
            <v>82513805.549999997</v>
          </cell>
          <cell r="CK23">
            <v>8997073.1999999993</v>
          </cell>
          <cell r="CL23">
            <v>29782211.23</v>
          </cell>
        </row>
        <row r="24">
          <cell r="A24" t="str">
            <v>1101030102.102</v>
          </cell>
          <cell r="B24" t="str">
            <v>เงินฝากธนาคาร - นอกงบประมาณรอการจัดสรรออมทรัพย์</v>
          </cell>
          <cell r="C24">
            <v>63011779.710000001</v>
          </cell>
          <cell r="D24">
            <v>259846.21</v>
          </cell>
          <cell r="E24">
            <v>4187892.61</v>
          </cell>
          <cell r="F24">
            <v>532394.6</v>
          </cell>
          <cell r="G24">
            <v>191974.23</v>
          </cell>
          <cell r="H24">
            <v>4165638.88</v>
          </cell>
          <cell r="I24">
            <v>3563717.63</v>
          </cell>
          <cell r="J24">
            <v>2780382.86</v>
          </cell>
          <cell r="K24">
            <v>3418139.37</v>
          </cell>
          <cell r="L24">
            <v>2958196.45</v>
          </cell>
          <cell r="M24">
            <v>7992020.71</v>
          </cell>
          <cell r="N24">
            <v>76271.12</v>
          </cell>
          <cell r="O24">
            <v>20839102.030000001</v>
          </cell>
          <cell r="P24">
            <v>1930507.33</v>
          </cell>
          <cell r="Q24">
            <v>551458.88</v>
          </cell>
          <cell r="R24">
            <v>12907432.310000001</v>
          </cell>
          <cell r="S24">
            <v>2840178.97</v>
          </cell>
          <cell r="T24">
            <v>1282590.42</v>
          </cell>
          <cell r="U24">
            <v>5717311.5999999996</v>
          </cell>
          <cell r="V24">
            <v>1889347.23</v>
          </cell>
          <cell r="W24">
            <v>26385538.710000001</v>
          </cell>
          <cell r="X24">
            <v>550068.68999999994</v>
          </cell>
          <cell r="Y24">
            <v>3444217.34</v>
          </cell>
          <cell r="Z24">
            <v>8518635.8800000008</v>
          </cell>
          <cell r="AA24">
            <v>939073.71</v>
          </cell>
          <cell r="AB24">
            <v>1642588.61</v>
          </cell>
          <cell r="AC24">
            <v>175377.75</v>
          </cell>
          <cell r="AD24">
            <v>1505863.96</v>
          </cell>
          <cell r="AE24">
            <v>1454931.53</v>
          </cell>
          <cell r="AF24">
            <v>2113986.9700000002</v>
          </cell>
          <cell r="AG24">
            <v>2453960.25</v>
          </cell>
          <cell r="AH24">
            <v>2674321.23</v>
          </cell>
          <cell r="AI24">
            <v>422251.11</v>
          </cell>
          <cell r="AJ24">
            <v>1607210.46</v>
          </cell>
          <cell r="AK24">
            <v>24576675.34</v>
          </cell>
          <cell r="AL24">
            <v>1092191.51</v>
          </cell>
          <cell r="AM24">
            <v>3823425</v>
          </cell>
          <cell r="AN24">
            <v>8101467.2999999998</v>
          </cell>
          <cell r="AO24">
            <v>4975826.78</v>
          </cell>
          <cell r="AP24">
            <v>6133399.2000000002</v>
          </cell>
          <cell r="AQ24">
            <v>2000865.96</v>
          </cell>
          <cell r="AR24">
            <v>6500610.25</v>
          </cell>
          <cell r="AS24">
            <v>912663.57</v>
          </cell>
          <cell r="AT24">
            <v>4276509.7300000004</v>
          </cell>
          <cell r="AU24">
            <v>952673.44</v>
          </cell>
          <cell r="AV24">
            <v>1890214.21</v>
          </cell>
          <cell r="AW24">
            <v>2322511.9500000002</v>
          </cell>
          <cell r="AX24">
            <v>1614150.67</v>
          </cell>
          <cell r="AY24">
            <v>4154865.8</v>
          </cell>
          <cell r="AZ24">
            <v>763038.81</v>
          </cell>
          <cell r="BA24">
            <v>21955848.489999998</v>
          </cell>
          <cell r="BB24">
            <v>2733039.98</v>
          </cell>
          <cell r="BC24">
            <v>46007872.829999998</v>
          </cell>
          <cell r="BD24">
            <v>1795828.86</v>
          </cell>
          <cell r="BE24">
            <v>2306998.83</v>
          </cell>
          <cell r="BF24">
            <v>1804151.99</v>
          </cell>
          <cell r="BG24">
            <v>12643493.970000001</v>
          </cell>
          <cell r="BH24">
            <v>2201722.17</v>
          </cell>
          <cell r="BI24">
            <v>3380208.18</v>
          </cell>
          <cell r="BJ24">
            <v>2511042.0699999998</v>
          </cell>
          <cell r="BK24">
            <v>2072432.79</v>
          </cell>
          <cell r="BL24">
            <v>18234236.379999999</v>
          </cell>
          <cell r="BM24">
            <v>4579112.2699999996</v>
          </cell>
          <cell r="BN24">
            <v>5495468.0800000001</v>
          </cell>
          <cell r="BO24">
            <v>4417653.63</v>
          </cell>
          <cell r="BP24">
            <v>3764857.7</v>
          </cell>
          <cell r="BQ24">
            <v>4632483.05</v>
          </cell>
          <cell r="BR24">
            <v>92801267.530000001</v>
          </cell>
          <cell r="BS24">
            <v>3968884.46</v>
          </cell>
          <cell r="BT24">
            <v>1377004.1</v>
          </cell>
          <cell r="BU24">
            <v>8921501.7699999996</v>
          </cell>
          <cell r="BV24">
            <v>1094884.44</v>
          </cell>
          <cell r="BW24">
            <v>1328065.22</v>
          </cell>
          <cell r="BX24">
            <v>10941916.5</v>
          </cell>
          <cell r="BY24">
            <v>2822558.2</v>
          </cell>
          <cell r="BZ24">
            <v>0</v>
          </cell>
          <cell r="CA24">
            <v>4754453.8899999997</v>
          </cell>
          <cell r="CB24">
            <v>4855373.1500000004</v>
          </cell>
          <cell r="CC24">
            <v>13372836.029999999</v>
          </cell>
          <cell r="CD24">
            <v>8688928.6600000001</v>
          </cell>
          <cell r="CE24">
            <v>14082967.99</v>
          </cell>
          <cell r="CF24">
            <v>16351222.75</v>
          </cell>
          <cell r="CG24">
            <v>1530705.95</v>
          </cell>
          <cell r="CH24">
            <v>5091223.05</v>
          </cell>
          <cell r="CI24">
            <v>869807.72</v>
          </cell>
          <cell r="CJ24">
            <v>22960685.82</v>
          </cell>
          <cell r="CK24">
            <v>6520</v>
          </cell>
          <cell r="CL24">
            <v>3470857.67</v>
          </cell>
        </row>
        <row r="25">
          <cell r="A25" t="str">
            <v>1101030102.103</v>
          </cell>
          <cell r="B25" t="str">
            <v>เงินฝากธนาคาร - นอกงบประมาณที่มีวัตถุประสงค์เฉพาะออมทรัพย์</v>
          </cell>
          <cell r="C25">
            <v>6668090</v>
          </cell>
          <cell r="D25">
            <v>389370</v>
          </cell>
          <cell r="E25">
            <v>389631.87</v>
          </cell>
          <cell r="F25">
            <v>253695</v>
          </cell>
          <cell r="G25">
            <v>134300</v>
          </cell>
          <cell r="H25">
            <v>1464127.07</v>
          </cell>
          <cell r="I25">
            <v>1075930.43</v>
          </cell>
          <cell r="J25">
            <v>999865.98</v>
          </cell>
          <cell r="K25">
            <v>198525</v>
          </cell>
          <cell r="L25">
            <v>109000</v>
          </cell>
          <cell r="M25">
            <v>320564.59000000003</v>
          </cell>
          <cell r="N25">
            <v>80700</v>
          </cell>
          <cell r="O25">
            <v>6902326.7699999996</v>
          </cell>
          <cell r="P25">
            <v>1148135.2</v>
          </cell>
          <cell r="Q25">
            <v>469910.65</v>
          </cell>
          <cell r="R25">
            <v>1478802.97</v>
          </cell>
          <cell r="S25">
            <v>1098067.3</v>
          </cell>
          <cell r="T25">
            <v>677841.06</v>
          </cell>
          <cell r="U25">
            <v>2084392.99</v>
          </cell>
          <cell r="V25">
            <v>0</v>
          </cell>
          <cell r="W25">
            <v>385240</v>
          </cell>
          <cell r="X25">
            <v>638187.47</v>
          </cell>
          <cell r="Y25">
            <v>181371.76</v>
          </cell>
          <cell r="Z25">
            <v>2197317.3199999998</v>
          </cell>
          <cell r="AA25">
            <v>92650</v>
          </cell>
          <cell r="AB25">
            <v>155136</v>
          </cell>
          <cell r="AC25">
            <v>0</v>
          </cell>
          <cell r="AD25">
            <v>169370</v>
          </cell>
          <cell r="AE25">
            <v>255000</v>
          </cell>
          <cell r="AF25">
            <v>774785</v>
          </cell>
          <cell r="AG25">
            <v>253138</v>
          </cell>
          <cell r="AH25">
            <v>188483.16</v>
          </cell>
          <cell r="AI25">
            <v>578739.21</v>
          </cell>
          <cell r="AJ25">
            <v>7452.63</v>
          </cell>
          <cell r="AK25">
            <v>3150525.97</v>
          </cell>
          <cell r="AL25">
            <v>155661.62</v>
          </cell>
          <cell r="AM25">
            <v>222150</v>
          </cell>
          <cell r="AN25">
            <v>782640</v>
          </cell>
          <cell r="AO25">
            <v>377677.71</v>
          </cell>
          <cell r="AP25">
            <v>27700</v>
          </cell>
          <cell r="AQ25">
            <v>54756</v>
          </cell>
          <cell r="AR25">
            <v>2183533.5099999998</v>
          </cell>
          <cell r="AS25">
            <v>174208.06</v>
          </cell>
          <cell r="AT25">
            <v>453343.07</v>
          </cell>
          <cell r="AU25">
            <v>165400</v>
          </cell>
          <cell r="AV25">
            <v>465550</v>
          </cell>
          <cell r="AW25">
            <v>52650</v>
          </cell>
          <cell r="AX25">
            <v>371031.51</v>
          </cell>
          <cell r="AY25">
            <v>338040</v>
          </cell>
          <cell r="AZ25">
            <v>134000</v>
          </cell>
          <cell r="BA25">
            <v>1834782.05</v>
          </cell>
          <cell r="BB25">
            <v>139921.82</v>
          </cell>
          <cell r="BC25">
            <v>395500</v>
          </cell>
          <cell r="BD25">
            <v>783084.38</v>
          </cell>
          <cell r="BE25">
            <v>467048</v>
          </cell>
          <cell r="BF25">
            <v>1087180</v>
          </cell>
          <cell r="BG25">
            <v>912365</v>
          </cell>
          <cell r="BH25">
            <v>0</v>
          </cell>
          <cell r="BI25">
            <v>407085</v>
          </cell>
          <cell r="BJ25">
            <v>29844</v>
          </cell>
          <cell r="BK25">
            <v>219583.6</v>
          </cell>
          <cell r="BL25">
            <v>1156250</v>
          </cell>
          <cell r="BM25">
            <v>1115148</v>
          </cell>
          <cell r="BN25">
            <v>150630</v>
          </cell>
          <cell r="BO25">
            <v>142690</v>
          </cell>
          <cell r="BP25">
            <v>48424</v>
          </cell>
          <cell r="BQ25">
            <v>1209503.5</v>
          </cell>
          <cell r="BR25">
            <v>28245151.66</v>
          </cell>
          <cell r="BS25">
            <v>179248.79</v>
          </cell>
          <cell r="BT25">
            <v>0</v>
          </cell>
          <cell r="BU25">
            <v>983683.7</v>
          </cell>
          <cell r="BV25">
            <v>0</v>
          </cell>
          <cell r="BW25">
            <v>238696.04</v>
          </cell>
          <cell r="BX25">
            <v>3346035.56</v>
          </cell>
          <cell r="BY25">
            <v>100815.55</v>
          </cell>
          <cell r="BZ25">
            <v>0</v>
          </cell>
          <cell r="CA25">
            <v>726324.92</v>
          </cell>
          <cell r="CB25">
            <v>1051749.06</v>
          </cell>
          <cell r="CC25">
            <v>325705</v>
          </cell>
          <cell r="CD25">
            <v>1532500</v>
          </cell>
          <cell r="CE25">
            <v>45399.94</v>
          </cell>
          <cell r="CF25">
            <v>106718</v>
          </cell>
          <cell r="CG25">
            <v>1270031.98</v>
          </cell>
          <cell r="CH25">
            <v>538552.67000000004</v>
          </cell>
          <cell r="CI25">
            <v>2324999.35</v>
          </cell>
          <cell r="CJ25">
            <v>1789189.39</v>
          </cell>
          <cell r="CK25">
            <v>366263.56</v>
          </cell>
          <cell r="CL25">
            <v>189450</v>
          </cell>
        </row>
        <row r="26">
          <cell r="A26" t="str">
            <v>1101030102.104</v>
          </cell>
          <cell r="B26" t="str">
            <v>เงินฝากธนาคาร - นอกงบประมาณที่มีวัตถุประสงค์เฉพาะ ออมทรัพย์ (งบลงทุน UC)</v>
          </cell>
          <cell r="C26">
            <v>13135438.9</v>
          </cell>
          <cell r="D26">
            <v>2425622.88</v>
          </cell>
          <cell r="E26">
            <v>449625.57</v>
          </cell>
          <cell r="F26">
            <v>2512897.65</v>
          </cell>
          <cell r="G26">
            <v>734785.86</v>
          </cell>
          <cell r="H26">
            <v>1331219.56</v>
          </cell>
          <cell r="I26">
            <v>1855130.22</v>
          </cell>
          <cell r="J26">
            <v>0</v>
          </cell>
          <cell r="K26">
            <v>3181946.41</v>
          </cell>
          <cell r="L26">
            <v>1745848.67</v>
          </cell>
          <cell r="M26">
            <v>2945208.65</v>
          </cell>
          <cell r="N26">
            <v>397.74</v>
          </cell>
          <cell r="O26">
            <v>9260772.4299999997</v>
          </cell>
          <cell r="P26">
            <v>424164.59</v>
          </cell>
          <cell r="Q26">
            <v>55532.44</v>
          </cell>
          <cell r="R26">
            <v>5546274.7800000003</v>
          </cell>
          <cell r="S26">
            <v>1083474.07</v>
          </cell>
          <cell r="T26">
            <v>2649092.67</v>
          </cell>
          <cell r="U26">
            <v>1779201.64</v>
          </cell>
          <cell r="V26">
            <v>133241.48000000001</v>
          </cell>
          <cell r="W26">
            <v>10131156.460000001</v>
          </cell>
          <cell r="X26">
            <v>316271.26</v>
          </cell>
          <cell r="Y26">
            <v>185000</v>
          </cell>
          <cell r="Z26">
            <v>4143242.03</v>
          </cell>
          <cell r="AA26">
            <v>835398.6</v>
          </cell>
          <cell r="AB26">
            <v>1592763.22</v>
          </cell>
          <cell r="AC26">
            <v>3159538.63</v>
          </cell>
          <cell r="AD26">
            <v>3741510.03</v>
          </cell>
          <cell r="AE26">
            <v>83032.94</v>
          </cell>
          <cell r="AF26">
            <v>17444.27</v>
          </cell>
          <cell r="AG26">
            <v>1814908.79</v>
          </cell>
          <cell r="AH26">
            <v>2596374.36</v>
          </cell>
          <cell r="AI26">
            <v>3105267.06</v>
          </cell>
          <cell r="AJ26">
            <v>503095.46</v>
          </cell>
          <cell r="AK26">
            <v>25579313.18</v>
          </cell>
          <cell r="AL26">
            <v>1543582.79</v>
          </cell>
          <cell r="AM26">
            <v>1778686.9</v>
          </cell>
          <cell r="AN26">
            <v>5541208.2699999996</v>
          </cell>
          <cell r="AO26">
            <v>1180442.57</v>
          </cell>
          <cell r="AP26">
            <v>1317111.8600000001</v>
          </cell>
          <cell r="AQ26">
            <v>2993112.69</v>
          </cell>
          <cell r="AR26">
            <v>6631267.7300000004</v>
          </cell>
          <cell r="AS26">
            <v>1991319.5</v>
          </cell>
          <cell r="AT26">
            <v>483530.93</v>
          </cell>
          <cell r="AU26">
            <v>1942835.38</v>
          </cell>
          <cell r="AV26">
            <v>456092.59</v>
          </cell>
          <cell r="AW26">
            <v>1605240.94</v>
          </cell>
          <cell r="AX26">
            <v>3268237.59</v>
          </cell>
          <cell r="AY26">
            <v>1175950.07</v>
          </cell>
          <cell r="AZ26">
            <v>1745191.42</v>
          </cell>
          <cell r="BA26">
            <v>9503710.3800000008</v>
          </cell>
          <cell r="BB26">
            <v>3267561.87</v>
          </cell>
          <cell r="BC26">
            <v>14489011.039999999</v>
          </cell>
          <cell r="BD26">
            <v>4018335.27</v>
          </cell>
          <cell r="BE26">
            <v>1980091.05</v>
          </cell>
          <cell r="BF26">
            <v>3007.23</v>
          </cell>
          <cell r="BG26">
            <v>198880.29</v>
          </cell>
          <cell r="BH26">
            <v>781107.52</v>
          </cell>
          <cell r="BI26">
            <v>35390.35</v>
          </cell>
          <cell r="BJ26">
            <v>974942.39</v>
          </cell>
          <cell r="BK26">
            <v>1601518.07</v>
          </cell>
          <cell r="BL26">
            <v>14971480.92</v>
          </cell>
          <cell r="BM26">
            <v>5329463.1100000003</v>
          </cell>
          <cell r="BN26">
            <v>2943000</v>
          </cell>
          <cell r="BO26">
            <v>3901959.7</v>
          </cell>
          <cell r="BP26">
            <v>2118155.29</v>
          </cell>
          <cell r="BQ26">
            <v>2971084.08</v>
          </cell>
          <cell r="BR26">
            <v>30784359.41</v>
          </cell>
          <cell r="BS26">
            <v>53947.95</v>
          </cell>
          <cell r="BT26">
            <v>361446.61</v>
          </cell>
          <cell r="BU26">
            <v>2266643.9700000002</v>
          </cell>
          <cell r="BV26">
            <v>88.21</v>
          </cell>
          <cell r="BW26">
            <v>15802.36</v>
          </cell>
          <cell r="BX26">
            <v>3784819.49</v>
          </cell>
          <cell r="BY26">
            <v>0</v>
          </cell>
          <cell r="BZ26">
            <v>621.01</v>
          </cell>
          <cell r="CA26">
            <v>466.82</v>
          </cell>
          <cell r="CB26">
            <v>672.8</v>
          </cell>
          <cell r="CC26">
            <v>688800.38</v>
          </cell>
          <cell r="CD26">
            <v>301173.77</v>
          </cell>
          <cell r="CE26">
            <v>383924.68</v>
          </cell>
          <cell r="CF26">
            <v>1110550.04</v>
          </cell>
          <cell r="CG26">
            <v>0</v>
          </cell>
          <cell r="CH26">
            <v>489371.89</v>
          </cell>
          <cell r="CI26">
            <v>0</v>
          </cell>
          <cell r="CJ26">
            <v>2779371.59</v>
          </cell>
          <cell r="CK26">
            <v>5066</v>
          </cell>
          <cell r="CL26">
            <v>632.19000000000005</v>
          </cell>
        </row>
        <row r="27">
          <cell r="A27" t="str">
            <v>1101030102.105</v>
          </cell>
          <cell r="B27" t="str">
            <v>เงินฝากธนาคาร - นอกงบประมาณที่มีวัตถุประสงค์เฉพาะ ออมทรัพย์ (เงินบริจาค)</v>
          </cell>
          <cell r="C27">
            <v>7455939.9800000004</v>
          </cell>
          <cell r="D27">
            <v>0</v>
          </cell>
          <cell r="E27">
            <v>0</v>
          </cell>
          <cell r="F27">
            <v>0</v>
          </cell>
          <cell r="G27">
            <v>931020.41</v>
          </cell>
          <cell r="H27">
            <v>0</v>
          </cell>
          <cell r="I27">
            <v>101882.79</v>
          </cell>
          <cell r="J27">
            <v>587987.96</v>
          </cell>
          <cell r="K27">
            <v>4099.45</v>
          </cell>
          <cell r="L27">
            <v>4264321.45</v>
          </cell>
          <cell r="M27">
            <v>2220922.7400000002</v>
          </cell>
          <cell r="N27">
            <v>0</v>
          </cell>
          <cell r="O27">
            <v>8534251.4399999995</v>
          </cell>
          <cell r="P27">
            <v>1265907.58</v>
          </cell>
          <cell r="Q27">
            <v>416648.07</v>
          </cell>
          <cell r="R27">
            <v>782839.79</v>
          </cell>
          <cell r="S27">
            <v>1595655.21</v>
          </cell>
          <cell r="T27">
            <v>1240208.3</v>
          </cell>
          <cell r="U27">
            <v>20200</v>
          </cell>
          <cell r="V27">
            <v>0</v>
          </cell>
          <cell r="W27">
            <v>13101846.939999999</v>
          </cell>
          <cell r="X27">
            <v>1193358.79</v>
          </cell>
          <cell r="Y27">
            <v>3918892.02</v>
          </cell>
          <cell r="Z27">
            <v>137333.70000000001</v>
          </cell>
          <cell r="AA27">
            <v>456309.37</v>
          </cell>
          <cell r="AB27">
            <v>995759.1</v>
          </cell>
          <cell r="AC27">
            <v>0</v>
          </cell>
          <cell r="AD27">
            <v>2500</v>
          </cell>
          <cell r="AE27">
            <v>19419.64</v>
          </cell>
          <cell r="AF27">
            <v>733904.97</v>
          </cell>
          <cell r="AG27">
            <v>0</v>
          </cell>
          <cell r="AH27">
            <v>4018556.88</v>
          </cell>
          <cell r="AI27">
            <v>348085.39</v>
          </cell>
          <cell r="AJ27">
            <v>1238256</v>
          </cell>
          <cell r="AK27">
            <v>0</v>
          </cell>
          <cell r="AL27">
            <v>382.77</v>
          </cell>
          <cell r="AM27">
            <v>0</v>
          </cell>
          <cell r="AN27">
            <v>3673517.27</v>
          </cell>
          <cell r="AO27">
            <v>138795.54</v>
          </cell>
          <cell r="AP27">
            <v>79929.88</v>
          </cell>
          <cell r="AQ27">
            <v>1631</v>
          </cell>
          <cell r="AR27">
            <v>3761305.24</v>
          </cell>
          <cell r="AS27">
            <v>0</v>
          </cell>
          <cell r="AT27">
            <v>0</v>
          </cell>
          <cell r="AU27">
            <v>117863.39</v>
          </cell>
          <cell r="AV27">
            <v>0</v>
          </cell>
          <cell r="AW27">
            <v>0</v>
          </cell>
          <cell r="AX27">
            <v>461771.35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71975.839999999997</v>
          </cell>
          <cell r="BD27">
            <v>0</v>
          </cell>
          <cell r="BE27">
            <v>380662.18</v>
          </cell>
          <cell r="BF27">
            <v>665294.53</v>
          </cell>
          <cell r="BG27">
            <v>15587837.75</v>
          </cell>
          <cell r="BH27">
            <v>0</v>
          </cell>
          <cell r="BI27">
            <v>0</v>
          </cell>
          <cell r="BJ27">
            <v>282107.15999999997</v>
          </cell>
          <cell r="BK27">
            <v>0</v>
          </cell>
          <cell r="BL27">
            <v>2168321.4500000002</v>
          </cell>
          <cell r="BM27">
            <v>621692.05000000005</v>
          </cell>
          <cell r="BN27">
            <v>788187.97</v>
          </cell>
          <cell r="BO27">
            <v>1019955.81</v>
          </cell>
          <cell r="BP27">
            <v>949642.58</v>
          </cell>
          <cell r="BQ27">
            <v>1121211.3500000001</v>
          </cell>
          <cell r="BR27">
            <v>24978349.84</v>
          </cell>
          <cell r="BS27">
            <v>334744.63</v>
          </cell>
          <cell r="BT27">
            <v>0</v>
          </cell>
          <cell r="BU27">
            <v>132692.82</v>
          </cell>
          <cell r="BV27">
            <v>165841.73000000001</v>
          </cell>
          <cell r="BW27">
            <v>0</v>
          </cell>
          <cell r="BX27">
            <v>7466451.79</v>
          </cell>
          <cell r="BY27">
            <v>404980.28</v>
          </cell>
          <cell r="BZ27">
            <v>0</v>
          </cell>
          <cell r="CA27">
            <v>450982.38</v>
          </cell>
          <cell r="CB27">
            <v>763069.48</v>
          </cell>
          <cell r="CC27">
            <v>778428.65</v>
          </cell>
          <cell r="CD27">
            <v>10437.5</v>
          </cell>
          <cell r="CE27">
            <v>768903</v>
          </cell>
          <cell r="CF27">
            <v>143762.98000000001</v>
          </cell>
          <cell r="CG27">
            <v>187866.38</v>
          </cell>
          <cell r="CH27">
            <v>456031.35</v>
          </cell>
          <cell r="CI27">
            <v>0</v>
          </cell>
          <cell r="CJ27">
            <v>511349.52</v>
          </cell>
          <cell r="CK27">
            <v>521392.21</v>
          </cell>
          <cell r="CL27">
            <v>206593.38</v>
          </cell>
        </row>
        <row r="28">
          <cell r="A28" t="str">
            <v>1102010101.101</v>
          </cell>
          <cell r="B28" t="str">
            <v>ลูกหนี้เงินยืมในงบประมาณ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</row>
        <row r="29">
          <cell r="A29" t="str">
            <v>1102010102.101</v>
          </cell>
          <cell r="B29" t="str">
            <v>ลูกหนี้เงินยืมนอกงบประมาณ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</row>
        <row r="30">
          <cell r="A30" t="str">
            <v>1102010108.101</v>
          </cell>
          <cell r="B30" t="str">
            <v>ลูกหนี้เงินยืม - เงินบำรุง</v>
          </cell>
          <cell r="C30">
            <v>866700</v>
          </cell>
          <cell r="D30">
            <v>236327</v>
          </cell>
          <cell r="E30">
            <v>33280</v>
          </cell>
          <cell r="F30">
            <v>0</v>
          </cell>
          <cell r="G30">
            <v>12500</v>
          </cell>
          <cell r="H30">
            <v>6160</v>
          </cell>
          <cell r="I30">
            <v>229190</v>
          </cell>
          <cell r="J30">
            <v>205752</v>
          </cell>
          <cell r="K30">
            <v>118868</v>
          </cell>
          <cell r="L30">
            <v>61852</v>
          </cell>
          <cell r="M30">
            <v>70988</v>
          </cell>
          <cell r="N30">
            <v>118800</v>
          </cell>
          <cell r="O30">
            <v>1075453</v>
          </cell>
          <cell r="P30">
            <v>0</v>
          </cell>
          <cell r="Q30">
            <v>3098030</v>
          </cell>
          <cell r="R30">
            <v>1558900</v>
          </cell>
          <cell r="S30">
            <v>0</v>
          </cell>
          <cell r="T30">
            <v>98000</v>
          </cell>
          <cell r="U30">
            <v>1717199.6</v>
          </cell>
          <cell r="V30">
            <v>12380</v>
          </cell>
          <cell r="W30">
            <v>290039</v>
          </cell>
          <cell r="X30">
            <v>1489764</v>
          </cell>
          <cell r="Y30">
            <v>110000</v>
          </cell>
          <cell r="Z30">
            <v>1520130</v>
          </cell>
          <cell r="AA30">
            <v>1253200</v>
          </cell>
          <cell r="AB30">
            <v>1674877</v>
          </cell>
          <cell r="AC30">
            <v>0</v>
          </cell>
          <cell r="AD30">
            <v>2796600</v>
          </cell>
          <cell r="AE30">
            <v>1325100</v>
          </cell>
          <cell r="AF30">
            <v>1543600</v>
          </cell>
          <cell r="AG30">
            <v>2051076</v>
          </cell>
          <cell r="AH30">
            <v>4885500</v>
          </cell>
          <cell r="AI30">
            <v>462290</v>
          </cell>
          <cell r="AJ30">
            <v>447200</v>
          </cell>
          <cell r="AK30">
            <v>495800</v>
          </cell>
          <cell r="AL30">
            <v>84450</v>
          </cell>
          <cell r="AM30">
            <v>793200</v>
          </cell>
          <cell r="AN30">
            <v>0</v>
          </cell>
          <cell r="AO30">
            <v>4010752</v>
          </cell>
          <cell r="AP30">
            <v>1581800</v>
          </cell>
          <cell r="AQ30">
            <v>227900</v>
          </cell>
          <cell r="AR30">
            <v>425446.06</v>
          </cell>
          <cell r="AS30">
            <v>1164824</v>
          </cell>
          <cell r="AT30">
            <v>0</v>
          </cell>
          <cell r="AU30">
            <v>0</v>
          </cell>
          <cell r="AV30">
            <v>1272246</v>
          </cell>
          <cell r="AW30">
            <v>22800</v>
          </cell>
          <cell r="AX30">
            <v>16000</v>
          </cell>
          <cell r="AY30">
            <v>724068</v>
          </cell>
          <cell r="AZ30">
            <v>439660</v>
          </cell>
          <cell r="BA30">
            <v>157600</v>
          </cell>
          <cell r="BB30">
            <v>759116</v>
          </cell>
          <cell r="BC30">
            <v>202060</v>
          </cell>
          <cell r="BD30">
            <v>0</v>
          </cell>
          <cell r="BE30">
            <v>159840</v>
          </cell>
          <cell r="BF30">
            <v>63600</v>
          </cell>
          <cell r="BG30">
            <v>2605211</v>
          </cell>
          <cell r="BH30">
            <v>228330</v>
          </cell>
          <cell r="BI30">
            <v>843400</v>
          </cell>
          <cell r="BJ30">
            <v>62346.8</v>
          </cell>
          <cell r="BK30">
            <v>285000</v>
          </cell>
          <cell r="BL30">
            <v>423920</v>
          </cell>
          <cell r="BM30">
            <v>188970</v>
          </cell>
          <cell r="BN30">
            <v>422122</v>
          </cell>
          <cell r="BO30">
            <v>307850</v>
          </cell>
          <cell r="BP30">
            <v>683356</v>
          </cell>
          <cell r="BQ30">
            <v>571006.69999999995</v>
          </cell>
          <cell r="BR30">
            <v>1253652.3700000001</v>
          </cell>
          <cell r="BS30">
            <v>1442360</v>
          </cell>
          <cell r="BT30">
            <v>1973198</v>
          </cell>
          <cell r="BU30">
            <v>114560</v>
          </cell>
          <cell r="BV30">
            <v>0</v>
          </cell>
          <cell r="BW30">
            <v>556450</v>
          </cell>
          <cell r="BX30">
            <v>895300</v>
          </cell>
          <cell r="BY30">
            <v>97120</v>
          </cell>
          <cell r="BZ30">
            <v>13175</v>
          </cell>
          <cell r="CA30">
            <v>1398088</v>
          </cell>
          <cell r="CB30">
            <v>2659080</v>
          </cell>
          <cell r="CC30">
            <v>3352764</v>
          </cell>
          <cell r="CD30">
            <v>2428400</v>
          </cell>
          <cell r="CE30">
            <v>2394350</v>
          </cell>
          <cell r="CF30">
            <v>0</v>
          </cell>
          <cell r="CG30">
            <v>309434</v>
          </cell>
          <cell r="CH30">
            <v>415240</v>
          </cell>
          <cell r="CI30">
            <v>4350</v>
          </cell>
          <cell r="CJ30">
            <v>2248552</v>
          </cell>
          <cell r="CK30">
            <v>3600</v>
          </cell>
          <cell r="CL30">
            <v>40000</v>
          </cell>
        </row>
        <row r="31">
          <cell r="A31" t="str">
            <v>1102010108.102</v>
          </cell>
          <cell r="B31" t="str">
            <v>ลูกหนี้เงินยืม - เงินศูนย์แพทย์ฯ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</row>
        <row r="32">
          <cell r="A32" t="str">
            <v>1102010108.201</v>
          </cell>
          <cell r="B32" t="str">
            <v>ลูกหนี้เงินยืม - เงินประกันสุขภาพถ้วนหน้า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54600</v>
          </cell>
          <cell r="R32">
            <v>0</v>
          </cell>
          <cell r="S32">
            <v>5780</v>
          </cell>
          <cell r="T32">
            <v>0</v>
          </cell>
          <cell r="U32">
            <v>45551</v>
          </cell>
          <cell r="V32">
            <v>121750</v>
          </cell>
          <cell r="W32">
            <v>0</v>
          </cell>
          <cell r="X32">
            <v>0</v>
          </cell>
          <cell r="Y32">
            <v>2243500</v>
          </cell>
          <cell r="Z32">
            <v>0</v>
          </cell>
          <cell r="AA32">
            <v>0</v>
          </cell>
          <cell r="AB32">
            <v>70000</v>
          </cell>
          <cell r="AC32">
            <v>2219000</v>
          </cell>
          <cell r="AD32">
            <v>1498717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74550</v>
          </cell>
          <cell r="AN32">
            <v>0</v>
          </cell>
          <cell r="AO32">
            <v>73900</v>
          </cell>
          <cell r="AP32">
            <v>10000</v>
          </cell>
          <cell r="AQ32">
            <v>797300</v>
          </cell>
          <cell r="AR32">
            <v>0</v>
          </cell>
          <cell r="AS32">
            <v>0</v>
          </cell>
          <cell r="AT32">
            <v>130248</v>
          </cell>
          <cell r="AU32">
            <v>0</v>
          </cell>
          <cell r="AV32">
            <v>0</v>
          </cell>
          <cell r="AW32">
            <v>0</v>
          </cell>
          <cell r="AX32">
            <v>1230581</v>
          </cell>
          <cell r="AY32">
            <v>0</v>
          </cell>
          <cell r="AZ32">
            <v>51000</v>
          </cell>
          <cell r="BA32">
            <v>0</v>
          </cell>
          <cell r="BB32">
            <v>0</v>
          </cell>
          <cell r="BC32">
            <v>72900</v>
          </cell>
          <cell r="BD32">
            <v>1076150</v>
          </cell>
          <cell r="BE32">
            <v>2112000</v>
          </cell>
          <cell r="BF32">
            <v>341080</v>
          </cell>
          <cell r="BG32">
            <v>452280</v>
          </cell>
          <cell r="BH32">
            <v>0</v>
          </cell>
          <cell r="BI32">
            <v>0</v>
          </cell>
          <cell r="BJ32">
            <v>223670</v>
          </cell>
          <cell r="BK32">
            <v>0</v>
          </cell>
          <cell r="BL32">
            <v>12000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</row>
        <row r="33">
          <cell r="A33" t="str">
            <v>1102010108.301</v>
          </cell>
          <cell r="B33" t="str">
            <v>ลูกหนี้เงินยืม - เงินกองทุนประกันสังคม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</row>
        <row r="34">
          <cell r="A34" t="str">
            <v>1102010108.501</v>
          </cell>
          <cell r="B34" t="str">
            <v>ลูกหนี้เงินยืม - เงินกองทุนแรงงานต่างด้าว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</row>
        <row r="35">
          <cell r="A35" t="str">
            <v>1102050101.102</v>
          </cell>
          <cell r="B35" t="str">
            <v>ลูกหนี้ค่าสิ่งส่งตรวจหน่วยงานภาครัฐ</v>
          </cell>
          <cell r="C35">
            <v>3178480.2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1608590</v>
          </cell>
          <cell r="P35">
            <v>0</v>
          </cell>
          <cell r="Q35">
            <v>0</v>
          </cell>
          <cell r="R35">
            <v>80376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2030680.8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69635</v>
          </cell>
          <cell r="AI35">
            <v>0</v>
          </cell>
          <cell r="AJ35">
            <v>0</v>
          </cell>
          <cell r="AK35">
            <v>2221648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1688999</v>
          </cell>
          <cell r="BB35">
            <v>0</v>
          </cell>
          <cell r="BC35">
            <v>1038015</v>
          </cell>
          <cell r="BD35">
            <v>129111</v>
          </cell>
          <cell r="BE35">
            <v>0</v>
          </cell>
          <cell r="BF35">
            <v>0</v>
          </cell>
          <cell r="BG35">
            <v>2162138</v>
          </cell>
          <cell r="BH35">
            <v>0</v>
          </cell>
          <cell r="BI35">
            <v>0</v>
          </cell>
          <cell r="BJ35">
            <v>0</v>
          </cell>
          <cell r="BK35">
            <v>12830</v>
          </cell>
          <cell r="BL35">
            <v>587880.94999999995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16864229.699999999</v>
          </cell>
          <cell r="BS35">
            <v>0</v>
          </cell>
          <cell r="BT35">
            <v>0</v>
          </cell>
          <cell r="BU35">
            <v>2210055.23</v>
          </cell>
          <cell r="BV35">
            <v>0</v>
          </cell>
          <cell r="BW35">
            <v>0</v>
          </cell>
          <cell r="BX35">
            <v>1280931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</row>
        <row r="36">
          <cell r="A36" t="str">
            <v>1102050101.103</v>
          </cell>
          <cell r="B36" t="str">
            <v>ลูกหนี้ค่าตรวจสุขภาพหน่วยงานภาครัฐ</v>
          </cell>
          <cell r="C36">
            <v>198480</v>
          </cell>
          <cell r="D36">
            <v>0</v>
          </cell>
          <cell r="E36">
            <v>3910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128693</v>
          </cell>
          <cell r="K36">
            <v>0</v>
          </cell>
          <cell r="L36">
            <v>17206</v>
          </cell>
          <cell r="M36">
            <v>40460</v>
          </cell>
          <cell r="N36">
            <v>53609</v>
          </cell>
          <cell r="O36">
            <v>356260</v>
          </cell>
          <cell r="P36">
            <v>158313.45000000001</v>
          </cell>
          <cell r="Q36">
            <v>0</v>
          </cell>
          <cell r="R36">
            <v>49145</v>
          </cell>
          <cell r="S36">
            <v>66268</v>
          </cell>
          <cell r="T36">
            <v>75869.5</v>
          </cell>
          <cell r="U36">
            <v>117752</v>
          </cell>
          <cell r="V36">
            <v>0</v>
          </cell>
          <cell r="W36">
            <v>1690591</v>
          </cell>
          <cell r="X36">
            <v>13380</v>
          </cell>
          <cell r="Y36">
            <v>19360</v>
          </cell>
          <cell r="Z36">
            <v>82445</v>
          </cell>
          <cell r="AA36">
            <v>920</v>
          </cell>
          <cell r="AB36">
            <v>57770</v>
          </cell>
          <cell r="AC36">
            <v>577415</v>
          </cell>
          <cell r="AD36">
            <v>39830</v>
          </cell>
          <cell r="AE36">
            <v>0</v>
          </cell>
          <cell r="AF36">
            <v>1390</v>
          </cell>
          <cell r="AG36">
            <v>59485</v>
          </cell>
          <cell r="AH36">
            <v>22860</v>
          </cell>
          <cell r="AI36">
            <v>0</v>
          </cell>
          <cell r="AJ36">
            <v>52140</v>
          </cell>
          <cell r="AK36">
            <v>523820</v>
          </cell>
          <cell r="AL36">
            <v>69197</v>
          </cell>
          <cell r="AM36">
            <v>16012.5</v>
          </cell>
          <cell r="AN36">
            <v>270528</v>
          </cell>
          <cell r="AO36">
            <v>0</v>
          </cell>
          <cell r="AP36">
            <v>33260</v>
          </cell>
          <cell r="AQ36">
            <v>0</v>
          </cell>
          <cell r="AR36">
            <v>230960</v>
          </cell>
          <cell r="AS36">
            <v>0</v>
          </cell>
          <cell r="AT36">
            <v>45830</v>
          </cell>
          <cell r="AU36">
            <v>4930</v>
          </cell>
          <cell r="AV36">
            <v>5985</v>
          </cell>
          <cell r="AW36">
            <v>86450</v>
          </cell>
          <cell r="AX36">
            <v>0</v>
          </cell>
          <cell r="AY36">
            <v>0</v>
          </cell>
          <cell r="AZ36">
            <v>0</v>
          </cell>
          <cell r="BA36">
            <v>358579</v>
          </cell>
          <cell r="BB36">
            <v>0</v>
          </cell>
          <cell r="BC36">
            <v>1105641.75</v>
          </cell>
          <cell r="BD36">
            <v>164524.5</v>
          </cell>
          <cell r="BE36">
            <v>4840</v>
          </cell>
          <cell r="BF36">
            <v>36525</v>
          </cell>
          <cell r="BG36">
            <v>641804</v>
          </cell>
          <cell r="BH36">
            <v>70680</v>
          </cell>
          <cell r="BI36">
            <v>10660</v>
          </cell>
          <cell r="BJ36">
            <v>269398</v>
          </cell>
          <cell r="BK36">
            <v>115342</v>
          </cell>
          <cell r="BL36">
            <v>1019204</v>
          </cell>
          <cell r="BM36">
            <v>200020</v>
          </cell>
          <cell r="BN36">
            <v>0</v>
          </cell>
          <cell r="BO36">
            <v>29190</v>
          </cell>
          <cell r="BP36">
            <v>208964</v>
          </cell>
          <cell r="BQ36">
            <v>0</v>
          </cell>
          <cell r="BR36">
            <v>9700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17800</v>
          </cell>
          <cell r="BX36">
            <v>434055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297476</v>
          </cell>
          <cell r="CD36">
            <v>3320</v>
          </cell>
          <cell r="CE36">
            <v>19160</v>
          </cell>
          <cell r="CF36">
            <v>0</v>
          </cell>
          <cell r="CG36">
            <v>2015</v>
          </cell>
          <cell r="CH36">
            <v>0</v>
          </cell>
          <cell r="CI36">
            <v>0</v>
          </cell>
          <cell r="CJ36">
            <v>79311</v>
          </cell>
          <cell r="CK36">
            <v>0</v>
          </cell>
          <cell r="CL36">
            <v>0</v>
          </cell>
        </row>
        <row r="37">
          <cell r="A37" t="str">
            <v>1102050101.104</v>
          </cell>
          <cell r="B37" t="str">
            <v>ลูกหนี้ค่าวัสดุ/อุปกรณ์/น้ำยา หน่วยงานภาครัฐ</v>
          </cell>
          <cell r="C37">
            <v>281917.63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393340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96724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265006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2587480</v>
          </cell>
          <cell r="BS37">
            <v>0</v>
          </cell>
          <cell r="BT37">
            <v>0</v>
          </cell>
          <cell r="BU37">
            <v>2112824.14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</row>
        <row r="38">
          <cell r="A38" t="str">
            <v>1102050101.105</v>
          </cell>
          <cell r="B38" t="str">
            <v>ลูกหนี้ค่าสินค้า หน่วยงานภาครัฐ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11987955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94846.91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7678461.8899999997</v>
          </cell>
          <cell r="BS38">
            <v>0</v>
          </cell>
          <cell r="BT38">
            <v>0</v>
          </cell>
          <cell r="BU38">
            <v>0</v>
          </cell>
          <cell r="BV38">
            <v>72760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</row>
        <row r="39">
          <cell r="A39" t="str">
            <v>1102050101.109</v>
          </cell>
          <cell r="B39" t="str">
            <v>ลูกหนี้ - ระบบปฏิบัติการฉุกเฉิน</v>
          </cell>
          <cell r="C39">
            <v>1929150</v>
          </cell>
          <cell r="D39">
            <v>8900</v>
          </cell>
          <cell r="E39">
            <v>46400</v>
          </cell>
          <cell r="F39">
            <v>29350</v>
          </cell>
          <cell r="G39">
            <v>4250</v>
          </cell>
          <cell r="H39">
            <v>49750</v>
          </cell>
          <cell r="I39">
            <v>40000</v>
          </cell>
          <cell r="J39">
            <v>10000</v>
          </cell>
          <cell r="K39">
            <v>75500</v>
          </cell>
          <cell r="L39">
            <v>23650</v>
          </cell>
          <cell r="M39">
            <v>47700</v>
          </cell>
          <cell r="N39">
            <v>5550</v>
          </cell>
          <cell r="O39">
            <v>103600</v>
          </cell>
          <cell r="P39">
            <v>44150</v>
          </cell>
          <cell r="Q39">
            <v>106100</v>
          </cell>
          <cell r="R39">
            <v>23200</v>
          </cell>
          <cell r="S39">
            <v>18250</v>
          </cell>
          <cell r="T39">
            <v>13950</v>
          </cell>
          <cell r="U39">
            <v>24150</v>
          </cell>
          <cell r="V39">
            <v>43950</v>
          </cell>
          <cell r="W39">
            <v>639800</v>
          </cell>
          <cell r="X39">
            <v>130500</v>
          </cell>
          <cell r="Y39">
            <v>260100</v>
          </cell>
          <cell r="Z39">
            <v>134700</v>
          </cell>
          <cell r="AA39">
            <v>36300</v>
          </cell>
          <cell r="AB39">
            <v>21850</v>
          </cell>
          <cell r="AC39">
            <v>62750</v>
          </cell>
          <cell r="AD39">
            <v>258300</v>
          </cell>
          <cell r="AE39">
            <v>60100</v>
          </cell>
          <cell r="AF39">
            <v>76850</v>
          </cell>
          <cell r="AG39">
            <v>162900</v>
          </cell>
          <cell r="AH39">
            <v>74200</v>
          </cell>
          <cell r="AI39">
            <v>34800</v>
          </cell>
          <cell r="AJ39">
            <v>212989</v>
          </cell>
          <cell r="AK39">
            <v>9800</v>
          </cell>
          <cell r="AL39">
            <v>5750</v>
          </cell>
          <cell r="AM39">
            <v>24500</v>
          </cell>
          <cell r="AN39">
            <v>14150</v>
          </cell>
          <cell r="AO39">
            <v>31850</v>
          </cell>
          <cell r="AP39">
            <v>69650</v>
          </cell>
          <cell r="AQ39">
            <v>6700</v>
          </cell>
          <cell r="AR39">
            <v>200100</v>
          </cell>
          <cell r="AS39">
            <v>49700</v>
          </cell>
          <cell r="AT39">
            <v>48250</v>
          </cell>
          <cell r="AU39">
            <v>12550</v>
          </cell>
          <cell r="AV39">
            <v>122450</v>
          </cell>
          <cell r="AW39">
            <v>9950</v>
          </cell>
          <cell r="AX39">
            <v>0</v>
          </cell>
          <cell r="AY39">
            <v>8300</v>
          </cell>
          <cell r="AZ39">
            <v>3350</v>
          </cell>
          <cell r="BA39">
            <v>204200</v>
          </cell>
          <cell r="BB39">
            <v>44550</v>
          </cell>
          <cell r="BC39">
            <v>552550</v>
          </cell>
          <cell r="BD39">
            <v>47900</v>
          </cell>
          <cell r="BE39">
            <v>25350</v>
          </cell>
          <cell r="BF39">
            <v>0</v>
          </cell>
          <cell r="BG39">
            <v>63550</v>
          </cell>
          <cell r="BH39">
            <v>0</v>
          </cell>
          <cell r="BI39">
            <v>9300</v>
          </cell>
          <cell r="BJ39">
            <v>494950</v>
          </cell>
          <cell r="BK39">
            <v>433261</v>
          </cell>
          <cell r="BL39">
            <v>249450</v>
          </cell>
          <cell r="BM39">
            <v>57500</v>
          </cell>
          <cell r="BN39">
            <v>48000</v>
          </cell>
          <cell r="BO39">
            <v>129750</v>
          </cell>
          <cell r="BP39">
            <v>21650</v>
          </cell>
          <cell r="BQ39">
            <v>26600</v>
          </cell>
          <cell r="BR39">
            <v>488350</v>
          </cell>
          <cell r="BS39">
            <v>102450</v>
          </cell>
          <cell r="BT39">
            <v>0</v>
          </cell>
          <cell r="BU39">
            <v>136150</v>
          </cell>
          <cell r="BV39">
            <v>0</v>
          </cell>
          <cell r="BW39">
            <v>30800</v>
          </cell>
          <cell r="BX39">
            <v>39100</v>
          </cell>
          <cell r="BY39">
            <v>137500</v>
          </cell>
          <cell r="BZ39">
            <v>102450</v>
          </cell>
          <cell r="CA39">
            <v>16600</v>
          </cell>
          <cell r="CB39">
            <v>7600</v>
          </cell>
          <cell r="CC39">
            <v>63400</v>
          </cell>
          <cell r="CD39">
            <v>0</v>
          </cell>
          <cell r="CE39">
            <v>16000</v>
          </cell>
          <cell r="CF39">
            <v>45050</v>
          </cell>
          <cell r="CG39">
            <v>92250</v>
          </cell>
          <cell r="CH39">
            <v>21000</v>
          </cell>
          <cell r="CI39">
            <v>0</v>
          </cell>
          <cell r="CJ39">
            <v>36250</v>
          </cell>
          <cell r="CK39">
            <v>11750</v>
          </cell>
          <cell r="CL39">
            <v>122500</v>
          </cell>
        </row>
        <row r="40">
          <cell r="A40" t="str">
            <v>1102050101.201</v>
          </cell>
          <cell r="B40" t="str">
            <v>ลูกหนี้ค่ารักษา UC- OP ใน CUP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</row>
        <row r="41">
          <cell r="A41" t="str">
            <v>1102050101.202</v>
          </cell>
          <cell r="B41" t="str">
            <v xml:space="preserve">ลูกหนี้ค่ารักษา UC - IP </v>
          </cell>
          <cell r="C41">
            <v>63329062.530000001</v>
          </cell>
          <cell r="D41">
            <v>4051679</v>
          </cell>
          <cell r="E41">
            <v>7279997</v>
          </cell>
          <cell r="F41">
            <v>10475644.83</v>
          </cell>
          <cell r="G41">
            <v>6160816.1500000004</v>
          </cell>
          <cell r="H41">
            <v>1437851.63</v>
          </cell>
          <cell r="I41">
            <v>3257215.04</v>
          </cell>
          <cell r="J41">
            <v>23280264</v>
          </cell>
          <cell r="K41">
            <v>6820430.7300000004</v>
          </cell>
          <cell r="L41">
            <v>10932517.84</v>
          </cell>
          <cell r="M41">
            <v>53716085.439999998</v>
          </cell>
          <cell r="N41">
            <v>8110231.0300000003</v>
          </cell>
          <cell r="O41">
            <v>46497315.899999999</v>
          </cell>
          <cell r="P41">
            <v>4655306.07</v>
          </cell>
          <cell r="Q41">
            <v>5894818.6399999997</v>
          </cell>
          <cell r="R41">
            <v>15169985.74</v>
          </cell>
          <cell r="S41">
            <v>12680947.73</v>
          </cell>
          <cell r="T41">
            <v>5273511.8899999997</v>
          </cell>
          <cell r="U41">
            <v>8689862</v>
          </cell>
          <cell r="V41">
            <v>2025460.75</v>
          </cell>
          <cell r="W41">
            <v>113567093.61</v>
          </cell>
          <cell r="X41">
            <v>11859036.35</v>
          </cell>
          <cell r="Y41">
            <v>18840434.280000001</v>
          </cell>
          <cell r="Z41">
            <v>13430354.470000001</v>
          </cell>
          <cell r="AA41">
            <v>1351564.15</v>
          </cell>
          <cell r="AB41">
            <v>5794391</v>
          </cell>
          <cell r="AC41">
            <v>11409574.640000001</v>
          </cell>
          <cell r="AD41">
            <v>14414572</v>
          </cell>
          <cell r="AE41">
            <v>2701073</v>
          </cell>
          <cell r="AF41">
            <v>23570753.649999999</v>
          </cell>
          <cell r="AG41">
            <v>4774086</v>
          </cell>
          <cell r="AH41">
            <v>5906987.5099999998</v>
          </cell>
          <cell r="AI41">
            <v>3158960</v>
          </cell>
          <cell r="AJ41">
            <v>1893284.07</v>
          </cell>
          <cell r="AK41">
            <v>151508778.99000001</v>
          </cell>
          <cell r="AL41">
            <v>10941730.91</v>
          </cell>
          <cell r="AM41">
            <v>2359488</v>
          </cell>
          <cell r="AN41">
            <v>10421831</v>
          </cell>
          <cell r="AO41">
            <v>7770158</v>
          </cell>
          <cell r="AP41">
            <v>2612222</v>
          </cell>
          <cell r="AQ41">
            <v>2286728.15</v>
          </cell>
          <cell r="AR41">
            <v>47849220.439999998</v>
          </cell>
          <cell r="AS41">
            <v>10479136.449999999</v>
          </cell>
          <cell r="AT41">
            <v>3782165.45</v>
          </cell>
          <cell r="AU41">
            <v>9088974.0299999993</v>
          </cell>
          <cell r="AV41">
            <v>2035945</v>
          </cell>
          <cell r="AW41">
            <v>6954301.2199999997</v>
          </cell>
          <cell r="AX41">
            <v>6124900.9900000002</v>
          </cell>
          <cell r="AY41">
            <v>1749041</v>
          </cell>
          <cell r="AZ41">
            <v>12912116.91</v>
          </cell>
          <cell r="BA41">
            <v>62219135.990000002</v>
          </cell>
          <cell r="BB41">
            <v>256872.71</v>
          </cell>
          <cell r="BC41">
            <v>88508346.609999999</v>
          </cell>
          <cell r="BD41">
            <v>30096809.510000002</v>
          </cell>
          <cell r="BE41">
            <v>2550269.25</v>
          </cell>
          <cell r="BF41">
            <v>9509975.7400000002</v>
          </cell>
          <cell r="BG41">
            <v>42503768.75</v>
          </cell>
          <cell r="BH41">
            <v>1553201.59</v>
          </cell>
          <cell r="BI41">
            <v>1488138</v>
          </cell>
          <cell r="BJ41">
            <v>12065112.52</v>
          </cell>
          <cell r="BK41">
            <v>2384766.42</v>
          </cell>
          <cell r="BL41">
            <v>64429053.909999996</v>
          </cell>
          <cell r="BM41">
            <v>4918324.79</v>
          </cell>
          <cell r="BN41">
            <v>21715235.199999999</v>
          </cell>
          <cell r="BO41">
            <v>5121060.5599999996</v>
          </cell>
          <cell r="BP41">
            <v>16328490.24</v>
          </cell>
          <cell r="BQ41">
            <v>5503755.4500000002</v>
          </cell>
          <cell r="BR41">
            <v>370167252.30000001</v>
          </cell>
          <cell r="BS41">
            <v>11879750</v>
          </cell>
          <cell r="BT41">
            <v>22704624.57</v>
          </cell>
          <cell r="BU41">
            <v>54157968</v>
          </cell>
          <cell r="BV41">
            <v>0</v>
          </cell>
          <cell r="BW41">
            <v>7398472.2400000002</v>
          </cell>
          <cell r="BX41">
            <v>26882049.75</v>
          </cell>
          <cell r="BY41">
            <v>3923848.28</v>
          </cell>
          <cell r="BZ41">
            <v>5531856.8399999999</v>
          </cell>
          <cell r="CA41">
            <v>3717622</v>
          </cell>
          <cell r="CB41">
            <v>19604934.199999999</v>
          </cell>
          <cell r="CC41">
            <v>15332891.25</v>
          </cell>
          <cell r="CD41">
            <v>14117576.4</v>
          </cell>
          <cell r="CE41">
            <v>8062078</v>
          </cell>
          <cell r="CF41">
            <v>2832467</v>
          </cell>
          <cell r="CG41">
            <v>1548427.75</v>
          </cell>
          <cell r="CH41">
            <v>1227742.4099999999</v>
          </cell>
          <cell r="CI41">
            <v>3749051</v>
          </cell>
          <cell r="CJ41">
            <v>17107782.68</v>
          </cell>
          <cell r="CK41">
            <v>1492714.39</v>
          </cell>
          <cell r="CL41">
            <v>2429405.62</v>
          </cell>
        </row>
        <row r="42">
          <cell r="A42" t="str">
            <v>1102050101.203</v>
          </cell>
          <cell r="B42" t="str">
            <v>ลูกหนี้ค่ารักษา UC - OP นอก CUP (ในจังหวัดสังกัด สธ.)</v>
          </cell>
          <cell r="C42">
            <v>24733741</v>
          </cell>
          <cell r="D42">
            <v>1636595.37</v>
          </cell>
          <cell r="E42">
            <v>942644</v>
          </cell>
          <cell r="F42">
            <v>939139</v>
          </cell>
          <cell r="G42">
            <v>815204</v>
          </cell>
          <cell r="H42">
            <v>927840.45</v>
          </cell>
          <cell r="I42">
            <v>426404.56</v>
          </cell>
          <cell r="J42">
            <v>4760978.28</v>
          </cell>
          <cell r="K42">
            <v>715029.66</v>
          </cell>
          <cell r="L42">
            <v>1127163</v>
          </cell>
          <cell r="M42">
            <v>1968065.42</v>
          </cell>
          <cell r="N42">
            <v>271147.65999999997</v>
          </cell>
          <cell r="O42">
            <v>11006349.949999999</v>
          </cell>
          <cell r="P42">
            <v>228133.28</v>
          </cell>
          <cell r="Q42">
            <v>824702.5</v>
          </cell>
          <cell r="R42">
            <v>10615565.810000001</v>
          </cell>
          <cell r="S42">
            <v>2344467.1</v>
          </cell>
          <cell r="T42">
            <v>227948.38</v>
          </cell>
          <cell r="U42">
            <v>398422</v>
          </cell>
          <cell r="V42">
            <v>26967</v>
          </cell>
          <cell r="W42">
            <v>15116645.640000001</v>
          </cell>
          <cell r="X42">
            <v>0</v>
          </cell>
          <cell r="Y42">
            <v>0</v>
          </cell>
          <cell r="Z42">
            <v>232600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103297509.45999999</v>
          </cell>
          <cell r="AL42">
            <v>600381</v>
          </cell>
          <cell r="AM42">
            <v>1105823.5</v>
          </cell>
          <cell r="AN42">
            <v>811250</v>
          </cell>
          <cell r="AO42">
            <v>2369641</v>
          </cell>
          <cell r="AP42">
            <v>85466</v>
          </cell>
          <cell r="AQ42">
            <v>162243</v>
          </cell>
          <cell r="AR42">
            <v>12718476.59</v>
          </cell>
          <cell r="AS42">
            <v>685271</v>
          </cell>
          <cell r="AT42">
            <v>769004.6</v>
          </cell>
          <cell r="AU42">
            <v>428662.74</v>
          </cell>
          <cell r="AV42">
            <v>850125</v>
          </cell>
          <cell r="AW42">
            <v>965538.5</v>
          </cell>
          <cell r="AX42">
            <v>836462</v>
          </cell>
          <cell r="AY42">
            <v>900374</v>
          </cell>
          <cell r="AZ42">
            <v>639113</v>
          </cell>
          <cell r="BA42">
            <v>7902951.6500000004</v>
          </cell>
          <cell r="BB42">
            <v>346131</v>
          </cell>
          <cell r="BC42">
            <v>37265972.25</v>
          </cell>
          <cell r="BD42">
            <v>6451522.3300000001</v>
          </cell>
          <cell r="BE42">
            <v>178628.25</v>
          </cell>
          <cell r="BF42">
            <v>59026</v>
          </cell>
          <cell r="BG42">
            <v>14878001.25</v>
          </cell>
          <cell r="BH42">
            <v>66054</v>
          </cell>
          <cell r="BI42">
            <v>131663</v>
          </cell>
          <cell r="BJ42">
            <v>120103</v>
          </cell>
          <cell r="BK42">
            <v>230421</v>
          </cell>
          <cell r="BL42">
            <v>6969778.2000000002</v>
          </cell>
          <cell r="BM42">
            <v>1198576</v>
          </cell>
          <cell r="BN42">
            <v>450353.5</v>
          </cell>
          <cell r="BO42">
            <v>256307</v>
          </cell>
          <cell r="BP42">
            <v>275042</v>
          </cell>
          <cell r="BQ42">
            <v>378378</v>
          </cell>
          <cell r="BR42">
            <v>94312849.599999994</v>
          </cell>
          <cell r="BS42">
            <v>410646</v>
          </cell>
          <cell r="BT42">
            <v>1514358.01</v>
          </cell>
          <cell r="BU42">
            <v>11023527</v>
          </cell>
          <cell r="BV42">
            <v>783872</v>
          </cell>
          <cell r="BW42">
            <v>739486</v>
          </cell>
          <cell r="BX42">
            <v>3919088</v>
          </cell>
          <cell r="BY42">
            <v>99717.25</v>
          </cell>
          <cell r="BZ42">
            <v>270356</v>
          </cell>
          <cell r="CA42">
            <v>214582</v>
          </cell>
          <cell r="CB42">
            <v>135444</v>
          </cell>
          <cell r="CC42">
            <v>931602.25</v>
          </cell>
          <cell r="CD42">
            <v>2720303</v>
          </cell>
          <cell r="CE42">
            <v>1734342.01</v>
          </cell>
          <cell r="CF42">
            <v>123043</v>
          </cell>
          <cell r="CG42">
            <v>1322362.8</v>
          </cell>
          <cell r="CH42">
            <v>209896</v>
          </cell>
          <cell r="CI42">
            <v>1060297</v>
          </cell>
          <cell r="CJ42">
            <v>288680.5</v>
          </cell>
          <cell r="CK42">
            <v>536421</v>
          </cell>
          <cell r="CL42">
            <v>576853</v>
          </cell>
        </row>
        <row r="43">
          <cell r="A43" t="str">
            <v>1102050101.204</v>
          </cell>
          <cell r="B43" t="str">
            <v xml:space="preserve">ลูกหนี้ค่ารักษา UC - OP นอก CUP (ต่างจังหวัดสังกัด สธ.) </v>
          </cell>
          <cell r="C43">
            <v>425946</v>
          </cell>
          <cell r="D43">
            <v>0</v>
          </cell>
          <cell r="E43">
            <v>786405</v>
          </cell>
          <cell r="F43">
            <v>0</v>
          </cell>
          <cell r="G43">
            <v>1195624</v>
          </cell>
          <cell r="H43">
            <v>0</v>
          </cell>
          <cell r="I43">
            <v>0</v>
          </cell>
          <cell r="J43">
            <v>98482.5</v>
          </cell>
          <cell r="K43">
            <v>0</v>
          </cell>
          <cell r="L43">
            <v>1961874</v>
          </cell>
          <cell r="M43">
            <v>20706</v>
          </cell>
          <cell r="N43">
            <v>186790.98</v>
          </cell>
          <cell r="O43">
            <v>251983.3</v>
          </cell>
          <cell r="P43">
            <v>284581.73</v>
          </cell>
          <cell r="Q43">
            <v>601076</v>
          </cell>
          <cell r="R43">
            <v>4986702.37</v>
          </cell>
          <cell r="S43">
            <v>1451490.25</v>
          </cell>
          <cell r="T43">
            <v>16862</v>
          </cell>
          <cell r="U43">
            <v>930246</v>
          </cell>
          <cell r="V43">
            <v>14496.5</v>
          </cell>
          <cell r="W43">
            <v>4098171.54</v>
          </cell>
          <cell r="X43">
            <v>0</v>
          </cell>
          <cell r="Y43">
            <v>0</v>
          </cell>
          <cell r="Z43">
            <v>548829</v>
          </cell>
          <cell r="AA43">
            <v>2942</v>
          </cell>
          <cell r="AB43">
            <v>53036</v>
          </cell>
          <cell r="AC43">
            <v>0</v>
          </cell>
          <cell r="AD43">
            <v>132806</v>
          </cell>
          <cell r="AE43">
            <v>0</v>
          </cell>
          <cell r="AF43">
            <v>40968</v>
          </cell>
          <cell r="AG43">
            <v>253726</v>
          </cell>
          <cell r="AH43">
            <v>69814.5</v>
          </cell>
          <cell r="AI43">
            <v>0</v>
          </cell>
          <cell r="AJ43">
            <v>0</v>
          </cell>
          <cell r="AK43">
            <v>35845521.859999999</v>
          </cell>
          <cell r="AL43">
            <v>47528</v>
          </cell>
          <cell r="AM43">
            <v>0</v>
          </cell>
          <cell r="AN43">
            <v>221168</v>
          </cell>
          <cell r="AO43">
            <v>1250632</v>
          </cell>
          <cell r="AP43">
            <v>0</v>
          </cell>
          <cell r="AQ43">
            <v>0</v>
          </cell>
          <cell r="AR43">
            <v>3885285.27</v>
          </cell>
          <cell r="AS43">
            <v>0</v>
          </cell>
          <cell r="AT43">
            <v>20045</v>
          </cell>
          <cell r="AU43">
            <v>0</v>
          </cell>
          <cell r="AV43">
            <v>0</v>
          </cell>
          <cell r="AW43">
            <v>469971.25</v>
          </cell>
          <cell r="AX43">
            <v>2432</v>
          </cell>
          <cell r="AY43">
            <v>37000</v>
          </cell>
          <cell r="AZ43">
            <v>0</v>
          </cell>
          <cell r="BA43">
            <v>0</v>
          </cell>
          <cell r="BB43">
            <v>0</v>
          </cell>
          <cell r="BC43">
            <v>950171.25</v>
          </cell>
          <cell r="BD43">
            <v>6162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358554</v>
          </cell>
          <cell r="BJ43">
            <v>192804</v>
          </cell>
          <cell r="BK43">
            <v>897942.5</v>
          </cell>
          <cell r="BL43">
            <v>232727.5</v>
          </cell>
          <cell r="BM43">
            <v>2613049</v>
          </cell>
          <cell r="BN43">
            <v>0</v>
          </cell>
          <cell r="BO43">
            <v>0</v>
          </cell>
          <cell r="BP43">
            <v>791386</v>
          </cell>
          <cell r="BQ43">
            <v>1676974</v>
          </cell>
          <cell r="BR43">
            <v>31418210</v>
          </cell>
          <cell r="BS43">
            <v>53461</v>
          </cell>
          <cell r="BT43">
            <v>0</v>
          </cell>
          <cell r="BU43">
            <v>0</v>
          </cell>
          <cell r="BV43">
            <v>12689</v>
          </cell>
          <cell r="BW43">
            <v>125915.33</v>
          </cell>
          <cell r="BX43">
            <v>0</v>
          </cell>
          <cell r="BY43">
            <v>3702.5</v>
          </cell>
          <cell r="BZ43">
            <v>357826</v>
          </cell>
          <cell r="CA43">
            <v>0</v>
          </cell>
          <cell r="CB43">
            <v>505</v>
          </cell>
          <cell r="CC43">
            <v>52975</v>
          </cell>
          <cell r="CD43">
            <v>8614</v>
          </cell>
          <cell r="CE43">
            <v>0</v>
          </cell>
          <cell r="CF43">
            <v>33385</v>
          </cell>
          <cell r="CG43">
            <v>175090</v>
          </cell>
          <cell r="CH43">
            <v>103742.2</v>
          </cell>
          <cell r="CI43">
            <v>0</v>
          </cell>
          <cell r="CJ43">
            <v>10767</v>
          </cell>
          <cell r="CK43">
            <v>59051</v>
          </cell>
          <cell r="CL43">
            <v>3839.5</v>
          </cell>
        </row>
        <row r="44">
          <cell r="A44" t="str">
            <v>1102050101.209</v>
          </cell>
          <cell r="B44" t="str">
            <v xml:space="preserve">ลูกหนี้ค่ารักษาด้านการสร้างเสริมสุขภาพและป้องกันโรค (P&amp;P) 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</row>
        <row r="45">
          <cell r="A45" t="str">
            <v>1102050101.216</v>
          </cell>
          <cell r="B45" t="str">
            <v>ลูกหนี้ค่ารักษา UC - OP บริการเฉพาะ (CR)</v>
          </cell>
          <cell r="C45">
            <v>305058.75</v>
          </cell>
          <cell r="D45">
            <v>46176.6</v>
          </cell>
          <cell r="E45">
            <v>745831</v>
          </cell>
          <cell r="F45">
            <v>1801002.5</v>
          </cell>
          <cell r="G45">
            <v>23371</v>
          </cell>
          <cell r="H45">
            <v>561124.75</v>
          </cell>
          <cell r="I45">
            <v>887801.55</v>
          </cell>
          <cell r="J45">
            <v>6662865.1200000001</v>
          </cell>
          <cell r="K45">
            <v>1721361.97</v>
          </cell>
          <cell r="L45">
            <v>60993</v>
          </cell>
          <cell r="M45">
            <v>972580.5</v>
          </cell>
          <cell r="N45">
            <v>383.91</v>
          </cell>
          <cell r="O45">
            <v>1945404.25</v>
          </cell>
          <cell r="P45">
            <v>367953.91999999998</v>
          </cell>
          <cell r="Q45">
            <v>383354</v>
          </cell>
          <cell r="R45">
            <v>0</v>
          </cell>
          <cell r="S45">
            <v>2333627.7999999998</v>
          </cell>
          <cell r="T45">
            <v>84584</v>
          </cell>
          <cell r="U45">
            <v>40354.9</v>
          </cell>
          <cell r="V45">
            <v>270057</v>
          </cell>
          <cell r="W45">
            <v>656325.69999999995</v>
          </cell>
          <cell r="X45">
            <v>163434.5</v>
          </cell>
          <cell r="Y45">
            <v>286537.03999999998</v>
          </cell>
          <cell r="Z45">
            <v>29095.78</v>
          </cell>
          <cell r="AA45">
            <v>105380</v>
          </cell>
          <cell r="AB45">
            <v>259170</v>
          </cell>
          <cell r="AC45">
            <v>46647.87</v>
          </cell>
          <cell r="AD45">
            <v>34783</v>
          </cell>
          <cell r="AE45">
            <v>5405893.25</v>
          </cell>
          <cell r="AF45">
            <v>307680.36</v>
          </cell>
          <cell r="AG45">
            <v>107498</v>
          </cell>
          <cell r="AH45">
            <v>71014.899999999994</v>
          </cell>
          <cell r="AI45">
            <v>9946</v>
          </cell>
          <cell r="AJ45">
            <v>379000.93</v>
          </cell>
          <cell r="AK45">
            <v>4542250</v>
          </cell>
          <cell r="AL45">
            <v>536336.25</v>
          </cell>
          <cell r="AM45">
            <v>207266</v>
          </cell>
          <cell r="AN45">
            <v>381081</v>
          </cell>
          <cell r="AO45">
            <v>476707</v>
          </cell>
          <cell r="AP45">
            <v>695723</v>
          </cell>
          <cell r="AQ45">
            <v>71294</v>
          </cell>
          <cell r="AR45">
            <v>2711377.01</v>
          </cell>
          <cell r="AS45">
            <v>843097.49</v>
          </cell>
          <cell r="AT45">
            <v>209262.25</v>
          </cell>
          <cell r="AU45">
            <v>935629.59</v>
          </cell>
          <cell r="AV45">
            <v>1075035</v>
          </cell>
          <cell r="AW45">
            <v>31934.5</v>
          </cell>
          <cell r="AX45">
            <v>1596868.47</v>
          </cell>
          <cell r="AY45">
            <v>960036</v>
          </cell>
          <cell r="AZ45">
            <v>439019</v>
          </cell>
          <cell r="BA45">
            <v>10148102.83</v>
          </cell>
          <cell r="BB45">
            <v>135591.35999999999</v>
          </cell>
          <cell r="BC45">
            <v>2058868.75</v>
          </cell>
          <cell r="BD45">
            <v>2706172.6</v>
          </cell>
          <cell r="BE45">
            <v>138882.75</v>
          </cell>
          <cell r="BF45">
            <v>2516335.5</v>
          </cell>
          <cell r="BG45">
            <v>1958032.5</v>
          </cell>
          <cell r="BH45">
            <v>133058.5</v>
          </cell>
          <cell r="BI45">
            <v>63590</v>
          </cell>
          <cell r="BJ45">
            <v>472365.79</v>
          </cell>
          <cell r="BK45">
            <v>18884</v>
          </cell>
          <cell r="BL45">
            <v>6354786.75</v>
          </cell>
          <cell r="BM45">
            <v>316544.2</v>
          </cell>
          <cell r="BN45">
            <v>2302405.75</v>
          </cell>
          <cell r="BO45">
            <v>444641</v>
          </cell>
          <cell r="BP45">
            <v>303680.90000000002</v>
          </cell>
          <cell r="BQ45">
            <v>648567.12</v>
          </cell>
          <cell r="BR45">
            <v>14029776.5</v>
          </cell>
          <cell r="BS45">
            <v>121180</v>
          </cell>
          <cell r="BT45">
            <v>1095613.3899999999</v>
          </cell>
          <cell r="BU45">
            <v>2598812.1800000002</v>
          </cell>
          <cell r="BV45">
            <v>630</v>
          </cell>
          <cell r="BW45">
            <v>158214.70000000001</v>
          </cell>
          <cell r="BX45">
            <v>34803.5</v>
          </cell>
          <cell r="BY45">
            <v>87284.15</v>
          </cell>
          <cell r="BZ45">
            <v>116556</v>
          </cell>
          <cell r="CA45">
            <v>137510</v>
          </cell>
          <cell r="CB45">
            <v>50680.5</v>
          </cell>
          <cell r="CC45">
            <v>3132277.5</v>
          </cell>
          <cell r="CD45">
            <v>2297266</v>
          </cell>
          <cell r="CE45">
            <v>1425739.02</v>
          </cell>
          <cell r="CF45">
            <v>111613</v>
          </cell>
          <cell r="CG45">
            <v>751098.25</v>
          </cell>
          <cell r="CH45">
            <v>39169</v>
          </cell>
          <cell r="CI45">
            <v>548700</v>
          </cell>
          <cell r="CJ45">
            <v>268312.5</v>
          </cell>
          <cell r="CK45">
            <v>160573.57999999999</v>
          </cell>
          <cell r="CL45">
            <v>238227.6</v>
          </cell>
        </row>
        <row r="46">
          <cell r="A46" t="str">
            <v>1102050101.217</v>
          </cell>
          <cell r="B46" t="str">
            <v>ลูกหนี้ค่ารักษา UC - IP  บริการเฉพาะ (CR)</v>
          </cell>
          <cell r="C46">
            <v>7136957</v>
          </cell>
          <cell r="D46">
            <v>61299</v>
          </cell>
          <cell r="E46">
            <v>143893.6</v>
          </cell>
          <cell r="F46">
            <v>38488.800000000003</v>
          </cell>
          <cell r="G46">
            <v>17899.88</v>
          </cell>
          <cell r="H46">
            <v>47530.78</v>
          </cell>
          <cell r="I46">
            <v>525556.65</v>
          </cell>
          <cell r="J46">
            <v>3521635.87</v>
          </cell>
          <cell r="K46">
            <v>649076.53</v>
          </cell>
          <cell r="L46">
            <v>0</v>
          </cell>
          <cell r="M46">
            <v>3750</v>
          </cell>
          <cell r="N46">
            <v>4799941.93</v>
          </cell>
          <cell r="O46">
            <v>43500</v>
          </cell>
          <cell r="P46">
            <v>173050.62</v>
          </cell>
          <cell r="Q46">
            <v>192081.66</v>
          </cell>
          <cell r="R46">
            <v>2158478.67</v>
          </cell>
          <cell r="S46">
            <v>49760</v>
          </cell>
          <cell r="T46">
            <v>111</v>
          </cell>
          <cell r="U46">
            <v>36092</v>
          </cell>
          <cell r="V46">
            <v>368858</v>
          </cell>
          <cell r="W46">
            <v>412200.24</v>
          </cell>
          <cell r="X46">
            <v>350656.25</v>
          </cell>
          <cell r="Y46">
            <v>84696.9</v>
          </cell>
          <cell r="Z46">
            <v>0</v>
          </cell>
          <cell r="AA46">
            <v>0</v>
          </cell>
          <cell r="AB46">
            <v>21330</v>
          </cell>
          <cell r="AC46">
            <v>79862</v>
          </cell>
          <cell r="AD46">
            <v>442666</v>
          </cell>
          <cell r="AE46">
            <v>3361797</v>
          </cell>
          <cell r="AF46">
            <v>38165.919999999998</v>
          </cell>
          <cell r="AG46">
            <v>0</v>
          </cell>
          <cell r="AH46">
            <v>1273</v>
          </cell>
          <cell r="AI46">
            <v>0</v>
          </cell>
          <cell r="AJ46">
            <v>500</v>
          </cell>
          <cell r="AK46">
            <v>25499</v>
          </cell>
          <cell r="AL46">
            <v>53341.21</v>
          </cell>
          <cell r="AM46">
            <v>161346.5</v>
          </cell>
          <cell r="AN46">
            <v>0</v>
          </cell>
          <cell r="AO46">
            <v>0</v>
          </cell>
          <cell r="AP46">
            <v>0</v>
          </cell>
          <cell r="AQ46">
            <v>62357</v>
          </cell>
          <cell r="AR46">
            <v>2660179.09</v>
          </cell>
          <cell r="AS46">
            <v>109448.01</v>
          </cell>
          <cell r="AT46">
            <v>0</v>
          </cell>
          <cell r="AU46">
            <v>64466.38</v>
          </cell>
          <cell r="AV46">
            <v>165776</v>
          </cell>
          <cell r="AW46">
            <v>15035</v>
          </cell>
          <cell r="AX46">
            <v>117979.69</v>
          </cell>
          <cell r="AY46">
            <v>15814</v>
          </cell>
          <cell r="AZ46">
            <v>0</v>
          </cell>
          <cell r="BA46">
            <v>3078634.5</v>
          </cell>
          <cell r="BB46">
            <v>0</v>
          </cell>
          <cell r="BC46">
            <v>17389.25</v>
          </cell>
          <cell r="BD46">
            <v>1981201.2</v>
          </cell>
          <cell r="BE46">
            <v>0</v>
          </cell>
          <cell r="BF46">
            <v>0</v>
          </cell>
          <cell r="BG46">
            <v>635871</v>
          </cell>
          <cell r="BH46">
            <v>0</v>
          </cell>
          <cell r="BI46">
            <v>0</v>
          </cell>
          <cell r="BJ46">
            <v>1532141.32</v>
          </cell>
          <cell r="BK46">
            <v>3918.5</v>
          </cell>
          <cell r="BL46">
            <v>2775748.75</v>
          </cell>
          <cell r="BM46">
            <v>53974.53</v>
          </cell>
          <cell r="BN46">
            <v>9395.92</v>
          </cell>
          <cell r="BO46">
            <v>14024</v>
          </cell>
          <cell r="BP46">
            <v>45814.5</v>
          </cell>
          <cell r="BQ46">
            <v>2828</v>
          </cell>
          <cell r="BR46">
            <v>4907118.01</v>
          </cell>
          <cell r="BS46">
            <v>0</v>
          </cell>
          <cell r="BT46">
            <v>87500</v>
          </cell>
          <cell r="BU46">
            <v>4425</v>
          </cell>
          <cell r="BV46">
            <v>0</v>
          </cell>
          <cell r="BW46">
            <v>17577</v>
          </cell>
          <cell r="BX46">
            <v>0</v>
          </cell>
          <cell r="BY46">
            <v>0</v>
          </cell>
          <cell r="BZ46">
            <v>4628</v>
          </cell>
          <cell r="CA46">
            <v>64167.58</v>
          </cell>
          <cell r="CB46">
            <v>0</v>
          </cell>
          <cell r="CC46">
            <v>0</v>
          </cell>
          <cell r="CD46">
            <v>0</v>
          </cell>
          <cell r="CE46">
            <v>61890</v>
          </cell>
          <cell r="CF46">
            <v>55832</v>
          </cell>
          <cell r="CG46">
            <v>46737</v>
          </cell>
          <cell r="CH46">
            <v>0</v>
          </cell>
          <cell r="CI46">
            <v>1824</v>
          </cell>
          <cell r="CJ46">
            <v>201018.5</v>
          </cell>
          <cell r="CK46">
            <v>827730.83</v>
          </cell>
          <cell r="CL46">
            <v>55981.78</v>
          </cell>
        </row>
        <row r="47">
          <cell r="A47" t="str">
            <v>1102050101.222</v>
          </cell>
          <cell r="B47" t="str">
            <v>ลูกหนี้ค่ารักษา OP - Refer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87744.75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2099244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98067.5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</row>
        <row r="48">
          <cell r="A48" t="str">
            <v>1102050101.223</v>
          </cell>
          <cell r="B48" t="str">
            <v>ลูกหนี้ค่าบริการสาธารณสุขสำหรับโรคติดเชื้อไวรัสโคโรนา - OP จาก สปสช.</v>
          </cell>
          <cell r="C48">
            <v>0</v>
          </cell>
          <cell r="D48">
            <v>0</v>
          </cell>
          <cell r="E48">
            <v>376350</v>
          </cell>
          <cell r="F48">
            <v>0</v>
          </cell>
          <cell r="G48">
            <v>0</v>
          </cell>
          <cell r="H48">
            <v>5695923.5</v>
          </cell>
          <cell r="I48">
            <v>39461023</v>
          </cell>
          <cell r="J48">
            <v>6209695</v>
          </cell>
          <cell r="K48">
            <v>0</v>
          </cell>
          <cell r="L48">
            <v>358426.5</v>
          </cell>
          <cell r="M48">
            <v>650</v>
          </cell>
          <cell r="N48">
            <v>609142.93999999994</v>
          </cell>
          <cell r="O48">
            <v>5703847.5</v>
          </cell>
          <cell r="P48">
            <v>243050</v>
          </cell>
          <cell r="Q48">
            <v>3212129</v>
          </cell>
          <cell r="R48">
            <v>0</v>
          </cell>
          <cell r="S48">
            <v>1280001</v>
          </cell>
          <cell r="T48">
            <v>8000</v>
          </cell>
          <cell r="U48">
            <v>24450</v>
          </cell>
          <cell r="V48">
            <v>54980.68</v>
          </cell>
          <cell r="W48">
            <v>5620850</v>
          </cell>
          <cell r="X48">
            <v>2650</v>
          </cell>
          <cell r="Y48">
            <v>0</v>
          </cell>
          <cell r="Z48">
            <v>2740419.79</v>
          </cell>
          <cell r="AA48">
            <v>0</v>
          </cell>
          <cell r="AB48">
            <v>148350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2292650</v>
          </cell>
          <cell r="AH48">
            <v>18025546</v>
          </cell>
          <cell r="AI48">
            <v>0</v>
          </cell>
          <cell r="AJ48">
            <v>104092</v>
          </cell>
          <cell r="AK48">
            <v>8292145.5</v>
          </cell>
          <cell r="AL48">
            <v>12558987</v>
          </cell>
          <cell r="AM48">
            <v>388608.5</v>
          </cell>
          <cell r="AN48">
            <v>7226756</v>
          </cell>
          <cell r="AO48">
            <v>539691</v>
          </cell>
          <cell r="AP48">
            <v>538867</v>
          </cell>
          <cell r="AQ48">
            <v>138000</v>
          </cell>
          <cell r="AR48">
            <v>1649391.4</v>
          </cell>
          <cell r="AS48">
            <v>166140</v>
          </cell>
          <cell r="AT48">
            <v>2606527.73</v>
          </cell>
          <cell r="AU48">
            <v>19859839.09</v>
          </cell>
          <cell r="AV48">
            <v>525794</v>
          </cell>
          <cell r="AW48">
            <v>2466252</v>
          </cell>
          <cell r="AX48">
            <v>5429406.4900000002</v>
          </cell>
          <cell r="AY48">
            <v>432755</v>
          </cell>
          <cell r="AZ48">
            <v>957445</v>
          </cell>
          <cell r="BA48">
            <v>1624795</v>
          </cell>
          <cell r="BB48">
            <v>399859</v>
          </cell>
          <cell r="BC48">
            <v>5841455</v>
          </cell>
          <cell r="BD48">
            <v>562630.5</v>
          </cell>
          <cell r="BE48">
            <v>261850</v>
          </cell>
          <cell r="BF48">
            <v>9555951</v>
          </cell>
          <cell r="BG48">
            <v>21154</v>
          </cell>
          <cell r="BH48">
            <v>4615502</v>
          </cell>
          <cell r="BI48">
            <v>62450</v>
          </cell>
          <cell r="BJ48">
            <v>0</v>
          </cell>
          <cell r="BK48">
            <v>0</v>
          </cell>
          <cell r="BL48">
            <v>41268662.75</v>
          </cell>
          <cell r="BM48">
            <v>9037795</v>
          </cell>
          <cell r="BN48">
            <v>4050</v>
          </cell>
          <cell r="BO48">
            <v>3798805</v>
          </cell>
          <cell r="BP48">
            <v>2414673</v>
          </cell>
          <cell r="BQ48">
            <v>3004050</v>
          </cell>
          <cell r="BR48">
            <v>13722192</v>
          </cell>
          <cell r="BS48">
            <v>4613021</v>
          </cell>
          <cell r="BT48">
            <v>0</v>
          </cell>
          <cell r="BU48">
            <v>238150</v>
          </cell>
          <cell r="BV48">
            <v>0</v>
          </cell>
          <cell r="BW48">
            <v>0</v>
          </cell>
          <cell r="BX48">
            <v>547950</v>
          </cell>
          <cell r="BY48">
            <v>1284462</v>
          </cell>
          <cell r="BZ48">
            <v>0</v>
          </cell>
          <cell r="CA48">
            <v>195100</v>
          </cell>
          <cell r="CB48">
            <v>4250</v>
          </cell>
          <cell r="CC48">
            <v>1143800</v>
          </cell>
          <cell r="CD48">
            <v>235640</v>
          </cell>
          <cell r="CE48">
            <v>197850</v>
          </cell>
          <cell r="CF48">
            <v>170750</v>
          </cell>
          <cell r="CG48">
            <v>5450</v>
          </cell>
          <cell r="CH48">
            <v>1089600</v>
          </cell>
          <cell r="CI48">
            <v>1222415</v>
          </cell>
          <cell r="CJ48">
            <v>874080</v>
          </cell>
          <cell r="CK48">
            <v>0</v>
          </cell>
          <cell r="CL48">
            <v>2184710</v>
          </cell>
        </row>
        <row r="49">
          <cell r="A49" t="str">
            <v>1102050101.224</v>
          </cell>
          <cell r="B49" t="str">
            <v>ลูกหนี้ค่าบริการสาธารณสุขสำหรับโรคติดเชื้อไวรัสโคโรนา - IP จาก สปสช.</v>
          </cell>
          <cell r="C49">
            <v>0</v>
          </cell>
          <cell r="D49">
            <v>0</v>
          </cell>
          <cell r="E49">
            <v>3300909.5</v>
          </cell>
          <cell r="F49">
            <v>0</v>
          </cell>
          <cell r="G49">
            <v>0</v>
          </cell>
          <cell r="H49">
            <v>5164210.72</v>
          </cell>
          <cell r="I49">
            <v>3889454.77</v>
          </cell>
          <cell r="J49">
            <v>405839.3</v>
          </cell>
          <cell r="K49">
            <v>0</v>
          </cell>
          <cell r="L49">
            <v>0</v>
          </cell>
          <cell r="M49">
            <v>6784420.9199999999</v>
          </cell>
          <cell r="N49">
            <v>95104.57</v>
          </cell>
          <cell r="O49">
            <v>11452383.710000001</v>
          </cell>
          <cell r="P49">
            <v>3197283.22</v>
          </cell>
          <cell r="Q49">
            <v>7073583.0700000003</v>
          </cell>
          <cell r="R49">
            <v>3468045.88</v>
          </cell>
          <cell r="S49">
            <v>1316475.74</v>
          </cell>
          <cell r="T49">
            <v>1865460.45</v>
          </cell>
          <cell r="U49">
            <v>1490556.08</v>
          </cell>
          <cell r="V49">
            <v>7272459.8499999996</v>
          </cell>
          <cell r="W49">
            <v>4798831.7300000004</v>
          </cell>
          <cell r="X49">
            <v>9047.99</v>
          </cell>
          <cell r="Y49">
            <v>0</v>
          </cell>
          <cell r="Z49">
            <v>894</v>
          </cell>
          <cell r="AA49">
            <v>646210.97</v>
          </cell>
          <cell r="AB49">
            <v>1788820.96</v>
          </cell>
          <cell r="AC49">
            <v>816924.4</v>
          </cell>
          <cell r="AD49">
            <v>1478853.48</v>
          </cell>
          <cell r="AE49">
            <v>678446.72</v>
          </cell>
          <cell r="AF49">
            <v>1437534.34</v>
          </cell>
          <cell r="AG49">
            <v>1718761.48</v>
          </cell>
          <cell r="AH49">
            <v>314535.51</v>
          </cell>
          <cell r="AI49">
            <v>1621441.77</v>
          </cell>
          <cell r="AJ49">
            <v>134964.01999999999</v>
          </cell>
          <cell r="AK49">
            <v>6246459.9900000002</v>
          </cell>
          <cell r="AL49">
            <v>577217.18000000005</v>
          </cell>
          <cell r="AM49">
            <v>53710.65</v>
          </cell>
          <cell r="AN49">
            <v>134068.9</v>
          </cell>
          <cell r="AO49">
            <v>1222546</v>
          </cell>
          <cell r="AP49">
            <v>801275.57</v>
          </cell>
          <cell r="AQ49">
            <v>948077</v>
          </cell>
          <cell r="AR49">
            <v>6980316.5999999996</v>
          </cell>
          <cell r="AS49">
            <v>1158928.75</v>
          </cell>
          <cell r="AT49">
            <v>773704.7</v>
          </cell>
          <cell r="AU49">
            <v>4717665.47</v>
          </cell>
          <cell r="AV49">
            <v>1360517.48</v>
          </cell>
          <cell r="AW49">
            <v>128721.11</v>
          </cell>
          <cell r="AX49">
            <v>1439558.55</v>
          </cell>
          <cell r="AY49">
            <v>552185.80000000005</v>
          </cell>
          <cell r="AZ49">
            <v>6386623.9900000002</v>
          </cell>
          <cell r="BA49">
            <v>3421593.7</v>
          </cell>
          <cell r="BB49">
            <v>7789973.0700000003</v>
          </cell>
          <cell r="BC49">
            <v>37947314</v>
          </cell>
          <cell r="BD49">
            <v>3125281.12</v>
          </cell>
          <cell r="BE49">
            <v>2543235.27</v>
          </cell>
          <cell r="BF49">
            <v>1060578.9099999999</v>
          </cell>
          <cell r="BG49">
            <v>3460408.17</v>
          </cell>
          <cell r="BH49">
            <v>9136926.0600000005</v>
          </cell>
          <cell r="BI49">
            <v>135467.15</v>
          </cell>
          <cell r="BJ49">
            <v>6568.68</v>
          </cell>
          <cell r="BK49">
            <v>221862.32</v>
          </cell>
          <cell r="BL49">
            <v>10583180.789999999</v>
          </cell>
          <cell r="BM49">
            <v>1616966.39</v>
          </cell>
          <cell r="BN49">
            <v>456267.26</v>
          </cell>
          <cell r="BO49">
            <v>4397193.3099999996</v>
          </cell>
          <cell r="BP49">
            <v>3292747.42</v>
          </cell>
          <cell r="BQ49">
            <v>3948874.2</v>
          </cell>
          <cell r="BR49">
            <v>28158862.02</v>
          </cell>
          <cell r="BS49">
            <v>2370154.2000000002</v>
          </cell>
          <cell r="BT49">
            <v>3011249.18</v>
          </cell>
          <cell r="BU49">
            <v>3912997.85</v>
          </cell>
          <cell r="BV49">
            <v>3933354.91</v>
          </cell>
          <cell r="BW49">
            <v>323513.89</v>
          </cell>
          <cell r="BX49">
            <v>2653160.6</v>
          </cell>
          <cell r="BY49">
            <v>772397.66</v>
          </cell>
          <cell r="BZ49">
            <v>487210.26</v>
          </cell>
          <cell r="CA49">
            <v>1738087.44</v>
          </cell>
          <cell r="CB49">
            <v>1081096.23</v>
          </cell>
          <cell r="CC49">
            <v>2862002.46</v>
          </cell>
          <cell r="CD49">
            <v>897542.06</v>
          </cell>
          <cell r="CE49">
            <v>1344946.73</v>
          </cell>
          <cell r="CF49">
            <v>3114051.7</v>
          </cell>
          <cell r="CG49">
            <v>1640013.58</v>
          </cell>
          <cell r="CH49">
            <v>1945333.59</v>
          </cell>
          <cell r="CI49">
            <v>1246587.6100000001</v>
          </cell>
          <cell r="CJ49">
            <v>2300944.84</v>
          </cell>
          <cell r="CK49">
            <v>659052.19999999995</v>
          </cell>
          <cell r="CL49">
            <v>143200</v>
          </cell>
        </row>
        <row r="50">
          <cell r="A50" t="str">
            <v>1102050101.301</v>
          </cell>
          <cell r="B50" t="str">
            <v>ลูกหนี้ค่ารักษาประกันสังคม OP -เครือข่าย</v>
          </cell>
          <cell r="C50">
            <v>13927723.4</v>
          </cell>
          <cell r="D50">
            <v>2363841.38</v>
          </cell>
          <cell r="E50">
            <v>573667.73</v>
          </cell>
          <cell r="F50">
            <v>520311.86</v>
          </cell>
          <cell r="G50">
            <v>225828.19</v>
          </cell>
          <cell r="H50">
            <v>2781031.42</v>
          </cell>
          <cell r="I50">
            <v>297484.46000000002</v>
          </cell>
          <cell r="J50">
            <v>2067446.43</v>
          </cell>
          <cell r="K50">
            <v>592727.21</v>
          </cell>
          <cell r="L50">
            <v>474470.87</v>
          </cell>
          <cell r="M50">
            <v>106470.39</v>
          </cell>
          <cell r="N50">
            <v>547888.88</v>
          </cell>
          <cell r="O50">
            <v>394493.94</v>
          </cell>
          <cell r="P50">
            <v>70735.3</v>
          </cell>
          <cell r="Q50">
            <v>41019.519999999997</v>
          </cell>
          <cell r="R50">
            <v>118164.1</v>
          </cell>
          <cell r="S50">
            <v>64178.87</v>
          </cell>
          <cell r="T50">
            <v>41804.58</v>
          </cell>
          <cell r="U50">
            <v>34935.279999999999</v>
          </cell>
          <cell r="V50">
            <v>89358</v>
          </cell>
          <cell r="W50">
            <v>1672570.98</v>
          </cell>
          <cell r="X50">
            <v>155221.76000000001</v>
          </cell>
          <cell r="Y50">
            <v>871413.5</v>
          </cell>
          <cell r="Z50">
            <v>261068.73</v>
          </cell>
          <cell r="AA50">
            <v>107613.93</v>
          </cell>
          <cell r="AB50">
            <v>540854.39</v>
          </cell>
          <cell r="AC50">
            <v>543138.9</v>
          </cell>
          <cell r="AD50">
            <v>1807463.17</v>
          </cell>
          <cell r="AE50">
            <v>830944</v>
          </cell>
          <cell r="AF50">
            <v>540733.06000000006</v>
          </cell>
          <cell r="AG50">
            <v>228917.1</v>
          </cell>
          <cell r="AH50">
            <v>266182.62</v>
          </cell>
          <cell r="AI50">
            <v>318395.32</v>
          </cell>
          <cell r="AJ50">
            <v>122970.87</v>
          </cell>
          <cell r="AK50">
            <v>3903905.57</v>
          </cell>
          <cell r="AL50">
            <v>54459.71</v>
          </cell>
          <cell r="AM50">
            <v>67404.55</v>
          </cell>
          <cell r="AN50">
            <v>516642.35</v>
          </cell>
          <cell r="AO50">
            <v>546462.93999999994</v>
          </cell>
          <cell r="AP50">
            <v>212074.87</v>
          </cell>
          <cell r="AQ50">
            <v>79610.06</v>
          </cell>
          <cell r="AR50">
            <v>1037480.6</v>
          </cell>
          <cell r="AS50">
            <v>251950.99</v>
          </cell>
          <cell r="AT50">
            <v>310096.06</v>
          </cell>
          <cell r="AU50">
            <v>337754.62</v>
          </cell>
          <cell r="AV50">
            <v>334161.03999999998</v>
          </cell>
          <cell r="AW50">
            <v>163918.73000000001</v>
          </cell>
          <cell r="AX50">
            <v>160791.70000000001</v>
          </cell>
          <cell r="AY50">
            <v>148753.37</v>
          </cell>
          <cell r="AZ50">
            <v>168866.36</v>
          </cell>
          <cell r="BA50">
            <v>1648062.77</v>
          </cell>
          <cell r="BB50">
            <v>298255.84999999998</v>
          </cell>
          <cell r="BC50">
            <v>2296244.19</v>
          </cell>
          <cell r="BD50">
            <v>333466.96000000002</v>
          </cell>
          <cell r="BE50">
            <v>708375.95</v>
          </cell>
          <cell r="BF50">
            <v>587313.94999999995</v>
          </cell>
          <cell r="BG50">
            <v>2866008.54</v>
          </cell>
          <cell r="BH50">
            <v>583460.29</v>
          </cell>
          <cell r="BI50">
            <v>256493.43</v>
          </cell>
          <cell r="BJ50">
            <v>593209.94999999995</v>
          </cell>
          <cell r="BK50">
            <v>60877.05</v>
          </cell>
          <cell r="BL50">
            <v>3067691</v>
          </cell>
          <cell r="BM50">
            <v>511326</v>
          </cell>
          <cell r="BN50">
            <v>401190</v>
          </cell>
          <cell r="BO50">
            <v>649267.64</v>
          </cell>
          <cell r="BP50">
            <v>356944.5</v>
          </cell>
          <cell r="BQ50">
            <v>245330</v>
          </cell>
          <cell r="BR50">
            <v>8280728.8300000001</v>
          </cell>
          <cell r="BS50">
            <v>411584</v>
          </cell>
          <cell r="BT50">
            <v>518514.18</v>
          </cell>
          <cell r="BU50">
            <v>1155582</v>
          </cell>
          <cell r="BV50">
            <v>52638</v>
          </cell>
          <cell r="BW50">
            <v>233739</v>
          </cell>
          <cell r="BX50">
            <v>395361</v>
          </cell>
          <cell r="BY50">
            <v>150910</v>
          </cell>
          <cell r="BZ50">
            <v>173758</v>
          </cell>
          <cell r="CA50">
            <v>214744</v>
          </cell>
          <cell r="CB50">
            <v>60055.67</v>
          </cell>
          <cell r="CC50">
            <v>546876</v>
          </cell>
          <cell r="CD50">
            <v>1314447</v>
          </cell>
          <cell r="CE50">
            <v>555930</v>
          </cell>
          <cell r="CF50">
            <v>188089</v>
          </cell>
          <cell r="CG50">
            <v>160249</v>
          </cell>
          <cell r="CH50">
            <v>115554</v>
          </cell>
          <cell r="CI50">
            <v>122941</v>
          </cell>
          <cell r="CJ50">
            <v>52599.25</v>
          </cell>
          <cell r="CK50">
            <v>171181</v>
          </cell>
          <cell r="CL50">
            <v>210177</v>
          </cell>
        </row>
        <row r="51">
          <cell r="A51" t="str">
            <v>1102050101.302</v>
          </cell>
          <cell r="B51" t="str">
            <v>ลูกหนี้ค่ารักษาประกันสังคม IP - เครือข่าย</v>
          </cell>
          <cell r="C51">
            <v>6192263.3200000003</v>
          </cell>
          <cell r="D51">
            <v>832236.24</v>
          </cell>
          <cell r="E51">
            <v>122798.26</v>
          </cell>
          <cell r="F51">
            <v>109986.44</v>
          </cell>
          <cell r="G51">
            <v>44245.440000000002</v>
          </cell>
          <cell r="H51">
            <v>1239051.47</v>
          </cell>
          <cell r="I51">
            <v>60747.26</v>
          </cell>
          <cell r="J51">
            <v>2900054.9</v>
          </cell>
          <cell r="K51">
            <v>77572.59</v>
          </cell>
          <cell r="L51">
            <v>114614.65</v>
          </cell>
          <cell r="M51">
            <v>98235.41</v>
          </cell>
          <cell r="N51">
            <v>545239.27</v>
          </cell>
          <cell r="O51">
            <v>337784.01</v>
          </cell>
          <cell r="P51">
            <v>31699.279999999999</v>
          </cell>
          <cell r="Q51">
            <v>63784.85</v>
          </cell>
          <cell r="R51">
            <v>16694.38</v>
          </cell>
          <cell r="S51">
            <v>274164</v>
          </cell>
          <cell r="T51">
            <v>99109.3</v>
          </cell>
          <cell r="U51">
            <v>19870</v>
          </cell>
          <cell r="V51">
            <v>38263.78</v>
          </cell>
          <cell r="W51">
            <v>3459553.39</v>
          </cell>
          <cell r="X51">
            <v>82595.92</v>
          </cell>
          <cell r="Y51">
            <v>1073773.79</v>
          </cell>
          <cell r="Z51">
            <v>79803.570000000007</v>
          </cell>
          <cell r="AA51">
            <v>484714.9</v>
          </cell>
          <cell r="AB51">
            <v>1321249.6200000001</v>
          </cell>
          <cell r="AC51">
            <v>273141.65000000002</v>
          </cell>
          <cell r="AD51">
            <v>2144841.0299999998</v>
          </cell>
          <cell r="AE51">
            <v>265667</v>
          </cell>
          <cell r="AF51">
            <v>337247.25</v>
          </cell>
          <cell r="AG51">
            <v>43804.83</v>
          </cell>
          <cell r="AH51">
            <v>79722.34</v>
          </cell>
          <cell r="AI51">
            <v>173649.53</v>
          </cell>
          <cell r="AJ51">
            <v>89046.16</v>
          </cell>
          <cell r="AK51">
            <v>3194103.33</v>
          </cell>
          <cell r="AL51">
            <v>44557.98</v>
          </cell>
          <cell r="AM51">
            <v>53865.919999999998</v>
          </cell>
          <cell r="AN51">
            <v>128853.29</v>
          </cell>
          <cell r="AO51">
            <v>293901.67</v>
          </cell>
          <cell r="AP51">
            <v>358313.5</v>
          </cell>
          <cell r="AQ51">
            <v>60812</v>
          </cell>
          <cell r="AR51">
            <v>855999.91</v>
          </cell>
          <cell r="AS51">
            <v>146193.46</v>
          </cell>
          <cell r="AT51">
            <v>345578.48</v>
          </cell>
          <cell r="AU51">
            <v>263859.40000000002</v>
          </cell>
          <cell r="AV51">
            <v>103680.76</v>
          </cell>
          <cell r="AW51">
            <v>238644.63</v>
          </cell>
          <cell r="AX51">
            <v>128835.06</v>
          </cell>
          <cell r="AY51">
            <v>99027.520000000004</v>
          </cell>
          <cell r="AZ51">
            <v>95687.81</v>
          </cell>
          <cell r="BA51">
            <v>1278952.18</v>
          </cell>
          <cell r="BB51">
            <v>271393.51</v>
          </cell>
          <cell r="BC51">
            <v>2144737.19</v>
          </cell>
          <cell r="BD51">
            <v>164513.01999999999</v>
          </cell>
          <cell r="BE51">
            <v>684182.28</v>
          </cell>
          <cell r="BF51">
            <v>110888.9</v>
          </cell>
          <cell r="BG51">
            <v>1396262.46</v>
          </cell>
          <cell r="BH51">
            <v>199472.17</v>
          </cell>
          <cell r="BI51">
            <v>999696.7</v>
          </cell>
          <cell r="BJ51">
            <v>246502.05</v>
          </cell>
          <cell r="BK51">
            <v>47699.03</v>
          </cell>
          <cell r="BL51">
            <v>1595752.5</v>
          </cell>
          <cell r="BM51">
            <v>227556</v>
          </cell>
          <cell r="BN51">
            <v>220994</v>
          </cell>
          <cell r="BO51">
            <v>273492.5</v>
          </cell>
          <cell r="BP51">
            <v>72484</v>
          </cell>
          <cell r="BQ51">
            <v>34040</v>
          </cell>
          <cell r="BR51">
            <v>11068649.85</v>
          </cell>
          <cell r="BS51">
            <v>256556</v>
          </cell>
          <cell r="BT51">
            <v>130614</v>
          </cell>
          <cell r="BU51">
            <v>1046605</v>
          </cell>
          <cell r="BV51">
            <v>0</v>
          </cell>
          <cell r="BW51">
            <v>85129.5</v>
          </cell>
          <cell r="BX51">
            <v>412278</v>
          </cell>
          <cell r="BY51">
            <v>20464</v>
          </cell>
          <cell r="BZ51">
            <v>15243</v>
          </cell>
          <cell r="CA51">
            <v>36016</v>
          </cell>
          <cell r="CB51">
            <v>32242.34</v>
          </cell>
          <cell r="CC51">
            <v>325952</v>
          </cell>
          <cell r="CD51">
            <v>366200</v>
          </cell>
          <cell r="CE51">
            <v>247832.5</v>
          </cell>
          <cell r="CF51">
            <v>20659</v>
          </cell>
          <cell r="CG51">
            <v>21658.25</v>
          </cell>
          <cell r="CH51">
            <v>25705</v>
          </cell>
          <cell r="CI51">
            <v>31981</v>
          </cell>
          <cell r="CJ51">
            <v>43035.75</v>
          </cell>
          <cell r="CK51">
            <v>246390</v>
          </cell>
          <cell r="CL51">
            <v>37024</v>
          </cell>
        </row>
        <row r="52">
          <cell r="A52" t="str">
            <v>1102050101.303</v>
          </cell>
          <cell r="B52" t="str">
            <v>ลูกหนี้ค่ารักษาประกันสังคม OP - นอกเครือข่าย สังกัด สป.สธ.</v>
          </cell>
          <cell r="C52">
            <v>95564.800000000003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5257</v>
          </cell>
          <cell r="N52">
            <v>735029.23</v>
          </cell>
          <cell r="O52">
            <v>0</v>
          </cell>
          <cell r="P52">
            <v>24956.02</v>
          </cell>
          <cell r="Q52">
            <v>0</v>
          </cell>
          <cell r="R52">
            <v>0</v>
          </cell>
          <cell r="S52">
            <v>114</v>
          </cell>
          <cell r="T52">
            <v>0</v>
          </cell>
          <cell r="U52">
            <v>198747</v>
          </cell>
          <cell r="V52">
            <v>0</v>
          </cell>
          <cell r="W52">
            <v>425710.5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6858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996</v>
          </cell>
          <cell r="AI52">
            <v>0</v>
          </cell>
          <cell r="AJ52">
            <v>0</v>
          </cell>
          <cell r="AK52">
            <v>2235477</v>
          </cell>
          <cell r="AL52">
            <v>0</v>
          </cell>
          <cell r="AM52">
            <v>35593.5</v>
          </cell>
          <cell r="AN52">
            <v>0</v>
          </cell>
          <cell r="AO52">
            <v>91563</v>
          </cell>
          <cell r="AP52">
            <v>278981</v>
          </cell>
          <cell r="AQ52">
            <v>32331.5</v>
          </cell>
          <cell r="AR52">
            <v>0</v>
          </cell>
          <cell r="AS52">
            <v>0</v>
          </cell>
          <cell r="AT52">
            <v>415735</v>
          </cell>
          <cell r="AU52">
            <v>0</v>
          </cell>
          <cell r="AV52">
            <v>0</v>
          </cell>
          <cell r="AW52">
            <v>0</v>
          </cell>
          <cell r="AX52">
            <v>201068</v>
          </cell>
          <cell r="AY52">
            <v>0</v>
          </cell>
          <cell r="AZ52">
            <v>0</v>
          </cell>
          <cell r="BA52">
            <v>513416.5</v>
          </cell>
          <cell r="BB52">
            <v>204430</v>
          </cell>
          <cell r="BC52">
            <v>428965.25</v>
          </cell>
          <cell r="BD52">
            <v>2845</v>
          </cell>
          <cell r="BE52">
            <v>57559.5</v>
          </cell>
          <cell r="BF52">
            <v>166261.75</v>
          </cell>
          <cell r="BG52">
            <v>36172</v>
          </cell>
          <cell r="BH52">
            <v>5086</v>
          </cell>
          <cell r="BI52">
            <v>14316</v>
          </cell>
          <cell r="BJ52">
            <v>0</v>
          </cell>
          <cell r="BK52">
            <v>0</v>
          </cell>
          <cell r="BL52">
            <v>98324.75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1703155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16840</v>
          </cell>
          <cell r="CB52">
            <v>0</v>
          </cell>
          <cell r="CC52">
            <v>0</v>
          </cell>
          <cell r="CD52">
            <v>457328</v>
          </cell>
          <cell r="CE52">
            <v>0</v>
          </cell>
          <cell r="CF52">
            <v>0</v>
          </cell>
          <cell r="CG52">
            <v>12012</v>
          </cell>
          <cell r="CH52">
            <v>0</v>
          </cell>
          <cell r="CI52">
            <v>0</v>
          </cell>
          <cell r="CJ52">
            <v>0</v>
          </cell>
          <cell r="CK52">
            <v>2145</v>
          </cell>
          <cell r="CL52">
            <v>0</v>
          </cell>
        </row>
        <row r="53">
          <cell r="A53" t="str">
            <v>1102050101.304</v>
          </cell>
          <cell r="B53" t="str">
            <v>ลูกหนี้ค่ารักษาประกันสังคม IP - นอกเครือข่าย สังกัด สป.สธ.</v>
          </cell>
          <cell r="C53">
            <v>122235.6</v>
          </cell>
          <cell r="D53">
            <v>3468044.75</v>
          </cell>
          <cell r="E53">
            <v>0</v>
          </cell>
          <cell r="F53">
            <v>0</v>
          </cell>
          <cell r="G53">
            <v>0</v>
          </cell>
          <cell r="H53">
            <v>42311</v>
          </cell>
          <cell r="I53">
            <v>0</v>
          </cell>
          <cell r="J53">
            <v>701119.35</v>
          </cell>
          <cell r="K53">
            <v>97533</v>
          </cell>
          <cell r="L53">
            <v>0</v>
          </cell>
          <cell r="M53">
            <v>3833</v>
          </cell>
          <cell r="N53">
            <v>1913334.12</v>
          </cell>
          <cell r="O53">
            <v>117298</v>
          </cell>
          <cell r="P53">
            <v>37777.160000000003</v>
          </cell>
          <cell r="Q53">
            <v>0</v>
          </cell>
          <cell r="R53">
            <v>57016</v>
          </cell>
          <cell r="S53">
            <v>5721</v>
          </cell>
          <cell r="T53">
            <v>0</v>
          </cell>
          <cell r="U53">
            <v>0</v>
          </cell>
          <cell r="V53">
            <v>0</v>
          </cell>
          <cell r="W53">
            <v>956330.6</v>
          </cell>
          <cell r="X53">
            <v>0</v>
          </cell>
          <cell r="Y53">
            <v>0</v>
          </cell>
          <cell r="Z53">
            <v>535612</v>
          </cell>
          <cell r="AA53">
            <v>276057</v>
          </cell>
          <cell r="AB53">
            <v>153193.5</v>
          </cell>
          <cell r="AC53">
            <v>2563789</v>
          </cell>
          <cell r="AD53">
            <v>401868</v>
          </cell>
          <cell r="AE53">
            <v>711936</v>
          </cell>
          <cell r="AF53">
            <v>258369.2</v>
          </cell>
          <cell r="AG53">
            <v>0</v>
          </cell>
          <cell r="AH53">
            <v>58173.9</v>
          </cell>
          <cell r="AI53">
            <v>0</v>
          </cell>
          <cell r="AJ53">
            <v>0</v>
          </cell>
          <cell r="AK53">
            <v>8359493.46</v>
          </cell>
          <cell r="AL53">
            <v>131059</v>
          </cell>
          <cell r="AM53">
            <v>7733</v>
          </cell>
          <cell r="AN53">
            <v>3771539</v>
          </cell>
          <cell r="AO53">
            <v>1105351</v>
          </cell>
          <cell r="AP53">
            <v>75250</v>
          </cell>
          <cell r="AQ53">
            <v>197098</v>
          </cell>
          <cell r="AR53">
            <v>20058872.800000001</v>
          </cell>
          <cell r="AS53">
            <v>1011644</v>
          </cell>
          <cell r="AT53">
            <v>0</v>
          </cell>
          <cell r="AU53">
            <v>0</v>
          </cell>
          <cell r="AV53">
            <v>80714</v>
          </cell>
          <cell r="AW53">
            <v>0</v>
          </cell>
          <cell r="AX53">
            <v>127120</v>
          </cell>
          <cell r="AY53">
            <v>0</v>
          </cell>
          <cell r="AZ53">
            <v>886880</v>
          </cell>
          <cell r="BA53">
            <v>1926932.5</v>
          </cell>
          <cell r="BB53">
            <v>910977.5</v>
          </cell>
          <cell r="BC53">
            <v>4390309.5999999996</v>
          </cell>
          <cell r="BD53">
            <v>801666.2</v>
          </cell>
          <cell r="BE53">
            <v>16676</v>
          </cell>
          <cell r="BF53">
            <v>0</v>
          </cell>
          <cell r="BG53">
            <v>908899</v>
          </cell>
          <cell r="BH53">
            <v>0</v>
          </cell>
          <cell r="BI53">
            <v>1837113</v>
          </cell>
          <cell r="BJ53">
            <v>958379</v>
          </cell>
          <cell r="BK53">
            <v>179965.5</v>
          </cell>
          <cell r="BL53">
            <v>8628258.4499999993</v>
          </cell>
          <cell r="BM53">
            <v>0</v>
          </cell>
          <cell r="BN53">
            <v>6240</v>
          </cell>
          <cell r="BO53">
            <v>6515279</v>
          </cell>
          <cell r="BP53">
            <v>23704</v>
          </cell>
          <cell r="BQ53">
            <v>27669</v>
          </cell>
          <cell r="BR53">
            <v>13237982</v>
          </cell>
          <cell r="BS53">
            <v>1397709</v>
          </cell>
          <cell r="BT53">
            <v>0</v>
          </cell>
          <cell r="BU53">
            <v>2122732</v>
          </cell>
          <cell r="BV53">
            <v>0</v>
          </cell>
          <cell r="BW53">
            <v>0</v>
          </cell>
          <cell r="BX53">
            <v>1263884.6000000001</v>
          </cell>
          <cell r="BY53">
            <v>300126.2</v>
          </cell>
          <cell r="BZ53">
            <v>0</v>
          </cell>
          <cell r="CA53">
            <v>669046</v>
          </cell>
          <cell r="CB53">
            <v>1269882</v>
          </cell>
          <cell r="CC53">
            <v>577957.25</v>
          </cell>
          <cell r="CD53">
            <v>3936374</v>
          </cell>
          <cell r="CE53">
            <v>121515</v>
          </cell>
          <cell r="CF53">
            <v>10284</v>
          </cell>
          <cell r="CG53">
            <v>0</v>
          </cell>
          <cell r="CH53">
            <v>0</v>
          </cell>
          <cell r="CI53">
            <v>0</v>
          </cell>
          <cell r="CJ53">
            <v>969433.4</v>
          </cell>
          <cell r="CK53">
            <v>0</v>
          </cell>
          <cell r="CL53">
            <v>132200</v>
          </cell>
        </row>
        <row r="54">
          <cell r="A54" t="str">
            <v>1102050101.307</v>
          </cell>
          <cell r="B54" t="str">
            <v>ลูกหนี้ค่ารักษาประกันสังคม - กองทุนทดแทน</v>
          </cell>
          <cell r="C54">
            <v>60684.47</v>
          </cell>
          <cell r="D54">
            <v>113320.25</v>
          </cell>
          <cell r="E54">
            <v>69627</v>
          </cell>
          <cell r="F54">
            <v>15124.2</v>
          </cell>
          <cell r="G54">
            <v>19618.25</v>
          </cell>
          <cell r="H54">
            <v>118591.18</v>
          </cell>
          <cell r="I54">
            <v>66056.92</v>
          </cell>
          <cell r="J54">
            <v>286090.36</v>
          </cell>
          <cell r="K54">
            <v>50662.45</v>
          </cell>
          <cell r="L54">
            <v>110631.75</v>
          </cell>
          <cell r="M54">
            <v>157853</v>
          </cell>
          <cell r="N54">
            <v>23799.200000000001</v>
          </cell>
          <cell r="O54">
            <v>1102225.2</v>
          </cell>
          <cell r="P54">
            <v>30481.7</v>
          </cell>
          <cell r="Q54">
            <v>80689.899999999994</v>
          </cell>
          <cell r="R54">
            <v>344342.98</v>
          </cell>
          <cell r="S54">
            <v>129852.96</v>
          </cell>
          <cell r="T54">
            <v>139871</v>
          </cell>
          <cell r="U54">
            <v>66050</v>
          </cell>
          <cell r="V54">
            <v>27835</v>
          </cell>
          <cell r="W54">
            <v>858887</v>
          </cell>
          <cell r="X54">
            <v>80883.5</v>
          </cell>
          <cell r="Y54">
            <v>253285</v>
          </cell>
          <cell r="Z54">
            <v>107717</v>
          </cell>
          <cell r="AA54">
            <v>5700</v>
          </cell>
          <cell r="AB54">
            <v>179735</v>
          </cell>
          <cell r="AC54">
            <v>76233</v>
          </cell>
          <cell r="AD54">
            <v>68341</v>
          </cell>
          <cell r="AE54">
            <v>104236</v>
          </cell>
          <cell r="AF54">
            <v>46855</v>
          </cell>
          <cell r="AG54">
            <v>2019679.51</v>
          </cell>
          <cell r="AH54">
            <v>155041.79999999999</v>
          </cell>
          <cell r="AI54">
            <v>40966.620000000003</v>
          </cell>
          <cell r="AJ54">
            <v>672483.27</v>
          </cell>
          <cell r="AK54">
            <v>1011073.57</v>
          </cell>
          <cell r="AL54">
            <v>60239</v>
          </cell>
          <cell r="AM54">
            <v>2066</v>
          </cell>
          <cell r="AN54">
            <v>21204</v>
          </cell>
          <cell r="AO54">
            <v>27778</v>
          </cell>
          <cell r="AP54">
            <v>54052</v>
          </cell>
          <cell r="AQ54">
            <v>18168.5</v>
          </cell>
          <cell r="AR54">
            <v>106230.25</v>
          </cell>
          <cell r="AS54">
            <v>28367.75</v>
          </cell>
          <cell r="AT54">
            <v>42899.25</v>
          </cell>
          <cell r="AU54">
            <v>172474.92</v>
          </cell>
          <cell r="AV54">
            <v>30850</v>
          </cell>
          <cell r="AW54">
            <v>32288</v>
          </cell>
          <cell r="AX54">
            <v>5690.03</v>
          </cell>
          <cell r="AY54">
            <v>5476</v>
          </cell>
          <cell r="AZ54">
            <v>26145</v>
          </cell>
          <cell r="BA54">
            <v>474914.09</v>
          </cell>
          <cell r="BB54">
            <v>38700.120000000003</v>
          </cell>
          <cell r="BC54">
            <v>1959878.2</v>
          </cell>
          <cell r="BD54">
            <v>186908.6</v>
          </cell>
          <cell r="BE54">
            <v>19488</v>
          </cell>
          <cell r="BF54">
            <v>132426</v>
          </cell>
          <cell r="BG54">
            <v>658225.5</v>
          </cell>
          <cell r="BH54">
            <v>12078</v>
          </cell>
          <cell r="BI54">
            <v>35556</v>
          </cell>
          <cell r="BJ54">
            <v>55778.8</v>
          </cell>
          <cell r="BK54">
            <v>108547.5</v>
          </cell>
          <cell r="BL54">
            <v>1834057.58</v>
          </cell>
          <cell r="BM54">
            <v>344776.26</v>
          </cell>
          <cell r="BN54">
            <v>45510.75</v>
          </cell>
          <cell r="BO54">
            <v>100125</v>
          </cell>
          <cell r="BP54">
            <v>150246.42000000001</v>
          </cell>
          <cell r="BQ54">
            <v>13446</v>
          </cell>
          <cell r="BR54">
            <v>3648476</v>
          </cell>
          <cell r="BS54">
            <v>171150.8</v>
          </cell>
          <cell r="BT54">
            <v>150</v>
          </cell>
          <cell r="BU54">
            <v>495123.20000000001</v>
          </cell>
          <cell r="BV54">
            <v>18130</v>
          </cell>
          <cell r="BW54">
            <v>138950.5</v>
          </cell>
          <cell r="BX54">
            <v>179402.1</v>
          </cell>
          <cell r="BY54">
            <v>42142</v>
          </cell>
          <cell r="BZ54">
            <v>137673</v>
          </cell>
          <cell r="CA54">
            <v>115765</v>
          </cell>
          <cell r="CB54">
            <v>84162</v>
          </cell>
          <cell r="CC54">
            <v>259584.25</v>
          </cell>
          <cell r="CD54">
            <v>67472</v>
          </cell>
          <cell r="CE54">
            <v>39634.5</v>
          </cell>
          <cell r="CF54">
            <v>97376.2</v>
          </cell>
          <cell r="CG54">
            <v>24406.5</v>
          </cell>
          <cell r="CH54">
            <v>22657</v>
          </cell>
          <cell r="CI54">
            <v>7212</v>
          </cell>
          <cell r="CJ54">
            <v>68938.5</v>
          </cell>
          <cell r="CK54">
            <v>25189</v>
          </cell>
          <cell r="CL54">
            <v>21673.200000000001</v>
          </cell>
        </row>
        <row r="55">
          <cell r="A55" t="str">
            <v>1102050101.308</v>
          </cell>
          <cell r="B55" t="str">
            <v>ลูกหนี้ค่ารักษาประกันสังคม 72 ชั่วโมงแรก</v>
          </cell>
          <cell r="C55">
            <v>165310</v>
          </cell>
          <cell r="D55">
            <v>0</v>
          </cell>
          <cell r="E55">
            <v>200431</v>
          </cell>
          <cell r="F55">
            <v>166682.4</v>
          </cell>
          <cell r="G55">
            <v>1146214.48</v>
          </cell>
          <cell r="H55">
            <v>27123</v>
          </cell>
          <cell r="I55">
            <v>474310.21</v>
          </cell>
          <cell r="J55">
            <v>2581335.15</v>
          </cell>
          <cell r="K55">
            <v>1632912</v>
          </cell>
          <cell r="L55">
            <v>1600</v>
          </cell>
          <cell r="M55">
            <v>2335643.46</v>
          </cell>
          <cell r="N55">
            <v>0</v>
          </cell>
          <cell r="O55">
            <v>711273.25</v>
          </cell>
          <cell r="P55">
            <v>1729395.07</v>
          </cell>
          <cell r="Q55">
            <v>93087</v>
          </cell>
          <cell r="R55">
            <v>557536.19999999995</v>
          </cell>
          <cell r="S55">
            <v>633860.5</v>
          </cell>
          <cell r="T55">
            <v>249161.8</v>
          </cell>
          <cell r="U55">
            <v>90328</v>
          </cell>
          <cell r="V55">
            <v>438355</v>
          </cell>
          <cell r="W55">
            <v>3817498.1</v>
          </cell>
          <cell r="X55">
            <v>124784.5</v>
          </cell>
          <cell r="Y55">
            <v>455152</v>
          </cell>
          <cell r="Z55">
            <v>8360</v>
          </cell>
          <cell r="AA55">
            <v>3899</v>
          </cell>
          <cell r="AB55">
            <v>50072.5</v>
          </cell>
          <cell r="AC55">
            <v>48488</v>
          </cell>
          <cell r="AD55">
            <v>0</v>
          </cell>
          <cell r="AE55">
            <v>35718</v>
          </cell>
          <cell r="AF55">
            <v>3524</v>
          </cell>
          <cell r="AG55">
            <v>109330</v>
          </cell>
          <cell r="AH55">
            <v>155763.35</v>
          </cell>
          <cell r="AI55">
            <v>249653.6</v>
          </cell>
          <cell r="AJ55">
            <v>19598</v>
          </cell>
          <cell r="AK55">
            <v>1131802.7</v>
          </cell>
          <cell r="AL55">
            <v>531548.6</v>
          </cell>
          <cell r="AM55">
            <v>1984</v>
          </cell>
          <cell r="AN55">
            <v>0</v>
          </cell>
          <cell r="AO55">
            <v>55111</v>
          </cell>
          <cell r="AP55">
            <v>0</v>
          </cell>
          <cell r="AQ55">
            <v>0</v>
          </cell>
          <cell r="AR55">
            <v>4593859.6399999997</v>
          </cell>
          <cell r="AS55">
            <v>0</v>
          </cell>
          <cell r="AT55">
            <v>487500.95</v>
          </cell>
          <cell r="AU55">
            <v>1530837.48</v>
          </cell>
          <cell r="AV55">
            <v>71080</v>
          </cell>
          <cell r="AW55">
            <v>34153.5</v>
          </cell>
          <cell r="AX55">
            <v>0</v>
          </cell>
          <cell r="AY55">
            <v>142719</v>
          </cell>
          <cell r="AZ55">
            <v>62260</v>
          </cell>
          <cell r="BA55">
            <v>6325264.5</v>
          </cell>
          <cell r="BB55">
            <v>0</v>
          </cell>
          <cell r="BC55">
            <v>8269656.4000000004</v>
          </cell>
          <cell r="BD55">
            <v>157765.9</v>
          </cell>
          <cell r="BE55">
            <v>83503.75</v>
          </cell>
          <cell r="BF55">
            <v>430863.5</v>
          </cell>
          <cell r="BG55">
            <v>163909</v>
          </cell>
          <cell r="BH55">
            <v>548814.6</v>
          </cell>
          <cell r="BI55">
            <v>69253</v>
          </cell>
          <cell r="BJ55">
            <v>31452</v>
          </cell>
          <cell r="BK55">
            <v>34945.5</v>
          </cell>
          <cell r="BL55">
            <v>1280290.25</v>
          </cell>
          <cell r="BM55">
            <v>721460</v>
          </cell>
          <cell r="BN55">
            <v>1116717.45</v>
          </cell>
          <cell r="BO55">
            <v>336117</v>
          </cell>
          <cell r="BP55">
            <v>866236.25</v>
          </cell>
          <cell r="BQ55">
            <v>401278</v>
          </cell>
          <cell r="BR55">
            <v>7031147.2999999998</v>
          </cell>
          <cell r="BS55">
            <v>78161</v>
          </cell>
          <cell r="BT55">
            <v>0</v>
          </cell>
          <cell r="BU55">
            <v>842642</v>
          </cell>
          <cell r="BV55">
            <v>0</v>
          </cell>
          <cell r="BW55">
            <v>254343.5</v>
          </cell>
          <cell r="BX55">
            <v>75460</v>
          </cell>
          <cell r="BY55">
            <v>0</v>
          </cell>
          <cell r="BZ55">
            <v>834370</v>
          </cell>
          <cell r="CA55">
            <v>10697</v>
          </cell>
          <cell r="CB55">
            <v>126178</v>
          </cell>
          <cell r="CC55">
            <v>102314.5</v>
          </cell>
          <cell r="CD55">
            <v>38903</v>
          </cell>
          <cell r="CE55">
            <v>33927.5</v>
          </cell>
          <cell r="CF55">
            <v>0</v>
          </cell>
          <cell r="CG55">
            <v>281285.5</v>
          </cell>
          <cell r="CH55">
            <v>0</v>
          </cell>
          <cell r="CI55">
            <v>7773</v>
          </cell>
          <cell r="CJ55">
            <v>136428.5</v>
          </cell>
          <cell r="CK55">
            <v>2790251</v>
          </cell>
          <cell r="CL55">
            <v>23595</v>
          </cell>
        </row>
        <row r="56">
          <cell r="A56" t="str">
            <v>1102050101.309</v>
          </cell>
          <cell r="B56" t="str">
            <v>ลูกหนี้ค่ารักษาประกันสังคม - ค่าใช้จ่ายสูง/อุบัติเหตุ/ฉุกเฉิน OP</v>
          </cell>
          <cell r="C56">
            <v>0</v>
          </cell>
          <cell r="D56">
            <v>291042</v>
          </cell>
          <cell r="E56">
            <v>1438200.5</v>
          </cell>
          <cell r="F56">
            <v>0</v>
          </cell>
          <cell r="G56">
            <v>0</v>
          </cell>
          <cell r="H56">
            <v>351178</v>
          </cell>
          <cell r="I56">
            <v>4653394.25</v>
          </cell>
          <cell r="J56">
            <v>938689</v>
          </cell>
          <cell r="K56">
            <v>1720</v>
          </cell>
          <cell r="L56">
            <v>30856</v>
          </cell>
          <cell r="M56">
            <v>852071</v>
          </cell>
          <cell r="N56">
            <v>0</v>
          </cell>
          <cell r="O56">
            <v>1501734.25</v>
          </cell>
          <cell r="P56">
            <v>419872.46</v>
          </cell>
          <cell r="Q56">
            <v>374963</v>
          </cell>
          <cell r="R56">
            <v>6210</v>
          </cell>
          <cell r="S56">
            <v>658238.25</v>
          </cell>
          <cell r="T56">
            <v>120436.85</v>
          </cell>
          <cell r="U56">
            <v>0</v>
          </cell>
          <cell r="V56">
            <v>10875</v>
          </cell>
          <cell r="W56">
            <v>656588.9</v>
          </cell>
          <cell r="X56">
            <v>79048.5</v>
          </cell>
          <cell r="Y56">
            <v>0</v>
          </cell>
          <cell r="Z56">
            <v>26688</v>
          </cell>
          <cell r="AA56">
            <v>0</v>
          </cell>
          <cell r="AB56">
            <v>91966.5</v>
          </cell>
          <cell r="AC56">
            <v>0</v>
          </cell>
          <cell r="AD56">
            <v>0</v>
          </cell>
          <cell r="AE56">
            <v>0</v>
          </cell>
          <cell r="AF56">
            <v>137884</v>
          </cell>
          <cell r="AG56">
            <v>0</v>
          </cell>
          <cell r="AH56">
            <v>340400</v>
          </cell>
          <cell r="AI56">
            <v>0</v>
          </cell>
          <cell r="AJ56">
            <v>148108</v>
          </cell>
          <cell r="AK56">
            <v>4591062.0999999996</v>
          </cell>
          <cell r="AL56">
            <v>51052</v>
          </cell>
          <cell r="AM56">
            <v>1919328</v>
          </cell>
          <cell r="AN56">
            <v>696859</v>
          </cell>
          <cell r="AO56">
            <v>408003</v>
          </cell>
          <cell r="AP56">
            <v>0</v>
          </cell>
          <cell r="AQ56">
            <v>0</v>
          </cell>
          <cell r="AR56">
            <v>4048685.2</v>
          </cell>
          <cell r="AS56">
            <v>0</v>
          </cell>
          <cell r="AT56">
            <v>0</v>
          </cell>
          <cell r="AU56">
            <v>1984779.02</v>
          </cell>
          <cell r="AV56">
            <v>0</v>
          </cell>
          <cell r="AW56">
            <v>0</v>
          </cell>
          <cell r="AX56">
            <v>1400302.25</v>
          </cell>
          <cell r="AY56">
            <v>0</v>
          </cell>
          <cell r="AZ56">
            <v>0</v>
          </cell>
          <cell r="BA56">
            <v>1915552.5</v>
          </cell>
          <cell r="BB56">
            <v>0</v>
          </cell>
          <cell r="BC56">
            <v>0</v>
          </cell>
          <cell r="BD56">
            <v>623920.5</v>
          </cell>
          <cell r="BE56">
            <v>0</v>
          </cell>
          <cell r="BF56">
            <v>398859</v>
          </cell>
          <cell r="BG56">
            <v>1057309.5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2098357.5</v>
          </cell>
          <cell r="BM56">
            <v>0</v>
          </cell>
          <cell r="BN56">
            <v>950982.5</v>
          </cell>
          <cell r="BO56">
            <v>36733</v>
          </cell>
          <cell r="BP56">
            <v>0</v>
          </cell>
          <cell r="BQ56">
            <v>14423</v>
          </cell>
          <cell r="BR56">
            <v>4110545.6</v>
          </cell>
          <cell r="BS56">
            <v>0</v>
          </cell>
          <cell r="BT56">
            <v>0</v>
          </cell>
          <cell r="BU56">
            <v>872720</v>
          </cell>
          <cell r="BV56">
            <v>2870</v>
          </cell>
          <cell r="BW56">
            <v>258735</v>
          </cell>
          <cell r="BX56">
            <v>90276</v>
          </cell>
          <cell r="BY56">
            <v>36968.5</v>
          </cell>
          <cell r="BZ56">
            <v>131136</v>
          </cell>
          <cell r="CA56">
            <v>0</v>
          </cell>
          <cell r="CB56">
            <v>0</v>
          </cell>
          <cell r="CC56">
            <v>1425066</v>
          </cell>
          <cell r="CD56">
            <v>47738</v>
          </cell>
          <cell r="CE56">
            <v>1479653</v>
          </cell>
          <cell r="CF56">
            <v>28230</v>
          </cell>
          <cell r="CG56">
            <v>0</v>
          </cell>
          <cell r="CH56">
            <v>133736</v>
          </cell>
          <cell r="CI56">
            <v>367729</v>
          </cell>
          <cell r="CJ56">
            <v>420298</v>
          </cell>
          <cell r="CK56">
            <v>0</v>
          </cell>
          <cell r="CL56">
            <v>86555</v>
          </cell>
        </row>
        <row r="57">
          <cell r="A57" t="str">
            <v>1102050101.310</v>
          </cell>
          <cell r="B57" t="str">
            <v>ลูกหนี้ค่ารักษาประกันสังคม - ค่าใช้จ่ายสูง IP</v>
          </cell>
          <cell r="C57">
            <v>0</v>
          </cell>
          <cell r="D57">
            <v>0</v>
          </cell>
          <cell r="E57">
            <v>1427827</v>
          </cell>
          <cell r="F57">
            <v>0</v>
          </cell>
          <cell r="G57">
            <v>442491.5</v>
          </cell>
          <cell r="H57">
            <v>1126469</v>
          </cell>
          <cell r="I57">
            <v>1052651.75</v>
          </cell>
          <cell r="J57">
            <v>0</v>
          </cell>
          <cell r="K57">
            <v>0</v>
          </cell>
          <cell r="L57">
            <v>0</v>
          </cell>
          <cell r="M57">
            <v>971907.2</v>
          </cell>
          <cell r="N57">
            <v>0</v>
          </cell>
          <cell r="O57">
            <v>3517861.35</v>
          </cell>
          <cell r="P57">
            <v>0</v>
          </cell>
          <cell r="Q57">
            <v>466020.5</v>
          </cell>
          <cell r="R57">
            <v>0</v>
          </cell>
          <cell r="S57">
            <v>0</v>
          </cell>
          <cell r="T57">
            <v>316633</v>
          </cell>
          <cell r="U57">
            <v>0</v>
          </cell>
          <cell r="V57">
            <v>0</v>
          </cell>
          <cell r="W57">
            <v>574249</v>
          </cell>
          <cell r="X57">
            <v>0</v>
          </cell>
          <cell r="Y57">
            <v>0</v>
          </cell>
          <cell r="Z57">
            <v>1315330</v>
          </cell>
          <cell r="AA57">
            <v>0</v>
          </cell>
          <cell r="AB57">
            <v>0</v>
          </cell>
          <cell r="AC57">
            <v>0</v>
          </cell>
          <cell r="AD57">
            <v>1137198.2</v>
          </cell>
          <cell r="AE57">
            <v>0</v>
          </cell>
          <cell r="AF57">
            <v>1317638.8</v>
          </cell>
          <cell r="AG57">
            <v>0</v>
          </cell>
          <cell r="AH57">
            <v>154355.1</v>
          </cell>
          <cell r="AI57">
            <v>0</v>
          </cell>
          <cell r="AJ57">
            <v>711757.2</v>
          </cell>
          <cell r="AK57">
            <v>10588889.449999999</v>
          </cell>
          <cell r="AL57">
            <v>0</v>
          </cell>
          <cell r="AM57">
            <v>806305</v>
          </cell>
          <cell r="AN57">
            <v>4380068</v>
          </cell>
          <cell r="AO57">
            <v>5215479</v>
          </cell>
          <cell r="AP57">
            <v>2966192.8</v>
          </cell>
          <cell r="AQ57">
            <v>0</v>
          </cell>
          <cell r="AR57">
            <v>2034352.2</v>
          </cell>
          <cell r="AS57">
            <v>0</v>
          </cell>
          <cell r="AT57">
            <v>1147329.1000000001</v>
          </cell>
          <cell r="AU57">
            <v>1921810.9</v>
          </cell>
          <cell r="AV57">
            <v>2908088.6</v>
          </cell>
          <cell r="AW57">
            <v>535732.75</v>
          </cell>
          <cell r="AX57">
            <v>0</v>
          </cell>
          <cell r="AY57">
            <v>279115</v>
          </cell>
          <cell r="AZ57">
            <v>0</v>
          </cell>
          <cell r="BA57">
            <v>3383845.75</v>
          </cell>
          <cell r="BB57">
            <v>1850185.6</v>
          </cell>
          <cell r="BC57">
            <v>0</v>
          </cell>
          <cell r="BD57">
            <v>1524344.4</v>
          </cell>
          <cell r="BE57">
            <v>1402057.6</v>
          </cell>
          <cell r="BF57">
            <v>0</v>
          </cell>
          <cell r="BG57">
            <v>2759007.95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1533200</v>
          </cell>
          <cell r="BM57">
            <v>3105896</v>
          </cell>
          <cell r="BN57">
            <v>1335079.1000000001</v>
          </cell>
          <cell r="BO57">
            <v>0</v>
          </cell>
          <cell r="BP57">
            <v>2195812</v>
          </cell>
          <cell r="BQ57">
            <v>0</v>
          </cell>
          <cell r="BR57">
            <v>73135404.670000002</v>
          </cell>
          <cell r="BS57">
            <v>753218.8</v>
          </cell>
          <cell r="BT57">
            <v>0</v>
          </cell>
          <cell r="BU57">
            <v>1249337.3999999999</v>
          </cell>
          <cell r="BV57">
            <v>0</v>
          </cell>
          <cell r="BW57">
            <v>0</v>
          </cell>
          <cell r="BX57">
            <v>1000</v>
          </cell>
          <cell r="BY57">
            <v>0</v>
          </cell>
          <cell r="BZ57">
            <v>2650506</v>
          </cell>
          <cell r="CA57">
            <v>209041.2</v>
          </cell>
          <cell r="CB57">
            <v>0</v>
          </cell>
          <cell r="CC57">
            <v>642237</v>
          </cell>
          <cell r="CD57">
            <v>19200</v>
          </cell>
          <cell r="CE57">
            <v>639568.19999999995</v>
          </cell>
          <cell r="CF57">
            <v>0</v>
          </cell>
          <cell r="CG57">
            <v>0</v>
          </cell>
          <cell r="CH57">
            <v>373409.8</v>
          </cell>
          <cell r="CI57">
            <v>233431.6</v>
          </cell>
          <cell r="CJ57">
            <v>837376</v>
          </cell>
          <cell r="CK57">
            <v>0</v>
          </cell>
          <cell r="CL57">
            <v>0</v>
          </cell>
        </row>
        <row r="58">
          <cell r="A58" t="str">
            <v>1102050101.401</v>
          </cell>
          <cell r="B58" t="str">
            <v>ลูกหนี้ค่ารักษา-เบิกจ่ายตรงกรมบัญชีกลาง OP</v>
          </cell>
          <cell r="C58">
            <v>24788427.609999999</v>
          </cell>
          <cell r="D58">
            <v>4805401.3099999996</v>
          </cell>
          <cell r="E58">
            <v>2986592.28</v>
          </cell>
          <cell r="F58">
            <v>4153516.96</v>
          </cell>
          <cell r="G58">
            <v>1483784.84</v>
          </cell>
          <cell r="H58">
            <v>2893809.5</v>
          </cell>
          <cell r="I58">
            <v>5709725.6900000004</v>
          </cell>
          <cell r="J58">
            <v>3398237.5</v>
          </cell>
          <cell r="K58">
            <v>2250634.61</v>
          </cell>
          <cell r="L58">
            <v>2804978.58</v>
          </cell>
          <cell r="M58">
            <v>4223981.5</v>
          </cell>
          <cell r="N58">
            <v>1254465.49</v>
          </cell>
          <cell r="O58">
            <v>14255197.75</v>
          </cell>
          <cell r="P58">
            <v>2963030.06</v>
          </cell>
          <cell r="Q58">
            <v>1094109</v>
          </cell>
          <cell r="R58">
            <v>1859861.63</v>
          </cell>
          <cell r="S58">
            <v>2964040</v>
          </cell>
          <cell r="T58">
            <v>676546.5</v>
          </cell>
          <cell r="U58">
            <v>2413438.41</v>
          </cell>
          <cell r="V58">
            <v>1036193.75</v>
          </cell>
          <cell r="W58">
            <v>28055850.969999999</v>
          </cell>
          <cell r="X58">
            <v>925897.25</v>
          </cell>
          <cell r="Y58">
            <v>2145156</v>
          </cell>
          <cell r="Z58">
            <v>2355074.2200000002</v>
          </cell>
          <cell r="AA58">
            <v>1353834</v>
          </cell>
          <cell r="AB58">
            <v>791689</v>
          </cell>
          <cell r="AC58">
            <v>1149802</v>
          </cell>
          <cell r="AD58">
            <v>8414143.5500000007</v>
          </cell>
          <cell r="AE58">
            <v>1185832</v>
          </cell>
          <cell r="AF58">
            <v>2080186</v>
          </cell>
          <cell r="AG58">
            <v>1502446</v>
          </cell>
          <cell r="AH58">
            <v>1931662.1</v>
          </cell>
          <cell r="AI58">
            <v>789022.5</v>
          </cell>
          <cell r="AJ58">
            <v>2141012.5</v>
          </cell>
          <cell r="AK58">
            <v>57283872.549999997</v>
          </cell>
          <cell r="AL58">
            <v>2857480</v>
          </cell>
          <cell r="AM58">
            <v>2892789</v>
          </cell>
          <cell r="AN58">
            <v>3633643</v>
          </cell>
          <cell r="AO58">
            <v>7443627</v>
          </cell>
          <cell r="AP58">
            <v>2702080.25</v>
          </cell>
          <cell r="AQ58">
            <v>615120.5</v>
          </cell>
          <cell r="AR58">
            <v>9380943.3599999994</v>
          </cell>
          <cell r="AS58">
            <v>1169115.25</v>
          </cell>
          <cell r="AT58">
            <v>2387504.5</v>
          </cell>
          <cell r="AU58">
            <v>5103753.87</v>
          </cell>
          <cell r="AV58">
            <v>3734543</v>
          </cell>
          <cell r="AW58">
            <v>2381215.5</v>
          </cell>
          <cell r="AX58">
            <v>5833123.4699999997</v>
          </cell>
          <cell r="AY58">
            <v>2720288.5</v>
          </cell>
          <cell r="AZ58">
            <v>1057562</v>
          </cell>
          <cell r="BA58">
            <v>30429176.420000002</v>
          </cell>
          <cell r="BB58">
            <v>1003973</v>
          </cell>
          <cell r="BC58">
            <v>16083821.189999999</v>
          </cell>
          <cell r="BD58">
            <v>8016111.0700000003</v>
          </cell>
          <cell r="BE58">
            <v>1535693.25</v>
          </cell>
          <cell r="BF58">
            <v>1502585.45</v>
          </cell>
          <cell r="BG58">
            <v>3722273.55</v>
          </cell>
          <cell r="BH58">
            <v>184826</v>
          </cell>
          <cell r="BI58">
            <v>404180.79</v>
          </cell>
          <cell r="BJ58">
            <v>1273464.5</v>
          </cell>
          <cell r="BK58">
            <v>1598013.57</v>
          </cell>
          <cell r="BL58">
            <v>21705956.75</v>
          </cell>
          <cell r="BM58">
            <v>1413421.81</v>
          </cell>
          <cell r="BN58">
            <v>5483912.0999999996</v>
          </cell>
          <cell r="BO58">
            <v>1403719</v>
          </cell>
          <cell r="BP58">
            <v>377110.93</v>
          </cell>
          <cell r="BQ58">
            <v>2617380</v>
          </cell>
          <cell r="BR58">
            <v>32144039</v>
          </cell>
          <cell r="BS58">
            <v>1249747.5</v>
          </cell>
          <cell r="BT58">
            <v>9241811.0600000005</v>
          </cell>
          <cell r="BU58">
            <v>19867619</v>
          </cell>
          <cell r="BV58">
            <v>768195</v>
          </cell>
          <cell r="BW58">
            <v>2005825.5</v>
          </cell>
          <cell r="BX58">
            <v>3399572.75</v>
          </cell>
          <cell r="BY58">
            <v>956953.44</v>
          </cell>
          <cell r="BZ58">
            <v>796504</v>
          </cell>
          <cell r="CA58">
            <v>1813095</v>
          </cell>
          <cell r="CB58">
            <v>3286415.25</v>
          </cell>
          <cell r="CC58">
            <v>5000724.75</v>
          </cell>
          <cell r="CD58">
            <v>5057447.95</v>
          </cell>
          <cell r="CE58">
            <v>1541589</v>
          </cell>
          <cell r="CF58">
            <v>777456</v>
          </cell>
          <cell r="CG58">
            <v>1399153.5</v>
          </cell>
          <cell r="CH58">
            <v>1239431.8999999999</v>
          </cell>
          <cell r="CI58">
            <v>1538938</v>
          </cell>
          <cell r="CJ58">
            <v>6349974.5</v>
          </cell>
          <cell r="CK58">
            <v>1262019</v>
          </cell>
          <cell r="CL58">
            <v>331657</v>
          </cell>
        </row>
        <row r="59">
          <cell r="A59" t="str">
            <v>1102050101.402</v>
          </cell>
          <cell r="B59" t="str">
            <v>ลูกหนี้ค่ารักษา - เบิกจ่ายตรงกรมบัญชีกลาง IP</v>
          </cell>
          <cell r="C59">
            <v>33969918.5</v>
          </cell>
          <cell r="D59">
            <v>811210.29</v>
          </cell>
          <cell r="E59">
            <v>1776855.56</v>
          </cell>
          <cell r="F59">
            <v>1196740</v>
          </cell>
          <cell r="G59">
            <v>616693.26</v>
          </cell>
          <cell r="H59">
            <v>1072967.47</v>
          </cell>
          <cell r="I59">
            <v>765854.57</v>
          </cell>
          <cell r="J59">
            <v>5296573.16</v>
          </cell>
          <cell r="K59">
            <v>1468060.45</v>
          </cell>
          <cell r="L59">
            <v>2665511.0699999998</v>
          </cell>
          <cell r="M59">
            <v>13140196.92</v>
          </cell>
          <cell r="N59">
            <v>1844135.23</v>
          </cell>
          <cell r="O59">
            <v>9300892.1400000006</v>
          </cell>
          <cell r="P59">
            <v>2165244.36</v>
          </cell>
          <cell r="Q59">
            <v>1336641.51</v>
          </cell>
          <cell r="R59">
            <v>4925375.6500000004</v>
          </cell>
          <cell r="S59">
            <v>1106938.32</v>
          </cell>
          <cell r="T59">
            <v>801360.1</v>
          </cell>
          <cell r="U59">
            <v>1247389.3400000001</v>
          </cell>
          <cell r="V59">
            <v>542750.43000000005</v>
          </cell>
          <cell r="W59">
            <v>35605573.07</v>
          </cell>
          <cell r="X59">
            <v>1074072.8700000001</v>
          </cell>
          <cell r="Y59">
            <v>1606991.9</v>
          </cell>
          <cell r="Z59">
            <v>1677193.44</v>
          </cell>
          <cell r="AA59">
            <v>459773.96</v>
          </cell>
          <cell r="AB59">
            <v>1195743.17</v>
          </cell>
          <cell r="AC59">
            <v>1163210.9099999999</v>
          </cell>
          <cell r="AD59">
            <v>1662789.27</v>
          </cell>
          <cell r="AE59">
            <v>509510.82</v>
          </cell>
          <cell r="AF59">
            <v>2906737.27</v>
          </cell>
          <cell r="AG59">
            <v>1336074.46</v>
          </cell>
          <cell r="AH59">
            <v>1425508.42</v>
          </cell>
          <cell r="AI59">
            <v>987656.7</v>
          </cell>
          <cell r="AJ59">
            <v>658512.42000000004</v>
          </cell>
          <cell r="AK59">
            <v>36536195.43</v>
          </cell>
          <cell r="AL59">
            <v>524375.43000000005</v>
          </cell>
          <cell r="AM59">
            <v>1238946.8400000001</v>
          </cell>
          <cell r="AN59">
            <v>3912868.8</v>
          </cell>
          <cell r="AO59">
            <v>2507830.25</v>
          </cell>
          <cell r="AP59">
            <v>804348.33</v>
          </cell>
          <cell r="AQ59">
            <v>451885.54</v>
          </cell>
          <cell r="AR59">
            <v>6671816.0899999999</v>
          </cell>
          <cell r="AS59">
            <v>3437194.2</v>
          </cell>
          <cell r="AT59">
            <v>1308504.92</v>
          </cell>
          <cell r="AU59">
            <v>4925267.37</v>
          </cell>
          <cell r="AV59">
            <v>1606139.19</v>
          </cell>
          <cell r="AW59">
            <v>1715622.74</v>
          </cell>
          <cell r="AX59">
            <v>1671053.04</v>
          </cell>
          <cell r="AY59">
            <v>224411.06</v>
          </cell>
          <cell r="AZ59">
            <v>201256.68</v>
          </cell>
          <cell r="BA59">
            <v>7475914.6200000001</v>
          </cell>
          <cell r="BB59">
            <v>344610.35</v>
          </cell>
          <cell r="BC59">
            <v>13837090.15</v>
          </cell>
          <cell r="BD59">
            <v>4463015.6100000003</v>
          </cell>
          <cell r="BE59">
            <v>1116014.51</v>
          </cell>
          <cell r="BF59">
            <v>2092788.71</v>
          </cell>
          <cell r="BG59">
            <v>8923564.0700000003</v>
          </cell>
          <cell r="BH59">
            <v>212185.98</v>
          </cell>
          <cell r="BI59">
            <v>276206.02</v>
          </cell>
          <cell r="BJ59">
            <v>352106.5</v>
          </cell>
          <cell r="BK59">
            <v>454020.66</v>
          </cell>
          <cell r="BL59">
            <v>16113910.630000001</v>
          </cell>
          <cell r="BM59">
            <v>1226059.8400000001</v>
          </cell>
          <cell r="BN59">
            <v>962165.65</v>
          </cell>
          <cell r="BO59">
            <v>5496674.1299999999</v>
          </cell>
          <cell r="BP59">
            <v>543539.79</v>
          </cell>
          <cell r="BQ59">
            <v>625854.18999999994</v>
          </cell>
          <cell r="BR59">
            <v>58729444.960000001</v>
          </cell>
          <cell r="BS59">
            <v>1024456.74</v>
          </cell>
          <cell r="BT59">
            <v>2647926.85</v>
          </cell>
          <cell r="BU59">
            <v>10031783.93</v>
          </cell>
          <cell r="BV59">
            <v>0</v>
          </cell>
          <cell r="BW59">
            <v>1020372.33</v>
          </cell>
          <cell r="BX59">
            <v>3290547.84</v>
          </cell>
          <cell r="BY59">
            <v>468676.96</v>
          </cell>
          <cell r="BZ59">
            <v>477512.03</v>
          </cell>
          <cell r="CA59">
            <v>1346843.49</v>
          </cell>
          <cell r="CB59">
            <v>3583315.98</v>
          </cell>
          <cell r="CC59">
            <v>2133015.14</v>
          </cell>
          <cell r="CD59">
            <v>2873181.4</v>
          </cell>
          <cell r="CE59">
            <v>2355545.6</v>
          </cell>
          <cell r="CF59">
            <v>312493.94</v>
          </cell>
          <cell r="CG59">
            <v>259298.57</v>
          </cell>
          <cell r="CH59">
            <v>199124.9</v>
          </cell>
          <cell r="CI59">
            <v>737016.33</v>
          </cell>
          <cell r="CJ59">
            <v>2108009.1</v>
          </cell>
          <cell r="CK59">
            <v>572860.39</v>
          </cell>
          <cell r="CL59">
            <v>224570.18</v>
          </cell>
        </row>
        <row r="60">
          <cell r="A60" t="str">
            <v>1102050101.501</v>
          </cell>
          <cell r="B60" t="str">
            <v>ลูกหนี้ค่ารักษา - คนต่างด้าวและแรงงานต่างด้าว OP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</row>
        <row r="61">
          <cell r="A61" t="str">
            <v>1102050101.502</v>
          </cell>
          <cell r="B61" t="str">
            <v>ลูกหนี้ค่ารักษา - คนต่างด้าวและแรงงานต่างด้าว IP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</row>
        <row r="62">
          <cell r="A62" t="str">
            <v>1102050101.503</v>
          </cell>
          <cell r="B62" t="str">
            <v>ลูกหนี้ค่ารักษา - คนต่างด้าวและแรงงานต่างด้าว OP นอก CUP</v>
          </cell>
          <cell r="C62">
            <v>1293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4594</v>
          </cell>
          <cell r="N62">
            <v>0</v>
          </cell>
          <cell r="O62">
            <v>217263.75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118036</v>
          </cell>
          <cell r="X62">
            <v>0</v>
          </cell>
          <cell r="Y62">
            <v>56383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2300</v>
          </cell>
          <cell r="AG62">
            <v>21569</v>
          </cell>
          <cell r="AH62">
            <v>6372</v>
          </cell>
          <cell r="AI62">
            <v>8437</v>
          </cell>
          <cell r="AJ62">
            <v>0</v>
          </cell>
          <cell r="AK62">
            <v>234977.75</v>
          </cell>
          <cell r="AL62">
            <v>0</v>
          </cell>
          <cell r="AM62">
            <v>0</v>
          </cell>
          <cell r="AN62">
            <v>690</v>
          </cell>
          <cell r="AO62">
            <v>0</v>
          </cell>
          <cell r="AP62">
            <v>0</v>
          </cell>
          <cell r="AQ62">
            <v>0</v>
          </cell>
          <cell r="AR62">
            <v>7486</v>
          </cell>
          <cell r="AS62">
            <v>0</v>
          </cell>
          <cell r="AT62">
            <v>0</v>
          </cell>
          <cell r="AU62">
            <v>3830</v>
          </cell>
          <cell r="AV62">
            <v>0</v>
          </cell>
          <cell r="AW62">
            <v>1250</v>
          </cell>
          <cell r="AX62">
            <v>0</v>
          </cell>
          <cell r="AY62">
            <v>0</v>
          </cell>
          <cell r="AZ62">
            <v>0</v>
          </cell>
          <cell r="BA62">
            <v>17970.25</v>
          </cell>
          <cell r="BB62">
            <v>0</v>
          </cell>
          <cell r="BC62">
            <v>24062</v>
          </cell>
          <cell r="BD62">
            <v>0</v>
          </cell>
          <cell r="BE62">
            <v>0</v>
          </cell>
          <cell r="BF62">
            <v>0</v>
          </cell>
          <cell r="BG62">
            <v>16628</v>
          </cell>
          <cell r="BH62">
            <v>0</v>
          </cell>
          <cell r="BI62">
            <v>0</v>
          </cell>
          <cell r="BJ62">
            <v>0</v>
          </cell>
          <cell r="BK62">
            <v>87195</v>
          </cell>
          <cell r="BL62">
            <v>110793.5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292905.2</v>
          </cell>
          <cell r="BS62">
            <v>0</v>
          </cell>
          <cell r="BT62">
            <v>0</v>
          </cell>
          <cell r="BU62">
            <v>6089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3405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</row>
        <row r="63">
          <cell r="A63" t="str">
            <v>1102050101.504</v>
          </cell>
          <cell r="B63" t="str">
            <v>ลูกหนี้ค่ารักษา - คนต่างด้าวและแรงงานต่างด้าว IP นอก CUP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171729.4</v>
          </cell>
          <cell r="N63">
            <v>0</v>
          </cell>
          <cell r="O63">
            <v>687129.07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379393</v>
          </cell>
          <cell r="X63">
            <v>0</v>
          </cell>
          <cell r="Y63">
            <v>17738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17224</v>
          </cell>
          <cell r="AG63">
            <v>0</v>
          </cell>
          <cell r="AH63">
            <v>63748</v>
          </cell>
          <cell r="AI63">
            <v>0</v>
          </cell>
          <cell r="AJ63">
            <v>0</v>
          </cell>
          <cell r="AK63">
            <v>404926.7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20301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27813.5</v>
          </cell>
          <cell r="BB63">
            <v>0</v>
          </cell>
          <cell r="BC63">
            <v>91152.71</v>
          </cell>
          <cell r="BD63">
            <v>0</v>
          </cell>
          <cell r="BE63">
            <v>0</v>
          </cell>
          <cell r="BF63">
            <v>0</v>
          </cell>
          <cell r="BG63">
            <v>213840</v>
          </cell>
          <cell r="BH63">
            <v>0</v>
          </cell>
          <cell r="BI63">
            <v>0</v>
          </cell>
          <cell r="BJ63">
            <v>0</v>
          </cell>
          <cell r="BK63">
            <v>7388.5</v>
          </cell>
          <cell r="BL63">
            <v>431671.5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9462690.3300000001</v>
          </cell>
          <cell r="BS63">
            <v>0</v>
          </cell>
          <cell r="BT63">
            <v>0</v>
          </cell>
          <cell r="BU63">
            <v>216638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36559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</row>
        <row r="64">
          <cell r="A64" t="str">
            <v>1102050101.505</v>
          </cell>
          <cell r="B64" t="str">
            <v>ลูกหนี้ค่ารักษา - คนต่างด้าวและแรงงานต่างด้าว เบิกจากส่วนกลาง OP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2288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1939.2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270462</v>
          </cell>
          <cell r="BB64">
            <v>0</v>
          </cell>
          <cell r="BC64">
            <v>0</v>
          </cell>
          <cell r="BD64">
            <v>0</v>
          </cell>
          <cell r="BE64">
            <v>12140.14</v>
          </cell>
          <cell r="BF64">
            <v>0</v>
          </cell>
          <cell r="BG64">
            <v>11197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1527.12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</row>
        <row r="65">
          <cell r="A65" t="str">
            <v>1102050101.506</v>
          </cell>
          <cell r="B65" t="str">
            <v>ลูกหนี้ค่ารักษา - คนต่างด้าวและแรงงานต่างด้าวเบิกจากส่วนกลาง IP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383210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32792</v>
          </cell>
          <cell r="AO65">
            <v>43784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23021</v>
          </cell>
          <cell r="AV65">
            <v>10174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29738.25</v>
          </cell>
          <cell r="BB65">
            <v>127267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248769</v>
          </cell>
          <cell r="BH65">
            <v>38359</v>
          </cell>
          <cell r="BI65">
            <v>93983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</row>
        <row r="66">
          <cell r="A66" t="str">
            <v>1102050101.701</v>
          </cell>
          <cell r="B66" t="str">
            <v>ลูกหนี้ค่ารักษา - บุคคลที่มีปัญหาสถานะและสิทธิ OP ใน CUP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</row>
        <row r="67">
          <cell r="A67" t="str">
            <v>1102050101.702</v>
          </cell>
          <cell r="B67" t="str">
            <v>ลูกหนี้ค่ารักษา - บุคคลที่มีปัญหาสถานะและสิทธิ OP นอก CUP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3217</v>
          </cell>
          <cell r="K67">
            <v>14938.28</v>
          </cell>
          <cell r="L67">
            <v>0</v>
          </cell>
          <cell r="M67">
            <v>1855</v>
          </cell>
          <cell r="N67">
            <v>0</v>
          </cell>
          <cell r="O67">
            <v>55333.25</v>
          </cell>
          <cell r="P67">
            <v>0</v>
          </cell>
          <cell r="Q67">
            <v>0</v>
          </cell>
          <cell r="R67">
            <v>0</v>
          </cell>
          <cell r="S67">
            <v>20571.5</v>
          </cell>
          <cell r="T67">
            <v>0</v>
          </cell>
          <cell r="U67">
            <v>0</v>
          </cell>
          <cell r="V67">
            <v>0</v>
          </cell>
          <cell r="W67">
            <v>3830705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183395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2580</v>
          </cell>
          <cell r="AS67">
            <v>0</v>
          </cell>
          <cell r="AT67">
            <v>0</v>
          </cell>
          <cell r="AU67">
            <v>0</v>
          </cell>
          <cell r="AV67">
            <v>9034</v>
          </cell>
          <cell r="AW67">
            <v>8000</v>
          </cell>
          <cell r="AX67">
            <v>42149.5</v>
          </cell>
          <cell r="AY67">
            <v>0</v>
          </cell>
          <cell r="AZ67">
            <v>0</v>
          </cell>
          <cell r="BA67">
            <v>3162.75</v>
          </cell>
          <cell r="BB67">
            <v>0</v>
          </cell>
          <cell r="BC67">
            <v>48076</v>
          </cell>
          <cell r="BD67">
            <v>0</v>
          </cell>
          <cell r="BE67">
            <v>2644</v>
          </cell>
          <cell r="BF67">
            <v>0</v>
          </cell>
          <cell r="BG67">
            <v>130214.5</v>
          </cell>
          <cell r="BH67">
            <v>0</v>
          </cell>
          <cell r="BI67">
            <v>7470</v>
          </cell>
          <cell r="BJ67">
            <v>0</v>
          </cell>
          <cell r="BK67">
            <v>10994.7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112001</v>
          </cell>
          <cell r="BS67">
            <v>0</v>
          </cell>
          <cell r="BT67">
            <v>3836.64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14566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1700</v>
          </cell>
          <cell r="CK67">
            <v>0</v>
          </cell>
          <cell r="CL67">
            <v>0</v>
          </cell>
        </row>
        <row r="68">
          <cell r="A68" t="str">
            <v>1102050101.703</v>
          </cell>
          <cell r="B68" t="str">
            <v>ลูกหนี้ค่ารักษาบุคคลที่มีปัญหาสถานะและสิทธิ - เบิกจากส่วนกลาง OP</v>
          </cell>
          <cell r="C68">
            <v>384949.57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219611.5</v>
          </cell>
          <cell r="J68">
            <v>0</v>
          </cell>
          <cell r="K68">
            <v>0</v>
          </cell>
          <cell r="L68">
            <v>0</v>
          </cell>
          <cell r="M68">
            <v>4020</v>
          </cell>
          <cell r="N68">
            <v>0</v>
          </cell>
          <cell r="O68">
            <v>39611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13781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516056.25</v>
          </cell>
          <cell r="AL68">
            <v>19870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822</v>
          </cell>
          <cell r="AU68">
            <v>1070</v>
          </cell>
          <cell r="AV68">
            <v>0</v>
          </cell>
          <cell r="AW68">
            <v>738</v>
          </cell>
          <cell r="AX68">
            <v>0</v>
          </cell>
          <cell r="AY68">
            <v>6965</v>
          </cell>
          <cell r="AZ68">
            <v>0</v>
          </cell>
          <cell r="BA68">
            <v>11781.5</v>
          </cell>
          <cell r="BB68">
            <v>0</v>
          </cell>
          <cell r="BC68">
            <v>12292</v>
          </cell>
          <cell r="BD68">
            <v>0</v>
          </cell>
          <cell r="BE68">
            <v>0</v>
          </cell>
          <cell r="BF68">
            <v>28894.799999999999</v>
          </cell>
          <cell r="BG68">
            <v>125610</v>
          </cell>
          <cell r="BH68">
            <v>0</v>
          </cell>
          <cell r="BI68">
            <v>0</v>
          </cell>
          <cell r="BJ68">
            <v>3120</v>
          </cell>
          <cell r="BK68">
            <v>0</v>
          </cell>
          <cell r="BL68">
            <v>3625</v>
          </cell>
          <cell r="BM68">
            <v>2115</v>
          </cell>
          <cell r="BN68">
            <v>0</v>
          </cell>
          <cell r="BO68">
            <v>901</v>
          </cell>
          <cell r="BP68">
            <v>0</v>
          </cell>
          <cell r="BQ68">
            <v>59168</v>
          </cell>
          <cell r="BR68">
            <v>2119656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3975</v>
          </cell>
          <cell r="CC68">
            <v>0</v>
          </cell>
          <cell r="CD68">
            <v>0</v>
          </cell>
          <cell r="CE68">
            <v>0</v>
          </cell>
          <cell r="CF68">
            <v>7570</v>
          </cell>
          <cell r="CG68">
            <v>0</v>
          </cell>
          <cell r="CH68">
            <v>0</v>
          </cell>
          <cell r="CI68">
            <v>24780</v>
          </cell>
          <cell r="CJ68">
            <v>0</v>
          </cell>
          <cell r="CK68">
            <v>0</v>
          </cell>
          <cell r="CL68">
            <v>0</v>
          </cell>
        </row>
        <row r="69">
          <cell r="A69" t="str">
            <v>1102050101.704</v>
          </cell>
          <cell r="B69" t="str">
            <v>ลูกหนี้ค่ารักษาบุคคลที่มีปัญหาสถานะและสิทธิ - เบิกจากส่วนกลาง IP</v>
          </cell>
          <cell r="C69">
            <v>1367088</v>
          </cell>
          <cell r="D69">
            <v>0</v>
          </cell>
          <cell r="E69">
            <v>170950</v>
          </cell>
          <cell r="F69">
            <v>230363</v>
          </cell>
          <cell r="G69">
            <v>4514</v>
          </cell>
          <cell r="H69">
            <v>0</v>
          </cell>
          <cell r="I69">
            <v>41393.65</v>
          </cell>
          <cell r="J69">
            <v>95588</v>
          </cell>
          <cell r="K69">
            <v>32298.25</v>
          </cell>
          <cell r="L69">
            <v>0</v>
          </cell>
          <cell r="M69">
            <v>317892.5</v>
          </cell>
          <cell r="N69">
            <v>5021.76</v>
          </cell>
          <cell r="O69">
            <v>185778.79</v>
          </cell>
          <cell r="P69">
            <v>0</v>
          </cell>
          <cell r="Q69">
            <v>0</v>
          </cell>
          <cell r="R69">
            <v>0</v>
          </cell>
          <cell r="S69">
            <v>22288.75</v>
          </cell>
          <cell r="T69">
            <v>68559.39</v>
          </cell>
          <cell r="U69">
            <v>0</v>
          </cell>
          <cell r="V69">
            <v>174495</v>
          </cell>
          <cell r="W69">
            <v>2376310</v>
          </cell>
          <cell r="X69">
            <v>237038</v>
          </cell>
          <cell r="Y69">
            <v>854030</v>
          </cell>
          <cell r="Z69">
            <v>649718.81999999995</v>
          </cell>
          <cell r="AA69">
            <v>58888</v>
          </cell>
          <cell r="AB69">
            <v>452549</v>
          </cell>
          <cell r="AC69">
            <v>1028130.42</v>
          </cell>
          <cell r="AD69">
            <v>112378</v>
          </cell>
          <cell r="AE69">
            <v>0</v>
          </cell>
          <cell r="AF69">
            <v>0</v>
          </cell>
          <cell r="AG69">
            <v>232968</v>
          </cell>
          <cell r="AH69">
            <v>288906.59999999998</v>
          </cell>
          <cell r="AI69">
            <v>0</v>
          </cell>
          <cell r="AJ69">
            <v>16252</v>
          </cell>
          <cell r="AK69">
            <v>921019.81</v>
          </cell>
          <cell r="AL69">
            <v>0</v>
          </cell>
          <cell r="AM69">
            <v>0</v>
          </cell>
          <cell r="AN69">
            <v>0</v>
          </cell>
          <cell r="AO69">
            <v>82606</v>
          </cell>
          <cell r="AP69">
            <v>0</v>
          </cell>
          <cell r="AQ69">
            <v>0</v>
          </cell>
          <cell r="AR69">
            <v>13645</v>
          </cell>
          <cell r="AS69">
            <v>0</v>
          </cell>
          <cell r="AT69">
            <v>17260</v>
          </cell>
          <cell r="AU69">
            <v>17420</v>
          </cell>
          <cell r="AV69">
            <v>2103</v>
          </cell>
          <cell r="AW69">
            <v>54864.5</v>
          </cell>
          <cell r="AX69">
            <v>443165.75</v>
          </cell>
          <cell r="AY69">
            <v>72710</v>
          </cell>
          <cell r="AZ69">
            <v>262672</v>
          </cell>
          <cell r="BA69">
            <v>517277.25</v>
          </cell>
          <cell r="BB69">
            <v>0</v>
          </cell>
          <cell r="BC69">
            <v>755327.08</v>
          </cell>
          <cell r="BD69">
            <v>816324.38</v>
          </cell>
          <cell r="BE69">
            <v>279388</v>
          </cell>
          <cell r="BF69">
            <v>106694.32</v>
          </cell>
          <cell r="BG69">
            <v>1393085.65</v>
          </cell>
          <cell r="BH69">
            <v>137287</v>
          </cell>
          <cell r="BI69">
            <v>0</v>
          </cell>
          <cell r="BJ69">
            <v>157432</v>
          </cell>
          <cell r="BK69">
            <v>36594.5</v>
          </cell>
          <cell r="BL69">
            <v>245667</v>
          </cell>
          <cell r="BM69">
            <v>4375</v>
          </cell>
          <cell r="BN69">
            <v>0</v>
          </cell>
          <cell r="BO69">
            <v>216361</v>
          </cell>
          <cell r="BP69">
            <v>118590</v>
          </cell>
          <cell r="BQ69">
            <v>0</v>
          </cell>
          <cell r="BR69">
            <v>3013173</v>
          </cell>
          <cell r="BS69">
            <v>0</v>
          </cell>
          <cell r="BT69">
            <v>0</v>
          </cell>
          <cell r="BU69">
            <v>3171904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18194</v>
          </cell>
          <cell r="CD69">
            <v>2996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21608</v>
          </cell>
          <cell r="CK69">
            <v>0</v>
          </cell>
          <cell r="CL69">
            <v>0</v>
          </cell>
        </row>
        <row r="70">
          <cell r="A70" t="str">
            <v>1102050102.102</v>
          </cell>
          <cell r="B70" t="str">
            <v>ลูกหนี้ค่าสิ่งส่งตรวจบุคคลภายนอก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6300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22150</v>
          </cell>
          <cell r="BB70">
            <v>0</v>
          </cell>
          <cell r="BC70">
            <v>349478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158510</v>
          </cell>
          <cell r="BS70">
            <v>0</v>
          </cell>
          <cell r="BT70">
            <v>0</v>
          </cell>
          <cell r="BU70">
            <v>845</v>
          </cell>
          <cell r="BV70">
            <v>0</v>
          </cell>
          <cell r="BW70">
            <v>0</v>
          </cell>
          <cell r="BX70">
            <v>8920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163703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</row>
        <row r="71">
          <cell r="A71" t="str">
            <v>1102050102.103</v>
          </cell>
          <cell r="B71" t="str">
            <v>ลูกหนี้ค่าตรวจสุขภาพบุคคลภายนอก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5400</v>
          </cell>
          <cell r="K71">
            <v>0</v>
          </cell>
          <cell r="L71">
            <v>0</v>
          </cell>
          <cell r="M71">
            <v>10012</v>
          </cell>
          <cell r="N71">
            <v>0</v>
          </cell>
          <cell r="O71">
            <v>9800</v>
          </cell>
          <cell r="P71">
            <v>0</v>
          </cell>
          <cell r="Q71">
            <v>0</v>
          </cell>
          <cell r="R71">
            <v>14100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12590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15520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27180</v>
          </cell>
          <cell r="BB71">
            <v>0</v>
          </cell>
          <cell r="BC71">
            <v>901017.5</v>
          </cell>
          <cell r="BD71">
            <v>34055</v>
          </cell>
          <cell r="BE71">
            <v>1260</v>
          </cell>
          <cell r="BF71">
            <v>28965</v>
          </cell>
          <cell r="BG71">
            <v>47568</v>
          </cell>
          <cell r="BH71">
            <v>0</v>
          </cell>
          <cell r="BI71">
            <v>9990</v>
          </cell>
          <cell r="BJ71">
            <v>0</v>
          </cell>
          <cell r="BK71">
            <v>17330</v>
          </cell>
          <cell r="BL71">
            <v>299794</v>
          </cell>
          <cell r="BM71">
            <v>0</v>
          </cell>
          <cell r="BN71">
            <v>0</v>
          </cell>
          <cell r="BO71">
            <v>7360</v>
          </cell>
          <cell r="BP71">
            <v>0</v>
          </cell>
          <cell r="BQ71">
            <v>0</v>
          </cell>
          <cell r="BR71">
            <v>76940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500</v>
          </cell>
          <cell r="BZ71">
            <v>0</v>
          </cell>
          <cell r="CA71">
            <v>1070</v>
          </cell>
          <cell r="CB71">
            <v>0</v>
          </cell>
          <cell r="CC71">
            <v>56430</v>
          </cell>
          <cell r="CD71">
            <v>2390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</row>
        <row r="72">
          <cell r="A72" t="str">
            <v>1102050102.104</v>
          </cell>
          <cell r="B72" t="str">
            <v>ลูกหนี้ค่าวัสดุ/อุปกรณ์/น้ำยา บุคคลภายนอก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93720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</row>
        <row r="73">
          <cell r="A73" t="str">
            <v>1102050102.105</v>
          </cell>
          <cell r="B73" t="str">
            <v>ลูกหนี้ค่าสินค้า บุคคลภายนอก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</row>
        <row r="74">
          <cell r="A74" t="str">
            <v>1102050102.106</v>
          </cell>
          <cell r="B74" t="str">
            <v>ลูกหนี้ค่ารักษา - ชำระเงิน OP</v>
          </cell>
          <cell r="C74">
            <v>20523144.75</v>
          </cell>
          <cell r="D74">
            <v>2139317.59</v>
          </cell>
          <cell r="E74">
            <v>911761</v>
          </cell>
          <cell r="F74">
            <v>1860305</v>
          </cell>
          <cell r="G74">
            <v>758470</v>
          </cell>
          <cell r="H74">
            <v>1302596.67</v>
          </cell>
          <cell r="I74">
            <v>627042.5</v>
          </cell>
          <cell r="J74">
            <v>3772631.5</v>
          </cell>
          <cell r="K74">
            <v>1909802</v>
          </cell>
          <cell r="L74">
            <v>3428242.25</v>
          </cell>
          <cell r="M74">
            <v>2329047.5</v>
          </cell>
          <cell r="N74">
            <v>502327.01</v>
          </cell>
          <cell r="O74">
            <v>3561371.75</v>
          </cell>
          <cell r="P74">
            <v>611465.03</v>
          </cell>
          <cell r="Q74">
            <v>636067.5</v>
          </cell>
          <cell r="R74">
            <v>3844285.79</v>
          </cell>
          <cell r="S74">
            <v>2445409</v>
          </cell>
          <cell r="T74">
            <v>401559.5</v>
          </cell>
          <cell r="U74">
            <v>2029613</v>
          </cell>
          <cell r="V74">
            <v>545065</v>
          </cell>
          <cell r="W74">
            <v>5785022.1399999997</v>
          </cell>
          <cell r="X74">
            <v>478794</v>
          </cell>
          <cell r="Y74">
            <v>1508234.15</v>
          </cell>
          <cell r="Z74">
            <v>2170002.4700000002</v>
          </cell>
          <cell r="AA74">
            <v>258562</v>
          </cell>
          <cell r="AB74">
            <v>409183.5</v>
          </cell>
          <cell r="AC74">
            <v>3062459</v>
          </cell>
          <cell r="AD74">
            <v>2977152</v>
          </cell>
          <cell r="AE74">
            <v>1148224</v>
          </cell>
          <cell r="AF74">
            <v>1025263</v>
          </cell>
          <cell r="AG74">
            <v>287896</v>
          </cell>
          <cell r="AH74">
            <v>330683</v>
          </cell>
          <cell r="AI74">
            <v>690492</v>
          </cell>
          <cell r="AJ74">
            <v>1013437.25</v>
          </cell>
          <cell r="AK74">
            <v>562374.69999999995</v>
          </cell>
          <cell r="AL74">
            <v>610211</v>
          </cell>
          <cell r="AM74">
            <v>703665</v>
          </cell>
          <cell r="AN74">
            <v>1600529</v>
          </cell>
          <cell r="AO74">
            <v>1171953.6000000001</v>
          </cell>
          <cell r="AP74">
            <v>578472</v>
          </cell>
          <cell r="AQ74">
            <v>76967</v>
          </cell>
          <cell r="AR74">
            <v>1973348.8</v>
          </cell>
          <cell r="AS74">
            <v>267858.5</v>
          </cell>
          <cell r="AT74">
            <v>676935</v>
          </cell>
          <cell r="AU74">
            <v>736795.62</v>
          </cell>
          <cell r="AV74">
            <v>264062</v>
          </cell>
          <cell r="AW74">
            <v>525675.75</v>
          </cell>
          <cell r="AX74">
            <v>1634293.6</v>
          </cell>
          <cell r="AY74">
            <v>1581614</v>
          </cell>
          <cell r="AZ74">
            <v>1027161</v>
          </cell>
          <cell r="BA74">
            <v>7047100.9500000002</v>
          </cell>
          <cell r="BB74">
            <v>98948</v>
          </cell>
          <cell r="BC74">
            <v>10332928</v>
          </cell>
          <cell r="BD74">
            <v>2995876.2</v>
          </cell>
          <cell r="BE74">
            <v>195357.25</v>
          </cell>
          <cell r="BF74">
            <v>1058045.3</v>
          </cell>
          <cell r="BG74">
            <v>2017948.9</v>
          </cell>
          <cell r="BH74">
            <v>168175.5</v>
          </cell>
          <cell r="BI74">
            <v>33736</v>
          </cell>
          <cell r="BJ74">
            <v>1427253</v>
          </cell>
          <cell r="BK74">
            <v>2141911.25</v>
          </cell>
          <cell r="BL74">
            <v>3208116.5</v>
          </cell>
          <cell r="BM74">
            <v>2297500</v>
          </cell>
          <cell r="BN74">
            <v>689158.5</v>
          </cell>
          <cell r="BO74">
            <v>1293107</v>
          </cell>
          <cell r="BP74">
            <v>1307720</v>
          </cell>
          <cell r="BQ74">
            <v>2261450</v>
          </cell>
          <cell r="BR74">
            <v>56239</v>
          </cell>
          <cell r="BS74">
            <v>161566</v>
          </cell>
          <cell r="BT74">
            <v>2455692.14</v>
          </cell>
          <cell r="BU74">
            <v>25832444</v>
          </cell>
          <cell r="BV74">
            <v>274643</v>
          </cell>
          <cell r="BW74">
            <v>1406132.8</v>
          </cell>
          <cell r="BX74">
            <v>1548723.5</v>
          </cell>
          <cell r="BY74">
            <v>352637.25</v>
          </cell>
          <cell r="BZ74">
            <v>2267627</v>
          </cell>
          <cell r="CA74">
            <v>1782803</v>
          </cell>
          <cell r="CB74">
            <v>3144522</v>
          </cell>
          <cell r="CC74">
            <v>2065248</v>
          </cell>
          <cell r="CD74">
            <v>2145637</v>
          </cell>
          <cell r="CE74">
            <v>1932610</v>
          </cell>
          <cell r="CF74">
            <v>9751</v>
          </cell>
          <cell r="CG74">
            <v>1225601</v>
          </cell>
          <cell r="CH74">
            <v>676036</v>
          </cell>
          <cell r="CI74">
            <v>142915</v>
          </cell>
          <cell r="CJ74">
            <v>8300526.9500000002</v>
          </cell>
          <cell r="CK74">
            <v>550091</v>
          </cell>
          <cell r="CL74">
            <v>420288.6</v>
          </cell>
        </row>
        <row r="75">
          <cell r="A75" t="str">
            <v>1102050102.107</v>
          </cell>
          <cell r="B75" t="str">
            <v>ลูกหนี้ค่ารักษา - ชำระเงิน IP</v>
          </cell>
          <cell r="C75">
            <v>8006123.0599999996</v>
          </cell>
          <cell r="D75">
            <v>667896.6</v>
          </cell>
          <cell r="E75">
            <v>530977.5</v>
          </cell>
          <cell r="F75">
            <v>201904</v>
          </cell>
          <cell r="G75">
            <v>109103</v>
          </cell>
          <cell r="H75">
            <v>89312</v>
          </cell>
          <cell r="I75">
            <v>242042</v>
          </cell>
          <cell r="J75">
            <v>1945066.4</v>
          </cell>
          <cell r="K75">
            <v>195838</v>
          </cell>
          <cell r="L75">
            <v>2908586.25</v>
          </cell>
          <cell r="M75">
            <v>2002135.5</v>
          </cell>
          <cell r="N75">
            <v>149817.97</v>
          </cell>
          <cell r="O75">
            <v>5688067</v>
          </cell>
          <cell r="P75">
            <v>632178.54</v>
          </cell>
          <cell r="Q75">
            <v>530527.5</v>
          </cell>
          <cell r="R75">
            <v>8602592.6300000008</v>
          </cell>
          <cell r="S75">
            <v>2085990.75</v>
          </cell>
          <cell r="T75">
            <v>573305.5</v>
          </cell>
          <cell r="U75">
            <v>922748</v>
          </cell>
          <cell r="V75">
            <v>544809</v>
          </cell>
          <cell r="W75">
            <v>10846213</v>
          </cell>
          <cell r="X75">
            <v>363644.4</v>
          </cell>
          <cell r="Y75">
            <v>1876310</v>
          </cell>
          <cell r="Z75">
            <v>922588</v>
          </cell>
          <cell r="AA75">
            <v>64271</v>
          </cell>
          <cell r="AB75">
            <v>189493</v>
          </cell>
          <cell r="AC75">
            <v>2159718</v>
          </cell>
          <cell r="AD75">
            <v>1120852</v>
          </cell>
          <cell r="AE75">
            <v>687337</v>
          </cell>
          <cell r="AF75">
            <v>218383</v>
          </cell>
          <cell r="AG75">
            <v>151677</v>
          </cell>
          <cell r="AH75">
            <v>65785</v>
          </cell>
          <cell r="AI75">
            <v>263883</v>
          </cell>
          <cell r="AJ75">
            <v>211472</v>
          </cell>
          <cell r="AK75">
            <v>3729594.22</v>
          </cell>
          <cell r="AL75">
            <v>328539</v>
          </cell>
          <cell r="AM75">
            <v>244268.5</v>
          </cell>
          <cell r="AN75">
            <v>743629</v>
          </cell>
          <cell r="AO75">
            <v>1052006</v>
          </cell>
          <cell r="AP75">
            <v>122752</v>
          </cell>
          <cell r="AQ75">
            <v>44889</v>
          </cell>
          <cell r="AR75">
            <v>2049296.92</v>
          </cell>
          <cell r="AS75">
            <v>40521</v>
          </cell>
          <cell r="AT75">
            <v>545822</v>
          </cell>
          <cell r="AU75">
            <v>392995</v>
          </cell>
          <cell r="AV75">
            <v>135185</v>
          </cell>
          <cell r="AW75">
            <v>42066</v>
          </cell>
          <cell r="AX75">
            <v>83505</v>
          </cell>
          <cell r="AY75">
            <v>250513</v>
          </cell>
          <cell r="AZ75">
            <v>415190</v>
          </cell>
          <cell r="BA75">
            <v>3303668.25</v>
          </cell>
          <cell r="BB75">
            <v>93878</v>
          </cell>
          <cell r="BC75">
            <v>6252931.71</v>
          </cell>
          <cell r="BD75">
            <v>2425549.9</v>
          </cell>
          <cell r="BE75">
            <v>180286.25</v>
          </cell>
          <cell r="BF75">
            <v>481649</v>
          </cell>
          <cell r="BG75">
            <v>5354317.16</v>
          </cell>
          <cell r="BH75">
            <v>2012</v>
          </cell>
          <cell r="BI75">
            <v>94839</v>
          </cell>
          <cell r="BJ75">
            <v>301852</v>
          </cell>
          <cell r="BK75">
            <v>3758503.6</v>
          </cell>
          <cell r="BL75">
            <v>6332988.7699999996</v>
          </cell>
          <cell r="BM75">
            <v>829756</v>
          </cell>
          <cell r="BN75">
            <v>209882</v>
          </cell>
          <cell r="BO75">
            <v>767084</v>
          </cell>
          <cell r="BP75">
            <v>316825.33</v>
          </cell>
          <cell r="BQ75">
            <v>1654527</v>
          </cell>
          <cell r="BR75">
            <v>0</v>
          </cell>
          <cell r="BS75">
            <v>299940</v>
          </cell>
          <cell r="BT75">
            <v>3120467.6</v>
          </cell>
          <cell r="BU75">
            <v>7891915</v>
          </cell>
          <cell r="BV75">
            <v>1419701</v>
          </cell>
          <cell r="BW75">
            <v>448842</v>
          </cell>
          <cell r="BX75">
            <v>2818293.25</v>
          </cell>
          <cell r="BY75">
            <v>87625</v>
          </cell>
          <cell r="BZ75">
            <v>472117</v>
          </cell>
          <cell r="CA75">
            <v>298918</v>
          </cell>
          <cell r="CB75">
            <v>1618656</v>
          </cell>
          <cell r="CC75">
            <v>2392876</v>
          </cell>
          <cell r="CD75">
            <v>1492831</v>
          </cell>
          <cell r="CE75">
            <v>1164592</v>
          </cell>
          <cell r="CF75">
            <v>38793</v>
          </cell>
          <cell r="CG75">
            <v>235774</v>
          </cell>
          <cell r="CH75">
            <v>6515</v>
          </cell>
          <cell r="CI75">
            <v>43753</v>
          </cell>
          <cell r="CJ75">
            <v>1473014</v>
          </cell>
          <cell r="CK75">
            <v>206758</v>
          </cell>
          <cell r="CL75">
            <v>101038.5</v>
          </cell>
        </row>
        <row r="76">
          <cell r="A76" t="str">
            <v>1102050102.108</v>
          </cell>
          <cell r="B76" t="str">
            <v>ลูกหนี้ค่ารักษา - เบิกต้นสังกัด OP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73858</v>
          </cell>
          <cell r="J76">
            <v>3674173.11</v>
          </cell>
          <cell r="K76">
            <v>2153</v>
          </cell>
          <cell r="L76">
            <v>0</v>
          </cell>
          <cell r="M76">
            <v>820</v>
          </cell>
          <cell r="N76">
            <v>0</v>
          </cell>
          <cell r="O76">
            <v>534800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76717</v>
          </cell>
          <cell r="W76">
            <v>0</v>
          </cell>
          <cell r="X76">
            <v>6834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22320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44332.95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186316.25</v>
          </cell>
          <cell r="BB76">
            <v>0</v>
          </cell>
          <cell r="BC76">
            <v>164185.25</v>
          </cell>
          <cell r="BD76">
            <v>0</v>
          </cell>
          <cell r="BE76">
            <v>0</v>
          </cell>
          <cell r="BF76">
            <v>0</v>
          </cell>
          <cell r="BG76">
            <v>50</v>
          </cell>
          <cell r="BH76">
            <v>205</v>
          </cell>
          <cell r="BI76">
            <v>0</v>
          </cell>
          <cell r="BJ76">
            <v>0</v>
          </cell>
          <cell r="BK76">
            <v>0</v>
          </cell>
          <cell r="BL76">
            <v>36460</v>
          </cell>
          <cell r="BM76">
            <v>0</v>
          </cell>
          <cell r="BN76">
            <v>0</v>
          </cell>
          <cell r="BO76">
            <v>149</v>
          </cell>
          <cell r="BP76">
            <v>0</v>
          </cell>
          <cell r="BQ76">
            <v>0</v>
          </cell>
          <cell r="BR76">
            <v>143336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55041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</row>
        <row r="77">
          <cell r="A77" t="str">
            <v>1102050102.109</v>
          </cell>
          <cell r="B77" t="str">
            <v>ลูกหนี้ค่ารักษา - เบิกต้นสังกัด IP</v>
          </cell>
          <cell r="C77">
            <v>1966251.4</v>
          </cell>
          <cell r="D77">
            <v>0</v>
          </cell>
          <cell r="E77">
            <v>0</v>
          </cell>
          <cell r="F77">
            <v>8661</v>
          </cell>
          <cell r="G77">
            <v>101529</v>
          </cell>
          <cell r="H77">
            <v>229447.5</v>
          </cell>
          <cell r="I77">
            <v>80891.75</v>
          </cell>
          <cell r="J77">
            <v>161890</v>
          </cell>
          <cell r="K77">
            <v>0</v>
          </cell>
          <cell r="L77">
            <v>120995</v>
          </cell>
          <cell r="M77">
            <v>257427.5</v>
          </cell>
          <cell r="N77">
            <v>0</v>
          </cell>
          <cell r="O77">
            <v>497343.3</v>
          </cell>
          <cell r="P77">
            <v>0</v>
          </cell>
          <cell r="Q77">
            <v>17639.5</v>
          </cell>
          <cell r="R77">
            <v>340663</v>
          </cell>
          <cell r="S77">
            <v>0</v>
          </cell>
          <cell r="T77">
            <v>160306</v>
          </cell>
          <cell r="U77">
            <v>148520</v>
          </cell>
          <cell r="V77">
            <v>19971</v>
          </cell>
          <cell r="W77">
            <v>1071529</v>
          </cell>
          <cell r="X77">
            <v>0</v>
          </cell>
          <cell r="Y77">
            <v>158407</v>
          </cell>
          <cell r="Z77">
            <v>53611</v>
          </cell>
          <cell r="AA77">
            <v>13907</v>
          </cell>
          <cell r="AB77">
            <v>172751.5</v>
          </cell>
          <cell r="AC77">
            <v>514203</v>
          </cell>
          <cell r="AD77">
            <v>273079</v>
          </cell>
          <cell r="AE77">
            <v>47464</v>
          </cell>
          <cell r="AF77">
            <v>0</v>
          </cell>
          <cell r="AG77">
            <v>0</v>
          </cell>
          <cell r="AH77">
            <v>43139</v>
          </cell>
          <cell r="AI77">
            <v>180328</v>
          </cell>
          <cell r="AJ77">
            <v>17946</v>
          </cell>
          <cell r="AK77">
            <v>5571503.8700000001</v>
          </cell>
          <cell r="AL77">
            <v>0</v>
          </cell>
          <cell r="AM77">
            <v>0</v>
          </cell>
          <cell r="AN77">
            <v>40568</v>
          </cell>
          <cell r="AO77">
            <v>43429</v>
          </cell>
          <cell r="AP77">
            <v>47654</v>
          </cell>
          <cell r="AQ77">
            <v>0</v>
          </cell>
          <cell r="AR77">
            <v>851444.5</v>
          </cell>
          <cell r="AS77">
            <v>151639.75</v>
          </cell>
          <cell r="AT77">
            <v>33150</v>
          </cell>
          <cell r="AU77">
            <v>0</v>
          </cell>
          <cell r="AV77">
            <v>131532</v>
          </cell>
          <cell r="AW77">
            <v>3426.5</v>
          </cell>
          <cell r="AX77">
            <v>203868.22</v>
          </cell>
          <cell r="AY77">
            <v>9463</v>
          </cell>
          <cell r="AZ77">
            <v>5470</v>
          </cell>
          <cell r="BA77">
            <v>621857.25</v>
          </cell>
          <cell r="BB77">
            <v>44248</v>
          </cell>
          <cell r="BC77">
            <v>1449911.8</v>
          </cell>
          <cell r="BD77">
            <v>220896.9</v>
          </cell>
          <cell r="BE77">
            <v>0</v>
          </cell>
          <cell r="BF77">
            <v>0</v>
          </cell>
          <cell r="BG77">
            <v>871999</v>
          </cell>
          <cell r="BH77">
            <v>13967.5</v>
          </cell>
          <cell r="BI77">
            <v>0</v>
          </cell>
          <cell r="BJ77">
            <v>0</v>
          </cell>
          <cell r="BK77">
            <v>0</v>
          </cell>
          <cell r="BL77">
            <v>2106855</v>
          </cell>
          <cell r="BM77">
            <v>92569</v>
          </cell>
          <cell r="BN77">
            <v>11386</v>
          </cell>
          <cell r="BO77">
            <v>254731</v>
          </cell>
          <cell r="BP77">
            <v>34719</v>
          </cell>
          <cell r="BQ77">
            <v>20483</v>
          </cell>
          <cell r="BR77">
            <v>2996182</v>
          </cell>
          <cell r="BS77">
            <v>153234</v>
          </cell>
          <cell r="BT77">
            <v>117160.65</v>
          </cell>
          <cell r="BU77">
            <v>2469035</v>
          </cell>
          <cell r="BV77">
            <v>0</v>
          </cell>
          <cell r="BW77">
            <v>38219</v>
          </cell>
          <cell r="BX77">
            <v>330408.75</v>
          </cell>
          <cell r="BY77">
            <v>54327</v>
          </cell>
          <cell r="BZ77">
            <v>48964</v>
          </cell>
          <cell r="CA77">
            <v>123537</v>
          </cell>
          <cell r="CB77">
            <v>183960</v>
          </cell>
          <cell r="CC77">
            <v>29868</v>
          </cell>
          <cell r="CD77">
            <v>142799</v>
          </cell>
          <cell r="CE77">
            <v>93662.5</v>
          </cell>
          <cell r="CF77">
            <v>0</v>
          </cell>
          <cell r="CG77">
            <v>65439</v>
          </cell>
          <cell r="CH77">
            <v>0</v>
          </cell>
          <cell r="CI77">
            <v>14845</v>
          </cell>
          <cell r="CJ77">
            <v>339497</v>
          </cell>
          <cell r="CK77">
            <v>0</v>
          </cell>
          <cell r="CL77">
            <v>0</v>
          </cell>
        </row>
        <row r="78">
          <cell r="A78" t="str">
            <v>1102050102.110</v>
          </cell>
          <cell r="B78" t="str">
            <v>ลูกหนี้ค่ารักษา - เบิกจ่ายตรงหน่วยงานอื่น OP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22278.75</v>
          </cell>
          <cell r="K78">
            <v>0</v>
          </cell>
          <cell r="L78">
            <v>0</v>
          </cell>
          <cell r="M78">
            <v>50</v>
          </cell>
          <cell r="N78">
            <v>0</v>
          </cell>
          <cell r="O78">
            <v>20393.5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36670.400000000001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76405.75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2558</v>
          </cell>
          <cell r="AV78">
            <v>4303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5581.25</v>
          </cell>
          <cell r="BD78">
            <v>0</v>
          </cell>
          <cell r="BE78">
            <v>0</v>
          </cell>
          <cell r="BF78">
            <v>0</v>
          </cell>
          <cell r="BG78">
            <v>15584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4226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</row>
        <row r="79">
          <cell r="A79" t="str">
            <v>1102050102.111</v>
          </cell>
          <cell r="B79" t="str">
            <v>ลูกหนี้ค่ารักษา - เบิกจ่ายตรงหน่วยงานอื่น IP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17843.560000000001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8724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22138.5</v>
          </cell>
          <cell r="BD79">
            <v>0</v>
          </cell>
          <cell r="BE79">
            <v>0</v>
          </cell>
          <cell r="BF79">
            <v>0</v>
          </cell>
          <cell r="BG79">
            <v>6487.46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20315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</row>
        <row r="80">
          <cell r="A80" t="str">
            <v>1102050102.201</v>
          </cell>
          <cell r="B80" t="str">
            <v>ลูกหนี้ค่ารักษา UC - OP นอกสังกัด สธ.</v>
          </cell>
          <cell r="C80">
            <v>726775</v>
          </cell>
          <cell r="D80">
            <v>0</v>
          </cell>
          <cell r="E80">
            <v>11372</v>
          </cell>
          <cell r="F80">
            <v>0</v>
          </cell>
          <cell r="G80">
            <v>9602</v>
          </cell>
          <cell r="H80">
            <v>0</v>
          </cell>
          <cell r="I80">
            <v>2933.95</v>
          </cell>
          <cell r="J80">
            <v>68942.5</v>
          </cell>
          <cell r="K80">
            <v>0</v>
          </cell>
          <cell r="L80">
            <v>0</v>
          </cell>
          <cell r="M80">
            <v>909</v>
          </cell>
          <cell r="N80">
            <v>2136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162924</v>
          </cell>
          <cell r="V80">
            <v>0</v>
          </cell>
          <cell r="W80">
            <v>574759.5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1292484.1499999999</v>
          </cell>
          <cell r="AL80">
            <v>0</v>
          </cell>
          <cell r="AM80">
            <v>900</v>
          </cell>
          <cell r="AN80">
            <v>0</v>
          </cell>
          <cell r="AO80">
            <v>116432</v>
          </cell>
          <cell r="AP80">
            <v>1959</v>
          </cell>
          <cell r="AQ80">
            <v>1580</v>
          </cell>
          <cell r="AR80">
            <v>92182.5</v>
          </cell>
          <cell r="AS80">
            <v>73560</v>
          </cell>
          <cell r="AT80">
            <v>9125</v>
          </cell>
          <cell r="AU80">
            <v>12108.78</v>
          </cell>
          <cell r="AV80">
            <v>17696</v>
          </cell>
          <cell r="AW80">
            <v>1070</v>
          </cell>
          <cell r="AX80">
            <v>0</v>
          </cell>
          <cell r="AY80">
            <v>32609</v>
          </cell>
          <cell r="AZ80">
            <v>100380</v>
          </cell>
          <cell r="BA80">
            <v>55428.75</v>
          </cell>
          <cell r="BB80">
            <v>27868.5</v>
          </cell>
          <cell r="BC80">
            <v>983063.5</v>
          </cell>
          <cell r="BD80">
            <v>2022227.55</v>
          </cell>
          <cell r="BE80">
            <v>0</v>
          </cell>
          <cell r="BF80">
            <v>0</v>
          </cell>
          <cell r="BG80">
            <v>37609</v>
          </cell>
          <cell r="BH80">
            <v>0</v>
          </cell>
          <cell r="BI80">
            <v>0</v>
          </cell>
          <cell r="BJ80">
            <v>908269</v>
          </cell>
          <cell r="BK80">
            <v>158075.5</v>
          </cell>
          <cell r="BL80">
            <v>158625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23104884</v>
          </cell>
          <cell r="BS80">
            <v>2071</v>
          </cell>
          <cell r="BT80">
            <v>0</v>
          </cell>
          <cell r="BU80">
            <v>23175</v>
          </cell>
          <cell r="BV80">
            <v>0</v>
          </cell>
          <cell r="BW80">
            <v>600</v>
          </cell>
          <cell r="BX80">
            <v>4728</v>
          </cell>
          <cell r="BY80">
            <v>0</v>
          </cell>
          <cell r="BZ80">
            <v>0</v>
          </cell>
          <cell r="CA80">
            <v>2490</v>
          </cell>
          <cell r="CB80">
            <v>150</v>
          </cell>
          <cell r="CC80">
            <v>12303.75</v>
          </cell>
          <cell r="CD80">
            <v>740</v>
          </cell>
          <cell r="CE80">
            <v>10315.5</v>
          </cell>
          <cell r="CF80">
            <v>0</v>
          </cell>
          <cell r="CG80">
            <v>0</v>
          </cell>
          <cell r="CH80">
            <v>0</v>
          </cell>
          <cell r="CI80">
            <v>2366</v>
          </cell>
          <cell r="CJ80">
            <v>5334.5</v>
          </cell>
          <cell r="CK80">
            <v>21126</v>
          </cell>
          <cell r="CL80">
            <v>446</v>
          </cell>
        </row>
        <row r="81">
          <cell r="A81" t="str">
            <v>1102050102.301</v>
          </cell>
          <cell r="B81" t="str">
            <v>ลูกหนี้ค่ารักษาประกันสังคม OP - นอกเครือข่าย ต่างสังกัด สป.สธ.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713308.8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40897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236417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</row>
        <row r="82">
          <cell r="A82" t="str">
            <v>1102050102.302</v>
          </cell>
          <cell r="B82" t="str">
            <v>ลูกหนี้ค่ารักษาประกันสังคม IP - นอกเครือข่าย ต่างสังกัด สป.สธ.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1548758.8</v>
          </cell>
          <cell r="X82">
            <v>750437.2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25396.55</v>
          </cell>
          <cell r="AI82">
            <v>0</v>
          </cell>
          <cell r="AJ82">
            <v>0</v>
          </cell>
          <cell r="AK82">
            <v>587386.09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12730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4438631</v>
          </cell>
          <cell r="BS82">
            <v>0</v>
          </cell>
          <cell r="BT82">
            <v>0</v>
          </cell>
          <cell r="BU82">
            <v>186636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903</v>
          </cell>
          <cell r="CB82">
            <v>0</v>
          </cell>
          <cell r="CC82">
            <v>105472.25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</row>
        <row r="83">
          <cell r="A83" t="str">
            <v>1102050102.602</v>
          </cell>
          <cell r="B83" t="str">
            <v>ลูกหนี้ค่ารักษา - พรบ.รถ OP</v>
          </cell>
          <cell r="C83">
            <v>164496</v>
          </cell>
          <cell r="D83">
            <v>121628.25</v>
          </cell>
          <cell r="E83">
            <v>427022</v>
          </cell>
          <cell r="F83">
            <v>309484</v>
          </cell>
          <cell r="G83">
            <v>166768</v>
          </cell>
          <cell r="H83">
            <v>197216.25</v>
          </cell>
          <cell r="I83">
            <v>194981.25</v>
          </cell>
          <cell r="J83">
            <v>2523</v>
          </cell>
          <cell r="K83">
            <v>78322.460000000006</v>
          </cell>
          <cell r="L83">
            <v>51929</v>
          </cell>
          <cell r="M83">
            <v>87636</v>
          </cell>
          <cell r="N83">
            <v>89096.74</v>
          </cell>
          <cell r="O83">
            <v>188007.7</v>
          </cell>
          <cell r="P83">
            <v>24170.7</v>
          </cell>
          <cell r="Q83">
            <v>32306</v>
          </cell>
          <cell r="R83">
            <v>5458.5</v>
          </cell>
          <cell r="S83">
            <v>20735</v>
          </cell>
          <cell r="T83">
            <v>20835.5</v>
          </cell>
          <cell r="U83">
            <v>172738</v>
          </cell>
          <cell r="V83">
            <v>27430</v>
          </cell>
          <cell r="W83">
            <v>552466</v>
          </cell>
          <cell r="X83">
            <v>33110</v>
          </cell>
          <cell r="Y83">
            <v>80365</v>
          </cell>
          <cell r="Z83">
            <v>101899</v>
          </cell>
          <cell r="AA83">
            <v>107361</v>
          </cell>
          <cell r="AB83">
            <v>99555</v>
          </cell>
          <cell r="AC83">
            <v>161063</v>
          </cell>
          <cell r="AD83">
            <v>128570</v>
          </cell>
          <cell r="AE83">
            <v>3144</v>
          </cell>
          <cell r="AF83">
            <v>109842</v>
          </cell>
          <cell r="AG83">
            <v>115353</v>
          </cell>
          <cell r="AH83">
            <v>110040.5</v>
          </cell>
          <cell r="AI83">
            <v>25423</v>
          </cell>
          <cell r="AJ83">
            <v>18114</v>
          </cell>
          <cell r="AK83">
            <v>230452.75</v>
          </cell>
          <cell r="AL83">
            <v>73843</v>
          </cell>
          <cell r="AM83">
            <v>9882</v>
          </cell>
          <cell r="AN83">
            <v>116587</v>
          </cell>
          <cell r="AO83">
            <v>150095</v>
          </cell>
          <cell r="AP83">
            <v>208843</v>
          </cell>
          <cell r="AQ83">
            <v>58203</v>
          </cell>
          <cell r="AR83">
            <v>486864.56</v>
          </cell>
          <cell r="AS83">
            <v>87570.5</v>
          </cell>
          <cell r="AT83">
            <v>119722</v>
          </cell>
          <cell r="AU83">
            <v>118892.06</v>
          </cell>
          <cell r="AV83">
            <v>22274</v>
          </cell>
          <cell r="AW83">
            <v>77478</v>
          </cell>
          <cell r="AX83">
            <v>106170.75</v>
          </cell>
          <cell r="AY83">
            <v>46623</v>
          </cell>
          <cell r="AZ83">
            <v>57947</v>
          </cell>
          <cell r="BA83">
            <v>456390.25</v>
          </cell>
          <cell r="BB83">
            <v>75842</v>
          </cell>
          <cell r="BC83">
            <v>182006.5</v>
          </cell>
          <cell r="BD83">
            <v>219806.5</v>
          </cell>
          <cell r="BE83">
            <v>8650</v>
          </cell>
          <cell r="BF83">
            <v>59554</v>
          </cell>
          <cell r="BG83">
            <v>139922</v>
          </cell>
          <cell r="BH83">
            <v>59307.5</v>
          </cell>
          <cell r="BI83">
            <v>95974</v>
          </cell>
          <cell r="BJ83">
            <v>85343</v>
          </cell>
          <cell r="BK83">
            <v>7151</v>
          </cell>
          <cell r="BL83">
            <v>249815.5</v>
          </cell>
          <cell r="BM83">
            <v>7806.5</v>
          </cell>
          <cell r="BN83">
            <v>17501</v>
          </cell>
          <cell r="BO83">
            <v>150115</v>
          </cell>
          <cell r="BP83">
            <v>107801</v>
          </cell>
          <cell r="BQ83">
            <v>39995</v>
          </cell>
          <cell r="BR83">
            <v>283034</v>
          </cell>
          <cell r="BS83">
            <v>31825</v>
          </cell>
          <cell r="BT83">
            <v>223696.4</v>
          </cell>
          <cell r="BU83">
            <v>639206</v>
          </cell>
          <cell r="BV83">
            <v>38580</v>
          </cell>
          <cell r="BW83">
            <v>312611.5</v>
          </cell>
          <cell r="BX83">
            <v>287751</v>
          </cell>
          <cell r="BY83">
            <v>11519</v>
          </cell>
          <cell r="BZ83">
            <v>9844</v>
          </cell>
          <cell r="CA83">
            <v>278350</v>
          </cell>
          <cell r="CB83">
            <v>49678</v>
          </cell>
          <cell r="CC83">
            <v>406401.5</v>
          </cell>
          <cell r="CD83">
            <v>82593</v>
          </cell>
          <cell r="CE83">
            <v>215748.5</v>
          </cell>
          <cell r="CF83">
            <v>30049</v>
          </cell>
          <cell r="CG83">
            <v>61494</v>
          </cell>
          <cell r="CH83">
            <v>125621</v>
          </cell>
          <cell r="CI83">
            <v>19730</v>
          </cell>
          <cell r="CJ83">
            <v>98432.5</v>
          </cell>
          <cell r="CK83">
            <v>18511</v>
          </cell>
          <cell r="CL83">
            <v>30502.5</v>
          </cell>
        </row>
        <row r="84">
          <cell r="A84" t="str">
            <v>1102050102.603</v>
          </cell>
          <cell r="B84" t="str">
            <v>ลูกหนี้ค่ารักษา - พรบ.รถ IP</v>
          </cell>
          <cell r="C84">
            <v>1080540.6499999999</v>
          </cell>
          <cell r="D84">
            <v>12625.5</v>
          </cell>
          <cell r="E84">
            <v>88751</v>
          </cell>
          <cell r="F84">
            <v>100296</v>
          </cell>
          <cell r="G84">
            <v>106649</v>
          </cell>
          <cell r="H84">
            <v>52082.5</v>
          </cell>
          <cell r="I84">
            <v>167100.73000000001</v>
          </cell>
          <cell r="J84">
            <v>334307</v>
          </cell>
          <cell r="K84">
            <v>148558.14000000001</v>
          </cell>
          <cell r="L84">
            <v>177730</v>
          </cell>
          <cell r="M84">
            <v>433728</v>
          </cell>
          <cell r="N84">
            <v>97359.56</v>
          </cell>
          <cell r="O84">
            <v>1972708.85</v>
          </cell>
          <cell r="P84">
            <v>27368.15</v>
          </cell>
          <cell r="Q84">
            <v>45012</v>
          </cell>
          <cell r="R84">
            <v>894643.75</v>
          </cell>
          <cell r="S84">
            <v>11369</v>
          </cell>
          <cell r="T84">
            <v>23244.5</v>
          </cell>
          <cell r="U84">
            <v>286464</v>
          </cell>
          <cell r="V84">
            <v>28266</v>
          </cell>
          <cell r="W84">
            <v>9916613.6099999994</v>
          </cell>
          <cell r="X84">
            <v>53138</v>
          </cell>
          <cell r="Y84">
            <v>86746</v>
          </cell>
          <cell r="Z84">
            <v>109395</v>
          </cell>
          <cell r="AA84">
            <v>47687.5</v>
          </cell>
          <cell r="AB84">
            <v>146380</v>
          </cell>
          <cell r="AC84">
            <v>204144</v>
          </cell>
          <cell r="AD84">
            <v>119668</v>
          </cell>
          <cell r="AE84">
            <v>3682</v>
          </cell>
          <cell r="AF84">
            <v>139017</v>
          </cell>
          <cell r="AG84">
            <v>145989</v>
          </cell>
          <cell r="AH84">
            <v>31959.599999999999</v>
          </cell>
          <cell r="AI84">
            <v>8536</v>
          </cell>
          <cell r="AJ84">
            <v>50383</v>
          </cell>
          <cell r="AK84">
            <v>14574221.01</v>
          </cell>
          <cell r="AL84">
            <v>16789</v>
          </cell>
          <cell r="AM84">
            <v>17150.5</v>
          </cell>
          <cell r="AN84">
            <v>5659</v>
          </cell>
          <cell r="AO84">
            <v>63407</v>
          </cell>
          <cell r="AP84">
            <v>27377</v>
          </cell>
          <cell r="AQ84">
            <v>14489</v>
          </cell>
          <cell r="AR84">
            <v>1141278.74</v>
          </cell>
          <cell r="AS84">
            <v>63961.75</v>
          </cell>
          <cell r="AT84">
            <v>154055</v>
          </cell>
          <cell r="AU84">
            <v>100061.93</v>
          </cell>
          <cell r="AV84">
            <v>40014</v>
          </cell>
          <cell r="AW84">
            <v>17855</v>
          </cell>
          <cell r="AX84">
            <v>20507</v>
          </cell>
          <cell r="AY84">
            <v>16700</v>
          </cell>
          <cell r="AZ84">
            <v>2979</v>
          </cell>
          <cell r="BA84">
            <v>3752143.25</v>
          </cell>
          <cell r="BB84">
            <v>17158</v>
          </cell>
          <cell r="BC84">
            <v>1342984.3</v>
          </cell>
          <cell r="BD84">
            <v>318882.5</v>
          </cell>
          <cell r="BE84">
            <v>4297.25</v>
          </cell>
          <cell r="BF84">
            <v>48475</v>
          </cell>
          <cell r="BG84">
            <v>679966.25</v>
          </cell>
          <cell r="BH84">
            <v>71650</v>
          </cell>
          <cell r="BI84">
            <v>110438</v>
          </cell>
          <cell r="BJ84">
            <v>6850</v>
          </cell>
          <cell r="BK84">
            <v>19686</v>
          </cell>
          <cell r="BL84">
            <v>5827941.2800000003</v>
          </cell>
          <cell r="BM84">
            <v>48159</v>
          </cell>
          <cell r="BN84">
            <v>36566</v>
          </cell>
          <cell r="BO84">
            <v>71938</v>
          </cell>
          <cell r="BP84">
            <v>73302</v>
          </cell>
          <cell r="BQ84">
            <v>41786</v>
          </cell>
          <cell r="BR84">
            <v>7810384.25</v>
          </cell>
          <cell r="BS84">
            <v>40243</v>
          </cell>
          <cell r="BT84">
            <v>97012</v>
          </cell>
          <cell r="BU84">
            <v>2567679</v>
          </cell>
          <cell r="BV84">
            <v>0</v>
          </cell>
          <cell r="BW84">
            <v>186856</v>
          </cell>
          <cell r="BX84">
            <v>788120</v>
          </cell>
          <cell r="BY84">
            <v>9707</v>
          </cell>
          <cell r="BZ84">
            <v>2324</v>
          </cell>
          <cell r="CA84">
            <v>228385</v>
          </cell>
          <cell r="CB84">
            <v>89122</v>
          </cell>
          <cell r="CC84">
            <v>527723.5</v>
          </cell>
          <cell r="CD84">
            <v>117534</v>
          </cell>
          <cell r="CE84">
            <v>311787</v>
          </cell>
          <cell r="CF84">
            <v>18527</v>
          </cell>
          <cell r="CG84">
            <v>115447</v>
          </cell>
          <cell r="CH84">
            <v>74857</v>
          </cell>
          <cell r="CI84">
            <v>20480</v>
          </cell>
          <cell r="CJ84">
            <v>393322.2</v>
          </cell>
          <cell r="CK84">
            <v>24928</v>
          </cell>
          <cell r="CL84">
            <v>16304</v>
          </cell>
        </row>
        <row r="85">
          <cell r="A85" t="str">
            <v>1102050102.801</v>
          </cell>
          <cell r="B85" t="str">
            <v>ลูกหนี้ค่ารักษา - เบิกจ่ายตรง อปท. OP</v>
          </cell>
          <cell r="C85">
            <v>4437606.57</v>
          </cell>
          <cell r="D85">
            <v>379217.91</v>
          </cell>
          <cell r="E85">
            <v>631083.5</v>
          </cell>
          <cell r="F85">
            <v>632006.73</v>
          </cell>
          <cell r="G85">
            <v>419745.5</v>
          </cell>
          <cell r="H85">
            <v>654685</v>
          </cell>
          <cell r="I85">
            <v>1361005.59</v>
          </cell>
          <cell r="J85">
            <v>770605.6</v>
          </cell>
          <cell r="K85">
            <v>305096.43</v>
          </cell>
          <cell r="L85">
            <v>558718.77</v>
          </cell>
          <cell r="M85">
            <v>746563</v>
          </cell>
          <cell r="N85">
            <v>217959.87</v>
          </cell>
          <cell r="O85">
            <v>1840495.25</v>
          </cell>
          <cell r="P85">
            <v>1149710.1599999999</v>
          </cell>
          <cell r="Q85">
            <v>114458.5</v>
          </cell>
          <cell r="R85">
            <v>568146.89</v>
          </cell>
          <cell r="S85">
            <v>685689</v>
          </cell>
          <cell r="T85">
            <v>115840.84</v>
          </cell>
          <cell r="U85">
            <v>517564.5</v>
          </cell>
          <cell r="V85">
            <v>148140</v>
          </cell>
          <cell r="W85">
            <v>6789591.8200000003</v>
          </cell>
          <cell r="X85">
            <v>145863</v>
          </cell>
          <cell r="Y85">
            <v>293465.25</v>
          </cell>
          <cell r="Z85">
            <v>177308.76</v>
          </cell>
          <cell r="AA85">
            <v>372928</v>
          </cell>
          <cell r="AB85">
            <v>249389</v>
          </cell>
          <cell r="AC85">
            <v>255663</v>
          </cell>
          <cell r="AD85">
            <v>1664844.95</v>
          </cell>
          <cell r="AE85">
            <v>341297</v>
          </cell>
          <cell r="AF85">
            <v>530292</v>
          </cell>
          <cell r="AG85">
            <v>283115</v>
          </cell>
          <cell r="AH85">
            <v>320731.90000000002</v>
          </cell>
          <cell r="AI85">
            <v>181572</v>
          </cell>
          <cell r="AJ85">
            <v>259410.13</v>
          </cell>
          <cell r="AK85">
            <v>4971438.3</v>
          </cell>
          <cell r="AL85">
            <v>947806</v>
          </cell>
          <cell r="AM85">
            <v>489718.25</v>
          </cell>
          <cell r="AN85">
            <v>712548</v>
          </cell>
          <cell r="AO85">
            <v>897583</v>
          </cell>
          <cell r="AP85">
            <v>483430.91</v>
          </cell>
          <cell r="AQ85">
            <v>143924</v>
          </cell>
          <cell r="AR85">
            <v>4707170.62</v>
          </cell>
          <cell r="AS85">
            <v>398906.47</v>
          </cell>
          <cell r="AT85">
            <v>363002</v>
          </cell>
          <cell r="AU85">
            <v>899730.26</v>
          </cell>
          <cell r="AV85">
            <v>1341149.5</v>
          </cell>
          <cell r="AW85">
            <v>518710.9</v>
          </cell>
          <cell r="AX85">
            <v>944402.79</v>
          </cell>
          <cell r="AY85">
            <v>875508.25</v>
          </cell>
          <cell r="AZ85">
            <v>490372</v>
          </cell>
          <cell r="BA85">
            <v>2840557.75</v>
          </cell>
          <cell r="BB85">
            <v>128091.26</v>
          </cell>
          <cell r="BC85">
            <v>4167863.3</v>
          </cell>
          <cell r="BD85">
            <v>1148084.5</v>
          </cell>
          <cell r="BE85">
            <v>266009.25</v>
          </cell>
          <cell r="BF85">
            <v>224716.9</v>
          </cell>
          <cell r="BG85">
            <v>1188937.75</v>
          </cell>
          <cell r="BH85">
            <v>47437</v>
          </cell>
          <cell r="BI85">
            <v>47110</v>
          </cell>
          <cell r="BJ85">
            <v>189548.75</v>
          </cell>
          <cell r="BK85">
            <v>79129.39</v>
          </cell>
          <cell r="BL85">
            <v>3362159.56</v>
          </cell>
          <cell r="BM85">
            <v>984212.75</v>
          </cell>
          <cell r="BN85">
            <v>1095683.5</v>
          </cell>
          <cell r="BO85">
            <v>410628</v>
          </cell>
          <cell r="BP85">
            <v>220636.86</v>
          </cell>
          <cell r="BQ85">
            <v>590866</v>
          </cell>
          <cell r="BR85">
            <v>18370530</v>
          </cell>
          <cell r="BS85">
            <v>194040.5</v>
          </cell>
          <cell r="BT85">
            <v>613661.49</v>
          </cell>
          <cell r="BU85">
            <v>3875007</v>
          </cell>
          <cell r="BV85">
            <v>93425</v>
          </cell>
          <cell r="BW85">
            <v>454107</v>
          </cell>
          <cell r="BX85">
            <v>605271.5</v>
          </cell>
          <cell r="BY85">
            <v>110448.25</v>
          </cell>
          <cell r="BZ85">
            <v>164243.5</v>
          </cell>
          <cell r="CA85">
            <v>223124</v>
          </cell>
          <cell r="CB85">
            <v>704792.65</v>
          </cell>
          <cell r="CC85">
            <v>952112.25</v>
          </cell>
          <cell r="CD85">
            <v>707764.55</v>
          </cell>
          <cell r="CE85">
            <v>217634</v>
          </cell>
          <cell r="CF85">
            <v>160686</v>
          </cell>
          <cell r="CG85">
            <v>282338.75</v>
          </cell>
          <cell r="CH85">
            <v>177064.92</v>
          </cell>
          <cell r="CI85">
            <v>230349</v>
          </cell>
          <cell r="CJ85">
            <v>1279314</v>
          </cell>
          <cell r="CK85">
            <v>114300</v>
          </cell>
          <cell r="CL85">
            <v>44500.5</v>
          </cell>
        </row>
        <row r="86">
          <cell r="A86" t="str">
            <v>1102050102.802</v>
          </cell>
          <cell r="B86" t="str">
            <v>ลูกหนี้ค่ารักษา - เบิกจ่ายตรง อปท. IP</v>
          </cell>
          <cell r="C86">
            <v>1320042.9099999999</v>
          </cell>
          <cell r="D86">
            <v>120710.82</v>
          </cell>
          <cell r="E86">
            <v>248977.88</v>
          </cell>
          <cell r="F86">
            <v>220719.1</v>
          </cell>
          <cell r="G86">
            <v>75868</v>
          </cell>
          <cell r="H86">
            <v>284208.3</v>
          </cell>
          <cell r="I86">
            <v>31506.21</v>
          </cell>
          <cell r="J86">
            <v>1619039.73</v>
          </cell>
          <cell r="K86">
            <v>128035.75</v>
          </cell>
          <cell r="L86">
            <v>402070.69</v>
          </cell>
          <cell r="M86">
            <v>895834</v>
          </cell>
          <cell r="N86">
            <v>252916.24</v>
          </cell>
          <cell r="O86">
            <v>1240943.1000000001</v>
          </cell>
          <cell r="P86">
            <v>116479.72</v>
          </cell>
          <cell r="Q86">
            <v>74824.600000000006</v>
          </cell>
          <cell r="R86">
            <v>462539.06</v>
          </cell>
          <cell r="S86">
            <v>212081.67</v>
          </cell>
          <cell r="T86">
            <v>73826.759999999995</v>
          </cell>
          <cell r="U86">
            <v>895994.5</v>
          </cell>
          <cell r="V86">
            <v>37789.410000000003</v>
          </cell>
          <cell r="W86">
            <v>4163549.9</v>
          </cell>
          <cell r="X86">
            <v>340387.42</v>
          </cell>
          <cell r="Y86">
            <v>165979.37</v>
          </cell>
          <cell r="Z86">
            <v>97327.38</v>
          </cell>
          <cell r="AA86">
            <v>43521</v>
          </cell>
          <cell r="AB86">
            <v>227350.39</v>
          </cell>
          <cell r="AC86">
            <v>335285.96000000002</v>
          </cell>
          <cell r="AD86">
            <v>258482.57</v>
          </cell>
          <cell r="AE86">
            <v>80272.960000000006</v>
          </cell>
          <cell r="AF86">
            <v>503348.28</v>
          </cell>
          <cell r="AG86">
            <v>135486.79</v>
          </cell>
          <cell r="AH86">
            <v>159693.84</v>
          </cell>
          <cell r="AI86">
            <v>193597.04</v>
          </cell>
          <cell r="AJ86">
            <v>102884.44</v>
          </cell>
          <cell r="AK86">
            <v>6227222.4699999997</v>
          </cell>
          <cell r="AL86">
            <v>75409</v>
          </cell>
          <cell r="AM86">
            <v>122944.57</v>
          </cell>
          <cell r="AN86">
            <v>613597.80000000005</v>
          </cell>
          <cell r="AO86">
            <v>237114.35</v>
          </cell>
          <cell r="AP86">
            <v>166464.21</v>
          </cell>
          <cell r="AQ86">
            <v>106881.86</v>
          </cell>
          <cell r="AR86">
            <v>458804.77</v>
          </cell>
          <cell r="AS86">
            <v>480302.25</v>
          </cell>
          <cell r="AT86">
            <v>82466.009999999995</v>
          </cell>
          <cell r="AU86">
            <v>413258.77</v>
          </cell>
          <cell r="AV86">
            <v>186246.98</v>
          </cell>
          <cell r="AW86">
            <v>156786.75</v>
          </cell>
          <cell r="AX86">
            <v>117896.13</v>
          </cell>
          <cell r="AY86">
            <v>15408</v>
          </cell>
          <cell r="AZ86">
            <v>42085.04</v>
          </cell>
          <cell r="BA86">
            <v>892581.61</v>
          </cell>
          <cell r="BB86">
            <v>31064.27</v>
          </cell>
          <cell r="BC86">
            <v>4662875.67</v>
          </cell>
          <cell r="BD86">
            <v>464081.91999999998</v>
          </cell>
          <cell r="BE86">
            <v>169732.43</v>
          </cell>
          <cell r="BF86">
            <v>227730.3</v>
          </cell>
          <cell r="BG86">
            <v>1507564.02</v>
          </cell>
          <cell r="BH86">
            <v>27228.639999999999</v>
          </cell>
          <cell r="BI86">
            <v>19241.77</v>
          </cell>
          <cell r="BJ86">
            <v>185573.19</v>
          </cell>
          <cell r="BK86">
            <v>165580.41</v>
          </cell>
          <cell r="BL86">
            <v>2371367.7599999998</v>
          </cell>
          <cell r="BM86">
            <v>46292.75</v>
          </cell>
          <cell r="BN86">
            <v>199721.83</v>
          </cell>
          <cell r="BO86">
            <v>1140588.17</v>
          </cell>
          <cell r="BP86">
            <v>553777</v>
          </cell>
          <cell r="BQ86">
            <v>88256</v>
          </cell>
          <cell r="BR86">
            <v>7652788.6200000001</v>
          </cell>
          <cell r="BS86">
            <v>379643.72</v>
          </cell>
          <cell r="BT86">
            <v>610367.12</v>
          </cell>
          <cell r="BU86">
            <v>1403377.1</v>
          </cell>
          <cell r="BV86">
            <v>41415</v>
          </cell>
          <cell r="BW86">
            <v>81439.850000000006</v>
          </cell>
          <cell r="BX86">
            <v>863805.94</v>
          </cell>
          <cell r="BY86">
            <v>161094.82</v>
          </cell>
          <cell r="BZ86">
            <v>121360.11</v>
          </cell>
          <cell r="CA86">
            <v>121907.58</v>
          </cell>
          <cell r="CB86">
            <v>249272.03</v>
          </cell>
          <cell r="CC86">
            <v>140852.43</v>
          </cell>
          <cell r="CD86">
            <v>259209.12</v>
          </cell>
          <cell r="CE86">
            <v>109487.88</v>
          </cell>
          <cell r="CF86">
            <v>121256.46</v>
          </cell>
          <cell r="CG86">
            <v>16669.310000000001</v>
          </cell>
          <cell r="CH86">
            <v>2889</v>
          </cell>
          <cell r="CI86">
            <v>97390.47</v>
          </cell>
          <cell r="CJ86">
            <v>486748.84</v>
          </cell>
          <cell r="CK86">
            <v>126711.83</v>
          </cell>
          <cell r="CL86">
            <v>0</v>
          </cell>
        </row>
        <row r="87">
          <cell r="A87" t="str">
            <v>1102050102.803</v>
          </cell>
          <cell r="B87" t="str">
            <v>ลูกหนี้ค่ารักษา - เบิกจ่ายตรง อปท.รูปแบบพิเศษ OP</v>
          </cell>
          <cell r="C87">
            <v>0</v>
          </cell>
          <cell r="D87">
            <v>22168.25</v>
          </cell>
          <cell r="E87">
            <v>144573</v>
          </cell>
          <cell r="F87">
            <v>55493.25</v>
          </cell>
          <cell r="G87">
            <v>28253.5</v>
          </cell>
          <cell r="H87">
            <v>0</v>
          </cell>
          <cell r="I87">
            <v>45702</v>
          </cell>
          <cell r="J87">
            <v>158819.04</v>
          </cell>
          <cell r="K87">
            <v>44187</v>
          </cell>
          <cell r="L87">
            <v>0</v>
          </cell>
          <cell r="M87">
            <v>65648.5</v>
          </cell>
          <cell r="N87">
            <v>7445</v>
          </cell>
          <cell r="O87">
            <v>105112.5</v>
          </cell>
          <cell r="P87">
            <v>107910.1</v>
          </cell>
          <cell r="Q87">
            <v>4354.5</v>
          </cell>
          <cell r="R87">
            <v>99130</v>
          </cell>
          <cell r="S87">
            <v>2961.25</v>
          </cell>
          <cell r="T87">
            <v>35201</v>
          </cell>
          <cell r="U87">
            <v>49398</v>
          </cell>
          <cell r="V87">
            <v>3714</v>
          </cell>
          <cell r="W87">
            <v>232301.79</v>
          </cell>
          <cell r="X87">
            <v>0</v>
          </cell>
          <cell r="Y87">
            <v>0</v>
          </cell>
          <cell r="Z87">
            <v>88625</v>
          </cell>
          <cell r="AA87">
            <v>64718</v>
          </cell>
          <cell r="AB87">
            <v>7298.5</v>
          </cell>
          <cell r="AC87">
            <v>146411</v>
          </cell>
          <cell r="AD87">
            <v>146801</v>
          </cell>
          <cell r="AE87">
            <v>0</v>
          </cell>
          <cell r="AF87">
            <v>14918</v>
          </cell>
          <cell r="AG87">
            <v>0</v>
          </cell>
          <cell r="AH87">
            <v>16280.9</v>
          </cell>
          <cell r="AI87">
            <v>3735</v>
          </cell>
          <cell r="AJ87">
            <v>0</v>
          </cell>
          <cell r="AK87">
            <v>1381712.05</v>
          </cell>
          <cell r="AL87">
            <v>15633</v>
          </cell>
          <cell r="AM87">
            <v>106546.5</v>
          </cell>
          <cell r="AN87">
            <v>98728</v>
          </cell>
          <cell r="AO87">
            <v>23058</v>
          </cell>
          <cell r="AP87">
            <v>0</v>
          </cell>
          <cell r="AQ87">
            <v>0</v>
          </cell>
          <cell r="AR87">
            <v>392730.57</v>
          </cell>
          <cell r="AS87">
            <v>0</v>
          </cell>
          <cell r="AT87">
            <v>27696</v>
          </cell>
          <cell r="AU87">
            <v>14680.25</v>
          </cell>
          <cell r="AV87">
            <v>23996</v>
          </cell>
          <cell r="AW87">
            <v>848</v>
          </cell>
          <cell r="AX87">
            <v>0</v>
          </cell>
          <cell r="AY87">
            <v>0</v>
          </cell>
          <cell r="AZ87">
            <v>0</v>
          </cell>
          <cell r="BA87">
            <v>1121899.17</v>
          </cell>
          <cell r="BB87">
            <v>0</v>
          </cell>
          <cell r="BC87">
            <v>151809</v>
          </cell>
          <cell r="BD87">
            <v>204711.5</v>
          </cell>
          <cell r="BE87">
            <v>0</v>
          </cell>
          <cell r="BF87">
            <v>0</v>
          </cell>
          <cell r="BG87">
            <v>37368.25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515043</v>
          </cell>
          <cell r="BM87">
            <v>39746</v>
          </cell>
          <cell r="BN87">
            <v>35381</v>
          </cell>
          <cell r="BO87">
            <v>15220</v>
          </cell>
          <cell r="BP87">
            <v>127310</v>
          </cell>
          <cell r="BQ87">
            <v>46666</v>
          </cell>
          <cell r="BR87">
            <v>31939</v>
          </cell>
          <cell r="BS87">
            <v>0</v>
          </cell>
          <cell r="BT87">
            <v>0</v>
          </cell>
          <cell r="BU87">
            <v>609931</v>
          </cell>
          <cell r="BV87">
            <v>0</v>
          </cell>
          <cell r="BW87">
            <v>5169</v>
          </cell>
          <cell r="BX87">
            <v>13823.5</v>
          </cell>
          <cell r="BY87">
            <v>8827</v>
          </cell>
          <cell r="BZ87">
            <v>0</v>
          </cell>
          <cell r="CA87">
            <v>0</v>
          </cell>
          <cell r="CB87">
            <v>0</v>
          </cell>
          <cell r="CC87">
            <v>25594.25</v>
          </cell>
          <cell r="CD87">
            <v>3495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28217</v>
          </cell>
          <cell r="CJ87">
            <v>0</v>
          </cell>
          <cell r="CK87">
            <v>4640</v>
          </cell>
          <cell r="CL87">
            <v>0</v>
          </cell>
        </row>
        <row r="88">
          <cell r="A88" t="str">
            <v>1102050102.804</v>
          </cell>
          <cell r="B88" t="str">
            <v>ลูกหนี้ค่ารักษา - เบิกจ่ายตรงอปท.รูปแบบพิเศษ IP</v>
          </cell>
          <cell r="C88">
            <v>0</v>
          </cell>
          <cell r="D88">
            <v>94480</v>
          </cell>
          <cell r="E88">
            <v>40461</v>
          </cell>
          <cell r="F88">
            <v>20594.599999999999</v>
          </cell>
          <cell r="G88">
            <v>0</v>
          </cell>
          <cell r="H88">
            <v>0</v>
          </cell>
          <cell r="I88">
            <v>46593</v>
          </cell>
          <cell r="J88">
            <v>163968.81</v>
          </cell>
          <cell r="K88">
            <v>33713.47</v>
          </cell>
          <cell r="L88">
            <v>0</v>
          </cell>
          <cell r="M88">
            <v>87833.32</v>
          </cell>
          <cell r="N88">
            <v>0</v>
          </cell>
          <cell r="O88">
            <v>190443.31</v>
          </cell>
          <cell r="P88">
            <v>100418.1</v>
          </cell>
          <cell r="Q88">
            <v>34797.68</v>
          </cell>
          <cell r="R88">
            <v>434710.69</v>
          </cell>
          <cell r="S88">
            <v>100696</v>
          </cell>
          <cell r="T88">
            <v>0</v>
          </cell>
          <cell r="U88">
            <v>910726.95</v>
          </cell>
          <cell r="V88">
            <v>1433</v>
          </cell>
          <cell r="W88">
            <v>302832.99</v>
          </cell>
          <cell r="X88">
            <v>0</v>
          </cell>
          <cell r="Y88">
            <v>0</v>
          </cell>
          <cell r="Z88">
            <v>48236</v>
          </cell>
          <cell r="AA88">
            <v>15790</v>
          </cell>
          <cell r="AB88">
            <v>19245</v>
          </cell>
          <cell r="AC88">
            <v>91846</v>
          </cell>
          <cell r="AD88">
            <v>47425</v>
          </cell>
          <cell r="AE88">
            <v>0</v>
          </cell>
          <cell r="AF88">
            <v>61128.19</v>
          </cell>
          <cell r="AG88">
            <v>9799.42</v>
          </cell>
          <cell r="AH88">
            <v>77218</v>
          </cell>
          <cell r="AI88">
            <v>0</v>
          </cell>
          <cell r="AJ88">
            <v>0</v>
          </cell>
          <cell r="AK88">
            <v>876368.75</v>
          </cell>
          <cell r="AL88">
            <v>89678</v>
          </cell>
          <cell r="AM88">
            <v>26247</v>
          </cell>
          <cell r="AN88">
            <v>148194</v>
          </cell>
          <cell r="AO88">
            <v>29227.9</v>
          </cell>
          <cell r="AP88">
            <v>0</v>
          </cell>
          <cell r="AQ88">
            <v>20723</v>
          </cell>
          <cell r="AR88">
            <v>1293682.95</v>
          </cell>
          <cell r="AS88">
            <v>0</v>
          </cell>
          <cell r="AT88">
            <v>101869</v>
          </cell>
          <cell r="AU88">
            <v>64283.25</v>
          </cell>
          <cell r="AV88">
            <v>84039.44</v>
          </cell>
          <cell r="AW88">
            <v>11700</v>
          </cell>
          <cell r="AX88">
            <v>0</v>
          </cell>
          <cell r="AY88">
            <v>0</v>
          </cell>
          <cell r="AZ88">
            <v>0</v>
          </cell>
          <cell r="BA88">
            <v>651244.46</v>
          </cell>
          <cell r="BB88">
            <v>0</v>
          </cell>
          <cell r="BC88">
            <v>306351.84999999998</v>
          </cell>
          <cell r="BD88">
            <v>512025.5</v>
          </cell>
          <cell r="BE88">
            <v>0</v>
          </cell>
          <cell r="BF88">
            <v>0</v>
          </cell>
          <cell r="BG88">
            <v>256458.67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110197.25</v>
          </cell>
          <cell r="BM88">
            <v>0</v>
          </cell>
          <cell r="BN88">
            <v>44798</v>
          </cell>
          <cell r="BO88">
            <v>65986</v>
          </cell>
          <cell r="BP88">
            <v>190166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1185564.6000000001</v>
          </cell>
          <cell r="BV88">
            <v>0</v>
          </cell>
          <cell r="BW88">
            <v>0</v>
          </cell>
          <cell r="BX88">
            <v>1087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2400</v>
          </cell>
          <cell r="CD88">
            <v>40837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16729</v>
          </cell>
          <cell r="CJ88">
            <v>18754.5</v>
          </cell>
          <cell r="CK88">
            <v>25773</v>
          </cell>
          <cell r="CL88">
            <v>0</v>
          </cell>
        </row>
        <row r="89">
          <cell r="A89" t="str">
            <v>1102050106.106</v>
          </cell>
          <cell r="B89" t="str">
            <v>รายได้ค้างรับ - หน่วยงานภาครัฐ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1619441.11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28132.5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</row>
        <row r="90">
          <cell r="A90" t="str">
            <v>1102050107.103</v>
          </cell>
          <cell r="B90" t="str">
            <v>รายได้ค้างรับ - บุคคลภายนอก</v>
          </cell>
          <cell r="C90">
            <v>0</v>
          </cell>
          <cell r="D90">
            <v>0</v>
          </cell>
          <cell r="E90">
            <v>1963500.68</v>
          </cell>
          <cell r="F90">
            <v>0</v>
          </cell>
          <cell r="G90">
            <v>0</v>
          </cell>
          <cell r="H90">
            <v>0</v>
          </cell>
          <cell r="I90">
            <v>39500</v>
          </cell>
          <cell r="J90">
            <v>0</v>
          </cell>
          <cell r="K90">
            <v>741000</v>
          </cell>
          <cell r="L90">
            <v>0</v>
          </cell>
          <cell r="M90">
            <v>270</v>
          </cell>
          <cell r="N90">
            <v>0</v>
          </cell>
          <cell r="O90">
            <v>0</v>
          </cell>
          <cell r="P90">
            <v>0</v>
          </cell>
          <cell r="Q90">
            <v>190837.69</v>
          </cell>
          <cell r="R90">
            <v>447009.69</v>
          </cell>
          <cell r="S90">
            <v>-168265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134250.25</v>
          </cell>
          <cell r="AT90">
            <v>0</v>
          </cell>
          <cell r="AU90">
            <v>0</v>
          </cell>
          <cell r="AV90">
            <v>0</v>
          </cell>
          <cell r="AW90">
            <v>3300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1947071.05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1028071.84</v>
          </cell>
          <cell r="BQ90">
            <v>59134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</row>
        <row r="91">
          <cell r="A91" t="str">
            <v>1102050107.104</v>
          </cell>
          <cell r="B91" t="str">
            <v>รายได้จากงบประมาณค้างรับ (หน่วยงานย่อย)</v>
          </cell>
          <cell r="C91">
            <v>0</v>
          </cell>
          <cell r="D91">
            <v>0</v>
          </cell>
          <cell r="E91">
            <v>0</v>
          </cell>
          <cell r="F91">
            <v>123630</v>
          </cell>
          <cell r="G91">
            <v>0</v>
          </cell>
          <cell r="H91">
            <v>0</v>
          </cell>
          <cell r="I91">
            <v>940400</v>
          </cell>
          <cell r="J91">
            <v>603000</v>
          </cell>
          <cell r="K91">
            <v>0</v>
          </cell>
          <cell r="L91">
            <v>0</v>
          </cell>
          <cell r="M91">
            <v>801800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1474100</v>
          </cell>
          <cell r="S91">
            <v>0</v>
          </cell>
          <cell r="T91">
            <v>0</v>
          </cell>
          <cell r="U91">
            <v>33193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136500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8400</v>
          </cell>
          <cell r="AV91">
            <v>1000</v>
          </cell>
          <cell r="AW91">
            <v>0</v>
          </cell>
          <cell r="AX91">
            <v>0</v>
          </cell>
          <cell r="AY91">
            <v>2818575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5341350</v>
          </cell>
          <cell r="BE91">
            <v>0</v>
          </cell>
          <cell r="BF91">
            <v>0</v>
          </cell>
          <cell r="BG91">
            <v>11757854</v>
          </cell>
          <cell r="BH91">
            <v>4334635</v>
          </cell>
          <cell r="BI91">
            <v>0</v>
          </cell>
          <cell r="BJ91">
            <v>4721303.63</v>
          </cell>
          <cell r="BK91">
            <v>2134830.7200000002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178040.6</v>
          </cell>
          <cell r="CJ91">
            <v>0</v>
          </cell>
          <cell r="CK91">
            <v>0</v>
          </cell>
          <cell r="CL91">
            <v>0</v>
          </cell>
        </row>
        <row r="92">
          <cell r="A92" t="str">
            <v>1102050107.105</v>
          </cell>
          <cell r="B92" t="str">
            <v xml:space="preserve">รายได้ค้างรับส่วนต่างค่ารักษาที่ต่ำกว่า OP - Non UC </v>
          </cell>
          <cell r="C92">
            <v>0</v>
          </cell>
          <cell r="D92">
            <v>0</v>
          </cell>
          <cell r="E92">
            <v>224290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7782</v>
          </cell>
          <cell r="S92">
            <v>-130000</v>
          </cell>
          <cell r="T92">
            <v>0</v>
          </cell>
          <cell r="U92">
            <v>4675.8500000000004</v>
          </cell>
          <cell r="V92">
            <v>16299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385</v>
          </cell>
          <cell r="BD92">
            <v>642975.5</v>
          </cell>
          <cell r="BE92">
            <v>0</v>
          </cell>
          <cell r="BF92">
            <v>0</v>
          </cell>
          <cell r="BG92">
            <v>327.89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0.5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57540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222</v>
          </cell>
          <cell r="CC92">
            <v>0</v>
          </cell>
          <cell r="CD92">
            <v>8905.19</v>
          </cell>
          <cell r="CE92">
            <v>0</v>
          </cell>
          <cell r="CF92">
            <v>5264.59</v>
          </cell>
          <cell r="CG92">
            <v>0</v>
          </cell>
          <cell r="CH92">
            <v>1101.6500000000001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</row>
        <row r="93">
          <cell r="A93" t="str">
            <v>1102050107.106</v>
          </cell>
          <cell r="B93" t="str">
            <v>รายได้ค้างรับส่วนต่างค่ารักษาที่ต่ำกว่า IP - Non UC</v>
          </cell>
          <cell r="C93">
            <v>44056.94</v>
          </cell>
          <cell r="D93">
            <v>9634.51</v>
          </cell>
          <cell r="E93">
            <v>28595.02</v>
          </cell>
          <cell r="F93">
            <v>0</v>
          </cell>
          <cell r="G93">
            <v>24241.23</v>
          </cell>
          <cell r="H93">
            <v>196504.75</v>
          </cell>
          <cell r="I93">
            <v>46428.08</v>
          </cell>
          <cell r="J93">
            <v>2071972.75</v>
          </cell>
          <cell r="K93">
            <v>83827.47</v>
          </cell>
          <cell r="L93">
            <v>69483.77</v>
          </cell>
          <cell r="M93">
            <v>65730.240000000005</v>
          </cell>
          <cell r="N93">
            <v>0</v>
          </cell>
          <cell r="O93">
            <v>1140601.83</v>
          </cell>
          <cell r="P93">
            <v>26670.71</v>
          </cell>
          <cell r="Q93">
            <v>124228.42</v>
          </cell>
          <cell r="R93">
            <v>1323066.6599999999</v>
          </cell>
          <cell r="S93">
            <v>263789.7</v>
          </cell>
          <cell r="T93">
            <v>67333.7</v>
          </cell>
          <cell r="U93">
            <v>56395.11</v>
          </cell>
          <cell r="V93">
            <v>64165.760000000002</v>
          </cell>
          <cell r="W93">
            <v>1271076.5900000001</v>
          </cell>
          <cell r="X93">
            <v>520854.12</v>
          </cell>
          <cell r="Y93">
            <v>166156.74</v>
          </cell>
          <cell r="Z93">
            <v>36073.629999999997</v>
          </cell>
          <cell r="AA93">
            <v>62465.94</v>
          </cell>
          <cell r="AB93">
            <v>40799.26</v>
          </cell>
          <cell r="AC93">
            <v>62004.57</v>
          </cell>
          <cell r="AD93">
            <v>238036.03</v>
          </cell>
          <cell r="AE93">
            <v>14107.65</v>
          </cell>
          <cell r="AF93">
            <v>88806.52</v>
          </cell>
          <cell r="AG93">
            <v>249016.58</v>
          </cell>
          <cell r="AH93">
            <v>140815.32999999999</v>
          </cell>
          <cell r="AI93">
            <v>3905.55</v>
          </cell>
          <cell r="AJ93">
            <v>66259.820000000007</v>
          </cell>
          <cell r="AK93">
            <v>4536526.76</v>
          </cell>
          <cell r="AL93">
            <v>7175.78</v>
          </cell>
          <cell r="AM93">
            <v>99680.73</v>
          </cell>
          <cell r="AN93">
            <v>18501.64</v>
          </cell>
          <cell r="AO93">
            <v>109276.73</v>
          </cell>
          <cell r="AP93">
            <v>67727.62</v>
          </cell>
          <cell r="AQ93">
            <v>28471.68</v>
          </cell>
          <cell r="AR93">
            <v>1757942.31</v>
          </cell>
          <cell r="AS93">
            <v>12249.5</v>
          </cell>
          <cell r="AT93">
            <v>2990020.41</v>
          </cell>
          <cell r="AU93">
            <v>30558.2</v>
          </cell>
          <cell r="AV93">
            <v>233483.95</v>
          </cell>
          <cell r="AW93">
            <v>97831.1</v>
          </cell>
          <cell r="AX93">
            <v>223356.13</v>
          </cell>
          <cell r="AY93">
            <v>22331.91</v>
          </cell>
          <cell r="AZ93">
            <v>10960.58</v>
          </cell>
          <cell r="BA93">
            <v>843380.46</v>
          </cell>
          <cell r="BB93">
            <v>49688.76</v>
          </cell>
          <cell r="BC93">
            <v>229953.11</v>
          </cell>
          <cell r="BD93">
            <v>305465.98</v>
          </cell>
          <cell r="BE93">
            <v>64561.120000000003</v>
          </cell>
          <cell r="BF93">
            <v>8764.58</v>
          </cell>
          <cell r="BG93">
            <v>1090707.95</v>
          </cell>
          <cell r="BH93">
            <v>330079.44</v>
          </cell>
          <cell r="BI93">
            <v>2062.4499999999998</v>
          </cell>
          <cell r="BJ93">
            <v>323.2</v>
          </cell>
          <cell r="BK93">
            <v>0</v>
          </cell>
          <cell r="BL93">
            <v>711723.72</v>
          </cell>
          <cell r="BM93">
            <v>109744.56</v>
          </cell>
          <cell r="BN93">
            <v>460227.2</v>
          </cell>
          <cell r="BO93">
            <v>1241690.3700000001</v>
          </cell>
          <cell r="BP93">
            <v>200102.97</v>
          </cell>
          <cell r="BQ93">
            <v>0</v>
          </cell>
          <cell r="BR93">
            <v>12111250.130000001</v>
          </cell>
          <cell r="BS93">
            <v>27492.54</v>
          </cell>
          <cell r="BT93">
            <v>12677.21</v>
          </cell>
          <cell r="BU93">
            <v>918808.69</v>
          </cell>
          <cell r="BV93">
            <v>0</v>
          </cell>
          <cell r="BW93">
            <v>228636.43</v>
          </cell>
          <cell r="BX93">
            <v>170866.18</v>
          </cell>
          <cell r="BY93">
            <v>118590.06</v>
          </cell>
          <cell r="BZ93">
            <v>19937.59</v>
          </cell>
          <cell r="CA93">
            <v>27653.58</v>
          </cell>
          <cell r="CB93">
            <v>169530.87</v>
          </cell>
          <cell r="CC93">
            <v>198207.32</v>
          </cell>
          <cell r="CD93">
            <v>55101.58</v>
          </cell>
          <cell r="CE93">
            <v>181900.53</v>
          </cell>
          <cell r="CF93">
            <v>39742.68</v>
          </cell>
          <cell r="CG93">
            <v>203231.33</v>
          </cell>
          <cell r="CH93">
            <v>476825.88</v>
          </cell>
          <cell r="CI93">
            <v>21256.05</v>
          </cell>
          <cell r="CJ93">
            <v>460744</v>
          </cell>
          <cell r="CK93">
            <v>78643.87</v>
          </cell>
          <cell r="CL93">
            <v>128605.35</v>
          </cell>
        </row>
        <row r="94">
          <cell r="A94" t="str">
            <v>1102050107.201</v>
          </cell>
          <cell r="B94" t="str">
            <v xml:space="preserve">รายได้ค้างรับส่วนต่างค่ารักษาที่ต่ำกว่า OP - UC </v>
          </cell>
          <cell r="C94">
            <v>3853477.06</v>
          </cell>
          <cell r="D94">
            <v>0</v>
          </cell>
          <cell r="E94">
            <v>45486</v>
          </cell>
          <cell r="F94">
            <v>1739044.47</v>
          </cell>
          <cell r="G94">
            <v>1109540.33</v>
          </cell>
          <cell r="H94">
            <v>2500000</v>
          </cell>
          <cell r="I94">
            <v>1425205.12</v>
          </cell>
          <cell r="J94">
            <v>2885773.87</v>
          </cell>
          <cell r="K94">
            <v>1012450.18</v>
          </cell>
          <cell r="L94">
            <v>1772696.13</v>
          </cell>
          <cell r="M94">
            <v>3757012.19</v>
          </cell>
          <cell r="N94">
            <v>972700</v>
          </cell>
          <cell r="O94">
            <v>2010621.25</v>
          </cell>
          <cell r="P94">
            <v>1550463.49</v>
          </cell>
          <cell r="Q94">
            <v>2874000.55</v>
          </cell>
          <cell r="R94">
            <v>731940.73</v>
          </cell>
          <cell r="S94">
            <v>2018281.75</v>
          </cell>
          <cell r="T94">
            <v>958016.1</v>
          </cell>
          <cell r="U94">
            <v>1678567.46</v>
          </cell>
          <cell r="V94">
            <v>292173.25</v>
          </cell>
          <cell r="W94">
            <v>0</v>
          </cell>
          <cell r="X94">
            <v>111293.96</v>
          </cell>
          <cell r="Y94">
            <v>7839077.8499999996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3005088.65</v>
          </cell>
          <cell r="AE94">
            <v>4551212.2699999996</v>
          </cell>
          <cell r="AF94">
            <v>880149.34</v>
          </cell>
          <cell r="AG94">
            <v>7643991.5</v>
          </cell>
          <cell r="AH94">
            <v>994256.59</v>
          </cell>
          <cell r="AI94">
            <v>2760119.9</v>
          </cell>
          <cell r="AJ94">
            <v>3319265.96</v>
          </cell>
          <cell r="AK94">
            <v>1308717</v>
          </cell>
          <cell r="AL94">
            <v>23206.5</v>
          </cell>
          <cell r="AM94">
            <v>408161</v>
          </cell>
          <cell r="AN94">
            <v>207</v>
          </cell>
          <cell r="AO94">
            <v>1204350</v>
          </cell>
          <cell r="AP94">
            <v>549662</v>
          </cell>
          <cell r="AQ94">
            <v>416376</v>
          </cell>
          <cell r="AR94">
            <v>434993</v>
          </cell>
          <cell r="AS94">
            <v>166</v>
          </cell>
          <cell r="AT94">
            <v>848592</v>
          </cell>
          <cell r="AU94">
            <v>577333</v>
          </cell>
          <cell r="AV94">
            <v>1483005</v>
          </cell>
          <cell r="AW94">
            <v>20180.86</v>
          </cell>
          <cell r="AX94">
            <v>268870</v>
          </cell>
          <cell r="AY94">
            <v>964018.4</v>
          </cell>
          <cell r="AZ94">
            <v>973743</v>
          </cell>
          <cell r="BA94">
            <v>2721222.25</v>
          </cell>
          <cell r="BB94">
            <v>580351</v>
          </cell>
          <cell r="BC94">
            <v>21648</v>
          </cell>
          <cell r="BD94">
            <v>2077803.76</v>
          </cell>
          <cell r="BE94">
            <v>2630449.6</v>
          </cell>
          <cell r="BF94">
            <v>858267.08</v>
          </cell>
          <cell r="BG94">
            <v>3928551.67</v>
          </cell>
          <cell r="BH94">
            <v>0</v>
          </cell>
          <cell r="BI94">
            <v>1900186.65</v>
          </cell>
          <cell r="BJ94">
            <v>3284165.99</v>
          </cell>
          <cell r="BK94">
            <v>0</v>
          </cell>
          <cell r="BL94">
            <v>3918436.35</v>
          </cell>
          <cell r="BM94">
            <v>8141435.8600000003</v>
          </cell>
          <cell r="BN94">
            <v>1974833.71</v>
          </cell>
          <cell r="BO94">
            <v>6231443.8799999999</v>
          </cell>
          <cell r="BP94">
            <v>1154888.67</v>
          </cell>
          <cell r="BQ94">
            <v>552860.09</v>
          </cell>
          <cell r="BR94">
            <v>2960589.9</v>
          </cell>
          <cell r="BS94">
            <v>1314049.78</v>
          </cell>
          <cell r="BT94">
            <v>1000560</v>
          </cell>
          <cell r="BU94">
            <v>2260046.29</v>
          </cell>
          <cell r="BV94">
            <v>777932</v>
          </cell>
          <cell r="BW94">
            <v>1212343.1599999999</v>
          </cell>
          <cell r="BX94">
            <v>4222197.45</v>
          </cell>
          <cell r="BY94">
            <v>1379195.72</v>
          </cell>
          <cell r="BZ94">
            <v>1794316</v>
          </cell>
          <cell r="CA94">
            <v>623770.4</v>
          </cell>
          <cell r="CB94">
            <v>389851.45</v>
          </cell>
          <cell r="CC94">
            <v>2351658.0499999998</v>
          </cell>
          <cell r="CD94">
            <v>1280457.48</v>
          </cell>
          <cell r="CE94">
            <v>1337760.8500000001</v>
          </cell>
          <cell r="CF94">
            <v>613567.66</v>
          </cell>
          <cell r="CG94">
            <v>2234541.71</v>
          </cell>
          <cell r="CH94">
            <v>878987.23</v>
          </cell>
          <cell r="CI94">
            <v>479497.55</v>
          </cell>
          <cell r="CJ94">
            <v>3144275.35</v>
          </cell>
          <cell r="CK94">
            <v>420332.53</v>
          </cell>
          <cell r="CL94">
            <v>1065677.25</v>
          </cell>
        </row>
        <row r="95">
          <cell r="A95" t="str">
            <v>1102050107.202</v>
          </cell>
          <cell r="B95" t="str">
            <v>รายได้ค้างรับส่วนต่างค่ารักษาที่ต่ำกว่า IP - UC</v>
          </cell>
          <cell r="C95">
            <v>0</v>
          </cell>
          <cell r="D95">
            <v>57718.83</v>
          </cell>
          <cell r="E95">
            <v>0</v>
          </cell>
          <cell r="F95">
            <v>0</v>
          </cell>
          <cell r="G95">
            <v>77154.84</v>
          </cell>
          <cell r="H95">
            <v>504822.57</v>
          </cell>
          <cell r="I95">
            <v>0</v>
          </cell>
          <cell r="J95">
            <v>310780.43</v>
          </cell>
          <cell r="K95">
            <v>4332.3599999999997</v>
          </cell>
          <cell r="L95">
            <v>63184.94</v>
          </cell>
          <cell r="M95">
            <v>-86669.37</v>
          </cell>
          <cell r="N95">
            <v>1531.2</v>
          </cell>
          <cell r="O95">
            <v>38641.89</v>
          </cell>
          <cell r="P95">
            <v>135899.1</v>
          </cell>
          <cell r="Q95">
            <v>18891.79</v>
          </cell>
          <cell r="R95">
            <v>6824199.8499999996</v>
          </cell>
          <cell r="S95">
            <v>-507446.16</v>
          </cell>
          <cell r="T95">
            <v>52158.36</v>
          </cell>
          <cell r="U95">
            <v>0</v>
          </cell>
          <cell r="V95">
            <v>104388.98</v>
          </cell>
          <cell r="W95">
            <v>0</v>
          </cell>
          <cell r="X95">
            <v>0</v>
          </cell>
          <cell r="Y95">
            <v>0</v>
          </cell>
          <cell r="Z95">
            <v>256394.94</v>
          </cell>
          <cell r="AA95">
            <v>119977.13</v>
          </cell>
          <cell r="AB95">
            <v>587770.34</v>
          </cell>
          <cell r="AC95">
            <v>0</v>
          </cell>
          <cell r="AD95">
            <v>61795.68</v>
          </cell>
          <cell r="AE95">
            <v>0</v>
          </cell>
          <cell r="AF95">
            <v>958632.68</v>
          </cell>
          <cell r="AG95">
            <v>0</v>
          </cell>
          <cell r="AH95">
            <v>65941.89</v>
          </cell>
          <cell r="AI95">
            <v>0</v>
          </cell>
          <cell r="AJ95">
            <v>402778.77</v>
          </cell>
          <cell r="AK95">
            <v>0</v>
          </cell>
          <cell r="AL95">
            <v>391154.62</v>
          </cell>
          <cell r="AM95">
            <v>0</v>
          </cell>
          <cell r="AN95">
            <v>5259.7</v>
          </cell>
          <cell r="AO95">
            <v>0</v>
          </cell>
          <cell r="AP95">
            <v>139849.72</v>
          </cell>
          <cell r="AQ95">
            <v>0</v>
          </cell>
          <cell r="AR95">
            <v>3424945.62</v>
          </cell>
          <cell r="AS95">
            <v>0</v>
          </cell>
          <cell r="AT95">
            <v>0</v>
          </cell>
          <cell r="AU95">
            <v>572435.34</v>
          </cell>
          <cell r="AV95">
            <v>0</v>
          </cell>
          <cell r="AW95">
            <v>0</v>
          </cell>
          <cell r="AX95">
            <v>0</v>
          </cell>
          <cell r="AY95">
            <v>71622.97</v>
          </cell>
          <cell r="AZ95">
            <v>220689.96</v>
          </cell>
          <cell r="BA95">
            <v>13216.68</v>
          </cell>
          <cell r="BB95">
            <v>30152.6</v>
          </cell>
          <cell r="BC95">
            <v>5213612.7</v>
          </cell>
          <cell r="BD95">
            <v>134637.19</v>
          </cell>
          <cell r="BE95">
            <v>225217.14</v>
          </cell>
          <cell r="BF95">
            <v>0</v>
          </cell>
          <cell r="BG95">
            <v>2180.5100000000002</v>
          </cell>
          <cell r="BH95">
            <v>0</v>
          </cell>
          <cell r="BI95">
            <v>0</v>
          </cell>
          <cell r="BJ95">
            <v>220183.38</v>
          </cell>
          <cell r="BK95">
            <v>0</v>
          </cell>
          <cell r="BL95">
            <v>11214.92</v>
          </cell>
          <cell r="BM95">
            <v>34535.03</v>
          </cell>
          <cell r="BN95">
            <v>3519.28</v>
          </cell>
          <cell r="BO95">
            <v>1682617.22</v>
          </cell>
          <cell r="BP95">
            <v>12706.92</v>
          </cell>
          <cell r="BQ95">
            <v>678575.92</v>
          </cell>
          <cell r="BR95">
            <v>6540.98</v>
          </cell>
          <cell r="BS95">
            <v>0</v>
          </cell>
          <cell r="BT95">
            <v>0</v>
          </cell>
          <cell r="BU95">
            <v>191280.79</v>
          </cell>
          <cell r="BV95">
            <v>0</v>
          </cell>
          <cell r="BW95">
            <v>8680.4</v>
          </cell>
          <cell r="BX95">
            <v>48982.03</v>
          </cell>
          <cell r="BY95">
            <v>270114.98</v>
          </cell>
          <cell r="BZ95">
            <v>374</v>
          </cell>
          <cell r="CA95">
            <v>0</v>
          </cell>
          <cell r="CB95">
            <v>247421.35</v>
          </cell>
          <cell r="CC95">
            <v>50150.71</v>
          </cell>
          <cell r="CD95">
            <v>90252.14</v>
          </cell>
          <cell r="CE95">
            <v>190348.38</v>
          </cell>
          <cell r="CF95">
            <v>0</v>
          </cell>
          <cell r="CG95">
            <v>643653.88</v>
          </cell>
          <cell r="CH95">
            <v>84690.82</v>
          </cell>
          <cell r="CI95">
            <v>0</v>
          </cell>
          <cell r="CJ95">
            <v>1808429.03</v>
          </cell>
          <cell r="CK95">
            <v>423417.35</v>
          </cell>
          <cell r="CL95">
            <v>4969891.72</v>
          </cell>
        </row>
        <row r="96">
          <cell r="A96" t="str">
            <v>1102050123.103</v>
          </cell>
          <cell r="B96" t="str">
            <v>ค่าเผื่อหนี้สงสัยจะสูญ - ลูกหนี้ค่าสิ่งส่งตรวจหน่วยงานภาครัฐ</v>
          </cell>
          <cell r="C96">
            <v>-127139.21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-64343.6</v>
          </cell>
          <cell r="P96">
            <v>0</v>
          </cell>
          <cell r="Q96">
            <v>0</v>
          </cell>
          <cell r="R96">
            <v>-3215.04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-81227.23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-2785.4</v>
          </cell>
          <cell r="AI96">
            <v>0</v>
          </cell>
          <cell r="AJ96">
            <v>0</v>
          </cell>
          <cell r="AK96">
            <v>-88865.919999999998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-67559.960000000006</v>
          </cell>
          <cell r="BB96">
            <v>0</v>
          </cell>
          <cell r="BC96">
            <v>-41520.6</v>
          </cell>
          <cell r="BD96">
            <v>-5164.4399999999996</v>
          </cell>
          <cell r="BE96">
            <v>0</v>
          </cell>
          <cell r="BF96">
            <v>0</v>
          </cell>
          <cell r="BG96">
            <v>-86485.52</v>
          </cell>
          <cell r="BH96">
            <v>0</v>
          </cell>
          <cell r="BI96">
            <v>0</v>
          </cell>
          <cell r="BJ96">
            <v>0</v>
          </cell>
          <cell r="BK96">
            <v>-513.20000000000005</v>
          </cell>
          <cell r="BL96">
            <v>-23515.23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-674569.19</v>
          </cell>
          <cell r="BS96">
            <v>0</v>
          </cell>
          <cell r="BT96">
            <v>0</v>
          </cell>
          <cell r="BU96">
            <v>-88402.21</v>
          </cell>
          <cell r="BV96">
            <v>0</v>
          </cell>
          <cell r="BW96">
            <v>0</v>
          </cell>
          <cell r="BX96">
            <v>-51237.24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</row>
        <row r="97">
          <cell r="A97" t="str">
            <v>1102050123.105</v>
          </cell>
          <cell r="B97" t="str">
            <v>ค่าเผื่อหนี้สงสัยจะสูญ - ลูกหนี้ค่าวัสดุ/อุปกรณ์/น้ำยา หน่วยงานภาครัฐ</v>
          </cell>
          <cell r="C97">
            <v>-11276.72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-15733.6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-3868.96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-10600.24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-103499.2</v>
          </cell>
          <cell r="BS97">
            <v>0</v>
          </cell>
          <cell r="BT97">
            <v>0</v>
          </cell>
          <cell r="BU97">
            <v>-84512.97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</row>
        <row r="98">
          <cell r="A98" t="str">
            <v>1102050123.106</v>
          </cell>
          <cell r="B98" t="str">
            <v>ค่าเผื่อหนี้สงสัยจะสูญ - ลูกหนี้ค่าสินค้าหน่วยงานภาครัฐ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-479518.2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-3793.87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-307138.46999999997</v>
          </cell>
          <cell r="BS98">
            <v>0</v>
          </cell>
          <cell r="BT98">
            <v>0</v>
          </cell>
          <cell r="BU98">
            <v>0</v>
          </cell>
          <cell r="BV98">
            <v>-2910.4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</row>
        <row r="99">
          <cell r="A99" t="str">
            <v>1102050123.114</v>
          </cell>
          <cell r="B99" t="str">
            <v>ค่าเผื่อหนี้สงสัยจะสูญ - ลูกหนี้ค่ารักษาชำระเงิน OP</v>
          </cell>
          <cell r="C99">
            <v>-1641851.58</v>
          </cell>
          <cell r="D99">
            <v>-171145.41</v>
          </cell>
          <cell r="E99">
            <v>-72940.88</v>
          </cell>
          <cell r="F99">
            <v>-148824.4</v>
          </cell>
          <cell r="G99">
            <v>-60677.599999999999</v>
          </cell>
          <cell r="H99">
            <v>-104207.73</v>
          </cell>
          <cell r="I99">
            <v>-50163.4</v>
          </cell>
          <cell r="J99">
            <v>-301810.52</v>
          </cell>
          <cell r="K99">
            <v>-152784.16</v>
          </cell>
          <cell r="L99">
            <v>-274259.38</v>
          </cell>
          <cell r="M99">
            <v>-186323.8</v>
          </cell>
          <cell r="N99">
            <v>-40186.160000000003</v>
          </cell>
          <cell r="O99">
            <v>-284909.74</v>
          </cell>
          <cell r="P99">
            <v>-48917.2</v>
          </cell>
          <cell r="Q99">
            <v>-50885.4</v>
          </cell>
          <cell r="R99">
            <v>-307542.86</v>
          </cell>
          <cell r="S99">
            <v>-195632.72</v>
          </cell>
          <cell r="T99">
            <v>-32124.76</v>
          </cell>
          <cell r="U99">
            <v>-162369.04</v>
          </cell>
          <cell r="V99">
            <v>-43605.2</v>
          </cell>
          <cell r="W99">
            <v>-462801.77</v>
          </cell>
          <cell r="X99">
            <v>-38303.519999999997</v>
          </cell>
          <cell r="Y99">
            <v>-120658.73</v>
          </cell>
          <cell r="Z99">
            <v>-173600.2</v>
          </cell>
          <cell r="AA99">
            <v>-20684.96</v>
          </cell>
          <cell r="AB99">
            <v>-32734.68</v>
          </cell>
          <cell r="AC99">
            <v>-244996.72</v>
          </cell>
          <cell r="AD99">
            <v>-238172.16</v>
          </cell>
          <cell r="AE99">
            <v>-91857.919999999998</v>
          </cell>
          <cell r="AF99">
            <v>-82021.039999999994</v>
          </cell>
          <cell r="AG99">
            <v>-23031.68</v>
          </cell>
          <cell r="AH99">
            <v>-26454.639999999999</v>
          </cell>
          <cell r="AI99">
            <v>-55239.360000000001</v>
          </cell>
          <cell r="AJ99">
            <v>-81074.98</v>
          </cell>
          <cell r="AK99">
            <v>-44989.97</v>
          </cell>
          <cell r="AL99">
            <v>-48816.88</v>
          </cell>
          <cell r="AM99">
            <v>-56293.2</v>
          </cell>
          <cell r="AN99">
            <v>-128042.32</v>
          </cell>
          <cell r="AO99">
            <v>-93756.28</v>
          </cell>
          <cell r="AP99">
            <v>-46277.760000000002</v>
          </cell>
          <cell r="AQ99">
            <v>-6157.36</v>
          </cell>
          <cell r="AR99">
            <v>-157867.9</v>
          </cell>
          <cell r="AS99">
            <v>-21428.68</v>
          </cell>
          <cell r="AT99">
            <v>-54154.8</v>
          </cell>
          <cell r="AU99">
            <v>-58943.65</v>
          </cell>
          <cell r="AV99">
            <v>-21124.959999999999</v>
          </cell>
          <cell r="AW99">
            <v>-42054.06</v>
          </cell>
          <cell r="AX99">
            <v>-130743.49</v>
          </cell>
          <cell r="AY99">
            <v>-126529.12</v>
          </cell>
          <cell r="AZ99">
            <v>-82172.88</v>
          </cell>
          <cell r="BA99">
            <v>-563768.07999999996</v>
          </cell>
          <cell r="BB99">
            <v>-7915.84</v>
          </cell>
          <cell r="BC99">
            <v>-826634.23999999999</v>
          </cell>
          <cell r="BD99">
            <v>-239670.1</v>
          </cell>
          <cell r="BE99">
            <v>-15628.58</v>
          </cell>
          <cell r="BF99">
            <v>-84643.62</v>
          </cell>
          <cell r="BG99">
            <v>-161435.91</v>
          </cell>
          <cell r="BH99">
            <v>-13454.04</v>
          </cell>
          <cell r="BI99">
            <v>-2698.88</v>
          </cell>
          <cell r="BJ99">
            <v>-114180.24</v>
          </cell>
          <cell r="BK99">
            <v>-171352.9</v>
          </cell>
          <cell r="BL99">
            <v>-256649.32</v>
          </cell>
          <cell r="BM99">
            <v>-183800</v>
          </cell>
          <cell r="BN99">
            <v>-55132.68</v>
          </cell>
          <cell r="BO99">
            <v>-103448.56</v>
          </cell>
          <cell r="BP99">
            <v>-104617.60000000001</v>
          </cell>
          <cell r="BQ99">
            <v>-180916</v>
          </cell>
          <cell r="BR99">
            <v>-4499.12</v>
          </cell>
          <cell r="BS99">
            <v>-12925.28</v>
          </cell>
          <cell r="BT99">
            <v>-196455.37</v>
          </cell>
          <cell r="BU99">
            <v>-2066595.52</v>
          </cell>
          <cell r="BV99">
            <v>-21971.439999999999</v>
          </cell>
          <cell r="BW99">
            <v>-112490.62</v>
          </cell>
          <cell r="BX99">
            <v>-123897.88</v>
          </cell>
          <cell r="BY99">
            <v>-28210.98</v>
          </cell>
          <cell r="BZ99">
            <v>-181410.16</v>
          </cell>
          <cell r="CA99">
            <v>-142624.24</v>
          </cell>
          <cell r="CB99">
            <v>-251561.76</v>
          </cell>
          <cell r="CC99">
            <v>-165219.84</v>
          </cell>
          <cell r="CD99">
            <v>-171650.96</v>
          </cell>
          <cell r="CE99">
            <v>-154608.79999999999</v>
          </cell>
          <cell r="CF99">
            <v>-780.08</v>
          </cell>
          <cell r="CG99">
            <v>-98048.08</v>
          </cell>
          <cell r="CH99">
            <v>-54082.879999999997</v>
          </cell>
          <cell r="CI99">
            <v>-11433.2</v>
          </cell>
          <cell r="CJ99">
            <v>-664042.16</v>
          </cell>
          <cell r="CK99">
            <v>-44007.28</v>
          </cell>
          <cell r="CL99">
            <v>-33623.089999999997</v>
          </cell>
        </row>
        <row r="100">
          <cell r="A100" t="str">
            <v>1102050123.115</v>
          </cell>
          <cell r="B100" t="str">
            <v>ค่าเผื่อหนี้สงสัยจะสูญ - ลูกหนี้ค่ารักษาชำระเงิน IP</v>
          </cell>
          <cell r="C100">
            <v>-640489.84</v>
          </cell>
          <cell r="D100">
            <v>-53431.73</v>
          </cell>
          <cell r="E100">
            <v>-42478.2</v>
          </cell>
          <cell r="F100">
            <v>-16152.32</v>
          </cell>
          <cell r="G100">
            <v>-8728.24</v>
          </cell>
          <cell r="H100">
            <v>-7144.96</v>
          </cell>
          <cell r="I100">
            <v>-19363.36</v>
          </cell>
          <cell r="J100">
            <v>-155605.31</v>
          </cell>
          <cell r="K100">
            <v>-15667.04</v>
          </cell>
          <cell r="L100">
            <v>-232686.9</v>
          </cell>
          <cell r="M100">
            <v>-160170.84</v>
          </cell>
          <cell r="N100">
            <v>-11985.44</v>
          </cell>
          <cell r="O100">
            <v>-455045.36</v>
          </cell>
          <cell r="P100">
            <v>-50574.28</v>
          </cell>
          <cell r="Q100">
            <v>-42442.2</v>
          </cell>
          <cell r="R100">
            <v>-688207.41</v>
          </cell>
          <cell r="S100">
            <v>-166879.26</v>
          </cell>
          <cell r="T100">
            <v>-45864.44</v>
          </cell>
          <cell r="U100">
            <v>-73819.839999999997</v>
          </cell>
          <cell r="V100">
            <v>-43584.72</v>
          </cell>
          <cell r="W100">
            <v>-867697.04</v>
          </cell>
          <cell r="X100">
            <v>-29091.55</v>
          </cell>
          <cell r="Y100">
            <v>-150104.79999999999</v>
          </cell>
          <cell r="Z100">
            <v>-73807.039999999994</v>
          </cell>
          <cell r="AA100">
            <v>-5141.68</v>
          </cell>
          <cell r="AB100">
            <v>-15159.44</v>
          </cell>
          <cell r="AC100">
            <v>-172777.44</v>
          </cell>
          <cell r="AD100">
            <v>-89668.160000000003</v>
          </cell>
          <cell r="AE100">
            <v>-54986.96</v>
          </cell>
          <cell r="AF100">
            <v>-17470.64</v>
          </cell>
          <cell r="AG100">
            <v>-12134.16</v>
          </cell>
          <cell r="AH100">
            <v>-5262.8</v>
          </cell>
          <cell r="AI100">
            <v>-21110.639999999999</v>
          </cell>
          <cell r="AJ100">
            <v>-16917.759999999998</v>
          </cell>
          <cell r="AK100">
            <v>-298367.53999999998</v>
          </cell>
          <cell r="AL100">
            <v>-26283.119999999999</v>
          </cell>
          <cell r="AM100">
            <v>-19541.48</v>
          </cell>
          <cell r="AN100">
            <v>-59490.32</v>
          </cell>
          <cell r="AO100">
            <v>-84160.48</v>
          </cell>
          <cell r="AP100">
            <v>-9820.16</v>
          </cell>
          <cell r="AQ100">
            <v>-3591.12</v>
          </cell>
          <cell r="AR100">
            <v>-163943.75</v>
          </cell>
          <cell r="AS100">
            <v>-3241.68</v>
          </cell>
          <cell r="AT100">
            <v>-43665.760000000002</v>
          </cell>
          <cell r="AU100">
            <v>-31439.599999999999</v>
          </cell>
          <cell r="AV100">
            <v>-10814.8</v>
          </cell>
          <cell r="AW100">
            <v>-3365.28</v>
          </cell>
          <cell r="AX100">
            <v>-6680.4</v>
          </cell>
          <cell r="AY100">
            <v>-20041.04</v>
          </cell>
          <cell r="AZ100">
            <v>-33215.199999999997</v>
          </cell>
          <cell r="BA100">
            <v>-264293.46000000002</v>
          </cell>
          <cell r="BB100">
            <v>-7510.24</v>
          </cell>
          <cell r="BC100">
            <v>-500234.54</v>
          </cell>
          <cell r="BD100">
            <v>-194043.99</v>
          </cell>
          <cell r="BE100">
            <v>-14422.9</v>
          </cell>
          <cell r="BF100">
            <v>-38531.919999999998</v>
          </cell>
          <cell r="BG100">
            <v>-428345.37</v>
          </cell>
          <cell r="BH100">
            <v>-160.96</v>
          </cell>
          <cell r="BI100">
            <v>-7587.12</v>
          </cell>
          <cell r="BJ100">
            <v>-24148.16</v>
          </cell>
          <cell r="BK100">
            <v>-300680.28999999998</v>
          </cell>
          <cell r="BL100">
            <v>-506639.1</v>
          </cell>
          <cell r="BM100">
            <v>-66380.479999999996</v>
          </cell>
          <cell r="BN100">
            <v>-16790.560000000001</v>
          </cell>
          <cell r="BO100">
            <v>-61366.720000000001</v>
          </cell>
          <cell r="BP100">
            <v>-25346.03</v>
          </cell>
          <cell r="BQ100">
            <v>-132362.16</v>
          </cell>
          <cell r="BR100">
            <v>0</v>
          </cell>
          <cell r="BS100">
            <v>-23995.200000000001</v>
          </cell>
          <cell r="BT100">
            <v>-249637.41</v>
          </cell>
          <cell r="BU100">
            <v>-631353.19999999995</v>
          </cell>
          <cell r="BV100">
            <v>-113576.08</v>
          </cell>
          <cell r="BW100">
            <v>-35907.360000000001</v>
          </cell>
          <cell r="BX100">
            <v>-225463.46</v>
          </cell>
          <cell r="BY100">
            <v>-7010</v>
          </cell>
          <cell r="BZ100">
            <v>-37769.360000000001</v>
          </cell>
          <cell r="CA100">
            <v>-23913.439999999999</v>
          </cell>
          <cell r="CB100">
            <v>-129492.48</v>
          </cell>
          <cell r="CC100">
            <v>-191430.08</v>
          </cell>
          <cell r="CD100">
            <v>-119426.48</v>
          </cell>
          <cell r="CE100">
            <v>-93167.360000000001</v>
          </cell>
          <cell r="CF100">
            <v>-3103.44</v>
          </cell>
          <cell r="CG100">
            <v>-18861.919999999998</v>
          </cell>
          <cell r="CH100">
            <v>-521.20000000000005</v>
          </cell>
          <cell r="CI100">
            <v>-3500.24</v>
          </cell>
          <cell r="CJ100">
            <v>-117841.12</v>
          </cell>
          <cell r="CK100">
            <v>-16540.64</v>
          </cell>
          <cell r="CL100">
            <v>-8083.08</v>
          </cell>
        </row>
        <row r="101">
          <cell r="A101" t="str">
            <v>1102050123.203</v>
          </cell>
          <cell r="B101" t="str">
            <v>ค่าเผื่อหนี้สงสัยจะสูญ - ลูกหนี้ค่ารักษา UC- OP นอก CUP (ในจังหวัด)</v>
          </cell>
          <cell r="C101">
            <v>-742012.23</v>
          </cell>
          <cell r="D101">
            <v>-49097.86</v>
          </cell>
          <cell r="E101">
            <v>-28279.32</v>
          </cell>
          <cell r="F101">
            <v>-28174.17</v>
          </cell>
          <cell r="G101">
            <v>-24456.12</v>
          </cell>
          <cell r="H101">
            <v>-27835.21</v>
          </cell>
          <cell r="I101">
            <v>-12792.14</v>
          </cell>
          <cell r="J101">
            <v>-142829.35</v>
          </cell>
          <cell r="K101">
            <v>-21450.89</v>
          </cell>
          <cell r="L101">
            <v>-33814.89</v>
          </cell>
          <cell r="M101">
            <v>-59041.96</v>
          </cell>
          <cell r="N101">
            <v>-8134.43</v>
          </cell>
          <cell r="O101">
            <v>-330190.5</v>
          </cell>
          <cell r="P101">
            <v>-6844</v>
          </cell>
          <cell r="Q101">
            <v>-24741.08</v>
          </cell>
          <cell r="R101">
            <v>-318466.96999999997</v>
          </cell>
          <cell r="S101">
            <v>-70334.009999999995</v>
          </cell>
          <cell r="T101">
            <v>-6838.45</v>
          </cell>
          <cell r="U101">
            <v>-11952.66</v>
          </cell>
          <cell r="V101">
            <v>-809.01</v>
          </cell>
          <cell r="W101">
            <v>-453499.37</v>
          </cell>
          <cell r="X101">
            <v>0</v>
          </cell>
          <cell r="Y101">
            <v>0</v>
          </cell>
          <cell r="Z101">
            <v>-6978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-3098925.28</v>
          </cell>
          <cell r="AL101">
            <v>-18011.43</v>
          </cell>
          <cell r="AM101">
            <v>-33174.71</v>
          </cell>
          <cell r="AN101">
            <v>-24337.5</v>
          </cell>
          <cell r="AO101">
            <v>-71089.23</v>
          </cell>
          <cell r="AP101">
            <v>-2563.98</v>
          </cell>
          <cell r="AQ101">
            <v>-4867.29</v>
          </cell>
          <cell r="AR101">
            <v>-381554.3</v>
          </cell>
          <cell r="AS101">
            <v>-20558.13</v>
          </cell>
          <cell r="AT101">
            <v>-23070.14</v>
          </cell>
          <cell r="AU101">
            <v>-12859.88</v>
          </cell>
          <cell r="AV101">
            <v>-25503.75</v>
          </cell>
          <cell r="AW101">
            <v>-28966.16</v>
          </cell>
          <cell r="AX101">
            <v>-25093.86</v>
          </cell>
          <cell r="AY101">
            <v>-27011.22</v>
          </cell>
          <cell r="AZ101">
            <v>-19173.39</v>
          </cell>
          <cell r="BA101">
            <v>-237088.55</v>
          </cell>
          <cell r="BB101">
            <v>-10383.93</v>
          </cell>
          <cell r="BC101">
            <v>-1117979.17</v>
          </cell>
          <cell r="BD101">
            <v>-193545.67</v>
          </cell>
          <cell r="BE101">
            <v>-5358.85</v>
          </cell>
          <cell r="BF101">
            <v>-1770.78</v>
          </cell>
          <cell r="BG101">
            <v>-446340.04</v>
          </cell>
          <cell r="BH101">
            <v>-1981.62</v>
          </cell>
          <cell r="BI101">
            <v>-3949.89</v>
          </cell>
          <cell r="BJ101">
            <v>-3603.09</v>
          </cell>
          <cell r="BK101">
            <v>-6912.63</v>
          </cell>
          <cell r="BL101">
            <v>-209093.35</v>
          </cell>
          <cell r="BM101">
            <v>-35957.279999999999</v>
          </cell>
          <cell r="BN101">
            <v>-13510.61</v>
          </cell>
          <cell r="BO101">
            <v>-7689.21</v>
          </cell>
          <cell r="BP101">
            <v>-8251.26</v>
          </cell>
          <cell r="BQ101">
            <v>-11351.34</v>
          </cell>
          <cell r="BR101">
            <v>-2829385.49</v>
          </cell>
          <cell r="BS101">
            <v>-12319.38</v>
          </cell>
          <cell r="BT101">
            <v>-45430.74</v>
          </cell>
          <cell r="BU101">
            <v>-330705.81</v>
          </cell>
          <cell r="BV101">
            <v>-23516.16</v>
          </cell>
          <cell r="BW101">
            <v>-22184.58</v>
          </cell>
          <cell r="BX101">
            <v>-117572.64</v>
          </cell>
          <cell r="BY101">
            <v>-2991.52</v>
          </cell>
          <cell r="BZ101">
            <v>-8110.68</v>
          </cell>
          <cell r="CA101">
            <v>-6437.46</v>
          </cell>
          <cell r="CB101">
            <v>-4063.32</v>
          </cell>
          <cell r="CC101">
            <v>-27948.07</v>
          </cell>
          <cell r="CD101">
            <v>-81609.09</v>
          </cell>
          <cell r="CE101">
            <v>-52030.26</v>
          </cell>
          <cell r="CF101">
            <v>-3691.29</v>
          </cell>
          <cell r="CG101">
            <v>-39670.879999999997</v>
          </cell>
          <cell r="CH101">
            <v>-6296.88</v>
          </cell>
          <cell r="CI101">
            <v>-31808.91</v>
          </cell>
          <cell r="CJ101">
            <v>-8660.42</v>
          </cell>
          <cell r="CK101">
            <v>-16092.63</v>
          </cell>
          <cell r="CL101">
            <v>-17305.59</v>
          </cell>
        </row>
        <row r="102">
          <cell r="A102" t="str">
            <v>1102050123.205</v>
          </cell>
          <cell r="B102" t="str">
            <v>ค่าเผื่อหนี้สงสัยจะสูญ - ลูกหนี้ค่ารักษา UC- OP นอก CUP (นอกจังหวัด)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</row>
        <row r="103">
          <cell r="A103" t="str">
            <v>1102050124.101</v>
          </cell>
          <cell r="B103" t="str">
            <v>ค้างรับจากกรมบัญชีกลาง - หน่วยเบิกจ่าย</v>
          </cell>
          <cell r="C103">
            <v>2514389.34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</row>
        <row r="104">
          <cell r="A104" t="str">
            <v>1102050194.101</v>
          </cell>
          <cell r="B104" t="str">
            <v xml:space="preserve">ลูกหนี้อื่น </v>
          </cell>
          <cell r="C104">
            <v>2500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294967.36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1840.4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</row>
        <row r="105">
          <cell r="A105" t="str">
            <v>1102050194.115</v>
          </cell>
          <cell r="B105" t="str">
            <v>ลูกหนี้ความรับผิดทางแพ่ง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</row>
        <row r="106">
          <cell r="A106" t="str">
            <v>1102050194.116</v>
          </cell>
          <cell r="B106" t="str">
            <v>ลูกหนี้ความรับผิดทางละเมิด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</row>
        <row r="107">
          <cell r="A107" t="str">
            <v>1103020111.101</v>
          </cell>
          <cell r="B107" t="str">
            <v>เงินจ่ายล่วงหน้า</v>
          </cell>
          <cell r="C107">
            <v>3250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36336.449999999997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</row>
        <row r="108">
          <cell r="A108" t="str">
            <v>1104010101.101</v>
          </cell>
          <cell r="B108" t="str">
            <v>เงินฝากประจำ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</row>
        <row r="109">
          <cell r="A109" t="str">
            <v>1105010101.101</v>
          </cell>
          <cell r="B109" t="str">
            <v>วัตถุดิบ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2540505</v>
          </cell>
          <cell r="AO109">
            <v>140246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622870.98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680346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5990</v>
          </cell>
          <cell r="CJ109">
            <v>0</v>
          </cell>
          <cell r="CK109">
            <v>0</v>
          </cell>
          <cell r="CL109">
            <v>0</v>
          </cell>
        </row>
        <row r="110">
          <cell r="A110" t="str">
            <v>1105010102.101</v>
          </cell>
          <cell r="B110" t="str">
            <v>สินค้าระหว่างผลิต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19400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5016</v>
          </cell>
          <cell r="BV110">
            <v>69705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</row>
        <row r="111">
          <cell r="A111" t="str">
            <v>1105010103.101</v>
          </cell>
          <cell r="B111" t="str">
            <v>สินค้าสำเร็จรูป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421691.1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</row>
        <row r="112">
          <cell r="A112" t="str">
            <v>1105010103.102</v>
          </cell>
          <cell r="B112" t="str">
            <v>ยา</v>
          </cell>
          <cell r="C112">
            <v>19946809.329999998</v>
          </cell>
          <cell r="D112">
            <v>2751659.64</v>
          </cell>
          <cell r="E112">
            <v>1524717</v>
          </cell>
          <cell r="F112">
            <v>2037795.91</v>
          </cell>
          <cell r="G112">
            <v>2006688.49</v>
          </cell>
          <cell r="H112">
            <v>2855635.76</v>
          </cell>
          <cell r="I112">
            <v>3527525.05</v>
          </cell>
          <cell r="J112">
            <v>5535973.5499999998</v>
          </cell>
          <cell r="K112">
            <v>2287742.66</v>
          </cell>
          <cell r="L112">
            <v>6297808.4900000002</v>
          </cell>
          <cell r="M112">
            <v>6768364.9800000004</v>
          </cell>
          <cell r="N112">
            <v>1441141.82</v>
          </cell>
          <cell r="O112">
            <v>20336452.989999998</v>
          </cell>
          <cell r="P112">
            <v>2877039.79</v>
          </cell>
          <cell r="Q112">
            <v>2823296.67</v>
          </cell>
          <cell r="R112">
            <v>6419142.6200000001</v>
          </cell>
          <cell r="S112">
            <v>1653867.75</v>
          </cell>
          <cell r="T112">
            <v>4793489.0599999996</v>
          </cell>
          <cell r="U112">
            <v>2376236.65</v>
          </cell>
          <cell r="V112">
            <v>1117306.04</v>
          </cell>
          <cell r="W112">
            <v>32411738.41</v>
          </cell>
          <cell r="X112">
            <v>629260.11</v>
          </cell>
          <cell r="Y112">
            <v>5415699.6500000004</v>
          </cell>
          <cell r="Z112">
            <v>1950647.52</v>
          </cell>
          <cell r="AA112">
            <v>943967.84</v>
          </cell>
          <cell r="AB112">
            <v>1497629.46</v>
          </cell>
          <cell r="AC112">
            <v>1224969.8400000001</v>
          </cell>
          <cell r="AD112">
            <v>9076608.6999999993</v>
          </cell>
          <cell r="AE112">
            <v>2089343.07</v>
          </cell>
          <cell r="AF112">
            <v>1842327.5</v>
          </cell>
          <cell r="AG112">
            <v>2870458.14</v>
          </cell>
          <cell r="AH112">
            <v>3067758.54</v>
          </cell>
          <cell r="AI112">
            <v>1827982.88</v>
          </cell>
          <cell r="AJ112">
            <v>1486838.85</v>
          </cell>
          <cell r="AK112">
            <v>95519509.450000003</v>
          </cell>
          <cell r="AL112">
            <v>2133626.25</v>
          </cell>
          <cell r="AM112">
            <v>833509.74</v>
          </cell>
          <cell r="AN112">
            <v>12049000.27</v>
          </cell>
          <cell r="AO112">
            <v>2115044.91</v>
          </cell>
          <cell r="AP112">
            <v>2223358.42</v>
          </cell>
          <cell r="AQ112">
            <v>953305.35</v>
          </cell>
          <cell r="AR112">
            <v>11438492.75</v>
          </cell>
          <cell r="AS112">
            <v>2144564.9900000002</v>
          </cell>
          <cell r="AT112">
            <v>4899657.59</v>
          </cell>
          <cell r="AU112">
            <v>5525107.7699999996</v>
          </cell>
          <cell r="AV112">
            <v>1898545</v>
          </cell>
          <cell r="AW112">
            <v>694052.12</v>
          </cell>
          <cell r="AX112">
            <v>2090758.91</v>
          </cell>
          <cell r="AY112">
            <v>3694526.14</v>
          </cell>
          <cell r="AZ112">
            <v>1202347.78</v>
          </cell>
          <cell r="BA112">
            <v>21292208.27</v>
          </cell>
          <cell r="BB112">
            <v>2957364.88</v>
          </cell>
          <cell r="BC112">
            <v>41928055.32</v>
          </cell>
          <cell r="BD112">
            <v>7117195.8300000001</v>
          </cell>
          <cell r="BE112">
            <v>1246309.54</v>
          </cell>
          <cell r="BF112">
            <v>1464748.73</v>
          </cell>
          <cell r="BG112">
            <v>11872046.300000001</v>
          </cell>
          <cell r="BH112">
            <v>991870.42</v>
          </cell>
          <cell r="BI112">
            <v>936771.58</v>
          </cell>
          <cell r="BJ112">
            <v>2008968.45</v>
          </cell>
          <cell r="BK112">
            <v>1612385.14</v>
          </cell>
          <cell r="BL112">
            <v>29379758.440000001</v>
          </cell>
          <cell r="BM112">
            <v>4387130.1500000004</v>
          </cell>
          <cell r="BN112">
            <v>3690324.39</v>
          </cell>
          <cell r="BO112">
            <v>2065071.61</v>
          </cell>
          <cell r="BP112">
            <v>3772064.64</v>
          </cell>
          <cell r="BQ112">
            <v>2511650.5299999998</v>
          </cell>
          <cell r="BR112">
            <v>122014663.04000001</v>
          </cell>
          <cell r="BS112">
            <v>3879568.87</v>
          </cell>
          <cell r="BT112">
            <v>2955160.29</v>
          </cell>
          <cell r="BU112">
            <v>20394103.420000002</v>
          </cell>
          <cell r="BV112">
            <v>910015.87</v>
          </cell>
          <cell r="BW112">
            <v>2349829.0299999998</v>
          </cell>
          <cell r="BX112">
            <v>8394363.0500000007</v>
          </cell>
          <cell r="BY112">
            <v>1040073.01</v>
          </cell>
          <cell r="BZ112">
            <v>1965953.43</v>
          </cell>
          <cell r="CA112">
            <v>2193227.5099999998</v>
          </cell>
          <cell r="CB112">
            <v>2852020.11</v>
          </cell>
          <cell r="CC112">
            <v>9764402.7200000007</v>
          </cell>
          <cell r="CD112">
            <v>5274873.92</v>
          </cell>
          <cell r="CE112">
            <v>5349891.09</v>
          </cell>
          <cell r="CF112">
            <v>1360618.27</v>
          </cell>
          <cell r="CG112">
            <v>1381610.6</v>
          </cell>
          <cell r="CH112">
            <v>2055790.77</v>
          </cell>
          <cell r="CI112">
            <v>1326951.48</v>
          </cell>
          <cell r="CJ112">
            <v>8064262.1799999997</v>
          </cell>
          <cell r="CK112">
            <v>2102825.61</v>
          </cell>
          <cell r="CL112">
            <v>974933.28</v>
          </cell>
        </row>
        <row r="113">
          <cell r="A113" t="str">
            <v>1105010103.103</v>
          </cell>
          <cell r="B113" t="str">
            <v>วัสดุเภสัชกรรม</v>
          </cell>
          <cell r="C113">
            <v>364003.36</v>
          </cell>
          <cell r="D113">
            <v>3000</v>
          </cell>
          <cell r="E113">
            <v>86145</v>
          </cell>
          <cell r="F113">
            <v>26000</v>
          </cell>
          <cell r="G113">
            <v>1326.8</v>
          </cell>
          <cell r="H113">
            <v>215529.5</v>
          </cell>
          <cell r="I113">
            <v>0</v>
          </cell>
          <cell r="J113">
            <v>153321.70000000001</v>
          </cell>
          <cell r="K113">
            <v>179918.05</v>
          </cell>
          <cell r="L113">
            <v>67309</v>
          </cell>
          <cell r="M113">
            <v>567268.56999999995</v>
          </cell>
          <cell r="N113">
            <v>28436.19</v>
          </cell>
          <cell r="O113">
            <v>76184.98</v>
          </cell>
          <cell r="P113">
            <v>93423</v>
          </cell>
          <cell r="Q113">
            <v>24557.1</v>
          </cell>
          <cell r="R113">
            <v>5780</v>
          </cell>
          <cell r="S113">
            <v>84570</v>
          </cell>
          <cell r="T113">
            <v>38560</v>
          </cell>
          <cell r="U113">
            <v>0</v>
          </cell>
          <cell r="V113">
            <v>89820</v>
          </cell>
          <cell r="W113">
            <v>0</v>
          </cell>
          <cell r="X113">
            <v>29680</v>
          </cell>
          <cell r="Y113">
            <v>-47145</v>
          </cell>
          <cell r="Z113">
            <v>237160</v>
          </cell>
          <cell r="AA113">
            <v>7918.55</v>
          </cell>
          <cell r="AB113">
            <v>128140</v>
          </cell>
          <cell r="AC113">
            <v>45250</v>
          </cell>
          <cell r="AD113">
            <v>164622</v>
          </cell>
          <cell r="AE113">
            <v>0</v>
          </cell>
          <cell r="AF113">
            <v>117187</v>
          </cell>
          <cell r="AG113">
            <v>5680</v>
          </cell>
          <cell r="AH113">
            <v>12443.8</v>
          </cell>
          <cell r="AI113">
            <v>0</v>
          </cell>
          <cell r="AJ113">
            <v>35320</v>
          </cell>
          <cell r="AK113">
            <v>144439.43</v>
          </cell>
          <cell r="AL113">
            <v>228708</v>
          </cell>
          <cell r="AM113">
            <v>16600</v>
          </cell>
          <cell r="AN113">
            <v>4512207.01</v>
          </cell>
          <cell r="AO113">
            <v>504956</v>
          </cell>
          <cell r="AP113">
            <v>147678.01999999999</v>
          </cell>
          <cell r="AQ113">
            <v>35945</v>
          </cell>
          <cell r="AR113">
            <v>654401.12</v>
          </cell>
          <cell r="AS113">
            <v>148337</v>
          </cell>
          <cell r="AT113">
            <v>225265</v>
          </cell>
          <cell r="AU113">
            <v>947695</v>
          </cell>
          <cell r="AV113">
            <v>70875</v>
          </cell>
          <cell r="AW113">
            <v>58745</v>
          </cell>
          <cell r="AX113">
            <v>0</v>
          </cell>
          <cell r="AY113">
            <v>108822.5</v>
          </cell>
          <cell r="AZ113">
            <v>173373.4</v>
          </cell>
          <cell r="BA113">
            <v>411722.5</v>
          </cell>
          <cell r="BB113">
            <v>79622</v>
          </cell>
          <cell r="BC113">
            <v>922790.04</v>
          </cell>
          <cell r="BD113">
            <v>345468.4</v>
          </cell>
          <cell r="BE113">
            <v>67081</v>
          </cell>
          <cell r="BF113">
            <v>185203.5</v>
          </cell>
          <cell r="BG113">
            <v>406653.62</v>
          </cell>
          <cell r="BH113">
            <v>75850</v>
          </cell>
          <cell r="BI113">
            <v>32270</v>
          </cell>
          <cell r="BJ113">
            <v>206133.28</v>
          </cell>
          <cell r="BK113">
            <v>0</v>
          </cell>
          <cell r="BL113">
            <v>0</v>
          </cell>
          <cell r="BM113">
            <v>592519.56999999995</v>
          </cell>
          <cell r="BN113">
            <v>241681.5</v>
          </cell>
          <cell r="BO113">
            <v>266742.28000000003</v>
          </cell>
          <cell r="BP113">
            <v>146384</v>
          </cell>
          <cell r="BQ113">
            <v>256478.43</v>
          </cell>
          <cell r="BR113">
            <v>561802.59</v>
          </cell>
          <cell r="BS113">
            <v>112000</v>
          </cell>
          <cell r="BT113">
            <v>3880</v>
          </cell>
          <cell r="BU113">
            <v>180662.6</v>
          </cell>
          <cell r="BV113">
            <v>7447.2</v>
          </cell>
          <cell r="BW113">
            <v>48725</v>
          </cell>
          <cell r="BX113">
            <v>825999.88</v>
          </cell>
          <cell r="BY113">
            <v>112800</v>
          </cell>
          <cell r="BZ113">
            <v>273950</v>
          </cell>
          <cell r="CA113">
            <v>6648</v>
          </cell>
          <cell r="CB113">
            <v>0</v>
          </cell>
          <cell r="CC113">
            <v>354620.88</v>
          </cell>
          <cell r="CD113">
            <v>175655</v>
          </cell>
          <cell r="CE113">
            <v>148062</v>
          </cell>
          <cell r="CF113">
            <v>18288</v>
          </cell>
          <cell r="CG113">
            <v>81634</v>
          </cell>
          <cell r="CH113">
            <v>57066.05</v>
          </cell>
          <cell r="CI113">
            <v>260151.52</v>
          </cell>
          <cell r="CJ113">
            <v>1653654.99</v>
          </cell>
          <cell r="CK113">
            <v>92240</v>
          </cell>
          <cell r="CL113">
            <v>82917</v>
          </cell>
        </row>
        <row r="114">
          <cell r="A114" t="str">
            <v>1105010103.104</v>
          </cell>
          <cell r="B114" t="str">
            <v>วัสดุการแพทย์ทั่วไป</v>
          </cell>
          <cell r="C114">
            <v>9647855.8599999994</v>
          </cell>
          <cell r="D114">
            <v>728000.13</v>
          </cell>
          <cell r="E114">
            <v>753645</v>
          </cell>
          <cell r="F114">
            <v>539740.36</v>
          </cell>
          <cell r="G114">
            <v>843277.77</v>
          </cell>
          <cell r="H114">
            <v>1259213.07</v>
          </cell>
          <cell r="I114">
            <v>1385810.47</v>
          </cell>
          <cell r="J114">
            <v>3428031.26</v>
          </cell>
          <cell r="K114">
            <v>1151372.3999999999</v>
          </cell>
          <cell r="L114">
            <v>980084.18</v>
          </cell>
          <cell r="M114">
            <v>3541887.92</v>
          </cell>
          <cell r="N114">
            <v>1123149.73</v>
          </cell>
          <cell r="O114">
            <v>12325203.93</v>
          </cell>
          <cell r="P114">
            <v>2739688.8</v>
          </cell>
          <cell r="Q114">
            <v>393376.09</v>
          </cell>
          <cell r="R114">
            <v>1817994.73</v>
          </cell>
          <cell r="S114">
            <v>566816.5</v>
          </cell>
          <cell r="T114">
            <v>2081877.34</v>
          </cell>
          <cell r="U114">
            <v>677777.89</v>
          </cell>
          <cell r="V114">
            <v>526387.57999999996</v>
          </cell>
          <cell r="W114">
            <v>16009897.32</v>
          </cell>
          <cell r="X114">
            <v>860667.1</v>
          </cell>
          <cell r="Y114">
            <v>2625775.7599999998</v>
          </cell>
          <cell r="Z114">
            <v>1755942.77</v>
          </cell>
          <cell r="AA114">
            <v>727208.98</v>
          </cell>
          <cell r="AB114">
            <v>749686.23</v>
          </cell>
          <cell r="AC114">
            <v>1450871.31</v>
          </cell>
          <cell r="AD114">
            <v>6442457.1299999999</v>
          </cell>
          <cell r="AE114">
            <v>1628352.71</v>
          </cell>
          <cell r="AF114">
            <v>969247.01</v>
          </cell>
          <cell r="AG114">
            <v>2304992.41</v>
          </cell>
          <cell r="AH114">
            <v>1705524.55</v>
          </cell>
          <cell r="AI114">
            <v>968927.63</v>
          </cell>
          <cell r="AJ114">
            <v>621880.1</v>
          </cell>
          <cell r="AK114">
            <v>27621550.140000001</v>
          </cell>
          <cell r="AL114">
            <v>2121045.08</v>
          </cell>
          <cell r="AM114">
            <v>678022.58</v>
          </cell>
          <cell r="AN114">
            <v>950573.53</v>
          </cell>
          <cell r="AO114">
            <v>1421147.17</v>
          </cell>
          <cell r="AP114">
            <v>1150102.47</v>
          </cell>
          <cell r="AQ114">
            <v>157105.48000000001</v>
          </cell>
          <cell r="AR114">
            <v>6875133.5099999998</v>
          </cell>
          <cell r="AS114">
            <v>964713.55</v>
          </cell>
          <cell r="AT114">
            <v>1664998.78</v>
          </cell>
          <cell r="AU114">
            <v>3479450.22</v>
          </cell>
          <cell r="AV114">
            <v>559133.73</v>
          </cell>
          <cell r="AW114">
            <v>539899.30000000005</v>
          </cell>
          <cell r="AX114">
            <v>1089519.02</v>
          </cell>
          <cell r="AY114">
            <v>1594262.69</v>
          </cell>
          <cell r="AZ114">
            <v>1154139.8600000001</v>
          </cell>
          <cell r="BA114">
            <v>11556188.470000001</v>
          </cell>
          <cell r="BB114">
            <v>1411474.48</v>
          </cell>
          <cell r="BC114">
            <v>10964096.130000001</v>
          </cell>
          <cell r="BD114">
            <v>1398633.94</v>
          </cell>
          <cell r="BE114">
            <v>726252.82</v>
          </cell>
          <cell r="BF114">
            <v>877844.47999999998</v>
          </cell>
          <cell r="BG114">
            <v>11556615.880000001</v>
          </cell>
          <cell r="BH114">
            <v>512934.02</v>
          </cell>
          <cell r="BI114">
            <v>410580.78</v>
          </cell>
          <cell r="BJ114">
            <v>565438.81000000006</v>
          </cell>
          <cell r="BK114">
            <v>769398.68</v>
          </cell>
          <cell r="BL114">
            <v>6576163.3099999996</v>
          </cell>
          <cell r="BM114">
            <v>1963331.64</v>
          </cell>
          <cell r="BN114">
            <v>777345.4</v>
          </cell>
          <cell r="BO114">
            <v>2116849</v>
          </cell>
          <cell r="BP114">
            <v>2945974.54</v>
          </cell>
          <cell r="BQ114">
            <v>754444.96</v>
          </cell>
          <cell r="BR114">
            <v>105438612.48</v>
          </cell>
          <cell r="BS114">
            <v>1815176.13</v>
          </cell>
          <cell r="BT114">
            <v>1728517.24</v>
          </cell>
          <cell r="BU114">
            <v>7178861.4400000004</v>
          </cell>
          <cell r="BV114">
            <v>338028.1</v>
          </cell>
          <cell r="BW114">
            <v>1176538.7</v>
          </cell>
          <cell r="BX114">
            <v>2479765.71</v>
          </cell>
          <cell r="BY114">
            <v>917719.98</v>
          </cell>
          <cell r="BZ114">
            <v>878013.36</v>
          </cell>
          <cell r="CA114">
            <v>758988.25</v>
          </cell>
          <cell r="CB114">
            <v>833569.09</v>
          </cell>
          <cell r="CC114">
            <v>2533819.67</v>
          </cell>
          <cell r="CD114">
            <v>1503164.03</v>
          </cell>
          <cell r="CE114">
            <v>4607339.97</v>
          </cell>
          <cell r="CF114">
            <v>1432027.72</v>
          </cell>
          <cell r="CG114">
            <v>675460.7</v>
          </cell>
          <cell r="CH114">
            <v>540885.81000000006</v>
          </cell>
          <cell r="CI114">
            <v>1024128.95</v>
          </cell>
          <cell r="CJ114">
            <v>778894.33</v>
          </cell>
          <cell r="CK114">
            <v>1075856.02</v>
          </cell>
          <cell r="CL114">
            <v>630519.06999999995</v>
          </cell>
        </row>
        <row r="115">
          <cell r="A115" t="str">
            <v>1105010103.105</v>
          </cell>
          <cell r="B115" t="str">
            <v>วัสดุวิทยาศาสตร์และการแพทย์</v>
          </cell>
          <cell r="C115">
            <v>1253465.4099999999</v>
          </cell>
          <cell r="D115">
            <v>174429.8</v>
          </cell>
          <cell r="E115">
            <v>1366122.82</v>
          </cell>
          <cell r="F115">
            <v>752357</v>
          </cell>
          <cell r="G115">
            <v>366839.35</v>
          </cell>
          <cell r="H115">
            <v>884661</v>
          </cell>
          <cell r="I115">
            <v>215757.9</v>
          </cell>
          <cell r="J115">
            <v>552640.1</v>
          </cell>
          <cell r="K115">
            <v>409673.5</v>
          </cell>
          <cell r="L115">
            <v>1245289.3999999999</v>
          </cell>
          <cell r="M115">
            <v>795255</v>
          </cell>
          <cell r="N115">
            <v>565426</v>
          </cell>
          <cell r="O115">
            <v>2820064.04</v>
          </cell>
          <cell r="P115">
            <v>478121.75</v>
          </cell>
          <cell r="Q115">
            <v>353960.5</v>
          </cell>
          <cell r="R115">
            <v>422680.5</v>
          </cell>
          <cell r="S115">
            <v>576171.80000000005</v>
          </cell>
          <cell r="T115">
            <v>631554</v>
          </cell>
          <cell r="U115">
            <v>394360</v>
          </cell>
          <cell r="V115">
            <v>263128</v>
          </cell>
          <cell r="W115">
            <v>395989.2</v>
          </cell>
          <cell r="X115">
            <v>133203</v>
          </cell>
          <cell r="Y115">
            <v>1089099</v>
          </cell>
          <cell r="Z115">
            <v>496516.8</v>
          </cell>
          <cell r="AA115">
            <v>365000</v>
          </cell>
          <cell r="AB115">
            <v>101825</v>
          </cell>
          <cell r="AC115">
            <v>366729.75</v>
          </cell>
          <cell r="AD115">
            <v>1419615.5</v>
          </cell>
          <cell r="AE115">
            <v>265991</v>
          </cell>
          <cell r="AF115">
            <v>487254.5</v>
          </cell>
          <cell r="AG115">
            <v>633179.49</v>
          </cell>
          <cell r="AH115">
            <v>425936.63</v>
          </cell>
          <cell r="AI115">
            <v>491068.7</v>
          </cell>
          <cell r="AJ115">
            <v>461972.15</v>
          </cell>
          <cell r="AK115">
            <v>2655643.56</v>
          </cell>
          <cell r="AL115">
            <v>487733.25</v>
          </cell>
          <cell r="AM115">
            <v>271837</v>
          </cell>
          <cell r="AN115">
            <v>1074597.19</v>
          </cell>
          <cell r="AO115">
            <v>789627</v>
          </cell>
          <cell r="AP115">
            <v>552409.17000000004</v>
          </cell>
          <cell r="AQ115">
            <v>98008</v>
          </cell>
          <cell r="AR115">
            <v>2590097.16</v>
          </cell>
          <cell r="AS115">
            <v>761817.12</v>
          </cell>
          <cell r="AT115">
            <v>681937</v>
          </cell>
          <cell r="AU115">
            <v>1080279.58</v>
          </cell>
          <cell r="AV115">
            <v>258210</v>
          </cell>
          <cell r="AW115">
            <v>314095.71999999997</v>
          </cell>
          <cell r="AX115">
            <v>149449.25</v>
          </cell>
          <cell r="AY115">
            <v>852698.4</v>
          </cell>
          <cell r="AZ115">
            <v>685417</v>
          </cell>
          <cell r="BA115">
            <v>1395382.2</v>
          </cell>
          <cell r="BB115">
            <v>340728.18</v>
          </cell>
          <cell r="BC115">
            <v>1271467</v>
          </cell>
          <cell r="BD115">
            <v>1278296.45</v>
          </cell>
          <cell r="BE115">
            <v>256145</v>
          </cell>
          <cell r="BF115">
            <v>716032.8</v>
          </cell>
          <cell r="BG115">
            <v>1883837.42</v>
          </cell>
          <cell r="BH115">
            <v>561612.96</v>
          </cell>
          <cell r="BI115">
            <v>60755</v>
          </cell>
          <cell r="BJ115">
            <v>353373.58</v>
          </cell>
          <cell r="BK115">
            <v>357525</v>
          </cell>
          <cell r="BL115">
            <v>4795257.7699999996</v>
          </cell>
          <cell r="BM115">
            <v>202165.53</v>
          </cell>
          <cell r="BN115">
            <v>451586.34</v>
          </cell>
          <cell r="BO115">
            <v>246416.4</v>
          </cell>
          <cell r="BP115">
            <v>265185</v>
          </cell>
          <cell r="BQ115">
            <v>778642.72</v>
          </cell>
          <cell r="BR115">
            <v>8929267.1799999997</v>
          </cell>
          <cell r="BS115">
            <v>40000</v>
          </cell>
          <cell r="BT115">
            <v>629265</v>
          </cell>
          <cell r="BU115">
            <v>2937594.19</v>
          </cell>
          <cell r="BV115">
            <v>92588.75</v>
          </cell>
          <cell r="BW115">
            <v>225080.07</v>
          </cell>
          <cell r="BX115">
            <v>1439109.8</v>
          </cell>
          <cell r="BY115">
            <v>835314.1</v>
          </cell>
          <cell r="BZ115">
            <v>123260</v>
          </cell>
          <cell r="CA115">
            <v>1065574.77</v>
          </cell>
          <cell r="CB115">
            <v>655788</v>
          </cell>
          <cell r="CC115">
            <v>805509.5</v>
          </cell>
          <cell r="CD115">
            <v>385181.46</v>
          </cell>
          <cell r="CE115">
            <v>933651.2</v>
          </cell>
          <cell r="CF115">
            <v>129874</v>
          </cell>
          <cell r="CG115">
            <v>540148</v>
          </cell>
          <cell r="CH115">
            <v>586208.1</v>
          </cell>
          <cell r="CI115">
            <v>482476.79</v>
          </cell>
          <cell r="CJ115">
            <v>1263904.71</v>
          </cell>
          <cell r="CK115">
            <v>324275.26</v>
          </cell>
          <cell r="CL115">
            <v>413226.79</v>
          </cell>
        </row>
        <row r="116">
          <cell r="A116" t="str">
            <v>1105010103.106</v>
          </cell>
          <cell r="B116" t="str">
            <v>วัสดุเอกซเรย์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877</v>
          </cell>
          <cell r="Q116">
            <v>0</v>
          </cell>
          <cell r="R116">
            <v>0</v>
          </cell>
          <cell r="S116">
            <v>10680</v>
          </cell>
          <cell r="T116">
            <v>0</v>
          </cell>
          <cell r="U116">
            <v>0</v>
          </cell>
          <cell r="V116">
            <v>16790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17856</v>
          </cell>
          <cell r="BB116">
            <v>0</v>
          </cell>
          <cell r="BC116">
            <v>0</v>
          </cell>
          <cell r="BD116">
            <v>0</v>
          </cell>
          <cell r="BE116">
            <v>9892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8000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</row>
        <row r="117">
          <cell r="A117" t="str">
            <v>1105010103.107</v>
          </cell>
          <cell r="B117" t="str">
            <v>วัสดุทันตกรรม</v>
          </cell>
          <cell r="C117">
            <v>440545.87</v>
          </cell>
          <cell r="D117">
            <v>130849.44</v>
          </cell>
          <cell r="E117">
            <v>67279.929999999993</v>
          </cell>
          <cell r="F117">
            <v>168145.59</v>
          </cell>
          <cell r="G117">
            <v>68435.22</v>
          </cell>
          <cell r="H117">
            <v>85779.05</v>
          </cell>
          <cell r="I117">
            <v>147732.97</v>
          </cell>
          <cell r="J117">
            <v>436698.4</v>
          </cell>
          <cell r="K117">
            <v>264571</v>
          </cell>
          <cell r="L117">
            <v>111514.23</v>
          </cell>
          <cell r="M117">
            <v>719421.62</v>
          </cell>
          <cell r="N117">
            <v>143174.92000000001</v>
          </cell>
          <cell r="O117">
            <v>213992.45</v>
          </cell>
          <cell r="P117">
            <v>319118.77</v>
          </cell>
          <cell r="Q117">
            <v>133547.66</v>
          </cell>
          <cell r="R117">
            <v>64108</v>
          </cell>
          <cell r="S117">
            <v>193075.01</v>
          </cell>
          <cell r="T117">
            <v>99831</v>
          </cell>
          <cell r="U117">
            <v>50951.45</v>
          </cell>
          <cell r="V117">
            <v>101703.5</v>
          </cell>
          <cell r="W117">
            <v>49659.5</v>
          </cell>
          <cell r="X117">
            <v>175444.32</v>
          </cell>
          <cell r="Y117">
            <v>133370.63</v>
          </cell>
          <cell r="Z117">
            <v>143417.25</v>
          </cell>
          <cell r="AA117">
            <v>142059.94</v>
          </cell>
          <cell r="AB117">
            <v>38726</v>
          </cell>
          <cell r="AC117">
            <v>121721.54</v>
          </cell>
          <cell r="AD117">
            <v>988435.89</v>
          </cell>
          <cell r="AE117">
            <v>196195.39</v>
          </cell>
          <cell r="AF117">
            <v>197655.1</v>
          </cell>
          <cell r="AG117">
            <v>239318.63</v>
          </cell>
          <cell r="AH117">
            <v>239462.3</v>
          </cell>
          <cell r="AI117">
            <v>175201.76</v>
          </cell>
          <cell r="AJ117">
            <v>192863.5</v>
          </cell>
          <cell r="AK117">
            <v>529673.56999999995</v>
          </cell>
          <cell r="AL117">
            <v>216147.74</v>
          </cell>
          <cell r="AM117">
            <v>66429</v>
          </cell>
          <cell r="AN117">
            <v>528750.41</v>
          </cell>
          <cell r="AO117">
            <v>222213</v>
          </cell>
          <cell r="AP117">
            <v>63760</v>
          </cell>
          <cell r="AQ117">
            <v>65067.11</v>
          </cell>
          <cell r="AR117">
            <v>613292.68999999994</v>
          </cell>
          <cell r="AS117">
            <v>291994.46999999997</v>
          </cell>
          <cell r="AT117">
            <v>256678.04</v>
          </cell>
          <cell r="AU117">
            <v>436876.6</v>
          </cell>
          <cell r="AV117">
            <v>204283.94</v>
          </cell>
          <cell r="AW117">
            <v>148406.78</v>
          </cell>
          <cell r="AX117">
            <v>115613</v>
          </cell>
          <cell r="AY117">
            <v>144193.65</v>
          </cell>
          <cell r="AZ117">
            <v>145171.76999999999</v>
          </cell>
          <cell r="BA117">
            <v>929283.68</v>
          </cell>
          <cell r="BB117">
            <v>130506.58</v>
          </cell>
          <cell r="BC117">
            <v>303059.90000000002</v>
          </cell>
          <cell r="BD117">
            <v>19358.2</v>
          </cell>
          <cell r="BE117">
            <v>210771.74</v>
          </cell>
          <cell r="BF117">
            <v>57270</v>
          </cell>
          <cell r="BG117">
            <v>369261.5</v>
          </cell>
          <cell r="BH117">
            <v>43910</v>
          </cell>
          <cell r="BI117">
            <v>45874.43</v>
          </cell>
          <cell r="BJ117">
            <v>55982</v>
          </cell>
          <cell r="BK117">
            <v>245733</v>
          </cell>
          <cell r="BL117">
            <v>716837.13</v>
          </cell>
          <cell r="BM117">
            <v>212156.11</v>
          </cell>
          <cell r="BN117">
            <v>73534.22</v>
          </cell>
          <cell r="BO117">
            <v>421472</v>
          </cell>
          <cell r="BP117">
            <v>79510.259999999995</v>
          </cell>
          <cell r="BQ117">
            <v>146910.72</v>
          </cell>
          <cell r="BR117">
            <v>0</v>
          </cell>
          <cell r="BS117">
            <v>120428.86</v>
          </cell>
          <cell r="BT117">
            <v>0</v>
          </cell>
          <cell r="BU117">
            <v>375064.52</v>
          </cell>
          <cell r="BV117">
            <v>3420</v>
          </cell>
          <cell r="BW117">
            <v>133227</v>
          </cell>
          <cell r="BX117">
            <v>138842.04999999999</v>
          </cell>
          <cell r="BY117">
            <v>325422.17</v>
          </cell>
          <cell r="BZ117">
            <v>195850.4</v>
          </cell>
          <cell r="CA117">
            <v>129942.59</v>
          </cell>
          <cell r="CB117">
            <v>405575.26</v>
          </cell>
          <cell r="CC117">
            <v>486144.26</v>
          </cell>
          <cell r="CD117">
            <v>95208.639999999999</v>
          </cell>
          <cell r="CE117">
            <v>459343.38</v>
          </cell>
          <cell r="CF117">
            <v>136588.81</v>
          </cell>
          <cell r="CG117">
            <v>298263.37</v>
          </cell>
          <cell r="CH117">
            <v>91766</v>
          </cell>
          <cell r="CI117">
            <v>72964.83</v>
          </cell>
          <cell r="CJ117">
            <v>780567.31</v>
          </cell>
          <cell r="CK117">
            <v>62400</v>
          </cell>
          <cell r="CL117">
            <v>51081.3</v>
          </cell>
        </row>
        <row r="118">
          <cell r="A118" t="str">
            <v>1105010103.108</v>
          </cell>
          <cell r="B118" t="str">
            <v>วัสดุบริโภค</v>
          </cell>
          <cell r="C118">
            <v>247516.4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64356.92</v>
          </cell>
          <cell r="P118">
            <v>3603</v>
          </cell>
          <cell r="Q118">
            <v>360</v>
          </cell>
          <cell r="R118">
            <v>0</v>
          </cell>
          <cell r="S118">
            <v>8150</v>
          </cell>
          <cell r="T118">
            <v>53017.58</v>
          </cell>
          <cell r="U118">
            <v>5578.39</v>
          </cell>
          <cell r="V118">
            <v>0</v>
          </cell>
          <cell r="W118">
            <v>2427.98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1836</v>
          </cell>
          <cell r="AH118">
            <v>3299.92</v>
          </cell>
          <cell r="AI118">
            <v>0</v>
          </cell>
          <cell r="AJ118">
            <v>21507.45</v>
          </cell>
          <cell r="AK118">
            <v>5979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118222.71</v>
          </cell>
          <cell r="AS118">
            <v>1265</v>
          </cell>
          <cell r="AT118">
            <v>28480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209315</v>
          </cell>
          <cell r="BB118">
            <v>0</v>
          </cell>
          <cell r="BC118">
            <v>83019.55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55264.4</v>
          </cell>
          <cell r="BN118">
            <v>17527</v>
          </cell>
          <cell r="BO118">
            <v>17088</v>
          </cell>
          <cell r="BP118">
            <v>6739</v>
          </cell>
          <cell r="BQ118">
            <v>23003</v>
          </cell>
          <cell r="BR118">
            <v>781168.21</v>
          </cell>
          <cell r="BS118">
            <v>0</v>
          </cell>
          <cell r="BT118">
            <v>0</v>
          </cell>
          <cell r="BU118">
            <v>74919.399999999994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60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</row>
        <row r="119">
          <cell r="A119" t="str">
            <v>1105010103.109</v>
          </cell>
          <cell r="B119" t="str">
            <v>วัสดุเครื่องแต่งกาย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125025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230550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1500</v>
          </cell>
          <cell r="AN119">
            <v>0</v>
          </cell>
          <cell r="AO119">
            <v>418994</v>
          </cell>
          <cell r="AP119">
            <v>0</v>
          </cell>
          <cell r="AQ119">
            <v>0</v>
          </cell>
          <cell r="AR119">
            <v>199707.5</v>
          </cell>
          <cell r="AS119">
            <v>15000</v>
          </cell>
          <cell r="AT119">
            <v>0</v>
          </cell>
          <cell r="AU119">
            <v>436760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4708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61400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257040</v>
          </cell>
          <cell r="BY119">
            <v>0</v>
          </cell>
          <cell r="BZ119">
            <v>0</v>
          </cell>
          <cell r="CA119">
            <v>295550</v>
          </cell>
          <cell r="CB119">
            <v>1687661</v>
          </cell>
          <cell r="CC119">
            <v>0</v>
          </cell>
          <cell r="CD119">
            <v>125810.87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430060</v>
          </cell>
          <cell r="CK119">
            <v>0</v>
          </cell>
          <cell r="CL119">
            <v>152000</v>
          </cell>
        </row>
        <row r="120">
          <cell r="A120" t="str">
            <v>1105010105.105</v>
          </cell>
          <cell r="B120" t="str">
            <v>วัสดุสำนักงาน</v>
          </cell>
          <cell r="C120">
            <v>401390.5</v>
          </cell>
          <cell r="D120">
            <v>204783.25</v>
          </cell>
          <cell r="E120">
            <v>239552</v>
          </cell>
          <cell r="F120">
            <v>182619.77</v>
          </cell>
          <cell r="G120">
            <v>49404</v>
          </cell>
          <cell r="H120">
            <v>145043</v>
          </cell>
          <cell r="I120">
            <v>85535.24</v>
          </cell>
          <cell r="J120">
            <v>382863.6</v>
          </cell>
          <cell r="K120">
            <v>137360</v>
          </cell>
          <cell r="L120">
            <v>682493.93</v>
          </cell>
          <cell r="M120">
            <v>307972.5</v>
          </cell>
          <cell r="N120">
            <v>149889.07</v>
          </cell>
          <cell r="O120">
            <v>481964.55</v>
          </cell>
          <cell r="P120">
            <v>127579.4</v>
          </cell>
          <cell r="Q120">
            <v>117146.84</v>
          </cell>
          <cell r="R120">
            <v>412953</v>
          </cell>
          <cell r="S120">
            <v>80574.7</v>
          </cell>
          <cell r="T120">
            <v>133522.1</v>
          </cell>
          <cell r="U120">
            <v>460870.85</v>
          </cell>
          <cell r="V120">
            <v>39543.699999999997</v>
          </cell>
          <cell r="W120">
            <v>1973363.07</v>
          </cell>
          <cell r="X120">
            <v>161828.15</v>
          </cell>
          <cell r="Y120">
            <v>1224211</v>
          </cell>
          <cell r="Z120">
            <v>488949</v>
          </cell>
          <cell r="AA120">
            <v>78320</v>
          </cell>
          <cell r="AB120">
            <v>42860.68</v>
          </cell>
          <cell r="AC120">
            <v>143484.26999999999</v>
          </cell>
          <cell r="AD120">
            <v>196410.61</v>
          </cell>
          <cell r="AE120">
            <v>31164</v>
          </cell>
          <cell r="AF120">
            <v>110178</v>
          </cell>
          <cell r="AG120">
            <v>52068</v>
          </cell>
          <cell r="AH120">
            <v>203534.09</v>
          </cell>
          <cell r="AI120">
            <v>183161.32</v>
          </cell>
          <cell r="AJ120">
            <v>292425.5</v>
          </cell>
          <cell r="AK120">
            <v>2175488.56</v>
          </cell>
          <cell r="AL120">
            <v>98904.5</v>
          </cell>
          <cell r="AM120">
            <v>108071</v>
          </cell>
          <cell r="AN120">
            <v>928808.6</v>
          </cell>
          <cell r="AO120">
            <v>227724</v>
          </cell>
          <cell r="AP120">
            <v>200834</v>
          </cell>
          <cell r="AQ120">
            <v>47829</v>
          </cell>
          <cell r="AR120">
            <v>1489079.55</v>
          </cell>
          <cell r="AS120">
            <v>398195.42</v>
          </cell>
          <cell r="AT120">
            <v>279855</v>
          </cell>
          <cell r="AU120">
            <v>671914.22</v>
          </cell>
          <cell r="AV120">
            <v>135861</v>
          </cell>
          <cell r="AW120">
            <v>186181</v>
          </cell>
          <cell r="AX120">
            <v>139054.6</v>
          </cell>
          <cell r="AY120">
            <v>395602.35</v>
          </cell>
          <cell r="AZ120">
            <v>47412.800000000003</v>
          </cell>
          <cell r="BA120">
            <v>991792.1</v>
          </cell>
          <cell r="BB120">
            <v>199272</v>
          </cell>
          <cell r="BC120">
            <v>677938.3</v>
          </cell>
          <cell r="BD120">
            <v>154563.92000000001</v>
          </cell>
          <cell r="BE120">
            <v>46458.34</v>
          </cell>
          <cell r="BF120">
            <v>63129.96</v>
          </cell>
          <cell r="BG120">
            <v>355500.64</v>
          </cell>
          <cell r="BH120">
            <v>111868.1</v>
          </cell>
          <cell r="BI120">
            <v>1333.01</v>
          </cell>
          <cell r="BJ120">
            <v>224052</v>
          </cell>
          <cell r="BK120">
            <v>19526</v>
          </cell>
          <cell r="BL120">
            <v>1033657</v>
          </cell>
          <cell r="BM120">
            <v>128529.16</v>
          </cell>
          <cell r="BN120">
            <v>77937.37</v>
          </cell>
          <cell r="BO120">
            <v>250760</v>
          </cell>
          <cell r="BP120">
            <v>493192.4</v>
          </cell>
          <cell r="BQ120">
            <v>239609.69</v>
          </cell>
          <cell r="BR120">
            <v>888982.85</v>
          </cell>
          <cell r="BS120">
            <v>611128</v>
          </cell>
          <cell r="BT120">
            <v>422920.5</v>
          </cell>
          <cell r="BU120">
            <v>970941.46</v>
          </cell>
          <cell r="BV120">
            <v>77960</v>
          </cell>
          <cell r="BW120">
            <v>91800.5</v>
          </cell>
          <cell r="BX120">
            <v>177292.82</v>
          </cell>
          <cell r="BY120">
            <v>235000</v>
          </cell>
          <cell r="BZ120">
            <v>115721.60000000001</v>
          </cell>
          <cell r="CA120">
            <v>414755.22</v>
          </cell>
          <cell r="CB120">
            <v>180601.42</v>
          </cell>
          <cell r="CC120">
            <v>484773.34</v>
          </cell>
          <cell r="CD120">
            <v>197394.92</v>
          </cell>
          <cell r="CE120">
            <v>186605.83</v>
          </cell>
          <cell r="CF120">
            <v>61220.3</v>
          </cell>
          <cell r="CG120">
            <v>200380.14</v>
          </cell>
          <cell r="CH120">
            <v>162387.9</v>
          </cell>
          <cell r="CI120">
            <v>93624.7</v>
          </cell>
          <cell r="CJ120">
            <v>1133573</v>
          </cell>
          <cell r="CK120">
            <v>205793</v>
          </cell>
          <cell r="CL120">
            <v>106286.46</v>
          </cell>
        </row>
        <row r="121">
          <cell r="A121" t="str">
            <v>1105010105.106</v>
          </cell>
          <cell r="B121" t="str">
            <v>วัสดุยานพาหนะและขนส่ง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1960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1660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4590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285</v>
          </cell>
          <cell r="AP121">
            <v>0</v>
          </cell>
          <cell r="AQ121">
            <v>0</v>
          </cell>
          <cell r="AR121">
            <v>0</v>
          </cell>
          <cell r="AS121">
            <v>4558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1343</v>
          </cell>
          <cell r="BB121">
            <v>0</v>
          </cell>
          <cell r="BC121">
            <v>56810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</row>
        <row r="122">
          <cell r="A122" t="str">
            <v>1105010105.107</v>
          </cell>
          <cell r="B122" t="str">
            <v>วัสดุเชื้อเพลิงและหล่อลื่น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11690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13737</v>
          </cell>
          <cell r="AT122">
            <v>0</v>
          </cell>
          <cell r="AU122">
            <v>0</v>
          </cell>
          <cell r="AV122">
            <v>8410</v>
          </cell>
          <cell r="AW122">
            <v>0</v>
          </cell>
          <cell r="AX122">
            <v>1710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</row>
        <row r="123">
          <cell r="A123" t="str">
            <v>1105010105.108</v>
          </cell>
          <cell r="B123" t="str">
            <v>วัสดุไฟฟ้าและวิทยุ</v>
          </cell>
          <cell r="C123">
            <v>0</v>
          </cell>
          <cell r="D123">
            <v>0</v>
          </cell>
          <cell r="E123">
            <v>3500</v>
          </cell>
          <cell r="F123">
            <v>3926</v>
          </cell>
          <cell r="G123">
            <v>31625</v>
          </cell>
          <cell r="H123">
            <v>29206</v>
          </cell>
          <cell r="I123">
            <v>0</v>
          </cell>
          <cell r="J123">
            <v>102251</v>
          </cell>
          <cell r="K123">
            <v>0</v>
          </cell>
          <cell r="L123">
            <v>4750</v>
          </cell>
          <cell r="M123">
            <v>450</v>
          </cell>
          <cell r="N123">
            <v>0</v>
          </cell>
          <cell r="O123">
            <v>98251</v>
          </cell>
          <cell r="P123">
            <v>13226</v>
          </cell>
          <cell r="Q123">
            <v>0</v>
          </cell>
          <cell r="R123">
            <v>0</v>
          </cell>
          <cell r="S123">
            <v>0</v>
          </cell>
          <cell r="T123">
            <v>84007</v>
          </cell>
          <cell r="U123">
            <v>8110</v>
          </cell>
          <cell r="V123">
            <v>1305</v>
          </cell>
          <cell r="W123">
            <v>14400</v>
          </cell>
          <cell r="X123">
            <v>14104</v>
          </cell>
          <cell r="Y123">
            <v>0</v>
          </cell>
          <cell r="Z123">
            <v>17154</v>
          </cell>
          <cell r="AA123">
            <v>21042</v>
          </cell>
          <cell r="AB123">
            <v>0</v>
          </cell>
          <cell r="AC123">
            <v>15420</v>
          </cell>
          <cell r="AD123">
            <v>0</v>
          </cell>
          <cell r="AE123">
            <v>15023</v>
          </cell>
          <cell r="AF123">
            <v>0</v>
          </cell>
          <cell r="AG123">
            <v>63486.01</v>
          </cell>
          <cell r="AH123">
            <v>0</v>
          </cell>
          <cell r="AI123">
            <v>0</v>
          </cell>
          <cell r="AJ123">
            <v>14420</v>
          </cell>
          <cell r="AK123">
            <v>0</v>
          </cell>
          <cell r="AL123">
            <v>0</v>
          </cell>
          <cell r="AM123">
            <v>6320</v>
          </cell>
          <cell r="AN123">
            <v>43966</v>
          </cell>
          <cell r="AO123">
            <v>1380</v>
          </cell>
          <cell r="AP123">
            <v>23135</v>
          </cell>
          <cell r="AQ123">
            <v>297</v>
          </cell>
          <cell r="AR123">
            <v>37454</v>
          </cell>
          <cell r="AS123">
            <v>21430</v>
          </cell>
          <cell r="AT123">
            <v>5985</v>
          </cell>
          <cell r="AU123">
            <v>0</v>
          </cell>
          <cell r="AV123">
            <v>0</v>
          </cell>
          <cell r="AW123">
            <v>45710</v>
          </cell>
          <cell r="AX123">
            <v>0</v>
          </cell>
          <cell r="AY123">
            <v>2354</v>
          </cell>
          <cell r="AZ123">
            <v>2554</v>
          </cell>
          <cell r="BA123">
            <v>7480</v>
          </cell>
          <cell r="BB123">
            <v>0</v>
          </cell>
          <cell r="BC123">
            <v>17325</v>
          </cell>
          <cell r="BD123">
            <v>14912</v>
          </cell>
          <cell r="BE123">
            <v>0</v>
          </cell>
          <cell r="BF123">
            <v>3722.87</v>
          </cell>
          <cell r="BG123">
            <v>13900</v>
          </cell>
          <cell r="BH123">
            <v>5410</v>
          </cell>
          <cell r="BI123">
            <v>0</v>
          </cell>
          <cell r="BJ123">
            <v>0</v>
          </cell>
          <cell r="BK123">
            <v>4463</v>
          </cell>
          <cell r="BL123">
            <v>64464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14080</v>
          </cell>
          <cell r="BR123">
            <v>328610.90000000002</v>
          </cell>
          <cell r="BS123">
            <v>0</v>
          </cell>
          <cell r="BT123">
            <v>0</v>
          </cell>
          <cell r="BU123">
            <v>56090</v>
          </cell>
          <cell r="BV123">
            <v>785</v>
          </cell>
          <cell r="BW123">
            <v>11475</v>
          </cell>
          <cell r="BX123">
            <v>66132</v>
          </cell>
          <cell r="BY123">
            <v>0</v>
          </cell>
          <cell r="BZ123">
            <v>21536.58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5955.25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1059</v>
          </cell>
          <cell r="CL123">
            <v>4989.16</v>
          </cell>
        </row>
        <row r="124">
          <cell r="A124" t="str">
            <v>1105010105.109</v>
          </cell>
          <cell r="B124" t="str">
            <v>วัสดุโฆษณาและเผยแพร่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20546.400000000001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168569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4580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3360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2800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45344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</row>
        <row r="125">
          <cell r="A125" t="str">
            <v>1105010105.110</v>
          </cell>
          <cell r="B125" t="str">
            <v>วัสดุคอมพิวเตอร์</v>
          </cell>
          <cell r="C125">
            <v>280936.90000000002</v>
          </cell>
          <cell r="D125">
            <v>72770</v>
          </cell>
          <cell r="E125">
            <v>30620</v>
          </cell>
          <cell r="F125">
            <v>24570</v>
          </cell>
          <cell r="G125">
            <v>12000</v>
          </cell>
          <cell r="H125">
            <v>64590</v>
          </cell>
          <cell r="I125">
            <v>0</v>
          </cell>
          <cell r="J125">
            <v>196845</v>
          </cell>
          <cell r="K125">
            <v>0</v>
          </cell>
          <cell r="L125">
            <v>9265</v>
          </cell>
          <cell r="M125">
            <v>60980</v>
          </cell>
          <cell r="N125">
            <v>42205.22</v>
          </cell>
          <cell r="O125">
            <v>255099</v>
          </cell>
          <cell r="P125">
            <v>92702</v>
          </cell>
          <cell r="Q125">
            <v>1770</v>
          </cell>
          <cell r="R125">
            <v>78570</v>
          </cell>
          <cell r="S125">
            <v>44800</v>
          </cell>
          <cell r="T125">
            <v>48792</v>
          </cell>
          <cell r="U125">
            <v>74756</v>
          </cell>
          <cell r="V125">
            <v>101217</v>
          </cell>
          <cell r="W125">
            <v>186240</v>
          </cell>
          <cell r="X125">
            <v>81035.100000000006</v>
          </cell>
          <cell r="Y125">
            <v>0</v>
          </cell>
          <cell r="Z125">
            <v>158820</v>
          </cell>
          <cell r="AA125">
            <v>52111</v>
          </cell>
          <cell r="AB125">
            <v>10127.5</v>
          </cell>
          <cell r="AC125">
            <v>0</v>
          </cell>
          <cell r="AD125">
            <v>0</v>
          </cell>
          <cell r="AE125">
            <v>150896</v>
          </cell>
          <cell r="AF125">
            <v>116660</v>
          </cell>
          <cell r="AG125">
            <v>70150</v>
          </cell>
          <cell r="AH125">
            <v>101820</v>
          </cell>
          <cell r="AI125">
            <v>0</v>
          </cell>
          <cell r="AJ125">
            <v>163835</v>
          </cell>
          <cell r="AK125">
            <v>875944.65</v>
          </cell>
          <cell r="AL125">
            <v>133490</v>
          </cell>
          <cell r="AM125">
            <v>102995</v>
          </cell>
          <cell r="AN125">
            <v>216630</v>
          </cell>
          <cell r="AO125">
            <v>19140</v>
          </cell>
          <cell r="AP125">
            <v>117140</v>
          </cell>
          <cell r="AQ125">
            <v>22110</v>
          </cell>
          <cell r="AR125">
            <v>103943.33</v>
          </cell>
          <cell r="AS125">
            <v>74570</v>
          </cell>
          <cell r="AT125">
            <v>26350</v>
          </cell>
          <cell r="AU125">
            <v>127400</v>
          </cell>
          <cell r="AV125">
            <v>117280</v>
          </cell>
          <cell r="AW125">
            <v>69204.960000000006</v>
          </cell>
          <cell r="AX125">
            <v>121650</v>
          </cell>
          <cell r="AY125">
            <v>124605</v>
          </cell>
          <cell r="AZ125">
            <v>38350</v>
          </cell>
          <cell r="BA125">
            <v>687376</v>
          </cell>
          <cell r="BB125">
            <v>106740</v>
          </cell>
          <cell r="BC125">
            <v>3140</v>
          </cell>
          <cell r="BD125">
            <v>67625.600000000006</v>
          </cell>
          <cell r="BE125">
            <v>93630</v>
          </cell>
          <cell r="BF125">
            <v>17500</v>
          </cell>
          <cell r="BG125">
            <v>322213.38</v>
          </cell>
          <cell r="BH125">
            <v>103074.4</v>
          </cell>
          <cell r="BI125">
            <v>0</v>
          </cell>
          <cell r="BJ125">
            <v>15750</v>
          </cell>
          <cell r="BK125">
            <v>0</v>
          </cell>
          <cell r="BL125">
            <v>180302</v>
          </cell>
          <cell r="BM125">
            <v>24280</v>
          </cell>
          <cell r="BN125">
            <v>51075</v>
          </cell>
          <cell r="BO125">
            <v>45705</v>
          </cell>
          <cell r="BP125">
            <v>26249</v>
          </cell>
          <cell r="BQ125">
            <v>75780</v>
          </cell>
          <cell r="BR125">
            <v>474285</v>
          </cell>
          <cell r="BS125">
            <v>136718</v>
          </cell>
          <cell r="BT125">
            <v>0</v>
          </cell>
          <cell r="BU125">
            <v>116030</v>
          </cell>
          <cell r="BV125">
            <v>0</v>
          </cell>
          <cell r="BW125">
            <v>19275</v>
          </cell>
          <cell r="BX125">
            <v>55912.5</v>
          </cell>
          <cell r="BY125">
            <v>5250</v>
          </cell>
          <cell r="BZ125">
            <v>131235</v>
          </cell>
          <cell r="CA125">
            <v>54600</v>
          </cell>
          <cell r="CB125">
            <v>0</v>
          </cell>
          <cell r="CC125">
            <v>128005</v>
          </cell>
          <cell r="CD125">
            <v>379237</v>
          </cell>
          <cell r="CE125">
            <v>65830</v>
          </cell>
          <cell r="CF125">
            <v>109270</v>
          </cell>
          <cell r="CG125">
            <v>65621.649999999994</v>
          </cell>
          <cell r="CH125">
            <v>0</v>
          </cell>
          <cell r="CI125">
            <v>59040.2</v>
          </cell>
          <cell r="CJ125">
            <v>10980</v>
          </cell>
          <cell r="CK125">
            <v>57690</v>
          </cell>
          <cell r="CL125">
            <v>25238</v>
          </cell>
        </row>
        <row r="126">
          <cell r="A126" t="str">
            <v>1105010105.111</v>
          </cell>
          <cell r="B126" t="str">
            <v>วัสดุงานบ้านงานครัว</v>
          </cell>
          <cell r="C126">
            <v>852364.9</v>
          </cell>
          <cell r="D126">
            <v>308839.33</v>
          </cell>
          <cell r="E126">
            <v>150491</v>
          </cell>
          <cell r="F126">
            <v>186097.13</v>
          </cell>
          <cell r="G126">
            <v>154348.99</v>
          </cell>
          <cell r="H126">
            <v>195465</v>
          </cell>
          <cell r="I126">
            <v>59081.57</v>
          </cell>
          <cell r="J126">
            <v>338619</v>
          </cell>
          <cell r="K126">
            <v>128447.26</v>
          </cell>
          <cell r="L126">
            <v>406909.42</v>
          </cell>
          <cell r="M126">
            <v>260844.71</v>
          </cell>
          <cell r="N126">
            <v>100780.54</v>
          </cell>
          <cell r="O126">
            <v>501406.81</v>
          </cell>
          <cell r="P126">
            <v>82346</v>
          </cell>
          <cell r="Q126">
            <v>262852.46999999997</v>
          </cell>
          <cell r="R126">
            <v>391791</v>
          </cell>
          <cell r="S126">
            <v>197436.81</v>
          </cell>
          <cell r="T126">
            <v>628865.52</v>
          </cell>
          <cell r="U126">
            <v>207169</v>
          </cell>
          <cell r="V126">
            <v>110112.1</v>
          </cell>
          <cell r="W126">
            <v>1428020</v>
          </cell>
          <cell r="X126">
            <v>192126.75</v>
          </cell>
          <cell r="Y126">
            <v>716574.55</v>
          </cell>
          <cell r="Z126">
            <v>842647</v>
          </cell>
          <cell r="AA126">
            <v>239757.5</v>
          </cell>
          <cell r="AB126">
            <v>176755.01</v>
          </cell>
          <cell r="AC126">
            <v>98998.22</v>
          </cell>
          <cell r="AD126">
            <v>691885.16</v>
          </cell>
          <cell r="AE126">
            <v>229099.24</v>
          </cell>
          <cell r="AF126">
            <v>166105.29999999999</v>
          </cell>
          <cell r="AG126">
            <v>180762.53</v>
          </cell>
          <cell r="AH126">
            <v>307155.67</v>
          </cell>
          <cell r="AI126">
            <v>204033.6</v>
          </cell>
          <cell r="AJ126">
            <v>317100.51</v>
          </cell>
          <cell r="AK126">
            <v>1374747.14</v>
          </cell>
          <cell r="AL126">
            <v>327048.34000000003</v>
          </cell>
          <cell r="AM126">
            <v>165634</v>
          </cell>
          <cell r="AN126">
            <v>975888.83</v>
          </cell>
          <cell r="AO126">
            <v>439360</v>
          </cell>
          <cell r="AP126">
            <v>197314.85</v>
          </cell>
          <cell r="AQ126">
            <v>41595</v>
          </cell>
          <cell r="AR126">
            <v>901555.95</v>
          </cell>
          <cell r="AS126">
            <v>223139.25</v>
          </cell>
          <cell r="AT126">
            <v>143588</v>
          </cell>
          <cell r="AU126">
            <v>267349.86</v>
          </cell>
          <cell r="AV126">
            <v>157754</v>
          </cell>
          <cell r="AW126">
            <v>160332</v>
          </cell>
          <cell r="AX126">
            <v>287914.77</v>
          </cell>
          <cell r="AY126">
            <v>318930.11</v>
          </cell>
          <cell r="AZ126">
            <v>126807</v>
          </cell>
          <cell r="BA126">
            <v>685712</v>
          </cell>
          <cell r="BB126">
            <v>207445</v>
          </cell>
          <cell r="BC126">
            <v>533109.69999999995</v>
          </cell>
          <cell r="BD126">
            <v>99509.5</v>
          </cell>
          <cell r="BE126">
            <v>49438</v>
          </cell>
          <cell r="BF126">
            <v>150407.54999999999</v>
          </cell>
          <cell r="BG126">
            <v>762515.09</v>
          </cell>
          <cell r="BH126">
            <v>166861.78</v>
          </cell>
          <cell r="BI126">
            <v>0</v>
          </cell>
          <cell r="BJ126">
            <v>335571</v>
          </cell>
          <cell r="BK126">
            <v>53031</v>
          </cell>
          <cell r="BL126">
            <v>305378</v>
          </cell>
          <cell r="BM126">
            <v>192836.43</v>
          </cell>
          <cell r="BN126">
            <v>74852.490000000005</v>
          </cell>
          <cell r="BO126">
            <v>145724.20000000001</v>
          </cell>
          <cell r="BP126">
            <v>352526</v>
          </cell>
          <cell r="BQ126">
            <v>68332</v>
          </cell>
          <cell r="BR126">
            <v>1693347.2</v>
          </cell>
          <cell r="BS126">
            <v>184491</v>
          </cell>
          <cell r="BT126">
            <v>1018209</v>
          </cell>
          <cell r="BU126">
            <v>1131040.9099999999</v>
          </cell>
          <cell r="BV126">
            <v>18358</v>
          </cell>
          <cell r="BW126">
            <v>144168.67000000001</v>
          </cell>
          <cell r="BX126">
            <v>548303.96</v>
          </cell>
          <cell r="BY126">
            <v>498400</v>
          </cell>
          <cell r="BZ126">
            <v>304858</v>
          </cell>
          <cell r="CA126">
            <v>549774.30000000005</v>
          </cell>
          <cell r="CB126">
            <v>2919818.67</v>
          </cell>
          <cell r="CC126">
            <v>361822.15</v>
          </cell>
          <cell r="CD126">
            <v>595987.6</v>
          </cell>
          <cell r="CE126">
            <v>159451.10999999999</v>
          </cell>
          <cell r="CF126">
            <v>107936</v>
          </cell>
          <cell r="CG126">
            <v>148717.99</v>
          </cell>
          <cell r="CH126">
            <v>484751.98</v>
          </cell>
          <cell r="CI126">
            <v>216358.23</v>
          </cell>
          <cell r="CJ126">
            <v>1772861</v>
          </cell>
          <cell r="CK126">
            <v>209832</v>
          </cell>
          <cell r="CL126">
            <v>178589.99</v>
          </cell>
        </row>
        <row r="127">
          <cell r="A127" t="str">
            <v>1105010105.114</v>
          </cell>
          <cell r="B127" t="str">
            <v>วัสดุก่อสร้าง</v>
          </cell>
          <cell r="C127">
            <v>0</v>
          </cell>
          <cell r="D127">
            <v>0</v>
          </cell>
          <cell r="E127">
            <v>0</v>
          </cell>
          <cell r="F127">
            <v>720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22630</v>
          </cell>
          <cell r="N127">
            <v>0</v>
          </cell>
          <cell r="O127">
            <v>55645</v>
          </cell>
          <cell r="P127">
            <v>6770</v>
          </cell>
          <cell r="Q127">
            <v>0</v>
          </cell>
          <cell r="R127">
            <v>0</v>
          </cell>
          <cell r="S127">
            <v>0</v>
          </cell>
          <cell r="T127">
            <v>1600</v>
          </cell>
          <cell r="U127">
            <v>0</v>
          </cell>
          <cell r="V127">
            <v>0</v>
          </cell>
          <cell r="W127">
            <v>6520</v>
          </cell>
          <cell r="X127">
            <v>0</v>
          </cell>
          <cell r="Y127">
            <v>0</v>
          </cell>
          <cell r="Z127">
            <v>0</v>
          </cell>
          <cell r="AA127">
            <v>28648</v>
          </cell>
          <cell r="AB127">
            <v>4930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1980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599524</v>
          </cell>
          <cell r="AO127">
            <v>0</v>
          </cell>
          <cell r="AP127">
            <v>1430</v>
          </cell>
          <cell r="AQ127">
            <v>0</v>
          </cell>
          <cell r="AR127">
            <v>0</v>
          </cell>
          <cell r="AS127">
            <v>748.75</v>
          </cell>
          <cell r="AT127">
            <v>9400</v>
          </cell>
          <cell r="AU127">
            <v>0</v>
          </cell>
          <cell r="AV127">
            <v>0</v>
          </cell>
          <cell r="AW127">
            <v>31841</v>
          </cell>
          <cell r="AX127">
            <v>0</v>
          </cell>
          <cell r="AY127">
            <v>0</v>
          </cell>
          <cell r="AZ127">
            <v>5797</v>
          </cell>
          <cell r="BA127">
            <v>12300</v>
          </cell>
          <cell r="BB127">
            <v>0</v>
          </cell>
          <cell r="BC127">
            <v>8724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73983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973974.63</v>
          </cell>
          <cell r="BS127">
            <v>0</v>
          </cell>
          <cell r="BT127">
            <v>0</v>
          </cell>
          <cell r="BU127">
            <v>66682</v>
          </cell>
          <cell r="BV127">
            <v>0</v>
          </cell>
          <cell r="BW127">
            <v>8776.25</v>
          </cell>
          <cell r="BX127">
            <v>11800</v>
          </cell>
          <cell r="BY127">
            <v>0</v>
          </cell>
          <cell r="BZ127">
            <v>13918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18052.189999999999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</row>
        <row r="128">
          <cell r="A128" t="str">
            <v>1105010105.115</v>
          </cell>
          <cell r="B128" t="str">
            <v>วัสดุอื่น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247714.88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8100</v>
          </cell>
          <cell r="AB128">
            <v>0</v>
          </cell>
          <cell r="AC128">
            <v>0</v>
          </cell>
          <cell r="AD128">
            <v>150166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500</v>
          </cell>
          <cell r="AS128">
            <v>209623</v>
          </cell>
          <cell r="AT128">
            <v>285130.75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720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5498357.0499999998</v>
          </cell>
          <cell r="BS128">
            <v>0</v>
          </cell>
          <cell r="BT128">
            <v>0</v>
          </cell>
          <cell r="BU128">
            <v>0</v>
          </cell>
          <cell r="BV128">
            <v>36219.5</v>
          </cell>
          <cell r="BW128">
            <v>0</v>
          </cell>
          <cell r="BX128">
            <v>29050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2638</v>
          </cell>
        </row>
        <row r="129">
          <cell r="A129" t="str">
            <v>1106010103.103</v>
          </cell>
          <cell r="B129" t="str">
            <v>ค่าใช้จ่ายจ่ายล่วงหน้า</v>
          </cell>
          <cell r="C129">
            <v>43647.26</v>
          </cell>
          <cell r="D129">
            <v>0</v>
          </cell>
          <cell r="E129">
            <v>0</v>
          </cell>
          <cell r="F129">
            <v>27678.76</v>
          </cell>
          <cell r="G129">
            <v>0</v>
          </cell>
          <cell r="H129">
            <v>67078.45</v>
          </cell>
          <cell r="I129">
            <v>0</v>
          </cell>
          <cell r="J129">
            <v>42898.94</v>
          </cell>
          <cell r="K129">
            <v>0</v>
          </cell>
          <cell r="L129">
            <v>28282.23</v>
          </cell>
          <cell r="M129">
            <v>7886.57</v>
          </cell>
          <cell r="N129">
            <v>0</v>
          </cell>
          <cell r="O129">
            <v>60646.53</v>
          </cell>
          <cell r="P129">
            <v>89873.62</v>
          </cell>
          <cell r="Q129">
            <v>77577.87</v>
          </cell>
          <cell r="R129">
            <v>65096.38</v>
          </cell>
          <cell r="S129">
            <v>23166.7</v>
          </cell>
          <cell r="T129">
            <v>60135.4</v>
          </cell>
          <cell r="U129">
            <v>0</v>
          </cell>
          <cell r="V129">
            <v>0</v>
          </cell>
          <cell r="W129">
            <v>0</v>
          </cell>
          <cell r="X129">
            <v>3054</v>
          </cell>
          <cell r="Y129">
            <v>398373.3</v>
          </cell>
          <cell r="Z129">
            <v>0</v>
          </cell>
          <cell r="AA129">
            <v>0</v>
          </cell>
          <cell r="AB129">
            <v>4275.99</v>
          </cell>
          <cell r="AC129">
            <v>0</v>
          </cell>
          <cell r="AD129">
            <v>512</v>
          </cell>
          <cell r="AE129">
            <v>17399.11</v>
          </cell>
          <cell r="AF129">
            <v>0</v>
          </cell>
          <cell r="AG129">
            <v>11284</v>
          </cell>
          <cell r="AH129">
            <v>69913.899999999994</v>
          </cell>
          <cell r="AI129">
            <v>7947.43</v>
          </cell>
          <cell r="AJ129">
            <v>38978.29</v>
          </cell>
          <cell r="AK129">
            <v>0</v>
          </cell>
          <cell r="AL129">
            <v>50131.72</v>
          </cell>
          <cell r="AM129">
            <v>21809.54</v>
          </cell>
          <cell r="AN129">
            <v>68768.639999999999</v>
          </cell>
          <cell r="AO129">
            <v>52933.84</v>
          </cell>
          <cell r="AP129">
            <v>25926.94</v>
          </cell>
          <cell r="AQ129">
            <v>3856.95</v>
          </cell>
          <cell r="AR129">
            <v>0</v>
          </cell>
          <cell r="AS129">
            <v>38145.49</v>
          </cell>
          <cell r="AT129">
            <v>18011.7</v>
          </cell>
          <cell r="AU129">
            <v>32834.800000000003</v>
          </cell>
          <cell r="AV129">
            <v>15288.06</v>
          </cell>
          <cell r="AW129">
            <v>66418.34</v>
          </cell>
          <cell r="AX129">
            <v>20401.46</v>
          </cell>
          <cell r="AY129">
            <v>113551.08</v>
          </cell>
          <cell r="AZ129">
            <v>18537.75</v>
          </cell>
          <cell r="BA129">
            <v>34326.76</v>
          </cell>
          <cell r="BB129">
            <v>19394.37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109710.04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1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3154.36</v>
          </cell>
          <cell r="BZ129">
            <v>0</v>
          </cell>
          <cell r="CA129">
            <v>50689.67</v>
          </cell>
          <cell r="CB129">
            <v>2859.49</v>
          </cell>
          <cell r="CC129">
            <v>6821.25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566400</v>
          </cell>
          <cell r="CI129">
            <v>0</v>
          </cell>
          <cell r="CJ129">
            <v>4000</v>
          </cell>
          <cell r="CK129">
            <v>900</v>
          </cell>
          <cell r="CL129">
            <v>0</v>
          </cell>
        </row>
        <row r="130">
          <cell r="A130" t="str">
            <v>1106010103.201</v>
          </cell>
          <cell r="B130" t="str">
            <v>เงินกองทุน UC จ่ายล่วงหน้า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355928.73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</row>
        <row r="131">
          <cell r="A131" t="str">
            <v>1106010112.101</v>
          </cell>
          <cell r="B131" t="str">
            <v>ใบสำคัญรองจ่าย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1438800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2973400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</row>
        <row r="132">
          <cell r="A132" t="str">
            <v>1106010199.101</v>
          </cell>
          <cell r="B132" t="str">
            <v>สินทรัพย์หมุนเวียนอื่น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655500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</row>
        <row r="133">
          <cell r="A133" t="str">
            <v>1201020101.101</v>
          </cell>
          <cell r="B133" t="str">
            <v>เงินให้ยืมระยะยาว-หน่วยงานภาครัฐ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</row>
        <row r="134">
          <cell r="A134" t="str">
            <v>1201050198.101</v>
          </cell>
          <cell r="B134" t="str">
            <v>ลูกหนี้อื่นระยะยาว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</row>
        <row r="135">
          <cell r="A135" t="str">
            <v>1203010101.101</v>
          </cell>
          <cell r="B135" t="str">
            <v>เงินฝากประจำสถาบันการเงินของรัฐ-ระยะยาว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</row>
        <row r="136">
          <cell r="A136" t="str">
            <v>1204020103.101</v>
          </cell>
          <cell r="B136" t="str">
            <v>ที่ดินราชพัสดุรอโอน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</row>
        <row r="137">
          <cell r="A137" t="str">
            <v>1205010101.101</v>
          </cell>
          <cell r="B137" t="str">
            <v>อาคารเพื่อการพักอาศัย</v>
          </cell>
          <cell r="C137">
            <v>45318621</v>
          </cell>
          <cell r="D137">
            <v>0</v>
          </cell>
          <cell r="E137">
            <v>3359800</v>
          </cell>
          <cell r="F137">
            <v>8829000</v>
          </cell>
          <cell r="G137">
            <v>6634000</v>
          </cell>
          <cell r="H137">
            <v>9838160</v>
          </cell>
          <cell r="I137">
            <v>11984000</v>
          </cell>
          <cell r="J137">
            <v>6184070</v>
          </cell>
          <cell r="K137">
            <v>7660000</v>
          </cell>
          <cell r="L137">
            <v>7720000</v>
          </cell>
          <cell r="M137">
            <v>15838000</v>
          </cell>
          <cell r="N137">
            <v>17469200</v>
          </cell>
          <cell r="O137">
            <v>96486180</v>
          </cell>
          <cell r="P137">
            <v>7378073</v>
          </cell>
          <cell r="Q137">
            <v>6317000</v>
          </cell>
          <cell r="R137">
            <v>14478464.16</v>
          </cell>
          <cell r="S137">
            <v>9314000</v>
          </cell>
          <cell r="T137">
            <v>6765400</v>
          </cell>
          <cell r="U137">
            <v>9708750</v>
          </cell>
          <cell r="V137">
            <v>9013000</v>
          </cell>
          <cell r="W137">
            <v>128771500</v>
          </cell>
          <cell r="X137">
            <v>16905510</v>
          </cell>
          <cell r="Y137">
            <v>15812600</v>
          </cell>
          <cell r="Z137">
            <v>15748597</v>
          </cell>
          <cell r="AA137">
            <v>9858523</v>
          </cell>
          <cell r="AB137">
            <v>13133697</v>
          </cell>
          <cell r="AC137">
            <v>7562100</v>
          </cell>
          <cell r="AD137">
            <v>41894125</v>
          </cell>
          <cell r="AE137">
            <v>16855611.66</v>
          </cell>
          <cell r="AF137">
            <v>6997242</v>
          </cell>
          <cell r="AG137">
            <v>17875329</v>
          </cell>
          <cell r="AH137">
            <v>24770500</v>
          </cell>
          <cell r="AI137">
            <v>22840421</v>
          </cell>
          <cell r="AJ137">
            <v>18143815</v>
          </cell>
          <cell r="AK137">
            <v>148968067.80000001</v>
          </cell>
          <cell r="AL137">
            <v>20167500</v>
          </cell>
          <cell r="AM137">
            <v>11204700</v>
          </cell>
          <cell r="AN137">
            <v>7042000</v>
          </cell>
          <cell r="AO137">
            <v>23095700</v>
          </cell>
          <cell r="AP137">
            <v>30276700</v>
          </cell>
          <cell r="AQ137">
            <v>5883000</v>
          </cell>
          <cell r="AR137">
            <v>42841329</v>
          </cell>
          <cell r="AS137">
            <v>6209000</v>
          </cell>
          <cell r="AT137">
            <v>16574400</v>
          </cell>
          <cell r="AU137">
            <v>39701818</v>
          </cell>
          <cell r="AV137">
            <v>6194100</v>
          </cell>
          <cell r="AW137">
            <v>10620700</v>
          </cell>
          <cell r="AX137">
            <v>14242250</v>
          </cell>
          <cell r="AY137">
            <v>9340000</v>
          </cell>
          <cell r="AZ137">
            <v>11271700</v>
          </cell>
          <cell r="BA137">
            <v>43437500</v>
          </cell>
          <cell r="BB137">
            <v>0</v>
          </cell>
          <cell r="BC137">
            <v>131826384</v>
          </cell>
          <cell r="BD137">
            <v>14837295</v>
          </cell>
          <cell r="BE137">
            <v>16105950</v>
          </cell>
          <cell r="BF137">
            <v>8376000</v>
          </cell>
          <cell r="BG137">
            <v>88446735</v>
          </cell>
          <cell r="BH137">
            <v>0</v>
          </cell>
          <cell r="BI137">
            <v>10206866</v>
          </cell>
          <cell r="BJ137">
            <v>8935650</v>
          </cell>
          <cell r="BK137">
            <v>16041100</v>
          </cell>
          <cell r="BL137">
            <v>133144816</v>
          </cell>
          <cell r="BM137">
            <v>21397590</v>
          </cell>
          <cell r="BN137">
            <v>17285871.5</v>
          </cell>
          <cell r="BO137">
            <v>29989717</v>
          </cell>
          <cell r="BP137">
            <v>20456975</v>
          </cell>
          <cell r="BQ137">
            <v>12880278</v>
          </cell>
          <cell r="BR137">
            <v>85644972</v>
          </cell>
          <cell r="BS137">
            <v>12351000</v>
          </cell>
          <cell r="BT137">
            <v>5588000</v>
          </cell>
          <cell r="BU137">
            <v>127368299</v>
          </cell>
          <cell r="BV137">
            <v>13112970</v>
          </cell>
          <cell r="BW137">
            <v>20677195</v>
          </cell>
          <cell r="BX137">
            <v>6171004</v>
          </cell>
          <cell r="BY137">
            <v>22974149</v>
          </cell>
          <cell r="BZ137">
            <v>31823660</v>
          </cell>
          <cell r="CA137">
            <v>19979571</v>
          </cell>
          <cell r="CB137">
            <v>40335997</v>
          </cell>
          <cell r="CC137">
            <v>56090390</v>
          </cell>
          <cell r="CD137">
            <v>14047000</v>
          </cell>
          <cell r="CE137">
            <v>17466266</v>
          </cell>
          <cell r="CF137">
            <v>6669000</v>
          </cell>
          <cell r="CG137">
            <v>16981684</v>
          </cell>
          <cell r="CH137">
            <v>15230960</v>
          </cell>
          <cell r="CI137">
            <v>2104000</v>
          </cell>
          <cell r="CJ137">
            <v>82846724</v>
          </cell>
          <cell r="CK137">
            <v>16986000</v>
          </cell>
          <cell r="CL137">
            <v>18251700</v>
          </cell>
        </row>
        <row r="138">
          <cell r="A138" t="str">
            <v>1205010102.101</v>
          </cell>
          <cell r="B138" t="str">
            <v>พักอาคารเพื่อการพักอาศัย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</row>
        <row r="139">
          <cell r="A139" t="str">
            <v>1205010103.101</v>
          </cell>
          <cell r="B139" t="str">
            <v>ค่าเสื่อมราคาสะสม - อาคารเพื่อการพักอาศัย</v>
          </cell>
          <cell r="C139">
            <v>-32885237.140000001</v>
          </cell>
          <cell r="D139">
            <v>0</v>
          </cell>
          <cell r="E139">
            <v>-3359792</v>
          </cell>
          <cell r="F139">
            <v>-8828987</v>
          </cell>
          <cell r="G139">
            <v>-5306040.74</v>
          </cell>
          <cell r="H139">
            <v>-9678384.0199999996</v>
          </cell>
          <cell r="I139">
            <v>-11529813.73</v>
          </cell>
          <cell r="J139">
            <v>-6044468.46</v>
          </cell>
          <cell r="K139">
            <v>-995799.87</v>
          </cell>
          <cell r="L139">
            <v>-7719991</v>
          </cell>
          <cell r="M139">
            <v>-2982432.95</v>
          </cell>
          <cell r="N139">
            <v>-4677906.45</v>
          </cell>
          <cell r="O139">
            <v>-29475696.300000001</v>
          </cell>
          <cell r="P139">
            <v>-7378058</v>
          </cell>
          <cell r="Q139">
            <v>-6262986</v>
          </cell>
          <cell r="R139">
            <v>-8052700.7800000003</v>
          </cell>
          <cell r="S139">
            <v>-9313984.1400000006</v>
          </cell>
          <cell r="T139">
            <v>-6765387</v>
          </cell>
          <cell r="U139">
            <v>-9708737.9900000002</v>
          </cell>
          <cell r="V139">
            <v>-8169862.6699999999</v>
          </cell>
          <cell r="W139">
            <v>-55380805.770000003</v>
          </cell>
          <cell r="X139">
            <v>-11981041.880000001</v>
          </cell>
          <cell r="Y139">
            <v>-10510614.57</v>
          </cell>
          <cell r="Z139">
            <v>-11244491.6</v>
          </cell>
          <cell r="AA139">
            <v>-8945951.9600000009</v>
          </cell>
          <cell r="AB139">
            <v>-8607590.0700000003</v>
          </cell>
          <cell r="AC139">
            <v>-7560356.4400000004</v>
          </cell>
          <cell r="AD139">
            <v>-20229899.710000001</v>
          </cell>
          <cell r="AE139">
            <v>-10697321.380000001</v>
          </cell>
          <cell r="AF139">
            <v>-6997235.9800000004</v>
          </cell>
          <cell r="AG139">
            <v>-12780552.07</v>
          </cell>
          <cell r="AH139">
            <v>-14849412.98</v>
          </cell>
          <cell r="AI139">
            <v>-11278683.35</v>
          </cell>
          <cell r="AJ139">
            <v>-3742480.67</v>
          </cell>
          <cell r="AK139">
            <v>-29992358.780000001</v>
          </cell>
          <cell r="AL139">
            <v>-13330533.92</v>
          </cell>
          <cell r="AM139">
            <v>-7747168.7300000004</v>
          </cell>
          <cell r="AN139">
            <v>-7041985</v>
          </cell>
          <cell r="AO139">
            <v>-10194359.609999999</v>
          </cell>
          <cell r="AP139">
            <v>-13365619.32</v>
          </cell>
          <cell r="AQ139">
            <v>-5882989</v>
          </cell>
          <cell r="AR139">
            <v>-16807276.010000002</v>
          </cell>
          <cell r="AS139">
            <v>-6208988</v>
          </cell>
          <cell r="AT139">
            <v>-8529482.4900000002</v>
          </cell>
          <cell r="AU139">
            <v>-11229450.039999999</v>
          </cell>
          <cell r="AV139">
            <v>-5978383.5199999996</v>
          </cell>
          <cell r="AW139">
            <v>-7363026.46</v>
          </cell>
          <cell r="AX139">
            <v>-8412169.5</v>
          </cell>
          <cell r="AY139">
            <v>-9339988</v>
          </cell>
          <cell r="AZ139">
            <v>-7137617.7199999997</v>
          </cell>
          <cell r="BA139">
            <v>-23331571.710000001</v>
          </cell>
          <cell r="BB139">
            <v>0</v>
          </cell>
          <cell r="BC139">
            <v>-76975060.590000004</v>
          </cell>
          <cell r="BD139">
            <v>-12434382.949999999</v>
          </cell>
          <cell r="BE139">
            <v>-14666241</v>
          </cell>
          <cell r="BF139">
            <v>-7955997.71</v>
          </cell>
          <cell r="BG139">
            <v>-27852213.359999999</v>
          </cell>
          <cell r="BH139">
            <v>0</v>
          </cell>
          <cell r="BI139">
            <v>-993709.4</v>
          </cell>
          <cell r="BJ139">
            <v>-2028373.3</v>
          </cell>
          <cell r="BK139">
            <v>-3422520.81</v>
          </cell>
          <cell r="BL139">
            <v>-101511321.27</v>
          </cell>
          <cell r="BM139">
            <v>-15991688.949999999</v>
          </cell>
          <cell r="BN139">
            <v>-8794179.1300000008</v>
          </cell>
          <cell r="BO139">
            <v>-16394450.68</v>
          </cell>
          <cell r="BP139">
            <v>-11410893.779999999</v>
          </cell>
          <cell r="BQ139">
            <v>-6845390.7800000003</v>
          </cell>
          <cell r="BR139">
            <v>-56481606.310000002</v>
          </cell>
          <cell r="BS139">
            <v>-8383245.9299999997</v>
          </cell>
          <cell r="BT139">
            <v>-5587989</v>
          </cell>
          <cell r="BU139">
            <v>-36089677.25</v>
          </cell>
          <cell r="BV139">
            <v>-4105640.86</v>
          </cell>
          <cell r="BW139">
            <v>-12037946.890000001</v>
          </cell>
          <cell r="BX139">
            <v>-1542751.11</v>
          </cell>
          <cell r="BY139">
            <v>-14367073.390000001</v>
          </cell>
          <cell r="BZ139">
            <v>-25660169.579999998</v>
          </cell>
          <cell r="CA139">
            <v>-15840911.51</v>
          </cell>
          <cell r="CB139">
            <v>-28597968.329999998</v>
          </cell>
          <cell r="CC139">
            <v>-13774216</v>
          </cell>
          <cell r="CD139">
            <v>-14046999</v>
          </cell>
          <cell r="CE139">
            <v>-11297226.93</v>
          </cell>
          <cell r="CF139">
            <v>-6446061.6699999999</v>
          </cell>
          <cell r="CG139">
            <v>-11999590.470000001</v>
          </cell>
          <cell r="CH139">
            <v>-13661006.15</v>
          </cell>
          <cell r="CI139">
            <v>-1294859.47</v>
          </cell>
          <cell r="CJ139">
            <v>-28082472.890000001</v>
          </cell>
          <cell r="CK139">
            <v>-3128193.55</v>
          </cell>
          <cell r="CL139">
            <v>-3393479.94</v>
          </cell>
        </row>
        <row r="140">
          <cell r="A140" t="str">
            <v>1205020101.101</v>
          </cell>
          <cell r="B140" t="str">
            <v>อาคารสำนักงาน</v>
          </cell>
          <cell r="C140">
            <v>765819836.27999997</v>
          </cell>
          <cell r="D140">
            <v>0</v>
          </cell>
          <cell r="E140">
            <v>13892650</v>
          </cell>
          <cell r="F140">
            <v>19597045</v>
          </cell>
          <cell r="G140">
            <v>14320000</v>
          </cell>
          <cell r="H140">
            <v>31430972</v>
          </cell>
          <cell r="I140">
            <v>10301000</v>
          </cell>
          <cell r="J140">
            <v>19857744</v>
          </cell>
          <cell r="K140">
            <v>38505000</v>
          </cell>
          <cell r="L140">
            <v>65361300</v>
          </cell>
          <cell r="M140">
            <v>89777700</v>
          </cell>
          <cell r="N140">
            <v>18329000</v>
          </cell>
          <cell r="O140">
            <v>330078896.69999999</v>
          </cell>
          <cell r="P140">
            <v>13592893</v>
          </cell>
          <cell r="Q140">
            <v>11155700</v>
          </cell>
          <cell r="R140">
            <v>106116016.86</v>
          </cell>
          <cell r="S140">
            <v>13580377</v>
          </cell>
          <cell r="T140">
            <v>14802800</v>
          </cell>
          <cell r="U140">
            <v>13005000</v>
          </cell>
          <cell r="V140">
            <v>11414000</v>
          </cell>
          <cell r="W140">
            <v>428669012</v>
          </cell>
          <cell r="X140">
            <v>17241035</v>
          </cell>
          <cell r="Y140">
            <v>92964952.219999999</v>
          </cell>
          <cell r="Z140">
            <v>17191000</v>
          </cell>
          <cell r="AA140">
            <v>15124958</v>
          </cell>
          <cell r="AB140">
            <v>14217106</v>
          </cell>
          <cell r="AC140">
            <v>13131700</v>
          </cell>
          <cell r="AD140">
            <v>107338401</v>
          </cell>
          <cell r="AE140">
            <v>11777000</v>
          </cell>
          <cell r="AF140">
            <v>29404291.170000002</v>
          </cell>
          <cell r="AG140">
            <v>19122359.800000001</v>
          </cell>
          <cell r="AH140">
            <v>54134740</v>
          </cell>
          <cell r="AI140">
            <v>16761286</v>
          </cell>
          <cell r="AJ140">
            <v>16203156.390000001</v>
          </cell>
          <cell r="AK140">
            <v>964205891.97000003</v>
          </cell>
          <cell r="AL140">
            <v>24143400</v>
          </cell>
          <cell r="AM140">
            <v>14026000</v>
          </cell>
          <cell r="AN140">
            <v>8045860</v>
          </cell>
          <cell r="AO140">
            <v>22279000</v>
          </cell>
          <cell r="AP140">
            <v>12451250</v>
          </cell>
          <cell r="AQ140">
            <v>136000</v>
          </cell>
          <cell r="AR140">
            <v>134514200</v>
          </cell>
          <cell r="AS140">
            <v>15137000</v>
          </cell>
          <cell r="AT140">
            <v>12535398.1</v>
          </cell>
          <cell r="AU140">
            <v>35247690</v>
          </cell>
          <cell r="AV140">
            <v>13581174</v>
          </cell>
          <cell r="AW140">
            <v>23566600</v>
          </cell>
          <cell r="AX140">
            <v>16540400</v>
          </cell>
          <cell r="AY140">
            <v>16885100</v>
          </cell>
          <cell r="AZ140">
            <v>16175116</v>
          </cell>
          <cell r="BA140">
            <v>302216289</v>
          </cell>
          <cell r="BB140">
            <v>0</v>
          </cell>
          <cell r="BC140">
            <v>609128507.02999997</v>
          </cell>
          <cell r="BD140">
            <v>63729813.960000001</v>
          </cell>
          <cell r="BE140">
            <v>23375000</v>
          </cell>
          <cell r="BF140">
            <v>16848500</v>
          </cell>
          <cell r="BG140">
            <v>126848156.42</v>
          </cell>
          <cell r="BH140">
            <v>6997121.75</v>
          </cell>
          <cell r="BI140">
            <v>18989348</v>
          </cell>
          <cell r="BJ140">
            <v>9900000</v>
          </cell>
          <cell r="BK140">
            <v>24244240.489999998</v>
          </cell>
          <cell r="BL140">
            <v>430638388</v>
          </cell>
          <cell r="BM140">
            <v>17462384.579999998</v>
          </cell>
          <cell r="BN140">
            <v>34479500</v>
          </cell>
          <cell r="BO140">
            <v>31992649</v>
          </cell>
          <cell r="BP140">
            <v>29118246.23</v>
          </cell>
          <cell r="BQ140">
            <v>31362733</v>
          </cell>
          <cell r="BR140">
            <v>884052568</v>
          </cell>
          <cell r="BS140">
            <v>0</v>
          </cell>
          <cell r="BT140">
            <v>19016000</v>
          </cell>
          <cell r="BU140">
            <v>0</v>
          </cell>
          <cell r="BV140">
            <v>7533500</v>
          </cell>
          <cell r="BW140">
            <v>0</v>
          </cell>
          <cell r="BX140">
            <v>150475200.15000001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149101222.09999999</v>
          </cell>
          <cell r="CF140">
            <v>0</v>
          </cell>
          <cell r="CG140">
            <v>18696879</v>
          </cell>
          <cell r="CH140">
            <v>0</v>
          </cell>
          <cell r="CI140">
            <v>4029200</v>
          </cell>
          <cell r="CJ140">
            <v>68581308</v>
          </cell>
          <cell r="CK140">
            <v>15800000</v>
          </cell>
          <cell r="CL140">
            <v>15616800</v>
          </cell>
        </row>
        <row r="141">
          <cell r="A141" t="str">
            <v>1205020102.101</v>
          </cell>
          <cell r="B141" t="str">
            <v>พักอาคารสำนักงาน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</row>
        <row r="142">
          <cell r="A142" t="str">
            <v>1205020103.101</v>
          </cell>
          <cell r="B142" t="str">
            <v>ค่าเสื่อมราคาสะสม - อาคารสำนักงาน</v>
          </cell>
          <cell r="C142">
            <v>-396919382.72000003</v>
          </cell>
          <cell r="D142">
            <v>0</v>
          </cell>
          <cell r="E142">
            <v>-11605819.359999999</v>
          </cell>
          <cell r="F142">
            <v>-19373482.170000002</v>
          </cell>
          <cell r="G142">
            <v>-13884252.07</v>
          </cell>
          <cell r="H142">
            <v>-30560694.600000001</v>
          </cell>
          <cell r="I142">
            <v>-9679938.5299999993</v>
          </cell>
          <cell r="J142">
            <v>-16181133.41</v>
          </cell>
          <cell r="K142">
            <v>-38504996</v>
          </cell>
          <cell r="L142">
            <v>-12984944.390000001</v>
          </cell>
          <cell r="M142">
            <v>-51183871.869999997</v>
          </cell>
          <cell r="N142">
            <v>-4320525.8099999996</v>
          </cell>
          <cell r="O142">
            <v>-143660598.06999999</v>
          </cell>
          <cell r="P142">
            <v>-13592888</v>
          </cell>
          <cell r="Q142">
            <v>-11155697</v>
          </cell>
          <cell r="R142">
            <v>-39839115.469999999</v>
          </cell>
          <cell r="S142">
            <v>-13047141.27</v>
          </cell>
          <cell r="T142">
            <v>-14802797</v>
          </cell>
          <cell r="U142">
            <v>-13004480.029999999</v>
          </cell>
          <cell r="V142">
            <v>-10176499</v>
          </cell>
          <cell r="W142">
            <v>-206615420.19</v>
          </cell>
          <cell r="X142">
            <v>-16465577.189999999</v>
          </cell>
          <cell r="Y142">
            <v>-15880936.92</v>
          </cell>
          <cell r="Z142">
            <v>-17016773.920000002</v>
          </cell>
          <cell r="AA142">
            <v>-14532156</v>
          </cell>
          <cell r="AB142">
            <v>-13612242.09</v>
          </cell>
          <cell r="AC142">
            <v>-11623260.619999999</v>
          </cell>
          <cell r="AD142">
            <v>-44148459.210000001</v>
          </cell>
          <cell r="AE142">
            <v>-11412783.49</v>
          </cell>
          <cell r="AF142">
            <v>-23590325</v>
          </cell>
          <cell r="AG142">
            <v>-11986926.039999999</v>
          </cell>
          <cell r="AH142">
            <v>-46876302.560000002</v>
          </cell>
          <cell r="AI142">
            <v>-14370580.300000001</v>
          </cell>
          <cell r="AJ142">
            <v>-5185010.3600000003</v>
          </cell>
          <cell r="AK142">
            <v>-300896628.69999999</v>
          </cell>
          <cell r="AL142">
            <v>-21036271.399999999</v>
          </cell>
          <cell r="AM142">
            <v>-10129328.359999999</v>
          </cell>
          <cell r="AN142">
            <v>-2659929.85</v>
          </cell>
          <cell r="AO142">
            <v>-9639388.0299999993</v>
          </cell>
          <cell r="AP142">
            <v>-12451247</v>
          </cell>
          <cell r="AQ142">
            <v>-134756.12</v>
          </cell>
          <cell r="AR142">
            <v>-48659083.780000001</v>
          </cell>
          <cell r="AS142">
            <v>-14492068</v>
          </cell>
          <cell r="AT142">
            <v>-11893694.529999999</v>
          </cell>
          <cell r="AU142">
            <v>-24328058.91</v>
          </cell>
          <cell r="AV142">
            <v>-13229510.99</v>
          </cell>
          <cell r="AW142">
            <v>-14266704.67</v>
          </cell>
          <cell r="AX142">
            <v>-12366754.33</v>
          </cell>
          <cell r="AY142">
            <v>-16726843.65</v>
          </cell>
          <cell r="AZ142">
            <v>-15465114.630000001</v>
          </cell>
          <cell r="BA142">
            <v>-122372296</v>
          </cell>
          <cell r="BB142">
            <v>0</v>
          </cell>
          <cell r="BC142">
            <v>-232988828.53999999</v>
          </cell>
          <cell r="BD142">
            <v>-30855911.600000001</v>
          </cell>
          <cell r="BE142">
            <v>-22138896.879999999</v>
          </cell>
          <cell r="BF142">
            <v>-16415345.98</v>
          </cell>
          <cell r="BG142">
            <v>-54679845.369999997</v>
          </cell>
          <cell r="BH142">
            <v>-4915034.9800000004</v>
          </cell>
          <cell r="BI142">
            <v>-4785482.21</v>
          </cell>
          <cell r="BJ142">
            <v>-3432000</v>
          </cell>
          <cell r="BK142">
            <v>-7298115.3700000001</v>
          </cell>
          <cell r="BL142">
            <v>-389023987.25</v>
          </cell>
          <cell r="BM142">
            <v>-11794439.949999999</v>
          </cell>
          <cell r="BN142">
            <v>-14565772.67</v>
          </cell>
          <cell r="BO142">
            <v>-27102850.420000002</v>
          </cell>
          <cell r="BP142">
            <v>-14848656.140000001</v>
          </cell>
          <cell r="BQ142">
            <v>-10021894.92</v>
          </cell>
          <cell r="BR142">
            <v>-555812572.50999999</v>
          </cell>
          <cell r="BS142">
            <v>0</v>
          </cell>
          <cell r="BT142">
            <v>-18472035</v>
          </cell>
          <cell r="BU142">
            <v>0</v>
          </cell>
          <cell r="BV142">
            <v>-7533498.1600000001</v>
          </cell>
          <cell r="BW142">
            <v>0</v>
          </cell>
          <cell r="BX142">
            <v>-52035019.619999997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-52540357.670000002</v>
          </cell>
          <cell r="CF142">
            <v>0</v>
          </cell>
          <cell r="CG142">
            <v>-18383937.920000002</v>
          </cell>
          <cell r="CH142">
            <v>0</v>
          </cell>
          <cell r="CI142">
            <v>-3587787.58</v>
          </cell>
          <cell r="CJ142">
            <v>-55334502.049999997</v>
          </cell>
          <cell r="CK142">
            <v>-4758000.3</v>
          </cell>
          <cell r="CL142">
            <v>-5078102.34</v>
          </cell>
        </row>
        <row r="143">
          <cell r="A143" t="str">
            <v>1205030101.101</v>
          </cell>
          <cell r="B143" t="str">
            <v>อาคารเพื่อประโยชน์อื่น</v>
          </cell>
          <cell r="C143">
            <v>1390000</v>
          </cell>
          <cell r="D143">
            <v>0</v>
          </cell>
          <cell r="E143">
            <v>0</v>
          </cell>
          <cell r="F143">
            <v>19870</v>
          </cell>
          <cell r="G143">
            <v>3895848</v>
          </cell>
          <cell r="H143">
            <v>2430025</v>
          </cell>
          <cell r="I143">
            <v>838800</v>
          </cell>
          <cell r="J143">
            <v>1393265</v>
          </cell>
          <cell r="K143">
            <v>0</v>
          </cell>
          <cell r="L143">
            <v>2037540</v>
          </cell>
          <cell r="M143">
            <v>0</v>
          </cell>
          <cell r="N143">
            <v>1990800</v>
          </cell>
          <cell r="O143">
            <v>6119772.0099999998</v>
          </cell>
          <cell r="P143">
            <v>62000</v>
          </cell>
          <cell r="Q143">
            <v>3319359</v>
          </cell>
          <cell r="R143">
            <v>17844805</v>
          </cell>
          <cell r="S143">
            <v>2182016</v>
          </cell>
          <cell r="T143">
            <v>6481000</v>
          </cell>
          <cell r="U143">
            <v>0</v>
          </cell>
          <cell r="V143">
            <v>1283520</v>
          </cell>
          <cell r="W143">
            <v>10233360</v>
          </cell>
          <cell r="X143">
            <v>2959545</v>
          </cell>
          <cell r="Y143">
            <v>1126000</v>
          </cell>
          <cell r="Z143">
            <v>1465000</v>
          </cell>
          <cell r="AA143">
            <v>1548000</v>
          </cell>
          <cell r="AB143">
            <v>8818000</v>
          </cell>
          <cell r="AC143">
            <v>1948000</v>
          </cell>
          <cell r="AD143">
            <v>0</v>
          </cell>
          <cell r="AE143">
            <v>1700600</v>
          </cell>
          <cell r="AF143">
            <v>1623995</v>
          </cell>
          <cell r="AG143">
            <v>2415977.5</v>
          </cell>
          <cell r="AH143">
            <v>2910035</v>
          </cell>
          <cell r="AI143">
            <v>2638000</v>
          </cell>
          <cell r="AJ143">
            <v>1951405</v>
          </cell>
          <cell r="AK143">
            <v>3231000</v>
          </cell>
          <cell r="AL143">
            <v>0</v>
          </cell>
          <cell r="AM143">
            <v>0</v>
          </cell>
          <cell r="AN143">
            <v>0</v>
          </cell>
          <cell r="AO143">
            <v>3759000</v>
          </cell>
          <cell r="AP143">
            <v>3174760</v>
          </cell>
          <cell r="AQ143">
            <v>16760190</v>
          </cell>
          <cell r="AR143">
            <v>2065000</v>
          </cell>
          <cell r="AS143">
            <v>3584951</v>
          </cell>
          <cell r="AT143">
            <v>13547652.4</v>
          </cell>
          <cell r="AU143">
            <v>2305160</v>
          </cell>
          <cell r="AV143">
            <v>3250016</v>
          </cell>
          <cell r="AW143">
            <v>3993700</v>
          </cell>
          <cell r="AX143">
            <v>0</v>
          </cell>
          <cell r="AY143">
            <v>3625500.01</v>
          </cell>
          <cell r="AZ143">
            <v>1385000</v>
          </cell>
          <cell r="BA143">
            <v>15115484</v>
          </cell>
          <cell r="BB143">
            <v>0</v>
          </cell>
          <cell r="BC143">
            <v>12495400</v>
          </cell>
          <cell r="BD143">
            <v>11112591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1700000</v>
          </cell>
          <cell r="BL143">
            <v>14988480</v>
          </cell>
          <cell r="BM143">
            <v>9816500</v>
          </cell>
          <cell r="BN143">
            <v>3445138.88</v>
          </cell>
          <cell r="BO143">
            <v>1548000</v>
          </cell>
          <cell r="BP143">
            <v>7828872</v>
          </cell>
          <cell r="BQ143">
            <v>14752318</v>
          </cell>
          <cell r="BR143">
            <v>12983952</v>
          </cell>
          <cell r="BS143">
            <v>31441052</v>
          </cell>
          <cell r="BT143">
            <v>0</v>
          </cell>
          <cell r="BU143">
            <v>403294308.75999999</v>
          </cell>
          <cell r="BV143">
            <v>10072000</v>
          </cell>
          <cell r="BW143">
            <v>42014500</v>
          </cell>
          <cell r="BX143">
            <v>0</v>
          </cell>
          <cell r="BY143">
            <v>44624237</v>
          </cell>
          <cell r="BZ143">
            <v>2848701</v>
          </cell>
          <cell r="CA143">
            <v>15512607.640000001</v>
          </cell>
          <cell r="CB143">
            <v>7505072.5999999996</v>
          </cell>
          <cell r="CC143">
            <v>142320364</v>
          </cell>
          <cell r="CD143">
            <v>33377753.93</v>
          </cell>
          <cell r="CE143">
            <v>1089910</v>
          </cell>
          <cell r="CF143">
            <v>14650000</v>
          </cell>
          <cell r="CG143">
            <v>0</v>
          </cell>
          <cell r="CH143">
            <v>19879923</v>
          </cell>
          <cell r="CI143">
            <v>3673386</v>
          </cell>
          <cell r="CJ143">
            <v>0</v>
          </cell>
          <cell r="CK143">
            <v>4595988</v>
          </cell>
          <cell r="CL143">
            <v>3817944</v>
          </cell>
        </row>
        <row r="144">
          <cell r="A144" t="str">
            <v>1205030102.101</v>
          </cell>
          <cell r="B144" t="str">
            <v>พักอาคารเพื่อประโยชน์อื่น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</row>
        <row r="145">
          <cell r="A145" t="str">
            <v>1205030103.101</v>
          </cell>
          <cell r="B145" t="str">
            <v>ค่าเสื่อมราคาสะสม-อาคารเพื่อประโยชน์อื่น</v>
          </cell>
          <cell r="C145">
            <v>-489432.27</v>
          </cell>
          <cell r="D145">
            <v>0</v>
          </cell>
          <cell r="E145">
            <v>0</v>
          </cell>
          <cell r="F145">
            <v>-19868</v>
          </cell>
          <cell r="G145">
            <v>-1868218.38</v>
          </cell>
          <cell r="H145">
            <v>-2430020</v>
          </cell>
          <cell r="I145">
            <v>-550717.34</v>
          </cell>
          <cell r="J145">
            <v>-945274.08</v>
          </cell>
          <cell r="K145">
            <v>0</v>
          </cell>
          <cell r="L145">
            <v>-2037536</v>
          </cell>
          <cell r="M145">
            <v>0</v>
          </cell>
          <cell r="N145">
            <v>-1509032.16</v>
          </cell>
          <cell r="O145">
            <v>-4962248.13</v>
          </cell>
          <cell r="P145">
            <v>-27693.67</v>
          </cell>
          <cell r="Q145">
            <v>-3319343</v>
          </cell>
          <cell r="R145">
            <v>-17768961.219999999</v>
          </cell>
          <cell r="S145">
            <v>-1797264.47</v>
          </cell>
          <cell r="T145">
            <v>-5606329.2300000004</v>
          </cell>
          <cell r="U145">
            <v>0</v>
          </cell>
          <cell r="V145">
            <v>-1283515</v>
          </cell>
          <cell r="W145">
            <v>-8786598.7899999991</v>
          </cell>
          <cell r="X145">
            <v>-2490077.6</v>
          </cell>
          <cell r="Y145">
            <v>-913859.1</v>
          </cell>
          <cell r="Z145">
            <v>-1464998</v>
          </cell>
          <cell r="AA145">
            <v>-1486080</v>
          </cell>
          <cell r="AB145">
            <v>-8455720.0500000007</v>
          </cell>
          <cell r="AC145">
            <v>-1941808.28</v>
          </cell>
          <cell r="AD145">
            <v>0</v>
          </cell>
          <cell r="AE145">
            <v>-1581007.32</v>
          </cell>
          <cell r="AF145">
            <v>-1623815.02</v>
          </cell>
          <cell r="AG145">
            <v>-2000958.96</v>
          </cell>
          <cell r="AH145">
            <v>-2733993.98</v>
          </cell>
          <cell r="AI145">
            <v>-1716949.91</v>
          </cell>
          <cell r="AJ145">
            <v>-572412.13</v>
          </cell>
          <cell r="AK145">
            <v>-2800015.05</v>
          </cell>
          <cell r="AL145">
            <v>0</v>
          </cell>
          <cell r="AM145">
            <v>0</v>
          </cell>
          <cell r="AN145">
            <v>0</v>
          </cell>
          <cell r="AO145">
            <v>-3615105.98</v>
          </cell>
          <cell r="AP145">
            <v>-3174756</v>
          </cell>
          <cell r="AQ145">
            <v>-14499887.539999999</v>
          </cell>
          <cell r="AR145">
            <v>-2064995</v>
          </cell>
          <cell r="AS145">
            <v>-3516961.32</v>
          </cell>
          <cell r="AT145">
            <v>-6952691.2599999998</v>
          </cell>
          <cell r="AU145">
            <v>-2305156</v>
          </cell>
          <cell r="AV145">
            <v>-2757850.59</v>
          </cell>
          <cell r="AW145">
            <v>-3993694</v>
          </cell>
          <cell r="AX145">
            <v>0</v>
          </cell>
          <cell r="AY145">
            <v>-3559336.09</v>
          </cell>
          <cell r="AZ145">
            <v>-1384997</v>
          </cell>
          <cell r="BA145">
            <v>-11546092.880000001</v>
          </cell>
          <cell r="BB145">
            <v>0</v>
          </cell>
          <cell r="BC145">
            <v>-10866404.98</v>
          </cell>
          <cell r="BD145">
            <v>-4540198.84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-578000.18999999994</v>
          </cell>
          <cell r="BL145">
            <v>-14988473</v>
          </cell>
          <cell r="BM145">
            <v>-2237775.0699999998</v>
          </cell>
          <cell r="BN145">
            <v>-2712262.28</v>
          </cell>
          <cell r="BO145">
            <v>-1289438</v>
          </cell>
          <cell r="BP145">
            <v>-7622708.3899999997</v>
          </cell>
          <cell r="BQ145">
            <v>-8784411.4499999993</v>
          </cell>
          <cell r="BR145">
            <v>-1007982.41</v>
          </cell>
          <cell r="BS145">
            <v>-14830366.699999999</v>
          </cell>
          <cell r="BT145">
            <v>0</v>
          </cell>
          <cell r="BU145">
            <v>-121226555.23999999</v>
          </cell>
          <cell r="BV145">
            <v>-2581677.2999999998</v>
          </cell>
          <cell r="BW145">
            <v>-32739811.309999999</v>
          </cell>
          <cell r="BX145">
            <v>0</v>
          </cell>
          <cell r="BY145">
            <v>-38993895.969999999</v>
          </cell>
          <cell r="BZ145">
            <v>-2838479.11</v>
          </cell>
          <cell r="CA145">
            <v>-15512594.640000001</v>
          </cell>
          <cell r="CB145">
            <v>-7239979.3899999997</v>
          </cell>
          <cell r="CC145">
            <v>-42817077.840000004</v>
          </cell>
          <cell r="CD145">
            <v>-27076355.5</v>
          </cell>
          <cell r="CE145">
            <v>-851553.8</v>
          </cell>
          <cell r="CF145">
            <v>-14649996</v>
          </cell>
          <cell r="CG145">
            <v>0</v>
          </cell>
          <cell r="CH145">
            <v>-19695119.879999999</v>
          </cell>
          <cell r="CI145">
            <v>-1846350.03</v>
          </cell>
          <cell r="CJ145">
            <v>0</v>
          </cell>
          <cell r="CK145">
            <v>-1221256.21</v>
          </cell>
          <cell r="CL145">
            <v>-1091899.33</v>
          </cell>
        </row>
        <row r="146">
          <cell r="A146" t="str">
            <v>1205030106.101</v>
          </cell>
          <cell r="B146" t="str">
            <v>ส่วนปรับปรุงอาคาร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3891816.27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2341047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485000</v>
          </cell>
          <cell r="CL146">
            <v>0</v>
          </cell>
        </row>
        <row r="147">
          <cell r="A147" t="str">
            <v>1205030107.101</v>
          </cell>
          <cell r="B147" t="str">
            <v>พักส่วนปรับปรุงอาคาร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</row>
        <row r="148">
          <cell r="A148" t="str">
            <v>1205030108.101</v>
          </cell>
          <cell r="B148" t="str">
            <v>ค่าเสื่อมราคาสะสม-ส่วนปรับปรุงอาคาร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-52068.6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-301557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-91610.96</v>
          </cell>
          <cell r="CL148">
            <v>0</v>
          </cell>
        </row>
        <row r="149">
          <cell r="A149" t="str">
            <v>1205040101.101</v>
          </cell>
          <cell r="B149" t="str">
            <v>สิ่งปลูกสร้าง</v>
          </cell>
          <cell r="C149">
            <v>574500</v>
          </cell>
          <cell r="D149">
            <v>0</v>
          </cell>
          <cell r="E149">
            <v>450000</v>
          </cell>
          <cell r="F149">
            <v>2465080</v>
          </cell>
          <cell r="G149">
            <v>0</v>
          </cell>
          <cell r="H149">
            <v>0</v>
          </cell>
          <cell r="I149">
            <v>4889274</v>
          </cell>
          <cell r="J149">
            <v>844183</v>
          </cell>
          <cell r="K149">
            <v>0</v>
          </cell>
          <cell r="L149">
            <v>0</v>
          </cell>
          <cell r="M149">
            <v>87000</v>
          </cell>
          <cell r="N149">
            <v>1091200</v>
          </cell>
          <cell r="O149">
            <v>7570503.4900000002</v>
          </cell>
          <cell r="P149">
            <v>4603984</v>
          </cell>
          <cell r="Q149">
            <v>284500</v>
          </cell>
          <cell r="R149">
            <v>214813</v>
          </cell>
          <cell r="S149">
            <v>2969919</v>
          </cell>
          <cell r="T149">
            <v>0</v>
          </cell>
          <cell r="U149">
            <v>476500</v>
          </cell>
          <cell r="V149">
            <v>0</v>
          </cell>
          <cell r="W149">
            <v>0</v>
          </cell>
          <cell r="X149">
            <v>3273930</v>
          </cell>
          <cell r="Y149">
            <v>0</v>
          </cell>
          <cell r="Z149">
            <v>6912940.2800000003</v>
          </cell>
          <cell r="AA149">
            <v>0</v>
          </cell>
          <cell r="AB149">
            <v>1299000</v>
          </cell>
          <cell r="AC149">
            <v>45000</v>
          </cell>
          <cell r="AD149">
            <v>0</v>
          </cell>
          <cell r="AE149">
            <v>397500</v>
          </cell>
          <cell r="AF149">
            <v>1896300</v>
          </cell>
          <cell r="AG149">
            <v>102000</v>
          </cell>
          <cell r="AH149">
            <v>242000</v>
          </cell>
          <cell r="AI149">
            <v>168268.5</v>
          </cell>
          <cell r="AJ149">
            <v>4094790</v>
          </cell>
          <cell r="AK149">
            <v>2531765</v>
          </cell>
          <cell r="AL149">
            <v>0</v>
          </cell>
          <cell r="AM149">
            <v>0</v>
          </cell>
          <cell r="AN149">
            <v>0</v>
          </cell>
          <cell r="AO149">
            <v>1412000</v>
          </cell>
          <cell r="AP149">
            <v>1000000</v>
          </cell>
          <cell r="AQ149">
            <v>1261540</v>
          </cell>
          <cell r="AR149">
            <v>450000</v>
          </cell>
          <cell r="AS149">
            <v>1289300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685000</v>
          </cell>
          <cell r="BA149">
            <v>0</v>
          </cell>
          <cell r="BB149">
            <v>0</v>
          </cell>
          <cell r="BC149">
            <v>2249689.5</v>
          </cell>
          <cell r="BD149">
            <v>8870400</v>
          </cell>
          <cell r="BE149">
            <v>0</v>
          </cell>
          <cell r="BF149">
            <v>283200</v>
          </cell>
          <cell r="BG149">
            <v>416500</v>
          </cell>
          <cell r="BH149">
            <v>0</v>
          </cell>
          <cell r="BI149">
            <v>0</v>
          </cell>
          <cell r="BJ149">
            <v>0</v>
          </cell>
          <cell r="BK149">
            <v>4063000</v>
          </cell>
          <cell r="BL149">
            <v>4125552</v>
          </cell>
          <cell r="BM149">
            <v>5166055</v>
          </cell>
          <cell r="BN149">
            <v>3701025</v>
          </cell>
          <cell r="BO149">
            <v>1746000</v>
          </cell>
          <cell r="BP149">
            <v>4631500</v>
          </cell>
          <cell r="BQ149">
            <v>2206100</v>
          </cell>
          <cell r="BR149">
            <v>40969000</v>
          </cell>
          <cell r="BS149">
            <v>271096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130000</v>
          </cell>
          <cell r="CA149">
            <v>1385000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1084000</v>
          </cell>
          <cell r="CH149">
            <v>0</v>
          </cell>
          <cell r="CI149">
            <v>0</v>
          </cell>
          <cell r="CJ149">
            <v>0</v>
          </cell>
          <cell r="CK149">
            <v>108000</v>
          </cell>
          <cell r="CL149">
            <v>1493700</v>
          </cell>
        </row>
        <row r="150">
          <cell r="A150" t="str">
            <v>1205040101.102</v>
          </cell>
          <cell r="B150" t="str">
            <v>ระบบประปา</v>
          </cell>
          <cell r="C150">
            <v>0</v>
          </cell>
          <cell r="D150">
            <v>0</v>
          </cell>
          <cell r="E150">
            <v>0</v>
          </cell>
          <cell r="F150">
            <v>50000</v>
          </cell>
          <cell r="G150">
            <v>2080000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1085000</v>
          </cell>
          <cell r="M150">
            <v>0</v>
          </cell>
          <cell r="N150">
            <v>2167000</v>
          </cell>
          <cell r="O150">
            <v>0</v>
          </cell>
          <cell r="P150">
            <v>583200</v>
          </cell>
          <cell r="Q150">
            <v>548200</v>
          </cell>
          <cell r="R150">
            <v>0</v>
          </cell>
          <cell r="S150">
            <v>1505000</v>
          </cell>
          <cell r="T150">
            <v>3311258</v>
          </cell>
          <cell r="U150">
            <v>1558000</v>
          </cell>
          <cell r="V150">
            <v>3750050</v>
          </cell>
          <cell r="W150">
            <v>0</v>
          </cell>
          <cell r="X150">
            <v>0</v>
          </cell>
          <cell r="Y150">
            <v>550200</v>
          </cell>
          <cell r="Z150">
            <v>0</v>
          </cell>
          <cell r="AA150">
            <v>320000</v>
          </cell>
          <cell r="AB150">
            <v>1107000</v>
          </cell>
          <cell r="AC150">
            <v>1732000</v>
          </cell>
          <cell r="AD150">
            <v>1099000</v>
          </cell>
          <cell r="AE150">
            <v>1267500</v>
          </cell>
          <cell r="AF150">
            <v>1414000</v>
          </cell>
          <cell r="AG150">
            <v>42660</v>
          </cell>
          <cell r="AH150">
            <v>1285000</v>
          </cell>
          <cell r="AI150">
            <v>1479000</v>
          </cell>
          <cell r="AJ150">
            <v>2000000</v>
          </cell>
          <cell r="AK150">
            <v>0</v>
          </cell>
          <cell r="AL150">
            <v>1310000</v>
          </cell>
          <cell r="AM150">
            <v>200000</v>
          </cell>
          <cell r="AN150">
            <v>0</v>
          </cell>
          <cell r="AO150">
            <v>108000</v>
          </cell>
          <cell r="AP150">
            <v>2300000</v>
          </cell>
          <cell r="AQ150">
            <v>1738469</v>
          </cell>
          <cell r="AR150">
            <v>0</v>
          </cell>
          <cell r="AS150">
            <v>1000000</v>
          </cell>
          <cell r="AT150">
            <v>0</v>
          </cell>
          <cell r="AU150">
            <v>1503000</v>
          </cell>
          <cell r="AV150">
            <v>406500</v>
          </cell>
          <cell r="AW150">
            <v>320000</v>
          </cell>
          <cell r="AX150">
            <v>0</v>
          </cell>
          <cell r="AY150">
            <v>0</v>
          </cell>
          <cell r="AZ150">
            <v>0</v>
          </cell>
          <cell r="BA150">
            <v>300000</v>
          </cell>
          <cell r="BB150">
            <v>0</v>
          </cell>
          <cell r="BC150">
            <v>350000</v>
          </cell>
          <cell r="BD150">
            <v>1550000</v>
          </cell>
          <cell r="BE150">
            <v>451010</v>
          </cell>
          <cell r="BF150">
            <v>1875000</v>
          </cell>
          <cell r="BG150">
            <v>9432381.8800000008</v>
          </cell>
          <cell r="BH150">
            <v>1949810</v>
          </cell>
          <cell r="BI150">
            <v>0</v>
          </cell>
          <cell r="BJ150">
            <v>2000000</v>
          </cell>
          <cell r="BK150">
            <v>2649000</v>
          </cell>
          <cell r="BL150">
            <v>18773595</v>
          </cell>
          <cell r="BM150">
            <v>354000</v>
          </cell>
          <cell r="BN150">
            <v>1376000</v>
          </cell>
          <cell r="BO150">
            <v>0</v>
          </cell>
          <cell r="BP150">
            <v>500000</v>
          </cell>
          <cell r="BQ150">
            <v>1151572</v>
          </cell>
          <cell r="BR150">
            <v>0</v>
          </cell>
          <cell r="BS150">
            <v>0</v>
          </cell>
          <cell r="BT150">
            <v>1200000</v>
          </cell>
          <cell r="BU150">
            <v>0</v>
          </cell>
          <cell r="BV150">
            <v>1280000</v>
          </cell>
          <cell r="BW150">
            <v>894000</v>
          </cell>
          <cell r="BX150">
            <v>0</v>
          </cell>
          <cell r="BY150">
            <v>0</v>
          </cell>
          <cell r="BZ150">
            <v>430000</v>
          </cell>
          <cell r="CA150">
            <v>1084704</v>
          </cell>
          <cell r="CB150">
            <v>0</v>
          </cell>
          <cell r="CC150">
            <v>0</v>
          </cell>
          <cell r="CD150">
            <v>0</v>
          </cell>
          <cell r="CE150">
            <v>1680000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1645000</v>
          </cell>
          <cell r="CL150">
            <v>2380000</v>
          </cell>
        </row>
        <row r="151">
          <cell r="A151" t="str">
            <v>1205040101.103</v>
          </cell>
          <cell r="B151" t="str">
            <v>ระบบบำบัดน้ำเสีย</v>
          </cell>
          <cell r="C151">
            <v>0</v>
          </cell>
          <cell r="D151">
            <v>0</v>
          </cell>
          <cell r="E151">
            <v>4000000</v>
          </cell>
          <cell r="F151">
            <v>18089140</v>
          </cell>
          <cell r="G151">
            <v>3000000</v>
          </cell>
          <cell r="H151">
            <v>0</v>
          </cell>
          <cell r="I151">
            <v>5584532</v>
          </cell>
          <cell r="J151">
            <v>5908806</v>
          </cell>
          <cell r="K151">
            <v>0</v>
          </cell>
          <cell r="L151">
            <v>4824722</v>
          </cell>
          <cell r="M151">
            <v>0</v>
          </cell>
          <cell r="N151">
            <v>0</v>
          </cell>
          <cell r="O151">
            <v>5055000</v>
          </cell>
          <cell r="P151">
            <v>5955999</v>
          </cell>
          <cell r="Q151">
            <v>22282.75</v>
          </cell>
          <cell r="R151">
            <v>0</v>
          </cell>
          <cell r="S151">
            <v>5955999</v>
          </cell>
          <cell r="T151">
            <v>835000</v>
          </cell>
          <cell r="U151">
            <v>4931008</v>
          </cell>
          <cell r="V151">
            <v>4931008</v>
          </cell>
          <cell r="W151">
            <v>0</v>
          </cell>
          <cell r="X151">
            <v>44000</v>
          </cell>
          <cell r="Y151">
            <v>0</v>
          </cell>
          <cell r="Z151">
            <v>0</v>
          </cell>
          <cell r="AA151">
            <v>7886000</v>
          </cell>
          <cell r="AB151">
            <v>0</v>
          </cell>
          <cell r="AC151">
            <v>1500000</v>
          </cell>
          <cell r="AD151">
            <v>0</v>
          </cell>
          <cell r="AE151">
            <v>5736000</v>
          </cell>
          <cell r="AF151">
            <v>0</v>
          </cell>
          <cell r="AG151">
            <v>1149480</v>
          </cell>
          <cell r="AH151">
            <v>0</v>
          </cell>
          <cell r="AI151">
            <v>1424000</v>
          </cell>
          <cell r="AJ151">
            <v>0</v>
          </cell>
          <cell r="AK151">
            <v>629000</v>
          </cell>
          <cell r="AL151">
            <v>1450000</v>
          </cell>
          <cell r="AM151">
            <v>5175979</v>
          </cell>
          <cell r="AN151">
            <v>0</v>
          </cell>
          <cell r="AO151">
            <v>5000000</v>
          </cell>
          <cell r="AP151">
            <v>1500389.95</v>
          </cell>
          <cell r="AQ151">
            <v>1600000</v>
          </cell>
          <cell r="AR151">
            <v>3680000</v>
          </cell>
          <cell r="AS151">
            <v>5891979</v>
          </cell>
          <cell r="AT151">
            <v>2343877</v>
          </cell>
          <cell r="AU151">
            <v>5803262</v>
          </cell>
          <cell r="AV151">
            <v>4554079</v>
          </cell>
          <cell r="AW151">
            <v>3500000</v>
          </cell>
          <cell r="AX151">
            <v>2000000</v>
          </cell>
          <cell r="AY151">
            <v>0</v>
          </cell>
          <cell r="AZ151">
            <v>4565800</v>
          </cell>
          <cell r="BA151">
            <v>8599000</v>
          </cell>
          <cell r="BB151">
            <v>0</v>
          </cell>
          <cell r="BC151">
            <v>1982500</v>
          </cell>
          <cell r="BD151">
            <v>1400000</v>
          </cell>
          <cell r="BE151">
            <v>0</v>
          </cell>
          <cell r="BF151">
            <v>4390000</v>
          </cell>
          <cell r="BG151">
            <v>5750000</v>
          </cell>
          <cell r="BH151">
            <v>203667.49</v>
          </cell>
          <cell r="BI151">
            <v>0</v>
          </cell>
          <cell r="BJ151">
            <v>0</v>
          </cell>
          <cell r="BK151">
            <v>0</v>
          </cell>
          <cell r="BL151">
            <v>7293000</v>
          </cell>
          <cell r="BM151">
            <v>2399000</v>
          </cell>
          <cell r="BN151">
            <v>0</v>
          </cell>
          <cell r="BO151">
            <v>2399000</v>
          </cell>
          <cell r="BP151">
            <v>0</v>
          </cell>
          <cell r="BQ151">
            <v>1561070</v>
          </cell>
          <cell r="BR151">
            <v>0</v>
          </cell>
          <cell r="BS151">
            <v>0</v>
          </cell>
          <cell r="BT151">
            <v>4291029</v>
          </cell>
          <cell r="BU151">
            <v>219986</v>
          </cell>
          <cell r="BV151">
            <v>4572979</v>
          </cell>
          <cell r="BW151">
            <v>3371760</v>
          </cell>
          <cell r="BX151">
            <v>0</v>
          </cell>
          <cell r="BY151">
            <v>0</v>
          </cell>
          <cell r="BZ151">
            <v>4688679</v>
          </cell>
          <cell r="CA151">
            <v>1200000</v>
          </cell>
          <cell r="CB151">
            <v>0</v>
          </cell>
          <cell r="CC151">
            <v>7370000</v>
          </cell>
          <cell r="CD151">
            <v>0</v>
          </cell>
          <cell r="CE151">
            <v>3838000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5889999</v>
          </cell>
          <cell r="CK151">
            <v>1030000</v>
          </cell>
          <cell r="CL151">
            <v>1129500</v>
          </cell>
        </row>
        <row r="152">
          <cell r="A152" t="str">
            <v>1205040101.104</v>
          </cell>
          <cell r="B152" t="str">
            <v>ระบบไฟฟ้า</v>
          </cell>
          <cell r="C152">
            <v>0</v>
          </cell>
          <cell r="D152">
            <v>0</v>
          </cell>
          <cell r="E152">
            <v>0</v>
          </cell>
          <cell r="F152">
            <v>316786.84999999998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128000</v>
          </cell>
          <cell r="M152">
            <v>0</v>
          </cell>
          <cell r="N152">
            <v>0</v>
          </cell>
          <cell r="O152">
            <v>0</v>
          </cell>
          <cell r="P152">
            <v>1327103</v>
          </cell>
          <cell r="Q152">
            <v>899000</v>
          </cell>
          <cell r="R152">
            <v>0</v>
          </cell>
          <cell r="S152">
            <v>120000</v>
          </cell>
          <cell r="T152">
            <v>749000</v>
          </cell>
          <cell r="U152">
            <v>0</v>
          </cell>
          <cell r="V152">
            <v>207000</v>
          </cell>
          <cell r="W152">
            <v>0</v>
          </cell>
          <cell r="X152">
            <v>0</v>
          </cell>
          <cell r="Y152">
            <v>313282</v>
          </cell>
          <cell r="Z152">
            <v>0</v>
          </cell>
          <cell r="AA152">
            <v>0</v>
          </cell>
          <cell r="AB152">
            <v>3778750.01</v>
          </cell>
          <cell r="AC152">
            <v>0</v>
          </cell>
          <cell r="AD152">
            <v>387650</v>
          </cell>
          <cell r="AE152">
            <v>0</v>
          </cell>
          <cell r="AF152">
            <v>0</v>
          </cell>
          <cell r="AG152">
            <v>1131535</v>
          </cell>
          <cell r="AH152">
            <v>0</v>
          </cell>
          <cell r="AI152">
            <v>0</v>
          </cell>
          <cell r="AJ152">
            <v>1209500</v>
          </cell>
          <cell r="AK152">
            <v>0</v>
          </cell>
          <cell r="AL152">
            <v>270000</v>
          </cell>
          <cell r="AM152">
            <v>100000</v>
          </cell>
          <cell r="AN152">
            <v>0</v>
          </cell>
          <cell r="AO152">
            <v>65000</v>
          </cell>
          <cell r="AP152">
            <v>100000</v>
          </cell>
          <cell r="AQ152">
            <v>0</v>
          </cell>
          <cell r="AR152">
            <v>1550000</v>
          </cell>
          <cell r="AS152">
            <v>369330</v>
          </cell>
          <cell r="AT152">
            <v>626670.09</v>
          </cell>
          <cell r="AU152">
            <v>281000</v>
          </cell>
          <cell r="AV152">
            <v>70000</v>
          </cell>
          <cell r="AW152">
            <v>180000</v>
          </cell>
          <cell r="AX152">
            <v>0</v>
          </cell>
          <cell r="AY152">
            <v>0</v>
          </cell>
          <cell r="AZ152">
            <v>0</v>
          </cell>
          <cell r="BA152">
            <v>50000</v>
          </cell>
          <cell r="BB152">
            <v>0</v>
          </cell>
          <cell r="BC152">
            <v>3156500</v>
          </cell>
          <cell r="BD152">
            <v>5463467.04</v>
          </cell>
          <cell r="BE152">
            <v>4890000</v>
          </cell>
          <cell r="BF152">
            <v>0</v>
          </cell>
          <cell r="BG152">
            <v>14760033.699999999</v>
          </cell>
          <cell r="BH152">
            <v>409224.71</v>
          </cell>
          <cell r="BI152">
            <v>0</v>
          </cell>
          <cell r="BJ152">
            <v>2445000</v>
          </cell>
          <cell r="BK152">
            <v>1282578.3</v>
          </cell>
          <cell r="BL152">
            <v>290000</v>
          </cell>
          <cell r="BM152">
            <v>0</v>
          </cell>
          <cell r="BN152">
            <v>0</v>
          </cell>
          <cell r="BO152">
            <v>0</v>
          </cell>
          <cell r="BP152">
            <v>193900</v>
          </cell>
          <cell r="BQ152">
            <v>1557740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114000</v>
          </cell>
          <cell r="BX152">
            <v>0</v>
          </cell>
          <cell r="BY152">
            <v>0</v>
          </cell>
          <cell r="BZ152">
            <v>90379</v>
          </cell>
          <cell r="CA152">
            <v>0</v>
          </cell>
          <cell r="CB152">
            <v>181543.65</v>
          </cell>
          <cell r="CC152">
            <v>0</v>
          </cell>
          <cell r="CD152">
            <v>89435</v>
          </cell>
          <cell r="CE152">
            <v>0</v>
          </cell>
          <cell r="CF152">
            <v>0</v>
          </cell>
          <cell r="CG152">
            <v>0</v>
          </cell>
          <cell r="CH152">
            <v>6005000</v>
          </cell>
          <cell r="CI152">
            <v>0</v>
          </cell>
          <cell r="CJ152">
            <v>112000</v>
          </cell>
          <cell r="CK152">
            <v>1179925.8799999999</v>
          </cell>
          <cell r="CL152">
            <v>1478925.88</v>
          </cell>
        </row>
        <row r="153">
          <cell r="A153" t="str">
            <v>1205040101.105</v>
          </cell>
          <cell r="B153" t="str">
            <v>ระบบโทรศัพท์</v>
          </cell>
          <cell r="C153">
            <v>0</v>
          </cell>
          <cell r="D153">
            <v>0</v>
          </cell>
          <cell r="E153">
            <v>0</v>
          </cell>
          <cell r="F153">
            <v>49000</v>
          </cell>
          <cell r="G153">
            <v>0</v>
          </cell>
          <cell r="H153">
            <v>0</v>
          </cell>
          <cell r="I153">
            <v>0</v>
          </cell>
          <cell r="J153">
            <v>80560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48000</v>
          </cell>
          <cell r="Z153">
            <v>0</v>
          </cell>
          <cell r="AA153">
            <v>94900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89180</v>
          </cell>
          <cell r="AH153">
            <v>0</v>
          </cell>
          <cell r="AI153">
            <v>0</v>
          </cell>
          <cell r="AJ153">
            <v>0</v>
          </cell>
          <cell r="AK153">
            <v>85600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49500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70940</v>
          </cell>
          <cell r="BE153">
            <v>0</v>
          </cell>
          <cell r="BF153">
            <v>0</v>
          </cell>
          <cell r="BG153">
            <v>1473181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39590</v>
          </cell>
          <cell r="BR153">
            <v>0</v>
          </cell>
          <cell r="BS153">
            <v>245104</v>
          </cell>
          <cell r="BT153">
            <v>60000</v>
          </cell>
          <cell r="BU153">
            <v>90341.4</v>
          </cell>
          <cell r="BV153">
            <v>154890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119490</v>
          </cell>
          <cell r="CE153">
            <v>1017478.11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17505.2</v>
          </cell>
        </row>
        <row r="154">
          <cell r="A154" t="str">
            <v>1205040101.106</v>
          </cell>
          <cell r="B154" t="str">
            <v>ระบบถนนภายใน</v>
          </cell>
          <cell r="C154">
            <v>0</v>
          </cell>
          <cell r="D154">
            <v>0</v>
          </cell>
          <cell r="E154">
            <v>900000</v>
          </cell>
          <cell r="F154">
            <v>0</v>
          </cell>
          <cell r="G154">
            <v>2719166</v>
          </cell>
          <cell r="H154">
            <v>0</v>
          </cell>
          <cell r="I154">
            <v>0</v>
          </cell>
          <cell r="J154">
            <v>489000</v>
          </cell>
          <cell r="K154">
            <v>231595.96</v>
          </cell>
          <cell r="L154">
            <v>0</v>
          </cell>
          <cell r="M154">
            <v>0</v>
          </cell>
          <cell r="N154">
            <v>2188800</v>
          </cell>
          <cell r="O154">
            <v>0</v>
          </cell>
          <cell r="P154">
            <v>1185042.57</v>
          </cell>
          <cell r="Q154">
            <v>962500</v>
          </cell>
          <cell r="R154">
            <v>0</v>
          </cell>
          <cell r="S154">
            <v>2393000</v>
          </cell>
          <cell r="T154">
            <v>858280</v>
          </cell>
          <cell r="U154">
            <v>568500</v>
          </cell>
          <cell r="V154">
            <v>1272350</v>
          </cell>
          <cell r="W154">
            <v>0</v>
          </cell>
          <cell r="X154">
            <v>0</v>
          </cell>
          <cell r="Y154">
            <v>3737471</v>
          </cell>
          <cell r="Z154">
            <v>0</v>
          </cell>
          <cell r="AA154">
            <v>1144135</v>
          </cell>
          <cell r="AB154">
            <v>64336</v>
          </cell>
          <cell r="AC154">
            <v>0</v>
          </cell>
          <cell r="AD154">
            <v>0</v>
          </cell>
          <cell r="AE154">
            <v>448220</v>
          </cell>
          <cell r="AF154">
            <v>941340</v>
          </cell>
          <cell r="AG154">
            <v>0</v>
          </cell>
          <cell r="AH154">
            <v>2778300</v>
          </cell>
          <cell r="AI154">
            <v>1400700</v>
          </cell>
          <cell r="AJ154">
            <v>900000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415900</v>
          </cell>
          <cell r="AR154">
            <v>0</v>
          </cell>
          <cell r="AS154">
            <v>0</v>
          </cell>
          <cell r="AT154">
            <v>320000</v>
          </cell>
          <cell r="AU154">
            <v>0</v>
          </cell>
          <cell r="AV154">
            <v>0</v>
          </cell>
          <cell r="AW154">
            <v>0</v>
          </cell>
          <cell r="AX154">
            <v>543000</v>
          </cell>
          <cell r="AY154">
            <v>0</v>
          </cell>
          <cell r="AZ154">
            <v>0</v>
          </cell>
          <cell r="BA154">
            <v>1509700</v>
          </cell>
          <cell r="BB154">
            <v>0</v>
          </cell>
          <cell r="BC154">
            <v>2909735.09</v>
          </cell>
          <cell r="BD154">
            <v>2937190</v>
          </cell>
          <cell r="BE154">
            <v>685200</v>
          </cell>
          <cell r="BF154">
            <v>1239800</v>
          </cell>
          <cell r="BG154">
            <v>2098549</v>
          </cell>
          <cell r="BH154">
            <v>94964.5</v>
          </cell>
          <cell r="BI154">
            <v>0</v>
          </cell>
          <cell r="BJ154">
            <v>900000</v>
          </cell>
          <cell r="BK154">
            <v>900000</v>
          </cell>
          <cell r="BL154">
            <v>7850910</v>
          </cell>
          <cell r="BM154">
            <v>2294770</v>
          </cell>
          <cell r="BN154">
            <v>2235580</v>
          </cell>
          <cell r="BO154">
            <v>1103000</v>
          </cell>
          <cell r="BP154">
            <v>600645</v>
          </cell>
          <cell r="BQ154">
            <v>4474400</v>
          </cell>
          <cell r="BR154">
            <v>0</v>
          </cell>
          <cell r="BS154">
            <v>1245590</v>
          </cell>
          <cell r="BT154">
            <v>0</v>
          </cell>
          <cell r="BU154">
            <v>5080200</v>
          </cell>
          <cell r="BV154">
            <v>516000</v>
          </cell>
          <cell r="BW154">
            <v>2861260</v>
          </cell>
          <cell r="BX154">
            <v>2750000</v>
          </cell>
          <cell r="BY154">
            <v>598000</v>
          </cell>
          <cell r="BZ154">
            <v>365747</v>
          </cell>
          <cell r="CA154">
            <v>715300</v>
          </cell>
          <cell r="CB154">
            <v>1541437.5</v>
          </cell>
          <cell r="CC154">
            <v>0</v>
          </cell>
          <cell r="CD154">
            <v>275578</v>
          </cell>
          <cell r="CE154">
            <v>2410026.6</v>
          </cell>
          <cell r="CF154">
            <v>0</v>
          </cell>
          <cell r="CG154">
            <v>0</v>
          </cell>
          <cell r="CH154">
            <v>2390000</v>
          </cell>
          <cell r="CI154">
            <v>0</v>
          </cell>
          <cell r="CJ154">
            <v>3674200</v>
          </cell>
          <cell r="CK154">
            <v>0</v>
          </cell>
          <cell r="CL154">
            <v>3079500</v>
          </cell>
        </row>
        <row r="155">
          <cell r="A155" t="str">
            <v>1205040102.101</v>
          </cell>
          <cell r="B155" t="str">
            <v>พักสิ่งปลูกสร้าง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</row>
        <row r="156">
          <cell r="A156" t="str">
            <v>1205040102.102</v>
          </cell>
          <cell r="B156" t="str">
            <v>พักระบบประปา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</row>
        <row r="157">
          <cell r="A157" t="str">
            <v>1205040102.103</v>
          </cell>
          <cell r="B157" t="str">
            <v>พักระบบบำบัดน้ำเสีย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</row>
        <row r="158">
          <cell r="A158" t="str">
            <v>1205040102.104</v>
          </cell>
          <cell r="B158" t="str">
            <v>พักระบบไฟฟ้า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</row>
        <row r="159">
          <cell r="A159" t="str">
            <v>1205040102.105</v>
          </cell>
          <cell r="B159" t="str">
            <v>พักระบบโทรศัพท์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</row>
        <row r="160">
          <cell r="A160" t="str">
            <v>1205040102.106</v>
          </cell>
          <cell r="B160" t="str">
            <v>พักระบบถนนภายใน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</row>
        <row r="161">
          <cell r="A161" t="str">
            <v>1205040103.101</v>
          </cell>
          <cell r="B161" t="str">
            <v>ค่าเสื่อมราคาสะสม-สิ่งปลูกสร้าง</v>
          </cell>
          <cell r="C161">
            <v>-398544.57</v>
          </cell>
          <cell r="D161">
            <v>0</v>
          </cell>
          <cell r="E161">
            <v>-449999</v>
          </cell>
          <cell r="F161">
            <v>-2465068</v>
          </cell>
          <cell r="G161">
            <v>0</v>
          </cell>
          <cell r="H161">
            <v>0</v>
          </cell>
          <cell r="I161">
            <v>-4889263</v>
          </cell>
          <cell r="J161">
            <v>-838405.04</v>
          </cell>
          <cell r="K161">
            <v>0</v>
          </cell>
          <cell r="L161">
            <v>0</v>
          </cell>
          <cell r="M161">
            <v>-86999</v>
          </cell>
          <cell r="N161">
            <v>-574225.06000000006</v>
          </cell>
          <cell r="O161">
            <v>-7195183.9500000002</v>
          </cell>
          <cell r="P161">
            <v>-4603964</v>
          </cell>
          <cell r="Q161">
            <v>-284497</v>
          </cell>
          <cell r="R161">
            <v>-8353.7999999999993</v>
          </cell>
          <cell r="S161">
            <v>-2969373.95</v>
          </cell>
          <cell r="T161">
            <v>0</v>
          </cell>
          <cell r="U161">
            <v>-297012.95</v>
          </cell>
          <cell r="V161">
            <v>0</v>
          </cell>
          <cell r="W161">
            <v>0</v>
          </cell>
          <cell r="X161">
            <v>-2940927.24</v>
          </cell>
          <cell r="Y161">
            <v>0</v>
          </cell>
          <cell r="Z161">
            <v>-6909619.3899999997</v>
          </cell>
          <cell r="AA161">
            <v>0</v>
          </cell>
          <cell r="AB161">
            <v>-1252114.67</v>
          </cell>
          <cell r="AC161">
            <v>-42000</v>
          </cell>
          <cell r="AD161">
            <v>0</v>
          </cell>
          <cell r="AE161">
            <v>-368448.25</v>
          </cell>
          <cell r="AF161">
            <v>-1781760.2</v>
          </cell>
          <cell r="AG161">
            <v>-66300.09</v>
          </cell>
          <cell r="AH161">
            <v>-224994.14</v>
          </cell>
          <cell r="AI161">
            <v>-142707.82999999999</v>
          </cell>
          <cell r="AJ161">
            <v>-2001897.33</v>
          </cell>
          <cell r="AK161">
            <v>-2402267.0499999998</v>
          </cell>
          <cell r="AL161">
            <v>0</v>
          </cell>
          <cell r="AM161">
            <v>0</v>
          </cell>
          <cell r="AN161">
            <v>0</v>
          </cell>
          <cell r="AO161">
            <v>-1217959.19</v>
          </cell>
          <cell r="AP161">
            <v>-999999</v>
          </cell>
          <cell r="AQ161">
            <v>-1261528</v>
          </cell>
          <cell r="AR161">
            <v>-449999</v>
          </cell>
          <cell r="AS161">
            <v>-1260547.31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-684997</v>
          </cell>
          <cell r="BA161">
            <v>0</v>
          </cell>
          <cell r="BB161">
            <v>0</v>
          </cell>
          <cell r="BC161">
            <v>-2249687.5</v>
          </cell>
          <cell r="BD161">
            <v>-6960810.2199999997</v>
          </cell>
          <cell r="BE161">
            <v>0</v>
          </cell>
          <cell r="BF161">
            <v>-283199</v>
          </cell>
          <cell r="BG161">
            <v>-416497</v>
          </cell>
          <cell r="BH161">
            <v>0</v>
          </cell>
          <cell r="BI161">
            <v>0</v>
          </cell>
          <cell r="BJ161">
            <v>0</v>
          </cell>
          <cell r="BK161">
            <v>-335719.67</v>
          </cell>
          <cell r="BL161">
            <v>-3715824.77</v>
          </cell>
          <cell r="BM161">
            <v>-4696466.09</v>
          </cell>
          <cell r="BN161">
            <v>-3267006.92</v>
          </cell>
          <cell r="BO161">
            <v>-1250340</v>
          </cell>
          <cell r="BP161">
            <v>-2152846</v>
          </cell>
          <cell r="BQ161">
            <v>-2101593.2799999998</v>
          </cell>
          <cell r="BR161">
            <v>-10517326.810000001</v>
          </cell>
          <cell r="BS161">
            <v>-158217.82999999999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-118444.29</v>
          </cell>
          <cell r="CA161">
            <v>-76944.399999999994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-763470.46</v>
          </cell>
          <cell r="CH161">
            <v>0</v>
          </cell>
          <cell r="CI161">
            <v>0</v>
          </cell>
          <cell r="CJ161">
            <v>0</v>
          </cell>
          <cell r="CK161">
            <v>-21960</v>
          </cell>
          <cell r="CL161">
            <v>-1165603.33</v>
          </cell>
        </row>
        <row r="162">
          <cell r="A162" t="str">
            <v>1205040103.102</v>
          </cell>
          <cell r="B162" t="str">
            <v>ค่าเสื่อมราคาสะสม-ระบบประปา</v>
          </cell>
          <cell r="C162">
            <v>0</v>
          </cell>
          <cell r="D162">
            <v>0</v>
          </cell>
          <cell r="E162">
            <v>0</v>
          </cell>
          <cell r="F162">
            <v>-49999</v>
          </cell>
          <cell r="G162">
            <v>-2079999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-1084999</v>
          </cell>
          <cell r="M162">
            <v>0</v>
          </cell>
          <cell r="N162">
            <v>-1116215.94</v>
          </cell>
          <cell r="O162">
            <v>0</v>
          </cell>
          <cell r="P162">
            <v>-583198</v>
          </cell>
          <cell r="Q162">
            <v>-548199</v>
          </cell>
          <cell r="R162">
            <v>0</v>
          </cell>
          <cell r="S162">
            <v>-1504999</v>
          </cell>
          <cell r="T162">
            <v>-3311257</v>
          </cell>
          <cell r="U162">
            <v>-1448939.75</v>
          </cell>
          <cell r="V162">
            <v>-3566049.22</v>
          </cell>
          <cell r="W162">
            <v>0</v>
          </cell>
          <cell r="X162">
            <v>0</v>
          </cell>
          <cell r="Y162">
            <v>-550199</v>
          </cell>
          <cell r="Z162">
            <v>0</v>
          </cell>
          <cell r="AA162">
            <v>-319999</v>
          </cell>
          <cell r="AB162">
            <v>-1106999</v>
          </cell>
          <cell r="AC162">
            <v>-1731999</v>
          </cell>
          <cell r="AD162">
            <v>-1098999</v>
          </cell>
          <cell r="AE162">
            <v>-1267499</v>
          </cell>
          <cell r="AF162">
            <v>-1413998</v>
          </cell>
          <cell r="AG162">
            <v>-42659</v>
          </cell>
          <cell r="AH162">
            <v>-1284999</v>
          </cell>
          <cell r="AI162">
            <v>-1478999</v>
          </cell>
          <cell r="AJ162">
            <v>-640000</v>
          </cell>
          <cell r="AK162">
            <v>0</v>
          </cell>
          <cell r="AL162">
            <v>-1309998</v>
          </cell>
          <cell r="AM162">
            <v>-189333.36</v>
          </cell>
          <cell r="AN162">
            <v>0</v>
          </cell>
          <cell r="AO162">
            <v>-107998</v>
          </cell>
          <cell r="AP162">
            <v>-2299999</v>
          </cell>
          <cell r="AQ162">
            <v>-1738466</v>
          </cell>
          <cell r="AR162">
            <v>0</v>
          </cell>
          <cell r="AS162">
            <v>-999999</v>
          </cell>
          <cell r="AT162">
            <v>0</v>
          </cell>
          <cell r="AU162">
            <v>-1502999</v>
          </cell>
          <cell r="AV162">
            <v>-406497</v>
          </cell>
          <cell r="AW162">
            <v>-319999</v>
          </cell>
          <cell r="AX162">
            <v>0</v>
          </cell>
          <cell r="AY162">
            <v>0</v>
          </cell>
          <cell r="AZ162">
            <v>0</v>
          </cell>
          <cell r="BA162">
            <v>-299999</v>
          </cell>
          <cell r="BB162">
            <v>0</v>
          </cell>
          <cell r="BC162">
            <v>-349999</v>
          </cell>
          <cell r="BD162">
            <v>-1531331.64</v>
          </cell>
          <cell r="BE162">
            <v>-451009</v>
          </cell>
          <cell r="BF162">
            <v>-1874999</v>
          </cell>
          <cell r="BG162">
            <v>-2553001.46</v>
          </cell>
          <cell r="BH162">
            <v>-1949809</v>
          </cell>
          <cell r="BI162">
            <v>0</v>
          </cell>
          <cell r="BJ162">
            <v>-1155555.54</v>
          </cell>
          <cell r="BK162">
            <v>-1382338.94</v>
          </cell>
          <cell r="BL162">
            <v>-18773588</v>
          </cell>
          <cell r="BM162">
            <v>-353999</v>
          </cell>
          <cell r="BN162">
            <v>-1375998</v>
          </cell>
          <cell r="BO162">
            <v>0</v>
          </cell>
          <cell r="BP162">
            <v>-499999</v>
          </cell>
          <cell r="BQ162">
            <v>-1138776.6599999999</v>
          </cell>
          <cell r="BR162">
            <v>0</v>
          </cell>
          <cell r="BS162">
            <v>0</v>
          </cell>
          <cell r="BT162">
            <v>-1199999</v>
          </cell>
          <cell r="BU162">
            <v>0</v>
          </cell>
          <cell r="BV162">
            <v>-1279999</v>
          </cell>
          <cell r="BW162">
            <v>-893999</v>
          </cell>
          <cell r="BX162">
            <v>0</v>
          </cell>
          <cell r="BY162">
            <v>0</v>
          </cell>
          <cell r="BZ162">
            <v>-429998</v>
          </cell>
          <cell r="CA162">
            <v>-1084698</v>
          </cell>
          <cell r="CB162">
            <v>0</v>
          </cell>
          <cell r="CC162">
            <v>0</v>
          </cell>
          <cell r="CD162">
            <v>0</v>
          </cell>
          <cell r="CE162">
            <v>-1679999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-641549.69999999995</v>
          </cell>
          <cell r="CL162">
            <v>-2300666.5499999998</v>
          </cell>
        </row>
        <row r="163">
          <cell r="A163" t="str">
            <v>1205040103.103</v>
          </cell>
          <cell r="B163" t="str">
            <v>ค่าเสื่อมราคาสะสม-ระบบบำบัดน้ำเสีย</v>
          </cell>
          <cell r="C163">
            <v>0</v>
          </cell>
          <cell r="D163">
            <v>0</v>
          </cell>
          <cell r="E163">
            <v>-3999999</v>
          </cell>
          <cell r="F163">
            <v>-17638483.84</v>
          </cell>
          <cell r="G163">
            <v>-2808387.25</v>
          </cell>
          <cell r="H163">
            <v>0</v>
          </cell>
          <cell r="I163">
            <v>-5584531</v>
          </cell>
          <cell r="J163">
            <v>-5908805</v>
          </cell>
          <cell r="K163">
            <v>0</v>
          </cell>
          <cell r="L163">
            <v>-4824721</v>
          </cell>
          <cell r="M163">
            <v>0</v>
          </cell>
          <cell r="N163">
            <v>0</v>
          </cell>
          <cell r="O163">
            <v>-5054999</v>
          </cell>
          <cell r="P163">
            <v>-5955998</v>
          </cell>
          <cell r="Q163">
            <v>-22281.75</v>
          </cell>
          <cell r="R163">
            <v>0</v>
          </cell>
          <cell r="S163">
            <v>-5955998</v>
          </cell>
          <cell r="T163">
            <v>-834999</v>
          </cell>
          <cell r="U163">
            <v>-4931006.97</v>
          </cell>
          <cell r="V163">
            <v>-4931007</v>
          </cell>
          <cell r="W163">
            <v>0</v>
          </cell>
          <cell r="X163">
            <v>-25676.73</v>
          </cell>
          <cell r="Y163">
            <v>0</v>
          </cell>
          <cell r="Z163">
            <v>0</v>
          </cell>
          <cell r="AA163">
            <v>-7885999</v>
          </cell>
          <cell r="AB163">
            <v>0</v>
          </cell>
          <cell r="AC163">
            <v>-1499999</v>
          </cell>
          <cell r="AD163">
            <v>0</v>
          </cell>
          <cell r="AE163">
            <v>-5395297.2999999998</v>
          </cell>
          <cell r="AF163">
            <v>0</v>
          </cell>
          <cell r="AG163">
            <v>-1149479</v>
          </cell>
          <cell r="AH163">
            <v>0</v>
          </cell>
          <cell r="AI163">
            <v>-1423998</v>
          </cell>
          <cell r="AJ163">
            <v>0</v>
          </cell>
          <cell r="AK163">
            <v>-598143.07999999996</v>
          </cell>
          <cell r="AL163">
            <v>-1439998.97</v>
          </cell>
          <cell r="AM163">
            <v>-5175978</v>
          </cell>
          <cell r="AN163">
            <v>0</v>
          </cell>
          <cell r="AO163">
            <v>-4999999</v>
          </cell>
          <cell r="AP163">
            <v>-1500388.95</v>
          </cell>
          <cell r="AQ163">
            <v>-1599998</v>
          </cell>
          <cell r="AR163">
            <v>-3679999</v>
          </cell>
          <cell r="AS163">
            <v>-5891978</v>
          </cell>
          <cell r="AT163">
            <v>-2319461.16</v>
          </cell>
          <cell r="AU163">
            <v>-5803261</v>
          </cell>
          <cell r="AV163">
            <v>-4493357.76</v>
          </cell>
          <cell r="AW163">
            <v>-3499999</v>
          </cell>
          <cell r="AX163">
            <v>-1999999</v>
          </cell>
          <cell r="AY163">
            <v>0</v>
          </cell>
          <cell r="AZ163">
            <v>-4565799</v>
          </cell>
          <cell r="BA163">
            <v>-8598998</v>
          </cell>
          <cell r="BB163">
            <v>0</v>
          </cell>
          <cell r="BC163">
            <v>-1982497</v>
          </cell>
          <cell r="BD163">
            <v>-1399999</v>
          </cell>
          <cell r="BE163">
            <v>0</v>
          </cell>
          <cell r="BF163">
            <v>-4389999</v>
          </cell>
          <cell r="BG163">
            <v>-5749999</v>
          </cell>
          <cell r="BH163">
            <v>-203666.49</v>
          </cell>
          <cell r="BI163">
            <v>0</v>
          </cell>
          <cell r="BJ163">
            <v>0</v>
          </cell>
          <cell r="BK163">
            <v>0</v>
          </cell>
          <cell r="BL163">
            <v>-7292999</v>
          </cell>
          <cell r="BM163">
            <v>-2398999</v>
          </cell>
          <cell r="BN163">
            <v>0</v>
          </cell>
          <cell r="BO163">
            <v>-1991665.8</v>
          </cell>
          <cell r="BP163">
            <v>0</v>
          </cell>
          <cell r="BQ163">
            <v>-1543724.73</v>
          </cell>
          <cell r="BR163">
            <v>0</v>
          </cell>
          <cell r="BS163">
            <v>0</v>
          </cell>
          <cell r="BT163">
            <v>-4291028</v>
          </cell>
          <cell r="BU163">
            <v>-219983</v>
          </cell>
          <cell r="BV163">
            <v>-4572978</v>
          </cell>
          <cell r="BW163">
            <v>-3371759</v>
          </cell>
          <cell r="BX163">
            <v>0</v>
          </cell>
          <cell r="BY163">
            <v>0</v>
          </cell>
          <cell r="BZ163">
            <v>-4516780.7699999996</v>
          </cell>
          <cell r="CA163">
            <v>-1199999</v>
          </cell>
          <cell r="CB163">
            <v>0</v>
          </cell>
          <cell r="CC163">
            <v>-4662632.3499999996</v>
          </cell>
          <cell r="CD163">
            <v>0</v>
          </cell>
          <cell r="CE163">
            <v>-3837999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-5375331.3200000003</v>
          </cell>
          <cell r="CK163">
            <v>-336766.36</v>
          </cell>
          <cell r="CL163">
            <v>-856537.5</v>
          </cell>
        </row>
        <row r="164">
          <cell r="A164" t="str">
            <v>1205040103.104</v>
          </cell>
          <cell r="B164" t="str">
            <v>ค่าเสื่อมราคาสะสม-ระบบไฟฟ้า</v>
          </cell>
          <cell r="C164">
            <v>0</v>
          </cell>
          <cell r="D164">
            <v>0</v>
          </cell>
          <cell r="E164">
            <v>0</v>
          </cell>
          <cell r="F164">
            <v>-280598.12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-127999</v>
          </cell>
          <cell r="M164">
            <v>0</v>
          </cell>
          <cell r="N164">
            <v>0</v>
          </cell>
          <cell r="O164">
            <v>0</v>
          </cell>
          <cell r="P164">
            <v>-758947.69</v>
          </cell>
          <cell r="Q164">
            <v>-898998</v>
          </cell>
          <cell r="R164">
            <v>0</v>
          </cell>
          <cell r="S164">
            <v>-119999</v>
          </cell>
          <cell r="T164">
            <v>-748998</v>
          </cell>
          <cell r="U164">
            <v>0</v>
          </cell>
          <cell r="V164">
            <v>-206999</v>
          </cell>
          <cell r="W164">
            <v>0</v>
          </cell>
          <cell r="X164">
            <v>0</v>
          </cell>
          <cell r="Y164">
            <v>-313281</v>
          </cell>
          <cell r="Z164">
            <v>0</v>
          </cell>
          <cell r="AA164">
            <v>0</v>
          </cell>
          <cell r="AB164">
            <v>-2464123.35</v>
          </cell>
          <cell r="AC164">
            <v>0</v>
          </cell>
          <cell r="AD164">
            <v>-387648</v>
          </cell>
          <cell r="AE164">
            <v>0</v>
          </cell>
          <cell r="AF164">
            <v>0</v>
          </cell>
          <cell r="AG164">
            <v>-1131534</v>
          </cell>
          <cell r="AH164">
            <v>0</v>
          </cell>
          <cell r="AI164">
            <v>0</v>
          </cell>
          <cell r="AJ164">
            <v>-387040.01</v>
          </cell>
          <cell r="AK164">
            <v>0</v>
          </cell>
          <cell r="AL164">
            <v>-269999</v>
          </cell>
          <cell r="AM164">
            <v>-99999</v>
          </cell>
          <cell r="AN164">
            <v>0</v>
          </cell>
          <cell r="AO164">
            <v>-64999</v>
          </cell>
          <cell r="AP164">
            <v>-99999</v>
          </cell>
          <cell r="AQ164">
            <v>0</v>
          </cell>
          <cell r="AR164">
            <v>-1549997</v>
          </cell>
          <cell r="AS164">
            <v>-369328</v>
          </cell>
          <cell r="AT164">
            <v>-614213.23</v>
          </cell>
          <cell r="AU164">
            <v>-280999</v>
          </cell>
          <cell r="AV164">
            <v>-69999</v>
          </cell>
          <cell r="AW164">
            <v>-179999</v>
          </cell>
          <cell r="AX164">
            <v>0</v>
          </cell>
          <cell r="AY164">
            <v>0</v>
          </cell>
          <cell r="AZ164">
            <v>0</v>
          </cell>
          <cell r="BA164">
            <v>-49999</v>
          </cell>
          <cell r="BB164">
            <v>0</v>
          </cell>
          <cell r="BC164">
            <v>-3156499</v>
          </cell>
          <cell r="BD164">
            <v>-2233229.39</v>
          </cell>
          <cell r="BE164">
            <v>-271666.59999999998</v>
          </cell>
          <cell r="BF164">
            <v>0</v>
          </cell>
          <cell r="BG164">
            <v>-4948444.79</v>
          </cell>
          <cell r="BH164">
            <v>-409223.71</v>
          </cell>
          <cell r="BI164">
            <v>0</v>
          </cell>
          <cell r="BJ164">
            <v>-1336888.83</v>
          </cell>
          <cell r="BK164">
            <v>-834767.18</v>
          </cell>
          <cell r="BL164">
            <v>-289999</v>
          </cell>
          <cell r="BM164">
            <v>0</v>
          </cell>
          <cell r="BN164">
            <v>0</v>
          </cell>
          <cell r="BO164">
            <v>0</v>
          </cell>
          <cell r="BP164">
            <v>-153717.88</v>
          </cell>
          <cell r="BQ164">
            <v>-1531777.62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-113999</v>
          </cell>
          <cell r="BX164">
            <v>0</v>
          </cell>
          <cell r="BY164">
            <v>0</v>
          </cell>
          <cell r="BZ164">
            <v>-90378</v>
          </cell>
          <cell r="CA164">
            <v>0</v>
          </cell>
          <cell r="CB164">
            <v>-181542.65</v>
          </cell>
          <cell r="CC164">
            <v>0</v>
          </cell>
          <cell r="CD164">
            <v>-89433</v>
          </cell>
          <cell r="CE164">
            <v>0</v>
          </cell>
          <cell r="CF164">
            <v>0</v>
          </cell>
          <cell r="CG164">
            <v>0</v>
          </cell>
          <cell r="CH164">
            <v>-6004995</v>
          </cell>
          <cell r="CI164">
            <v>0</v>
          </cell>
          <cell r="CJ164">
            <v>-111998</v>
          </cell>
          <cell r="CK164">
            <v>-440506</v>
          </cell>
          <cell r="CL164">
            <v>-1369133.03</v>
          </cell>
        </row>
        <row r="165">
          <cell r="A165" t="str">
            <v>1205040103.105</v>
          </cell>
          <cell r="B165" t="str">
            <v>ค่าเสื่อมราคาสะสม-ระบบโทรศัพท์</v>
          </cell>
          <cell r="C165">
            <v>0</v>
          </cell>
          <cell r="D165">
            <v>0</v>
          </cell>
          <cell r="E165">
            <v>0</v>
          </cell>
          <cell r="F165">
            <v>-48999</v>
          </cell>
          <cell r="G165">
            <v>0</v>
          </cell>
          <cell r="H165">
            <v>0</v>
          </cell>
          <cell r="I165">
            <v>0</v>
          </cell>
          <cell r="J165">
            <v>-80557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-46590.25</v>
          </cell>
          <cell r="Z165">
            <v>0</v>
          </cell>
          <cell r="AA165">
            <v>-94899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-89179</v>
          </cell>
          <cell r="AH165">
            <v>0</v>
          </cell>
          <cell r="AI165">
            <v>0</v>
          </cell>
          <cell r="AJ165">
            <v>0</v>
          </cell>
          <cell r="AK165">
            <v>-79916.19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-49499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-12217.43</v>
          </cell>
          <cell r="BE165">
            <v>0</v>
          </cell>
          <cell r="BF165">
            <v>0</v>
          </cell>
          <cell r="BG165">
            <v>-379768.57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-39149.919999999998</v>
          </cell>
          <cell r="BR165">
            <v>0</v>
          </cell>
          <cell r="BS165">
            <v>-245101</v>
          </cell>
          <cell r="BT165">
            <v>-59999</v>
          </cell>
          <cell r="BU165">
            <v>-90338.4</v>
          </cell>
          <cell r="BV165">
            <v>-154887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-119489</v>
          </cell>
          <cell r="CE165">
            <v>-619543.62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-15793.97</v>
          </cell>
        </row>
        <row r="166">
          <cell r="A166" t="str">
            <v>1205040103.106</v>
          </cell>
          <cell r="B166" t="str">
            <v>ค่าเสื่อมราคาสะสม-ระบบถนนภายใน</v>
          </cell>
          <cell r="C166">
            <v>0</v>
          </cell>
          <cell r="D166">
            <v>0</v>
          </cell>
          <cell r="E166">
            <v>-899999</v>
          </cell>
          <cell r="F166">
            <v>0</v>
          </cell>
          <cell r="G166">
            <v>-2719164</v>
          </cell>
          <cell r="H166">
            <v>0</v>
          </cell>
          <cell r="I166">
            <v>0</v>
          </cell>
          <cell r="J166">
            <v>-488999</v>
          </cell>
          <cell r="K166">
            <v>-231594.96</v>
          </cell>
          <cell r="L166">
            <v>0</v>
          </cell>
          <cell r="M166">
            <v>0</v>
          </cell>
          <cell r="N166">
            <v>-1569847.63</v>
          </cell>
          <cell r="O166">
            <v>0</v>
          </cell>
          <cell r="P166">
            <v>-1185039.57</v>
          </cell>
          <cell r="Q166">
            <v>-950341.51</v>
          </cell>
          <cell r="R166">
            <v>0</v>
          </cell>
          <cell r="S166">
            <v>-2227780.4</v>
          </cell>
          <cell r="T166">
            <v>-754585.56</v>
          </cell>
          <cell r="U166">
            <v>-341294.66</v>
          </cell>
          <cell r="V166">
            <v>-1272344</v>
          </cell>
          <cell r="W166">
            <v>0</v>
          </cell>
          <cell r="X166">
            <v>0</v>
          </cell>
          <cell r="Y166">
            <v>-3676174.81</v>
          </cell>
          <cell r="Z166">
            <v>0</v>
          </cell>
          <cell r="AA166">
            <v>-1144133</v>
          </cell>
          <cell r="AB166">
            <v>-63429.99</v>
          </cell>
          <cell r="AC166">
            <v>0</v>
          </cell>
          <cell r="AD166">
            <v>0</v>
          </cell>
          <cell r="AE166">
            <v>-327491.23</v>
          </cell>
          <cell r="AF166">
            <v>-939111.49</v>
          </cell>
          <cell r="AG166">
            <v>0</v>
          </cell>
          <cell r="AH166">
            <v>-2778296</v>
          </cell>
          <cell r="AI166">
            <v>-1322126.7</v>
          </cell>
          <cell r="AJ166">
            <v>-288000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-410369.89</v>
          </cell>
          <cell r="AR166">
            <v>0</v>
          </cell>
          <cell r="AS166">
            <v>0</v>
          </cell>
          <cell r="AT166">
            <v>-319999</v>
          </cell>
          <cell r="AU166">
            <v>0</v>
          </cell>
          <cell r="AV166">
            <v>0</v>
          </cell>
          <cell r="AW166">
            <v>0</v>
          </cell>
          <cell r="AX166">
            <v>-542999</v>
          </cell>
          <cell r="AY166">
            <v>0</v>
          </cell>
          <cell r="AZ166">
            <v>0</v>
          </cell>
          <cell r="BA166">
            <v>-1509698</v>
          </cell>
          <cell r="BB166">
            <v>0</v>
          </cell>
          <cell r="BC166">
            <v>-2909724.09</v>
          </cell>
          <cell r="BD166">
            <v>-2937181.93</v>
          </cell>
          <cell r="BE166">
            <v>-685199</v>
          </cell>
          <cell r="BF166">
            <v>-1154515.78</v>
          </cell>
          <cell r="BG166">
            <v>-2098541.88</v>
          </cell>
          <cell r="BH166">
            <v>-94963.5</v>
          </cell>
          <cell r="BI166">
            <v>0</v>
          </cell>
          <cell r="BJ166">
            <v>-520000</v>
          </cell>
          <cell r="BK166">
            <v>-900000</v>
          </cell>
          <cell r="BL166">
            <v>-7850908</v>
          </cell>
          <cell r="BM166">
            <v>-2294766</v>
          </cell>
          <cell r="BN166">
            <v>-2154302.9700000002</v>
          </cell>
          <cell r="BO166">
            <v>-669153.46</v>
          </cell>
          <cell r="BP166">
            <v>-600643</v>
          </cell>
          <cell r="BQ166">
            <v>-4367740.0999999996</v>
          </cell>
          <cell r="BR166">
            <v>0</v>
          </cell>
          <cell r="BS166">
            <v>-1245582</v>
          </cell>
          <cell r="BT166">
            <v>0</v>
          </cell>
          <cell r="BU166">
            <v>-2963450</v>
          </cell>
          <cell r="BV166">
            <v>-515999</v>
          </cell>
          <cell r="BW166">
            <v>-2496980.4700000002</v>
          </cell>
          <cell r="BX166">
            <v>-626388.9</v>
          </cell>
          <cell r="BY166">
            <v>-597999</v>
          </cell>
          <cell r="BZ166">
            <v>-365744</v>
          </cell>
          <cell r="CA166">
            <v>-653095.19999999995</v>
          </cell>
          <cell r="CB166">
            <v>-1466140.24</v>
          </cell>
          <cell r="CC166">
            <v>0</v>
          </cell>
          <cell r="CD166">
            <v>-275577</v>
          </cell>
          <cell r="CE166">
            <v>-2331419.52</v>
          </cell>
          <cell r="CF166">
            <v>0</v>
          </cell>
          <cell r="CG166">
            <v>0</v>
          </cell>
          <cell r="CH166">
            <v>-2389997</v>
          </cell>
          <cell r="CI166">
            <v>0</v>
          </cell>
          <cell r="CJ166">
            <v>-3657305.58</v>
          </cell>
          <cell r="CK166">
            <v>0</v>
          </cell>
          <cell r="CL166">
            <v>-2465650</v>
          </cell>
        </row>
        <row r="167">
          <cell r="A167" t="str">
            <v>1205050101.101</v>
          </cell>
          <cell r="B167" t="str">
            <v>อาคารเพื่อการพักอาศัย-Interface</v>
          </cell>
          <cell r="C167">
            <v>27500000</v>
          </cell>
          <cell r="D167">
            <v>5906000</v>
          </cell>
          <cell r="E167">
            <v>7573000</v>
          </cell>
          <cell r="F167">
            <v>0</v>
          </cell>
          <cell r="G167">
            <v>8135100</v>
          </cell>
          <cell r="H167">
            <v>6179000</v>
          </cell>
          <cell r="I167">
            <v>0</v>
          </cell>
          <cell r="J167">
            <v>0</v>
          </cell>
          <cell r="K167">
            <v>0</v>
          </cell>
          <cell r="L167">
            <v>9312500</v>
          </cell>
          <cell r="M167">
            <v>0</v>
          </cell>
          <cell r="N167">
            <v>0</v>
          </cell>
          <cell r="O167">
            <v>15237000</v>
          </cell>
          <cell r="P167">
            <v>1154558.06</v>
          </cell>
          <cell r="Q167">
            <v>3147581</v>
          </cell>
          <cell r="R167">
            <v>4188600</v>
          </cell>
          <cell r="S167">
            <v>11643521.140000001</v>
          </cell>
          <cell r="T167">
            <v>10011189.5</v>
          </cell>
          <cell r="U167">
            <v>383790</v>
          </cell>
          <cell r="V167">
            <v>0</v>
          </cell>
          <cell r="W167">
            <v>0</v>
          </cell>
          <cell r="X167">
            <v>0</v>
          </cell>
          <cell r="Y167">
            <v>2160000</v>
          </cell>
          <cell r="Z167">
            <v>314000</v>
          </cell>
          <cell r="AA167">
            <v>0</v>
          </cell>
          <cell r="AB167">
            <v>1982566.14</v>
          </cell>
          <cell r="AC167">
            <v>8225100</v>
          </cell>
          <cell r="AD167">
            <v>6880200</v>
          </cell>
          <cell r="AE167">
            <v>6459059</v>
          </cell>
          <cell r="AF167">
            <v>501100</v>
          </cell>
          <cell r="AG167">
            <v>55000</v>
          </cell>
          <cell r="AH167">
            <v>0</v>
          </cell>
          <cell r="AI167">
            <v>0</v>
          </cell>
          <cell r="AJ167">
            <v>0</v>
          </cell>
          <cell r="AK167">
            <v>55575000</v>
          </cell>
          <cell r="AL167">
            <v>0</v>
          </cell>
          <cell r="AM167">
            <v>0</v>
          </cell>
          <cell r="AN167">
            <v>5904200</v>
          </cell>
          <cell r="AO167">
            <v>0</v>
          </cell>
          <cell r="AP167">
            <v>0</v>
          </cell>
          <cell r="AQ167">
            <v>0</v>
          </cell>
          <cell r="AR167">
            <v>29876000</v>
          </cell>
          <cell r="AS167">
            <v>5995700</v>
          </cell>
          <cell r="AT167">
            <v>8446712</v>
          </cell>
          <cell r="AU167">
            <v>4361879</v>
          </cell>
          <cell r="AV167">
            <v>0</v>
          </cell>
          <cell r="AW167">
            <v>888000</v>
          </cell>
          <cell r="AX167">
            <v>71000</v>
          </cell>
          <cell r="AY167">
            <v>1590000</v>
          </cell>
          <cell r="AZ167">
            <v>633334</v>
          </cell>
          <cell r="BA167">
            <v>17572756</v>
          </cell>
          <cell r="BB167">
            <v>29186628</v>
          </cell>
          <cell r="BC167">
            <v>3506000</v>
          </cell>
          <cell r="BD167">
            <v>8468785</v>
          </cell>
          <cell r="BE167">
            <v>0</v>
          </cell>
          <cell r="BF167">
            <v>7970000</v>
          </cell>
          <cell r="BG167">
            <v>34508750.780000001</v>
          </cell>
          <cell r="BH167">
            <v>14202400</v>
          </cell>
          <cell r="BI167">
            <v>7900000</v>
          </cell>
          <cell r="BJ167">
            <v>7774900</v>
          </cell>
          <cell r="BK167">
            <v>0</v>
          </cell>
          <cell r="BL167">
            <v>0</v>
          </cell>
          <cell r="BM167">
            <v>1507200</v>
          </cell>
          <cell r="BN167">
            <v>1870600</v>
          </cell>
          <cell r="BO167">
            <v>7577830</v>
          </cell>
          <cell r="BP167">
            <v>0</v>
          </cell>
          <cell r="BQ167">
            <v>515700</v>
          </cell>
          <cell r="BR167">
            <v>52520000</v>
          </cell>
          <cell r="BS167">
            <v>0</v>
          </cell>
          <cell r="BT167">
            <v>5788500</v>
          </cell>
          <cell r="BU167">
            <v>0</v>
          </cell>
          <cell r="BV167">
            <v>0</v>
          </cell>
          <cell r="BW167">
            <v>760000</v>
          </cell>
          <cell r="BX167">
            <v>11982608.699999999</v>
          </cell>
          <cell r="BY167">
            <v>0</v>
          </cell>
          <cell r="BZ167">
            <v>1727058</v>
          </cell>
          <cell r="CA167">
            <v>4996000</v>
          </cell>
          <cell r="CB167">
            <v>5645767</v>
          </cell>
          <cell r="CC167">
            <v>12230314</v>
          </cell>
          <cell r="CD167">
            <v>10667000</v>
          </cell>
          <cell r="CE167">
            <v>4490000</v>
          </cell>
          <cell r="CF167">
            <v>1300000</v>
          </cell>
          <cell r="CG167">
            <v>1774500</v>
          </cell>
          <cell r="CH167">
            <v>8088880</v>
          </cell>
          <cell r="CI167">
            <v>0</v>
          </cell>
          <cell r="CJ167">
            <v>11776000</v>
          </cell>
          <cell r="CK167">
            <v>0</v>
          </cell>
          <cell r="CL167">
            <v>548000</v>
          </cell>
        </row>
        <row r="168">
          <cell r="A168" t="str">
            <v>1205050101.102</v>
          </cell>
          <cell r="B168" t="str">
            <v>อาคารสำนักงาน-Interface</v>
          </cell>
          <cell r="C168">
            <v>4731300</v>
          </cell>
          <cell r="D168">
            <v>12959200</v>
          </cell>
          <cell r="E168">
            <v>1383291.5</v>
          </cell>
          <cell r="F168">
            <v>0</v>
          </cell>
          <cell r="G168">
            <v>10385000</v>
          </cell>
          <cell r="H168">
            <v>16486000</v>
          </cell>
          <cell r="I168">
            <v>0</v>
          </cell>
          <cell r="J168">
            <v>23629809.649999999</v>
          </cell>
          <cell r="K168">
            <v>2980830</v>
          </cell>
          <cell r="L168">
            <v>2871000</v>
          </cell>
          <cell r="M168">
            <v>41496389</v>
          </cell>
          <cell r="N168">
            <v>949262</v>
          </cell>
          <cell r="O168">
            <v>36940342</v>
          </cell>
          <cell r="P168">
            <v>12917469.99</v>
          </cell>
          <cell r="Q168">
            <v>19339300</v>
          </cell>
          <cell r="R168">
            <v>24239833.989999998</v>
          </cell>
          <cell r="S168">
            <v>5688238.1600000001</v>
          </cell>
          <cell r="T168">
            <v>6643565.3600000003</v>
          </cell>
          <cell r="U168">
            <v>2345990.81</v>
          </cell>
          <cell r="V168">
            <v>3513947.91</v>
          </cell>
          <cell r="W168">
            <v>68316467</v>
          </cell>
          <cell r="X168">
            <v>7518118</v>
          </cell>
          <cell r="Y168">
            <v>8495526</v>
          </cell>
          <cell r="Z168">
            <v>2311499</v>
          </cell>
          <cell r="AA168">
            <v>89275</v>
          </cell>
          <cell r="AB168">
            <v>1086664</v>
          </cell>
          <cell r="AC168">
            <v>5351734.0599999996</v>
          </cell>
          <cell r="AD168">
            <v>4339473.79</v>
          </cell>
          <cell r="AE168">
            <v>3105500</v>
          </cell>
          <cell r="AF168">
            <v>1674385.04</v>
          </cell>
          <cell r="AG168">
            <v>5133679.6100000003</v>
          </cell>
          <cell r="AH168">
            <v>19477000</v>
          </cell>
          <cell r="AI168">
            <v>9371823</v>
          </cell>
          <cell r="AJ168">
            <v>2565000</v>
          </cell>
          <cell r="AK168">
            <v>137989685.90000001</v>
          </cell>
          <cell r="AL168">
            <v>4925097.5</v>
          </cell>
          <cell r="AM168">
            <v>3178000</v>
          </cell>
          <cell r="AN168">
            <v>52824592.119999997</v>
          </cell>
          <cell r="AO168">
            <v>5537024</v>
          </cell>
          <cell r="AP168">
            <v>6867474</v>
          </cell>
          <cell r="AQ168">
            <v>168000</v>
          </cell>
          <cell r="AR168">
            <v>46433647</v>
          </cell>
          <cell r="AS168">
            <v>8517000</v>
          </cell>
          <cell r="AT168">
            <v>41068508.25</v>
          </cell>
          <cell r="AU168">
            <v>22756628.289999999</v>
          </cell>
          <cell r="AV168">
            <v>229100</v>
          </cell>
          <cell r="AW168">
            <v>2017800</v>
          </cell>
          <cell r="AX168">
            <v>65454748</v>
          </cell>
          <cell r="AY168">
            <v>1564500</v>
          </cell>
          <cell r="AZ168">
            <v>7894835</v>
          </cell>
          <cell r="BA168">
            <v>66603204</v>
          </cell>
          <cell r="BB168">
            <v>103633794</v>
          </cell>
          <cell r="BC168">
            <v>157092308.11000001</v>
          </cell>
          <cell r="BD168">
            <v>32864400</v>
          </cell>
          <cell r="BE168">
            <v>1549200</v>
          </cell>
          <cell r="BF168">
            <v>151005710</v>
          </cell>
          <cell r="BG168">
            <v>143098705.72</v>
          </cell>
          <cell r="BH168">
            <v>7704600</v>
          </cell>
          <cell r="BI168">
            <v>2215340</v>
          </cell>
          <cell r="BJ168">
            <v>4399140.49</v>
          </cell>
          <cell r="BK168">
            <v>1607000</v>
          </cell>
          <cell r="BL168">
            <v>18500000</v>
          </cell>
          <cell r="BM168">
            <v>14356750</v>
          </cell>
          <cell r="BN168">
            <v>7176916.25</v>
          </cell>
          <cell r="BO168">
            <v>10788000</v>
          </cell>
          <cell r="BP168">
            <v>2828798.04</v>
          </cell>
          <cell r="BQ168">
            <v>11172153</v>
          </cell>
          <cell r="BR168">
            <v>581561354.91999996</v>
          </cell>
          <cell r="BS168">
            <v>1450100</v>
          </cell>
          <cell r="BT168">
            <v>9037699</v>
          </cell>
          <cell r="BU168">
            <v>0</v>
          </cell>
          <cell r="BV168">
            <v>0</v>
          </cell>
          <cell r="BW168">
            <v>0</v>
          </cell>
          <cell r="BX168">
            <v>55445402.869999997</v>
          </cell>
          <cell r="BY168">
            <v>0</v>
          </cell>
          <cell r="BZ168">
            <v>15014910.49</v>
          </cell>
          <cell r="CA168">
            <v>3070000</v>
          </cell>
          <cell r="CB168">
            <v>8472540</v>
          </cell>
          <cell r="CC168">
            <v>0</v>
          </cell>
          <cell r="CD168">
            <v>0</v>
          </cell>
          <cell r="CE168">
            <v>9743145.9199999999</v>
          </cell>
          <cell r="CF168">
            <v>3965731.5</v>
          </cell>
          <cell r="CG168">
            <v>3023500</v>
          </cell>
          <cell r="CH168">
            <v>1539500</v>
          </cell>
          <cell r="CI168">
            <v>0</v>
          </cell>
          <cell r="CJ168">
            <v>56988255.109999999</v>
          </cell>
          <cell r="CK168">
            <v>0</v>
          </cell>
          <cell r="CL168">
            <v>2860695.23</v>
          </cell>
        </row>
        <row r="169">
          <cell r="A169" t="str">
            <v>1205050101.103</v>
          </cell>
          <cell r="B169" t="str">
            <v>อาคารเพื่อประโยชน์ อื่น-Interface</v>
          </cell>
          <cell r="C169">
            <v>1439000</v>
          </cell>
          <cell r="D169">
            <v>3315500</v>
          </cell>
          <cell r="E169">
            <v>2085000</v>
          </cell>
          <cell r="F169">
            <v>1409000</v>
          </cell>
          <cell r="G169">
            <v>895000</v>
          </cell>
          <cell r="H169">
            <v>97000</v>
          </cell>
          <cell r="I169">
            <v>0</v>
          </cell>
          <cell r="J169">
            <v>0</v>
          </cell>
          <cell r="K169">
            <v>3776152.47</v>
          </cell>
          <cell r="L169">
            <v>2449400</v>
          </cell>
          <cell r="M169">
            <v>490000</v>
          </cell>
          <cell r="N169">
            <v>771000</v>
          </cell>
          <cell r="O169">
            <v>9674450</v>
          </cell>
          <cell r="P169">
            <v>157000</v>
          </cell>
          <cell r="Q169">
            <v>2338266</v>
          </cell>
          <cell r="R169">
            <v>3056327.88</v>
          </cell>
          <cell r="S169">
            <v>0</v>
          </cell>
          <cell r="T169">
            <v>2818273.3</v>
          </cell>
          <cell r="U169">
            <v>650000</v>
          </cell>
          <cell r="V169">
            <v>80000</v>
          </cell>
          <cell r="W169">
            <v>3468229.5</v>
          </cell>
          <cell r="X169">
            <v>2134192.5</v>
          </cell>
          <cell r="Y169">
            <v>3099284</v>
          </cell>
          <cell r="Z169">
            <v>59000</v>
          </cell>
          <cell r="AA169">
            <v>722240</v>
          </cell>
          <cell r="AB169">
            <v>0</v>
          </cell>
          <cell r="AC169">
            <v>0</v>
          </cell>
          <cell r="AD169">
            <v>0</v>
          </cell>
          <cell r="AE169">
            <v>497670</v>
          </cell>
          <cell r="AF169">
            <v>712800</v>
          </cell>
          <cell r="AG169">
            <v>4697300</v>
          </cell>
          <cell r="AH169">
            <v>850000</v>
          </cell>
          <cell r="AI169">
            <v>1655800</v>
          </cell>
          <cell r="AJ169">
            <v>3072800</v>
          </cell>
          <cell r="AK169">
            <v>2503900</v>
          </cell>
          <cell r="AL169">
            <v>376000</v>
          </cell>
          <cell r="AM169">
            <v>180000</v>
          </cell>
          <cell r="AN169">
            <v>883765</v>
          </cell>
          <cell r="AO169">
            <v>2421000</v>
          </cell>
          <cell r="AP169">
            <v>2303858</v>
          </cell>
          <cell r="AQ169">
            <v>7181750</v>
          </cell>
          <cell r="AR169">
            <v>2035000</v>
          </cell>
          <cell r="AS169">
            <v>1243613.5</v>
          </cell>
          <cell r="AT169">
            <v>4643735.4000000004</v>
          </cell>
          <cell r="AU169">
            <v>6741310.9500000002</v>
          </cell>
          <cell r="AV169">
            <v>1385000</v>
          </cell>
          <cell r="AW169">
            <v>1830000</v>
          </cell>
          <cell r="AX169">
            <v>0</v>
          </cell>
          <cell r="AY169">
            <v>6014000</v>
          </cell>
          <cell r="AZ169">
            <v>6840981</v>
          </cell>
          <cell r="BA169">
            <v>5148650</v>
          </cell>
          <cell r="BB169">
            <v>6269642</v>
          </cell>
          <cell r="BC169">
            <v>431000</v>
          </cell>
          <cell r="BD169">
            <v>5923821.9000000004</v>
          </cell>
          <cell r="BE169">
            <v>0</v>
          </cell>
          <cell r="BF169">
            <v>3005700</v>
          </cell>
          <cell r="BG169">
            <v>0</v>
          </cell>
          <cell r="BH169">
            <v>0</v>
          </cell>
          <cell r="BI169">
            <v>0</v>
          </cell>
          <cell r="BJ169">
            <v>3822000</v>
          </cell>
          <cell r="BK169">
            <v>740000</v>
          </cell>
          <cell r="BL169">
            <v>1984769</v>
          </cell>
          <cell r="BM169">
            <v>485089</v>
          </cell>
          <cell r="BN169">
            <v>2349327</v>
          </cell>
          <cell r="BO169">
            <v>1174000</v>
          </cell>
          <cell r="BP169">
            <v>657920</v>
          </cell>
          <cell r="BQ169">
            <v>1837700</v>
          </cell>
          <cell r="BR169">
            <v>80443000</v>
          </cell>
          <cell r="BS169">
            <v>2374820</v>
          </cell>
          <cell r="BT169">
            <v>1578200</v>
          </cell>
          <cell r="BU169">
            <v>30576720</v>
          </cell>
          <cell r="BV169">
            <v>4442900.83</v>
          </cell>
          <cell r="BW169">
            <v>4556100</v>
          </cell>
          <cell r="BX169">
            <v>2176101</v>
          </cell>
          <cell r="BY169">
            <v>2323485</v>
          </cell>
          <cell r="BZ169">
            <v>2797000</v>
          </cell>
          <cell r="CA169">
            <v>99800</v>
          </cell>
          <cell r="CB169">
            <v>904864.5</v>
          </cell>
          <cell r="CC169">
            <v>3089000</v>
          </cell>
          <cell r="CD169">
            <v>11603200</v>
          </cell>
          <cell r="CE169">
            <v>382925</v>
          </cell>
          <cell r="CF169">
            <v>882000</v>
          </cell>
          <cell r="CG169">
            <v>936000</v>
          </cell>
          <cell r="CH169">
            <v>6022392.8200000003</v>
          </cell>
          <cell r="CI169">
            <v>0</v>
          </cell>
          <cell r="CJ169">
            <v>0</v>
          </cell>
          <cell r="CK169">
            <v>2478000</v>
          </cell>
          <cell r="CL169">
            <v>2429980</v>
          </cell>
        </row>
        <row r="170">
          <cell r="A170" t="str">
            <v>1205050101.104</v>
          </cell>
          <cell r="B170" t="str">
            <v>สิ่งปลูกสร้าง-Interface</v>
          </cell>
          <cell r="C170">
            <v>2739000</v>
          </cell>
          <cell r="D170">
            <v>1677344.12</v>
          </cell>
          <cell r="E170">
            <v>3215340</v>
          </cell>
          <cell r="F170">
            <v>3933900</v>
          </cell>
          <cell r="G170">
            <v>856179.9</v>
          </cell>
          <cell r="H170">
            <v>1790789.1</v>
          </cell>
          <cell r="I170">
            <v>0</v>
          </cell>
          <cell r="J170">
            <v>499000</v>
          </cell>
          <cell r="K170">
            <v>7107839.6600000001</v>
          </cell>
          <cell r="L170">
            <v>625836</v>
          </cell>
          <cell r="M170">
            <v>6800087.1100000003</v>
          </cell>
          <cell r="N170">
            <v>165500</v>
          </cell>
          <cell r="O170">
            <v>9846605</v>
          </cell>
          <cell r="P170">
            <v>645000</v>
          </cell>
          <cell r="Q170">
            <v>6943886</v>
          </cell>
          <cell r="R170">
            <v>1376309</v>
          </cell>
          <cell r="S170">
            <v>1388227</v>
          </cell>
          <cell r="T170">
            <v>834000</v>
          </cell>
          <cell r="U170">
            <v>1035600</v>
          </cell>
          <cell r="V170">
            <v>599505</v>
          </cell>
          <cell r="W170">
            <v>4543999</v>
          </cell>
          <cell r="X170">
            <v>3826330</v>
          </cell>
          <cell r="Y170">
            <v>2214340</v>
          </cell>
          <cell r="Z170">
            <v>5262000</v>
          </cell>
          <cell r="AA170">
            <v>998820</v>
          </cell>
          <cell r="AB170">
            <v>207680</v>
          </cell>
          <cell r="AC170">
            <v>3626800</v>
          </cell>
          <cell r="AD170">
            <v>5056945.93</v>
          </cell>
          <cell r="AE170">
            <v>0</v>
          </cell>
          <cell r="AF170">
            <v>573500</v>
          </cell>
          <cell r="AG170">
            <v>378780</v>
          </cell>
          <cell r="AH170">
            <v>1269599</v>
          </cell>
          <cell r="AI170">
            <v>811668</v>
          </cell>
          <cell r="AJ170">
            <v>688000</v>
          </cell>
          <cell r="AK170">
            <v>32338787.129999999</v>
          </cell>
          <cell r="AL170">
            <v>1880000</v>
          </cell>
          <cell r="AM170">
            <v>1036500</v>
          </cell>
          <cell r="AN170">
            <v>4422754.1399999997</v>
          </cell>
          <cell r="AO170">
            <v>2224851</v>
          </cell>
          <cell r="AP170">
            <v>3326225</v>
          </cell>
          <cell r="AQ170">
            <v>154000</v>
          </cell>
          <cell r="AR170">
            <v>8987000</v>
          </cell>
          <cell r="AS170">
            <v>4238912.43</v>
          </cell>
          <cell r="AT170">
            <v>8331858.9000000004</v>
          </cell>
          <cell r="AU170">
            <v>1478471.36</v>
          </cell>
          <cell r="AV170">
            <v>5996626</v>
          </cell>
          <cell r="AW170">
            <v>287500</v>
          </cell>
          <cell r="AX170">
            <v>500000</v>
          </cell>
          <cell r="AY170">
            <v>1864346.4</v>
          </cell>
          <cell r="AZ170">
            <v>1534263.94</v>
          </cell>
          <cell r="BA170">
            <v>5767800</v>
          </cell>
          <cell r="BB170">
            <v>1236720</v>
          </cell>
          <cell r="BC170">
            <v>5431000</v>
          </cell>
          <cell r="BD170">
            <v>8284900</v>
          </cell>
          <cell r="BE170">
            <v>2038489</v>
          </cell>
          <cell r="BF170">
            <v>2853850</v>
          </cell>
          <cell r="BG170">
            <v>15613336.710000001</v>
          </cell>
          <cell r="BH170">
            <v>2491049</v>
          </cell>
          <cell r="BI170">
            <v>3647102</v>
          </cell>
          <cell r="BJ170">
            <v>1830250</v>
          </cell>
          <cell r="BK170">
            <v>4953842</v>
          </cell>
          <cell r="BL170">
            <v>0</v>
          </cell>
          <cell r="BM170">
            <v>5066606</v>
          </cell>
          <cell r="BN170">
            <v>1425664</v>
          </cell>
          <cell r="BO170">
            <v>2678545</v>
          </cell>
          <cell r="BP170">
            <v>2702424</v>
          </cell>
          <cell r="BQ170">
            <v>3048900</v>
          </cell>
          <cell r="BR170">
            <v>11819506.300000001</v>
          </cell>
          <cell r="BS170">
            <v>2131800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6269969.4800000004</v>
          </cell>
          <cell r="BY170">
            <v>0</v>
          </cell>
          <cell r="BZ170">
            <v>4245180</v>
          </cell>
          <cell r="CA170">
            <v>0</v>
          </cell>
          <cell r="CB170">
            <v>1716817</v>
          </cell>
          <cell r="CC170">
            <v>365404</v>
          </cell>
          <cell r="CD170">
            <v>0</v>
          </cell>
          <cell r="CE170">
            <v>130000</v>
          </cell>
          <cell r="CF170">
            <v>813300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12033071.18</v>
          </cell>
          <cell r="CL170">
            <v>1498095.62</v>
          </cell>
        </row>
        <row r="171">
          <cell r="A171" t="str">
            <v>1205050101.105</v>
          </cell>
          <cell r="B171" t="str">
            <v>ระบบประปา-Interface</v>
          </cell>
          <cell r="C171">
            <v>0</v>
          </cell>
          <cell r="D171">
            <v>152030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1724005.19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163400</v>
          </cell>
          <cell r="Q171">
            <v>0</v>
          </cell>
          <cell r="R171">
            <v>0</v>
          </cell>
          <cell r="S171">
            <v>45000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101535</v>
          </cell>
          <cell r="Y171">
            <v>0</v>
          </cell>
          <cell r="Z171">
            <v>0</v>
          </cell>
          <cell r="AA171">
            <v>497000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28500</v>
          </cell>
          <cell r="AH171">
            <v>0</v>
          </cell>
          <cell r="AI171">
            <v>0</v>
          </cell>
          <cell r="AJ171">
            <v>0</v>
          </cell>
          <cell r="AK171">
            <v>95978.5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90935</v>
          </cell>
          <cell r="AQ171">
            <v>0</v>
          </cell>
          <cell r="AR171">
            <v>0</v>
          </cell>
          <cell r="AS171">
            <v>0</v>
          </cell>
          <cell r="AT171">
            <v>1016976</v>
          </cell>
          <cell r="AU171">
            <v>1916520</v>
          </cell>
          <cell r="AV171">
            <v>0</v>
          </cell>
          <cell r="AW171">
            <v>0</v>
          </cell>
          <cell r="AX171">
            <v>62000</v>
          </cell>
          <cell r="AY171">
            <v>0</v>
          </cell>
          <cell r="AZ171">
            <v>0</v>
          </cell>
          <cell r="BA171">
            <v>0</v>
          </cell>
          <cell r="BB171">
            <v>1433035</v>
          </cell>
          <cell r="BC171">
            <v>144857</v>
          </cell>
          <cell r="BD171">
            <v>0</v>
          </cell>
          <cell r="BE171">
            <v>63710</v>
          </cell>
          <cell r="BF171">
            <v>305800</v>
          </cell>
          <cell r="BG171">
            <v>9584515.6099999994</v>
          </cell>
          <cell r="BH171">
            <v>175000</v>
          </cell>
          <cell r="BI171">
            <v>937042</v>
          </cell>
          <cell r="BJ171">
            <v>1093200</v>
          </cell>
          <cell r="BK171">
            <v>0</v>
          </cell>
          <cell r="BL171">
            <v>0</v>
          </cell>
          <cell r="BM171">
            <v>1091729</v>
          </cell>
          <cell r="BN171">
            <v>0</v>
          </cell>
          <cell r="BO171">
            <v>2820564</v>
          </cell>
          <cell r="BP171">
            <v>899855.2</v>
          </cell>
          <cell r="BQ171">
            <v>98000</v>
          </cell>
          <cell r="BR171">
            <v>3169772</v>
          </cell>
          <cell r="BS171">
            <v>0</v>
          </cell>
          <cell r="BT171">
            <v>91485</v>
          </cell>
          <cell r="BU171">
            <v>418660</v>
          </cell>
          <cell r="BV171">
            <v>0</v>
          </cell>
          <cell r="BW171">
            <v>0</v>
          </cell>
          <cell r="BX171">
            <v>3408304</v>
          </cell>
          <cell r="BY171">
            <v>213975</v>
          </cell>
          <cell r="BZ171">
            <v>0</v>
          </cell>
          <cell r="CA171">
            <v>0</v>
          </cell>
          <cell r="CB171">
            <v>0</v>
          </cell>
          <cell r="CC171">
            <v>11608</v>
          </cell>
          <cell r="CD171">
            <v>0</v>
          </cell>
          <cell r="CE171">
            <v>0</v>
          </cell>
          <cell r="CF171">
            <v>53533.14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47000</v>
          </cell>
        </row>
        <row r="172">
          <cell r="A172" t="str">
            <v>1205050101.106</v>
          </cell>
          <cell r="B172" t="str">
            <v>ระบบบำบัดน้ำเสีย-Interface</v>
          </cell>
          <cell r="C172">
            <v>0</v>
          </cell>
          <cell r="D172">
            <v>5000000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1525000</v>
          </cell>
          <cell r="AK172">
            <v>524499.99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76900</v>
          </cell>
          <cell r="AX172">
            <v>0</v>
          </cell>
          <cell r="AY172">
            <v>0</v>
          </cell>
          <cell r="AZ172">
            <v>252000</v>
          </cell>
          <cell r="BA172">
            <v>0</v>
          </cell>
          <cell r="BB172">
            <v>200000</v>
          </cell>
          <cell r="BC172">
            <v>1800000</v>
          </cell>
          <cell r="BD172">
            <v>449900</v>
          </cell>
          <cell r="BE172">
            <v>0</v>
          </cell>
          <cell r="BF172">
            <v>143600</v>
          </cell>
          <cell r="BG172">
            <v>1051620</v>
          </cell>
          <cell r="BH172">
            <v>813450</v>
          </cell>
          <cell r="BI172">
            <v>1474800</v>
          </cell>
          <cell r="BJ172">
            <v>77500</v>
          </cell>
          <cell r="BK172">
            <v>352058</v>
          </cell>
          <cell r="BL172">
            <v>0</v>
          </cell>
          <cell r="BM172">
            <v>0</v>
          </cell>
          <cell r="BN172">
            <v>0</v>
          </cell>
          <cell r="BO172">
            <v>250473</v>
          </cell>
          <cell r="BP172">
            <v>0</v>
          </cell>
          <cell r="BQ172">
            <v>3690000</v>
          </cell>
          <cell r="BR172">
            <v>22242500</v>
          </cell>
          <cell r="BS172">
            <v>0</v>
          </cell>
          <cell r="BT172">
            <v>100580</v>
          </cell>
          <cell r="BU172">
            <v>0</v>
          </cell>
          <cell r="BV172">
            <v>0</v>
          </cell>
          <cell r="BW172">
            <v>47080</v>
          </cell>
          <cell r="BX172">
            <v>317800</v>
          </cell>
          <cell r="BY172">
            <v>0</v>
          </cell>
          <cell r="BZ172">
            <v>930126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127236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210000</v>
          </cell>
          <cell r="CK172">
            <v>0</v>
          </cell>
          <cell r="CL172">
            <v>1131294</v>
          </cell>
        </row>
        <row r="173">
          <cell r="A173" t="str">
            <v>1205050101.107</v>
          </cell>
          <cell r="B173" t="str">
            <v>ระบบไฟฟ้า-Interface</v>
          </cell>
          <cell r="C173">
            <v>0</v>
          </cell>
          <cell r="D173">
            <v>4974866.7300000004</v>
          </cell>
          <cell r="E173">
            <v>199300</v>
          </cell>
          <cell r="F173">
            <v>0</v>
          </cell>
          <cell r="G173">
            <v>0</v>
          </cell>
          <cell r="H173">
            <v>1288237.95</v>
          </cell>
          <cell r="I173">
            <v>0</v>
          </cell>
          <cell r="J173">
            <v>1110458.31</v>
          </cell>
          <cell r="K173">
            <v>2951804.38</v>
          </cell>
          <cell r="L173">
            <v>0</v>
          </cell>
          <cell r="M173">
            <v>0</v>
          </cell>
          <cell r="N173">
            <v>0</v>
          </cell>
          <cell r="O173">
            <v>852095.31</v>
          </cell>
          <cell r="P173">
            <v>745000</v>
          </cell>
          <cell r="Q173">
            <v>3598553.29</v>
          </cell>
          <cell r="R173">
            <v>89214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1110893.1100000001</v>
          </cell>
          <cell r="Y173">
            <v>486850</v>
          </cell>
          <cell r="Z173">
            <v>0</v>
          </cell>
          <cell r="AA173">
            <v>0</v>
          </cell>
          <cell r="AB173">
            <v>394979.8</v>
          </cell>
          <cell r="AC173">
            <v>0</v>
          </cell>
          <cell r="AD173">
            <v>1496000</v>
          </cell>
          <cell r="AE173">
            <v>0</v>
          </cell>
          <cell r="AF173">
            <v>120400</v>
          </cell>
          <cell r="AG173">
            <v>0</v>
          </cell>
          <cell r="AH173">
            <v>2031136.06</v>
          </cell>
          <cell r="AI173">
            <v>770000</v>
          </cell>
          <cell r="AJ173">
            <v>90950</v>
          </cell>
          <cell r="AK173">
            <v>4203170</v>
          </cell>
          <cell r="AL173">
            <v>0</v>
          </cell>
          <cell r="AM173">
            <v>0</v>
          </cell>
          <cell r="AN173">
            <v>2549458.9500000002</v>
          </cell>
          <cell r="AO173">
            <v>0</v>
          </cell>
          <cell r="AP173">
            <v>2293350</v>
          </cell>
          <cell r="AQ173">
            <v>0</v>
          </cell>
          <cell r="AR173">
            <v>4399931</v>
          </cell>
          <cell r="AS173">
            <v>1023568.66</v>
          </cell>
          <cell r="AT173">
            <v>1694983.58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1453399</v>
          </cell>
          <cell r="BA173">
            <v>0</v>
          </cell>
          <cell r="BB173">
            <v>0</v>
          </cell>
          <cell r="BC173">
            <v>1604071.5</v>
          </cell>
          <cell r="BD173">
            <v>7366336.3600000003</v>
          </cell>
          <cell r="BE173">
            <v>700000</v>
          </cell>
          <cell r="BF173">
            <v>0</v>
          </cell>
          <cell r="BG173">
            <v>52158665.210000001</v>
          </cell>
          <cell r="BH173">
            <v>1500000</v>
          </cell>
          <cell r="BI173">
            <v>1666169</v>
          </cell>
          <cell r="BJ173">
            <v>103385</v>
          </cell>
          <cell r="BK173">
            <v>1269492</v>
          </cell>
          <cell r="BL173">
            <v>0</v>
          </cell>
          <cell r="BM173">
            <v>0</v>
          </cell>
          <cell r="BN173">
            <v>2135000</v>
          </cell>
          <cell r="BO173">
            <v>0</v>
          </cell>
          <cell r="BP173">
            <v>0</v>
          </cell>
          <cell r="BQ173">
            <v>1749633.25</v>
          </cell>
          <cell r="BR173">
            <v>26050775.699999999</v>
          </cell>
          <cell r="BS173">
            <v>0</v>
          </cell>
          <cell r="BT173">
            <v>73500</v>
          </cell>
          <cell r="BU173">
            <v>3195990.76</v>
          </cell>
          <cell r="BV173">
            <v>0</v>
          </cell>
          <cell r="BW173">
            <v>0</v>
          </cell>
          <cell r="BX173">
            <v>2646367.14</v>
          </cell>
          <cell r="BY173">
            <v>49000</v>
          </cell>
          <cell r="BZ173">
            <v>1492000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565000</v>
          </cell>
          <cell r="CI173">
            <v>0</v>
          </cell>
          <cell r="CJ173">
            <v>2076632</v>
          </cell>
          <cell r="CK173">
            <v>2880000</v>
          </cell>
          <cell r="CL173">
            <v>232000</v>
          </cell>
        </row>
        <row r="174">
          <cell r="A174" t="str">
            <v>1205050101.108</v>
          </cell>
          <cell r="B174" t="str">
            <v>ระบบโทรศัพท์-Interface</v>
          </cell>
          <cell r="C174">
            <v>0</v>
          </cell>
          <cell r="D174">
            <v>0</v>
          </cell>
          <cell r="E174">
            <v>99900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23300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99724</v>
          </cell>
          <cell r="R174">
            <v>695500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2993000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83500</v>
          </cell>
          <cell r="BA174">
            <v>0</v>
          </cell>
          <cell r="BB174">
            <v>0</v>
          </cell>
          <cell r="BC174">
            <v>3958470</v>
          </cell>
          <cell r="BD174">
            <v>0</v>
          </cell>
          <cell r="BE174">
            <v>359000</v>
          </cell>
          <cell r="BF174">
            <v>0</v>
          </cell>
          <cell r="BG174">
            <v>1690080.5</v>
          </cell>
          <cell r="BH174">
            <v>0</v>
          </cell>
          <cell r="BI174">
            <v>0</v>
          </cell>
          <cell r="BJ174">
            <v>219588.77</v>
          </cell>
          <cell r="BK174">
            <v>247705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4950000</v>
          </cell>
          <cell r="BS174">
            <v>0</v>
          </cell>
          <cell r="BT174">
            <v>71904</v>
          </cell>
          <cell r="BU174">
            <v>0</v>
          </cell>
          <cell r="BV174">
            <v>62595</v>
          </cell>
          <cell r="BW174">
            <v>0</v>
          </cell>
          <cell r="BX174">
            <v>715295</v>
          </cell>
          <cell r="BY174">
            <v>72342.06</v>
          </cell>
          <cell r="BZ174">
            <v>99450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98333</v>
          </cell>
          <cell r="CJ174">
            <v>2565035.2999999998</v>
          </cell>
          <cell r="CK174">
            <v>0</v>
          </cell>
          <cell r="CL174">
            <v>0</v>
          </cell>
        </row>
        <row r="175">
          <cell r="A175" t="str">
            <v>1205050101.109</v>
          </cell>
          <cell r="B175" t="str">
            <v>ระบบถนนภายใน-Interface</v>
          </cell>
          <cell r="C175">
            <v>0</v>
          </cell>
          <cell r="D175">
            <v>0</v>
          </cell>
          <cell r="E175">
            <v>798000</v>
          </cell>
          <cell r="F175">
            <v>0</v>
          </cell>
          <cell r="G175">
            <v>249900</v>
          </cell>
          <cell r="H175">
            <v>85000</v>
          </cell>
          <cell r="I175">
            <v>0</v>
          </cell>
          <cell r="J175">
            <v>360000</v>
          </cell>
          <cell r="K175">
            <v>1112408.3999999999</v>
          </cell>
          <cell r="L175">
            <v>0</v>
          </cell>
          <cell r="M175">
            <v>2348500</v>
          </cell>
          <cell r="N175">
            <v>0</v>
          </cell>
          <cell r="O175">
            <v>0</v>
          </cell>
          <cell r="P175">
            <v>40000</v>
          </cell>
          <cell r="Q175">
            <v>1231791</v>
          </cell>
          <cell r="R175">
            <v>924700</v>
          </cell>
          <cell r="S175">
            <v>292000</v>
          </cell>
          <cell r="T175">
            <v>1549500</v>
          </cell>
          <cell r="U175">
            <v>752939</v>
          </cell>
          <cell r="V175">
            <v>57000</v>
          </cell>
          <cell r="W175">
            <v>0</v>
          </cell>
          <cell r="X175">
            <v>755700</v>
          </cell>
          <cell r="Y175">
            <v>3404860</v>
          </cell>
          <cell r="Z175">
            <v>0</v>
          </cell>
          <cell r="AA175">
            <v>0</v>
          </cell>
          <cell r="AB175">
            <v>562013</v>
          </cell>
          <cell r="AC175">
            <v>0</v>
          </cell>
          <cell r="AD175">
            <v>1034100</v>
          </cell>
          <cell r="AE175">
            <v>1031750</v>
          </cell>
          <cell r="AF175">
            <v>0</v>
          </cell>
          <cell r="AG175">
            <v>434204.17</v>
          </cell>
          <cell r="AH175">
            <v>1632285</v>
          </cell>
          <cell r="AI175">
            <v>410000</v>
          </cell>
          <cell r="AJ175">
            <v>1319500</v>
          </cell>
          <cell r="AK175">
            <v>3856726.93</v>
          </cell>
          <cell r="AL175">
            <v>0</v>
          </cell>
          <cell r="AM175">
            <v>0</v>
          </cell>
          <cell r="AN175">
            <v>769500</v>
          </cell>
          <cell r="AO175">
            <v>0</v>
          </cell>
          <cell r="AP175">
            <v>382500</v>
          </cell>
          <cell r="AQ175">
            <v>234000</v>
          </cell>
          <cell r="AR175">
            <v>0</v>
          </cell>
          <cell r="AS175">
            <v>902909</v>
          </cell>
          <cell r="AT175">
            <v>1568669.85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1816400</v>
          </cell>
          <cell r="BA175">
            <v>1996000</v>
          </cell>
          <cell r="BB175">
            <v>0</v>
          </cell>
          <cell r="BC175">
            <v>43859</v>
          </cell>
          <cell r="BD175">
            <v>3939900</v>
          </cell>
          <cell r="BE175">
            <v>0</v>
          </cell>
          <cell r="BF175">
            <v>916700</v>
          </cell>
          <cell r="BG175">
            <v>4836460</v>
          </cell>
          <cell r="BH175">
            <v>1023150</v>
          </cell>
          <cell r="BI175">
            <v>2450800</v>
          </cell>
          <cell r="BJ175">
            <v>193000</v>
          </cell>
          <cell r="BK175">
            <v>0</v>
          </cell>
          <cell r="BL175">
            <v>0</v>
          </cell>
          <cell r="BM175">
            <v>609697</v>
          </cell>
          <cell r="BN175">
            <v>776600</v>
          </cell>
          <cell r="BO175">
            <v>2226000</v>
          </cell>
          <cell r="BP175">
            <v>300298</v>
          </cell>
          <cell r="BQ175">
            <v>0</v>
          </cell>
          <cell r="BR175">
            <v>220000</v>
          </cell>
          <cell r="BS175">
            <v>299000</v>
          </cell>
          <cell r="BT175">
            <v>499356</v>
          </cell>
          <cell r="BU175">
            <v>2700000</v>
          </cell>
          <cell r="BV175">
            <v>329770</v>
          </cell>
          <cell r="BW175">
            <v>873905</v>
          </cell>
          <cell r="BX175">
            <v>1556278</v>
          </cell>
          <cell r="BY175">
            <v>148000</v>
          </cell>
          <cell r="BZ175">
            <v>246862</v>
          </cell>
          <cell r="CA175">
            <v>0</v>
          </cell>
          <cell r="CB175">
            <v>1653002.5</v>
          </cell>
          <cell r="CC175">
            <v>940000</v>
          </cell>
          <cell r="CD175">
            <v>0</v>
          </cell>
          <cell r="CE175">
            <v>263998.71999999997</v>
          </cell>
          <cell r="CF175">
            <v>202992.5</v>
          </cell>
          <cell r="CG175">
            <v>0</v>
          </cell>
          <cell r="CH175">
            <v>963000</v>
          </cell>
          <cell r="CI175">
            <v>0</v>
          </cell>
          <cell r="CJ175">
            <v>2822061</v>
          </cell>
          <cell r="CK175">
            <v>0</v>
          </cell>
          <cell r="CL175">
            <v>83200</v>
          </cell>
        </row>
        <row r="176">
          <cell r="A176" t="str">
            <v>1205050102.101</v>
          </cell>
          <cell r="B176" t="str">
            <v>ค่าเสื่อมราคาสะสมอาคารเพื่อการพักอาศัย - Interface</v>
          </cell>
          <cell r="C176">
            <v>-10019758.98</v>
          </cell>
          <cell r="D176">
            <v>-5905988</v>
          </cell>
          <cell r="E176">
            <v>-3153981.81</v>
          </cell>
          <cell r="F176">
            <v>0</v>
          </cell>
          <cell r="G176">
            <v>-3829934.34</v>
          </cell>
          <cell r="H176">
            <v>-2245309.25</v>
          </cell>
          <cell r="I176">
            <v>0</v>
          </cell>
          <cell r="J176">
            <v>0</v>
          </cell>
          <cell r="K176">
            <v>0</v>
          </cell>
          <cell r="L176">
            <v>-1956157.3</v>
          </cell>
          <cell r="M176">
            <v>0</v>
          </cell>
          <cell r="N176">
            <v>0</v>
          </cell>
          <cell r="O176">
            <v>-7571354.8200000003</v>
          </cell>
          <cell r="P176">
            <v>-409229.34</v>
          </cell>
          <cell r="Q176">
            <v>-1144020.6599999999</v>
          </cell>
          <cell r="R176">
            <v>-1391142.08</v>
          </cell>
          <cell r="S176">
            <v>-3361402.9</v>
          </cell>
          <cell r="T176">
            <v>-2652617.21</v>
          </cell>
          <cell r="U176">
            <v>-200583.73</v>
          </cell>
          <cell r="V176">
            <v>0</v>
          </cell>
          <cell r="W176">
            <v>0</v>
          </cell>
          <cell r="X176">
            <v>0</v>
          </cell>
          <cell r="Y176">
            <v>-934954.51</v>
          </cell>
          <cell r="Z176">
            <v>-56573.53</v>
          </cell>
          <cell r="AA176">
            <v>0</v>
          </cell>
          <cell r="AB176">
            <v>-1083541.3799999999</v>
          </cell>
          <cell r="AC176">
            <v>-3411608</v>
          </cell>
          <cell r="AD176">
            <v>-3329245.41</v>
          </cell>
          <cell r="AE176">
            <v>-2950993.63</v>
          </cell>
          <cell r="AF176">
            <v>-191949.96</v>
          </cell>
          <cell r="AG176">
            <v>-12832.92</v>
          </cell>
          <cell r="AH176">
            <v>0</v>
          </cell>
          <cell r="AI176">
            <v>0</v>
          </cell>
          <cell r="AJ176">
            <v>0</v>
          </cell>
          <cell r="AK176">
            <v>-17451126.52</v>
          </cell>
          <cell r="AL176">
            <v>0</v>
          </cell>
          <cell r="AM176">
            <v>0</v>
          </cell>
          <cell r="AN176">
            <v>-5518126.6699999999</v>
          </cell>
          <cell r="AO176">
            <v>0</v>
          </cell>
          <cell r="AP176">
            <v>0</v>
          </cell>
          <cell r="AQ176">
            <v>0</v>
          </cell>
          <cell r="AR176">
            <v>-18411470.34</v>
          </cell>
          <cell r="AS176">
            <v>-2318337.52</v>
          </cell>
          <cell r="AT176">
            <v>-3537813.36</v>
          </cell>
          <cell r="AU176">
            <v>-1223918.97</v>
          </cell>
          <cell r="AV176">
            <v>0</v>
          </cell>
          <cell r="AW176">
            <v>-424640</v>
          </cell>
          <cell r="AX176">
            <v>-15146.84</v>
          </cell>
          <cell r="AY176">
            <v>-445516.49</v>
          </cell>
          <cell r="AZ176">
            <v>-354679.9</v>
          </cell>
          <cell r="BA176">
            <v>-5395788.8899999997</v>
          </cell>
          <cell r="BB176">
            <v>-9897344.3699999992</v>
          </cell>
          <cell r="BC176">
            <v>-458860.65</v>
          </cell>
          <cell r="BD176">
            <v>-4246378.25</v>
          </cell>
          <cell r="BE176">
            <v>0</v>
          </cell>
          <cell r="BF176">
            <v>-2098766.7799999998</v>
          </cell>
          <cell r="BG176">
            <v>-12776063.109999999</v>
          </cell>
          <cell r="BH176">
            <v>-5455850.04</v>
          </cell>
          <cell r="BI176">
            <v>-1895999.76</v>
          </cell>
          <cell r="BJ176">
            <v>-2695298.64</v>
          </cell>
          <cell r="BK176">
            <v>0</v>
          </cell>
          <cell r="BL176">
            <v>0</v>
          </cell>
          <cell r="BM176">
            <v>-619656</v>
          </cell>
          <cell r="BN176">
            <v>-857313.97</v>
          </cell>
          <cell r="BO176">
            <v>-3436405.4</v>
          </cell>
          <cell r="BP176">
            <v>0</v>
          </cell>
          <cell r="BQ176">
            <v>-211437</v>
          </cell>
          <cell r="BR176">
            <v>-26260000.32</v>
          </cell>
          <cell r="BS176">
            <v>0</v>
          </cell>
          <cell r="BT176">
            <v>-2703328.62</v>
          </cell>
          <cell r="BU176">
            <v>0</v>
          </cell>
          <cell r="BV176">
            <v>0</v>
          </cell>
          <cell r="BW176">
            <v>-283433.14</v>
          </cell>
          <cell r="BX176">
            <v>-4433328.25</v>
          </cell>
          <cell r="BY176">
            <v>0</v>
          </cell>
          <cell r="BZ176">
            <v>-771466.49</v>
          </cell>
          <cell r="CA176">
            <v>-3036337.64</v>
          </cell>
          <cell r="CB176">
            <v>-1455818.25</v>
          </cell>
          <cell r="CC176">
            <v>-5065111.32</v>
          </cell>
          <cell r="CD176">
            <v>-2927586.8</v>
          </cell>
          <cell r="CE176">
            <v>-2155200.25</v>
          </cell>
          <cell r="CF176">
            <v>-662999.85</v>
          </cell>
          <cell r="CG176">
            <v>-839927.16</v>
          </cell>
          <cell r="CH176">
            <v>-1833479.24</v>
          </cell>
          <cell r="CI176">
            <v>0</v>
          </cell>
          <cell r="CJ176">
            <v>-3890779.59</v>
          </cell>
          <cell r="CK176">
            <v>0</v>
          </cell>
          <cell r="CL176">
            <v>-125520.12</v>
          </cell>
        </row>
        <row r="177">
          <cell r="A177" t="str">
            <v>1205050102.102</v>
          </cell>
          <cell r="B177" t="str">
            <v>ค่าเสื่อมราคาสะสมอาคารสำนักงาน-Interface</v>
          </cell>
          <cell r="C177">
            <v>-485175.63</v>
          </cell>
          <cell r="D177">
            <v>-12959197</v>
          </cell>
          <cell r="E177">
            <v>-423873.5</v>
          </cell>
          <cell r="F177">
            <v>0</v>
          </cell>
          <cell r="G177">
            <v>-1239250.68</v>
          </cell>
          <cell r="H177">
            <v>-7526773.25</v>
          </cell>
          <cell r="I177">
            <v>0</v>
          </cell>
          <cell r="J177">
            <v>-6517247.1200000001</v>
          </cell>
          <cell r="K177">
            <v>-925254.48</v>
          </cell>
          <cell r="L177">
            <v>-1061202.06</v>
          </cell>
          <cell r="M177">
            <v>-12820680.380000001</v>
          </cell>
          <cell r="N177">
            <v>-101629.05</v>
          </cell>
          <cell r="O177">
            <v>-18412833.800000001</v>
          </cell>
          <cell r="P177">
            <v>-5606673.6600000001</v>
          </cell>
          <cell r="Q177">
            <v>-8088063.1399999997</v>
          </cell>
          <cell r="R177">
            <v>-10968750.23</v>
          </cell>
          <cell r="S177">
            <v>-889196.45</v>
          </cell>
          <cell r="T177">
            <v>-1487346.74</v>
          </cell>
          <cell r="U177">
            <v>-1246828.9099999999</v>
          </cell>
          <cell r="V177">
            <v>-1113219.08</v>
          </cell>
          <cell r="W177">
            <v>-21948662.210000001</v>
          </cell>
          <cell r="X177">
            <v>-2878652.99</v>
          </cell>
          <cell r="Y177">
            <v>-3796919.49</v>
          </cell>
          <cell r="Z177">
            <v>-553548.78</v>
          </cell>
          <cell r="AA177">
            <v>-45529.74</v>
          </cell>
          <cell r="AB177">
            <v>-271526.17</v>
          </cell>
          <cell r="AC177">
            <v>-1979156.72</v>
          </cell>
          <cell r="AD177">
            <v>-1034908.16</v>
          </cell>
          <cell r="AE177">
            <v>-875364.82</v>
          </cell>
          <cell r="AF177">
            <v>-590962.97</v>
          </cell>
          <cell r="AG177">
            <v>-1975524.62</v>
          </cell>
          <cell r="AH177">
            <v>-7142673.2800000003</v>
          </cell>
          <cell r="AI177">
            <v>-2319805.5699999998</v>
          </cell>
          <cell r="AJ177">
            <v>-765862.48</v>
          </cell>
          <cell r="AK177">
            <v>-47021276.579999998</v>
          </cell>
          <cell r="AL177">
            <v>-1462123.2</v>
          </cell>
          <cell r="AM177">
            <v>-1181492.7</v>
          </cell>
          <cell r="AN177">
            <v>-34320424.770000003</v>
          </cell>
          <cell r="AO177">
            <v>-3067656.45</v>
          </cell>
          <cell r="AP177">
            <v>-4272043.59</v>
          </cell>
          <cell r="AQ177">
            <v>-36493.9</v>
          </cell>
          <cell r="AR177">
            <v>-26333143.649999999</v>
          </cell>
          <cell r="AS177">
            <v>-1996883.34</v>
          </cell>
          <cell r="AT177">
            <v>-12623789.619999999</v>
          </cell>
          <cell r="AU177">
            <v>-9251086.5600000005</v>
          </cell>
          <cell r="AV177">
            <v>-110842.86</v>
          </cell>
          <cell r="AW177">
            <v>-579801.35</v>
          </cell>
          <cell r="AX177">
            <v>-24740864.280000001</v>
          </cell>
          <cell r="AY177">
            <v>-392326.87</v>
          </cell>
          <cell r="AZ177">
            <v>-1705004.74</v>
          </cell>
          <cell r="BA177">
            <v>-21978575.789999999</v>
          </cell>
          <cell r="BB177">
            <v>-37112550.090000004</v>
          </cell>
          <cell r="BC177">
            <v>-55957792.079999998</v>
          </cell>
          <cell r="BD177">
            <v>-12781798.58</v>
          </cell>
          <cell r="BE177">
            <v>-537055.68000000005</v>
          </cell>
          <cell r="BF177">
            <v>-15051560.939999999</v>
          </cell>
          <cell r="BG177">
            <v>-35339223.039999999</v>
          </cell>
          <cell r="BH177">
            <v>-464568.66</v>
          </cell>
          <cell r="BI177">
            <v>-402709.69</v>
          </cell>
          <cell r="BJ177">
            <v>-1000370.69</v>
          </cell>
          <cell r="BK177">
            <v>-181170.11</v>
          </cell>
          <cell r="BL177">
            <v>-3586666.67</v>
          </cell>
          <cell r="BM177">
            <v>-5263215.6500000004</v>
          </cell>
          <cell r="BN177">
            <v>-2316430.27</v>
          </cell>
          <cell r="BO177">
            <v>-4135400</v>
          </cell>
          <cell r="BP177">
            <v>-640304.88</v>
          </cell>
          <cell r="BQ177">
            <v>-763140.38</v>
          </cell>
          <cell r="BR177">
            <v>-209310103.65000001</v>
          </cell>
          <cell r="BS177">
            <v>-717605.57</v>
          </cell>
          <cell r="BT177">
            <v>-3411133.32</v>
          </cell>
          <cell r="BU177">
            <v>0</v>
          </cell>
          <cell r="BV177">
            <v>0</v>
          </cell>
          <cell r="BW177">
            <v>0</v>
          </cell>
          <cell r="BX177">
            <v>-17904364.66</v>
          </cell>
          <cell r="BY177">
            <v>0</v>
          </cell>
          <cell r="BZ177">
            <v>-3884989.04</v>
          </cell>
          <cell r="CA177">
            <v>-611932.98</v>
          </cell>
          <cell r="CB177">
            <v>-1592930.9</v>
          </cell>
          <cell r="CC177">
            <v>0</v>
          </cell>
          <cell r="CD177">
            <v>0</v>
          </cell>
          <cell r="CE177">
            <v>-2217443.6800000002</v>
          </cell>
          <cell r="CF177">
            <v>-3965725.6</v>
          </cell>
          <cell r="CG177">
            <v>-650879.79</v>
          </cell>
          <cell r="CH177">
            <v>-576749.82999999996</v>
          </cell>
          <cell r="CI177">
            <v>0</v>
          </cell>
          <cell r="CJ177">
            <v>-25843025</v>
          </cell>
          <cell r="CK177">
            <v>0</v>
          </cell>
          <cell r="CL177">
            <v>-298812.73</v>
          </cell>
        </row>
        <row r="178">
          <cell r="A178" t="str">
            <v>1205050102.103</v>
          </cell>
          <cell r="B178" t="str">
            <v>ค่าเสื่อมราคาสะสมอาคารเพื่อประโยชน์ อื่น - Interface</v>
          </cell>
          <cell r="C178">
            <v>-656972.56999999995</v>
          </cell>
          <cell r="D178">
            <v>-2150139.42</v>
          </cell>
          <cell r="E178">
            <v>-795971</v>
          </cell>
          <cell r="F178">
            <v>-1258981.6399999999</v>
          </cell>
          <cell r="G178">
            <v>-209825.02</v>
          </cell>
          <cell r="H178">
            <v>-96999</v>
          </cell>
          <cell r="I178">
            <v>0</v>
          </cell>
          <cell r="J178">
            <v>0</v>
          </cell>
          <cell r="K178">
            <v>-1316283.03</v>
          </cell>
          <cell r="L178">
            <v>-1072200.67</v>
          </cell>
          <cell r="M178">
            <v>-122016.83</v>
          </cell>
          <cell r="N178">
            <v>-160146.16</v>
          </cell>
          <cell r="O178">
            <v>-1531550.61</v>
          </cell>
          <cell r="P178">
            <v>-72894.38</v>
          </cell>
          <cell r="Q178">
            <v>-1311670.8700000001</v>
          </cell>
          <cell r="R178">
            <v>-1176664.92</v>
          </cell>
          <cell r="S178">
            <v>0</v>
          </cell>
          <cell r="T178">
            <v>-889659.1</v>
          </cell>
          <cell r="U178">
            <v>-23833.37</v>
          </cell>
          <cell r="V178">
            <v>-55110.68</v>
          </cell>
          <cell r="W178">
            <v>-1358785.89</v>
          </cell>
          <cell r="X178">
            <v>-295316.89</v>
          </cell>
          <cell r="Y178">
            <v>-1161775.3999999999</v>
          </cell>
          <cell r="Z178">
            <v>-18880.240000000002</v>
          </cell>
          <cell r="AA178">
            <v>-252871.3</v>
          </cell>
          <cell r="AB178">
            <v>0</v>
          </cell>
          <cell r="AC178">
            <v>0</v>
          </cell>
          <cell r="AD178">
            <v>0</v>
          </cell>
          <cell r="AE178">
            <v>-221013.83</v>
          </cell>
          <cell r="AF178">
            <v>-243715.83</v>
          </cell>
          <cell r="AG178">
            <v>-996535.8</v>
          </cell>
          <cell r="AH178">
            <v>-687306.78</v>
          </cell>
          <cell r="AI178">
            <v>-233719.7</v>
          </cell>
          <cell r="AJ178">
            <v>-810964.46</v>
          </cell>
          <cell r="AK178">
            <v>-1339851.67</v>
          </cell>
          <cell r="AL178">
            <v>-55146.52</v>
          </cell>
          <cell r="AM178">
            <v>-139500</v>
          </cell>
          <cell r="AN178">
            <v>-640641.56000000006</v>
          </cell>
          <cell r="AO178">
            <v>-2261163.46</v>
          </cell>
          <cell r="AP178">
            <v>-1393387.86</v>
          </cell>
          <cell r="AQ178">
            <v>-3113326.62</v>
          </cell>
          <cell r="AR178">
            <v>-2014997.99</v>
          </cell>
          <cell r="AS178">
            <v>-642273.89</v>
          </cell>
          <cell r="AT178">
            <v>-1409525.87</v>
          </cell>
          <cell r="AU178">
            <v>-4094050.49</v>
          </cell>
          <cell r="AV178">
            <v>-386233.47</v>
          </cell>
          <cell r="AW178">
            <v>-254122.2</v>
          </cell>
          <cell r="AX178">
            <v>0</v>
          </cell>
          <cell r="AY178">
            <v>-3803266.53</v>
          </cell>
          <cell r="AZ178">
            <v>-3822908.25</v>
          </cell>
          <cell r="BA178">
            <v>-2094237.46</v>
          </cell>
          <cell r="BB178">
            <v>-3421102.2</v>
          </cell>
          <cell r="BC178">
            <v>-122433.12</v>
          </cell>
          <cell r="BD178">
            <v>-3592449.94</v>
          </cell>
          <cell r="BE178">
            <v>0</v>
          </cell>
          <cell r="BF178">
            <v>-568170.52</v>
          </cell>
          <cell r="BG178">
            <v>0</v>
          </cell>
          <cell r="BH178">
            <v>0</v>
          </cell>
          <cell r="BI178">
            <v>0</v>
          </cell>
          <cell r="BJ178">
            <v>-930186.9</v>
          </cell>
          <cell r="BK178">
            <v>-118400.16</v>
          </cell>
          <cell r="BL178">
            <v>-271799.13</v>
          </cell>
          <cell r="BM178">
            <v>-244161.4</v>
          </cell>
          <cell r="BN178">
            <v>-766405.47</v>
          </cell>
          <cell r="BO178">
            <v>-480446.54</v>
          </cell>
          <cell r="BP178">
            <v>-172703.28</v>
          </cell>
          <cell r="BQ178">
            <v>-734953.81</v>
          </cell>
          <cell r="BR178">
            <v>-30166333.219999999</v>
          </cell>
          <cell r="BS178">
            <v>-676636.59</v>
          </cell>
          <cell r="BT178">
            <v>-539600.99</v>
          </cell>
          <cell r="BU178">
            <v>-2339366.75</v>
          </cell>
          <cell r="BV178">
            <v>-825207.42</v>
          </cell>
          <cell r="BW178">
            <v>-1164959.31</v>
          </cell>
          <cell r="BX178">
            <v>-748031.25</v>
          </cell>
          <cell r="BY178">
            <v>-456421.25</v>
          </cell>
          <cell r="BZ178">
            <v>-831113.32</v>
          </cell>
          <cell r="CA178">
            <v>-65423.92</v>
          </cell>
          <cell r="CB178">
            <v>0</v>
          </cell>
          <cell r="CC178">
            <v>-934540.02</v>
          </cell>
          <cell r="CD178">
            <v>-4509409.91</v>
          </cell>
          <cell r="CE178">
            <v>-199121.25</v>
          </cell>
          <cell r="CF178">
            <v>-193213.23</v>
          </cell>
          <cell r="CG178">
            <v>-303765.21000000002</v>
          </cell>
          <cell r="CH178">
            <v>-1993011.2</v>
          </cell>
          <cell r="CI178">
            <v>0</v>
          </cell>
          <cell r="CJ178">
            <v>0</v>
          </cell>
          <cell r="CK178">
            <v>-487340</v>
          </cell>
          <cell r="CL178">
            <v>-398956.82</v>
          </cell>
        </row>
        <row r="179">
          <cell r="A179" t="str">
            <v>1205050102.104</v>
          </cell>
          <cell r="B179" t="str">
            <v>ค่าเสื่อมราคาสะสมสิ่งปลูกสร้าง -Interface</v>
          </cell>
          <cell r="C179">
            <v>-1356753.01</v>
          </cell>
          <cell r="D179">
            <v>-719097.92</v>
          </cell>
          <cell r="E179">
            <v>-1913400.86</v>
          </cell>
          <cell r="F179">
            <v>-1884016.3</v>
          </cell>
          <cell r="G179">
            <v>-516706.86</v>
          </cell>
          <cell r="H179">
            <v>-1283688.6399999999</v>
          </cell>
          <cell r="I179">
            <v>0</v>
          </cell>
          <cell r="J179">
            <v>-189288.05</v>
          </cell>
          <cell r="K179">
            <v>-5132067.63</v>
          </cell>
          <cell r="L179">
            <v>-298252.78000000003</v>
          </cell>
          <cell r="M179">
            <v>-4193094.89</v>
          </cell>
          <cell r="N179">
            <v>-27280.880000000001</v>
          </cell>
          <cell r="O179">
            <v>-4560425.04</v>
          </cell>
          <cell r="P179">
            <v>-336716.31</v>
          </cell>
          <cell r="Q179">
            <v>-1276524.43</v>
          </cell>
          <cell r="R179">
            <v>-606904.03</v>
          </cell>
          <cell r="S179">
            <v>-444007.8</v>
          </cell>
          <cell r="T179">
            <v>-253970.03</v>
          </cell>
          <cell r="U179">
            <v>-555052.47</v>
          </cell>
          <cell r="V179">
            <v>-279768.78000000003</v>
          </cell>
          <cell r="W179">
            <v>-4177557.62</v>
          </cell>
          <cell r="X179">
            <v>-1580696.54</v>
          </cell>
          <cell r="Y179">
            <v>-730153.93</v>
          </cell>
          <cell r="Z179">
            <v>-1818797.66</v>
          </cell>
          <cell r="AA179">
            <v>-807333.99</v>
          </cell>
          <cell r="AB179">
            <v>-102100.1</v>
          </cell>
          <cell r="AC179">
            <v>-1736400.02</v>
          </cell>
          <cell r="AD179">
            <v>-2224416.4700000002</v>
          </cell>
          <cell r="AE179">
            <v>0</v>
          </cell>
          <cell r="AF179">
            <v>-304522.96999999997</v>
          </cell>
          <cell r="AG179">
            <v>-222484.7</v>
          </cell>
          <cell r="AH179">
            <v>-701061.98</v>
          </cell>
          <cell r="AI179">
            <v>-276796.31</v>
          </cell>
          <cell r="AJ179">
            <v>-154244.48000000001</v>
          </cell>
          <cell r="AK179">
            <v>-7271006.9800000004</v>
          </cell>
          <cell r="AL179">
            <v>-1272451.76</v>
          </cell>
          <cell r="AM179">
            <v>-419247.2</v>
          </cell>
          <cell r="AN179">
            <v>-2841335.54</v>
          </cell>
          <cell r="AO179">
            <v>-1962072.92</v>
          </cell>
          <cell r="AP179">
            <v>-2264401.12</v>
          </cell>
          <cell r="AQ179">
            <v>-8555.56</v>
          </cell>
          <cell r="AR179">
            <v>-3212449</v>
          </cell>
          <cell r="AS179">
            <v>-1978899.98</v>
          </cell>
          <cell r="AT179">
            <v>-2937771.53</v>
          </cell>
          <cell r="AU179">
            <v>-431138.78</v>
          </cell>
          <cell r="AV179">
            <v>-2933479.04</v>
          </cell>
          <cell r="AW179">
            <v>-46958.23</v>
          </cell>
          <cell r="AX179">
            <v>-413888.56</v>
          </cell>
          <cell r="AY179">
            <v>-63359.39</v>
          </cell>
          <cell r="AZ179">
            <v>-454909.04</v>
          </cell>
          <cell r="BA179">
            <v>-3390465.8</v>
          </cell>
          <cell r="BB179">
            <v>-474273.6</v>
          </cell>
          <cell r="BC179">
            <v>-414178.04</v>
          </cell>
          <cell r="BD179">
            <v>-3080069.96</v>
          </cell>
          <cell r="BE179">
            <v>-1163156.73</v>
          </cell>
          <cell r="BF179">
            <v>-981564.36</v>
          </cell>
          <cell r="BG179">
            <v>-5544487.5300000003</v>
          </cell>
          <cell r="BH179">
            <v>-998790.41</v>
          </cell>
          <cell r="BI179">
            <v>-1523571.47</v>
          </cell>
          <cell r="BJ179">
            <v>-720925.06</v>
          </cell>
          <cell r="BK179">
            <v>-643622.07999999996</v>
          </cell>
          <cell r="BL179">
            <v>0</v>
          </cell>
          <cell r="BM179">
            <v>-2823516.74</v>
          </cell>
          <cell r="BN179">
            <v>-614333.05000000005</v>
          </cell>
          <cell r="BO179">
            <v>-889845.28</v>
          </cell>
          <cell r="BP179">
            <v>-1203520.95</v>
          </cell>
          <cell r="BQ179">
            <v>-363987.75</v>
          </cell>
          <cell r="BR179">
            <v>-2599764.5499999998</v>
          </cell>
          <cell r="BS179">
            <v>-1166093.95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-952780.79</v>
          </cell>
          <cell r="BY179">
            <v>0</v>
          </cell>
          <cell r="BZ179">
            <v>-2567855.2400000002</v>
          </cell>
          <cell r="CA179">
            <v>0</v>
          </cell>
          <cell r="CB179">
            <v>-1618817.62</v>
          </cell>
          <cell r="CC179">
            <v>-168693.22</v>
          </cell>
          <cell r="CD179">
            <v>0</v>
          </cell>
          <cell r="CE179">
            <v>-36833.22</v>
          </cell>
          <cell r="CF179">
            <v>-580824.85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-2483179.1800000002</v>
          </cell>
          <cell r="CL179">
            <v>-529348.69999999995</v>
          </cell>
        </row>
        <row r="180">
          <cell r="A180" t="str">
            <v>1205050102.105</v>
          </cell>
          <cell r="B180" t="str">
            <v>ค่าเสื่อมราคาสะสมระบบประปา -Interface</v>
          </cell>
          <cell r="C180">
            <v>0</v>
          </cell>
          <cell r="D180">
            <v>-152029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-57267.519999999997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-115287.97</v>
          </cell>
          <cell r="Q180">
            <v>0</v>
          </cell>
          <cell r="R180">
            <v>0</v>
          </cell>
          <cell r="S180">
            <v>-14250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-41705.769999999997</v>
          </cell>
          <cell r="Y180">
            <v>0</v>
          </cell>
          <cell r="Z180">
            <v>0</v>
          </cell>
          <cell r="AA180">
            <v>-30372.21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-28499</v>
          </cell>
          <cell r="AH180">
            <v>0</v>
          </cell>
          <cell r="AI180">
            <v>0</v>
          </cell>
          <cell r="AJ180">
            <v>0</v>
          </cell>
          <cell r="AK180">
            <v>-29854.080000000002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-76349.87</v>
          </cell>
          <cell r="AQ180">
            <v>0</v>
          </cell>
          <cell r="AR180">
            <v>0</v>
          </cell>
          <cell r="AS180">
            <v>0</v>
          </cell>
          <cell r="AT180">
            <v>-76911.56</v>
          </cell>
          <cell r="AU180">
            <v>-1575805.34</v>
          </cell>
          <cell r="AV180">
            <v>0</v>
          </cell>
          <cell r="AW180">
            <v>0</v>
          </cell>
          <cell r="AX180">
            <v>-39332.339999999997</v>
          </cell>
          <cell r="AY180">
            <v>0</v>
          </cell>
          <cell r="AZ180">
            <v>0</v>
          </cell>
          <cell r="BA180">
            <v>0</v>
          </cell>
          <cell r="BB180">
            <v>-1403818.81</v>
          </cell>
          <cell r="BC180">
            <v>-119104.46</v>
          </cell>
          <cell r="BD180">
            <v>0</v>
          </cell>
          <cell r="BE180">
            <v>-52380.959999999999</v>
          </cell>
          <cell r="BF180">
            <v>-136234.94</v>
          </cell>
          <cell r="BG180">
            <v>-5458327.2800000003</v>
          </cell>
          <cell r="BH180">
            <v>-154582.72</v>
          </cell>
          <cell r="BI180">
            <v>-515175.75</v>
          </cell>
          <cell r="BJ180">
            <v>-359464.6</v>
          </cell>
          <cell r="BK180">
            <v>0</v>
          </cell>
          <cell r="BL180">
            <v>0</v>
          </cell>
          <cell r="BM180">
            <v>-879448.34</v>
          </cell>
          <cell r="BN180">
            <v>0</v>
          </cell>
          <cell r="BO180">
            <v>-2152334.66</v>
          </cell>
          <cell r="BP180">
            <v>-250143.03</v>
          </cell>
          <cell r="BQ180">
            <v>-60433.14</v>
          </cell>
          <cell r="BR180">
            <v>-2668364.2400000002</v>
          </cell>
          <cell r="BS180">
            <v>0</v>
          </cell>
          <cell r="BT180">
            <v>-91482</v>
          </cell>
          <cell r="BU180">
            <v>-27910.68</v>
          </cell>
          <cell r="BV180">
            <v>0</v>
          </cell>
          <cell r="BW180">
            <v>0</v>
          </cell>
          <cell r="BX180">
            <v>-1262031.8700000001</v>
          </cell>
          <cell r="BY180">
            <v>-213310.42</v>
          </cell>
          <cell r="BZ180">
            <v>0</v>
          </cell>
          <cell r="CA180">
            <v>0</v>
          </cell>
          <cell r="CB180">
            <v>0</v>
          </cell>
          <cell r="CC180">
            <v>-4836.6499999999996</v>
          </cell>
          <cell r="CD180">
            <v>0</v>
          </cell>
          <cell r="CE180">
            <v>0</v>
          </cell>
          <cell r="CF180">
            <v>-42826.53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-32508.49</v>
          </cell>
        </row>
        <row r="181">
          <cell r="A181" t="str">
            <v>1205050102.106</v>
          </cell>
          <cell r="B181" t="str">
            <v>ค่าเสื่อมราคาสะสมระบบบำบัดน้ำเสีย - Interface</v>
          </cell>
          <cell r="C181">
            <v>0</v>
          </cell>
          <cell r="D181">
            <v>-4999999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-462583.36</v>
          </cell>
          <cell r="AK181">
            <v>-56973.97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-66219.34</v>
          </cell>
          <cell r="AX181">
            <v>0</v>
          </cell>
          <cell r="AY181">
            <v>0</v>
          </cell>
          <cell r="AZ181">
            <v>-85400</v>
          </cell>
          <cell r="BA181">
            <v>0</v>
          </cell>
          <cell r="BB181">
            <v>-141333.68</v>
          </cell>
          <cell r="BC181">
            <v>-580000</v>
          </cell>
          <cell r="BD181">
            <v>-12497.2</v>
          </cell>
          <cell r="BE181">
            <v>0</v>
          </cell>
          <cell r="BF181">
            <v>-44128.95</v>
          </cell>
          <cell r="BG181">
            <v>-494075.7</v>
          </cell>
          <cell r="BH181">
            <v>-283469.67</v>
          </cell>
          <cell r="BI181">
            <v>-427728.9</v>
          </cell>
          <cell r="BJ181">
            <v>-21958.3</v>
          </cell>
          <cell r="BK181">
            <v>-44985.24</v>
          </cell>
          <cell r="BL181">
            <v>0</v>
          </cell>
          <cell r="BM181">
            <v>0</v>
          </cell>
          <cell r="BN181">
            <v>0</v>
          </cell>
          <cell r="BO181">
            <v>-224869.38</v>
          </cell>
          <cell r="BP181">
            <v>0</v>
          </cell>
          <cell r="BQ181">
            <v>-3034000</v>
          </cell>
          <cell r="BR181">
            <v>-21518239.23</v>
          </cell>
          <cell r="BS181">
            <v>0</v>
          </cell>
          <cell r="BT181">
            <v>-22514.720000000001</v>
          </cell>
          <cell r="BU181">
            <v>0</v>
          </cell>
          <cell r="BV181">
            <v>0</v>
          </cell>
          <cell r="BW181">
            <v>-19773.18</v>
          </cell>
          <cell r="BX181">
            <v>-10296.69</v>
          </cell>
          <cell r="BY181">
            <v>0</v>
          </cell>
          <cell r="BZ181">
            <v>-899038.83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-84846.24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-158628.06</v>
          </cell>
          <cell r="CK181">
            <v>0</v>
          </cell>
          <cell r="CL181">
            <v>-388434.54</v>
          </cell>
        </row>
        <row r="182">
          <cell r="A182" t="str">
            <v>1205050102.107</v>
          </cell>
          <cell r="B182" t="str">
            <v>ค่าเสื่อมราคาสะสมระบบไฟฟ้า -Interface</v>
          </cell>
          <cell r="C182">
            <v>0</v>
          </cell>
          <cell r="D182">
            <v>-2656988.9300000002</v>
          </cell>
          <cell r="E182">
            <v>-199296</v>
          </cell>
          <cell r="F182">
            <v>0</v>
          </cell>
          <cell r="G182">
            <v>0</v>
          </cell>
          <cell r="H182">
            <v>-661400.01</v>
          </cell>
          <cell r="I182">
            <v>0</v>
          </cell>
          <cell r="J182">
            <v>0</v>
          </cell>
          <cell r="K182">
            <v>-2017066.68</v>
          </cell>
          <cell r="L182">
            <v>0</v>
          </cell>
          <cell r="M182">
            <v>0</v>
          </cell>
          <cell r="N182">
            <v>0</v>
          </cell>
          <cell r="O182">
            <v>-603567.15</v>
          </cell>
          <cell r="P182">
            <v>-300527.90000000002</v>
          </cell>
          <cell r="Q182">
            <v>-2059953.54</v>
          </cell>
          <cell r="R182">
            <v>-55015.1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-398388.39</v>
          </cell>
          <cell r="Y182">
            <v>-132956.74</v>
          </cell>
          <cell r="Z182">
            <v>0</v>
          </cell>
          <cell r="AA182">
            <v>0</v>
          </cell>
          <cell r="AB182">
            <v>-219433</v>
          </cell>
          <cell r="AC182">
            <v>0</v>
          </cell>
          <cell r="AD182">
            <v>-1231666.67</v>
          </cell>
          <cell r="AE182">
            <v>0</v>
          </cell>
          <cell r="AF182">
            <v>-90673.81</v>
          </cell>
          <cell r="AG182">
            <v>0</v>
          </cell>
          <cell r="AH182">
            <v>-1602208.62</v>
          </cell>
          <cell r="AI182">
            <v>-667755.26</v>
          </cell>
          <cell r="AJ182">
            <v>-22434.400000000001</v>
          </cell>
          <cell r="AK182">
            <v>-656068.63</v>
          </cell>
          <cell r="AL182">
            <v>0</v>
          </cell>
          <cell r="AM182">
            <v>0</v>
          </cell>
          <cell r="AN182">
            <v>-1188083.42</v>
          </cell>
          <cell r="AO182">
            <v>0</v>
          </cell>
          <cell r="AP182">
            <v>-1648238.09</v>
          </cell>
          <cell r="AQ182">
            <v>0</v>
          </cell>
          <cell r="AR182">
            <v>-1162576.18</v>
          </cell>
          <cell r="AS182">
            <v>-625514.03</v>
          </cell>
          <cell r="AT182">
            <v>-521297.96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-512273.96</v>
          </cell>
          <cell r="BA182">
            <v>0</v>
          </cell>
          <cell r="BB182">
            <v>0</v>
          </cell>
          <cell r="BC182">
            <v>-951477.76000000001</v>
          </cell>
          <cell r="BD182">
            <v>-1975098.58</v>
          </cell>
          <cell r="BE182">
            <v>-447221.56</v>
          </cell>
          <cell r="BF182">
            <v>0</v>
          </cell>
          <cell r="BG182">
            <v>-14239428.939999999</v>
          </cell>
          <cell r="BH182">
            <v>-1308332.6499999999</v>
          </cell>
          <cell r="BI182">
            <v>-900174.26</v>
          </cell>
          <cell r="BJ182">
            <v>-49540.04</v>
          </cell>
          <cell r="BK182">
            <v>-184581</v>
          </cell>
          <cell r="BL182">
            <v>0</v>
          </cell>
          <cell r="BM182">
            <v>0</v>
          </cell>
          <cell r="BN182">
            <v>-1430749.99</v>
          </cell>
          <cell r="BO182">
            <v>0</v>
          </cell>
          <cell r="BP182">
            <v>0</v>
          </cell>
          <cell r="BQ182">
            <v>-178262.8</v>
          </cell>
          <cell r="BR182">
            <v>-15844560.470000001</v>
          </cell>
          <cell r="BS182">
            <v>0</v>
          </cell>
          <cell r="BT182">
            <v>-63700</v>
          </cell>
          <cell r="BU182">
            <v>-1173978.18</v>
          </cell>
          <cell r="BV182">
            <v>0</v>
          </cell>
          <cell r="BW182">
            <v>0</v>
          </cell>
          <cell r="BX182">
            <v>-909954.12</v>
          </cell>
          <cell r="BY182">
            <v>-48999</v>
          </cell>
          <cell r="BZ182">
            <v>-397366.73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-462221.54</v>
          </cell>
          <cell r="CI182">
            <v>0</v>
          </cell>
          <cell r="CJ182">
            <v>-696540.89</v>
          </cell>
          <cell r="CK182">
            <v>-587187.64</v>
          </cell>
          <cell r="CL182">
            <v>-146908.18</v>
          </cell>
        </row>
        <row r="183">
          <cell r="A183" t="str">
            <v>1205050102.108</v>
          </cell>
          <cell r="B183" t="str">
            <v>ค่าเสื่อมราคาสะสมระบบโทรศัพท์-Interface</v>
          </cell>
          <cell r="C183">
            <v>0</v>
          </cell>
          <cell r="D183">
            <v>0</v>
          </cell>
          <cell r="E183">
            <v>-99899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-23299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-55402.1</v>
          </cell>
          <cell r="R183">
            <v>-695499.01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-1828911.96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-83499</v>
          </cell>
          <cell r="BA183">
            <v>0</v>
          </cell>
          <cell r="BB183">
            <v>0</v>
          </cell>
          <cell r="BC183">
            <v>-1803204.25</v>
          </cell>
          <cell r="BD183">
            <v>0</v>
          </cell>
          <cell r="BE183">
            <v>-251299.31</v>
          </cell>
          <cell r="BF183">
            <v>0</v>
          </cell>
          <cell r="BG183">
            <v>-390786.45</v>
          </cell>
          <cell r="BH183">
            <v>0</v>
          </cell>
          <cell r="BI183">
            <v>0</v>
          </cell>
          <cell r="BJ183">
            <v>-163720.01</v>
          </cell>
          <cell r="BK183">
            <v>-66054.720000000001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-1563500.13</v>
          </cell>
          <cell r="BS183">
            <v>0</v>
          </cell>
          <cell r="BT183">
            <v>-62316.800000000003</v>
          </cell>
          <cell r="BU183">
            <v>0</v>
          </cell>
          <cell r="BV183">
            <v>-62594</v>
          </cell>
          <cell r="BW183">
            <v>0</v>
          </cell>
          <cell r="BX183">
            <v>-400090.91</v>
          </cell>
          <cell r="BY183">
            <v>-19291.2</v>
          </cell>
          <cell r="BZ183">
            <v>-99449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-83582.880000000005</v>
          </cell>
          <cell r="CJ183">
            <v>-2565031.81</v>
          </cell>
          <cell r="CK183">
            <v>0</v>
          </cell>
          <cell r="CL183">
            <v>0</v>
          </cell>
        </row>
        <row r="184">
          <cell r="A184" t="str">
            <v>1205050102.109</v>
          </cell>
          <cell r="B184" t="str">
            <v>ค่าเสื่อมราคาสะสมระบบถนนภายใน-Interface</v>
          </cell>
          <cell r="C184">
            <v>0</v>
          </cell>
          <cell r="D184">
            <v>0</v>
          </cell>
          <cell r="E184">
            <v>-295233.90999999997</v>
          </cell>
          <cell r="F184">
            <v>0</v>
          </cell>
          <cell r="G184">
            <v>-177952.94</v>
          </cell>
          <cell r="H184">
            <v>-58612.78</v>
          </cell>
          <cell r="I184">
            <v>0</v>
          </cell>
          <cell r="J184">
            <v>-136034.67000000001</v>
          </cell>
          <cell r="K184">
            <v>-888736.93</v>
          </cell>
          <cell r="L184">
            <v>0</v>
          </cell>
          <cell r="M184">
            <v>-2244873.25</v>
          </cell>
          <cell r="N184">
            <v>0</v>
          </cell>
          <cell r="O184">
            <v>0</v>
          </cell>
          <cell r="P184">
            <v>-39999</v>
          </cell>
          <cell r="Q184">
            <v>-525671.68999999994</v>
          </cell>
          <cell r="R184">
            <v>-580677.67000000004</v>
          </cell>
          <cell r="S184">
            <v>-56777.7</v>
          </cell>
          <cell r="T184">
            <v>-1242691.4099999999</v>
          </cell>
          <cell r="U184">
            <v>-414251.41</v>
          </cell>
          <cell r="V184">
            <v>-34516.94</v>
          </cell>
          <cell r="W184">
            <v>0</v>
          </cell>
          <cell r="X184">
            <v>-377942.56</v>
          </cell>
          <cell r="Y184">
            <v>-2691971.5</v>
          </cell>
          <cell r="Z184">
            <v>0</v>
          </cell>
          <cell r="AA184">
            <v>0</v>
          </cell>
          <cell r="AB184">
            <v>-386728.72</v>
          </cell>
          <cell r="AC184">
            <v>0</v>
          </cell>
          <cell r="AD184">
            <v>-910795.5</v>
          </cell>
          <cell r="AE184">
            <v>-422178.67</v>
          </cell>
          <cell r="AF184">
            <v>0</v>
          </cell>
          <cell r="AG184">
            <v>-267055.48</v>
          </cell>
          <cell r="AH184">
            <v>-649264.52</v>
          </cell>
          <cell r="AI184">
            <v>-84396.21</v>
          </cell>
          <cell r="AJ184">
            <v>-304683.36</v>
          </cell>
          <cell r="AK184">
            <v>-678683.11</v>
          </cell>
          <cell r="AL184">
            <v>0</v>
          </cell>
          <cell r="AM184">
            <v>0</v>
          </cell>
          <cell r="AN184">
            <v>-766260.05</v>
          </cell>
          <cell r="AO184">
            <v>0</v>
          </cell>
          <cell r="AP184">
            <v>-350619.24</v>
          </cell>
          <cell r="AQ184">
            <v>-11700</v>
          </cell>
          <cell r="AR184">
            <v>0</v>
          </cell>
          <cell r="AS184">
            <v>-140452.48000000001</v>
          </cell>
          <cell r="AT184">
            <v>-915470.66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-380729.74</v>
          </cell>
          <cell r="BA184">
            <v>-1585711.27</v>
          </cell>
          <cell r="BB184">
            <v>0</v>
          </cell>
          <cell r="BC184">
            <v>-29239.200000000001</v>
          </cell>
          <cell r="BD184">
            <v>-2316094.67</v>
          </cell>
          <cell r="BE184">
            <v>0</v>
          </cell>
          <cell r="BF184">
            <v>-426087.63</v>
          </cell>
          <cell r="BG184">
            <v>-2373243.54</v>
          </cell>
          <cell r="BH184">
            <v>-731657.11</v>
          </cell>
          <cell r="BI184">
            <v>-1106667.51</v>
          </cell>
          <cell r="BJ184">
            <v>-122498.98</v>
          </cell>
          <cell r="BK184">
            <v>0</v>
          </cell>
          <cell r="BL184">
            <v>0</v>
          </cell>
          <cell r="BM184">
            <v>-79496.61</v>
          </cell>
          <cell r="BN184">
            <v>-296239.40999999997</v>
          </cell>
          <cell r="BO184">
            <v>-1194620.48</v>
          </cell>
          <cell r="BP184">
            <v>-163892.26</v>
          </cell>
          <cell r="BQ184">
            <v>0</v>
          </cell>
          <cell r="BR184">
            <v>-178444.23</v>
          </cell>
          <cell r="BS184">
            <v>-298999</v>
          </cell>
          <cell r="BT184">
            <v>-93629.25</v>
          </cell>
          <cell r="BU184">
            <v>-2661499.04</v>
          </cell>
          <cell r="BV184">
            <v>-78189.78</v>
          </cell>
          <cell r="BW184">
            <v>-459581.19</v>
          </cell>
          <cell r="BX184">
            <v>-202101.66</v>
          </cell>
          <cell r="BY184">
            <v>-112096.09</v>
          </cell>
          <cell r="BZ184">
            <v>-185578.21</v>
          </cell>
          <cell r="CA184">
            <v>0</v>
          </cell>
          <cell r="CB184">
            <v>-956788.62</v>
          </cell>
          <cell r="CC184">
            <v>-96277.77</v>
          </cell>
          <cell r="CD184">
            <v>0</v>
          </cell>
          <cell r="CE184">
            <v>-99488.52</v>
          </cell>
          <cell r="CF184">
            <v>-126557.2</v>
          </cell>
          <cell r="CG184">
            <v>0</v>
          </cell>
          <cell r="CH184">
            <v>-848622.96</v>
          </cell>
          <cell r="CI184">
            <v>0</v>
          </cell>
          <cell r="CJ184">
            <v>-1097650.21</v>
          </cell>
          <cell r="CK184">
            <v>0</v>
          </cell>
          <cell r="CL184">
            <v>-43981.5</v>
          </cell>
        </row>
        <row r="185">
          <cell r="A185" t="str">
            <v>1205060101.101</v>
          </cell>
          <cell r="B185" t="str">
            <v>อาคารและสิ่งปลูกสร้างไม่ระบุราย ละเอียด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4969462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</row>
        <row r="186">
          <cell r="A186" t="str">
            <v>1205060102.101</v>
          </cell>
          <cell r="B186" t="str">
            <v>ค่าเสื่อมราคาสะสม-อาคารและสิ่งปลูกสร้างไม่ระบุรายละเอียด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-193256.85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</row>
        <row r="187">
          <cell r="A187" t="str">
            <v>1206010101.101</v>
          </cell>
          <cell r="B187" t="str">
            <v>ครุภัณฑ์สำนักงาน</v>
          </cell>
          <cell r="C187">
            <v>5939861</v>
          </cell>
          <cell r="D187">
            <v>0</v>
          </cell>
          <cell r="E187">
            <v>249200</v>
          </cell>
          <cell r="F187">
            <v>2008111.38</v>
          </cell>
          <cell r="G187">
            <v>570180</v>
          </cell>
          <cell r="H187">
            <v>559190</v>
          </cell>
          <cell r="I187">
            <v>358653.5</v>
          </cell>
          <cell r="J187">
            <v>1542371</v>
          </cell>
          <cell r="K187">
            <v>1597946.32</v>
          </cell>
          <cell r="L187">
            <v>642246</v>
          </cell>
          <cell r="M187">
            <v>2970307.4</v>
          </cell>
          <cell r="N187">
            <v>317000</v>
          </cell>
          <cell r="O187">
            <v>3906392.94</v>
          </cell>
          <cell r="P187">
            <v>12000</v>
          </cell>
          <cell r="Q187">
            <v>0</v>
          </cell>
          <cell r="R187">
            <v>1445650</v>
          </cell>
          <cell r="S187">
            <v>1357252.5</v>
          </cell>
          <cell r="T187">
            <v>1016261</v>
          </cell>
          <cell r="U187">
            <v>1550016.75</v>
          </cell>
          <cell r="V187">
            <v>971486</v>
          </cell>
          <cell r="W187">
            <v>40000</v>
          </cell>
          <cell r="X187">
            <v>333138.5</v>
          </cell>
          <cell r="Y187">
            <v>3446715.48</v>
          </cell>
          <cell r="Z187">
            <v>1620350.5</v>
          </cell>
          <cell r="AA187">
            <v>446069</v>
          </cell>
          <cell r="AB187">
            <v>181295</v>
          </cell>
          <cell r="AC187">
            <v>874547</v>
          </cell>
          <cell r="AD187">
            <v>0</v>
          </cell>
          <cell r="AE187">
            <v>2307655.59</v>
          </cell>
          <cell r="AF187">
            <v>1023447</v>
          </cell>
          <cell r="AG187">
            <v>578863.5</v>
          </cell>
          <cell r="AH187">
            <v>1220982</v>
          </cell>
          <cell r="AI187">
            <v>1307448</v>
          </cell>
          <cell r="AJ187">
            <v>0</v>
          </cell>
          <cell r="AK187">
            <v>7956985.8700000001</v>
          </cell>
          <cell r="AL187">
            <v>267500</v>
          </cell>
          <cell r="AM187">
            <v>0</v>
          </cell>
          <cell r="AN187">
            <v>662830</v>
          </cell>
          <cell r="AO187">
            <v>174800</v>
          </cell>
          <cell r="AP187">
            <v>0</v>
          </cell>
          <cell r="AQ187">
            <v>1213815</v>
          </cell>
          <cell r="AR187">
            <v>9300</v>
          </cell>
          <cell r="AS187">
            <v>1353946</v>
          </cell>
          <cell r="AT187">
            <v>2324222.6</v>
          </cell>
          <cell r="AU187">
            <v>0</v>
          </cell>
          <cell r="AV187">
            <v>567530</v>
          </cell>
          <cell r="AW187">
            <v>0</v>
          </cell>
          <cell r="AX187">
            <v>1039640</v>
          </cell>
          <cell r="AY187">
            <v>2398654.7000000002</v>
          </cell>
          <cell r="AZ187">
            <v>0</v>
          </cell>
          <cell r="BA187">
            <v>2155293.6</v>
          </cell>
          <cell r="BB187">
            <v>0</v>
          </cell>
          <cell r="BC187">
            <v>5204670.83</v>
          </cell>
          <cell r="BD187">
            <v>6775323.9400000004</v>
          </cell>
          <cell r="BE187">
            <v>1625667.6</v>
          </cell>
          <cell r="BF187">
            <v>1260585</v>
          </cell>
          <cell r="BG187">
            <v>23238058</v>
          </cell>
          <cell r="BH187">
            <v>1060052</v>
          </cell>
          <cell r="BI187">
            <v>0</v>
          </cell>
          <cell r="BJ187">
            <v>0</v>
          </cell>
          <cell r="BK187">
            <v>13500</v>
          </cell>
          <cell r="BL187">
            <v>10824066.48</v>
          </cell>
          <cell r="BM187">
            <v>3974670.03</v>
          </cell>
          <cell r="BN187">
            <v>705495</v>
          </cell>
          <cell r="BO187">
            <v>2458040</v>
          </cell>
          <cell r="BP187">
            <v>852606</v>
          </cell>
          <cell r="BQ187">
            <v>1038200</v>
          </cell>
          <cell r="BR187">
            <v>12764750.41</v>
          </cell>
          <cell r="BS187">
            <v>4778487.3099999996</v>
          </cell>
          <cell r="BT187">
            <v>2536202</v>
          </cell>
          <cell r="BU187">
            <v>2576512</v>
          </cell>
          <cell r="BV187">
            <v>224400</v>
          </cell>
          <cell r="BW187">
            <v>1189770</v>
          </cell>
          <cell r="BX187">
            <v>0</v>
          </cell>
          <cell r="BY187">
            <v>434861.5</v>
          </cell>
          <cell r="BZ187">
            <v>393913</v>
          </cell>
          <cell r="CA187">
            <v>3232421</v>
          </cell>
          <cell r="CB187">
            <v>2422800</v>
          </cell>
          <cell r="CC187">
            <v>1093989.3999999999</v>
          </cell>
          <cell r="CD187">
            <v>4216826</v>
          </cell>
          <cell r="CE187">
            <v>1633370</v>
          </cell>
          <cell r="CF187">
            <v>0</v>
          </cell>
          <cell r="CG187">
            <v>0</v>
          </cell>
          <cell r="CH187">
            <v>4391226</v>
          </cell>
          <cell r="CI187">
            <v>1430361.44</v>
          </cell>
          <cell r="CJ187">
            <v>3803650</v>
          </cell>
          <cell r="CK187">
            <v>0</v>
          </cell>
          <cell r="CL187">
            <v>931420</v>
          </cell>
        </row>
        <row r="188">
          <cell r="A188" t="str">
            <v>1206010102.101</v>
          </cell>
          <cell r="B188" t="str">
            <v>พักครุภัณฑ์สำนักงาน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</row>
        <row r="189">
          <cell r="A189" t="str">
            <v>1206010103.101</v>
          </cell>
          <cell r="B189" t="str">
            <v>ค่าเสื่อมราคาสะสม-ครุภัณฑ์สำนักงาน</v>
          </cell>
          <cell r="C189">
            <v>-5939588</v>
          </cell>
          <cell r="D189">
            <v>0</v>
          </cell>
          <cell r="E189">
            <v>-249190</v>
          </cell>
          <cell r="F189">
            <v>-2008022.36</v>
          </cell>
          <cell r="G189">
            <v>-525166</v>
          </cell>
          <cell r="H189">
            <v>-559175.4</v>
          </cell>
          <cell r="I189">
            <v>-358641.5</v>
          </cell>
          <cell r="J189">
            <v>-1542295</v>
          </cell>
          <cell r="K189">
            <v>-1597904.32</v>
          </cell>
          <cell r="L189">
            <v>-642195</v>
          </cell>
          <cell r="M189">
            <v>-2970179.4</v>
          </cell>
          <cell r="N189">
            <v>-316994</v>
          </cell>
          <cell r="O189">
            <v>-3906210.94</v>
          </cell>
          <cell r="P189">
            <v>-11999</v>
          </cell>
          <cell r="Q189">
            <v>0</v>
          </cell>
          <cell r="R189">
            <v>-1344087.32</v>
          </cell>
          <cell r="S189">
            <v>-1357204.5</v>
          </cell>
          <cell r="T189">
            <v>-1016232</v>
          </cell>
          <cell r="U189">
            <v>-1549975.75</v>
          </cell>
          <cell r="V189">
            <v>-971447</v>
          </cell>
          <cell r="W189">
            <v>-39998</v>
          </cell>
          <cell r="X189">
            <v>-333127.5</v>
          </cell>
          <cell r="Y189">
            <v>-1480436.85</v>
          </cell>
          <cell r="Z189">
            <v>-1620314.5</v>
          </cell>
          <cell r="AA189">
            <v>-446061</v>
          </cell>
          <cell r="AB189">
            <v>-181287</v>
          </cell>
          <cell r="AC189">
            <v>-874516</v>
          </cell>
          <cell r="AD189">
            <v>0</v>
          </cell>
          <cell r="AE189">
            <v>-2307549.59</v>
          </cell>
          <cell r="AF189">
            <v>-973280.85</v>
          </cell>
          <cell r="AG189">
            <v>-578841.5</v>
          </cell>
          <cell r="AH189">
            <v>-1220919</v>
          </cell>
          <cell r="AI189">
            <v>-1307388</v>
          </cell>
          <cell r="AJ189">
            <v>0</v>
          </cell>
          <cell r="AK189">
            <v>-7956743.8700000001</v>
          </cell>
          <cell r="AL189">
            <v>-267485</v>
          </cell>
          <cell r="AM189">
            <v>0</v>
          </cell>
          <cell r="AN189">
            <v>-345912.18</v>
          </cell>
          <cell r="AO189">
            <v>-174796</v>
          </cell>
          <cell r="AP189">
            <v>0</v>
          </cell>
          <cell r="AQ189">
            <v>-1213772</v>
          </cell>
          <cell r="AR189">
            <v>-9299</v>
          </cell>
          <cell r="AS189">
            <v>-1353848</v>
          </cell>
          <cell r="AT189">
            <v>-2324169.6</v>
          </cell>
          <cell r="AU189">
            <v>0</v>
          </cell>
          <cell r="AV189">
            <v>-567516</v>
          </cell>
          <cell r="AW189">
            <v>0</v>
          </cell>
          <cell r="AX189">
            <v>-1039608</v>
          </cell>
          <cell r="AY189">
            <v>-2398542.7000000002</v>
          </cell>
          <cell r="AZ189">
            <v>0</v>
          </cell>
          <cell r="BA189">
            <v>-2155206.6</v>
          </cell>
          <cell r="BB189">
            <v>0</v>
          </cell>
          <cell r="BC189">
            <v>-5204516.83</v>
          </cell>
          <cell r="BD189">
            <v>-6775116.9400000004</v>
          </cell>
          <cell r="BE189">
            <v>-1559283.62</v>
          </cell>
          <cell r="BF189">
            <v>-1260558</v>
          </cell>
          <cell r="BG189">
            <v>-21915531.469999999</v>
          </cell>
          <cell r="BH189">
            <v>-1060017</v>
          </cell>
          <cell r="BI189">
            <v>0</v>
          </cell>
          <cell r="BJ189">
            <v>0</v>
          </cell>
          <cell r="BK189">
            <v>-13499</v>
          </cell>
          <cell r="BL189">
            <v>-10823696.48</v>
          </cell>
          <cell r="BM189">
            <v>-3920181.26</v>
          </cell>
          <cell r="BN189">
            <v>-663681.97</v>
          </cell>
          <cell r="BO189">
            <v>-2457928</v>
          </cell>
          <cell r="BP189">
            <v>-852573</v>
          </cell>
          <cell r="BQ189">
            <v>-1030392.15</v>
          </cell>
          <cell r="BR189">
            <v>-3615084.45</v>
          </cell>
          <cell r="BS189">
            <v>-4778386.3099999996</v>
          </cell>
          <cell r="BT189">
            <v>-2536082</v>
          </cell>
          <cell r="BU189">
            <v>-2576376</v>
          </cell>
          <cell r="BV189">
            <v>-224393</v>
          </cell>
          <cell r="BW189">
            <v>-1189742.99</v>
          </cell>
          <cell r="BX189">
            <v>0</v>
          </cell>
          <cell r="BY189">
            <v>-434850.5</v>
          </cell>
          <cell r="BZ189">
            <v>-393900</v>
          </cell>
          <cell r="CA189">
            <v>-2976063.47</v>
          </cell>
          <cell r="CB189">
            <v>-2422681</v>
          </cell>
          <cell r="CC189">
            <v>-1093947.3999999999</v>
          </cell>
          <cell r="CD189">
            <v>-4216810</v>
          </cell>
          <cell r="CE189">
            <v>-1633290.98</v>
          </cell>
          <cell r="CF189">
            <v>0</v>
          </cell>
          <cell r="CG189">
            <v>0</v>
          </cell>
          <cell r="CH189">
            <v>-4391207</v>
          </cell>
          <cell r="CI189">
            <v>-1430288.41</v>
          </cell>
          <cell r="CJ189">
            <v>-3803487.04</v>
          </cell>
          <cell r="CK189">
            <v>0</v>
          </cell>
          <cell r="CL189">
            <v>-931393</v>
          </cell>
        </row>
        <row r="190">
          <cell r="A190" t="str">
            <v>1206020101.101</v>
          </cell>
          <cell r="B190" t="str">
            <v>ครุภัณฑ์ยานพาหนะและขนส่ง</v>
          </cell>
          <cell r="C190">
            <v>26825600</v>
          </cell>
          <cell r="D190">
            <v>0</v>
          </cell>
          <cell r="E190">
            <v>2872000</v>
          </cell>
          <cell r="F190">
            <v>5833000</v>
          </cell>
          <cell r="G190">
            <v>5527500</v>
          </cell>
          <cell r="H190">
            <v>4342500</v>
          </cell>
          <cell r="I190">
            <v>3118900</v>
          </cell>
          <cell r="J190">
            <v>4696300</v>
          </cell>
          <cell r="K190">
            <v>4015933.33</v>
          </cell>
          <cell r="L190">
            <v>4335400</v>
          </cell>
          <cell r="M190">
            <v>11084752.609999999</v>
          </cell>
          <cell r="N190">
            <v>5058900</v>
          </cell>
          <cell r="O190">
            <v>12725178</v>
          </cell>
          <cell r="P190">
            <v>7196428</v>
          </cell>
          <cell r="Q190">
            <v>8113350</v>
          </cell>
          <cell r="R190">
            <v>7644800</v>
          </cell>
          <cell r="S190">
            <v>6798000</v>
          </cell>
          <cell r="T190">
            <v>4360000</v>
          </cell>
          <cell r="U190">
            <v>7853502</v>
          </cell>
          <cell r="V190">
            <v>8217000</v>
          </cell>
          <cell r="W190">
            <v>8946400</v>
          </cell>
          <cell r="X190">
            <v>7634618.3499999996</v>
          </cell>
          <cell r="Y190">
            <v>8860218.3499999996</v>
          </cell>
          <cell r="Z190">
            <v>8183200</v>
          </cell>
          <cell r="AA190">
            <v>6461300</v>
          </cell>
          <cell r="AB190">
            <v>5148700</v>
          </cell>
          <cell r="AC190">
            <v>4644690</v>
          </cell>
          <cell r="AD190">
            <v>13773850</v>
          </cell>
          <cell r="AE190">
            <v>6219000</v>
          </cell>
          <cell r="AF190">
            <v>8950962.6199999992</v>
          </cell>
          <cell r="AG190">
            <v>7069392</v>
          </cell>
          <cell r="AH190">
            <v>10283850</v>
          </cell>
          <cell r="AI190">
            <v>11246000</v>
          </cell>
          <cell r="AJ190">
            <v>4829200</v>
          </cell>
          <cell r="AK190">
            <v>16899700</v>
          </cell>
          <cell r="AL190">
            <v>3045700</v>
          </cell>
          <cell r="AM190">
            <v>10540800</v>
          </cell>
          <cell r="AN190">
            <v>3796200</v>
          </cell>
          <cell r="AO190">
            <v>8640950</v>
          </cell>
          <cell r="AP190">
            <v>6683799</v>
          </cell>
          <cell r="AQ190">
            <v>4184800</v>
          </cell>
          <cell r="AR190">
            <v>2543000</v>
          </cell>
          <cell r="AS190">
            <v>6227000</v>
          </cell>
          <cell r="AT190">
            <v>8776799.8000000007</v>
          </cell>
          <cell r="AU190">
            <v>8579600</v>
          </cell>
          <cell r="AV190">
            <v>4799699</v>
          </cell>
          <cell r="AW190">
            <v>5649800</v>
          </cell>
          <cell r="AX190">
            <v>9654800</v>
          </cell>
          <cell r="AY190">
            <v>9380300</v>
          </cell>
          <cell r="AZ190">
            <v>7612700</v>
          </cell>
          <cell r="BA190">
            <v>8350999.7999999998</v>
          </cell>
          <cell r="BB190">
            <v>1799800</v>
          </cell>
          <cell r="BC190">
            <v>21287528</v>
          </cell>
          <cell r="BD190">
            <v>10283400</v>
          </cell>
          <cell r="BE190">
            <v>5600000</v>
          </cell>
          <cell r="BF190">
            <v>6882144</v>
          </cell>
          <cell r="BG190">
            <v>5654800</v>
          </cell>
          <cell r="BH190">
            <v>1410000</v>
          </cell>
          <cell r="BI190">
            <v>0</v>
          </cell>
          <cell r="BJ190">
            <v>4677002</v>
          </cell>
          <cell r="BK190">
            <v>7122000</v>
          </cell>
          <cell r="BL190">
            <v>24321848</v>
          </cell>
          <cell r="BM190">
            <v>11845500</v>
          </cell>
          <cell r="BN190">
            <v>9199900</v>
          </cell>
          <cell r="BO190">
            <v>12342582.289999999</v>
          </cell>
          <cell r="BP190">
            <v>6959900</v>
          </cell>
          <cell r="BQ190">
            <v>9334000</v>
          </cell>
          <cell r="BR190">
            <v>11333600</v>
          </cell>
          <cell r="BS190">
            <v>5726900</v>
          </cell>
          <cell r="BT190">
            <v>3571000</v>
          </cell>
          <cell r="BU190">
            <v>9428894</v>
          </cell>
          <cell r="BV190">
            <v>4120676</v>
          </cell>
          <cell r="BW190">
            <v>8017000</v>
          </cell>
          <cell r="BX190">
            <v>6348400</v>
          </cell>
          <cell r="BY190">
            <v>11606526</v>
          </cell>
          <cell r="BZ190">
            <v>8019800</v>
          </cell>
          <cell r="CA190">
            <v>6762103</v>
          </cell>
          <cell r="CB190">
            <v>8694800</v>
          </cell>
          <cell r="CC190">
            <v>12980396</v>
          </cell>
          <cell r="CD190">
            <v>4372147.75</v>
          </cell>
          <cell r="CE190">
            <v>12581700</v>
          </cell>
          <cell r="CF190">
            <v>992000</v>
          </cell>
          <cell r="CG190">
            <v>5554526</v>
          </cell>
          <cell r="CH190">
            <v>4900147.75</v>
          </cell>
          <cell r="CI190">
            <v>8017232</v>
          </cell>
          <cell r="CJ190">
            <v>14742000</v>
          </cell>
          <cell r="CK190">
            <v>3065000</v>
          </cell>
          <cell r="CL190">
            <v>4717800</v>
          </cell>
        </row>
        <row r="191">
          <cell r="A191" t="str">
            <v>1206020102.101</v>
          </cell>
          <cell r="B191" t="str">
            <v>พักครุภัณฑ์ยานพาหนะและขนส่ง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</row>
        <row r="192">
          <cell r="A192" t="str">
            <v>1206020103.101</v>
          </cell>
          <cell r="B192" t="str">
            <v>ค่าเสื่อมราคาสะสม -ครุภัณฑ์ยานพาหนะและขนส่ง</v>
          </cell>
          <cell r="C192">
            <v>-24457995.440000001</v>
          </cell>
          <cell r="D192">
            <v>0</v>
          </cell>
          <cell r="E192">
            <v>-2871997</v>
          </cell>
          <cell r="F192">
            <v>-5832989</v>
          </cell>
          <cell r="G192">
            <v>-3070452.21</v>
          </cell>
          <cell r="H192">
            <v>-4342494</v>
          </cell>
          <cell r="I192">
            <v>-3118896</v>
          </cell>
          <cell r="J192">
            <v>-4696290</v>
          </cell>
          <cell r="K192">
            <v>-4015924.33</v>
          </cell>
          <cell r="L192">
            <v>-4335392</v>
          </cell>
          <cell r="M192">
            <v>-6044314.46</v>
          </cell>
          <cell r="N192">
            <v>-5058895</v>
          </cell>
          <cell r="O192">
            <v>-10339579.859999999</v>
          </cell>
          <cell r="P192">
            <v>-4765625.12</v>
          </cell>
          <cell r="Q192">
            <v>-8113337</v>
          </cell>
          <cell r="R192">
            <v>-5354959.6500000004</v>
          </cell>
          <cell r="S192">
            <v>-4367197.05</v>
          </cell>
          <cell r="T192">
            <v>-4359992</v>
          </cell>
          <cell r="U192">
            <v>-7853491</v>
          </cell>
          <cell r="V192">
            <v>-8216991.0099999998</v>
          </cell>
          <cell r="W192">
            <v>-8279431.0700000003</v>
          </cell>
          <cell r="X192">
            <v>-7634610.3499999996</v>
          </cell>
          <cell r="Y192">
            <v>-8860202.3499999996</v>
          </cell>
          <cell r="Z192">
            <v>-8183194</v>
          </cell>
          <cell r="AA192">
            <v>-5131295</v>
          </cell>
          <cell r="AB192">
            <v>-5148692</v>
          </cell>
          <cell r="AC192">
            <v>-2719686</v>
          </cell>
          <cell r="AD192">
            <v>-12118248.83</v>
          </cell>
          <cell r="AE192">
            <v>-4889953.9000000004</v>
          </cell>
          <cell r="AF192">
            <v>-7415854.3700000001</v>
          </cell>
          <cell r="AG192">
            <v>-7069381</v>
          </cell>
          <cell r="AH192">
            <v>-6537709.2199999997</v>
          </cell>
          <cell r="AI192">
            <v>-9463578.0299999993</v>
          </cell>
          <cell r="AJ192">
            <v>-3499197</v>
          </cell>
          <cell r="AK192">
            <v>-14523416.57</v>
          </cell>
          <cell r="AL192">
            <v>-3045697</v>
          </cell>
          <cell r="AM192">
            <v>-6272883.7000000002</v>
          </cell>
          <cell r="AN192">
            <v>-3796198</v>
          </cell>
          <cell r="AO192">
            <v>-8640942</v>
          </cell>
          <cell r="AP192">
            <v>-6683791</v>
          </cell>
          <cell r="AQ192">
            <v>-4184794</v>
          </cell>
          <cell r="AR192">
            <v>-2542996</v>
          </cell>
          <cell r="AS192">
            <v>-6226989</v>
          </cell>
          <cell r="AT192">
            <v>-8776787.8000000007</v>
          </cell>
          <cell r="AU192">
            <v>-8579588</v>
          </cell>
          <cell r="AV192">
            <v>-4799692</v>
          </cell>
          <cell r="AW192">
            <v>-5649794</v>
          </cell>
          <cell r="AX192">
            <v>-9654787</v>
          </cell>
          <cell r="AY192">
            <v>-9380286</v>
          </cell>
          <cell r="AZ192">
            <v>-5450361.6399999997</v>
          </cell>
          <cell r="BA192">
            <v>-8350979.7999999998</v>
          </cell>
          <cell r="BB192">
            <v>-1799799</v>
          </cell>
          <cell r="BC192">
            <v>-21287514</v>
          </cell>
          <cell r="BD192">
            <v>-10283387</v>
          </cell>
          <cell r="BE192">
            <v>-5599991</v>
          </cell>
          <cell r="BF192">
            <v>-4717204.6399999997</v>
          </cell>
          <cell r="BG192">
            <v>-5654793</v>
          </cell>
          <cell r="BH192">
            <v>-1409997</v>
          </cell>
          <cell r="BI192">
            <v>0</v>
          </cell>
          <cell r="BJ192">
            <v>-4676995</v>
          </cell>
          <cell r="BK192">
            <v>-5181996.04</v>
          </cell>
          <cell r="BL192">
            <v>-19496628</v>
          </cell>
          <cell r="BM192">
            <v>-9724731.9700000007</v>
          </cell>
          <cell r="BN192">
            <v>-7079140.9699999997</v>
          </cell>
          <cell r="BO192">
            <v>-10047041.949999999</v>
          </cell>
          <cell r="BP192">
            <v>-4797559.6500000004</v>
          </cell>
          <cell r="BQ192">
            <v>-9333992.1300000008</v>
          </cell>
          <cell r="BR192">
            <v>-4789873.13</v>
          </cell>
          <cell r="BS192">
            <v>-3849029.47</v>
          </cell>
          <cell r="BT192">
            <v>-3570993</v>
          </cell>
          <cell r="BU192">
            <v>-9428881.1999999993</v>
          </cell>
          <cell r="BV192">
            <v>-4120672</v>
          </cell>
          <cell r="BW192">
            <v>-5319394.8899999997</v>
          </cell>
          <cell r="BX192">
            <v>-6348386</v>
          </cell>
          <cell r="BY192">
            <v>-9484916</v>
          </cell>
          <cell r="BZ192">
            <v>-5523789</v>
          </cell>
          <cell r="CA192">
            <v>-6510762.79</v>
          </cell>
          <cell r="CB192">
            <v>-7963293</v>
          </cell>
          <cell r="CC192">
            <v>-12980380</v>
          </cell>
          <cell r="CD192">
            <v>-4372143.87</v>
          </cell>
          <cell r="CE192">
            <v>-10460087.07</v>
          </cell>
          <cell r="CF192">
            <v>-165333.29999999999</v>
          </cell>
          <cell r="CG192">
            <v>-5554519</v>
          </cell>
          <cell r="CH192">
            <v>-4900143.75</v>
          </cell>
          <cell r="CI192">
            <v>-8017219</v>
          </cell>
          <cell r="CJ192">
            <v>-14741982</v>
          </cell>
          <cell r="CK192">
            <v>-2405265.59</v>
          </cell>
          <cell r="CL192">
            <v>-4717796</v>
          </cell>
        </row>
        <row r="193">
          <cell r="A193" t="str">
            <v>1206030101.101</v>
          </cell>
          <cell r="B193" t="str">
            <v>ครุภัณฑ์ไฟฟ้าและวิทยุ</v>
          </cell>
          <cell r="C193">
            <v>74924</v>
          </cell>
          <cell r="D193">
            <v>0</v>
          </cell>
          <cell r="E193">
            <v>0</v>
          </cell>
          <cell r="F193">
            <v>117370</v>
          </cell>
          <cell r="G193">
            <v>1428000</v>
          </cell>
          <cell r="H193">
            <v>899400</v>
          </cell>
          <cell r="I193">
            <v>0</v>
          </cell>
          <cell r="J193">
            <v>899870.5</v>
          </cell>
          <cell r="K193">
            <v>434763.2</v>
          </cell>
          <cell r="L193">
            <v>871800</v>
          </cell>
          <cell r="M193">
            <v>808560</v>
          </cell>
          <cell r="N193">
            <v>170000</v>
          </cell>
          <cell r="O193">
            <v>4531748</v>
          </cell>
          <cell r="P193">
            <v>749000</v>
          </cell>
          <cell r="Q193">
            <v>0</v>
          </cell>
          <cell r="R193">
            <v>1296835</v>
          </cell>
          <cell r="S193">
            <v>635235</v>
          </cell>
          <cell r="T193">
            <v>209982.5</v>
          </cell>
          <cell r="U193">
            <v>529210</v>
          </cell>
          <cell r="V193">
            <v>861746</v>
          </cell>
          <cell r="W193">
            <v>2999000</v>
          </cell>
          <cell r="X193">
            <v>807280</v>
          </cell>
          <cell r="Y193">
            <v>3950400</v>
          </cell>
          <cell r="Z193">
            <v>1593810.5</v>
          </cell>
          <cell r="AA193">
            <v>1086470</v>
          </cell>
          <cell r="AB193">
            <v>72000</v>
          </cell>
          <cell r="AC193">
            <v>899480</v>
          </cell>
          <cell r="AD193">
            <v>0</v>
          </cell>
          <cell r="AE193">
            <v>2719533.64</v>
          </cell>
          <cell r="AF193">
            <v>1218260.5</v>
          </cell>
          <cell r="AG193">
            <v>3174350</v>
          </cell>
          <cell r="AH193">
            <v>4126500</v>
          </cell>
          <cell r="AI193">
            <v>144900</v>
          </cell>
          <cell r="AJ193">
            <v>1225000</v>
          </cell>
          <cell r="AK193">
            <v>247119.8</v>
          </cell>
          <cell r="AL193">
            <v>333500</v>
          </cell>
          <cell r="AM193">
            <v>0</v>
          </cell>
          <cell r="AN193">
            <v>0</v>
          </cell>
          <cell r="AO193">
            <v>742000</v>
          </cell>
          <cell r="AP193">
            <v>0</v>
          </cell>
          <cell r="AQ193">
            <v>47390</v>
          </cell>
          <cell r="AR193">
            <v>0</v>
          </cell>
          <cell r="AS193">
            <v>45850</v>
          </cell>
          <cell r="AT193">
            <v>923750</v>
          </cell>
          <cell r="AU193">
            <v>0</v>
          </cell>
          <cell r="AV193">
            <v>80190</v>
          </cell>
          <cell r="AW193">
            <v>0</v>
          </cell>
          <cell r="AX193">
            <v>4733570</v>
          </cell>
          <cell r="AY193">
            <v>1549772</v>
          </cell>
          <cell r="AZ193">
            <v>1249760</v>
          </cell>
          <cell r="BA193">
            <v>3550720</v>
          </cell>
          <cell r="BB193">
            <v>1640000</v>
          </cell>
          <cell r="BC193">
            <v>566050</v>
          </cell>
          <cell r="BD193">
            <v>489189</v>
          </cell>
          <cell r="BE193">
            <v>79575.899999999994</v>
          </cell>
          <cell r="BF193">
            <v>970240</v>
          </cell>
          <cell r="BG193">
            <v>288033.01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4907311</v>
          </cell>
          <cell r="BM193">
            <v>2566528</v>
          </cell>
          <cell r="BN193">
            <v>1583218</v>
          </cell>
          <cell r="BO193">
            <v>1862000</v>
          </cell>
          <cell r="BP193">
            <v>2452870</v>
          </cell>
          <cell r="BQ193">
            <v>1439870</v>
          </cell>
          <cell r="BR193">
            <v>16461500</v>
          </cell>
          <cell r="BS193">
            <v>230865</v>
          </cell>
          <cell r="BT193">
            <v>1381760</v>
          </cell>
          <cell r="BU193">
            <v>365255.69</v>
          </cell>
          <cell r="BV193">
            <v>95000</v>
          </cell>
          <cell r="BW193">
            <v>2734700</v>
          </cell>
          <cell r="BX193">
            <v>0</v>
          </cell>
          <cell r="BY193">
            <v>1057900</v>
          </cell>
          <cell r="BZ193">
            <v>2086735</v>
          </cell>
          <cell r="CA193">
            <v>2465182.7999999998</v>
          </cell>
          <cell r="CB193">
            <v>1735284.26</v>
          </cell>
          <cell r="CC193">
            <v>5679509.0700000003</v>
          </cell>
          <cell r="CD193">
            <v>2206687.5</v>
          </cell>
          <cell r="CE193">
            <v>0</v>
          </cell>
          <cell r="CF193">
            <v>0</v>
          </cell>
          <cell r="CG193">
            <v>0</v>
          </cell>
          <cell r="CH193">
            <v>3899329</v>
          </cell>
          <cell r="CI193">
            <v>1860084</v>
          </cell>
          <cell r="CJ193">
            <v>3466822.43</v>
          </cell>
          <cell r="CK193">
            <v>0</v>
          </cell>
          <cell r="CL193">
            <v>1610200</v>
          </cell>
        </row>
        <row r="194">
          <cell r="A194" t="str">
            <v>1206030102.101</v>
          </cell>
          <cell r="B194" t="str">
            <v>พักครุภัณฑ์ไฟฟ้าและวิทยุ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</row>
        <row r="195">
          <cell r="A195" t="str">
            <v>1206030103.101</v>
          </cell>
          <cell r="B195" t="str">
            <v>ค่าเสื่อมราคาสะสม-ครุภัณฑ์ไฟฟ้าและวิทยุ</v>
          </cell>
          <cell r="C195">
            <v>-74922</v>
          </cell>
          <cell r="D195">
            <v>0</v>
          </cell>
          <cell r="E195">
            <v>0</v>
          </cell>
          <cell r="F195">
            <v>-117362</v>
          </cell>
          <cell r="G195">
            <v>-1427997</v>
          </cell>
          <cell r="H195">
            <v>-899394</v>
          </cell>
          <cell r="I195">
            <v>0</v>
          </cell>
          <cell r="J195">
            <v>-899847.5</v>
          </cell>
          <cell r="K195">
            <v>-434747.2</v>
          </cell>
          <cell r="L195">
            <v>-871796</v>
          </cell>
          <cell r="M195">
            <v>-808538</v>
          </cell>
          <cell r="N195">
            <v>-169999</v>
          </cell>
          <cell r="O195">
            <v>-3675267.96</v>
          </cell>
          <cell r="P195">
            <v>-748999</v>
          </cell>
          <cell r="Q195">
            <v>0</v>
          </cell>
          <cell r="R195">
            <v>-1223703.4099999999</v>
          </cell>
          <cell r="S195">
            <v>-635194</v>
          </cell>
          <cell r="T195">
            <v>-209976.5</v>
          </cell>
          <cell r="U195">
            <v>-529197</v>
          </cell>
          <cell r="V195">
            <v>-861735</v>
          </cell>
          <cell r="W195">
            <v>-2998999</v>
          </cell>
          <cell r="X195">
            <v>-807272</v>
          </cell>
          <cell r="Y195">
            <v>-2638260.59</v>
          </cell>
          <cell r="Z195">
            <v>-1593806.5</v>
          </cell>
          <cell r="AA195">
            <v>-1086463</v>
          </cell>
          <cell r="AB195">
            <v>-71996</v>
          </cell>
          <cell r="AC195">
            <v>-899470</v>
          </cell>
          <cell r="AD195">
            <v>0</v>
          </cell>
          <cell r="AE195">
            <v>-2719519.64</v>
          </cell>
          <cell r="AF195">
            <v>-1218250.5</v>
          </cell>
          <cell r="AG195">
            <v>-1842865.91</v>
          </cell>
          <cell r="AH195">
            <v>-4126487</v>
          </cell>
          <cell r="AI195">
            <v>-144887</v>
          </cell>
          <cell r="AJ195">
            <v>-1224999</v>
          </cell>
          <cell r="AK195">
            <v>-247107.8</v>
          </cell>
          <cell r="AL195">
            <v>-333494</v>
          </cell>
          <cell r="AM195">
            <v>0</v>
          </cell>
          <cell r="AN195">
            <v>0</v>
          </cell>
          <cell r="AO195">
            <v>-296799.93</v>
          </cell>
          <cell r="AP195">
            <v>0</v>
          </cell>
          <cell r="AQ195">
            <v>-47387</v>
          </cell>
          <cell r="AR195">
            <v>0</v>
          </cell>
          <cell r="AS195">
            <v>-45846</v>
          </cell>
          <cell r="AT195">
            <v>-923745</v>
          </cell>
          <cell r="AU195">
            <v>0</v>
          </cell>
          <cell r="AV195">
            <v>-80188</v>
          </cell>
          <cell r="AW195">
            <v>0</v>
          </cell>
          <cell r="AX195">
            <v>-4733561</v>
          </cell>
          <cell r="AY195">
            <v>-1549716</v>
          </cell>
          <cell r="AZ195">
            <v>-1249759</v>
          </cell>
          <cell r="BA195">
            <v>-3550662</v>
          </cell>
          <cell r="BB195">
            <v>-154888.87</v>
          </cell>
          <cell r="BC195">
            <v>-566035</v>
          </cell>
          <cell r="BD195">
            <v>-489178</v>
          </cell>
          <cell r="BE195">
            <v>-43766.21</v>
          </cell>
          <cell r="BF195">
            <v>-970231</v>
          </cell>
          <cell r="BG195">
            <v>-288010.01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-4907245</v>
          </cell>
          <cell r="BM195">
            <v>-2003390.5</v>
          </cell>
          <cell r="BN195">
            <v>-1583211</v>
          </cell>
          <cell r="BO195">
            <v>-1861982.06</v>
          </cell>
          <cell r="BP195">
            <v>-1698166.33</v>
          </cell>
          <cell r="BQ195">
            <v>-1426536.46</v>
          </cell>
          <cell r="BR195">
            <v>-7277538.79</v>
          </cell>
          <cell r="BS195">
            <v>-230851</v>
          </cell>
          <cell r="BT195">
            <v>-1381737</v>
          </cell>
          <cell r="BU195">
            <v>-365243.69</v>
          </cell>
          <cell r="BV195">
            <v>-94998</v>
          </cell>
          <cell r="BW195">
            <v>-362241.99</v>
          </cell>
          <cell r="BX195">
            <v>0</v>
          </cell>
          <cell r="BY195">
            <v>-970747</v>
          </cell>
          <cell r="BZ195">
            <v>-1453309.67</v>
          </cell>
          <cell r="CA195">
            <v>-1202811.42</v>
          </cell>
          <cell r="CB195">
            <v>-1734166.95</v>
          </cell>
          <cell r="CC195">
            <v>-4780056.4000000004</v>
          </cell>
          <cell r="CD195">
            <v>-2206673.5</v>
          </cell>
          <cell r="CE195">
            <v>0</v>
          </cell>
          <cell r="CF195">
            <v>0</v>
          </cell>
          <cell r="CG195">
            <v>0</v>
          </cell>
          <cell r="CH195">
            <v>-3236960.28</v>
          </cell>
          <cell r="CI195">
            <v>-1860066</v>
          </cell>
          <cell r="CJ195">
            <v>-3400891.31</v>
          </cell>
          <cell r="CK195">
            <v>0</v>
          </cell>
          <cell r="CL195">
            <v>-1610193</v>
          </cell>
        </row>
        <row r="196">
          <cell r="A196" t="str">
            <v>1206040101.101</v>
          </cell>
          <cell r="B196" t="str">
            <v>ครุภัณฑ์โฆษณาและเผยแพร่</v>
          </cell>
          <cell r="C196">
            <v>1076590</v>
          </cell>
          <cell r="D196">
            <v>0</v>
          </cell>
          <cell r="E196">
            <v>21990</v>
          </cell>
          <cell r="F196">
            <v>719889.2</v>
          </cell>
          <cell r="G196">
            <v>229500</v>
          </cell>
          <cell r="H196">
            <v>99000</v>
          </cell>
          <cell r="I196">
            <v>34900</v>
          </cell>
          <cell r="J196">
            <v>184220</v>
          </cell>
          <cell r="K196">
            <v>236840.2</v>
          </cell>
          <cell r="L196">
            <v>68980</v>
          </cell>
          <cell r="M196">
            <v>416731</v>
          </cell>
          <cell r="N196">
            <v>0</v>
          </cell>
          <cell r="O196">
            <v>657691.30000000005</v>
          </cell>
          <cell r="P196">
            <v>0</v>
          </cell>
          <cell r="Q196">
            <v>0</v>
          </cell>
          <cell r="R196">
            <v>187610</v>
          </cell>
          <cell r="S196">
            <v>110125</v>
          </cell>
          <cell r="T196">
            <v>172190</v>
          </cell>
          <cell r="U196">
            <v>314000</v>
          </cell>
          <cell r="V196">
            <v>444241</v>
          </cell>
          <cell r="W196">
            <v>5990</v>
          </cell>
          <cell r="X196">
            <v>44990</v>
          </cell>
          <cell r="Y196">
            <v>361960</v>
          </cell>
          <cell r="Z196">
            <v>200800</v>
          </cell>
          <cell r="AA196">
            <v>12900</v>
          </cell>
          <cell r="AB196">
            <v>100100</v>
          </cell>
          <cell r="AC196">
            <v>415808</v>
          </cell>
          <cell r="AD196">
            <v>0</v>
          </cell>
          <cell r="AE196">
            <v>340586</v>
          </cell>
          <cell r="AF196">
            <v>6000</v>
          </cell>
          <cell r="AG196">
            <v>144900</v>
          </cell>
          <cell r="AH196">
            <v>263615.40000000002</v>
          </cell>
          <cell r="AI196">
            <v>512354</v>
          </cell>
          <cell r="AJ196">
            <v>0</v>
          </cell>
          <cell r="AK196">
            <v>1196160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37980</v>
          </cell>
          <cell r="AT196">
            <v>88105</v>
          </cell>
          <cell r="AU196">
            <v>0</v>
          </cell>
          <cell r="AV196">
            <v>51990</v>
          </cell>
          <cell r="AW196">
            <v>0</v>
          </cell>
          <cell r="AX196">
            <v>302590</v>
          </cell>
          <cell r="AY196">
            <v>69690</v>
          </cell>
          <cell r="AZ196">
            <v>0</v>
          </cell>
          <cell r="BA196">
            <v>489563</v>
          </cell>
          <cell r="BB196">
            <v>0</v>
          </cell>
          <cell r="BC196">
            <v>1562452.3</v>
          </cell>
          <cell r="BD196">
            <v>326366</v>
          </cell>
          <cell r="BE196">
            <v>600125</v>
          </cell>
          <cell r="BF196">
            <v>92790</v>
          </cell>
          <cell r="BG196">
            <v>1519939.6</v>
          </cell>
          <cell r="BH196">
            <v>78710</v>
          </cell>
          <cell r="BI196">
            <v>0</v>
          </cell>
          <cell r="BJ196">
            <v>0</v>
          </cell>
          <cell r="BK196">
            <v>0</v>
          </cell>
          <cell r="BL196">
            <v>1294470</v>
          </cell>
          <cell r="BM196">
            <v>1006170</v>
          </cell>
          <cell r="BN196">
            <v>77460</v>
          </cell>
          <cell r="BO196">
            <v>336585</v>
          </cell>
          <cell r="BP196">
            <v>861860</v>
          </cell>
          <cell r="BQ196">
            <v>259900</v>
          </cell>
          <cell r="BR196">
            <v>2937910</v>
          </cell>
          <cell r="BS196">
            <v>0</v>
          </cell>
          <cell r="BT196">
            <v>593282</v>
          </cell>
          <cell r="BU196">
            <v>980370</v>
          </cell>
          <cell r="BV196">
            <v>0</v>
          </cell>
          <cell r="BW196">
            <v>164916</v>
          </cell>
          <cell r="BX196">
            <v>997600</v>
          </cell>
          <cell r="BY196">
            <v>0</v>
          </cell>
          <cell r="BZ196">
            <v>95980</v>
          </cell>
          <cell r="CA196">
            <v>783895</v>
          </cell>
          <cell r="CB196">
            <v>258664</v>
          </cell>
          <cell r="CC196">
            <v>482051.5</v>
          </cell>
          <cell r="CD196">
            <v>128980</v>
          </cell>
          <cell r="CE196">
            <v>741600</v>
          </cell>
          <cell r="CF196">
            <v>0</v>
          </cell>
          <cell r="CG196">
            <v>0</v>
          </cell>
          <cell r="CH196">
            <v>153850</v>
          </cell>
          <cell r="CI196">
            <v>479762</v>
          </cell>
          <cell r="CJ196">
            <v>370135</v>
          </cell>
          <cell r="CK196">
            <v>0</v>
          </cell>
          <cell r="CL196">
            <v>60000</v>
          </cell>
        </row>
        <row r="197">
          <cell r="A197" t="str">
            <v>1206040102.101</v>
          </cell>
          <cell r="B197" t="str">
            <v>พักครุภัณฑ์โฆษณาและเผยแพร่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</row>
        <row r="198">
          <cell r="A198" t="str">
            <v>1206040103.101</v>
          </cell>
          <cell r="B198" t="str">
            <v>ค่าเสื่อมราคาสะสม-ครุภัณฑ์โฆษณาและเผยแพร่</v>
          </cell>
          <cell r="C198">
            <v>-1076573</v>
          </cell>
          <cell r="D198">
            <v>0</v>
          </cell>
          <cell r="E198">
            <v>-21988</v>
          </cell>
          <cell r="F198">
            <v>-719868.2</v>
          </cell>
          <cell r="G198">
            <v>-229485</v>
          </cell>
          <cell r="H198">
            <v>-98999</v>
          </cell>
          <cell r="I198">
            <v>-34899</v>
          </cell>
          <cell r="J198">
            <v>-184215</v>
          </cell>
          <cell r="K198">
            <v>-236839.2</v>
          </cell>
          <cell r="L198">
            <v>-68977</v>
          </cell>
          <cell r="M198">
            <v>-416718</v>
          </cell>
          <cell r="N198">
            <v>0</v>
          </cell>
          <cell r="O198">
            <v>-657671.30000000005</v>
          </cell>
          <cell r="P198">
            <v>0</v>
          </cell>
          <cell r="Q198">
            <v>0</v>
          </cell>
          <cell r="R198">
            <v>-113771</v>
          </cell>
          <cell r="S198">
            <v>-110118</v>
          </cell>
          <cell r="T198">
            <v>-172187</v>
          </cell>
          <cell r="U198">
            <v>-313994</v>
          </cell>
          <cell r="V198">
            <v>-444221</v>
          </cell>
          <cell r="W198">
            <v>-5989</v>
          </cell>
          <cell r="X198">
            <v>-44988</v>
          </cell>
          <cell r="Y198">
            <v>-361949</v>
          </cell>
          <cell r="Z198">
            <v>-200794</v>
          </cell>
          <cell r="AA198">
            <v>-12899</v>
          </cell>
          <cell r="AB198">
            <v>-100097</v>
          </cell>
          <cell r="AC198">
            <v>-415792</v>
          </cell>
          <cell r="AD198">
            <v>0</v>
          </cell>
          <cell r="AE198">
            <v>-340575</v>
          </cell>
          <cell r="AF198">
            <v>-5999</v>
          </cell>
          <cell r="AG198">
            <v>-144897</v>
          </cell>
          <cell r="AH198">
            <v>-263603.40000000002</v>
          </cell>
          <cell r="AI198">
            <v>-512339</v>
          </cell>
          <cell r="AJ198">
            <v>0</v>
          </cell>
          <cell r="AK198">
            <v>-1196139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-37977</v>
          </cell>
          <cell r="AT198">
            <v>-88103</v>
          </cell>
          <cell r="AU198">
            <v>0</v>
          </cell>
          <cell r="AV198">
            <v>-51988</v>
          </cell>
          <cell r="AW198">
            <v>0</v>
          </cell>
          <cell r="AX198">
            <v>-302573</v>
          </cell>
          <cell r="AY198">
            <v>-69687</v>
          </cell>
          <cell r="AZ198">
            <v>0</v>
          </cell>
          <cell r="BA198">
            <v>-489549</v>
          </cell>
          <cell r="BB198">
            <v>0</v>
          </cell>
          <cell r="BC198">
            <v>-1562423.3</v>
          </cell>
          <cell r="BD198">
            <v>-326352</v>
          </cell>
          <cell r="BE198">
            <v>-600070</v>
          </cell>
          <cell r="BF198">
            <v>-92786</v>
          </cell>
          <cell r="BG198">
            <v>-1519905.6</v>
          </cell>
          <cell r="BH198">
            <v>-78710</v>
          </cell>
          <cell r="BI198">
            <v>0</v>
          </cell>
          <cell r="BJ198">
            <v>0</v>
          </cell>
          <cell r="BK198">
            <v>0</v>
          </cell>
          <cell r="BL198">
            <v>-1282465.3400000001</v>
          </cell>
          <cell r="BM198">
            <v>-1006154</v>
          </cell>
          <cell r="BN198">
            <v>-77456</v>
          </cell>
          <cell r="BO198">
            <v>-336576</v>
          </cell>
          <cell r="BP198">
            <v>-861828</v>
          </cell>
          <cell r="BQ198">
            <v>-259892</v>
          </cell>
          <cell r="BR198">
            <v>-921845.97</v>
          </cell>
          <cell r="BS198">
            <v>0</v>
          </cell>
          <cell r="BT198">
            <v>-593249</v>
          </cell>
          <cell r="BU198">
            <v>-980345</v>
          </cell>
          <cell r="BV198">
            <v>0</v>
          </cell>
          <cell r="BW198">
            <v>-164909</v>
          </cell>
          <cell r="BX198">
            <v>-349160.07</v>
          </cell>
          <cell r="BY198">
            <v>0</v>
          </cell>
          <cell r="BZ198">
            <v>-95977</v>
          </cell>
          <cell r="CA198">
            <v>-764095.55</v>
          </cell>
          <cell r="CB198">
            <v>-258652</v>
          </cell>
          <cell r="CC198">
            <v>-482034.5</v>
          </cell>
          <cell r="CD198">
            <v>-128978</v>
          </cell>
          <cell r="CE198">
            <v>-741571</v>
          </cell>
          <cell r="CF198">
            <v>0</v>
          </cell>
          <cell r="CG198">
            <v>0</v>
          </cell>
          <cell r="CH198">
            <v>-153846</v>
          </cell>
          <cell r="CI198">
            <v>-479749</v>
          </cell>
          <cell r="CJ198">
            <v>-370107</v>
          </cell>
          <cell r="CK198">
            <v>0</v>
          </cell>
          <cell r="CL198">
            <v>-59999</v>
          </cell>
        </row>
        <row r="199">
          <cell r="A199" t="str">
            <v>1206050101.101</v>
          </cell>
          <cell r="B199" t="str">
            <v>ครุภัณฑ์การเกษตร</v>
          </cell>
          <cell r="C199">
            <v>0</v>
          </cell>
          <cell r="D199">
            <v>0</v>
          </cell>
          <cell r="E199">
            <v>0</v>
          </cell>
          <cell r="F199">
            <v>200300</v>
          </cell>
          <cell r="G199">
            <v>0</v>
          </cell>
          <cell r="H199">
            <v>9600</v>
          </cell>
          <cell r="I199">
            <v>35700</v>
          </cell>
          <cell r="J199">
            <v>195316</v>
          </cell>
          <cell r="K199">
            <v>0</v>
          </cell>
          <cell r="L199">
            <v>18300</v>
          </cell>
          <cell r="M199">
            <v>0</v>
          </cell>
          <cell r="N199">
            <v>0</v>
          </cell>
          <cell r="O199">
            <v>279860</v>
          </cell>
          <cell r="P199">
            <v>0</v>
          </cell>
          <cell r="Q199">
            <v>0</v>
          </cell>
          <cell r="R199">
            <v>55546</v>
          </cell>
          <cell r="S199">
            <v>0</v>
          </cell>
          <cell r="T199">
            <v>133000</v>
          </cell>
          <cell r="U199">
            <v>44019.8</v>
          </cell>
          <cell r="V199">
            <v>67000</v>
          </cell>
          <cell r="W199">
            <v>0</v>
          </cell>
          <cell r="X199">
            <v>85500</v>
          </cell>
          <cell r="Y199">
            <v>85900</v>
          </cell>
          <cell r="Z199">
            <v>298500</v>
          </cell>
          <cell r="AA199">
            <v>158200</v>
          </cell>
          <cell r="AB199">
            <v>45910</v>
          </cell>
          <cell r="AC199">
            <v>694331</v>
          </cell>
          <cell r="AD199">
            <v>0</v>
          </cell>
          <cell r="AE199">
            <v>190550</v>
          </cell>
          <cell r="AF199">
            <v>80000</v>
          </cell>
          <cell r="AG199">
            <v>107035</v>
          </cell>
          <cell r="AH199">
            <v>65200</v>
          </cell>
          <cell r="AI199">
            <v>260400</v>
          </cell>
          <cell r="AJ199">
            <v>0</v>
          </cell>
          <cell r="AK199">
            <v>104250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76690</v>
          </cell>
          <cell r="AR199">
            <v>0</v>
          </cell>
          <cell r="AS199">
            <v>50000</v>
          </cell>
          <cell r="AT199">
            <v>0</v>
          </cell>
          <cell r="AU199">
            <v>0</v>
          </cell>
          <cell r="AV199">
            <v>143559</v>
          </cell>
          <cell r="AW199">
            <v>43772.63</v>
          </cell>
          <cell r="AX199">
            <v>0</v>
          </cell>
          <cell r="AY199">
            <v>210800</v>
          </cell>
          <cell r="AZ199">
            <v>0</v>
          </cell>
          <cell r="BA199">
            <v>176282.69</v>
          </cell>
          <cell r="BB199">
            <v>0</v>
          </cell>
          <cell r="BC199">
            <v>0</v>
          </cell>
          <cell r="BD199">
            <v>143150</v>
          </cell>
          <cell r="BE199">
            <v>6840</v>
          </cell>
          <cell r="BF199">
            <v>48755</v>
          </cell>
          <cell r="BG199">
            <v>0</v>
          </cell>
          <cell r="BH199">
            <v>7530</v>
          </cell>
          <cell r="BI199">
            <v>0</v>
          </cell>
          <cell r="BJ199">
            <v>0</v>
          </cell>
          <cell r="BK199">
            <v>0</v>
          </cell>
          <cell r="BL199">
            <v>36400</v>
          </cell>
          <cell r="BM199">
            <v>12200</v>
          </cell>
          <cell r="BN199">
            <v>27416</v>
          </cell>
          <cell r="BO199">
            <v>0</v>
          </cell>
          <cell r="BP199">
            <v>442300</v>
          </cell>
          <cell r="BQ199">
            <v>0</v>
          </cell>
          <cell r="BR199">
            <v>902800</v>
          </cell>
          <cell r="BS199">
            <v>0</v>
          </cell>
          <cell r="BT199">
            <v>115000</v>
          </cell>
          <cell r="BU199">
            <v>253300</v>
          </cell>
          <cell r="BV199">
            <v>20500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8780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302125</v>
          </cell>
          <cell r="CJ199">
            <v>0</v>
          </cell>
          <cell r="CK199">
            <v>0</v>
          </cell>
          <cell r="CL199">
            <v>12500</v>
          </cell>
        </row>
        <row r="200">
          <cell r="A200" t="str">
            <v>1206050102.101</v>
          </cell>
          <cell r="B200" t="str">
            <v>พักครุภัณฑ์การเกษตร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</row>
        <row r="201">
          <cell r="A201" t="str">
            <v>1206050103.101</v>
          </cell>
          <cell r="B201" t="str">
            <v>ค่าเสื่อมราคาสะสม -ครุภัณฑ์การเกษตร</v>
          </cell>
          <cell r="C201">
            <v>0</v>
          </cell>
          <cell r="D201">
            <v>0</v>
          </cell>
          <cell r="E201">
            <v>0</v>
          </cell>
          <cell r="F201">
            <v>-200294</v>
          </cell>
          <cell r="G201">
            <v>0</v>
          </cell>
          <cell r="H201">
            <v>-9599</v>
          </cell>
          <cell r="I201">
            <v>-35698</v>
          </cell>
          <cell r="J201">
            <v>-195307</v>
          </cell>
          <cell r="K201">
            <v>0</v>
          </cell>
          <cell r="L201">
            <v>-18298</v>
          </cell>
          <cell r="M201">
            <v>0</v>
          </cell>
          <cell r="N201">
            <v>0</v>
          </cell>
          <cell r="O201">
            <v>-279855</v>
          </cell>
          <cell r="P201">
            <v>0</v>
          </cell>
          <cell r="Q201">
            <v>0</v>
          </cell>
          <cell r="R201">
            <v>-55543</v>
          </cell>
          <cell r="S201">
            <v>0</v>
          </cell>
          <cell r="T201">
            <v>-132998</v>
          </cell>
          <cell r="U201">
            <v>-44018.8</v>
          </cell>
          <cell r="V201">
            <v>-66998</v>
          </cell>
          <cell r="W201">
            <v>0</v>
          </cell>
          <cell r="X201">
            <v>-85497</v>
          </cell>
          <cell r="Y201">
            <v>-85896</v>
          </cell>
          <cell r="Z201">
            <v>-298496</v>
          </cell>
          <cell r="AA201">
            <v>-158194</v>
          </cell>
          <cell r="AB201">
            <v>-45908</v>
          </cell>
          <cell r="AC201">
            <v>-694314</v>
          </cell>
          <cell r="AD201">
            <v>0</v>
          </cell>
          <cell r="AE201">
            <v>-190544</v>
          </cell>
          <cell r="AF201">
            <v>-79998</v>
          </cell>
          <cell r="AG201">
            <v>-107031</v>
          </cell>
          <cell r="AH201">
            <v>-65196</v>
          </cell>
          <cell r="AI201">
            <v>-260394</v>
          </cell>
          <cell r="AJ201">
            <v>0</v>
          </cell>
          <cell r="AK201">
            <v>-104244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-76688</v>
          </cell>
          <cell r="AR201">
            <v>0</v>
          </cell>
          <cell r="AS201">
            <v>-49999</v>
          </cell>
          <cell r="AT201">
            <v>0</v>
          </cell>
          <cell r="AU201">
            <v>0</v>
          </cell>
          <cell r="AV201">
            <v>-143555</v>
          </cell>
          <cell r="AW201">
            <v>-43771.63</v>
          </cell>
          <cell r="AX201">
            <v>0</v>
          </cell>
          <cell r="AY201">
            <v>-210792</v>
          </cell>
          <cell r="AZ201">
            <v>0</v>
          </cell>
          <cell r="BA201">
            <v>-176277.69</v>
          </cell>
          <cell r="BB201">
            <v>0</v>
          </cell>
          <cell r="BC201">
            <v>0</v>
          </cell>
          <cell r="BD201">
            <v>-143148</v>
          </cell>
          <cell r="BE201">
            <v>-6839</v>
          </cell>
          <cell r="BF201">
            <v>-48751</v>
          </cell>
          <cell r="BG201">
            <v>0</v>
          </cell>
          <cell r="BH201">
            <v>-7529</v>
          </cell>
          <cell r="BI201">
            <v>0</v>
          </cell>
          <cell r="BJ201">
            <v>0</v>
          </cell>
          <cell r="BK201">
            <v>0</v>
          </cell>
          <cell r="BL201">
            <v>-36396</v>
          </cell>
          <cell r="BM201">
            <v>-12198</v>
          </cell>
          <cell r="BN201">
            <v>-27413</v>
          </cell>
          <cell r="BO201">
            <v>0</v>
          </cell>
          <cell r="BP201">
            <v>-442287</v>
          </cell>
          <cell r="BQ201">
            <v>0</v>
          </cell>
          <cell r="BR201">
            <v>-314913.37</v>
          </cell>
          <cell r="BS201">
            <v>0</v>
          </cell>
          <cell r="BT201">
            <v>-114995</v>
          </cell>
          <cell r="BU201">
            <v>-253293</v>
          </cell>
          <cell r="BV201">
            <v>-20499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-8779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-302116</v>
          </cell>
          <cell r="CJ201">
            <v>0</v>
          </cell>
          <cell r="CK201">
            <v>0</v>
          </cell>
          <cell r="CL201">
            <v>-12499</v>
          </cell>
        </row>
        <row r="202">
          <cell r="A202" t="str">
            <v>1206060101.101</v>
          </cell>
          <cell r="B202" t="str">
            <v>ครุภัณฑ์โรงงาน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18200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</row>
        <row r="203">
          <cell r="A203" t="str">
            <v>1206060102.101</v>
          </cell>
          <cell r="B203" t="str">
            <v>พักครุภัณฑ์โรงงาน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</row>
        <row r="204">
          <cell r="A204" t="str">
            <v>1206060103.101</v>
          </cell>
          <cell r="B204" t="str">
            <v>ค่าเสื่อมราคาสะสม -ครุภัณฑ์โรงงาน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-18198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</row>
        <row r="205">
          <cell r="A205" t="str">
            <v>1206070101.101</v>
          </cell>
          <cell r="B205" t="str">
            <v>ครุภัณฑ์ก่อสร้าง</v>
          </cell>
          <cell r="C205">
            <v>520600</v>
          </cell>
          <cell r="D205">
            <v>0</v>
          </cell>
          <cell r="E205">
            <v>0</v>
          </cell>
          <cell r="F205">
            <v>18100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22543</v>
          </cell>
          <cell r="W205">
            <v>0</v>
          </cell>
          <cell r="X205">
            <v>8000</v>
          </cell>
          <cell r="Y205">
            <v>0</v>
          </cell>
          <cell r="Z205">
            <v>0</v>
          </cell>
          <cell r="AA205">
            <v>8200</v>
          </cell>
          <cell r="AB205">
            <v>0</v>
          </cell>
          <cell r="AC205">
            <v>6033070</v>
          </cell>
          <cell r="AD205">
            <v>0</v>
          </cell>
          <cell r="AE205">
            <v>29095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380590.01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6200</v>
          </cell>
          <cell r="AT205">
            <v>0</v>
          </cell>
          <cell r="AU205">
            <v>0</v>
          </cell>
          <cell r="AV205">
            <v>13200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101650</v>
          </cell>
          <cell r="BB205">
            <v>0</v>
          </cell>
          <cell r="BC205">
            <v>0</v>
          </cell>
          <cell r="BD205">
            <v>49080.5</v>
          </cell>
          <cell r="BE205">
            <v>0</v>
          </cell>
          <cell r="BF205">
            <v>0</v>
          </cell>
          <cell r="BG205">
            <v>5778</v>
          </cell>
          <cell r="BH205">
            <v>129000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54600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92000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146790</v>
          </cell>
        </row>
        <row r="206">
          <cell r="A206" t="str">
            <v>1206070102.101</v>
          </cell>
          <cell r="B206" t="str">
            <v>พักครุภัณฑ์ก่อสร้าง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</row>
        <row r="207">
          <cell r="A207" t="str">
            <v>1206070103.101</v>
          </cell>
          <cell r="B207" t="str">
            <v>ค่าเสื่อมราคาสะสม-ครุภัณฑ์ก่อสร้าง</v>
          </cell>
          <cell r="C207">
            <v>-520586</v>
          </cell>
          <cell r="D207">
            <v>0</v>
          </cell>
          <cell r="E207">
            <v>0</v>
          </cell>
          <cell r="F207">
            <v>-18097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-22540</v>
          </cell>
          <cell r="W207">
            <v>0</v>
          </cell>
          <cell r="X207">
            <v>-7999</v>
          </cell>
          <cell r="Y207">
            <v>0</v>
          </cell>
          <cell r="Z207">
            <v>0</v>
          </cell>
          <cell r="AA207">
            <v>-8199</v>
          </cell>
          <cell r="AB207">
            <v>0</v>
          </cell>
          <cell r="AC207">
            <v>-5513031.4100000001</v>
          </cell>
          <cell r="AD207">
            <v>0</v>
          </cell>
          <cell r="AE207">
            <v>-29093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-380578.01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-6199</v>
          </cell>
          <cell r="AT207">
            <v>0</v>
          </cell>
          <cell r="AU207">
            <v>0</v>
          </cell>
          <cell r="AV207">
            <v>-13198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-101645</v>
          </cell>
          <cell r="BB207">
            <v>0</v>
          </cell>
          <cell r="BC207">
            <v>0</v>
          </cell>
          <cell r="BD207">
            <v>-49077.5</v>
          </cell>
          <cell r="BE207">
            <v>0</v>
          </cell>
          <cell r="BF207">
            <v>0</v>
          </cell>
          <cell r="BG207">
            <v>-5777</v>
          </cell>
          <cell r="BH207">
            <v>-128995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-54598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-16866.63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-146785</v>
          </cell>
        </row>
        <row r="208">
          <cell r="A208" t="str">
            <v>1206090101.101</v>
          </cell>
          <cell r="B208" t="str">
            <v>ครุภัณฑ์วิทยาศาสตร์และการแพทย์</v>
          </cell>
          <cell r="C208">
            <v>310894926.06</v>
          </cell>
          <cell r="D208">
            <v>0</v>
          </cell>
          <cell r="E208">
            <v>2329310</v>
          </cell>
          <cell r="F208">
            <v>6120439</v>
          </cell>
          <cell r="G208">
            <v>8714280</v>
          </cell>
          <cell r="H208">
            <v>7603315</v>
          </cell>
          <cell r="I208">
            <v>9946871</v>
          </cell>
          <cell r="J208">
            <v>17953374</v>
          </cell>
          <cell r="K208">
            <v>7471029.0499999998</v>
          </cell>
          <cell r="L208">
            <v>3677405</v>
          </cell>
          <cell r="M208">
            <v>52728121.799999997</v>
          </cell>
          <cell r="N208">
            <v>15102500</v>
          </cell>
          <cell r="O208">
            <v>125278734.92</v>
          </cell>
          <cell r="P208">
            <v>9778450</v>
          </cell>
          <cell r="Q208">
            <v>1394000</v>
          </cell>
          <cell r="R208">
            <v>18065046</v>
          </cell>
          <cell r="S208">
            <v>13023877.35</v>
          </cell>
          <cell r="T208">
            <v>4813950</v>
          </cell>
          <cell r="U208">
            <v>8311094.1200000001</v>
          </cell>
          <cell r="V208">
            <v>8112301.0999999996</v>
          </cell>
          <cell r="W208">
            <v>155009640</v>
          </cell>
          <cell r="X208">
            <v>9054778.8499999996</v>
          </cell>
          <cell r="Y208">
            <v>15073497</v>
          </cell>
          <cell r="Z208">
            <v>11906320</v>
          </cell>
          <cell r="AA208">
            <v>8408447.5</v>
          </cell>
          <cell r="AB208">
            <v>8199350</v>
          </cell>
          <cell r="AC208">
            <v>1160688</v>
          </cell>
          <cell r="AD208">
            <v>31509393.789999999</v>
          </cell>
          <cell r="AE208">
            <v>9037394.7699999996</v>
          </cell>
          <cell r="AF208">
            <v>4595353</v>
          </cell>
          <cell r="AG208">
            <v>10726774</v>
          </cell>
          <cell r="AH208">
            <v>21654013.530000001</v>
          </cell>
          <cell r="AI208">
            <v>3540427.31</v>
          </cell>
          <cell r="AJ208">
            <v>6382830</v>
          </cell>
          <cell r="AK208">
            <v>388846651.24000001</v>
          </cell>
          <cell r="AL208">
            <v>10975002.630000001</v>
          </cell>
          <cell r="AM208">
            <v>8824866.6699999999</v>
          </cell>
          <cell r="AN208">
            <v>2428319</v>
          </cell>
          <cell r="AO208">
            <v>15193418.689999999</v>
          </cell>
          <cell r="AP208">
            <v>18463700</v>
          </cell>
          <cell r="AQ208">
            <v>3481546</v>
          </cell>
          <cell r="AR208">
            <v>45625600</v>
          </cell>
          <cell r="AS208">
            <v>15068749</v>
          </cell>
          <cell r="AT208">
            <v>10118705.24</v>
          </cell>
          <cell r="AU208">
            <v>20045778.66</v>
          </cell>
          <cell r="AV208">
            <v>12578752.92</v>
          </cell>
          <cell r="AW208">
            <v>5776226</v>
          </cell>
          <cell r="AX208">
            <v>12077722.609999999</v>
          </cell>
          <cell r="AY208">
            <v>18596174.670000002</v>
          </cell>
          <cell r="AZ208">
            <v>9122022</v>
          </cell>
          <cell r="BA208">
            <v>97218757.920000002</v>
          </cell>
          <cell r="BB208">
            <v>5438881</v>
          </cell>
          <cell r="BC208">
            <v>205716101.77000001</v>
          </cell>
          <cell r="BD208">
            <v>30318243.940000001</v>
          </cell>
          <cell r="BE208">
            <v>15296993.67</v>
          </cell>
          <cell r="BF208">
            <v>9081219.4499999993</v>
          </cell>
          <cell r="BG208">
            <v>98997040</v>
          </cell>
          <cell r="BH208">
            <v>0</v>
          </cell>
          <cell r="BI208">
            <v>6978250</v>
          </cell>
          <cell r="BJ208">
            <v>3764016.67</v>
          </cell>
          <cell r="BK208">
            <v>4592656.67</v>
          </cell>
          <cell r="BL208">
            <v>231512716.34</v>
          </cell>
          <cell r="BM208">
            <v>26684906.309999999</v>
          </cell>
          <cell r="BN208">
            <v>20361436</v>
          </cell>
          <cell r="BO208">
            <v>25749772.559999999</v>
          </cell>
          <cell r="BP208">
            <v>11536937</v>
          </cell>
          <cell r="BQ208">
            <v>28231714</v>
          </cell>
          <cell r="BR208">
            <v>538390517</v>
          </cell>
          <cell r="BS208">
            <v>9143268.7899999991</v>
          </cell>
          <cell r="BT208">
            <v>12804600</v>
          </cell>
          <cell r="BU208">
            <v>85830460</v>
          </cell>
          <cell r="BV208">
            <v>4127958.6</v>
          </cell>
          <cell r="BW208">
            <v>8018100</v>
          </cell>
          <cell r="BX208">
            <v>24164900</v>
          </cell>
          <cell r="BY208">
            <v>7576200</v>
          </cell>
          <cell r="BZ208">
            <v>14793845</v>
          </cell>
          <cell r="CA208">
            <v>17860542.07</v>
          </cell>
          <cell r="CB208">
            <v>15924137.51</v>
          </cell>
          <cell r="CC208">
            <v>49439226.799999997</v>
          </cell>
          <cell r="CD208">
            <v>9738698</v>
          </cell>
          <cell r="CE208">
            <v>33102007.57</v>
          </cell>
          <cell r="CF208">
            <v>6223192.8799999999</v>
          </cell>
          <cell r="CG208">
            <v>149900</v>
          </cell>
          <cell r="CH208">
            <v>9866700</v>
          </cell>
          <cell r="CI208">
            <v>10691027</v>
          </cell>
          <cell r="CJ208">
            <v>26379819</v>
          </cell>
          <cell r="CK208">
            <v>5885650</v>
          </cell>
          <cell r="CL208">
            <v>9776720</v>
          </cell>
        </row>
        <row r="209">
          <cell r="A209" t="str">
            <v>1206090102.101</v>
          </cell>
          <cell r="B209" t="str">
            <v>พักครุภัณฑ์วิทยาศาสตร์และการแพทย์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</row>
        <row r="210">
          <cell r="A210" t="str">
            <v>1206090103.101</v>
          </cell>
          <cell r="B210" t="str">
            <v>ค่าเสื่อมราคาสะสม -ครุภัณฑ์วิทยา ศาสตร์และการแพทย์</v>
          </cell>
          <cell r="C210">
            <v>-260105941.80000001</v>
          </cell>
          <cell r="D210">
            <v>0</v>
          </cell>
          <cell r="E210">
            <v>-2219121</v>
          </cell>
          <cell r="F210">
            <v>-2675919.41</v>
          </cell>
          <cell r="G210">
            <v>-4839947.82</v>
          </cell>
          <cell r="H210">
            <v>-7584230</v>
          </cell>
          <cell r="I210">
            <v>-6914916.6600000001</v>
          </cell>
          <cell r="J210">
            <v>-13319529.25</v>
          </cell>
          <cell r="K210">
            <v>-7471012.0499999998</v>
          </cell>
          <cell r="L210">
            <v>-3677339</v>
          </cell>
          <cell r="M210">
            <v>-35940556.710000001</v>
          </cell>
          <cell r="N210">
            <v>-10051360.16</v>
          </cell>
          <cell r="O210">
            <v>-104247776.98</v>
          </cell>
          <cell r="P210">
            <v>-3782157.63</v>
          </cell>
          <cell r="Q210">
            <v>-23233.33</v>
          </cell>
          <cell r="R210">
            <v>-12037237.34</v>
          </cell>
          <cell r="S210">
            <v>-9689911.4900000002</v>
          </cell>
          <cell r="T210">
            <v>-1986856.28</v>
          </cell>
          <cell r="U210">
            <v>-8310991.1200000001</v>
          </cell>
          <cell r="V210">
            <v>-7371354.8499999996</v>
          </cell>
          <cell r="W210">
            <v>-92804817.950000003</v>
          </cell>
          <cell r="X210">
            <v>-7855314.8399999999</v>
          </cell>
          <cell r="Y210">
            <v>-9472277.0999999996</v>
          </cell>
          <cell r="Z210">
            <v>-10543928.050000001</v>
          </cell>
          <cell r="AA210">
            <v>-7229374.8300000001</v>
          </cell>
          <cell r="AB210">
            <v>-5759562.4199999999</v>
          </cell>
          <cell r="AC210">
            <v>-1160637</v>
          </cell>
          <cell r="AD210">
            <v>-21996013.66</v>
          </cell>
          <cell r="AE210">
            <v>-7640956.2400000002</v>
          </cell>
          <cell r="AF210">
            <v>-3120815.73</v>
          </cell>
          <cell r="AG210">
            <v>-9339459.6899999995</v>
          </cell>
          <cell r="AH210">
            <v>-18708250.940000001</v>
          </cell>
          <cell r="AI210">
            <v>-3413097.78</v>
          </cell>
          <cell r="AJ210">
            <v>-4387634</v>
          </cell>
          <cell r="AK210">
            <v>-324507026.79000002</v>
          </cell>
          <cell r="AL210">
            <v>-8275769.5</v>
          </cell>
          <cell r="AM210">
            <v>-5301867.07</v>
          </cell>
          <cell r="AN210">
            <v>-2191093.7999999998</v>
          </cell>
          <cell r="AO210">
            <v>-6309880.5099999998</v>
          </cell>
          <cell r="AP210">
            <v>-13645474.74</v>
          </cell>
          <cell r="AQ210">
            <v>-1552141.66</v>
          </cell>
          <cell r="AR210">
            <v>-17224244.66</v>
          </cell>
          <cell r="AS210">
            <v>-12644876.359999999</v>
          </cell>
          <cell r="AT210">
            <v>-5913257.4900000002</v>
          </cell>
          <cell r="AU210">
            <v>-18014137.440000001</v>
          </cell>
          <cell r="AV210">
            <v>-12578677.92</v>
          </cell>
          <cell r="AW210">
            <v>-2613107.41</v>
          </cell>
          <cell r="AX210">
            <v>-10761148.609999999</v>
          </cell>
          <cell r="AY210">
            <v>-14843098.99</v>
          </cell>
          <cell r="AZ210">
            <v>-2681570.42</v>
          </cell>
          <cell r="BA210">
            <v>-64649252.670000002</v>
          </cell>
          <cell r="BB210">
            <v>-2538763.1800000002</v>
          </cell>
          <cell r="BC210">
            <v>-178287764.84</v>
          </cell>
          <cell r="BD210">
            <v>-17145396.32</v>
          </cell>
          <cell r="BE210">
            <v>-11800363.52</v>
          </cell>
          <cell r="BF210">
            <v>-7689906.2400000002</v>
          </cell>
          <cell r="BG210">
            <v>-66107538.710000001</v>
          </cell>
          <cell r="BH210">
            <v>0</v>
          </cell>
          <cell r="BI210">
            <v>-3029942.74</v>
          </cell>
          <cell r="BJ210">
            <v>-3763949.67</v>
          </cell>
          <cell r="BK210">
            <v>-1485308.77</v>
          </cell>
          <cell r="BL210">
            <v>-192625596.75</v>
          </cell>
          <cell r="BM210">
            <v>-19745115.940000001</v>
          </cell>
          <cell r="BN210">
            <v>-15261658.01</v>
          </cell>
          <cell r="BO210">
            <v>-19633173.219999999</v>
          </cell>
          <cell r="BP210">
            <v>-9656016.7799999993</v>
          </cell>
          <cell r="BQ210">
            <v>-26481259.359999999</v>
          </cell>
          <cell r="BR210">
            <v>-200768023.65000001</v>
          </cell>
          <cell r="BS210">
            <v>-6745015.6500000004</v>
          </cell>
          <cell r="BT210">
            <v>-12804367</v>
          </cell>
          <cell r="BU210">
            <v>-57052935.840000004</v>
          </cell>
          <cell r="BV210">
            <v>-2610768.09</v>
          </cell>
          <cell r="BW210">
            <v>-3183241.36</v>
          </cell>
          <cell r="BX210">
            <v>-10558893.33</v>
          </cell>
          <cell r="BY210">
            <v>-5960869.9900000002</v>
          </cell>
          <cell r="BZ210">
            <v>-11196069.99</v>
          </cell>
          <cell r="CA210">
            <v>-12485146.9</v>
          </cell>
          <cell r="CB210">
            <v>-14931386.050000001</v>
          </cell>
          <cell r="CC210">
            <v>-30140283.809999999</v>
          </cell>
          <cell r="CD210">
            <v>-6868950.1399999997</v>
          </cell>
          <cell r="CE210">
            <v>-26280534.289999999</v>
          </cell>
          <cell r="CF210">
            <v>-1859730.27</v>
          </cell>
          <cell r="CG210">
            <v>-27481.51</v>
          </cell>
          <cell r="CH210">
            <v>-5678336.3099999996</v>
          </cell>
          <cell r="CI210">
            <v>-10303559</v>
          </cell>
          <cell r="CJ210">
            <v>-21606377.350000001</v>
          </cell>
          <cell r="CK210">
            <v>-2324534.16</v>
          </cell>
          <cell r="CL210">
            <v>-7614631.9800000004</v>
          </cell>
        </row>
        <row r="211">
          <cell r="A211" t="str">
            <v>1206100101.101</v>
          </cell>
          <cell r="B211" t="str">
            <v>ครุภัณฑ์คอมพิวเตอร์</v>
          </cell>
          <cell r="C211">
            <v>2362140</v>
          </cell>
          <cell r="D211">
            <v>0</v>
          </cell>
          <cell r="E211">
            <v>89040</v>
          </cell>
          <cell r="F211">
            <v>1900214</v>
          </cell>
          <cell r="G211">
            <v>676342.6</v>
          </cell>
          <cell r="H211">
            <v>827899.7</v>
          </cell>
          <cell r="I211">
            <v>243086</v>
          </cell>
          <cell r="J211">
            <v>1602380</v>
          </cell>
          <cell r="K211">
            <v>622000</v>
          </cell>
          <cell r="L211">
            <v>246390</v>
          </cell>
          <cell r="M211">
            <v>2961962.8</v>
          </cell>
          <cell r="N211">
            <v>175940</v>
          </cell>
          <cell r="O211">
            <v>1495158</v>
          </cell>
          <cell r="P211">
            <v>0</v>
          </cell>
          <cell r="Q211">
            <v>0</v>
          </cell>
          <cell r="R211">
            <v>352438</v>
          </cell>
          <cell r="S211">
            <v>1063670</v>
          </cell>
          <cell r="T211">
            <v>995590</v>
          </cell>
          <cell r="U211">
            <v>1890190</v>
          </cell>
          <cell r="V211">
            <v>670534</v>
          </cell>
          <cell r="W211">
            <v>534614</v>
          </cell>
          <cell r="X211">
            <v>335211</v>
          </cell>
          <cell r="Y211">
            <v>1747060</v>
          </cell>
          <cell r="Z211">
            <v>632243</v>
          </cell>
          <cell r="AA211">
            <v>0</v>
          </cell>
          <cell r="AB211">
            <v>103748</v>
          </cell>
          <cell r="AC211">
            <v>0</v>
          </cell>
          <cell r="AD211">
            <v>0</v>
          </cell>
          <cell r="AE211">
            <v>2656533.4300000002</v>
          </cell>
          <cell r="AF211">
            <v>638790</v>
          </cell>
          <cell r="AG211">
            <v>168380</v>
          </cell>
          <cell r="AH211">
            <v>634870</v>
          </cell>
          <cell r="AI211">
            <v>306742</v>
          </cell>
          <cell r="AJ211">
            <v>44700</v>
          </cell>
          <cell r="AK211">
            <v>12414461.57</v>
          </cell>
          <cell r="AL211">
            <v>0</v>
          </cell>
          <cell r="AM211">
            <v>0</v>
          </cell>
          <cell r="AN211">
            <v>400800</v>
          </cell>
          <cell r="AO211">
            <v>0</v>
          </cell>
          <cell r="AP211">
            <v>0</v>
          </cell>
          <cell r="AQ211">
            <v>1196977</v>
          </cell>
          <cell r="AR211">
            <v>0</v>
          </cell>
          <cell r="AS211">
            <v>952043.5</v>
          </cell>
          <cell r="AT211">
            <v>743930</v>
          </cell>
          <cell r="AU211">
            <v>0</v>
          </cell>
          <cell r="AV211">
            <v>890481</v>
          </cell>
          <cell r="AW211">
            <v>0</v>
          </cell>
          <cell r="AX211">
            <v>0</v>
          </cell>
          <cell r="AY211">
            <v>2935090</v>
          </cell>
          <cell r="AZ211">
            <v>0</v>
          </cell>
          <cell r="BA211">
            <v>1871367.08</v>
          </cell>
          <cell r="BB211">
            <v>0</v>
          </cell>
          <cell r="BC211">
            <v>6165388</v>
          </cell>
          <cell r="BD211">
            <v>632497.5</v>
          </cell>
          <cell r="BE211">
            <v>730275</v>
          </cell>
          <cell r="BF211">
            <v>1393939</v>
          </cell>
          <cell r="BG211">
            <v>1048764</v>
          </cell>
          <cell r="BH211">
            <v>0</v>
          </cell>
          <cell r="BI211">
            <v>0</v>
          </cell>
          <cell r="BJ211">
            <v>84150</v>
          </cell>
          <cell r="BK211">
            <v>73550</v>
          </cell>
          <cell r="BL211">
            <v>5280546.49</v>
          </cell>
          <cell r="BM211">
            <v>2325659.5</v>
          </cell>
          <cell r="BN211">
            <v>503092</v>
          </cell>
          <cell r="BO211">
            <v>1531753</v>
          </cell>
          <cell r="BP211">
            <v>353063</v>
          </cell>
          <cell r="BQ211">
            <v>1063000</v>
          </cell>
          <cell r="BR211">
            <v>35540949</v>
          </cell>
          <cell r="BS211">
            <v>2965119.26</v>
          </cell>
          <cell r="BT211">
            <v>1323900</v>
          </cell>
          <cell r="BU211">
            <v>3893080.5</v>
          </cell>
          <cell r="BV211">
            <v>39676</v>
          </cell>
          <cell r="BW211">
            <v>726160</v>
          </cell>
          <cell r="BX211">
            <v>0</v>
          </cell>
          <cell r="BY211">
            <v>0</v>
          </cell>
          <cell r="BZ211">
            <v>166510</v>
          </cell>
          <cell r="CA211">
            <v>184500</v>
          </cell>
          <cell r="CB211">
            <v>2008034</v>
          </cell>
          <cell r="CC211">
            <v>268500</v>
          </cell>
          <cell r="CD211">
            <v>1379432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1502041.5</v>
          </cell>
          <cell r="CJ211">
            <v>2214444</v>
          </cell>
          <cell r="CK211">
            <v>0</v>
          </cell>
          <cell r="CL211">
            <v>580300</v>
          </cell>
        </row>
        <row r="212">
          <cell r="A212" t="str">
            <v>1206100102.101</v>
          </cell>
          <cell r="B212" t="str">
            <v>พักครุภัณฑ์คอมพิวเตอร์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</row>
        <row r="213">
          <cell r="A213" t="str">
            <v>1206100103.101</v>
          </cell>
          <cell r="B213" t="str">
            <v>ค่าเสื่อมราคาสะสม-ครุภัณฑ์คอมพิวเตอร์</v>
          </cell>
          <cell r="C213">
            <v>-2362025</v>
          </cell>
          <cell r="D213">
            <v>0</v>
          </cell>
          <cell r="E213">
            <v>-89035</v>
          </cell>
          <cell r="F213">
            <v>-1900132.99</v>
          </cell>
          <cell r="G213">
            <v>-676305.6</v>
          </cell>
          <cell r="H213">
            <v>-827872.7</v>
          </cell>
          <cell r="I213">
            <v>-243077</v>
          </cell>
          <cell r="J213">
            <v>-1602298</v>
          </cell>
          <cell r="K213">
            <v>-621966</v>
          </cell>
          <cell r="L213">
            <v>-246377</v>
          </cell>
          <cell r="M213">
            <v>-2961783.8</v>
          </cell>
          <cell r="N213">
            <v>-175927</v>
          </cell>
          <cell r="O213">
            <v>-1495100</v>
          </cell>
          <cell r="P213">
            <v>0</v>
          </cell>
          <cell r="Q213">
            <v>0</v>
          </cell>
          <cell r="R213">
            <v>-352408</v>
          </cell>
          <cell r="S213">
            <v>-1063619</v>
          </cell>
          <cell r="T213">
            <v>-995566</v>
          </cell>
          <cell r="U213">
            <v>-1890119</v>
          </cell>
          <cell r="V213">
            <v>-670496</v>
          </cell>
          <cell r="W213">
            <v>-534592</v>
          </cell>
          <cell r="X213">
            <v>-335209</v>
          </cell>
          <cell r="Y213">
            <v>-1746989</v>
          </cell>
          <cell r="Z213">
            <v>-632229</v>
          </cell>
          <cell r="AA213">
            <v>0</v>
          </cell>
          <cell r="AB213">
            <v>-103745</v>
          </cell>
          <cell r="AC213">
            <v>0</v>
          </cell>
          <cell r="AD213">
            <v>0</v>
          </cell>
          <cell r="AE213">
            <v>-2656455.4300000002</v>
          </cell>
          <cell r="AF213">
            <v>-638773</v>
          </cell>
          <cell r="AG213">
            <v>-168368</v>
          </cell>
          <cell r="AH213">
            <v>-634828</v>
          </cell>
          <cell r="AI213">
            <v>-306738</v>
          </cell>
          <cell r="AJ213">
            <v>-44697</v>
          </cell>
          <cell r="AK213">
            <v>-12414289.57</v>
          </cell>
          <cell r="AL213">
            <v>0</v>
          </cell>
          <cell r="AM213">
            <v>0</v>
          </cell>
          <cell r="AN213">
            <v>-227120</v>
          </cell>
          <cell r="AO213">
            <v>0</v>
          </cell>
          <cell r="AP213">
            <v>0</v>
          </cell>
          <cell r="AQ213">
            <v>-1196930</v>
          </cell>
          <cell r="AR213">
            <v>0</v>
          </cell>
          <cell r="AS213">
            <v>-952008.5</v>
          </cell>
          <cell r="AT213">
            <v>-743896</v>
          </cell>
          <cell r="AU213">
            <v>0</v>
          </cell>
          <cell r="AV213">
            <v>-890456</v>
          </cell>
          <cell r="AW213">
            <v>0</v>
          </cell>
          <cell r="AX213">
            <v>0</v>
          </cell>
          <cell r="AY213">
            <v>-2144746.6800000002</v>
          </cell>
          <cell r="AZ213">
            <v>0</v>
          </cell>
          <cell r="BA213">
            <v>-1871305.08</v>
          </cell>
          <cell r="BB213">
            <v>0</v>
          </cell>
          <cell r="BC213">
            <v>-4939248.24</v>
          </cell>
          <cell r="BD213">
            <v>-632469.5</v>
          </cell>
          <cell r="BE213">
            <v>-730241</v>
          </cell>
          <cell r="BF213">
            <v>-1393888</v>
          </cell>
          <cell r="BG213">
            <v>-1048709</v>
          </cell>
          <cell r="BH213">
            <v>0</v>
          </cell>
          <cell r="BI213">
            <v>0</v>
          </cell>
          <cell r="BJ213">
            <v>-84145</v>
          </cell>
          <cell r="BK213">
            <v>-73547</v>
          </cell>
          <cell r="BL213">
            <v>-5280313.49</v>
          </cell>
          <cell r="BM213">
            <v>-2325568.5</v>
          </cell>
          <cell r="BN213">
            <v>-503074</v>
          </cell>
          <cell r="BO213">
            <v>-1531681</v>
          </cell>
          <cell r="BP213">
            <v>-353061</v>
          </cell>
          <cell r="BQ213">
            <v>-1062980</v>
          </cell>
          <cell r="BR213">
            <v>-14486765.619999999</v>
          </cell>
          <cell r="BS213">
            <v>-2965063.26</v>
          </cell>
          <cell r="BT213">
            <v>-1323857</v>
          </cell>
          <cell r="BU213">
            <v>-3892885.5</v>
          </cell>
          <cell r="BV213">
            <v>-39670</v>
          </cell>
          <cell r="BW213">
            <v>-726140</v>
          </cell>
          <cell r="BX213">
            <v>0</v>
          </cell>
          <cell r="BY213">
            <v>0</v>
          </cell>
          <cell r="BZ213">
            <v>-166503</v>
          </cell>
          <cell r="CA213">
            <v>-184491</v>
          </cell>
          <cell r="CB213">
            <v>-2007973</v>
          </cell>
          <cell r="CC213">
            <v>-268490</v>
          </cell>
          <cell r="CD213">
            <v>-1379414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-1501976.51</v>
          </cell>
          <cell r="CJ213">
            <v>-2214382</v>
          </cell>
          <cell r="CK213">
            <v>0</v>
          </cell>
          <cell r="CL213">
            <v>-574721.6</v>
          </cell>
        </row>
        <row r="214">
          <cell r="A214" t="str">
            <v>1206110101.101</v>
          </cell>
          <cell r="B214" t="str">
            <v xml:space="preserve">ครุภัณฑ์การศึกษา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395510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13000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10602500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</row>
        <row r="215">
          <cell r="A215" t="str">
            <v>1206110102.101</v>
          </cell>
          <cell r="B215" t="str">
            <v xml:space="preserve">พักครุภัณฑ์การศึกษา 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</row>
        <row r="216">
          <cell r="A216" t="str">
            <v>1206110103.101</v>
          </cell>
          <cell r="B216" t="str">
            <v xml:space="preserve">ค่าเสื่อมราคาสะสม-ครุภัณฑ์การศึกษา  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-395481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-12999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-9268553.5299999993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</row>
        <row r="217">
          <cell r="A217" t="str">
            <v>1206120101.101</v>
          </cell>
          <cell r="B217" t="str">
            <v>ครุภัณฑ์งานบ้านงานครัว</v>
          </cell>
          <cell r="C217">
            <v>4706290</v>
          </cell>
          <cell r="D217">
            <v>0</v>
          </cell>
          <cell r="E217">
            <v>5990</v>
          </cell>
          <cell r="F217">
            <v>1025900</v>
          </cell>
          <cell r="G217">
            <v>654000.5</v>
          </cell>
          <cell r="H217">
            <v>580080</v>
          </cell>
          <cell r="I217">
            <v>345700</v>
          </cell>
          <cell r="J217">
            <v>1069720</v>
          </cell>
          <cell r="K217">
            <v>201500</v>
          </cell>
          <cell r="L217">
            <v>199380</v>
          </cell>
          <cell r="M217">
            <v>1578536.49</v>
          </cell>
          <cell r="N217">
            <v>285700</v>
          </cell>
          <cell r="O217">
            <v>4097280</v>
          </cell>
          <cell r="P217">
            <v>16500</v>
          </cell>
          <cell r="Q217">
            <v>0</v>
          </cell>
          <cell r="R217">
            <v>1252265</v>
          </cell>
          <cell r="S217">
            <v>1422070</v>
          </cell>
          <cell r="T217">
            <v>419025</v>
          </cell>
          <cell r="U217">
            <v>997424.93</v>
          </cell>
          <cell r="V217">
            <v>185961</v>
          </cell>
          <cell r="W217">
            <v>1943180</v>
          </cell>
          <cell r="X217">
            <v>702338</v>
          </cell>
          <cell r="Y217">
            <v>721182.71999999997</v>
          </cell>
          <cell r="Z217">
            <v>1167435</v>
          </cell>
          <cell r="AA217">
            <v>822154</v>
          </cell>
          <cell r="AB217">
            <v>99804.15</v>
          </cell>
          <cell r="AC217">
            <v>0</v>
          </cell>
          <cell r="AD217">
            <v>750000</v>
          </cell>
          <cell r="AE217">
            <v>390010</v>
          </cell>
          <cell r="AF217">
            <v>714500</v>
          </cell>
          <cell r="AG217">
            <v>1188200</v>
          </cell>
          <cell r="AH217">
            <v>1093985</v>
          </cell>
          <cell r="AI217">
            <v>668833</v>
          </cell>
          <cell r="AJ217">
            <v>0</v>
          </cell>
          <cell r="AK217">
            <v>7410600</v>
          </cell>
          <cell r="AL217">
            <v>143000</v>
          </cell>
          <cell r="AM217">
            <v>0</v>
          </cell>
          <cell r="AN217">
            <v>339190</v>
          </cell>
          <cell r="AO217">
            <v>0</v>
          </cell>
          <cell r="AP217">
            <v>1679500</v>
          </cell>
          <cell r="AQ217">
            <v>329910</v>
          </cell>
          <cell r="AR217">
            <v>986000</v>
          </cell>
          <cell r="AS217">
            <v>362605</v>
          </cell>
          <cell r="AT217">
            <v>2392175</v>
          </cell>
          <cell r="AU217">
            <v>685000</v>
          </cell>
          <cell r="AV217">
            <v>898000</v>
          </cell>
          <cell r="AW217">
            <v>0</v>
          </cell>
          <cell r="AX217">
            <v>814028</v>
          </cell>
          <cell r="AY217">
            <v>2228980</v>
          </cell>
          <cell r="AZ217">
            <v>0</v>
          </cell>
          <cell r="BA217">
            <v>2109540.33</v>
          </cell>
          <cell r="BB217">
            <v>0</v>
          </cell>
          <cell r="BC217">
            <v>3481233</v>
          </cell>
          <cell r="BD217">
            <v>1764097</v>
          </cell>
          <cell r="BE217">
            <v>110090</v>
          </cell>
          <cell r="BF217">
            <v>1232608</v>
          </cell>
          <cell r="BG217">
            <v>9278108</v>
          </cell>
          <cell r="BH217">
            <v>58190</v>
          </cell>
          <cell r="BI217">
            <v>0</v>
          </cell>
          <cell r="BJ217">
            <v>13390</v>
          </cell>
          <cell r="BK217">
            <v>13390</v>
          </cell>
          <cell r="BL217">
            <v>3456880</v>
          </cell>
          <cell r="BM217">
            <v>1574880</v>
          </cell>
          <cell r="BN217">
            <v>1293600</v>
          </cell>
          <cell r="BO217">
            <v>967865</v>
          </cell>
          <cell r="BP217">
            <v>1475070</v>
          </cell>
          <cell r="BQ217">
            <v>570080</v>
          </cell>
          <cell r="BR217">
            <v>9324886.0099999998</v>
          </cell>
          <cell r="BS217">
            <v>1799995</v>
          </cell>
          <cell r="BT217">
            <v>1676260</v>
          </cell>
          <cell r="BU217">
            <v>3069281.75</v>
          </cell>
          <cell r="BV217">
            <v>679500</v>
          </cell>
          <cell r="BW217">
            <v>705211</v>
          </cell>
          <cell r="BX217">
            <v>0</v>
          </cell>
          <cell r="BY217">
            <v>751600</v>
          </cell>
          <cell r="BZ217">
            <v>126230</v>
          </cell>
          <cell r="CA217">
            <v>1743286.33</v>
          </cell>
          <cell r="CB217">
            <v>1724632.45</v>
          </cell>
          <cell r="CC217">
            <v>3096542</v>
          </cell>
          <cell r="CD217">
            <v>1358571</v>
          </cell>
          <cell r="CE217">
            <v>428600</v>
          </cell>
          <cell r="CF217">
            <v>250000</v>
          </cell>
          <cell r="CG217">
            <v>0</v>
          </cell>
          <cell r="CH217">
            <v>1488081</v>
          </cell>
          <cell r="CI217">
            <v>1112912</v>
          </cell>
          <cell r="CJ217">
            <v>5028854</v>
          </cell>
          <cell r="CK217">
            <v>345000</v>
          </cell>
          <cell r="CL217">
            <v>711370</v>
          </cell>
        </row>
        <row r="218">
          <cell r="A218" t="str">
            <v>1206120102.101</v>
          </cell>
          <cell r="B218" t="str">
            <v>พักครุภัณฑ์งานบ้านงานครัว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</row>
        <row r="219">
          <cell r="A219" t="str">
            <v>1206120103.101</v>
          </cell>
          <cell r="B219" t="str">
            <v>ค่าเสื่อมราคาสะสม-ครุภัณฑ์งานบ้านงานครัว</v>
          </cell>
          <cell r="C219">
            <v>-4706245</v>
          </cell>
          <cell r="D219">
            <v>0</v>
          </cell>
          <cell r="E219">
            <v>-5989</v>
          </cell>
          <cell r="F219">
            <v>-1025880.02</v>
          </cell>
          <cell r="G219">
            <v>-653979.5</v>
          </cell>
          <cell r="H219">
            <v>-580070</v>
          </cell>
          <cell r="I219">
            <v>-345688</v>
          </cell>
          <cell r="J219">
            <v>-1069669</v>
          </cell>
          <cell r="K219">
            <v>-201488</v>
          </cell>
          <cell r="L219">
            <v>-199367</v>
          </cell>
          <cell r="M219">
            <v>-1578498.49</v>
          </cell>
          <cell r="N219">
            <v>-285690</v>
          </cell>
          <cell r="O219">
            <v>-4097216</v>
          </cell>
          <cell r="P219">
            <v>-16497</v>
          </cell>
          <cell r="Q219">
            <v>0</v>
          </cell>
          <cell r="R219">
            <v>-1252249</v>
          </cell>
          <cell r="S219">
            <v>-1422040.84</v>
          </cell>
          <cell r="T219">
            <v>-419012</v>
          </cell>
          <cell r="U219">
            <v>-997397.93</v>
          </cell>
          <cell r="V219">
            <v>-185936</v>
          </cell>
          <cell r="W219">
            <v>-1943177</v>
          </cell>
          <cell r="X219">
            <v>-702324</v>
          </cell>
          <cell r="Y219">
            <v>-721165.72</v>
          </cell>
          <cell r="Z219">
            <v>-1167428</v>
          </cell>
          <cell r="AA219">
            <v>-822145</v>
          </cell>
          <cell r="AB219">
            <v>-99794.15</v>
          </cell>
          <cell r="AC219">
            <v>0</v>
          </cell>
          <cell r="AD219">
            <v>-749999</v>
          </cell>
          <cell r="AE219">
            <v>-390003</v>
          </cell>
          <cell r="AF219">
            <v>-714490</v>
          </cell>
          <cell r="AG219">
            <v>-1188180</v>
          </cell>
          <cell r="AH219">
            <v>-1093959</v>
          </cell>
          <cell r="AI219">
            <v>-668796</v>
          </cell>
          <cell r="AJ219">
            <v>0</v>
          </cell>
          <cell r="AK219">
            <v>-7410505</v>
          </cell>
          <cell r="AL219">
            <v>-142996</v>
          </cell>
          <cell r="AM219">
            <v>0</v>
          </cell>
          <cell r="AN219">
            <v>-192207.62</v>
          </cell>
          <cell r="AO219">
            <v>0</v>
          </cell>
          <cell r="AP219">
            <v>-1679496</v>
          </cell>
          <cell r="AQ219">
            <v>-329901</v>
          </cell>
          <cell r="AR219">
            <v>-985998</v>
          </cell>
          <cell r="AS219">
            <v>-362589</v>
          </cell>
          <cell r="AT219">
            <v>-2392144</v>
          </cell>
          <cell r="AU219">
            <v>-684999</v>
          </cell>
          <cell r="AV219">
            <v>-897996</v>
          </cell>
          <cell r="AW219">
            <v>0</v>
          </cell>
          <cell r="AX219">
            <v>-814021</v>
          </cell>
          <cell r="AY219">
            <v>-2228910</v>
          </cell>
          <cell r="AZ219">
            <v>0</v>
          </cell>
          <cell r="BA219">
            <v>-2109505.33</v>
          </cell>
          <cell r="BB219">
            <v>0</v>
          </cell>
          <cell r="BC219">
            <v>-3481153</v>
          </cell>
          <cell r="BD219">
            <v>-1764042</v>
          </cell>
          <cell r="BE219">
            <v>-110082</v>
          </cell>
          <cell r="BF219">
            <v>-1232595</v>
          </cell>
          <cell r="BG219">
            <v>-3879902</v>
          </cell>
          <cell r="BH219">
            <v>-58181</v>
          </cell>
          <cell r="BI219">
            <v>0</v>
          </cell>
          <cell r="BJ219">
            <v>-13389</v>
          </cell>
          <cell r="BK219">
            <v>-13389</v>
          </cell>
          <cell r="BL219">
            <v>-3456712</v>
          </cell>
          <cell r="BM219">
            <v>-1574853</v>
          </cell>
          <cell r="BN219">
            <v>-1293594</v>
          </cell>
          <cell r="BO219">
            <v>-967825</v>
          </cell>
          <cell r="BP219">
            <v>-1475033</v>
          </cell>
          <cell r="BQ219">
            <v>-544398.26</v>
          </cell>
          <cell r="BR219">
            <v>-5807231.9400000004</v>
          </cell>
          <cell r="BS219">
            <v>-1799949.04</v>
          </cell>
          <cell r="BT219">
            <v>-1676215</v>
          </cell>
          <cell r="BU219">
            <v>-3069215.75</v>
          </cell>
          <cell r="BV219">
            <v>-613053.52</v>
          </cell>
          <cell r="BW219">
            <v>-705195</v>
          </cell>
          <cell r="BX219">
            <v>0</v>
          </cell>
          <cell r="BY219">
            <v>-751592</v>
          </cell>
          <cell r="BZ219">
            <v>-126221</v>
          </cell>
          <cell r="CA219">
            <v>-1722418.88</v>
          </cell>
          <cell r="CB219">
            <v>-1724583.45</v>
          </cell>
          <cell r="CC219">
            <v>-3096528</v>
          </cell>
          <cell r="CD219">
            <v>-1358559</v>
          </cell>
          <cell r="CE219">
            <v>-428569</v>
          </cell>
          <cell r="CF219">
            <v>-41666.639999999999</v>
          </cell>
          <cell r="CG219">
            <v>0</v>
          </cell>
          <cell r="CH219">
            <v>-1488065</v>
          </cell>
          <cell r="CI219">
            <v>-1112885</v>
          </cell>
          <cell r="CJ219">
            <v>-5028669</v>
          </cell>
          <cell r="CK219">
            <v>-344999</v>
          </cell>
          <cell r="CL219">
            <v>-711356</v>
          </cell>
        </row>
        <row r="220">
          <cell r="A220" t="str">
            <v>1206130101.101</v>
          </cell>
          <cell r="B220" t="str">
            <v>ครุภัณฑ์กีฬา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1706240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14900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</row>
        <row r="221">
          <cell r="A221" t="str">
            <v>1206130102.101</v>
          </cell>
          <cell r="B221" t="str">
            <v>พักครุภัณฑ์กีฬา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</row>
        <row r="222">
          <cell r="A222" t="str">
            <v>1206130103.101</v>
          </cell>
          <cell r="B222" t="str">
            <v xml:space="preserve">ค่าเสื่อมราคาสะสม-ครุภัณฑ์กีฬา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-1706239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-14899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</row>
        <row r="223">
          <cell r="A223" t="str">
            <v>1206140101.101</v>
          </cell>
          <cell r="B223" t="str">
            <v xml:space="preserve">ครุภัณฑ์ดนตรี 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</row>
        <row r="224">
          <cell r="A224" t="str">
            <v>1206140102.101</v>
          </cell>
          <cell r="B224" t="str">
            <v xml:space="preserve">พักครุภัณฑ์ดนตรี 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</row>
        <row r="225">
          <cell r="A225" t="str">
            <v>1206140103.101</v>
          </cell>
          <cell r="B225" t="str">
            <v>ค่าเสื่อมราคาสะสม-ครุภัณฑ์ดนตรี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</row>
        <row r="226">
          <cell r="A226" t="str">
            <v>1206150101.101</v>
          </cell>
          <cell r="B226" t="str">
            <v>ครุภัณฑ์สนาม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</row>
        <row r="227">
          <cell r="A227" t="str">
            <v>1206150102.101</v>
          </cell>
          <cell r="B227" t="str">
            <v>พักครุภัณฑ์สนาม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</row>
        <row r="228">
          <cell r="A228" t="str">
            <v>1206150103.101</v>
          </cell>
          <cell r="B228" t="str">
            <v>ค่าเสื่อมราคาสะสม-ครุภัณฑ์สนาม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</row>
        <row r="229">
          <cell r="A229" t="str">
            <v>1206160101.101</v>
          </cell>
          <cell r="B229" t="str">
            <v>ครุภัณฑ์อื่น</v>
          </cell>
          <cell r="C229">
            <v>744600</v>
          </cell>
          <cell r="D229">
            <v>0</v>
          </cell>
          <cell r="E229">
            <v>0</v>
          </cell>
          <cell r="F229">
            <v>135000</v>
          </cell>
          <cell r="G229">
            <v>0</v>
          </cell>
          <cell r="H229">
            <v>7992755</v>
          </cell>
          <cell r="I229">
            <v>0</v>
          </cell>
          <cell r="J229">
            <v>54500</v>
          </cell>
          <cell r="K229">
            <v>0</v>
          </cell>
          <cell r="L229">
            <v>0</v>
          </cell>
          <cell r="M229">
            <v>99235</v>
          </cell>
          <cell r="N229">
            <v>0</v>
          </cell>
          <cell r="O229">
            <v>42515</v>
          </cell>
          <cell r="P229">
            <v>0</v>
          </cell>
          <cell r="Q229">
            <v>24900</v>
          </cell>
          <cell r="R229">
            <v>0</v>
          </cell>
          <cell r="S229">
            <v>0</v>
          </cell>
          <cell r="T229">
            <v>0</v>
          </cell>
          <cell r="U229">
            <v>208000</v>
          </cell>
          <cell r="V229">
            <v>6000</v>
          </cell>
          <cell r="W229">
            <v>3880000</v>
          </cell>
          <cell r="X229">
            <v>0</v>
          </cell>
          <cell r="Y229">
            <v>0</v>
          </cell>
          <cell r="Z229">
            <v>5000</v>
          </cell>
          <cell r="AA229">
            <v>109620</v>
          </cell>
          <cell r="AB229">
            <v>7800</v>
          </cell>
          <cell r="AC229">
            <v>0</v>
          </cell>
          <cell r="AD229">
            <v>0</v>
          </cell>
          <cell r="AE229">
            <v>20779.849999999999</v>
          </cell>
          <cell r="AF229">
            <v>13000</v>
          </cell>
          <cell r="AG229">
            <v>450000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33000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25400</v>
          </cell>
          <cell r="AT229">
            <v>0</v>
          </cell>
          <cell r="AU229">
            <v>0</v>
          </cell>
          <cell r="AV229">
            <v>27280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411734.5</v>
          </cell>
          <cell r="BB229">
            <v>0</v>
          </cell>
          <cell r="BC229">
            <v>300791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773475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146600</v>
          </cell>
          <cell r="BS229">
            <v>0</v>
          </cell>
          <cell r="BT229">
            <v>0</v>
          </cell>
          <cell r="BU229">
            <v>0</v>
          </cell>
          <cell r="BV229">
            <v>946950</v>
          </cell>
          <cell r="BW229">
            <v>0</v>
          </cell>
          <cell r="BX229">
            <v>0</v>
          </cell>
          <cell r="BY229">
            <v>0</v>
          </cell>
          <cell r="BZ229">
            <v>58500</v>
          </cell>
          <cell r="CA229">
            <v>287825</v>
          </cell>
          <cell r="CB229">
            <v>0</v>
          </cell>
          <cell r="CC229">
            <v>8300</v>
          </cell>
          <cell r="CD229">
            <v>1144422.6000000001</v>
          </cell>
          <cell r="CE229">
            <v>23700</v>
          </cell>
          <cell r="CF229">
            <v>450000</v>
          </cell>
          <cell r="CG229">
            <v>0</v>
          </cell>
          <cell r="CH229">
            <v>1144422.6000000001</v>
          </cell>
          <cell r="CI229">
            <v>0</v>
          </cell>
          <cell r="CJ229">
            <v>1389225</v>
          </cell>
          <cell r="CK229">
            <v>0</v>
          </cell>
          <cell r="CL229">
            <v>0</v>
          </cell>
        </row>
        <row r="230">
          <cell r="A230" t="str">
            <v>1206160102.101</v>
          </cell>
          <cell r="B230" t="str">
            <v>พักครุภัณฑ์อื่น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</row>
        <row r="231">
          <cell r="A231" t="str">
            <v>1206160103.101</v>
          </cell>
          <cell r="B231" t="str">
            <v>ค่าเสื่อมราคาสะสม- ครุภัณฑ์อื่น</v>
          </cell>
          <cell r="C231">
            <v>-744594</v>
          </cell>
          <cell r="D231">
            <v>0</v>
          </cell>
          <cell r="E231">
            <v>0</v>
          </cell>
          <cell r="F231">
            <v>-134993</v>
          </cell>
          <cell r="G231">
            <v>0</v>
          </cell>
          <cell r="H231">
            <v>-7992745</v>
          </cell>
          <cell r="I231">
            <v>0</v>
          </cell>
          <cell r="J231">
            <v>-54495</v>
          </cell>
          <cell r="K231">
            <v>0</v>
          </cell>
          <cell r="L231">
            <v>0</v>
          </cell>
          <cell r="M231">
            <v>-99225</v>
          </cell>
          <cell r="N231">
            <v>0</v>
          </cell>
          <cell r="O231">
            <v>-42512</v>
          </cell>
          <cell r="P231">
            <v>0</v>
          </cell>
          <cell r="Q231">
            <v>-24899</v>
          </cell>
          <cell r="R231">
            <v>0</v>
          </cell>
          <cell r="S231">
            <v>0</v>
          </cell>
          <cell r="T231">
            <v>0</v>
          </cell>
          <cell r="U231">
            <v>-207998</v>
          </cell>
          <cell r="V231">
            <v>-5999</v>
          </cell>
          <cell r="W231">
            <v>-3879996</v>
          </cell>
          <cell r="X231">
            <v>0</v>
          </cell>
          <cell r="Y231">
            <v>0</v>
          </cell>
          <cell r="Z231">
            <v>-4999</v>
          </cell>
          <cell r="AA231">
            <v>-109612</v>
          </cell>
          <cell r="AB231">
            <v>-7799</v>
          </cell>
          <cell r="AC231">
            <v>0</v>
          </cell>
          <cell r="AD231">
            <v>0</v>
          </cell>
          <cell r="AE231">
            <v>-20776.849999999999</v>
          </cell>
          <cell r="AF231">
            <v>-12998</v>
          </cell>
          <cell r="AG231">
            <v>-449999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-17600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-25399</v>
          </cell>
          <cell r="AT231">
            <v>0</v>
          </cell>
          <cell r="AU231">
            <v>0</v>
          </cell>
          <cell r="AV231">
            <v>-27278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-411716.5</v>
          </cell>
          <cell r="BB231">
            <v>0</v>
          </cell>
          <cell r="BC231">
            <v>-300777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-773467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-86805.5</v>
          </cell>
          <cell r="BS231">
            <v>0</v>
          </cell>
          <cell r="BT231">
            <v>0</v>
          </cell>
          <cell r="BU231">
            <v>0</v>
          </cell>
          <cell r="BV231">
            <v>-585494.06999999995</v>
          </cell>
          <cell r="BW231">
            <v>0</v>
          </cell>
          <cell r="BX231">
            <v>0</v>
          </cell>
          <cell r="BY231">
            <v>0</v>
          </cell>
          <cell r="BZ231">
            <v>-58495</v>
          </cell>
          <cell r="CA231">
            <v>-287816</v>
          </cell>
          <cell r="CB231">
            <v>0</v>
          </cell>
          <cell r="CC231">
            <v>-8299</v>
          </cell>
          <cell r="CD231">
            <v>-1144417.6000000001</v>
          </cell>
          <cell r="CE231">
            <v>-23698</v>
          </cell>
          <cell r="CF231">
            <v>-449999</v>
          </cell>
          <cell r="CG231">
            <v>0</v>
          </cell>
          <cell r="CH231">
            <v>-1144417.6000000001</v>
          </cell>
          <cell r="CI231">
            <v>0</v>
          </cell>
          <cell r="CJ231">
            <v>-1389210</v>
          </cell>
          <cell r="CK231">
            <v>0</v>
          </cell>
          <cell r="CL231">
            <v>0</v>
          </cell>
        </row>
        <row r="232">
          <cell r="A232" t="str">
            <v>1206170101.101</v>
          </cell>
          <cell r="B232" t="str">
            <v xml:space="preserve">ครุภัณฑ์สำนักงาน-Interface </v>
          </cell>
          <cell r="C232">
            <v>19240406.66</v>
          </cell>
          <cell r="D232">
            <v>3109530</v>
          </cell>
          <cell r="E232">
            <v>2173965</v>
          </cell>
          <cell r="F232">
            <v>1355471</v>
          </cell>
          <cell r="G232">
            <v>2190050</v>
          </cell>
          <cell r="H232">
            <v>2460092</v>
          </cell>
          <cell r="I232">
            <v>1435987.5</v>
          </cell>
          <cell r="J232">
            <v>9847728.0700000003</v>
          </cell>
          <cell r="K232">
            <v>3290757.18</v>
          </cell>
          <cell r="L232">
            <v>4191380.75</v>
          </cell>
          <cell r="M232">
            <v>5374270</v>
          </cell>
          <cell r="N232">
            <v>1253540</v>
          </cell>
          <cell r="O232">
            <v>11896071.949999999</v>
          </cell>
          <cell r="P232">
            <v>7239151.6100000003</v>
          </cell>
          <cell r="Q232">
            <v>4815184.99</v>
          </cell>
          <cell r="R232">
            <v>6639443.2999999998</v>
          </cell>
          <cell r="S232">
            <v>3133893.05</v>
          </cell>
          <cell r="T232">
            <v>6052893.1799999997</v>
          </cell>
          <cell r="U232">
            <v>3963864.79</v>
          </cell>
          <cell r="V232">
            <v>1766905</v>
          </cell>
          <cell r="W232">
            <v>53361406.100000001</v>
          </cell>
          <cell r="X232">
            <v>3204868</v>
          </cell>
          <cell r="Y232">
            <v>6042643</v>
          </cell>
          <cell r="Z232">
            <v>3334359</v>
          </cell>
          <cell r="AA232">
            <v>1102727.1499999999</v>
          </cell>
          <cell r="AB232">
            <v>1236450</v>
          </cell>
          <cell r="AC232">
            <v>4447069</v>
          </cell>
          <cell r="AD232">
            <v>11000693.26</v>
          </cell>
          <cell r="AE232">
            <v>4245546</v>
          </cell>
          <cell r="AF232">
            <v>2714624.66</v>
          </cell>
          <cell r="AG232">
            <v>4239080</v>
          </cell>
          <cell r="AH232">
            <v>5814459.3300000001</v>
          </cell>
          <cell r="AI232">
            <v>3044386.5</v>
          </cell>
          <cell r="AJ232">
            <v>2631115</v>
          </cell>
          <cell r="AK232">
            <v>37870363.659999996</v>
          </cell>
          <cell r="AL232">
            <v>5586135.7599999998</v>
          </cell>
          <cell r="AM232">
            <v>3125842.95</v>
          </cell>
          <cell r="AN232">
            <v>10766188.029999999</v>
          </cell>
          <cell r="AO232">
            <v>8194706.5</v>
          </cell>
          <cell r="AP232">
            <v>6206263.9500000002</v>
          </cell>
          <cell r="AQ232">
            <v>1487170</v>
          </cell>
          <cell r="AR232">
            <v>43076406.850000001</v>
          </cell>
          <cell r="AS232">
            <v>5134025</v>
          </cell>
          <cell r="AT232">
            <v>8592370</v>
          </cell>
          <cell r="AU232">
            <v>14154279.050000001</v>
          </cell>
          <cell r="AV232">
            <v>3644627.5</v>
          </cell>
          <cell r="AW232">
            <v>2488279</v>
          </cell>
          <cell r="AX232">
            <v>5249574.5</v>
          </cell>
          <cell r="AY232">
            <v>4186776.5</v>
          </cell>
          <cell r="AZ232">
            <v>4725150</v>
          </cell>
          <cell r="BA232">
            <v>12398028.75</v>
          </cell>
          <cell r="BB232">
            <v>6986791</v>
          </cell>
          <cell r="BC232">
            <v>12955405.5</v>
          </cell>
          <cell r="BD232">
            <v>12887738.41</v>
          </cell>
          <cell r="BE232">
            <v>2007192.4</v>
          </cell>
          <cell r="BF232">
            <v>2840589</v>
          </cell>
          <cell r="BG232">
            <v>36435140.75</v>
          </cell>
          <cell r="BH232">
            <v>2920362.45</v>
          </cell>
          <cell r="BI232">
            <v>2627047</v>
          </cell>
          <cell r="BJ232">
            <v>4172629</v>
          </cell>
          <cell r="BK232">
            <v>3320243.34</v>
          </cell>
          <cell r="BL232">
            <v>13430822.75</v>
          </cell>
          <cell r="BM232">
            <v>7281607.75</v>
          </cell>
          <cell r="BN232">
            <v>6677203.0499999998</v>
          </cell>
          <cell r="BO232">
            <v>13582931.98</v>
          </cell>
          <cell r="BP232">
            <v>5557589.5</v>
          </cell>
          <cell r="BQ232">
            <v>7272772</v>
          </cell>
          <cell r="BR232">
            <v>71006782.700000003</v>
          </cell>
          <cell r="BS232">
            <v>8307172.7999999998</v>
          </cell>
          <cell r="BT232">
            <v>4151416.05</v>
          </cell>
          <cell r="BU232">
            <v>8046646.2999999998</v>
          </cell>
          <cell r="BV232">
            <v>3611481.8</v>
          </cell>
          <cell r="BW232">
            <v>3636988.2</v>
          </cell>
          <cell r="BX232">
            <v>16014982.1</v>
          </cell>
          <cell r="BY232">
            <v>2090810</v>
          </cell>
          <cell r="BZ232">
            <v>3631042.8</v>
          </cell>
          <cell r="CA232">
            <v>6125586.6699999999</v>
          </cell>
          <cell r="CB232">
            <v>11588605.810000001</v>
          </cell>
          <cell r="CC232">
            <v>7770040</v>
          </cell>
          <cell r="CD232">
            <v>4410753</v>
          </cell>
          <cell r="CE232">
            <v>7489206.3099999996</v>
          </cell>
          <cell r="CF232">
            <v>2094729</v>
          </cell>
          <cell r="CG232">
            <v>642509</v>
          </cell>
          <cell r="CH232">
            <v>2125504</v>
          </cell>
          <cell r="CI232">
            <v>1363467</v>
          </cell>
          <cell r="CJ232">
            <v>9206202.2400000002</v>
          </cell>
          <cell r="CK232">
            <v>2262753</v>
          </cell>
          <cell r="CL232">
            <v>1761450.09</v>
          </cell>
        </row>
        <row r="233">
          <cell r="A233" t="str">
            <v>1206170101.102</v>
          </cell>
          <cell r="B233" t="str">
            <v xml:space="preserve">ครุภัณฑ์ยานพาหนะและขนส่ง-Interface </v>
          </cell>
          <cell r="C233">
            <v>16730400</v>
          </cell>
          <cell r="D233">
            <v>12779000</v>
          </cell>
          <cell r="E233">
            <v>5395000</v>
          </cell>
          <cell r="F233">
            <v>2088000</v>
          </cell>
          <cell r="G233">
            <v>6156030</v>
          </cell>
          <cell r="H233">
            <v>7856700</v>
          </cell>
          <cell r="I233">
            <v>12390500</v>
          </cell>
          <cell r="J233">
            <v>3974460</v>
          </cell>
          <cell r="K233">
            <v>6738135</v>
          </cell>
          <cell r="L233">
            <v>6341800</v>
          </cell>
          <cell r="M233">
            <v>2519104</v>
          </cell>
          <cell r="N233">
            <v>4087000</v>
          </cell>
          <cell r="O233">
            <v>25002400</v>
          </cell>
          <cell r="P233">
            <v>11108330</v>
          </cell>
          <cell r="Q233">
            <v>10362010</v>
          </cell>
          <cell r="R233">
            <v>6479500</v>
          </cell>
          <cell r="S233">
            <v>6974428</v>
          </cell>
          <cell r="T233">
            <v>8370710</v>
          </cell>
          <cell r="U233">
            <v>2654326.67</v>
          </cell>
          <cell r="V233">
            <v>2123400</v>
          </cell>
          <cell r="W233">
            <v>40355700</v>
          </cell>
          <cell r="X233">
            <v>3019610</v>
          </cell>
          <cell r="Y233">
            <v>11860900</v>
          </cell>
          <cell r="Z233">
            <v>11435600</v>
          </cell>
          <cell r="AA233">
            <v>4234300</v>
          </cell>
          <cell r="AB233">
            <v>7182237</v>
          </cell>
          <cell r="AC233">
            <v>12982300</v>
          </cell>
          <cell r="AD233">
            <v>11657120</v>
          </cell>
          <cell r="AE233">
            <v>9832100.0199999996</v>
          </cell>
          <cell r="AF233">
            <v>6701500</v>
          </cell>
          <cell r="AG233">
            <v>9278000</v>
          </cell>
          <cell r="AH233">
            <v>8188700</v>
          </cell>
          <cell r="AI233">
            <v>4133000</v>
          </cell>
          <cell r="AJ233">
            <v>2639000</v>
          </cell>
          <cell r="AK233">
            <v>33461180</v>
          </cell>
          <cell r="AL233">
            <v>13715966.66</v>
          </cell>
          <cell r="AM233">
            <v>4479400</v>
          </cell>
          <cell r="AN233">
            <v>13407278.800000001</v>
          </cell>
          <cell r="AO233">
            <v>7684000</v>
          </cell>
          <cell r="AP233">
            <v>11056266.66</v>
          </cell>
          <cell r="AQ233">
            <v>6418800</v>
          </cell>
          <cell r="AR233">
            <v>16537155</v>
          </cell>
          <cell r="AS233">
            <v>6592950</v>
          </cell>
          <cell r="AT233">
            <v>11955900</v>
          </cell>
          <cell r="AU233">
            <v>13239380</v>
          </cell>
          <cell r="AV233">
            <v>7237327</v>
          </cell>
          <cell r="AW233">
            <v>4191800</v>
          </cell>
          <cell r="AX233">
            <v>5323000</v>
          </cell>
          <cell r="AY233">
            <v>9730200</v>
          </cell>
          <cell r="AZ233">
            <v>7853050</v>
          </cell>
          <cell r="BA233">
            <v>33412600</v>
          </cell>
          <cell r="BB233">
            <v>11556916</v>
          </cell>
          <cell r="BC233">
            <v>16214050</v>
          </cell>
          <cell r="BD233">
            <v>9283588</v>
          </cell>
          <cell r="BE233">
            <v>0</v>
          </cell>
          <cell r="BF233">
            <v>3875850</v>
          </cell>
          <cell r="BG233">
            <v>10692596</v>
          </cell>
          <cell r="BH233">
            <v>5053749</v>
          </cell>
          <cell r="BI233">
            <v>11426001</v>
          </cell>
          <cell r="BJ233">
            <v>68000</v>
          </cell>
          <cell r="BK233">
            <v>959000</v>
          </cell>
          <cell r="BL233">
            <v>8157601</v>
          </cell>
          <cell r="BM233">
            <v>9519980</v>
          </cell>
          <cell r="BN233">
            <v>3987000</v>
          </cell>
          <cell r="BO233">
            <v>8445500</v>
          </cell>
          <cell r="BP233">
            <v>6753000</v>
          </cell>
          <cell r="BQ233">
            <v>3878900</v>
          </cell>
          <cell r="BR233">
            <v>50533218</v>
          </cell>
          <cell r="BS233">
            <v>5460300</v>
          </cell>
          <cell r="BT233">
            <v>7770000</v>
          </cell>
          <cell r="BU233">
            <v>12826300.02</v>
          </cell>
          <cell r="BV233">
            <v>3482985</v>
          </cell>
          <cell r="BW233">
            <v>8024000</v>
          </cell>
          <cell r="BX233">
            <v>11484130</v>
          </cell>
          <cell r="BY233">
            <v>3230000</v>
          </cell>
          <cell r="BZ233">
            <v>5522500</v>
          </cell>
          <cell r="CA233">
            <v>8467526</v>
          </cell>
          <cell r="CB233">
            <v>5580120</v>
          </cell>
          <cell r="CC233">
            <v>12915066</v>
          </cell>
          <cell r="CD233">
            <v>13890026</v>
          </cell>
          <cell r="CE233">
            <v>6444838.04</v>
          </cell>
          <cell r="CF233">
            <v>2769500</v>
          </cell>
          <cell r="CG233">
            <v>6240000</v>
          </cell>
          <cell r="CH233">
            <v>10675184.6</v>
          </cell>
          <cell r="CI233">
            <v>2486200</v>
          </cell>
          <cell r="CJ233">
            <v>16891790.829999998</v>
          </cell>
          <cell r="CK233">
            <v>2752800</v>
          </cell>
          <cell r="CL233">
            <v>469000</v>
          </cell>
        </row>
        <row r="234">
          <cell r="A234" t="str">
            <v>1206170101.103</v>
          </cell>
          <cell r="B234" t="str">
            <v>ครุภัณฑ์ไฟฟ้าและวิทยุ-Interface</v>
          </cell>
          <cell r="C234">
            <v>7591268.2000000002</v>
          </cell>
          <cell r="D234">
            <v>2875450</v>
          </cell>
          <cell r="E234">
            <v>1368403.19</v>
          </cell>
          <cell r="F234">
            <v>3785943</v>
          </cell>
          <cell r="G234">
            <v>2061800</v>
          </cell>
          <cell r="H234">
            <v>1808155</v>
          </cell>
          <cell r="I234">
            <v>655932.88</v>
          </cell>
          <cell r="J234">
            <v>3805418</v>
          </cell>
          <cell r="K234">
            <v>790015</v>
          </cell>
          <cell r="L234">
            <v>1778700</v>
          </cell>
          <cell r="M234">
            <v>3615515</v>
          </cell>
          <cell r="N234">
            <v>139688.5</v>
          </cell>
          <cell r="O234">
            <v>4292209.5</v>
          </cell>
          <cell r="P234">
            <v>555798.92000000004</v>
          </cell>
          <cell r="Q234">
            <v>309912</v>
          </cell>
          <cell r="R234">
            <v>4600480</v>
          </cell>
          <cell r="S234">
            <v>3444580</v>
          </cell>
          <cell r="T234">
            <v>5313238.42</v>
          </cell>
          <cell r="U234">
            <v>1453887.08</v>
          </cell>
          <cell r="V234">
            <v>1450000</v>
          </cell>
          <cell r="W234">
            <v>13353948</v>
          </cell>
          <cell r="X234">
            <v>2042640</v>
          </cell>
          <cell r="Y234">
            <v>1525925.32</v>
          </cell>
          <cell r="Z234">
            <v>1728903</v>
          </cell>
          <cell r="AA234">
            <v>625780</v>
          </cell>
          <cell r="AB234">
            <v>100795</v>
          </cell>
          <cell r="AC234">
            <v>5442681</v>
          </cell>
          <cell r="AD234">
            <v>562750</v>
          </cell>
          <cell r="AE234">
            <v>3151230</v>
          </cell>
          <cell r="AF234">
            <v>1065860</v>
          </cell>
          <cell r="AG234">
            <v>688700</v>
          </cell>
          <cell r="AH234">
            <v>1359983.8</v>
          </cell>
          <cell r="AI234">
            <v>548130.69999999995</v>
          </cell>
          <cell r="AJ234">
            <v>399776</v>
          </cell>
          <cell r="AK234">
            <v>8786668.4399999995</v>
          </cell>
          <cell r="AL234">
            <v>3410277.2</v>
          </cell>
          <cell r="AM234">
            <v>1791700</v>
          </cell>
          <cell r="AN234">
            <v>1878590</v>
          </cell>
          <cell r="AO234">
            <v>2927287.9</v>
          </cell>
          <cell r="AP234">
            <v>2076260</v>
          </cell>
          <cell r="AQ234">
            <v>1075802</v>
          </cell>
          <cell r="AR234">
            <v>2479860</v>
          </cell>
          <cell r="AS234">
            <v>1984876</v>
          </cell>
          <cell r="AT234">
            <v>2563718.75</v>
          </cell>
          <cell r="AU234">
            <v>3606552.97</v>
          </cell>
          <cell r="AV234">
            <v>2848038</v>
          </cell>
          <cell r="AW234">
            <v>3824190.5</v>
          </cell>
          <cell r="AX234">
            <v>409393</v>
          </cell>
          <cell r="AY234">
            <v>3184477</v>
          </cell>
          <cell r="AZ234">
            <v>362670</v>
          </cell>
          <cell r="BA234">
            <v>3335729.02</v>
          </cell>
          <cell r="BB234">
            <v>4005936</v>
          </cell>
          <cell r="BC234">
            <v>3907468</v>
          </cell>
          <cell r="BD234">
            <v>3294975</v>
          </cell>
          <cell r="BE234">
            <v>393535.6</v>
          </cell>
          <cell r="BF234">
            <v>535795.19999999995</v>
          </cell>
          <cell r="BG234">
            <v>5394647.0300000003</v>
          </cell>
          <cell r="BH234">
            <v>194719</v>
          </cell>
          <cell r="BI234">
            <v>1424009.51</v>
          </cell>
          <cell r="BJ234">
            <v>637030</v>
          </cell>
          <cell r="BK234">
            <v>162380</v>
          </cell>
          <cell r="BL234">
            <v>1971547.65</v>
          </cell>
          <cell r="BM234">
            <v>1242882.25</v>
          </cell>
          <cell r="BN234">
            <v>4332019</v>
          </cell>
          <cell r="BO234">
            <v>2446471.2999999998</v>
          </cell>
          <cell r="BP234">
            <v>2378772.71</v>
          </cell>
          <cell r="BQ234">
            <v>4630850</v>
          </cell>
          <cell r="BR234">
            <v>28827460.300000001</v>
          </cell>
          <cell r="BS234">
            <v>2426836.33</v>
          </cell>
          <cell r="BT234">
            <v>665325</v>
          </cell>
          <cell r="BU234">
            <v>5473470.3300000001</v>
          </cell>
          <cell r="BV234">
            <v>1101803.1000000001</v>
          </cell>
          <cell r="BW234">
            <v>868642.9</v>
          </cell>
          <cell r="BX234">
            <v>4711979</v>
          </cell>
          <cell r="BY234">
            <v>802885.1</v>
          </cell>
          <cell r="BZ234">
            <v>452695</v>
          </cell>
          <cell r="CA234">
            <v>2560986.96</v>
          </cell>
          <cell r="CB234">
            <v>5735011.25</v>
          </cell>
          <cell r="CC234">
            <v>1495262.12</v>
          </cell>
          <cell r="CD234">
            <v>1362376.5</v>
          </cell>
          <cell r="CE234">
            <v>529576.5</v>
          </cell>
          <cell r="CF234">
            <v>1630168</v>
          </cell>
          <cell r="CG234">
            <v>56680</v>
          </cell>
          <cell r="CH234">
            <v>1325957.71</v>
          </cell>
          <cell r="CI234">
            <v>687361</v>
          </cell>
          <cell r="CJ234">
            <v>8057139.5599999996</v>
          </cell>
          <cell r="CK234">
            <v>408218.24</v>
          </cell>
          <cell r="CL234">
            <v>407140</v>
          </cell>
        </row>
        <row r="235">
          <cell r="A235" t="str">
            <v>1206170101.104</v>
          </cell>
          <cell r="B235" t="str">
            <v xml:space="preserve">ครุภัณฑ์โฆษณาและเผยแพร่-Interface </v>
          </cell>
          <cell r="C235">
            <v>3851401.5</v>
          </cell>
          <cell r="D235">
            <v>428190</v>
          </cell>
          <cell r="E235">
            <v>534565</v>
          </cell>
          <cell r="F235">
            <v>240675</v>
          </cell>
          <cell r="G235">
            <v>333476</v>
          </cell>
          <cell r="H235">
            <v>480967</v>
          </cell>
          <cell r="I235">
            <v>227753</v>
          </cell>
          <cell r="J235">
            <v>505270</v>
          </cell>
          <cell r="K235">
            <v>648232.19999999995</v>
          </cell>
          <cell r="L235">
            <v>808750</v>
          </cell>
          <cell r="M235">
            <v>1405770</v>
          </cell>
          <cell r="N235">
            <v>170616</v>
          </cell>
          <cell r="O235">
            <v>1711630</v>
          </cell>
          <cell r="P235">
            <v>535970</v>
          </cell>
          <cell r="Q235">
            <v>751496</v>
          </cell>
          <cell r="R235">
            <v>1248975</v>
          </cell>
          <cell r="S235">
            <v>963590</v>
          </cell>
          <cell r="T235">
            <v>651331</v>
          </cell>
          <cell r="U235">
            <v>604284.6</v>
          </cell>
          <cell r="V235">
            <v>330950</v>
          </cell>
          <cell r="W235">
            <v>4469588</v>
          </cell>
          <cell r="X235">
            <v>399460.01</v>
          </cell>
          <cell r="Y235">
            <v>738806</v>
          </cell>
          <cell r="Z235">
            <v>518881</v>
          </cell>
          <cell r="AA235">
            <v>165729.01</v>
          </cell>
          <cell r="AB235">
            <v>411790</v>
          </cell>
          <cell r="AC235">
            <v>490812.5</v>
          </cell>
          <cell r="AD235">
            <v>1106133</v>
          </cell>
          <cell r="AE235">
            <v>358500</v>
          </cell>
          <cell r="AF235">
            <v>634812.80000000005</v>
          </cell>
          <cell r="AG235">
            <v>403800.02</v>
          </cell>
          <cell r="AH235">
            <v>473872</v>
          </cell>
          <cell r="AI235">
            <v>614329.87</v>
          </cell>
          <cell r="AJ235">
            <v>185650</v>
          </cell>
          <cell r="AK235">
            <v>5993920</v>
          </cell>
          <cell r="AL235">
            <v>1362101</v>
          </cell>
          <cell r="AM235">
            <v>563739</v>
          </cell>
          <cell r="AN235">
            <v>1490330</v>
          </cell>
          <cell r="AO235">
            <v>1545853</v>
          </cell>
          <cell r="AP235">
            <v>815625.75</v>
          </cell>
          <cell r="AQ235">
            <v>876449</v>
          </cell>
          <cell r="AR235">
            <v>4367659</v>
          </cell>
          <cell r="AS235">
            <v>737917</v>
          </cell>
          <cell r="AT235">
            <v>1590993.5</v>
          </cell>
          <cell r="AU235">
            <v>730503</v>
          </cell>
          <cell r="AV235">
            <v>531007.81000000006</v>
          </cell>
          <cell r="AW235">
            <v>382756.21</v>
          </cell>
          <cell r="AX235">
            <v>562768.01</v>
          </cell>
          <cell r="AY235">
            <v>416477.99</v>
          </cell>
          <cell r="AZ235">
            <v>765898.01</v>
          </cell>
          <cell r="BA235">
            <v>750289</v>
          </cell>
          <cell r="BB235">
            <v>926150.01</v>
          </cell>
          <cell r="BC235">
            <v>3777845</v>
          </cell>
          <cell r="BD235">
            <v>1199024.8999999999</v>
          </cell>
          <cell r="BE235">
            <v>766320.5</v>
          </cell>
          <cell r="BF235">
            <v>748048.25</v>
          </cell>
          <cell r="BG235">
            <v>1138865.5</v>
          </cell>
          <cell r="BH235">
            <v>496555</v>
          </cell>
          <cell r="BI235">
            <v>734749.2</v>
          </cell>
          <cell r="BJ235">
            <v>1500572.42</v>
          </cell>
          <cell r="BK235">
            <v>1246927.6000000001</v>
          </cell>
          <cell r="BL235">
            <v>3422763.5</v>
          </cell>
          <cell r="BM235">
            <v>273885</v>
          </cell>
          <cell r="BN235">
            <v>921010</v>
          </cell>
          <cell r="BO235">
            <v>1392806.48</v>
          </cell>
          <cell r="BP235">
            <v>553050.77</v>
          </cell>
          <cell r="BQ235">
            <v>743753</v>
          </cell>
          <cell r="BR235">
            <v>10532004</v>
          </cell>
          <cell r="BS235">
            <v>941967</v>
          </cell>
          <cell r="BT235">
            <v>1429290</v>
          </cell>
          <cell r="BU235">
            <v>2288914.7400000002</v>
          </cell>
          <cell r="BV235">
            <v>678200</v>
          </cell>
          <cell r="BW235">
            <v>601271</v>
          </cell>
          <cell r="BX235">
            <v>4120125.25</v>
          </cell>
          <cell r="BY235">
            <v>260301</v>
          </cell>
          <cell r="BZ235">
            <v>974450</v>
          </cell>
          <cell r="CA235">
            <v>1689740</v>
          </cell>
          <cell r="CB235">
            <v>180140</v>
          </cell>
          <cell r="CC235">
            <v>1894943.7</v>
          </cell>
          <cell r="CD235">
            <v>271230</v>
          </cell>
          <cell r="CE235">
            <v>2727876</v>
          </cell>
          <cell r="CF235">
            <v>739480</v>
          </cell>
          <cell r="CG235">
            <v>43375</v>
          </cell>
          <cell r="CH235">
            <v>37650</v>
          </cell>
          <cell r="CI235">
            <v>272235</v>
          </cell>
          <cell r="CJ235">
            <v>2154491.1</v>
          </cell>
          <cell r="CK235">
            <v>1046321</v>
          </cell>
          <cell r="CL235">
            <v>311108</v>
          </cell>
        </row>
        <row r="236">
          <cell r="A236" t="str">
            <v>1206170101.105</v>
          </cell>
          <cell r="B236" t="str">
            <v xml:space="preserve">ครุภัณฑ์การเกษตร-Interface </v>
          </cell>
          <cell r="C236">
            <v>1686905</v>
          </cell>
          <cell r="D236">
            <v>1208752</v>
          </cell>
          <cell r="E236">
            <v>284900</v>
          </cell>
          <cell r="F236">
            <v>14300</v>
          </cell>
          <cell r="G236">
            <v>55510</v>
          </cell>
          <cell r="H236">
            <v>52650</v>
          </cell>
          <cell r="I236">
            <v>148090</v>
          </cell>
          <cell r="J236">
            <v>283782</v>
          </cell>
          <cell r="K236">
            <v>65040</v>
          </cell>
          <cell r="L236">
            <v>353080</v>
          </cell>
          <cell r="M236">
            <v>571531</v>
          </cell>
          <cell r="N236">
            <v>0</v>
          </cell>
          <cell r="O236">
            <v>804352</v>
          </cell>
          <cell r="P236">
            <v>222190</v>
          </cell>
          <cell r="Q236">
            <v>99215</v>
          </cell>
          <cell r="R236">
            <v>39940</v>
          </cell>
          <cell r="S236">
            <v>161586</v>
          </cell>
          <cell r="T236">
            <v>450822</v>
          </cell>
          <cell r="U236">
            <v>752068.24</v>
          </cell>
          <cell r="V236">
            <v>0</v>
          </cell>
          <cell r="W236">
            <v>2155400</v>
          </cell>
          <cell r="X236">
            <v>425880</v>
          </cell>
          <cell r="Y236">
            <v>277000</v>
          </cell>
          <cell r="Z236">
            <v>105000</v>
          </cell>
          <cell r="AA236">
            <v>372190</v>
          </cell>
          <cell r="AB236">
            <v>173500</v>
          </cell>
          <cell r="AC236">
            <v>1178100</v>
          </cell>
          <cell r="AD236">
            <v>379024.3</v>
          </cell>
          <cell r="AE236">
            <v>1003677</v>
          </cell>
          <cell r="AF236">
            <v>561801</v>
          </cell>
          <cell r="AG236">
            <v>419850</v>
          </cell>
          <cell r="AH236">
            <v>865835</v>
          </cell>
          <cell r="AI236">
            <v>370300</v>
          </cell>
          <cell r="AJ236">
            <v>15600</v>
          </cell>
          <cell r="AK236">
            <v>555182.85</v>
          </cell>
          <cell r="AL236">
            <v>0</v>
          </cell>
          <cell r="AM236">
            <v>446260</v>
          </cell>
          <cell r="AN236">
            <v>448600</v>
          </cell>
          <cell r="AO236">
            <v>77600</v>
          </cell>
          <cell r="AP236">
            <v>363180</v>
          </cell>
          <cell r="AQ236">
            <v>129200</v>
          </cell>
          <cell r="AR236">
            <v>899119</v>
          </cell>
          <cell r="AS236">
            <v>139950</v>
          </cell>
          <cell r="AT236">
            <v>162500</v>
          </cell>
          <cell r="AU236">
            <v>475205</v>
          </cell>
          <cell r="AV236">
            <v>417798.03</v>
          </cell>
          <cell r="AW236">
            <v>558570</v>
          </cell>
          <cell r="AX236">
            <v>0</v>
          </cell>
          <cell r="AY236">
            <v>397445.29</v>
          </cell>
          <cell r="AZ236">
            <v>348300</v>
          </cell>
          <cell r="BA236">
            <v>458924</v>
          </cell>
          <cell r="BB236">
            <v>724888</v>
          </cell>
          <cell r="BC236">
            <v>67920</v>
          </cell>
          <cell r="BD236">
            <v>364810</v>
          </cell>
          <cell r="BE236">
            <v>44588.6</v>
          </cell>
          <cell r="BF236">
            <v>411972.8</v>
          </cell>
          <cell r="BG236">
            <v>444021</v>
          </cell>
          <cell r="BH236">
            <v>76700</v>
          </cell>
          <cell r="BI236">
            <v>35538</v>
          </cell>
          <cell r="BJ236">
            <v>32000</v>
          </cell>
          <cell r="BK236">
            <v>116800</v>
          </cell>
          <cell r="BL236">
            <v>1213034.25</v>
          </cell>
          <cell r="BM236">
            <v>96490</v>
          </cell>
          <cell r="BN236">
            <v>404224</v>
          </cell>
          <cell r="BO236">
            <v>144050.06</v>
          </cell>
          <cell r="BP236">
            <v>1109884</v>
          </cell>
          <cell r="BQ236">
            <v>182000</v>
          </cell>
          <cell r="BR236">
            <v>6581535.5300000003</v>
          </cell>
          <cell r="BS236">
            <v>9450</v>
          </cell>
          <cell r="BT236">
            <v>266983</v>
          </cell>
          <cell r="BU236">
            <v>798536</v>
          </cell>
          <cell r="BV236">
            <v>0</v>
          </cell>
          <cell r="BW236">
            <v>182971</v>
          </cell>
          <cell r="BX236">
            <v>16799</v>
          </cell>
          <cell r="BY236">
            <v>184643.6</v>
          </cell>
          <cell r="BZ236">
            <v>37500</v>
          </cell>
          <cell r="CA236">
            <v>336556</v>
          </cell>
          <cell r="CB236">
            <v>28900</v>
          </cell>
          <cell r="CC236">
            <v>416000</v>
          </cell>
          <cell r="CD236">
            <v>256062</v>
          </cell>
          <cell r="CE236">
            <v>15033</v>
          </cell>
          <cell r="CF236">
            <v>47200</v>
          </cell>
          <cell r="CG236">
            <v>10500</v>
          </cell>
          <cell r="CH236">
            <v>137070</v>
          </cell>
          <cell r="CI236">
            <v>200091</v>
          </cell>
          <cell r="CJ236">
            <v>0</v>
          </cell>
          <cell r="CK236">
            <v>97400</v>
          </cell>
          <cell r="CL236">
            <v>0</v>
          </cell>
        </row>
        <row r="237">
          <cell r="A237" t="str">
            <v>1206170101.106</v>
          </cell>
          <cell r="B237" t="str">
            <v xml:space="preserve">ครุภัณฑ์ก่อสร้าง-Interface </v>
          </cell>
          <cell r="C237">
            <v>372265</v>
          </cell>
          <cell r="D237">
            <v>26180</v>
          </cell>
          <cell r="E237">
            <v>0</v>
          </cell>
          <cell r="F237">
            <v>0</v>
          </cell>
          <cell r="G237">
            <v>0</v>
          </cell>
          <cell r="H237">
            <v>15000</v>
          </cell>
          <cell r="I237">
            <v>265000</v>
          </cell>
          <cell r="J237">
            <v>0</v>
          </cell>
          <cell r="K237">
            <v>0</v>
          </cell>
          <cell r="L237">
            <v>5000</v>
          </cell>
          <cell r="M237">
            <v>56890</v>
          </cell>
          <cell r="N237">
            <v>0</v>
          </cell>
          <cell r="O237">
            <v>140000</v>
          </cell>
          <cell r="P237">
            <v>5990</v>
          </cell>
          <cell r="Q237">
            <v>30923</v>
          </cell>
          <cell r="R237">
            <v>24900</v>
          </cell>
          <cell r="S237">
            <v>0</v>
          </cell>
          <cell r="T237">
            <v>75380</v>
          </cell>
          <cell r="U237">
            <v>0</v>
          </cell>
          <cell r="V237">
            <v>0</v>
          </cell>
          <cell r="W237">
            <v>0</v>
          </cell>
          <cell r="X237">
            <v>103393</v>
          </cell>
          <cell r="Y237">
            <v>0</v>
          </cell>
          <cell r="Z237">
            <v>28000</v>
          </cell>
          <cell r="AA237">
            <v>9280</v>
          </cell>
          <cell r="AB237">
            <v>0</v>
          </cell>
          <cell r="AC237">
            <v>452048.5</v>
          </cell>
          <cell r="AD237">
            <v>211400</v>
          </cell>
          <cell r="AE237">
            <v>24075</v>
          </cell>
          <cell r="AF237">
            <v>2416450</v>
          </cell>
          <cell r="AG237">
            <v>41000</v>
          </cell>
          <cell r="AH237">
            <v>18690</v>
          </cell>
          <cell r="AI237">
            <v>0</v>
          </cell>
          <cell r="AJ237">
            <v>80832</v>
          </cell>
          <cell r="AK237">
            <v>146644</v>
          </cell>
          <cell r="AL237">
            <v>424680</v>
          </cell>
          <cell r="AM237">
            <v>48164</v>
          </cell>
          <cell r="AN237">
            <v>0</v>
          </cell>
          <cell r="AO237">
            <v>0</v>
          </cell>
          <cell r="AP237">
            <v>23230</v>
          </cell>
          <cell r="AQ237">
            <v>0</v>
          </cell>
          <cell r="AR237">
            <v>49649</v>
          </cell>
          <cell r="AS237">
            <v>0</v>
          </cell>
          <cell r="AT237">
            <v>26200</v>
          </cell>
          <cell r="AU237">
            <v>87535</v>
          </cell>
          <cell r="AV237">
            <v>13450</v>
          </cell>
          <cell r="AW237">
            <v>55000</v>
          </cell>
          <cell r="AX237">
            <v>13500</v>
          </cell>
          <cell r="AY237">
            <v>0</v>
          </cell>
          <cell r="AZ237">
            <v>0</v>
          </cell>
          <cell r="BA237">
            <v>1241362.5</v>
          </cell>
          <cell r="BB237">
            <v>219800</v>
          </cell>
          <cell r="BC237">
            <v>0</v>
          </cell>
          <cell r="BD237">
            <v>22955</v>
          </cell>
          <cell r="BE237">
            <v>0</v>
          </cell>
          <cell r="BF237">
            <v>0</v>
          </cell>
          <cell r="BG237">
            <v>851729</v>
          </cell>
          <cell r="BH237">
            <v>131725</v>
          </cell>
          <cell r="BI237">
            <v>40507.300000000003</v>
          </cell>
          <cell r="BJ237">
            <v>157500</v>
          </cell>
          <cell r="BK237">
            <v>53330</v>
          </cell>
          <cell r="BL237">
            <v>0</v>
          </cell>
          <cell r="BM237">
            <v>127560</v>
          </cell>
          <cell r="BN237">
            <v>15952</v>
          </cell>
          <cell r="BO237">
            <v>0</v>
          </cell>
          <cell r="BP237">
            <v>0</v>
          </cell>
          <cell r="BQ237">
            <v>86850</v>
          </cell>
          <cell r="BR237">
            <v>10200</v>
          </cell>
          <cell r="BS237">
            <v>0</v>
          </cell>
          <cell r="BT237">
            <v>659998.47</v>
          </cell>
          <cell r="BU237">
            <v>115520</v>
          </cell>
          <cell r="BV237">
            <v>0</v>
          </cell>
          <cell r="BW237">
            <v>31464</v>
          </cell>
          <cell r="BX237">
            <v>29478.5</v>
          </cell>
          <cell r="BY237">
            <v>0</v>
          </cell>
          <cell r="BZ237">
            <v>15108</v>
          </cell>
          <cell r="CA237">
            <v>270000</v>
          </cell>
          <cell r="CB237">
            <v>94000</v>
          </cell>
          <cell r="CC237">
            <v>0</v>
          </cell>
          <cell r="CD237">
            <v>0</v>
          </cell>
          <cell r="CE237">
            <v>53390</v>
          </cell>
          <cell r="CF237">
            <v>57890</v>
          </cell>
          <cell r="CG237">
            <v>40000</v>
          </cell>
          <cell r="CH237">
            <v>0</v>
          </cell>
          <cell r="CI237">
            <v>15000</v>
          </cell>
          <cell r="CJ237">
            <v>0</v>
          </cell>
          <cell r="CK237">
            <v>0</v>
          </cell>
          <cell r="CL237">
            <v>379895</v>
          </cell>
        </row>
        <row r="238">
          <cell r="A238" t="str">
            <v>1206170101.107</v>
          </cell>
          <cell r="B238" t="str">
            <v xml:space="preserve">ครุภัณฑ์วิทยาศาสตร์และการแพทย์-Interface  </v>
          </cell>
          <cell r="C238">
            <v>309222483.69</v>
          </cell>
          <cell r="D238">
            <v>25419805</v>
          </cell>
          <cell r="E238">
            <v>21523983</v>
          </cell>
          <cell r="F238">
            <v>22000352</v>
          </cell>
          <cell r="G238">
            <v>13609384</v>
          </cell>
          <cell r="H238">
            <v>26903533.239999998</v>
          </cell>
          <cell r="I238">
            <v>32394052.510000002</v>
          </cell>
          <cell r="J238">
            <v>70729646.870000005</v>
          </cell>
          <cell r="K238">
            <v>22495523.48</v>
          </cell>
          <cell r="L238">
            <v>30190748.23</v>
          </cell>
          <cell r="M238">
            <v>86419701.269999996</v>
          </cell>
          <cell r="N238">
            <v>7413820</v>
          </cell>
          <cell r="O238">
            <v>272853298.26999998</v>
          </cell>
          <cell r="P238">
            <v>39757587.020000003</v>
          </cell>
          <cell r="Q238">
            <v>23232625</v>
          </cell>
          <cell r="R238">
            <v>90923829.840000004</v>
          </cell>
          <cell r="S238">
            <v>25372019.600000001</v>
          </cell>
          <cell r="T238">
            <v>33682720.32</v>
          </cell>
          <cell r="U238">
            <v>17283764.350000001</v>
          </cell>
          <cell r="V238">
            <v>14429365.76</v>
          </cell>
          <cell r="W238">
            <v>491581905.33999997</v>
          </cell>
          <cell r="X238">
            <v>20885230</v>
          </cell>
          <cell r="Y238">
            <v>38913707.25</v>
          </cell>
          <cell r="Z238">
            <v>29586212</v>
          </cell>
          <cell r="AA238">
            <v>12932577.199999999</v>
          </cell>
          <cell r="AB238">
            <v>15251270</v>
          </cell>
          <cell r="AC238">
            <v>26038220</v>
          </cell>
          <cell r="AD238">
            <v>108819491.56</v>
          </cell>
          <cell r="AE238">
            <v>33907629.649999999</v>
          </cell>
          <cell r="AF238">
            <v>19477547.449999999</v>
          </cell>
          <cell r="AG238">
            <v>25623655.870000001</v>
          </cell>
          <cell r="AH238">
            <v>56923566.039999999</v>
          </cell>
          <cell r="AI238">
            <v>22639254.530000001</v>
          </cell>
          <cell r="AJ238">
            <v>18685144.219999999</v>
          </cell>
          <cell r="AK238">
            <v>887180473.58000004</v>
          </cell>
          <cell r="AL238">
            <v>44046970.619999997</v>
          </cell>
          <cell r="AM238">
            <v>22315931.5</v>
          </cell>
          <cell r="AN238">
            <v>50339081.789999999</v>
          </cell>
          <cell r="AO238">
            <v>72677048.950000003</v>
          </cell>
          <cell r="AP238">
            <v>32019403.16</v>
          </cell>
          <cell r="AQ238">
            <v>16458648</v>
          </cell>
          <cell r="AR238">
            <v>225050858.28999999</v>
          </cell>
          <cell r="AS238">
            <v>28952425</v>
          </cell>
          <cell r="AT238">
            <v>55096301.799999997</v>
          </cell>
          <cell r="AU238">
            <v>51689391</v>
          </cell>
          <cell r="AV238">
            <v>23247334.850000001</v>
          </cell>
          <cell r="AW238">
            <v>21243796.170000002</v>
          </cell>
          <cell r="AX238">
            <v>37179096.560000002</v>
          </cell>
          <cell r="AY238">
            <v>34062022.880000003</v>
          </cell>
          <cell r="AZ238">
            <v>25464118.5</v>
          </cell>
          <cell r="BA238">
            <v>229293524.69999999</v>
          </cell>
          <cell r="BB238">
            <v>36623286.82</v>
          </cell>
          <cell r="BC238">
            <v>404542236.62</v>
          </cell>
          <cell r="BD238">
            <v>74378917.739999995</v>
          </cell>
          <cell r="BE238">
            <v>10064317</v>
          </cell>
          <cell r="BF238">
            <v>40438151.200000003</v>
          </cell>
          <cell r="BG238">
            <v>300543200.98000002</v>
          </cell>
          <cell r="BH238">
            <v>13325320.810000001</v>
          </cell>
          <cell r="BI238">
            <v>14696413.560000001</v>
          </cell>
          <cell r="BJ238">
            <v>13494176.25</v>
          </cell>
          <cell r="BK238">
            <v>18631625</v>
          </cell>
          <cell r="BL238">
            <v>216800209.25999999</v>
          </cell>
          <cell r="BM238">
            <v>53173308.509999998</v>
          </cell>
          <cell r="BN238">
            <v>33252302.109999999</v>
          </cell>
          <cell r="BO238">
            <v>74003516.540000007</v>
          </cell>
          <cell r="BP238">
            <v>39293214</v>
          </cell>
          <cell r="BQ238">
            <v>24581607.010000002</v>
          </cell>
          <cell r="BR238">
            <v>1388144665.3800001</v>
          </cell>
          <cell r="BS238">
            <v>41074719.659999996</v>
          </cell>
          <cell r="BT238">
            <v>39050557.68</v>
          </cell>
          <cell r="BU238">
            <v>194165913.38999999</v>
          </cell>
          <cell r="BV238">
            <v>12624873.560000001</v>
          </cell>
          <cell r="BW238">
            <v>24703799.920000002</v>
          </cell>
          <cell r="BX238">
            <v>112063645.18000001</v>
          </cell>
          <cell r="BY238">
            <v>18032984.120000001</v>
          </cell>
          <cell r="BZ238">
            <v>20474955.620000001</v>
          </cell>
          <cell r="CA238">
            <v>31496529.059999999</v>
          </cell>
          <cell r="CB238">
            <v>46384519.159999996</v>
          </cell>
          <cell r="CC238">
            <v>124386130.89</v>
          </cell>
          <cell r="CD238">
            <v>40733001.509999998</v>
          </cell>
          <cell r="CE238">
            <v>88427256.719999999</v>
          </cell>
          <cell r="CF238">
            <v>20766733.23</v>
          </cell>
          <cell r="CG238">
            <v>10768456.1</v>
          </cell>
          <cell r="CH238">
            <v>19789765.699999999</v>
          </cell>
          <cell r="CI238">
            <v>11014305</v>
          </cell>
          <cell r="CJ238">
            <v>153265385</v>
          </cell>
          <cell r="CK238">
            <v>26496679</v>
          </cell>
          <cell r="CL238">
            <v>13714035.51</v>
          </cell>
        </row>
        <row r="239">
          <cell r="A239" t="str">
            <v>1206170101.108</v>
          </cell>
          <cell r="B239" t="str">
            <v>ครุภัณฑ์คอมพิวเตอร์-Interface</v>
          </cell>
          <cell r="C239">
            <v>16525322</v>
          </cell>
          <cell r="D239">
            <v>1934200</v>
          </cell>
          <cell r="E239">
            <v>1704650</v>
          </cell>
          <cell r="F239">
            <v>1407505</v>
          </cell>
          <cell r="G239">
            <v>2272210</v>
          </cell>
          <cell r="H239">
            <v>2323995</v>
          </cell>
          <cell r="I239">
            <v>1714720</v>
          </cell>
          <cell r="J239">
            <v>4446371</v>
          </cell>
          <cell r="K239">
            <v>2938643.13</v>
          </cell>
          <cell r="L239">
            <v>3049833.2</v>
          </cell>
          <cell r="M239">
            <v>7372348</v>
          </cell>
          <cell r="N239">
            <v>959218</v>
          </cell>
          <cell r="O239">
            <v>11162578.460000001</v>
          </cell>
          <cell r="P239">
            <v>9304842.4199999999</v>
          </cell>
          <cell r="Q239">
            <v>2374934</v>
          </cell>
          <cell r="R239">
            <v>5293174.5</v>
          </cell>
          <cell r="S239">
            <v>3986258</v>
          </cell>
          <cell r="T239">
            <v>5820723.0199999996</v>
          </cell>
          <cell r="U239">
            <v>4928524.47</v>
          </cell>
          <cell r="V239">
            <v>1815680.5</v>
          </cell>
          <cell r="W239">
            <v>49381710</v>
          </cell>
          <cell r="X239">
            <v>2428895.5</v>
          </cell>
          <cell r="Y239">
            <v>6263669.0099999998</v>
          </cell>
          <cell r="Z239">
            <v>4493071</v>
          </cell>
          <cell r="AA239">
            <v>2482361</v>
          </cell>
          <cell r="AB239">
            <v>1534064</v>
          </cell>
          <cell r="AC239">
            <v>3648121</v>
          </cell>
          <cell r="AD239">
            <v>5802739</v>
          </cell>
          <cell r="AE239">
            <v>4417680.75</v>
          </cell>
          <cell r="AF239">
            <v>4279305.5</v>
          </cell>
          <cell r="AG239">
            <v>3066729</v>
          </cell>
          <cell r="AH239">
            <v>4594509.75</v>
          </cell>
          <cell r="AI239">
            <v>3837430</v>
          </cell>
          <cell r="AJ239">
            <v>2088660</v>
          </cell>
          <cell r="AK239">
            <v>38849787.880000003</v>
          </cell>
          <cell r="AL239">
            <v>6212232</v>
          </cell>
          <cell r="AM239">
            <v>3331020</v>
          </cell>
          <cell r="AN239">
            <v>7004687.3700000001</v>
          </cell>
          <cell r="AO239">
            <v>6134258.54</v>
          </cell>
          <cell r="AP239">
            <v>4409140</v>
          </cell>
          <cell r="AQ239">
            <v>1949845</v>
          </cell>
          <cell r="AR239">
            <v>8311224</v>
          </cell>
          <cell r="AS239">
            <v>3646343.6</v>
          </cell>
          <cell r="AT239">
            <v>8886488</v>
          </cell>
          <cell r="AU239">
            <v>5203649.66</v>
          </cell>
          <cell r="AV239">
            <v>2401515</v>
          </cell>
          <cell r="AW239">
            <v>1957520</v>
          </cell>
          <cell r="AX239">
            <v>3349153.81</v>
          </cell>
          <cell r="AY239">
            <v>3102177</v>
          </cell>
          <cell r="AZ239">
            <v>2256870</v>
          </cell>
          <cell r="BA239">
            <v>17897507.5</v>
          </cell>
          <cell r="BB239">
            <v>4334720</v>
          </cell>
          <cell r="BC239">
            <v>25491192.460000001</v>
          </cell>
          <cell r="BD239">
            <v>6717764</v>
          </cell>
          <cell r="BE239">
            <v>3361683</v>
          </cell>
          <cell r="BF239">
            <v>2713896.46</v>
          </cell>
          <cell r="BG239">
            <v>17036142.690000001</v>
          </cell>
          <cell r="BH239">
            <v>4681458</v>
          </cell>
          <cell r="BI239">
            <v>1984733.6</v>
          </cell>
          <cell r="BJ239">
            <v>3454550.44</v>
          </cell>
          <cell r="BK239">
            <v>3247501.9</v>
          </cell>
          <cell r="BL239">
            <v>14788893.33</v>
          </cell>
          <cell r="BM239">
            <v>5969945</v>
          </cell>
          <cell r="BN239">
            <v>5934051</v>
          </cell>
          <cell r="BO239">
            <v>10772366</v>
          </cell>
          <cell r="BP239">
            <v>2707869.29</v>
          </cell>
          <cell r="BQ239">
            <v>5787750</v>
          </cell>
          <cell r="BR239">
            <v>77225451.420000002</v>
          </cell>
          <cell r="BS239">
            <v>6352985.5999999996</v>
          </cell>
          <cell r="BT239">
            <v>3288335</v>
          </cell>
          <cell r="BU239">
            <v>7937165.2000000002</v>
          </cell>
          <cell r="BV239">
            <v>1813661.89</v>
          </cell>
          <cell r="BW239">
            <v>3761191</v>
          </cell>
          <cell r="BX239">
            <v>18214869</v>
          </cell>
          <cell r="BY239">
            <v>2529948</v>
          </cell>
          <cell r="BZ239">
            <v>5625455</v>
          </cell>
          <cell r="CA239">
            <v>4363265</v>
          </cell>
          <cell r="CB239">
            <v>6237630</v>
          </cell>
          <cell r="CC239">
            <v>7272033</v>
          </cell>
          <cell r="CD239">
            <v>3022395</v>
          </cell>
          <cell r="CE239">
            <v>7174190</v>
          </cell>
          <cell r="CF239">
            <v>2693048.5</v>
          </cell>
          <cell r="CG239">
            <v>643784</v>
          </cell>
          <cell r="CH239">
            <v>2285081</v>
          </cell>
          <cell r="CI239">
            <v>1971804</v>
          </cell>
          <cell r="CJ239">
            <v>13608796.5</v>
          </cell>
          <cell r="CK239">
            <v>2189730</v>
          </cell>
          <cell r="CL239">
            <v>1722500</v>
          </cell>
        </row>
        <row r="240">
          <cell r="A240" t="str">
            <v>1206170101.109</v>
          </cell>
          <cell r="B240" t="str">
            <v xml:space="preserve">ครุภัณฑ์งานบ้านงานครัว-Interface </v>
          </cell>
          <cell r="C240">
            <v>9042816.0199999996</v>
          </cell>
          <cell r="D240">
            <v>744390</v>
          </cell>
          <cell r="E240">
            <v>1259290</v>
          </cell>
          <cell r="F240">
            <v>936026.85</v>
          </cell>
          <cell r="G240">
            <v>1423650</v>
          </cell>
          <cell r="H240">
            <v>1419716.05</v>
          </cell>
          <cell r="I240">
            <v>1192806</v>
          </cell>
          <cell r="J240">
            <v>3883114.02</v>
          </cell>
          <cell r="K240">
            <v>1497748</v>
          </cell>
          <cell r="L240">
            <v>862330</v>
          </cell>
          <cell r="M240">
            <v>4679770</v>
          </cell>
          <cell r="N240">
            <v>104000</v>
          </cell>
          <cell r="O240">
            <v>6300374.5</v>
          </cell>
          <cell r="P240">
            <v>3395139.8</v>
          </cell>
          <cell r="Q240">
            <v>1176037</v>
          </cell>
          <cell r="R240">
            <v>3467306.3</v>
          </cell>
          <cell r="S240">
            <v>2359079.2999999998</v>
          </cell>
          <cell r="T240">
            <v>2623540</v>
          </cell>
          <cell r="U240">
            <v>1846968.44</v>
          </cell>
          <cell r="V240">
            <v>1810276.33</v>
          </cell>
          <cell r="W240">
            <v>19425395</v>
          </cell>
          <cell r="X240">
            <v>1661415</v>
          </cell>
          <cell r="Y240">
            <v>1776240</v>
          </cell>
          <cell r="Z240">
            <v>4453091.67</v>
          </cell>
          <cell r="AA240">
            <v>949439.5</v>
          </cell>
          <cell r="AB240">
            <v>1728026</v>
          </cell>
          <cell r="AC240">
            <v>2475220.0499999998</v>
          </cell>
          <cell r="AD240">
            <v>7686692.0099999998</v>
          </cell>
          <cell r="AE240">
            <v>1458760</v>
          </cell>
          <cell r="AF240">
            <v>1376270</v>
          </cell>
          <cell r="AG240">
            <v>2778720</v>
          </cell>
          <cell r="AH240">
            <v>3889223</v>
          </cell>
          <cell r="AI240">
            <v>1573155</v>
          </cell>
          <cell r="AJ240">
            <v>2801963.7</v>
          </cell>
          <cell r="AK240">
            <v>12125538.029999999</v>
          </cell>
          <cell r="AL240">
            <v>2648436</v>
          </cell>
          <cell r="AM240">
            <v>596143.5</v>
          </cell>
          <cell r="AN240">
            <v>6020685.1299999999</v>
          </cell>
          <cell r="AO240">
            <v>5635686.7000000002</v>
          </cell>
          <cell r="AP240">
            <v>2587272.63</v>
          </cell>
          <cell r="AQ240">
            <v>1443994</v>
          </cell>
          <cell r="AR240">
            <v>6943840</v>
          </cell>
          <cell r="AS240">
            <v>683979</v>
          </cell>
          <cell r="AT240">
            <v>4242295</v>
          </cell>
          <cell r="AU240">
            <v>3760909</v>
          </cell>
          <cell r="AV240">
            <v>1446496.95</v>
          </cell>
          <cell r="AW240">
            <v>1570076.6</v>
          </cell>
          <cell r="AX240">
            <v>1976032</v>
          </cell>
          <cell r="AY240">
            <v>1656050</v>
          </cell>
          <cell r="AZ240">
            <v>3055125</v>
          </cell>
          <cell r="BA240">
            <v>4412213.6500000004</v>
          </cell>
          <cell r="BB240">
            <v>2753622</v>
          </cell>
          <cell r="BC240">
            <v>5340182.5</v>
          </cell>
          <cell r="BD240">
            <v>4188007.86</v>
          </cell>
          <cell r="BE240">
            <v>317700.55</v>
          </cell>
          <cell r="BF240">
            <v>1263383</v>
          </cell>
          <cell r="BG240">
            <v>8278844.75</v>
          </cell>
          <cell r="BH240">
            <v>659033</v>
          </cell>
          <cell r="BI240">
            <v>791354.75</v>
          </cell>
          <cell r="BJ240">
            <v>2391180.46</v>
          </cell>
          <cell r="BK240">
            <v>916240</v>
          </cell>
          <cell r="BL240">
            <v>5946637</v>
          </cell>
          <cell r="BM240">
            <v>5538923</v>
          </cell>
          <cell r="BN240">
            <v>2565027.5</v>
          </cell>
          <cell r="BO240">
            <v>5598981</v>
          </cell>
          <cell r="BP240">
            <v>1853339</v>
          </cell>
          <cell r="BQ240">
            <v>1383035</v>
          </cell>
          <cell r="BR240">
            <v>23931786.16</v>
          </cell>
          <cell r="BS240">
            <v>3009391</v>
          </cell>
          <cell r="BT240">
            <v>1305923.7</v>
          </cell>
          <cell r="BU240">
            <v>4937553.4000000004</v>
          </cell>
          <cell r="BV240">
            <v>608999</v>
          </cell>
          <cell r="BW240">
            <v>1174059.3</v>
          </cell>
          <cell r="BX240">
            <v>6892610</v>
          </cell>
          <cell r="BY240">
            <v>2331910</v>
          </cell>
          <cell r="BZ240">
            <v>1250070</v>
          </cell>
          <cell r="CA240">
            <v>2904857</v>
          </cell>
          <cell r="CB240">
            <v>2719142.7</v>
          </cell>
          <cell r="CC240">
            <v>2591700</v>
          </cell>
          <cell r="CD240">
            <v>4134830</v>
          </cell>
          <cell r="CE240">
            <v>3312708.14</v>
          </cell>
          <cell r="CF240">
            <v>807810</v>
          </cell>
          <cell r="CG240">
            <v>444000</v>
          </cell>
          <cell r="CH240">
            <v>2328252</v>
          </cell>
          <cell r="CI240">
            <v>1305215</v>
          </cell>
          <cell r="CJ240">
            <v>2805280.72</v>
          </cell>
          <cell r="CK240">
            <v>1720168.9</v>
          </cell>
          <cell r="CL240">
            <v>1223760</v>
          </cell>
        </row>
        <row r="241">
          <cell r="A241" t="str">
            <v>1206170101.110</v>
          </cell>
          <cell r="B241" t="str">
            <v>ครุภัณฑ์อื่น-Interface</v>
          </cell>
          <cell r="C241">
            <v>1424665</v>
          </cell>
          <cell r="D241">
            <v>55000</v>
          </cell>
          <cell r="E241">
            <v>551980</v>
          </cell>
          <cell r="F241">
            <v>246107.95</v>
          </cell>
          <cell r="G241">
            <v>0</v>
          </cell>
          <cell r="H241">
            <v>188690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73850</v>
          </cell>
          <cell r="N241">
            <v>0</v>
          </cell>
          <cell r="O241">
            <v>20000</v>
          </cell>
          <cell r="P241">
            <v>0</v>
          </cell>
          <cell r="Q241">
            <v>331708</v>
          </cell>
          <cell r="R241">
            <v>0</v>
          </cell>
          <cell r="S241">
            <v>99232.5</v>
          </cell>
          <cell r="T241">
            <v>711402.38</v>
          </cell>
          <cell r="U241">
            <v>20800</v>
          </cell>
          <cell r="V241">
            <v>66700</v>
          </cell>
          <cell r="W241">
            <v>5366564</v>
          </cell>
          <cell r="X241">
            <v>17525</v>
          </cell>
          <cell r="Y241">
            <v>783065</v>
          </cell>
          <cell r="Z241">
            <v>35976</v>
          </cell>
          <cell r="AA241">
            <v>0</v>
          </cell>
          <cell r="AB241">
            <v>134812</v>
          </cell>
          <cell r="AC241">
            <v>159700</v>
          </cell>
          <cell r="AD241">
            <v>467860</v>
          </cell>
          <cell r="AE241">
            <v>158400</v>
          </cell>
          <cell r="AF241">
            <v>264060</v>
          </cell>
          <cell r="AG241">
            <v>205300</v>
          </cell>
          <cell r="AH241">
            <v>130000</v>
          </cell>
          <cell r="AI241">
            <v>59706</v>
          </cell>
          <cell r="AJ241">
            <v>0</v>
          </cell>
          <cell r="AK241">
            <v>3113728</v>
          </cell>
          <cell r="AL241">
            <v>67400</v>
          </cell>
          <cell r="AM241">
            <v>70200</v>
          </cell>
          <cell r="AN241">
            <v>966365</v>
          </cell>
          <cell r="AO241">
            <v>117775.99</v>
          </cell>
          <cell r="AP241">
            <v>390916</v>
          </cell>
          <cell r="AQ241">
            <v>58760</v>
          </cell>
          <cell r="AR241">
            <v>967549</v>
          </cell>
          <cell r="AS241">
            <v>0</v>
          </cell>
          <cell r="AT241">
            <v>938620</v>
          </cell>
          <cell r="AU241">
            <v>55320</v>
          </cell>
          <cell r="AV241">
            <v>182740</v>
          </cell>
          <cell r="AW241">
            <v>0</v>
          </cell>
          <cell r="AX241">
            <v>0</v>
          </cell>
          <cell r="AY241">
            <v>0</v>
          </cell>
          <cell r="AZ241">
            <v>132170</v>
          </cell>
          <cell r="BA241">
            <v>1150196</v>
          </cell>
          <cell r="BB241">
            <v>152182</v>
          </cell>
          <cell r="BC241">
            <v>658177</v>
          </cell>
          <cell r="BD241">
            <v>195470</v>
          </cell>
          <cell r="BE241">
            <v>0</v>
          </cell>
          <cell r="BF241">
            <v>168959</v>
          </cell>
          <cell r="BG241">
            <v>1648000</v>
          </cell>
          <cell r="BH241">
            <v>113078</v>
          </cell>
          <cell r="BI241">
            <v>0</v>
          </cell>
          <cell r="BJ241">
            <v>106500</v>
          </cell>
          <cell r="BK241">
            <v>0</v>
          </cell>
          <cell r="BL241">
            <v>884092.2</v>
          </cell>
          <cell r="BM241">
            <v>0</v>
          </cell>
          <cell r="BN241">
            <v>0</v>
          </cell>
          <cell r="BO241">
            <v>158300</v>
          </cell>
          <cell r="BP241">
            <v>55100</v>
          </cell>
          <cell r="BQ241">
            <v>192471.14</v>
          </cell>
          <cell r="BR241">
            <v>5335523.5</v>
          </cell>
          <cell r="BS241">
            <v>606308.30000000005</v>
          </cell>
          <cell r="BT241">
            <v>82000</v>
          </cell>
          <cell r="BU241">
            <v>402000</v>
          </cell>
          <cell r="BV241">
            <v>3028263.84</v>
          </cell>
          <cell r="BW241">
            <v>171900</v>
          </cell>
          <cell r="BX241">
            <v>120920</v>
          </cell>
          <cell r="BY241">
            <v>367270</v>
          </cell>
          <cell r="BZ241">
            <v>284236</v>
          </cell>
          <cell r="CA241">
            <v>501609</v>
          </cell>
          <cell r="CB241">
            <v>881960</v>
          </cell>
          <cell r="CC241">
            <v>388545</v>
          </cell>
          <cell r="CD241">
            <v>486506.25</v>
          </cell>
          <cell r="CE241">
            <v>706403</v>
          </cell>
          <cell r="CF241">
            <v>829165</v>
          </cell>
          <cell r="CG241">
            <v>0</v>
          </cell>
          <cell r="CH241">
            <v>0</v>
          </cell>
          <cell r="CI241">
            <v>97000</v>
          </cell>
          <cell r="CJ241">
            <v>5907409.7199999997</v>
          </cell>
          <cell r="CK241">
            <v>82979</v>
          </cell>
          <cell r="CL241">
            <v>37000</v>
          </cell>
        </row>
        <row r="242">
          <cell r="A242" t="str">
            <v>1206170102.101</v>
          </cell>
          <cell r="B242" t="str">
            <v>ค่าเสื่อมราคาสะสมครุภัณฑ์สำนักงาน-Interface</v>
          </cell>
          <cell r="C242">
            <v>-18963274.609999999</v>
          </cell>
          <cell r="D242">
            <v>-2444527.79</v>
          </cell>
          <cell r="E242">
            <v>-1906767.13</v>
          </cell>
          <cell r="F242">
            <v>-898571.8</v>
          </cell>
          <cell r="G242">
            <v>-1626204.01</v>
          </cell>
          <cell r="H242">
            <v>-1989609.93</v>
          </cell>
          <cell r="I242">
            <v>-887680.05</v>
          </cell>
          <cell r="J242">
            <v>-9494174.5099999998</v>
          </cell>
          <cell r="K242">
            <v>-3051197.04</v>
          </cell>
          <cell r="L242">
            <v>-3270418.22</v>
          </cell>
          <cell r="M242">
            <v>-4915474.2300000004</v>
          </cell>
          <cell r="N242">
            <v>-731094.36</v>
          </cell>
          <cell r="O242">
            <v>-10384072.76</v>
          </cell>
          <cell r="P242">
            <v>-6537173.8200000003</v>
          </cell>
          <cell r="Q242">
            <v>-4226312.1500000004</v>
          </cell>
          <cell r="R242">
            <v>-6184330.0999999996</v>
          </cell>
          <cell r="S242">
            <v>-2717327.24</v>
          </cell>
          <cell r="T242">
            <v>-5272911.7</v>
          </cell>
          <cell r="U242">
            <v>-3695761.12</v>
          </cell>
          <cell r="V242">
            <v>-1584870.56</v>
          </cell>
          <cell r="W242">
            <v>-40429119.880000003</v>
          </cell>
          <cell r="X242">
            <v>-2684588.37</v>
          </cell>
          <cell r="Y242">
            <v>-5284545.1399999997</v>
          </cell>
          <cell r="Z242">
            <v>-3004600.94</v>
          </cell>
          <cell r="AA242">
            <v>-871914.79</v>
          </cell>
          <cell r="AB242">
            <v>-1103157.48</v>
          </cell>
          <cell r="AC242">
            <v>-4444883.6399999997</v>
          </cell>
          <cell r="AD242">
            <v>-10373394.4</v>
          </cell>
          <cell r="AE242">
            <v>-4062765.45</v>
          </cell>
          <cell r="AF242">
            <v>-2532391.25</v>
          </cell>
          <cell r="AG242">
            <v>-3110230</v>
          </cell>
          <cell r="AH242">
            <v>-5695887.8399999999</v>
          </cell>
          <cell r="AI242">
            <v>-2589263.5</v>
          </cell>
          <cell r="AJ242">
            <v>-2062816.78</v>
          </cell>
          <cell r="AK242">
            <v>-31602394.510000002</v>
          </cell>
          <cell r="AL242">
            <v>-5323603.3600000003</v>
          </cell>
          <cell r="AM242">
            <v>-3001949.42</v>
          </cell>
          <cell r="AN242">
            <v>-10169540</v>
          </cell>
          <cell r="AO242">
            <v>-6482925.2000000002</v>
          </cell>
          <cell r="AP242">
            <v>-6025674.3499999996</v>
          </cell>
          <cell r="AQ242">
            <v>-1374368.08</v>
          </cell>
          <cell r="AR242">
            <v>-38251157.880000003</v>
          </cell>
          <cell r="AS242">
            <v>-4471076.42</v>
          </cell>
          <cell r="AT242">
            <v>-7533781.5700000003</v>
          </cell>
          <cell r="AU242">
            <v>-13475513.1</v>
          </cell>
          <cell r="AV242">
            <v>-3372101.47</v>
          </cell>
          <cell r="AW242">
            <v>-2289439.2200000002</v>
          </cell>
          <cell r="AX242">
            <v>-4849410.92</v>
          </cell>
          <cell r="AY242">
            <v>-3655346.55</v>
          </cell>
          <cell r="AZ242">
            <v>-3704662.6</v>
          </cell>
          <cell r="BA242">
            <v>-11526571.18</v>
          </cell>
          <cell r="BB242">
            <v>-6835900.4299999997</v>
          </cell>
          <cell r="BC242">
            <v>-10359238.539999999</v>
          </cell>
          <cell r="BD242">
            <v>-11391027.74</v>
          </cell>
          <cell r="BE242">
            <v>-1779209.84</v>
          </cell>
          <cell r="BF242">
            <v>-2544187.39</v>
          </cell>
          <cell r="BG242">
            <v>-34211498.340000004</v>
          </cell>
          <cell r="BH242">
            <v>-2482365.9</v>
          </cell>
          <cell r="BI242">
            <v>-2401128.41</v>
          </cell>
          <cell r="BJ242">
            <v>-3845816.3199999998</v>
          </cell>
          <cell r="BK242">
            <v>-2752745.68</v>
          </cell>
          <cell r="BL242">
            <v>-12899998.609999999</v>
          </cell>
          <cell r="BM242">
            <v>-6870989.8200000003</v>
          </cell>
          <cell r="BN242">
            <v>-6061208.7300000004</v>
          </cell>
          <cell r="BO242">
            <v>-12664073.25</v>
          </cell>
          <cell r="BP242">
            <v>-5226572.41</v>
          </cell>
          <cell r="BQ242">
            <v>-6216309.79</v>
          </cell>
          <cell r="BR242">
            <v>-70925187.400000006</v>
          </cell>
          <cell r="BS242">
            <v>-7707762.6900000004</v>
          </cell>
          <cell r="BT242">
            <v>-3469495.73</v>
          </cell>
          <cell r="BU242">
            <v>-7230113.4199999999</v>
          </cell>
          <cell r="BV242">
            <v>-3465908.73</v>
          </cell>
          <cell r="BW242">
            <v>-3080769.74</v>
          </cell>
          <cell r="BX242">
            <v>-14896779.09</v>
          </cell>
          <cell r="BY242">
            <v>-1749649.26</v>
          </cell>
          <cell r="BZ242">
            <v>-3387489.64</v>
          </cell>
          <cell r="CA242">
            <v>-5512951.0300000003</v>
          </cell>
          <cell r="CB242">
            <v>-9457338.9800000004</v>
          </cell>
          <cell r="CC242">
            <v>-7105085.9199999999</v>
          </cell>
          <cell r="CD242">
            <v>-3715733.24</v>
          </cell>
          <cell r="CE242">
            <v>-6675457.9299999997</v>
          </cell>
          <cell r="CF242">
            <v>-1844659.51</v>
          </cell>
          <cell r="CG242">
            <v>-201772.23</v>
          </cell>
          <cell r="CH242">
            <v>-1850847.14</v>
          </cell>
          <cell r="CI242">
            <v>-1082535.4099999999</v>
          </cell>
          <cell r="CJ242">
            <v>-7661959.8200000003</v>
          </cell>
          <cell r="CK242">
            <v>-1862072.66</v>
          </cell>
          <cell r="CL242">
            <v>-1590597.96</v>
          </cell>
        </row>
        <row r="243">
          <cell r="A243" t="str">
            <v>1206170102.102</v>
          </cell>
          <cell r="B243" t="str">
            <v>ค่าเสื่อมราคาสะสมครุภัณฑ์ยานพาหนะและขนส่ง-Interface</v>
          </cell>
          <cell r="C243">
            <v>-15867763.92</v>
          </cell>
          <cell r="D243">
            <v>-10407480.289999999</v>
          </cell>
          <cell r="E243">
            <v>-3825103.31</v>
          </cell>
          <cell r="F243">
            <v>-1969610.59</v>
          </cell>
          <cell r="G243">
            <v>-3730383.72</v>
          </cell>
          <cell r="H243">
            <v>-5969819.25</v>
          </cell>
          <cell r="I243">
            <v>-10942385.23</v>
          </cell>
          <cell r="J243">
            <v>-2451147.92</v>
          </cell>
          <cell r="K243">
            <v>-4255694.25</v>
          </cell>
          <cell r="L243">
            <v>-5278578.12</v>
          </cell>
          <cell r="M243">
            <v>-1847362.25</v>
          </cell>
          <cell r="N243">
            <v>-324542.64</v>
          </cell>
          <cell r="O243">
            <v>-16868194.350000001</v>
          </cell>
          <cell r="P243">
            <v>-9161154.3699999992</v>
          </cell>
          <cell r="Q243">
            <v>-6713409.2800000003</v>
          </cell>
          <cell r="R243">
            <v>-6369991.46</v>
          </cell>
          <cell r="S243">
            <v>-6974421</v>
          </cell>
          <cell r="T243">
            <v>-7664586.9900000002</v>
          </cell>
          <cell r="U243">
            <v>-1834322.59</v>
          </cell>
          <cell r="V243">
            <v>-967725.62</v>
          </cell>
          <cell r="W243">
            <v>-37774514.039999999</v>
          </cell>
          <cell r="X243">
            <v>-1770453.03</v>
          </cell>
          <cell r="Y243">
            <v>-11630359.939999999</v>
          </cell>
          <cell r="Z243">
            <v>-10939924.33</v>
          </cell>
          <cell r="AA243">
            <v>-4164974</v>
          </cell>
          <cell r="AB243">
            <v>-4456625.58</v>
          </cell>
          <cell r="AC243">
            <v>-12875575.33</v>
          </cell>
          <cell r="AD243">
            <v>-8909655.6600000001</v>
          </cell>
          <cell r="AE243">
            <v>-8405904.1600000001</v>
          </cell>
          <cell r="AF243">
            <v>-4331240.2699999996</v>
          </cell>
          <cell r="AG243">
            <v>-5902162.6900000004</v>
          </cell>
          <cell r="AH243">
            <v>-7240816.6500000004</v>
          </cell>
          <cell r="AI243">
            <v>-1614738.17</v>
          </cell>
          <cell r="AJ243">
            <v>-294466.68</v>
          </cell>
          <cell r="AK243">
            <v>-25671401.66</v>
          </cell>
          <cell r="AL243">
            <v>-12878140.029999999</v>
          </cell>
          <cell r="AM243">
            <v>-4430330.3600000003</v>
          </cell>
          <cell r="AN243">
            <v>-10517792.74</v>
          </cell>
          <cell r="AO243">
            <v>-4502615.66</v>
          </cell>
          <cell r="AP243">
            <v>-9352864.5700000003</v>
          </cell>
          <cell r="AQ243">
            <v>-5809455.6600000001</v>
          </cell>
          <cell r="AR243">
            <v>-17789141.98</v>
          </cell>
          <cell r="AS243">
            <v>-6565587.5700000003</v>
          </cell>
          <cell r="AT243">
            <v>-8022233.8899999997</v>
          </cell>
          <cell r="AU243">
            <v>-11485870</v>
          </cell>
          <cell r="AV243">
            <v>-4822590.76</v>
          </cell>
          <cell r="AW243">
            <v>-2572364.67</v>
          </cell>
          <cell r="AX243">
            <v>-3492678.22</v>
          </cell>
          <cell r="AY243">
            <v>-6007615.5</v>
          </cell>
          <cell r="AZ243">
            <v>-5821691.8099999996</v>
          </cell>
          <cell r="BA243">
            <v>-30181680.420000002</v>
          </cell>
          <cell r="BB243">
            <v>-11174153.880000001</v>
          </cell>
          <cell r="BC243">
            <v>-12374570.51</v>
          </cell>
          <cell r="BD243">
            <v>-7222817.6100000003</v>
          </cell>
          <cell r="BE243">
            <v>0</v>
          </cell>
          <cell r="BF243">
            <v>-3272512.47</v>
          </cell>
          <cell r="BG243">
            <v>-10204350.52</v>
          </cell>
          <cell r="BH243">
            <v>-5053749</v>
          </cell>
          <cell r="BI243">
            <v>-4991912.5999999996</v>
          </cell>
          <cell r="BJ243">
            <v>-24199.89</v>
          </cell>
          <cell r="BK243">
            <v>-319667.64</v>
          </cell>
          <cell r="BL243">
            <v>-7476305</v>
          </cell>
          <cell r="BM243">
            <v>-8424690.6899999995</v>
          </cell>
          <cell r="BN243">
            <v>-3687749</v>
          </cell>
          <cell r="BO243">
            <v>-7186489.9900000002</v>
          </cell>
          <cell r="BP243">
            <v>-5968297.0099999998</v>
          </cell>
          <cell r="BQ243">
            <v>-3790542.01</v>
          </cell>
          <cell r="BR243">
            <v>-48877599.210000001</v>
          </cell>
          <cell r="BS243">
            <v>-3004795.96</v>
          </cell>
          <cell r="BT243">
            <v>-7730995</v>
          </cell>
          <cell r="BU243">
            <v>-9094790.7899999991</v>
          </cell>
          <cell r="BV243">
            <v>-2119526.04</v>
          </cell>
          <cell r="BW243">
            <v>-8023995.1699999999</v>
          </cell>
          <cell r="BX243">
            <v>-9458156.8200000003</v>
          </cell>
          <cell r="BY243">
            <v>-2039997</v>
          </cell>
          <cell r="BZ243">
            <v>-5522493</v>
          </cell>
          <cell r="CA243">
            <v>-4565106.3499999996</v>
          </cell>
          <cell r="CB243">
            <v>-5266439.09</v>
          </cell>
          <cell r="CC243">
            <v>-11148390.32</v>
          </cell>
          <cell r="CD243">
            <v>-11803099.550000001</v>
          </cell>
          <cell r="CE243">
            <v>-4224676.2</v>
          </cell>
          <cell r="CF243">
            <v>-2403565.81</v>
          </cell>
          <cell r="CG243">
            <v>-3984545.1</v>
          </cell>
          <cell r="CH243">
            <v>-6756462.2199999997</v>
          </cell>
          <cell r="CI243">
            <v>-998198.95</v>
          </cell>
          <cell r="CJ243">
            <v>-13726261.220000001</v>
          </cell>
          <cell r="CK243">
            <v>-2742797</v>
          </cell>
          <cell r="CL243">
            <v>-114974.03</v>
          </cell>
        </row>
        <row r="244">
          <cell r="A244" t="str">
            <v>1206170102.103</v>
          </cell>
          <cell r="B244" t="str">
            <v>ค่าเสื่อมราคาสะสมครุภัณฑ์ไฟฟ้าและวิทยุ-Interface</v>
          </cell>
          <cell r="C244">
            <v>-7124885.4800000004</v>
          </cell>
          <cell r="D244">
            <v>-1235545.1299999999</v>
          </cell>
          <cell r="E244">
            <v>-407263.5</v>
          </cell>
          <cell r="F244">
            <v>-2366206.5099999998</v>
          </cell>
          <cell r="G244">
            <v>-1802891.86</v>
          </cell>
          <cell r="H244">
            <v>-1077705.8400000001</v>
          </cell>
          <cell r="I244">
            <v>-286820.63</v>
          </cell>
          <cell r="J244">
            <v>-1328174.8</v>
          </cell>
          <cell r="K244">
            <v>-670776.17000000004</v>
          </cell>
          <cell r="L244">
            <v>-409381.99</v>
          </cell>
          <cell r="M244">
            <v>-3092823.26</v>
          </cell>
          <cell r="N244">
            <v>-34298.629999999997</v>
          </cell>
          <cell r="O244">
            <v>-2092869.78</v>
          </cell>
          <cell r="P244">
            <v>-544819.87</v>
          </cell>
          <cell r="Q244">
            <v>-267570.78000000003</v>
          </cell>
          <cell r="R244">
            <v>-4539048.18</v>
          </cell>
          <cell r="S244">
            <v>-3332531.04</v>
          </cell>
          <cell r="T244">
            <v>-2803632.78</v>
          </cell>
          <cell r="U244">
            <v>-1414644.72</v>
          </cell>
          <cell r="V244">
            <v>-821666.78</v>
          </cell>
          <cell r="W244">
            <v>-9899896.8200000003</v>
          </cell>
          <cell r="X244">
            <v>-1558722.39</v>
          </cell>
          <cell r="Y244">
            <v>-1506815.9</v>
          </cell>
          <cell r="Z244">
            <v>-1294934.18</v>
          </cell>
          <cell r="AA244">
            <v>-320107.44</v>
          </cell>
          <cell r="AB244">
            <v>-83071.92</v>
          </cell>
          <cell r="AC244">
            <v>-5431806.1500000004</v>
          </cell>
          <cell r="AD244">
            <v>-513711</v>
          </cell>
          <cell r="AE244">
            <v>-3151218</v>
          </cell>
          <cell r="AF244">
            <v>-664073.4</v>
          </cell>
          <cell r="AG244">
            <v>-463614.65</v>
          </cell>
          <cell r="AH244">
            <v>-847407.35</v>
          </cell>
          <cell r="AI244">
            <v>-493829.86</v>
          </cell>
          <cell r="AJ244">
            <v>-386270.18</v>
          </cell>
          <cell r="AK244">
            <v>-7538734.3700000001</v>
          </cell>
          <cell r="AL244">
            <v>-3399018.07</v>
          </cell>
          <cell r="AM244">
            <v>-1790114</v>
          </cell>
          <cell r="AN244">
            <v>-1877623</v>
          </cell>
          <cell r="AO244">
            <v>-2255802.6</v>
          </cell>
          <cell r="AP244">
            <v>-1697993.83</v>
          </cell>
          <cell r="AQ244">
            <v>-1020870.24</v>
          </cell>
          <cell r="AR244">
            <v>-2064514.34</v>
          </cell>
          <cell r="AS244">
            <v>-833082.76</v>
          </cell>
          <cell r="AT244">
            <v>-1199118.6499999999</v>
          </cell>
          <cell r="AU244">
            <v>-3435032.63</v>
          </cell>
          <cell r="AV244">
            <v>-2560939.4</v>
          </cell>
          <cell r="AW244">
            <v>-1800787.15</v>
          </cell>
          <cell r="AX244">
            <v>-407439.52</v>
          </cell>
          <cell r="AY244">
            <v>-2806576.56</v>
          </cell>
          <cell r="AZ244">
            <v>-294214.40000000002</v>
          </cell>
          <cell r="BA244">
            <v>-2640832.1800000002</v>
          </cell>
          <cell r="BB244">
            <v>-3979760.46</v>
          </cell>
          <cell r="BC244">
            <v>-491145.49</v>
          </cell>
          <cell r="BD244">
            <v>-1717549.98</v>
          </cell>
          <cell r="BE244">
            <v>-393246.01</v>
          </cell>
          <cell r="BF244">
            <v>-520248.96</v>
          </cell>
          <cell r="BG244">
            <v>-4341311.34</v>
          </cell>
          <cell r="BH244">
            <v>-188790.97</v>
          </cell>
          <cell r="BI244">
            <v>-969892.47</v>
          </cell>
          <cell r="BJ244">
            <v>-569026.30000000005</v>
          </cell>
          <cell r="BK244">
            <v>-86766.68</v>
          </cell>
          <cell r="BL244">
            <v>-1560431.59</v>
          </cell>
          <cell r="BM244">
            <v>-1055259.58</v>
          </cell>
          <cell r="BN244">
            <v>-2908044.64</v>
          </cell>
          <cell r="BO244">
            <v>-1956681.09</v>
          </cell>
          <cell r="BP244">
            <v>-1731939.73</v>
          </cell>
          <cell r="BQ244">
            <v>-1536940.01</v>
          </cell>
          <cell r="BR244">
            <v>-24102109.09</v>
          </cell>
          <cell r="BS244">
            <v>-1969625.84</v>
          </cell>
          <cell r="BT244">
            <v>-564052.81999999995</v>
          </cell>
          <cell r="BU244">
            <v>-3680968.32</v>
          </cell>
          <cell r="BV244">
            <v>-933023.4</v>
          </cell>
          <cell r="BW244">
            <v>-395619.85</v>
          </cell>
          <cell r="BX244">
            <v>-3662884.42</v>
          </cell>
          <cell r="BY244">
            <v>-636436.30000000005</v>
          </cell>
          <cell r="BZ244">
            <v>-431609.75</v>
          </cell>
          <cell r="CA244">
            <v>-2085604.39</v>
          </cell>
          <cell r="CB244">
            <v>-3171616.49</v>
          </cell>
          <cell r="CC244">
            <v>-1229027.24</v>
          </cell>
          <cell r="CD244">
            <v>-1065522.8700000001</v>
          </cell>
          <cell r="CE244">
            <v>-505198.96</v>
          </cell>
          <cell r="CF244">
            <v>-1563193.63</v>
          </cell>
          <cell r="CG244">
            <v>-30003.3</v>
          </cell>
          <cell r="CH244">
            <v>-1103053.95</v>
          </cell>
          <cell r="CI244">
            <v>-428686.52</v>
          </cell>
          <cell r="CJ244">
            <v>-3201984.31</v>
          </cell>
          <cell r="CK244">
            <v>-241998.82</v>
          </cell>
          <cell r="CL244">
            <v>-336636.79</v>
          </cell>
        </row>
        <row r="245">
          <cell r="A245" t="str">
            <v>1206170102.104</v>
          </cell>
          <cell r="B245" t="str">
            <v>ค่าเสื่อมราคาสะสมครุภัณฑ์โฆษณาและเผยแพร่-Interface</v>
          </cell>
          <cell r="C245">
            <v>-3854910.15</v>
          </cell>
          <cell r="D245">
            <v>-351845.54</v>
          </cell>
          <cell r="E245">
            <v>-473931.66</v>
          </cell>
          <cell r="F245">
            <v>-192470.26</v>
          </cell>
          <cell r="G245">
            <v>-256047.26</v>
          </cell>
          <cell r="H245">
            <v>-421377.04</v>
          </cell>
          <cell r="I245">
            <v>-130759.2</v>
          </cell>
          <cell r="J245">
            <v>-374373.01</v>
          </cell>
          <cell r="K245">
            <v>-345068.59</v>
          </cell>
          <cell r="L245">
            <v>-599191.61</v>
          </cell>
          <cell r="M245">
            <v>-1071507.49</v>
          </cell>
          <cell r="N245">
            <v>-86886.35</v>
          </cell>
          <cell r="O245">
            <v>-1075045.29</v>
          </cell>
          <cell r="P245">
            <v>-469705.31</v>
          </cell>
          <cell r="Q245">
            <v>-521300.09</v>
          </cell>
          <cell r="R245">
            <v>-1092837.3799999999</v>
          </cell>
          <cell r="S245">
            <v>-828690.33</v>
          </cell>
          <cell r="T245">
            <v>-554356.65</v>
          </cell>
          <cell r="U245">
            <v>-529878.61</v>
          </cell>
          <cell r="V245">
            <v>-277000.55</v>
          </cell>
          <cell r="W245">
            <v>-3372627.5</v>
          </cell>
          <cell r="X245">
            <v>-253166.16</v>
          </cell>
          <cell r="Y245">
            <v>-730112.46</v>
          </cell>
          <cell r="Z245">
            <v>-494447.84</v>
          </cell>
          <cell r="AA245">
            <v>-115276.9</v>
          </cell>
          <cell r="AB245">
            <v>-315599.07</v>
          </cell>
          <cell r="AC245">
            <v>-411114.41</v>
          </cell>
          <cell r="AD245">
            <v>-1025236.48</v>
          </cell>
          <cell r="AE245">
            <v>-208506.29</v>
          </cell>
          <cell r="AF245">
            <v>-592770.89</v>
          </cell>
          <cell r="AG245">
            <v>-274530.03000000003</v>
          </cell>
          <cell r="AH245">
            <v>-376373.7</v>
          </cell>
          <cell r="AI245">
            <v>-311866.81</v>
          </cell>
          <cell r="AJ245">
            <v>-132995.97</v>
          </cell>
          <cell r="AK245">
            <v>-4399805.58</v>
          </cell>
          <cell r="AL245">
            <v>-1284128.4099999999</v>
          </cell>
          <cell r="AM245">
            <v>-547891.22</v>
          </cell>
          <cell r="AN245">
            <v>-1226702.05</v>
          </cell>
          <cell r="AO245">
            <v>-1485853.87</v>
          </cell>
          <cell r="AP245">
            <v>-722205.39</v>
          </cell>
          <cell r="AQ245">
            <v>-776239.8</v>
          </cell>
          <cell r="AR245">
            <v>-3484989.53</v>
          </cell>
          <cell r="AS245">
            <v>-664493.52</v>
          </cell>
          <cell r="AT245">
            <v>-1406699.91</v>
          </cell>
          <cell r="AU245">
            <v>-661122.67000000004</v>
          </cell>
          <cell r="AV245">
            <v>-524750.43000000005</v>
          </cell>
          <cell r="AW245">
            <v>-334930.51</v>
          </cell>
          <cell r="AX245">
            <v>-533801.35</v>
          </cell>
          <cell r="AY245">
            <v>-268120.5</v>
          </cell>
          <cell r="AZ245">
            <v>-663783.78</v>
          </cell>
          <cell r="BA245">
            <v>-669928.55000000005</v>
          </cell>
          <cell r="BB245">
            <v>-853275.16</v>
          </cell>
          <cell r="BC245">
            <v>-3036279.83</v>
          </cell>
          <cell r="BD245">
            <v>-1137765.8600000001</v>
          </cell>
          <cell r="BE245">
            <v>-682393.69</v>
          </cell>
          <cell r="BF245">
            <v>-682626.04</v>
          </cell>
          <cell r="BG245">
            <v>-856540.09</v>
          </cell>
          <cell r="BH245">
            <v>-205481.43</v>
          </cell>
          <cell r="BI245">
            <v>-421564.73</v>
          </cell>
          <cell r="BJ245">
            <v>-1299892.93</v>
          </cell>
          <cell r="BK245">
            <v>-966718.59</v>
          </cell>
          <cell r="BL245">
            <v>-2820064.33</v>
          </cell>
          <cell r="BM245">
            <v>-273865</v>
          </cell>
          <cell r="BN245">
            <v>-626590.18999999994</v>
          </cell>
          <cell r="BO245">
            <v>-1194770.05</v>
          </cell>
          <cell r="BP245">
            <v>-434216.82</v>
          </cell>
          <cell r="BQ245">
            <v>-654010.44999999995</v>
          </cell>
          <cell r="BR245">
            <v>-10174017.5</v>
          </cell>
          <cell r="BS245">
            <v>-764449.49</v>
          </cell>
          <cell r="BT245">
            <v>-1332925.6000000001</v>
          </cell>
          <cell r="BU245">
            <v>-1417010.41</v>
          </cell>
          <cell r="BV245">
            <v>-452578.35</v>
          </cell>
          <cell r="BW245">
            <v>-452104.06</v>
          </cell>
          <cell r="BX245">
            <v>-3302518.76</v>
          </cell>
          <cell r="BY245">
            <v>-223180.03</v>
          </cell>
          <cell r="BZ245">
            <v>-971569.67</v>
          </cell>
          <cell r="CA245">
            <v>-1444824.2</v>
          </cell>
          <cell r="CB245">
            <v>-113157.5</v>
          </cell>
          <cell r="CC245">
            <v>-1661529.03</v>
          </cell>
          <cell r="CD245">
            <v>-209490.12</v>
          </cell>
          <cell r="CE245">
            <v>-2574115.58</v>
          </cell>
          <cell r="CF245">
            <v>-629592.05000000005</v>
          </cell>
          <cell r="CG245">
            <v>-13735.1</v>
          </cell>
          <cell r="CH245">
            <v>-13805</v>
          </cell>
          <cell r="CI245">
            <v>-207547.06</v>
          </cell>
          <cell r="CJ245">
            <v>-2068055.73</v>
          </cell>
          <cell r="CK245">
            <v>-794557.99</v>
          </cell>
          <cell r="CL245">
            <v>-168507.23</v>
          </cell>
        </row>
        <row r="246">
          <cell r="A246" t="str">
            <v>1206170102.105</v>
          </cell>
          <cell r="B246" t="str">
            <v>ค่าเสื่อมราคาสะสมครุภัณฑ์การเกษตร-Interface</v>
          </cell>
          <cell r="C246">
            <v>-1568326.38</v>
          </cell>
          <cell r="D246">
            <v>-925504.78</v>
          </cell>
          <cell r="E246">
            <v>-189270.29</v>
          </cell>
          <cell r="F246">
            <v>-14299</v>
          </cell>
          <cell r="G246">
            <v>-41964.160000000003</v>
          </cell>
          <cell r="H246">
            <v>-48798.82</v>
          </cell>
          <cell r="I246">
            <v>-124741.46</v>
          </cell>
          <cell r="J246">
            <v>-170903</v>
          </cell>
          <cell r="K246">
            <v>-61301.68</v>
          </cell>
          <cell r="L246">
            <v>-240910.17</v>
          </cell>
          <cell r="M246">
            <v>-554498.67000000004</v>
          </cell>
          <cell r="N246">
            <v>0</v>
          </cell>
          <cell r="O246">
            <v>-597570.29</v>
          </cell>
          <cell r="P246">
            <v>-222176</v>
          </cell>
          <cell r="Q246">
            <v>-54814.06</v>
          </cell>
          <cell r="R246">
            <v>-39935</v>
          </cell>
          <cell r="S246">
            <v>-113648.8</v>
          </cell>
          <cell r="T246">
            <v>-364772.18</v>
          </cell>
          <cell r="U246">
            <v>-669726.75</v>
          </cell>
          <cell r="V246">
            <v>0</v>
          </cell>
          <cell r="W246">
            <v>-2155387.9900000002</v>
          </cell>
          <cell r="X246">
            <v>-425423.76</v>
          </cell>
          <cell r="Y246">
            <v>-276992.01</v>
          </cell>
          <cell r="Z246">
            <v>-86040.61</v>
          </cell>
          <cell r="AA246">
            <v>-219258.18</v>
          </cell>
          <cell r="AB246">
            <v>-148370.98000000001</v>
          </cell>
          <cell r="AC246">
            <v>-1117467.23</v>
          </cell>
          <cell r="AD246">
            <v>-286667.05</v>
          </cell>
          <cell r="AE246">
            <v>-996764.61</v>
          </cell>
          <cell r="AF246">
            <v>-545785.51</v>
          </cell>
          <cell r="AG246">
            <v>-414938.81</v>
          </cell>
          <cell r="AH246">
            <v>-422523.7</v>
          </cell>
          <cell r="AI246">
            <v>-370287</v>
          </cell>
          <cell r="AJ246">
            <v>-15598</v>
          </cell>
          <cell r="AK246">
            <v>-421556.77</v>
          </cell>
          <cell r="AL246">
            <v>0</v>
          </cell>
          <cell r="AM246">
            <v>-392037.56</v>
          </cell>
          <cell r="AN246">
            <v>-394378.68</v>
          </cell>
          <cell r="AO246">
            <v>-77595</v>
          </cell>
          <cell r="AP246">
            <v>-363160</v>
          </cell>
          <cell r="AQ246">
            <v>-78290.67</v>
          </cell>
          <cell r="AR246">
            <v>-899080</v>
          </cell>
          <cell r="AS246">
            <v>-97015.33</v>
          </cell>
          <cell r="AT246">
            <v>-54720.92</v>
          </cell>
          <cell r="AU246">
            <v>-328287.84000000003</v>
          </cell>
          <cell r="AV246">
            <v>-417779.03</v>
          </cell>
          <cell r="AW246">
            <v>-509419.34</v>
          </cell>
          <cell r="AX246">
            <v>0</v>
          </cell>
          <cell r="AY246">
            <v>-378540.33</v>
          </cell>
          <cell r="AZ246">
            <v>-314719.84000000003</v>
          </cell>
          <cell r="BA246">
            <v>-458913</v>
          </cell>
          <cell r="BB246">
            <v>-507388.97</v>
          </cell>
          <cell r="BC246">
            <v>-67918</v>
          </cell>
          <cell r="BD246">
            <v>-340633.31</v>
          </cell>
          <cell r="BE246">
            <v>-34875.39</v>
          </cell>
          <cell r="BF246">
            <v>-392884.46</v>
          </cell>
          <cell r="BG246">
            <v>-408632.81</v>
          </cell>
          <cell r="BH246">
            <v>-73517.600000000006</v>
          </cell>
          <cell r="BI246">
            <v>-35534.03</v>
          </cell>
          <cell r="BJ246">
            <v>-20200</v>
          </cell>
          <cell r="BK246">
            <v>-116791</v>
          </cell>
          <cell r="BL246">
            <v>-1081243.8799999999</v>
          </cell>
          <cell r="BM246">
            <v>-19533.82</v>
          </cell>
          <cell r="BN246">
            <v>-252194.65</v>
          </cell>
          <cell r="BO246">
            <v>-89472.05</v>
          </cell>
          <cell r="BP246">
            <v>-1053966.98</v>
          </cell>
          <cell r="BQ246">
            <v>-169985.64</v>
          </cell>
          <cell r="BR246">
            <v>-6581296.04</v>
          </cell>
          <cell r="BS246">
            <v>-9449</v>
          </cell>
          <cell r="BT246">
            <v>-262992.34999999998</v>
          </cell>
          <cell r="BU246">
            <v>-608074.73</v>
          </cell>
          <cell r="BV246">
            <v>0</v>
          </cell>
          <cell r="BW246">
            <v>-167096.43</v>
          </cell>
          <cell r="BX246">
            <v>-16797</v>
          </cell>
          <cell r="BY246">
            <v>-118192.4</v>
          </cell>
          <cell r="BZ246">
            <v>-30599.03</v>
          </cell>
          <cell r="CA246">
            <v>-141254.75</v>
          </cell>
          <cell r="CB246">
            <v>-28897</v>
          </cell>
          <cell r="CC246">
            <v>-415992</v>
          </cell>
          <cell r="CD246">
            <v>-79343.710000000006</v>
          </cell>
          <cell r="CE246">
            <v>-15031</v>
          </cell>
          <cell r="CF246">
            <v>-5506.69</v>
          </cell>
          <cell r="CG246">
            <v>-3499.67</v>
          </cell>
          <cell r="CH246">
            <v>-89167.03</v>
          </cell>
          <cell r="CI246">
            <v>-111706.42</v>
          </cell>
          <cell r="CJ246">
            <v>0</v>
          </cell>
          <cell r="CK246">
            <v>-22815.19</v>
          </cell>
          <cell r="CL246">
            <v>0</v>
          </cell>
        </row>
        <row r="247">
          <cell r="A247" t="str">
            <v>1206170102.106</v>
          </cell>
          <cell r="B247" t="str">
            <v>ค่าเสื่อมราคาสะสมครุภัณฑ์ก่อสร้าง-Interface</v>
          </cell>
          <cell r="C247">
            <v>-353610.1</v>
          </cell>
          <cell r="D247">
            <v>-17669.240000000002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-15573.95</v>
          </cell>
          <cell r="J247">
            <v>0</v>
          </cell>
          <cell r="K247">
            <v>0</v>
          </cell>
          <cell r="L247">
            <v>-3318.07</v>
          </cell>
          <cell r="M247">
            <v>-56885</v>
          </cell>
          <cell r="N247">
            <v>0</v>
          </cell>
          <cell r="O247">
            <v>-102666.96</v>
          </cell>
          <cell r="P247">
            <v>-5989</v>
          </cell>
          <cell r="Q247">
            <v>-30921</v>
          </cell>
          <cell r="R247">
            <v>-24897</v>
          </cell>
          <cell r="S247">
            <v>0</v>
          </cell>
          <cell r="T247">
            <v>-36133.480000000003</v>
          </cell>
          <cell r="U247">
            <v>0</v>
          </cell>
          <cell r="V247">
            <v>0</v>
          </cell>
          <cell r="W247">
            <v>0</v>
          </cell>
          <cell r="X247">
            <v>-103385</v>
          </cell>
          <cell r="Y247">
            <v>0</v>
          </cell>
          <cell r="Z247">
            <v>-27999</v>
          </cell>
          <cell r="AA247">
            <v>-9279</v>
          </cell>
          <cell r="AB247">
            <v>0</v>
          </cell>
          <cell r="AC247">
            <v>-440238.52</v>
          </cell>
          <cell r="AD247">
            <v>-140047</v>
          </cell>
          <cell r="AE247">
            <v>-24074</v>
          </cell>
          <cell r="AF247">
            <v>-1545462.51</v>
          </cell>
          <cell r="AG247">
            <v>-30749.98</v>
          </cell>
          <cell r="AH247">
            <v>-18689</v>
          </cell>
          <cell r="AI247">
            <v>0</v>
          </cell>
          <cell r="AJ247">
            <v>-80826</v>
          </cell>
          <cell r="AK247">
            <v>-134303.22</v>
          </cell>
          <cell r="AL247">
            <v>-424676</v>
          </cell>
          <cell r="AM247">
            <v>-48161</v>
          </cell>
          <cell r="AN247">
            <v>0</v>
          </cell>
          <cell r="AO247">
            <v>0</v>
          </cell>
          <cell r="AP247">
            <v>-23228</v>
          </cell>
          <cell r="AQ247">
            <v>0</v>
          </cell>
          <cell r="AR247">
            <v>-49646</v>
          </cell>
          <cell r="AS247">
            <v>0</v>
          </cell>
          <cell r="AT247">
            <v>-26196</v>
          </cell>
          <cell r="AU247">
            <v>-85727</v>
          </cell>
          <cell r="AV247">
            <v>-13449</v>
          </cell>
          <cell r="AW247">
            <v>-54995</v>
          </cell>
          <cell r="AX247">
            <v>-13499</v>
          </cell>
          <cell r="AY247">
            <v>0</v>
          </cell>
          <cell r="AZ247">
            <v>0</v>
          </cell>
          <cell r="BA247">
            <v>-1241346.5</v>
          </cell>
          <cell r="BB247">
            <v>-219794.11</v>
          </cell>
          <cell r="BC247">
            <v>0</v>
          </cell>
          <cell r="BD247">
            <v>-22952</v>
          </cell>
          <cell r="BE247">
            <v>0</v>
          </cell>
          <cell r="BF247">
            <v>0</v>
          </cell>
          <cell r="BG247">
            <v>-515308.13</v>
          </cell>
          <cell r="BH247">
            <v>-131724</v>
          </cell>
          <cell r="BI247">
            <v>-40503.300000000003</v>
          </cell>
          <cell r="BJ247">
            <v>-53729.75</v>
          </cell>
          <cell r="BK247">
            <v>-53327</v>
          </cell>
          <cell r="BL247">
            <v>0</v>
          </cell>
          <cell r="BM247">
            <v>-127553</v>
          </cell>
          <cell r="BN247">
            <v>-15949</v>
          </cell>
          <cell r="BO247">
            <v>0</v>
          </cell>
          <cell r="BP247">
            <v>0</v>
          </cell>
          <cell r="BQ247">
            <v>-85860.77</v>
          </cell>
          <cell r="BR247">
            <v>-10198</v>
          </cell>
          <cell r="BS247">
            <v>0</v>
          </cell>
          <cell r="BT247">
            <v>-131081.82</v>
          </cell>
          <cell r="BU247">
            <v>-115511.8</v>
          </cell>
          <cell r="BV247">
            <v>0</v>
          </cell>
          <cell r="BW247">
            <v>-31461.93</v>
          </cell>
          <cell r="BX247">
            <v>-29477.5</v>
          </cell>
          <cell r="BY247">
            <v>0</v>
          </cell>
          <cell r="BZ247">
            <v>-15106</v>
          </cell>
          <cell r="CA247">
            <v>-4500</v>
          </cell>
          <cell r="CB247">
            <v>0</v>
          </cell>
          <cell r="CC247">
            <v>0</v>
          </cell>
          <cell r="CD247">
            <v>0</v>
          </cell>
          <cell r="CE247">
            <v>-46241.11</v>
          </cell>
          <cell r="CF247">
            <v>-57889</v>
          </cell>
          <cell r="CG247">
            <v>-4183.1099999999997</v>
          </cell>
          <cell r="CH247">
            <v>0</v>
          </cell>
          <cell r="CI247">
            <v>-3250</v>
          </cell>
          <cell r="CJ247">
            <v>0</v>
          </cell>
          <cell r="CK247">
            <v>0</v>
          </cell>
          <cell r="CL247">
            <v>-379888.01</v>
          </cell>
        </row>
        <row r="248">
          <cell r="A248" t="str">
            <v>1206170102.107</v>
          </cell>
          <cell r="B248" t="str">
            <v>ค่าเสื่อมราคาสะสมครุภัณฑ์วิทยาศาสตร์และการแพทย์-Interface</v>
          </cell>
          <cell r="C248">
            <v>-264740993.31</v>
          </cell>
          <cell r="D248">
            <v>-15881831.630000001</v>
          </cell>
          <cell r="E248">
            <v>-17900917.219999999</v>
          </cell>
          <cell r="F248">
            <v>-15339890.52</v>
          </cell>
          <cell r="G248">
            <v>-5954031.6399999997</v>
          </cell>
          <cell r="H248">
            <v>-20185076.719999999</v>
          </cell>
          <cell r="I248">
            <v>-25900295.48</v>
          </cell>
          <cell r="J248">
            <v>-53285944.130000003</v>
          </cell>
          <cell r="K248">
            <v>-15864808.9</v>
          </cell>
          <cell r="L248">
            <v>-18650133.379999999</v>
          </cell>
          <cell r="M248">
            <v>-58659146.630000003</v>
          </cell>
          <cell r="N248">
            <v>-3895632.17</v>
          </cell>
          <cell r="O248">
            <v>-220573928.19</v>
          </cell>
          <cell r="P248">
            <v>-32637437.079999998</v>
          </cell>
          <cell r="Q248">
            <v>-18536909.100000001</v>
          </cell>
          <cell r="R248">
            <v>-72386370.319999993</v>
          </cell>
          <cell r="S248">
            <v>-20523950.050000001</v>
          </cell>
          <cell r="T248">
            <v>-26754920.309999999</v>
          </cell>
          <cell r="U248">
            <v>-14701979.119999999</v>
          </cell>
          <cell r="V248">
            <v>-9962227.2899999991</v>
          </cell>
          <cell r="W248">
            <v>-392181266.58999997</v>
          </cell>
          <cell r="X248">
            <v>-11271546.07</v>
          </cell>
          <cell r="Y248">
            <v>-29160890.079999998</v>
          </cell>
          <cell r="Z248">
            <v>-18588740.41</v>
          </cell>
          <cell r="AA248">
            <v>-8929615.3200000003</v>
          </cell>
          <cell r="AB248">
            <v>-11094105.970000001</v>
          </cell>
          <cell r="AC248">
            <v>-22462642.02</v>
          </cell>
          <cell r="AD248">
            <v>-82216267.170000002</v>
          </cell>
          <cell r="AE248">
            <v>-25927540.789999999</v>
          </cell>
          <cell r="AF248">
            <v>-14962211.619999999</v>
          </cell>
          <cell r="AG248">
            <v>-18622689.489999998</v>
          </cell>
          <cell r="AH248">
            <v>-42540880.869999997</v>
          </cell>
          <cell r="AI248">
            <v>-17169105.57</v>
          </cell>
          <cell r="AJ248">
            <v>-13869958.43</v>
          </cell>
          <cell r="AK248">
            <v>-703933950.97000003</v>
          </cell>
          <cell r="AL248">
            <v>-35459159.770000003</v>
          </cell>
          <cell r="AM248">
            <v>-18398869.649999999</v>
          </cell>
          <cell r="AN248">
            <v>-44817347.340000004</v>
          </cell>
          <cell r="AO248">
            <v>-59090539.920000002</v>
          </cell>
          <cell r="AP248">
            <v>-23911845.120000001</v>
          </cell>
          <cell r="AQ248">
            <v>-14247958.390000001</v>
          </cell>
          <cell r="AR248">
            <v>-172310156.72</v>
          </cell>
          <cell r="AS248">
            <v>-21517387.66</v>
          </cell>
          <cell r="AT248">
            <v>-42924192.07</v>
          </cell>
          <cell r="AU248">
            <v>-39901572.950000003</v>
          </cell>
          <cell r="AV248">
            <v>-17066173.289999999</v>
          </cell>
          <cell r="AW248">
            <v>-16323382</v>
          </cell>
          <cell r="AX248">
            <v>-34503338.270000003</v>
          </cell>
          <cell r="AY248">
            <v>-26640236.649999999</v>
          </cell>
          <cell r="AZ248">
            <v>-17415160.620000001</v>
          </cell>
          <cell r="BA248">
            <v>-189893377.78</v>
          </cell>
          <cell r="BB248">
            <v>-32744482.899999999</v>
          </cell>
          <cell r="BC248">
            <v>-302367506.32999998</v>
          </cell>
          <cell r="BD248">
            <v>-58270930.740000002</v>
          </cell>
          <cell r="BE248">
            <v>-7248176.8799999999</v>
          </cell>
          <cell r="BF248">
            <v>-23800754.32</v>
          </cell>
          <cell r="BG248">
            <v>-230918899.16999999</v>
          </cell>
          <cell r="BH248">
            <v>-11008015.48</v>
          </cell>
          <cell r="BI248">
            <v>-9345742.0999999996</v>
          </cell>
          <cell r="BJ248">
            <v>-9691219.5</v>
          </cell>
          <cell r="BK248">
            <v>-12584053.74</v>
          </cell>
          <cell r="BL248">
            <v>-162524151.06999999</v>
          </cell>
          <cell r="BM248">
            <v>-42050123.090000004</v>
          </cell>
          <cell r="BN248">
            <v>-27421269.809999999</v>
          </cell>
          <cell r="BO248">
            <v>-62051234.780000001</v>
          </cell>
          <cell r="BP248">
            <v>-30210954.59</v>
          </cell>
          <cell r="BQ248">
            <v>-19969408.07</v>
          </cell>
          <cell r="BR248">
            <v>-1249989472.3800001</v>
          </cell>
          <cell r="BS248">
            <v>-29573844.210000001</v>
          </cell>
          <cell r="BT248">
            <v>-29035886.120000001</v>
          </cell>
          <cell r="BU248">
            <v>-138074329.84</v>
          </cell>
          <cell r="BV248">
            <v>-7800336.5899999999</v>
          </cell>
          <cell r="BW248">
            <v>-16575885.82</v>
          </cell>
          <cell r="BX248">
            <v>-68046615.469999999</v>
          </cell>
          <cell r="BY248">
            <v>-11438042.42</v>
          </cell>
          <cell r="BZ248">
            <v>-12056174.75</v>
          </cell>
          <cell r="CA248">
            <v>-24227472.960000001</v>
          </cell>
          <cell r="CB248">
            <v>-33276094.02</v>
          </cell>
          <cell r="CC248">
            <v>-82532962.900000006</v>
          </cell>
          <cell r="CD248">
            <v>-29662935.879999999</v>
          </cell>
          <cell r="CE248">
            <v>-48948208.689999998</v>
          </cell>
          <cell r="CF248">
            <v>-15921804.560000001</v>
          </cell>
          <cell r="CG248">
            <v>-4644322.72</v>
          </cell>
          <cell r="CH248">
            <v>-15511125.779999999</v>
          </cell>
          <cell r="CI248">
            <v>-7439624.8700000001</v>
          </cell>
          <cell r="CJ248">
            <v>-105940446.40000001</v>
          </cell>
          <cell r="CK248">
            <v>-18491746.960000001</v>
          </cell>
          <cell r="CL248">
            <v>-7478762.8200000003</v>
          </cell>
        </row>
        <row r="249">
          <cell r="A249" t="str">
            <v>1206170102.108</v>
          </cell>
          <cell r="B249" t="str">
            <v>ค่าเสื่อมราคาสะสมครุภัณฑ์คอมพิวเตอร์-Interface</v>
          </cell>
          <cell r="C249">
            <v>-15026824.16</v>
          </cell>
          <cell r="D249">
            <v>-1552656</v>
          </cell>
          <cell r="E249">
            <v>-1333538.05</v>
          </cell>
          <cell r="F249">
            <v>-974973.78</v>
          </cell>
          <cell r="G249">
            <v>-1628074.49</v>
          </cell>
          <cell r="H249">
            <v>-1690334.58</v>
          </cell>
          <cell r="I249">
            <v>-929057.94</v>
          </cell>
          <cell r="J249">
            <v>-3559317.12</v>
          </cell>
          <cell r="K249">
            <v>-2449588.42</v>
          </cell>
          <cell r="L249">
            <v>-2229243.0299999998</v>
          </cell>
          <cell r="M249">
            <v>-5521610.4299999997</v>
          </cell>
          <cell r="N249">
            <v>-586549.14</v>
          </cell>
          <cell r="O249">
            <v>-8724206.4100000001</v>
          </cell>
          <cell r="P249">
            <v>-7694198.0899999999</v>
          </cell>
          <cell r="Q249">
            <v>-2046335.26</v>
          </cell>
          <cell r="R249">
            <v>-4893226.01</v>
          </cell>
          <cell r="S249">
            <v>-3383848.52</v>
          </cell>
          <cell r="T249">
            <v>-3753347.76</v>
          </cell>
          <cell r="U249">
            <v>-4008836.46</v>
          </cell>
          <cell r="V249">
            <v>-1455539.29</v>
          </cell>
          <cell r="W249">
            <v>-47605379.729999997</v>
          </cell>
          <cell r="X249">
            <v>-2173119.7599999998</v>
          </cell>
          <cell r="Y249">
            <v>-5623316.9299999997</v>
          </cell>
          <cell r="Z249">
            <v>-3692191.04</v>
          </cell>
          <cell r="AA249">
            <v>-1729812.19</v>
          </cell>
          <cell r="AB249">
            <v>-1169168.05</v>
          </cell>
          <cell r="AC249">
            <v>-3151445.57</v>
          </cell>
          <cell r="AD249">
            <v>-5111137.1100000003</v>
          </cell>
          <cell r="AE249">
            <v>-4150972.21</v>
          </cell>
          <cell r="AF249">
            <v>-3755347.67</v>
          </cell>
          <cell r="AG249">
            <v>-2424404.3199999998</v>
          </cell>
          <cell r="AH249">
            <v>-4132648.07</v>
          </cell>
          <cell r="AI249">
            <v>-3469456.23</v>
          </cell>
          <cell r="AJ249">
            <v>-1908917.88</v>
          </cell>
          <cell r="AK249">
            <v>-30069854.719999999</v>
          </cell>
          <cell r="AL249">
            <v>-5511347.5599999996</v>
          </cell>
          <cell r="AM249">
            <v>-3068829.38</v>
          </cell>
          <cell r="AN249">
            <v>-6648835.4299999997</v>
          </cell>
          <cell r="AO249">
            <v>-5618081.9699999997</v>
          </cell>
          <cell r="AP249">
            <v>-3903057.82</v>
          </cell>
          <cell r="AQ249">
            <v>-1729957.28</v>
          </cell>
          <cell r="AR249">
            <v>-7584287.71</v>
          </cell>
          <cell r="AS249">
            <v>-3067163.08</v>
          </cell>
          <cell r="AT249">
            <v>-7749642.5899999999</v>
          </cell>
          <cell r="AU249">
            <v>-4601913.1100000003</v>
          </cell>
          <cell r="AV249">
            <v>-1925414.9</v>
          </cell>
          <cell r="AW249">
            <v>-1733874.57</v>
          </cell>
          <cell r="AX249">
            <v>-2706980.87</v>
          </cell>
          <cell r="AY249">
            <v>-2580375.13</v>
          </cell>
          <cell r="AZ249">
            <v>-1499876.82</v>
          </cell>
          <cell r="BA249">
            <v>-17148758.969999999</v>
          </cell>
          <cell r="BB249">
            <v>-3945706.01</v>
          </cell>
          <cell r="BC249">
            <v>-21208781.390000001</v>
          </cell>
          <cell r="BD249">
            <v>-5035976.01</v>
          </cell>
          <cell r="BE249">
            <v>-2840807.41</v>
          </cell>
          <cell r="BF249">
            <v>-2362520.9900000002</v>
          </cell>
          <cell r="BG249">
            <v>-15550481.689999999</v>
          </cell>
          <cell r="BH249">
            <v>-4281913.0199999996</v>
          </cell>
          <cell r="BI249">
            <v>-1782669.07</v>
          </cell>
          <cell r="BJ249">
            <v>-2901625.33</v>
          </cell>
          <cell r="BK249">
            <v>-2559821.61</v>
          </cell>
          <cell r="BL249">
            <v>-11309544.939999999</v>
          </cell>
          <cell r="BM249">
            <v>-5020285.22</v>
          </cell>
          <cell r="BN249">
            <v>-3843922.95</v>
          </cell>
          <cell r="BO249">
            <v>-9079108.3499999996</v>
          </cell>
          <cell r="BP249">
            <v>-2426617.67</v>
          </cell>
          <cell r="BQ249">
            <v>-4759281.67</v>
          </cell>
          <cell r="BR249">
            <v>-77196239.769999996</v>
          </cell>
          <cell r="BS249">
            <v>-5259784.78</v>
          </cell>
          <cell r="BT249">
            <v>-2522623.33</v>
          </cell>
          <cell r="BU249">
            <v>-7210657.25</v>
          </cell>
          <cell r="BV249">
            <v>-1694545.06</v>
          </cell>
          <cell r="BW249">
            <v>-3277709.33</v>
          </cell>
          <cell r="BX249">
            <v>-12780522.02</v>
          </cell>
          <cell r="BY249">
            <v>-2138643.54</v>
          </cell>
          <cell r="BZ249">
            <v>-4096182.46</v>
          </cell>
          <cell r="CA249">
            <v>-3367974.95</v>
          </cell>
          <cell r="CB249">
            <v>-4969409.62</v>
          </cell>
          <cell r="CC249">
            <v>-6629732.9900000002</v>
          </cell>
          <cell r="CD249">
            <v>-2571274.7599999998</v>
          </cell>
          <cell r="CE249">
            <v>-6469092.5800000001</v>
          </cell>
          <cell r="CF249">
            <v>-2304179.23</v>
          </cell>
          <cell r="CG249">
            <v>-126709.9</v>
          </cell>
          <cell r="CH249">
            <v>-2031899.49</v>
          </cell>
          <cell r="CI249">
            <v>-1489310.9</v>
          </cell>
          <cell r="CJ249">
            <v>-10505998.050000001</v>
          </cell>
          <cell r="CK249">
            <v>-1721568.2</v>
          </cell>
          <cell r="CL249">
            <v>-1286903.3700000001</v>
          </cell>
        </row>
        <row r="250">
          <cell r="A250" t="str">
            <v>1206170102.109</v>
          </cell>
          <cell r="B250" t="str">
            <v>ค่าเสื่อมราคาสะสมครุภัณฑ์งานบ้านงานครัว-Interface</v>
          </cell>
          <cell r="C250">
            <v>-8686063.3100000005</v>
          </cell>
          <cell r="D250">
            <v>-691151.93</v>
          </cell>
          <cell r="E250">
            <v>-1258944.33</v>
          </cell>
          <cell r="F250">
            <v>-878666.78</v>
          </cell>
          <cell r="G250">
            <v>-1230981.8</v>
          </cell>
          <cell r="H250">
            <v>-1069627.56</v>
          </cell>
          <cell r="I250">
            <v>-815295.81</v>
          </cell>
          <cell r="J250">
            <v>-2612405.7400000002</v>
          </cell>
          <cell r="K250">
            <v>-1435033.1</v>
          </cell>
          <cell r="L250">
            <v>-634988.4</v>
          </cell>
          <cell r="M250">
            <v>-4249604.49</v>
          </cell>
          <cell r="N250">
            <v>-73774.289999999994</v>
          </cell>
          <cell r="O250">
            <v>-6028404.7300000004</v>
          </cell>
          <cell r="P250">
            <v>-3287173.96</v>
          </cell>
          <cell r="Q250">
            <v>-1149428.3899999999</v>
          </cell>
          <cell r="R250">
            <v>-2554508.63</v>
          </cell>
          <cell r="S250">
            <v>-2308377.98</v>
          </cell>
          <cell r="T250">
            <v>-2443519.96</v>
          </cell>
          <cell r="U250">
            <v>-1795132.87</v>
          </cell>
          <cell r="V250">
            <v>-1656706.78</v>
          </cell>
          <cell r="W250">
            <v>-16229865.68</v>
          </cell>
          <cell r="X250">
            <v>-1038146.09</v>
          </cell>
          <cell r="Y250">
            <v>-1484558.75</v>
          </cell>
          <cell r="Z250">
            <v>-3339019.98</v>
          </cell>
          <cell r="AA250">
            <v>-296619.31</v>
          </cell>
          <cell r="AB250">
            <v>-1467515.17</v>
          </cell>
          <cell r="AC250">
            <v>-1887461.66</v>
          </cell>
          <cell r="AD250">
            <v>-7587746.4000000004</v>
          </cell>
          <cell r="AE250">
            <v>-1415467.29</v>
          </cell>
          <cell r="AF250">
            <v>-862652.12</v>
          </cell>
          <cell r="AG250">
            <v>-2353511.4900000002</v>
          </cell>
          <cell r="AH250">
            <v>-2973937.53</v>
          </cell>
          <cell r="AI250">
            <v>-1467884.17</v>
          </cell>
          <cell r="AJ250">
            <v>-2606440.61</v>
          </cell>
          <cell r="AK250">
            <v>-10970409.16</v>
          </cell>
          <cell r="AL250">
            <v>-2265773.7000000002</v>
          </cell>
          <cell r="AM250">
            <v>-585784.15</v>
          </cell>
          <cell r="AN250">
            <v>-5859624.5199999996</v>
          </cell>
          <cell r="AO250">
            <v>-5460419.6500000004</v>
          </cell>
          <cell r="AP250">
            <v>-2492543.36</v>
          </cell>
          <cell r="AQ250">
            <v>-1336778.03</v>
          </cell>
          <cell r="AR250">
            <v>-6703625.2800000003</v>
          </cell>
          <cell r="AS250">
            <v>-683855.04</v>
          </cell>
          <cell r="AT250">
            <v>-4029145.75</v>
          </cell>
          <cell r="AU250">
            <v>-3469177.33</v>
          </cell>
          <cell r="AV250">
            <v>-1025899.44</v>
          </cell>
          <cell r="AW250">
            <v>-1224189.8</v>
          </cell>
          <cell r="AX250">
            <v>-1742876.18</v>
          </cell>
          <cell r="AY250">
            <v>-1617852.56</v>
          </cell>
          <cell r="AZ250">
            <v>-2756275.64</v>
          </cell>
          <cell r="BA250">
            <v>-4329347.1900000004</v>
          </cell>
          <cell r="BB250">
            <v>-2683922.9</v>
          </cell>
          <cell r="BC250">
            <v>-4858367.12</v>
          </cell>
          <cell r="BD250">
            <v>-3690246.02</v>
          </cell>
          <cell r="BE250">
            <v>-309741.71000000002</v>
          </cell>
          <cell r="BF250">
            <v>-1248421.31</v>
          </cell>
          <cell r="BG250">
            <v>-5942694.6399999997</v>
          </cell>
          <cell r="BH250">
            <v>-580661.24</v>
          </cell>
          <cell r="BI250">
            <v>-663378.01</v>
          </cell>
          <cell r="BJ250">
            <v>-2215003.91</v>
          </cell>
          <cell r="BK250">
            <v>-828808.78</v>
          </cell>
          <cell r="BL250">
            <v>-5737994.2800000003</v>
          </cell>
          <cell r="BM250">
            <v>-5343310.82</v>
          </cell>
          <cell r="BN250">
            <v>-2200079.52</v>
          </cell>
          <cell r="BO250">
            <v>-5307826.17</v>
          </cell>
          <cell r="BP250">
            <v>-1469233.45</v>
          </cell>
          <cell r="BQ250">
            <v>-1124570.79</v>
          </cell>
          <cell r="BR250">
            <v>-23900289.57</v>
          </cell>
          <cell r="BS250">
            <v>-2902018.81</v>
          </cell>
          <cell r="BT250">
            <v>-1150754.6499999999</v>
          </cell>
          <cell r="BU250">
            <v>-4396177.59</v>
          </cell>
          <cell r="BV250">
            <v>-561153.82999999996</v>
          </cell>
          <cell r="BW250">
            <v>-942442.68</v>
          </cell>
          <cell r="BX250">
            <v>-5451239.9699999997</v>
          </cell>
          <cell r="BY250">
            <v>-2310514.2200000002</v>
          </cell>
          <cell r="BZ250">
            <v>-1074252.8899999999</v>
          </cell>
          <cell r="CA250">
            <v>-2848653.11</v>
          </cell>
          <cell r="CB250">
            <v>-1717670.35</v>
          </cell>
          <cell r="CC250">
            <v>-2485257.11</v>
          </cell>
          <cell r="CD250">
            <v>-3092317.69</v>
          </cell>
          <cell r="CE250">
            <v>-2645441.06</v>
          </cell>
          <cell r="CF250">
            <v>-751439.35999999999</v>
          </cell>
          <cell r="CG250">
            <v>-441464.03</v>
          </cell>
          <cell r="CH250">
            <v>-2282428.7000000002</v>
          </cell>
          <cell r="CI250">
            <v>-1017971.11</v>
          </cell>
          <cell r="CJ250">
            <v>-2238411.94</v>
          </cell>
          <cell r="CK250">
            <v>-1092006.78</v>
          </cell>
          <cell r="CL250">
            <v>-1105736.51</v>
          </cell>
        </row>
        <row r="251">
          <cell r="A251" t="str">
            <v>1206170102.110</v>
          </cell>
          <cell r="B251" t="str">
            <v>ค่าเสื่อมราคาสะสมครุภัณฑ์อื่น-Interface</v>
          </cell>
          <cell r="C251">
            <v>-1424639</v>
          </cell>
          <cell r="D251">
            <v>-54999</v>
          </cell>
          <cell r="E251">
            <v>-385412.38</v>
          </cell>
          <cell r="F251">
            <v>-234887.96</v>
          </cell>
          <cell r="G251">
            <v>0</v>
          </cell>
          <cell r="H251">
            <v>-119441.44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-31148.18</v>
          </cell>
          <cell r="N251">
            <v>0</v>
          </cell>
          <cell r="O251">
            <v>-7999.92</v>
          </cell>
          <cell r="P251">
            <v>0</v>
          </cell>
          <cell r="Q251">
            <v>-200896.48</v>
          </cell>
          <cell r="R251">
            <v>0</v>
          </cell>
          <cell r="S251">
            <v>-99227.59</v>
          </cell>
          <cell r="T251">
            <v>-674698.23999999999</v>
          </cell>
          <cell r="U251">
            <v>-20797</v>
          </cell>
          <cell r="V251">
            <v>-66696</v>
          </cell>
          <cell r="W251">
            <v>-5249638.0999999996</v>
          </cell>
          <cell r="X251">
            <v>-17522</v>
          </cell>
          <cell r="Y251">
            <v>-780504</v>
          </cell>
          <cell r="Z251">
            <v>-20920.87</v>
          </cell>
          <cell r="AA251">
            <v>0</v>
          </cell>
          <cell r="AB251">
            <v>-134796</v>
          </cell>
          <cell r="AC251">
            <v>-159693</v>
          </cell>
          <cell r="AD251">
            <v>-147185.17000000001</v>
          </cell>
          <cell r="AE251">
            <v>-158392</v>
          </cell>
          <cell r="AF251">
            <v>-160276.71</v>
          </cell>
          <cell r="AG251">
            <v>-196668</v>
          </cell>
          <cell r="AH251">
            <v>-58518.18</v>
          </cell>
          <cell r="AI251">
            <v>-59705</v>
          </cell>
          <cell r="AJ251">
            <v>0</v>
          </cell>
          <cell r="AK251">
            <v>-3083391.69</v>
          </cell>
          <cell r="AL251">
            <v>-67396</v>
          </cell>
          <cell r="AM251">
            <v>-47974.7</v>
          </cell>
          <cell r="AN251">
            <v>-475170.85</v>
          </cell>
          <cell r="AO251">
            <v>-117767.99</v>
          </cell>
          <cell r="AP251">
            <v>-337065.65</v>
          </cell>
          <cell r="AQ251">
            <v>-58757</v>
          </cell>
          <cell r="AR251">
            <v>-882360.31999999995</v>
          </cell>
          <cell r="AS251">
            <v>0</v>
          </cell>
          <cell r="AT251">
            <v>-809443.2</v>
          </cell>
          <cell r="AU251">
            <v>-55316</v>
          </cell>
          <cell r="AV251">
            <v>-178456.16</v>
          </cell>
          <cell r="AW251">
            <v>0</v>
          </cell>
          <cell r="AX251">
            <v>0</v>
          </cell>
          <cell r="AY251">
            <v>0</v>
          </cell>
          <cell r="AZ251">
            <v>-132163</v>
          </cell>
          <cell r="BA251">
            <v>-882246.56</v>
          </cell>
          <cell r="BB251">
            <v>-138532.51999999999</v>
          </cell>
          <cell r="BC251">
            <v>-565800.88</v>
          </cell>
          <cell r="BD251">
            <v>-195461</v>
          </cell>
          <cell r="BE251">
            <v>0</v>
          </cell>
          <cell r="BF251">
            <v>-168954</v>
          </cell>
          <cell r="BG251">
            <v>-147865.23000000001</v>
          </cell>
          <cell r="BH251">
            <v>-113074</v>
          </cell>
          <cell r="BI251">
            <v>0</v>
          </cell>
          <cell r="BJ251">
            <v>-33000</v>
          </cell>
          <cell r="BK251">
            <v>0</v>
          </cell>
          <cell r="BL251">
            <v>-731513.37</v>
          </cell>
          <cell r="BM251">
            <v>0</v>
          </cell>
          <cell r="BN251">
            <v>0</v>
          </cell>
          <cell r="BO251">
            <v>-158294</v>
          </cell>
          <cell r="BP251">
            <v>-55094</v>
          </cell>
          <cell r="BQ251">
            <v>-182405.15</v>
          </cell>
          <cell r="BR251">
            <v>-5335476.5</v>
          </cell>
          <cell r="BS251">
            <v>-94239.59</v>
          </cell>
          <cell r="BT251">
            <v>-13178</v>
          </cell>
          <cell r="BU251">
            <v>-165046.04999999999</v>
          </cell>
          <cell r="BV251">
            <v>-2662781.64</v>
          </cell>
          <cell r="BW251">
            <v>-150949.98000000001</v>
          </cell>
          <cell r="BX251">
            <v>-120915</v>
          </cell>
          <cell r="BY251">
            <v>-303403.64</v>
          </cell>
          <cell r="BZ251">
            <v>-194100.97</v>
          </cell>
          <cell r="CA251">
            <v>-300575.14</v>
          </cell>
          <cell r="CB251">
            <v>-439518.23</v>
          </cell>
          <cell r="CC251">
            <v>-381773.47</v>
          </cell>
          <cell r="CD251">
            <v>-441331.5</v>
          </cell>
          <cell r="CE251">
            <v>-604454.69999999995</v>
          </cell>
          <cell r="CF251">
            <v>-811121.98</v>
          </cell>
          <cell r="CG251">
            <v>0</v>
          </cell>
          <cell r="CH251">
            <v>0</v>
          </cell>
          <cell r="CI251">
            <v>-42033.42</v>
          </cell>
          <cell r="CJ251">
            <v>-4866383.28</v>
          </cell>
          <cell r="CK251">
            <v>-48910.6</v>
          </cell>
          <cell r="CL251">
            <v>-6166.7</v>
          </cell>
        </row>
        <row r="252">
          <cell r="A252" t="str">
            <v>1206180101.101</v>
          </cell>
          <cell r="B252" t="str">
            <v>ครุภัณฑ์ไม่ระบุรายละเอียด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</row>
        <row r="253">
          <cell r="A253" t="str">
            <v>1206180102.101</v>
          </cell>
          <cell r="B253" t="str">
            <v>ค่าเสื่อมราคาสะสม- ครุภัณฑ์ไม่ระบุรายละเอียด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</row>
        <row r="254">
          <cell r="A254" t="str">
            <v>1209010101.101</v>
          </cell>
          <cell r="B254" t="str">
            <v>โปรแกรมคอมพิวเตอร์</v>
          </cell>
          <cell r="C254">
            <v>75000</v>
          </cell>
          <cell r="D254">
            <v>0</v>
          </cell>
          <cell r="E254">
            <v>0</v>
          </cell>
          <cell r="F254">
            <v>0</v>
          </cell>
          <cell r="G254">
            <v>25500</v>
          </cell>
          <cell r="H254">
            <v>0</v>
          </cell>
          <cell r="I254">
            <v>0</v>
          </cell>
          <cell r="J254">
            <v>5000</v>
          </cell>
          <cell r="K254">
            <v>0</v>
          </cell>
          <cell r="L254">
            <v>0</v>
          </cell>
          <cell r="M254">
            <v>387059</v>
          </cell>
          <cell r="N254">
            <v>0</v>
          </cell>
          <cell r="O254">
            <v>0</v>
          </cell>
          <cell r="P254">
            <v>0</v>
          </cell>
          <cell r="Q254">
            <v>99000</v>
          </cell>
          <cell r="R254">
            <v>0</v>
          </cell>
          <cell r="S254">
            <v>0</v>
          </cell>
          <cell r="T254">
            <v>0</v>
          </cell>
          <cell r="U254">
            <v>99000</v>
          </cell>
          <cell r="V254">
            <v>99000</v>
          </cell>
          <cell r="W254">
            <v>987400</v>
          </cell>
          <cell r="X254">
            <v>0</v>
          </cell>
          <cell r="Y254">
            <v>0</v>
          </cell>
          <cell r="Z254">
            <v>0</v>
          </cell>
          <cell r="AA254">
            <v>40000</v>
          </cell>
          <cell r="AB254">
            <v>0</v>
          </cell>
          <cell r="AC254">
            <v>79900</v>
          </cell>
          <cell r="AD254">
            <v>0</v>
          </cell>
          <cell r="AE254">
            <v>0</v>
          </cell>
          <cell r="AF254">
            <v>11128</v>
          </cell>
          <cell r="AG254">
            <v>40000</v>
          </cell>
          <cell r="AH254">
            <v>0</v>
          </cell>
          <cell r="AI254">
            <v>98050</v>
          </cell>
          <cell r="AJ254">
            <v>0</v>
          </cell>
          <cell r="AK254">
            <v>1575900</v>
          </cell>
          <cell r="AL254">
            <v>0</v>
          </cell>
          <cell r="AM254">
            <v>100000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321000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166900</v>
          </cell>
          <cell r="BE254">
            <v>7000</v>
          </cell>
          <cell r="BF254">
            <v>0</v>
          </cell>
          <cell r="BG254">
            <v>570000</v>
          </cell>
          <cell r="BH254">
            <v>20599</v>
          </cell>
          <cell r="BI254">
            <v>0</v>
          </cell>
          <cell r="BJ254">
            <v>286550</v>
          </cell>
          <cell r="BK254">
            <v>25550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183100</v>
          </cell>
          <cell r="BT254">
            <v>226740</v>
          </cell>
          <cell r="BU254">
            <v>246250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133900</v>
          </cell>
          <cell r="CB254">
            <v>654040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94700</v>
          </cell>
          <cell r="CH254">
            <v>0</v>
          </cell>
          <cell r="CI254">
            <v>791195.45</v>
          </cell>
          <cell r="CJ254">
            <v>99439</v>
          </cell>
          <cell r="CK254">
            <v>0</v>
          </cell>
          <cell r="CL254">
            <v>5000</v>
          </cell>
        </row>
        <row r="255">
          <cell r="A255" t="str">
            <v>1209010102.101</v>
          </cell>
          <cell r="B255" t="str">
            <v>พักโปรแกรมคอมพิวเตอร์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</row>
        <row r="256">
          <cell r="A256" t="str">
            <v>1209010103.101</v>
          </cell>
          <cell r="B256" t="str">
            <v>ค่าตัดจำหน่ายสะสม - โปรแกรมคอมพิวเตอร์</v>
          </cell>
          <cell r="C256">
            <v>-74999</v>
          </cell>
          <cell r="D256">
            <v>0</v>
          </cell>
          <cell r="E256">
            <v>0</v>
          </cell>
          <cell r="F256">
            <v>0</v>
          </cell>
          <cell r="G256">
            <v>-25499</v>
          </cell>
          <cell r="H256">
            <v>0</v>
          </cell>
          <cell r="I256">
            <v>0</v>
          </cell>
          <cell r="J256">
            <v>-4999</v>
          </cell>
          <cell r="K256">
            <v>0</v>
          </cell>
          <cell r="L256">
            <v>0</v>
          </cell>
          <cell r="M256">
            <v>-387059</v>
          </cell>
          <cell r="N256">
            <v>0</v>
          </cell>
          <cell r="O256">
            <v>0</v>
          </cell>
          <cell r="P256">
            <v>0</v>
          </cell>
          <cell r="Q256">
            <v>-99000</v>
          </cell>
          <cell r="R256">
            <v>0</v>
          </cell>
          <cell r="S256">
            <v>0</v>
          </cell>
          <cell r="T256">
            <v>0</v>
          </cell>
          <cell r="U256">
            <v>-99000</v>
          </cell>
          <cell r="V256">
            <v>-99000</v>
          </cell>
          <cell r="W256">
            <v>-987400</v>
          </cell>
          <cell r="X256">
            <v>0</v>
          </cell>
          <cell r="Y256">
            <v>0</v>
          </cell>
          <cell r="Z256">
            <v>0</v>
          </cell>
          <cell r="AA256">
            <v>-40000</v>
          </cell>
          <cell r="AB256">
            <v>0</v>
          </cell>
          <cell r="AC256">
            <v>-79898.009999999995</v>
          </cell>
          <cell r="AD256">
            <v>0</v>
          </cell>
          <cell r="AE256">
            <v>0</v>
          </cell>
          <cell r="AF256">
            <v>-11128</v>
          </cell>
          <cell r="AG256">
            <v>-40000</v>
          </cell>
          <cell r="AH256">
            <v>0</v>
          </cell>
          <cell r="AI256">
            <v>-98050</v>
          </cell>
          <cell r="AJ256">
            <v>0</v>
          </cell>
          <cell r="AK256">
            <v>-1575900</v>
          </cell>
          <cell r="AL256">
            <v>0</v>
          </cell>
          <cell r="AM256">
            <v>-99999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-321000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-166900</v>
          </cell>
          <cell r="BE256">
            <v>-7000</v>
          </cell>
          <cell r="BF256">
            <v>0</v>
          </cell>
          <cell r="BG256">
            <v>-329998.89</v>
          </cell>
          <cell r="BH256">
            <v>-20599</v>
          </cell>
          <cell r="BI256">
            <v>0</v>
          </cell>
          <cell r="BJ256">
            <v>-286550</v>
          </cell>
          <cell r="BK256">
            <v>-25550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-183100</v>
          </cell>
          <cell r="BT256">
            <v>-226740</v>
          </cell>
          <cell r="BU256">
            <v>-246250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-133900</v>
          </cell>
          <cell r="CB256">
            <v>-654040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-94700</v>
          </cell>
          <cell r="CH256">
            <v>0</v>
          </cell>
          <cell r="CI256">
            <v>-791195.45</v>
          </cell>
          <cell r="CJ256">
            <v>-99439</v>
          </cell>
          <cell r="CK256">
            <v>0</v>
          </cell>
          <cell r="CL256">
            <v>-5000</v>
          </cell>
        </row>
        <row r="257">
          <cell r="A257" t="str">
            <v>1209030101.101</v>
          </cell>
          <cell r="B257" t="str">
            <v>โปรแกรมคอมพิวเตอร์ -Interface</v>
          </cell>
          <cell r="C257">
            <v>180421.5</v>
          </cell>
          <cell r="D257">
            <v>0</v>
          </cell>
          <cell r="E257">
            <v>53500</v>
          </cell>
          <cell r="F257">
            <v>0</v>
          </cell>
          <cell r="G257">
            <v>19260</v>
          </cell>
          <cell r="H257">
            <v>72760</v>
          </cell>
          <cell r="I257">
            <v>176550</v>
          </cell>
          <cell r="J257">
            <v>85000</v>
          </cell>
          <cell r="K257">
            <v>552500</v>
          </cell>
          <cell r="L257">
            <v>0</v>
          </cell>
          <cell r="M257">
            <v>388850</v>
          </cell>
          <cell r="N257">
            <v>0</v>
          </cell>
          <cell r="O257">
            <v>20000</v>
          </cell>
          <cell r="P257">
            <v>620590</v>
          </cell>
          <cell r="Q257">
            <v>16000</v>
          </cell>
          <cell r="R257">
            <v>0</v>
          </cell>
          <cell r="S257">
            <v>171916.67</v>
          </cell>
          <cell r="T257">
            <v>0</v>
          </cell>
          <cell r="U257">
            <v>0</v>
          </cell>
          <cell r="V257">
            <v>0</v>
          </cell>
          <cell r="W257">
            <v>2103444.12</v>
          </cell>
          <cell r="X257">
            <v>95000</v>
          </cell>
          <cell r="Y257">
            <v>135000</v>
          </cell>
          <cell r="Z257">
            <v>0</v>
          </cell>
          <cell r="AA257">
            <v>179000</v>
          </cell>
          <cell r="AB257">
            <v>0</v>
          </cell>
          <cell r="AC257">
            <v>0</v>
          </cell>
          <cell r="AD257">
            <v>128400</v>
          </cell>
          <cell r="AE257">
            <v>0</v>
          </cell>
          <cell r="AF257">
            <v>10500</v>
          </cell>
          <cell r="AG257">
            <v>224750</v>
          </cell>
          <cell r="AH257">
            <v>0</v>
          </cell>
          <cell r="AI257">
            <v>128400</v>
          </cell>
          <cell r="AJ257">
            <v>30000</v>
          </cell>
          <cell r="AK257">
            <v>11729371.52</v>
          </cell>
          <cell r="AL257">
            <v>0</v>
          </cell>
          <cell r="AM257">
            <v>0</v>
          </cell>
          <cell r="AN257">
            <v>314000</v>
          </cell>
          <cell r="AO257">
            <v>0</v>
          </cell>
          <cell r="AP257">
            <v>508810</v>
          </cell>
          <cell r="AQ257">
            <v>0</v>
          </cell>
          <cell r="AR257">
            <v>41705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100000</v>
          </cell>
          <cell r="AY257">
            <v>0</v>
          </cell>
          <cell r="AZ257">
            <v>0</v>
          </cell>
          <cell r="BA257">
            <v>0</v>
          </cell>
          <cell r="BB257">
            <v>99000</v>
          </cell>
          <cell r="BC257">
            <v>2271945</v>
          </cell>
          <cell r="BD257">
            <v>228000</v>
          </cell>
          <cell r="BE257">
            <v>188440</v>
          </cell>
          <cell r="BF257">
            <v>0</v>
          </cell>
          <cell r="BG257">
            <v>4359566.3</v>
          </cell>
          <cell r="BH257">
            <v>0</v>
          </cell>
          <cell r="BI257">
            <v>0</v>
          </cell>
          <cell r="BJ257">
            <v>109855</v>
          </cell>
          <cell r="BK257">
            <v>157400</v>
          </cell>
          <cell r="BL257">
            <v>0</v>
          </cell>
          <cell r="BM257">
            <v>30000</v>
          </cell>
          <cell r="BN257">
            <v>1819500</v>
          </cell>
          <cell r="BO257">
            <v>0</v>
          </cell>
          <cell r="BP257">
            <v>233400</v>
          </cell>
          <cell r="BQ257">
            <v>140360</v>
          </cell>
          <cell r="BR257">
            <v>24325000</v>
          </cell>
          <cell r="BS257">
            <v>250380</v>
          </cell>
          <cell r="BT257">
            <v>109726.63</v>
          </cell>
          <cell r="BU257">
            <v>0</v>
          </cell>
          <cell r="BV257">
            <v>0</v>
          </cell>
          <cell r="BW257">
            <v>0</v>
          </cell>
          <cell r="BX257">
            <v>268340</v>
          </cell>
          <cell r="BY257">
            <v>468551.93</v>
          </cell>
          <cell r="BZ257">
            <v>12500</v>
          </cell>
          <cell r="CA257">
            <v>145440</v>
          </cell>
          <cell r="CB257">
            <v>372410</v>
          </cell>
          <cell r="CC257">
            <v>85000</v>
          </cell>
          <cell r="CD257">
            <v>0</v>
          </cell>
          <cell r="CE257">
            <v>969900</v>
          </cell>
          <cell r="CF257">
            <v>0</v>
          </cell>
          <cell r="CG257">
            <v>0</v>
          </cell>
          <cell r="CH257">
            <v>198087.63</v>
          </cell>
          <cell r="CI257">
            <v>0</v>
          </cell>
          <cell r="CJ257">
            <v>5401188.5</v>
          </cell>
          <cell r="CK257">
            <v>512700</v>
          </cell>
          <cell r="CL257">
            <v>0</v>
          </cell>
        </row>
        <row r="258">
          <cell r="A258" t="str">
            <v>1209030101.104</v>
          </cell>
          <cell r="B258" t="str">
            <v xml:space="preserve">สินทรัพย์ไม่มีตัวตนอื่น - Interface  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1200000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1270000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</row>
        <row r="259">
          <cell r="A259" t="str">
            <v>1209030102.101</v>
          </cell>
          <cell r="B259" t="str">
            <v>ค่าตัดจำหน่ายสะสมโปรแกรมคอม     พิวเตอร์ - Interface</v>
          </cell>
          <cell r="C259">
            <v>-180415.5</v>
          </cell>
          <cell r="D259">
            <v>0</v>
          </cell>
          <cell r="E259">
            <v>-53500</v>
          </cell>
          <cell r="F259">
            <v>0</v>
          </cell>
          <cell r="G259">
            <v>-19259</v>
          </cell>
          <cell r="H259">
            <v>-72760</v>
          </cell>
          <cell r="I259">
            <v>-176550</v>
          </cell>
          <cell r="J259">
            <v>-78467.839999999997</v>
          </cell>
          <cell r="K259">
            <v>-417746</v>
          </cell>
          <cell r="L259">
            <v>0</v>
          </cell>
          <cell r="M259">
            <v>-208952.06</v>
          </cell>
          <cell r="N259">
            <v>0</v>
          </cell>
          <cell r="O259">
            <v>-20000</v>
          </cell>
          <cell r="P259">
            <v>-620590</v>
          </cell>
          <cell r="Q259">
            <v>-13333.25</v>
          </cell>
          <cell r="R259">
            <v>0</v>
          </cell>
          <cell r="S259">
            <v>-171916.67</v>
          </cell>
          <cell r="T259">
            <v>0</v>
          </cell>
          <cell r="U259">
            <v>0</v>
          </cell>
          <cell r="V259">
            <v>0</v>
          </cell>
          <cell r="W259">
            <v>-2066658.97</v>
          </cell>
          <cell r="X259">
            <v>-95000</v>
          </cell>
          <cell r="Y259">
            <v>-111930.52</v>
          </cell>
          <cell r="Z259">
            <v>0</v>
          </cell>
          <cell r="AA259">
            <v>-61888.86</v>
          </cell>
          <cell r="AB259">
            <v>0</v>
          </cell>
          <cell r="AC259">
            <v>0</v>
          </cell>
          <cell r="AD259">
            <v>-64200</v>
          </cell>
          <cell r="AE259">
            <v>0</v>
          </cell>
          <cell r="AF259">
            <v>-10500</v>
          </cell>
          <cell r="AG259">
            <v>-6243.06</v>
          </cell>
          <cell r="AH259">
            <v>0</v>
          </cell>
          <cell r="AI259">
            <v>-21341.38</v>
          </cell>
          <cell r="AJ259">
            <v>-30000</v>
          </cell>
          <cell r="AK259">
            <v>-5206014.54</v>
          </cell>
          <cell r="AL259">
            <v>0</v>
          </cell>
          <cell r="AM259">
            <v>0</v>
          </cell>
          <cell r="AN259">
            <v>-313995</v>
          </cell>
          <cell r="AO259">
            <v>0</v>
          </cell>
          <cell r="AP259">
            <v>-508802</v>
          </cell>
          <cell r="AQ259">
            <v>0</v>
          </cell>
          <cell r="AR259">
            <v>-41704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-100000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-2271945</v>
          </cell>
          <cell r="BD259">
            <v>-228000</v>
          </cell>
          <cell r="BE259">
            <v>-138439.53</v>
          </cell>
          <cell r="BF259">
            <v>0</v>
          </cell>
          <cell r="BG259">
            <v>-2830645.67</v>
          </cell>
          <cell r="BH259">
            <v>0</v>
          </cell>
          <cell r="BI259">
            <v>0</v>
          </cell>
          <cell r="BJ259">
            <v>-40000</v>
          </cell>
          <cell r="BK259">
            <v>-54236.480000000003</v>
          </cell>
          <cell r="BL259">
            <v>0</v>
          </cell>
          <cell r="BM259">
            <v>-30000</v>
          </cell>
          <cell r="BN259">
            <v>-1014997.98</v>
          </cell>
          <cell r="BO259">
            <v>0</v>
          </cell>
          <cell r="BP259">
            <v>-155333.32</v>
          </cell>
          <cell r="BQ259">
            <v>-140360</v>
          </cell>
          <cell r="BR259">
            <v>-24325000</v>
          </cell>
          <cell r="BS259">
            <v>-250380</v>
          </cell>
          <cell r="BT259">
            <v>-109726.63</v>
          </cell>
          <cell r="BU259">
            <v>0</v>
          </cell>
          <cell r="BV259">
            <v>0</v>
          </cell>
          <cell r="BW259">
            <v>0</v>
          </cell>
          <cell r="BX259">
            <v>-206160.26</v>
          </cell>
          <cell r="BY259">
            <v>-402551.93</v>
          </cell>
          <cell r="BZ259">
            <v>-12500</v>
          </cell>
          <cell r="CA259">
            <v>-129606.61</v>
          </cell>
          <cell r="CB259">
            <v>-371851.42</v>
          </cell>
          <cell r="CC259">
            <v>-85000</v>
          </cell>
          <cell r="CD259">
            <v>0</v>
          </cell>
          <cell r="CE259">
            <v>-471649.99</v>
          </cell>
          <cell r="CF259">
            <v>0</v>
          </cell>
          <cell r="CG259">
            <v>0</v>
          </cell>
          <cell r="CH259">
            <v>-154089.63</v>
          </cell>
          <cell r="CI259">
            <v>0</v>
          </cell>
          <cell r="CJ259">
            <v>-3557440.13</v>
          </cell>
          <cell r="CK259">
            <v>-225222.18</v>
          </cell>
          <cell r="CL259">
            <v>0</v>
          </cell>
        </row>
        <row r="260">
          <cell r="A260" t="str">
            <v>1209030102.103</v>
          </cell>
          <cell r="B260" t="str">
            <v>ค่าตัดจำหน่ายสะสมสินทรัพย์ไม่มีตัวตนอื่น  - Interface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-515068.06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-1270000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</row>
        <row r="261">
          <cell r="A261" t="str">
            <v>1211010101.101</v>
          </cell>
          <cell r="B261" t="str">
            <v>งานระหว่างก่อสร้าง</v>
          </cell>
          <cell r="C261">
            <v>322877280.91000003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22847140.539999999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76849500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8884875</v>
          </cell>
          <cell r="BD261">
            <v>0</v>
          </cell>
          <cell r="BE261">
            <v>0</v>
          </cell>
          <cell r="BF261">
            <v>0</v>
          </cell>
          <cell r="BG261">
            <v>118320150.5</v>
          </cell>
          <cell r="BH261">
            <v>0</v>
          </cell>
          <cell r="BI261">
            <v>6060700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3726316.03</v>
          </cell>
          <cell r="BP261">
            <v>0</v>
          </cell>
          <cell r="BQ261">
            <v>993600</v>
          </cell>
          <cell r="BR261">
            <v>6094500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23283600.07</v>
          </cell>
          <cell r="CK261">
            <v>0</v>
          </cell>
          <cell r="CL261">
            <v>0</v>
          </cell>
        </row>
        <row r="262">
          <cell r="A262" t="str">
            <v>1211010102.101</v>
          </cell>
          <cell r="B262" t="str">
            <v>พักงานระหว่างก่อสร้าง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</row>
        <row r="263">
          <cell r="A263" t="str">
            <v>1211010103.101</v>
          </cell>
          <cell r="B263" t="str">
            <v>งานระหว่างก่อสร้าง- Interface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770755</v>
          </cell>
          <cell r="P263">
            <v>0</v>
          </cell>
          <cell r="Q263">
            <v>0</v>
          </cell>
          <cell r="R263">
            <v>0</v>
          </cell>
          <cell r="S263">
            <v>1906850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936250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1818000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14775700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</row>
        <row r="264">
          <cell r="A264" t="str">
            <v>1213010105.101</v>
          </cell>
          <cell r="B264" t="str">
            <v>สินทรัพย์รอการโอน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</row>
        <row r="265">
          <cell r="A265" t="str">
            <v>1213010199.101</v>
          </cell>
          <cell r="B265" t="str">
            <v>สินทรัพย์ไม่หมุนเวียนอื่น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</row>
        <row r="266">
          <cell r="A266" t="str">
            <v>2101010101.102</v>
          </cell>
          <cell r="B266" t="str">
            <v>เจ้าหนี้การค้า - หน่วยงานภาครัฐ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</row>
        <row r="267">
          <cell r="A267" t="str">
            <v>2101010102.102</v>
          </cell>
          <cell r="B267" t="str">
            <v>เจ้าหนี้การค้าบุคคลภายนอก-ยา(กรมบัญชีกลางจ่ายตรงผู้ขาย)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</row>
        <row r="268">
          <cell r="A268" t="str">
            <v>2101010102.103</v>
          </cell>
          <cell r="B268" t="str">
            <v>เจ้าหนี้การค้าบุคคลภายนอก -วัสดุการแพทย์ทั่วไป (กรมบัญชีกลางจ่ายตรงผู้ขาย)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</row>
        <row r="269">
          <cell r="A269" t="str">
            <v>2101010102.105</v>
          </cell>
          <cell r="B269" t="str">
            <v>เจ้าหนี้การค้าบุคคลภายนอก - วัสดุวิทยาศาสตร์และการแพทย์(กรมบัญชีกลางจ่ายตรงผู้ขาย)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</row>
        <row r="270">
          <cell r="A270" t="str">
            <v>2101010102.116</v>
          </cell>
          <cell r="B270" t="str">
            <v>เจ้าหนี้การค้าบุคคลภายนอก-วัสดุอื่น(กรมบัญชีกลางจ่ายตรงผู้ขาย)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</row>
        <row r="271">
          <cell r="A271" t="str">
            <v>2101010102.129</v>
          </cell>
          <cell r="B271" t="str">
            <v>เจ้าหนี้การค้าบุคคลภายนอก - อื่น ๆ (กรมบัญชีกลางจ่ายตรงผู้ขาย)</v>
          </cell>
          <cell r="C271">
            <v>28226800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4745029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1999000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7198000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</row>
        <row r="272">
          <cell r="A272" t="str">
            <v>2101010102.130</v>
          </cell>
          <cell r="B272" t="str">
            <v>เจ้าหนี้การค้าบุคคลภายนอก - วัสดุเภสัชกรรม(กรมบัญชีกลางจ่ายตรงผู้ขาย)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</row>
        <row r="273">
          <cell r="A273" t="str">
            <v>2101010102.131</v>
          </cell>
          <cell r="B273" t="str">
            <v>เจ้าหนี้การค้าบุคคลภายนอก -  วัสดุทันตกรรม(กรมบัญชีกลางจ่ายตรงผู้ขาย)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</row>
        <row r="274">
          <cell r="A274" t="str">
            <v>2101010102.132</v>
          </cell>
          <cell r="B274" t="str">
            <v>เจ้าหนี้การค้าบุคคลภายนอก- วัสดุเอกซเรย์(กรมบัญชีกลางจ่ายตรงผู้ขาย)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</row>
        <row r="275">
          <cell r="A275" t="str">
            <v>2101010102.133</v>
          </cell>
          <cell r="B275" t="str">
            <v>เจ้าหนี้การค้า-บุคคลภายนอก-ยา (เงินนอกประมาณฝากคลัง)</v>
          </cell>
          <cell r="C275">
            <v>80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34005236.369999997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</row>
        <row r="276">
          <cell r="A276" t="str">
            <v>2101010102.134</v>
          </cell>
          <cell r="B276" t="str">
            <v>เจ้าหนี้การค้า-บุคคลภายนอก-วัสดุเภสัชกรรม (เงินนอกประมาณฝากคลัง)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</row>
        <row r="277">
          <cell r="A277" t="str">
            <v>2101010102.135</v>
          </cell>
          <cell r="B277" t="str">
            <v>เจ้าหนี้การค้า-บุคคลภายนอก-วัสดุการแพทย์ทั่วไป (เงินนอกประมาณฝากคลัง)</v>
          </cell>
          <cell r="C277">
            <v>48000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</row>
        <row r="278">
          <cell r="A278" t="str">
            <v>2101010102.136</v>
          </cell>
          <cell r="B278" t="str">
            <v>เจ้าหนี้การค้า-บุคคลภายนอก -วัสดุวิทยาศาสตร์การแพทย์ (เงินนอกงบประมาณฝากคลัง)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1153713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</row>
        <row r="279">
          <cell r="A279" t="str">
            <v>2101010102.137</v>
          </cell>
          <cell r="B279" t="str">
            <v>เจ้าหนี้การค้า-บุคคลภายนอก-วัสดุเอกซเรย์ (เงินนอกงบประมาณฝากคลัง)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</row>
        <row r="280">
          <cell r="A280" t="str">
            <v>2101010102.138</v>
          </cell>
          <cell r="B280" t="str">
            <v>เจ้าหนี้การค้า-บุคคลภายนอก-วัสดุทันตกรรม (เงินนอกงบประมาณฝากคลัง)</v>
          </cell>
          <cell r="C280">
            <v>44320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</row>
        <row r="281">
          <cell r="A281" t="str">
            <v>2101010102.139</v>
          </cell>
          <cell r="B281" t="str">
            <v>เจ้าหนี้การค้า-บุคคลภายนอก-วัสดุอื่น ๆ  (เงินนอกงบประมาณฝากคลัง)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</row>
        <row r="282">
          <cell r="A282" t="str">
            <v>2101010102.140</v>
          </cell>
          <cell r="B282" t="str">
            <v>เจ้าหนี้การค้า-บุคคลภายนอก-อื่น ๆ (เงินนอกงบประมาณฝากคลัง)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</row>
        <row r="283">
          <cell r="A283" t="str">
            <v>2101010103.101</v>
          </cell>
          <cell r="B283" t="str">
            <v>รับสินค้า / ใบสำคัญ (GR/IR)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3999900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</row>
        <row r="284">
          <cell r="A284" t="str">
            <v>2101010103.102</v>
          </cell>
          <cell r="B284" t="str">
            <v>รับสินค้า/ใบสำคัญ (GR/IR) - เงินนอกงบประมาณฝากคลัง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</row>
        <row r="285">
          <cell r="A285" t="str">
            <v>2101010107.101</v>
          </cell>
          <cell r="B285" t="str">
            <v>เจ้าหนี้การค้า Interface - บุคคลภายนอก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</row>
        <row r="286">
          <cell r="A286" t="str">
            <v>2101020106.101</v>
          </cell>
          <cell r="B286" t="str">
            <v>เจ้าหนี้ส่วนราชการ - รายได้รับแทนกัน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</row>
        <row r="287">
          <cell r="A287" t="str">
            <v>2101020198.102</v>
          </cell>
          <cell r="B287" t="str">
            <v>เจ้าหนี้หน่วยงานภาครัฐ - ยา   (กรมบัญชีกลางจ่ายตรงให้ผู้ขายที่เป็นรัฐวิสาหกิจหรือหน่วยงานของรัฐ)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</row>
        <row r="288">
          <cell r="A288" t="str">
            <v>2101020198.103</v>
          </cell>
          <cell r="B288" t="str">
            <v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</row>
        <row r="289">
          <cell r="A289" t="str">
            <v>2101020198.105</v>
          </cell>
          <cell r="B289" t="str">
            <v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</row>
        <row r="290">
          <cell r="A290" t="str">
            <v>2101020198.107</v>
          </cell>
          <cell r="B290" t="str">
            <v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</row>
        <row r="291">
          <cell r="A291" t="str">
            <v>2101020198.111</v>
          </cell>
          <cell r="B291" t="str">
            <v>เจ้าหนี้หน่วยงานภาครัฐ-อื่น (กรมบัญชีกลางจ่ายตรงให้ผู้ขายที่เป็นรัฐวิสาหกิจหรือหน่วยงานของรัฐ)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</row>
        <row r="292">
          <cell r="A292" t="str">
            <v>2101020198.112</v>
          </cell>
          <cell r="B292" t="str">
            <v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</row>
        <row r="293">
          <cell r="A293" t="str">
            <v>2101020198.113</v>
          </cell>
          <cell r="B293" t="str">
            <v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</row>
        <row r="294">
          <cell r="A294" t="str">
            <v>2101020198.114</v>
          </cell>
          <cell r="B294" t="str">
            <v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</row>
        <row r="295">
          <cell r="A295" t="str">
            <v>2101020198.115</v>
          </cell>
          <cell r="B295" t="str">
            <v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</row>
        <row r="296">
          <cell r="A296" t="str">
            <v>2101020198.116</v>
          </cell>
          <cell r="B296" t="str">
            <v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</row>
        <row r="297">
          <cell r="A297" t="str">
            <v>2101020198.117</v>
          </cell>
          <cell r="B297" t="str">
            <v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</row>
        <row r="298">
          <cell r="A298" t="str">
            <v>2101020198.118</v>
          </cell>
          <cell r="B298" t="str">
            <v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</row>
        <row r="299">
          <cell r="A299" t="str">
            <v>2101020198.119</v>
          </cell>
          <cell r="B299" t="str">
            <v>เจ้าหนี้หน่วยงานภาครัฐ-อื่น (กรมบัญชีกลางจ่ายตรงให้ผู้ขายที่เป็นรัฐวิสาหกิจหรือหน่วยงานของรัฐ)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</row>
        <row r="300">
          <cell r="A300" t="str">
            <v>2101020198.120</v>
          </cell>
          <cell r="B300" t="str">
            <v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</row>
        <row r="301">
          <cell r="A301" t="str">
            <v>2101020198.121</v>
          </cell>
          <cell r="B301" t="str">
            <v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</row>
        <row r="302">
          <cell r="A302" t="str">
            <v>2101020198.122</v>
          </cell>
          <cell r="B302" t="str">
            <v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</row>
        <row r="303">
          <cell r="A303" t="str">
            <v>2101020199.134</v>
          </cell>
          <cell r="B303" t="str">
            <v>เจ้าหนี้-ยา</v>
          </cell>
          <cell r="C303">
            <v>27584481.289999999</v>
          </cell>
          <cell r="D303">
            <v>3278997.62</v>
          </cell>
          <cell r="E303">
            <v>3597204.86</v>
          </cell>
          <cell r="F303">
            <v>4732831.55</v>
          </cell>
          <cell r="G303">
            <v>2646278.96</v>
          </cell>
          <cell r="H303">
            <v>3888806.62</v>
          </cell>
          <cell r="I303">
            <v>7336674.9800000004</v>
          </cell>
          <cell r="J303">
            <v>4286275.1399999997</v>
          </cell>
          <cell r="K303">
            <v>2994291.09</v>
          </cell>
          <cell r="L303">
            <v>2401721.9300000002</v>
          </cell>
          <cell r="M303">
            <v>16235762.23</v>
          </cell>
          <cell r="N303">
            <v>2185489.7799999998</v>
          </cell>
          <cell r="O303">
            <v>18382315.809999999</v>
          </cell>
          <cell r="P303">
            <v>5337921.6500000004</v>
          </cell>
          <cell r="Q303">
            <v>4632591.3899999997</v>
          </cell>
          <cell r="R303">
            <v>11414317.880000001</v>
          </cell>
          <cell r="S303">
            <v>2911952.42</v>
          </cell>
          <cell r="T303">
            <v>1215499.0900000001</v>
          </cell>
          <cell r="U303">
            <v>462851.5</v>
          </cell>
          <cell r="V303">
            <v>5345980.21</v>
          </cell>
          <cell r="W303">
            <v>74894116.480000004</v>
          </cell>
          <cell r="X303">
            <v>1608997.12</v>
          </cell>
          <cell r="Y303">
            <v>3840708</v>
          </cell>
          <cell r="Z303">
            <v>4769270.79</v>
          </cell>
          <cell r="AA303">
            <v>1205569.6599999999</v>
          </cell>
          <cell r="AB303">
            <v>2718923.44</v>
          </cell>
          <cell r="AC303">
            <v>2351619.81</v>
          </cell>
          <cell r="AD303">
            <v>33468329.25</v>
          </cell>
          <cell r="AE303">
            <v>5248005.4400000004</v>
          </cell>
          <cell r="AF303">
            <v>3975328.9</v>
          </cell>
          <cell r="AG303">
            <v>3325988.02</v>
          </cell>
          <cell r="AH303">
            <v>25546042.879999999</v>
          </cell>
          <cell r="AI303">
            <v>1989976.11</v>
          </cell>
          <cell r="AJ303">
            <v>2148051.89</v>
          </cell>
          <cell r="AK303">
            <v>115190164.69</v>
          </cell>
          <cell r="AL303">
            <v>3612486.44</v>
          </cell>
          <cell r="AM303">
            <v>7200884.5199999996</v>
          </cell>
          <cell r="AN303">
            <v>13793001.73</v>
          </cell>
          <cell r="AO303">
            <v>13200370.77</v>
          </cell>
          <cell r="AP303">
            <v>2114354.56</v>
          </cell>
          <cell r="AQ303">
            <v>3656382.82</v>
          </cell>
          <cell r="AR303">
            <v>7996939.04</v>
          </cell>
          <cell r="AS303">
            <v>4650687.4800000004</v>
          </cell>
          <cell r="AT303">
            <v>13669101.310000001</v>
          </cell>
          <cell r="AU303">
            <v>16899997.75</v>
          </cell>
          <cell r="AV303">
            <v>2301401.2599999998</v>
          </cell>
          <cell r="AW303">
            <v>1980727.99</v>
          </cell>
          <cell r="AX303">
            <v>5524285.4699999997</v>
          </cell>
          <cell r="AY303">
            <v>7947061.8700000001</v>
          </cell>
          <cell r="AZ303">
            <v>1226859.26</v>
          </cell>
          <cell r="BA303">
            <v>29758640.629999999</v>
          </cell>
          <cell r="BB303">
            <v>2176186.54</v>
          </cell>
          <cell r="BC303">
            <v>41624166.210000001</v>
          </cell>
          <cell r="BD303">
            <v>19595276.57</v>
          </cell>
          <cell r="BE303">
            <v>8782499.8800000008</v>
          </cell>
          <cell r="BF303">
            <v>8342397.0199999996</v>
          </cell>
          <cell r="BG303">
            <v>60908907.829999998</v>
          </cell>
          <cell r="BH303">
            <v>3745751.24</v>
          </cell>
          <cell r="BI303">
            <v>3587882.25</v>
          </cell>
          <cell r="BJ303">
            <v>11459298.939999999</v>
          </cell>
          <cell r="BK303">
            <v>3739773.45</v>
          </cell>
          <cell r="BL303">
            <v>29318248.170000002</v>
          </cell>
          <cell r="BM303">
            <v>14243992.98</v>
          </cell>
          <cell r="BN303">
            <v>13543661.85</v>
          </cell>
          <cell r="BO303">
            <v>17650867.18</v>
          </cell>
          <cell r="BP303">
            <v>8494119.4600000009</v>
          </cell>
          <cell r="BQ303">
            <v>6850642.4199999999</v>
          </cell>
          <cell r="BR303">
            <v>157746313.15000001</v>
          </cell>
          <cell r="BS303">
            <v>15064226.609999999</v>
          </cell>
          <cell r="BT303">
            <v>11270394.029999999</v>
          </cell>
          <cell r="BU303">
            <v>37649584.109999999</v>
          </cell>
          <cell r="BV303">
            <v>1525177.42</v>
          </cell>
          <cell r="BW303">
            <v>7171125.2400000002</v>
          </cell>
          <cell r="BX303">
            <v>20718425.93</v>
          </cell>
          <cell r="BY303">
            <v>2987002.28</v>
          </cell>
          <cell r="BZ303">
            <v>8684672.5399999991</v>
          </cell>
          <cell r="CA303">
            <v>1142489.01</v>
          </cell>
          <cell r="CB303">
            <v>12485845.560000001</v>
          </cell>
          <cell r="CC303">
            <v>18015478.190000001</v>
          </cell>
          <cell r="CD303">
            <v>11914721.83</v>
          </cell>
          <cell r="CE303">
            <v>6718282.6900000004</v>
          </cell>
          <cell r="CF303">
            <v>5025283.3600000003</v>
          </cell>
          <cell r="CG303">
            <v>7089923.46</v>
          </cell>
          <cell r="CH303">
            <v>6331979.0700000003</v>
          </cell>
          <cell r="CI303">
            <v>5214390.95</v>
          </cell>
          <cell r="CJ303">
            <v>27592631.039999999</v>
          </cell>
          <cell r="CK303">
            <v>5076832.97</v>
          </cell>
          <cell r="CL303">
            <v>2046433.68</v>
          </cell>
        </row>
        <row r="304">
          <cell r="A304" t="str">
            <v>2101020199.135</v>
          </cell>
          <cell r="B304" t="str">
            <v>เจ้าหนี้-วัสดุการแพทย์ทั่วไป</v>
          </cell>
          <cell r="C304">
            <v>21274131.27</v>
          </cell>
          <cell r="D304">
            <v>1571855.87</v>
          </cell>
          <cell r="E304">
            <v>660487.87</v>
          </cell>
          <cell r="F304">
            <v>1716042.65</v>
          </cell>
          <cell r="G304">
            <v>1874848.7</v>
          </cell>
          <cell r="H304">
            <v>1898155.87</v>
          </cell>
          <cell r="I304">
            <v>2456259.44</v>
          </cell>
          <cell r="J304">
            <v>4229200.7</v>
          </cell>
          <cell r="K304">
            <v>1119492.1499999999</v>
          </cell>
          <cell r="L304">
            <v>418103.41</v>
          </cell>
          <cell r="M304">
            <v>14990942.18</v>
          </cell>
          <cell r="N304">
            <v>909728.05</v>
          </cell>
          <cell r="O304">
            <v>14420156.630000001</v>
          </cell>
          <cell r="P304">
            <v>2558194.5499999998</v>
          </cell>
          <cell r="Q304">
            <v>2538512.6800000002</v>
          </cell>
          <cell r="R304">
            <v>4831658.1500000004</v>
          </cell>
          <cell r="S304">
            <v>1400034.55</v>
          </cell>
          <cell r="T304">
            <v>770943.98</v>
          </cell>
          <cell r="U304">
            <v>894305.77</v>
          </cell>
          <cell r="V304">
            <v>1203705.27</v>
          </cell>
          <cell r="W304">
            <v>75324708.590000004</v>
          </cell>
          <cell r="X304">
            <v>724828.62</v>
          </cell>
          <cell r="Y304">
            <v>4284189.17</v>
          </cell>
          <cell r="Z304">
            <v>2818196.8</v>
          </cell>
          <cell r="AA304">
            <v>219267.1</v>
          </cell>
          <cell r="AB304">
            <v>749158.7</v>
          </cell>
          <cell r="AC304">
            <v>519260.4</v>
          </cell>
          <cell r="AD304">
            <v>5823512.25</v>
          </cell>
          <cell r="AE304">
            <v>1324824.1000000001</v>
          </cell>
          <cell r="AF304">
            <v>1635382.69</v>
          </cell>
          <cell r="AG304">
            <v>1606510.54</v>
          </cell>
          <cell r="AH304">
            <v>5284684.68</v>
          </cell>
          <cell r="AI304">
            <v>922811.27</v>
          </cell>
          <cell r="AJ304">
            <v>731225.7</v>
          </cell>
          <cell r="AK304">
            <v>83054857.159999996</v>
          </cell>
          <cell r="AL304">
            <v>3736993.4</v>
          </cell>
          <cell r="AM304">
            <v>2250751.25</v>
          </cell>
          <cell r="AN304">
            <v>8854791.4600000009</v>
          </cell>
          <cell r="AO304">
            <v>3269029.29</v>
          </cell>
          <cell r="AP304">
            <v>1493186.22</v>
          </cell>
          <cell r="AQ304">
            <v>438713.45</v>
          </cell>
          <cell r="AR304">
            <v>6498763.4800000004</v>
          </cell>
          <cell r="AS304">
            <v>1218870.45</v>
          </cell>
          <cell r="AT304">
            <v>4569705.3099999996</v>
          </cell>
          <cell r="AU304">
            <v>4488780.8</v>
          </cell>
          <cell r="AV304">
            <v>717527.3</v>
          </cell>
          <cell r="AW304">
            <v>1119282.8999999999</v>
          </cell>
          <cell r="AX304">
            <v>1950392.46</v>
          </cell>
          <cell r="AY304">
            <v>1739627.13</v>
          </cell>
          <cell r="AZ304">
            <v>1214068.6000000001</v>
          </cell>
          <cell r="BA304">
            <v>7272020.46</v>
          </cell>
          <cell r="BB304">
            <v>862326</v>
          </cell>
          <cell r="BC304">
            <v>27037360.870000001</v>
          </cell>
          <cell r="BD304">
            <v>7174053.0199999996</v>
          </cell>
          <cell r="BE304">
            <v>1714672.9</v>
          </cell>
          <cell r="BF304">
            <v>1698743.2</v>
          </cell>
          <cell r="BG304">
            <v>76593548.799999997</v>
          </cell>
          <cell r="BH304">
            <v>1133910.1599999999</v>
          </cell>
          <cell r="BI304">
            <v>2061435.6</v>
          </cell>
          <cell r="BJ304">
            <v>2002946.05</v>
          </cell>
          <cell r="BK304">
            <v>1417740.3</v>
          </cell>
          <cell r="BL304">
            <v>28736209.420000002</v>
          </cell>
          <cell r="BM304">
            <v>5950886.04</v>
          </cell>
          <cell r="BN304">
            <v>3117705.9</v>
          </cell>
          <cell r="BO304">
            <v>10185603.51</v>
          </cell>
          <cell r="BP304">
            <v>6086893.75</v>
          </cell>
          <cell r="BQ304">
            <v>1114627.92</v>
          </cell>
          <cell r="BR304">
            <v>190074339.72999999</v>
          </cell>
          <cell r="BS304">
            <v>3981548.29</v>
          </cell>
          <cell r="BT304">
            <v>4315764.6900000004</v>
          </cell>
          <cell r="BU304">
            <v>19119682.91</v>
          </cell>
          <cell r="BV304">
            <v>642959.91</v>
          </cell>
          <cell r="BW304">
            <v>3109637.68</v>
          </cell>
          <cell r="BX304">
            <v>6084692.7300000004</v>
          </cell>
          <cell r="BY304">
            <v>1466419.03</v>
          </cell>
          <cell r="BZ304">
            <v>2980489.54</v>
          </cell>
          <cell r="CA304">
            <v>993031.25</v>
          </cell>
          <cell r="CB304">
            <v>2321035.77</v>
          </cell>
          <cell r="CC304">
            <v>7896143.96</v>
          </cell>
          <cell r="CD304">
            <v>3995412.07</v>
          </cell>
          <cell r="CE304">
            <v>2005213.11</v>
          </cell>
          <cell r="CF304">
            <v>1574512.8</v>
          </cell>
          <cell r="CG304">
            <v>1300309</v>
          </cell>
          <cell r="CH304">
            <v>1030426.95</v>
          </cell>
          <cell r="CI304">
            <v>2839722.75</v>
          </cell>
          <cell r="CJ304">
            <v>7058628.8499999996</v>
          </cell>
          <cell r="CK304">
            <v>2575314.6</v>
          </cell>
          <cell r="CL304">
            <v>1061241</v>
          </cell>
        </row>
        <row r="305">
          <cell r="A305" t="str">
            <v>2101020199.136</v>
          </cell>
          <cell r="B305" t="str">
            <v>เจ้าหนี้ - วัสดุวิทยาศาสตร์และการแพทย์</v>
          </cell>
          <cell r="C305">
            <v>43934085.990000002</v>
          </cell>
          <cell r="D305">
            <v>767720</v>
          </cell>
          <cell r="E305">
            <v>1616762</v>
          </cell>
          <cell r="F305">
            <v>2482688</v>
          </cell>
          <cell r="G305">
            <v>2170404</v>
          </cell>
          <cell r="H305">
            <v>4830391</v>
          </cell>
          <cell r="I305">
            <v>1620665</v>
          </cell>
          <cell r="J305">
            <v>1293696.96</v>
          </cell>
          <cell r="K305">
            <v>6097958.8200000003</v>
          </cell>
          <cell r="L305">
            <v>1536665</v>
          </cell>
          <cell r="M305">
            <v>10335415</v>
          </cell>
          <cell r="N305">
            <v>1968040.9</v>
          </cell>
          <cell r="O305">
            <v>29154917</v>
          </cell>
          <cell r="P305">
            <v>1388439.25</v>
          </cell>
          <cell r="Q305">
            <v>2573225</v>
          </cell>
          <cell r="R305">
            <v>4690882.25</v>
          </cell>
          <cell r="S305">
            <v>2321545.25</v>
          </cell>
          <cell r="T305">
            <v>414330.5</v>
          </cell>
          <cell r="U305">
            <v>953158</v>
          </cell>
          <cell r="V305">
            <v>1152776</v>
          </cell>
          <cell r="W305">
            <v>20225140.850000001</v>
          </cell>
          <cell r="X305">
            <v>918992.2</v>
          </cell>
          <cell r="Y305">
            <v>4169467</v>
          </cell>
          <cell r="Z305">
            <v>2004829</v>
          </cell>
          <cell r="AA305">
            <v>545995</v>
          </cell>
          <cell r="AB305">
            <v>834821</v>
          </cell>
          <cell r="AC305">
            <v>1473402.8</v>
          </cell>
          <cell r="AD305">
            <v>9862348.5</v>
          </cell>
          <cell r="AE305">
            <v>402302</v>
          </cell>
          <cell r="AF305">
            <v>1231671</v>
          </cell>
          <cell r="AG305">
            <v>2560950</v>
          </cell>
          <cell r="AH305">
            <v>2785332.6</v>
          </cell>
          <cell r="AI305">
            <v>1182337.6000000001</v>
          </cell>
          <cell r="AJ305">
            <v>689801</v>
          </cell>
          <cell r="AK305">
            <v>19367939.140000001</v>
          </cell>
          <cell r="AL305">
            <v>1354226</v>
          </cell>
          <cell r="AM305">
            <v>3002757.5</v>
          </cell>
          <cell r="AN305">
            <v>2214012.7999999998</v>
          </cell>
          <cell r="AO305">
            <v>3072931.7</v>
          </cell>
          <cell r="AP305">
            <v>1884213</v>
          </cell>
          <cell r="AQ305">
            <v>1462556.4</v>
          </cell>
          <cell r="AR305">
            <v>5314310.41</v>
          </cell>
          <cell r="AS305">
            <v>3185634.68</v>
          </cell>
          <cell r="AT305">
            <v>2505942</v>
          </cell>
          <cell r="AU305">
            <v>6055847</v>
          </cell>
          <cell r="AV305">
            <v>1858707</v>
          </cell>
          <cell r="AW305">
            <v>1376932</v>
          </cell>
          <cell r="AX305">
            <v>3436740.66</v>
          </cell>
          <cell r="AY305">
            <v>2018950</v>
          </cell>
          <cell r="AZ305">
            <v>781141</v>
          </cell>
          <cell r="BA305">
            <v>25424966.600000001</v>
          </cell>
          <cell r="BB305">
            <v>1483402</v>
          </cell>
          <cell r="BC305">
            <v>25950626</v>
          </cell>
          <cell r="BD305">
            <v>3473465.96</v>
          </cell>
          <cell r="BE305">
            <v>2448108.5</v>
          </cell>
          <cell r="BF305">
            <v>4043822</v>
          </cell>
          <cell r="BG305">
            <v>12071884.6</v>
          </cell>
          <cell r="BH305">
            <v>1322306.5</v>
          </cell>
          <cell r="BI305">
            <v>2196184.98</v>
          </cell>
          <cell r="BJ305">
            <v>988679</v>
          </cell>
          <cell r="BK305">
            <v>1570272</v>
          </cell>
          <cell r="BL305">
            <v>13599139.07</v>
          </cell>
          <cell r="BM305">
            <v>9240042.8900000006</v>
          </cell>
          <cell r="BN305">
            <v>1361539.01</v>
          </cell>
          <cell r="BO305">
            <v>5994136.7999999998</v>
          </cell>
          <cell r="BP305">
            <v>2020091.2</v>
          </cell>
          <cell r="BQ305">
            <v>4100569.5</v>
          </cell>
          <cell r="BR305">
            <v>38861344.079999998</v>
          </cell>
          <cell r="BS305">
            <v>6472791</v>
          </cell>
          <cell r="BT305">
            <v>5218285.5</v>
          </cell>
          <cell r="BU305">
            <v>12009010</v>
          </cell>
          <cell r="BV305">
            <v>237571.5</v>
          </cell>
          <cell r="BW305">
            <v>2657438.2000000002</v>
          </cell>
          <cell r="BX305">
            <v>5247258</v>
          </cell>
          <cell r="BY305">
            <v>3546089.68</v>
          </cell>
          <cell r="BZ305">
            <v>1952418.7</v>
          </cell>
          <cell r="CA305">
            <v>2569064</v>
          </cell>
          <cell r="CB305">
            <v>2905068</v>
          </cell>
          <cell r="CC305">
            <v>6421917</v>
          </cell>
          <cell r="CD305">
            <v>4771387</v>
          </cell>
          <cell r="CE305">
            <v>2551083</v>
          </cell>
          <cell r="CF305">
            <v>1627517</v>
          </cell>
          <cell r="CG305">
            <v>1849864.22</v>
          </cell>
          <cell r="CH305">
            <v>4614121</v>
          </cell>
          <cell r="CI305">
            <v>3098428</v>
          </cell>
          <cell r="CJ305">
            <v>9565081.1999999993</v>
          </cell>
          <cell r="CK305">
            <v>1161847</v>
          </cell>
          <cell r="CL305">
            <v>1229040.8999999999</v>
          </cell>
        </row>
        <row r="306">
          <cell r="A306" t="str">
            <v>2101020199.137</v>
          </cell>
          <cell r="B306" t="str">
            <v>เจ้าหนี้ -วัสดุอื่น</v>
          </cell>
          <cell r="C306">
            <v>3107796.6</v>
          </cell>
          <cell r="D306">
            <v>290261.3</v>
          </cell>
          <cell r="E306">
            <v>370259</v>
          </cell>
          <cell r="F306">
            <v>199634.3</v>
          </cell>
          <cell r="G306">
            <v>335941.28</v>
          </cell>
          <cell r="H306">
            <v>634849.47</v>
          </cell>
          <cell r="I306">
            <v>1120836.1000000001</v>
          </cell>
          <cell r="J306">
            <v>337386.46</v>
          </cell>
          <cell r="K306">
            <v>832813.7</v>
          </cell>
          <cell r="L306">
            <v>688431</v>
          </cell>
          <cell r="M306">
            <v>1871341.81</v>
          </cell>
          <cell r="N306">
            <v>130194.58</v>
          </cell>
          <cell r="O306">
            <v>2564129.94</v>
          </cell>
          <cell r="P306">
            <v>598019</v>
          </cell>
          <cell r="Q306">
            <v>790949.4</v>
          </cell>
          <cell r="R306">
            <v>471157.1</v>
          </cell>
          <cell r="S306">
            <v>691723.3</v>
          </cell>
          <cell r="T306">
            <v>513367.6</v>
          </cell>
          <cell r="U306">
            <v>967230.92</v>
          </cell>
          <cell r="V306">
            <v>420569</v>
          </cell>
          <cell r="W306">
            <v>11760704.15</v>
          </cell>
          <cell r="X306">
            <v>482672</v>
          </cell>
          <cell r="Y306">
            <v>641109</v>
          </cell>
          <cell r="Z306">
            <v>1354712.46</v>
          </cell>
          <cell r="AA306">
            <v>116196.5</v>
          </cell>
          <cell r="AB306">
            <v>458765.5</v>
          </cell>
          <cell r="AC306">
            <v>1481864.91</v>
          </cell>
          <cell r="AD306">
            <v>3585132.08</v>
          </cell>
          <cell r="AE306">
            <v>453384.45</v>
          </cell>
          <cell r="AF306">
            <v>503895.55</v>
          </cell>
          <cell r="AG306">
            <v>1359406.56</v>
          </cell>
          <cell r="AH306">
            <v>630207.1</v>
          </cell>
          <cell r="AI306">
            <v>1260174.3600000001</v>
          </cell>
          <cell r="AJ306">
            <v>733130.4</v>
          </cell>
          <cell r="AK306">
            <v>9073825.3599999994</v>
          </cell>
          <cell r="AL306">
            <v>1083017.5</v>
          </cell>
          <cell r="AM306">
            <v>979327.5</v>
          </cell>
          <cell r="AN306">
            <v>2858424.48</v>
          </cell>
          <cell r="AO306">
            <v>1753533.72</v>
          </cell>
          <cell r="AP306">
            <v>662282</v>
          </cell>
          <cell r="AQ306">
            <v>103616</v>
          </cell>
          <cell r="AR306">
            <v>3818990.17</v>
          </cell>
          <cell r="AS306">
            <v>1126619.5</v>
          </cell>
          <cell r="AT306">
            <v>346942</v>
          </cell>
          <cell r="AU306">
            <v>1954842.62</v>
          </cell>
          <cell r="AV306">
            <v>302267.8</v>
          </cell>
          <cell r="AW306">
            <v>324987.90000000002</v>
          </cell>
          <cell r="AX306">
            <v>1898834.12</v>
          </cell>
          <cell r="AY306">
            <v>525321</v>
          </cell>
          <cell r="AZ306">
            <v>271938.15000000002</v>
          </cell>
          <cell r="BA306">
            <v>2428986.7000000002</v>
          </cell>
          <cell r="BB306">
            <v>892281.4</v>
          </cell>
          <cell r="BC306">
            <v>3667265.6</v>
          </cell>
          <cell r="BD306">
            <v>881477.5</v>
          </cell>
          <cell r="BE306">
            <v>828573</v>
          </cell>
          <cell r="BF306">
            <v>394083.17</v>
          </cell>
          <cell r="BG306">
            <v>6617798.8600000003</v>
          </cell>
          <cell r="BH306">
            <v>358023.75</v>
          </cell>
          <cell r="BI306">
            <v>930863.5</v>
          </cell>
          <cell r="BJ306">
            <v>940690</v>
          </cell>
          <cell r="BK306">
            <v>527555</v>
          </cell>
          <cell r="BL306">
            <v>6250722.3300000001</v>
          </cell>
          <cell r="BM306">
            <v>3565816.19</v>
          </cell>
          <cell r="BN306">
            <v>705102</v>
          </cell>
          <cell r="BO306">
            <v>1445928.8</v>
          </cell>
          <cell r="BP306">
            <v>1238885</v>
          </cell>
          <cell r="BQ306">
            <v>1092032.27</v>
          </cell>
          <cell r="BR306">
            <v>13668314.52</v>
          </cell>
          <cell r="BS306">
            <v>2317557.85</v>
          </cell>
          <cell r="BT306">
            <v>889900</v>
          </cell>
          <cell r="BU306">
            <v>5097799.29</v>
          </cell>
          <cell r="BV306">
            <v>941580.80000000005</v>
          </cell>
          <cell r="BW306">
            <v>564993.27</v>
          </cell>
          <cell r="BX306">
            <v>2855797.2</v>
          </cell>
          <cell r="BY306">
            <v>655600.44999999995</v>
          </cell>
          <cell r="BZ306">
            <v>426597.9</v>
          </cell>
          <cell r="CA306">
            <v>309792.09999999998</v>
          </cell>
          <cell r="CB306">
            <v>1230767</v>
          </cell>
          <cell r="CC306">
            <v>3269117</v>
          </cell>
          <cell r="CD306">
            <v>368361.35</v>
          </cell>
          <cell r="CE306">
            <v>813284.79</v>
          </cell>
          <cell r="CF306">
            <v>792312</v>
          </cell>
          <cell r="CG306">
            <v>597793.38</v>
          </cell>
          <cell r="CH306">
            <v>350234.25</v>
          </cell>
          <cell r="CI306">
            <v>1031216.29</v>
          </cell>
          <cell r="CJ306">
            <v>4218441.18</v>
          </cell>
          <cell r="CK306">
            <v>385755</v>
          </cell>
          <cell r="CL306">
            <v>479663.12</v>
          </cell>
        </row>
        <row r="307">
          <cell r="A307" t="str">
            <v>2101020199.138</v>
          </cell>
          <cell r="B307" t="str">
            <v>เจ้าหนี้-อื่น</v>
          </cell>
          <cell r="C307">
            <v>8113338.9400000004</v>
          </cell>
          <cell r="D307">
            <v>599011.43000000005</v>
          </cell>
          <cell r="E307">
            <v>504003.24</v>
          </cell>
          <cell r="F307">
            <v>148741</v>
          </cell>
          <cell r="G307">
            <v>214680.5</v>
          </cell>
          <cell r="H307">
            <v>900139.54</v>
          </cell>
          <cell r="I307">
            <v>963695.55</v>
          </cell>
          <cell r="J307">
            <v>383441.16</v>
          </cell>
          <cell r="K307">
            <v>280516</v>
          </cell>
          <cell r="L307">
            <v>0</v>
          </cell>
          <cell r="M307">
            <v>7647228.6900000004</v>
          </cell>
          <cell r="N307">
            <v>155207.97</v>
          </cell>
          <cell r="O307">
            <v>1464922.52</v>
          </cell>
          <cell r="P307">
            <v>329759.48</v>
          </cell>
          <cell r="Q307">
            <v>728217.9</v>
          </cell>
          <cell r="R307">
            <v>3727477.35</v>
          </cell>
          <cell r="S307">
            <v>594464.69999999995</v>
          </cell>
          <cell r="T307">
            <v>774975.26</v>
          </cell>
          <cell r="U307">
            <v>616095.48</v>
          </cell>
          <cell r="V307">
            <v>164060.76</v>
          </cell>
          <cell r="W307">
            <v>2363397.7200000002</v>
          </cell>
          <cell r="X307">
            <v>230374</v>
          </cell>
          <cell r="Y307">
            <v>9300</v>
          </cell>
          <cell r="Z307">
            <v>849576.34</v>
          </cell>
          <cell r="AA307">
            <v>257413</v>
          </cell>
          <cell r="AB307">
            <v>698313.25</v>
          </cell>
          <cell r="AC307">
            <v>57648.12</v>
          </cell>
          <cell r="AD307">
            <v>1805528.1</v>
          </cell>
          <cell r="AE307">
            <v>75097</v>
          </cell>
          <cell r="AF307">
            <v>1082713.1599999999</v>
          </cell>
          <cell r="AG307">
            <v>421456.92</v>
          </cell>
          <cell r="AH307">
            <v>1614383.87</v>
          </cell>
          <cell r="AI307">
            <v>285547.21000000002</v>
          </cell>
          <cell r="AJ307">
            <v>92368.639999999999</v>
          </cell>
          <cell r="AK307">
            <v>18230624.809999999</v>
          </cell>
          <cell r="AL307">
            <v>637670.96</v>
          </cell>
          <cell r="AM307">
            <v>445962.62</v>
          </cell>
          <cell r="AN307">
            <v>928262.53</v>
          </cell>
          <cell r="AO307">
            <v>1223394.53</v>
          </cell>
          <cell r="AP307">
            <v>728300.11</v>
          </cell>
          <cell r="AQ307">
            <v>29750.52</v>
          </cell>
          <cell r="AR307">
            <v>10896950.189999999</v>
          </cell>
          <cell r="AS307">
            <v>545209.23</v>
          </cell>
          <cell r="AT307">
            <v>810139.3</v>
          </cell>
          <cell r="AU307">
            <v>1022515.82</v>
          </cell>
          <cell r="AV307">
            <v>218220.6</v>
          </cell>
          <cell r="AW307">
            <v>118657.15</v>
          </cell>
          <cell r="AX307">
            <v>663932.66</v>
          </cell>
          <cell r="AY307">
            <v>146862.18</v>
          </cell>
          <cell r="AZ307">
            <v>191091.77</v>
          </cell>
          <cell r="BA307">
            <v>1295052.57</v>
          </cell>
          <cell r="BB307">
            <v>514884.77</v>
          </cell>
          <cell r="BC307">
            <v>3298412.42</v>
          </cell>
          <cell r="BD307">
            <v>785282.21</v>
          </cell>
          <cell r="BE307">
            <v>822314.89</v>
          </cell>
          <cell r="BF307">
            <v>136854.74</v>
          </cell>
          <cell r="BG307">
            <v>18399077.91</v>
          </cell>
          <cell r="BH307">
            <v>315864.44</v>
          </cell>
          <cell r="BI307">
            <v>1417635.68</v>
          </cell>
          <cell r="BJ307">
            <v>1220311.3999999999</v>
          </cell>
          <cell r="BK307">
            <v>422095.69</v>
          </cell>
          <cell r="BL307">
            <v>3316254.35</v>
          </cell>
          <cell r="BM307">
            <v>1212129.92</v>
          </cell>
          <cell r="BN307">
            <v>422747.4</v>
          </cell>
          <cell r="BO307">
            <v>1777790.29</v>
          </cell>
          <cell r="BP307">
            <v>555353.16</v>
          </cell>
          <cell r="BQ307">
            <v>2371340.6</v>
          </cell>
          <cell r="BR307">
            <v>9835704.1099999994</v>
          </cell>
          <cell r="BS307">
            <v>3252133.99</v>
          </cell>
          <cell r="BT307">
            <v>0</v>
          </cell>
          <cell r="BU307">
            <v>1543288.67</v>
          </cell>
          <cell r="BV307">
            <v>2746955.1</v>
          </cell>
          <cell r="BW307">
            <v>584412.77</v>
          </cell>
          <cell r="BX307">
            <v>2099030.91</v>
          </cell>
          <cell r="BY307">
            <v>248598.79</v>
          </cell>
          <cell r="BZ307">
            <v>653102.80000000005</v>
          </cell>
          <cell r="CA307">
            <v>385032.89</v>
          </cell>
          <cell r="CB307">
            <v>752739.1</v>
          </cell>
          <cell r="CC307">
            <v>924611.92</v>
          </cell>
          <cell r="CD307">
            <v>1065774.53</v>
          </cell>
          <cell r="CE307">
            <v>311433.73</v>
          </cell>
          <cell r="CF307">
            <v>831680.49</v>
          </cell>
          <cell r="CG307">
            <v>504122.14</v>
          </cell>
          <cell r="CH307">
            <v>241501.09</v>
          </cell>
          <cell r="CI307">
            <v>540284.75</v>
          </cell>
          <cell r="CJ307">
            <v>2304471.06</v>
          </cell>
          <cell r="CK307">
            <v>232561.4</v>
          </cell>
          <cell r="CL307">
            <v>355959.45</v>
          </cell>
        </row>
        <row r="308">
          <cell r="A308" t="str">
            <v>2101020199.139</v>
          </cell>
          <cell r="B308" t="str">
            <v>เจ้าหนี้ -  ครุภัณฑ์</v>
          </cell>
          <cell r="C308">
            <v>3860571.78</v>
          </cell>
          <cell r="D308">
            <v>197300</v>
          </cell>
          <cell r="E308">
            <v>123090</v>
          </cell>
          <cell r="F308">
            <v>189180</v>
          </cell>
          <cell r="G308">
            <v>500400</v>
          </cell>
          <cell r="H308">
            <v>545595</v>
          </cell>
          <cell r="I308">
            <v>14000</v>
          </cell>
          <cell r="J308">
            <v>138590</v>
          </cell>
          <cell r="K308">
            <v>505863</v>
          </cell>
          <cell r="L308">
            <v>975300</v>
          </cell>
          <cell r="M308">
            <v>1625080</v>
          </cell>
          <cell r="N308">
            <v>577161.24</v>
          </cell>
          <cell r="O308">
            <v>531980</v>
          </cell>
          <cell r="P308">
            <v>143630</v>
          </cell>
          <cell r="Q308">
            <v>213556</v>
          </cell>
          <cell r="R308">
            <v>843630</v>
          </cell>
          <cell r="S308">
            <v>203446</v>
          </cell>
          <cell r="T308">
            <v>642884.57999999996</v>
          </cell>
          <cell r="U308">
            <v>359795</v>
          </cell>
          <cell r="V308">
            <v>105740</v>
          </cell>
          <cell r="W308">
            <v>1455568</v>
          </cell>
          <cell r="X308">
            <v>82180</v>
          </cell>
          <cell r="Y308">
            <v>156540</v>
          </cell>
          <cell r="Z308">
            <v>1462250</v>
          </cell>
          <cell r="AA308">
            <v>488500</v>
          </cell>
          <cell r="AB308">
            <v>409090</v>
          </cell>
          <cell r="AC308">
            <v>387972</v>
          </cell>
          <cell r="AD308">
            <v>1781517</v>
          </cell>
          <cell r="AE308">
            <v>57000</v>
          </cell>
          <cell r="AF308">
            <v>182088.5</v>
          </cell>
          <cell r="AG308">
            <v>278990</v>
          </cell>
          <cell r="AH308">
            <v>109690</v>
          </cell>
          <cell r="AI308">
            <v>391749</v>
          </cell>
          <cell r="AJ308">
            <v>0</v>
          </cell>
          <cell r="AK308">
            <v>13950232</v>
          </cell>
          <cell r="AL308">
            <v>603850</v>
          </cell>
          <cell r="AM308">
            <v>441950</v>
          </cell>
          <cell r="AN308">
            <v>421565</v>
          </cell>
          <cell r="AO308">
            <v>455610</v>
          </cell>
          <cell r="AP308">
            <v>416690</v>
          </cell>
          <cell r="AQ308">
            <v>64980</v>
          </cell>
          <cell r="AR308">
            <v>17702021.789999999</v>
          </cell>
          <cell r="AS308">
            <v>633500</v>
          </cell>
          <cell r="AT308">
            <v>188600</v>
          </cell>
          <cell r="AU308">
            <v>880210</v>
          </cell>
          <cell r="AV308">
            <v>133200</v>
          </cell>
          <cell r="AW308">
            <v>243940</v>
          </cell>
          <cell r="AX308">
            <v>86520</v>
          </cell>
          <cell r="AY308">
            <v>264267</v>
          </cell>
          <cell r="AZ308">
            <v>17660</v>
          </cell>
          <cell r="BA308">
            <v>1037970</v>
          </cell>
          <cell r="BB308">
            <v>88000</v>
          </cell>
          <cell r="BC308">
            <v>2991308</v>
          </cell>
          <cell r="BD308">
            <v>466210</v>
          </cell>
          <cell r="BE308">
            <v>908766</v>
          </cell>
          <cell r="BF308">
            <v>209930</v>
          </cell>
          <cell r="BG308">
            <v>4683612.8</v>
          </cell>
          <cell r="BH308">
            <v>129310</v>
          </cell>
          <cell r="BI308">
            <v>676682.55</v>
          </cell>
          <cell r="BJ308">
            <v>459113.44</v>
          </cell>
          <cell r="BK308">
            <v>214450</v>
          </cell>
          <cell r="BL308">
            <v>9253098.3599999994</v>
          </cell>
          <cell r="BM308">
            <v>918892</v>
          </cell>
          <cell r="BN308">
            <v>1312910</v>
          </cell>
          <cell r="BO308">
            <v>1930091</v>
          </cell>
          <cell r="BP308">
            <v>67040</v>
          </cell>
          <cell r="BQ308">
            <v>567778.02</v>
          </cell>
          <cell r="BR308">
            <v>15468442.4</v>
          </cell>
          <cell r="BS308">
            <v>692360</v>
          </cell>
          <cell r="BT308">
            <v>422125</v>
          </cell>
          <cell r="BU308">
            <v>2061343</v>
          </cell>
          <cell r="BV308">
            <v>136090</v>
          </cell>
          <cell r="BW308">
            <v>331000</v>
          </cell>
          <cell r="BX308">
            <v>3992110</v>
          </cell>
          <cell r="BY308">
            <v>392540</v>
          </cell>
          <cell r="BZ308">
            <v>183105</v>
          </cell>
          <cell r="CA308">
            <v>432790</v>
          </cell>
          <cell r="CB308">
            <v>475045</v>
          </cell>
          <cell r="CC308">
            <v>1885250</v>
          </cell>
          <cell r="CD308">
            <v>946840</v>
          </cell>
          <cell r="CE308">
            <v>606595</v>
          </cell>
          <cell r="CF308">
            <v>149563</v>
          </cell>
          <cell r="CG308">
            <v>574280</v>
          </cell>
          <cell r="CH308">
            <v>80378</v>
          </cell>
          <cell r="CI308">
            <v>1007440</v>
          </cell>
          <cell r="CJ308">
            <v>2894778.5</v>
          </cell>
          <cell r="CK308">
            <v>1026290</v>
          </cell>
          <cell r="CL308">
            <v>1440120</v>
          </cell>
        </row>
        <row r="309">
          <cell r="A309" t="str">
            <v>2101020199.140</v>
          </cell>
          <cell r="B309" t="str">
            <v>เจ้าหนี้ -  ที่ดิน อาคาร และสิ่งปลูกสร้าง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445000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676500</v>
          </cell>
          <cell r="BD309">
            <v>96000</v>
          </cell>
          <cell r="BE309">
            <v>0</v>
          </cell>
          <cell r="BF309">
            <v>0</v>
          </cell>
          <cell r="BG309">
            <v>493798.8</v>
          </cell>
          <cell r="BH309">
            <v>0</v>
          </cell>
          <cell r="BI309">
            <v>0</v>
          </cell>
          <cell r="BJ309">
            <v>0</v>
          </cell>
          <cell r="BK309">
            <v>299900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221600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</row>
        <row r="310">
          <cell r="A310" t="str">
            <v>2101020199.141</v>
          </cell>
          <cell r="B310" t="str">
            <v>เจ้าหนี้-วัตถุดิบ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692100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158572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844820</v>
          </cell>
          <cell r="BS310">
            <v>0</v>
          </cell>
          <cell r="BT310">
            <v>0</v>
          </cell>
          <cell r="BU310">
            <v>11610</v>
          </cell>
          <cell r="BV310">
            <v>928095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</row>
        <row r="311">
          <cell r="A311" t="str">
            <v>2101020199.142</v>
          </cell>
          <cell r="B311" t="str">
            <v>เจ้าหนี้-สินค้าสำเร็จรูป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271895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</row>
        <row r="312">
          <cell r="A312" t="str">
            <v>2101020199.143</v>
          </cell>
          <cell r="B312" t="str">
            <v>เจ้าหนี้-วัสดุเภสัชกรรม</v>
          </cell>
          <cell r="C312">
            <v>4500</v>
          </cell>
          <cell r="D312">
            <v>7500</v>
          </cell>
          <cell r="E312">
            <v>0</v>
          </cell>
          <cell r="F312">
            <v>98800</v>
          </cell>
          <cell r="G312">
            <v>157000</v>
          </cell>
          <cell r="H312">
            <v>1554875.5</v>
          </cell>
          <cell r="I312">
            <v>59000</v>
          </cell>
          <cell r="J312">
            <v>254095</v>
          </cell>
          <cell r="K312">
            <v>198840</v>
          </cell>
          <cell r="L312">
            <v>0</v>
          </cell>
          <cell r="M312">
            <v>588500</v>
          </cell>
          <cell r="N312">
            <v>48510.5</v>
          </cell>
          <cell r="O312">
            <v>851019.22</v>
          </cell>
          <cell r="P312">
            <v>39600</v>
          </cell>
          <cell r="Q312">
            <v>61484</v>
          </cell>
          <cell r="R312">
            <v>158997</v>
          </cell>
          <cell r="S312">
            <v>120500</v>
          </cell>
          <cell r="T312">
            <v>0</v>
          </cell>
          <cell r="U312">
            <v>0</v>
          </cell>
          <cell r="V312">
            <v>68000</v>
          </cell>
          <cell r="W312">
            <v>205782.5</v>
          </cell>
          <cell r="X312">
            <v>1800</v>
          </cell>
          <cell r="Y312">
            <v>0</v>
          </cell>
          <cell r="Z312">
            <v>88000</v>
          </cell>
          <cell r="AA312">
            <v>1091.4000000000001</v>
          </cell>
          <cell r="AB312">
            <v>106100</v>
          </cell>
          <cell r="AC312">
            <v>62375</v>
          </cell>
          <cell r="AD312">
            <v>165030</v>
          </cell>
          <cell r="AE312">
            <v>0</v>
          </cell>
          <cell r="AF312">
            <v>120690</v>
          </cell>
          <cell r="AG312">
            <v>0</v>
          </cell>
          <cell r="AH312">
            <v>18744.8</v>
          </cell>
          <cell r="AI312">
            <v>32000</v>
          </cell>
          <cell r="AJ312">
            <v>51400</v>
          </cell>
          <cell r="AK312">
            <v>965066</v>
          </cell>
          <cell r="AL312">
            <v>97250</v>
          </cell>
          <cell r="AM312">
            <v>221100</v>
          </cell>
          <cell r="AN312">
            <v>735182.45</v>
          </cell>
          <cell r="AO312">
            <v>1055586</v>
          </cell>
          <cell r="AP312">
            <v>261500</v>
          </cell>
          <cell r="AQ312">
            <v>58525</v>
          </cell>
          <cell r="AR312">
            <v>3080430.66</v>
          </cell>
          <cell r="AS312">
            <v>153710</v>
          </cell>
          <cell r="AT312">
            <v>1110080</v>
          </cell>
          <cell r="AU312">
            <v>98000</v>
          </cell>
          <cell r="AV312">
            <v>96380</v>
          </cell>
          <cell r="AW312">
            <v>80960</v>
          </cell>
          <cell r="AX312">
            <v>88844</v>
          </cell>
          <cell r="AY312">
            <v>176550</v>
          </cell>
          <cell r="AZ312">
            <v>126308</v>
          </cell>
          <cell r="BA312">
            <v>670562.25</v>
          </cell>
          <cell r="BB312">
            <v>4200</v>
          </cell>
          <cell r="BC312">
            <v>1426341.35</v>
          </cell>
          <cell r="BD312">
            <v>425600</v>
          </cell>
          <cell r="BE312">
            <v>63600</v>
          </cell>
          <cell r="BF312">
            <v>312830</v>
          </cell>
          <cell r="BG312">
            <v>1090070</v>
          </cell>
          <cell r="BH312">
            <v>0</v>
          </cell>
          <cell r="BI312">
            <v>110830</v>
          </cell>
          <cell r="BJ312">
            <v>316000</v>
          </cell>
          <cell r="BK312">
            <v>0</v>
          </cell>
          <cell r="BL312">
            <v>81765.850000000006</v>
          </cell>
          <cell r="BM312">
            <v>399000</v>
          </cell>
          <cell r="BN312">
            <v>215611.2</v>
          </cell>
          <cell r="BO312">
            <v>547994.73</v>
          </cell>
          <cell r="BP312">
            <v>149900</v>
          </cell>
          <cell r="BQ312">
            <v>60380</v>
          </cell>
          <cell r="BR312">
            <v>1149793.06</v>
          </cell>
          <cell r="BS312">
            <v>174000</v>
          </cell>
          <cell r="BT312">
            <v>509040</v>
          </cell>
          <cell r="BU312">
            <v>250110</v>
          </cell>
          <cell r="BV312">
            <v>17765</v>
          </cell>
          <cell r="BW312">
            <v>89675</v>
          </cell>
          <cell r="BX312">
            <v>1259140.6000000001</v>
          </cell>
          <cell r="BY312">
            <v>12000</v>
          </cell>
          <cell r="BZ312">
            <v>266905</v>
          </cell>
          <cell r="CA312">
            <v>1800</v>
          </cell>
          <cell r="CB312">
            <v>0</v>
          </cell>
          <cell r="CC312">
            <v>411300</v>
          </cell>
          <cell r="CD312">
            <v>203300</v>
          </cell>
          <cell r="CE312">
            <v>0</v>
          </cell>
          <cell r="CF312">
            <v>219600</v>
          </cell>
          <cell r="CG312">
            <v>187150</v>
          </cell>
          <cell r="CH312">
            <v>10180</v>
          </cell>
          <cell r="CI312">
            <v>61830</v>
          </cell>
          <cell r="CJ312">
            <v>3334195.35</v>
          </cell>
          <cell r="CK312">
            <v>62000</v>
          </cell>
          <cell r="CL312">
            <v>80580</v>
          </cell>
        </row>
        <row r="313">
          <cell r="A313" t="str">
            <v>2101020199.144</v>
          </cell>
          <cell r="B313" t="str">
            <v>เจ้าหนี้-วัสดุทันตกรรม</v>
          </cell>
          <cell r="C313">
            <v>4216758.41</v>
          </cell>
          <cell r="D313">
            <v>89012.6</v>
          </cell>
          <cell r="E313">
            <v>142414.72</v>
          </cell>
          <cell r="F313">
            <v>42470</v>
          </cell>
          <cell r="G313">
            <v>89174.399999999994</v>
          </cell>
          <cell r="H313">
            <v>254523.48</v>
          </cell>
          <cell r="I313">
            <v>217375.97</v>
          </cell>
          <cell r="J313">
            <v>131585.25</v>
          </cell>
          <cell r="K313">
            <v>545241.61</v>
          </cell>
          <cell r="L313">
            <v>46386.6</v>
          </cell>
          <cell r="M313">
            <v>886957.44</v>
          </cell>
          <cell r="N313">
            <v>142148.09</v>
          </cell>
          <cell r="O313">
            <v>433219.61</v>
          </cell>
          <cell r="P313">
            <v>81108.600000000006</v>
          </cell>
          <cell r="Q313">
            <v>118614.2</v>
          </cell>
          <cell r="R313">
            <v>256825.9</v>
          </cell>
          <cell r="S313">
            <v>102549.44</v>
          </cell>
          <cell r="T313">
            <v>91570</v>
          </cell>
          <cell r="U313">
            <v>0</v>
          </cell>
          <cell r="V313">
            <v>153600</v>
          </cell>
          <cell r="W313">
            <v>372816.14</v>
          </cell>
          <cell r="X313">
            <v>27580</v>
          </cell>
          <cell r="Y313">
            <v>127603</v>
          </cell>
          <cell r="Z313">
            <v>77455.5</v>
          </cell>
          <cell r="AA313">
            <v>94990.05</v>
          </cell>
          <cell r="AB313">
            <v>78242.5</v>
          </cell>
          <cell r="AC313">
            <v>187755.26</v>
          </cell>
          <cell r="AD313">
            <v>236288.72</v>
          </cell>
          <cell r="AE313">
            <v>249457</v>
          </cell>
          <cell r="AF313">
            <v>74478.899999999994</v>
          </cell>
          <cell r="AG313">
            <v>148713.88</v>
          </cell>
          <cell r="AH313">
            <v>391077</v>
          </cell>
          <cell r="AI313">
            <v>181867.86</v>
          </cell>
          <cell r="AJ313">
            <v>165391.5</v>
          </cell>
          <cell r="AK313">
            <v>841537.94</v>
          </cell>
          <cell r="AL313">
            <v>98672.9</v>
          </cell>
          <cell r="AM313">
            <v>206360.6</v>
          </cell>
          <cell r="AN313">
            <v>130185</v>
          </cell>
          <cell r="AO313">
            <v>59900</v>
          </cell>
          <cell r="AP313">
            <v>64330</v>
          </cell>
          <cell r="AQ313">
            <v>207735.82</v>
          </cell>
          <cell r="AR313">
            <v>2061480.45</v>
          </cell>
          <cell r="AS313">
            <v>147404.01999999999</v>
          </cell>
          <cell r="AT313">
            <v>288066</v>
          </cell>
          <cell r="AU313">
            <v>844024</v>
          </cell>
          <cell r="AV313">
            <v>183831</v>
          </cell>
          <cell r="AW313">
            <v>180338.25</v>
          </cell>
          <cell r="AX313">
            <v>83031</v>
          </cell>
          <cell r="AY313">
            <v>81574</v>
          </cell>
          <cell r="AZ313">
            <v>29888.400000000001</v>
          </cell>
          <cell r="BA313">
            <v>603562</v>
          </cell>
          <cell r="BB313">
            <v>81627</v>
          </cell>
          <cell r="BC313">
            <v>164178.79999999999</v>
          </cell>
          <cell r="BD313">
            <v>100227</v>
          </cell>
          <cell r="BE313">
            <v>275241</v>
          </cell>
          <cell r="BF313">
            <v>177125</v>
          </cell>
          <cell r="BG313">
            <v>939055.73</v>
          </cell>
          <cell r="BH313">
            <v>77094</v>
          </cell>
          <cell r="BI313">
            <v>323862.8</v>
          </cell>
          <cell r="BJ313">
            <v>32288</v>
          </cell>
          <cell r="BK313">
            <v>43600</v>
          </cell>
          <cell r="BL313">
            <v>651700.14</v>
          </cell>
          <cell r="BM313">
            <v>616748.1</v>
          </cell>
          <cell r="BN313">
            <v>197497.1</v>
          </cell>
          <cell r="BO313">
            <v>1267369.6000000001</v>
          </cell>
          <cell r="BP313">
            <v>43704</v>
          </cell>
          <cell r="BQ313">
            <v>164801.31</v>
          </cell>
          <cell r="BR313">
            <v>533694.48</v>
          </cell>
          <cell r="BS313">
            <v>170213.32</v>
          </cell>
          <cell r="BT313">
            <v>233973.09</v>
          </cell>
          <cell r="BU313">
            <v>657729.69999999995</v>
          </cell>
          <cell r="BV313">
            <v>18088</v>
          </cell>
          <cell r="BW313">
            <v>196748.1</v>
          </cell>
          <cell r="BX313">
            <v>344775</v>
          </cell>
          <cell r="BY313">
            <v>231409</v>
          </cell>
          <cell r="BZ313">
            <v>184373.66</v>
          </cell>
          <cell r="CA313">
            <v>110269.34</v>
          </cell>
          <cell r="CB313">
            <v>200184.46</v>
          </cell>
          <cell r="CC313">
            <v>312042.21999999997</v>
          </cell>
          <cell r="CD313">
            <v>390543.8</v>
          </cell>
          <cell r="CE313">
            <v>156758.16</v>
          </cell>
          <cell r="CF313">
            <v>239097</v>
          </cell>
          <cell r="CG313">
            <v>272166.08</v>
          </cell>
          <cell r="CH313">
            <v>107287</v>
          </cell>
          <cell r="CI313">
            <v>66932</v>
          </cell>
          <cell r="CJ313">
            <v>326084</v>
          </cell>
          <cell r="CK313">
            <v>168105</v>
          </cell>
          <cell r="CL313">
            <v>66142</v>
          </cell>
        </row>
        <row r="314">
          <cell r="A314" t="str">
            <v>2101020199.145</v>
          </cell>
          <cell r="B314" t="str">
            <v>เจ้าหนี้-วัสดุเอกซเรย์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15000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32190</v>
          </cell>
          <cell r="BB314">
            <v>0</v>
          </cell>
          <cell r="BC314">
            <v>0</v>
          </cell>
          <cell r="BD314">
            <v>77000</v>
          </cell>
          <cell r="BE314">
            <v>63956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42810</v>
          </cell>
          <cell r="BK314">
            <v>0</v>
          </cell>
          <cell r="BL314">
            <v>22770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9050</v>
          </cell>
          <cell r="BV314">
            <v>8000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9685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</row>
        <row r="315">
          <cell r="A315" t="str">
            <v>2101020199.146</v>
          </cell>
          <cell r="B315" t="str">
            <v>เจ้าหนี้-ค่าจ้างเหมาบริการทางการแพทย์</v>
          </cell>
          <cell r="C315">
            <v>13625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52539.5</v>
          </cell>
          <cell r="K315">
            <v>90899.27</v>
          </cell>
          <cell r="L315">
            <v>0</v>
          </cell>
          <cell r="M315">
            <v>0</v>
          </cell>
          <cell r="N315">
            <v>0</v>
          </cell>
          <cell r="O315">
            <v>984320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820400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9787932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12500946.109999999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1033301.63</v>
          </cell>
          <cell r="AS315">
            <v>100820.5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9147622</v>
          </cell>
          <cell r="BB315">
            <v>0</v>
          </cell>
          <cell r="BC315">
            <v>1135600</v>
          </cell>
          <cell r="BD315">
            <v>0</v>
          </cell>
          <cell r="BE315">
            <v>0</v>
          </cell>
          <cell r="BF315">
            <v>0</v>
          </cell>
          <cell r="BG315">
            <v>450000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421861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9805134.6600000001</v>
          </cell>
          <cell r="BS315">
            <v>0</v>
          </cell>
          <cell r="BT315">
            <v>0</v>
          </cell>
          <cell r="BU315">
            <v>69850</v>
          </cell>
          <cell r="BV315">
            <v>0</v>
          </cell>
          <cell r="BW315">
            <v>0</v>
          </cell>
          <cell r="BX315">
            <v>2340700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1474360</v>
          </cell>
          <cell r="CD315">
            <v>0</v>
          </cell>
          <cell r="CE315">
            <v>1302145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3310962.01</v>
          </cell>
          <cell r="CK315">
            <v>0</v>
          </cell>
          <cell r="CL315">
            <v>0</v>
          </cell>
        </row>
        <row r="316">
          <cell r="A316" t="str">
            <v>2101020199.147</v>
          </cell>
          <cell r="B316" t="str">
            <v>เจ้าหนี้-ค่าจ้างเหมาตรวจห้องปฏิบัติการ (LAB)</v>
          </cell>
          <cell r="C316">
            <v>2741513.92</v>
          </cell>
          <cell r="D316">
            <v>0</v>
          </cell>
          <cell r="E316">
            <v>320751.59999999998</v>
          </cell>
          <cell r="F316">
            <v>1054479</v>
          </cell>
          <cell r="G316">
            <v>242400</v>
          </cell>
          <cell r="H316">
            <v>166843.79</v>
          </cell>
          <cell r="I316">
            <v>422069.4</v>
          </cell>
          <cell r="J316">
            <v>2672187.7599999998</v>
          </cell>
          <cell r="K316">
            <v>547181</v>
          </cell>
          <cell r="L316">
            <v>33650</v>
          </cell>
          <cell r="M316">
            <v>1512737</v>
          </cell>
          <cell r="N316">
            <v>59012</v>
          </cell>
          <cell r="O316">
            <v>2733510.9</v>
          </cell>
          <cell r="P316">
            <v>427725</v>
          </cell>
          <cell r="Q316">
            <v>418541</v>
          </cell>
          <cell r="R316">
            <v>177189.4</v>
          </cell>
          <cell r="S316">
            <v>386199</v>
          </cell>
          <cell r="T316">
            <v>248551</v>
          </cell>
          <cell r="U316">
            <v>2209897.0499999998</v>
          </cell>
          <cell r="V316">
            <v>435412</v>
          </cell>
          <cell r="W316">
            <v>3830784.05</v>
          </cell>
          <cell r="X316">
            <v>44627.5</v>
          </cell>
          <cell r="Y316">
            <v>87597.15</v>
          </cell>
          <cell r="Z316">
            <v>126410.85</v>
          </cell>
          <cell r="AA316">
            <v>34820</v>
          </cell>
          <cell r="AB316">
            <v>30450</v>
          </cell>
          <cell r="AC316">
            <v>94547.5</v>
          </cell>
          <cell r="AD316">
            <v>1420302.2</v>
          </cell>
          <cell r="AE316">
            <v>403516</v>
          </cell>
          <cell r="AF316">
            <v>26641.200000000001</v>
          </cell>
          <cell r="AG316">
            <v>192851</v>
          </cell>
          <cell r="AH316">
            <v>2461568</v>
          </cell>
          <cell r="AI316">
            <v>95300</v>
          </cell>
          <cell r="AJ316">
            <v>59509.4</v>
          </cell>
          <cell r="AK316">
            <v>15579526</v>
          </cell>
          <cell r="AL316">
            <v>226758.7</v>
          </cell>
          <cell r="AM316">
            <v>328799.5</v>
          </cell>
          <cell r="AN316">
            <v>1012281.5</v>
          </cell>
          <cell r="AO316">
            <v>685740</v>
          </cell>
          <cell r="AP316">
            <v>747295</v>
          </cell>
          <cell r="AQ316">
            <v>933747.86</v>
          </cell>
          <cell r="AR316">
            <v>3194051.88</v>
          </cell>
          <cell r="AS316">
            <v>121060</v>
          </cell>
          <cell r="AT316">
            <v>1260483</v>
          </cell>
          <cell r="AU316">
            <v>994608.62</v>
          </cell>
          <cell r="AV316">
            <v>1195834.5</v>
          </cell>
          <cell r="AW316">
            <v>222830</v>
          </cell>
          <cell r="AX316">
            <v>562622</v>
          </cell>
          <cell r="AY316">
            <v>563685</v>
          </cell>
          <cell r="AZ316">
            <v>218195</v>
          </cell>
          <cell r="BA316">
            <v>3393975</v>
          </cell>
          <cell r="BB316">
            <v>124693.3</v>
          </cell>
          <cell r="BC316">
            <v>1465575.2</v>
          </cell>
          <cell r="BD316">
            <v>1824327.5</v>
          </cell>
          <cell r="BE316">
            <v>870523.5</v>
          </cell>
          <cell r="BF316">
            <v>46987.5</v>
          </cell>
          <cell r="BG316">
            <v>10467690</v>
          </cell>
          <cell r="BH316">
            <v>362011.21</v>
          </cell>
          <cell r="BI316">
            <v>561738.5</v>
          </cell>
          <cell r="BJ316">
            <v>1025238.02</v>
          </cell>
          <cell r="BK316">
            <v>345241</v>
          </cell>
          <cell r="BL316">
            <v>8155154.75</v>
          </cell>
          <cell r="BM316">
            <v>892052.25</v>
          </cell>
          <cell r="BN316">
            <v>886403.3</v>
          </cell>
          <cell r="BO316">
            <v>3201670</v>
          </cell>
          <cell r="BP316">
            <v>1134968.24</v>
          </cell>
          <cell r="BQ316">
            <v>1951184.3</v>
          </cell>
          <cell r="BR316">
            <v>9027160.5</v>
          </cell>
          <cell r="BS316">
            <v>1506395.7</v>
          </cell>
          <cell r="BT316">
            <v>1209783</v>
          </cell>
          <cell r="BU316">
            <v>4311512.04</v>
          </cell>
          <cell r="BV316">
            <v>768895</v>
          </cell>
          <cell r="BW316">
            <v>2353923.2999999998</v>
          </cell>
          <cell r="BX316">
            <v>2127786</v>
          </cell>
          <cell r="BY316">
            <v>824364.27</v>
          </cell>
          <cell r="BZ316">
            <v>779533.05</v>
          </cell>
          <cell r="CA316">
            <v>3805165</v>
          </cell>
          <cell r="CB316">
            <v>522642</v>
          </cell>
          <cell r="CC316">
            <v>2966579.3</v>
          </cell>
          <cell r="CD316">
            <v>408665.1</v>
          </cell>
          <cell r="CE316">
            <v>1531465.24</v>
          </cell>
          <cell r="CF316">
            <v>999586.6</v>
          </cell>
          <cell r="CG316">
            <v>1239116</v>
          </cell>
          <cell r="CH316">
            <v>208265</v>
          </cell>
          <cell r="CI316">
            <v>441739.35</v>
          </cell>
          <cell r="CJ316">
            <v>2686755</v>
          </cell>
          <cell r="CK316">
            <v>876290</v>
          </cell>
          <cell r="CL316">
            <v>192578.5</v>
          </cell>
        </row>
        <row r="317">
          <cell r="A317" t="str">
            <v>2101020199.148</v>
          </cell>
          <cell r="B317" t="str">
            <v>เจ้าหนี้-ค่าตรวจเอกซเรย์ (X-Ray)</v>
          </cell>
          <cell r="C317">
            <v>0</v>
          </cell>
          <cell r="D317">
            <v>0</v>
          </cell>
          <cell r="E317">
            <v>372050</v>
          </cell>
          <cell r="F317">
            <v>338720</v>
          </cell>
          <cell r="G317">
            <v>292050</v>
          </cell>
          <cell r="H317">
            <v>113925</v>
          </cell>
          <cell r="I317">
            <v>391550</v>
          </cell>
          <cell r="J317">
            <v>1345593</v>
          </cell>
          <cell r="K317">
            <v>0</v>
          </cell>
          <cell r="L317">
            <v>0</v>
          </cell>
          <cell r="M317">
            <v>2119298.67</v>
          </cell>
          <cell r="N317">
            <v>12577.58</v>
          </cell>
          <cell r="O317">
            <v>772308</v>
          </cell>
          <cell r="P317">
            <v>681775</v>
          </cell>
          <cell r="Q317">
            <v>721994</v>
          </cell>
          <cell r="R317">
            <v>908433</v>
          </cell>
          <cell r="S317">
            <v>206225</v>
          </cell>
          <cell r="T317">
            <v>472760</v>
          </cell>
          <cell r="U317">
            <v>691423.18</v>
          </cell>
          <cell r="V317">
            <v>119025</v>
          </cell>
          <cell r="W317">
            <v>36019404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280500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7965166.6600000001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2847650.37</v>
          </cell>
          <cell r="AS317">
            <v>0</v>
          </cell>
          <cell r="AT317">
            <v>0</v>
          </cell>
          <cell r="AU317">
            <v>0</v>
          </cell>
          <cell r="AV317">
            <v>17310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140000</v>
          </cell>
          <cell r="BB317">
            <v>0</v>
          </cell>
          <cell r="BC317">
            <v>2665250</v>
          </cell>
          <cell r="BD317">
            <v>522830</v>
          </cell>
          <cell r="BE317">
            <v>156700</v>
          </cell>
          <cell r="BF317">
            <v>11800</v>
          </cell>
          <cell r="BG317">
            <v>8494880</v>
          </cell>
          <cell r="BH317">
            <v>0</v>
          </cell>
          <cell r="BI317">
            <v>4970</v>
          </cell>
          <cell r="BJ317">
            <v>0</v>
          </cell>
          <cell r="BK317">
            <v>0</v>
          </cell>
          <cell r="BL317">
            <v>0</v>
          </cell>
          <cell r="BM317">
            <v>669520</v>
          </cell>
          <cell r="BN317">
            <v>389350</v>
          </cell>
          <cell r="BO317">
            <v>607845</v>
          </cell>
          <cell r="BP317">
            <v>240365</v>
          </cell>
          <cell r="BQ317">
            <v>364407.06</v>
          </cell>
          <cell r="BR317">
            <v>4533328</v>
          </cell>
          <cell r="BS317">
            <v>0</v>
          </cell>
          <cell r="BT317">
            <v>0</v>
          </cell>
          <cell r="BU317">
            <v>2154050</v>
          </cell>
          <cell r="BV317">
            <v>0</v>
          </cell>
          <cell r="BW317">
            <v>0</v>
          </cell>
          <cell r="BX317">
            <v>3416890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2696575</v>
          </cell>
          <cell r="CD317">
            <v>22650</v>
          </cell>
          <cell r="CE317">
            <v>289925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71226</v>
          </cell>
          <cell r="CK317">
            <v>0</v>
          </cell>
          <cell r="CL317">
            <v>0</v>
          </cell>
        </row>
        <row r="318">
          <cell r="A318" t="str">
            <v>2101020199.149</v>
          </cell>
          <cell r="B318" t="str">
            <v>เจ้าหนี้ค่าวัสดุ/อุปกรณ์/น้ำยา หน่วยงานภาครัฐ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194250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530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187980</v>
          </cell>
          <cell r="BV318">
            <v>0</v>
          </cell>
          <cell r="BW318">
            <v>360</v>
          </cell>
          <cell r="BX318">
            <v>0</v>
          </cell>
          <cell r="BY318">
            <v>8580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114849.9</v>
          </cell>
          <cell r="CE318">
            <v>24640</v>
          </cell>
          <cell r="CF318">
            <v>225910</v>
          </cell>
          <cell r="CG318">
            <v>0</v>
          </cell>
          <cell r="CH318">
            <v>24780</v>
          </cell>
          <cell r="CI318">
            <v>79810.42</v>
          </cell>
          <cell r="CJ318">
            <v>62000</v>
          </cell>
          <cell r="CK318">
            <v>0</v>
          </cell>
          <cell r="CL318">
            <v>0</v>
          </cell>
        </row>
        <row r="319">
          <cell r="A319" t="str">
            <v>2101020199.150</v>
          </cell>
          <cell r="B319" t="str">
            <v>เจ้าหนี้ค่าวัสดุ/อุปกรณ์/น้ำยา หน่วยงานภายนอก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3696650.64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19063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</row>
        <row r="320">
          <cell r="A320" t="str">
            <v>2101020199.151</v>
          </cell>
          <cell r="B320" t="str">
            <v>เจ้าหนี้- เงินบริจาค</v>
          </cell>
          <cell r="C320">
            <v>0</v>
          </cell>
          <cell r="D320">
            <v>40000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23300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904850</v>
          </cell>
          <cell r="P320">
            <v>150000</v>
          </cell>
          <cell r="Q320">
            <v>0</v>
          </cell>
          <cell r="R320">
            <v>0</v>
          </cell>
          <cell r="S320">
            <v>0</v>
          </cell>
          <cell r="T320">
            <v>159000</v>
          </cell>
          <cell r="U320">
            <v>0</v>
          </cell>
          <cell r="V320">
            <v>0</v>
          </cell>
          <cell r="W320">
            <v>339000</v>
          </cell>
          <cell r="X320">
            <v>3500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199760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789600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21000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25000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300000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</row>
        <row r="321">
          <cell r="A321" t="str">
            <v>2101020199.201</v>
          </cell>
          <cell r="B321" t="str">
            <v>เจ้าหนี้- งบลงทุน UC</v>
          </cell>
          <cell r="C321">
            <v>2670000</v>
          </cell>
          <cell r="D321">
            <v>744000</v>
          </cell>
          <cell r="E321">
            <v>409100</v>
          </cell>
          <cell r="F321">
            <v>0</v>
          </cell>
          <cell r="G321">
            <v>36000</v>
          </cell>
          <cell r="H321">
            <v>0</v>
          </cell>
          <cell r="I321">
            <v>759000</v>
          </cell>
          <cell r="J321">
            <v>0</v>
          </cell>
          <cell r="K321">
            <v>1114410</v>
          </cell>
          <cell r="L321">
            <v>0</v>
          </cell>
          <cell r="M321">
            <v>395650</v>
          </cell>
          <cell r="N321">
            <v>0</v>
          </cell>
          <cell r="O321">
            <v>0</v>
          </cell>
          <cell r="P321">
            <v>171200</v>
          </cell>
          <cell r="Q321">
            <v>0</v>
          </cell>
          <cell r="R321">
            <v>2085816</v>
          </cell>
          <cell r="S321">
            <v>0</v>
          </cell>
          <cell r="T321">
            <v>696825.42</v>
          </cell>
          <cell r="U321">
            <v>1640000</v>
          </cell>
          <cell r="V321">
            <v>0</v>
          </cell>
          <cell r="W321">
            <v>0</v>
          </cell>
          <cell r="X321">
            <v>160000</v>
          </cell>
          <cell r="Y321">
            <v>185000</v>
          </cell>
          <cell r="Z321">
            <v>230000</v>
          </cell>
          <cell r="AA321">
            <v>0</v>
          </cell>
          <cell r="AB321">
            <v>617400</v>
          </cell>
          <cell r="AC321">
            <v>0</v>
          </cell>
          <cell r="AD321">
            <v>2844000</v>
          </cell>
          <cell r="AE321">
            <v>0</v>
          </cell>
          <cell r="AF321">
            <v>0</v>
          </cell>
          <cell r="AG321">
            <v>0</v>
          </cell>
          <cell r="AH321">
            <v>1295000</v>
          </cell>
          <cell r="AI321">
            <v>0</v>
          </cell>
          <cell r="AJ321">
            <v>0</v>
          </cell>
          <cell r="AK321">
            <v>1594000</v>
          </cell>
          <cell r="AL321">
            <v>250000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320290</v>
          </cell>
          <cell r="AY321">
            <v>0</v>
          </cell>
          <cell r="AZ321">
            <v>0</v>
          </cell>
          <cell r="BA321">
            <v>0</v>
          </cell>
          <cell r="BB321">
            <v>35000</v>
          </cell>
          <cell r="BC321">
            <v>6795000</v>
          </cell>
          <cell r="BD321">
            <v>300000</v>
          </cell>
          <cell r="BE321">
            <v>13500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184250</v>
          </cell>
          <cell r="BK321">
            <v>0</v>
          </cell>
          <cell r="BL321">
            <v>1414873.76</v>
          </cell>
          <cell r="BM321">
            <v>1168000</v>
          </cell>
          <cell r="BN321">
            <v>0</v>
          </cell>
          <cell r="BO321">
            <v>772850</v>
          </cell>
          <cell r="BP321">
            <v>0</v>
          </cell>
          <cell r="BQ321">
            <v>451425</v>
          </cell>
          <cell r="BR321">
            <v>10799000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1948000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644000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</row>
        <row r="322">
          <cell r="A322" t="str">
            <v>2101020199.202</v>
          </cell>
          <cell r="B322" t="str">
            <v>เจ้าหนี้ค่ารักษา OP-UC นอก CUP (ในจังหวัดสังกัด สธ.)</v>
          </cell>
          <cell r="C322">
            <v>255570</v>
          </cell>
          <cell r="D322">
            <v>0</v>
          </cell>
          <cell r="E322">
            <v>538361.35</v>
          </cell>
          <cell r="F322">
            <v>1409135</v>
          </cell>
          <cell r="G322">
            <v>291969</v>
          </cell>
          <cell r="H322">
            <v>1753461.4</v>
          </cell>
          <cell r="I322">
            <v>775924.66</v>
          </cell>
          <cell r="J322">
            <v>2156511</v>
          </cell>
          <cell r="K322">
            <v>293627</v>
          </cell>
          <cell r="L322">
            <v>0</v>
          </cell>
          <cell r="M322">
            <v>1591922.5</v>
          </cell>
          <cell r="N322">
            <v>516913.67</v>
          </cell>
          <cell r="O322">
            <v>1558548.07</v>
          </cell>
          <cell r="P322">
            <v>1991930.83</v>
          </cell>
          <cell r="Q322">
            <v>2392370.48</v>
          </cell>
          <cell r="R322">
            <v>468410.01</v>
          </cell>
          <cell r="S322">
            <v>2559921.71</v>
          </cell>
          <cell r="T322">
            <v>681938.1</v>
          </cell>
          <cell r="U322">
            <v>2210617.4300000002</v>
          </cell>
          <cell r="V322">
            <v>694877.25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14295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398999.5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635635.36</v>
          </cell>
          <cell r="AR322">
            <v>0</v>
          </cell>
          <cell r="AS322">
            <v>50832</v>
          </cell>
          <cell r="AT322">
            <v>0</v>
          </cell>
          <cell r="AU322">
            <v>0</v>
          </cell>
          <cell r="AV322">
            <v>7261.68</v>
          </cell>
          <cell r="AW322">
            <v>292495</v>
          </cell>
          <cell r="AX322">
            <v>0</v>
          </cell>
          <cell r="AY322">
            <v>0</v>
          </cell>
          <cell r="AZ322">
            <v>0</v>
          </cell>
          <cell r="BA322">
            <v>1091577.25</v>
          </cell>
          <cell r="BB322">
            <v>0</v>
          </cell>
          <cell r="BC322">
            <v>346511.38</v>
          </cell>
          <cell r="BD322">
            <v>0</v>
          </cell>
          <cell r="BE322">
            <v>0</v>
          </cell>
          <cell r="BF322">
            <v>374555.25</v>
          </cell>
          <cell r="BG322">
            <v>459624.25</v>
          </cell>
          <cell r="BH322">
            <v>313781.5</v>
          </cell>
          <cell r="BI322">
            <v>0</v>
          </cell>
          <cell r="BJ322">
            <v>658331.5</v>
          </cell>
          <cell r="BK322">
            <v>0</v>
          </cell>
          <cell r="BL322">
            <v>0</v>
          </cell>
          <cell r="BM322">
            <v>295429.90000000002</v>
          </cell>
          <cell r="BN322">
            <v>0</v>
          </cell>
          <cell r="BO322">
            <v>1004000.7</v>
          </cell>
          <cell r="BP322">
            <v>1251578.98</v>
          </cell>
          <cell r="BQ322">
            <v>814090.84</v>
          </cell>
          <cell r="BR322">
            <v>0</v>
          </cell>
          <cell r="BS322">
            <v>2238106</v>
          </cell>
          <cell r="BT322">
            <v>1717478</v>
          </cell>
          <cell r="BU322">
            <v>2602650</v>
          </cell>
          <cell r="BV322">
            <v>496330</v>
          </cell>
          <cell r="BW322">
            <v>590800</v>
          </cell>
          <cell r="BX322">
            <v>5003124</v>
          </cell>
          <cell r="BY322">
            <v>350282.5</v>
          </cell>
          <cell r="BZ322">
            <v>0</v>
          </cell>
          <cell r="CA322">
            <v>2319305</v>
          </cell>
          <cell r="CB322">
            <v>1731846.05</v>
          </cell>
          <cell r="CC322">
            <v>1872460</v>
          </cell>
          <cell r="CD322">
            <v>1261788.55</v>
          </cell>
          <cell r="CE322">
            <v>2108390</v>
          </cell>
          <cell r="CF322">
            <v>2398910.6</v>
          </cell>
          <cell r="CG322">
            <v>1059727</v>
          </cell>
          <cell r="CH322">
            <v>984227.6</v>
          </cell>
          <cell r="CI322">
            <v>722505</v>
          </cell>
          <cell r="CJ322">
            <v>3133200</v>
          </cell>
          <cell r="CK322">
            <v>1590440</v>
          </cell>
          <cell r="CL322">
            <v>726720</v>
          </cell>
        </row>
        <row r="323">
          <cell r="A323" t="str">
            <v>2101020199.203</v>
          </cell>
          <cell r="B323" t="str">
            <v xml:space="preserve">เจ้าหนี้ค่ารักษา OP-UC นอก CUP (ต่างจังหวัดสังกัด สธ.) </v>
          </cell>
          <cell r="C323">
            <v>191137</v>
          </cell>
          <cell r="D323">
            <v>0</v>
          </cell>
          <cell r="E323">
            <v>24980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7300</v>
          </cell>
          <cell r="N323">
            <v>39899</v>
          </cell>
          <cell r="O323">
            <v>3050</v>
          </cell>
          <cell r="P323">
            <v>0</v>
          </cell>
          <cell r="Q323">
            <v>166429</v>
          </cell>
          <cell r="R323">
            <v>69178.25</v>
          </cell>
          <cell r="S323">
            <v>19953.990000000002</v>
          </cell>
          <cell r="T323">
            <v>0</v>
          </cell>
          <cell r="U323">
            <v>42079.5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17777.5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40111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111785.75</v>
          </cell>
          <cell r="AO323">
            <v>80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198600</v>
          </cell>
          <cell r="AU323">
            <v>0</v>
          </cell>
          <cell r="AV323">
            <v>0</v>
          </cell>
          <cell r="AW323">
            <v>32687.43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10595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251548</v>
          </cell>
          <cell r="BK323">
            <v>1038504</v>
          </cell>
          <cell r="BL323">
            <v>0</v>
          </cell>
          <cell r="BM323">
            <v>0</v>
          </cell>
          <cell r="BN323">
            <v>42039</v>
          </cell>
          <cell r="BO323">
            <v>0</v>
          </cell>
          <cell r="BP323">
            <v>0</v>
          </cell>
          <cell r="BQ323">
            <v>311727</v>
          </cell>
          <cell r="BR323">
            <v>0</v>
          </cell>
          <cell r="BS323">
            <v>14774</v>
          </cell>
          <cell r="BT323">
            <v>0</v>
          </cell>
          <cell r="BU323">
            <v>0</v>
          </cell>
          <cell r="BV323">
            <v>0</v>
          </cell>
          <cell r="BW323">
            <v>45830</v>
          </cell>
          <cell r="BX323">
            <v>0</v>
          </cell>
          <cell r="BY323">
            <v>1520</v>
          </cell>
          <cell r="BZ323">
            <v>0</v>
          </cell>
          <cell r="CA323">
            <v>5268</v>
          </cell>
          <cell r="CB323">
            <v>29904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</row>
        <row r="324">
          <cell r="A324" t="str">
            <v>2101020199.204</v>
          </cell>
          <cell r="B324" t="str">
            <v>เจ้าหนี้ค่ารักษา OP-UC นอกสังกัด สป.สธ.</v>
          </cell>
          <cell r="C324">
            <v>0</v>
          </cell>
          <cell r="D324">
            <v>0</v>
          </cell>
          <cell r="E324">
            <v>89891</v>
          </cell>
          <cell r="F324">
            <v>350962.5</v>
          </cell>
          <cell r="G324">
            <v>49565</v>
          </cell>
          <cell r="H324">
            <v>240</v>
          </cell>
          <cell r="I324">
            <v>120</v>
          </cell>
          <cell r="J324">
            <v>341610</v>
          </cell>
          <cell r="K324">
            <v>0</v>
          </cell>
          <cell r="L324">
            <v>0</v>
          </cell>
          <cell r="M324">
            <v>6552</v>
          </cell>
          <cell r="N324">
            <v>157330.5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156533.5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420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6286</v>
          </cell>
          <cell r="AI324">
            <v>0</v>
          </cell>
          <cell r="AJ324">
            <v>0</v>
          </cell>
          <cell r="AK324">
            <v>121726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700</v>
          </cell>
          <cell r="AW324">
            <v>2134</v>
          </cell>
          <cell r="AX324">
            <v>1323</v>
          </cell>
          <cell r="AY324">
            <v>274</v>
          </cell>
          <cell r="AZ324">
            <v>1420</v>
          </cell>
          <cell r="BA324">
            <v>0</v>
          </cell>
          <cell r="BB324">
            <v>393</v>
          </cell>
          <cell r="BC324">
            <v>750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13135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360</v>
          </cell>
          <cell r="BR324">
            <v>0</v>
          </cell>
          <cell r="BS324">
            <v>73177.25</v>
          </cell>
          <cell r="BT324">
            <v>0</v>
          </cell>
          <cell r="BU324">
            <v>171848</v>
          </cell>
          <cell r="BV324">
            <v>0</v>
          </cell>
          <cell r="BW324">
            <v>303990</v>
          </cell>
          <cell r="BX324">
            <v>85387.5</v>
          </cell>
          <cell r="BY324">
            <v>28274</v>
          </cell>
          <cell r="BZ324">
            <v>0</v>
          </cell>
          <cell r="CA324">
            <v>61484.5</v>
          </cell>
          <cell r="CB324">
            <v>106141.5</v>
          </cell>
          <cell r="CC324">
            <v>0</v>
          </cell>
          <cell r="CD324">
            <v>46642</v>
          </cell>
          <cell r="CE324">
            <v>27457</v>
          </cell>
          <cell r="CF324">
            <v>12702.25</v>
          </cell>
          <cell r="CG324">
            <v>47461</v>
          </cell>
          <cell r="CH324">
            <v>12516.75</v>
          </cell>
          <cell r="CI324">
            <v>8454</v>
          </cell>
          <cell r="CJ324">
            <v>113454.5</v>
          </cell>
          <cell r="CK324">
            <v>57318.5</v>
          </cell>
          <cell r="CL324">
            <v>31324.5</v>
          </cell>
        </row>
        <row r="325">
          <cell r="A325" t="str">
            <v>2101020199.301</v>
          </cell>
          <cell r="B325" t="str">
            <v>เจ้าหนี้ค่ารักษาพยาบาล-ประกันสังคม</v>
          </cell>
          <cell r="C325">
            <v>683846.13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1335531.2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680942.25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2399232.75</v>
          </cell>
          <cell r="CK325">
            <v>0</v>
          </cell>
          <cell r="CL325">
            <v>0</v>
          </cell>
        </row>
        <row r="326">
          <cell r="A326" t="str">
            <v>2101020199.501</v>
          </cell>
          <cell r="B326" t="str">
            <v>เจ้าหนี้ค่ารักษา -แรงงานต่างด้าว ในสังกัด สธ.</v>
          </cell>
          <cell r="C326">
            <v>0</v>
          </cell>
          <cell r="D326">
            <v>0</v>
          </cell>
          <cell r="E326">
            <v>63650.6</v>
          </cell>
          <cell r="F326">
            <v>291559.46000000002</v>
          </cell>
          <cell r="G326">
            <v>1150</v>
          </cell>
          <cell r="H326">
            <v>29297</v>
          </cell>
          <cell r="I326">
            <v>0</v>
          </cell>
          <cell r="J326">
            <v>34047.800000000003</v>
          </cell>
          <cell r="K326">
            <v>0</v>
          </cell>
          <cell r="L326">
            <v>0</v>
          </cell>
          <cell r="M326">
            <v>240089.92</v>
          </cell>
          <cell r="N326">
            <v>0</v>
          </cell>
          <cell r="O326">
            <v>0</v>
          </cell>
          <cell r="P326">
            <v>47619.64</v>
          </cell>
          <cell r="Q326">
            <v>4995</v>
          </cell>
          <cell r="R326">
            <v>0</v>
          </cell>
          <cell r="S326">
            <v>67213.179999999993</v>
          </cell>
          <cell r="T326">
            <v>0</v>
          </cell>
          <cell r="U326">
            <v>114272.68</v>
          </cell>
          <cell r="V326">
            <v>356898.85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750</v>
          </cell>
          <cell r="AN326">
            <v>300</v>
          </cell>
          <cell r="AO326">
            <v>0</v>
          </cell>
          <cell r="AP326">
            <v>300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9619.9</v>
          </cell>
          <cell r="AW326">
            <v>0</v>
          </cell>
          <cell r="AX326">
            <v>10037.200000000001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129965.96</v>
          </cell>
          <cell r="BE326">
            <v>13366.34</v>
          </cell>
          <cell r="BF326">
            <v>114856.32000000001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178960.72</v>
          </cell>
          <cell r="BQ326">
            <v>0</v>
          </cell>
          <cell r="BR326">
            <v>0</v>
          </cell>
          <cell r="BS326">
            <v>69253.22</v>
          </cell>
          <cell r="BT326">
            <v>0</v>
          </cell>
          <cell r="BU326">
            <v>55259.46</v>
          </cell>
          <cell r="BV326">
            <v>0</v>
          </cell>
          <cell r="BW326">
            <v>0</v>
          </cell>
          <cell r="BX326">
            <v>74605.81</v>
          </cell>
          <cell r="BY326">
            <v>168</v>
          </cell>
          <cell r="BZ326">
            <v>0</v>
          </cell>
          <cell r="CA326">
            <v>64309.14</v>
          </cell>
          <cell r="CB326">
            <v>0</v>
          </cell>
          <cell r="CC326">
            <v>14776.38</v>
          </cell>
          <cell r="CD326">
            <v>120942.18</v>
          </cell>
          <cell r="CE326">
            <v>5202.2</v>
          </cell>
          <cell r="CF326">
            <v>0</v>
          </cell>
          <cell r="CG326">
            <v>9882.4699999999993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</row>
        <row r="327">
          <cell r="A327" t="str">
            <v>2101020199.502</v>
          </cell>
          <cell r="B327" t="str">
            <v>เจ้าหนี้ค่ารักษา -แรงงานต่างด้าวนอกสังกัด สธ.</v>
          </cell>
          <cell r="C327">
            <v>0</v>
          </cell>
          <cell r="D327">
            <v>0</v>
          </cell>
          <cell r="E327">
            <v>460</v>
          </cell>
          <cell r="F327">
            <v>76494.25</v>
          </cell>
          <cell r="G327">
            <v>7994.8</v>
          </cell>
          <cell r="H327">
            <v>0</v>
          </cell>
          <cell r="I327">
            <v>0</v>
          </cell>
          <cell r="J327">
            <v>10700</v>
          </cell>
          <cell r="K327">
            <v>0</v>
          </cell>
          <cell r="L327">
            <v>0</v>
          </cell>
          <cell r="M327">
            <v>107829.84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4050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154827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4725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</row>
        <row r="328">
          <cell r="A328" t="str">
            <v>2101020199.701</v>
          </cell>
          <cell r="B328" t="str">
            <v xml:space="preserve">เจ้าหนี้ค่ารักษา -บุคคลที่มีปัญหาสถานะและสิทธินอก CUP </v>
          </cell>
          <cell r="C328">
            <v>213</v>
          </cell>
          <cell r="D328">
            <v>0</v>
          </cell>
          <cell r="E328">
            <v>14188</v>
          </cell>
          <cell r="F328">
            <v>33474</v>
          </cell>
          <cell r="G328">
            <v>0</v>
          </cell>
          <cell r="H328">
            <v>0</v>
          </cell>
          <cell r="I328">
            <v>0</v>
          </cell>
          <cell r="J328">
            <v>9296.7999999999993</v>
          </cell>
          <cell r="K328">
            <v>1650</v>
          </cell>
          <cell r="L328">
            <v>0</v>
          </cell>
          <cell r="M328">
            <v>53653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13729</v>
          </cell>
          <cell r="T328">
            <v>0</v>
          </cell>
          <cell r="U328">
            <v>0</v>
          </cell>
          <cell r="V328">
            <v>18443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900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20500.5</v>
          </cell>
          <cell r="BD328">
            <v>25253.3</v>
          </cell>
          <cell r="BE328">
            <v>8801</v>
          </cell>
          <cell r="BF328">
            <v>34617</v>
          </cell>
          <cell r="BG328">
            <v>9663</v>
          </cell>
          <cell r="BH328">
            <v>4502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2100</v>
          </cell>
          <cell r="BV328">
            <v>0</v>
          </cell>
          <cell r="BW328">
            <v>0</v>
          </cell>
          <cell r="BX328">
            <v>0</v>
          </cell>
          <cell r="BY328">
            <v>2262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4652.75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</row>
        <row r="329">
          <cell r="A329" t="str">
            <v>2102040101.101</v>
          </cell>
          <cell r="B329" t="str">
            <v>ค่าสาธารณูปโภคค้างจ่าย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11483.53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1330787.8500000001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</row>
        <row r="330">
          <cell r="A330" t="str">
            <v>2102040102.101</v>
          </cell>
          <cell r="B330" t="str">
            <v>ใบสำคัญค้างจ่าย(เงินงบประมาณ/เงินนอกงบ ประมาณฝากคลัง)</v>
          </cell>
          <cell r="C330">
            <v>2515644.64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35987.39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173664.87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372347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3600</v>
          </cell>
          <cell r="BB330">
            <v>0</v>
          </cell>
          <cell r="BC330">
            <v>-9686523.9399999995</v>
          </cell>
          <cell r="BD330">
            <v>5331750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</row>
        <row r="331">
          <cell r="A331" t="str">
            <v>2102040103.101</v>
          </cell>
          <cell r="B331" t="str">
            <v>ภาษีหัก ณ ที่จ่ายรอนำส่ง - ภาษีเงินได้บุคคลธรรมดา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</row>
        <row r="332">
          <cell r="A332" t="str">
            <v>2102040104.101</v>
          </cell>
          <cell r="B332" t="str">
            <v>ภาษีหัก ณ ที่จ่ายรอนำส่ง - ภาษีเงินได้บุคคลธรรมดา ภงด 1</v>
          </cell>
          <cell r="C332">
            <v>900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</row>
        <row r="333">
          <cell r="A333" t="str">
            <v>2102040106.101</v>
          </cell>
          <cell r="B333" t="str">
            <v>ภาษีหัก ณ ที่จ่ายรอนำส่ง - ภาษีเงินได้นิติบุคคลจากบุคคลภายนอก</v>
          </cell>
          <cell r="C333">
            <v>968213.49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</row>
        <row r="334">
          <cell r="A334" t="str">
            <v>2102040110.101</v>
          </cell>
          <cell r="B334" t="str">
            <v>ใบสำคัญค้างจ่ายอื่น (เงินนอกงบประมาณฝากธนาคารพาณิชย์)</v>
          </cell>
          <cell r="C334">
            <v>1556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262986.59000000003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37320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1866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</row>
        <row r="335">
          <cell r="A335" t="str">
            <v>2102040110.102</v>
          </cell>
          <cell r="B335" t="str">
            <v>ค่าจ้างชั่วคราวค้างจ่าย (บริการ)</v>
          </cell>
          <cell r="C335">
            <v>63666.91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1327023.6299999999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93010</v>
          </cell>
          <cell r="Y335">
            <v>385625</v>
          </cell>
          <cell r="Z335">
            <v>220496</v>
          </cell>
          <cell r="AA335">
            <v>188005</v>
          </cell>
          <cell r="AB335">
            <v>0</v>
          </cell>
          <cell r="AC335">
            <v>0</v>
          </cell>
          <cell r="AD335">
            <v>495800</v>
          </cell>
          <cell r="AE335">
            <v>203950</v>
          </cell>
          <cell r="AF335">
            <v>0</v>
          </cell>
          <cell r="AG335">
            <v>0</v>
          </cell>
          <cell r="AH335">
            <v>266130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17100</v>
          </cell>
          <cell r="AZ335">
            <v>0</v>
          </cell>
          <cell r="BA335">
            <v>0</v>
          </cell>
          <cell r="BB335">
            <v>0</v>
          </cell>
          <cell r="BC335">
            <v>1200000</v>
          </cell>
          <cell r="BD335">
            <v>353295</v>
          </cell>
          <cell r="BE335">
            <v>0</v>
          </cell>
          <cell r="BF335">
            <v>14350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69853</v>
          </cell>
          <cell r="BO335">
            <v>0</v>
          </cell>
          <cell r="BP335">
            <v>0</v>
          </cell>
          <cell r="BQ335">
            <v>0</v>
          </cell>
          <cell r="BR335">
            <v>1261760</v>
          </cell>
          <cell r="BS335">
            <v>0</v>
          </cell>
          <cell r="BT335">
            <v>0</v>
          </cell>
          <cell r="BU335">
            <v>604601.14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207343.5</v>
          </cell>
          <cell r="CB335">
            <v>0</v>
          </cell>
          <cell r="CC335">
            <v>0</v>
          </cell>
          <cell r="CD335">
            <v>145958</v>
          </cell>
          <cell r="CE335">
            <v>0</v>
          </cell>
          <cell r="CF335">
            <v>84270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</row>
        <row r="336">
          <cell r="A336" t="str">
            <v>2102040110.103</v>
          </cell>
          <cell r="B336" t="str">
            <v>ค่าจ้างชั่วคราวค้างจ่าย (สนับสนุน)</v>
          </cell>
          <cell r="C336">
            <v>24890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394765.5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67108</v>
          </cell>
          <cell r="Y336">
            <v>116195</v>
          </cell>
          <cell r="Z336">
            <v>22670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-3250</v>
          </cell>
          <cell r="AG336">
            <v>333572</v>
          </cell>
          <cell r="AH336">
            <v>30550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47785</v>
          </cell>
          <cell r="AZ336">
            <v>0</v>
          </cell>
          <cell r="BA336">
            <v>0</v>
          </cell>
          <cell r="BB336">
            <v>0</v>
          </cell>
          <cell r="BC336">
            <v>500000</v>
          </cell>
          <cell r="BD336">
            <v>7990</v>
          </cell>
          <cell r="BE336">
            <v>0</v>
          </cell>
          <cell r="BF336">
            <v>324940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11850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43015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97934.37</v>
          </cell>
          <cell r="CB336">
            <v>0</v>
          </cell>
          <cell r="CC336">
            <v>0</v>
          </cell>
          <cell r="CD336">
            <v>17650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</row>
        <row r="337">
          <cell r="A337" t="str">
            <v>2102040110.104</v>
          </cell>
          <cell r="B337" t="str">
            <v>ค่าจ้างพนักงานกระทรวงสาธารณสุขค้างจ่าย (บริการ)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168720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</row>
        <row r="338">
          <cell r="A338" t="str">
            <v>2102040110.105</v>
          </cell>
          <cell r="B338" t="str">
            <v>ค่าจ้างพนักงานกระทรวงสาธารณสุขค้างจ่าย (สนับสนุน)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</row>
        <row r="339">
          <cell r="A339" t="str">
            <v>2102040110.106</v>
          </cell>
          <cell r="B339" t="str">
            <v>ค่าตอบแทนเงินเพิ่มพิเศษไม่ทำเวชปฏิบัติฯลฯ(บริการ) ค้างจ่าย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75000</v>
          </cell>
          <cell r="H339">
            <v>35000</v>
          </cell>
          <cell r="I339">
            <v>55000</v>
          </cell>
          <cell r="J339">
            <v>145000</v>
          </cell>
          <cell r="K339">
            <v>50000</v>
          </cell>
          <cell r="L339">
            <v>115000</v>
          </cell>
          <cell r="M339">
            <v>125000</v>
          </cell>
          <cell r="N339">
            <v>60000</v>
          </cell>
          <cell r="O339">
            <v>0</v>
          </cell>
          <cell r="P339">
            <v>0</v>
          </cell>
          <cell r="Q339">
            <v>120000</v>
          </cell>
          <cell r="R339">
            <v>130000</v>
          </cell>
          <cell r="S339">
            <v>50000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150000</v>
          </cell>
          <cell r="Z339">
            <v>95000</v>
          </cell>
          <cell r="AA339">
            <v>45000</v>
          </cell>
          <cell r="AB339">
            <v>40000</v>
          </cell>
          <cell r="AC339">
            <v>80000</v>
          </cell>
          <cell r="AD339">
            <v>160000</v>
          </cell>
          <cell r="AE339">
            <v>0</v>
          </cell>
          <cell r="AF339">
            <v>45000</v>
          </cell>
          <cell r="AG339">
            <v>100000</v>
          </cell>
          <cell r="AH339">
            <v>170000</v>
          </cell>
          <cell r="AI339">
            <v>60000</v>
          </cell>
          <cell r="AJ339">
            <v>0</v>
          </cell>
          <cell r="AK339">
            <v>915000</v>
          </cell>
          <cell r="AL339">
            <v>65000</v>
          </cell>
          <cell r="AM339">
            <v>0</v>
          </cell>
          <cell r="AN339">
            <v>115000</v>
          </cell>
          <cell r="AO339">
            <v>0</v>
          </cell>
          <cell r="AP339">
            <v>80000</v>
          </cell>
          <cell r="AQ339">
            <v>30000</v>
          </cell>
          <cell r="AR339">
            <v>260000</v>
          </cell>
          <cell r="AS339">
            <v>75000</v>
          </cell>
          <cell r="AT339">
            <v>130000</v>
          </cell>
          <cell r="AU339">
            <v>125000</v>
          </cell>
          <cell r="AV339">
            <v>70000</v>
          </cell>
          <cell r="AW339">
            <v>100000</v>
          </cell>
          <cell r="AX339">
            <v>60000</v>
          </cell>
          <cell r="AY339">
            <v>80000</v>
          </cell>
          <cell r="AZ339">
            <v>55000</v>
          </cell>
          <cell r="BA339">
            <v>300000</v>
          </cell>
          <cell r="BB339">
            <v>45000</v>
          </cell>
          <cell r="BC339">
            <v>540000</v>
          </cell>
          <cell r="BD339">
            <v>0</v>
          </cell>
          <cell r="BE339">
            <v>0</v>
          </cell>
          <cell r="BF339">
            <v>80000</v>
          </cell>
          <cell r="BG339">
            <v>0</v>
          </cell>
          <cell r="BH339">
            <v>55000</v>
          </cell>
          <cell r="BI339">
            <v>45000</v>
          </cell>
          <cell r="BJ339">
            <v>120000</v>
          </cell>
          <cell r="BK339">
            <v>70000</v>
          </cell>
          <cell r="BL339">
            <v>874920</v>
          </cell>
          <cell r="BM339">
            <v>140000</v>
          </cell>
          <cell r="BN339">
            <v>60000</v>
          </cell>
          <cell r="BO339">
            <v>140000</v>
          </cell>
          <cell r="BP339">
            <v>120000</v>
          </cell>
          <cell r="BQ339">
            <v>0</v>
          </cell>
          <cell r="BR339">
            <v>0</v>
          </cell>
          <cell r="BS339">
            <v>120000</v>
          </cell>
          <cell r="BT339">
            <v>95000</v>
          </cell>
          <cell r="BU339">
            <v>330000</v>
          </cell>
          <cell r="BV339">
            <v>25000</v>
          </cell>
          <cell r="BW339">
            <v>0</v>
          </cell>
          <cell r="BX339">
            <v>230000</v>
          </cell>
          <cell r="BY339">
            <v>0</v>
          </cell>
          <cell r="BZ339">
            <v>60000</v>
          </cell>
          <cell r="CA339">
            <v>80000</v>
          </cell>
          <cell r="CB339">
            <v>0</v>
          </cell>
          <cell r="CC339">
            <v>0</v>
          </cell>
          <cell r="CD339">
            <v>45000</v>
          </cell>
          <cell r="CE339">
            <v>0</v>
          </cell>
          <cell r="CF339">
            <v>50000</v>
          </cell>
          <cell r="CG339">
            <v>0</v>
          </cell>
          <cell r="CH339">
            <v>70000</v>
          </cell>
          <cell r="CI339">
            <v>40000</v>
          </cell>
          <cell r="CJ339">
            <v>0</v>
          </cell>
          <cell r="CK339">
            <v>0</v>
          </cell>
          <cell r="CL339">
            <v>60000</v>
          </cell>
        </row>
        <row r="340">
          <cell r="A340" t="str">
            <v>2102040110.107</v>
          </cell>
          <cell r="B340" t="str">
            <v>ค่าตอบแทนในการปฏิบัติงานของเจ้าหน้าที่ (บริการ) ค้างจ่าย</v>
          </cell>
          <cell r="C340">
            <v>0</v>
          </cell>
          <cell r="D340">
            <v>841306</v>
          </cell>
          <cell r="E340">
            <v>1013890</v>
          </cell>
          <cell r="F340">
            <v>439000</v>
          </cell>
          <cell r="G340">
            <v>387875</v>
          </cell>
          <cell r="H340">
            <v>935556.25</v>
          </cell>
          <cell r="I340">
            <v>1935952.5</v>
          </cell>
          <cell r="J340">
            <v>1503600</v>
          </cell>
          <cell r="K340">
            <v>926902.5</v>
          </cell>
          <cell r="L340">
            <v>800000</v>
          </cell>
          <cell r="M340">
            <v>2886140</v>
          </cell>
          <cell r="N340">
            <v>478002.5</v>
          </cell>
          <cell r="O340">
            <v>5020849.51</v>
          </cell>
          <cell r="P340">
            <v>1220489.5</v>
          </cell>
          <cell r="Q340">
            <v>1743797.5</v>
          </cell>
          <cell r="R340">
            <v>1954887.5</v>
          </cell>
          <cell r="S340">
            <v>898158</v>
          </cell>
          <cell r="T340">
            <v>1053705.8</v>
          </cell>
          <cell r="U340">
            <v>1470588</v>
          </cell>
          <cell r="V340">
            <v>700000</v>
          </cell>
          <cell r="W340">
            <v>6941409.25</v>
          </cell>
          <cell r="X340">
            <v>1038114</v>
          </cell>
          <cell r="Y340">
            <v>606160</v>
          </cell>
          <cell r="Z340">
            <v>1316966.25</v>
          </cell>
          <cell r="AA340">
            <v>698775</v>
          </cell>
          <cell r="AB340">
            <v>567260</v>
          </cell>
          <cell r="AC340">
            <v>627420</v>
          </cell>
          <cell r="AD340">
            <v>2108727</v>
          </cell>
          <cell r="AE340">
            <v>785755.5</v>
          </cell>
          <cell r="AF340">
            <v>707464</v>
          </cell>
          <cell r="AG340">
            <v>1436527</v>
          </cell>
          <cell r="AH340">
            <v>942190</v>
          </cell>
          <cell r="AI340">
            <v>1351920</v>
          </cell>
          <cell r="AJ340">
            <v>501420</v>
          </cell>
          <cell r="AK340">
            <v>18164412.350000001</v>
          </cell>
          <cell r="AL340">
            <v>681070</v>
          </cell>
          <cell r="AM340">
            <v>0</v>
          </cell>
          <cell r="AN340">
            <v>918250</v>
          </cell>
          <cell r="AO340">
            <v>1758775</v>
          </cell>
          <cell r="AP340">
            <v>787227.5</v>
          </cell>
          <cell r="AQ340">
            <v>392410</v>
          </cell>
          <cell r="AR340">
            <v>3169900</v>
          </cell>
          <cell r="AS340">
            <v>606558.75</v>
          </cell>
          <cell r="AT340">
            <v>1442425</v>
          </cell>
          <cell r="AU340">
            <v>1496335</v>
          </cell>
          <cell r="AV340">
            <v>725850</v>
          </cell>
          <cell r="AW340">
            <v>642702.5</v>
          </cell>
          <cell r="AX340">
            <v>711598</v>
          </cell>
          <cell r="AY340">
            <v>748760</v>
          </cell>
          <cell r="AZ340">
            <v>513659</v>
          </cell>
          <cell r="BA340">
            <v>5265612.5</v>
          </cell>
          <cell r="BB340">
            <v>686875</v>
          </cell>
          <cell r="BC340">
            <v>6211698</v>
          </cell>
          <cell r="BD340">
            <v>2289187.5</v>
          </cell>
          <cell r="BE340">
            <v>779800</v>
          </cell>
          <cell r="BF340">
            <v>550000</v>
          </cell>
          <cell r="BG340">
            <v>1575000</v>
          </cell>
          <cell r="BH340">
            <v>272135</v>
          </cell>
          <cell r="BI340">
            <v>650000</v>
          </cell>
          <cell r="BJ340">
            <v>694217</v>
          </cell>
          <cell r="BK340">
            <v>1166868.25</v>
          </cell>
          <cell r="BL340">
            <v>5746327.5</v>
          </cell>
          <cell r="BM340">
            <v>1412425</v>
          </cell>
          <cell r="BN340">
            <v>991044</v>
          </cell>
          <cell r="BO340">
            <v>1804984</v>
          </cell>
          <cell r="BP340">
            <v>1425940</v>
          </cell>
          <cell r="BQ340">
            <v>891990</v>
          </cell>
          <cell r="BR340">
            <v>18000000</v>
          </cell>
          <cell r="BS340">
            <v>997370</v>
          </cell>
          <cell r="BT340">
            <v>1273080</v>
          </cell>
          <cell r="BU340">
            <v>4693612</v>
          </cell>
          <cell r="BV340">
            <v>162585</v>
          </cell>
          <cell r="BW340">
            <v>857355</v>
          </cell>
          <cell r="BX340">
            <v>2002000</v>
          </cell>
          <cell r="BY340">
            <v>563240</v>
          </cell>
          <cell r="BZ340">
            <v>787837</v>
          </cell>
          <cell r="CA340">
            <v>1027880</v>
          </cell>
          <cell r="CB340">
            <v>1131240.5</v>
          </cell>
          <cell r="CC340">
            <v>2379758</v>
          </cell>
          <cell r="CD340">
            <v>1112945</v>
          </cell>
          <cell r="CE340">
            <v>1780386.5</v>
          </cell>
          <cell r="CF340">
            <v>736462.5</v>
          </cell>
          <cell r="CG340">
            <v>561999</v>
          </cell>
          <cell r="CH340">
            <v>560970</v>
          </cell>
          <cell r="CI340">
            <v>585342.5</v>
          </cell>
          <cell r="CJ340">
            <v>3106890</v>
          </cell>
          <cell r="CK340">
            <v>552954</v>
          </cell>
          <cell r="CL340">
            <v>436970</v>
          </cell>
        </row>
        <row r="341">
          <cell r="A341" t="str">
            <v>2102040110.108</v>
          </cell>
          <cell r="B341" t="str">
            <v>ค่าตอบแทนในการปฏิบัติงานของเจ้าหน้าที่ (สนับสนุน) ค้างจ่าย</v>
          </cell>
          <cell r="C341">
            <v>0</v>
          </cell>
          <cell r="D341">
            <v>101160</v>
          </cell>
          <cell r="E341">
            <v>152210</v>
          </cell>
          <cell r="F341">
            <v>50000</v>
          </cell>
          <cell r="G341">
            <v>22400</v>
          </cell>
          <cell r="H341">
            <v>16965</v>
          </cell>
          <cell r="I341">
            <v>68400</v>
          </cell>
          <cell r="J341">
            <v>10000</v>
          </cell>
          <cell r="K341">
            <v>87360</v>
          </cell>
          <cell r="L341">
            <v>200000</v>
          </cell>
          <cell r="M341">
            <v>56200</v>
          </cell>
          <cell r="N341">
            <v>0</v>
          </cell>
          <cell r="O341">
            <v>546570</v>
          </cell>
          <cell r="P341">
            <v>82700</v>
          </cell>
          <cell r="Q341">
            <v>570535</v>
          </cell>
          <cell r="R341">
            <v>163852.5</v>
          </cell>
          <cell r="S341">
            <v>136880</v>
          </cell>
          <cell r="T341">
            <v>67546.25</v>
          </cell>
          <cell r="U341">
            <v>86115</v>
          </cell>
          <cell r="V341">
            <v>90000</v>
          </cell>
          <cell r="W341">
            <v>585492.5</v>
          </cell>
          <cell r="X341">
            <v>93532.5</v>
          </cell>
          <cell r="Y341">
            <v>142545</v>
          </cell>
          <cell r="Z341">
            <v>30780</v>
          </cell>
          <cell r="AA341">
            <v>0</v>
          </cell>
          <cell r="AB341">
            <v>6720</v>
          </cell>
          <cell r="AC341">
            <v>0</v>
          </cell>
          <cell r="AD341">
            <v>70807.5</v>
          </cell>
          <cell r="AE341">
            <v>87560</v>
          </cell>
          <cell r="AF341">
            <v>16220</v>
          </cell>
          <cell r="AG341">
            <v>290361.25</v>
          </cell>
          <cell r="AH341">
            <v>47230</v>
          </cell>
          <cell r="AI341">
            <v>0</v>
          </cell>
          <cell r="AJ341">
            <v>67515</v>
          </cell>
          <cell r="AK341">
            <v>1296436</v>
          </cell>
          <cell r="AL341">
            <v>106170</v>
          </cell>
          <cell r="AM341">
            <v>0</v>
          </cell>
          <cell r="AN341">
            <v>202605</v>
          </cell>
          <cell r="AO341">
            <v>0</v>
          </cell>
          <cell r="AP341">
            <v>6360</v>
          </cell>
          <cell r="AQ341">
            <v>37415</v>
          </cell>
          <cell r="AR341">
            <v>313320</v>
          </cell>
          <cell r="AS341">
            <v>91162.5</v>
          </cell>
          <cell r="AT341">
            <v>214180</v>
          </cell>
          <cell r="AU341">
            <v>25320</v>
          </cell>
          <cell r="AV341">
            <v>11750</v>
          </cell>
          <cell r="AW341">
            <v>43297.5</v>
          </cell>
          <cell r="AX341">
            <v>30500</v>
          </cell>
          <cell r="AY341">
            <v>0</v>
          </cell>
          <cell r="AZ341">
            <v>86242</v>
          </cell>
          <cell r="BA341">
            <v>395515</v>
          </cell>
          <cell r="BB341">
            <v>28840</v>
          </cell>
          <cell r="BC341">
            <v>2000000</v>
          </cell>
          <cell r="BD341">
            <v>114330</v>
          </cell>
          <cell r="BE341">
            <v>40000</v>
          </cell>
          <cell r="BF341">
            <v>30000</v>
          </cell>
          <cell r="BG341">
            <v>100000</v>
          </cell>
          <cell r="BH341">
            <v>35140</v>
          </cell>
          <cell r="BI341">
            <v>90000</v>
          </cell>
          <cell r="BJ341">
            <v>174945</v>
          </cell>
          <cell r="BK341">
            <v>147346</v>
          </cell>
          <cell r="BL341">
            <v>611495</v>
          </cell>
          <cell r="BM341">
            <v>270622.5</v>
          </cell>
          <cell r="BN341">
            <v>129760</v>
          </cell>
          <cell r="BO341">
            <v>207564</v>
          </cell>
          <cell r="BP341">
            <v>107430</v>
          </cell>
          <cell r="BQ341">
            <v>77880</v>
          </cell>
          <cell r="BR341">
            <v>3000000</v>
          </cell>
          <cell r="BS341">
            <v>130100</v>
          </cell>
          <cell r="BT341">
            <v>67440</v>
          </cell>
          <cell r="BU341">
            <v>467270</v>
          </cell>
          <cell r="BV341">
            <v>12620</v>
          </cell>
          <cell r="BW341">
            <v>78252.5</v>
          </cell>
          <cell r="BX341">
            <v>350000</v>
          </cell>
          <cell r="BY341">
            <v>126630</v>
          </cell>
          <cell r="BZ341">
            <v>67240</v>
          </cell>
          <cell r="CA341">
            <v>24640</v>
          </cell>
          <cell r="CB341">
            <v>0</v>
          </cell>
          <cell r="CC341">
            <v>332360</v>
          </cell>
          <cell r="CD341">
            <v>116070</v>
          </cell>
          <cell r="CE341">
            <v>248900</v>
          </cell>
          <cell r="CF341">
            <v>34780</v>
          </cell>
          <cell r="CG341">
            <v>73080</v>
          </cell>
          <cell r="CH341">
            <v>87547</v>
          </cell>
          <cell r="CI341">
            <v>131315</v>
          </cell>
          <cell r="CJ341">
            <v>70670</v>
          </cell>
          <cell r="CK341">
            <v>96714</v>
          </cell>
          <cell r="CL341">
            <v>56795</v>
          </cell>
        </row>
        <row r="342">
          <cell r="A342" t="str">
            <v>2102040110.109</v>
          </cell>
          <cell r="B342" t="str">
            <v>ค่าตอบแทนเงินเพิ่มพิเศษสำหรับผู้ปฏิบัติงานด้านการสาธารณสุข (พ.ต.ส.) เงินนอกงบประมาณค้างจ่าย</v>
          </cell>
          <cell r="C342">
            <v>0</v>
          </cell>
          <cell r="D342">
            <v>7000</v>
          </cell>
          <cell r="E342">
            <v>0</v>
          </cell>
          <cell r="F342">
            <v>0</v>
          </cell>
          <cell r="G342">
            <v>5000</v>
          </cell>
          <cell r="H342">
            <v>23000</v>
          </cell>
          <cell r="I342">
            <v>17000</v>
          </cell>
          <cell r="J342">
            <v>35500</v>
          </cell>
          <cell r="K342">
            <v>11000</v>
          </cell>
          <cell r="L342">
            <v>18000</v>
          </cell>
          <cell r="M342">
            <v>0</v>
          </cell>
          <cell r="N342">
            <v>57000</v>
          </cell>
          <cell r="O342">
            <v>0</v>
          </cell>
          <cell r="P342">
            <v>0</v>
          </cell>
          <cell r="Q342">
            <v>14000</v>
          </cell>
          <cell r="R342">
            <v>6500</v>
          </cell>
          <cell r="S342">
            <v>4500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111500</v>
          </cell>
          <cell r="Z342">
            <v>21500</v>
          </cell>
          <cell r="AA342">
            <v>13000</v>
          </cell>
          <cell r="AB342">
            <v>0</v>
          </cell>
          <cell r="AC342">
            <v>4500</v>
          </cell>
          <cell r="AD342">
            <v>6871.17</v>
          </cell>
          <cell r="AE342">
            <v>0</v>
          </cell>
          <cell r="AF342">
            <v>0</v>
          </cell>
          <cell r="AG342">
            <v>14000</v>
          </cell>
          <cell r="AH342">
            <v>8500</v>
          </cell>
          <cell r="AI342">
            <v>14000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18000</v>
          </cell>
          <cell r="AQ342">
            <v>0</v>
          </cell>
          <cell r="AR342">
            <v>0</v>
          </cell>
          <cell r="AS342">
            <v>7500</v>
          </cell>
          <cell r="AT342">
            <v>16500</v>
          </cell>
          <cell r="AU342">
            <v>0</v>
          </cell>
          <cell r="AV342">
            <v>0</v>
          </cell>
          <cell r="AW342">
            <v>3000</v>
          </cell>
          <cell r="AX342">
            <v>0</v>
          </cell>
          <cell r="AY342">
            <v>6000</v>
          </cell>
          <cell r="AZ342">
            <v>4500</v>
          </cell>
          <cell r="BA342">
            <v>29568</v>
          </cell>
          <cell r="BB342">
            <v>0</v>
          </cell>
          <cell r="BC342">
            <v>90000</v>
          </cell>
          <cell r="BD342">
            <v>0</v>
          </cell>
          <cell r="BE342">
            <v>0</v>
          </cell>
          <cell r="BF342">
            <v>14500</v>
          </cell>
          <cell r="BG342">
            <v>0</v>
          </cell>
          <cell r="BH342">
            <v>0</v>
          </cell>
          <cell r="BI342">
            <v>0</v>
          </cell>
          <cell r="BJ342">
            <v>1000</v>
          </cell>
          <cell r="BK342">
            <v>0</v>
          </cell>
          <cell r="BL342">
            <v>5677.42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239923</v>
          </cell>
          <cell r="BS342">
            <v>0</v>
          </cell>
          <cell r="BT342">
            <v>0</v>
          </cell>
          <cell r="BU342">
            <v>9000</v>
          </cell>
          <cell r="BV342">
            <v>0</v>
          </cell>
          <cell r="BW342">
            <v>0</v>
          </cell>
          <cell r="BX342">
            <v>30500</v>
          </cell>
          <cell r="BY342">
            <v>0</v>
          </cell>
          <cell r="BZ342">
            <v>0</v>
          </cell>
          <cell r="CA342">
            <v>5000</v>
          </cell>
          <cell r="CB342">
            <v>0</v>
          </cell>
          <cell r="CC342">
            <v>0</v>
          </cell>
          <cell r="CD342">
            <v>0</v>
          </cell>
          <cell r="CE342">
            <v>30500</v>
          </cell>
          <cell r="CF342">
            <v>0</v>
          </cell>
          <cell r="CG342">
            <v>0</v>
          </cell>
          <cell r="CH342">
            <v>5000</v>
          </cell>
          <cell r="CI342">
            <v>0</v>
          </cell>
          <cell r="CJ342">
            <v>0</v>
          </cell>
          <cell r="CK342">
            <v>0</v>
          </cell>
          <cell r="CL342">
            <v>9500</v>
          </cell>
        </row>
        <row r="343">
          <cell r="A343" t="str">
            <v>2102040110.110</v>
          </cell>
          <cell r="B343" t="str">
            <v>ค่าตอบแทนตามผลการปฏิบัติงานค้างจ่าย</v>
          </cell>
          <cell r="C343">
            <v>2000000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586479.34</v>
          </cell>
          <cell r="P343">
            <v>51800</v>
          </cell>
          <cell r="Q343">
            <v>62800</v>
          </cell>
          <cell r="R343">
            <v>0</v>
          </cell>
          <cell r="S343">
            <v>38000</v>
          </cell>
          <cell r="T343">
            <v>44000</v>
          </cell>
          <cell r="U343">
            <v>89100</v>
          </cell>
          <cell r="V343">
            <v>0</v>
          </cell>
          <cell r="W343">
            <v>2036721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2881280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7345467.9400000004</v>
          </cell>
          <cell r="BD343">
            <v>300000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3610701.5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12191409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120000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85410</v>
          </cell>
          <cell r="CK343">
            <v>0</v>
          </cell>
          <cell r="CL343">
            <v>0</v>
          </cell>
        </row>
        <row r="344">
          <cell r="A344" t="str">
            <v>2102040110.111</v>
          </cell>
          <cell r="B344" t="str">
            <v>ค่าตอบแทนการปฏิบัติงานในลักษณะเบี้ยเลี้ยงเหมาจ่ายค้างจ่าย</v>
          </cell>
          <cell r="C344">
            <v>0</v>
          </cell>
          <cell r="D344">
            <v>309700</v>
          </cell>
          <cell r="E344">
            <v>273200</v>
          </cell>
          <cell r="F344">
            <v>1209100</v>
          </cell>
          <cell r="G344">
            <v>294500</v>
          </cell>
          <cell r="H344">
            <v>695500</v>
          </cell>
          <cell r="I344">
            <v>162400</v>
          </cell>
          <cell r="J344">
            <v>1437700</v>
          </cell>
          <cell r="K344">
            <v>458200</v>
          </cell>
          <cell r="L344">
            <v>504000</v>
          </cell>
          <cell r="M344">
            <v>902500</v>
          </cell>
          <cell r="N344">
            <v>240700</v>
          </cell>
          <cell r="O344">
            <v>3342400</v>
          </cell>
          <cell r="P344">
            <v>215200</v>
          </cell>
          <cell r="Q344">
            <v>128600</v>
          </cell>
          <cell r="R344">
            <v>1280531.6000000001</v>
          </cell>
          <cell r="S344">
            <v>92800</v>
          </cell>
          <cell r="T344">
            <v>526300</v>
          </cell>
          <cell r="U344">
            <v>0</v>
          </cell>
          <cell r="V344">
            <v>1438800</v>
          </cell>
          <cell r="W344">
            <v>0</v>
          </cell>
          <cell r="X344">
            <v>1383300</v>
          </cell>
          <cell r="Y344">
            <v>2387000</v>
          </cell>
          <cell r="Z344">
            <v>1799050</v>
          </cell>
          <cell r="AA344">
            <v>1706800</v>
          </cell>
          <cell r="AB344">
            <v>1634500</v>
          </cell>
          <cell r="AC344">
            <v>416100</v>
          </cell>
          <cell r="AD344">
            <v>5559117</v>
          </cell>
          <cell r="AE344">
            <v>1335400</v>
          </cell>
          <cell r="AF344">
            <v>1634700</v>
          </cell>
          <cell r="AG344">
            <v>2486800</v>
          </cell>
          <cell r="AH344">
            <v>6091000</v>
          </cell>
          <cell r="AI344">
            <v>465090</v>
          </cell>
          <cell r="AJ344">
            <v>747800</v>
          </cell>
          <cell r="AK344">
            <v>0</v>
          </cell>
          <cell r="AL344">
            <v>987100</v>
          </cell>
          <cell r="AM344">
            <v>793200</v>
          </cell>
          <cell r="AN344">
            <v>601388</v>
          </cell>
          <cell r="AO344">
            <v>4962952</v>
          </cell>
          <cell r="AP344">
            <v>2175400</v>
          </cell>
          <cell r="AQ344">
            <v>1788755</v>
          </cell>
          <cell r="AR344">
            <v>1239000</v>
          </cell>
          <cell r="AS344">
            <v>135000</v>
          </cell>
          <cell r="AT344">
            <v>711200</v>
          </cell>
          <cell r="AU344">
            <v>1507300</v>
          </cell>
          <cell r="AV344">
            <v>2304046</v>
          </cell>
          <cell r="AW344">
            <v>727800</v>
          </cell>
          <cell r="AX344">
            <v>1492950</v>
          </cell>
          <cell r="AY344">
            <v>1173468</v>
          </cell>
          <cell r="AZ344">
            <v>773200</v>
          </cell>
          <cell r="BA344">
            <v>4654800</v>
          </cell>
          <cell r="BB344">
            <v>1170216</v>
          </cell>
          <cell r="BC344">
            <v>0</v>
          </cell>
          <cell r="BD344">
            <v>0</v>
          </cell>
          <cell r="BE344">
            <v>2092000</v>
          </cell>
          <cell r="BF344">
            <v>3473400</v>
          </cell>
          <cell r="BG344">
            <v>100000</v>
          </cell>
          <cell r="BH344">
            <v>300800</v>
          </cell>
          <cell r="BI344">
            <v>866500</v>
          </cell>
          <cell r="BJ344">
            <v>416600</v>
          </cell>
          <cell r="BK344">
            <v>490600</v>
          </cell>
          <cell r="BL344">
            <v>0</v>
          </cell>
          <cell r="BM344">
            <v>2247400</v>
          </cell>
          <cell r="BN344">
            <v>822800</v>
          </cell>
          <cell r="BO344">
            <v>1060000</v>
          </cell>
          <cell r="BP344">
            <v>2333900</v>
          </cell>
          <cell r="BQ344">
            <v>737600</v>
          </cell>
          <cell r="BR344">
            <v>0</v>
          </cell>
          <cell r="BS344">
            <v>1970700</v>
          </cell>
          <cell r="BT344">
            <v>2118400</v>
          </cell>
          <cell r="BU344">
            <v>3520500</v>
          </cell>
          <cell r="BV344">
            <v>310200</v>
          </cell>
          <cell r="BW344">
            <v>1074290</v>
          </cell>
          <cell r="BX344">
            <v>1241600</v>
          </cell>
          <cell r="BY344">
            <v>1427000</v>
          </cell>
          <cell r="BZ344">
            <v>79500</v>
          </cell>
          <cell r="CA344">
            <v>1544700</v>
          </cell>
          <cell r="CB344">
            <v>908820</v>
          </cell>
          <cell r="CC344">
            <v>5933764</v>
          </cell>
          <cell r="CD344">
            <v>941100</v>
          </cell>
          <cell r="CE344">
            <v>4411950</v>
          </cell>
          <cell r="CF344">
            <v>779100</v>
          </cell>
          <cell r="CG344">
            <v>462000</v>
          </cell>
          <cell r="CH344">
            <v>668200</v>
          </cell>
          <cell r="CI344">
            <v>1066400</v>
          </cell>
          <cell r="CJ344">
            <v>3278500</v>
          </cell>
          <cell r="CK344">
            <v>305200</v>
          </cell>
          <cell r="CL344">
            <v>616000</v>
          </cell>
        </row>
        <row r="345">
          <cell r="A345" t="str">
            <v>2102040110.112</v>
          </cell>
          <cell r="B345" t="str">
            <v>ค่าตอบแทนอื่นค้างจ่าย</v>
          </cell>
          <cell r="C345">
            <v>0</v>
          </cell>
          <cell r="D345">
            <v>10000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350000</v>
          </cell>
          <cell r="J345">
            <v>0</v>
          </cell>
          <cell r="K345">
            <v>5000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10650</v>
          </cell>
          <cell r="R345">
            <v>329000</v>
          </cell>
          <cell r="S345">
            <v>5000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9600</v>
          </cell>
          <cell r="Y345">
            <v>0</v>
          </cell>
          <cell r="Z345">
            <v>0</v>
          </cell>
          <cell r="AA345">
            <v>2020</v>
          </cell>
          <cell r="AB345">
            <v>14880</v>
          </cell>
          <cell r="AC345">
            <v>0</v>
          </cell>
          <cell r="AD345">
            <v>208700</v>
          </cell>
          <cell r="AE345">
            <v>0</v>
          </cell>
          <cell r="AF345">
            <v>53200</v>
          </cell>
          <cell r="AG345">
            <v>5000</v>
          </cell>
          <cell r="AH345">
            <v>0</v>
          </cell>
          <cell r="AI345">
            <v>54810</v>
          </cell>
          <cell r="AJ345">
            <v>30770</v>
          </cell>
          <cell r="AK345">
            <v>90000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2772126.5</v>
          </cell>
          <cell r="BH345">
            <v>0</v>
          </cell>
          <cell r="BI345">
            <v>0</v>
          </cell>
          <cell r="BJ345">
            <v>4625191.63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693500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35000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501000</v>
          </cell>
          <cell r="CG345">
            <v>274020</v>
          </cell>
          <cell r="CH345">
            <v>0</v>
          </cell>
          <cell r="CI345">
            <v>586626</v>
          </cell>
          <cell r="CJ345">
            <v>0</v>
          </cell>
          <cell r="CK345">
            <v>5000</v>
          </cell>
          <cell r="CL345">
            <v>0</v>
          </cell>
        </row>
        <row r="346">
          <cell r="A346" t="str">
            <v>2102040110.113</v>
          </cell>
          <cell r="B346" t="str">
            <v>ค่าสาธารณูปโภคค้างจ่าย</v>
          </cell>
          <cell r="C346">
            <v>3703162.54</v>
          </cell>
          <cell r="D346">
            <v>0</v>
          </cell>
          <cell r="E346">
            <v>234145</v>
          </cell>
          <cell r="F346">
            <v>162081.60999999999</v>
          </cell>
          <cell r="G346">
            <v>136778.57999999999</v>
          </cell>
          <cell r="H346">
            <v>0</v>
          </cell>
          <cell r="I346">
            <v>26497.53</v>
          </cell>
          <cell r="J346">
            <v>503990.22</v>
          </cell>
          <cell r="K346">
            <v>255469.64</v>
          </cell>
          <cell r="L346">
            <v>220855.83</v>
          </cell>
          <cell r="M346">
            <v>692382.8</v>
          </cell>
          <cell r="N346">
            <v>66773.84</v>
          </cell>
          <cell r="O346">
            <v>2756708.97</v>
          </cell>
          <cell r="P346">
            <v>317141.3</v>
          </cell>
          <cell r="Q346">
            <v>291870.06</v>
          </cell>
          <cell r="R346">
            <v>24710.45</v>
          </cell>
          <cell r="S346">
            <v>235736.84</v>
          </cell>
          <cell r="T346">
            <v>225683.87</v>
          </cell>
          <cell r="U346">
            <v>204557.05</v>
          </cell>
          <cell r="V346">
            <v>212272.14</v>
          </cell>
          <cell r="W346">
            <v>2032000</v>
          </cell>
          <cell r="X346">
            <v>171089.41</v>
          </cell>
          <cell r="Y346">
            <v>300681.98</v>
          </cell>
          <cell r="Z346">
            <v>328394.89</v>
          </cell>
          <cell r="AA346">
            <v>102530.67</v>
          </cell>
          <cell r="AB346">
            <v>106109.84</v>
          </cell>
          <cell r="AC346">
            <v>204800</v>
          </cell>
          <cell r="AD346">
            <v>1548584.26</v>
          </cell>
          <cell r="AE346">
            <v>142271.41</v>
          </cell>
          <cell r="AF346">
            <v>171635.07</v>
          </cell>
          <cell r="AG346">
            <v>262513.15999999997</v>
          </cell>
          <cell r="AH346">
            <v>200853.97</v>
          </cell>
          <cell r="AI346">
            <v>230012.89</v>
          </cell>
          <cell r="AJ346">
            <v>117299.84</v>
          </cell>
          <cell r="AK346">
            <v>8657419.5800000001</v>
          </cell>
          <cell r="AL346">
            <v>245262.92</v>
          </cell>
          <cell r="AM346">
            <v>176720.78</v>
          </cell>
          <cell r="AN346">
            <v>770101.95</v>
          </cell>
          <cell r="AO346">
            <v>400314.44</v>
          </cell>
          <cell r="AP346">
            <v>285064.34999999998</v>
          </cell>
          <cell r="AQ346">
            <v>110993.37</v>
          </cell>
          <cell r="AR346">
            <v>937037.86</v>
          </cell>
          <cell r="AS346">
            <v>380651</v>
          </cell>
          <cell r="AT346">
            <v>532254.27</v>
          </cell>
          <cell r="AU346">
            <v>746129.26</v>
          </cell>
          <cell r="AV346">
            <v>171652.62</v>
          </cell>
          <cell r="AW346">
            <v>176802.71</v>
          </cell>
          <cell r="AX346">
            <v>206527.75</v>
          </cell>
          <cell r="AY346">
            <v>173922.6</v>
          </cell>
          <cell r="AZ346">
            <v>208824.8</v>
          </cell>
          <cell r="BA346">
            <v>0</v>
          </cell>
          <cell r="BB346">
            <v>210390.82</v>
          </cell>
          <cell r="BC346">
            <v>1781255.37</v>
          </cell>
          <cell r="BD346">
            <v>397600.87</v>
          </cell>
          <cell r="BE346">
            <v>224646.56</v>
          </cell>
          <cell r="BF346">
            <v>283672.18</v>
          </cell>
          <cell r="BG346">
            <v>1595558.98</v>
          </cell>
          <cell r="BH346">
            <v>556481.39</v>
          </cell>
          <cell r="BI346">
            <v>195180.17</v>
          </cell>
          <cell r="BJ346">
            <v>247524.07</v>
          </cell>
          <cell r="BK346">
            <v>154899.46</v>
          </cell>
          <cell r="BL346">
            <v>5931388.0199999996</v>
          </cell>
          <cell r="BM346">
            <v>425315.1</v>
          </cell>
          <cell r="BN346">
            <v>563860.44999999995</v>
          </cell>
          <cell r="BO346">
            <v>490214.41</v>
          </cell>
          <cell r="BP346">
            <v>552125.61</v>
          </cell>
          <cell r="BQ346">
            <v>275110.90000000002</v>
          </cell>
          <cell r="BR346">
            <v>5418825.4100000001</v>
          </cell>
          <cell r="BS346">
            <v>434837.16</v>
          </cell>
          <cell r="BT346">
            <v>291798.55</v>
          </cell>
          <cell r="BU346">
            <v>2971458.86</v>
          </cell>
          <cell r="BV346">
            <v>191193.7</v>
          </cell>
          <cell r="BW346">
            <v>292948.88</v>
          </cell>
          <cell r="BX346">
            <v>938108.89</v>
          </cell>
          <cell r="BY346">
            <v>207561.09</v>
          </cell>
          <cell r="BZ346">
            <v>518771.56</v>
          </cell>
          <cell r="CA346">
            <v>223020.99</v>
          </cell>
          <cell r="CB346">
            <v>190770.54</v>
          </cell>
          <cell r="CC346">
            <v>1265316.21</v>
          </cell>
          <cell r="CD346">
            <v>264985.11</v>
          </cell>
          <cell r="CE346">
            <v>706651.85</v>
          </cell>
          <cell r="CF346">
            <v>397077.54</v>
          </cell>
          <cell r="CG346">
            <v>188923.25</v>
          </cell>
          <cell r="CH346">
            <v>307721.48</v>
          </cell>
          <cell r="CI346">
            <v>360272.87</v>
          </cell>
          <cell r="CJ346">
            <v>772543.01</v>
          </cell>
          <cell r="CK346">
            <v>82427.11</v>
          </cell>
          <cell r="CL346">
            <v>285213.07</v>
          </cell>
        </row>
        <row r="347">
          <cell r="A347" t="str">
            <v>2102040110.114</v>
          </cell>
          <cell r="B347" t="str">
            <v>ค่าใช้จ่ายโครงการ P&amp;P ค้างจ่าย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1015012.5</v>
          </cell>
          <cell r="V347">
            <v>52050</v>
          </cell>
          <cell r="W347">
            <v>0</v>
          </cell>
          <cell r="X347">
            <v>23700</v>
          </cell>
          <cell r="Y347">
            <v>104700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30000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20490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153250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16870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18620</v>
          </cell>
          <cell r="CE347">
            <v>0</v>
          </cell>
          <cell r="CF347">
            <v>0</v>
          </cell>
          <cell r="CG347">
            <v>0</v>
          </cell>
          <cell r="CH347">
            <v>17000</v>
          </cell>
          <cell r="CI347">
            <v>0</v>
          </cell>
          <cell r="CJ347">
            <v>0</v>
          </cell>
          <cell r="CK347">
            <v>0</v>
          </cell>
          <cell r="CL347">
            <v>300000</v>
          </cell>
        </row>
        <row r="348">
          <cell r="A348" t="str">
            <v>2102040110.115</v>
          </cell>
          <cell r="B348" t="str">
            <v>ค่าใช้จ่ายโครงการค้างจ่าย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117415</v>
          </cell>
          <cell r="AL348">
            <v>540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62000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151900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</row>
        <row r="349">
          <cell r="A349" t="str">
            <v>2102040198.101</v>
          </cell>
          <cell r="B349" t="str">
            <v xml:space="preserve">ค่าใช้จ่ายค้างจ่ายอื่น-หน่วยงานภาครัฐ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93739.31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217727.14</v>
          </cell>
          <cell r="BD349">
            <v>0</v>
          </cell>
          <cell r="BE349">
            <v>0</v>
          </cell>
          <cell r="BF349">
            <v>0</v>
          </cell>
          <cell r="BG349">
            <v>420475.2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12429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7500</v>
          </cell>
          <cell r="BZ349">
            <v>0</v>
          </cell>
          <cell r="CA349">
            <v>0</v>
          </cell>
          <cell r="CB349">
            <v>159645.45000000001</v>
          </cell>
          <cell r="CC349">
            <v>16658</v>
          </cell>
          <cell r="CD349">
            <v>22201</v>
          </cell>
          <cell r="CE349">
            <v>23511</v>
          </cell>
          <cell r="CF349">
            <v>0</v>
          </cell>
          <cell r="CG349">
            <v>129615.56</v>
          </cell>
          <cell r="CH349">
            <v>0</v>
          </cell>
          <cell r="CI349">
            <v>0</v>
          </cell>
          <cell r="CJ349">
            <v>0</v>
          </cell>
          <cell r="CK349">
            <v>1000</v>
          </cell>
          <cell r="CL349">
            <v>0</v>
          </cell>
        </row>
        <row r="350">
          <cell r="A350" t="str">
            <v>2102040199.101</v>
          </cell>
          <cell r="B350" t="str">
            <v>ค่าใช้จ่ายค้างจ่ายอื่น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142918.39999999999</v>
          </cell>
          <cell r="N350">
            <v>0</v>
          </cell>
          <cell r="O350">
            <v>31375</v>
          </cell>
          <cell r="P350">
            <v>0</v>
          </cell>
          <cell r="Q350">
            <v>13.3</v>
          </cell>
          <cell r="R350">
            <v>1883811.71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26120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79092.5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26599.919999999998</v>
          </cell>
          <cell r="AU350">
            <v>0</v>
          </cell>
          <cell r="AV350">
            <v>2760</v>
          </cell>
          <cell r="AW350">
            <v>12000</v>
          </cell>
          <cell r="AX350">
            <v>0</v>
          </cell>
          <cell r="AY350">
            <v>0</v>
          </cell>
          <cell r="AZ350">
            <v>1740</v>
          </cell>
          <cell r="BA350">
            <v>0</v>
          </cell>
          <cell r="BB350">
            <v>0</v>
          </cell>
          <cell r="BC350">
            <v>0</v>
          </cell>
          <cell r="BD350">
            <v>17378</v>
          </cell>
          <cell r="BE350">
            <v>20500</v>
          </cell>
          <cell r="BF350">
            <v>0</v>
          </cell>
          <cell r="BG350">
            <v>211427</v>
          </cell>
          <cell r="BH350">
            <v>0</v>
          </cell>
          <cell r="BI350">
            <v>0</v>
          </cell>
          <cell r="BJ350">
            <v>1062090</v>
          </cell>
          <cell r="BK350">
            <v>26940</v>
          </cell>
          <cell r="BL350">
            <v>0</v>
          </cell>
          <cell r="BM350">
            <v>0</v>
          </cell>
          <cell r="BN350">
            <v>96104.25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63399.75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66650.350000000006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7651</v>
          </cell>
          <cell r="CH350">
            <v>0</v>
          </cell>
          <cell r="CI350">
            <v>0</v>
          </cell>
          <cell r="CJ350">
            <v>25567</v>
          </cell>
          <cell r="CK350">
            <v>0</v>
          </cell>
          <cell r="CL350">
            <v>0</v>
          </cell>
        </row>
        <row r="351">
          <cell r="A351" t="str">
            <v>2102040199.105</v>
          </cell>
          <cell r="B351" t="str">
            <v>ใบสำคัญค้างจ่าย</v>
          </cell>
          <cell r="C351">
            <v>0</v>
          </cell>
          <cell r="D351">
            <v>0</v>
          </cell>
          <cell r="E351">
            <v>0</v>
          </cell>
          <cell r="F351">
            <v>123630</v>
          </cell>
          <cell r="G351">
            <v>0</v>
          </cell>
          <cell r="H351">
            <v>0</v>
          </cell>
          <cell r="I351">
            <v>940400</v>
          </cell>
          <cell r="J351">
            <v>603000</v>
          </cell>
          <cell r="K351">
            <v>741000</v>
          </cell>
          <cell r="L351">
            <v>0</v>
          </cell>
          <cell r="M351">
            <v>801800</v>
          </cell>
          <cell r="N351">
            <v>0</v>
          </cell>
          <cell r="O351">
            <v>0</v>
          </cell>
          <cell r="P351">
            <v>14280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283522.67</v>
          </cell>
          <cell r="V351">
            <v>0</v>
          </cell>
          <cell r="W351">
            <v>0</v>
          </cell>
          <cell r="X351">
            <v>0</v>
          </cell>
          <cell r="Y351">
            <v>3183600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825125</v>
          </cell>
          <cell r="AM351">
            <v>0</v>
          </cell>
          <cell r="AN351">
            <v>3567568</v>
          </cell>
          <cell r="AO351">
            <v>1590825</v>
          </cell>
          <cell r="AP351">
            <v>859425</v>
          </cell>
          <cell r="AQ351">
            <v>0</v>
          </cell>
          <cell r="AR351">
            <v>3613208.5</v>
          </cell>
          <cell r="AS351">
            <v>602922</v>
          </cell>
          <cell r="AT351">
            <v>1330650</v>
          </cell>
          <cell r="AU351">
            <v>302300</v>
          </cell>
          <cell r="AV351">
            <v>141000</v>
          </cell>
          <cell r="AW351">
            <v>332450</v>
          </cell>
          <cell r="AX351">
            <v>748750</v>
          </cell>
          <cell r="AY351">
            <v>3500994</v>
          </cell>
          <cell r="AZ351">
            <v>38500</v>
          </cell>
          <cell r="BA351">
            <v>0</v>
          </cell>
          <cell r="BB351">
            <v>747000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12352212</v>
          </cell>
          <cell r="BH351">
            <v>5435535</v>
          </cell>
          <cell r="BI351">
            <v>0</v>
          </cell>
          <cell r="BJ351">
            <v>3812</v>
          </cell>
          <cell r="BK351">
            <v>1130533.26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454000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2393700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178040.6</v>
          </cell>
          <cell r="CJ351">
            <v>0</v>
          </cell>
          <cell r="CK351">
            <v>0</v>
          </cell>
          <cell r="CL351">
            <v>0</v>
          </cell>
        </row>
        <row r="352">
          <cell r="A352" t="str">
            <v>2103010103.101</v>
          </cell>
          <cell r="B352" t="str">
            <v>รายได้ค่าบริการอื่นรับล่วงหน้า</v>
          </cell>
          <cell r="C352">
            <v>44300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64200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15141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20000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103052.87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</row>
        <row r="353">
          <cell r="A353" t="str">
            <v>2103010103.502</v>
          </cell>
          <cell r="B353" t="str">
            <v>รายได้ค่ารักษาแรงงานต่างด้าวรับล่วงหน้า</v>
          </cell>
          <cell r="C353">
            <v>496146.25</v>
          </cell>
          <cell r="D353">
            <v>0</v>
          </cell>
          <cell r="E353">
            <v>79240.600000000006</v>
          </cell>
          <cell r="F353">
            <v>0</v>
          </cell>
          <cell r="G353">
            <v>41498.050000000003</v>
          </cell>
          <cell r="H353">
            <v>12321</v>
          </cell>
          <cell r="I353">
            <v>86426.55</v>
          </cell>
          <cell r="J353">
            <v>903571.68</v>
          </cell>
          <cell r="K353">
            <v>40603.26</v>
          </cell>
          <cell r="L353">
            <v>0</v>
          </cell>
          <cell r="M353">
            <v>41829.15</v>
          </cell>
          <cell r="N353">
            <v>14431</v>
          </cell>
          <cell r="O353">
            <v>342212.95</v>
          </cell>
          <cell r="P353">
            <v>107311.85</v>
          </cell>
          <cell r="Q353">
            <v>36092</v>
          </cell>
          <cell r="R353">
            <v>63914.93</v>
          </cell>
          <cell r="S353">
            <v>89351.09</v>
          </cell>
          <cell r="T353">
            <v>44929.5</v>
          </cell>
          <cell r="U353">
            <v>119066.02</v>
          </cell>
          <cell r="V353">
            <v>68450.320000000007</v>
          </cell>
          <cell r="W353">
            <v>666537.74</v>
          </cell>
          <cell r="X353">
            <v>33284.74</v>
          </cell>
          <cell r="Y353">
            <v>574766</v>
          </cell>
          <cell r="Z353">
            <v>168383.86</v>
          </cell>
          <cell r="AA353">
            <v>2970.64</v>
          </cell>
          <cell r="AB353">
            <v>153702.29999999999</v>
          </cell>
          <cell r="AC353">
            <v>0</v>
          </cell>
          <cell r="AD353">
            <v>21008</v>
          </cell>
          <cell r="AE353">
            <v>11798.85</v>
          </cell>
          <cell r="AF353">
            <v>52846</v>
          </cell>
          <cell r="AG353">
            <v>29171.83</v>
          </cell>
          <cell r="AH353">
            <v>159993.79</v>
          </cell>
          <cell r="AI353">
            <v>59439.34</v>
          </cell>
          <cell r="AJ353">
            <v>35939</v>
          </cell>
          <cell r="AK353">
            <v>188204.09</v>
          </cell>
          <cell r="AL353">
            <v>33698.629999999997</v>
          </cell>
          <cell r="AM353">
            <v>0</v>
          </cell>
          <cell r="AN353">
            <v>57208.84</v>
          </cell>
          <cell r="AO353">
            <v>58157.32</v>
          </cell>
          <cell r="AP353">
            <v>30144.6</v>
          </cell>
          <cell r="AQ353">
            <v>9390.48</v>
          </cell>
          <cell r="AR353">
            <v>103722</v>
          </cell>
          <cell r="AS353">
            <v>19363.669999999998</v>
          </cell>
          <cell r="AT353">
            <v>27562</v>
          </cell>
          <cell r="AU353">
            <v>191564.11</v>
          </cell>
          <cell r="AV353">
            <v>8633</v>
          </cell>
          <cell r="AW353">
            <v>22963.99</v>
          </cell>
          <cell r="AX353">
            <v>16037.05</v>
          </cell>
          <cell r="AY353">
            <v>17200.939999999999</v>
          </cell>
          <cell r="AZ353">
            <v>27225.65</v>
          </cell>
          <cell r="BA353">
            <v>254458.6</v>
          </cell>
          <cell r="BB353">
            <v>4171.22</v>
          </cell>
          <cell r="BC353">
            <v>159665.46</v>
          </cell>
          <cell r="BD353">
            <v>210657.43</v>
          </cell>
          <cell r="BE353">
            <v>0</v>
          </cell>
          <cell r="BF353">
            <v>209111.6</v>
          </cell>
          <cell r="BG353">
            <v>116068.31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77459.600000000006</v>
          </cell>
          <cell r="BM353">
            <v>63287.040000000001</v>
          </cell>
          <cell r="BN353">
            <v>16299.67</v>
          </cell>
          <cell r="BO353">
            <v>17366</v>
          </cell>
          <cell r="BP353">
            <v>23895.15</v>
          </cell>
          <cell r="BQ353">
            <v>46890.21</v>
          </cell>
          <cell r="BR353">
            <v>28073</v>
          </cell>
          <cell r="BS353">
            <v>21877</v>
          </cell>
          <cell r="BT353">
            <v>0</v>
          </cell>
          <cell r="BU353">
            <v>106117.14</v>
          </cell>
          <cell r="BV353">
            <v>1618</v>
          </cell>
          <cell r="BW353">
            <v>0</v>
          </cell>
          <cell r="BX353">
            <v>70349.14</v>
          </cell>
          <cell r="BY353">
            <v>8686</v>
          </cell>
          <cell r="BZ353">
            <v>0</v>
          </cell>
          <cell r="CA353">
            <v>16599.21</v>
          </cell>
          <cell r="CB353">
            <v>36560</v>
          </cell>
          <cell r="CC353">
            <v>86344.12</v>
          </cell>
          <cell r="CD353">
            <v>0</v>
          </cell>
          <cell r="CE353">
            <v>74317.56</v>
          </cell>
          <cell r="CF353">
            <v>0</v>
          </cell>
          <cell r="CG353">
            <v>8073.67</v>
          </cell>
          <cell r="CH353">
            <v>24884.46</v>
          </cell>
          <cell r="CI353">
            <v>2008</v>
          </cell>
          <cell r="CJ353">
            <v>39719.75</v>
          </cell>
          <cell r="CK353">
            <v>0</v>
          </cell>
          <cell r="CL353">
            <v>14359.53</v>
          </cell>
        </row>
        <row r="354">
          <cell r="A354" t="str">
            <v>2104010101.101</v>
          </cell>
          <cell r="B354" t="str">
            <v>รายได้แผ่นดินอื่นรอนำส่งคลัง-หน่วยเบิกจ่าย</v>
          </cell>
          <cell r="C354">
            <v>201000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100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</row>
        <row r="355">
          <cell r="A355" t="str">
            <v>2109010199.101</v>
          </cell>
          <cell r="B355" t="str">
            <v>รายได้เงินช่วยเหลือรอการรับรู้</v>
          </cell>
          <cell r="C355">
            <v>0</v>
          </cell>
          <cell r="D355">
            <v>386970</v>
          </cell>
          <cell r="E355">
            <v>285800</v>
          </cell>
          <cell r="F355">
            <v>180695</v>
          </cell>
          <cell r="G355">
            <v>134300</v>
          </cell>
          <cell r="H355">
            <v>920620.91</v>
          </cell>
          <cell r="I355">
            <v>168200</v>
          </cell>
          <cell r="J355">
            <v>58300</v>
          </cell>
          <cell r="K355">
            <v>198525</v>
          </cell>
          <cell r="L355">
            <v>109000</v>
          </cell>
          <cell r="M355">
            <v>33170</v>
          </cell>
          <cell r="N355">
            <v>80700</v>
          </cell>
          <cell r="O355">
            <v>94400</v>
          </cell>
          <cell r="P355">
            <v>196770</v>
          </cell>
          <cell r="Q355">
            <v>387068</v>
          </cell>
          <cell r="R355">
            <v>0</v>
          </cell>
          <cell r="S355">
            <v>505631</v>
          </cell>
          <cell r="T355">
            <v>238300</v>
          </cell>
          <cell r="U355">
            <v>1051848</v>
          </cell>
          <cell r="V355">
            <v>0</v>
          </cell>
          <cell r="W355">
            <v>0</v>
          </cell>
          <cell r="X355">
            <v>36545</v>
          </cell>
          <cell r="Y355">
            <v>55132.15</v>
          </cell>
          <cell r="Z355">
            <v>41749</v>
          </cell>
          <cell r="AA355">
            <v>92650</v>
          </cell>
          <cell r="AB355">
            <v>155136</v>
          </cell>
          <cell r="AC355">
            <v>0</v>
          </cell>
          <cell r="AD355">
            <v>0</v>
          </cell>
          <cell r="AE355">
            <v>0</v>
          </cell>
          <cell r="AF355">
            <v>215000</v>
          </cell>
          <cell r="AG355">
            <v>253138</v>
          </cell>
          <cell r="AH355">
            <v>188483.16</v>
          </cell>
          <cell r="AI355">
            <v>275831.21000000002</v>
          </cell>
          <cell r="AJ355">
            <v>7406.64</v>
          </cell>
          <cell r="AK355">
            <v>0</v>
          </cell>
          <cell r="AL355">
            <v>22992.59</v>
          </cell>
          <cell r="AM355">
            <v>0</v>
          </cell>
          <cell r="AN355">
            <v>610900</v>
          </cell>
          <cell r="AO355">
            <v>281860.13</v>
          </cell>
          <cell r="AP355">
            <v>27200</v>
          </cell>
          <cell r="AQ355">
            <v>54756</v>
          </cell>
          <cell r="AR355">
            <v>1523484.41</v>
          </cell>
          <cell r="AS355">
            <v>160182.70000000001</v>
          </cell>
          <cell r="AT355">
            <v>396470</v>
          </cell>
          <cell r="AU355">
            <v>165400</v>
          </cell>
          <cell r="AV355">
            <v>465550</v>
          </cell>
          <cell r="AW355">
            <v>52650</v>
          </cell>
          <cell r="AX355">
            <v>0</v>
          </cell>
          <cell r="AY355">
            <v>162490</v>
          </cell>
          <cell r="AZ355">
            <v>134000</v>
          </cell>
          <cell r="BA355">
            <v>1656434.65</v>
          </cell>
          <cell r="BB355">
            <v>25200</v>
          </cell>
          <cell r="BC355">
            <v>0</v>
          </cell>
          <cell r="BD355">
            <v>683081.32</v>
          </cell>
          <cell r="BE355">
            <v>467048</v>
          </cell>
          <cell r="BF355">
            <v>1087180</v>
          </cell>
          <cell r="BG355">
            <v>896710</v>
          </cell>
          <cell r="BH355">
            <v>0</v>
          </cell>
          <cell r="BI355">
            <v>184085</v>
          </cell>
          <cell r="BJ355">
            <v>1544</v>
          </cell>
          <cell r="BK355">
            <v>0</v>
          </cell>
          <cell r="BL355">
            <v>755750</v>
          </cell>
          <cell r="BM355">
            <v>669499</v>
          </cell>
          <cell r="BN355">
            <v>145610</v>
          </cell>
          <cell r="BO355">
            <v>75300</v>
          </cell>
          <cell r="BP355">
            <v>23100</v>
          </cell>
          <cell r="BQ355">
            <v>506068.5</v>
          </cell>
          <cell r="BR355">
            <v>748170.78</v>
          </cell>
          <cell r="BS355">
            <v>179248.79</v>
          </cell>
          <cell r="BT355">
            <v>0</v>
          </cell>
          <cell r="BU355">
            <v>159692.48000000001</v>
          </cell>
          <cell r="BV355">
            <v>0</v>
          </cell>
          <cell r="BW355">
            <v>118979.84</v>
          </cell>
          <cell r="BX355">
            <v>1690000</v>
          </cell>
          <cell r="BY355">
            <v>60348.55</v>
          </cell>
          <cell r="BZ355">
            <v>0</v>
          </cell>
          <cell r="CA355">
            <v>373388</v>
          </cell>
          <cell r="CB355">
            <v>312662</v>
          </cell>
          <cell r="CC355">
            <v>145125</v>
          </cell>
          <cell r="CD355">
            <v>1022570</v>
          </cell>
          <cell r="CE355">
            <v>0</v>
          </cell>
          <cell r="CF355">
            <v>0</v>
          </cell>
          <cell r="CG355">
            <v>336500</v>
          </cell>
          <cell r="CH355">
            <v>228210</v>
          </cell>
          <cell r="CI355">
            <v>2000000</v>
          </cell>
          <cell r="CJ355">
            <v>571500</v>
          </cell>
          <cell r="CK355">
            <v>0</v>
          </cell>
          <cell r="CL355">
            <v>0</v>
          </cell>
        </row>
        <row r="356">
          <cell r="A356" t="str">
            <v>2109010199.201</v>
          </cell>
          <cell r="B356" t="str">
            <v>รายได้กองทุน UC- รอรับรู้</v>
          </cell>
          <cell r="C356">
            <v>0</v>
          </cell>
          <cell r="D356">
            <v>0</v>
          </cell>
          <cell r="E356">
            <v>101230</v>
          </cell>
          <cell r="F356">
            <v>0</v>
          </cell>
          <cell r="G356">
            <v>0</v>
          </cell>
          <cell r="H356">
            <v>497750</v>
          </cell>
          <cell r="I356">
            <v>415450</v>
          </cell>
          <cell r="J356">
            <v>899100</v>
          </cell>
          <cell r="K356">
            <v>0</v>
          </cell>
          <cell r="L356">
            <v>0</v>
          </cell>
          <cell r="M356">
            <v>51000</v>
          </cell>
          <cell r="N356">
            <v>0</v>
          </cell>
          <cell r="O356">
            <v>0</v>
          </cell>
          <cell r="P356">
            <v>951365.2</v>
          </cell>
          <cell r="Q356">
            <v>81875</v>
          </cell>
          <cell r="R356">
            <v>1379522.97</v>
          </cell>
          <cell r="S356">
            <v>0</v>
          </cell>
          <cell r="T356">
            <v>439541.06</v>
          </cell>
          <cell r="U356">
            <v>167325</v>
          </cell>
          <cell r="V356">
            <v>0</v>
          </cell>
          <cell r="W356">
            <v>385240</v>
          </cell>
          <cell r="X356">
            <v>426884.13</v>
          </cell>
          <cell r="Y356">
            <v>110989.61</v>
          </cell>
          <cell r="Z356">
            <v>412880.34</v>
          </cell>
          <cell r="AA356">
            <v>0</v>
          </cell>
          <cell r="AB356">
            <v>0</v>
          </cell>
          <cell r="AC356">
            <v>0</v>
          </cell>
          <cell r="AD356">
            <v>169370</v>
          </cell>
          <cell r="AE356">
            <v>0</v>
          </cell>
          <cell r="AF356">
            <v>542000</v>
          </cell>
          <cell r="AG356">
            <v>0</v>
          </cell>
          <cell r="AH356">
            <v>0</v>
          </cell>
          <cell r="AI356">
            <v>302908</v>
          </cell>
          <cell r="AJ356">
            <v>0</v>
          </cell>
          <cell r="AK356">
            <v>0</v>
          </cell>
          <cell r="AL356">
            <v>54800</v>
          </cell>
          <cell r="AM356">
            <v>222150</v>
          </cell>
          <cell r="AN356">
            <v>99900</v>
          </cell>
          <cell r="AO356">
            <v>0</v>
          </cell>
          <cell r="AP356">
            <v>0</v>
          </cell>
          <cell r="AQ356">
            <v>0</v>
          </cell>
          <cell r="AR356">
            <v>568864.28</v>
          </cell>
          <cell r="AS356">
            <v>0</v>
          </cell>
          <cell r="AT356">
            <v>56302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45550</v>
          </cell>
          <cell r="AZ356">
            <v>0</v>
          </cell>
          <cell r="BA356">
            <v>49500</v>
          </cell>
          <cell r="BB356">
            <v>0</v>
          </cell>
          <cell r="BC356">
            <v>370500</v>
          </cell>
          <cell r="BD356">
            <v>100000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223000</v>
          </cell>
          <cell r="BJ356">
            <v>0</v>
          </cell>
          <cell r="BK356">
            <v>0</v>
          </cell>
          <cell r="BL356">
            <v>400500</v>
          </cell>
          <cell r="BM356">
            <v>39800</v>
          </cell>
          <cell r="BN356">
            <v>0</v>
          </cell>
          <cell r="BO356">
            <v>0</v>
          </cell>
          <cell r="BP356">
            <v>9000</v>
          </cell>
          <cell r="BQ356">
            <v>420829.9</v>
          </cell>
          <cell r="BR356">
            <v>14335868.51</v>
          </cell>
          <cell r="BS356">
            <v>0</v>
          </cell>
          <cell r="BT356">
            <v>0</v>
          </cell>
          <cell r="BU356">
            <v>754830</v>
          </cell>
          <cell r="BV356">
            <v>0</v>
          </cell>
          <cell r="BW356">
            <v>108802.2</v>
          </cell>
          <cell r="BX356">
            <v>1502335.1</v>
          </cell>
          <cell r="BY356">
            <v>19467</v>
          </cell>
          <cell r="BZ356">
            <v>0</v>
          </cell>
          <cell r="CA356">
            <v>352936.92</v>
          </cell>
          <cell r="CB356">
            <v>324440</v>
          </cell>
          <cell r="CC356">
            <v>180580</v>
          </cell>
          <cell r="CD356">
            <v>0</v>
          </cell>
          <cell r="CE356">
            <v>16852</v>
          </cell>
          <cell r="CF356">
            <v>0</v>
          </cell>
          <cell r="CG356">
            <v>824832.98</v>
          </cell>
          <cell r="CH356">
            <v>198706</v>
          </cell>
          <cell r="CI356">
            <v>312499.34999999998</v>
          </cell>
          <cell r="CJ356">
            <v>771537</v>
          </cell>
          <cell r="CK356">
            <v>366263.56</v>
          </cell>
          <cell r="CL356">
            <v>27120</v>
          </cell>
        </row>
        <row r="357">
          <cell r="A357" t="str">
            <v>2109010199.701</v>
          </cell>
          <cell r="B357" t="str">
            <v>รายได้เงินอุดหนุนเหมาจ่ายรายหัวสำหรับบุคคลที่มีปัญหาสถานะและสิทธิรอรับรู้</v>
          </cell>
          <cell r="C357">
            <v>7549450.96</v>
          </cell>
          <cell r="D357">
            <v>0</v>
          </cell>
          <cell r="E357">
            <v>80269.39</v>
          </cell>
          <cell r="F357">
            <v>0</v>
          </cell>
          <cell r="G357">
            <v>0</v>
          </cell>
          <cell r="H357">
            <v>16348.48</v>
          </cell>
          <cell r="I357">
            <v>77950.83</v>
          </cell>
          <cell r="J357">
            <v>0</v>
          </cell>
          <cell r="K357">
            <v>86092.36</v>
          </cell>
          <cell r="L357">
            <v>0</v>
          </cell>
          <cell r="M357">
            <v>0</v>
          </cell>
          <cell r="N357">
            <v>0</v>
          </cell>
          <cell r="O357">
            <v>57589.62</v>
          </cell>
          <cell r="P357">
            <v>29515.82</v>
          </cell>
          <cell r="Q357">
            <v>786.2</v>
          </cell>
          <cell r="R357">
            <v>4299.18</v>
          </cell>
          <cell r="S357">
            <v>540101.93000000005</v>
          </cell>
          <cell r="T357">
            <v>10377.9</v>
          </cell>
          <cell r="U357">
            <v>28309.8</v>
          </cell>
          <cell r="V357">
            <v>52073.59</v>
          </cell>
          <cell r="W357">
            <v>261427.93</v>
          </cell>
          <cell r="X357">
            <v>20126.830000000002</v>
          </cell>
          <cell r="Y357">
            <v>0</v>
          </cell>
          <cell r="Z357">
            <v>836326.23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32110.36</v>
          </cell>
          <cell r="AF357">
            <v>7526.34</v>
          </cell>
          <cell r="AG357">
            <v>5262.87</v>
          </cell>
          <cell r="AH357">
            <v>51747.5</v>
          </cell>
          <cell r="AI357">
            <v>40742.129999999997</v>
          </cell>
          <cell r="AJ357">
            <v>1099.2</v>
          </cell>
          <cell r="AK357">
            <v>155668.09</v>
          </cell>
          <cell r="AL357">
            <v>38656.959999999999</v>
          </cell>
          <cell r="AM357">
            <v>0</v>
          </cell>
          <cell r="AN357">
            <v>14547.71</v>
          </cell>
          <cell r="AO357">
            <v>331787.53000000003</v>
          </cell>
          <cell r="AP357">
            <v>13321.8</v>
          </cell>
          <cell r="AQ357">
            <v>519.74</v>
          </cell>
          <cell r="AR357">
            <v>15843.96</v>
          </cell>
          <cell r="AS357">
            <v>17783.419999999998</v>
          </cell>
          <cell r="AT357">
            <v>44392.32</v>
          </cell>
          <cell r="AU357">
            <v>3669.37</v>
          </cell>
          <cell r="AV357">
            <v>0</v>
          </cell>
          <cell r="AW357">
            <v>746.96</v>
          </cell>
          <cell r="AX357">
            <v>0</v>
          </cell>
          <cell r="AY357">
            <v>7851.17</v>
          </cell>
          <cell r="AZ357">
            <v>0</v>
          </cell>
          <cell r="BA357">
            <v>124064.58</v>
          </cell>
          <cell r="BB357">
            <v>32446.63</v>
          </cell>
          <cell r="BC357">
            <v>13910.83</v>
          </cell>
          <cell r="BD357">
            <v>158329.03</v>
          </cell>
          <cell r="BE357">
            <v>77639.199999999997</v>
          </cell>
          <cell r="BF357">
            <v>64637.31</v>
          </cell>
          <cell r="BG357">
            <v>843487.66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7784.95</v>
          </cell>
          <cell r="BM357">
            <v>12792.65</v>
          </cell>
          <cell r="BN357">
            <v>11058.83</v>
          </cell>
          <cell r="BO357">
            <v>17148.95</v>
          </cell>
          <cell r="BP357">
            <v>2334.25</v>
          </cell>
          <cell r="BQ357">
            <v>7480.51</v>
          </cell>
          <cell r="BR357">
            <v>1242913.7</v>
          </cell>
          <cell r="BS357">
            <v>7191.68</v>
          </cell>
          <cell r="BT357">
            <v>0</v>
          </cell>
          <cell r="BU357">
            <v>64685.77</v>
          </cell>
          <cell r="BV357">
            <v>0</v>
          </cell>
          <cell r="BW357">
            <v>11117.07</v>
          </cell>
          <cell r="BX357">
            <v>10025.33</v>
          </cell>
          <cell r="BY357">
            <v>0</v>
          </cell>
          <cell r="BZ357">
            <v>0</v>
          </cell>
          <cell r="CA357">
            <v>13718.19</v>
          </cell>
          <cell r="CB357">
            <v>0</v>
          </cell>
          <cell r="CC357">
            <v>18523.580000000002</v>
          </cell>
          <cell r="CD357">
            <v>0</v>
          </cell>
          <cell r="CE357">
            <v>29803.89</v>
          </cell>
          <cell r="CF357">
            <v>0</v>
          </cell>
          <cell r="CG357">
            <v>286658.75</v>
          </cell>
          <cell r="CH357">
            <v>0</v>
          </cell>
          <cell r="CI357">
            <v>0</v>
          </cell>
          <cell r="CJ357">
            <v>12365.44</v>
          </cell>
          <cell r="CK357">
            <v>0</v>
          </cell>
          <cell r="CL357">
            <v>0</v>
          </cell>
        </row>
        <row r="358">
          <cell r="A358" t="str">
            <v>2111020199.103</v>
          </cell>
          <cell r="B358" t="str">
            <v>เงินรับฝากรายได้แผ่นดินอื่น-หน่วยงานย่อย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200</v>
          </cell>
          <cell r="Q358">
            <v>0</v>
          </cell>
          <cell r="R358">
            <v>492910.35</v>
          </cell>
          <cell r="S358">
            <v>0</v>
          </cell>
          <cell r="T358">
            <v>369.25</v>
          </cell>
          <cell r="U358">
            <v>13646.23</v>
          </cell>
          <cell r="V358">
            <v>100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5.99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1407.42</v>
          </cell>
          <cell r="AM358">
            <v>0</v>
          </cell>
          <cell r="AN358">
            <v>290.98</v>
          </cell>
          <cell r="AO358">
            <v>369.71</v>
          </cell>
          <cell r="AP358">
            <v>104.58</v>
          </cell>
          <cell r="AQ358">
            <v>298.3</v>
          </cell>
          <cell r="AR358">
            <v>0</v>
          </cell>
          <cell r="AS358">
            <v>825.36</v>
          </cell>
          <cell r="AT358">
            <v>0</v>
          </cell>
          <cell r="AU358">
            <v>0</v>
          </cell>
          <cell r="AV358">
            <v>282.97000000000003</v>
          </cell>
          <cell r="AW358">
            <v>5.88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982.77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4950</v>
          </cell>
          <cell r="BH358">
            <v>3609.87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37.380000000000003</v>
          </cell>
          <cell r="BP358">
            <v>0</v>
          </cell>
          <cell r="BQ358">
            <v>51.09</v>
          </cell>
          <cell r="BR358">
            <v>0</v>
          </cell>
          <cell r="BS358">
            <v>0</v>
          </cell>
          <cell r="BT358">
            <v>0</v>
          </cell>
          <cell r="BU358">
            <v>1924.49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41.33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</row>
        <row r="359">
          <cell r="A359" t="str">
            <v>2111020199.105</v>
          </cell>
          <cell r="B359" t="str">
            <v>เงินรับฝากอื่น(หมุนเวียน)</v>
          </cell>
          <cell r="C359">
            <v>413973.21</v>
          </cell>
          <cell r="D359">
            <v>2400</v>
          </cell>
          <cell r="E359">
            <v>0</v>
          </cell>
          <cell r="F359">
            <v>73000</v>
          </cell>
          <cell r="G359">
            <v>0</v>
          </cell>
          <cell r="H359">
            <v>0</v>
          </cell>
          <cell r="I359">
            <v>43475</v>
          </cell>
          <cell r="J359">
            <v>0</v>
          </cell>
          <cell r="K359">
            <v>0</v>
          </cell>
          <cell r="L359">
            <v>0</v>
          </cell>
          <cell r="M359">
            <v>162877.34</v>
          </cell>
          <cell r="N359">
            <v>0</v>
          </cell>
          <cell r="O359">
            <v>36743</v>
          </cell>
          <cell r="P359">
            <v>0</v>
          </cell>
          <cell r="Q359">
            <v>0</v>
          </cell>
          <cell r="R359">
            <v>50000</v>
          </cell>
          <cell r="S359">
            <v>0</v>
          </cell>
          <cell r="T359">
            <v>0</v>
          </cell>
          <cell r="U359">
            <v>74844</v>
          </cell>
          <cell r="V359">
            <v>0</v>
          </cell>
          <cell r="W359">
            <v>0</v>
          </cell>
          <cell r="X359">
            <v>10000</v>
          </cell>
          <cell r="Y359">
            <v>15250</v>
          </cell>
          <cell r="Z359">
            <v>175817.36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10000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3147725.97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2663.82</v>
          </cell>
          <cell r="AS359">
            <v>13200</v>
          </cell>
          <cell r="AT359">
            <v>571.07000000000005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2400</v>
          </cell>
          <cell r="BC359">
            <v>25000</v>
          </cell>
          <cell r="BD359">
            <v>0</v>
          </cell>
          <cell r="BE359">
            <v>0</v>
          </cell>
          <cell r="BF359">
            <v>0</v>
          </cell>
          <cell r="BG359">
            <v>15655</v>
          </cell>
          <cell r="BH359">
            <v>0</v>
          </cell>
          <cell r="BI359">
            <v>0</v>
          </cell>
          <cell r="BJ359">
            <v>0</v>
          </cell>
          <cell r="BK359">
            <v>35000</v>
          </cell>
          <cell r="BL359">
            <v>0</v>
          </cell>
          <cell r="BM359">
            <v>405849</v>
          </cell>
          <cell r="BN359">
            <v>5020</v>
          </cell>
          <cell r="BO359">
            <v>1390</v>
          </cell>
          <cell r="BP359">
            <v>16324</v>
          </cell>
          <cell r="BQ359">
            <v>282605.09999999998</v>
          </cell>
          <cell r="BR359">
            <v>14935924.960000001</v>
          </cell>
          <cell r="BS359">
            <v>0</v>
          </cell>
          <cell r="BT359">
            <v>0</v>
          </cell>
          <cell r="BU359">
            <v>13398</v>
          </cell>
          <cell r="BV359">
            <v>0</v>
          </cell>
          <cell r="BW359">
            <v>10914</v>
          </cell>
          <cell r="BX359">
            <v>153700.46</v>
          </cell>
          <cell r="BY359">
            <v>21000</v>
          </cell>
          <cell r="BZ359">
            <v>0</v>
          </cell>
          <cell r="CA359">
            <v>0</v>
          </cell>
          <cell r="CB359">
            <v>414647.06</v>
          </cell>
          <cell r="CC359">
            <v>0</v>
          </cell>
          <cell r="CD359">
            <v>20000</v>
          </cell>
          <cell r="CE359">
            <v>28547.94</v>
          </cell>
          <cell r="CF359">
            <v>106718</v>
          </cell>
          <cell r="CG359">
            <v>0</v>
          </cell>
          <cell r="CH359">
            <v>111636.67</v>
          </cell>
          <cell r="CI359">
            <v>0</v>
          </cell>
          <cell r="CJ359">
            <v>6535.57</v>
          </cell>
          <cell r="CK359">
            <v>0</v>
          </cell>
          <cell r="CL359">
            <v>94200</v>
          </cell>
        </row>
        <row r="360">
          <cell r="A360" t="str">
            <v>2111020199.106</v>
          </cell>
          <cell r="B360" t="str">
            <v>เงินมัดจำค่ารักษาพยาบาล</v>
          </cell>
          <cell r="C360">
            <v>50000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36200</v>
          </cell>
          <cell r="M360">
            <v>0</v>
          </cell>
          <cell r="N360">
            <v>0</v>
          </cell>
          <cell r="O360">
            <v>79440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12500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70691</v>
          </cell>
          <cell r="AV360">
            <v>0</v>
          </cell>
          <cell r="AW360">
            <v>0</v>
          </cell>
          <cell r="AX360">
            <v>18500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212875</v>
          </cell>
          <cell r="BH360">
            <v>0</v>
          </cell>
          <cell r="BI360">
            <v>0</v>
          </cell>
          <cell r="BJ360">
            <v>6400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8480</v>
          </cell>
          <cell r="BT360">
            <v>0</v>
          </cell>
          <cell r="BU360">
            <v>0</v>
          </cell>
          <cell r="BV360">
            <v>0</v>
          </cell>
          <cell r="BW360">
            <v>17236</v>
          </cell>
          <cell r="BX360">
            <v>37374</v>
          </cell>
          <cell r="BY360">
            <v>9000</v>
          </cell>
          <cell r="BZ360">
            <v>0</v>
          </cell>
          <cell r="CA360">
            <v>47950</v>
          </cell>
          <cell r="CB360">
            <v>0</v>
          </cell>
          <cell r="CC360">
            <v>0</v>
          </cell>
          <cell r="CD360">
            <v>58870</v>
          </cell>
          <cell r="CE360">
            <v>0</v>
          </cell>
          <cell r="CF360">
            <v>0</v>
          </cell>
          <cell r="CG360">
            <v>22267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</row>
        <row r="361">
          <cell r="A361" t="str">
            <v>2111020199.107</v>
          </cell>
          <cell r="B361" t="str">
            <v>ภาษีเงินได้หัก ณ ที่จ่ายรอนำส่ง</v>
          </cell>
          <cell r="C361">
            <v>847862.47</v>
          </cell>
          <cell r="D361">
            <v>54723.75</v>
          </cell>
          <cell r="E361">
            <v>28200.09</v>
          </cell>
          <cell r="F361">
            <v>25248.69</v>
          </cell>
          <cell r="G361">
            <v>18330.45</v>
          </cell>
          <cell r="H361">
            <v>59959.24</v>
          </cell>
          <cell r="I361">
            <v>44850.79</v>
          </cell>
          <cell r="J361">
            <v>111914.54</v>
          </cell>
          <cell r="K361">
            <v>3237.52</v>
          </cell>
          <cell r="L361">
            <v>33746.69</v>
          </cell>
          <cell r="M361">
            <v>116593.59</v>
          </cell>
          <cell r="N361">
            <v>9945.56</v>
          </cell>
          <cell r="O361">
            <v>267892.57</v>
          </cell>
          <cell r="P361">
            <v>26126.57</v>
          </cell>
          <cell r="Q361">
            <v>40345.96</v>
          </cell>
          <cell r="R361">
            <v>108247.18</v>
          </cell>
          <cell r="S361">
            <v>30557.93</v>
          </cell>
          <cell r="T361">
            <v>56019.199999999997</v>
          </cell>
          <cell r="U361">
            <v>47148.66</v>
          </cell>
          <cell r="V361">
            <v>11384.08</v>
          </cell>
          <cell r="W361">
            <v>519945.36</v>
          </cell>
          <cell r="X361">
            <v>68611.759999999995</v>
          </cell>
          <cell r="Y361">
            <v>59149.03</v>
          </cell>
          <cell r="Z361">
            <v>28878.1</v>
          </cell>
          <cell r="AA361">
            <v>28006.62</v>
          </cell>
          <cell r="AB361">
            <v>38124.94</v>
          </cell>
          <cell r="AC361">
            <v>18425.98</v>
          </cell>
          <cell r="AD361">
            <v>112610.72</v>
          </cell>
          <cell r="AE361">
            <v>93762.73</v>
          </cell>
          <cell r="AF361">
            <v>14689.63</v>
          </cell>
          <cell r="AG361">
            <v>31463.83</v>
          </cell>
          <cell r="AH361">
            <v>53786.75</v>
          </cell>
          <cell r="AI361">
            <v>27643.03</v>
          </cell>
          <cell r="AJ361">
            <v>22327.05</v>
          </cell>
          <cell r="AK361">
            <v>941813.83</v>
          </cell>
          <cell r="AL361">
            <v>34359.46</v>
          </cell>
          <cell r="AM361">
            <v>22501.96</v>
          </cell>
          <cell r="AN361">
            <v>64579.27</v>
          </cell>
          <cell r="AO361">
            <v>47854.27</v>
          </cell>
          <cell r="AP361">
            <v>37293.94</v>
          </cell>
          <cell r="AQ361">
            <v>14563.09</v>
          </cell>
          <cell r="AR361">
            <v>195501.98</v>
          </cell>
          <cell r="AS361">
            <v>35873.18</v>
          </cell>
          <cell r="AT361">
            <v>64491.5</v>
          </cell>
          <cell r="AU361">
            <v>97844.07</v>
          </cell>
          <cell r="AV361">
            <v>20310.32</v>
          </cell>
          <cell r="AW361">
            <v>24518.83</v>
          </cell>
          <cell r="AX361">
            <v>48803.86</v>
          </cell>
          <cell r="AY361">
            <v>36526.44</v>
          </cell>
          <cell r="AZ361">
            <v>31607.439999999999</v>
          </cell>
          <cell r="BA361">
            <v>240741.87</v>
          </cell>
          <cell r="BB361">
            <v>9425.2000000000007</v>
          </cell>
          <cell r="BC361">
            <v>907420.05</v>
          </cell>
          <cell r="BD361">
            <v>96592.320000000007</v>
          </cell>
          <cell r="BE361">
            <v>39185.839999999997</v>
          </cell>
          <cell r="BF361">
            <v>59991.71</v>
          </cell>
          <cell r="BG361">
            <v>611327.56000000006</v>
          </cell>
          <cell r="BH361">
            <v>24689.51</v>
          </cell>
          <cell r="BI361">
            <v>24673.23</v>
          </cell>
          <cell r="BJ361">
            <v>49487.99</v>
          </cell>
          <cell r="BK361">
            <v>91258.85</v>
          </cell>
          <cell r="BL361">
            <v>432686.63</v>
          </cell>
          <cell r="BM361">
            <v>33552.769999999997</v>
          </cell>
          <cell r="BN361">
            <v>50835.14</v>
          </cell>
          <cell r="BO361">
            <v>0</v>
          </cell>
          <cell r="BP361">
            <v>44254.97</v>
          </cell>
          <cell r="BQ361">
            <v>110408.55</v>
          </cell>
          <cell r="BR361">
            <v>1457885.07</v>
          </cell>
          <cell r="BS361">
            <v>45099.78</v>
          </cell>
          <cell r="BT361">
            <v>11329.51</v>
          </cell>
          <cell r="BU361">
            <v>256967.37</v>
          </cell>
          <cell r="BV361">
            <v>11916.16</v>
          </cell>
          <cell r="BW361">
            <v>38525.78</v>
          </cell>
          <cell r="BX361">
            <v>155879.38</v>
          </cell>
          <cell r="BY361">
            <v>19945.009999999998</v>
          </cell>
          <cell r="BZ361">
            <v>9307.4699999999993</v>
          </cell>
          <cell r="CA361">
            <v>67225.94</v>
          </cell>
          <cell r="CB361">
            <v>31375.59</v>
          </cell>
          <cell r="CC361">
            <v>153291.20000000001</v>
          </cell>
          <cell r="CD361">
            <v>21486.68</v>
          </cell>
          <cell r="CE361">
            <v>75928.990000000005</v>
          </cell>
          <cell r="CF361">
            <v>10957.46</v>
          </cell>
          <cell r="CG361">
            <v>27709.16</v>
          </cell>
          <cell r="CH361">
            <v>34634.47</v>
          </cell>
          <cell r="CI361">
            <v>19570.599999999999</v>
          </cell>
          <cell r="CJ361">
            <v>167673.35</v>
          </cell>
          <cell r="CK361">
            <v>23659.06</v>
          </cell>
          <cell r="CL361">
            <v>15552.88</v>
          </cell>
        </row>
        <row r="362">
          <cell r="A362" t="str">
            <v>2111020199.108</v>
          </cell>
          <cell r="B362" t="str">
            <v>เงินรับฝากหักจากเงินเดือน</v>
          </cell>
          <cell r="C362">
            <v>0</v>
          </cell>
          <cell r="D362">
            <v>3340</v>
          </cell>
          <cell r="E362">
            <v>0</v>
          </cell>
          <cell r="F362">
            <v>14496.8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10845.4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468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5262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270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1719.8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400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65861.649999999994</v>
          </cell>
          <cell r="CC362">
            <v>0</v>
          </cell>
          <cell r="CD362">
            <v>6379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2530</v>
          </cell>
          <cell r="CL362">
            <v>0</v>
          </cell>
        </row>
        <row r="363">
          <cell r="A363" t="str">
            <v>2111020199.109</v>
          </cell>
          <cell r="B363" t="str">
            <v>เงินสมทบประกันสังคมส่วนของลูกจ้าง  (เงินงบประมาณ)</v>
          </cell>
          <cell r="C363">
            <v>1104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4500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</row>
        <row r="364">
          <cell r="A364" t="str">
            <v>2111020199.110</v>
          </cell>
          <cell r="B364" t="str">
            <v>เงินสมทบประกันสังคมส่วนของลูกจ้าง(เงินนอกงบประมาณ)</v>
          </cell>
          <cell r="C364">
            <v>627348</v>
          </cell>
          <cell r="D364">
            <v>0</v>
          </cell>
          <cell r="E364">
            <v>6332</v>
          </cell>
          <cell r="F364">
            <v>5348</v>
          </cell>
          <cell r="G364">
            <v>5446</v>
          </cell>
          <cell r="H364">
            <v>8183</v>
          </cell>
          <cell r="I364">
            <v>6985</v>
          </cell>
          <cell r="J364">
            <v>66792</v>
          </cell>
          <cell r="K364">
            <v>0</v>
          </cell>
          <cell r="L364">
            <v>11317</v>
          </cell>
          <cell r="M364">
            <v>14014</v>
          </cell>
          <cell r="N364">
            <v>0</v>
          </cell>
          <cell r="O364">
            <v>0</v>
          </cell>
          <cell r="P364">
            <v>14794</v>
          </cell>
          <cell r="Q364">
            <v>11306</v>
          </cell>
          <cell r="R364">
            <v>2263</v>
          </cell>
          <cell r="S364">
            <v>8910</v>
          </cell>
          <cell r="T364">
            <v>6008</v>
          </cell>
          <cell r="U364">
            <v>7878</v>
          </cell>
          <cell r="V364">
            <v>4322</v>
          </cell>
          <cell r="W364">
            <v>0</v>
          </cell>
          <cell r="X364">
            <v>6170</v>
          </cell>
          <cell r="Y364">
            <v>29162</v>
          </cell>
          <cell r="Z364">
            <v>6870</v>
          </cell>
          <cell r="AA364">
            <v>3644</v>
          </cell>
          <cell r="AB364">
            <v>0</v>
          </cell>
          <cell r="AC364">
            <v>0</v>
          </cell>
          <cell r="AD364">
            <v>20568</v>
          </cell>
          <cell r="AE364">
            <v>0</v>
          </cell>
          <cell r="AF364">
            <v>6515</v>
          </cell>
          <cell r="AG364">
            <v>7929</v>
          </cell>
          <cell r="AH364">
            <v>11256</v>
          </cell>
          <cell r="AI364">
            <v>7246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3703</v>
          </cell>
          <cell r="AO364">
            <v>13719</v>
          </cell>
          <cell r="AP364">
            <v>0</v>
          </cell>
          <cell r="AQ364">
            <v>0</v>
          </cell>
          <cell r="AR364">
            <v>12313</v>
          </cell>
          <cell r="AS364">
            <v>12456</v>
          </cell>
          <cell r="AT364">
            <v>22028</v>
          </cell>
          <cell r="AU364">
            <v>15672</v>
          </cell>
          <cell r="AV364">
            <v>0</v>
          </cell>
          <cell r="AW364">
            <v>5360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165</v>
          </cell>
          <cell r="BD364">
            <v>15579</v>
          </cell>
          <cell r="BE364">
            <v>6142</v>
          </cell>
          <cell r="BF364">
            <v>13236</v>
          </cell>
          <cell r="BG364">
            <v>87315</v>
          </cell>
          <cell r="BH364">
            <v>9439</v>
          </cell>
          <cell r="BI364">
            <v>0</v>
          </cell>
          <cell r="BJ364">
            <v>11410</v>
          </cell>
          <cell r="BK364">
            <v>0</v>
          </cell>
          <cell r="BL364">
            <v>1346</v>
          </cell>
          <cell r="BM364">
            <v>11701</v>
          </cell>
          <cell r="BN364">
            <v>9547</v>
          </cell>
          <cell r="BO364">
            <v>52215.78</v>
          </cell>
          <cell r="BP364">
            <v>0</v>
          </cell>
          <cell r="BQ364">
            <v>25778.45</v>
          </cell>
          <cell r="BR364">
            <v>0</v>
          </cell>
          <cell r="BS364">
            <v>12930</v>
          </cell>
          <cell r="BT364">
            <v>0</v>
          </cell>
          <cell r="BU364">
            <v>41980</v>
          </cell>
          <cell r="BV364">
            <v>43</v>
          </cell>
          <cell r="BW364">
            <v>9550</v>
          </cell>
          <cell r="BX364">
            <v>4914</v>
          </cell>
          <cell r="BY364">
            <v>0</v>
          </cell>
          <cell r="BZ364">
            <v>0</v>
          </cell>
          <cell r="CA364">
            <v>0</v>
          </cell>
          <cell r="CB364">
            <v>4253</v>
          </cell>
          <cell r="CC364">
            <v>16658</v>
          </cell>
          <cell r="CD364">
            <v>12271</v>
          </cell>
          <cell r="CE364">
            <v>23511</v>
          </cell>
          <cell r="CF364">
            <v>6020</v>
          </cell>
          <cell r="CG364">
            <v>7651</v>
          </cell>
          <cell r="CH364">
            <v>63</v>
          </cell>
          <cell r="CI364">
            <v>0</v>
          </cell>
          <cell r="CJ364">
            <v>25567</v>
          </cell>
          <cell r="CK364">
            <v>5824</v>
          </cell>
          <cell r="CL364">
            <v>0</v>
          </cell>
        </row>
        <row r="365">
          <cell r="A365" t="str">
            <v>2111020199.201</v>
          </cell>
          <cell r="B365" t="str">
            <v xml:space="preserve">เงินรับฝากกองทุน UC </v>
          </cell>
          <cell r="C365">
            <v>15216557.49</v>
          </cell>
          <cell r="D365">
            <v>0</v>
          </cell>
          <cell r="E365">
            <v>0</v>
          </cell>
          <cell r="F365">
            <v>0</v>
          </cell>
          <cell r="G365">
            <v>82169.179999999993</v>
          </cell>
          <cell r="H365">
            <v>640280.81000000006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8328142.1299999999</v>
          </cell>
          <cell r="S365">
            <v>0</v>
          </cell>
          <cell r="T365">
            <v>850700</v>
          </cell>
          <cell r="U365">
            <v>2697249.2</v>
          </cell>
          <cell r="V365">
            <v>248347.77</v>
          </cell>
          <cell r="W365">
            <v>0</v>
          </cell>
          <cell r="X365">
            <v>0</v>
          </cell>
          <cell r="Y365">
            <v>940683.33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10000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35149361.969999999</v>
          </cell>
          <cell r="BD365">
            <v>1198942.43</v>
          </cell>
          <cell r="BE365">
            <v>823129.18</v>
          </cell>
          <cell r="BF365">
            <v>0</v>
          </cell>
          <cell r="BG365">
            <v>1938843.3</v>
          </cell>
          <cell r="BH365">
            <v>329750.02</v>
          </cell>
          <cell r="BI365">
            <v>0</v>
          </cell>
          <cell r="BJ365">
            <v>53599.98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11785126.720000001</v>
          </cell>
          <cell r="BS365">
            <v>1157920.06</v>
          </cell>
          <cell r="BT365">
            <v>378571.05</v>
          </cell>
          <cell r="BU365">
            <v>0</v>
          </cell>
          <cell r="BV365">
            <v>0</v>
          </cell>
          <cell r="BW365">
            <v>0</v>
          </cell>
          <cell r="BX365">
            <v>459430.97</v>
          </cell>
          <cell r="BY365">
            <v>301955.99</v>
          </cell>
          <cell r="BZ365">
            <v>0</v>
          </cell>
          <cell r="CA365">
            <v>1163400</v>
          </cell>
          <cell r="CB365">
            <v>0</v>
          </cell>
          <cell r="CC365">
            <v>10392706.810000001</v>
          </cell>
          <cell r="CD365">
            <v>1850816.77</v>
          </cell>
          <cell r="CE365">
            <v>9040821.8699999992</v>
          </cell>
          <cell r="CF365">
            <v>780415.48</v>
          </cell>
          <cell r="CG365">
            <v>0</v>
          </cell>
          <cell r="CH365">
            <v>805928.47</v>
          </cell>
          <cell r="CI365">
            <v>432417.5</v>
          </cell>
          <cell r="CJ365">
            <v>2010560</v>
          </cell>
          <cell r="CK365">
            <v>0</v>
          </cell>
          <cell r="CL365">
            <v>0</v>
          </cell>
        </row>
        <row r="366">
          <cell r="A366" t="str">
            <v>2111020199.202</v>
          </cell>
          <cell r="B366" t="str">
            <v>เงินรับฝากกองทุน UC (งบลงทุน)</v>
          </cell>
          <cell r="C366">
            <v>914464.63</v>
          </cell>
          <cell r="D366">
            <v>0</v>
          </cell>
          <cell r="E366">
            <v>300</v>
          </cell>
          <cell r="F366">
            <v>2218400</v>
          </cell>
          <cell r="G366">
            <v>460000</v>
          </cell>
          <cell r="H366">
            <v>460000</v>
          </cell>
          <cell r="I366">
            <v>101400</v>
          </cell>
          <cell r="J366">
            <v>0</v>
          </cell>
          <cell r="K366">
            <v>1908800</v>
          </cell>
          <cell r="L366">
            <v>1725678.97</v>
          </cell>
          <cell r="M366">
            <v>46507</v>
          </cell>
          <cell r="N366">
            <v>0</v>
          </cell>
          <cell r="O366">
            <v>739000</v>
          </cell>
          <cell r="P366">
            <v>132200</v>
          </cell>
          <cell r="Q366">
            <v>0</v>
          </cell>
          <cell r="R366">
            <v>3351400</v>
          </cell>
          <cell r="S366">
            <v>0</v>
          </cell>
          <cell r="T366">
            <v>0</v>
          </cell>
          <cell r="U366">
            <v>63000</v>
          </cell>
          <cell r="V366">
            <v>0</v>
          </cell>
          <cell r="W366">
            <v>50000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4668934.5</v>
          </cell>
          <cell r="AL366">
            <v>0</v>
          </cell>
          <cell r="AM366">
            <v>232800</v>
          </cell>
          <cell r="AN366">
            <v>979800</v>
          </cell>
          <cell r="AO366">
            <v>470293.99</v>
          </cell>
          <cell r="AP366">
            <v>0</v>
          </cell>
          <cell r="AQ366">
            <v>0</v>
          </cell>
          <cell r="AR366">
            <v>808443.54</v>
          </cell>
          <cell r="AS366">
            <v>2139.9</v>
          </cell>
          <cell r="AT366">
            <v>9426.52</v>
          </cell>
          <cell r="AU366">
            <v>6404.54</v>
          </cell>
          <cell r="AV366">
            <v>2092.59</v>
          </cell>
          <cell r="AW366">
            <v>15866.68</v>
          </cell>
          <cell r="AX366">
            <v>0</v>
          </cell>
          <cell r="AY366">
            <v>3177</v>
          </cell>
          <cell r="AZ366">
            <v>4500</v>
          </cell>
          <cell r="BA366">
            <v>1802400</v>
          </cell>
          <cell r="BB366">
            <v>691503.68</v>
          </cell>
          <cell r="BC366">
            <v>104365.9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881599</v>
          </cell>
          <cell r="BK366">
            <v>0</v>
          </cell>
          <cell r="BL366">
            <v>5672166.04</v>
          </cell>
          <cell r="BM366">
            <v>187162.92</v>
          </cell>
          <cell r="BN366">
            <v>1430000</v>
          </cell>
          <cell r="BO366">
            <v>0</v>
          </cell>
          <cell r="BP366">
            <v>468000</v>
          </cell>
          <cell r="BQ366">
            <v>1427095.5</v>
          </cell>
          <cell r="BR366">
            <v>4916962.82</v>
          </cell>
          <cell r="BS366">
            <v>14800</v>
          </cell>
          <cell r="BT366">
            <v>263900</v>
          </cell>
          <cell r="BU366">
            <v>2242200</v>
          </cell>
          <cell r="BV366">
            <v>0</v>
          </cell>
          <cell r="BW366">
            <v>0</v>
          </cell>
          <cell r="BX366">
            <v>32622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43743.63</v>
          </cell>
          <cell r="CE366">
            <v>0</v>
          </cell>
          <cell r="CF366">
            <v>35300.04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</row>
        <row r="367">
          <cell r="A367" t="str">
            <v>2111020199.204</v>
          </cell>
          <cell r="B367" t="str">
            <v>เงินรับฝากกองทุน UC วัสดุ</v>
          </cell>
          <cell r="C367">
            <v>0</v>
          </cell>
          <cell r="D367">
            <v>259846.21</v>
          </cell>
          <cell r="E367">
            <v>1546684.64</v>
          </cell>
          <cell r="F367">
            <v>18626.59</v>
          </cell>
          <cell r="G367">
            <v>0</v>
          </cell>
          <cell r="H367">
            <v>721639.16</v>
          </cell>
          <cell r="I367">
            <v>1351409.51</v>
          </cell>
          <cell r="J367">
            <v>1297324.18</v>
          </cell>
          <cell r="K367">
            <v>865262.2</v>
          </cell>
          <cell r="L367">
            <v>580990.44999999995</v>
          </cell>
          <cell r="M367">
            <v>2314932</v>
          </cell>
          <cell r="N367">
            <v>55664.12</v>
          </cell>
          <cell r="O367">
            <v>1430390.51</v>
          </cell>
          <cell r="P367">
            <v>996077.66</v>
          </cell>
          <cell r="Q367">
            <v>511380.68</v>
          </cell>
          <cell r="R367">
            <v>1605047.9</v>
          </cell>
          <cell r="S367">
            <v>545208.28</v>
          </cell>
          <cell r="T367">
            <v>374525.02</v>
          </cell>
          <cell r="U367">
            <v>470341.72</v>
          </cell>
          <cell r="V367">
            <v>91669.55</v>
          </cell>
          <cell r="W367">
            <v>2358836.64</v>
          </cell>
          <cell r="X367">
            <v>162162.76</v>
          </cell>
          <cell r="Y367">
            <v>1605047.11</v>
          </cell>
          <cell r="Z367">
            <v>850721.22</v>
          </cell>
          <cell r="AA367">
            <v>617423.06999999995</v>
          </cell>
          <cell r="AB367">
            <v>216658.31</v>
          </cell>
          <cell r="AC367">
            <v>175377.75</v>
          </cell>
          <cell r="AD367">
            <v>921452.96</v>
          </cell>
          <cell r="AE367">
            <v>502447.32</v>
          </cell>
          <cell r="AF367">
            <v>126564.63</v>
          </cell>
          <cell r="AG367">
            <v>479002.56</v>
          </cell>
          <cell r="AH367">
            <v>1853333.94</v>
          </cell>
          <cell r="AI367">
            <v>315895.64</v>
          </cell>
          <cell r="AJ367">
            <v>566555.25</v>
          </cell>
          <cell r="AK367">
            <v>1330989.76</v>
          </cell>
          <cell r="AL367">
            <v>248642.19</v>
          </cell>
          <cell r="AM367">
            <v>721612.62</v>
          </cell>
          <cell r="AN367">
            <v>115092.33</v>
          </cell>
          <cell r="AO367">
            <v>1256110.58</v>
          </cell>
          <cell r="AP367">
            <v>137448.5</v>
          </cell>
          <cell r="AQ367">
            <v>523696.14</v>
          </cell>
          <cell r="AR367">
            <v>480107.73</v>
          </cell>
          <cell r="AS367">
            <v>865912.48</v>
          </cell>
          <cell r="AT367">
            <v>1536173.11</v>
          </cell>
          <cell r="AU367">
            <v>461738.96</v>
          </cell>
          <cell r="AV367">
            <v>624282.71</v>
          </cell>
          <cell r="AW367">
            <v>79103.91</v>
          </cell>
          <cell r="AX367">
            <v>299791.42</v>
          </cell>
          <cell r="AY367">
            <v>382254.69</v>
          </cell>
          <cell r="AZ367">
            <v>487260.15999999997</v>
          </cell>
          <cell r="BA367">
            <v>4059744.77</v>
          </cell>
          <cell r="BB367">
            <v>1104090.3600000001</v>
          </cell>
          <cell r="BC367">
            <v>953050.81</v>
          </cell>
          <cell r="BD367">
            <v>0</v>
          </cell>
          <cell r="BE367">
            <v>0</v>
          </cell>
          <cell r="BF367">
            <v>377739.28</v>
          </cell>
          <cell r="BG367">
            <v>2436218.2000000002</v>
          </cell>
          <cell r="BH367">
            <v>795892.15</v>
          </cell>
          <cell r="BI367">
            <v>85025.65</v>
          </cell>
          <cell r="BJ367">
            <v>659025.26</v>
          </cell>
          <cell r="BK367">
            <v>184868.97</v>
          </cell>
          <cell r="BL367">
            <v>1097102.72</v>
          </cell>
          <cell r="BM367">
            <v>685989.9</v>
          </cell>
          <cell r="BN367">
            <v>1082721</v>
          </cell>
          <cell r="BO367">
            <v>1888354.6</v>
          </cell>
          <cell r="BP367">
            <v>1723356.35</v>
          </cell>
          <cell r="BQ367">
            <v>611615.32999999996</v>
          </cell>
          <cell r="BR367">
            <v>5782107.5800000001</v>
          </cell>
          <cell r="BS367">
            <v>1856158.55</v>
          </cell>
          <cell r="BT367">
            <v>998433.05</v>
          </cell>
          <cell r="BU367">
            <v>8395084.8100000005</v>
          </cell>
          <cell r="BV367">
            <v>0</v>
          </cell>
          <cell r="BW367">
            <v>1316948.1499999999</v>
          </cell>
          <cell r="BX367">
            <v>4042717.95</v>
          </cell>
          <cell r="BY367">
            <v>739636.84</v>
          </cell>
          <cell r="BZ367">
            <v>0</v>
          </cell>
          <cell r="CA367">
            <v>1943272.84</v>
          </cell>
          <cell r="CB367">
            <v>317199.88</v>
          </cell>
          <cell r="CC367">
            <v>2867525.89</v>
          </cell>
          <cell r="CD367">
            <v>0</v>
          </cell>
          <cell r="CE367">
            <v>3452782.67</v>
          </cell>
          <cell r="CF367">
            <v>1860124.65</v>
          </cell>
          <cell r="CG367">
            <v>416296.36</v>
          </cell>
          <cell r="CH367">
            <v>903751.27</v>
          </cell>
          <cell r="CI367">
            <v>435382.22</v>
          </cell>
          <cell r="CJ367">
            <v>7986593.2300000004</v>
          </cell>
          <cell r="CK367">
            <v>0</v>
          </cell>
          <cell r="CL367">
            <v>1319488.17</v>
          </cell>
        </row>
        <row r="368">
          <cell r="A368" t="str">
            <v>2111020199.205</v>
          </cell>
          <cell r="B368" t="str">
            <v>เงินรับฝากกองทุน UC -Fixed Cost</v>
          </cell>
          <cell r="C368">
            <v>3720085.01</v>
          </cell>
          <cell r="D368">
            <v>0</v>
          </cell>
          <cell r="E368">
            <v>2072500</v>
          </cell>
          <cell r="F368">
            <v>0</v>
          </cell>
          <cell r="G368">
            <v>0</v>
          </cell>
          <cell r="H368">
            <v>2355000</v>
          </cell>
          <cell r="I368">
            <v>1530000</v>
          </cell>
          <cell r="J368">
            <v>0</v>
          </cell>
          <cell r="K368">
            <v>1690000</v>
          </cell>
          <cell r="L368">
            <v>2360000</v>
          </cell>
          <cell r="M368">
            <v>3330000</v>
          </cell>
          <cell r="N368">
            <v>0</v>
          </cell>
          <cell r="O368">
            <v>3916800</v>
          </cell>
          <cell r="P368">
            <v>0</v>
          </cell>
          <cell r="Q368">
            <v>0</v>
          </cell>
          <cell r="R368">
            <v>2362800</v>
          </cell>
          <cell r="S368">
            <v>570000</v>
          </cell>
          <cell r="T368">
            <v>0</v>
          </cell>
          <cell r="U368">
            <v>0</v>
          </cell>
          <cell r="V368">
            <v>485000</v>
          </cell>
          <cell r="W368">
            <v>7476236.6799999997</v>
          </cell>
          <cell r="X368">
            <v>104040</v>
          </cell>
          <cell r="Y368">
            <v>99654.399999999994</v>
          </cell>
          <cell r="Z368">
            <v>5789676.2999999998</v>
          </cell>
          <cell r="AA368">
            <v>315780</v>
          </cell>
          <cell r="AB368">
            <v>1177600</v>
          </cell>
          <cell r="AC368">
            <v>0</v>
          </cell>
          <cell r="AD368">
            <v>413777</v>
          </cell>
          <cell r="AE368">
            <v>898575</v>
          </cell>
          <cell r="AF368">
            <v>1879030</v>
          </cell>
          <cell r="AG368">
            <v>1938373</v>
          </cell>
          <cell r="AH368">
            <v>570830</v>
          </cell>
          <cell r="AI368">
            <v>0</v>
          </cell>
          <cell r="AJ368">
            <v>848706.75</v>
          </cell>
          <cell r="AK368">
            <v>1711534.34</v>
          </cell>
          <cell r="AL368">
            <v>579698</v>
          </cell>
          <cell r="AM368">
            <v>2781358.5</v>
          </cell>
          <cell r="AN368">
            <v>2527834.7599999998</v>
          </cell>
          <cell r="AO368">
            <v>2535616.25</v>
          </cell>
          <cell r="AP368">
            <v>5905902.2999999998</v>
          </cell>
          <cell r="AQ368">
            <v>1162957.03</v>
          </cell>
          <cell r="AR368">
            <v>5812450</v>
          </cell>
          <cell r="AS368">
            <v>0</v>
          </cell>
          <cell r="AT368">
            <v>2635050.2999999998</v>
          </cell>
          <cell r="AU368">
            <v>294115</v>
          </cell>
          <cell r="AV368">
            <v>0</v>
          </cell>
          <cell r="AW368">
            <v>0</v>
          </cell>
          <cell r="AX368">
            <v>1282797</v>
          </cell>
          <cell r="AY368">
            <v>1260783</v>
          </cell>
          <cell r="AZ368">
            <v>0</v>
          </cell>
          <cell r="BA368">
            <v>0</v>
          </cell>
          <cell r="BB368">
            <v>1133188</v>
          </cell>
          <cell r="BC368">
            <v>0</v>
          </cell>
          <cell r="BD368">
            <v>0</v>
          </cell>
          <cell r="BE368">
            <v>890000</v>
          </cell>
          <cell r="BF368">
            <v>805840</v>
          </cell>
          <cell r="BG368">
            <v>0</v>
          </cell>
          <cell r="BH368">
            <v>1076080</v>
          </cell>
          <cell r="BI368">
            <v>915000</v>
          </cell>
          <cell r="BJ368">
            <v>0</v>
          </cell>
          <cell r="BK368">
            <v>1113522</v>
          </cell>
          <cell r="BL368">
            <v>1960000</v>
          </cell>
          <cell r="BM368">
            <v>1254661</v>
          </cell>
          <cell r="BN368">
            <v>2547918</v>
          </cell>
          <cell r="BO368">
            <v>1656000</v>
          </cell>
          <cell r="BP368">
            <v>1155669.8500000001</v>
          </cell>
          <cell r="BQ368">
            <v>907337.12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194400</v>
          </cell>
          <cell r="BW368">
            <v>0</v>
          </cell>
          <cell r="BX368">
            <v>3271440</v>
          </cell>
          <cell r="BY368">
            <v>0</v>
          </cell>
          <cell r="BZ368">
            <v>0</v>
          </cell>
          <cell r="CA368">
            <v>0</v>
          </cell>
          <cell r="CB368">
            <v>2218720</v>
          </cell>
          <cell r="CC368">
            <v>0</v>
          </cell>
          <cell r="CD368">
            <v>2821537</v>
          </cell>
          <cell r="CE368">
            <v>1240008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442050.79</v>
          </cell>
          <cell r="CK368">
            <v>0</v>
          </cell>
          <cell r="CL368">
            <v>686280</v>
          </cell>
        </row>
        <row r="369">
          <cell r="A369" t="str">
            <v>2111020199.206</v>
          </cell>
          <cell r="B369" t="str">
            <v>เงินรับฝากกองทุน UC -นอกเหนือ Fixed  Cost</v>
          </cell>
          <cell r="C369">
            <v>0</v>
          </cell>
          <cell r="D369">
            <v>0</v>
          </cell>
          <cell r="E369">
            <v>10690.25</v>
          </cell>
          <cell r="F369">
            <v>0</v>
          </cell>
          <cell r="G369">
            <v>0</v>
          </cell>
          <cell r="H369">
            <v>0</v>
          </cell>
          <cell r="I369">
            <v>60000</v>
          </cell>
          <cell r="J369">
            <v>0</v>
          </cell>
          <cell r="K369">
            <v>694335.55</v>
          </cell>
          <cell r="L369">
            <v>0</v>
          </cell>
          <cell r="M369">
            <v>2041360.97</v>
          </cell>
          <cell r="N369">
            <v>0</v>
          </cell>
          <cell r="O369">
            <v>6128793.2999999998</v>
          </cell>
          <cell r="P369">
            <v>792800</v>
          </cell>
          <cell r="Q369">
            <v>0</v>
          </cell>
          <cell r="R369">
            <v>26144.32</v>
          </cell>
          <cell r="S369">
            <v>677604</v>
          </cell>
          <cell r="T369">
            <v>0</v>
          </cell>
          <cell r="U369">
            <v>1489216.16</v>
          </cell>
          <cell r="V369">
            <v>824000</v>
          </cell>
          <cell r="W369">
            <v>0</v>
          </cell>
          <cell r="X369">
            <v>0</v>
          </cell>
          <cell r="Y369">
            <v>22672.5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91160.4</v>
          </cell>
          <cell r="AK369">
            <v>-13014.12</v>
          </cell>
          <cell r="AL369">
            <v>0</v>
          </cell>
          <cell r="AM369">
            <v>320453.88</v>
          </cell>
          <cell r="AN369">
            <v>0</v>
          </cell>
          <cell r="AO369">
            <v>751813.1</v>
          </cell>
          <cell r="AP369">
            <v>0</v>
          </cell>
          <cell r="AQ369">
            <v>262680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1019631.5</v>
          </cell>
          <cell r="AW369">
            <v>2216261.21</v>
          </cell>
          <cell r="AX369">
            <v>0</v>
          </cell>
          <cell r="AY369">
            <v>2473100</v>
          </cell>
          <cell r="AZ369">
            <v>248553</v>
          </cell>
          <cell r="BA369">
            <v>1303841.03</v>
          </cell>
          <cell r="BB369">
            <v>457835</v>
          </cell>
          <cell r="BC369">
            <v>2461415.1</v>
          </cell>
          <cell r="BD369">
            <v>114788.88</v>
          </cell>
          <cell r="BE369">
            <v>454780</v>
          </cell>
          <cell r="BF369">
            <v>226793.8</v>
          </cell>
          <cell r="BG369">
            <v>561959.62</v>
          </cell>
          <cell r="BH369">
            <v>0</v>
          </cell>
          <cell r="BI369">
            <v>2380182.5299999998</v>
          </cell>
          <cell r="BJ369">
            <v>1798416.81</v>
          </cell>
          <cell r="BK369">
            <v>774041.82</v>
          </cell>
          <cell r="BL369">
            <v>5935086.6299999999</v>
          </cell>
          <cell r="BM369">
            <v>2458525.6800000002</v>
          </cell>
          <cell r="BN369">
            <v>1801968.58</v>
          </cell>
          <cell r="BO369">
            <v>815512.7</v>
          </cell>
          <cell r="BP369">
            <v>837188.1</v>
          </cell>
          <cell r="BQ369">
            <v>2882992.79</v>
          </cell>
          <cell r="BR369">
            <v>3329950</v>
          </cell>
          <cell r="BS369">
            <v>908790.24</v>
          </cell>
          <cell r="BT369">
            <v>0</v>
          </cell>
          <cell r="BU369">
            <v>0</v>
          </cell>
          <cell r="BV369">
            <v>898214.44</v>
          </cell>
          <cell r="BW369">
            <v>0</v>
          </cell>
          <cell r="BX369">
            <v>2928062.11</v>
          </cell>
          <cell r="BY369">
            <v>1769535.37</v>
          </cell>
          <cell r="BZ369">
            <v>0</v>
          </cell>
          <cell r="CA369">
            <v>1551328.51</v>
          </cell>
          <cell r="CB369">
            <v>0</v>
          </cell>
          <cell r="CC369">
            <v>0</v>
          </cell>
          <cell r="CD369">
            <v>0</v>
          </cell>
          <cell r="CE369">
            <v>242490</v>
          </cell>
          <cell r="CF369">
            <v>4945705.71</v>
          </cell>
          <cell r="CG369">
            <v>806125</v>
          </cell>
          <cell r="CH369">
            <v>3347584.85</v>
          </cell>
          <cell r="CI369">
            <v>0</v>
          </cell>
          <cell r="CJ369">
            <v>1489489.5</v>
          </cell>
          <cell r="CK369">
            <v>0</v>
          </cell>
          <cell r="CL369">
            <v>995940</v>
          </cell>
        </row>
        <row r="370">
          <cell r="A370" t="str">
            <v>2111020199.301</v>
          </cell>
          <cell r="B370" t="str">
            <v>เงินกองทุนประกันสังคม</v>
          </cell>
          <cell r="C370">
            <v>22996253.289999999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4735260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12295715.130000001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14567846.130000001</v>
          </cell>
          <cell r="AL370">
            <v>0</v>
          </cell>
          <cell r="AM370">
            <v>0</v>
          </cell>
          <cell r="AN370">
            <v>73200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6642702.5800000001</v>
          </cell>
          <cell r="BB370">
            <v>0</v>
          </cell>
          <cell r="BC370">
            <v>5372586.7000000002</v>
          </cell>
          <cell r="BD370">
            <v>0</v>
          </cell>
          <cell r="BE370">
            <v>0</v>
          </cell>
          <cell r="BF370">
            <v>0</v>
          </cell>
          <cell r="BG370">
            <v>3372018.42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9075036.3000000007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69333074.530000001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3159738.06</v>
          </cell>
          <cell r="CK370">
            <v>0</v>
          </cell>
          <cell r="CL370">
            <v>0</v>
          </cell>
        </row>
        <row r="371">
          <cell r="A371" t="str">
            <v>2111020199.304</v>
          </cell>
          <cell r="B371" t="str">
            <v>เงินรับฝากค่าบริหารจัดการประกันสังคม</v>
          </cell>
          <cell r="C371">
            <v>4180409.47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2884414.45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3125648.59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6602692.75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3644232.62</v>
          </cell>
          <cell r="BB371">
            <v>0</v>
          </cell>
          <cell r="BC371">
            <v>1816042.46</v>
          </cell>
          <cell r="BD371">
            <v>0</v>
          </cell>
          <cell r="BE371">
            <v>0</v>
          </cell>
          <cell r="BF371">
            <v>0</v>
          </cell>
          <cell r="BG371">
            <v>2689154.21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132815.63</v>
          </cell>
          <cell r="CK371">
            <v>0</v>
          </cell>
          <cell r="CL371">
            <v>0</v>
          </cell>
        </row>
        <row r="372">
          <cell r="A372" t="str">
            <v>2111020199.501</v>
          </cell>
          <cell r="B372" t="str">
            <v>เงินรับฝากกองทุนแรงงานต่างด้าว-     ค่าบริหารจัดการ</v>
          </cell>
          <cell r="C372">
            <v>230955</v>
          </cell>
          <cell r="D372">
            <v>0</v>
          </cell>
          <cell r="E372">
            <v>146371</v>
          </cell>
          <cell r="F372">
            <v>34804</v>
          </cell>
          <cell r="G372">
            <v>29196</v>
          </cell>
          <cell r="H372">
            <v>187230</v>
          </cell>
          <cell r="I372">
            <v>59837</v>
          </cell>
          <cell r="J372">
            <v>100590</v>
          </cell>
          <cell r="K372">
            <v>7930</v>
          </cell>
          <cell r="L372">
            <v>3340</v>
          </cell>
          <cell r="M372">
            <v>16422</v>
          </cell>
          <cell r="N372">
            <v>1450</v>
          </cell>
          <cell r="O372">
            <v>1780</v>
          </cell>
          <cell r="P372">
            <v>1390</v>
          </cell>
          <cell r="Q372">
            <v>0</v>
          </cell>
          <cell r="R372">
            <v>7832</v>
          </cell>
          <cell r="S372">
            <v>0</v>
          </cell>
          <cell r="T372">
            <v>390</v>
          </cell>
          <cell r="U372">
            <v>24365</v>
          </cell>
          <cell r="V372">
            <v>35542</v>
          </cell>
          <cell r="W372">
            <v>57493</v>
          </cell>
          <cell r="X372">
            <v>2360</v>
          </cell>
          <cell r="Y372">
            <v>31226</v>
          </cell>
          <cell r="Z372">
            <v>44712</v>
          </cell>
          <cell r="AA372">
            <v>1190</v>
          </cell>
          <cell r="AB372">
            <v>18178</v>
          </cell>
          <cell r="AC372">
            <v>0</v>
          </cell>
          <cell r="AD372">
            <v>53456</v>
          </cell>
          <cell r="AE372">
            <v>0</v>
          </cell>
          <cell r="AF372">
            <v>9100</v>
          </cell>
          <cell r="AG372">
            <v>486</v>
          </cell>
          <cell r="AH372">
            <v>7280</v>
          </cell>
          <cell r="AI372">
            <v>1170</v>
          </cell>
          <cell r="AJ372">
            <v>2600</v>
          </cell>
          <cell r="AK372">
            <v>650</v>
          </cell>
          <cell r="AL372">
            <v>2280</v>
          </cell>
          <cell r="AM372">
            <v>0</v>
          </cell>
          <cell r="AN372">
            <v>15340</v>
          </cell>
          <cell r="AO372">
            <v>15658</v>
          </cell>
          <cell r="AP372">
            <v>15068</v>
          </cell>
          <cell r="AQ372">
            <v>0</v>
          </cell>
          <cell r="AR372">
            <v>24841</v>
          </cell>
          <cell r="AS372">
            <v>1690</v>
          </cell>
          <cell r="AT372">
            <v>8758</v>
          </cell>
          <cell r="AU372">
            <v>302</v>
          </cell>
          <cell r="AV372">
            <v>0</v>
          </cell>
          <cell r="AW372">
            <v>650</v>
          </cell>
          <cell r="AX372">
            <v>1040</v>
          </cell>
          <cell r="AY372">
            <v>2596</v>
          </cell>
          <cell r="AZ372">
            <v>0</v>
          </cell>
          <cell r="BA372">
            <v>62797</v>
          </cell>
          <cell r="BB372">
            <v>120</v>
          </cell>
          <cell r="BC372">
            <v>18618</v>
          </cell>
          <cell r="BD372">
            <v>2164</v>
          </cell>
          <cell r="BE372">
            <v>29244.45</v>
          </cell>
          <cell r="BF372">
            <v>33110</v>
          </cell>
          <cell r="BG372">
            <v>910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18727.84</v>
          </cell>
          <cell r="BM372">
            <v>25448</v>
          </cell>
          <cell r="BN372">
            <v>7310</v>
          </cell>
          <cell r="BO372">
            <v>6716</v>
          </cell>
          <cell r="BP372">
            <v>6761</v>
          </cell>
          <cell r="BQ372">
            <v>91116</v>
          </cell>
          <cell r="BR372">
            <v>572291</v>
          </cell>
          <cell r="BS372">
            <v>4600</v>
          </cell>
          <cell r="BT372">
            <v>0</v>
          </cell>
          <cell r="BU372">
            <v>213477.94</v>
          </cell>
          <cell r="BV372">
            <v>240</v>
          </cell>
          <cell r="BW372">
            <v>0</v>
          </cell>
          <cell r="BX372">
            <v>148165</v>
          </cell>
          <cell r="BY372">
            <v>0</v>
          </cell>
          <cell r="BZ372">
            <v>0</v>
          </cell>
          <cell r="CA372">
            <v>720</v>
          </cell>
          <cell r="CB372">
            <v>1040</v>
          </cell>
          <cell r="CC372">
            <v>390</v>
          </cell>
          <cell r="CD372">
            <v>47655</v>
          </cell>
          <cell r="CE372">
            <v>520</v>
          </cell>
          <cell r="CF372">
            <v>0</v>
          </cell>
          <cell r="CG372">
            <v>0</v>
          </cell>
          <cell r="CH372">
            <v>2360</v>
          </cell>
          <cell r="CI372">
            <v>0</v>
          </cell>
          <cell r="CJ372">
            <v>0</v>
          </cell>
          <cell r="CK372">
            <v>4340</v>
          </cell>
          <cell r="CL372">
            <v>0</v>
          </cell>
        </row>
        <row r="373">
          <cell r="A373" t="str">
            <v>2111020199.502</v>
          </cell>
          <cell r="B373" t="str">
            <v>เงินรับฝากกองทุนแรงงานต่างด้าว-ค่าใช้จ่ายสูง</v>
          </cell>
          <cell r="C373">
            <v>486711.47</v>
          </cell>
          <cell r="D373">
            <v>0</v>
          </cell>
          <cell r="E373">
            <v>7447.33</v>
          </cell>
          <cell r="F373">
            <v>29671</v>
          </cell>
          <cell r="G373">
            <v>5293</v>
          </cell>
          <cell r="H373">
            <v>134695</v>
          </cell>
          <cell r="I373">
            <v>35428</v>
          </cell>
          <cell r="J373">
            <v>266854</v>
          </cell>
          <cell r="K373">
            <v>21350</v>
          </cell>
          <cell r="L373">
            <v>2800</v>
          </cell>
          <cell r="M373">
            <v>44207</v>
          </cell>
          <cell r="N373">
            <v>590</v>
          </cell>
          <cell r="O373">
            <v>3500</v>
          </cell>
          <cell r="P373">
            <v>1970</v>
          </cell>
          <cell r="Q373">
            <v>0</v>
          </cell>
          <cell r="R373">
            <v>46394</v>
          </cell>
          <cell r="S373">
            <v>0</v>
          </cell>
          <cell r="T373">
            <v>1050</v>
          </cell>
          <cell r="U373">
            <v>0</v>
          </cell>
          <cell r="V373">
            <v>2800</v>
          </cell>
          <cell r="W373">
            <v>33112</v>
          </cell>
          <cell r="X373">
            <v>6440</v>
          </cell>
          <cell r="Y373">
            <v>40486</v>
          </cell>
          <cell r="Z373">
            <v>120078</v>
          </cell>
          <cell r="AA373">
            <v>1710</v>
          </cell>
          <cell r="AB373">
            <v>47642</v>
          </cell>
          <cell r="AC373">
            <v>0</v>
          </cell>
          <cell r="AD373">
            <v>4550</v>
          </cell>
          <cell r="AE373">
            <v>0</v>
          </cell>
          <cell r="AF373">
            <v>24500</v>
          </cell>
          <cell r="AG373">
            <v>1040</v>
          </cell>
          <cell r="AH373">
            <v>19600</v>
          </cell>
          <cell r="AI373">
            <v>3150</v>
          </cell>
          <cell r="AJ373">
            <v>7000</v>
          </cell>
          <cell r="AK373">
            <v>1750</v>
          </cell>
          <cell r="AL373">
            <v>6840</v>
          </cell>
          <cell r="AM373">
            <v>0</v>
          </cell>
          <cell r="AN373">
            <v>41300</v>
          </cell>
          <cell r="AO373">
            <v>0</v>
          </cell>
          <cell r="AP373">
            <v>5328</v>
          </cell>
          <cell r="AQ373">
            <v>0</v>
          </cell>
          <cell r="AR373">
            <v>23292.560000000001</v>
          </cell>
          <cell r="AS373">
            <v>5236</v>
          </cell>
          <cell r="AT373">
            <v>11784</v>
          </cell>
          <cell r="AU373">
            <v>807</v>
          </cell>
          <cell r="AV373">
            <v>0</v>
          </cell>
          <cell r="AW373">
            <v>1750</v>
          </cell>
          <cell r="AX373">
            <v>2800</v>
          </cell>
          <cell r="AY373">
            <v>6971</v>
          </cell>
          <cell r="AZ373">
            <v>0</v>
          </cell>
          <cell r="BA373">
            <v>23029</v>
          </cell>
          <cell r="BB373">
            <v>0</v>
          </cell>
          <cell r="BC373">
            <v>33213</v>
          </cell>
          <cell r="BD373">
            <v>5814</v>
          </cell>
          <cell r="BE373">
            <v>9546</v>
          </cell>
          <cell r="BF373">
            <v>15850</v>
          </cell>
          <cell r="BG373">
            <v>2450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37474.800000000003</v>
          </cell>
          <cell r="BM373">
            <v>8050</v>
          </cell>
          <cell r="BN373">
            <v>16450</v>
          </cell>
          <cell r="BO373">
            <v>0</v>
          </cell>
          <cell r="BP373">
            <v>9357</v>
          </cell>
          <cell r="BQ373">
            <v>53483</v>
          </cell>
          <cell r="BR373">
            <v>171765</v>
          </cell>
          <cell r="BS373">
            <v>700</v>
          </cell>
          <cell r="BT373">
            <v>0</v>
          </cell>
          <cell r="BU373">
            <v>92663</v>
          </cell>
          <cell r="BV373">
            <v>0</v>
          </cell>
          <cell r="BW373">
            <v>0</v>
          </cell>
          <cell r="BX373">
            <v>8018</v>
          </cell>
          <cell r="BY373">
            <v>0</v>
          </cell>
          <cell r="BZ373">
            <v>0</v>
          </cell>
          <cell r="CA373">
            <v>0</v>
          </cell>
          <cell r="CB373">
            <v>2800</v>
          </cell>
          <cell r="CC373">
            <v>1050</v>
          </cell>
          <cell r="CD373">
            <v>46346</v>
          </cell>
          <cell r="CE373">
            <v>1400</v>
          </cell>
          <cell r="CF373">
            <v>0</v>
          </cell>
          <cell r="CG373">
            <v>0</v>
          </cell>
          <cell r="CH373">
            <v>2800</v>
          </cell>
          <cell r="CI373">
            <v>0</v>
          </cell>
          <cell r="CJ373">
            <v>0</v>
          </cell>
          <cell r="CK373">
            <v>326</v>
          </cell>
          <cell r="CL373">
            <v>0</v>
          </cell>
        </row>
        <row r="374">
          <cell r="A374" t="str">
            <v>2111020199.503</v>
          </cell>
          <cell r="B374" t="str">
            <v>เงินรับฝากกองทุนแรงงานต่างด้าว-P&amp;P</v>
          </cell>
          <cell r="C374">
            <v>467630</v>
          </cell>
          <cell r="D374">
            <v>0</v>
          </cell>
          <cell r="E374">
            <v>174925.4</v>
          </cell>
          <cell r="F374">
            <v>118978</v>
          </cell>
          <cell r="G374">
            <v>33818</v>
          </cell>
          <cell r="H374">
            <v>54664</v>
          </cell>
          <cell r="I374">
            <v>96874</v>
          </cell>
          <cell r="J374">
            <v>212043</v>
          </cell>
          <cell r="K374">
            <v>12566</v>
          </cell>
          <cell r="L374">
            <v>8038</v>
          </cell>
          <cell r="M374">
            <v>89433</v>
          </cell>
          <cell r="N374">
            <v>4136</v>
          </cell>
          <cell r="O374">
            <v>2830</v>
          </cell>
          <cell r="P374">
            <v>1442</v>
          </cell>
          <cell r="Q374">
            <v>0</v>
          </cell>
          <cell r="R374">
            <v>27925</v>
          </cell>
          <cell r="S374">
            <v>0</v>
          </cell>
          <cell r="T374">
            <v>618</v>
          </cell>
          <cell r="U374">
            <v>41923</v>
          </cell>
          <cell r="V374">
            <v>64504</v>
          </cell>
          <cell r="W374">
            <v>110531</v>
          </cell>
          <cell r="X374">
            <v>3791</v>
          </cell>
          <cell r="Y374">
            <v>129682</v>
          </cell>
          <cell r="Z374">
            <v>70817</v>
          </cell>
          <cell r="AA374">
            <v>0</v>
          </cell>
          <cell r="AB374">
            <v>28808</v>
          </cell>
          <cell r="AC374">
            <v>0</v>
          </cell>
          <cell r="AD374">
            <v>91620</v>
          </cell>
          <cell r="AE374">
            <v>0</v>
          </cell>
          <cell r="AF374">
            <v>14420</v>
          </cell>
          <cell r="AG374">
            <v>618</v>
          </cell>
          <cell r="AH374">
            <v>11536</v>
          </cell>
          <cell r="AI374">
            <v>1854</v>
          </cell>
          <cell r="AJ374">
            <v>4120</v>
          </cell>
          <cell r="AK374">
            <v>1030</v>
          </cell>
          <cell r="AL374">
            <v>3914</v>
          </cell>
          <cell r="AM374">
            <v>0</v>
          </cell>
          <cell r="AN374">
            <v>24308</v>
          </cell>
          <cell r="AO374">
            <v>26684</v>
          </cell>
          <cell r="AP374">
            <v>25886</v>
          </cell>
          <cell r="AQ374">
            <v>0</v>
          </cell>
          <cell r="AR374">
            <v>40353</v>
          </cell>
          <cell r="AS374">
            <v>2678</v>
          </cell>
          <cell r="AT374">
            <v>12790</v>
          </cell>
          <cell r="AU374">
            <v>477</v>
          </cell>
          <cell r="AV374">
            <v>0</v>
          </cell>
          <cell r="AW374">
            <v>1030</v>
          </cell>
          <cell r="AX374">
            <v>1648</v>
          </cell>
          <cell r="AY374">
            <v>4109</v>
          </cell>
          <cell r="AZ374">
            <v>0</v>
          </cell>
          <cell r="BA374">
            <v>107540</v>
          </cell>
          <cell r="BB374">
            <v>206</v>
          </cell>
          <cell r="BC374">
            <v>22703</v>
          </cell>
          <cell r="BD374">
            <v>3426</v>
          </cell>
          <cell r="BE374">
            <v>22660</v>
          </cell>
          <cell r="BF374">
            <v>71070</v>
          </cell>
          <cell r="BG374">
            <v>1442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25544</v>
          </cell>
          <cell r="BM374">
            <v>70358</v>
          </cell>
          <cell r="BN374">
            <v>11742</v>
          </cell>
          <cell r="BO374">
            <v>16518</v>
          </cell>
          <cell r="BP374">
            <v>6296</v>
          </cell>
          <cell r="BQ374">
            <v>31517</v>
          </cell>
          <cell r="BR374">
            <v>555966</v>
          </cell>
          <cell r="BS374">
            <v>11394</v>
          </cell>
          <cell r="BT374">
            <v>0</v>
          </cell>
          <cell r="BU374">
            <v>49234</v>
          </cell>
          <cell r="BV374">
            <v>412</v>
          </cell>
          <cell r="BW374">
            <v>0</v>
          </cell>
          <cell r="BX374">
            <v>3708</v>
          </cell>
          <cell r="BY374">
            <v>0</v>
          </cell>
          <cell r="BZ374">
            <v>0</v>
          </cell>
          <cell r="CA374">
            <v>1106</v>
          </cell>
          <cell r="CB374">
            <v>1648</v>
          </cell>
          <cell r="CC374">
            <v>618</v>
          </cell>
          <cell r="CD374">
            <v>20716</v>
          </cell>
          <cell r="CE374">
            <v>824</v>
          </cell>
          <cell r="CF374">
            <v>0</v>
          </cell>
          <cell r="CG374">
            <v>0</v>
          </cell>
          <cell r="CH374">
            <v>3914</v>
          </cell>
          <cell r="CI374">
            <v>0</v>
          </cell>
          <cell r="CJ374">
            <v>0</v>
          </cell>
          <cell r="CK374">
            <v>1854</v>
          </cell>
          <cell r="CL374">
            <v>0</v>
          </cell>
        </row>
        <row r="375">
          <cell r="A375" t="str">
            <v>2112010101.101</v>
          </cell>
          <cell r="B375" t="str">
            <v>เงินประกันสัญญา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4519871.5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12700290.529999999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</row>
        <row r="376">
          <cell r="A376" t="str">
            <v>2112010102.101</v>
          </cell>
          <cell r="B376" t="str">
            <v>เงินประกันผลงาน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</row>
        <row r="377">
          <cell r="A377" t="str">
            <v>2112010199.101</v>
          </cell>
          <cell r="B377" t="str">
            <v>เงินประกันอื่น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85527.5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13000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</row>
        <row r="378">
          <cell r="A378" t="str">
            <v>2112010199.102</v>
          </cell>
          <cell r="B378" t="str">
            <v>เงินประกันอื่น - เงินมัดจำประกันสัญญา</v>
          </cell>
          <cell r="C378">
            <v>3839576</v>
          </cell>
          <cell r="D378">
            <v>366124</v>
          </cell>
          <cell r="E378">
            <v>60400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40630</v>
          </cell>
          <cell r="K378">
            <v>143827</v>
          </cell>
          <cell r="L378">
            <v>202814</v>
          </cell>
          <cell r="M378">
            <v>368895</v>
          </cell>
          <cell r="N378">
            <v>24950</v>
          </cell>
          <cell r="O378">
            <v>2158562.2000000002</v>
          </cell>
          <cell r="P378">
            <v>327412</v>
          </cell>
          <cell r="Q378">
            <v>220966.25</v>
          </cell>
          <cell r="R378">
            <v>374544</v>
          </cell>
          <cell r="S378">
            <v>404605.61</v>
          </cell>
          <cell r="T378">
            <v>277444.45</v>
          </cell>
          <cell r="U378">
            <v>108900</v>
          </cell>
          <cell r="V378">
            <v>139025</v>
          </cell>
          <cell r="W378">
            <v>3766494</v>
          </cell>
          <cell r="X378">
            <v>263645</v>
          </cell>
          <cell r="Y378">
            <v>240212</v>
          </cell>
          <cell r="Z378">
            <v>125425</v>
          </cell>
          <cell r="AA378">
            <v>139265</v>
          </cell>
          <cell r="AB378">
            <v>95675</v>
          </cell>
          <cell r="AC378">
            <v>175345</v>
          </cell>
          <cell r="AD378">
            <v>529453</v>
          </cell>
          <cell r="AE378">
            <v>126970</v>
          </cell>
          <cell r="AF378">
            <v>299590.5</v>
          </cell>
          <cell r="AG378">
            <v>227241</v>
          </cell>
          <cell r="AH378">
            <v>508434.5</v>
          </cell>
          <cell r="AI378">
            <v>135600</v>
          </cell>
          <cell r="AJ378">
            <v>124425</v>
          </cell>
          <cell r="AK378">
            <v>0</v>
          </cell>
          <cell r="AL378">
            <v>115895</v>
          </cell>
          <cell r="AM378">
            <v>123208</v>
          </cell>
          <cell r="AN378">
            <v>371193</v>
          </cell>
          <cell r="AO378">
            <v>129645</v>
          </cell>
          <cell r="AP378">
            <v>161310</v>
          </cell>
          <cell r="AQ378">
            <v>100548</v>
          </cell>
          <cell r="AR378">
            <v>818040</v>
          </cell>
          <cell r="AS378">
            <v>244984</v>
          </cell>
          <cell r="AT378">
            <v>640661</v>
          </cell>
          <cell r="AU378">
            <v>531433</v>
          </cell>
          <cell r="AV378">
            <v>38755</v>
          </cell>
          <cell r="AW378">
            <v>58350</v>
          </cell>
          <cell r="AX378">
            <v>41400</v>
          </cell>
          <cell r="AY378">
            <v>307020</v>
          </cell>
          <cell r="AZ378">
            <v>298251.5</v>
          </cell>
          <cell r="BA378">
            <v>2898510</v>
          </cell>
          <cell r="BB378">
            <v>177808</v>
          </cell>
          <cell r="BC378">
            <v>3234000.19</v>
          </cell>
          <cell r="BD378">
            <v>620662.5</v>
          </cell>
          <cell r="BE378">
            <v>15450</v>
          </cell>
          <cell r="BF378">
            <v>84240</v>
          </cell>
          <cell r="BG378">
            <v>1617879.54</v>
          </cell>
          <cell r="BH378">
            <v>154714</v>
          </cell>
          <cell r="BI378">
            <v>66762</v>
          </cell>
          <cell r="BJ378">
            <v>152795</v>
          </cell>
          <cell r="BK378">
            <v>228292.85</v>
          </cell>
          <cell r="BL378">
            <v>2395430.46</v>
          </cell>
          <cell r="BM378">
            <v>99540</v>
          </cell>
          <cell r="BN378">
            <v>321844.15000000002</v>
          </cell>
          <cell r="BO378">
            <v>26215.200000000001</v>
          </cell>
          <cell r="BP378">
            <v>234826</v>
          </cell>
          <cell r="BQ378">
            <v>128586</v>
          </cell>
          <cell r="BR378">
            <v>0</v>
          </cell>
          <cell r="BS378">
            <v>523250</v>
          </cell>
          <cell r="BT378">
            <v>0</v>
          </cell>
          <cell r="BU378">
            <v>1037905.37</v>
          </cell>
          <cell r="BV378">
            <v>0</v>
          </cell>
          <cell r="BW378">
            <v>65332</v>
          </cell>
          <cell r="BX378">
            <v>739882</v>
          </cell>
          <cell r="BY378">
            <v>70650</v>
          </cell>
          <cell r="BZ378">
            <v>668044.9</v>
          </cell>
          <cell r="CA378">
            <v>286305</v>
          </cell>
          <cell r="CB378">
            <v>296890</v>
          </cell>
          <cell r="CC378">
            <v>1211298</v>
          </cell>
          <cell r="CD378">
            <v>409358</v>
          </cell>
          <cell r="CE378">
            <v>375862.5</v>
          </cell>
          <cell r="CF378">
            <v>188971.55</v>
          </cell>
          <cell r="CG378">
            <v>99501</v>
          </cell>
          <cell r="CH378">
            <v>0</v>
          </cell>
          <cell r="CI378">
            <v>110950</v>
          </cell>
          <cell r="CJ378">
            <v>1030078.6</v>
          </cell>
          <cell r="CK378">
            <v>251855</v>
          </cell>
          <cell r="CL378">
            <v>231077</v>
          </cell>
        </row>
        <row r="379">
          <cell r="A379" t="str">
            <v>2112010199.103</v>
          </cell>
          <cell r="B379" t="str">
            <v>เงินประกันอื่น - เงินประกันซอง</v>
          </cell>
          <cell r="C379">
            <v>297049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</row>
        <row r="380">
          <cell r="A380" t="str">
            <v>2112010199.104</v>
          </cell>
          <cell r="B380" t="str">
            <v xml:space="preserve">เงินประกันอื่น - เงินประกันผลงาน 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147736.9</v>
          </cell>
          <cell r="Q380">
            <v>819177.75</v>
          </cell>
          <cell r="R380">
            <v>0</v>
          </cell>
          <cell r="S380">
            <v>0</v>
          </cell>
          <cell r="T380">
            <v>323726.3</v>
          </cell>
          <cell r="U380">
            <v>99960</v>
          </cell>
          <cell r="V380">
            <v>77305.100000000006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</row>
        <row r="381">
          <cell r="A381" t="str">
            <v>2116010104.101</v>
          </cell>
          <cell r="B381" t="str">
            <v>เบิกเกินส่งคืนรอนำส่ง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</row>
        <row r="382">
          <cell r="A382" t="str">
            <v>2116010199.101</v>
          </cell>
          <cell r="B382" t="str">
            <v>หนี้สินหมุนเวียนอื่น</v>
          </cell>
          <cell r="C382">
            <v>632776.88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19903.689999999999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847030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18000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86859.09</v>
          </cell>
          <cell r="BH382">
            <v>0</v>
          </cell>
          <cell r="BI382">
            <v>0</v>
          </cell>
          <cell r="BJ382">
            <v>4746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6861</v>
          </cell>
          <cell r="CG382">
            <v>0</v>
          </cell>
          <cell r="CH382">
            <v>0</v>
          </cell>
          <cell r="CI382">
            <v>0</v>
          </cell>
          <cell r="CJ382">
            <v>11582.5</v>
          </cell>
          <cell r="CK382">
            <v>0</v>
          </cell>
          <cell r="CL382">
            <v>0</v>
          </cell>
        </row>
        <row r="383">
          <cell r="A383" t="str">
            <v>2116010199.102</v>
          </cell>
          <cell r="B383" t="str">
            <v>สำรองเงินชดเชยความเสียหาย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</row>
        <row r="384">
          <cell r="A384" t="str">
            <v>2202010101.101</v>
          </cell>
          <cell r="B384" t="str">
            <v>เงินทดรองราชการรับจากคลัง-เพื่อการดำเนินงาน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</row>
        <row r="385">
          <cell r="A385" t="str">
            <v>2203010101.101</v>
          </cell>
          <cell r="B385" t="str">
            <v>เงินยืมระยะยาว-หน่วยงานภาครัฐ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</row>
        <row r="386">
          <cell r="A386" t="str">
            <v>2208010101.101</v>
          </cell>
          <cell r="B386" t="str">
            <v>เงินมัดจำประกันสัญญา-ระยะยาว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</row>
        <row r="387">
          <cell r="A387" t="str">
            <v>2208010102.101</v>
          </cell>
          <cell r="B387" t="str">
            <v>เงินมัดจำประกันผลงาน-ระยะยาว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</row>
        <row r="388">
          <cell r="A388" t="str">
            <v>2208010103.101</v>
          </cell>
          <cell r="B388" t="str">
            <v>เงินประกันอื่น - ระยะยาว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</row>
        <row r="389">
          <cell r="A389" t="str">
            <v>2213010101.101</v>
          </cell>
          <cell r="B389" t="str">
            <v>รายได้จากเงินบริจาครอการรับรู้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13000</v>
          </cell>
          <cell r="I389">
            <v>0</v>
          </cell>
          <cell r="J389">
            <v>429765.58</v>
          </cell>
          <cell r="K389">
            <v>0</v>
          </cell>
          <cell r="L389">
            <v>3373617.65</v>
          </cell>
          <cell r="M389">
            <v>0</v>
          </cell>
          <cell r="N389">
            <v>0</v>
          </cell>
          <cell r="O389">
            <v>8534251.4399999995</v>
          </cell>
          <cell r="P389">
            <v>232032.58</v>
          </cell>
          <cell r="Q389">
            <v>0</v>
          </cell>
          <cell r="R389">
            <v>434584.89</v>
          </cell>
          <cell r="S389">
            <v>1556570</v>
          </cell>
          <cell r="T389">
            <v>0</v>
          </cell>
          <cell r="U389">
            <v>17340.75</v>
          </cell>
          <cell r="V389">
            <v>0</v>
          </cell>
          <cell r="W389">
            <v>1271544.95</v>
          </cell>
          <cell r="X389">
            <v>2898368.01</v>
          </cell>
          <cell r="Y389">
            <v>2471823.83</v>
          </cell>
          <cell r="Z389">
            <v>280013.59999999998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4774.17</v>
          </cell>
          <cell r="AF389">
            <v>474154.51</v>
          </cell>
          <cell r="AG389">
            <v>0</v>
          </cell>
          <cell r="AH389">
            <v>0</v>
          </cell>
          <cell r="AI389">
            <v>227345.24</v>
          </cell>
          <cell r="AJ389">
            <v>1093677.68</v>
          </cell>
          <cell r="AK389">
            <v>0</v>
          </cell>
          <cell r="AL389">
            <v>12286.11</v>
          </cell>
          <cell r="AM389">
            <v>0</v>
          </cell>
          <cell r="AN389">
            <v>3078094.5</v>
          </cell>
          <cell r="AO389">
            <v>434250.72</v>
          </cell>
          <cell r="AP389">
            <v>0</v>
          </cell>
          <cell r="AQ389">
            <v>0</v>
          </cell>
          <cell r="AR389">
            <v>2348278.34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71975.839999999997</v>
          </cell>
          <cell r="BD389">
            <v>0</v>
          </cell>
          <cell r="BE389">
            <v>0</v>
          </cell>
          <cell r="BF389">
            <v>99255.06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79124.38</v>
          </cell>
          <cell r="BN389">
            <v>7057.6</v>
          </cell>
          <cell r="BO389">
            <v>336698.32</v>
          </cell>
          <cell r="BP389">
            <v>551799</v>
          </cell>
          <cell r="BQ389">
            <v>230786.8</v>
          </cell>
          <cell r="BR389">
            <v>6634813.5599999996</v>
          </cell>
          <cell r="BS389">
            <v>0</v>
          </cell>
          <cell r="BT389">
            <v>0</v>
          </cell>
          <cell r="BU389">
            <v>924725.58</v>
          </cell>
          <cell r="BV389">
            <v>0</v>
          </cell>
          <cell r="BW389">
            <v>0</v>
          </cell>
          <cell r="BX389">
            <v>7112620.5800000001</v>
          </cell>
          <cell r="BY389">
            <v>0</v>
          </cell>
          <cell r="BZ389">
            <v>0</v>
          </cell>
          <cell r="CA389">
            <v>0</v>
          </cell>
          <cell r="CB389">
            <v>230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185143.45</v>
          </cell>
          <cell r="CI389">
            <v>0</v>
          </cell>
          <cell r="CJ389">
            <v>80853.45</v>
          </cell>
          <cell r="CK389">
            <v>0</v>
          </cell>
          <cell r="CL389">
            <v>110163.47</v>
          </cell>
        </row>
        <row r="390">
          <cell r="A390" t="str">
            <v>2213010101.103</v>
          </cell>
          <cell r="B390" t="str">
            <v>รายได้อื่นรอการรับรู้</v>
          </cell>
          <cell r="C390">
            <v>1984538.4</v>
          </cell>
          <cell r="D390">
            <v>299084</v>
          </cell>
          <cell r="E390">
            <v>0</v>
          </cell>
          <cell r="F390">
            <v>123733.64</v>
          </cell>
          <cell r="G390">
            <v>0</v>
          </cell>
          <cell r="H390">
            <v>0</v>
          </cell>
          <cell r="I390">
            <v>0</v>
          </cell>
          <cell r="J390">
            <v>610220.89</v>
          </cell>
          <cell r="K390">
            <v>290541.53999999998</v>
          </cell>
          <cell r="L390">
            <v>1081139.56</v>
          </cell>
          <cell r="M390">
            <v>903893.44</v>
          </cell>
          <cell r="N390">
            <v>0</v>
          </cell>
          <cell r="O390">
            <v>26374555.739999998</v>
          </cell>
          <cell r="P390">
            <v>2716677.01</v>
          </cell>
          <cell r="Q390">
            <v>2633.22</v>
          </cell>
          <cell r="R390">
            <v>5352680.2</v>
          </cell>
          <cell r="S390">
            <v>421471.61</v>
          </cell>
          <cell r="T390">
            <v>709219.3</v>
          </cell>
          <cell r="U390">
            <v>0</v>
          </cell>
          <cell r="V390">
            <v>2588033.29</v>
          </cell>
          <cell r="W390">
            <v>50163332.460000001</v>
          </cell>
          <cell r="X390">
            <v>63678.32</v>
          </cell>
          <cell r="Y390">
            <v>0</v>
          </cell>
          <cell r="Z390">
            <v>0</v>
          </cell>
          <cell r="AA390">
            <v>0</v>
          </cell>
          <cell r="AB390">
            <v>310546.11</v>
          </cell>
          <cell r="AC390">
            <v>0</v>
          </cell>
          <cell r="AD390">
            <v>53333.24</v>
          </cell>
          <cell r="AE390">
            <v>0</v>
          </cell>
          <cell r="AF390">
            <v>0</v>
          </cell>
          <cell r="AG390">
            <v>79420.460000000006</v>
          </cell>
          <cell r="AH390">
            <v>18045316.379999999</v>
          </cell>
          <cell r="AI390">
            <v>7135400.6100000003</v>
          </cell>
          <cell r="AJ390">
            <v>2363000.04</v>
          </cell>
          <cell r="AK390">
            <v>15504381.58</v>
          </cell>
          <cell r="AL390">
            <v>884098.91</v>
          </cell>
          <cell r="AM390">
            <v>0</v>
          </cell>
          <cell r="AN390">
            <v>0</v>
          </cell>
          <cell r="AO390">
            <v>506827.26</v>
          </cell>
          <cell r="AP390">
            <v>0</v>
          </cell>
          <cell r="AQ390">
            <v>0</v>
          </cell>
          <cell r="AR390">
            <v>9733372.3100000005</v>
          </cell>
          <cell r="AS390">
            <v>2732508.74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10118659.57</v>
          </cell>
          <cell r="AY390">
            <v>0</v>
          </cell>
          <cell r="AZ390">
            <v>0</v>
          </cell>
          <cell r="BA390">
            <v>812768.72</v>
          </cell>
          <cell r="BB390">
            <v>63015907.479999997</v>
          </cell>
          <cell r="BC390">
            <v>0</v>
          </cell>
          <cell r="BD390">
            <v>9862339.3100000005</v>
          </cell>
          <cell r="BE390">
            <v>0</v>
          </cell>
          <cell r="BF390">
            <v>132746505.93000001</v>
          </cell>
          <cell r="BG390">
            <v>8806652.9199999999</v>
          </cell>
          <cell r="BH390">
            <v>0</v>
          </cell>
          <cell r="BI390">
            <v>240841.95</v>
          </cell>
          <cell r="BJ390">
            <v>187239</v>
          </cell>
          <cell r="BK390">
            <v>332211.77</v>
          </cell>
          <cell r="BL390">
            <v>27584965.82</v>
          </cell>
          <cell r="BM390">
            <v>0</v>
          </cell>
          <cell r="BN390">
            <v>4891138.47</v>
          </cell>
          <cell r="BO390">
            <v>343300</v>
          </cell>
          <cell r="BP390">
            <v>675413.44</v>
          </cell>
          <cell r="BQ390">
            <v>0</v>
          </cell>
          <cell r="BR390">
            <v>12597194.91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5108322.4400000004</v>
          </cell>
          <cell r="BY390">
            <v>1154733.33</v>
          </cell>
          <cell r="BZ390">
            <v>0</v>
          </cell>
          <cell r="CA390">
            <v>270833.5</v>
          </cell>
          <cell r="CB390">
            <v>2740926.72</v>
          </cell>
          <cell r="CC390">
            <v>0</v>
          </cell>
          <cell r="CD390">
            <v>0</v>
          </cell>
          <cell r="CE390">
            <v>2010101.66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3868514.81</v>
          </cell>
          <cell r="CK390">
            <v>4385808.29</v>
          </cell>
          <cell r="CL390">
            <v>116299.96</v>
          </cell>
        </row>
        <row r="391">
          <cell r="A391" t="str">
            <v>2213010199.102</v>
          </cell>
          <cell r="B391" t="str">
            <v>หนี้สินไม่หมุนเวียนอื่น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</row>
        <row r="392">
          <cell r="A392" t="str">
            <v>3101010101.101</v>
          </cell>
          <cell r="B392" t="str">
            <v>รายได้สูง(ต่ำ)กว่า ค่าใช้จ่ายสุทธิ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0.02</v>
          </cell>
          <cell r="V392">
            <v>-3452206.82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1475854.74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5260642.46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6934892.5800000001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8530417.1899999995</v>
          </cell>
          <cell r="CL392">
            <v>0</v>
          </cell>
        </row>
        <row r="393">
          <cell r="A393" t="str">
            <v>3102010101.101</v>
          </cell>
          <cell r="B393" t="str">
            <v>รายได้สูง(ต่ำ)กว่า ค่าใช้จ่ายสะสม  (เงินงบประมาณ)</v>
          </cell>
          <cell r="C393">
            <v>82060174.859999999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-6636748.5999999996</v>
          </cell>
          <cell r="O393">
            <v>0</v>
          </cell>
          <cell r="P393">
            <v>0</v>
          </cell>
          <cell r="Q393">
            <v>0</v>
          </cell>
          <cell r="R393">
            <v>4780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60764137.600000001</v>
          </cell>
          <cell r="AM393">
            <v>19701837.899999999</v>
          </cell>
          <cell r="AN393">
            <v>58655674.689999998</v>
          </cell>
          <cell r="AO393">
            <v>30477052.100000001</v>
          </cell>
          <cell r="AP393">
            <v>22375750.300000001</v>
          </cell>
          <cell r="AQ393">
            <v>4903099.9800000004</v>
          </cell>
          <cell r="AR393">
            <v>137719952.63999999</v>
          </cell>
          <cell r="AS393">
            <v>35189691.469999999</v>
          </cell>
          <cell r="AT393">
            <v>57033267.399999999</v>
          </cell>
          <cell r="AU393">
            <v>21398889.440000001</v>
          </cell>
          <cell r="AV393">
            <v>1672048.58</v>
          </cell>
          <cell r="AW393">
            <v>12640151.9</v>
          </cell>
          <cell r="AX393">
            <v>34769159.390000001</v>
          </cell>
          <cell r="AY393">
            <v>501689.88</v>
          </cell>
          <cell r="AZ393">
            <v>12237967.25</v>
          </cell>
          <cell r="BA393">
            <v>282266844.94</v>
          </cell>
          <cell r="BB393">
            <v>5078551.47</v>
          </cell>
          <cell r="BC393">
            <v>0</v>
          </cell>
          <cell r="BD393">
            <v>123135334.13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116936041.7</v>
          </cell>
          <cell r="BM393">
            <v>30894628.449999999</v>
          </cell>
          <cell r="BN393">
            <v>30489625.27</v>
          </cell>
          <cell r="BO393">
            <v>30197589.719999999</v>
          </cell>
          <cell r="BP393">
            <v>22171755.359999999</v>
          </cell>
          <cell r="BQ393">
            <v>39730397.280000001</v>
          </cell>
          <cell r="BR393">
            <v>0</v>
          </cell>
          <cell r="BS393">
            <v>3580834.02</v>
          </cell>
          <cell r="BT393">
            <v>-2037763.92</v>
          </cell>
          <cell r="BU393">
            <v>-9108</v>
          </cell>
          <cell r="BV393">
            <v>19054961.859999999</v>
          </cell>
          <cell r="BW393">
            <v>29704775.239999998</v>
          </cell>
          <cell r="BX393">
            <v>112950588</v>
          </cell>
          <cell r="BY393">
            <v>11522957.720000001</v>
          </cell>
          <cell r="BZ393">
            <v>7617544.9000000004</v>
          </cell>
          <cell r="CA393">
            <v>15368289.630000001</v>
          </cell>
          <cell r="CB393">
            <v>0</v>
          </cell>
          <cell r="CC393">
            <v>170190675.41</v>
          </cell>
          <cell r="CD393">
            <v>9685361.2400000002</v>
          </cell>
          <cell r="CE393">
            <v>120520858.13</v>
          </cell>
          <cell r="CF393">
            <v>4511732.2300000004</v>
          </cell>
          <cell r="CG393">
            <v>7842971.6799999997</v>
          </cell>
          <cell r="CH393">
            <v>7794445.8499999996</v>
          </cell>
          <cell r="CI393">
            <v>0</v>
          </cell>
          <cell r="CJ393">
            <v>74912498.540000007</v>
          </cell>
          <cell r="CK393">
            <v>39403795.75</v>
          </cell>
          <cell r="CL393">
            <v>34749117.539999999</v>
          </cell>
        </row>
        <row r="394">
          <cell r="A394" t="str">
            <v>3102010101.102</v>
          </cell>
          <cell r="B394" t="str">
            <v>รายได้สูง(ต่ำ)กว่า ค่าใช้จ่ายสะสม (เงินนอกงบประมาณ)</v>
          </cell>
          <cell r="C394">
            <v>716627372.46000004</v>
          </cell>
          <cell r="D394">
            <v>61442231.780000001</v>
          </cell>
          <cell r="E394">
            <v>26488920.27</v>
          </cell>
          <cell r="F394">
            <v>9830268.4600000009</v>
          </cell>
          <cell r="G394">
            <v>41220170.43</v>
          </cell>
          <cell r="H394">
            <v>7932161.9400000004</v>
          </cell>
          <cell r="I394">
            <v>-22020002.43</v>
          </cell>
          <cell r="J394">
            <v>115700967.58</v>
          </cell>
          <cell r="K394">
            <v>33854772.560000002</v>
          </cell>
          <cell r="L394">
            <v>125415127.33</v>
          </cell>
          <cell r="M394">
            <v>122668329.63</v>
          </cell>
          <cell r="N394">
            <v>29363310.829999998</v>
          </cell>
          <cell r="O394">
            <v>534855186.06999999</v>
          </cell>
          <cell r="P394">
            <v>28817582.030000001</v>
          </cell>
          <cell r="Q394">
            <v>32822172.260000002</v>
          </cell>
          <cell r="R394">
            <v>141219724.22999999</v>
          </cell>
          <cell r="S394">
            <v>40913894.859999999</v>
          </cell>
          <cell r="T394">
            <v>39865368.700000003</v>
          </cell>
          <cell r="U394">
            <v>32119696.170000002</v>
          </cell>
          <cell r="V394">
            <v>-3889675.5</v>
          </cell>
          <cell r="W394">
            <v>459089258.16000003</v>
          </cell>
          <cell r="X394">
            <v>25453275.98</v>
          </cell>
          <cell r="Y394">
            <v>30006014.670000002</v>
          </cell>
          <cell r="Z394">
            <v>28128218.219999999</v>
          </cell>
          <cell r="AA394">
            <v>-7704070.1799999997</v>
          </cell>
          <cell r="AB394">
            <v>27024256.809999999</v>
          </cell>
          <cell r="AC394">
            <v>24059752.25</v>
          </cell>
          <cell r="AD394">
            <v>102751243.19</v>
          </cell>
          <cell r="AE394">
            <v>-825044.11</v>
          </cell>
          <cell r="AF394">
            <v>6865689.1100000003</v>
          </cell>
          <cell r="AG394">
            <v>48033369.899999999</v>
          </cell>
          <cell r="AH394">
            <v>18304299.18</v>
          </cell>
          <cell r="AI394">
            <v>72321965.709999993</v>
          </cell>
          <cell r="AJ394">
            <v>32497842.829999998</v>
          </cell>
          <cell r="AK394">
            <v>1272959985.9000001</v>
          </cell>
          <cell r="AL394">
            <v>-800146.71</v>
          </cell>
          <cell r="AM394">
            <v>3729919.31</v>
          </cell>
          <cell r="AN394">
            <v>8262211</v>
          </cell>
          <cell r="AO394">
            <v>11105364.199999999</v>
          </cell>
          <cell r="AP394">
            <v>20656724.239999998</v>
          </cell>
          <cell r="AQ394">
            <v>3689044.41</v>
          </cell>
          <cell r="AR394">
            <v>261894992.94999999</v>
          </cell>
          <cell r="AS394">
            <v>2308848.19</v>
          </cell>
          <cell r="AT394">
            <v>28928232.32</v>
          </cell>
          <cell r="AU394">
            <v>36003219.780000001</v>
          </cell>
          <cell r="AV394">
            <v>29033523.98</v>
          </cell>
          <cell r="AW394">
            <v>14414498.84</v>
          </cell>
          <cell r="AX394">
            <v>11438496.939999999</v>
          </cell>
          <cell r="AY394">
            <v>9857397.5800000001</v>
          </cell>
          <cell r="AZ394">
            <v>68174477.959999993</v>
          </cell>
          <cell r="BA394">
            <v>173645925.11000001</v>
          </cell>
          <cell r="BB394">
            <v>23809200.100000001</v>
          </cell>
          <cell r="BC394">
            <v>864962134.67999995</v>
          </cell>
          <cell r="BD394">
            <v>-78529.850000000006</v>
          </cell>
          <cell r="BE394">
            <v>1045519.87</v>
          </cell>
          <cell r="BF394">
            <v>13455874.25</v>
          </cell>
          <cell r="BG394">
            <v>391323399.93000001</v>
          </cell>
          <cell r="BH394">
            <v>42796361.159999996</v>
          </cell>
          <cell r="BI394">
            <v>23041906.989999998</v>
          </cell>
          <cell r="BJ394">
            <v>45741673.479999997</v>
          </cell>
          <cell r="BK394">
            <v>46316277.810000002</v>
          </cell>
          <cell r="BL394">
            <v>-394032985.50999999</v>
          </cell>
          <cell r="BM394">
            <v>-54441134.369999997</v>
          </cell>
          <cell r="BN394">
            <v>19535747.460000001</v>
          </cell>
          <cell r="BO394">
            <v>23365461.489999998</v>
          </cell>
          <cell r="BP394">
            <v>39902353.159999996</v>
          </cell>
          <cell r="BQ394">
            <v>49559200.990000002</v>
          </cell>
          <cell r="BR394">
            <v>1904114730.23</v>
          </cell>
          <cell r="BS394">
            <v>39065511.950000003</v>
          </cell>
          <cell r="BT394">
            <v>8986171.8300000001</v>
          </cell>
          <cell r="BU394">
            <v>528406905.32999998</v>
          </cell>
          <cell r="BV394">
            <v>20326611.25</v>
          </cell>
          <cell r="BW394">
            <v>4094813.93</v>
          </cell>
          <cell r="BX394">
            <v>112429505.31</v>
          </cell>
          <cell r="BY394">
            <v>-23925669.649999999</v>
          </cell>
          <cell r="BZ394">
            <v>-1356706.03</v>
          </cell>
          <cell r="CA394">
            <v>18057364.719999999</v>
          </cell>
          <cell r="CB394">
            <v>45543556.450000003</v>
          </cell>
          <cell r="CC394">
            <v>29162494.329999998</v>
          </cell>
          <cell r="CD394">
            <v>45399293.460000001</v>
          </cell>
          <cell r="CE394">
            <v>80723646.280000001</v>
          </cell>
          <cell r="CF394">
            <v>-5481022.8200000003</v>
          </cell>
          <cell r="CG394">
            <v>669754.84</v>
          </cell>
          <cell r="CH394">
            <v>-3905317.64</v>
          </cell>
          <cell r="CI394">
            <v>-2440127.35</v>
          </cell>
          <cell r="CJ394">
            <v>66886887.039999999</v>
          </cell>
          <cell r="CK394">
            <v>-3365531.81</v>
          </cell>
          <cell r="CL394">
            <v>4259480.9400000004</v>
          </cell>
        </row>
        <row r="395">
          <cell r="A395" t="str">
            <v>3102010102.101</v>
          </cell>
          <cell r="B395" t="str">
            <v>ผลสะสมจากการแก้ไขข้อผิดพลาด</v>
          </cell>
          <cell r="C395">
            <v>1649679.65</v>
          </cell>
          <cell r="D395">
            <v>189541.2</v>
          </cell>
          <cell r="E395">
            <v>-438145.53</v>
          </cell>
          <cell r="F395">
            <v>2159505.61</v>
          </cell>
          <cell r="G395">
            <v>-1302181.81</v>
          </cell>
          <cell r="H395">
            <v>0</v>
          </cell>
          <cell r="I395">
            <v>5344634.8099999996</v>
          </cell>
          <cell r="J395">
            <v>-9608890.2899999991</v>
          </cell>
          <cell r="K395">
            <v>7545199.3300000001</v>
          </cell>
          <cell r="L395">
            <v>-2823430.95</v>
          </cell>
          <cell r="M395">
            <v>0</v>
          </cell>
          <cell r="N395">
            <v>47007.91</v>
          </cell>
          <cell r="O395">
            <v>6974779.4400000004</v>
          </cell>
          <cell r="P395">
            <v>413405.31</v>
          </cell>
          <cell r="Q395">
            <v>-2107977.38</v>
          </cell>
          <cell r="R395">
            <v>8396074.4600000009</v>
          </cell>
          <cell r="S395">
            <v>-98807.47</v>
          </cell>
          <cell r="T395">
            <v>0</v>
          </cell>
          <cell r="U395">
            <v>-108545</v>
          </cell>
          <cell r="V395">
            <v>139628.57</v>
          </cell>
          <cell r="W395">
            <v>3194994.17</v>
          </cell>
          <cell r="X395">
            <v>-82137.75</v>
          </cell>
          <cell r="Y395">
            <v>5026110.38</v>
          </cell>
          <cell r="Z395">
            <v>672868.72</v>
          </cell>
          <cell r="AA395">
            <v>236763.84</v>
          </cell>
          <cell r="AB395">
            <v>88727.8</v>
          </cell>
          <cell r="AC395">
            <v>-14401808.390000001</v>
          </cell>
          <cell r="AD395">
            <v>361671.52</v>
          </cell>
          <cell r="AE395">
            <v>0</v>
          </cell>
          <cell r="AF395">
            <v>-163541.01</v>
          </cell>
          <cell r="AG395">
            <v>2459.6</v>
          </cell>
          <cell r="AH395">
            <v>-17554.68</v>
          </cell>
          <cell r="AI395">
            <v>-3370651.81</v>
          </cell>
          <cell r="AJ395">
            <v>-184188.24</v>
          </cell>
          <cell r="AK395">
            <v>-3768104.34</v>
          </cell>
          <cell r="AL395">
            <v>0</v>
          </cell>
          <cell r="AM395">
            <v>0</v>
          </cell>
          <cell r="AN395">
            <v>-1053622.28</v>
          </cell>
          <cell r="AO395">
            <v>0</v>
          </cell>
          <cell r="AP395">
            <v>-104514.88</v>
          </cell>
          <cell r="AQ395">
            <v>187547.84</v>
          </cell>
          <cell r="AR395">
            <v>-11841710.619999999</v>
          </cell>
          <cell r="AS395">
            <v>-18921.02</v>
          </cell>
          <cell r="AT395">
            <v>0</v>
          </cell>
          <cell r="AU395">
            <v>1500</v>
          </cell>
          <cell r="AV395">
            <v>-125000.71</v>
          </cell>
          <cell r="AW395">
            <v>-250295.81</v>
          </cell>
          <cell r="AX395">
            <v>0</v>
          </cell>
          <cell r="AY395">
            <v>20200</v>
          </cell>
          <cell r="AZ395">
            <v>0</v>
          </cell>
          <cell r="BA395">
            <v>-281654.27</v>
          </cell>
          <cell r="BB395">
            <v>-958633.5</v>
          </cell>
          <cell r="BC395">
            <v>14318267.82</v>
          </cell>
          <cell r="BD395">
            <v>-234100</v>
          </cell>
          <cell r="BE395">
            <v>40889.35</v>
          </cell>
          <cell r="BF395">
            <v>-35932.550000000003</v>
          </cell>
          <cell r="BG395">
            <v>-1292600.23</v>
          </cell>
          <cell r="BH395">
            <v>85421.17</v>
          </cell>
          <cell r="BI395">
            <v>427380.87</v>
          </cell>
          <cell r="BJ395">
            <v>0</v>
          </cell>
          <cell r="BK395">
            <v>0</v>
          </cell>
          <cell r="BL395">
            <v>0</v>
          </cell>
          <cell r="BM395">
            <v>2980601.2</v>
          </cell>
          <cell r="BN395">
            <v>-353858.98</v>
          </cell>
          <cell r="BO395">
            <v>20404.22</v>
          </cell>
          <cell r="BP395">
            <v>0</v>
          </cell>
          <cell r="BQ395">
            <v>-2260530.23</v>
          </cell>
          <cell r="BR395">
            <v>0</v>
          </cell>
          <cell r="BS395">
            <v>-437676.4</v>
          </cell>
          <cell r="BT395">
            <v>0</v>
          </cell>
          <cell r="BU395">
            <v>-22434.240000000002</v>
          </cell>
          <cell r="BV395">
            <v>0</v>
          </cell>
          <cell r="BW395">
            <v>0</v>
          </cell>
          <cell r="BX395">
            <v>0</v>
          </cell>
          <cell r="BY395">
            <v>-80687.78</v>
          </cell>
          <cell r="BZ395">
            <v>160</v>
          </cell>
          <cell r="CA395">
            <v>254769.18</v>
          </cell>
          <cell r="CB395">
            <v>-2946825</v>
          </cell>
          <cell r="CC395">
            <v>0</v>
          </cell>
          <cell r="CD395">
            <v>-1175941.02</v>
          </cell>
          <cell r="CE395">
            <v>0</v>
          </cell>
          <cell r="CF395">
            <v>20390</v>
          </cell>
          <cell r="CG395">
            <v>54327.32</v>
          </cell>
          <cell r="CH395">
            <v>1649023.79</v>
          </cell>
          <cell r="CI395">
            <v>207833.69</v>
          </cell>
          <cell r="CJ395">
            <v>-2473572.62</v>
          </cell>
          <cell r="CK395">
            <v>12977.1</v>
          </cell>
          <cell r="CL395">
            <v>-1473309.96</v>
          </cell>
        </row>
        <row r="396">
          <cell r="A396" t="str">
            <v>3102010102.102</v>
          </cell>
          <cell r="B396" t="str">
            <v>ผลสะสมจากการแก้ไขข้อผิดพลาด - รายได้</v>
          </cell>
          <cell r="C396">
            <v>-8266833.4400000004</v>
          </cell>
          <cell r="D396">
            <v>0</v>
          </cell>
          <cell r="E396">
            <v>-6740638.5599999996</v>
          </cell>
          <cell r="F396">
            <v>-2775055.92</v>
          </cell>
          <cell r="G396">
            <v>0</v>
          </cell>
          <cell r="H396">
            <v>240692.44</v>
          </cell>
          <cell r="I396">
            <v>0</v>
          </cell>
          <cell r="J396">
            <v>0</v>
          </cell>
          <cell r="K396">
            <v>-9856289.0500000007</v>
          </cell>
          <cell r="L396">
            <v>-3807443.8</v>
          </cell>
          <cell r="M396">
            <v>180189.19</v>
          </cell>
          <cell r="N396">
            <v>-286574.78000000003</v>
          </cell>
          <cell r="O396">
            <v>22585182.449999999</v>
          </cell>
          <cell r="P396">
            <v>4547127.6100000003</v>
          </cell>
          <cell r="Q396">
            <v>-1307521</v>
          </cell>
          <cell r="R396">
            <v>-1604289.48</v>
          </cell>
          <cell r="S396">
            <v>-4502523.76</v>
          </cell>
          <cell r="T396">
            <v>-3565244.55</v>
          </cell>
          <cell r="U396">
            <v>22443920.620000001</v>
          </cell>
          <cell r="V396">
            <v>382178.78</v>
          </cell>
          <cell r="W396">
            <v>-16120688.550000001</v>
          </cell>
          <cell r="X396">
            <v>-2475950.83</v>
          </cell>
          <cell r="Y396">
            <v>-6312385</v>
          </cell>
          <cell r="Z396">
            <v>5143929.0599999996</v>
          </cell>
          <cell r="AA396">
            <v>0</v>
          </cell>
          <cell r="AB396">
            <v>1203461.26</v>
          </cell>
          <cell r="AC396">
            <v>0</v>
          </cell>
          <cell r="AD396">
            <v>-110453.69</v>
          </cell>
          <cell r="AE396">
            <v>-1124969.8</v>
          </cell>
          <cell r="AF396">
            <v>169111.9</v>
          </cell>
          <cell r="AG396">
            <v>-1426185.02</v>
          </cell>
          <cell r="AH396">
            <v>-2537778.7000000002</v>
          </cell>
          <cell r="AI396">
            <v>0</v>
          </cell>
          <cell r="AJ396">
            <v>-1583279.36</v>
          </cell>
          <cell r="AK396">
            <v>-112606849.56999999</v>
          </cell>
          <cell r="AL396">
            <v>8648967.4199999999</v>
          </cell>
          <cell r="AM396">
            <v>538631.31000000006</v>
          </cell>
          <cell r="AN396">
            <v>0</v>
          </cell>
          <cell r="AO396">
            <v>-12311067.57</v>
          </cell>
          <cell r="AP396">
            <v>-659670.01</v>
          </cell>
          <cell r="AQ396">
            <v>364685.07</v>
          </cell>
          <cell r="AR396">
            <v>7299796.5199999996</v>
          </cell>
          <cell r="AS396">
            <v>-2825564</v>
          </cell>
          <cell r="AT396">
            <v>-3875231.6</v>
          </cell>
          <cell r="AU396">
            <v>-6714825.2599999998</v>
          </cell>
          <cell r="AV396">
            <v>41880.370000000003</v>
          </cell>
          <cell r="AW396">
            <v>-1299268.73</v>
          </cell>
          <cell r="AX396">
            <v>2941826.76</v>
          </cell>
          <cell r="AY396">
            <v>4334858</v>
          </cell>
          <cell r="AZ396">
            <v>3183383.67</v>
          </cell>
          <cell r="BA396">
            <v>29940168.670000002</v>
          </cell>
          <cell r="BB396">
            <v>1290394.73</v>
          </cell>
          <cell r="BC396">
            <v>-9149058.5800000001</v>
          </cell>
          <cell r="BD396">
            <v>-2417448.5099999998</v>
          </cell>
          <cell r="BE396">
            <v>-280652.90999999997</v>
          </cell>
          <cell r="BF396">
            <v>788519.72</v>
          </cell>
          <cell r="BG396">
            <v>-12358509.390000001</v>
          </cell>
          <cell r="BH396">
            <v>155247.20000000001</v>
          </cell>
          <cell r="BI396">
            <v>850168.11</v>
          </cell>
          <cell r="BJ396">
            <v>1220004.75</v>
          </cell>
          <cell r="BK396">
            <v>3555834.16</v>
          </cell>
          <cell r="BL396">
            <v>-27078536.66</v>
          </cell>
          <cell r="BM396">
            <v>-340748.72</v>
          </cell>
          <cell r="BN396">
            <v>-20200</v>
          </cell>
          <cell r="BO396">
            <v>174770.14</v>
          </cell>
          <cell r="BP396">
            <v>-8535529.5700000003</v>
          </cell>
          <cell r="BQ396">
            <v>-1393119.38</v>
          </cell>
          <cell r="BR396">
            <v>47041997.780000001</v>
          </cell>
          <cell r="BS396">
            <v>137282.63</v>
          </cell>
          <cell r="BT396">
            <v>1908309.98</v>
          </cell>
          <cell r="BU396">
            <v>27994308.32</v>
          </cell>
          <cell r="BV396">
            <v>-905199</v>
          </cell>
          <cell r="BW396">
            <v>-569476.5</v>
          </cell>
          <cell r="BX396">
            <v>7648029.6299999999</v>
          </cell>
          <cell r="BY396">
            <v>-114408.83</v>
          </cell>
          <cell r="BZ396">
            <v>6728</v>
          </cell>
          <cell r="CA396">
            <v>730672.48</v>
          </cell>
          <cell r="CB396">
            <v>0</v>
          </cell>
          <cell r="CC396">
            <v>-13856978.199999999</v>
          </cell>
          <cell r="CD396">
            <v>4440</v>
          </cell>
          <cell r="CE396">
            <v>1368563.63</v>
          </cell>
          <cell r="CF396">
            <v>93616</v>
          </cell>
          <cell r="CG396">
            <v>531744.5</v>
          </cell>
          <cell r="CH396">
            <v>1046423.88</v>
          </cell>
          <cell r="CI396">
            <v>-885042.8</v>
          </cell>
          <cell r="CJ396">
            <v>-12106442.65</v>
          </cell>
          <cell r="CK396">
            <v>16138</v>
          </cell>
          <cell r="CL396">
            <v>0</v>
          </cell>
        </row>
        <row r="397">
          <cell r="A397" t="str">
            <v>3102010102.103</v>
          </cell>
          <cell r="B397" t="str">
            <v>ผลสะสมจากการแก้ไขข้อผิดพลาด - ค่าใช้จ่าย</v>
          </cell>
          <cell r="C397">
            <v>0</v>
          </cell>
          <cell r="D397">
            <v>0</v>
          </cell>
          <cell r="E397">
            <v>-133014.07999999999</v>
          </cell>
          <cell r="F397">
            <v>-43465.67</v>
          </cell>
          <cell r="G397">
            <v>0</v>
          </cell>
          <cell r="H397">
            <v>1821065.35</v>
          </cell>
          <cell r="I397">
            <v>0</v>
          </cell>
          <cell r="J397">
            <v>0</v>
          </cell>
          <cell r="K397">
            <v>3716645.59</v>
          </cell>
          <cell r="L397">
            <v>44742</v>
          </cell>
          <cell r="M397">
            <v>267272.82</v>
          </cell>
          <cell r="N397">
            <v>0</v>
          </cell>
          <cell r="O397">
            <v>1585277.03</v>
          </cell>
          <cell r="P397">
            <v>-1467037.63</v>
          </cell>
          <cell r="Q397">
            <v>0</v>
          </cell>
          <cell r="R397">
            <v>1074281.3500000001</v>
          </cell>
          <cell r="S397">
            <v>0</v>
          </cell>
          <cell r="T397">
            <v>180200.1</v>
          </cell>
          <cell r="U397">
            <v>-13644952.91</v>
          </cell>
          <cell r="V397">
            <v>1014360.54</v>
          </cell>
          <cell r="W397">
            <v>0</v>
          </cell>
          <cell r="X397">
            <v>19366</v>
          </cell>
          <cell r="Y397">
            <v>0</v>
          </cell>
          <cell r="Z397">
            <v>-541721.85</v>
          </cell>
          <cell r="AA397">
            <v>0</v>
          </cell>
          <cell r="AB397">
            <v>-9905</v>
          </cell>
          <cell r="AC397">
            <v>0</v>
          </cell>
          <cell r="AD397">
            <v>0</v>
          </cell>
          <cell r="AE397">
            <v>111178.08</v>
          </cell>
          <cell r="AF397">
            <v>-48373.3</v>
          </cell>
          <cell r="AG397">
            <v>-53545.599999999999</v>
          </cell>
          <cell r="AH397">
            <v>-392682.08</v>
          </cell>
          <cell r="AI397">
            <v>0</v>
          </cell>
          <cell r="AJ397">
            <v>24265.69</v>
          </cell>
          <cell r="AK397">
            <v>13068498.41</v>
          </cell>
          <cell r="AL397">
            <v>-2674418.41</v>
          </cell>
          <cell r="AM397">
            <v>30852.46</v>
          </cell>
          <cell r="AN397">
            <v>0</v>
          </cell>
          <cell r="AO397">
            <v>-3072164.52</v>
          </cell>
          <cell r="AP397">
            <v>-398000</v>
          </cell>
          <cell r="AQ397">
            <v>0</v>
          </cell>
          <cell r="AR397">
            <v>-7239792.5499999998</v>
          </cell>
          <cell r="AS397">
            <v>0</v>
          </cell>
          <cell r="AT397">
            <v>31553.67</v>
          </cell>
          <cell r="AU397">
            <v>-709828.27</v>
          </cell>
          <cell r="AV397">
            <v>-462600</v>
          </cell>
          <cell r="AW397">
            <v>-401069.73</v>
          </cell>
          <cell r="AX397">
            <v>839649.84</v>
          </cell>
          <cell r="AY397">
            <v>-1064801.42</v>
          </cell>
          <cell r="AZ397">
            <v>-2837273.9</v>
          </cell>
          <cell r="BA397">
            <v>-25400047.449999999</v>
          </cell>
          <cell r="BB397">
            <v>-942343.04</v>
          </cell>
          <cell r="BC397">
            <v>-41775.14</v>
          </cell>
          <cell r="BD397">
            <v>-3544897.31</v>
          </cell>
          <cell r="BE397">
            <v>2812.85</v>
          </cell>
          <cell r="BF397">
            <v>-2345313.84</v>
          </cell>
          <cell r="BG397">
            <v>-10261373.09</v>
          </cell>
          <cell r="BH397">
            <v>2085056.1</v>
          </cell>
          <cell r="BI397">
            <v>-1841178.77</v>
          </cell>
          <cell r="BJ397">
            <v>-188851.22</v>
          </cell>
          <cell r="BK397">
            <v>0</v>
          </cell>
          <cell r="BL397">
            <v>-708211.41</v>
          </cell>
          <cell r="BM397">
            <v>401890.96</v>
          </cell>
          <cell r="BN397">
            <v>44790.57</v>
          </cell>
          <cell r="BO397">
            <v>231864.35</v>
          </cell>
          <cell r="BP397">
            <v>-469827.67</v>
          </cell>
          <cell r="BQ397">
            <v>1168716.68</v>
          </cell>
          <cell r="BR397">
            <v>3188232.47</v>
          </cell>
          <cell r="BS397">
            <v>-11023.04</v>
          </cell>
          <cell r="BT397">
            <v>861205.05</v>
          </cell>
          <cell r="BU397">
            <v>-6195210.5099999998</v>
          </cell>
          <cell r="BV397">
            <v>521096.45</v>
          </cell>
          <cell r="BW397">
            <v>-1216251.29</v>
          </cell>
          <cell r="BX397">
            <v>-10221509.07</v>
          </cell>
          <cell r="BY397">
            <v>0</v>
          </cell>
          <cell r="BZ397">
            <v>151934.79</v>
          </cell>
          <cell r="CA397">
            <v>-1639916.62</v>
          </cell>
          <cell r="CB397">
            <v>0</v>
          </cell>
          <cell r="CC397">
            <v>155316.26</v>
          </cell>
          <cell r="CD397">
            <v>0</v>
          </cell>
          <cell r="CE397">
            <v>-1435511.55</v>
          </cell>
          <cell r="CF397">
            <v>84939.77</v>
          </cell>
          <cell r="CG397">
            <v>56893</v>
          </cell>
          <cell r="CH397">
            <v>-947343.22</v>
          </cell>
          <cell r="CI397">
            <v>-358442.98</v>
          </cell>
          <cell r="CJ397">
            <v>18958</v>
          </cell>
          <cell r="CK397">
            <v>-878590.41</v>
          </cell>
          <cell r="CL397">
            <v>0</v>
          </cell>
        </row>
        <row r="398">
          <cell r="A398" t="str">
            <v>3102010102.201</v>
          </cell>
          <cell r="B398" t="str">
            <v xml:space="preserve">กำไร/ขาดทุนสะสมจากข้อผิดพลาดเงินกองทุนUC ปีก่อน
</v>
          </cell>
          <cell r="C398">
            <v>5546682.25</v>
          </cell>
          <cell r="D398">
            <v>778738.89</v>
          </cell>
          <cell r="E398">
            <v>4559206.59</v>
          </cell>
          <cell r="F398">
            <v>3035822.49</v>
          </cell>
          <cell r="G398">
            <v>810085.89</v>
          </cell>
          <cell r="H398">
            <v>0</v>
          </cell>
          <cell r="I398">
            <v>0</v>
          </cell>
          <cell r="J398">
            <v>5264606.8499999996</v>
          </cell>
          <cell r="K398">
            <v>3630614.06</v>
          </cell>
          <cell r="L398">
            <v>3172145.3</v>
          </cell>
          <cell r="M398">
            <v>9444414.1500000004</v>
          </cell>
          <cell r="N398">
            <v>-2090261.56</v>
          </cell>
          <cell r="O398">
            <v>0</v>
          </cell>
          <cell r="P398">
            <v>4667264.6900000004</v>
          </cell>
          <cell r="Q398">
            <v>143029.29999999999</v>
          </cell>
          <cell r="R398">
            <v>1524457.34</v>
          </cell>
          <cell r="S398">
            <v>-2605296.06</v>
          </cell>
          <cell r="T398">
            <v>1717737.58</v>
          </cell>
          <cell r="U398">
            <v>1394948.65</v>
          </cell>
          <cell r="V398">
            <v>3472697.46</v>
          </cell>
          <cell r="W398">
            <v>36788387.619999997</v>
          </cell>
          <cell r="X398">
            <v>0</v>
          </cell>
          <cell r="Y398">
            <v>971.41</v>
          </cell>
          <cell r="Z398">
            <v>4376924.93</v>
          </cell>
          <cell r="AA398">
            <v>3643850.58</v>
          </cell>
          <cell r="AB398">
            <v>-1393736.58</v>
          </cell>
          <cell r="AC398">
            <v>1201447.23</v>
          </cell>
          <cell r="AD398">
            <v>1923189.89</v>
          </cell>
          <cell r="AE398">
            <v>1922266.03</v>
          </cell>
          <cell r="AF398">
            <v>-56262.5</v>
          </cell>
          <cell r="AG398">
            <v>448913.73</v>
          </cell>
          <cell r="AH398">
            <v>3281612.76</v>
          </cell>
          <cell r="AI398">
            <v>-32987</v>
          </cell>
          <cell r="AJ398">
            <v>1763272.45</v>
          </cell>
          <cell r="AK398">
            <v>67686438.140000001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604151.32999999996</v>
          </cell>
          <cell r="AZ398">
            <v>0</v>
          </cell>
          <cell r="BA398">
            <v>584380</v>
          </cell>
          <cell r="BB398">
            <v>1006800</v>
          </cell>
          <cell r="BC398">
            <v>33450909.260000002</v>
          </cell>
          <cell r="BD398">
            <v>290137.05</v>
          </cell>
          <cell r="BE398">
            <v>-12842.54</v>
          </cell>
          <cell r="BF398">
            <v>3812531.59</v>
          </cell>
          <cell r="BG398">
            <v>0</v>
          </cell>
          <cell r="BH398">
            <v>0</v>
          </cell>
          <cell r="BI398">
            <v>-231360.63</v>
          </cell>
          <cell r="BJ398">
            <v>8989960.5800000001</v>
          </cell>
          <cell r="BK398">
            <v>0</v>
          </cell>
          <cell r="BL398">
            <v>-2874600</v>
          </cell>
          <cell r="BM398">
            <v>2617360.12</v>
          </cell>
          <cell r="BN398">
            <v>1488134.67</v>
          </cell>
          <cell r="BO398">
            <v>3747777.85</v>
          </cell>
          <cell r="BP398">
            <v>0</v>
          </cell>
          <cell r="BQ398">
            <v>0</v>
          </cell>
          <cell r="BR398">
            <v>0</v>
          </cell>
          <cell r="BS398">
            <v>-112768.42</v>
          </cell>
          <cell r="BT398">
            <v>0</v>
          </cell>
          <cell r="BU398">
            <v>15378179.15</v>
          </cell>
          <cell r="BV398">
            <v>0</v>
          </cell>
          <cell r="BW398">
            <v>0</v>
          </cell>
          <cell r="BX398">
            <v>0</v>
          </cell>
          <cell r="BY398">
            <v>180135.45</v>
          </cell>
          <cell r="BZ398">
            <v>1138613.43</v>
          </cell>
          <cell r="CA398">
            <v>1661550.24</v>
          </cell>
          <cell r="CB398">
            <v>0</v>
          </cell>
          <cell r="CC398">
            <v>446982.06</v>
          </cell>
          <cell r="CD398">
            <v>0</v>
          </cell>
          <cell r="CE398">
            <v>4799229.25</v>
          </cell>
          <cell r="CF398">
            <v>0</v>
          </cell>
          <cell r="CG398">
            <v>0</v>
          </cell>
          <cell r="CH398">
            <v>156434.5</v>
          </cell>
          <cell r="CI398">
            <v>731312.87</v>
          </cell>
          <cell r="CJ398">
            <v>5936887.1600000001</v>
          </cell>
          <cell r="CK398">
            <v>0</v>
          </cell>
          <cell r="CL398">
            <v>11907480.01</v>
          </cell>
        </row>
        <row r="399">
          <cell r="A399" t="str">
            <v>3105010101.101</v>
          </cell>
          <cell r="B399" t="str">
            <v>ทุนของหน่วยงาน</v>
          </cell>
          <cell r="C399">
            <v>249080470.47999999</v>
          </cell>
          <cell r="D399">
            <v>22891242.109999999</v>
          </cell>
          <cell r="E399">
            <v>30236719.219999999</v>
          </cell>
          <cell r="F399">
            <v>31369794.600000001</v>
          </cell>
          <cell r="G399">
            <v>8903132.8599999994</v>
          </cell>
          <cell r="H399">
            <v>33849327.630000003</v>
          </cell>
          <cell r="I399">
            <v>69091726.230000004</v>
          </cell>
          <cell r="J399">
            <v>14557165.560000001</v>
          </cell>
          <cell r="K399">
            <v>21197053.23</v>
          </cell>
          <cell r="L399">
            <v>22566254.149999999</v>
          </cell>
          <cell r="M399">
            <v>26581648.960000001</v>
          </cell>
          <cell r="N399">
            <v>31813842.32</v>
          </cell>
          <cell r="O399">
            <v>61801744.18</v>
          </cell>
          <cell r="P399">
            <v>31797074.420000002</v>
          </cell>
          <cell r="Q399">
            <v>22456884.030000001</v>
          </cell>
          <cell r="R399">
            <v>28980773.84</v>
          </cell>
          <cell r="S399">
            <v>31419073.620000001</v>
          </cell>
          <cell r="T399">
            <v>29120762.219999999</v>
          </cell>
          <cell r="U399">
            <v>26910149.059999999</v>
          </cell>
          <cell r="V399">
            <v>26490401.649999999</v>
          </cell>
          <cell r="W399">
            <v>239930343.05000001</v>
          </cell>
          <cell r="X399">
            <v>32345909.780000001</v>
          </cell>
          <cell r="Y399">
            <v>54039418.990000002</v>
          </cell>
          <cell r="Z399">
            <v>20380429.670000002</v>
          </cell>
          <cell r="AA399">
            <v>27269617.510000002</v>
          </cell>
          <cell r="AB399">
            <v>8236487.6600000001</v>
          </cell>
          <cell r="AC399">
            <v>17244950.18</v>
          </cell>
          <cell r="AD399">
            <v>52982957.590000004</v>
          </cell>
          <cell r="AE399">
            <v>34659025.270000003</v>
          </cell>
          <cell r="AF399">
            <v>28259269.73</v>
          </cell>
          <cell r="AG399">
            <v>22893920.390000001</v>
          </cell>
          <cell r="AH399">
            <v>32243363.399999999</v>
          </cell>
          <cell r="AI399">
            <v>19244157.52</v>
          </cell>
          <cell r="AJ399">
            <v>30083636.390000001</v>
          </cell>
          <cell r="AK399">
            <v>0</v>
          </cell>
          <cell r="AL399">
            <v>31131238.550000001</v>
          </cell>
          <cell r="AM399">
            <v>18691734.199999999</v>
          </cell>
          <cell r="AN399">
            <v>27804043.030000001</v>
          </cell>
          <cell r="AO399">
            <v>33889457.700000003</v>
          </cell>
          <cell r="AP399">
            <v>17709941.120000001</v>
          </cell>
          <cell r="AQ399">
            <v>14256950.470000001</v>
          </cell>
          <cell r="AR399">
            <v>24886955.09</v>
          </cell>
          <cell r="AS399">
            <v>20754235.879999999</v>
          </cell>
          <cell r="AT399">
            <v>22076134.620000001</v>
          </cell>
          <cell r="AU399">
            <v>38248248.5</v>
          </cell>
          <cell r="AV399">
            <v>19154514.390000001</v>
          </cell>
          <cell r="AW399">
            <v>12197412.18</v>
          </cell>
          <cell r="AX399">
            <v>20759884.870000001</v>
          </cell>
          <cell r="AY399">
            <v>22862193.59</v>
          </cell>
          <cell r="AZ399">
            <v>21812243.460000001</v>
          </cell>
          <cell r="BA399">
            <v>59118911.729999997</v>
          </cell>
          <cell r="BB399">
            <v>43070854.219999999</v>
          </cell>
          <cell r="BC399">
            <v>289656690.64999998</v>
          </cell>
          <cell r="BD399">
            <v>35883267.240000002</v>
          </cell>
          <cell r="BE399">
            <v>16039458.859999999</v>
          </cell>
          <cell r="BF399">
            <v>34587666.460000001</v>
          </cell>
          <cell r="BG399">
            <v>60132804.939999998</v>
          </cell>
          <cell r="BH399">
            <v>8218141.8200000003</v>
          </cell>
          <cell r="BI399">
            <v>30438019.84</v>
          </cell>
          <cell r="BJ399">
            <v>20851600.489999998</v>
          </cell>
          <cell r="BK399">
            <v>21848904.120000001</v>
          </cell>
          <cell r="BL399">
            <v>690077831.24000001</v>
          </cell>
          <cell r="BM399">
            <v>108109119.28</v>
          </cell>
          <cell r="BN399">
            <v>24214739.68</v>
          </cell>
          <cell r="BO399">
            <v>26011723.989999998</v>
          </cell>
          <cell r="BP399">
            <v>12302486.5</v>
          </cell>
          <cell r="BQ399">
            <v>0</v>
          </cell>
          <cell r="BR399">
            <v>867606173.36000001</v>
          </cell>
          <cell r="BS399">
            <v>15149857.32</v>
          </cell>
          <cell r="BT399">
            <v>29239745.98</v>
          </cell>
          <cell r="BU399">
            <v>56170456.350000001</v>
          </cell>
          <cell r="BV399">
            <v>13568518.18</v>
          </cell>
          <cell r="BW399">
            <v>23237772.129999999</v>
          </cell>
          <cell r="BX399">
            <v>34707288.57</v>
          </cell>
          <cell r="BY399">
            <v>48864598.479999997</v>
          </cell>
          <cell r="BZ399">
            <v>27920086.379999999</v>
          </cell>
          <cell r="CA399">
            <v>21087202.91</v>
          </cell>
          <cell r="CB399">
            <v>25382419.440000001</v>
          </cell>
          <cell r="CC399">
            <v>53197008.5</v>
          </cell>
          <cell r="CD399">
            <v>36112364.159999996</v>
          </cell>
          <cell r="CE399">
            <v>15646121.35</v>
          </cell>
          <cell r="CF399">
            <v>21797853.379999999</v>
          </cell>
          <cell r="CG399">
            <v>19441752.550000001</v>
          </cell>
          <cell r="CH399">
            <v>32398990.390000001</v>
          </cell>
          <cell r="CI399">
            <v>23930135.370000001</v>
          </cell>
          <cell r="CJ399">
            <v>70630765.549999997</v>
          </cell>
          <cell r="CK399">
            <v>16903988.050000001</v>
          </cell>
          <cell r="CL399">
            <v>16251964.07</v>
          </cell>
        </row>
        <row r="400">
          <cell r="A400" t="str">
            <v>3105010103.101</v>
          </cell>
          <cell r="B400" t="str">
            <v>ทุน-คงยอดเงินต้น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157724788.56999999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</row>
        <row r="401">
          <cell r="A401" t="str">
            <v>4201020106.101</v>
          </cell>
          <cell r="B401" t="str">
            <v>รายได้แผ่นดิน-เงินชดใช้จากการผิดสัญญาการศึกษาและดูงาน</v>
          </cell>
          <cell r="C401">
            <v>215112.94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1301373.3600000001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1978620.76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891948.5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</row>
        <row r="402">
          <cell r="A402" t="str">
            <v>4201020199.101</v>
          </cell>
          <cell r="B402" t="str">
            <v>รายได้แผ่นดิน-ค่าปรับอื่น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179064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</row>
        <row r="403">
          <cell r="A403" t="str">
            <v>4202010199.101</v>
          </cell>
          <cell r="B403" t="str">
            <v>รายได้ค่าธรรมเนียมการบริการอื่น</v>
          </cell>
          <cell r="C403">
            <v>11300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24950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11800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34982.300000000003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11200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34800</v>
          </cell>
          <cell r="BB403">
            <v>0</v>
          </cell>
          <cell r="BC403">
            <v>9400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10700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26900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</row>
        <row r="404">
          <cell r="A404" t="str">
            <v>4202020102.101</v>
          </cell>
          <cell r="B404" t="str">
            <v>รายได้ค่าเช่าอสังหาริมทรัพย์จากบุคคลภายนอก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8000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4500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</row>
        <row r="405">
          <cell r="A405" t="str">
            <v>4202030105.101</v>
          </cell>
          <cell r="B405" t="str">
            <v>รายได้แผ่นดิน-ค่าขายของเบ็ดเตล็ด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143000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7000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91400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</row>
        <row r="406">
          <cell r="A406" t="str">
            <v>4203010101.101</v>
          </cell>
          <cell r="B406" t="str">
            <v>รายได้ดอกเบี้ยเงินฝากที่สถาบันการเงิน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3809.34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80.540000000000006</v>
          </cell>
          <cell r="BB406">
            <v>0</v>
          </cell>
          <cell r="BC406">
            <v>4249.78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19.54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43582.71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</row>
        <row r="407">
          <cell r="A407" t="str">
            <v>4205010104.101</v>
          </cell>
          <cell r="B407" t="str">
            <v>รายรับจากการขายอาคารและสิ่งปลูกสร้าง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180500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8500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</row>
        <row r="408">
          <cell r="A408" t="str">
            <v>4205010110.101</v>
          </cell>
          <cell r="B408" t="str">
            <v>รายรับจากการขายครุภัณฑ์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15000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4000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</row>
        <row r="409">
          <cell r="A409" t="str">
            <v>4206010102.101</v>
          </cell>
          <cell r="B409" t="str">
            <v>รายได้เงินเหลือจ่ายปีเก่า/รายที่ไม่ใช่ภาษีอื่น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332824.03999999998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14384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18476.580000000002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456604.67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449280.05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</row>
        <row r="410">
          <cell r="A410" t="str">
            <v>4206010199.101</v>
          </cell>
          <cell r="B410" t="str">
            <v>บัญชีรายได้ที่ไม่ใช่ภาษีอื่น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</row>
        <row r="411">
          <cell r="A411" t="str">
            <v>4207010102.102</v>
          </cell>
          <cell r="B411" t="str">
            <v>รายได้แผ่นดิน-ค่าปรับอื่นจ่ายคืน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</row>
        <row r="412">
          <cell r="A412" t="str">
            <v>4301010102.101</v>
          </cell>
          <cell r="B412" t="str">
            <v>รายได้จากการจำหน่ายยาสมุนไพร -บุคคลภายนอก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38236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348292.5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2027028.95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15193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200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</row>
        <row r="413">
          <cell r="A413" t="str">
            <v>4301010102.102</v>
          </cell>
          <cell r="B413" t="str">
            <v>รายได้จากการจำหน่ายสินค้าอื่น ๆ -บุคคลภายนอก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158068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300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</row>
        <row r="414">
          <cell r="A414" t="str">
            <v>4301010102.103</v>
          </cell>
          <cell r="B414" t="str">
            <v>รายได้จากการจำหน่ายยาสมุนไพร -หน่วยงานภาครัฐ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8089984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1345810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</row>
        <row r="415">
          <cell r="A415" t="str">
            <v>4301010102.104</v>
          </cell>
          <cell r="B415" t="str">
            <v>รายได้จากการจำหน่ายสินค้าอื่น ๆ -หน่วยงานภาครัฐ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809644.65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</row>
        <row r="416">
          <cell r="A416" t="str">
            <v>4301020102.101</v>
          </cell>
          <cell r="B416" t="str">
            <v>รายได้ค่าสิ่งส่งตรวจ - บุคคลภายนอก</v>
          </cell>
          <cell r="C416">
            <v>1600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50708.25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1300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85650</v>
          </cell>
          <cell r="BB416">
            <v>0</v>
          </cell>
          <cell r="BC416">
            <v>17510964</v>
          </cell>
          <cell r="BD416">
            <v>54660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547150</v>
          </cell>
          <cell r="BS416">
            <v>0</v>
          </cell>
          <cell r="BT416">
            <v>0</v>
          </cell>
          <cell r="BU416">
            <v>76505</v>
          </cell>
          <cell r="BV416">
            <v>0</v>
          </cell>
          <cell r="BW416">
            <v>0</v>
          </cell>
          <cell r="BX416">
            <v>400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160393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</row>
        <row r="417">
          <cell r="A417" t="str">
            <v>4301020102.102</v>
          </cell>
          <cell r="B417" t="str">
            <v>รายได้ค่าตรวจสุขภาพ - บุคคลภายนอก</v>
          </cell>
          <cell r="C417">
            <v>482980</v>
          </cell>
          <cell r="D417">
            <v>0</v>
          </cell>
          <cell r="E417">
            <v>0</v>
          </cell>
          <cell r="F417">
            <v>0</v>
          </cell>
          <cell r="G417">
            <v>9500</v>
          </cell>
          <cell r="H417">
            <v>0</v>
          </cell>
          <cell r="I417">
            <v>4390</v>
          </cell>
          <cell r="J417">
            <v>0</v>
          </cell>
          <cell r="K417">
            <v>0</v>
          </cell>
          <cell r="L417">
            <v>0</v>
          </cell>
          <cell r="M417">
            <v>960</v>
          </cell>
          <cell r="N417">
            <v>0</v>
          </cell>
          <cell r="O417">
            <v>174780</v>
          </cell>
          <cell r="P417">
            <v>0</v>
          </cell>
          <cell r="Q417">
            <v>0</v>
          </cell>
          <cell r="R417">
            <v>21350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22940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6591757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12970</v>
          </cell>
          <cell r="BB417">
            <v>0</v>
          </cell>
          <cell r="BC417">
            <v>1324622.5</v>
          </cell>
          <cell r="BD417">
            <v>110440</v>
          </cell>
          <cell r="BE417">
            <v>54030</v>
          </cell>
          <cell r="BF417">
            <v>75</v>
          </cell>
          <cell r="BG417">
            <v>89100</v>
          </cell>
          <cell r="BH417">
            <v>0</v>
          </cell>
          <cell r="BI417">
            <v>14097</v>
          </cell>
          <cell r="BJ417">
            <v>1040</v>
          </cell>
          <cell r="BK417">
            <v>0</v>
          </cell>
          <cell r="BL417">
            <v>152639</v>
          </cell>
          <cell r="BM417">
            <v>0</v>
          </cell>
          <cell r="BN417">
            <v>0</v>
          </cell>
          <cell r="BO417">
            <v>7360</v>
          </cell>
          <cell r="BP417">
            <v>0</v>
          </cell>
          <cell r="BQ417">
            <v>0</v>
          </cell>
          <cell r="BR417">
            <v>154095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201215</v>
          </cell>
          <cell r="BY417">
            <v>500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2225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</row>
        <row r="418">
          <cell r="A418" t="str">
            <v>4301020102.103</v>
          </cell>
          <cell r="B418" t="str">
            <v>รายได้ค่าสิ่งส่งตรวจ - หน่วยงานภาครัฐ</v>
          </cell>
          <cell r="C418">
            <v>5689675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200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912235</v>
          </cell>
          <cell r="P418">
            <v>7080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4786934.3499999996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109235</v>
          </cell>
          <cell r="AI418">
            <v>0</v>
          </cell>
          <cell r="AJ418">
            <v>0</v>
          </cell>
          <cell r="AK418">
            <v>1204113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44000</v>
          </cell>
          <cell r="AX418">
            <v>0</v>
          </cell>
          <cell r="AY418">
            <v>0</v>
          </cell>
          <cell r="AZ418">
            <v>0</v>
          </cell>
          <cell r="BA418">
            <v>538340</v>
          </cell>
          <cell r="BB418">
            <v>0</v>
          </cell>
          <cell r="BC418">
            <v>444370</v>
          </cell>
          <cell r="BD418">
            <v>130358</v>
          </cell>
          <cell r="BE418">
            <v>19355</v>
          </cell>
          <cell r="BF418">
            <v>0</v>
          </cell>
          <cell r="BG418">
            <v>817833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2534795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3696624</v>
          </cell>
          <cell r="BS418">
            <v>0</v>
          </cell>
          <cell r="BT418">
            <v>0</v>
          </cell>
          <cell r="BU418">
            <v>1550010</v>
          </cell>
          <cell r="BV418">
            <v>0</v>
          </cell>
          <cell r="BW418">
            <v>7800</v>
          </cell>
          <cell r="BX418">
            <v>403120</v>
          </cell>
          <cell r="BY418">
            <v>5800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8400</v>
          </cell>
          <cell r="CJ418">
            <v>6600</v>
          </cell>
          <cell r="CK418">
            <v>0</v>
          </cell>
          <cell r="CL418">
            <v>19600</v>
          </cell>
        </row>
        <row r="419">
          <cell r="A419" t="str">
            <v>4301020102.104</v>
          </cell>
          <cell r="B419" t="str">
            <v>รายได้ค่าตรวจสุขภาพ-หน่วยงานภาครัฐ</v>
          </cell>
          <cell r="C419">
            <v>777780</v>
          </cell>
          <cell r="D419">
            <v>0</v>
          </cell>
          <cell r="E419">
            <v>14538</v>
          </cell>
          <cell r="F419">
            <v>0</v>
          </cell>
          <cell r="G419">
            <v>33130</v>
          </cell>
          <cell r="H419">
            <v>36760</v>
          </cell>
          <cell r="I419">
            <v>0</v>
          </cell>
          <cell r="J419">
            <v>47233</v>
          </cell>
          <cell r="K419">
            <v>0</v>
          </cell>
          <cell r="L419">
            <v>17206</v>
          </cell>
          <cell r="M419">
            <v>19530</v>
          </cell>
          <cell r="N419">
            <v>693</v>
          </cell>
          <cell r="O419">
            <v>358180</v>
          </cell>
          <cell r="P419">
            <v>158313.45000000001</v>
          </cell>
          <cell r="Q419">
            <v>3072</v>
          </cell>
          <cell r="R419">
            <v>0</v>
          </cell>
          <cell r="S419">
            <v>56348</v>
          </cell>
          <cell r="T419">
            <v>18941</v>
          </cell>
          <cell r="U419">
            <v>105550</v>
          </cell>
          <cell r="V419">
            <v>0</v>
          </cell>
          <cell r="W419">
            <v>2491356</v>
          </cell>
          <cell r="X419">
            <v>83930</v>
          </cell>
          <cell r="Y419">
            <v>10760</v>
          </cell>
          <cell r="Z419">
            <v>0</v>
          </cell>
          <cell r="AA419">
            <v>0</v>
          </cell>
          <cell r="AB419">
            <v>3360</v>
          </cell>
          <cell r="AC419">
            <v>0</v>
          </cell>
          <cell r="AD419">
            <v>23060</v>
          </cell>
          <cell r="AE419">
            <v>0</v>
          </cell>
          <cell r="AF419">
            <v>1390</v>
          </cell>
          <cell r="AG419">
            <v>59485</v>
          </cell>
          <cell r="AH419">
            <v>42180</v>
          </cell>
          <cell r="AI419">
            <v>0</v>
          </cell>
          <cell r="AJ419">
            <v>53390</v>
          </cell>
          <cell r="AK419">
            <v>1033645</v>
          </cell>
          <cell r="AL419">
            <v>69197</v>
          </cell>
          <cell r="AM419">
            <v>16012.5</v>
          </cell>
          <cell r="AN419">
            <v>270528</v>
          </cell>
          <cell r="AO419">
            <v>11160</v>
          </cell>
          <cell r="AP419">
            <v>33260</v>
          </cell>
          <cell r="AQ419">
            <v>0</v>
          </cell>
          <cell r="AR419">
            <v>230960</v>
          </cell>
          <cell r="AS419">
            <v>0</v>
          </cell>
          <cell r="AT419">
            <v>45830</v>
          </cell>
          <cell r="AU419">
            <v>4930</v>
          </cell>
          <cell r="AV419">
            <v>5985</v>
          </cell>
          <cell r="AW419">
            <v>83045</v>
          </cell>
          <cell r="AX419">
            <v>0</v>
          </cell>
          <cell r="AY419">
            <v>0</v>
          </cell>
          <cell r="AZ419">
            <v>0</v>
          </cell>
          <cell r="BA419">
            <v>344619</v>
          </cell>
          <cell r="BB419">
            <v>0</v>
          </cell>
          <cell r="BC419">
            <v>1656781.75</v>
          </cell>
          <cell r="BD419">
            <v>179685</v>
          </cell>
          <cell r="BE419">
            <v>0</v>
          </cell>
          <cell r="BF419">
            <v>42195</v>
          </cell>
          <cell r="BG419">
            <v>676604</v>
          </cell>
          <cell r="BH419">
            <v>0</v>
          </cell>
          <cell r="BI419">
            <v>10660</v>
          </cell>
          <cell r="BJ419">
            <v>269398</v>
          </cell>
          <cell r="BK419">
            <v>16980</v>
          </cell>
          <cell r="BL419">
            <v>75670</v>
          </cell>
          <cell r="BM419">
            <v>219217</v>
          </cell>
          <cell r="BN419">
            <v>0</v>
          </cell>
          <cell r="BO419">
            <v>39400</v>
          </cell>
          <cell r="BP419">
            <v>38359</v>
          </cell>
          <cell r="BQ419">
            <v>0</v>
          </cell>
          <cell r="BR419">
            <v>267010</v>
          </cell>
          <cell r="BS419">
            <v>12165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267455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223406</v>
          </cell>
          <cell r="CD419">
            <v>0</v>
          </cell>
          <cell r="CE419">
            <v>27150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79921</v>
          </cell>
          <cell r="CK419">
            <v>0</v>
          </cell>
          <cell r="CL419">
            <v>0</v>
          </cell>
        </row>
        <row r="420">
          <cell r="A420" t="str">
            <v>4301020102.105</v>
          </cell>
          <cell r="B420" t="str">
            <v>รายได้จากระบบปฏิบัติการฉุกเฉิน (EMS)</v>
          </cell>
          <cell r="C420">
            <v>2377767</v>
          </cell>
          <cell r="D420">
            <v>69700</v>
          </cell>
          <cell r="E420">
            <v>148900</v>
          </cell>
          <cell r="F420">
            <v>97050</v>
          </cell>
          <cell r="G420">
            <v>45450</v>
          </cell>
          <cell r="H420">
            <v>145800</v>
          </cell>
          <cell r="I420">
            <v>134200</v>
          </cell>
          <cell r="J420">
            <v>125650</v>
          </cell>
          <cell r="K420">
            <v>164189</v>
          </cell>
          <cell r="L420">
            <v>185700</v>
          </cell>
          <cell r="M420">
            <v>395050</v>
          </cell>
          <cell r="N420">
            <v>36050</v>
          </cell>
          <cell r="O420">
            <v>297900</v>
          </cell>
          <cell r="P420">
            <v>149050</v>
          </cell>
          <cell r="Q420">
            <v>256450</v>
          </cell>
          <cell r="R420">
            <v>34200</v>
          </cell>
          <cell r="S420">
            <v>67398</v>
          </cell>
          <cell r="T420">
            <v>59200</v>
          </cell>
          <cell r="U420">
            <v>87600</v>
          </cell>
          <cell r="V420">
            <v>84150</v>
          </cell>
          <cell r="W420">
            <v>1020350</v>
          </cell>
          <cell r="X420">
            <v>218800</v>
          </cell>
          <cell r="Y420">
            <v>216850</v>
          </cell>
          <cell r="Z420">
            <v>231200</v>
          </cell>
          <cell r="AA420">
            <v>91650</v>
          </cell>
          <cell r="AB420">
            <v>57750</v>
          </cell>
          <cell r="AC420">
            <v>290050</v>
          </cell>
          <cell r="AD420">
            <v>461500</v>
          </cell>
          <cell r="AE420">
            <v>230450</v>
          </cell>
          <cell r="AF420">
            <v>162050</v>
          </cell>
          <cell r="AG420">
            <v>311100</v>
          </cell>
          <cell r="AH420">
            <v>195450</v>
          </cell>
          <cell r="AI420">
            <v>118550</v>
          </cell>
          <cell r="AJ420">
            <v>530017</v>
          </cell>
          <cell r="AK420">
            <v>1153500</v>
          </cell>
          <cell r="AL420">
            <v>48600</v>
          </cell>
          <cell r="AM420">
            <v>63750</v>
          </cell>
          <cell r="AN420">
            <v>126500</v>
          </cell>
          <cell r="AO420">
            <v>250750</v>
          </cell>
          <cell r="AP420">
            <v>279850</v>
          </cell>
          <cell r="AQ420">
            <v>63900</v>
          </cell>
          <cell r="AR420">
            <v>709500</v>
          </cell>
          <cell r="AS420">
            <v>155700</v>
          </cell>
          <cell r="AT420">
            <v>336600</v>
          </cell>
          <cell r="AU420">
            <v>126900</v>
          </cell>
          <cell r="AV420">
            <v>302650</v>
          </cell>
          <cell r="AW420">
            <v>30750</v>
          </cell>
          <cell r="AX420">
            <v>38350</v>
          </cell>
          <cell r="AY420">
            <v>79900</v>
          </cell>
          <cell r="AZ420">
            <v>16800</v>
          </cell>
          <cell r="BA420">
            <v>593300</v>
          </cell>
          <cell r="BB420">
            <v>102300</v>
          </cell>
          <cell r="BC420">
            <v>780200</v>
          </cell>
          <cell r="BD420">
            <v>181400</v>
          </cell>
          <cell r="BE420">
            <v>44200</v>
          </cell>
          <cell r="BF420">
            <v>0</v>
          </cell>
          <cell r="BG420">
            <v>223050</v>
          </cell>
          <cell r="BH420">
            <v>50950</v>
          </cell>
          <cell r="BI420">
            <v>20150</v>
          </cell>
          <cell r="BJ420">
            <v>444100</v>
          </cell>
          <cell r="BK420">
            <v>239500</v>
          </cell>
          <cell r="BL420">
            <v>658550</v>
          </cell>
          <cell r="BM420">
            <v>133350</v>
          </cell>
          <cell r="BN420">
            <v>90700</v>
          </cell>
          <cell r="BO420">
            <v>183300</v>
          </cell>
          <cell r="BP420">
            <v>111450</v>
          </cell>
          <cell r="BQ420">
            <v>73200</v>
          </cell>
          <cell r="BR420">
            <v>1096650</v>
          </cell>
          <cell r="BS420">
            <v>139050</v>
          </cell>
          <cell r="BT420">
            <v>81950</v>
          </cell>
          <cell r="BU420">
            <v>821000</v>
          </cell>
          <cell r="BV420">
            <v>0</v>
          </cell>
          <cell r="BW420">
            <v>100500</v>
          </cell>
          <cell r="BX420">
            <v>139400</v>
          </cell>
          <cell r="BY420">
            <v>145800</v>
          </cell>
          <cell r="BZ420">
            <v>205400</v>
          </cell>
          <cell r="CA420">
            <v>39750</v>
          </cell>
          <cell r="CB420">
            <v>27500</v>
          </cell>
          <cell r="CC420">
            <v>146000</v>
          </cell>
          <cell r="CD420">
            <v>35850</v>
          </cell>
          <cell r="CE420">
            <v>59200</v>
          </cell>
          <cell r="CF420">
            <v>108700</v>
          </cell>
          <cell r="CG420">
            <v>124950</v>
          </cell>
          <cell r="CH420">
            <v>45200</v>
          </cell>
          <cell r="CI420">
            <v>52550</v>
          </cell>
          <cell r="CJ420">
            <v>162500</v>
          </cell>
          <cell r="CK420">
            <v>35800</v>
          </cell>
          <cell r="CL420">
            <v>158050</v>
          </cell>
        </row>
        <row r="421">
          <cell r="A421" t="str">
            <v>4301020102.106</v>
          </cell>
          <cell r="B421" t="str">
            <v xml:space="preserve">รายได้สนับสนุนยาและอื่น ๆ </v>
          </cell>
          <cell r="C421">
            <v>39996117.68</v>
          </cell>
          <cell r="D421">
            <v>10682079.1</v>
          </cell>
          <cell r="E421">
            <v>306381.65999999997</v>
          </cell>
          <cell r="F421">
            <v>0</v>
          </cell>
          <cell r="G421">
            <v>4180947.74</v>
          </cell>
          <cell r="H421">
            <v>550423.74</v>
          </cell>
          <cell r="I421">
            <v>128515.3</v>
          </cell>
          <cell r="J421">
            <v>24583376.850000001</v>
          </cell>
          <cell r="K421">
            <v>16946236.059999999</v>
          </cell>
          <cell r="L421">
            <v>1982859.9</v>
          </cell>
          <cell r="M421">
            <v>322289.62</v>
          </cell>
          <cell r="N421">
            <v>447132.02</v>
          </cell>
          <cell r="O421">
            <v>2013737.88</v>
          </cell>
          <cell r="P421">
            <v>100165.54</v>
          </cell>
          <cell r="Q421">
            <v>124347.45</v>
          </cell>
          <cell r="R421">
            <v>0</v>
          </cell>
          <cell r="S421">
            <v>100309.04</v>
          </cell>
          <cell r="T421">
            <v>163266.91</v>
          </cell>
          <cell r="U421">
            <v>513088.27</v>
          </cell>
          <cell r="V421">
            <v>117966.47</v>
          </cell>
          <cell r="W421">
            <v>0</v>
          </cell>
          <cell r="X421">
            <v>142934.45000000001</v>
          </cell>
          <cell r="Y421">
            <v>0</v>
          </cell>
          <cell r="Z421">
            <v>163629.4</v>
          </cell>
          <cell r="AA421">
            <v>411420.9</v>
          </cell>
          <cell r="AB421">
            <v>742096.41</v>
          </cell>
          <cell r="AC421">
            <v>1085799.23</v>
          </cell>
          <cell r="AD421">
            <v>7784233.29</v>
          </cell>
          <cell r="AE421">
            <v>0</v>
          </cell>
          <cell r="AF421">
            <v>372021.8</v>
          </cell>
          <cell r="AG421">
            <v>0</v>
          </cell>
          <cell r="AH421">
            <v>525928.81999999995</v>
          </cell>
          <cell r="AI421">
            <v>1227306.73</v>
          </cell>
          <cell r="AJ421">
            <v>621322.07999999996</v>
          </cell>
          <cell r="AK421">
            <v>27181487.559999999</v>
          </cell>
          <cell r="AL421">
            <v>0</v>
          </cell>
          <cell r="AM421">
            <v>101850.65</v>
          </cell>
          <cell r="AN421">
            <v>4387966.59</v>
          </cell>
          <cell r="AO421">
            <v>3209675.83</v>
          </cell>
          <cell r="AP421">
            <v>2090290.89</v>
          </cell>
          <cell r="AQ421">
            <v>674433.3</v>
          </cell>
          <cell r="AR421">
            <v>5499625.2599999998</v>
          </cell>
          <cell r="AS421">
            <v>289953.36</v>
          </cell>
          <cell r="AT421">
            <v>856412</v>
          </cell>
          <cell r="AU421">
            <v>150390.6</v>
          </cell>
          <cell r="AV421">
            <v>390314.49</v>
          </cell>
          <cell r="AW421">
            <v>41566.910000000003</v>
          </cell>
          <cell r="AX421">
            <v>1501796.97</v>
          </cell>
          <cell r="AY421">
            <v>1874039.12</v>
          </cell>
          <cell r="AZ421">
            <v>1155132.25</v>
          </cell>
          <cell r="BA421">
            <v>7284680.3099999996</v>
          </cell>
          <cell r="BB421">
            <v>596874.62</v>
          </cell>
          <cell r="BC421">
            <v>26755500.859999999</v>
          </cell>
          <cell r="BD421">
            <v>0</v>
          </cell>
          <cell r="BE421">
            <v>80000</v>
          </cell>
          <cell r="BF421">
            <v>0</v>
          </cell>
          <cell r="BG421">
            <v>0</v>
          </cell>
          <cell r="BH421">
            <v>1270782.4099999999</v>
          </cell>
          <cell r="BI421">
            <v>0</v>
          </cell>
          <cell r="BJ421">
            <v>0</v>
          </cell>
          <cell r="BK421">
            <v>0</v>
          </cell>
          <cell r="BL421">
            <v>54698161.579999998</v>
          </cell>
          <cell r="BM421">
            <v>44564.800000000003</v>
          </cell>
          <cell r="BN421">
            <v>236564.81</v>
          </cell>
          <cell r="BO421">
            <v>0</v>
          </cell>
          <cell r="BP421">
            <v>0</v>
          </cell>
          <cell r="BQ421">
            <v>0</v>
          </cell>
          <cell r="BR421">
            <v>150148032.87</v>
          </cell>
          <cell r="BS421">
            <v>0</v>
          </cell>
          <cell r="BT421">
            <v>0</v>
          </cell>
          <cell r="BU421">
            <v>2626711.31</v>
          </cell>
          <cell r="BV421">
            <v>397000</v>
          </cell>
          <cell r="BW421">
            <v>1511406.64</v>
          </cell>
          <cell r="BX421">
            <v>0</v>
          </cell>
          <cell r="BY421">
            <v>994876.07</v>
          </cell>
          <cell r="BZ421">
            <v>299711.05</v>
          </cell>
          <cell r="CA421">
            <v>897245.14</v>
          </cell>
          <cell r="CB421">
            <v>290706.45</v>
          </cell>
          <cell r="CC421">
            <v>3355853.79</v>
          </cell>
          <cell r="CD421">
            <v>27031.599999999999</v>
          </cell>
          <cell r="CE421">
            <v>412461.09</v>
          </cell>
          <cell r="CF421">
            <v>310745.78000000003</v>
          </cell>
          <cell r="CG421">
            <v>559861.46</v>
          </cell>
          <cell r="CH421">
            <v>0</v>
          </cell>
          <cell r="CI421">
            <v>720633.18</v>
          </cell>
          <cell r="CJ421">
            <v>623143.07999999996</v>
          </cell>
          <cell r="CK421">
            <v>0</v>
          </cell>
          <cell r="CL421">
            <v>0</v>
          </cell>
        </row>
        <row r="422">
          <cell r="A422" t="str">
            <v>4301020104.104</v>
          </cell>
          <cell r="B422" t="str">
            <v>รายได้ค่ารักษาเบิกต้นสังกัด OP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73858</v>
          </cell>
          <cell r="J422">
            <v>2398741</v>
          </cell>
          <cell r="K422">
            <v>20</v>
          </cell>
          <cell r="L422">
            <v>0</v>
          </cell>
          <cell r="M422">
            <v>575</v>
          </cell>
          <cell r="N422">
            <v>0</v>
          </cell>
          <cell r="O422">
            <v>507500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14462.5</v>
          </cell>
          <cell r="W422">
            <v>0</v>
          </cell>
          <cell r="X422">
            <v>6834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355625.2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227753.75</v>
          </cell>
          <cell r="BB422">
            <v>0</v>
          </cell>
          <cell r="BC422">
            <v>416103.75</v>
          </cell>
          <cell r="BD422">
            <v>6050</v>
          </cell>
          <cell r="BE422">
            <v>0</v>
          </cell>
          <cell r="BF422">
            <v>1562</v>
          </cell>
          <cell r="BG422">
            <v>18983.75</v>
          </cell>
          <cell r="BH422">
            <v>385</v>
          </cell>
          <cell r="BI422">
            <v>0</v>
          </cell>
          <cell r="BJ422">
            <v>0</v>
          </cell>
          <cell r="BK422">
            <v>0</v>
          </cell>
          <cell r="BL422">
            <v>5211</v>
          </cell>
          <cell r="BM422">
            <v>0</v>
          </cell>
          <cell r="BN422">
            <v>0</v>
          </cell>
          <cell r="BO422">
            <v>149</v>
          </cell>
          <cell r="BP422">
            <v>0</v>
          </cell>
          <cell r="BQ422">
            <v>0</v>
          </cell>
          <cell r="BR422">
            <v>188014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81100</v>
          </cell>
          <cell r="CD422">
            <v>53231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</row>
        <row r="423">
          <cell r="A423" t="str">
            <v>4301020104.105</v>
          </cell>
          <cell r="B423" t="str">
            <v>รายได้ค่ารักษาเบิกต้นสังกัด IP</v>
          </cell>
          <cell r="C423">
            <v>2107023</v>
          </cell>
          <cell r="D423">
            <v>0</v>
          </cell>
          <cell r="E423">
            <v>0</v>
          </cell>
          <cell r="F423">
            <v>-9276</v>
          </cell>
          <cell r="G423">
            <v>8465</v>
          </cell>
          <cell r="H423">
            <v>293287</v>
          </cell>
          <cell r="I423">
            <v>59617</v>
          </cell>
          <cell r="J423">
            <v>75732</v>
          </cell>
          <cell r="K423">
            <v>0</v>
          </cell>
          <cell r="L423">
            <v>52929</v>
          </cell>
          <cell r="M423">
            <v>511529</v>
          </cell>
          <cell r="N423">
            <v>0</v>
          </cell>
          <cell r="O423">
            <v>913581.05</v>
          </cell>
          <cell r="P423">
            <v>0</v>
          </cell>
          <cell r="Q423">
            <v>22162.5</v>
          </cell>
          <cell r="R423">
            <v>58457</v>
          </cell>
          <cell r="S423">
            <v>0</v>
          </cell>
          <cell r="T423">
            <v>25335</v>
          </cell>
          <cell r="U423">
            <v>91249</v>
          </cell>
          <cell r="V423">
            <v>33042.5</v>
          </cell>
          <cell r="W423">
            <v>1918130</v>
          </cell>
          <cell r="X423">
            <v>35846</v>
          </cell>
          <cell r="Y423">
            <v>112183</v>
          </cell>
          <cell r="Z423">
            <v>53611</v>
          </cell>
          <cell r="AA423">
            <v>8124</v>
          </cell>
          <cell r="AB423">
            <v>149337.5</v>
          </cell>
          <cell r="AC423">
            <v>310442</v>
          </cell>
          <cell r="AD423">
            <v>187995</v>
          </cell>
          <cell r="AE423">
            <v>31620</v>
          </cell>
          <cell r="AF423">
            <v>0</v>
          </cell>
          <cell r="AG423">
            <v>0</v>
          </cell>
          <cell r="AH423">
            <v>70391</v>
          </cell>
          <cell r="AI423">
            <v>121038</v>
          </cell>
          <cell r="AJ423">
            <v>0</v>
          </cell>
          <cell r="AK423">
            <v>9938103.0199999996</v>
          </cell>
          <cell r="AL423">
            <v>0</v>
          </cell>
          <cell r="AM423">
            <v>6755</v>
          </cell>
          <cell r="AN423">
            <v>33127</v>
          </cell>
          <cell r="AO423">
            <v>234870</v>
          </cell>
          <cell r="AP423">
            <v>35688</v>
          </cell>
          <cell r="AQ423">
            <v>0</v>
          </cell>
          <cell r="AR423">
            <v>419680.8</v>
          </cell>
          <cell r="AS423">
            <v>151639.75</v>
          </cell>
          <cell r="AT423">
            <v>73553</v>
          </cell>
          <cell r="AU423">
            <v>18983</v>
          </cell>
          <cell r="AV423">
            <v>134194</v>
          </cell>
          <cell r="AW423">
            <v>0</v>
          </cell>
          <cell r="AX423">
            <v>284547.25</v>
          </cell>
          <cell r="AY423">
            <v>23870</v>
          </cell>
          <cell r="AZ423">
            <v>5470</v>
          </cell>
          <cell r="BA423">
            <v>803158.5</v>
          </cell>
          <cell r="BB423">
            <v>16421</v>
          </cell>
          <cell r="BC423">
            <v>2722110.55</v>
          </cell>
          <cell r="BD423">
            <v>302770.8</v>
          </cell>
          <cell r="BE423">
            <v>10425.25</v>
          </cell>
          <cell r="BF423">
            <v>8845</v>
          </cell>
          <cell r="BG423">
            <v>2755147.5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2004736</v>
          </cell>
          <cell r="BM423">
            <v>43872</v>
          </cell>
          <cell r="BN423">
            <v>29735</v>
          </cell>
          <cell r="BO423">
            <v>267597</v>
          </cell>
          <cell r="BP423">
            <v>18913</v>
          </cell>
          <cell r="BQ423">
            <v>20283</v>
          </cell>
          <cell r="BR423">
            <v>6380623</v>
          </cell>
          <cell r="BS423">
            <v>341710</v>
          </cell>
          <cell r="BT423">
            <v>117160.65</v>
          </cell>
          <cell r="BU423">
            <v>1202120</v>
          </cell>
          <cell r="BV423">
            <v>0</v>
          </cell>
          <cell r="BW423">
            <v>10652.5</v>
          </cell>
          <cell r="BX423">
            <v>163720.5</v>
          </cell>
          <cell r="BY423">
            <v>73993</v>
          </cell>
          <cell r="BZ423">
            <v>49184</v>
          </cell>
          <cell r="CA423">
            <v>126938</v>
          </cell>
          <cell r="CB423">
            <v>129687</v>
          </cell>
          <cell r="CC423">
            <v>78103.75</v>
          </cell>
          <cell r="CD423">
            <v>17396</v>
          </cell>
          <cell r="CE423">
            <v>134178.5</v>
          </cell>
          <cell r="CF423">
            <v>0</v>
          </cell>
          <cell r="CG423">
            <v>65439</v>
          </cell>
          <cell r="CH423">
            <v>0</v>
          </cell>
          <cell r="CI423">
            <v>48269</v>
          </cell>
          <cell r="CJ423">
            <v>575337.5</v>
          </cell>
          <cell r="CK423">
            <v>0</v>
          </cell>
          <cell r="CL423">
            <v>0</v>
          </cell>
        </row>
        <row r="424">
          <cell r="A424" t="str">
            <v>4301020104.106</v>
          </cell>
          <cell r="B424" t="str">
            <v>รายได้ค่ารักษาชำระเงิน OP</v>
          </cell>
          <cell r="C424">
            <v>26869786.949999999</v>
          </cell>
          <cell r="D424">
            <v>2438826.19</v>
          </cell>
          <cell r="E424">
            <v>1954854</v>
          </cell>
          <cell r="F424">
            <v>2779596</v>
          </cell>
          <cell r="G424">
            <v>1281687.5</v>
          </cell>
          <cell r="H424">
            <v>3398841.75</v>
          </cell>
          <cell r="I424">
            <v>2191442.75</v>
          </cell>
          <cell r="J424">
            <v>4442275</v>
          </cell>
          <cell r="K424">
            <v>2276934</v>
          </cell>
          <cell r="L424">
            <v>2529681</v>
          </cell>
          <cell r="M424">
            <v>5521888</v>
          </cell>
          <cell r="N424">
            <v>371110</v>
          </cell>
          <cell r="O424">
            <v>17025689.25</v>
          </cell>
          <cell r="P424">
            <v>3141396.98</v>
          </cell>
          <cell r="Q424">
            <v>2758811.5</v>
          </cell>
          <cell r="R424">
            <v>3598858.75</v>
          </cell>
          <cell r="S424">
            <v>2746926.66</v>
          </cell>
          <cell r="T424">
            <v>3230298.14</v>
          </cell>
          <cell r="U424">
            <v>2157142.61</v>
          </cell>
          <cell r="V424">
            <v>871439</v>
          </cell>
          <cell r="W424">
            <v>15452095.689999999</v>
          </cell>
          <cell r="X424">
            <v>1019041</v>
          </cell>
          <cell r="Y424">
            <v>2844102.5</v>
          </cell>
          <cell r="Z424">
            <v>1865211.53</v>
          </cell>
          <cell r="AA424">
            <v>706351</v>
          </cell>
          <cell r="AB424">
            <v>1451158</v>
          </cell>
          <cell r="AC424">
            <v>1971598</v>
          </cell>
          <cell r="AD424">
            <v>5569036.1699999999</v>
          </cell>
          <cell r="AE424">
            <v>919554.5</v>
          </cell>
          <cell r="AF424">
            <v>980927</v>
          </cell>
          <cell r="AG424">
            <v>958207</v>
          </cell>
          <cell r="AH424">
            <v>3055673</v>
          </cell>
          <cell r="AI424">
            <v>1976723.5</v>
          </cell>
          <cell r="AJ424">
            <v>961269</v>
          </cell>
          <cell r="AK424">
            <v>84643864.420000002</v>
          </cell>
          <cell r="AL424">
            <v>1741711</v>
          </cell>
          <cell r="AM424">
            <v>2149979</v>
          </cell>
          <cell r="AN424">
            <v>3403548.5</v>
          </cell>
          <cell r="AO424">
            <v>2097616.6</v>
          </cell>
          <cell r="AP424">
            <v>1609867.5</v>
          </cell>
          <cell r="AQ424">
            <v>499034</v>
          </cell>
          <cell r="AR424">
            <v>7981110.7999999998</v>
          </cell>
          <cell r="AS424">
            <v>1891726.5</v>
          </cell>
          <cell r="AT424">
            <v>4487659.49</v>
          </cell>
          <cell r="AU424">
            <v>3345550.7</v>
          </cell>
          <cell r="AV424">
            <v>1722730.5</v>
          </cell>
          <cell r="AW424">
            <v>1315461.5</v>
          </cell>
          <cell r="AX424">
            <v>1775217.41</v>
          </cell>
          <cell r="AY424">
            <v>1271577.5</v>
          </cell>
          <cell r="AZ424">
            <v>2241668</v>
          </cell>
          <cell r="BA424">
            <v>12900016.630000001</v>
          </cell>
          <cell r="BB424">
            <v>1002884</v>
          </cell>
          <cell r="BC424">
            <v>25090853.449999999</v>
          </cell>
          <cell r="BD424">
            <v>4303374.0999999996</v>
          </cell>
          <cell r="BE424">
            <v>991479</v>
          </cell>
          <cell r="BF424">
            <v>2080352.3</v>
          </cell>
          <cell r="BG424">
            <v>13926381.810000001</v>
          </cell>
          <cell r="BH424">
            <v>677955.5</v>
          </cell>
          <cell r="BI424">
            <v>600391</v>
          </cell>
          <cell r="BJ424">
            <v>1503414</v>
          </cell>
          <cell r="BK424">
            <v>1692708.5</v>
          </cell>
          <cell r="BL424">
            <v>11933913.4</v>
          </cell>
          <cell r="BM424">
            <v>2761210.31</v>
          </cell>
          <cell r="BN424">
            <v>1926392.5</v>
          </cell>
          <cell r="BO424">
            <v>2592076</v>
          </cell>
          <cell r="BP424">
            <v>1541986.46</v>
          </cell>
          <cell r="BQ424">
            <v>2227841</v>
          </cell>
          <cell r="BR424">
            <v>68693668.5</v>
          </cell>
          <cell r="BS424">
            <v>2400395.5</v>
          </cell>
          <cell r="BT424">
            <v>2904462.28</v>
          </cell>
          <cell r="BU424">
            <v>25356072</v>
          </cell>
          <cell r="BV424">
            <v>440041</v>
          </cell>
          <cell r="BW424">
            <v>2118074</v>
          </cell>
          <cell r="BX424">
            <v>4592785.45</v>
          </cell>
          <cell r="BY424">
            <v>965465.75</v>
          </cell>
          <cell r="BZ424">
            <v>2129575.9</v>
          </cell>
          <cell r="CA424">
            <v>2201283</v>
          </cell>
          <cell r="CB424">
            <v>7309419.6699999999</v>
          </cell>
          <cell r="CC424">
            <v>5120093</v>
          </cell>
          <cell r="CD424">
            <v>3039412.25</v>
          </cell>
          <cell r="CE424">
            <v>4423326.5</v>
          </cell>
          <cell r="CF424">
            <v>859617</v>
          </cell>
          <cell r="CG424">
            <v>1918535</v>
          </cell>
          <cell r="CH424">
            <v>737236.08</v>
          </cell>
          <cell r="CI424">
            <v>1040774.5</v>
          </cell>
          <cell r="CJ424">
            <v>10828695</v>
          </cell>
          <cell r="CK424">
            <v>796615</v>
          </cell>
          <cell r="CL424">
            <v>2587519.02</v>
          </cell>
        </row>
        <row r="425">
          <cell r="A425" t="str">
            <v>4301020104.107</v>
          </cell>
          <cell r="B425" t="str">
            <v>รายได้ค่ารักษาชำระเงิน IP</v>
          </cell>
          <cell r="C425">
            <v>19425531.600000001</v>
          </cell>
          <cell r="D425">
            <v>760000.86</v>
          </cell>
          <cell r="E425">
            <v>448210</v>
          </cell>
          <cell r="F425">
            <v>573900</v>
          </cell>
          <cell r="G425">
            <v>85665</v>
          </cell>
          <cell r="H425">
            <v>265664</v>
          </cell>
          <cell r="I425">
            <v>227512</v>
          </cell>
          <cell r="J425">
            <v>3599916</v>
          </cell>
          <cell r="K425">
            <v>164263</v>
          </cell>
          <cell r="L425">
            <v>1893710.45</v>
          </cell>
          <cell r="M425">
            <v>5602032.1799999997</v>
          </cell>
          <cell r="N425">
            <v>49521</v>
          </cell>
          <cell r="O425">
            <v>14344953.1</v>
          </cell>
          <cell r="P425">
            <v>598015.26</v>
          </cell>
          <cell r="Q425">
            <v>849097</v>
          </cell>
          <cell r="R425">
            <v>4628747.25</v>
          </cell>
          <cell r="S425">
            <v>1288329.3700000001</v>
          </cell>
          <cell r="T425">
            <v>1622158</v>
          </cell>
          <cell r="U425">
            <v>538412</v>
          </cell>
          <cell r="V425">
            <v>416735.5</v>
          </cell>
          <cell r="W425">
            <v>26057207.149999999</v>
          </cell>
          <cell r="X425">
            <v>528271.05000000005</v>
          </cell>
          <cell r="Y425">
            <v>828766</v>
          </cell>
          <cell r="Z425">
            <v>896910</v>
          </cell>
          <cell r="AA425">
            <v>104300</v>
          </cell>
          <cell r="AB425">
            <v>253756</v>
          </cell>
          <cell r="AC425">
            <v>2246788</v>
          </cell>
          <cell r="AD425">
            <v>2590660</v>
          </cell>
          <cell r="AE425">
            <v>283036</v>
          </cell>
          <cell r="AF425">
            <v>236788</v>
          </cell>
          <cell r="AG425">
            <v>381876</v>
          </cell>
          <cell r="AH425">
            <v>2040935</v>
          </cell>
          <cell r="AI425">
            <v>480623</v>
          </cell>
          <cell r="AJ425">
            <v>316620</v>
          </cell>
          <cell r="AK425">
            <v>45743218.149999999</v>
          </cell>
          <cell r="AL425">
            <v>254572</v>
          </cell>
          <cell r="AM425">
            <v>226087.5</v>
          </cell>
          <cell r="AN425">
            <v>592210</v>
          </cell>
          <cell r="AO425">
            <v>5571971</v>
          </cell>
          <cell r="AP425">
            <v>494103</v>
          </cell>
          <cell r="AQ425">
            <v>14155</v>
          </cell>
          <cell r="AR425">
            <v>8280028.4100000001</v>
          </cell>
          <cell r="AS425">
            <v>345322.5</v>
          </cell>
          <cell r="AT425">
            <v>2101954</v>
          </cell>
          <cell r="AU425">
            <v>1875763.1</v>
          </cell>
          <cell r="AV425">
            <v>401140</v>
          </cell>
          <cell r="AW425">
            <v>190418.25</v>
          </cell>
          <cell r="AX425">
            <v>331006</v>
          </cell>
          <cell r="AY425">
            <v>185372</v>
          </cell>
          <cell r="AZ425">
            <v>157318</v>
          </cell>
          <cell r="BA425">
            <v>13858861.07</v>
          </cell>
          <cell r="BB425">
            <v>333038</v>
          </cell>
          <cell r="BC425">
            <v>23005543.559999999</v>
          </cell>
          <cell r="BD425">
            <v>5460341</v>
          </cell>
          <cell r="BE425">
            <v>498092.5</v>
          </cell>
          <cell r="BF425">
            <v>552994</v>
          </cell>
          <cell r="BG425">
            <v>28405823.199999999</v>
          </cell>
          <cell r="BH425">
            <v>246382.5</v>
          </cell>
          <cell r="BI425">
            <v>243578</v>
          </cell>
          <cell r="BJ425">
            <v>194287</v>
          </cell>
          <cell r="BK425">
            <v>615685</v>
          </cell>
          <cell r="BL425">
            <v>21281575.43</v>
          </cell>
          <cell r="BM425">
            <v>1335459.75</v>
          </cell>
          <cell r="BN425">
            <v>358695.5</v>
          </cell>
          <cell r="BO425">
            <v>1343698</v>
          </cell>
          <cell r="BP425">
            <v>383372</v>
          </cell>
          <cell r="BQ425">
            <v>402468</v>
          </cell>
          <cell r="BR425">
            <v>70281798.150000006</v>
          </cell>
          <cell r="BS425">
            <v>538280</v>
          </cell>
          <cell r="BT425">
            <v>2869706.14</v>
          </cell>
          <cell r="BU425">
            <v>10696121</v>
          </cell>
          <cell r="BV425">
            <v>1495237</v>
          </cell>
          <cell r="BW425">
            <v>309568</v>
          </cell>
          <cell r="BX425">
            <v>4696908.6500000004</v>
          </cell>
          <cell r="BY425">
            <v>170848</v>
          </cell>
          <cell r="BZ425">
            <v>212014</v>
          </cell>
          <cell r="CA425">
            <v>267876</v>
          </cell>
          <cell r="CB425">
            <v>674559</v>
          </cell>
          <cell r="CC425">
            <v>3363521</v>
          </cell>
          <cell r="CD425">
            <v>886118</v>
          </cell>
          <cell r="CE425">
            <v>2864182.5</v>
          </cell>
          <cell r="CF425">
            <v>76746</v>
          </cell>
          <cell r="CG425">
            <v>177118</v>
          </cell>
          <cell r="CH425">
            <v>119283</v>
          </cell>
          <cell r="CI425">
            <v>192909</v>
          </cell>
          <cell r="CJ425">
            <v>2901602.5</v>
          </cell>
          <cell r="CK425">
            <v>153768</v>
          </cell>
          <cell r="CL425">
            <v>78322.649999999994</v>
          </cell>
        </row>
        <row r="426">
          <cell r="A426" t="str">
            <v>4301020104.108</v>
          </cell>
          <cell r="B426" t="str">
            <v>รายได้ค่ารักษาเบิกจ่ายตรง-หน่วยงานอื่น - OP</v>
          </cell>
          <cell r="C426">
            <v>51021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4018</v>
          </cell>
          <cell r="K426">
            <v>0</v>
          </cell>
          <cell r="L426">
            <v>0</v>
          </cell>
          <cell r="M426">
            <v>628</v>
          </cell>
          <cell r="N426">
            <v>0</v>
          </cell>
          <cell r="O426">
            <v>61050.5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38088.6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58040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8687.5</v>
          </cell>
          <cell r="AV426">
            <v>4253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174013.25</v>
          </cell>
          <cell r="BD426">
            <v>0</v>
          </cell>
          <cell r="BE426">
            <v>0</v>
          </cell>
          <cell r="BF426">
            <v>0</v>
          </cell>
          <cell r="BG426">
            <v>48286.75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5300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3518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24591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</row>
        <row r="427">
          <cell r="A427" t="str">
            <v>4301020104.109</v>
          </cell>
          <cell r="B427" t="str">
            <v>รายได้ค่ารักษาเบิกจ่ายตรงหน่วยงานอื่น-IP</v>
          </cell>
          <cell r="C427">
            <v>120202.01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8888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11044.25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45304.32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</row>
        <row r="428">
          <cell r="A428" t="str">
            <v>4301020104.110</v>
          </cell>
          <cell r="B428" t="str">
            <v>ส่วนต่างค่ารักษาที่สูงกว่าข้อตกลงในการจ่ายตาม DRG -เบิกจ่ายตรง หน่วยงานอื่น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-1217.19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-4556.79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</row>
        <row r="429">
          <cell r="A429" t="str">
            <v>4301020104.111</v>
          </cell>
          <cell r="B429" t="str">
            <v>ส่วนต่างค่ารักษาที่ต่ำกว่าข้อตกลงในการจ่ายตาม DRG -เบิกจ่ายตรง หน่วยงานอื่น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15271.72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700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</row>
        <row r="430">
          <cell r="A430" t="str">
            <v>4301020104.401</v>
          </cell>
          <cell r="B430" t="str">
            <v>รายได้ค่ารักษาเบิกจ่ายตรงกรมบัญชีกลาง OP</v>
          </cell>
          <cell r="C430">
            <v>58609955.770000003</v>
          </cell>
          <cell r="D430">
            <v>7597442.7000000002</v>
          </cell>
          <cell r="E430">
            <v>5465723</v>
          </cell>
          <cell r="F430">
            <v>5354135.46</v>
          </cell>
          <cell r="G430">
            <v>2376478.64</v>
          </cell>
          <cell r="H430">
            <v>11041230.75</v>
          </cell>
          <cell r="I430">
            <v>7573647.9500000002</v>
          </cell>
          <cell r="J430">
            <v>9567766.4600000009</v>
          </cell>
          <cell r="K430">
            <v>3114239.44</v>
          </cell>
          <cell r="L430">
            <v>4060072.17</v>
          </cell>
          <cell r="M430">
            <v>14786818.57</v>
          </cell>
          <cell r="N430">
            <v>1224237.49</v>
          </cell>
          <cell r="O430">
            <v>33795950</v>
          </cell>
          <cell r="P430">
            <v>4408715.5999999996</v>
          </cell>
          <cell r="Q430">
            <v>3345963.95</v>
          </cell>
          <cell r="R430">
            <v>11652343.5</v>
          </cell>
          <cell r="S430">
            <v>6021293.0999999996</v>
          </cell>
          <cell r="T430">
            <v>3783042.1</v>
          </cell>
          <cell r="U430">
            <v>5486816.9299999997</v>
          </cell>
          <cell r="V430">
            <v>1884304</v>
          </cell>
          <cell r="W430">
            <v>64936251.539999999</v>
          </cell>
          <cell r="X430">
            <v>1943998.25</v>
          </cell>
          <cell r="Y430">
            <v>3854319.5</v>
          </cell>
          <cell r="Z430">
            <v>1857300.12</v>
          </cell>
          <cell r="AA430">
            <v>2410297</v>
          </cell>
          <cell r="AB430">
            <v>1829617.5</v>
          </cell>
          <cell r="AC430">
            <v>4111845</v>
          </cell>
          <cell r="AD430">
            <v>12079686.85</v>
          </cell>
          <cell r="AE430">
            <v>2255669.25</v>
          </cell>
          <cell r="AF430">
            <v>2776165</v>
          </cell>
          <cell r="AG430">
            <v>3019332.36</v>
          </cell>
          <cell r="AH430">
            <v>10253956.949999999</v>
          </cell>
          <cell r="AI430">
            <v>2143117.5</v>
          </cell>
          <cell r="AJ430">
            <v>1885993.75</v>
          </cell>
          <cell r="AK430">
            <v>172861640.09999999</v>
          </cell>
          <cell r="AL430">
            <v>5252473</v>
          </cell>
          <cell r="AM430">
            <v>5707359</v>
          </cell>
          <cell r="AN430">
            <v>5261188.5</v>
          </cell>
          <cell r="AO430">
            <v>11691381</v>
          </cell>
          <cell r="AP430">
            <v>9440143.25</v>
          </cell>
          <cell r="AQ430">
            <v>1682290.5</v>
          </cell>
          <cell r="AR430">
            <v>29800579.760000002</v>
          </cell>
          <cell r="AS430">
            <v>2798749.75</v>
          </cell>
          <cell r="AT430">
            <v>9059023.1999999993</v>
          </cell>
          <cell r="AU430">
            <v>9515948.5700000003</v>
          </cell>
          <cell r="AV430">
            <v>4940835</v>
          </cell>
          <cell r="AW430">
            <v>2921374.25</v>
          </cell>
          <cell r="AX430">
            <v>6841171.5499999998</v>
          </cell>
          <cell r="AY430">
            <v>4317087.75</v>
          </cell>
          <cell r="AZ430">
            <v>3636098</v>
          </cell>
          <cell r="BA430">
            <v>47103743.759999998</v>
          </cell>
          <cell r="BB430">
            <v>2258950</v>
          </cell>
          <cell r="BC430">
            <v>79248412.5</v>
          </cell>
          <cell r="BD430">
            <v>12375687.74</v>
          </cell>
          <cell r="BE430">
            <v>3340569.75</v>
          </cell>
          <cell r="BF430">
            <v>2629611.35</v>
          </cell>
          <cell r="BG430">
            <v>27511155.539999999</v>
          </cell>
          <cell r="BH430">
            <v>992573</v>
          </cell>
          <cell r="BI430">
            <v>1019358.48</v>
          </cell>
          <cell r="BJ430">
            <v>1954394.5</v>
          </cell>
          <cell r="BK430">
            <v>2032986.5</v>
          </cell>
          <cell r="BL430">
            <v>36849192.25</v>
          </cell>
          <cell r="BM430">
            <v>7313720.3399999999</v>
          </cell>
          <cell r="BN430">
            <v>7910768.9500000002</v>
          </cell>
          <cell r="BO430">
            <v>3924698</v>
          </cell>
          <cell r="BP430">
            <v>2869521.83</v>
          </cell>
          <cell r="BQ430">
            <v>3750527</v>
          </cell>
          <cell r="BR430">
            <v>221051780</v>
          </cell>
          <cell r="BS430">
            <v>2745178</v>
          </cell>
          <cell r="BT430">
            <v>11030404.039999999</v>
          </cell>
          <cell r="BU430">
            <v>45922497.600000001</v>
          </cell>
          <cell r="BV430">
            <v>2312083.52</v>
          </cell>
          <cell r="BW430">
            <v>2950640</v>
          </cell>
          <cell r="BX430">
            <v>15961055.25</v>
          </cell>
          <cell r="BY430">
            <v>2210617.15</v>
          </cell>
          <cell r="BZ430">
            <v>2040821.1</v>
          </cell>
          <cell r="CA430">
            <v>4919341</v>
          </cell>
          <cell r="CB430">
            <v>3995452</v>
          </cell>
          <cell r="CC430">
            <v>13087594.25</v>
          </cell>
          <cell r="CD430">
            <v>5510477.3499999996</v>
          </cell>
          <cell r="CE430">
            <v>9410134.5299999993</v>
          </cell>
          <cell r="CF430">
            <v>2179712</v>
          </cell>
          <cell r="CG430">
            <v>2231929.5</v>
          </cell>
          <cell r="CH430">
            <v>1803751.99</v>
          </cell>
          <cell r="CI430">
            <v>2557357.5</v>
          </cell>
          <cell r="CJ430">
            <v>21185853.5</v>
          </cell>
          <cell r="CK430">
            <v>1323196</v>
          </cell>
          <cell r="CL430">
            <v>1336052.6599999999</v>
          </cell>
        </row>
        <row r="431">
          <cell r="A431" t="str">
            <v>4301020104.402</v>
          </cell>
          <cell r="B431" t="str">
            <v>รายได้ค่ารักษาเบิกจ่ายตรงกรมบัญชีกลาง IP</v>
          </cell>
          <cell r="C431">
            <v>31194891.460000001</v>
          </cell>
          <cell r="D431">
            <v>721293.35</v>
          </cell>
          <cell r="E431">
            <v>2813598</v>
          </cell>
          <cell r="F431">
            <v>1775687.75</v>
          </cell>
          <cell r="G431">
            <v>745335</v>
          </cell>
          <cell r="H431">
            <v>2261534.75</v>
          </cell>
          <cell r="I431">
            <v>1760100.58</v>
          </cell>
          <cell r="J431">
            <v>5785310.1900000004</v>
          </cell>
          <cell r="K431">
            <v>1526293.26</v>
          </cell>
          <cell r="L431">
            <v>5821057.5499999998</v>
          </cell>
          <cell r="M431">
            <v>18096779.870000001</v>
          </cell>
          <cell r="N431">
            <v>1783820.41</v>
          </cell>
          <cell r="O431">
            <v>22480494.550000001</v>
          </cell>
          <cell r="P431">
            <v>3500100.9</v>
          </cell>
          <cell r="Q431">
            <v>2641150.34</v>
          </cell>
          <cell r="R431">
            <v>9125342.25</v>
          </cell>
          <cell r="S431">
            <v>2393774.42</v>
          </cell>
          <cell r="T431">
            <v>2122284.75</v>
          </cell>
          <cell r="U431">
            <v>2992749.5</v>
          </cell>
          <cell r="V431">
            <v>1178690.5</v>
          </cell>
          <cell r="W431">
            <v>44437743.5</v>
          </cell>
          <cell r="X431">
            <v>3313741.75</v>
          </cell>
          <cell r="Y431">
            <v>2352582.0699999998</v>
          </cell>
          <cell r="Z431">
            <v>2969584.27</v>
          </cell>
          <cell r="AA431">
            <v>715997</v>
          </cell>
          <cell r="AB431">
            <v>2218819.9</v>
          </cell>
          <cell r="AC431">
            <v>3452389</v>
          </cell>
          <cell r="AD431">
            <v>4895512</v>
          </cell>
          <cell r="AE431">
            <v>1640195</v>
          </cell>
          <cell r="AF431">
            <v>3161068</v>
          </cell>
          <cell r="AG431">
            <v>3549433</v>
          </cell>
          <cell r="AH431">
            <v>2127709.6</v>
          </cell>
          <cell r="AI431">
            <v>1882917</v>
          </cell>
          <cell r="AJ431">
            <v>708120</v>
          </cell>
          <cell r="AK431">
            <v>125991787.94</v>
          </cell>
          <cell r="AL431">
            <v>651933</v>
          </cell>
          <cell r="AM431">
            <v>2366886.5</v>
          </cell>
          <cell r="AN431">
            <v>5745601</v>
          </cell>
          <cell r="AO431">
            <v>5209566</v>
          </cell>
          <cell r="AP431">
            <v>1777533</v>
          </cell>
          <cell r="AQ431">
            <v>780881</v>
          </cell>
          <cell r="AR431">
            <v>16977120.010000002</v>
          </cell>
          <cell r="AS431">
            <v>3853640.9</v>
          </cell>
          <cell r="AT431">
            <v>3905880.76</v>
          </cell>
          <cell r="AU431">
            <v>7106003.0199999996</v>
          </cell>
          <cell r="AV431">
            <v>1934116.57</v>
          </cell>
          <cell r="AW431">
            <v>1780033</v>
          </cell>
          <cell r="AX431">
            <v>2269449.2400000002</v>
          </cell>
          <cell r="AY431">
            <v>743133</v>
          </cell>
          <cell r="AZ431">
            <v>1188922</v>
          </cell>
          <cell r="BA431">
            <v>22232830.030000001</v>
          </cell>
          <cell r="BB431">
            <v>1447326.67</v>
          </cell>
          <cell r="BC431">
            <v>56952796.450000003</v>
          </cell>
          <cell r="BD431">
            <v>12678596.359999999</v>
          </cell>
          <cell r="BE431">
            <v>1758267.25</v>
          </cell>
          <cell r="BF431">
            <v>2188740.58</v>
          </cell>
          <cell r="BG431">
            <v>37261092.399999999</v>
          </cell>
          <cell r="BH431">
            <v>471163.5</v>
          </cell>
          <cell r="BI431">
            <v>987146.6</v>
          </cell>
          <cell r="BJ431">
            <v>1169076</v>
          </cell>
          <cell r="BK431">
            <v>1129227</v>
          </cell>
          <cell r="BL431">
            <v>35389933.159999996</v>
          </cell>
          <cell r="BM431">
            <v>2794396.25</v>
          </cell>
          <cell r="BN431">
            <v>2446890.7200000002</v>
          </cell>
          <cell r="BO431">
            <v>8565657</v>
          </cell>
          <cell r="BP431">
            <v>1525238.91</v>
          </cell>
          <cell r="BQ431">
            <v>1238875</v>
          </cell>
          <cell r="BR431">
            <v>232163588.75999999</v>
          </cell>
          <cell r="BS431">
            <v>2798427</v>
          </cell>
          <cell r="BT431">
            <v>5614847.1299999999</v>
          </cell>
          <cell r="BU431">
            <v>26259314</v>
          </cell>
          <cell r="BV431">
            <v>0</v>
          </cell>
          <cell r="BW431">
            <v>1574627</v>
          </cell>
          <cell r="BX431">
            <v>8153541</v>
          </cell>
          <cell r="BY431">
            <v>760704</v>
          </cell>
          <cell r="BZ431">
            <v>1308951</v>
          </cell>
          <cell r="CA431">
            <v>2255636</v>
          </cell>
          <cell r="CB431">
            <v>5522179.96</v>
          </cell>
          <cell r="CC431">
            <v>6147328.5700000003</v>
          </cell>
          <cell r="CD431">
            <v>2789521</v>
          </cell>
          <cell r="CE431">
            <v>4787397.08</v>
          </cell>
          <cell r="CF431">
            <v>790183.48</v>
          </cell>
          <cell r="CG431">
            <v>498850.5</v>
          </cell>
          <cell r="CH431">
            <v>341277.24</v>
          </cell>
          <cell r="CI431">
            <v>1565524</v>
          </cell>
          <cell r="CJ431">
            <v>7927657.0499999998</v>
          </cell>
          <cell r="CK431">
            <v>675050</v>
          </cell>
          <cell r="CL431">
            <v>719366.08</v>
          </cell>
        </row>
        <row r="432">
          <cell r="A432" t="str">
            <v>4301020104.405</v>
          </cell>
          <cell r="B432" t="str">
            <v>ส่วนต่างค่ารักษาที่สูงกว่าข้อตกลงในการจ่ายตาม DRG -เบิกจ่ายตรงกรมบัญชีกลาง</v>
          </cell>
          <cell r="C432">
            <v>-55643044.399999999</v>
          </cell>
          <cell r="D432">
            <v>-2605133.56</v>
          </cell>
          <cell r="E432">
            <v>-474204.55</v>
          </cell>
          <cell r="F432">
            <v>-136772.41</v>
          </cell>
          <cell r="G432">
            <v>-54502.94</v>
          </cell>
          <cell r="H432">
            <v>-555230.12</v>
          </cell>
          <cell r="I432">
            <v>-313888.84999999998</v>
          </cell>
          <cell r="J432">
            <v>-368971.3</v>
          </cell>
          <cell r="K432">
            <v>-61765.68</v>
          </cell>
          <cell r="L432">
            <v>-3344634.86</v>
          </cell>
          <cell r="M432">
            <v>-1258586.24</v>
          </cell>
          <cell r="N432">
            <v>-101480.22</v>
          </cell>
          <cell r="O432">
            <v>-5148853.41</v>
          </cell>
          <cell r="P432">
            <v>-815814.91</v>
          </cell>
          <cell r="Q432">
            <v>-560097.69999999995</v>
          </cell>
          <cell r="R432">
            <v>-3094410.73</v>
          </cell>
          <cell r="S432">
            <v>-718926.04</v>
          </cell>
          <cell r="T432">
            <v>-328561.17</v>
          </cell>
          <cell r="U432">
            <v>-1100651.17</v>
          </cell>
          <cell r="V432">
            <v>-227040.88</v>
          </cell>
          <cell r="W432">
            <v>-5255575.3600000003</v>
          </cell>
          <cell r="X432">
            <v>-1332664.25</v>
          </cell>
          <cell r="Y432">
            <v>70698.06</v>
          </cell>
          <cell r="Z432">
            <v>-1044210.31</v>
          </cell>
          <cell r="AA432">
            <v>-116557.5</v>
          </cell>
          <cell r="AB432">
            <v>-841177.95</v>
          </cell>
          <cell r="AC432">
            <v>-124048.57</v>
          </cell>
          <cell r="AD432">
            <v>-1127118.8700000001</v>
          </cell>
          <cell r="AE432">
            <v>-579952.42000000004</v>
          </cell>
          <cell r="AF432">
            <v>-264047.84999999998</v>
          </cell>
          <cell r="AG432">
            <v>-1379479.26</v>
          </cell>
          <cell r="AH432">
            <v>-216754.32</v>
          </cell>
          <cell r="AI432">
            <v>-246578.19</v>
          </cell>
          <cell r="AJ432">
            <v>-114716</v>
          </cell>
          <cell r="AK432">
            <v>-23312645.809999999</v>
          </cell>
          <cell r="AL432">
            <v>-91767.56</v>
          </cell>
          <cell r="AM432">
            <v>-611063.04000000004</v>
          </cell>
          <cell r="AN432">
            <v>-955797.71</v>
          </cell>
          <cell r="AO432">
            <v>-1086347.6100000001</v>
          </cell>
          <cell r="AP432">
            <v>-308675.44</v>
          </cell>
          <cell r="AQ432">
            <v>-237091.99</v>
          </cell>
          <cell r="AR432">
            <v>-3779473.06</v>
          </cell>
          <cell r="AS432">
            <v>-97595.14</v>
          </cell>
          <cell r="AT432">
            <v>-1192024.26</v>
          </cell>
          <cell r="AU432">
            <v>-744208.17</v>
          </cell>
          <cell r="AV432">
            <v>-213989.33</v>
          </cell>
          <cell r="AW432">
            <v>-200294.05</v>
          </cell>
          <cell r="AX432">
            <v>-691291.57</v>
          </cell>
          <cell r="AY432">
            <v>-166004.15</v>
          </cell>
          <cell r="AZ432">
            <v>-256990.89</v>
          </cell>
          <cell r="BA432">
            <v>-7440278.3899999997</v>
          </cell>
          <cell r="BB432">
            <v>-251498.38</v>
          </cell>
          <cell r="BC432">
            <v>-14021366.26</v>
          </cell>
          <cell r="BD432">
            <v>-6768300.9100000001</v>
          </cell>
          <cell r="BE432">
            <v>-252253.37</v>
          </cell>
          <cell r="BF432">
            <v>-279503.46000000002</v>
          </cell>
          <cell r="BG432">
            <v>-7682180.4000000004</v>
          </cell>
          <cell r="BH432">
            <v>-102594.06</v>
          </cell>
          <cell r="BI432">
            <v>-247588.35</v>
          </cell>
          <cell r="BJ432">
            <v>-622060.26</v>
          </cell>
          <cell r="BK432">
            <v>-267987.20000000001</v>
          </cell>
          <cell r="BL432">
            <v>-5095669.17</v>
          </cell>
          <cell r="BM432">
            <v>-661473.96</v>
          </cell>
          <cell r="BN432">
            <v>-686065.64</v>
          </cell>
          <cell r="BO432">
            <v>-327445.94</v>
          </cell>
          <cell r="BP432">
            <v>-488640.77</v>
          </cell>
          <cell r="BQ432">
            <v>-318554.55</v>
          </cell>
          <cell r="BR432">
            <v>-42496469.880000003</v>
          </cell>
          <cell r="BS432">
            <v>-843289.25</v>
          </cell>
          <cell r="BT432">
            <v>-2176124.15</v>
          </cell>
          <cell r="BU432">
            <v>-4797462.72</v>
          </cell>
          <cell r="BV432">
            <v>-125607.52</v>
          </cell>
          <cell r="BW432">
            <v>-267382.55</v>
          </cell>
          <cell r="BX432">
            <v>-2578803.0699999998</v>
          </cell>
          <cell r="BY432">
            <v>-69846.37</v>
          </cell>
          <cell r="BZ432">
            <v>-534615.52</v>
          </cell>
          <cell r="CA432">
            <v>-411542.9</v>
          </cell>
          <cell r="CB432">
            <v>-1473331.92</v>
          </cell>
          <cell r="CC432">
            <v>-1704280.27</v>
          </cell>
          <cell r="CD432">
            <v>-414902.59</v>
          </cell>
          <cell r="CE432">
            <v>-1067671.53</v>
          </cell>
          <cell r="CF432">
            <v>-201131.87</v>
          </cell>
          <cell r="CG432">
            <v>-111056.54</v>
          </cell>
          <cell r="CH432">
            <v>-33532.519999999997</v>
          </cell>
          <cell r="CI432">
            <v>-414823.52</v>
          </cell>
          <cell r="CJ432">
            <v>-3337963.99</v>
          </cell>
          <cell r="CK432">
            <v>-293936.09999999998</v>
          </cell>
          <cell r="CL432">
            <v>-130253.68</v>
          </cell>
        </row>
        <row r="433">
          <cell r="A433" t="str">
            <v>4301020104.406</v>
          </cell>
          <cell r="B433" t="str">
            <v>ส่วนต่างค่ารักษาที่ต่ำกว่าข้อตกลงในการจ่ายตาม DRG -เบิกจ่ายตรงกรมบัญชีกลาง</v>
          </cell>
          <cell r="C433">
            <v>10525527.210000001</v>
          </cell>
          <cell r="D433">
            <v>114527.09</v>
          </cell>
          <cell r="E433">
            <v>327763.51</v>
          </cell>
          <cell r="F433">
            <v>143037.39000000001</v>
          </cell>
          <cell r="G433">
            <v>31554.38</v>
          </cell>
          <cell r="H433">
            <v>422565.04</v>
          </cell>
          <cell r="I433">
            <v>167988.98</v>
          </cell>
          <cell r="J433">
            <v>1545579</v>
          </cell>
          <cell r="K433">
            <v>44400.07</v>
          </cell>
          <cell r="L433">
            <v>75637.929999999993</v>
          </cell>
          <cell r="M433">
            <v>533242.66</v>
          </cell>
          <cell r="N433">
            <v>856.43</v>
          </cell>
          <cell r="O433">
            <v>3229052.71</v>
          </cell>
          <cell r="P433">
            <v>47064.57</v>
          </cell>
          <cell r="Q433">
            <v>232478.54</v>
          </cell>
          <cell r="R433">
            <v>905015.73</v>
          </cell>
          <cell r="S433">
            <v>55266.65</v>
          </cell>
          <cell r="T433">
            <v>144546.39000000001</v>
          </cell>
          <cell r="U433">
            <v>61047.32</v>
          </cell>
          <cell r="V433">
            <v>19129.95</v>
          </cell>
          <cell r="W433">
            <v>8387849.46</v>
          </cell>
          <cell r="X433">
            <v>582789.53</v>
          </cell>
          <cell r="Y433">
            <v>99822.19</v>
          </cell>
          <cell r="Z433">
            <v>75173.710000000006</v>
          </cell>
          <cell r="AA433">
            <v>126090.39</v>
          </cell>
          <cell r="AB433">
            <v>88199.23</v>
          </cell>
          <cell r="AC433">
            <v>117247.73</v>
          </cell>
          <cell r="AD433">
            <v>362050.46</v>
          </cell>
          <cell r="AE433">
            <v>72391.09</v>
          </cell>
          <cell r="AF433">
            <v>69561.31</v>
          </cell>
          <cell r="AG433">
            <v>104078.22</v>
          </cell>
          <cell r="AH433">
            <v>280273.51</v>
          </cell>
          <cell r="AI433">
            <v>45606.14</v>
          </cell>
          <cell r="AJ433">
            <v>68221.05</v>
          </cell>
          <cell r="AK433">
            <v>14813656.039999999</v>
          </cell>
          <cell r="AL433">
            <v>90408.82</v>
          </cell>
          <cell r="AM433">
            <v>166559.26</v>
          </cell>
          <cell r="AN433">
            <v>124739.7</v>
          </cell>
          <cell r="AO433">
            <v>299231.78000000003</v>
          </cell>
          <cell r="AP433">
            <v>103561.94</v>
          </cell>
          <cell r="AQ433">
            <v>307368.09000000003</v>
          </cell>
          <cell r="AR433">
            <v>1409058.31</v>
          </cell>
          <cell r="AS433">
            <v>72767.25</v>
          </cell>
          <cell r="AT433">
            <v>131429.82999999999</v>
          </cell>
          <cell r="AU433">
            <v>379237.64</v>
          </cell>
          <cell r="AV433">
            <v>274856</v>
          </cell>
          <cell r="AW433">
            <v>18376.84</v>
          </cell>
          <cell r="AX433">
            <v>227593.34</v>
          </cell>
          <cell r="AY433">
            <v>60017.59</v>
          </cell>
          <cell r="AZ433">
            <v>45209.02</v>
          </cell>
          <cell r="BA433">
            <v>1406358.47</v>
          </cell>
          <cell r="BB433">
            <v>55679.72</v>
          </cell>
          <cell r="BC433">
            <v>5893830.0800000001</v>
          </cell>
          <cell r="BD433">
            <v>1309889.8400000001</v>
          </cell>
          <cell r="BE433">
            <v>100211.29</v>
          </cell>
          <cell r="BF433">
            <v>48075.66</v>
          </cell>
          <cell r="BG433">
            <v>2168460.2599999998</v>
          </cell>
          <cell r="BH433">
            <v>34990.730000000003</v>
          </cell>
          <cell r="BI433">
            <v>22047.57</v>
          </cell>
          <cell r="BJ433">
            <v>1184.6300000000001</v>
          </cell>
          <cell r="BK433">
            <v>0</v>
          </cell>
          <cell r="BL433">
            <v>4453805.92</v>
          </cell>
          <cell r="BM433">
            <v>222400.26</v>
          </cell>
          <cell r="BN433">
            <v>50773.55</v>
          </cell>
          <cell r="BO433">
            <v>1274082.6000000001</v>
          </cell>
          <cell r="BP433">
            <v>13145.33</v>
          </cell>
          <cell r="BQ433">
            <v>76809.25</v>
          </cell>
          <cell r="BR433">
            <v>20546520.48</v>
          </cell>
          <cell r="BS433">
            <v>109508.81</v>
          </cell>
          <cell r="BT433">
            <v>19558.43</v>
          </cell>
          <cell r="BU433">
            <v>4078739.4</v>
          </cell>
          <cell r="BV433">
            <v>935</v>
          </cell>
          <cell r="BW433">
            <v>110906.59</v>
          </cell>
          <cell r="BX433">
            <v>362303.29</v>
          </cell>
          <cell r="BY433">
            <v>95953.31</v>
          </cell>
          <cell r="BZ433">
            <v>47171.3</v>
          </cell>
          <cell r="CA433">
            <v>76835.360000000001</v>
          </cell>
          <cell r="CB433">
            <v>7523.41</v>
          </cell>
          <cell r="CC433">
            <v>364732.03</v>
          </cell>
          <cell r="CD433">
            <v>191914.54</v>
          </cell>
          <cell r="CE433">
            <v>417293.86</v>
          </cell>
          <cell r="CF433">
            <v>151178.82999999999</v>
          </cell>
          <cell r="CG433">
            <v>50974.42</v>
          </cell>
          <cell r="CH433">
            <v>98252.12</v>
          </cell>
          <cell r="CI433">
            <v>14728.81</v>
          </cell>
          <cell r="CJ433">
            <v>441840.22</v>
          </cell>
          <cell r="CK433">
            <v>68332.41</v>
          </cell>
          <cell r="CL433">
            <v>95286.92</v>
          </cell>
        </row>
        <row r="434">
          <cell r="A434" t="str">
            <v>4301020104.602</v>
          </cell>
          <cell r="B434" t="str">
            <v>รายได้ค่ารักษา พรบ.รถ OP</v>
          </cell>
          <cell r="C434">
            <v>1736218</v>
          </cell>
          <cell r="D434">
            <v>185060</v>
          </cell>
          <cell r="E434">
            <v>187744</v>
          </cell>
          <cell r="F434">
            <v>134660</v>
          </cell>
          <cell r="G434">
            <v>173795</v>
          </cell>
          <cell r="H434">
            <v>250805</v>
          </cell>
          <cell r="I434">
            <v>197601.25</v>
          </cell>
          <cell r="J434">
            <v>37673</v>
          </cell>
          <cell r="K434">
            <v>51636.66</v>
          </cell>
          <cell r="L434">
            <v>90663</v>
          </cell>
          <cell r="M434">
            <v>152575</v>
          </cell>
          <cell r="N434">
            <v>98281</v>
          </cell>
          <cell r="O434">
            <v>418861.95</v>
          </cell>
          <cell r="P434">
            <v>176264.34</v>
          </cell>
          <cell r="Q434">
            <v>191561.9</v>
          </cell>
          <cell r="R434">
            <v>135141.5</v>
          </cell>
          <cell r="S434">
            <v>124674</v>
          </cell>
          <cell r="T434">
            <v>123973.6</v>
          </cell>
          <cell r="U434">
            <v>142368</v>
          </cell>
          <cell r="V434">
            <v>61468</v>
          </cell>
          <cell r="W434">
            <v>431493</v>
          </cell>
          <cell r="X434">
            <v>87606</v>
          </cell>
          <cell r="Y434">
            <v>337645</v>
          </cell>
          <cell r="Z434">
            <v>102015</v>
          </cell>
          <cell r="AA434">
            <v>90440</v>
          </cell>
          <cell r="AB434">
            <v>167263.5</v>
          </cell>
          <cell r="AC434">
            <v>89783</v>
          </cell>
          <cell r="AD434">
            <v>386321</v>
          </cell>
          <cell r="AE434">
            <v>94929</v>
          </cell>
          <cell r="AF434">
            <v>75669</v>
          </cell>
          <cell r="AG434">
            <v>162176</v>
          </cell>
          <cell r="AH434">
            <v>243429</v>
          </cell>
          <cell r="AI434">
            <v>153339</v>
          </cell>
          <cell r="AJ434">
            <v>61443</v>
          </cell>
          <cell r="AK434">
            <v>594024.19999999995</v>
          </cell>
          <cell r="AL434">
            <v>223779</v>
          </cell>
          <cell r="AM434">
            <v>79903</v>
          </cell>
          <cell r="AN434">
            <v>380215</v>
          </cell>
          <cell r="AO434">
            <v>420080</v>
          </cell>
          <cell r="AP434">
            <v>259418</v>
          </cell>
          <cell r="AQ434">
            <v>80892</v>
          </cell>
          <cell r="AR434">
            <v>556233</v>
          </cell>
          <cell r="AS434">
            <v>230518.75</v>
          </cell>
          <cell r="AT434">
            <v>469071</v>
          </cell>
          <cell r="AU434">
            <v>214528.96</v>
          </cell>
          <cell r="AV434">
            <v>55451</v>
          </cell>
          <cell r="AW434">
            <v>221466</v>
          </cell>
          <cell r="AX434">
            <v>178537</v>
          </cell>
          <cell r="AY434">
            <v>257931</v>
          </cell>
          <cell r="AZ434">
            <v>223025</v>
          </cell>
          <cell r="BA434">
            <v>969671.5</v>
          </cell>
          <cell r="BB434">
            <v>183383</v>
          </cell>
          <cell r="BC434">
            <v>535031.5</v>
          </cell>
          <cell r="BD434">
            <v>487165.2</v>
          </cell>
          <cell r="BE434">
            <v>76033.25</v>
          </cell>
          <cell r="BF434">
            <v>171691</v>
          </cell>
          <cell r="BG434">
            <v>255276.25</v>
          </cell>
          <cell r="BH434">
            <v>166395.5</v>
          </cell>
          <cell r="BI434">
            <v>78449</v>
          </cell>
          <cell r="BJ434">
            <v>266681</v>
          </cell>
          <cell r="BK434">
            <v>201555</v>
          </cell>
          <cell r="BL434">
            <v>169266.5</v>
          </cell>
          <cell r="BM434">
            <v>26201</v>
          </cell>
          <cell r="BN434">
            <v>58317.5</v>
          </cell>
          <cell r="BO434">
            <v>334486</v>
          </cell>
          <cell r="BP434">
            <v>242068.5</v>
          </cell>
          <cell r="BQ434">
            <v>70537</v>
          </cell>
          <cell r="BR434">
            <v>896855</v>
          </cell>
          <cell r="BS434">
            <v>323575</v>
          </cell>
          <cell r="BT434">
            <v>78226</v>
          </cell>
          <cell r="BU434">
            <v>974863.55</v>
          </cell>
          <cell r="BV434">
            <v>23500</v>
          </cell>
          <cell r="BW434">
            <v>135916.5</v>
          </cell>
          <cell r="BX434">
            <v>503364</v>
          </cell>
          <cell r="BY434">
            <v>132688</v>
          </cell>
          <cell r="BZ434">
            <v>89313</v>
          </cell>
          <cell r="CA434">
            <v>226193</v>
          </cell>
          <cell r="CB434">
            <v>260269</v>
          </cell>
          <cell r="CC434">
            <v>745516.5</v>
          </cell>
          <cell r="CD434">
            <v>145130</v>
          </cell>
          <cell r="CE434">
            <v>461703.5</v>
          </cell>
          <cell r="CF434">
            <v>82773</v>
          </cell>
          <cell r="CG434">
            <v>164810</v>
          </cell>
          <cell r="CH434">
            <v>136029</v>
          </cell>
          <cell r="CI434">
            <v>127012</v>
          </cell>
          <cell r="CJ434">
            <v>818567.5</v>
          </cell>
          <cell r="CK434">
            <v>72493</v>
          </cell>
          <cell r="CL434">
            <v>188085.83</v>
          </cell>
        </row>
        <row r="435">
          <cell r="A435" t="str">
            <v>4301020104.603</v>
          </cell>
          <cell r="B435" t="str">
            <v>รายได้ค่ารักษา พรบ.รถ IP</v>
          </cell>
          <cell r="C435">
            <v>6482020.4000000004</v>
          </cell>
          <cell r="D435">
            <v>16553.5</v>
          </cell>
          <cell r="E435">
            <v>72089</v>
          </cell>
          <cell r="F435">
            <v>19187</v>
          </cell>
          <cell r="G435">
            <v>81031</v>
          </cell>
          <cell r="H435">
            <v>68162</v>
          </cell>
          <cell r="I435">
            <v>144567.25</v>
          </cell>
          <cell r="J435">
            <v>152854</v>
          </cell>
          <cell r="K435">
            <v>68945.63</v>
          </cell>
          <cell r="L435">
            <v>105093</v>
          </cell>
          <cell r="M435">
            <v>722053.5</v>
          </cell>
          <cell r="N435">
            <v>62285</v>
          </cell>
          <cell r="O435">
            <v>5418175.2999999998</v>
          </cell>
          <cell r="P435">
            <v>144523.35</v>
          </cell>
          <cell r="Q435">
            <v>308391</v>
          </cell>
          <cell r="R435">
            <v>368724</v>
          </cell>
          <cell r="S435">
            <v>122415</v>
          </cell>
          <cell r="T435">
            <v>193708.5</v>
          </cell>
          <cell r="U435">
            <v>302352</v>
          </cell>
          <cell r="V435">
            <v>38571</v>
          </cell>
          <cell r="W435">
            <v>12095581</v>
          </cell>
          <cell r="X435">
            <v>83559</v>
          </cell>
          <cell r="Y435">
            <v>102357</v>
          </cell>
          <cell r="Z435">
            <v>190276</v>
          </cell>
          <cell r="AA435">
            <v>65548.5</v>
          </cell>
          <cell r="AB435">
            <v>251658</v>
          </cell>
          <cell r="AC435">
            <v>96763</v>
          </cell>
          <cell r="AD435">
            <v>393993</v>
          </cell>
          <cell r="AE435">
            <v>38957</v>
          </cell>
          <cell r="AF435">
            <v>109192</v>
          </cell>
          <cell r="AG435">
            <v>124128</v>
          </cell>
          <cell r="AH435">
            <v>39710</v>
          </cell>
          <cell r="AI435">
            <v>114417</v>
          </cell>
          <cell r="AJ435">
            <v>52870</v>
          </cell>
          <cell r="AK435">
            <v>28093317.57</v>
          </cell>
          <cell r="AL435">
            <v>14421</v>
          </cell>
          <cell r="AM435">
            <v>20220.5</v>
          </cell>
          <cell r="AN435">
            <v>105888</v>
          </cell>
          <cell r="AO435">
            <v>275421</v>
          </cell>
          <cell r="AP435">
            <v>37025</v>
          </cell>
          <cell r="AQ435">
            <v>56067</v>
          </cell>
          <cell r="AR435">
            <v>3481301.31</v>
          </cell>
          <cell r="AS435">
            <v>156145.25</v>
          </cell>
          <cell r="AT435">
            <v>706749</v>
          </cell>
          <cell r="AU435">
            <v>206071.03</v>
          </cell>
          <cell r="AV435">
            <v>158016</v>
          </cell>
          <cell r="AW435">
            <v>45220</v>
          </cell>
          <cell r="AX435">
            <v>28220</v>
          </cell>
          <cell r="AY435">
            <v>135426</v>
          </cell>
          <cell r="AZ435">
            <v>14524</v>
          </cell>
          <cell r="BA435">
            <v>4669936.5</v>
          </cell>
          <cell r="BB435">
            <v>54942</v>
          </cell>
          <cell r="BC435">
            <v>8664476.3800000008</v>
          </cell>
          <cell r="BD435">
            <v>618986</v>
          </cell>
          <cell r="BE435">
            <v>188089</v>
          </cell>
          <cell r="BF435">
            <v>149134</v>
          </cell>
          <cell r="BG435">
            <v>2160344.75</v>
          </cell>
          <cell r="BH435">
            <v>104143.5</v>
          </cell>
          <cell r="BI435">
            <v>224271</v>
          </cell>
          <cell r="BJ435">
            <v>43097</v>
          </cell>
          <cell r="BK435">
            <v>104926</v>
          </cell>
          <cell r="BL435">
            <v>10260355.25</v>
          </cell>
          <cell r="BM435">
            <v>63488</v>
          </cell>
          <cell r="BN435">
            <v>27205</v>
          </cell>
          <cell r="BO435">
            <v>133360</v>
          </cell>
          <cell r="BP435">
            <v>115248</v>
          </cell>
          <cell r="BQ435">
            <v>52100</v>
          </cell>
          <cell r="BR435">
            <v>29844636</v>
          </cell>
          <cell r="BS435">
            <v>223829</v>
          </cell>
          <cell r="BT435">
            <v>65077</v>
          </cell>
          <cell r="BU435">
            <v>4103760.7</v>
          </cell>
          <cell r="BV435">
            <v>0</v>
          </cell>
          <cell r="BW435">
            <v>92130</v>
          </cell>
          <cell r="BX435">
            <v>1221979.55</v>
          </cell>
          <cell r="BY435">
            <v>57401</v>
          </cell>
          <cell r="BZ435">
            <v>18372</v>
          </cell>
          <cell r="CA435">
            <v>169347</v>
          </cell>
          <cell r="CB435">
            <v>93951</v>
          </cell>
          <cell r="CC435">
            <v>1059720.75</v>
          </cell>
          <cell r="CD435">
            <v>116153</v>
          </cell>
          <cell r="CE435">
            <v>487954.5</v>
          </cell>
          <cell r="CF435">
            <v>15771</v>
          </cell>
          <cell r="CG435">
            <v>52145</v>
          </cell>
          <cell r="CH435">
            <v>68578</v>
          </cell>
          <cell r="CI435">
            <v>42849</v>
          </cell>
          <cell r="CJ435">
            <v>1186479.7</v>
          </cell>
          <cell r="CK435">
            <v>10732</v>
          </cell>
          <cell r="CL435">
            <v>53588.5</v>
          </cell>
        </row>
        <row r="436">
          <cell r="A436" t="str">
            <v>4301020104.801</v>
          </cell>
          <cell r="B436" t="str">
            <v>รายได้ค่ารักษาเบิกจ่ายตรง- อปท. OP</v>
          </cell>
          <cell r="C436">
            <v>7368042</v>
          </cell>
          <cell r="D436">
            <v>1357190.23</v>
          </cell>
          <cell r="E436">
            <v>936023.5</v>
          </cell>
          <cell r="F436">
            <v>958961.75</v>
          </cell>
          <cell r="G436">
            <v>550403</v>
          </cell>
          <cell r="H436">
            <v>1236892.5</v>
          </cell>
          <cell r="I436">
            <v>1549328.25</v>
          </cell>
          <cell r="J436">
            <v>2214885.5</v>
          </cell>
          <cell r="K436">
            <v>409789.8</v>
          </cell>
          <cell r="L436">
            <v>964614.27</v>
          </cell>
          <cell r="M436">
            <v>1945972</v>
          </cell>
          <cell r="N436">
            <v>268870.01</v>
          </cell>
          <cell r="O436">
            <v>5341586.75</v>
          </cell>
          <cell r="P436">
            <v>1458359</v>
          </cell>
          <cell r="Q436">
            <v>359045.55</v>
          </cell>
          <cell r="R436">
            <v>2050603.5</v>
          </cell>
          <cell r="S436">
            <v>1171478.25</v>
          </cell>
          <cell r="T436">
            <v>537191.67000000004</v>
          </cell>
          <cell r="U436">
            <v>862184</v>
          </cell>
          <cell r="V436">
            <v>257979.5</v>
          </cell>
          <cell r="W436">
            <v>9949304.9800000004</v>
          </cell>
          <cell r="X436">
            <v>344276.96</v>
          </cell>
          <cell r="Y436">
            <v>579313</v>
          </cell>
          <cell r="Z436">
            <v>347189.9</v>
          </cell>
          <cell r="AA436">
            <v>582297</v>
          </cell>
          <cell r="AB436">
            <v>461759.5</v>
          </cell>
          <cell r="AC436">
            <v>710476</v>
          </cell>
          <cell r="AD436">
            <v>2702170.03</v>
          </cell>
          <cell r="AE436">
            <v>539789</v>
          </cell>
          <cell r="AF436">
            <v>779285</v>
          </cell>
          <cell r="AG436">
            <v>498730.01</v>
          </cell>
          <cell r="AH436">
            <v>785012.3</v>
          </cell>
          <cell r="AI436">
            <v>415547</v>
          </cell>
          <cell r="AJ436">
            <v>411469.75</v>
          </cell>
          <cell r="AK436">
            <v>21711064.399999999</v>
          </cell>
          <cell r="AL436">
            <v>1407560.5</v>
          </cell>
          <cell r="AM436">
            <v>827058.75</v>
          </cell>
          <cell r="AN436">
            <v>1175248</v>
          </cell>
          <cell r="AO436">
            <v>1791725</v>
          </cell>
          <cell r="AP436">
            <v>1712991.75</v>
          </cell>
          <cell r="AQ436">
            <v>458197</v>
          </cell>
          <cell r="AR436">
            <v>5852712.5</v>
          </cell>
          <cell r="AS436">
            <v>737331.65</v>
          </cell>
          <cell r="AT436">
            <v>1588131.75</v>
          </cell>
          <cell r="AU436">
            <v>1717010.43</v>
          </cell>
          <cell r="AV436">
            <v>1506876.5</v>
          </cell>
          <cell r="AW436">
            <v>588892</v>
          </cell>
          <cell r="AX436">
            <v>1019664.05</v>
          </cell>
          <cell r="AY436">
            <v>1197111.5</v>
          </cell>
          <cell r="AZ436">
            <v>797335</v>
          </cell>
          <cell r="BA436">
            <v>7742791.75</v>
          </cell>
          <cell r="BB436">
            <v>285052</v>
          </cell>
          <cell r="BC436">
            <v>10918841.5</v>
          </cell>
          <cell r="BD436">
            <v>1647052.5</v>
          </cell>
          <cell r="BE436">
            <v>726189.25</v>
          </cell>
          <cell r="BF436">
            <v>931753.05</v>
          </cell>
          <cell r="BG436">
            <v>5659592.5</v>
          </cell>
          <cell r="BH436">
            <v>116094.5</v>
          </cell>
          <cell r="BI436">
            <v>122135.95</v>
          </cell>
          <cell r="BJ436">
            <v>334065</v>
          </cell>
          <cell r="BK436">
            <v>351932.5</v>
          </cell>
          <cell r="BL436">
            <v>6127817.25</v>
          </cell>
          <cell r="BM436">
            <v>1433727</v>
          </cell>
          <cell r="BN436">
            <v>1409693.8</v>
          </cell>
          <cell r="BO436">
            <v>634831</v>
          </cell>
          <cell r="BP436">
            <v>622355.9</v>
          </cell>
          <cell r="BQ436">
            <v>835007.65</v>
          </cell>
          <cell r="BR436">
            <v>26748598</v>
          </cell>
          <cell r="BS436">
            <v>671282.5</v>
          </cell>
          <cell r="BT436">
            <v>975897.11</v>
          </cell>
          <cell r="BU436">
            <v>8686167</v>
          </cell>
          <cell r="BV436">
            <v>325940</v>
          </cell>
          <cell r="BW436">
            <v>609760</v>
          </cell>
          <cell r="BX436">
            <v>1034814.25</v>
          </cell>
          <cell r="BY436">
            <v>418191.55</v>
          </cell>
          <cell r="BZ436">
            <v>399834</v>
          </cell>
          <cell r="CA436">
            <v>679813</v>
          </cell>
          <cell r="CB436">
            <v>798089</v>
          </cell>
          <cell r="CC436">
            <v>2861598.5</v>
          </cell>
          <cell r="CD436">
            <v>837407.2</v>
          </cell>
          <cell r="CE436">
            <v>1176274</v>
          </cell>
          <cell r="CF436">
            <v>451159</v>
          </cell>
          <cell r="CG436">
            <v>431613.5</v>
          </cell>
          <cell r="CH436">
            <v>263539.51</v>
          </cell>
          <cell r="CI436">
            <v>403338</v>
          </cell>
          <cell r="CJ436">
            <v>3439492</v>
          </cell>
          <cell r="CK436">
            <v>274783</v>
          </cell>
          <cell r="CL436">
            <v>101885</v>
          </cell>
        </row>
        <row r="437">
          <cell r="A437" t="str">
            <v>4301020104.802</v>
          </cell>
          <cell r="B437" t="str">
            <v>รายได้ค่ารักษาเบิกจ่ายตรง-อปท. IP</v>
          </cell>
          <cell r="C437">
            <v>4332080</v>
          </cell>
          <cell r="D437">
            <v>153898.29999999999</v>
          </cell>
          <cell r="E437">
            <v>408978.5</v>
          </cell>
          <cell r="F437">
            <v>316471.5</v>
          </cell>
          <cell r="G437">
            <v>154724</v>
          </cell>
          <cell r="H437">
            <v>333493.25</v>
          </cell>
          <cell r="I437">
            <v>296551</v>
          </cell>
          <cell r="J437">
            <v>1681948.25</v>
          </cell>
          <cell r="K437">
            <v>87613.4</v>
          </cell>
          <cell r="L437">
            <v>800841.02</v>
          </cell>
          <cell r="M437">
            <v>1324743.5</v>
          </cell>
          <cell r="N437">
            <v>296315.01</v>
          </cell>
          <cell r="O437">
            <v>4065947.96</v>
          </cell>
          <cell r="P437">
            <v>532845.97</v>
          </cell>
          <cell r="Q437">
            <v>253556.9</v>
          </cell>
          <cell r="R437">
            <v>1537285.41</v>
          </cell>
          <cell r="S437">
            <v>362740.5</v>
          </cell>
          <cell r="T437">
            <v>230407.5</v>
          </cell>
          <cell r="U437">
            <v>1167032.5</v>
          </cell>
          <cell r="V437">
            <v>105145.5</v>
          </cell>
          <cell r="W437">
            <v>8829155.4600000009</v>
          </cell>
          <cell r="X437">
            <v>552656.31000000006</v>
          </cell>
          <cell r="Y437">
            <v>326244.43</v>
          </cell>
          <cell r="Z437">
            <v>596906</v>
          </cell>
          <cell r="AA437">
            <v>153395</v>
          </cell>
          <cell r="AB437">
            <v>551238.92000000004</v>
          </cell>
          <cell r="AC437">
            <v>539286</v>
          </cell>
          <cell r="AD437">
            <v>970329</v>
          </cell>
          <cell r="AE437">
            <v>372800</v>
          </cell>
          <cell r="AF437">
            <v>735375</v>
          </cell>
          <cell r="AG437">
            <v>894121</v>
          </cell>
          <cell r="AH437">
            <v>340375.9</v>
          </cell>
          <cell r="AI437">
            <v>351574</v>
          </cell>
          <cell r="AJ437">
            <v>89956</v>
          </cell>
          <cell r="AK437">
            <v>17732469.510000002</v>
          </cell>
          <cell r="AL437">
            <v>77739</v>
          </cell>
          <cell r="AM437">
            <v>313118.43</v>
          </cell>
          <cell r="AN437">
            <v>967992</v>
          </cell>
          <cell r="AO437">
            <v>1359471</v>
          </cell>
          <cell r="AP437">
            <v>276805</v>
          </cell>
          <cell r="AQ437">
            <v>150339</v>
          </cell>
          <cell r="AR437">
            <v>2303041.67</v>
          </cell>
          <cell r="AS437">
            <v>565984.30000000005</v>
          </cell>
          <cell r="AT437">
            <v>586328</v>
          </cell>
          <cell r="AU437">
            <v>1290775.48</v>
          </cell>
          <cell r="AV437">
            <v>264824</v>
          </cell>
          <cell r="AW437">
            <v>168151.25</v>
          </cell>
          <cell r="AX437">
            <v>458883.85</v>
          </cell>
          <cell r="AY437">
            <v>174500</v>
          </cell>
          <cell r="AZ437">
            <v>88482</v>
          </cell>
          <cell r="BA437">
            <v>3915993.75</v>
          </cell>
          <cell r="BB437">
            <v>246290.34</v>
          </cell>
          <cell r="BC437">
            <v>7158701.5</v>
          </cell>
          <cell r="BD437">
            <v>1452629.58</v>
          </cell>
          <cell r="BE437">
            <v>540053.75</v>
          </cell>
          <cell r="BF437">
            <v>249903.5</v>
          </cell>
          <cell r="BG437">
            <v>7293359</v>
          </cell>
          <cell r="BH437">
            <v>46861</v>
          </cell>
          <cell r="BI437">
            <v>478827</v>
          </cell>
          <cell r="BJ437">
            <v>362467</v>
          </cell>
          <cell r="BK437">
            <v>259462</v>
          </cell>
          <cell r="BL437">
            <v>4085606.5</v>
          </cell>
          <cell r="BM437">
            <v>506413.75</v>
          </cell>
          <cell r="BN437">
            <v>666480.6</v>
          </cell>
          <cell r="BO437">
            <v>1530506</v>
          </cell>
          <cell r="BP437">
            <v>752528</v>
          </cell>
          <cell r="BQ437">
            <v>114382</v>
          </cell>
          <cell r="BR437">
            <v>31527721</v>
          </cell>
          <cell r="BS437">
            <v>760239</v>
          </cell>
          <cell r="BT437">
            <v>1463061.24</v>
          </cell>
          <cell r="BU437">
            <v>3605832.62</v>
          </cell>
          <cell r="BV437">
            <v>137520.78</v>
          </cell>
          <cell r="BW437">
            <v>253710.43</v>
          </cell>
          <cell r="BX437">
            <v>1192650.25</v>
          </cell>
          <cell r="BY437">
            <v>262476.5</v>
          </cell>
          <cell r="BZ437">
            <v>193585</v>
          </cell>
          <cell r="CA437">
            <v>244003</v>
          </cell>
          <cell r="CB437">
            <v>632762.03</v>
          </cell>
          <cell r="CC437">
            <v>1153091</v>
          </cell>
          <cell r="CD437">
            <v>555917.42000000004</v>
          </cell>
          <cell r="CE437">
            <v>773093.5</v>
          </cell>
          <cell r="CF437">
            <v>190722.87</v>
          </cell>
          <cell r="CG437">
            <v>82792.5</v>
          </cell>
          <cell r="CH437">
            <v>10032</v>
          </cell>
          <cell r="CI437">
            <v>239072</v>
          </cell>
          <cell r="CJ437">
            <v>1341359</v>
          </cell>
          <cell r="CK437">
            <v>135477</v>
          </cell>
          <cell r="CL437">
            <v>47894.5</v>
          </cell>
        </row>
        <row r="438">
          <cell r="A438" t="str">
            <v>4301020104.803</v>
          </cell>
          <cell r="B438" t="str">
            <v>ส่วนต่างค่ารักษาที่สูงกว่าข้อตกลงในการจ่ายตาม DRG -เบิกจ่ายตรง - อปท.</v>
          </cell>
          <cell r="C438">
            <v>-906978.69</v>
          </cell>
          <cell r="D438">
            <v>-56202.97</v>
          </cell>
          <cell r="E438">
            <v>-71507.42</v>
          </cell>
          <cell r="F438">
            <v>-26412.34</v>
          </cell>
          <cell r="G438">
            <v>-36368.85</v>
          </cell>
          <cell r="H438">
            <v>-131872.39000000001</v>
          </cell>
          <cell r="I438">
            <v>-70579.11</v>
          </cell>
          <cell r="J438">
            <v>-57403.8</v>
          </cell>
          <cell r="K438">
            <v>-537.05999999999995</v>
          </cell>
          <cell r="L438">
            <v>-337801.27</v>
          </cell>
          <cell r="M438">
            <v>-104225.76</v>
          </cell>
          <cell r="N438">
            <v>0</v>
          </cell>
          <cell r="O438">
            <v>-768283.68</v>
          </cell>
          <cell r="P438">
            <v>-222748.06</v>
          </cell>
          <cell r="Q438">
            <v>-42552.61</v>
          </cell>
          <cell r="R438">
            <v>-411114.78</v>
          </cell>
          <cell r="S438">
            <v>-89352.58</v>
          </cell>
          <cell r="T438">
            <v>-19768.330000000002</v>
          </cell>
          <cell r="U438">
            <v>-262696.65999999997</v>
          </cell>
          <cell r="V438">
            <v>-11717.53</v>
          </cell>
          <cell r="W438">
            <v>-1707018.05</v>
          </cell>
          <cell r="X438">
            <v>-157968.10999999999</v>
          </cell>
          <cell r="Y438">
            <v>-84170.44</v>
          </cell>
          <cell r="Z438">
            <v>-282585.65999999997</v>
          </cell>
          <cell r="AA438">
            <v>0</v>
          </cell>
          <cell r="AB438">
            <v>-236388.38</v>
          </cell>
          <cell r="AC438">
            <v>-32147.55</v>
          </cell>
          <cell r="AD438">
            <v>-160436.42000000001</v>
          </cell>
          <cell r="AE438">
            <v>-106016.2</v>
          </cell>
          <cell r="AF438">
            <v>-76026.94</v>
          </cell>
          <cell r="AG438">
            <v>-304075.25</v>
          </cell>
          <cell r="AH438">
            <v>-55124.95</v>
          </cell>
          <cell r="AI438">
            <v>-43898.31</v>
          </cell>
          <cell r="AJ438">
            <v>-7864.64</v>
          </cell>
          <cell r="AK438">
            <v>-3150922.51</v>
          </cell>
          <cell r="AL438">
            <v>-13742.65</v>
          </cell>
          <cell r="AM438">
            <v>-70950.98</v>
          </cell>
          <cell r="AN438">
            <v>-215293.29</v>
          </cell>
          <cell r="AO438">
            <v>-240730.47</v>
          </cell>
          <cell r="AP438">
            <v>-49278.400000000001</v>
          </cell>
          <cell r="AQ438">
            <v>-13880.3</v>
          </cell>
          <cell r="AR438">
            <v>-566070.21</v>
          </cell>
          <cell r="AS438">
            <v>-12413.19</v>
          </cell>
          <cell r="AT438">
            <v>-156100.96</v>
          </cell>
          <cell r="AU438">
            <v>-186581.83</v>
          </cell>
          <cell r="AV438">
            <v>-31095.01</v>
          </cell>
          <cell r="AW438">
            <v>-1727.62</v>
          </cell>
          <cell r="AX438">
            <v>-131155.07</v>
          </cell>
          <cell r="AY438">
            <v>-49028.34</v>
          </cell>
          <cell r="AZ438">
            <v>-13996.48</v>
          </cell>
          <cell r="BA438">
            <v>-1217054.48</v>
          </cell>
          <cell r="BB438">
            <v>-49714.02</v>
          </cell>
          <cell r="BC438">
            <v>-1949827.06</v>
          </cell>
          <cell r="BD438">
            <v>-780818.12</v>
          </cell>
          <cell r="BE438">
            <v>-60605.38</v>
          </cell>
          <cell r="BF438">
            <v>-5289.88</v>
          </cell>
          <cell r="BG438">
            <v>-1761852.75</v>
          </cell>
          <cell r="BH438">
            <v>-20173.009999999998</v>
          </cell>
          <cell r="BI438">
            <v>-126922.3</v>
          </cell>
          <cell r="BJ438">
            <v>-156345.82999999999</v>
          </cell>
          <cell r="BK438">
            <v>-96608.36</v>
          </cell>
          <cell r="BL438">
            <v>-826347.91</v>
          </cell>
          <cell r="BM438">
            <v>-262851.34000000003</v>
          </cell>
          <cell r="BN438">
            <v>-106491.84</v>
          </cell>
          <cell r="BO438">
            <v>-35835.72</v>
          </cell>
          <cell r="BP438">
            <v>-185459.05</v>
          </cell>
          <cell r="BQ438">
            <v>-2401.09</v>
          </cell>
          <cell r="BR438">
            <v>-5778577.3200000003</v>
          </cell>
          <cell r="BS438">
            <v>-170337.49</v>
          </cell>
          <cell r="BT438">
            <v>-600923.81999999995</v>
          </cell>
          <cell r="BU438">
            <v>-497277.97</v>
          </cell>
          <cell r="BV438">
            <v>-54861.5</v>
          </cell>
          <cell r="BW438">
            <v>-52905.85</v>
          </cell>
          <cell r="BX438">
            <v>-337261.15</v>
          </cell>
          <cell r="BY438">
            <v>-33318.720000000001</v>
          </cell>
          <cell r="BZ438">
            <v>-36822.519999999997</v>
          </cell>
          <cell r="CA438">
            <v>-31424.37</v>
          </cell>
          <cell r="CB438">
            <v>-178395.81</v>
          </cell>
          <cell r="CC438">
            <v>-293865.73</v>
          </cell>
          <cell r="CD438">
            <v>-208974.2</v>
          </cell>
          <cell r="CE438">
            <v>-125684.78</v>
          </cell>
          <cell r="CF438">
            <v>-28726.69</v>
          </cell>
          <cell r="CG438">
            <v>0</v>
          </cell>
          <cell r="CH438">
            <v>-631.96</v>
          </cell>
          <cell r="CI438">
            <v>-70125.89</v>
          </cell>
          <cell r="CJ438">
            <v>-465153.23</v>
          </cell>
          <cell r="CK438">
            <v>-56853.48</v>
          </cell>
          <cell r="CL438">
            <v>-13805.05</v>
          </cell>
        </row>
        <row r="439">
          <cell r="A439" t="str">
            <v>4301020104.804</v>
          </cell>
          <cell r="B439" t="str">
            <v>ส่วนต่างค่ารักษาที่ต่ำกว่าข้อตกลงในการจ่ายตาม DRG -เบิกจ่ายตรง - อปท.</v>
          </cell>
          <cell r="C439">
            <v>1048041.14</v>
          </cell>
          <cell r="D439">
            <v>16467.939999999999</v>
          </cell>
          <cell r="E439">
            <v>38362.75</v>
          </cell>
          <cell r="F439">
            <v>11222.67</v>
          </cell>
          <cell r="G439">
            <v>8267.86</v>
          </cell>
          <cell r="H439">
            <v>10899.65</v>
          </cell>
          <cell r="I439">
            <v>5551.5</v>
          </cell>
          <cell r="J439">
            <v>450890.94</v>
          </cell>
          <cell r="K439">
            <v>9967.8799999999992</v>
          </cell>
          <cell r="L439">
            <v>10426.48</v>
          </cell>
          <cell r="M439">
            <v>91212.87</v>
          </cell>
          <cell r="N439">
            <v>0</v>
          </cell>
          <cell r="O439">
            <v>619512.49</v>
          </cell>
          <cell r="P439">
            <v>3380.87</v>
          </cell>
          <cell r="Q439">
            <v>45668.94</v>
          </cell>
          <cell r="R439">
            <v>285190.05</v>
          </cell>
          <cell r="S439">
            <v>11385.56</v>
          </cell>
          <cell r="T439">
            <v>35414.519999999997</v>
          </cell>
          <cell r="U439">
            <v>434.07</v>
          </cell>
          <cell r="V439">
            <v>11284.31</v>
          </cell>
          <cell r="W439">
            <v>1789444.73</v>
          </cell>
          <cell r="X439">
            <v>52877.95</v>
          </cell>
          <cell r="Y439">
            <v>29374.03</v>
          </cell>
          <cell r="Z439">
            <v>17895.97</v>
          </cell>
          <cell r="AA439">
            <v>0</v>
          </cell>
          <cell r="AB439">
            <v>26672.36</v>
          </cell>
          <cell r="AC439">
            <v>29381.68</v>
          </cell>
          <cell r="AD439">
            <v>85650.63</v>
          </cell>
          <cell r="AE439">
            <v>22514.37</v>
          </cell>
          <cell r="AF439">
            <v>136589.66</v>
          </cell>
          <cell r="AG439">
            <v>16941.11</v>
          </cell>
          <cell r="AH439">
            <v>60561.63</v>
          </cell>
          <cell r="AI439">
            <v>11339.23</v>
          </cell>
          <cell r="AJ439">
            <v>16055.45</v>
          </cell>
          <cell r="AK439">
            <v>2022617.1</v>
          </cell>
          <cell r="AL439">
            <v>3235.41</v>
          </cell>
          <cell r="AM439">
            <v>15920.2</v>
          </cell>
          <cell r="AN439">
            <v>29290.85</v>
          </cell>
          <cell r="AO439">
            <v>35112.75</v>
          </cell>
          <cell r="AP439">
            <v>2483.81</v>
          </cell>
          <cell r="AQ439">
            <v>12326.65</v>
          </cell>
          <cell r="AR439">
            <v>186189.36</v>
          </cell>
          <cell r="AS439">
            <v>11767.51</v>
          </cell>
          <cell r="AT439">
            <v>34663.620000000003</v>
          </cell>
          <cell r="AU439">
            <v>98243.09</v>
          </cell>
          <cell r="AV439">
            <v>19147.02</v>
          </cell>
          <cell r="AW439">
            <v>2618.87</v>
          </cell>
          <cell r="AX439">
            <v>68605.72</v>
          </cell>
          <cell r="AY439">
            <v>13095.68</v>
          </cell>
          <cell r="AZ439">
            <v>4689.9399999999996</v>
          </cell>
          <cell r="BA439">
            <v>291736.18</v>
          </cell>
          <cell r="BB439">
            <v>36823</v>
          </cell>
          <cell r="BC439">
            <v>851677.43</v>
          </cell>
          <cell r="BD439">
            <v>86051.32</v>
          </cell>
          <cell r="BE439">
            <v>14610.86</v>
          </cell>
          <cell r="BF439">
            <v>5898.84</v>
          </cell>
          <cell r="BG439">
            <v>447890.28</v>
          </cell>
          <cell r="BH439">
            <v>8419.51</v>
          </cell>
          <cell r="BI439">
            <v>9559.27</v>
          </cell>
          <cell r="BJ439">
            <v>0</v>
          </cell>
          <cell r="BK439">
            <v>6246.72</v>
          </cell>
          <cell r="BL439">
            <v>505009.46</v>
          </cell>
          <cell r="BM439">
            <v>14235.5</v>
          </cell>
          <cell r="BN439">
            <v>34368.559999999998</v>
          </cell>
          <cell r="BO439">
            <v>275161.99</v>
          </cell>
          <cell r="BP439">
            <v>8726.61</v>
          </cell>
          <cell r="BQ439">
            <v>108.04</v>
          </cell>
          <cell r="BR439">
            <v>2930677.42</v>
          </cell>
          <cell r="BS439">
            <v>14841.9</v>
          </cell>
          <cell r="BT439">
            <v>2858.63</v>
          </cell>
          <cell r="BU439">
            <v>725657.99</v>
          </cell>
          <cell r="BV439">
            <v>220</v>
          </cell>
          <cell r="BW439">
            <v>25012.04</v>
          </cell>
          <cell r="BX439">
            <v>128581.77</v>
          </cell>
          <cell r="BY439">
            <v>37458.769999999997</v>
          </cell>
          <cell r="BZ439">
            <v>6778.61</v>
          </cell>
          <cell r="CA439">
            <v>9634.9</v>
          </cell>
          <cell r="CB439">
            <v>178</v>
          </cell>
          <cell r="CC439">
            <v>55455.56</v>
          </cell>
          <cell r="CD439">
            <v>26567.22</v>
          </cell>
          <cell r="CE439">
            <v>66584.320000000007</v>
          </cell>
          <cell r="CF439">
            <v>35253.769999999997</v>
          </cell>
          <cell r="CG439">
            <v>0</v>
          </cell>
          <cell r="CH439">
            <v>481.2</v>
          </cell>
          <cell r="CI439">
            <v>4263.46</v>
          </cell>
          <cell r="CJ439">
            <v>64330.27</v>
          </cell>
          <cell r="CK439">
            <v>0</v>
          </cell>
          <cell r="CL439">
            <v>15969.12</v>
          </cell>
        </row>
        <row r="440">
          <cell r="A440" t="str">
            <v>4301020104.805</v>
          </cell>
          <cell r="B440" t="str">
            <v>รายได้ค่ารักษาเบิกจ่ายตรง - อปท.รูปแบบพิเศษ OP</v>
          </cell>
          <cell r="C440">
            <v>487025.91999999998</v>
          </cell>
          <cell r="D440">
            <v>-59124</v>
          </cell>
          <cell r="E440">
            <v>105934</v>
          </cell>
          <cell r="F440">
            <v>44689.75</v>
          </cell>
          <cell r="G440">
            <v>27012.5</v>
          </cell>
          <cell r="H440">
            <v>0</v>
          </cell>
          <cell r="I440">
            <v>66080.25</v>
          </cell>
          <cell r="J440">
            <v>227861.25</v>
          </cell>
          <cell r="K440">
            <v>21952.17</v>
          </cell>
          <cell r="L440">
            <v>0</v>
          </cell>
          <cell r="M440">
            <v>110116</v>
          </cell>
          <cell r="N440">
            <v>7445</v>
          </cell>
          <cell r="O440">
            <v>470098.75</v>
          </cell>
          <cell r="P440">
            <v>61622.69</v>
          </cell>
          <cell r="Q440">
            <v>5265</v>
          </cell>
          <cell r="R440">
            <v>55578.5</v>
          </cell>
          <cell r="S440">
            <v>24400.5</v>
          </cell>
          <cell r="T440">
            <v>42069.5</v>
          </cell>
          <cell r="U440">
            <v>52736.5</v>
          </cell>
          <cell r="V440">
            <v>0</v>
          </cell>
          <cell r="W440">
            <v>392054.74</v>
          </cell>
          <cell r="X440">
            <v>0</v>
          </cell>
          <cell r="Y440">
            <v>0</v>
          </cell>
          <cell r="Z440">
            <v>4002</v>
          </cell>
          <cell r="AA440">
            <v>3085</v>
          </cell>
          <cell r="AB440">
            <v>7367</v>
          </cell>
          <cell r="AC440">
            <v>47582</v>
          </cell>
          <cell r="AD440">
            <v>88549</v>
          </cell>
          <cell r="AE440">
            <v>0</v>
          </cell>
          <cell r="AF440">
            <v>9210</v>
          </cell>
          <cell r="AG440">
            <v>0</v>
          </cell>
          <cell r="AH440">
            <v>49112.9</v>
          </cell>
          <cell r="AI440">
            <v>0</v>
          </cell>
          <cell r="AJ440">
            <v>0</v>
          </cell>
          <cell r="AK440">
            <v>1594018.65</v>
          </cell>
          <cell r="AL440">
            <v>27866</v>
          </cell>
          <cell r="AM440">
            <v>159708</v>
          </cell>
          <cell r="AN440">
            <v>58637</v>
          </cell>
          <cell r="AO440">
            <v>74712</v>
          </cell>
          <cell r="AP440">
            <v>0</v>
          </cell>
          <cell r="AQ440">
            <v>0</v>
          </cell>
          <cell r="AR440">
            <v>181208.8</v>
          </cell>
          <cell r="AS440">
            <v>0</v>
          </cell>
          <cell r="AT440">
            <v>58255</v>
          </cell>
          <cell r="AU440">
            <v>76477.5</v>
          </cell>
          <cell r="AV440">
            <v>17134</v>
          </cell>
          <cell r="AW440">
            <v>848</v>
          </cell>
          <cell r="AX440">
            <v>0</v>
          </cell>
          <cell r="AY440">
            <v>0</v>
          </cell>
          <cell r="AZ440">
            <v>0</v>
          </cell>
          <cell r="BA440">
            <v>851253.31</v>
          </cell>
          <cell r="BB440">
            <v>0</v>
          </cell>
          <cell r="BC440">
            <v>392023.25</v>
          </cell>
          <cell r="BD440">
            <v>110854</v>
          </cell>
          <cell r="BE440">
            <v>0</v>
          </cell>
          <cell r="BF440">
            <v>0</v>
          </cell>
          <cell r="BG440">
            <v>122562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646938.75</v>
          </cell>
          <cell r="BM440">
            <v>29826</v>
          </cell>
          <cell r="BN440">
            <v>38507</v>
          </cell>
          <cell r="BO440">
            <v>45576</v>
          </cell>
          <cell r="BP440">
            <v>21773</v>
          </cell>
          <cell r="BQ440">
            <v>59240</v>
          </cell>
          <cell r="BR440">
            <v>1169786</v>
          </cell>
          <cell r="BS440">
            <v>0</v>
          </cell>
          <cell r="BT440">
            <v>0</v>
          </cell>
          <cell r="BU440">
            <v>519969</v>
          </cell>
          <cell r="BV440">
            <v>0</v>
          </cell>
          <cell r="BW440">
            <v>3385.5</v>
          </cell>
          <cell r="BX440">
            <v>42258.25</v>
          </cell>
          <cell r="BY440">
            <v>20245</v>
          </cell>
          <cell r="BZ440">
            <v>0</v>
          </cell>
          <cell r="CA440">
            <v>0</v>
          </cell>
          <cell r="CB440">
            <v>0</v>
          </cell>
          <cell r="CC440">
            <v>42650.25</v>
          </cell>
          <cell r="CD440">
            <v>9358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23203</v>
          </cell>
          <cell r="CJ440">
            <v>0</v>
          </cell>
          <cell r="CK440">
            <v>800</v>
          </cell>
          <cell r="CL440">
            <v>0</v>
          </cell>
        </row>
        <row r="441">
          <cell r="A441" t="str">
            <v>4301020104.806</v>
          </cell>
          <cell r="B441" t="str">
            <v>รายได้ค่ารักษาเบิกจ่ายตรง- อปท.รูปแบบพิเศษ IP</v>
          </cell>
          <cell r="C441">
            <v>392742.53</v>
          </cell>
          <cell r="D441">
            <v>0</v>
          </cell>
          <cell r="E441">
            <v>31790</v>
          </cell>
          <cell r="F441">
            <v>12316</v>
          </cell>
          <cell r="G441">
            <v>0</v>
          </cell>
          <cell r="H441">
            <v>0</v>
          </cell>
          <cell r="I441">
            <v>8076</v>
          </cell>
          <cell r="J441">
            <v>71157</v>
          </cell>
          <cell r="K441">
            <v>24198.22</v>
          </cell>
          <cell r="L441">
            <v>0</v>
          </cell>
          <cell r="M441">
            <v>14596.84</v>
          </cell>
          <cell r="N441">
            <v>0</v>
          </cell>
          <cell r="O441">
            <v>202557.5</v>
          </cell>
          <cell r="P441">
            <v>89710.399999999994</v>
          </cell>
          <cell r="Q441">
            <v>36129.25</v>
          </cell>
          <cell r="R441">
            <v>0</v>
          </cell>
          <cell r="S441">
            <v>103171.58</v>
          </cell>
          <cell r="T441">
            <v>24863.5</v>
          </cell>
          <cell r="U441">
            <v>283793.5</v>
          </cell>
          <cell r="V441">
            <v>0</v>
          </cell>
          <cell r="W441">
            <v>196715.74</v>
          </cell>
          <cell r="X441">
            <v>0</v>
          </cell>
          <cell r="Y441">
            <v>0</v>
          </cell>
          <cell r="Z441">
            <v>0</v>
          </cell>
          <cell r="AA441">
            <v>15790</v>
          </cell>
          <cell r="AB441">
            <v>5012</v>
          </cell>
          <cell r="AC441">
            <v>57903</v>
          </cell>
          <cell r="AD441">
            <v>37385</v>
          </cell>
          <cell r="AE441">
            <v>0</v>
          </cell>
          <cell r="AF441">
            <v>3071</v>
          </cell>
          <cell r="AG441">
            <v>9799.42</v>
          </cell>
          <cell r="AH441">
            <v>47433</v>
          </cell>
          <cell r="AI441">
            <v>0</v>
          </cell>
          <cell r="AJ441">
            <v>0</v>
          </cell>
          <cell r="AK441">
            <v>1447467.82</v>
          </cell>
          <cell r="AL441">
            <v>20592.7</v>
          </cell>
          <cell r="AM441">
            <v>32581</v>
          </cell>
          <cell r="AN441">
            <v>74583</v>
          </cell>
          <cell r="AO441">
            <v>21765</v>
          </cell>
          <cell r="AP441">
            <v>0</v>
          </cell>
          <cell r="AQ441">
            <v>21009</v>
          </cell>
          <cell r="AR441">
            <v>227169</v>
          </cell>
          <cell r="AS441">
            <v>0</v>
          </cell>
          <cell r="AT441">
            <v>85251</v>
          </cell>
          <cell r="AU441">
            <v>57553.25</v>
          </cell>
          <cell r="AV441">
            <v>2766</v>
          </cell>
          <cell r="AW441">
            <v>4090</v>
          </cell>
          <cell r="AX441">
            <v>0</v>
          </cell>
          <cell r="AY441">
            <v>0</v>
          </cell>
          <cell r="AZ441">
            <v>10700</v>
          </cell>
          <cell r="BA441">
            <v>418239.75</v>
          </cell>
          <cell r="BB441">
            <v>0</v>
          </cell>
          <cell r="BC441">
            <v>503624</v>
          </cell>
          <cell r="BD441">
            <v>65414.7</v>
          </cell>
          <cell r="BE441">
            <v>0</v>
          </cell>
          <cell r="BF441">
            <v>0</v>
          </cell>
          <cell r="BG441">
            <v>293154.25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361858</v>
          </cell>
          <cell r="BM441">
            <v>0</v>
          </cell>
          <cell r="BN441">
            <v>43199</v>
          </cell>
          <cell r="BO441">
            <v>71814.33</v>
          </cell>
          <cell r="BP441">
            <v>60699</v>
          </cell>
          <cell r="BQ441">
            <v>0</v>
          </cell>
          <cell r="BR441">
            <v>1443415.88</v>
          </cell>
          <cell r="BS441">
            <v>0</v>
          </cell>
          <cell r="BT441">
            <v>0</v>
          </cell>
          <cell r="BU441">
            <v>684306</v>
          </cell>
          <cell r="BV441">
            <v>0</v>
          </cell>
          <cell r="BW441">
            <v>0</v>
          </cell>
          <cell r="BX441">
            <v>0</v>
          </cell>
          <cell r="BY441">
            <v>3748</v>
          </cell>
          <cell r="BZ441">
            <v>0</v>
          </cell>
          <cell r="CA441">
            <v>0</v>
          </cell>
          <cell r="CB441">
            <v>0</v>
          </cell>
          <cell r="CC441">
            <v>20191.5</v>
          </cell>
          <cell r="CD441">
            <v>20491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15905</v>
          </cell>
          <cell r="CJ441">
            <v>18754.5</v>
          </cell>
          <cell r="CK441">
            <v>0</v>
          </cell>
          <cell r="CL441">
            <v>0</v>
          </cell>
        </row>
        <row r="442">
          <cell r="A442" t="str">
            <v>4301020104.807</v>
          </cell>
          <cell r="B442" t="str">
            <v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-55670.879999999997</v>
          </cell>
          <cell r="P442">
            <v>0</v>
          </cell>
          <cell r="Q442">
            <v>-8512.7099999999991</v>
          </cell>
          <cell r="R442">
            <v>0</v>
          </cell>
          <cell r="S442">
            <v>0</v>
          </cell>
          <cell r="T442">
            <v>-6783.63</v>
          </cell>
          <cell r="U442">
            <v>-4907.12</v>
          </cell>
          <cell r="V442">
            <v>0</v>
          </cell>
          <cell r="W442">
            <v>-12597.33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-168909.83</v>
          </cell>
          <cell r="AL442">
            <v>-5034.7</v>
          </cell>
          <cell r="AM442">
            <v>-204.04</v>
          </cell>
          <cell r="AN442">
            <v>0</v>
          </cell>
          <cell r="AO442">
            <v>-704.1</v>
          </cell>
          <cell r="AP442">
            <v>0</v>
          </cell>
          <cell r="AQ442">
            <v>-50</v>
          </cell>
          <cell r="AR442">
            <v>-100</v>
          </cell>
          <cell r="AS442">
            <v>0</v>
          </cell>
          <cell r="AT442">
            <v>0</v>
          </cell>
          <cell r="AU442">
            <v>0</v>
          </cell>
          <cell r="AV442">
            <v>-192.56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-153009.43</v>
          </cell>
          <cell r="BD442">
            <v>0</v>
          </cell>
          <cell r="BE442">
            <v>0</v>
          </cell>
          <cell r="BF442">
            <v>0</v>
          </cell>
          <cell r="BG442">
            <v>-22774.16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-153267.06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-131692.6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-9075</v>
          </cell>
          <cell r="CD442">
            <v>-5197.5600000000004</v>
          </cell>
          <cell r="CE442">
            <v>0</v>
          </cell>
          <cell r="CF442">
            <v>0</v>
          </cell>
          <cell r="CG442">
            <v>-17469.62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</row>
        <row r="443">
          <cell r="A443" t="str">
            <v>4301020104.808</v>
          </cell>
          <cell r="B443" t="str">
            <v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11447.97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5966.06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132937.4</v>
          </cell>
          <cell r="AL443">
            <v>1153.07</v>
          </cell>
          <cell r="AM443">
            <v>1158.3399999999999</v>
          </cell>
          <cell r="AN443">
            <v>0</v>
          </cell>
          <cell r="AO443">
            <v>4339.37</v>
          </cell>
          <cell r="AP443">
            <v>0</v>
          </cell>
          <cell r="AQ443">
            <v>0</v>
          </cell>
          <cell r="AR443">
            <v>500</v>
          </cell>
          <cell r="AS443">
            <v>0</v>
          </cell>
          <cell r="AT443">
            <v>0</v>
          </cell>
          <cell r="AU443">
            <v>0</v>
          </cell>
          <cell r="AV443">
            <v>929.2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810.75</v>
          </cell>
          <cell r="BB443">
            <v>0</v>
          </cell>
          <cell r="BC443">
            <v>7766.86</v>
          </cell>
          <cell r="BD443">
            <v>0</v>
          </cell>
          <cell r="BE443">
            <v>0</v>
          </cell>
          <cell r="BF443">
            <v>0</v>
          </cell>
          <cell r="BG443">
            <v>26597.99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48745.23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14564.76</v>
          </cell>
          <cell r="BS443">
            <v>0</v>
          </cell>
          <cell r="BT443">
            <v>0</v>
          </cell>
          <cell r="BU443">
            <v>9873.9</v>
          </cell>
          <cell r="BV443">
            <v>0</v>
          </cell>
          <cell r="BW443">
            <v>2010.12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2679.6</v>
          </cell>
          <cell r="CE443">
            <v>0</v>
          </cell>
          <cell r="CF443">
            <v>0</v>
          </cell>
          <cell r="CG443">
            <v>4880.1499999999996</v>
          </cell>
          <cell r="CH443">
            <v>0</v>
          </cell>
          <cell r="CI443">
            <v>0</v>
          </cell>
          <cell r="CJ443">
            <v>0</v>
          </cell>
          <cell r="CK443">
            <v>2913.22</v>
          </cell>
          <cell r="CL443">
            <v>0</v>
          </cell>
        </row>
        <row r="444">
          <cell r="A444" t="str">
            <v>4301020105.201</v>
          </cell>
          <cell r="B444" t="str">
            <v>รายได้ค่ารักษา UC -OP  ใน CUP</v>
          </cell>
          <cell r="C444">
            <v>38515797.899999999</v>
          </cell>
          <cell r="D444">
            <v>25066104.949999999</v>
          </cell>
          <cell r="E444">
            <v>21015266.5</v>
          </cell>
          <cell r="F444">
            <v>30239130</v>
          </cell>
          <cell r="G444">
            <v>24633841.5</v>
          </cell>
          <cell r="H444">
            <v>23705906.75</v>
          </cell>
          <cell r="I444">
            <v>26347875.550000001</v>
          </cell>
          <cell r="J444">
            <v>40887176</v>
          </cell>
          <cell r="K444">
            <v>24460997.350000001</v>
          </cell>
          <cell r="L444">
            <v>42011645</v>
          </cell>
          <cell r="M444">
            <v>44990355.710000001</v>
          </cell>
          <cell r="N444">
            <v>10577109.49</v>
          </cell>
          <cell r="O444">
            <v>70374864</v>
          </cell>
          <cell r="P444">
            <v>32909288.260000002</v>
          </cell>
          <cell r="Q444">
            <v>25638803.460000001</v>
          </cell>
          <cell r="R444">
            <v>50045000.149999999</v>
          </cell>
          <cell r="S444">
            <v>23060102.5</v>
          </cell>
          <cell r="T444">
            <v>24144293.940000001</v>
          </cell>
          <cell r="U444">
            <v>27995995.309999999</v>
          </cell>
          <cell r="V444">
            <v>11572432.25</v>
          </cell>
          <cell r="W444">
            <v>91679833.5</v>
          </cell>
          <cell r="X444">
            <v>22673650</v>
          </cell>
          <cell r="Y444">
            <v>32603987</v>
          </cell>
          <cell r="Z444">
            <v>22970112.199999999</v>
          </cell>
          <cell r="AA444">
            <v>14314587.890000001</v>
          </cell>
          <cell r="AB444">
            <v>13539675</v>
          </cell>
          <cell r="AC444">
            <v>27059599</v>
          </cell>
          <cell r="AD444">
            <v>70175628.150000006</v>
          </cell>
          <cell r="AE444">
            <v>13903393.25</v>
          </cell>
          <cell r="AF444">
            <v>20320505</v>
          </cell>
          <cell r="AG444">
            <v>35966612</v>
          </cell>
          <cell r="AH444">
            <v>31301504.5</v>
          </cell>
          <cell r="AI444">
            <v>22256272</v>
          </cell>
          <cell r="AJ444">
            <v>12969310</v>
          </cell>
          <cell r="AK444">
            <v>130484526.81999999</v>
          </cell>
          <cell r="AL444">
            <v>19829107</v>
          </cell>
          <cell r="AM444">
            <v>27210885.649999999</v>
          </cell>
          <cell r="AN444">
            <v>38379800</v>
          </cell>
          <cell r="AO444">
            <v>43503452</v>
          </cell>
          <cell r="AP444">
            <v>27200766.010000002</v>
          </cell>
          <cell r="AQ444">
            <v>6244570.5</v>
          </cell>
          <cell r="AR444">
            <v>114976607.2</v>
          </cell>
          <cell r="AS444">
            <v>28156267.359999999</v>
          </cell>
          <cell r="AT444">
            <v>35332602</v>
          </cell>
          <cell r="AU444">
            <v>34135282.479999997</v>
          </cell>
          <cell r="AV444">
            <v>33100044.5</v>
          </cell>
          <cell r="AW444">
            <v>20150151.5</v>
          </cell>
          <cell r="AX444">
            <v>28929688.489999998</v>
          </cell>
          <cell r="AY444">
            <v>27293996.100000001</v>
          </cell>
          <cell r="AZ444">
            <v>30545086</v>
          </cell>
          <cell r="BA444">
            <v>122926939.98999999</v>
          </cell>
          <cell r="BB444">
            <v>15186595.35</v>
          </cell>
          <cell r="BC444">
            <v>140662043.49000001</v>
          </cell>
          <cell r="BD444">
            <v>61237579.409999996</v>
          </cell>
          <cell r="BE444">
            <v>13233043.5</v>
          </cell>
          <cell r="BF444">
            <v>13605354.119999999</v>
          </cell>
          <cell r="BG444">
            <v>58117444.950000003</v>
          </cell>
          <cell r="BH444">
            <v>10092747.710000001</v>
          </cell>
          <cell r="BI444">
            <v>7361579</v>
          </cell>
          <cell r="BJ444">
            <v>24774945</v>
          </cell>
          <cell r="BK444">
            <v>22752603.75</v>
          </cell>
          <cell r="BL444">
            <v>102857509.45</v>
          </cell>
          <cell r="BM444">
            <v>37223967</v>
          </cell>
          <cell r="BN444">
            <v>57816087.770000003</v>
          </cell>
          <cell r="BO444">
            <v>36229585</v>
          </cell>
          <cell r="BP444">
            <v>37634816</v>
          </cell>
          <cell r="BQ444">
            <v>42424036</v>
          </cell>
          <cell r="BR444">
            <v>225771813.75</v>
          </cell>
          <cell r="BS444">
            <v>35189887</v>
          </cell>
          <cell r="BT444">
            <v>41139605.579999998</v>
          </cell>
          <cell r="BU444">
            <v>139723152.19999999</v>
          </cell>
          <cell r="BV444">
            <v>1968998</v>
          </cell>
          <cell r="BW444">
            <v>24390570</v>
          </cell>
          <cell r="BX444">
            <v>50381714</v>
          </cell>
          <cell r="BY444">
            <v>16622821.42</v>
          </cell>
          <cell r="BZ444">
            <v>24574770</v>
          </cell>
          <cell r="CA444">
            <v>21521350.5</v>
          </cell>
          <cell r="CB444">
            <v>34141431</v>
          </cell>
          <cell r="CC444">
            <v>55597569.5</v>
          </cell>
          <cell r="CD444">
            <v>45143521</v>
          </cell>
          <cell r="CE444">
            <v>40323710.950000003</v>
          </cell>
          <cell r="CF444">
            <v>16712042</v>
          </cell>
          <cell r="CG444">
            <v>17626881.25</v>
          </cell>
          <cell r="CH444">
            <v>14530508</v>
          </cell>
          <cell r="CI444">
            <v>18111256</v>
          </cell>
          <cell r="CJ444">
            <v>75954654.5</v>
          </cell>
          <cell r="CK444">
            <v>13420654</v>
          </cell>
          <cell r="CL444">
            <v>9814086.6099999994</v>
          </cell>
        </row>
        <row r="445">
          <cell r="A445" t="str">
            <v>4301020105.202</v>
          </cell>
          <cell r="B445" t="str">
            <v xml:space="preserve">รายได้ค่ารักษา UC-IP  </v>
          </cell>
          <cell r="C445">
            <v>225035730.38</v>
          </cell>
          <cell r="D445">
            <v>7779939.25</v>
          </cell>
          <cell r="E445">
            <v>11195093.5</v>
          </cell>
          <cell r="F445">
            <v>9476808.4700000007</v>
          </cell>
          <cell r="G445">
            <v>7520790.7000000002</v>
          </cell>
          <cell r="H445">
            <v>5789626.1799999997</v>
          </cell>
          <cell r="I445">
            <v>8925981.3200000003</v>
          </cell>
          <cell r="J445">
            <v>25660854.879999999</v>
          </cell>
          <cell r="K445">
            <v>7776861.6799999997</v>
          </cell>
          <cell r="L445">
            <v>22403730.710000001</v>
          </cell>
          <cell r="M445">
            <v>92012128.930000007</v>
          </cell>
          <cell r="N445">
            <v>9160967.9000000004</v>
          </cell>
          <cell r="O445">
            <v>139883140.71000001</v>
          </cell>
          <cell r="P445">
            <v>17075397.57</v>
          </cell>
          <cell r="Q445">
            <v>28096263.890000001</v>
          </cell>
          <cell r="R445">
            <v>76118910.989999995</v>
          </cell>
          <cell r="S445">
            <v>28073544.219999999</v>
          </cell>
          <cell r="T445">
            <v>18095930.640000001</v>
          </cell>
          <cell r="U445">
            <v>47471500.700000003</v>
          </cell>
          <cell r="V445">
            <v>1493035</v>
          </cell>
          <cell r="W445">
            <v>294786205.88</v>
          </cell>
          <cell r="X445">
            <v>26541621.66</v>
          </cell>
          <cell r="Y445">
            <v>18434273.370000001</v>
          </cell>
          <cell r="Z445">
            <v>29765337.27</v>
          </cell>
          <cell r="AA445">
            <v>3022745.71</v>
          </cell>
          <cell r="AB445">
            <v>8265673</v>
          </cell>
          <cell r="AC445">
            <v>29656613</v>
          </cell>
          <cell r="AD445">
            <v>31002546.66</v>
          </cell>
          <cell r="AE445">
            <v>10587118.5</v>
          </cell>
          <cell r="AF445">
            <v>26302606.440000001</v>
          </cell>
          <cell r="AG445">
            <v>11751738</v>
          </cell>
          <cell r="AH445">
            <v>18161291.079999998</v>
          </cell>
          <cell r="AI445">
            <v>12788333.26</v>
          </cell>
          <cell r="AJ445">
            <v>5975626.5499999998</v>
          </cell>
          <cell r="AK445">
            <v>571361127.59000003</v>
          </cell>
          <cell r="AL445">
            <v>9824921.1999999993</v>
          </cell>
          <cell r="AM445">
            <v>7485922.7000000002</v>
          </cell>
          <cell r="AN445">
            <v>20496132</v>
          </cell>
          <cell r="AO445">
            <v>19980489.640000001</v>
          </cell>
          <cell r="AP445">
            <v>7317875.6799999997</v>
          </cell>
          <cell r="AQ445">
            <v>2897449.85</v>
          </cell>
          <cell r="AR445">
            <v>133318344.95999999</v>
          </cell>
          <cell r="AS445">
            <v>14562546.1</v>
          </cell>
          <cell r="AT445">
            <v>17749652.16</v>
          </cell>
          <cell r="AU445">
            <v>25324914.379999999</v>
          </cell>
          <cell r="AV445">
            <v>8172852.6600000001</v>
          </cell>
          <cell r="AW445">
            <v>11677844.050000001</v>
          </cell>
          <cell r="AX445">
            <v>13091698.25</v>
          </cell>
          <cell r="AY445">
            <v>7306284</v>
          </cell>
          <cell r="AZ445">
            <v>7338268.4000000004</v>
          </cell>
          <cell r="BA445">
            <v>157691408.68000001</v>
          </cell>
          <cell r="BB445">
            <v>3459129.08</v>
          </cell>
          <cell r="BC445">
            <v>218875097.03</v>
          </cell>
          <cell r="BD445">
            <v>69683733.310000002</v>
          </cell>
          <cell r="BE445">
            <v>5385007.1600000001</v>
          </cell>
          <cell r="BF445">
            <v>14337052.699999999</v>
          </cell>
          <cell r="BG445">
            <v>146328170.94</v>
          </cell>
          <cell r="BH445">
            <v>5491484.04</v>
          </cell>
          <cell r="BI445">
            <v>3071670.74</v>
          </cell>
          <cell r="BJ445">
            <v>13450449.68</v>
          </cell>
          <cell r="BK445">
            <v>5444351.4000000004</v>
          </cell>
          <cell r="BL445">
            <v>134310039.44</v>
          </cell>
          <cell r="BM445">
            <v>13146708.550000001</v>
          </cell>
          <cell r="BN445">
            <v>24781068.48</v>
          </cell>
          <cell r="BO445">
            <v>28237678.170000002</v>
          </cell>
          <cell r="BP445">
            <v>25295811.32</v>
          </cell>
          <cell r="BQ445">
            <v>8816562.5099999998</v>
          </cell>
          <cell r="BR445">
            <v>903685182.88</v>
          </cell>
          <cell r="BS445">
            <v>20046698.800000001</v>
          </cell>
          <cell r="BT445">
            <v>45570727.649999999</v>
          </cell>
          <cell r="BU445">
            <v>147225374.47999999</v>
          </cell>
          <cell r="BV445">
            <v>6045762.6100000003</v>
          </cell>
          <cell r="BW445">
            <v>21665504</v>
          </cell>
          <cell r="BX445">
            <v>40487018.609999999</v>
          </cell>
          <cell r="BY445">
            <v>8326893.0800000001</v>
          </cell>
          <cell r="BZ445">
            <v>11421326.859999999</v>
          </cell>
          <cell r="CA445">
            <v>5825618.4900000002</v>
          </cell>
          <cell r="CB445">
            <v>43192296.039999999</v>
          </cell>
          <cell r="CC445">
            <v>53073656.049999997</v>
          </cell>
          <cell r="CD445">
            <v>33233491.460000001</v>
          </cell>
          <cell r="CE445">
            <v>33675854.539999999</v>
          </cell>
          <cell r="CF445">
            <v>5629051.8200000003</v>
          </cell>
          <cell r="CG445">
            <v>7690536.1600000001</v>
          </cell>
          <cell r="CH445">
            <v>4681154.4400000004</v>
          </cell>
          <cell r="CI445">
            <v>5998934</v>
          </cell>
          <cell r="CJ445">
            <v>72192629.840000004</v>
          </cell>
          <cell r="CK445">
            <v>7552997</v>
          </cell>
          <cell r="CL445">
            <v>8514231.3900000006</v>
          </cell>
        </row>
        <row r="446">
          <cell r="A446" t="str">
            <v>4301020105.203</v>
          </cell>
          <cell r="B446" t="str">
            <v>รายได้ค่ารักษา UC - OP นอก CUP ในจังหวัด</v>
          </cell>
          <cell r="C446">
            <v>21760819</v>
          </cell>
          <cell r="D446">
            <v>855200.42</v>
          </cell>
          <cell r="E446">
            <v>971306</v>
          </cell>
          <cell r="F446">
            <v>1130532</v>
          </cell>
          <cell r="G446">
            <v>938948</v>
          </cell>
          <cell r="H446">
            <v>1005957.25</v>
          </cell>
          <cell r="I446">
            <v>190265.5</v>
          </cell>
          <cell r="J446">
            <v>2017544</v>
          </cell>
          <cell r="K446">
            <v>317666.89</v>
          </cell>
          <cell r="L446">
            <v>1311640</v>
          </cell>
          <cell r="M446">
            <v>1960931</v>
          </cell>
          <cell r="N446">
            <v>291702.15000000002</v>
          </cell>
          <cell r="O446">
            <v>27912852.5</v>
          </cell>
          <cell r="P446">
            <v>478182.63</v>
          </cell>
          <cell r="Q446">
            <v>840562.5</v>
          </cell>
          <cell r="R446">
            <v>9199322.75</v>
          </cell>
          <cell r="S446">
            <v>2441672.65</v>
          </cell>
          <cell r="T446">
            <v>285520.38</v>
          </cell>
          <cell r="U446">
            <v>433434</v>
          </cell>
          <cell r="V446">
            <v>30504</v>
          </cell>
          <cell r="W446">
            <v>94882801.140000001</v>
          </cell>
          <cell r="X446">
            <v>301732</v>
          </cell>
          <cell r="Y446">
            <v>148071</v>
          </cell>
          <cell r="Z446">
            <v>130919</v>
          </cell>
          <cell r="AA446">
            <v>302383</v>
          </cell>
          <cell r="AB446">
            <v>370174</v>
          </cell>
          <cell r="AC446">
            <v>216553</v>
          </cell>
          <cell r="AD446">
            <v>1672558</v>
          </cell>
          <cell r="AE446">
            <v>157784</v>
          </cell>
          <cell r="AF446">
            <v>237870</v>
          </cell>
          <cell r="AG446">
            <v>198021</v>
          </cell>
          <cell r="AH446">
            <v>2820996</v>
          </cell>
          <cell r="AI446">
            <v>592125</v>
          </cell>
          <cell r="AJ446">
            <v>1033316</v>
          </cell>
          <cell r="AK446">
            <v>142822981.77000001</v>
          </cell>
          <cell r="AL446">
            <v>326993</v>
          </cell>
          <cell r="AM446">
            <v>1699393.5</v>
          </cell>
          <cell r="AN446">
            <v>954764</v>
          </cell>
          <cell r="AO446">
            <v>2717659</v>
          </cell>
          <cell r="AP446">
            <v>268848</v>
          </cell>
          <cell r="AQ446">
            <v>99100</v>
          </cell>
          <cell r="AR446">
            <v>10503917.300000001</v>
          </cell>
          <cell r="AS446">
            <v>420931.25</v>
          </cell>
          <cell r="AT446">
            <v>2056329</v>
          </cell>
          <cell r="AU446">
            <v>340440.21</v>
          </cell>
          <cell r="AV446">
            <v>1011508</v>
          </cell>
          <cell r="AW446">
            <v>1179769.25</v>
          </cell>
          <cell r="AX446">
            <v>1599126</v>
          </cell>
          <cell r="AY446">
            <v>875523</v>
          </cell>
          <cell r="AZ446">
            <v>774467</v>
          </cell>
          <cell r="BA446">
            <v>10944959.189999999</v>
          </cell>
          <cell r="BB446">
            <v>521936</v>
          </cell>
          <cell r="BC446">
            <v>33147742.75</v>
          </cell>
          <cell r="BD446">
            <v>6481484.5099999998</v>
          </cell>
          <cell r="BE446">
            <v>258246.5</v>
          </cell>
          <cell r="BF446">
            <v>48235.5</v>
          </cell>
          <cell r="BG446">
            <v>9891167.5</v>
          </cell>
          <cell r="BH446">
            <v>69799</v>
          </cell>
          <cell r="BI446">
            <v>217324</v>
          </cell>
          <cell r="BJ446">
            <v>526880</v>
          </cell>
          <cell r="BK446">
            <v>140319.5</v>
          </cell>
          <cell r="BL446">
            <v>33126322.600000001</v>
          </cell>
          <cell r="BM446">
            <v>848884</v>
          </cell>
          <cell r="BN446">
            <v>417940.5</v>
          </cell>
          <cell r="BO446">
            <v>736295</v>
          </cell>
          <cell r="BP446">
            <v>127040</v>
          </cell>
          <cell r="BQ446">
            <v>396125</v>
          </cell>
          <cell r="BR446">
            <v>136538585</v>
          </cell>
          <cell r="BS446">
            <v>353186</v>
          </cell>
          <cell r="BT446">
            <v>1125648.5</v>
          </cell>
          <cell r="BU446">
            <v>12146103</v>
          </cell>
          <cell r="BV446">
            <v>362527</v>
          </cell>
          <cell r="BW446">
            <v>207263.5</v>
          </cell>
          <cell r="BX446">
            <v>4021922.5</v>
          </cell>
          <cell r="BY446">
            <v>95945.75</v>
          </cell>
          <cell r="BZ446">
            <v>346707</v>
          </cell>
          <cell r="CA446">
            <v>224433</v>
          </cell>
          <cell r="CB446">
            <v>56559</v>
          </cell>
          <cell r="CC446">
            <v>840418.25</v>
          </cell>
          <cell r="CD446">
            <v>1332095</v>
          </cell>
          <cell r="CE446">
            <v>1226627.53</v>
          </cell>
          <cell r="CF446">
            <v>44923</v>
          </cell>
          <cell r="CG446">
            <v>1019456.5</v>
          </cell>
          <cell r="CH446">
            <v>120323</v>
          </cell>
          <cell r="CI446">
            <v>1328398</v>
          </cell>
          <cell r="CJ446">
            <v>521359.5</v>
          </cell>
          <cell r="CK446">
            <v>123614</v>
          </cell>
          <cell r="CL446">
            <v>169372.1</v>
          </cell>
        </row>
        <row r="447">
          <cell r="A447" t="str">
            <v>4301020105.205</v>
          </cell>
          <cell r="B447" t="str">
            <v>รายได้ค่ารักษา UC-OP  นอก CUP ต่างจังหวัด</v>
          </cell>
          <cell r="C447">
            <v>236125</v>
          </cell>
          <cell r="D447">
            <v>0</v>
          </cell>
          <cell r="E447">
            <v>752234</v>
          </cell>
          <cell r="F447">
            <v>0</v>
          </cell>
          <cell r="G447">
            <v>1168040</v>
          </cell>
          <cell r="H447">
            <v>0</v>
          </cell>
          <cell r="I447">
            <v>0</v>
          </cell>
          <cell r="J447">
            <v>5142</v>
          </cell>
          <cell r="K447">
            <v>0</v>
          </cell>
          <cell r="L447">
            <v>722505.07</v>
          </cell>
          <cell r="M447">
            <v>15977</v>
          </cell>
          <cell r="N447">
            <v>157339.59</v>
          </cell>
          <cell r="O447">
            <v>242642.3</v>
          </cell>
          <cell r="P447">
            <v>66560.899999999994</v>
          </cell>
          <cell r="Q447">
            <v>39415</v>
          </cell>
          <cell r="R447">
            <v>3639027</v>
          </cell>
          <cell r="S447">
            <v>257338.05</v>
          </cell>
          <cell r="T447">
            <v>17600</v>
          </cell>
          <cell r="U447">
            <v>502196.5</v>
          </cell>
          <cell r="V447">
            <v>5607.5</v>
          </cell>
          <cell r="W447">
            <v>2468465.25</v>
          </cell>
          <cell r="X447">
            <v>0</v>
          </cell>
          <cell r="Y447">
            <v>0</v>
          </cell>
          <cell r="Z447">
            <v>294110</v>
          </cell>
          <cell r="AA447">
            <v>2942</v>
          </cell>
          <cell r="AB447">
            <v>47722</v>
          </cell>
          <cell r="AC447">
            <v>0</v>
          </cell>
          <cell r="AD447">
            <v>78469</v>
          </cell>
          <cell r="AE447">
            <v>0</v>
          </cell>
          <cell r="AF447">
            <v>19306</v>
          </cell>
          <cell r="AG447">
            <v>3741</v>
          </cell>
          <cell r="AH447">
            <v>123973.5</v>
          </cell>
          <cell r="AI447">
            <v>0</v>
          </cell>
          <cell r="AJ447">
            <v>0</v>
          </cell>
          <cell r="AK447">
            <v>31143362.600000001</v>
          </cell>
          <cell r="AL447">
            <v>47528</v>
          </cell>
          <cell r="AM447">
            <v>0</v>
          </cell>
          <cell r="AN447">
            <v>127018</v>
          </cell>
          <cell r="AO447">
            <v>1234884</v>
          </cell>
          <cell r="AP447">
            <v>0</v>
          </cell>
          <cell r="AQ447">
            <v>0</v>
          </cell>
          <cell r="AR447">
            <v>2093490.8</v>
          </cell>
          <cell r="AS447">
            <v>0</v>
          </cell>
          <cell r="AT447">
            <v>34911</v>
          </cell>
          <cell r="AU447">
            <v>0</v>
          </cell>
          <cell r="AV447">
            <v>0</v>
          </cell>
          <cell r="AW447">
            <v>484960.25</v>
          </cell>
          <cell r="AX447">
            <v>759</v>
          </cell>
          <cell r="AY447">
            <v>31289</v>
          </cell>
          <cell r="AZ447">
            <v>0</v>
          </cell>
          <cell r="BA447">
            <v>0</v>
          </cell>
          <cell r="BB447">
            <v>0</v>
          </cell>
          <cell r="BC447">
            <v>6433493.75</v>
          </cell>
          <cell r="BD447">
            <v>3232</v>
          </cell>
          <cell r="BE447">
            <v>0</v>
          </cell>
          <cell r="BF447">
            <v>0</v>
          </cell>
          <cell r="BG447">
            <v>727529.75</v>
          </cell>
          <cell r="BH447">
            <v>0</v>
          </cell>
          <cell r="BI447">
            <v>332889</v>
          </cell>
          <cell r="BJ447">
            <v>47949</v>
          </cell>
          <cell r="BK447">
            <v>464962.5</v>
          </cell>
          <cell r="BL447">
            <v>867</v>
          </cell>
          <cell r="BM447">
            <v>1777704</v>
          </cell>
          <cell r="BN447">
            <v>0</v>
          </cell>
          <cell r="BO447">
            <v>0</v>
          </cell>
          <cell r="BP447">
            <v>805117.7</v>
          </cell>
          <cell r="BQ447">
            <v>1648314</v>
          </cell>
          <cell r="BR447">
            <v>13164244</v>
          </cell>
          <cell r="BS447">
            <v>19241</v>
          </cell>
          <cell r="BT447">
            <v>0</v>
          </cell>
          <cell r="BU447">
            <v>0</v>
          </cell>
          <cell r="BV447">
            <v>8020</v>
          </cell>
          <cell r="BW447">
            <v>11866</v>
          </cell>
          <cell r="BX447">
            <v>0</v>
          </cell>
          <cell r="BY447">
            <v>262</v>
          </cell>
          <cell r="BZ447">
            <v>259401</v>
          </cell>
          <cell r="CA447">
            <v>0</v>
          </cell>
          <cell r="CB447">
            <v>0</v>
          </cell>
          <cell r="CC447">
            <v>2980</v>
          </cell>
          <cell r="CD447">
            <v>759</v>
          </cell>
          <cell r="CE447">
            <v>0</v>
          </cell>
          <cell r="CF447">
            <v>94586.5</v>
          </cell>
          <cell r="CG447">
            <v>177827.75</v>
          </cell>
          <cell r="CH447">
            <v>59165</v>
          </cell>
          <cell r="CI447">
            <v>0</v>
          </cell>
          <cell r="CJ447">
            <v>128232.5</v>
          </cell>
          <cell r="CK447">
            <v>38123</v>
          </cell>
          <cell r="CL447">
            <v>230</v>
          </cell>
        </row>
        <row r="448">
          <cell r="A448" t="str">
            <v>4301020105.207</v>
          </cell>
          <cell r="B448" t="str">
            <v>รายได้ค่ารักษา UC-OP นอกสังกัด สป.</v>
          </cell>
          <cell r="C448">
            <v>212350</v>
          </cell>
          <cell r="D448">
            <v>0</v>
          </cell>
          <cell r="E448">
            <v>10436</v>
          </cell>
          <cell r="F448">
            <v>0</v>
          </cell>
          <cell r="G448">
            <v>6356</v>
          </cell>
          <cell r="H448">
            <v>0</v>
          </cell>
          <cell r="I448">
            <v>5177.75</v>
          </cell>
          <cell r="J448">
            <v>33889</v>
          </cell>
          <cell r="K448">
            <v>0</v>
          </cell>
          <cell r="L448">
            <v>0</v>
          </cell>
          <cell r="M448">
            <v>9029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99916.5</v>
          </cell>
          <cell r="V448">
            <v>0</v>
          </cell>
          <cell r="W448">
            <v>295765.75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1552843.75</v>
          </cell>
          <cell r="AL448">
            <v>0</v>
          </cell>
          <cell r="AM448">
            <v>3570</v>
          </cell>
          <cell r="AN448">
            <v>0</v>
          </cell>
          <cell r="AO448">
            <v>118666</v>
          </cell>
          <cell r="AP448">
            <v>2639</v>
          </cell>
          <cell r="AQ448">
            <v>390</v>
          </cell>
          <cell r="AR448">
            <v>30174.5</v>
          </cell>
          <cell r="AS448">
            <v>50555.75</v>
          </cell>
          <cell r="AT448">
            <v>19300</v>
          </cell>
          <cell r="AU448">
            <v>22360.97</v>
          </cell>
          <cell r="AV448">
            <v>15840</v>
          </cell>
          <cell r="AW448">
            <v>1965</v>
          </cell>
          <cell r="AX448">
            <v>1769.5</v>
          </cell>
          <cell r="AY448">
            <v>9801</v>
          </cell>
          <cell r="AZ448">
            <v>106360</v>
          </cell>
          <cell r="BA448">
            <v>55428.75</v>
          </cell>
          <cell r="BB448">
            <v>19880.5</v>
          </cell>
          <cell r="BC448">
            <v>1422561.5</v>
          </cell>
          <cell r="BD448">
            <v>1842882.35</v>
          </cell>
          <cell r="BE448">
            <v>0</v>
          </cell>
          <cell r="BF448">
            <v>0</v>
          </cell>
          <cell r="BG448">
            <v>31961</v>
          </cell>
          <cell r="BH448">
            <v>0</v>
          </cell>
          <cell r="BI448">
            <v>0</v>
          </cell>
          <cell r="BJ448">
            <v>537687</v>
          </cell>
          <cell r="BK448">
            <v>76432</v>
          </cell>
          <cell r="BL448">
            <v>319317.5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25688043</v>
          </cell>
          <cell r="BS448">
            <v>3902</v>
          </cell>
          <cell r="BT448">
            <v>0</v>
          </cell>
          <cell r="BU448">
            <v>2497</v>
          </cell>
          <cell r="BV448">
            <v>0</v>
          </cell>
          <cell r="BW448">
            <v>0</v>
          </cell>
          <cell r="BX448">
            <v>2965.5</v>
          </cell>
          <cell r="BY448">
            <v>573</v>
          </cell>
          <cell r="BZ448">
            <v>0</v>
          </cell>
          <cell r="CA448">
            <v>1460</v>
          </cell>
          <cell r="CB448">
            <v>150</v>
          </cell>
          <cell r="CC448">
            <v>8240.75</v>
          </cell>
          <cell r="CD448">
            <v>740</v>
          </cell>
          <cell r="CE448">
            <v>11372</v>
          </cell>
          <cell r="CF448">
            <v>0</v>
          </cell>
          <cell r="CG448">
            <v>0</v>
          </cell>
          <cell r="CH448">
            <v>0</v>
          </cell>
          <cell r="CI448">
            <v>1185</v>
          </cell>
          <cell r="CJ448">
            <v>11810.5</v>
          </cell>
          <cell r="CK448">
            <v>12461</v>
          </cell>
          <cell r="CL448">
            <v>446</v>
          </cell>
        </row>
        <row r="449">
          <cell r="A449" t="str">
            <v>4301020105.211</v>
          </cell>
          <cell r="B449" t="str">
            <v>รายได้กองทุน UC (งบลงทุน)</v>
          </cell>
          <cell r="C449">
            <v>9833797.4399999995</v>
          </cell>
          <cell r="D449">
            <v>3240324.65</v>
          </cell>
          <cell r="E449">
            <v>2097821.25</v>
          </cell>
          <cell r="F449">
            <v>1625036.37</v>
          </cell>
          <cell r="G449">
            <v>1260500</v>
          </cell>
          <cell r="H449">
            <v>2709955.54</v>
          </cell>
          <cell r="I449">
            <v>4385654.38</v>
          </cell>
          <cell r="J449">
            <v>4826953.55</v>
          </cell>
          <cell r="K449">
            <v>1457963.17</v>
          </cell>
          <cell r="L449">
            <v>1216249</v>
          </cell>
          <cell r="M449">
            <v>6413003.3300000001</v>
          </cell>
          <cell r="N449">
            <v>510833.76</v>
          </cell>
          <cell r="O449">
            <v>9424695.4299999997</v>
          </cell>
          <cell r="P449">
            <v>1785691.92</v>
          </cell>
          <cell r="Q449">
            <v>4596085.33</v>
          </cell>
          <cell r="R449">
            <v>5096589.0599999996</v>
          </cell>
          <cell r="S449">
            <v>1633426.36</v>
          </cell>
          <cell r="T449">
            <v>2250000</v>
          </cell>
          <cell r="U449">
            <v>1185066.23</v>
          </cell>
          <cell r="V449">
            <v>1460454.24</v>
          </cell>
          <cell r="W449">
            <v>15194456.02</v>
          </cell>
          <cell r="X449">
            <v>2046281.55</v>
          </cell>
          <cell r="Y449">
            <v>2507847.13</v>
          </cell>
          <cell r="Z449">
            <v>2409574.5099999998</v>
          </cell>
          <cell r="AA449">
            <v>1560345.99</v>
          </cell>
          <cell r="AB449">
            <v>1894093.7</v>
          </cell>
          <cell r="AC449">
            <v>3568539.16</v>
          </cell>
          <cell r="AD449">
            <v>4675047.83</v>
          </cell>
          <cell r="AE449">
            <v>1994025.94</v>
          </cell>
          <cell r="AF449">
            <v>1652070.25</v>
          </cell>
          <cell r="AG449">
            <v>4285174.88</v>
          </cell>
          <cell r="AH449">
            <v>2846677.7</v>
          </cell>
          <cell r="AI449">
            <v>2905573.64</v>
          </cell>
          <cell r="AJ449">
            <v>1643016.47</v>
          </cell>
          <cell r="AK449">
            <v>21050446.739999998</v>
          </cell>
          <cell r="AL449">
            <v>3005681.64</v>
          </cell>
          <cell r="AM449">
            <v>2291393.4700000002</v>
          </cell>
          <cell r="AN449">
            <v>6159219.6100000003</v>
          </cell>
          <cell r="AO449">
            <v>3845714.51</v>
          </cell>
          <cell r="AP449">
            <v>2502166.15</v>
          </cell>
          <cell r="AQ449">
            <v>3669203.24</v>
          </cell>
          <cell r="AR449">
            <v>7667824.1900000004</v>
          </cell>
          <cell r="AS449">
            <v>2475199.6</v>
          </cell>
          <cell r="AT449">
            <v>3067720.94</v>
          </cell>
          <cell r="AU449">
            <v>7095962.9299999997</v>
          </cell>
          <cell r="AV449">
            <v>1872997.76</v>
          </cell>
          <cell r="AW449">
            <v>1763630.96</v>
          </cell>
          <cell r="AX449">
            <v>4581992.83</v>
          </cell>
          <cell r="AY449">
            <v>3239581.48</v>
          </cell>
          <cell r="AZ449">
            <v>2429882.0299999998</v>
          </cell>
          <cell r="BA449">
            <v>7690235.9900000002</v>
          </cell>
          <cell r="BB449">
            <v>2624994.64</v>
          </cell>
          <cell r="BC449">
            <v>14010000</v>
          </cell>
          <cell r="BD449">
            <v>6681238.1500000004</v>
          </cell>
          <cell r="BE449">
            <v>1751987.19</v>
          </cell>
          <cell r="BF449">
            <v>902992.19</v>
          </cell>
          <cell r="BG449">
            <v>8358608.4100000001</v>
          </cell>
          <cell r="BH449">
            <v>854000</v>
          </cell>
          <cell r="BI449">
            <v>596349.34</v>
          </cell>
          <cell r="BJ449">
            <v>1884575.28</v>
          </cell>
          <cell r="BK449">
            <v>1621638.2</v>
          </cell>
          <cell r="BL449">
            <v>8384178.7800000003</v>
          </cell>
          <cell r="BM449">
            <v>3403397</v>
          </cell>
          <cell r="BN449">
            <v>2268287.96</v>
          </cell>
          <cell r="BO449">
            <v>4328799.53</v>
          </cell>
          <cell r="BP449">
            <v>4038000</v>
          </cell>
          <cell r="BQ449">
            <v>2409709.63</v>
          </cell>
          <cell r="BR449">
            <v>44843856.859999999</v>
          </cell>
          <cell r="BS449">
            <v>3068196.74</v>
          </cell>
          <cell r="BT449">
            <v>2034165.35</v>
          </cell>
          <cell r="BU449">
            <v>6010563.5899999999</v>
          </cell>
          <cell r="BV449">
            <v>97801.93</v>
          </cell>
          <cell r="BW449">
            <v>2147099.85</v>
          </cell>
          <cell r="BX449">
            <v>14766711.26</v>
          </cell>
          <cell r="BY449">
            <v>1402273.01</v>
          </cell>
          <cell r="BZ449">
            <v>1302207.3400000001</v>
          </cell>
          <cell r="CA449">
            <v>2102635.4500000002</v>
          </cell>
          <cell r="CB449">
            <v>2981365.68</v>
          </cell>
          <cell r="CC449">
            <v>11449175.800000001</v>
          </cell>
          <cell r="CD449">
            <v>1774844.12</v>
          </cell>
          <cell r="CE449">
            <v>12586190</v>
          </cell>
          <cell r="CF449">
            <v>902250</v>
          </cell>
          <cell r="CG449">
            <v>967897.67</v>
          </cell>
          <cell r="CH449">
            <v>980305.86</v>
          </cell>
          <cell r="CI449">
            <v>1695275.27</v>
          </cell>
          <cell r="CJ449">
            <v>11958560.470000001</v>
          </cell>
          <cell r="CK449">
            <v>780781.99</v>
          </cell>
          <cell r="CL449">
            <v>1307917.8700000001</v>
          </cell>
        </row>
        <row r="450">
          <cell r="A450" t="str">
            <v>4301020105.214</v>
          </cell>
          <cell r="B450" t="str">
            <v>รายได้กองทุน UC - OP แบบเหมาจ่ายต่อผู้มีสิทธิ</v>
          </cell>
          <cell r="C450">
            <v>60709037.850000001</v>
          </cell>
          <cell r="D450">
            <v>17030185.48</v>
          </cell>
          <cell r="E450">
            <v>26670326.539999999</v>
          </cell>
          <cell r="F450">
            <v>8348184.4199999999</v>
          </cell>
          <cell r="G450">
            <v>0</v>
          </cell>
          <cell r="H450">
            <v>15767470.48</v>
          </cell>
          <cell r="I450">
            <v>30754782.329999998</v>
          </cell>
          <cell r="J450">
            <v>22588872.219999999</v>
          </cell>
          <cell r="K450">
            <v>18966795.300000001</v>
          </cell>
          <cell r="L450">
            <v>10021769.470000001</v>
          </cell>
          <cell r="M450">
            <v>16071874.529999999</v>
          </cell>
          <cell r="N450">
            <v>5978742.21</v>
          </cell>
          <cell r="O450">
            <v>0</v>
          </cell>
          <cell r="P450">
            <v>7458232.1699999999</v>
          </cell>
          <cell r="Q450">
            <v>26381632.66</v>
          </cell>
          <cell r="R450">
            <v>4334308.4400000004</v>
          </cell>
          <cell r="S450">
            <v>12721704.49</v>
          </cell>
          <cell r="T450">
            <v>14749350.65</v>
          </cell>
          <cell r="U450">
            <v>11493034.189999999</v>
          </cell>
          <cell r="V450">
            <v>6565164.9199999999</v>
          </cell>
          <cell r="W450">
            <v>0</v>
          </cell>
          <cell r="X450">
            <v>8648897.8499999996</v>
          </cell>
          <cell r="Y450">
            <v>26831234.280000001</v>
          </cell>
          <cell r="Z450">
            <v>17241759.52</v>
          </cell>
          <cell r="AA450">
            <v>3618455.2</v>
          </cell>
          <cell r="AB450">
            <v>12642196.369999999</v>
          </cell>
          <cell r="AC450">
            <v>3475206.48</v>
          </cell>
          <cell r="AD450">
            <v>14549074.119999999</v>
          </cell>
          <cell r="AE450">
            <v>21694914.699999999</v>
          </cell>
          <cell r="AF450">
            <v>7625045.3099999996</v>
          </cell>
          <cell r="AG450">
            <v>9056399.0700000003</v>
          </cell>
          <cell r="AH450">
            <v>15814769.99</v>
          </cell>
          <cell r="AI450">
            <v>11278875.1</v>
          </cell>
          <cell r="AJ450">
            <v>16188410.76</v>
          </cell>
          <cell r="AK450">
            <v>0</v>
          </cell>
          <cell r="AL450">
            <v>20467273.09</v>
          </cell>
          <cell r="AM450">
            <v>-3576889.73</v>
          </cell>
          <cell r="AN450">
            <v>14986007.310000001</v>
          </cell>
          <cell r="AO450">
            <v>0</v>
          </cell>
          <cell r="AP450">
            <v>6317777.5999999996</v>
          </cell>
          <cell r="AQ450">
            <v>9069521.2699999996</v>
          </cell>
          <cell r="AR450">
            <v>0</v>
          </cell>
          <cell r="AS450">
            <v>3800659.17</v>
          </cell>
          <cell r="AT450">
            <v>10204110.359999999</v>
          </cell>
          <cell r="AU450">
            <v>9940358.1099999994</v>
          </cell>
          <cell r="AV450">
            <v>0</v>
          </cell>
          <cell r="AW450">
            <v>2086487.31</v>
          </cell>
          <cell r="AX450">
            <v>2044444.37</v>
          </cell>
          <cell r="AY450">
            <v>6676572.0700000003</v>
          </cell>
          <cell r="AZ450">
            <v>0</v>
          </cell>
          <cell r="BA450">
            <v>0</v>
          </cell>
          <cell r="BB450">
            <v>16230517.880000001</v>
          </cell>
          <cell r="BC450">
            <v>0</v>
          </cell>
          <cell r="BD450">
            <v>0</v>
          </cell>
          <cell r="BE450">
            <v>19404242.899999999</v>
          </cell>
          <cell r="BF450">
            <v>14614834.109999999</v>
          </cell>
          <cell r="BG450">
            <v>18782092.489999998</v>
          </cell>
          <cell r="BH450">
            <v>14143785.220000001</v>
          </cell>
          <cell r="BI450">
            <v>7734674.6299999999</v>
          </cell>
          <cell r="BJ450">
            <v>18299852.829999998</v>
          </cell>
          <cell r="BK450">
            <v>13045920.970000001</v>
          </cell>
          <cell r="BL450">
            <v>-7385270.3700000001</v>
          </cell>
          <cell r="BM450">
            <v>36790264.799999997</v>
          </cell>
          <cell r="BN450">
            <v>-5853637.3499999996</v>
          </cell>
          <cell r="BO450">
            <v>56083458.990000002</v>
          </cell>
          <cell r="BP450">
            <v>11933881.99</v>
          </cell>
          <cell r="BQ450">
            <v>0</v>
          </cell>
          <cell r="BR450">
            <v>0</v>
          </cell>
          <cell r="BS450">
            <v>21250342</v>
          </cell>
          <cell r="BT450">
            <v>12310478.33</v>
          </cell>
          <cell r="BU450">
            <v>106093.5</v>
          </cell>
          <cell r="BV450">
            <v>12202061.140000001</v>
          </cell>
          <cell r="BW450">
            <v>19806784.960000001</v>
          </cell>
          <cell r="BX450">
            <v>32095665.25</v>
          </cell>
          <cell r="BY450">
            <v>16201274.24</v>
          </cell>
          <cell r="BZ450">
            <v>17426374.989999998</v>
          </cell>
          <cell r="CA450">
            <v>21556982.510000002</v>
          </cell>
          <cell r="CB450">
            <v>23627306.91</v>
          </cell>
          <cell r="CC450">
            <v>26927248.329999998</v>
          </cell>
          <cell r="CD450">
            <v>10986971.85</v>
          </cell>
          <cell r="CE450">
            <v>45319504.030000001</v>
          </cell>
          <cell r="CF450">
            <v>12836620.189999999</v>
          </cell>
          <cell r="CG450">
            <v>12333256.99</v>
          </cell>
          <cell r="CH450">
            <v>14826725.09</v>
          </cell>
          <cell r="CI450">
            <v>10104014.189999999</v>
          </cell>
          <cell r="CJ450">
            <v>14947424.960000001</v>
          </cell>
          <cell r="CK450">
            <v>10849543.449999999</v>
          </cell>
          <cell r="CL450">
            <v>16838570.219999999</v>
          </cell>
        </row>
        <row r="451">
          <cell r="A451" t="str">
            <v>4301020105.215</v>
          </cell>
          <cell r="B451" t="str">
            <v xml:space="preserve">รายได้กองทุน UC-OP ตามเกณฑ์คุณภาพผลงานบริการ
</v>
          </cell>
          <cell r="C451">
            <v>0</v>
          </cell>
          <cell r="D451">
            <v>0</v>
          </cell>
          <cell r="E451">
            <v>40691.64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150343.37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110400</v>
          </cell>
          <cell r="AL451">
            <v>0</v>
          </cell>
          <cell r="AM451">
            <v>5450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30455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12850</v>
          </cell>
          <cell r="BC451">
            <v>0</v>
          </cell>
          <cell r="BD451">
            <v>1228722.79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149798.75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183159.82</v>
          </cell>
          <cell r="CE451">
            <v>975512.75</v>
          </cell>
          <cell r="CF451">
            <v>0</v>
          </cell>
          <cell r="CG451">
            <v>191746.62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</row>
        <row r="452">
          <cell r="A452" t="str">
            <v>4301020105.217</v>
          </cell>
          <cell r="B452" t="str">
            <v>รายได้กองทุน UC - P&amp;P แบบเหมาจ่ายต่อผู้มีสิทธิ</v>
          </cell>
          <cell r="C452">
            <v>12223793.27</v>
          </cell>
          <cell r="D452">
            <v>10392534.970000001</v>
          </cell>
          <cell r="E452">
            <v>10228903.67</v>
          </cell>
          <cell r="F452">
            <v>7071458.6500000004</v>
          </cell>
          <cell r="G452">
            <v>0</v>
          </cell>
          <cell r="H452">
            <v>5233235.34</v>
          </cell>
          <cell r="I452">
            <v>11317681.949999999</v>
          </cell>
          <cell r="J452">
            <v>6761593.9100000001</v>
          </cell>
          <cell r="K452">
            <v>7807130.5300000003</v>
          </cell>
          <cell r="L452">
            <v>6878296.5899999999</v>
          </cell>
          <cell r="M452">
            <v>2677563.19</v>
          </cell>
          <cell r="N452">
            <v>0</v>
          </cell>
          <cell r="O452">
            <v>5829085.9900000002</v>
          </cell>
          <cell r="P452">
            <v>10595304.609999999</v>
          </cell>
          <cell r="Q452">
            <v>4634873.08</v>
          </cell>
          <cell r="R452">
            <v>-495010.37</v>
          </cell>
          <cell r="S452">
            <v>1994587.73</v>
          </cell>
          <cell r="T452">
            <v>1900871.01</v>
          </cell>
          <cell r="U452">
            <v>326070.7</v>
          </cell>
          <cell r="V452">
            <v>1460201.25</v>
          </cell>
          <cell r="W452">
            <v>14876789.460000001</v>
          </cell>
          <cell r="X452">
            <v>0</v>
          </cell>
          <cell r="Y452">
            <v>5987253.1900000004</v>
          </cell>
          <cell r="Z452">
            <v>6976208.2699999996</v>
          </cell>
          <cell r="AA452">
            <v>0</v>
          </cell>
          <cell r="AB452">
            <v>4800093.8899999997</v>
          </cell>
          <cell r="AC452">
            <v>4353983.24</v>
          </cell>
          <cell r="AD452">
            <v>0</v>
          </cell>
          <cell r="AE452">
            <v>930968.81</v>
          </cell>
          <cell r="AF452">
            <v>1476551.69</v>
          </cell>
          <cell r="AG452">
            <v>3402018.66</v>
          </cell>
          <cell r="AH452">
            <v>3679378.15</v>
          </cell>
          <cell r="AI452">
            <v>14509521.98</v>
          </cell>
          <cell r="AJ452">
            <v>610693.46</v>
          </cell>
          <cell r="AK452">
            <v>23543724.710000001</v>
          </cell>
          <cell r="AL452">
            <v>6634070.1699999999</v>
          </cell>
          <cell r="AM452">
            <v>6249549.8700000001</v>
          </cell>
          <cell r="AN452">
            <v>10058484.48</v>
          </cell>
          <cell r="AO452">
            <v>7850494.29</v>
          </cell>
          <cell r="AP452">
            <v>9956829.4399999995</v>
          </cell>
          <cell r="AQ452">
            <v>2184785.06</v>
          </cell>
          <cell r="AR452">
            <v>0</v>
          </cell>
          <cell r="AS452">
            <v>7438742.96</v>
          </cell>
          <cell r="AT452">
            <v>9150652.6199999992</v>
          </cell>
          <cell r="AU452">
            <v>22100404.120000001</v>
          </cell>
          <cell r="AV452">
            <v>5508350.4400000004</v>
          </cell>
          <cell r="AW452">
            <v>3218837.12</v>
          </cell>
          <cell r="AX452">
            <v>5901371.6900000004</v>
          </cell>
          <cell r="AY452">
            <v>7899728.2800000003</v>
          </cell>
          <cell r="AZ452">
            <v>2947074.22</v>
          </cell>
          <cell r="BA452">
            <v>0</v>
          </cell>
          <cell r="BB452">
            <v>7799337.1500000004</v>
          </cell>
          <cell r="BC452">
            <v>14165792.630000001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3722945.19</v>
          </cell>
          <cell r="BI452">
            <v>0</v>
          </cell>
          <cell r="BJ452">
            <v>0</v>
          </cell>
          <cell r="BK452">
            <v>4142818.76</v>
          </cell>
          <cell r="BL452">
            <v>13948241.869999999</v>
          </cell>
          <cell r="BM452">
            <v>0</v>
          </cell>
          <cell r="BN452">
            <v>4240382.8499999996</v>
          </cell>
          <cell r="BO452">
            <v>-4082929</v>
          </cell>
          <cell r="BP452">
            <v>8795970.0199999996</v>
          </cell>
          <cell r="BQ452">
            <v>3823490.35</v>
          </cell>
          <cell r="BR452">
            <v>18292102.620000001</v>
          </cell>
          <cell r="BS452">
            <v>2253518.4300000002</v>
          </cell>
          <cell r="BT452">
            <v>8459649.7200000007</v>
          </cell>
          <cell r="BU452">
            <v>8454150.3800000008</v>
          </cell>
          <cell r="BV452">
            <v>0</v>
          </cell>
          <cell r="BW452">
            <v>1194204.8799999999</v>
          </cell>
          <cell r="BX452">
            <v>9703837.6799999997</v>
          </cell>
          <cell r="BY452">
            <v>4432210.6900000004</v>
          </cell>
          <cell r="BZ452">
            <v>2408565.0699999998</v>
          </cell>
          <cell r="CA452">
            <v>0</v>
          </cell>
          <cell r="CB452">
            <v>10458595.279999999</v>
          </cell>
          <cell r="CC452">
            <v>4135912.84</v>
          </cell>
          <cell r="CD452">
            <v>3498324.39</v>
          </cell>
          <cell r="CE452">
            <v>7232509.2000000002</v>
          </cell>
          <cell r="CF452">
            <v>2677460.19</v>
          </cell>
          <cell r="CG452">
            <v>2538219.6</v>
          </cell>
          <cell r="CH452">
            <v>0</v>
          </cell>
          <cell r="CI452">
            <v>2510583.0499999998</v>
          </cell>
          <cell r="CJ452">
            <v>12113883.800000001</v>
          </cell>
          <cell r="CK452">
            <v>0</v>
          </cell>
          <cell r="CL452">
            <v>839548.58</v>
          </cell>
        </row>
        <row r="453">
          <cell r="A453" t="str">
            <v>4301020105.222</v>
          </cell>
          <cell r="B453" t="str">
            <v>รายได้กองทุน UC เฉพาะโรคอื่น</v>
          </cell>
          <cell r="C453">
            <v>13748417.25</v>
          </cell>
          <cell r="D453">
            <v>199969</v>
          </cell>
          <cell r="E453">
            <v>273364</v>
          </cell>
          <cell r="F453">
            <v>373490.3</v>
          </cell>
          <cell r="G453">
            <v>115671</v>
          </cell>
          <cell r="H453">
            <v>168018</v>
          </cell>
          <cell r="I453">
            <v>333165</v>
          </cell>
          <cell r="J453">
            <v>288948.5</v>
          </cell>
          <cell r="K453">
            <v>710842</v>
          </cell>
          <cell r="L453">
            <v>244213</v>
          </cell>
          <cell r="M453">
            <v>3349978.01</v>
          </cell>
          <cell r="N453">
            <v>158464.6</v>
          </cell>
          <cell r="O453">
            <v>12027148</v>
          </cell>
          <cell r="P453">
            <v>1700529.6</v>
          </cell>
          <cell r="Q453">
            <v>438247.29</v>
          </cell>
          <cell r="R453">
            <v>6405726.6900000004</v>
          </cell>
          <cell r="S453">
            <v>1521690.19</v>
          </cell>
          <cell r="T453">
            <v>673556.77</v>
          </cell>
          <cell r="U453">
            <v>101155</v>
          </cell>
          <cell r="V453">
            <v>615820.72</v>
          </cell>
          <cell r="W453">
            <v>55390191.469999999</v>
          </cell>
          <cell r="X453">
            <v>63944</v>
          </cell>
          <cell r="Y453">
            <v>111780</v>
          </cell>
          <cell r="Z453">
            <v>78073</v>
          </cell>
          <cell r="AA453">
            <v>42159.5</v>
          </cell>
          <cell r="AB453">
            <v>466094</v>
          </cell>
          <cell r="AC453">
            <v>30134</v>
          </cell>
          <cell r="AD453">
            <v>2030554</v>
          </cell>
          <cell r="AE453">
            <v>37023</v>
          </cell>
          <cell r="AF453">
            <v>165788.79999999999</v>
          </cell>
          <cell r="AG453">
            <v>100070</v>
          </cell>
          <cell r="AH453">
            <v>2361384.0499999998</v>
          </cell>
          <cell r="AI453">
            <v>68533</v>
          </cell>
          <cell r="AJ453">
            <v>132028.75</v>
          </cell>
          <cell r="AK453">
            <v>5973468.4500000002</v>
          </cell>
          <cell r="AL453">
            <v>141515.01</v>
          </cell>
          <cell r="AM453">
            <v>145156</v>
          </cell>
          <cell r="AN453">
            <v>229055</v>
          </cell>
          <cell r="AO453">
            <v>240575</v>
          </cell>
          <cell r="AP453">
            <v>172174</v>
          </cell>
          <cell r="AQ453">
            <v>75080</v>
          </cell>
          <cell r="AR453">
            <v>371319.35</v>
          </cell>
          <cell r="AS453">
            <v>118811</v>
          </cell>
          <cell r="AT453">
            <v>2174544.6</v>
          </cell>
          <cell r="AU453">
            <v>2135186.84</v>
          </cell>
          <cell r="AV453">
            <v>111688</v>
          </cell>
          <cell r="AW453">
            <v>43849</v>
          </cell>
          <cell r="AX453">
            <v>108280</v>
          </cell>
          <cell r="AY453">
            <v>117845</v>
          </cell>
          <cell r="AZ453">
            <v>558112.47</v>
          </cell>
          <cell r="BA453">
            <v>3489075</v>
          </cell>
          <cell r="BB453">
            <v>35587.5</v>
          </cell>
          <cell r="BC453">
            <v>9852819.7200000007</v>
          </cell>
          <cell r="BD453">
            <v>4219623.34</v>
          </cell>
          <cell r="BE453">
            <v>817850.03</v>
          </cell>
          <cell r="BF453">
            <v>67210</v>
          </cell>
          <cell r="BG453">
            <v>4295983.7</v>
          </cell>
          <cell r="BH453">
            <v>42717.5</v>
          </cell>
          <cell r="BI453">
            <v>32020</v>
          </cell>
          <cell r="BJ453">
            <v>174542</v>
          </cell>
          <cell r="BK453">
            <v>39329.370000000003</v>
          </cell>
          <cell r="BL453">
            <v>2284276.58</v>
          </cell>
          <cell r="BM453">
            <v>2172344.7999999998</v>
          </cell>
          <cell r="BN453">
            <v>1780451.52</v>
          </cell>
          <cell r="BO453">
            <v>1971346.52</v>
          </cell>
          <cell r="BP453">
            <v>2361059.2599999998</v>
          </cell>
          <cell r="BQ453">
            <v>2002919.95</v>
          </cell>
          <cell r="BR453">
            <v>18726249</v>
          </cell>
          <cell r="BS453">
            <v>1807453.93</v>
          </cell>
          <cell r="BT453">
            <v>2439151.86</v>
          </cell>
          <cell r="BU453">
            <v>10024621.279999999</v>
          </cell>
          <cell r="BV453">
            <v>24000</v>
          </cell>
          <cell r="BW453">
            <v>486172.96</v>
          </cell>
          <cell r="BX453">
            <v>4975418.67</v>
          </cell>
          <cell r="BY453">
            <v>149618.6</v>
          </cell>
          <cell r="BZ453">
            <v>266095.05</v>
          </cell>
          <cell r="CA453">
            <v>872403.32</v>
          </cell>
          <cell r="CB453">
            <v>664678.79</v>
          </cell>
          <cell r="CC453">
            <v>1855332.5</v>
          </cell>
          <cell r="CD453">
            <v>2887426.95</v>
          </cell>
          <cell r="CE453">
            <v>3789555.65</v>
          </cell>
          <cell r="CF453">
            <v>332814.96000000002</v>
          </cell>
          <cell r="CG453">
            <v>161345</v>
          </cell>
          <cell r="CH453">
            <v>825686.77</v>
          </cell>
          <cell r="CI453">
            <v>46588.3</v>
          </cell>
          <cell r="CJ453">
            <v>5768126.1900000004</v>
          </cell>
          <cell r="CK453">
            <v>36454.75</v>
          </cell>
          <cell r="CL453">
            <v>747900.75</v>
          </cell>
        </row>
        <row r="454">
          <cell r="A454" t="str">
            <v>4301020105.223</v>
          </cell>
          <cell r="B454" t="str">
            <v>รายได้กองทุน UC-P&amp;P อื่น</v>
          </cell>
          <cell r="C454">
            <v>10858159.550000001</v>
          </cell>
          <cell r="D454">
            <v>2612995</v>
          </cell>
          <cell r="E454">
            <v>1055540</v>
          </cell>
          <cell r="F454">
            <v>801078.26</v>
          </cell>
          <cell r="G454">
            <v>542443.18999999994</v>
          </cell>
          <cell r="H454">
            <v>1645780.81</v>
          </cell>
          <cell r="I454">
            <v>1233800.5</v>
          </cell>
          <cell r="J454">
            <v>576995.13</v>
          </cell>
          <cell r="K454">
            <v>22000</v>
          </cell>
          <cell r="L454">
            <v>1815710</v>
          </cell>
          <cell r="M454">
            <v>2981052.11</v>
          </cell>
          <cell r="N454">
            <v>281896</v>
          </cell>
          <cell r="O454">
            <v>4070266.28</v>
          </cell>
          <cell r="P454">
            <v>1638659.28</v>
          </cell>
          <cell r="Q454">
            <v>6322288.21</v>
          </cell>
          <cell r="R454">
            <v>1763216.62</v>
          </cell>
          <cell r="S454">
            <v>2597209.7999999998</v>
          </cell>
          <cell r="T454">
            <v>693152.21</v>
          </cell>
          <cell r="U454">
            <v>1391329.77</v>
          </cell>
          <cell r="V454">
            <v>398516.38</v>
          </cell>
          <cell r="W454">
            <v>10826470.91</v>
          </cell>
          <cell r="X454">
            <v>1546149.35</v>
          </cell>
          <cell r="Y454">
            <v>1713932.85</v>
          </cell>
          <cell r="Z454">
            <v>991254.76</v>
          </cell>
          <cell r="AA454">
            <v>6750</v>
          </cell>
          <cell r="AB454">
            <v>766503.7</v>
          </cell>
          <cell r="AC454">
            <v>3988484.89</v>
          </cell>
          <cell r="AD454">
            <v>5671224.71</v>
          </cell>
          <cell r="AE454">
            <v>149753</v>
          </cell>
          <cell r="AF454">
            <v>1150688.2</v>
          </cell>
          <cell r="AG454">
            <v>1992464</v>
          </cell>
          <cell r="AH454">
            <v>2313899.56</v>
          </cell>
          <cell r="AI454">
            <v>1286572.25</v>
          </cell>
          <cell r="AJ454">
            <v>14240</v>
          </cell>
          <cell r="AK454">
            <v>6626175.4299999997</v>
          </cell>
          <cell r="AL454">
            <v>4187776.31</v>
          </cell>
          <cell r="AM454">
            <v>1584907.06</v>
          </cell>
          <cell r="AN454">
            <v>4757720.3</v>
          </cell>
          <cell r="AO454">
            <v>3444000.71</v>
          </cell>
          <cell r="AP454">
            <v>764450</v>
          </cell>
          <cell r="AQ454">
            <v>93200</v>
          </cell>
          <cell r="AR454">
            <v>2329061</v>
          </cell>
          <cell r="AS454">
            <v>824854</v>
          </cell>
          <cell r="AT454">
            <v>4974964.92</v>
          </cell>
          <cell r="AU454">
            <v>4632323.57</v>
          </cell>
          <cell r="AV454">
            <v>1056550</v>
          </cell>
          <cell r="AW454">
            <v>1598022.47</v>
          </cell>
          <cell r="AX454">
            <v>632009</v>
          </cell>
          <cell r="AY454">
            <v>99134</v>
          </cell>
          <cell r="AZ454">
            <v>781376</v>
          </cell>
          <cell r="BA454">
            <v>3973527.25</v>
          </cell>
          <cell r="BB454">
            <v>888932.65</v>
          </cell>
          <cell r="BC454">
            <v>14961221.65</v>
          </cell>
          <cell r="BD454">
            <v>2380818.2599999998</v>
          </cell>
          <cell r="BE454">
            <v>394819.01</v>
          </cell>
          <cell r="BF454">
            <v>65705</v>
          </cell>
          <cell r="BG454">
            <v>3790896.01</v>
          </cell>
          <cell r="BH454">
            <v>1312778.67</v>
          </cell>
          <cell r="BI454">
            <v>19100</v>
          </cell>
          <cell r="BJ454">
            <v>526702.42000000004</v>
          </cell>
          <cell r="BK454">
            <v>1220084.07</v>
          </cell>
          <cell r="BL454">
            <v>354450</v>
          </cell>
          <cell r="BM454">
            <v>1957299.48</v>
          </cell>
          <cell r="BN454">
            <v>1182605.05</v>
          </cell>
          <cell r="BO454">
            <v>2798416.41</v>
          </cell>
          <cell r="BP454">
            <v>2070494.02</v>
          </cell>
          <cell r="BQ454">
            <v>246074.06</v>
          </cell>
          <cell r="BR454">
            <v>18264630.75</v>
          </cell>
          <cell r="BS454">
            <v>3059882.69</v>
          </cell>
          <cell r="BT454">
            <v>5195610.97</v>
          </cell>
          <cell r="BU454">
            <v>4230703.43</v>
          </cell>
          <cell r="BV454">
            <v>108078.52</v>
          </cell>
          <cell r="BW454">
            <v>108855.75</v>
          </cell>
          <cell r="BX454">
            <v>361433</v>
          </cell>
          <cell r="BY454">
            <v>988700.78</v>
          </cell>
          <cell r="BZ454">
            <v>1169757.67</v>
          </cell>
          <cell r="CA454">
            <v>1430663.95</v>
          </cell>
          <cell r="CB454">
            <v>1714807.07</v>
          </cell>
          <cell r="CC454">
            <v>2115795.61</v>
          </cell>
          <cell r="CD454">
            <v>2996797.92</v>
          </cell>
          <cell r="CE454">
            <v>1076458.6000000001</v>
          </cell>
          <cell r="CF454">
            <v>1786632.99</v>
          </cell>
          <cell r="CG454">
            <v>5151800.59</v>
          </cell>
          <cell r="CH454">
            <v>1223162.1599999999</v>
          </cell>
          <cell r="CI454">
            <v>1104682.6399999999</v>
          </cell>
          <cell r="CJ454">
            <v>322520</v>
          </cell>
          <cell r="CK454">
            <v>670355</v>
          </cell>
          <cell r="CL454">
            <v>640521.5</v>
          </cell>
        </row>
        <row r="455">
          <cell r="A455" t="str">
            <v>4301020105.228</v>
          </cell>
          <cell r="B455" t="str">
            <v xml:space="preserve">รายได้กองทุน UC อื่น </v>
          </cell>
          <cell r="C455">
            <v>27573196.379999999</v>
          </cell>
          <cell r="D455">
            <v>1172703.24</v>
          </cell>
          <cell r="E455">
            <v>157375</v>
          </cell>
          <cell r="F455">
            <v>271903.69</v>
          </cell>
          <cell r="G455">
            <v>1087938.04</v>
          </cell>
          <cell r="H455">
            <v>1694573.5</v>
          </cell>
          <cell r="I455">
            <v>326848.88</v>
          </cell>
          <cell r="J455">
            <v>929550.77</v>
          </cell>
          <cell r="K455">
            <v>116100</v>
          </cell>
          <cell r="L455">
            <v>1480823.15</v>
          </cell>
          <cell r="M455">
            <v>814461</v>
          </cell>
          <cell r="N455">
            <v>1175928.99</v>
          </cell>
          <cell r="O455">
            <v>1900901.19</v>
          </cell>
          <cell r="P455">
            <v>179000</v>
          </cell>
          <cell r="Q455">
            <v>1743483.24</v>
          </cell>
          <cell r="R455">
            <v>1423316.03</v>
          </cell>
          <cell r="S455">
            <v>919127.3</v>
          </cell>
          <cell r="T455">
            <v>683551.27</v>
          </cell>
          <cell r="U455">
            <v>31500</v>
          </cell>
          <cell r="V455">
            <v>772683.61</v>
          </cell>
          <cell r="W455">
            <v>3493156.02</v>
          </cell>
          <cell r="X455">
            <v>939740.7</v>
          </cell>
          <cell r="Y455">
            <v>770533.22</v>
          </cell>
          <cell r="Z455">
            <v>50325</v>
          </cell>
          <cell r="AA455">
            <v>30325</v>
          </cell>
          <cell r="AB455">
            <v>85860</v>
          </cell>
          <cell r="AC455">
            <v>264717.26</v>
          </cell>
          <cell r="AD455">
            <v>1223753.44</v>
          </cell>
          <cell r="AE455">
            <v>12600</v>
          </cell>
          <cell r="AF455">
            <v>516958.29</v>
          </cell>
          <cell r="AG455">
            <v>169779.68</v>
          </cell>
          <cell r="AH455">
            <v>203175</v>
          </cell>
          <cell r="AI455">
            <v>858202.59</v>
          </cell>
          <cell r="AJ455">
            <v>124525.22</v>
          </cell>
          <cell r="AK455">
            <v>3209164.63</v>
          </cell>
          <cell r="AL455">
            <v>1081901.1000000001</v>
          </cell>
          <cell r="AM455">
            <v>355671.59</v>
          </cell>
          <cell r="AN455">
            <v>1047457.34</v>
          </cell>
          <cell r="AO455">
            <v>2226948.66</v>
          </cell>
          <cell r="AP455">
            <v>2245574.0499999998</v>
          </cell>
          <cell r="AQ455">
            <v>470893.9</v>
          </cell>
          <cell r="AR455">
            <v>1555447.24</v>
          </cell>
          <cell r="AS455">
            <v>1289809.01</v>
          </cell>
          <cell r="AT455">
            <v>3421276.5</v>
          </cell>
          <cell r="AU455">
            <v>681729.74</v>
          </cell>
          <cell r="AV455">
            <v>1034688.62</v>
          </cell>
          <cell r="AW455">
            <v>444428.67</v>
          </cell>
          <cell r="AX455">
            <v>368325.29</v>
          </cell>
          <cell r="AY455">
            <v>623475</v>
          </cell>
          <cell r="AZ455">
            <v>359996.4</v>
          </cell>
          <cell r="BA455">
            <v>952243.26</v>
          </cell>
          <cell r="BB455">
            <v>1316010</v>
          </cell>
          <cell r="BC455">
            <v>2985418.23</v>
          </cell>
          <cell r="BD455">
            <v>3151156.74</v>
          </cell>
          <cell r="BE455">
            <v>123325</v>
          </cell>
          <cell r="BF455">
            <v>237350</v>
          </cell>
          <cell r="BG455">
            <v>1239351.06</v>
          </cell>
          <cell r="BH455">
            <v>1517702.65</v>
          </cell>
          <cell r="BI455">
            <v>33000</v>
          </cell>
          <cell r="BJ455">
            <v>23700</v>
          </cell>
          <cell r="BK455">
            <v>859717.53</v>
          </cell>
          <cell r="BL455">
            <v>15356987.460000001</v>
          </cell>
          <cell r="BM455">
            <v>1434326.92</v>
          </cell>
          <cell r="BN455">
            <v>974239.65</v>
          </cell>
          <cell r="BO455">
            <v>3766389.29</v>
          </cell>
          <cell r="BP455">
            <v>1099164.55</v>
          </cell>
          <cell r="BQ455">
            <v>149126.25</v>
          </cell>
          <cell r="BR455">
            <v>13776702.310000001</v>
          </cell>
          <cell r="BS455">
            <v>1213716.19</v>
          </cell>
          <cell r="BT455">
            <v>779912.35</v>
          </cell>
          <cell r="BU455">
            <v>1933191.4</v>
          </cell>
          <cell r="BV455">
            <v>144414.95000000001</v>
          </cell>
          <cell r="BW455">
            <v>957922.39</v>
          </cell>
          <cell r="BX455">
            <v>2179493.0499999998</v>
          </cell>
          <cell r="BY455">
            <v>921222.27</v>
          </cell>
          <cell r="BZ455">
            <v>431930.79</v>
          </cell>
          <cell r="CA455">
            <v>1407637.08</v>
          </cell>
          <cell r="CB455">
            <v>3002024.03</v>
          </cell>
          <cell r="CC455">
            <v>1070790.51</v>
          </cell>
          <cell r="CD455">
            <v>916347.71</v>
          </cell>
          <cell r="CE455">
            <v>509493.47</v>
          </cell>
          <cell r="CF455">
            <v>2235599.1</v>
          </cell>
          <cell r="CG455">
            <v>2319139.8399999999</v>
          </cell>
          <cell r="CH455">
            <v>682485.63</v>
          </cell>
          <cell r="CI455">
            <v>436909.23</v>
          </cell>
          <cell r="CJ455">
            <v>1493876.87</v>
          </cell>
          <cell r="CK455">
            <v>1250616.7</v>
          </cell>
          <cell r="CL455">
            <v>182719.5</v>
          </cell>
        </row>
        <row r="456">
          <cell r="A456" t="str">
            <v>4301020105.229</v>
          </cell>
          <cell r="B456" t="str">
            <v>ส่วนต่างค่ารักษาที่สูงกว่าเหมาจ่ายรายหัว - กองทุน UC OP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-2448212.84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-3185239.29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-46789155.020000003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-23623198.079999998</v>
          </cell>
          <cell r="AL456">
            <v>0</v>
          </cell>
          <cell r="AM456">
            <v>0</v>
          </cell>
          <cell r="AN456">
            <v>0</v>
          </cell>
          <cell r="AO456">
            <v>-3974793</v>
          </cell>
          <cell r="AP456">
            <v>0</v>
          </cell>
          <cell r="AQ456">
            <v>0</v>
          </cell>
          <cell r="AR456">
            <v>-38919923.57</v>
          </cell>
          <cell r="AS456">
            <v>0</v>
          </cell>
          <cell r="AT456">
            <v>0</v>
          </cell>
          <cell r="AU456">
            <v>0</v>
          </cell>
          <cell r="AV456">
            <v>-1454859.68</v>
          </cell>
          <cell r="AW456">
            <v>6203.75</v>
          </cell>
          <cell r="AX456">
            <v>0</v>
          </cell>
          <cell r="AY456">
            <v>0</v>
          </cell>
          <cell r="AZ456">
            <v>-790822.75</v>
          </cell>
          <cell r="BA456">
            <v>-38115694.920000002</v>
          </cell>
          <cell r="BB456">
            <v>0</v>
          </cell>
          <cell r="BC456">
            <v>-55812830.57</v>
          </cell>
          <cell r="BD456">
            <v>-7295124.0599999996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-7983376.4100000001</v>
          </cell>
          <cell r="BR456">
            <v>-52632783.649999999</v>
          </cell>
          <cell r="BS456">
            <v>0</v>
          </cell>
          <cell r="BT456">
            <v>0</v>
          </cell>
          <cell r="BU456">
            <v>-59299161.479999997</v>
          </cell>
          <cell r="BV456">
            <v>0</v>
          </cell>
          <cell r="BW456">
            <v>0</v>
          </cell>
          <cell r="BX456">
            <v>227768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630</v>
          </cell>
          <cell r="CJ456">
            <v>0</v>
          </cell>
          <cell r="CK456">
            <v>0</v>
          </cell>
          <cell r="CL456">
            <v>0</v>
          </cell>
        </row>
        <row r="457">
          <cell r="A457" t="str">
            <v>4301020105.231</v>
          </cell>
          <cell r="B457" t="str">
            <v>ส่วนต่างค่ารักษาที่สูงกว่าข้อตกลงในการจ่ายตาม DRG-กองทุน UC -IP</v>
          </cell>
          <cell r="C457">
            <v>-83905040.079999998</v>
          </cell>
          <cell r="D457">
            <v>-4999325.55</v>
          </cell>
          <cell r="E457">
            <v>-1169223.44</v>
          </cell>
          <cell r="F457">
            <v>-61515.73</v>
          </cell>
          <cell r="G457">
            <v>-2996838.15</v>
          </cell>
          <cell r="H457">
            <v>-2847540.21</v>
          </cell>
          <cell r="I457">
            <v>-1696201.3</v>
          </cell>
          <cell r="J457">
            <v>-5237518.62</v>
          </cell>
          <cell r="K457">
            <v>-523224.55</v>
          </cell>
          <cell r="L457">
            <v>-14350122.609999999</v>
          </cell>
          <cell r="M457">
            <v>-14109161.6</v>
          </cell>
          <cell r="N457">
            <v>-1591604.29</v>
          </cell>
          <cell r="O457">
            <v>-57564092.780000001</v>
          </cell>
          <cell r="P457">
            <v>-5982016.0899999999</v>
          </cell>
          <cell r="Q457">
            <v>-11120803.550000001</v>
          </cell>
          <cell r="R457">
            <v>-52194814.049999997</v>
          </cell>
          <cell r="S457">
            <v>-9942195.25</v>
          </cell>
          <cell r="T457">
            <v>-6418779.7400000002</v>
          </cell>
          <cell r="U457">
            <v>-37554281.759999998</v>
          </cell>
          <cell r="V457">
            <v>861794.41</v>
          </cell>
          <cell r="W457">
            <v>-82580698.640000001</v>
          </cell>
          <cell r="X457">
            <v>-12819500.15</v>
          </cell>
          <cell r="Y457">
            <v>-525285.37</v>
          </cell>
          <cell r="Z457">
            <v>-3330378.52</v>
          </cell>
          <cell r="AA457">
            <v>-598775.97</v>
          </cell>
          <cell r="AB457">
            <v>-868610.4</v>
          </cell>
          <cell r="AC457">
            <v>-1245038.25</v>
          </cell>
          <cell r="AD457">
            <v>-12120308.380000001</v>
          </cell>
          <cell r="AE457">
            <v>-4041060.63</v>
          </cell>
          <cell r="AF457">
            <v>-1765274.45</v>
          </cell>
          <cell r="AG457">
            <v>-5075915.91</v>
          </cell>
          <cell r="AH457">
            <v>-4306241.1399999997</v>
          </cell>
          <cell r="AI457">
            <v>-1741911.57</v>
          </cell>
          <cell r="AJ457">
            <v>-935391.39</v>
          </cell>
          <cell r="AK457">
            <v>-221073877.55000001</v>
          </cell>
          <cell r="AL457">
            <v>-3841335.09</v>
          </cell>
          <cell r="AM457">
            <v>-1135521.8799999999</v>
          </cell>
          <cell r="AN457">
            <v>-9836267.4000000004</v>
          </cell>
          <cell r="AO457">
            <v>-20014446.760000002</v>
          </cell>
          <cell r="AP457">
            <v>-2829070.09</v>
          </cell>
          <cell r="AQ457">
            <v>-287223.17</v>
          </cell>
          <cell r="AR457">
            <v>-29937428.260000002</v>
          </cell>
          <cell r="AS457">
            <v>-13927502.210000001</v>
          </cell>
          <cell r="AT457">
            <v>-16375085.74</v>
          </cell>
          <cell r="AU457">
            <v>-4557612.62</v>
          </cell>
          <cell r="AV457">
            <v>-4611352.9000000004</v>
          </cell>
          <cell r="AW457">
            <v>-1719993.6</v>
          </cell>
          <cell r="AX457">
            <v>-2093933.99</v>
          </cell>
          <cell r="AY457">
            <v>-3277713.71</v>
          </cell>
          <cell r="AZ457">
            <v>-1648489.87</v>
          </cell>
          <cell r="BA457">
            <v>-65169064.460000001</v>
          </cell>
          <cell r="BB457">
            <v>-2881850.07</v>
          </cell>
          <cell r="BC457">
            <v>-122876650.44</v>
          </cell>
          <cell r="BD457">
            <v>-23502426.710000001</v>
          </cell>
          <cell r="BE457">
            <v>-1462131.41</v>
          </cell>
          <cell r="BF457">
            <v>-2635242.63</v>
          </cell>
          <cell r="BG457">
            <v>-66357830.299999997</v>
          </cell>
          <cell r="BH457">
            <v>-3694431.46</v>
          </cell>
          <cell r="BI457">
            <v>-1453154.07</v>
          </cell>
          <cell r="BJ457">
            <v>-3012578.05</v>
          </cell>
          <cell r="BK457">
            <v>-8974979.4700000007</v>
          </cell>
          <cell r="BL457">
            <v>-67301574.790000007</v>
          </cell>
          <cell r="BM457">
            <v>-4683135.53</v>
          </cell>
          <cell r="BN457">
            <v>-4208210.29</v>
          </cell>
          <cell r="BO457">
            <v>-11460212.49</v>
          </cell>
          <cell r="BP457">
            <v>-6260890.8700000001</v>
          </cell>
          <cell r="BQ457">
            <v>-1833130.42</v>
          </cell>
          <cell r="BR457">
            <v>-251591651.22999999</v>
          </cell>
          <cell r="BS457">
            <v>-6110585.6100000003</v>
          </cell>
          <cell r="BT457">
            <v>-18890040.109999999</v>
          </cell>
          <cell r="BU457">
            <v>-58447831.140000001</v>
          </cell>
          <cell r="BV457">
            <v>-5699168.21</v>
          </cell>
          <cell r="BW457">
            <v>-9784037.9199999999</v>
          </cell>
          <cell r="BX457">
            <v>-12812931.800000001</v>
          </cell>
          <cell r="BY457">
            <v>-812154.54</v>
          </cell>
          <cell r="BZ457">
            <v>-5309630.62</v>
          </cell>
          <cell r="CA457">
            <v>-1874029.81</v>
          </cell>
          <cell r="CB457">
            <v>-23182858.68</v>
          </cell>
          <cell r="CC457">
            <v>-17199925.440000001</v>
          </cell>
          <cell r="CD457">
            <v>-6764763.1699999999</v>
          </cell>
          <cell r="CE457">
            <v>-8253750.3399999999</v>
          </cell>
          <cell r="CF457">
            <v>-975262.66</v>
          </cell>
          <cell r="CG457">
            <v>-3808446.26</v>
          </cell>
          <cell r="CH457">
            <v>-1291625.3500000001</v>
          </cell>
          <cell r="CI457">
            <v>-1284011.1200000001</v>
          </cell>
          <cell r="CJ457">
            <v>-27250027.289999999</v>
          </cell>
          <cell r="CK457">
            <v>-2263454.0299999998</v>
          </cell>
          <cell r="CL457">
            <v>-2026588.42</v>
          </cell>
        </row>
        <row r="458">
          <cell r="A458" t="str">
            <v>4301020105.232</v>
          </cell>
          <cell r="B458" t="str">
            <v>ส่วนต่างค่ารักษาที่ต่ำกว่าข้อตกลงในการจ่ายตาม DRG-กองทุน UC -IP</v>
          </cell>
          <cell r="C458">
            <v>8521423.7599999998</v>
          </cell>
          <cell r="D458">
            <v>7803724.7699999996</v>
          </cell>
          <cell r="E458">
            <v>1945025.12</v>
          </cell>
          <cell r="F458">
            <v>1245727.28</v>
          </cell>
          <cell r="G458">
            <v>1111619.3</v>
          </cell>
          <cell r="H458">
            <v>3895375.52</v>
          </cell>
          <cell r="I458">
            <v>2096899.23</v>
          </cell>
          <cell r="J458">
            <v>6732133.0599999996</v>
          </cell>
          <cell r="K458">
            <v>744052.96</v>
          </cell>
          <cell r="L458">
            <v>2701757.34</v>
          </cell>
          <cell r="M458">
            <v>2984286.32</v>
          </cell>
          <cell r="N458">
            <v>670750.31999999995</v>
          </cell>
          <cell r="O458">
            <v>6628548.4299999997</v>
          </cell>
          <cell r="P458">
            <v>714180.98</v>
          </cell>
          <cell r="Q458">
            <v>2743145.25</v>
          </cell>
          <cell r="R458">
            <v>9149704.3200000003</v>
          </cell>
          <cell r="S458">
            <v>823946.64</v>
          </cell>
          <cell r="T458">
            <v>1975632.38</v>
          </cell>
          <cell r="U458">
            <v>514923.57</v>
          </cell>
          <cell r="V458">
            <v>960283.26</v>
          </cell>
          <cell r="W458">
            <v>48660600.630000003</v>
          </cell>
          <cell r="X458">
            <v>747362.74</v>
          </cell>
          <cell r="Y458">
            <v>177318.59</v>
          </cell>
          <cell r="Z458">
            <v>4712693</v>
          </cell>
          <cell r="AA458">
            <v>2328474.7599999998</v>
          </cell>
          <cell r="AB458">
            <v>2023489.57</v>
          </cell>
          <cell r="AC458">
            <v>1182242.6100000001</v>
          </cell>
          <cell r="AD458">
            <v>5972793.4400000004</v>
          </cell>
          <cell r="AE458">
            <v>2152295.88</v>
          </cell>
          <cell r="AF458">
            <v>4060138.69</v>
          </cell>
          <cell r="AG458">
            <v>2957465.92</v>
          </cell>
          <cell r="AH458">
            <v>2983914.75</v>
          </cell>
          <cell r="AI458">
            <v>1340287.46</v>
          </cell>
          <cell r="AJ458">
            <v>2221022.86</v>
          </cell>
          <cell r="AK458">
            <v>40324660.060000002</v>
          </cell>
          <cell r="AL458">
            <v>2488215.16</v>
          </cell>
          <cell r="AM458">
            <v>4814352.1500000004</v>
          </cell>
          <cell r="AN458">
            <v>2455965</v>
          </cell>
          <cell r="AO458">
            <v>5742386.7400000002</v>
          </cell>
          <cell r="AP458">
            <v>3568951.59</v>
          </cell>
          <cell r="AQ458">
            <v>1012271.46</v>
          </cell>
          <cell r="AR458">
            <v>10263932.35</v>
          </cell>
          <cell r="AS458">
            <v>5163449.09</v>
          </cell>
          <cell r="AT458">
            <v>4423761.7699999996</v>
          </cell>
          <cell r="AU458">
            <v>10900317.51</v>
          </cell>
          <cell r="AV458">
            <v>4297260.4400000004</v>
          </cell>
          <cell r="AW458">
            <v>593561.75</v>
          </cell>
          <cell r="AX458">
            <v>1370594.31</v>
          </cell>
          <cell r="AY458">
            <v>4027300.49</v>
          </cell>
          <cell r="AZ458">
            <v>2116329.83</v>
          </cell>
          <cell r="BA458">
            <v>7592848.0999999996</v>
          </cell>
          <cell r="BB458">
            <v>3503404.32</v>
          </cell>
          <cell r="BC458">
            <v>23875038.109999999</v>
          </cell>
          <cell r="BD458">
            <v>1547219.65</v>
          </cell>
          <cell r="BE458">
            <v>1443820.34</v>
          </cell>
          <cell r="BF458">
            <v>1409402.81</v>
          </cell>
          <cell r="BG458">
            <v>4804926.93</v>
          </cell>
          <cell r="BH458">
            <v>1070450.03</v>
          </cell>
          <cell r="BI458">
            <v>805378.18</v>
          </cell>
          <cell r="BJ458">
            <v>425713.67</v>
          </cell>
          <cell r="BK458">
            <v>2293808.11</v>
          </cell>
          <cell r="BL458">
            <v>8939235.9100000001</v>
          </cell>
          <cell r="BM458">
            <v>2921495.87</v>
          </cell>
          <cell r="BN458">
            <v>1492719.1</v>
          </cell>
          <cell r="BO458">
            <v>7841587.79</v>
          </cell>
          <cell r="BP458">
            <v>1417281.68</v>
          </cell>
          <cell r="BQ458">
            <v>2446243.7400000002</v>
          </cell>
          <cell r="BR458">
            <v>16896129.149999999</v>
          </cell>
          <cell r="BS458">
            <v>2172049.21</v>
          </cell>
          <cell r="BT458">
            <v>1434204.6</v>
          </cell>
          <cell r="BU458">
            <v>5507015.5800000001</v>
          </cell>
          <cell r="BV458">
            <v>151209.03</v>
          </cell>
          <cell r="BW458">
            <v>2970343.91</v>
          </cell>
          <cell r="BX458">
            <v>5193518.76</v>
          </cell>
          <cell r="BY458">
            <v>1272619.73</v>
          </cell>
          <cell r="BZ458">
            <v>1193975.3500000001</v>
          </cell>
          <cell r="CA458">
            <v>1115629.48</v>
          </cell>
          <cell r="CB458">
            <v>1904849.59</v>
          </cell>
          <cell r="CC458">
            <v>4028046.87</v>
          </cell>
          <cell r="CD458">
            <v>3889399.02</v>
          </cell>
          <cell r="CE458">
            <v>4162717.76</v>
          </cell>
          <cell r="CF458">
            <v>1493245.26</v>
          </cell>
          <cell r="CG458">
            <v>1387785.32</v>
          </cell>
          <cell r="CH458">
            <v>2693750.19</v>
          </cell>
          <cell r="CI458">
            <v>764399.13</v>
          </cell>
          <cell r="CJ458">
            <v>3440630.03</v>
          </cell>
          <cell r="CK458">
            <v>789737.12</v>
          </cell>
          <cell r="CL458">
            <v>3527050.07</v>
          </cell>
        </row>
        <row r="459">
          <cell r="A459" t="str">
            <v>4301020105.239</v>
          </cell>
          <cell r="B459" t="str">
            <v>ส่วนต่างค่ารักษาที่สูงกว่าข้อตกลงในการตามจ่าย UC OP</v>
          </cell>
          <cell r="C459">
            <v>-332317</v>
          </cell>
          <cell r="D459">
            <v>-27847.75</v>
          </cell>
          <cell r="E459">
            <v>-143740</v>
          </cell>
          <cell r="F459">
            <v>-242971</v>
          </cell>
          <cell r="G459">
            <v>-232879</v>
          </cell>
          <cell r="H459">
            <v>-69542.45</v>
          </cell>
          <cell r="I459">
            <v>-97367.02</v>
          </cell>
          <cell r="J459">
            <v>-1165189</v>
          </cell>
          <cell r="K459">
            <v>-92970.25</v>
          </cell>
          <cell r="L459">
            <v>-1787481.68</v>
          </cell>
          <cell r="M459">
            <v>-985347.33</v>
          </cell>
          <cell r="N459">
            <v>-2409</v>
          </cell>
          <cell r="O459">
            <v>-13416747.5</v>
          </cell>
          <cell r="P459">
            <v>-232563.46</v>
          </cell>
          <cell r="Q459">
            <v>-260784</v>
          </cell>
          <cell r="R459">
            <v>0</v>
          </cell>
          <cell r="S459">
            <v>-1363513.95</v>
          </cell>
          <cell r="T459">
            <v>-87635.5</v>
          </cell>
          <cell r="U459">
            <v>-84390.5</v>
          </cell>
          <cell r="V459">
            <v>542518.25</v>
          </cell>
          <cell r="W459">
            <v>-76373917.549999997</v>
          </cell>
          <cell r="X459">
            <v>222543.94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-29513</v>
          </cell>
          <cell r="AI459">
            <v>0</v>
          </cell>
          <cell r="AJ459">
            <v>-217652</v>
          </cell>
          <cell r="AK459">
            <v>-40578705.060000002</v>
          </cell>
          <cell r="AL459">
            <v>540507.98</v>
          </cell>
          <cell r="AM459">
            <v>-398245</v>
          </cell>
          <cell r="AN459">
            <v>-266339.5</v>
          </cell>
          <cell r="AO459">
            <v>-7575</v>
          </cell>
          <cell r="AP459">
            <v>-170128</v>
          </cell>
          <cell r="AQ459">
            <v>0</v>
          </cell>
          <cell r="AR459">
            <v>-967018</v>
          </cell>
          <cell r="AS459">
            <v>-72166.25</v>
          </cell>
          <cell r="AT459">
            <v>-981325</v>
          </cell>
          <cell r="AU459">
            <v>-15475.29</v>
          </cell>
          <cell r="AV459">
            <v>-181363</v>
          </cell>
          <cell r="AW459">
            <v>-280675.5</v>
          </cell>
          <cell r="AX459">
            <v>-863292.65</v>
          </cell>
          <cell r="AY459">
            <v>-126641</v>
          </cell>
          <cell r="AZ459">
            <v>-58387</v>
          </cell>
          <cell r="BA459">
            <v>-2350924.94</v>
          </cell>
          <cell r="BB459">
            <v>-190048</v>
          </cell>
          <cell r="BC459">
            <v>-21032496.5</v>
          </cell>
          <cell r="BD459">
            <v>-2859578.51</v>
          </cell>
          <cell r="BE459">
            <v>-34239.5</v>
          </cell>
          <cell r="BF459">
            <v>0</v>
          </cell>
          <cell r="BG459">
            <v>-1835492.5</v>
          </cell>
          <cell r="BH459">
            <v>0</v>
          </cell>
          <cell r="BI459">
            <v>-34850</v>
          </cell>
          <cell r="BJ459">
            <v>-279691</v>
          </cell>
          <cell r="BK459">
            <v>0</v>
          </cell>
          <cell r="BL459">
            <v>-18531727</v>
          </cell>
          <cell r="BM459">
            <v>-275</v>
          </cell>
          <cell r="BN459">
            <v>-7680</v>
          </cell>
          <cell r="BO459">
            <v>-470547</v>
          </cell>
          <cell r="BP459">
            <v>-102005.75999999999</v>
          </cell>
          <cell r="BQ459">
            <v>0</v>
          </cell>
          <cell r="BR459">
            <v>-77365873</v>
          </cell>
          <cell r="BS459">
            <v>-154049</v>
          </cell>
          <cell r="BT459">
            <v>-705.5</v>
          </cell>
          <cell r="BU459">
            <v>-6617482</v>
          </cell>
          <cell r="BV459">
            <v>-131887</v>
          </cell>
          <cell r="BW459">
            <v>-1880</v>
          </cell>
          <cell r="BX459">
            <v>-1410037.5</v>
          </cell>
          <cell r="BY459">
            <v>-57107.7</v>
          </cell>
          <cell r="BZ459">
            <v>-170200</v>
          </cell>
          <cell r="CA459">
            <v>-63372</v>
          </cell>
          <cell r="CB459">
            <v>-26631</v>
          </cell>
          <cell r="CC459">
            <v>-317018</v>
          </cell>
          <cell r="CD459">
            <v>0</v>
          </cell>
          <cell r="CE459">
            <v>-654324.13</v>
          </cell>
          <cell r="CF459">
            <v>-1324</v>
          </cell>
          <cell r="CG459">
            <v>-6989.75</v>
          </cell>
          <cell r="CH459">
            <v>0</v>
          </cell>
          <cell r="CI459">
            <v>-497192.5</v>
          </cell>
          <cell r="CJ459">
            <v>-379149</v>
          </cell>
          <cell r="CK459">
            <v>-873</v>
          </cell>
          <cell r="CL459">
            <v>-80142.850000000006</v>
          </cell>
        </row>
        <row r="460">
          <cell r="A460" t="str">
            <v>4301020105.240</v>
          </cell>
          <cell r="B460" t="str">
            <v>ส่วนต่างค่ารักษาที่ต่ำกว่าข้อตกลงในการตามจ่าย UC OP</v>
          </cell>
          <cell r="C460">
            <v>0</v>
          </cell>
          <cell r="D460">
            <v>0</v>
          </cell>
          <cell r="E460">
            <v>18763</v>
          </cell>
          <cell r="F460">
            <v>945366</v>
          </cell>
          <cell r="G460">
            <v>526595</v>
          </cell>
          <cell r="H460">
            <v>2380720.9500000002</v>
          </cell>
          <cell r="I460">
            <v>1428524.4</v>
          </cell>
          <cell r="J460">
            <v>1727287.5</v>
          </cell>
          <cell r="K460">
            <v>403299</v>
          </cell>
          <cell r="L460">
            <v>53068</v>
          </cell>
          <cell r="M460">
            <v>2116911.4500000002</v>
          </cell>
          <cell r="N460">
            <v>324316.5</v>
          </cell>
          <cell r="O460">
            <v>930929.4</v>
          </cell>
          <cell r="P460">
            <v>1710134.5</v>
          </cell>
          <cell r="Q460">
            <v>2823386.75</v>
          </cell>
          <cell r="R460">
            <v>149849</v>
          </cell>
          <cell r="S460">
            <v>1544972</v>
          </cell>
          <cell r="T460">
            <v>595993.75</v>
          </cell>
          <cell r="U460">
            <v>3430.5</v>
          </cell>
          <cell r="V460">
            <v>511982.75</v>
          </cell>
          <cell r="W460">
            <v>4628.6499999999996</v>
          </cell>
          <cell r="X460">
            <v>2181441</v>
          </cell>
          <cell r="Y460">
            <v>0</v>
          </cell>
          <cell r="Z460">
            <v>1383856.37</v>
          </cell>
          <cell r="AA460">
            <v>601098.12</v>
          </cell>
          <cell r="AB460">
            <v>464256.97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825726.5</v>
          </cell>
          <cell r="AL460">
            <v>0</v>
          </cell>
          <cell r="AM460">
            <v>6030</v>
          </cell>
          <cell r="AN460">
            <v>12219</v>
          </cell>
          <cell r="AO460">
            <v>77625</v>
          </cell>
          <cell r="AP460">
            <v>0</v>
          </cell>
          <cell r="AQ460">
            <v>546</v>
          </cell>
          <cell r="AR460">
            <v>16590</v>
          </cell>
          <cell r="AS460">
            <v>6169.75</v>
          </cell>
          <cell r="AT460">
            <v>16350</v>
          </cell>
          <cell r="AU460">
            <v>6619379</v>
          </cell>
          <cell r="AV460">
            <v>7767</v>
          </cell>
          <cell r="AW460">
            <v>35040</v>
          </cell>
          <cell r="AX460">
            <v>0</v>
          </cell>
          <cell r="AY460">
            <v>7760</v>
          </cell>
          <cell r="AZ460">
            <v>210</v>
          </cell>
          <cell r="BA460">
            <v>5331370.5</v>
          </cell>
          <cell r="BB460">
            <v>0</v>
          </cell>
          <cell r="BC460">
            <v>43776.37</v>
          </cell>
          <cell r="BD460">
            <v>3288202.5</v>
          </cell>
          <cell r="BE460">
            <v>2877747.6</v>
          </cell>
          <cell r="BF460">
            <v>907605.05</v>
          </cell>
          <cell r="BG460">
            <v>106105</v>
          </cell>
          <cell r="BH460">
            <v>-3745</v>
          </cell>
          <cell r="BI460">
            <v>230756.8</v>
          </cell>
          <cell r="BJ460">
            <v>1097128.75</v>
          </cell>
          <cell r="BK460">
            <v>762120.3</v>
          </cell>
          <cell r="BL460">
            <v>1511327.6</v>
          </cell>
          <cell r="BM460">
            <v>247</v>
          </cell>
          <cell r="BN460">
            <v>32268.5</v>
          </cell>
          <cell r="BO460">
            <v>40252</v>
          </cell>
          <cell r="BP460">
            <v>2317.5</v>
          </cell>
          <cell r="BQ460">
            <v>0</v>
          </cell>
          <cell r="BR460">
            <v>2626535.5</v>
          </cell>
          <cell r="BS460">
            <v>6236773.3399999999</v>
          </cell>
          <cell r="BT460">
            <v>6988445</v>
          </cell>
          <cell r="BU460">
            <v>3336801.6</v>
          </cell>
          <cell r="BV460">
            <v>866622</v>
          </cell>
          <cell r="BW460">
            <v>2426256</v>
          </cell>
          <cell r="BX460">
            <v>4921548.2300000004</v>
          </cell>
          <cell r="BY460">
            <v>3088083.5</v>
          </cell>
          <cell r="BZ460">
            <v>33646</v>
          </cell>
          <cell r="CA460">
            <v>3622667.64</v>
          </cell>
          <cell r="CB460">
            <v>3109920</v>
          </cell>
          <cell r="CC460">
            <v>7448591.1600000001</v>
          </cell>
          <cell r="CD460">
            <v>3708513</v>
          </cell>
          <cell r="CE460">
            <v>7476075.2000000002</v>
          </cell>
          <cell r="CF460">
            <v>3112791.03</v>
          </cell>
          <cell r="CG460">
            <v>2750653.69</v>
          </cell>
          <cell r="CH460">
            <v>0</v>
          </cell>
          <cell r="CI460">
            <v>2434815.5</v>
          </cell>
          <cell r="CJ460">
            <v>4981916.8</v>
          </cell>
          <cell r="CK460">
            <v>2457692.83</v>
          </cell>
          <cell r="CL460">
            <v>3296656.5</v>
          </cell>
        </row>
        <row r="461">
          <cell r="A461" t="str">
            <v>4301020105.241</v>
          </cell>
          <cell r="B461" t="str">
            <v xml:space="preserve">รายได้ค่ารักษาด้านการสร้างเสริมสุขภาพและป้องกันโรค (P&amp;P) </v>
          </cell>
          <cell r="C461">
            <v>77500</v>
          </cell>
          <cell r="D461">
            <v>0</v>
          </cell>
          <cell r="E461">
            <v>1043076</v>
          </cell>
          <cell r="F461">
            <v>589323</v>
          </cell>
          <cell r="G461">
            <v>16659533.5</v>
          </cell>
          <cell r="H461">
            <v>3603050</v>
          </cell>
          <cell r="I461">
            <v>2071592.25</v>
          </cell>
          <cell r="J461">
            <v>1215199</v>
          </cell>
          <cell r="K461">
            <v>339602.15</v>
          </cell>
          <cell r="L461">
            <v>836587</v>
          </cell>
          <cell r="M461">
            <v>11198323.970000001</v>
          </cell>
          <cell r="N461">
            <v>4069838.21</v>
          </cell>
          <cell r="O461">
            <v>6531040.7999999998</v>
          </cell>
          <cell r="P461">
            <v>2683916.13</v>
          </cell>
          <cell r="Q461">
            <v>5651984</v>
          </cell>
          <cell r="R461">
            <v>7527899.5800000001</v>
          </cell>
          <cell r="S461">
            <v>3900669.26</v>
          </cell>
          <cell r="T461">
            <v>4636609</v>
          </cell>
          <cell r="U461">
            <v>5568288.4699999997</v>
          </cell>
          <cell r="V461">
            <v>2011701</v>
          </cell>
          <cell r="W461">
            <v>172911</v>
          </cell>
          <cell r="X461">
            <v>10164603.25</v>
          </cell>
          <cell r="Y461">
            <v>7414418</v>
          </cell>
          <cell r="Z461">
            <v>2363712</v>
          </cell>
          <cell r="AA461">
            <v>5275849</v>
          </cell>
          <cell r="AB461">
            <v>724538.5</v>
          </cell>
          <cell r="AC461">
            <v>2111979</v>
          </cell>
          <cell r="AD461">
            <v>19051223</v>
          </cell>
          <cell r="AE461">
            <v>7562967</v>
          </cell>
          <cell r="AF461">
            <v>4592895</v>
          </cell>
          <cell r="AG461">
            <v>4929877</v>
          </cell>
          <cell r="AH461">
            <v>7185998</v>
          </cell>
          <cell r="AI461">
            <v>1473794</v>
          </cell>
          <cell r="AJ461">
            <v>5097898</v>
          </cell>
          <cell r="AK461">
            <v>4387928.05</v>
          </cell>
          <cell r="AL461">
            <v>3020158.5</v>
          </cell>
          <cell r="AM461">
            <v>1357562.75</v>
          </cell>
          <cell r="AN461">
            <v>1736034</v>
          </cell>
          <cell r="AO461">
            <v>3406679</v>
          </cell>
          <cell r="AP461">
            <v>801215</v>
          </cell>
          <cell r="AQ461">
            <v>2030502</v>
          </cell>
          <cell r="AR461">
            <v>31136818.100000001</v>
          </cell>
          <cell r="AS461">
            <v>1804141.5</v>
          </cell>
          <cell r="AT461">
            <v>3700246</v>
          </cell>
          <cell r="AU461">
            <v>908903.5</v>
          </cell>
          <cell r="AV461">
            <v>2663617</v>
          </cell>
          <cell r="AW461">
            <v>835290.75</v>
          </cell>
          <cell r="AX461">
            <v>1371512.25</v>
          </cell>
          <cell r="AY461">
            <v>1911121</v>
          </cell>
          <cell r="AZ461">
            <v>2744857</v>
          </cell>
          <cell r="BA461">
            <v>60166510.229999997</v>
          </cell>
          <cell r="BB461">
            <v>891479.5</v>
          </cell>
          <cell r="BC461">
            <v>0</v>
          </cell>
          <cell r="BD461">
            <v>62726831.240000002</v>
          </cell>
          <cell r="BE461">
            <v>10875141.75</v>
          </cell>
          <cell r="BF461">
            <v>6965368.1200000001</v>
          </cell>
          <cell r="BG461">
            <v>17206432.5</v>
          </cell>
          <cell r="BH461">
            <v>2358287.5</v>
          </cell>
          <cell r="BI461">
            <v>5186467.55</v>
          </cell>
          <cell r="BJ461">
            <v>21684856</v>
          </cell>
          <cell r="BK461">
            <v>1397278</v>
          </cell>
          <cell r="BL461">
            <v>3737784.75</v>
          </cell>
          <cell r="BM461">
            <v>12615142</v>
          </cell>
          <cell r="BN461">
            <v>4266532</v>
          </cell>
          <cell r="BO461">
            <v>4082929</v>
          </cell>
          <cell r="BP461">
            <v>1996042</v>
          </cell>
          <cell r="BQ461">
            <v>1202346</v>
          </cell>
          <cell r="BR461">
            <v>3508212</v>
          </cell>
          <cell r="BS461">
            <v>3128771</v>
          </cell>
          <cell r="BT461">
            <v>0</v>
          </cell>
          <cell r="BU461">
            <v>2653897</v>
          </cell>
          <cell r="BV461">
            <v>5549640</v>
          </cell>
          <cell r="BW461">
            <v>4243614</v>
          </cell>
          <cell r="BX461">
            <v>5660338.5</v>
          </cell>
          <cell r="BY461">
            <v>443170.52</v>
          </cell>
          <cell r="BZ461">
            <v>2012704</v>
          </cell>
          <cell r="CA461">
            <v>4878968</v>
          </cell>
          <cell r="CB461">
            <v>934608</v>
          </cell>
          <cell r="CC461">
            <v>6486686.75</v>
          </cell>
          <cell r="CD461">
            <v>3518249</v>
          </cell>
          <cell r="CE461">
            <v>7192464.7300000004</v>
          </cell>
          <cell r="CF461">
            <v>626340</v>
          </cell>
          <cell r="CG461">
            <v>1153085.5</v>
          </cell>
          <cell r="CH461">
            <v>11217256</v>
          </cell>
          <cell r="CI461">
            <v>1647625</v>
          </cell>
          <cell r="CJ461">
            <v>2289941.5</v>
          </cell>
          <cell r="CK461">
            <v>2009308</v>
          </cell>
          <cell r="CL461">
            <v>412873</v>
          </cell>
        </row>
        <row r="462">
          <cell r="A462" t="str">
            <v>4301020105.242</v>
          </cell>
          <cell r="B462" t="str">
            <v>รายได้กองทุน UC-บริการพื้นที่เฉพาะ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4161246.25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7932873.6399999997</v>
          </cell>
          <cell r="P462">
            <v>0</v>
          </cell>
          <cell r="Q462">
            <v>0</v>
          </cell>
          <cell r="R462">
            <v>4860641.3099999996</v>
          </cell>
          <cell r="S462">
            <v>0</v>
          </cell>
          <cell r="T462">
            <v>4059516.05</v>
          </cell>
          <cell r="U462">
            <v>0</v>
          </cell>
          <cell r="V462">
            <v>3894204.49</v>
          </cell>
          <cell r="W462">
            <v>0</v>
          </cell>
          <cell r="X462">
            <v>0</v>
          </cell>
          <cell r="Y462">
            <v>0</v>
          </cell>
          <cell r="Z462">
            <v>4835208.7699999996</v>
          </cell>
          <cell r="AA462">
            <v>5135813.7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4173962.52</v>
          </cell>
          <cell r="AG462">
            <v>4313841.53</v>
          </cell>
          <cell r="AH462">
            <v>5216696.99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4008650.96</v>
          </cell>
          <cell r="AR462">
            <v>5314920.03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5520090.0300000003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4173962.52</v>
          </cell>
          <cell r="BG462">
            <v>4474700.0199999996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5267562.08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5090210.03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4708046.03</v>
          </cell>
          <cell r="CE462">
            <v>0</v>
          </cell>
          <cell r="CF462">
            <v>0</v>
          </cell>
          <cell r="CG462">
            <v>0</v>
          </cell>
          <cell r="CH462">
            <v>4682613.4800000004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</row>
        <row r="463">
          <cell r="A463" t="str">
            <v>4301020105.243</v>
          </cell>
          <cell r="B463" t="str">
            <v>รายได้กองทุน UC (CF)</v>
          </cell>
          <cell r="C463">
            <v>6156566.8399999999</v>
          </cell>
          <cell r="D463">
            <v>2036399.64</v>
          </cell>
          <cell r="E463">
            <v>2251892.7799999998</v>
          </cell>
          <cell r="F463">
            <v>1348738.27</v>
          </cell>
          <cell r="G463">
            <v>905680.41</v>
          </cell>
          <cell r="H463">
            <v>4331160.28</v>
          </cell>
          <cell r="I463">
            <v>4036393.44</v>
          </cell>
          <cell r="J463">
            <v>3050267.58</v>
          </cell>
          <cell r="K463">
            <v>1929176.84</v>
          </cell>
          <cell r="L463">
            <v>0</v>
          </cell>
          <cell r="M463">
            <v>4359581.1100000003</v>
          </cell>
          <cell r="N463">
            <v>567997.93999999994</v>
          </cell>
          <cell r="O463">
            <v>5388380.7300000004</v>
          </cell>
          <cell r="P463">
            <v>2580339.36</v>
          </cell>
          <cell r="Q463">
            <v>5280600.43</v>
          </cell>
          <cell r="R463">
            <v>2179360.42</v>
          </cell>
          <cell r="S463">
            <v>2069386.61</v>
          </cell>
          <cell r="T463">
            <v>1287144.1000000001</v>
          </cell>
          <cell r="U463">
            <v>3329257.02</v>
          </cell>
          <cell r="V463">
            <v>1305941.3899999999</v>
          </cell>
          <cell r="W463">
            <v>3692463.93</v>
          </cell>
          <cell r="X463">
            <v>1509314.14</v>
          </cell>
          <cell r="Y463">
            <v>1954312.19</v>
          </cell>
          <cell r="Z463">
            <v>123424</v>
          </cell>
          <cell r="AA463">
            <v>1309852.77</v>
          </cell>
          <cell r="AB463">
            <v>2066448.83</v>
          </cell>
          <cell r="AC463">
            <v>6421187.3499999996</v>
          </cell>
          <cell r="AD463">
            <v>5634515.25</v>
          </cell>
          <cell r="AE463">
            <v>1594836.08</v>
          </cell>
          <cell r="AF463">
            <v>1488884.61</v>
          </cell>
          <cell r="AG463">
            <v>1680690.84</v>
          </cell>
          <cell r="AH463">
            <v>2882161.03</v>
          </cell>
          <cell r="AI463">
            <v>1667409.27</v>
          </cell>
          <cell r="AJ463">
            <v>1486538.93</v>
          </cell>
          <cell r="AK463">
            <v>5263647</v>
          </cell>
          <cell r="AL463">
            <v>1643802</v>
          </cell>
          <cell r="AM463">
            <v>1931461</v>
          </cell>
          <cell r="AN463">
            <v>3764123.89</v>
          </cell>
          <cell r="AO463">
            <v>4148833.63</v>
          </cell>
          <cell r="AP463">
            <v>2167532.1</v>
          </cell>
          <cell r="AQ463">
            <v>2604429</v>
          </cell>
          <cell r="AR463">
            <v>5947480</v>
          </cell>
          <cell r="AS463">
            <v>2584229.8199999998</v>
          </cell>
          <cell r="AT463">
            <v>3411679.38</v>
          </cell>
          <cell r="AU463">
            <v>4147613.5</v>
          </cell>
          <cell r="AV463">
            <v>3724838</v>
          </cell>
          <cell r="AW463">
            <v>1108483</v>
          </cell>
          <cell r="AX463">
            <v>1805510</v>
          </cell>
          <cell r="AY463">
            <v>1653354</v>
          </cell>
          <cell r="AZ463">
            <v>1563856</v>
          </cell>
          <cell r="BA463">
            <v>4697391</v>
          </cell>
          <cell r="BB463">
            <v>1448378.14</v>
          </cell>
          <cell r="BC463">
            <v>2000000</v>
          </cell>
          <cell r="BD463">
            <v>6139821.0599999996</v>
          </cell>
          <cell r="BE463">
            <v>2000000</v>
          </cell>
          <cell r="BF463">
            <v>3474559.51</v>
          </cell>
          <cell r="BG463">
            <v>2000000</v>
          </cell>
          <cell r="BH463">
            <v>2000000</v>
          </cell>
          <cell r="BI463">
            <v>2000000</v>
          </cell>
          <cell r="BJ463">
            <v>2000000</v>
          </cell>
          <cell r="BK463">
            <v>2000000</v>
          </cell>
          <cell r="BL463">
            <v>6555795.9500000002</v>
          </cell>
          <cell r="BM463">
            <v>5332863.82</v>
          </cell>
          <cell r="BN463">
            <v>3301186.86</v>
          </cell>
          <cell r="BO463">
            <v>424499.57</v>
          </cell>
          <cell r="BP463">
            <v>4239880.4800000004</v>
          </cell>
          <cell r="BQ463">
            <v>2205279.71</v>
          </cell>
          <cell r="BR463">
            <v>7054393.0599999996</v>
          </cell>
          <cell r="BS463">
            <v>2032689.73</v>
          </cell>
          <cell r="BT463">
            <v>2657865.5299999998</v>
          </cell>
          <cell r="BU463">
            <v>8967016.0299999993</v>
          </cell>
          <cell r="BV463">
            <v>908313.45</v>
          </cell>
          <cell r="BW463">
            <v>2558460.5699999998</v>
          </cell>
          <cell r="BX463">
            <v>7143441.46</v>
          </cell>
          <cell r="BY463">
            <v>2280885.34</v>
          </cell>
          <cell r="BZ463">
            <v>2167997.2799999998</v>
          </cell>
          <cell r="CA463">
            <v>11436804.460000001</v>
          </cell>
          <cell r="CB463">
            <v>0</v>
          </cell>
          <cell r="CC463">
            <v>7282460.7000000002</v>
          </cell>
          <cell r="CD463">
            <v>1299647.46</v>
          </cell>
          <cell r="CE463">
            <v>2650088.02</v>
          </cell>
          <cell r="CF463">
            <v>1703389.35</v>
          </cell>
          <cell r="CG463">
            <v>1808790.67</v>
          </cell>
          <cell r="CH463">
            <v>370287.31</v>
          </cell>
          <cell r="CI463">
            <v>0</v>
          </cell>
          <cell r="CJ463">
            <v>7503988.2599999998</v>
          </cell>
          <cell r="CK463">
            <v>2284929.44</v>
          </cell>
          <cell r="CL463">
            <v>1165421.1000000001</v>
          </cell>
        </row>
        <row r="464">
          <cell r="A464" t="str">
            <v>4301020105.244</v>
          </cell>
          <cell r="B464" t="str">
            <v>รายได้ค่ารักษา UC- OP บริการกรณีเฉพาะ (CR)</v>
          </cell>
          <cell r="C464">
            <v>730493</v>
          </cell>
          <cell r="D464">
            <v>1872777.15</v>
          </cell>
          <cell r="E464">
            <v>845868.5</v>
          </cell>
          <cell r="F464">
            <v>2228674</v>
          </cell>
          <cell r="G464">
            <v>50218</v>
          </cell>
          <cell r="H464">
            <v>2699428.5</v>
          </cell>
          <cell r="I464">
            <v>1133490.5</v>
          </cell>
          <cell r="J464">
            <v>11408128.050000001</v>
          </cell>
          <cell r="K464">
            <v>696301.96</v>
          </cell>
          <cell r="L464">
            <v>1073905</v>
          </cell>
          <cell r="M464">
            <v>3413276.5</v>
          </cell>
          <cell r="N464">
            <v>19209.5</v>
          </cell>
          <cell r="O464">
            <v>9947209.75</v>
          </cell>
          <cell r="P464">
            <v>905327.31</v>
          </cell>
          <cell r="Q464">
            <v>3467668.88</v>
          </cell>
          <cell r="R464">
            <v>5453195.6500000004</v>
          </cell>
          <cell r="S464">
            <v>2494579.5499999998</v>
          </cell>
          <cell r="T464">
            <v>1632091.66</v>
          </cell>
          <cell r="U464">
            <v>56100</v>
          </cell>
          <cell r="V464">
            <v>382765</v>
          </cell>
          <cell r="W464">
            <v>1760739.87</v>
          </cell>
          <cell r="X464">
            <v>414285.5</v>
          </cell>
          <cell r="Y464">
            <v>933738.5</v>
          </cell>
          <cell r="Z464">
            <v>585809.80000000005</v>
          </cell>
          <cell r="AA464">
            <v>269977.75</v>
          </cell>
          <cell r="AB464">
            <v>516583</v>
          </cell>
          <cell r="AC464">
            <v>473975</v>
          </cell>
          <cell r="AD464">
            <v>2046986.85</v>
          </cell>
          <cell r="AE464">
            <v>6028241.25</v>
          </cell>
          <cell r="AF464">
            <v>203307</v>
          </cell>
          <cell r="AG464">
            <v>1287314.96</v>
          </cell>
          <cell r="AH464">
            <v>412198.5</v>
          </cell>
          <cell r="AI464">
            <v>389593</v>
          </cell>
          <cell r="AJ464">
            <v>437096</v>
          </cell>
          <cell r="AK464">
            <v>58060553.200000003</v>
          </cell>
          <cell r="AL464">
            <v>522053</v>
          </cell>
          <cell r="AM464">
            <v>916604.75</v>
          </cell>
          <cell r="AN464">
            <v>758843</v>
          </cell>
          <cell r="AO464">
            <v>1792625</v>
          </cell>
          <cell r="AP464">
            <v>998768.99</v>
          </cell>
          <cell r="AQ464">
            <v>111450</v>
          </cell>
          <cell r="AR464">
            <v>8317416.2999999998</v>
          </cell>
          <cell r="AS464">
            <v>1246445.5</v>
          </cell>
          <cell r="AT464">
            <v>1112047</v>
          </cell>
          <cell r="AU464">
            <v>654460.51</v>
          </cell>
          <cell r="AV464">
            <v>1510993</v>
          </cell>
          <cell r="AW464">
            <v>67311.75</v>
          </cell>
          <cell r="AX464">
            <v>1811401.48</v>
          </cell>
          <cell r="AY464">
            <v>617149.9</v>
          </cell>
          <cell r="AZ464">
            <v>819524</v>
          </cell>
          <cell r="BA464">
            <v>16110425.24</v>
          </cell>
          <cell r="BB464">
            <v>298350</v>
          </cell>
          <cell r="BC464">
            <v>8486454.8499999996</v>
          </cell>
          <cell r="BD464">
            <v>3375532.1</v>
          </cell>
          <cell r="BE464">
            <v>363758.5</v>
          </cell>
          <cell r="BF464">
            <v>3393334.8</v>
          </cell>
          <cell r="BG464">
            <v>9299756.5</v>
          </cell>
          <cell r="BH464">
            <v>273581</v>
          </cell>
          <cell r="BI464">
            <v>411623.7</v>
          </cell>
          <cell r="BJ464">
            <v>1127071</v>
          </cell>
          <cell r="BK464">
            <v>417776.22</v>
          </cell>
          <cell r="BL464">
            <v>11483797</v>
          </cell>
          <cell r="BM464">
            <v>720658.5</v>
          </cell>
          <cell r="BN464">
            <v>2852477.25</v>
          </cell>
          <cell r="BO464">
            <v>680309</v>
          </cell>
          <cell r="BP464">
            <v>39806</v>
          </cell>
          <cell r="BQ464">
            <v>551605</v>
          </cell>
          <cell r="BR464">
            <v>57229535.25</v>
          </cell>
          <cell r="BS464">
            <v>1007771.5</v>
          </cell>
          <cell r="BT464">
            <v>1448317.17</v>
          </cell>
          <cell r="BU464">
            <v>14872922.869999999</v>
          </cell>
          <cell r="BV464">
            <v>12015</v>
          </cell>
          <cell r="BW464">
            <v>117723</v>
          </cell>
          <cell r="BX464">
            <v>2502043</v>
          </cell>
          <cell r="BY464">
            <v>284280</v>
          </cell>
          <cell r="BZ464">
            <v>145116</v>
          </cell>
          <cell r="CA464">
            <v>189391.5</v>
          </cell>
          <cell r="CB464">
            <v>344768.5</v>
          </cell>
          <cell r="CC464">
            <v>7549078.75</v>
          </cell>
          <cell r="CD464">
            <v>2268921.25</v>
          </cell>
          <cell r="CE464">
            <v>4826733.5199999996</v>
          </cell>
          <cell r="CF464">
            <v>1857270</v>
          </cell>
          <cell r="CG464">
            <v>417297.5</v>
          </cell>
          <cell r="CH464">
            <v>202579.3</v>
          </cell>
          <cell r="CI464">
            <v>519183</v>
          </cell>
          <cell r="CJ464">
            <v>6324411</v>
          </cell>
          <cell r="CK464">
            <v>62931</v>
          </cell>
          <cell r="CL464">
            <v>292606.09999999998</v>
          </cell>
        </row>
        <row r="465">
          <cell r="A465" t="str">
            <v>4301020105.245</v>
          </cell>
          <cell r="B465" t="str">
            <v>รายได้ค่ารักษา UC - IP  บริการกรณีเฉพาะ (CR)</v>
          </cell>
          <cell r="C465">
            <v>11720157</v>
          </cell>
          <cell r="D465">
            <v>117779</v>
          </cell>
          <cell r="E465">
            <v>216800</v>
          </cell>
          <cell r="F465">
            <v>43135.6</v>
          </cell>
          <cell r="G465">
            <v>143719</v>
          </cell>
          <cell r="H465">
            <v>141267.78</v>
          </cell>
          <cell r="I465">
            <v>217051.54</v>
          </cell>
          <cell r="J465">
            <v>3713484.46</v>
          </cell>
          <cell r="K465">
            <v>463459.38</v>
          </cell>
          <cell r="L465">
            <v>164578.26</v>
          </cell>
          <cell r="M465">
            <v>694462.62</v>
          </cell>
          <cell r="N465">
            <v>1868828.7</v>
          </cell>
          <cell r="O465">
            <v>7270704.0300000003</v>
          </cell>
          <cell r="P465">
            <v>1248548.6200000001</v>
          </cell>
          <cell r="Q465">
            <v>430546.6</v>
          </cell>
          <cell r="R465">
            <v>614445.5</v>
          </cell>
          <cell r="S465">
            <v>99552.1</v>
          </cell>
          <cell r="T465">
            <v>104799</v>
          </cell>
          <cell r="U465">
            <v>34499</v>
          </cell>
          <cell r="V465">
            <v>136402.5</v>
          </cell>
          <cell r="W465">
            <v>22847543.18</v>
          </cell>
          <cell r="X465">
            <v>1276997.33</v>
          </cell>
          <cell r="Y465">
            <v>618324</v>
          </cell>
          <cell r="Z465">
            <v>179890.45</v>
          </cell>
          <cell r="AA465">
            <v>43185</v>
          </cell>
          <cell r="AB465">
            <v>91954</v>
          </cell>
          <cell r="AC465">
            <v>90926</v>
          </cell>
          <cell r="AD465">
            <v>424455.56</v>
          </cell>
          <cell r="AE465">
            <v>3464858</v>
          </cell>
          <cell r="AF465">
            <v>64723.31</v>
          </cell>
          <cell r="AG465">
            <v>154770</v>
          </cell>
          <cell r="AH465">
            <v>126371.96</v>
          </cell>
          <cell r="AI465">
            <v>225632.42</v>
          </cell>
          <cell r="AJ465">
            <v>70608</v>
          </cell>
          <cell r="AK465">
            <v>75156983.760000005</v>
          </cell>
          <cell r="AL465">
            <v>85139.16</v>
          </cell>
          <cell r="AM465">
            <v>547458.5</v>
          </cell>
          <cell r="AN465">
            <v>238298</v>
          </cell>
          <cell r="AO465">
            <v>144670.35999999999</v>
          </cell>
          <cell r="AP465">
            <v>137255.07999999999</v>
          </cell>
          <cell r="AQ465">
            <v>180697.22</v>
          </cell>
          <cell r="AR465">
            <v>10104015.800000001</v>
          </cell>
          <cell r="AS465">
            <v>554662.25</v>
          </cell>
          <cell r="AT465">
            <v>191022.19</v>
          </cell>
          <cell r="AU465">
            <v>248901.14</v>
          </cell>
          <cell r="AV465">
            <v>78612</v>
          </cell>
          <cell r="AW465">
            <v>92624.25</v>
          </cell>
          <cell r="AX465">
            <v>124566.25</v>
          </cell>
          <cell r="AY465">
            <v>201707.85</v>
          </cell>
          <cell r="AZ465">
            <v>94912.3</v>
          </cell>
          <cell r="BA465">
            <v>11091653.09</v>
          </cell>
          <cell r="BB465">
            <v>91860.18</v>
          </cell>
          <cell r="BC465">
            <v>26562400.530000001</v>
          </cell>
          <cell r="BD465">
            <v>1162081.7</v>
          </cell>
          <cell r="BE465">
            <v>30794.54</v>
          </cell>
          <cell r="BF465">
            <v>28447.91</v>
          </cell>
          <cell r="BG465">
            <v>11779175.449999999</v>
          </cell>
          <cell r="BH465">
            <v>45557.96</v>
          </cell>
          <cell r="BI465">
            <v>31955</v>
          </cell>
          <cell r="BJ465">
            <v>616421.31999999995</v>
          </cell>
          <cell r="BK465">
            <v>89589.5</v>
          </cell>
          <cell r="BL465">
            <v>13791520.43</v>
          </cell>
          <cell r="BM465">
            <v>91421.84</v>
          </cell>
          <cell r="BN465">
            <v>178860.3</v>
          </cell>
          <cell r="BO465">
            <v>-4270</v>
          </cell>
          <cell r="BP465">
            <v>262568.68</v>
          </cell>
          <cell r="BQ465">
            <v>138589</v>
          </cell>
          <cell r="BR465">
            <v>120349775.14</v>
          </cell>
          <cell r="BS465">
            <v>441654.57</v>
          </cell>
          <cell r="BT465">
            <v>201428.49</v>
          </cell>
          <cell r="BU465">
            <v>1494580.1</v>
          </cell>
          <cell r="BV465">
            <v>0</v>
          </cell>
          <cell r="BW465">
            <v>155821</v>
          </cell>
          <cell r="BX465">
            <v>1033835.92</v>
          </cell>
          <cell r="BY465">
            <v>156278.74</v>
          </cell>
          <cell r="BZ465">
            <v>60651</v>
          </cell>
          <cell r="CA465">
            <v>163432.95999999999</v>
          </cell>
          <cell r="CB465">
            <v>368977.14</v>
          </cell>
          <cell r="CC465">
            <v>261696.65</v>
          </cell>
          <cell r="CD465">
            <v>287903.07</v>
          </cell>
          <cell r="CE465">
            <v>242154</v>
          </cell>
          <cell r="CF465">
            <v>236960.04</v>
          </cell>
          <cell r="CG465">
            <v>81308</v>
          </cell>
          <cell r="CH465">
            <v>26872.560000000001</v>
          </cell>
          <cell r="CI465">
            <v>87801</v>
          </cell>
          <cell r="CJ465">
            <v>2487931.5</v>
          </cell>
          <cell r="CK465">
            <v>303892</v>
          </cell>
          <cell r="CL465">
            <v>120929.78</v>
          </cell>
        </row>
        <row r="466">
          <cell r="A466" t="str">
            <v>4301020105.251</v>
          </cell>
          <cell r="B466" t="str">
            <v>ส่วนต่างค่ารักษาที่สูงกว่าข้อตกลงในการจ่ายตามDRG กองทุน UC  (บริการเฉพาะ) CR- IP</v>
          </cell>
          <cell r="C466">
            <v>-3396902.94</v>
          </cell>
          <cell r="D466">
            <v>-5156.2</v>
          </cell>
          <cell r="E466">
            <v>0</v>
          </cell>
          <cell r="F466">
            <v>0</v>
          </cell>
          <cell r="G466">
            <v>-22764.59</v>
          </cell>
          <cell r="H466">
            <v>0</v>
          </cell>
          <cell r="I466">
            <v>0</v>
          </cell>
          <cell r="J466">
            <v>-88529.8</v>
          </cell>
          <cell r="K466">
            <v>0</v>
          </cell>
          <cell r="L466">
            <v>-7142.49</v>
          </cell>
          <cell r="M466">
            <v>-4257</v>
          </cell>
          <cell r="N466">
            <v>-461333.25</v>
          </cell>
          <cell r="O466">
            <v>-1687524.5</v>
          </cell>
          <cell r="P466">
            <v>-1305395.8799999999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-664</v>
          </cell>
          <cell r="V466">
            <v>0</v>
          </cell>
          <cell r="W466">
            <v>-5286282.42</v>
          </cell>
          <cell r="X466">
            <v>-1593571.78</v>
          </cell>
          <cell r="Y466">
            <v>0</v>
          </cell>
          <cell r="Z466">
            <v>0</v>
          </cell>
          <cell r="AA466">
            <v>0</v>
          </cell>
          <cell r="AB466">
            <v>-182.26</v>
          </cell>
          <cell r="AC466">
            <v>0</v>
          </cell>
          <cell r="AD466">
            <v>-5071.08</v>
          </cell>
          <cell r="AE466">
            <v>0</v>
          </cell>
          <cell r="AF466">
            <v>0</v>
          </cell>
          <cell r="AG466">
            <v>-10842.43</v>
          </cell>
          <cell r="AH466">
            <v>-9311</v>
          </cell>
          <cell r="AI466">
            <v>0</v>
          </cell>
          <cell r="AJ466">
            <v>0</v>
          </cell>
          <cell r="AK466">
            <v>-8277274.21</v>
          </cell>
          <cell r="AL466">
            <v>-4133.8999999999996</v>
          </cell>
          <cell r="AM466">
            <v>-5154.4799999999996</v>
          </cell>
          <cell r="AN466">
            <v>-2221.54</v>
          </cell>
          <cell r="AO466">
            <v>0</v>
          </cell>
          <cell r="AP466">
            <v>0</v>
          </cell>
          <cell r="AQ466">
            <v>-33112.6</v>
          </cell>
          <cell r="AR466">
            <v>0</v>
          </cell>
          <cell r="AS466">
            <v>-167912.18</v>
          </cell>
          <cell r="AT466">
            <v>0</v>
          </cell>
          <cell r="AU466">
            <v>-7762.13</v>
          </cell>
          <cell r="AV466">
            <v>0</v>
          </cell>
          <cell r="AW466">
            <v>-27724.14</v>
          </cell>
          <cell r="AX466">
            <v>-4375.22</v>
          </cell>
          <cell r="AY466">
            <v>-40241.21</v>
          </cell>
          <cell r="AZ466">
            <v>0</v>
          </cell>
          <cell r="BA466">
            <v>-4240072.97</v>
          </cell>
          <cell r="BB466">
            <v>0</v>
          </cell>
          <cell r="BC466">
            <v>-472913.59</v>
          </cell>
          <cell r="BD466">
            <v>-180939.57</v>
          </cell>
          <cell r="BE466">
            <v>0</v>
          </cell>
          <cell r="BF466">
            <v>0</v>
          </cell>
          <cell r="BG466">
            <v>-35485.769999999997</v>
          </cell>
          <cell r="BH466">
            <v>0</v>
          </cell>
          <cell r="BI466">
            <v>0</v>
          </cell>
          <cell r="BJ466">
            <v>0</v>
          </cell>
          <cell r="BK466">
            <v>-1833711.68</v>
          </cell>
          <cell r="BL466">
            <v>-4665931.25</v>
          </cell>
          <cell r="BM466">
            <v>-42804.68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-31878774.649999999</v>
          </cell>
          <cell r="BS466">
            <v>-253801.59</v>
          </cell>
          <cell r="BT466">
            <v>0</v>
          </cell>
          <cell r="BU466">
            <v>-1041425</v>
          </cell>
          <cell r="BV466">
            <v>-160</v>
          </cell>
          <cell r="BW466">
            <v>-452.34</v>
          </cell>
          <cell r="BX466">
            <v>-896.44</v>
          </cell>
          <cell r="BY466">
            <v>0</v>
          </cell>
          <cell r="BZ466">
            <v>-6532</v>
          </cell>
          <cell r="CA466">
            <v>-8710.52</v>
          </cell>
          <cell r="CB466">
            <v>-108360.75</v>
          </cell>
          <cell r="CC466">
            <v>-1738.15</v>
          </cell>
          <cell r="CD466">
            <v>0</v>
          </cell>
          <cell r="CE466">
            <v>-1404822.27</v>
          </cell>
          <cell r="CF466">
            <v>-97721.63</v>
          </cell>
          <cell r="CG466">
            <v>0</v>
          </cell>
          <cell r="CH466">
            <v>0</v>
          </cell>
          <cell r="CI466">
            <v>0</v>
          </cell>
          <cell r="CJ466">
            <v>-53374.5</v>
          </cell>
          <cell r="CK466">
            <v>-10366.049999999999</v>
          </cell>
          <cell r="CL466">
            <v>0</v>
          </cell>
        </row>
        <row r="467">
          <cell r="A467" t="str">
            <v>4301020105.252</v>
          </cell>
          <cell r="B467" t="str">
            <v>ส่วนต่างค่ารักษาที่ต่ำกว่าข้อตกลงในการจ่ายตาม DRG กองทุน UC  (บริการเฉพาะ) CR- IP</v>
          </cell>
          <cell r="C467">
            <v>356046.02</v>
          </cell>
          <cell r="D467">
            <v>57854.879999999997</v>
          </cell>
          <cell r="E467">
            <v>0</v>
          </cell>
          <cell r="F467">
            <v>0</v>
          </cell>
          <cell r="G467">
            <v>47644.72</v>
          </cell>
          <cell r="H467">
            <v>0</v>
          </cell>
          <cell r="I467">
            <v>0</v>
          </cell>
          <cell r="J467">
            <v>249980.19</v>
          </cell>
          <cell r="K467">
            <v>0</v>
          </cell>
          <cell r="L467">
            <v>0</v>
          </cell>
          <cell r="M467">
            <v>21614</v>
          </cell>
          <cell r="N467">
            <v>0</v>
          </cell>
          <cell r="O467">
            <v>4533380.96</v>
          </cell>
          <cell r="P467">
            <v>15682.95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15584.34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26326.959999999999</v>
          </cell>
          <cell r="AE467">
            <v>0</v>
          </cell>
          <cell r="AF467">
            <v>0</v>
          </cell>
          <cell r="AG467">
            <v>1216.24</v>
          </cell>
          <cell r="AH467">
            <v>0</v>
          </cell>
          <cell r="AI467">
            <v>0</v>
          </cell>
          <cell r="AJ467">
            <v>0</v>
          </cell>
          <cell r="AK467">
            <v>173572.91</v>
          </cell>
          <cell r="AL467">
            <v>0</v>
          </cell>
          <cell r="AM467">
            <v>-4637.5</v>
          </cell>
          <cell r="AN467">
            <v>16857.88</v>
          </cell>
          <cell r="AO467">
            <v>0</v>
          </cell>
          <cell r="AP467">
            <v>0</v>
          </cell>
          <cell r="AQ467">
            <v>9049.9599999999991</v>
          </cell>
          <cell r="AR467">
            <v>0</v>
          </cell>
          <cell r="AS467">
            <v>0</v>
          </cell>
          <cell r="AT467">
            <v>0</v>
          </cell>
          <cell r="AU467">
            <v>3868.46</v>
          </cell>
          <cell r="AV467">
            <v>0</v>
          </cell>
          <cell r="AW467">
            <v>0</v>
          </cell>
          <cell r="AX467">
            <v>55752.94</v>
          </cell>
          <cell r="AY467">
            <v>16057.18</v>
          </cell>
          <cell r="AZ467">
            <v>0</v>
          </cell>
          <cell r="BA467">
            <v>125502.32</v>
          </cell>
          <cell r="BB467">
            <v>7394</v>
          </cell>
          <cell r="BC467">
            <v>0</v>
          </cell>
          <cell r="BD467">
            <v>590</v>
          </cell>
          <cell r="BE467">
            <v>0</v>
          </cell>
          <cell r="BF467">
            <v>645.69000000000005</v>
          </cell>
          <cell r="BG467">
            <v>0</v>
          </cell>
          <cell r="BH467">
            <v>1814</v>
          </cell>
          <cell r="BI467">
            <v>12</v>
          </cell>
          <cell r="BJ467">
            <v>832</v>
          </cell>
          <cell r="BK467">
            <v>0</v>
          </cell>
          <cell r="BL467">
            <v>78024.429999999993</v>
          </cell>
          <cell r="BM467">
            <v>0</v>
          </cell>
          <cell r="BN467">
            <v>2804.18</v>
          </cell>
          <cell r="BO467">
            <v>0</v>
          </cell>
          <cell r="BP467">
            <v>0</v>
          </cell>
          <cell r="BQ467">
            <v>0</v>
          </cell>
          <cell r="BR467">
            <v>486599.09</v>
          </cell>
          <cell r="BS467">
            <v>21222.59</v>
          </cell>
          <cell r="BT467">
            <v>0</v>
          </cell>
          <cell r="BU467">
            <v>55989</v>
          </cell>
          <cell r="BV467">
            <v>8068.51</v>
          </cell>
          <cell r="BW467">
            <v>0</v>
          </cell>
          <cell r="BX467">
            <v>27051.57</v>
          </cell>
          <cell r="BY467">
            <v>0</v>
          </cell>
          <cell r="BZ467">
            <v>2443.87</v>
          </cell>
          <cell r="CA467">
            <v>0</v>
          </cell>
          <cell r="CB467">
            <v>0</v>
          </cell>
          <cell r="CC467">
            <v>52005.35</v>
          </cell>
          <cell r="CD467">
            <v>0</v>
          </cell>
          <cell r="CE467">
            <v>1097239.24</v>
          </cell>
          <cell r="CF467">
            <v>16045.17</v>
          </cell>
          <cell r="CG467">
            <v>0</v>
          </cell>
          <cell r="CH467">
            <v>186.58</v>
          </cell>
          <cell r="CI467">
            <v>0</v>
          </cell>
          <cell r="CJ467">
            <v>1406230.1</v>
          </cell>
          <cell r="CK467">
            <v>0</v>
          </cell>
          <cell r="CL467">
            <v>0</v>
          </cell>
        </row>
        <row r="468">
          <cell r="A468" t="str">
            <v>4301020105.255</v>
          </cell>
          <cell r="B468" t="str">
            <v>รายได้กองทุน UC-P&amp;P ตามเกณฑ์คุณภาพผลงานบริการ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129638.6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244920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1478971.07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116714.29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</row>
        <row r="469">
          <cell r="A469" t="str">
            <v>4301020105.256</v>
          </cell>
          <cell r="B469" t="str">
            <v>รายได้จากการยกหนี้กรณีส่งต่อผู้ป่วยระหว่างรพ.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</row>
        <row r="470">
          <cell r="A470" t="str">
            <v>4301020105.257</v>
          </cell>
          <cell r="B470" t="str">
            <v>ส่วนต่างค่ารักษาที่สูงกว่าเหมาจ่ายรายหัว - กองทุน UC P&amp;P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-11295816.27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-171228.77</v>
          </cell>
          <cell r="O470">
            <v>0</v>
          </cell>
          <cell r="P470">
            <v>0</v>
          </cell>
          <cell r="Q470">
            <v>0</v>
          </cell>
          <cell r="R470">
            <v>-104058.32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-1865235.43</v>
          </cell>
          <cell r="Y470">
            <v>0</v>
          </cell>
          <cell r="Z470">
            <v>0</v>
          </cell>
          <cell r="AA470">
            <v>-701698.98</v>
          </cell>
          <cell r="AB470">
            <v>0</v>
          </cell>
          <cell r="AC470">
            <v>0</v>
          </cell>
          <cell r="AD470">
            <v>-473992.49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-12181159.619999999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-34363817.149999999</v>
          </cell>
          <cell r="BB470">
            <v>0</v>
          </cell>
          <cell r="BC470">
            <v>0</v>
          </cell>
          <cell r="BD470">
            <v>-37711047.060000002</v>
          </cell>
          <cell r="BE470">
            <v>-4212970.2699999996</v>
          </cell>
          <cell r="BF470">
            <v>-3515077.19</v>
          </cell>
          <cell r="BG470">
            <v>-3769530.57</v>
          </cell>
          <cell r="BH470">
            <v>0</v>
          </cell>
          <cell r="BI470">
            <v>-2395795.71</v>
          </cell>
          <cell r="BJ470">
            <v>-16124308.029999999</v>
          </cell>
          <cell r="BK470">
            <v>0</v>
          </cell>
          <cell r="BL470">
            <v>0</v>
          </cell>
          <cell r="BM470">
            <v>-2425372.5299999998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-3746551.72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-618433.38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-7966121.3600000003</v>
          </cell>
          <cell r="CI470">
            <v>0</v>
          </cell>
          <cell r="CJ470">
            <v>0</v>
          </cell>
          <cell r="CK470">
            <v>-332365.45</v>
          </cell>
          <cell r="CL470">
            <v>0</v>
          </cell>
        </row>
        <row r="471">
          <cell r="A471" t="str">
            <v>4301020105.258</v>
          </cell>
          <cell r="B471" t="str">
            <v xml:space="preserve">ส่วนต่างค่ารักษาที่สูงกว่าข้อตกลงตามหลักเกณฑ์การจ่ายกองทุนUC-บริการเฉพาะ (CR) - OP </v>
          </cell>
          <cell r="C471">
            <v>-715531.43</v>
          </cell>
          <cell r="D471">
            <v>-72078</v>
          </cell>
          <cell r="E471">
            <v>-1380</v>
          </cell>
          <cell r="F471">
            <v>0</v>
          </cell>
          <cell r="G471">
            <v>0</v>
          </cell>
          <cell r="H471">
            <v>0</v>
          </cell>
          <cell r="I471">
            <v>-541024.75</v>
          </cell>
          <cell r="J471">
            <v>0</v>
          </cell>
          <cell r="K471">
            <v>-1362.5</v>
          </cell>
          <cell r="L471">
            <v>0</v>
          </cell>
          <cell r="M471">
            <v>-62570.5</v>
          </cell>
          <cell r="N471">
            <v>-600</v>
          </cell>
          <cell r="O471">
            <v>-124019.75</v>
          </cell>
          <cell r="P471">
            <v>-30</v>
          </cell>
          <cell r="Q471">
            <v>-227403</v>
          </cell>
          <cell r="R471">
            <v>0</v>
          </cell>
          <cell r="S471">
            <v>-86108</v>
          </cell>
          <cell r="T471">
            <v>-38611</v>
          </cell>
          <cell r="U471">
            <v>-1059</v>
          </cell>
          <cell r="V471">
            <v>-124853</v>
          </cell>
          <cell r="W471">
            <v>0</v>
          </cell>
          <cell r="X471">
            <v>-176212.21</v>
          </cell>
          <cell r="Y471">
            <v>-24171</v>
          </cell>
          <cell r="Z471">
            <v>-219008.05</v>
          </cell>
          <cell r="AA471">
            <v>0</v>
          </cell>
          <cell r="AB471">
            <v>-26200.5</v>
          </cell>
          <cell r="AC471">
            <v>0</v>
          </cell>
          <cell r="AD471">
            <v>-1069259.1499999999</v>
          </cell>
          <cell r="AE471">
            <v>-106229.5</v>
          </cell>
          <cell r="AF471">
            <v>-2990</v>
          </cell>
          <cell r="AG471">
            <v>-48003.62</v>
          </cell>
          <cell r="AH471">
            <v>0</v>
          </cell>
          <cell r="AI471">
            <v>-8571</v>
          </cell>
          <cell r="AJ471">
            <v>-2399.25</v>
          </cell>
          <cell r="AK471">
            <v>-9872979.5399999991</v>
          </cell>
          <cell r="AL471">
            <v>-3345</v>
          </cell>
          <cell r="AM471">
            <v>0</v>
          </cell>
          <cell r="AN471">
            <v>-277474.75</v>
          </cell>
          <cell r="AO471">
            <v>0</v>
          </cell>
          <cell r="AP471">
            <v>-248174.15</v>
          </cell>
          <cell r="AQ471">
            <v>-15689.88</v>
          </cell>
          <cell r="AR471">
            <v>0</v>
          </cell>
          <cell r="AS471">
            <v>-26150.5</v>
          </cell>
          <cell r="AT471">
            <v>0</v>
          </cell>
          <cell r="AU471">
            <v>0</v>
          </cell>
          <cell r="AV471">
            <v>-18357</v>
          </cell>
          <cell r="AW471">
            <v>-4895.75</v>
          </cell>
          <cell r="AX471">
            <v>-8133</v>
          </cell>
          <cell r="AY471">
            <v>-32205.65</v>
          </cell>
          <cell r="AZ471">
            <v>-32546</v>
          </cell>
          <cell r="BA471">
            <v>-1355146</v>
          </cell>
          <cell r="BB471">
            <v>-211581</v>
          </cell>
          <cell r="BC471">
            <v>-304593</v>
          </cell>
          <cell r="BD471">
            <v>-272117.8</v>
          </cell>
          <cell r="BE471">
            <v>-14312.5</v>
          </cell>
          <cell r="BF471">
            <v>-224097.3</v>
          </cell>
          <cell r="BG471">
            <v>-753089</v>
          </cell>
          <cell r="BH471">
            <v>-26650</v>
          </cell>
          <cell r="BI471">
            <v>-25089.5</v>
          </cell>
          <cell r="BJ471">
            <v>-82038.5</v>
          </cell>
          <cell r="BK471">
            <v>0</v>
          </cell>
          <cell r="BL471">
            <v>-369697.75</v>
          </cell>
          <cell r="BM471">
            <v>-21672.5</v>
          </cell>
          <cell r="BN471">
            <v>-12912</v>
          </cell>
          <cell r="BO471">
            <v>-5684</v>
          </cell>
          <cell r="BP471">
            <v>0</v>
          </cell>
          <cell r="BQ471">
            <v>-13568.7</v>
          </cell>
          <cell r="BR471">
            <v>-14453341.01</v>
          </cell>
          <cell r="BS471">
            <v>-1520170</v>
          </cell>
          <cell r="BT471">
            <v>0</v>
          </cell>
          <cell r="BU471">
            <v>-10916.15</v>
          </cell>
          <cell r="BV471">
            <v>0</v>
          </cell>
          <cell r="BW471">
            <v>0</v>
          </cell>
          <cell r="BX471">
            <v>-460</v>
          </cell>
          <cell r="BY471">
            <v>-2639.25</v>
          </cell>
          <cell r="BZ471">
            <v>-849.67</v>
          </cell>
          <cell r="CA471">
            <v>-4014</v>
          </cell>
          <cell r="CB471">
            <v>0</v>
          </cell>
          <cell r="CC471">
            <v>-8571.5</v>
          </cell>
          <cell r="CD471">
            <v>-42654.97</v>
          </cell>
          <cell r="CE471">
            <v>-40421</v>
          </cell>
          <cell r="CF471">
            <v>-180834.5</v>
          </cell>
          <cell r="CG471">
            <v>-543</v>
          </cell>
          <cell r="CH471">
            <v>-29529.97</v>
          </cell>
          <cell r="CI471">
            <v>0</v>
          </cell>
          <cell r="CJ471">
            <v>-267473.63</v>
          </cell>
          <cell r="CK471">
            <v>-9381.6</v>
          </cell>
          <cell r="CL471">
            <v>-11249</v>
          </cell>
        </row>
        <row r="472">
          <cell r="A472" t="str">
            <v>4301020105.260</v>
          </cell>
          <cell r="B472" t="str">
            <v xml:space="preserve">ส่วนต่างค่ารักษาที่ต่ำกว่าข้อตกลงตามหลักเกณฑ์การจ่ายกองทุนUC-บริการเฉพาะ (CR) - OP </v>
          </cell>
          <cell r="C472">
            <v>613378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1340</v>
          </cell>
          <cell r="N472">
            <v>0</v>
          </cell>
          <cell r="O472">
            <v>306384.25</v>
          </cell>
          <cell r="P472">
            <v>0</v>
          </cell>
          <cell r="Q472">
            <v>22393.25</v>
          </cell>
          <cell r="R472">
            <v>0</v>
          </cell>
          <cell r="S472">
            <v>3750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780</v>
          </cell>
          <cell r="Y472">
            <v>58603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14748.5</v>
          </cell>
          <cell r="AH472">
            <v>0</v>
          </cell>
          <cell r="AI472">
            <v>0</v>
          </cell>
          <cell r="AJ472">
            <v>177.5</v>
          </cell>
          <cell r="AK472">
            <v>72529.73</v>
          </cell>
          <cell r="AL472">
            <v>185</v>
          </cell>
          <cell r="AM472">
            <v>0</v>
          </cell>
          <cell r="AN472">
            <v>12499</v>
          </cell>
          <cell r="AO472">
            <v>0</v>
          </cell>
          <cell r="AP472">
            <v>0</v>
          </cell>
          <cell r="AQ472">
            <v>2000.5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29752</v>
          </cell>
          <cell r="AW472">
            <v>0</v>
          </cell>
          <cell r="AX472">
            <v>0</v>
          </cell>
          <cell r="AY472">
            <v>1493</v>
          </cell>
          <cell r="AZ472">
            <v>530</v>
          </cell>
          <cell r="BA472">
            <v>18410.25</v>
          </cell>
          <cell r="BB472">
            <v>0</v>
          </cell>
          <cell r="BC472">
            <v>21648</v>
          </cell>
          <cell r="BD472">
            <v>54021.5</v>
          </cell>
          <cell r="BE472">
            <v>0</v>
          </cell>
          <cell r="BF472">
            <v>0</v>
          </cell>
          <cell r="BG472">
            <v>44511.5</v>
          </cell>
          <cell r="BH472">
            <v>2158</v>
          </cell>
          <cell r="BI472">
            <v>0</v>
          </cell>
          <cell r="BJ472">
            <v>0</v>
          </cell>
          <cell r="BK472">
            <v>0</v>
          </cell>
          <cell r="BL472">
            <v>38394</v>
          </cell>
          <cell r="BM472">
            <v>0</v>
          </cell>
          <cell r="BN472">
            <v>0</v>
          </cell>
          <cell r="BO472">
            <v>330</v>
          </cell>
          <cell r="BP472">
            <v>0</v>
          </cell>
          <cell r="BQ472">
            <v>0</v>
          </cell>
          <cell r="BR472">
            <v>2219718.5</v>
          </cell>
          <cell r="BS472">
            <v>0</v>
          </cell>
          <cell r="BT472">
            <v>0</v>
          </cell>
          <cell r="BU472">
            <v>4543.12</v>
          </cell>
          <cell r="BV472">
            <v>1670</v>
          </cell>
          <cell r="BW472">
            <v>0</v>
          </cell>
          <cell r="BX472">
            <v>277580</v>
          </cell>
          <cell r="BY472">
            <v>89.2</v>
          </cell>
          <cell r="BZ472">
            <v>0</v>
          </cell>
          <cell r="CA472">
            <v>0</v>
          </cell>
          <cell r="CB472">
            <v>0</v>
          </cell>
          <cell r="CC472">
            <v>29543</v>
          </cell>
          <cell r="CD472">
            <v>0</v>
          </cell>
          <cell r="CE472">
            <v>13390</v>
          </cell>
          <cell r="CF472">
            <v>1221</v>
          </cell>
          <cell r="CG472">
            <v>-825</v>
          </cell>
          <cell r="CH472">
            <v>0</v>
          </cell>
          <cell r="CI472">
            <v>0</v>
          </cell>
          <cell r="CJ472">
            <v>13174</v>
          </cell>
          <cell r="CK472">
            <v>582.55999999999995</v>
          </cell>
          <cell r="CL472">
            <v>0</v>
          </cell>
        </row>
        <row r="473">
          <cell r="A473" t="str">
            <v>4301020105.263</v>
          </cell>
          <cell r="B473" t="str">
            <v>รายได้ค่ารักษา OP Refer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103664.75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103295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4302868.75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46365.5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12608873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</row>
        <row r="474">
          <cell r="A474" t="str">
            <v>4301020105.264</v>
          </cell>
          <cell r="B474" t="str">
            <v>ส่วนปรับลดค่าแรง OP</v>
          </cell>
          <cell r="C474">
            <v>-68168259.280000001</v>
          </cell>
          <cell r="D474">
            <v>-20680336.329999998</v>
          </cell>
          <cell r="E474">
            <v>-26686185.219999999</v>
          </cell>
          <cell r="F474">
            <v>-17247714.039999999</v>
          </cell>
          <cell r="G474">
            <v>-12429391.359999999</v>
          </cell>
          <cell r="H474">
            <v>-28138744.27</v>
          </cell>
          <cell r="I474">
            <v>-33448362.039999999</v>
          </cell>
          <cell r="J474">
            <v>-28601986.350000001</v>
          </cell>
          <cell r="K474">
            <v>-20862117.949999999</v>
          </cell>
          <cell r="L474">
            <v>-22010060.600000001</v>
          </cell>
          <cell r="M474">
            <v>-42308191.450000003</v>
          </cell>
          <cell r="N474">
            <v>-8989543.1300000008</v>
          </cell>
          <cell r="O474">
            <v>-33250436.969999999</v>
          </cell>
          <cell r="P474">
            <v>-17795763.149999999</v>
          </cell>
          <cell r="Q474">
            <v>-19895794.289999999</v>
          </cell>
          <cell r="R474">
            <v>-23277586.48</v>
          </cell>
          <cell r="S474">
            <v>-16314090.470000001</v>
          </cell>
          <cell r="T474">
            <v>-14049709.800000001</v>
          </cell>
          <cell r="U474">
            <v>-15286347.289999999</v>
          </cell>
          <cell r="V474">
            <v>-8499958.3900000006</v>
          </cell>
          <cell r="W474">
            <v>-53102546.869999997</v>
          </cell>
          <cell r="X474">
            <v>-11477090.85</v>
          </cell>
          <cell r="Y474">
            <v>-25236088.780000001</v>
          </cell>
          <cell r="Z474">
            <v>-13946490.68</v>
          </cell>
          <cell r="AA474">
            <v>-9530181.2699999996</v>
          </cell>
          <cell r="AB474">
            <v>-13361249.77</v>
          </cell>
          <cell r="AC474">
            <v>-15688984.529999999</v>
          </cell>
          <cell r="AD474">
            <v>-48453626.399999999</v>
          </cell>
          <cell r="AE474">
            <v>-16475278.039999999</v>
          </cell>
          <cell r="AF474">
            <v>-12249112.32</v>
          </cell>
          <cell r="AG474">
            <v>-14777909.369999999</v>
          </cell>
          <cell r="AH474">
            <v>-24885780.300000001</v>
          </cell>
          <cell r="AI474">
            <v>-14872422.9</v>
          </cell>
          <cell r="AJ474">
            <v>-12455671.279999999</v>
          </cell>
          <cell r="AK474">
            <v>-67893884.540000007</v>
          </cell>
          <cell r="AL474">
            <v>-16658762.07</v>
          </cell>
          <cell r="AM474">
            <v>-15044090.74</v>
          </cell>
          <cell r="AN474">
            <v>-32804718.030000001</v>
          </cell>
          <cell r="AO474">
            <v>-27024658.09</v>
          </cell>
          <cell r="AP474">
            <v>-20834714.739999998</v>
          </cell>
          <cell r="AQ474">
            <v>-10424257.810000001</v>
          </cell>
          <cell r="AR474">
            <v>-36345235.530000001</v>
          </cell>
          <cell r="AS474">
            <v>-17417621.07</v>
          </cell>
          <cell r="AT474">
            <v>-26468920.25</v>
          </cell>
          <cell r="AU474">
            <v>-30012657.710000001</v>
          </cell>
          <cell r="AV474">
            <v>-14327529.42</v>
          </cell>
          <cell r="AW474">
            <v>-13489821.07</v>
          </cell>
          <cell r="AX474">
            <v>-19146250.25</v>
          </cell>
          <cell r="AY474">
            <v>-17495656.77</v>
          </cell>
          <cell r="AZ474">
            <v>-14524772.289999999</v>
          </cell>
          <cell r="BA474">
            <v>-53380765.549999997</v>
          </cell>
          <cell r="BB474">
            <v>-15520661.800000001</v>
          </cell>
          <cell r="BC474">
            <v>-72888307.430000007</v>
          </cell>
          <cell r="BD474">
            <v>-35535906.259999998</v>
          </cell>
          <cell r="BE474">
            <v>-18495959.239999998</v>
          </cell>
          <cell r="BF474">
            <v>-13154279.539999999</v>
          </cell>
          <cell r="BG474">
            <v>-38093863.560000002</v>
          </cell>
          <cell r="BH474">
            <v>-11703213.59</v>
          </cell>
          <cell r="BI474">
            <v>-7338033.7800000003</v>
          </cell>
          <cell r="BJ474">
            <v>-12665194.09</v>
          </cell>
          <cell r="BK474">
            <v>-11361792.449999999</v>
          </cell>
          <cell r="BL474">
            <v>-52571510.259999998</v>
          </cell>
          <cell r="BM474">
            <v>-29836798.219999999</v>
          </cell>
          <cell r="BN474">
            <v>-23661763.010000002</v>
          </cell>
          <cell r="BO474">
            <v>-33467370.77</v>
          </cell>
          <cell r="BP474">
            <v>-23418293.609999999</v>
          </cell>
          <cell r="BQ474">
            <v>-12252316.810000001</v>
          </cell>
          <cell r="BR474">
            <v>-101224675.3</v>
          </cell>
          <cell r="BS474">
            <v>-22164920.199999999</v>
          </cell>
          <cell r="BT474">
            <v>-27081454.329999998</v>
          </cell>
          <cell r="BU474">
            <v>-40318473.659999996</v>
          </cell>
          <cell r="BV474">
            <v>-6565911.2199999997</v>
          </cell>
          <cell r="BW474">
            <v>-18648289.620000001</v>
          </cell>
          <cell r="BX474">
            <v>-40961035.649999999</v>
          </cell>
          <cell r="BY474">
            <v>-15165073.199999999</v>
          </cell>
          <cell r="BZ474">
            <v>-13786971.66</v>
          </cell>
          <cell r="CA474">
            <v>-19358522.98</v>
          </cell>
          <cell r="CB474">
            <v>-21086677.460000001</v>
          </cell>
          <cell r="CC474">
            <v>-34522818.009999998</v>
          </cell>
          <cell r="CD474">
            <v>-20389335.550000001</v>
          </cell>
          <cell r="CE474">
            <v>-31211743.41</v>
          </cell>
          <cell r="CF474">
            <v>-11265109.41</v>
          </cell>
          <cell r="CG474">
            <v>-14899552.9</v>
          </cell>
          <cell r="CH474">
            <v>-11080983.76</v>
          </cell>
          <cell r="CI474">
            <v>-11546851.93</v>
          </cell>
          <cell r="CJ474">
            <v>-34876359.829999998</v>
          </cell>
          <cell r="CK474">
            <v>-8494274.7400000002</v>
          </cell>
          <cell r="CL474">
            <v>-9874495.9100000001</v>
          </cell>
        </row>
        <row r="475">
          <cell r="A475" t="str">
            <v>4301020105.265</v>
          </cell>
          <cell r="B475" t="str">
            <v>ส่วนปรับลดค่าแรง IP</v>
          </cell>
          <cell r="C475">
            <v>-72113419.420000002</v>
          </cell>
          <cell r="D475">
            <v>-1782684.56</v>
          </cell>
          <cell r="E475">
            <v>-2899385.99</v>
          </cell>
          <cell r="F475">
            <v>-2969197.35</v>
          </cell>
          <cell r="G475">
            <v>-1789710.32</v>
          </cell>
          <cell r="H475">
            <v>-4887399.1900000004</v>
          </cell>
          <cell r="I475">
            <v>-4521137.91</v>
          </cell>
          <cell r="J475">
            <v>-7242290.0300000003</v>
          </cell>
          <cell r="K475">
            <v>-2683802.94</v>
          </cell>
          <cell r="L475">
            <v>-2596957.02</v>
          </cell>
          <cell r="M475">
            <v>-13930826.52</v>
          </cell>
          <cell r="N475">
            <v>-1654375.82</v>
          </cell>
          <cell r="O475">
            <v>-31003324.449999999</v>
          </cell>
          <cell r="P475">
            <v>-3160072.58</v>
          </cell>
          <cell r="Q475">
            <v>-3752396.76</v>
          </cell>
          <cell r="R475">
            <v>-8938734.6500000004</v>
          </cell>
          <cell r="S475">
            <v>-3855251.41</v>
          </cell>
          <cell r="T475">
            <v>-3899161.77</v>
          </cell>
          <cell r="U475">
            <v>-2487712.73</v>
          </cell>
          <cell r="V475">
            <v>-1781368.53</v>
          </cell>
          <cell r="W475">
            <v>-95444641.780000001</v>
          </cell>
          <cell r="X475">
            <v>-2365852.64</v>
          </cell>
          <cell r="Y475">
            <v>-5199011.34</v>
          </cell>
          <cell r="Z475">
            <v>-3474200.69</v>
          </cell>
          <cell r="AA475">
            <v>-2075936.62</v>
          </cell>
          <cell r="AB475">
            <v>-2580209.87</v>
          </cell>
          <cell r="AC475">
            <v>-3644582.65</v>
          </cell>
          <cell r="AD475">
            <v>-12434400.67</v>
          </cell>
          <cell r="AE475">
            <v>-3059660.46</v>
          </cell>
          <cell r="AF475">
            <v>-3321612.55</v>
          </cell>
          <cell r="AG475">
            <v>-3171635.88</v>
          </cell>
          <cell r="AH475">
            <v>-5475379.4699999997</v>
          </cell>
          <cell r="AI475">
            <v>-3202540.79</v>
          </cell>
          <cell r="AJ475">
            <v>-2291928.66</v>
          </cell>
          <cell r="AK475">
            <v>-141326878.34999999</v>
          </cell>
          <cell r="AL475">
            <v>-3222829.09</v>
          </cell>
          <cell r="AM475">
            <v>-3199910.28</v>
          </cell>
          <cell r="AN475">
            <v>-8011241.3799999999</v>
          </cell>
          <cell r="AO475">
            <v>-9518762.8599999994</v>
          </cell>
          <cell r="AP475">
            <v>-2853101.29</v>
          </cell>
          <cell r="AQ475">
            <v>-1513466.27</v>
          </cell>
          <cell r="AR475">
            <v>-18202550.030000001</v>
          </cell>
          <cell r="AS475">
            <v>-3322107.11</v>
          </cell>
          <cell r="AT475">
            <v>-5833019.9100000001</v>
          </cell>
          <cell r="AU475">
            <v>-9109141.1199999992</v>
          </cell>
          <cell r="AV475">
            <v>-3040361.19</v>
          </cell>
          <cell r="AW475">
            <v>-3110576.79</v>
          </cell>
          <cell r="AX475">
            <v>-4749761.59</v>
          </cell>
          <cell r="AY475">
            <v>-2422336.91</v>
          </cell>
          <cell r="AZ475">
            <v>-2798326.84</v>
          </cell>
          <cell r="BA475">
            <v>-26729749.129999999</v>
          </cell>
          <cell r="BB475">
            <v>-1881623.45</v>
          </cell>
          <cell r="BC475">
            <v>-70560277.620000005</v>
          </cell>
          <cell r="BD475">
            <v>-9782589.1099999994</v>
          </cell>
          <cell r="BE475">
            <v>-2846544.68</v>
          </cell>
          <cell r="BF475">
            <v>-3176467.07</v>
          </cell>
          <cell r="BG475">
            <v>-32537453.399999999</v>
          </cell>
          <cell r="BH475">
            <v>-1526656.46</v>
          </cell>
          <cell r="BI475">
            <v>-1556673.88</v>
          </cell>
          <cell r="BJ475">
            <v>-1545005.56</v>
          </cell>
          <cell r="BK475">
            <v>-1088709.79</v>
          </cell>
          <cell r="BL475">
            <v>-50930214.299999997</v>
          </cell>
          <cell r="BM475">
            <v>-5567848.4400000004</v>
          </cell>
          <cell r="BN475">
            <v>-3314394.43</v>
          </cell>
          <cell r="BO475">
            <v>-7962355.9100000001</v>
          </cell>
          <cell r="BP475">
            <v>-3721053.52</v>
          </cell>
          <cell r="BQ475">
            <v>-2499031.1</v>
          </cell>
          <cell r="BR475">
            <v>-225870161.13</v>
          </cell>
          <cell r="BS475">
            <v>-4235571.9000000004</v>
          </cell>
          <cell r="BT475">
            <v>-4902184.25</v>
          </cell>
          <cell r="BU475">
            <v>-28307634.25</v>
          </cell>
          <cell r="BV475">
            <v>0</v>
          </cell>
          <cell r="BW475">
            <v>-3560609.94</v>
          </cell>
          <cell r="BX475">
            <v>-11254571.369999999</v>
          </cell>
          <cell r="BY475">
            <v>-2579071.04</v>
          </cell>
          <cell r="BZ475">
            <v>-1943184.6</v>
          </cell>
          <cell r="CA475">
            <v>-3397555.18</v>
          </cell>
          <cell r="CB475">
            <v>-4514567.92</v>
          </cell>
          <cell r="CC475">
            <v>-10419702.09</v>
          </cell>
          <cell r="CD475">
            <v>-4593616.18</v>
          </cell>
          <cell r="CE475">
            <v>-7581290.1500000004</v>
          </cell>
          <cell r="CF475">
            <v>-2316052.0299999998</v>
          </cell>
          <cell r="CG475">
            <v>-2535586.62</v>
          </cell>
          <cell r="CH475">
            <v>-2189494.06</v>
          </cell>
          <cell r="CI475">
            <v>-3201074.01</v>
          </cell>
          <cell r="CJ475">
            <v>-10505245.73</v>
          </cell>
          <cell r="CK475">
            <v>-1585748.34</v>
          </cell>
          <cell r="CL475">
            <v>-1359111.51</v>
          </cell>
        </row>
        <row r="476">
          <cell r="A476" t="str">
            <v>4301020105.266</v>
          </cell>
          <cell r="B476" t="str">
            <v>ส่วนปรับลดค่าแรง PP</v>
          </cell>
          <cell r="C476">
            <v>-13596682.029999999</v>
          </cell>
          <cell r="D476">
            <v>-4124903.79</v>
          </cell>
          <cell r="E476">
            <v>-5325402.82</v>
          </cell>
          <cell r="F476">
            <v>-3439663.2</v>
          </cell>
          <cell r="G476">
            <v>-2479907.09</v>
          </cell>
          <cell r="H476">
            <v>-5614997.1600000001</v>
          </cell>
          <cell r="I476">
            <v>-6673395.8300000001</v>
          </cell>
          <cell r="J476">
            <v>-5707244.7699999996</v>
          </cell>
          <cell r="K476">
            <v>-4162351</v>
          </cell>
          <cell r="L476">
            <v>-4390432.96</v>
          </cell>
          <cell r="M476">
            <v>-8440741.6699999999</v>
          </cell>
          <cell r="N476">
            <v>-1793800.69</v>
          </cell>
          <cell r="O476">
            <v>-6713403.8200000003</v>
          </cell>
          <cell r="P476">
            <v>-3591854.59</v>
          </cell>
          <cell r="Q476">
            <v>-4014356.54</v>
          </cell>
          <cell r="R476">
            <v>-4697950.4000000004</v>
          </cell>
          <cell r="S476">
            <v>-3292704.1</v>
          </cell>
          <cell r="T476">
            <v>-2835396.9</v>
          </cell>
          <cell r="U476">
            <v>-3083561.61</v>
          </cell>
          <cell r="V476">
            <v>-1709428.59</v>
          </cell>
          <cell r="W476">
            <v>-10212028.25</v>
          </cell>
          <cell r="X476">
            <v>-2208838.79</v>
          </cell>
          <cell r="Y476">
            <v>-4856094.3600000003</v>
          </cell>
          <cell r="Z476">
            <v>-2683146.71</v>
          </cell>
          <cell r="AA476">
            <v>-1844205.63</v>
          </cell>
          <cell r="AB476">
            <v>-2570880.33</v>
          </cell>
          <cell r="AC476">
            <v>-3019134.41</v>
          </cell>
          <cell r="AD476">
            <v>-9325306.1600000001</v>
          </cell>
          <cell r="AE476">
            <v>-3170570.08</v>
          </cell>
          <cell r="AF476">
            <v>-2356847.7599999998</v>
          </cell>
          <cell r="AG476">
            <v>-2843058.55</v>
          </cell>
          <cell r="AH476">
            <v>-4788881.91</v>
          </cell>
          <cell r="AI476">
            <v>-2861153.19</v>
          </cell>
          <cell r="AJ476">
            <v>-2396477.16</v>
          </cell>
          <cell r="AK476">
            <v>-13598202.91</v>
          </cell>
          <cell r="AL476">
            <v>-3335325.07</v>
          </cell>
          <cell r="AM476">
            <v>-3013526.78</v>
          </cell>
          <cell r="AN476">
            <v>-6570543.4299999997</v>
          </cell>
          <cell r="AO476">
            <v>-5412840.79</v>
          </cell>
          <cell r="AP476">
            <v>-4170530.5</v>
          </cell>
          <cell r="AQ476">
            <v>-2081803.53</v>
          </cell>
          <cell r="AR476">
            <v>-7281020.0099999998</v>
          </cell>
          <cell r="AS476">
            <v>-3487248.2</v>
          </cell>
          <cell r="AT476">
            <v>-5300467.07</v>
          </cell>
          <cell r="AU476">
            <v>-6010793.7999999998</v>
          </cell>
          <cell r="AV476">
            <v>-2868194.82</v>
          </cell>
          <cell r="AW476">
            <v>-2701413.75</v>
          </cell>
          <cell r="AX476">
            <v>-3832368.33</v>
          </cell>
          <cell r="AY476">
            <v>-3503658.69</v>
          </cell>
          <cell r="AZ476">
            <v>-2907622</v>
          </cell>
          <cell r="BA476">
            <v>-10656378.390000001</v>
          </cell>
          <cell r="BB476">
            <v>-3107628.99</v>
          </cell>
          <cell r="BC476">
            <v>-14165792.630000001</v>
          </cell>
          <cell r="BD476">
            <v>-6910582</v>
          </cell>
          <cell r="BE476">
            <v>-3596962.39</v>
          </cell>
          <cell r="BF476">
            <v>-2558382.94</v>
          </cell>
          <cell r="BG476">
            <v>-7414173.9199999999</v>
          </cell>
          <cell r="BH476">
            <v>-2275256.0699999998</v>
          </cell>
          <cell r="BI476">
            <v>-1426903.42</v>
          </cell>
          <cell r="BJ476">
            <v>-2461935.9700000002</v>
          </cell>
          <cell r="BK476">
            <v>-2209065.9</v>
          </cell>
          <cell r="BL476">
            <v>-10238083.949999999</v>
          </cell>
          <cell r="BM476">
            <v>-5811893.75</v>
          </cell>
          <cell r="BN476">
            <v>-4607292.6100000003</v>
          </cell>
          <cell r="BO476">
            <v>-6516483.25</v>
          </cell>
          <cell r="BP476">
            <v>-4559038.09</v>
          </cell>
          <cell r="BQ476">
            <v>-2386126.87</v>
          </cell>
          <cell r="BR476">
            <v>-19980561.219999999</v>
          </cell>
          <cell r="BS476">
            <v>-4377546.3899999997</v>
          </cell>
          <cell r="BT476">
            <v>-5349322.25</v>
          </cell>
          <cell r="BU476">
            <v>-7957211.3700000001</v>
          </cell>
          <cell r="BV476">
            <v>-1297415.78</v>
          </cell>
          <cell r="BW476">
            <v>-3681358.5</v>
          </cell>
          <cell r="BX476">
            <v>-8090897.4400000004</v>
          </cell>
          <cell r="BY476">
            <v>-2994176.16</v>
          </cell>
          <cell r="BZ476">
            <v>-2722078.73</v>
          </cell>
          <cell r="CA476">
            <v>-3822974.72</v>
          </cell>
          <cell r="CB476">
            <v>-4163233.25</v>
          </cell>
          <cell r="CC476">
            <v>-6820491.5700000003</v>
          </cell>
          <cell r="CD476">
            <v>-4027843.89</v>
          </cell>
          <cell r="CE476">
            <v>-6165780.1699999999</v>
          </cell>
          <cell r="CF476">
            <v>-2224387.69</v>
          </cell>
          <cell r="CG476">
            <v>-2942190.19</v>
          </cell>
          <cell r="CH476">
            <v>-2188455.7599999998</v>
          </cell>
          <cell r="CI476">
            <v>-2281169.64</v>
          </cell>
          <cell r="CJ476">
            <v>-6885615.5099999998</v>
          </cell>
          <cell r="CK476">
            <v>-1676942.55</v>
          </cell>
          <cell r="CL476">
            <v>-1950552.66</v>
          </cell>
        </row>
        <row r="477">
          <cell r="A477" t="str">
            <v>4301020105.267</v>
          </cell>
          <cell r="B477" t="str">
            <v>รายได้ค่าบริการสาธารณสุขสำหรับโรคติดเชื้อไวรัสโคโรนา - OP จาก สปสช.</v>
          </cell>
          <cell r="C477">
            <v>33300966.100000001</v>
          </cell>
          <cell r="D477">
            <v>2287421</v>
          </cell>
          <cell r="E477">
            <v>3296487.98</v>
          </cell>
          <cell r="F477">
            <v>3964520.46</v>
          </cell>
          <cell r="G477">
            <v>1760310</v>
          </cell>
          <cell r="H477">
            <v>10634654.5</v>
          </cell>
          <cell r="I477">
            <v>43881186.340000004</v>
          </cell>
          <cell r="J477">
            <v>8406729.5</v>
          </cell>
          <cell r="K477">
            <v>2992869.69</v>
          </cell>
          <cell r="L477">
            <v>4502541.37</v>
          </cell>
          <cell r="M477">
            <v>8488466.4399999995</v>
          </cell>
          <cell r="N477">
            <v>2486252.94</v>
          </cell>
          <cell r="O477">
            <v>43763982.5</v>
          </cell>
          <cell r="P477">
            <v>5366000</v>
          </cell>
          <cell r="Q477">
            <v>8820448</v>
          </cell>
          <cell r="R477">
            <v>8299918</v>
          </cell>
          <cell r="S477">
            <v>14882692</v>
          </cell>
          <cell r="T477">
            <v>1577420</v>
          </cell>
          <cell r="U477">
            <v>3625111.08</v>
          </cell>
          <cell r="V477">
            <v>874988</v>
          </cell>
          <cell r="W477">
            <v>21312174.25</v>
          </cell>
          <cell r="X477">
            <v>1391430</v>
          </cell>
          <cell r="Y477">
            <v>9827065.6300000008</v>
          </cell>
          <cell r="Z477">
            <v>7684035.0999999996</v>
          </cell>
          <cell r="AA477">
            <v>1158415</v>
          </cell>
          <cell r="AB477">
            <v>2966794</v>
          </cell>
          <cell r="AC477">
            <v>0</v>
          </cell>
          <cell r="AD477">
            <v>20920365.82</v>
          </cell>
          <cell r="AE477">
            <v>2046750</v>
          </cell>
          <cell r="AF477">
            <v>3096771.56</v>
          </cell>
          <cell r="AG477">
            <v>5983820</v>
          </cell>
          <cell r="AH477">
            <v>20507083</v>
          </cell>
          <cell r="AI477">
            <v>2202780.9300000002</v>
          </cell>
          <cell r="AJ477">
            <v>2356878</v>
          </cell>
          <cell r="AK477">
            <v>40153331.5</v>
          </cell>
          <cell r="AL477">
            <v>13007847</v>
          </cell>
          <cell r="AM477">
            <v>2312874</v>
          </cell>
          <cell r="AN477">
            <v>15409997</v>
          </cell>
          <cell r="AO477">
            <v>4963401</v>
          </cell>
          <cell r="AP477">
            <v>3869937.25</v>
          </cell>
          <cell r="AQ477">
            <v>914940</v>
          </cell>
          <cell r="AR477">
            <v>28258373.640000001</v>
          </cell>
          <cell r="AS477">
            <v>3072193.96</v>
          </cell>
          <cell r="AT477">
            <v>7050273</v>
          </cell>
          <cell r="AU477">
            <v>22309054.09</v>
          </cell>
          <cell r="AV477">
            <v>3457184</v>
          </cell>
          <cell r="AW477">
            <v>5198071.33</v>
          </cell>
          <cell r="AX477">
            <v>8357826.4900000002</v>
          </cell>
          <cell r="AY477">
            <v>5298005</v>
          </cell>
          <cell r="AZ477">
            <v>4813565</v>
          </cell>
          <cell r="BA477">
            <v>23382910</v>
          </cell>
          <cell r="BB477">
            <v>1053249</v>
          </cell>
          <cell r="BC477">
            <v>73974795</v>
          </cell>
          <cell r="BD477">
            <v>6318669.2999999998</v>
          </cell>
          <cell r="BE477">
            <v>2582950</v>
          </cell>
          <cell r="BF477">
            <v>12342921</v>
          </cell>
          <cell r="BG477">
            <v>4463442.5</v>
          </cell>
          <cell r="BH477">
            <v>7919887.21</v>
          </cell>
          <cell r="BI477">
            <v>2134200</v>
          </cell>
          <cell r="BJ477">
            <v>2428160</v>
          </cell>
          <cell r="BK477">
            <v>2407170</v>
          </cell>
          <cell r="BL477">
            <v>66458425.75</v>
          </cell>
          <cell r="BM477">
            <v>21032110</v>
          </cell>
          <cell r="BN477">
            <v>3593423.68</v>
          </cell>
          <cell r="BO477">
            <v>8400153</v>
          </cell>
          <cell r="BP477">
            <v>4956225</v>
          </cell>
          <cell r="BQ477">
            <v>5548315.5</v>
          </cell>
          <cell r="BR477">
            <v>84027947</v>
          </cell>
          <cell r="BS477">
            <v>6272507</v>
          </cell>
          <cell r="BT477">
            <v>5189400</v>
          </cell>
          <cell r="BU477">
            <v>12372571</v>
          </cell>
          <cell r="BV477">
            <v>532436</v>
          </cell>
          <cell r="BW477">
            <v>5357560</v>
          </cell>
          <cell r="BX477">
            <v>9704204</v>
          </cell>
          <cell r="BY477">
            <v>4649639</v>
          </cell>
          <cell r="BZ477">
            <v>2627550</v>
          </cell>
          <cell r="CA477">
            <v>5665720</v>
          </cell>
          <cell r="CB477">
            <v>5210220</v>
          </cell>
          <cell r="CC477">
            <v>10388200</v>
          </cell>
          <cell r="CD477">
            <v>4149330</v>
          </cell>
          <cell r="CE477">
            <v>5488347.5</v>
          </cell>
          <cell r="CF477">
            <v>1765368.32</v>
          </cell>
          <cell r="CG477">
            <v>2551251.25</v>
          </cell>
          <cell r="CH477">
            <v>5808110</v>
          </cell>
          <cell r="CI477">
            <v>5310938</v>
          </cell>
          <cell r="CJ477">
            <v>13211164</v>
          </cell>
          <cell r="CK477">
            <v>1355271</v>
          </cell>
          <cell r="CL477">
            <v>1996388.5</v>
          </cell>
        </row>
        <row r="478">
          <cell r="A478" t="str">
            <v>4301020105.268</v>
          </cell>
          <cell r="B478" t="str">
            <v>รายได้ค่าบริการสาธารณสุขสำหรับโรคติดเชื้อไวรัสโคโรนา - IP จาก สปสช.</v>
          </cell>
          <cell r="C478">
            <v>27863816.620000001</v>
          </cell>
          <cell r="D478">
            <v>0</v>
          </cell>
          <cell r="E478">
            <v>10027417.66</v>
          </cell>
          <cell r="F478">
            <v>2954920.56</v>
          </cell>
          <cell r="G478">
            <v>2459941.2599999998</v>
          </cell>
          <cell r="H478">
            <v>9157894.7799999993</v>
          </cell>
          <cell r="I478">
            <v>10908087.140000001</v>
          </cell>
          <cell r="J478">
            <v>1007790.42</v>
          </cell>
          <cell r="K478">
            <v>12014703.369999999</v>
          </cell>
          <cell r="L478">
            <v>7785040.1399999997</v>
          </cell>
          <cell r="M478">
            <v>9660706.7300000004</v>
          </cell>
          <cell r="N478">
            <v>6619398.7599999998</v>
          </cell>
          <cell r="O478">
            <v>60240433.75</v>
          </cell>
          <cell r="P478">
            <v>10426705.539999999</v>
          </cell>
          <cell r="Q478">
            <v>18793739.640000001</v>
          </cell>
          <cell r="R478">
            <v>8997230.8900000006</v>
          </cell>
          <cell r="S478">
            <v>9795462.8200000003</v>
          </cell>
          <cell r="T478">
            <v>10738031.27</v>
          </cell>
          <cell r="U478">
            <v>4253816.9000000004</v>
          </cell>
          <cell r="V478">
            <v>12440392</v>
          </cell>
          <cell r="W478">
            <v>31288748.199999999</v>
          </cell>
          <cell r="X478">
            <v>13971396.289999999</v>
          </cell>
          <cell r="Y478">
            <v>3972800.63</v>
          </cell>
          <cell r="Z478">
            <v>1421279.28</v>
          </cell>
          <cell r="AA478">
            <v>3408952.59</v>
          </cell>
          <cell r="AB478">
            <v>7213365.1600000001</v>
          </cell>
          <cell r="AC478">
            <v>816924.4</v>
          </cell>
          <cell r="AD478">
            <v>37693522.780000001</v>
          </cell>
          <cell r="AE478">
            <v>2842759.52</v>
          </cell>
          <cell r="AF478">
            <v>2193237.75</v>
          </cell>
          <cell r="AG478">
            <v>8752535.4199999999</v>
          </cell>
          <cell r="AH478">
            <v>1301940.06</v>
          </cell>
          <cell r="AI478">
            <v>8390505.4199999999</v>
          </cell>
          <cell r="AJ478">
            <v>3961675.38</v>
          </cell>
          <cell r="AK478">
            <v>43514621.590000004</v>
          </cell>
          <cell r="AL478">
            <v>3758428.39</v>
          </cell>
          <cell r="AM478">
            <v>1482855</v>
          </cell>
          <cell r="AN478">
            <v>6689018</v>
          </cell>
          <cell r="AO478">
            <v>20383110.710000001</v>
          </cell>
          <cell r="AP478">
            <v>7225721.1299999999</v>
          </cell>
          <cell r="AQ478">
            <v>4522794.29</v>
          </cell>
          <cell r="AR478">
            <v>8779716.5999999996</v>
          </cell>
          <cell r="AS478">
            <v>31858351.100000001</v>
          </cell>
          <cell r="AT478">
            <v>19605934.079999998</v>
          </cell>
          <cell r="AU478">
            <v>8997852</v>
          </cell>
          <cell r="AV478">
            <v>2953678.48</v>
          </cell>
          <cell r="AW478">
            <v>1113477.04</v>
          </cell>
          <cell r="AX478">
            <v>6462512.5800000001</v>
          </cell>
          <cell r="AY478">
            <v>4765254</v>
          </cell>
          <cell r="AZ478">
            <v>10319903.939999999</v>
          </cell>
          <cell r="BA478">
            <v>39113335.359999999</v>
          </cell>
          <cell r="BB478">
            <v>15300932.039999999</v>
          </cell>
          <cell r="BC478">
            <v>115413978.94</v>
          </cell>
          <cell r="BD478">
            <v>46491960.780000001</v>
          </cell>
          <cell r="BE478">
            <v>9213280.1799999997</v>
          </cell>
          <cell r="BF478">
            <v>6008347.7699999996</v>
          </cell>
          <cell r="BG478">
            <v>71134673.079999998</v>
          </cell>
          <cell r="BH478">
            <v>18709585.120000001</v>
          </cell>
          <cell r="BI478">
            <v>3929958.48</v>
          </cell>
          <cell r="BJ478">
            <v>7392724</v>
          </cell>
          <cell r="BK478">
            <v>10983171.439999999</v>
          </cell>
          <cell r="BL478">
            <v>148071332.52000001</v>
          </cell>
          <cell r="BM478">
            <v>18039142.579999998</v>
          </cell>
          <cell r="BN478">
            <v>7120883.6200000001</v>
          </cell>
          <cell r="BO478">
            <v>8805463.1400000006</v>
          </cell>
          <cell r="BP478">
            <v>26268630.039999999</v>
          </cell>
          <cell r="BQ478">
            <v>21984186.850000001</v>
          </cell>
          <cell r="BR478">
            <v>862102775.94000006</v>
          </cell>
          <cell r="BS478">
            <v>20873636.27</v>
          </cell>
          <cell r="BT478">
            <v>15246015.050000001</v>
          </cell>
          <cell r="BU478">
            <v>121041408.62</v>
          </cell>
          <cell r="BV478">
            <v>20857502.780000001</v>
          </cell>
          <cell r="BW478">
            <v>8765061.9499999993</v>
          </cell>
          <cell r="BX478">
            <v>63532734.689999998</v>
          </cell>
          <cell r="BY478">
            <v>2184847.29</v>
          </cell>
          <cell r="BZ478">
            <v>5173110.4000000004</v>
          </cell>
          <cell r="CA478">
            <v>13541562.57</v>
          </cell>
          <cell r="CB478">
            <v>13383585.82</v>
          </cell>
          <cell r="CC478">
            <v>44183778.579999998</v>
          </cell>
          <cell r="CD478">
            <v>7614989.9900000002</v>
          </cell>
          <cell r="CE478">
            <v>14577337.359999999</v>
          </cell>
          <cell r="CF478">
            <v>7692494.9299999997</v>
          </cell>
          <cell r="CG478">
            <v>7233514.9100000001</v>
          </cell>
          <cell r="CH478">
            <v>8436810.4700000007</v>
          </cell>
          <cell r="CI478">
            <v>10726707.289999999</v>
          </cell>
          <cell r="CJ478">
            <v>40224359.920000002</v>
          </cell>
          <cell r="CK478">
            <v>5222991.8899999997</v>
          </cell>
          <cell r="CL478">
            <v>7163222.25</v>
          </cell>
        </row>
        <row r="479">
          <cell r="A479" t="str">
            <v>4301020105.269</v>
          </cell>
          <cell r="B479" t="str">
            <v>ส่วนต่างค่ารักษาที่ สูงกว่า ข้อตกลงในการจ่ายตาม DRG-COVID-19-IP จาก สปสช.</v>
          </cell>
          <cell r="C479">
            <v>0</v>
          </cell>
          <cell r="D479">
            <v>-21251</v>
          </cell>
          <cell r="E479">
            <v>-643107.36</v>
          </cell>
          <cell r="F479">
            <v>0</v>
          </cell>
          <cell r="G479">
            <v>0</v>
          </cell>
          <cell r="H479">
            <v>-1550572.2</v>
          </cell>
          <cell r="I479">
            <v>-629164.57999999996</v>
          </cell>
          <cell r="J479">
            <v>0</v>
          </cell>
          <cell r="K479">
            <v>-742925.85</v>
          </cell>
          <cell r="L479">
            <v>0</v>
          </cell>
          <cell r="M479">
            <v>-4168261.92</v>
          </cell>
          <cell r="N479">
            <v>-3505739.26</v>
          </cell>
          <cell r="O479">
            <v>-8286389.0800000001</v>
          </cell>
          <cell r="P479">
            <v>-2633061.87</v>
          </cell>
          <cell r="Q479">
            <v>-1645629.64</v>
          </cell>
          <cell r="R479">
            <v>0</v>
          </cell>
          <cell r="S479">
            <v>-4321385.01</v>
          </cell>
          <cell r="T479">
            <v>-3077563.85</v>
          </cell>
          <cell r="U479">
            <v>0</v>
          </cell>
          <cell r="V479">
            <v>0</v>
          </cell>
          <cell r="W479">
            <v>0</v>
          </cell>
          <cell r="X479">
            <v>-694129.35</v>
          </cell>
          <cell r="Y479">
            <v>-867254</v>
          </cell>
          <cell r="Z479">
            <v>0</v>
          </cell>
          <cell r="AA479">
            <v>-122568.89</v>
          </cell>
          <cell r="AB479">
            <v>-1982795.24</v>
          </cell>
          <cell r="AC479">
            <v>0</v>
          </cell>
          <cell r="AD479">
            <v>-8250367.0599999996</v>
          </cell>
          <cell r="AE479">
            <v>-13438.8</v>
          </cell>
          <cell r="AF479">
            <v>-415559.91</v>
          </cell>
          <cell r="AG479">
            <v>-1466957.96</v>
          </cell>
          <cell r="AH479">
            <v>-422458.1</v>
          </cell>
          <cell r="AI479">
            <v>-3171373.12</v>
          </cell>
          <cell r="AJ479">
            <v>-409712.57</v>
          </cell>
          <cell r="AK479">
            <v>-11719000.310000001</v>
          </cell>
          <cell r="AL479">
            <v>-1039284.67</v>
          </cell>
          <cell r="AM479">
            <v>-383019.91</v>
          </cell>
          <cell r="AN479">
            <v>-898244.16</v>
          </cell>
          <cell r="AO479">
            <v>-2280225.9500000002</v>
          </cell>
          <cell r="AP479">
            <v>-869954.64</v>
          </cell>
          <cell r="AQ479">
            <v>-908620.03</v>
          </cell>
          <cell r="AR479">
            <v>0</v>
          </cell>
          <cell r="AS479">
            <v>1180565.8500000001</v>
          </cell>
          <cell r="AT479">
            <v>-187651.03</v>
          </cell>
          <cell r="AU479">
            <v>-789996.25</v>
          </cell>
          <cell r="AV479">
            <v>-243531.12</v>
          </cell>
          <cell r="AW479">
            <v>-221953.11</v>
          </cell>
          <cell r="AX479">
            <v>-675897.53</v>
          </cell>
          <cell r="AY479">
            <v>-670635.63</v>
          </cell>
          <cell r="AZ479">
            <v>-110601.47</v>
          </cell>
          <cell r="BA479">
            <v>-1036638.29</v>
          </cell>
          <cell r="BB479">
            <v>-861898.58</v>
          </cell>
          <cell r="BC479">
            <v>0</v>
          </cell>
          <cell r="BD479">
            <v>-19544367.079999998</v>
          </cell>
          <cell r="BE479">
            <v>-650597.09</v>
          </cell>
          <cell r="BF479">
            <v>0</v>
          </cell>
          <cell r="BG479">
            <v>-12419211.25</v>
          </cell>
          <cell r="BH479">
            <v>-5998329.5</v>
          </cell>
          <cell r="BI479">
            <v>0</v>
          </cell>
          <cell r="BJ479">
            <v>-3081575.94</v>
          </cell>
          <cell r="BK479">
            <v>-1488337.56</v>
          </cell>
          <cell r="BL479">
            <v>0</v>
          </cell>
          <cell r="BM479">
            <v>-6520584.46</v>
          </cell>
          <cell r="BN479">
            <v>-1240814.6100000001</v>
          </cell>
          <cell r="BO479">
            <v>0</v>
          </cell>
          <cell r="BP479">
            <v>-10278875.390000001</v>
          </cell>
          <cell r="BQ479">
            <v>-10522015.529999999</v>
          </cell>
          <cell r="BR479">
            <v>-468477563.55000001</v>
          </cell>
          <cell r="BS479">
            <v>-6036170.4100000001</v>
          </cell>
          <cell r="BT479">
            <v>0</v>
          </cell>
          <cell r="BU479">
            <v>-8457175.5800000001</v>
          </cell>
          <cell r="BV479">
            <v>0</v>
          </cell>
          <cell r="BW479">
            <v>-211164.86</v>
          </cell>
          <cell r="BX479">
            <v>-11661685.060000001</v>
          </cell>
          <cell r="BY479">
            <v>-205960.07</v>
          </cell>
          <cell r="BZ479">
            <v>-2872434.87</v>
          </cell>
          <cell r="CA479">
            <v>-2098210.2400000002</v>
          </cell>
          <cell r="CB479">
            <v>0</v>
          </cell>
          <cell r="CC479">
            <v>-10693054.210000001</v>
          </cell>
          <cell r="CD479">
            <v>-3204681.63</v>
          </cell>
          <cell r="CE479">
            <v>-1543892.22</v>
          </cell>
          <cell r="CF479">
            <v>-178027.84</v>
          </cell>
          <cell r="CG479">
            <v>-814194.29</v>
          </cell>
          <cell r="CH479">
            <v>-48096.07</v>
          </cell>
          <cell r="CI479">
            <v>-1187381.29</v>
          </cell>
          <cell r="CJ479">
            <v>-9962998.0299999993</v>
          </cell>
          <cell r="CK479">
            <v>-178763</v>
          </cell>
          <cell r="CL479">
            <v>-294683.21000000002</v>
          </cell>
        </row>
        <row r="480">
          <cell r="A480" t="str">
            <v>4301020105.270</v>
          </cell>
          <cell r="B480" t="str">
            <v>ส่วนต่างค่ารักษาที่ ต่ำกว่า ข้อตกลงในการจ่ายตาม DRG-COVID-19-IP จาก สปสช.</v>
          </cell>
          <cell r="C480">
            <v>0</v>
          </cell>
          <cell r="D480">
            <v>0</v>
          </cell>
          <cell r="E480">
            <v>161306.04</v>
          </cell>
          <cell r="F480">
            <v>0</v>
          </cell>
          <cell r="G480">
            <v>0</v>
          </cell>
          <cell r="H480">
            <v>77537.929999999993</v>
          </cell>
          <cell r="I480">
            <v>6693.7</v>
          </cell>
          <cell r="J480">
            <v>0</v>
          </cell>
          <cell r="K480">
            <v>430792.28</v>
          </cell>
          <cell r="L480">
            <v>0</v>
          </cell>
          <cell r="M480">
            <v>275889.96999999997</v>
          </cell>
          <cell r="N480">
            <v>126874.67</v>
          </cell>
          <cell r="O480">
            <v>82036.36</v>
          </cell>
          <cell r="P480">
            <v>735671.2</v>
          </cell>
          <cell r="Q480">
            <v>-1761097.97</v>
          </cell>
          <cell r="R480">
            <v>0</v>
          </cell>
          <cell r="S480">
            <v>255323.24</v>
          </cell>
          <cell r="T480">
            <v>56115.88</v>
          </cell>
          <cell r="U480">
            <v>0</v>
          </cell>
          <cell r="V480">
            <v>0</v>
          </cell>
          <cell r="W480">
            <v>0</v>
          </cell>
          <cell r="X480">
            <v>367222.27</v>
          </cell>
          <cell r="Y480">
            <v>24928.87</v>
          </cell>
          <cell r="Z480">
            <v>0</v>
          </cell>
          <cell r="AA480">
            <v>136912.32000000001</v>
          </cell>
          <cell r="AB480">
            <v>560479.94999999995</v>
          </cell>
          <cell r="AC480">
            <v>0</v>
          </cell>
          <cell r="AD480">
            <v>348764.1</v>
          </cell>
          <cell r="AE480">
            <v>0</v>
          </cell>
          <cell r="AF480">
            <v>4931.74</v>
          </cell>
          <cell r="AG480">
            <v>520991.49</v>
          </cell>
          <cell r="AH480">
            <v>115806.35</v>
          </cell>
          <cell r="AI480">
            <v>0</v>
          </cell>
          <cell r="AJ480">
            <v>75506.84</v>
          </cell>
          <cell r="AK480">
            <v>307344.03000000003</v>
          </cell>
          <cell r="AL480">
            <v>25342.45</v>
          </cell>
          <cell r="AM480">
            <v>102137.32</v>
          </cell>
          <cell r="AN480">
            <v>11171.66</v>
          </cell>
          <cell r="AO480">
            <v>2361814.87</v>
          </cell>
          <cell r="AP480">
            <v>192853.01</v>
          </cell>
          <cell r="AQ480">
            <v>335805.1</v>
          </cell>
          <cell r="AR480">
            <v>0</v>
          </cell>
          <cell r="AS480">
            <v>4596.6000000000004</v>
          </cell>
          <cell r="AT480">
            <v>483103.81</v>
          </cell>
          <cell r="AU480">
            <v>23622.77</v>
          </cell>
          <cell r="AV480">
            <v>143780.56</v>
          </cell>
          <cell r="AW480">
            <v>32648.19</v>
          </cell>
          <cell r="AX480">
            <v>928199.92</v>
          </cell>
          <cell r="AY480">
            <v>161117.88</v>
          </cell>
          <cell r="AZ480">
            <v>179167.38</v>
          </cell>
          <cell r="BA480">
            <v>998844.37</v>
          </cell>
          <cell r="BB480">
            <v>30152.6</v>
          </cell>
          <cell r="BC480">
            <v>0</v>
          </cell>
          <cell r="BD480">
            <v>433254.72</v>
          </cell>
          <cell r="BE480">
            <v>268303.11</v>
          </cell>
          <cell r="BF480">
            <v>0</v>
          </cell>
          <cell r="BG480">
            <v>117298.48</v>
          </cell>
          <cell r="BH480">
            <v>19159.09</v>
          </cell>
          <cell r="BI480">
            <v>0</v>
          </cell>
          <cell r="BJ480">
            <v>-83133.63</v>
          </cell>
          <cell r="BK480">
            <v>0</v>
          </cell>
          <cell r="BL480">
            <v>0</v>
          </cell>
          <cell r="BM480">
            <v>42110.66</v>
          </cell>
          <cell r="BN480">
            <v>9473.2999999999993</v>
          </cell>
          <cell r="BO480">
            <v>0</v>
          </cell>
          <cell r="BP480">
            <v>25090.5</v>
          </cell>
          <cell r="BQ480">
            <v>365734.13</v>
          </cell>
          <cell r="BR480">
            <v>9719182.0999999996</v>
          </cell>
          <cell r="BS480">
            <v>0</v>
          </cell>
          <cell r="BT480">
            <v>0</v>
          </cell>
          <cell r="BU480">
            <v>2046358.35</v>
          </cell>
          <cell r="BV480">
            <v>638078.16</v>
          </cell>
          <cell r="BW480">
            <v>0</v>
          </cell>
          <cell r="BX480">
            <v>2053690.88</v>
          </cell>
          <cell r="BY480">
            <v>32011.35</v>
          </cell>
          <cell r="BZ480">
            <v>374</v>
          </cell>
          <cell r="CA480">
            <v>1255586.94</v>
          </cell>
          <cell r="CB480">
            <v>14902.45</v>
          </cell>
          <cell r="CC480">
            <v>407791.56</v>
          </cell>
          <cell r="CD480">
            <v>122298.26</v>
          </cell>
          <cell r="CE480">
            <v>353664.46</v>
          </cell>
          <cell r="CF480">
            <v>0</v>
          </cell>
          <cell r="CG480">
            <v>132720.37</v>
          </cell>
          <cell r="CH480">
            <v>422527.23</v>
          </cell>
          <cell r="CI480">
            <v>18282.03</v>
          </cell>
          <cell r="CJ480">
            <v>12547.76</v>
          </cell>
          <cell r="CK480">
            <v>0</v>
          </cell>
          <cell r="CL480">
            <v>50136.88</v>
          </cell>
        </row>
        <row r="481">
          <cell r="A481" t="str">
            <v>4301020106.303</v>
          </cell>
          <cell r="B481" t="str">
            <v>รายได้กองทุนประกันสังคม</v>
          </cell>
          <cell r="C481">
            <v>5552951.1900000004</v>
          </cell>
          <cell r="D481">
            <v>0</v>
          </cell>
          <cell r="E481">
            <v>857616.2</v>
          </cell>
          <cell r="F481">
            <v>0</v>
          </cell>
          <cell r="G481">
            <v>0</v>
          </cell>
          <cell r="H481">
            <v>0</v>
          </cell>
          <cell r="I481">
            <v>166934.17000000001</v>
          </cell>
          <cell r="J481">
            <v>0</v>
          </cell>
          <cell r="K481">
            <v>168081.43</v>
          </cell>
          <cell r="L481">
            <v>7754.56</v>
          </cell>
          <cell r="M481">
            <v>0</v>
          </cell>
          <cell r="N481">
            <v>0</v>
          </cell>
          <cell r="O481">
            <v>1842801.63</v>
          </cell>
          <cell r="P481">
            <v>158368.09</v>
          </cell>
          <cell r="Q481">
            <v>44614.2</v>
          </cell>
          <cell r="R481">
            <v>0</v>
          </cell>
          <cell r="S481">
            <v>81062.06</v>
          </cell>
          <cell r="T481">
            <v>0</v>
          </cell>
          <cell r="U481">
            <v>67566.490000000005</v>
          </cell>
          <cell r="V481">
            <v>0</v>
          </cell>
          <cell r="W481">
            <v>10735712.85</v>
          </cell>
          <cell r="X481">
            <v>0</v>
          </cell>
          <cell r="Y481">
            <v>0</v>
          </cell>
          <cell r="Z481">
            <v>553.70000000000005</v>
          </cell>
          <cell r="AA481">
            <v>0</v>
          </cell>
          <cell r="AB481">
            <v>73519.240000000005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96819.71</v>
          </cell>
          <cell r="AJ481">
            <v>0</v>
          </cell>
          <cell r="AK481">
            <v>26209171.510000002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15428.25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199845.62</v>
          </cell>
          <cell r="AV481">
            <v>21850.400000000001</v>
          </cell>
          <cell r="AW481">
            <v>0</v>
          </cell>
          <cell r="AX481">
            <v>0</v>
          </cell>
          <cell r="AY481">
            <v>5148.6899999999996</v>
          </cell>
          <cell r="AZ481">
            <v>144860.88</v>
          </cell>
          <cell r="BA481">
            <v>911868.29</v>
          </cell>
          <cell r="BB481">
            <v>167809.11</v>
          </cell>
          <cell r="BC481">
            <v>18231602.73</v>
          </cell>
          <cell r="BD481">
            <v>0</v>
          </cell>
          <cell r="BE481">
            <v>34318.639999999999</v>
          </cell>
          <cell r="BF481">
            <v>0</v>
          </cell>
          <cell r="BG481">
            <v>1906152.59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2261292.31</v>
          </cell>
          <cell r="BM481">
            <v>0</v>
          </cell>
          <cell r="BN481">
            <v>0</v>
          </cell>
          <cell r="BO481">
            <v>1124092.6000000001</v>
          </cell>
          <cell r="BP481">
            <v>168244.4</v>
          </cell>
          <cell r="BQ481">
            <v>115431.5</v>
          </cell>
          <cell r="BR481">
            <v>26862767.170000002</v>
          </cell>
          <cell r="BS481">
            <v>0</v>
          </cell>
          <cell r="BT481">
            <v>292102.7</v>
          </cell>
          <cell r="BU481">
            <v>2169646.9700000002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206990</v>
          </cell>
          <cell r="CB481">
            <v>295160.09000000003</v>
          </cell>
          <cell r="CC481">
            <v>1074263.2</v>
          </cell>
          <cell r="CD481">
            <v>3627.49</v>
          </cell>
          <cell r="CE481">
            <v>146480.4</v>
          </cell>
          <cell r="CF481">
            <v>515062.4</v>
          </cell>
          <cell r="CG481">
            <v>86728</v>
          </cell>
          <cell r="CH481">
            <v>0</v>
          </cell>
          <cell r="CI481">
            <v>212523.2</v>
          </cell>
          <cell r="CJ481">
            <v>768045.92</v>
          </cell>
          <cell r="CK481">
            <v>10002</v>
          </cell>
          <cell r="CL481">
            <v>0</v>
          </cell>
        </row>
        <row r="482">
          <cell r="A482" t="str">
            <v>4301020106.305</v>
          </cell>
          <cell r="B482" t="str">
            <v>รายได้ค่ารักษาประกันสังคม OP-เครือข่าย</v>
          </cell>
          <cell r="C482">
            <v>18108857.5</v>
          </cell>
          <cell r="D482">
            <v>1141363.6399999999</v>
          </cell>
          <cell r="E482">
            <v>870117</v>
          </cell>
          <cell r="F482">
            <v>3236823.21</v>
          </cell>
          <cell r="G482">
            <v>1325945</v>
          </cell>
          <cell r="H482">
            <v>3249290.35</v>
          </cell>
          <cell r="I482">
            <v>710077.75</v>
          </cell>
          <cell r="J482">
            <v>1204515.6499999999</v>
          </cell>
          <cell r="K482">
            <v>698782.69</v>
          </cell>
          <cell r="L482">
            <v>1614428.75</v>
          </cell>
          <cell r="M482">
            <v>2194285</v>
          </cell>
          <cell r="N482">
            <v>359070.57</v>
          </cell>
          <cell r="O482">
            <v>10003886.75</v>
          </cell>
          <cell r="P482">
            <v>2247125.27</v>
          </cell>
          <cell r="Q482">
            <v>661192.5</v>
          </cell>
          <cell r="R482">
            <v>3347071.5</v>
          </cell>
          <cell r="S482">
            <v>2270321</v>
          </cell>
          <cell r="T482">
            <v>806781.61</v>
          </cell>
          <cell r="U482">
            <v>1548723.81</v>
          </cell>
          <cell r="V482">
            <v>704484</v>
          </cell>
          <cell r="W482">
            <v>28194628.829999998</v>
          </cell>
          <cell r="X482">
            <v>919631.18</v>
          </cell>
          <cell r="Y482">
            <v>1577459.5</v>
          </cell>
          <cell r="Z482">
            <v>839915</v>
          </cell>
          <cell r="AA482">
            <v>301687.59999999998</v>
          </cell>
          <cell r="AB482">
            <v>916681</v>
          </cell>
          <cell r="AC482">
            <v>1656162</v>
          </cell>
          <cell r="AD482">
            <v>5081681</v>
          </cell>
          <cell r="AE482">
            <v>1089338</v>
          </cell>
          <cell r="AF482">
            <v>731510</v>
          </cell>
          <cell r="AG482">
            <v>1162586</v>
          </cell>
          <cell r="AH482">
            <v>1702287.75</v>
          </cell>
          <cell r="AI482">
            <v>912664</v>
          </cell>
          <cell r="AJ482">
            <v>658823</v>
          </cell>
          <cell r="AK482">
            <v>41874274.859999999</v>
          </cell>
          <cell r="AL482">
            <v>1483733</v>
          </cell>
          <cell r="AM482">
            <v>848503.5</v>
          </cell>
          <cell r="AN482">
            <v>1516581</v>
          </cell>
          <cell r="AO482">
            <v>2407995</v>
          </cell>
          <cell r="AP482">
            <v>1126366</v>
          </cell>
          <cell r="AQ482">
            <v>399693.5</v>
          </cell>
          <cell r="AR482">
            <v>7077135.2999999998</v>
          </cell>
          <cell r="AS482">
            <v>1329045.75</v>
          </cell>
          <cell r="AT482">
            <v>2552691.75</v>
          </cell>
          <cell r="AU482">
            <v>1307091.6299999999</v>
          </cell>
          <cell r="AV482">
            <v>664937</v>
          </cell>
          <cell r="AW482">
            <v>3459321.75</v>
          </cell>
          <cell r="AX482">
            <v>2297325.23</v>
          </cell>
          <cell r="AY482">
            <v>1265272</v>
          </cell>
          <cell r="AZ482">
            <v>2873000</v>
          </cell>
          <cell r="BA482">
            <v>5366050.32</v>
          </cell>
          <cell r="BB482">
            <v>771805.75</v>
          </cell>
          <cell r="BC482">
            <v>30371587.25</v>
          </cell>
          <cell r="BD482">
            <v>4104272.85</v>
          </cell>
          <cell r="BE482">
            <v>1479277</v>
          </cell>
          <cell r="BF482">
            <v>642589</v>
          </cell>
          <cell r="BG482">
            <v>4488483.25</v>
          </cell>
          <cell r="BH482">
            <v>469925</v>
          </cell>
          <cell r="BI482">
            <v>337248.43</v>
          </cell>
          <cell r="BJ482">
            <v>1114221.25</v>
          </cell>
          <cell r="BK482">
            <v>1034636.5</v>
          </cell>
          <cell r="BL482">
            <v>15653566.25</v>
          </cell>
          <cell r="BM482">
            <v>2239349.42</v>
          </cell>
          <cell r="BN482">
            <v>3641214.2</v>
          </cell>
          <cell r="BO482">
            <v>1687390</v>
          </cell>
          <cell r="BP482">
            <v>982512.5</v>
          </cell>
          <cell r="BQ482">
            <v>2972252</v>
          </cell>
          <cell r="BR482">
            <v>71706194.900000006</v>
          </cell>
          <cell r="BS482">
            <v>2563467</v>
          </cell>
          <cell r="BT482">
            <v>2543202.16</v>
          </cell>
          <cell r="BU482">
            <v>15092233.199999999</v>
          </cell>
          <cell r="BV482">
            <v>313645</v>
          </cell>
          <cell r="BW482">
            <v>964828</v>
          </cell>
          <cell r="BX482">
            <v>3240991.5</v>
          </cell>
          <cell r="BY482">
            <v>530379.1</v>
          </cell>
          <cell r="BZ482">
            <v>1105052</v>
          </cell>
          <cell r="CA482">
            <v>1468116.8</v>
          </cell>
          <cell r="CB482">
            <v>1232317</v>
          </cell>
          <cell r="CC482">
            <v>3405969.5</v>
          </cell>
          <cell r="CD482">
            <v>2597330</v>
          </cell>
          <cell r="CE482">
            <v>1933359.69</v>
          </cell>
          <cell r="CF482">
            <v>570771</v>
          </cell>
          <cell r="CG482">
            <v>716329.5</v>
          </cell>
          <cell r="CH482">
            <v>857216</v>
          </cell>
          <cell r="CI482">
            <v>816797</v>
          </cell>
          <cell r="CJ482">
            <v>4093385</v>
          </cell>
          <cell r="CK482">
            <v>728057</v>
          </cell>
          <cell r="CL482">
            <v>824853</v>
          </cell>
        </row>
        <row r="483">
          <cell r="A483" t="str">
            <v>4301020106.306</v>
          </cell>
          <cell r="B483" t="str">
            <v>รายได้ค่ารักษาประกันสังคม IP-เครือข่าย</v>
          </cell>
          <cell r="C483">
            <v>11338250.310000001</v>
          </cell>
          <cell r="D483">
            <v>573871.75</v>
          </cell>
          <cell r="E483">
            <v>207698.5</v>
          </cell>
          <cell r="F483">
            <v>740781.25</v>
          </cell>
          <cell r="G483">
            <v>477317</v>
          </cell>
          <cell r="H483">
            <v>1509973.33</v>
          </cell>
          <cell r="I483">
            <v>251119.5</v>
          </cell>
          <cell r="J483">
            <v>2755680.05</v>
          </cell>
          <cell r="K483">
            <v>351409.27</v>
          </cell>
          <cell r="L483">
            <v>1935527.04</v>
          </cell>
          <cell r="M483">
            <v>4997189.8</v>
          </cell>
          <cell r="N483">
            <v>398765.71</v>
          </cell>
          <cell r="O483">
            <v>6958777.4000000004</v>
          </cell>
          <cell r="P483">
            <v>1571614.43</v>
          </cell>
          <cell r="Q483">
            <v>527003.75</v>
          </cell>
          <cell r="R483">
            <v>2457596.2000000002</v>
          </cell>
          <cell r="S483">
            <v>2859038.2</v>
          </cell>
          <cell r="T483">
            <v>407823.3</v>
          </cell>
          <cell r="U483">
            <v>3732733.5</v>
          </cell>
          <cell r="V483">
            <v>216467</v>
          </cell>
          <cell r="W483">
            <v>18184123.68</v>
          </cell>
          <cell r="X483">
            <v>3601802.75</v>
          </cell>
          <cell r="Y483">
            <v>1117335.3999999999</v>
          </cell>
          <cell r="Z483">
            <v>2572443.7599999998</v>
          </cell>
          <cell r="AA483">
            <v>953269.5</v>
          </cell>
          <cell r="AB483">
            <v>1413861.6</v>
          </cell>
          <cell r="AC483">
            <v>2218979</v>
          </cell>
          <cell r="AD483">
            <v>4163470</v>
          </cell>
          <cell r="AE483">
            <v>352180</v>
          </cell>
          <cell r="AF483">
            <v>424319</v>
          </cell>
          <cell r="AG483">
            <v>113058</v>
          </cell>
          <cell r="AH483">
            <v>562787.4</v>
          </cell>
          <cell r="AI483">
            <v>1195691</v>
          </cell>
          <cell r="AJ483">
            <v>471036</v>
          </cell>
          <cell r="AK483">
            <v>38607005.460000001</v>
          </cell>
          <cell r="AL483">
            <v>826230</v>
          </cell>
          <cell r="AM483">
            <v>601210</v>
          </cell>
          <cell r="AN483">
            <v>805653</v>
          </cell>
          <cell r="AO483">
            <v>935015</v>
          </cell>
          <cell r="AP483">
            <v>429213</v>
          </cell>
          <cell r="AQ483">
            <v>175091</v>
          </cell>
          <cell r="AR483">
            <v>7766793.0199999996</v>
          </cell>
          <cell r="AS483">
            <v>3158782.25</v>
          </cell>
          <cell r="AT483">
            <v>1789806.75</v>
          </cell>
          <cell r="AU483">
            <v>1181374.8500000001</v>
          </cell>
          <cell r="AV483">
            <v>153620</v>
          </cell>
          <cell r="AW483">
            <v>1031181.75</v>
          </cell>
          <cell r="AX483">
            <v>1563802.33</v>
          </cell>
          <cell r="AY483">
            <v>482052</v>
          </cell>
          <cell r="AZ483">
            <v>534589</v>
          </cell>
          <cell r="BA483">
            <v>17742350.41</v>
          </cell>
          <cell r="BB483">
            <v>603773.25</v>
          </cell>
          <cell r="BC483">
            <v>39700171.460000001</v>
          </cell>
          <cell r="BD483">
            <v>4709772.1399999997</v>
          </cell>
          <cell r="BE483">
            <v>943665.7</v>
          </cell>
          <cell r="BF483">
            <v>1344995.5</v>
          </cell>
          <cell r="BG483">
            <v>6240667.4000000004</v>
          </cell>
          <cell r="BH483">
            <v>170569</v>
          </cell>
          <cell r="BI483">
            <v>641056.59</v>
          </cell>
          <cell r="BJ483">
            <v>1416484</v>
          </cell>
          <cell r="BK483">
            <v>450295.75</v>
          </cell>
          <cell r="BL483">
            <v>17998387.399999999</v>
          </cell>
          <cell r="BM483">
            <v>1714563</v>
          </cell>
          <cell r="BN483">
            <v>757042.6</v>
          </cell>
          <cell r="BO483">
            <v>1206032</v>
          </cell>
          <cell r="BP483">
            <v>723705</v>
          </cell>
          <cell r="BQ483">
            <v>1549368</v>
          </cell>
          <cell r="BR483">
            <v>44031222.520000003</v>
          </cell>
          <cell r="BS483">
            <v>3031044.2</v>
          </cell>
          <cell r="BT483">
            <v>3778116.44</v>
          </cell>
          <cell r="BU483">
            <v>11477731.800000001</v>
          </cell>
          <cell r="BV483">
            <v>2736511.6</v>
          </cell>
          <cell r="BW483">
            <v>827961.5</v>
          </cell>
          <cell r="BX483">
            <v>7487482.1500000004</v>
          </cell>
          <cell r="BY483">
            <v>242264.25</v>
          </cell>
          <cell r="BZ483">
            <v>513041</v>
          </cell>
          <cell r="CA483">
            <v>624852</v>
          </cell>
          <cell r="CB483">
            <v>3946376</v>
          </cell>
          <cell r="CC483">
            <v>1813809.5</v>
          </cell>
          <cell r="CD483">
            <v>1759568</v>
          </cell>
          <cell r="CE483">
            <v>1621377.14</v>
          </cell>
          <cell r="CF483">
            <v>590701.4</v>
          </cell>
          <cell r="CG483">
            <v>596801</v>
          </cell>
          <cell r="CH483">
            <v>206938</v>
          </cell>
          <cell r="CI483">
            <v>389369.8</v>
          </cell>
          <cell r="CJ483">
            <v>2762264.72</v>
          </cell>
          <cell r="CK483">
            <v>300890</v>
          </cell>
          <cell r="CL483">
            <v>1007464.5</v>
          </cell>
        </row>
        <row r="484">
          <cell r="A484" t="str">
            <v>4301020106.307</v>
          </cell>
          <cell r="B484" t="str">
            <v>รายได้ค่ารักษาประกันสังคม OP-นอกเครือข่าย</v>
          </cell>
          <cell r="C484">
            <v>201632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209061</v>
          </cell>
          <cell r="O484">
            <v>0</v>
          </cell>
          <cell r="P484">
            <v>900</v>
          </cell>
          <cell r="Q484">
            <v>0</v>
          </cell>
          <cell r="R484">
            <v>64745</v>
          </cell>
          <cell r="S484">
            <v>0</v>
          </cell>
          <cell r="T484">
            <v>111326.5</v>
          </cell>
          <cell r="U484">
            <v>102857</v>
          </cell>
          <cell r="V484">
            <v>0</v>
          </cell>
          <cell r="W484">
            <v>292101.5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2267</v>
          </cell>
          <cell r="AG484">
            <v>0</v>
          </cell>
          <cell r="AH484">
            <v>9163</v>
          </cell>
          <cell r="AI484">
            <v>0</v>
          </cell>
          <cell r="AJ484">
            <v>0</v>
          </cell>
          <cell r="AK484">
            <v>2073097</v>
          </cell>
          <cell r="AL484">
            <v>0</v>
          </cell>
          <cell r="AM484">
            <v>52595.5</v>
          </cell>
          <cell r="AN484">
            <v>0</v>
          </cell>
          <cell r="AO484">
            <v>-39876</v>
          </cell>
          <cell r="AP484">
            <v>66354</v>
          </cell>
          <cell r="AQ484">
            <v>45125.5</v>
          </cell>
          <cell r="AR484">
            <v>128896</v>
          </cell>
          <cell r="AS484">
            <v>47406.25</v>
          </cell>
          <cell r="AT484">
            <v>135794</v>
          </cell>
          <cell r="AU484">
            <v>0</v>
          </cell>
          <cell r="AV484">
            <v>0</v>
          </cell>
          <cell r="AW484">
            <v>0</v>
          </cell>
          <cell r="AX484">
            <v>570374</v>
          </cell>
          <cell r="AY484">
            <v>0</v>
          </cell>
          <cell r="AZ484">
            <v>0</v>
          </cell>
          <cell r="BA484">
            <v>304191.25</v>
          </cell>
          <cell r="BB484">
            <v>152787</v>
          </cell>
          <cell r="BC484">
            <v>211327.7</v>
          </cell>
          <cell r="BD484">
            <v>2845</v>
          </cell>
          <cell r="BE484">
            <v>57559.5</v>
          </cell>
          <cell r="BF484">
            <v>50130.75</v>
          </cell>
          <cell r="BG484">
            <v>81155</v>
          </cell>
          <cell r="BH484">
            <v>5086</v>
          </cell>
          <cell r="BI484">
            <v>22998</v>
          </cell>
          <cell r="BJ484">
            <v>3861</v>
          </cell>
          <cell r="BK484">
            <v>0</v>
          </cell>
          <cell r="BL484">
            <v>1777647.05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2002140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422494</v>
          </cell>
          <cell r="CE484">
            <v>0</v>
          </cell>
          <cell r="CF484">
            <v>0</v>
          </cell>
          <cell r="CG484">
            <v>1191</v>
          </cell>
          <cell r="CH484">
            <v>0</v>
          </cell>
          <cell r="CI484">
            <v>0</v>
          </cell>
          <cell r="CJ484">
            <v>0</v>
          </cell>
          <cell r="CK484">
            <v>2145</v>
          </cell>
          <cell r="CL484">
            <v>0</v>
          </cell>
        </row>
        <row r="485">
          <cell r="A485" t="str">
            <v>4301020106.308</v>
          </cell>
          <cell r="B485" t="str">
            <v>รายได้ค่ารักษาประกันสังคม IP-นอกเครือข่าย</v>
          </cell>
          <cell r="C485">
            <v>2620420.09</v>
          </cell>
          <cell r="D485">
            <v>1413518.75</v>
          </cell>
          <cell r="E485">
            <v>0</v>
          </cell>
          <cell r="F485">
            <v>0</v>
          </cell>
          <cell r="G485">
            <v>0</v>
          </cell>
          <cell r="H485">
            <v>705789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19785</v>
          </cell>
          <cell r="N485">
            <v>599067</v>
          </cell>
          <cell r="O485">
            <v>131789.75</v>
          </cell>
          <cell r="P485">
            <v>36418.300000000003</v>
          </cell>
          <cell r="Q485">
            <v>0</v>
          </cell>
          <cell r="R485">
            <v>57857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316823.8</v>
          </cell>
          <cell r="X485">
            <v>0</v>
          </cell>
          <cell r="Y485">
            <v>0</v>
          </cell>
          <cell r="Z485">
            <v>988421.8</v>
          </cell>
          <cell r="AA485">
            <v>329220</v>
          </cell>
          <cell r="AB485">
            <v>265411.7</v>
          </cell>
          <cell r="AC485">
            <v>566025</v>
          </cell>
          <cell r="AD485">
            <v>1318170</v>
          </cell>
          <cell r="AE485">
            <v>740960</v>
          </cell>
          <cell r="AF485">
            <v>-641351</v>
          </cell>
          <cell r="AG485">
            <v>0</v>
          </cell>
          <cell r="AH485">
            <v>0</v>
          </cell>
          <cell r="AI485">
            <v>503099</v>
          </cell>
          <cell r="AJ485">
            <v>0</v>
          </cell>
          <cell r="AK485">
            <v>8583747.8599999994</v>
          </cell>
          <cell r="AL485">
            <v>19962</v>
          </cell>
          <cell r="AM485">
            <v>354621.5</v>
          </cell>
          <cell r="AN485">
            <v>3376096</v>
          </cell>
          <cell r="AO485">
            <v>1119911</v>
          </cell>
          <cell r="AP485">
            <v>-70093</v>
          </cell>
          <cell r="AQ485">
            <v>589086</v>
          </cell>
          <cell r="AR485">
            <v>349368.2</v>
          </cell>
          <cell r="AS485">
            <v>1396482.25</v>
          </cell>
          <cell r="AT485">
            <v>0</v>
          </cell>
          <cell r="AU485">
            <v>0</v>
          </cell>
          <cell r="AV485">
            <v>24698</v>
          </cell>
          <cell r="AW485">
            <v>0</v>
          </cell>
          <cell r="AX485">
            <v>441410</v>
          </cell>
          <cell r="AY485">
            <v>0</v>
          </cell>
          <cell r="AZ485">
            <v>1177746</v>
          </cell>
          <cell r="BA485">
            <v>348499.5</v>
          </cell>
          <cell r="BB485">
            <v>399669.7</v>
          </cell>
          <cell r="BC485">
            <v>4076746.3</v>
          </cell>
          <cell r="BD485">
            <v>1069139.7</v>
          </cell>
          <cell r="BE485">
            <v>16676</v>
          </cell>
          <cell r="BF485">
            <v>0</v>
          </cell>
          <cell r="BG485">
            <v>1037330</v>
          </cell>
          <cell r="BH485">
            <v>0</v>
          </cell>
          <cell r="BI485">
            <v>98401</v>
          </cell>
          <cell r="BJ485">
            <v>323433</v>
          </cell>
          <cell r="BK485">
            <v>0</v>
          </cell>
          <cell r="BL485">
            <v>81733.25</v>
          </cell>
          <cell r="BM485">
            <v>0</v>
          </cell>
          <cell r="BN485">
            <v>0</v>
          </cell>
          <cell r="BO485">
            <v>7691333.4000000004</v>
          </cell>
          <cell r="BP485">
            <v>11690</v>
          </cell>
          <cell r="BQ485">
            <v>0</v>
          </cell>
          <cell r="BR485">
            <v>15707285</v>
          </cell>
          <cell r="BS485">
            <v>558797</v>
          </cell>
          <cell r="BT485">
            <v>0</v>
          </cell>
          <cell r="BU485">
            <v>990477</v>
          </cell>
          <cell r="BV485">
            <v>0</v>
          </cell>
          <cell r="BW485">
            <v>0</v>
          </cell>
          <cell r="BX485">
            <v>1618097.2</v>
          </cell>
          <cell r="BY485">
            <v>670948.30000000005</v>
          </cell>
          <cell r="BZ485">
            <v>0</v>
          </cell>
          <cell r="CA485">
            <v>88918</v>
          </cell>
          <cell r="CB485">
            <v>1284077</v>
          </cell>
          <cell r="CC485">
            <v>856329.75</v>
          </cell>
          <cell r="CD485">
            <v>2973087.4</v>
          </cell>
          <cell r="CE485">
            <v>95700</v>
          </cell>
          <cell r="CF485">
            <v>363983</v>
          </cell>
          <cell r="CG485">
            <v>0</v>
          </cell>
          <cell r="CH485">
            <v>0</v>
          </cell>
          <cell r="CI485">
            <v>16881.8</v>
          </cell>
          <cell r="CJ485">
            <v>535596.1</v>
          </cell>
          <cell r="CK485">
            <v>0</v>
          </cell>
          <cell r="CL485">
            <v>1064940.5</v>
          </cell>
        </row>
        <row r="486">
          <cell r="A486" t="str">
            <v>4301020106.309</v>
          </cell>
          <cell r="B486" t="str">
            <v>รายได้ค่ารักษาประกันสังคม OP-นอกเครือข่าย ต่างสังกัด สป.สธ.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364068.8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38729.5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243656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</row>
        <row r="487">
          <cell r="A487" t="str">
            <v>4301020106.310</v>
          </cell>
          <cell r="B487" t="str">
            <v>รายได้ค่ารักษาประกันสังคม IP-นอกเครือข่าย ต่างสังกัด สป.สธ.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105277</v>
          </cell>
          <cell r="N487">
            <v>0</v>
          </cell>
          <cell r="O487">
            <v>25411.5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290057.40000000002</v>
          </cell>
          <cell r="X487">
            <v>442172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-654914</v>
          </cell>
          <cell r="AF487">
            <v>0</v>
          </cell>
          <cell r="AG487">
            <v>0</v>
          </cell>
          <cell r="AH487">
            <v>10364</v>
          </cell>
          <cell r="AI487">
            <v>-1048243.4</v>
          </cell>
          <cell r="AJ487">
            <v>0</v>
          </cell>
          <cell r="AK487">
            <v>298755.96000000002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26587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95544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51926.400000000001</v>
          </cell>
          <cell r="BP487">
            <v>0</v>
          </cell>
          <cell r="BQ487">
            <v>0</v>
          </cell>
          <cell r="BR487">
            <v>4978134</v>
          </cell>
          <cell r="BS487">
            <v>0</v>
          </cell>
          <cell r="BT487">
            <v>0</v>
          </cell>
          <cell r="BU487">
            <v>110301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8143</v>
          </cell>
          <cell r="CB487">
            <v>0</v>
          </cell>
          <cell r="CC487">
            <v>66444.5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</row>
        <row r="488">
          <cell r="A488" t="str">
            <v>4301020106.311</v>
          </cell>
          <cell r="B488" t="str">
            <v>รายได้ค่ารักษาประกันสังคม-กองทุนทดแทน</v>
          </cell>
          <cell r="C488">
            <v>260484</v>
          </cell>
          <cell r="D488">
            <v>71870</v>
          </cell>
          <cell r="E488">
            <v>81363.69</v>
          </cell>
          <cell r="F488">
            <v>54309</v>
          </cell>
          <cell r="G488">
            <v>48542.19</v>
          </cell>
          <cell r="H488">
            <v>143801</v>
          </cell>
          <cell r="I488">
            <v>75238.19</v>
          </cell>
          <cell r="J488">
            <v>109298.81</v>
          </cell>
          <cell r="K488">
            <v>136536</v>
          </cell>
          <cell r="L488">
            <v>85841.14</v>
          </cell>
          <cell r="M488">
            <v>107905.8</v>
          </cell>
          <cell r="N488">
            <v>50070.61</v>
          </cell>
          <cell r="O488">
            <v>1509354.59</v>
          </cell>
          <cell r="P488">
            <v>87291.86</v>
          </cell>
          <cell r="Q488">
            <v>151788.07999999999</v>
          </cell>
          <cell r="R488">
            <v>161810.01</v>
          </cell>
          <cell r="S488">
            <v>64544.5</v>
          </cell>
          <cell r="T488">
            <v>140500</v>
          </cell>
          <cell r="U488">
            <v>91586.01</v>
          </cell>
          <cell r="V488">
            <v>26270</v>
          </cell>
          <cell r="W488">
            <v>558833.28</v>
          </cell>
          <cell r="X488">
            <v>83658.5</v>
          </cell>
          <cell r="Y488">
            <v>146705</v>
          </cell>
          <cell r="Z488">
            <v>47415</v>
          </cell>
          <cell r="AA488">
            <v>34868</v>
          </cell>
          <cell r="AB488">
            <v>114894</v>
          </cell>
          <cell r="AC488">
            <v>38934</v>
          </cell>
          <cell r="AD488">
            <v>110286</v>
          </cell>
          <cell r="AE488">
            <v>91023</v>
          </cell>
          <cell r="AF488">
            <v>35499.040000000001</v>
          </cell>
          <cell r="AG488">
            <v>2524295.83</v>
          </cell>
          <cell r="AH488">
            <v>251665.88</v>
          </cell>
          <cell r="AI488">
            <v>52806</v>
          </cell>
          <cell r="AJ488">
            <v>288475.7</v>
          </cell>
          <cell r="AK488">
            <v>2187796.0299999998</v>
          </cell>
          <cell r="AL488">
            <v>70681.38</v>
          </cell>
          <cell r="AM488">
            <v>69374</v>
          </cell>
          <cell r="AN488">
            <v>177444.38</v>
          </cell>
          <cell r="AO488">
            <v>110987.14</v>
          </cell>
          <cell r="AP488">
            <v>135171.75</v>
          </cell>
          <cell r="AQ488">
            <v>21013</v>
          </cell>
          <cell r="AR488">
            <v>254006.38</v>
          </cell>
          <cell r="AS488">
            <v>76502</v>
          </cell>
          <cell r="AT488">
            <v>57179.1</v>
          </cell>
          <cell r="AU488">
            <v>252872.52</v>
          </cell>
          <cell r="AV488">
            <v>77749</v>
          </cell>
          <cell r="AW488">
            <v>62126</v>
          </cell>
          <cell r="AX488">
            <v>88485.2</v>
          </cell>
          <cell r="AY488">
            <v>34018.699999999997</v>
          </cell>
          <cell r="AZ488">
            <v>174428</v>
          </cell>
          <cell r="BA488">
            <v>409897.9</v>
          </cell>
          <cell r="BB488">
            <v>62763</v>
          </cell>
          <cell r="BC488">
            <v>1226075.75</v>
          </cell>
          <cell r="BD488">
            <v>191340.75</v>
          </cell>
          <cell r="BE488">
            <v>131692.25</v>
          </cell>
          <cell r="BF488">
            <v>33660</v>
          </cell>
          <cell r="BG488">
            <v>817120.46</v>
          </cell>
          <cell r="BH488">
            <v>35638</v>
          </cell>
          <cell r="BI488">
            <v>36095.4</v>
          </cell>
          <cell r="BJ488">
            <v>64199</v>
          </cell>
          <cell r="BK488">
            <v>79505.960000000006</v>
          </cell>
          <cell r="BL488">
            <v>574594.5</v>
          </cell>
          <cell r="BM488">
            <v>299109.05</v>
          </cell>
          <cell r="BN488">
            <v>60624.72</v>
          </cell>
          <cell r="BO488">
            <v>156476.20000000001</v>
          </cell>
          <cell r="BP488">
            <v>136522.70000000001</v>
          </cell>
          <cell r="BQ488">
            <v>66491.199999999997</v>
          </cell>
          <cell r="BR488">
            <v>6997154.0700000003</v>
          </cell>
          <cell r="BS488">
            <v>254966.62</v>
          </cell>
          <cell r="BT488">
            <v>1192.24</v>
          </cell>
          <cell r="BU488">
            <v>1091438.5</v>
          </cell>
          <cell r="BV488">
            <v>8725</v>
          </cell>
          <cell r="BW488">
            <v>153936.9</v>
          </cell>
          <cell r="BX488">
            <v>301815.58</v>
          </cell>
          <cell r="BY488">
            <v>96831.2</v>
          </cell>
          <cell r="BZ488">
            <v>111324</v>
          </cell>
          <cell r="CA488">
            <v>116413</v>
          </cell>
          <cell r="CB488">
            <v>48762</v>
          </cell>
          <cell r="CC488">
            <v>373226.99</v>
          </cell>
          <cell r="CD488">
            <v>118302</v>
          </cell>
          <cell r="CE488">
            <v>145516.37</v>
          </cell>
          <cell r="CF488">
            <v>47040</v>
          </cell>
          <cell r="CG488">
            <v>69518.399999999994</v>
          </cell>
          <cell r="CH488">
            <v>106426.03</v>
          </cell>
          <cell r="CI488">
            <v>30052</v>
          </cell>
          <cell r="CJ488">
            <v>196180.2</v>
          </cell>
          <cell r="CK488">
            <v>19461</v>
          </cell>
          <cell r="CL488">
            <v>60104.06</v>
          </cell>
        </row>
        <row r="489">
          <cell r="A489" t="str">
            <v>4301020106.312</v>
          </cell>
          <cell r="B489" t="str">
            <v>รายได้ค่ารักษาประกันสังคม 72 ชั่วโมงแรก</v>
          </cell>
          <cell r="C489">
            <v>165310</v>
          </cell>
          <cell r="D489">
            <v>0</v>
          </cell>
          <cell r="E489">
            <v>255082</v>
          </cell>
          <cell r="F489">
            <v>652360.19999999995</v>
          </cell>
          <cell r="G489">
            <v>0</v>
          </cell>
          <cell r="H489">
            <v>56139.5</v>
          </cell>
          <cell r="I489">
            <v>86756</v>
          </cell>
          <cell r="J489">
            <v>1611131.4</v>
          </cell>
          <cell r="K489">
            <v>1412063</v>
          </cell>
          <cell r="L489">
            <v>0</v>
          </cell>
          <cell r="M489">
            <v>2362700.6</v>
          </cell>
          <cell r="N489">
            <v>1179</v>
          </cell>
          <cell r="O489">
            <v>861577.5</v>
          </cell>
          <cell r="P489">
            <v>697019.53</v>
          </cell>
          <cell r="Q489">
            <v>188309</v>
          </cell>
          <cell r="R489">
            <v>0</v>
          </cell>
          <cell r="S489">
            <v>511076.5</v>
          </cell>
          <cell r="T489">
            <v>24877.5</v>
          </cell>
          <cell r="U489">
            <v>50433</v>
          </cell>
          <cell r="V489">
            <v>505833</v>
          </cell>
          <cell r="W489">
            <v>2136908.7000000002</v>
          </cell>
          <cell r="X489">
            <v>116666.5</v>
          </cell>
          <cell r="Y489">
            <v>329516</v>
          </cell>
          <cell r="Z489">
            <v>8360</v>
          </cell>
          <cell r="AA489">
            <v>0</v>
          </cell>
          <cell r="AB489">
            <v>25011</v>
          </cell>
          <cell r="AC489">
            <v>1099</v>
          </cell>
          <cell r="AD489">
            <v>0</v>
          </cell>
          <cell r="AE489">
            <v>47612</v>
          </cell>
          <cell r="AF489">
            <v>0</v>
          </cell>
          <cell r="AG489">
            <v>48993</v>
          </cell>
          <cell r="AH489">
            <v>116117</v>
          </cell>
          <cell r="AI489">
            <v>216523</v>
          </cell>
          <cell r="AJ489">
            <v>21721</v>
          </cell>
          <cell r="AK489">
            <v>2471523.0299999998</v>
          </cell>
          <cell r="AL489">
            <v>1294477</v>
          </cell>
          <cell r="AM489">
            <v>0</v>
          </cell>
          <cell r="AN489">
            <v>72651</v>
          </cell>
          <cell r="AO489">
            <v>195362</v>
          </cell>
          <cell r="AP489">
            <v>0</v>
          </cell>
          <cell r="AQ489">
            <v>0</v>
          </cell>
          <cell r="AR489">
            <v>1380021.26</v>
          </cell>
          <cell r="AS489">
            <v>0</v>
          </cell>
          <cell r="AT489">
            <v>3538951.4</v>
          </cell>
          <cell r="AU489">
            <v>466625.91</v>
          </cell>
          <cell r="AV489">
            <v>54970</v>
          </cell>
          <cell r="AW489">
            <v>24622.75</v>
          </cell>
          <cell r="AX489">
            <v>0</v>
          </cell>
          <cell r="AY489">
            <v>24593</v>
          </cell>
          <cell r="AZ489">
            <v>4011</v>
          </cell>
          <cell r="BA489">
            <v>6194114.5</v>
          </cell>
          <cell r="BB489">
            <v>0</v>
          </cell>
          <cell r="BC489">
            <v>1010646.3</v>
          </cell>
          <cell r="BD489">
            <v>500560.7</v>
          </cell>
          <cell r="BE489">
            <v>95326.25</v>
          </cell>
          <cell r="BF489">
            <v>547420.5</v>
          </cell>
          <cell r="BG489">
            <v>1193167.25</v>
          </cell>
          <cell r="BH489">
            <v>44048.5</v>
          </cell>
          <cell r="BI489">
            <v>62860</v>
          </cell>
          <cell r="BJ489">
            <v>28835</v>
          </cell>
          <cell r="BK489">
            <v>48454.5</v>
          </cell>
          <cell r="BL489">
            <v>1832930.5</v>
          </cell>
          <cell r="BM489">
            <v>925999</v>
          </cell>
          <cell r="BN489">
            <v>373426.5</v>
          </cell>
          <cell r="BO489">
            <v>326207</v>
          </cell>
          <cell r="BP489">
            <v>1080192</v>
          </cell>
          <cell r="BQ489">
            <v>528376</v>
          </cell>
          <cell r="BR489">
            <v>5491365</v>
          </cell>
          <cell r="BS489">
            <v>78161</v>
          </cell>
          <cell r="BT489">
            <v>0</v>
          </cell>
          <cell r="BU489">
            <v>1148024</v>
          </cell>
          <cell r="BV489">
            <v>0</v>
          </cell>
          <cell r="BW489">
            <v>1227642.2</v>
          </cell>
          <cell r="BX489">
            <v>266601</v>
          </cell>
          <cell r="BY489">
            <v>6774.5</v>
          </cell>
          <cell r="BZ489">
            <v>436076</v>
          </cell>
          <cell r="CA489">
            <v>38419</v>
          </cell>
          <cell r="CB489">
            <v>126146</v>
          </cell>
          <cell r="CC489">
            <v>160644.5</v>
          </cell>
          <cell r="CD489">
            <v>46490</v>
          </cell>
          <cell r="CE489">
            <v>198216.5</v>
          </cell>
          <cell r="CF489">
            <v>0</v>
          </cell>
          <cell r="CG489">
            <v>582457.30000000005</v>
          </cell>
          <cell r="CH489">
            <v>0</v>
          </cell>
          <cell r="CI489">
            <v>56994.6</v>
          </cell>
          <cell r="CJ489">
            <v>634772</v>
          </cell>
          <cell r="CK489">
            <v>578753</v>
          </cell>
          <cell r="CL489">
            <v>14593</v>
          </cell>
        </row>
        <row r="490">
          <cell r="A490" t="str">
            <v>4301020106.313</v>
          </cell>
          <cell r="B490" t="str">
            <v>รายได้ค่ารักษาประกันสังคม-ค่าใช้จ่ายสูง/อุบัติเหตุ/ฉุกเฉิน OP</v>
          </cell>
          <cell r="C490">
            <v>1062284.08</v>
          </cell>
          <cell r="D490">
            <v>685984</v>
          </cell>
          <cell r="E490">
            <v>1438200.5</v>
          </cell>
          <cell r="F490">
            <v>0</v>
          </cell>
          <cell r="G490">
            <v>0</v>
          </cell>
          <cell r="H490">
            <v>1191507</v>
          </cell>
          <cell r="I490">
            <v>4625867.75</v>
          </cell>
          <cell r="J490">
            <v>2154237.6</v>
          </cell>
          <cell r="K490">
            <v>372</v>
          </cell>
          <cell r="L490">
            <v>2334</v>
          </cell>
          <cell r="M490">
            <v>2213303</v>
          </cell>
          <cell r="N490">
            <v>0</v>
          </cell>
          <cell r="O490">
            <v>3581157.75</v>
          </cell>
          <cell r="P490">
            <v>332738.45</v>
          </cell>
          <cell r="Q490">
            <v>412245</v>
          </cell>
          <cell r="R490">
            <v>0</v>
          </cell>
          <cell r="S490">
            <v>166090.75</v>
          </cell>
          <cell r="T490">
            <v>70226</v>
          </cell>
          <cell r="U490">
            <v>0</v>
          </cell>
          <cell r="V490">
            <v>9381</v>
          </cell>
          <cell r="W490">
            <v>1260000.5</v>
          </cell>
          <cell r="X490">
            <v>79048.5</v>
          </cell>
          <cell r="Y490">
            <v>0</v>
          </cell>
          <cell r="Z490">
            <v>114271</v>
          </cell>
          <cell r="AA490">
            <v>0</v>
          </cell>
          <cell r="AB490">
            <v>74478.5</v>
          </cell>
          <cell r="AC490">
            <v>0</v>
          </cell>
          <cell r="AD490">
            <v>0</v>
          </cell>
          <cell r="AE490">
            <v>0</v>
          </cell>
          <cell r="AF490">
            <v>137884</v>
          </cell>
          <cell r="AG490">
            <v>0</v>
          </cell>
          <cell r="AH490">
            <v>1349790</v>
          </cell>
          <cell r="AI490">
            <v>0</v>
          </cell>
          <cell r="AJ490">
            <v>62451</v>
          </cell>
          <cell r="AK490">
            <v>10265331.050000001</v>
          </cell>
          <cell r="AL490">
            <v>58471</v>
          </cell>
          <cell r="AM490">
            <v>1919328</v>
          </cell>
          <cell r="AN490">
            <v>696859</v>
          </cell>
          <cell r="AO490">
            <v>408003</v>
          </cell>
          <cell r="AP490">
            <v>0</v>
          </cell>
          <cell r="AQ490">
            <v>0</v>
          </cell>
          <cell r="AR490">
            <v>4925607.2</v>
          </cell>
          <cell r="AS490">
            <v>0</v>
          </cell>
          <cell r="AT490">
            <v>0</v>
          </cell>
          <cell r="AU490">
            <v>1785753.52</v>
          </cell>
          <cell r="AV490">
            <v>0</v>
          </cell>
          <cell r="AW490">
            <v>0</v>
          </cell>
          <cell r="AX490">
            <v>1400302.25</v>
          </cell>
          <cell r="AY490">
            <v>0</v>
          </cell>
          <cell r="AZ490">
            <v>0</v>
          </cell>
          <cell r="BA490">
            <v>3452166.75</v>
          </cell>
          <cell r="BB490">
            <v>0</v>
          </cell>
          <cell r="BC490">
            <v>0</v>
          </cell>
          <cell r="BD490">
            <v>627710.5</v>
          </cell>
          <cell r="BE490">
            <v>0</v>
          </cell>
          <cell r="BF490">
            <v>901642</v>
          </cell>
          <cell r="BG490">
            <v>3700944.5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1829753.5</v>
          </cell>
          <cell r="BM490">
            <v>0</v>
          </cell>
          <cell r="BN490">
            <v>1830847</v>
          </cell>
          <cell r="BO490">
            <v>45849</v>
          </cell>
          <cell r="BP490">
            <v>0</v>
          </cell>
          <cell r="BQ490">
            <v>4000</v>
          </cell>
          <cell r="BR490">
            <v>3253788.1</v>
          </cell>
          <cell r="BS490">
            <v>0</v>
          </cell>
          <cell r="BT490">
            <v>0</v>
          </cell>
          <cell r="BU490">
            <v>1405291</v>
          </cell>
          <cell r="BV490">
            <v>1235</v>
          </cell>
          <cell r="BW490">
            <v>168270.5</v>
          </cell>
          <cell r="BX490">
            <v>53240.5</v>
          </cell>
          <cell r="BY490">
            <v>44627.75</v>
          </cell>
          <cell r="BZ490">
            <v>98407</v>
          </cell>
          <cell r="CA490">
            <v>0</v>
          </cell>
          <cell r="CB490">
            <v>0</v>
          </cell>
          <cell r="CC490">
            <v>2158891</v>
          </cell>
          <cell r="CD490">
            <v>39776</v>
          </cell>
          <cell r="CE490">
            <v>2986928</v>
          </cell>
          <cell r="CF490">
            <v>64420</v>
          </cell>
          <cell r="CG490">
            <v>0</v>
          </cell>
          <cell r="CH490">
            <v>125559</v>
          </cell>
          <cell r="CI490">
            <v>383769</v>
          </cell>
          <cell r="CJ490">
            <v>1283645</v>
          </cell>
          <cell r="CK490">
            <v>0</v>
          </cell>
          <cell r="CL490">
            <v>89257.5</v>
          </cell>
        </row>
        <row r="491">
          <cell r="A491" t="str">
            <v>4301020106.314</v>
          </cell>
          <cell r="B491" t="str">
            <v>รายได้ค่ารักษาประกันสังคม-ค่าใช้จ่ายสูง IP</v>
          </cell>
          <cell r="C491">
            <v>35020827.920000002</v>
          </cell>
          <cell r="D491">
            <v>0</v>
          </cell>
          <cell r="E491">
            <v>2594297.5</v>
          </cell>
          <cell r="F491">
            <v>0</v>
          </cell>
          <cell r="G491">
            <v>625295.5</v>
          </cell>
          <cell r="H491">
            <v>1126469</v>
          </cell>
          <cell r="I491">
            <v>1052651.75</v>
          </cell>
          <cell r="J491">
            <v>4413553</v>
          </cell>
          <cell r="K491">
            <v>6731079.5999999996</v>
          </cell>
          <cell r="L491">
            <v>0</v>
          </cell>
          <cell r="M491">
            <v>971907.2</v>
          </cell>
          <cell r="N491">
            <v>0</v>
          </cell>
          <cell r="O491">
            <v>5255409.46</v>
          </cell>
          <cell r="P491">
            <v>318895</v>
          </cell>
          <cell r="Q491">
            <v>2013259.5</v>
          </cell>
          <cell r="R491">
            <v>281236.8</v>
          </cell>
          <cell r="S491">
            <v>808647.85</v>
          </cell>
          <cell r="T491">
            <v>3869377.55</v>
          </cell>
          <cell r="U491">
            <v>0</v>
          </cell>
          <cell r="V491">
            <v>44876.4</v>
          </cell>
          <cell r="W491">
            <v>2137071.5</v>
          </cell>
          <cell r="X491">
            <v>0</v>
          </cell>
          <cell r="Y491">
            <v>6534288.5999999996</v>
          </cell>
          <cell r="Z491">
            <v>1455791</v>
          </cell>
          <cell r="AA491">
            <v>0</v>
          </cell>
          <cell r="AB491">
            <v>120136.4</v>
          </cell>
          <cell r="AC491">
            <v>0</v>
          </cell>
          <cell r="AD491">
            <v>1492032</v>
          </cell>
          <cell r="AE491">
            <v>654914</v>
          </cell>
          <cell r="AF491">
            <v>2040721</v>
          </cell>
          <cell r="AG491">
            <v>0</v>
          </cell>
          <cell r="AH491">
            <v>2317188.6800000002</v>
          </cell>
          <cell r="AI491">
            <v>0</v>
          </cell>
          <cell r="AJ491">
            <v>266325</v>
          </cell>
          <cell r="AK491">
            <v>14060623.949999999</v>
          </cell>
          <cell r="AL491">
            <v>0</v>
          </cell>
          <cell r="AM491">
            <v>898692.5</v>
          </cell>
          <cell r="AN491">
            <v>7209881</v>
          </cell>
          <cell r="AO491">
            <v>19727693.300000001</v>
          </cell>
          <cell r="AP491">
            <v>3919997</v>
          </cell>
          <cell r="AQ491">
            <v>0</v>
          </cell>
          <cell r="AR491">
            <v>6968550.2000000002</v>
          </cell>
          <cell r="AS491">
            <v>0</v>
          </cell>
          <cell r="AT491">
            <v>1653172</v>
          </cell>
          <cell r="AU491">
            <v>2100495.4</v>
          </cell>
          <cell r="AV491">
            <v>3067403</v>
          </cell>
          <cell r="AW491">
            <v>690369.25</v>
          </cell>
          <cell r="AX491">
            <v>300860.2</v>
          </cell>
          <cell r="AY491">
            <v>1039931.8</v>
          </cell>
          <cell r="AZ491">
            <v>189935</v>
          </cell>
          <cell r="BA491">
            <v>3570062.75</v>
          </cell>
          <cell r="BB491">
            <v>0</v>
          </cell>
          <cell r="BC491">
            <v>30798272</v>
          </cell>
          <cell r="BD491">
            <v>2591620</v>
          </cell>
          <cell r="BE491">
            <v>1839166.4</v>
          </cell>
          <cell r="BF491">
            <v>0</v>
          </cell>
          <cell r="BG491">
            <v>9516460.8000000007</v>
          </cell>
          <cell r="BH491">
            <v>0</v>
          </cell>
          <cell r="BI491">
            <v>0</v>
          </cell>
          <cell r="BJ491">
            <v>413429</v>
          </cell>
          <cell r="BK491">
            <v>0</v>
          </cell>
          <cell r="BL491">
            <v>1456300</v>
          </cell>
          <cell r="BM491">
            <v>5237508</v>
          </cell>
          <cell r="BN491">
            <v>1226205.3999999999</v>
          </cell>
          <cell r="BO491">
            <v>0</v>
          </cell>
          <cell r="BP491">
            <v>11490441.800000001</v>
          </cell>
          <cell r="BQ491">
            <v>740537.8</v>
          </cell>
          <cell r="BR491">
            <v>92646652.480000004</v>
          </cell>
          <cell r="BS491">
            <v>3398597.4</v>
          </cell>
          <cell r="BT491">
            <v>0</v>
          </cell>
          <cell r="BU491">
            <v>12077447</v>
          </cell>
          <cell r="BV491">
            <v>0</v>
          </cell>
          <cell r="BW491">
            <v>0</v>
          </cell>
          <cell r="BX491">
            <v>58677.599999999999</v>
          </cell>
          <cell r="BY491">
            <v>0</v>
          </cell>
          <cell r="BZ491">
            <v>0</v>
          </cell>
          <cell r="CA491">
            <v>2032074.8</v>
          </cell>
          <cell r="CB491">
            <v>0</v>
          </cell>
          <cell r="CC491">
            <v>13535519.949999999</v>
          </cell>
          <cell r="CD491">
            <v>7670276</v>
          </cell>
          <cell r="CE491">
            <v>3061335.2</v>
          </cell>
          <cell r="CF491">
            <v>0.6</v>
          </cell>
          <cell r="CG491">
            <v>0</v>
          </cell>
          <cell r="CH491">
            <v>535173.80000000005</v>
          </cell>
          <cell r="CI491">
            <v>913733.4</v>
          </cell>
          <cell r="CJ491">
            <v>5518636.5999999996</v>
          </cell>
          <cell r="CK491">
            <v>0</v>
          </cell>
          <cell r="CL491">
            <v>0</v>
          </cell>
        </row>
        <row r="492">
          <cell r="A492" t="str">
            <v>4301020106.315</v>
          </cell>
          <cell r="B492" t="str">
            <v>ส่วนต่างค่ารักษาที่สูงกว่าเหมาจ่ายรายหัว - กองทุนประกันสังคม - OP</v>
          </cell>
          <cell r="C492">
            <v>-12442789.529999999</v>
          </cell>
          <cell r="D492">
            <v>0</v>
          </cell>
          <cell r="E492">
            <v>-499156.7</v>
          </cell>
          <cell r="F492">
            <v>-3044228.49</v>
          </cell>
          <cell r="G492">
            <v>-1138108.2</v>
          </cell>
          <cell r="H492">
            <v>-454843.72</v>
          </cell>
          <cell r="I492">
            <v>-551139.93000000005</v>
          </cell>
          <cell r="J492">
            <v>-708176.2</v>
          </cell>
          <cell r="K492">
            <v>-426415.94</v>
          </cell>
          <cell r="L492">
            <v>-1277354.97</v>
          </cell>
          <cell r="M492">
            <v>-2453417.77</v>
          </cell>
          <cell r="N492">
            <v>-4694</v>
          </cell>
          <cell r="O492">
            <v>-6436126.2199999997</v>
          </cell>
          <cell r="P492">
            <v>-1876561.54</v>
          </cell>
          <cell r="Q492">
            <v>-369567.17</v>
          </cell>
          <cell r="R492">
            <v>-1712486.79</v>
          </cell>
          <cell r="S492">
            <v>-1669138.55</v>
          </cell>
          <cell r="T492">
            <v>-565223.27</v>
          </cell>
          <cell r="U492">
            <v>-1248558.29</v>
          </cell>
          <cell r="V492">
            <v>-532493.04</v>
          </cell>
          <cell r="W492">
            <v>-22542242.260000002</v>
          </cell>
          <cell r="X492">
            <v>-632298.18000000005</v>
          </cell>
          <cell r="Y492">
            <v>-555564.73</v>
          </cell>
          <cell r="Z492">
            <v>-318239.52</v>
          </cell>
          <cell r="AA492">
            <v>-95652.44</v>
          </cell>
          <cell r="AB492">
            <v>-378954.23</v>
          </cell>
          <cell r="AC492">
            <v>-502202.92</v>
          </cell>
          <cell r="AD492">
            <v>-2699820.86</v>
          </cell>
          <cell r="AE492">
            <v>-104519.94</v>
          </cell>
          <cell r="AF492">
            <v>-58924.85</v>
          </cell>
          <cell r="AG492">
            <v>-756159.88</v>
          </cell>
          <cell r="AH492">
            <v>-939362.26</v>
          </cell>
          <cell r="AI492">
            <v>-555267.5</v>
          </cell>
          <cell r="AJ492">
            <v>-445744.77</v>
          </cell>
          <cell r="AK492">
            <v>-29806371.190000001</v>
          </cell>
          <cell r="AL492">
            <v>-1356277.57</v>
          </cell>
          <cell r="AM492">
            <v>-664978.97</v>
          </cell>
          <cell r="AN492">
            <v>-620255.15</v>
          </cell>
          <cell r="AO492">
            <v>-1338043.6499999999</v>
          </cell>
          <cell r="AP492">
            <v>-797212.69</v>
          </cell>
          <cell r="AQ492">
            <v>-362220.83</v>
          </cell>
          <cell r="AR492">
            <v>-4970204.1100000003</v>
          </cell>
          <cell r="AS492">
            <v>-1026586.78</v>
          </cell>
          <cell r="AT492">
            <v>-1345219.8</v>
          </cell>
          <cell r="AU492">
            <v>-698019.11</v>
          </cell>
          <cell r="AV492">
            <v>-289931.87</v>
          </cell>
          <cell r="AW492">
            <v>-3106286.32</v>
          </cell>
          <cell r="AX492">
            <v>-1959277.69</v>
          </cell>
          <cell r="AY492">
            <v>-1095370.3400000001</v>
          </cell>
          <cell r="AZ492">
            <v>-2565006.08</v>
          </cell>
          <cell r="BA492">
            <v>-3702000.8</v>
          </cell>
          <cell r="BB492">
            <v>-270630.05</v>
          </cell>
          <cell r="BC492">
            <v>-23741114.620000001</v>
          </cell>
          <cell r="BD492">
            <v>-3225381.39</v>
          </cell>
          <cell r="BE492">
            <v>-758369.22</v>
          </cell>
          <cell r="BF492">
            <v>-131140.88</v>
          </cell>
          <cell r="BG492">
            <v>-1941714.77</v>
          </cell>
          <cell r="BH492">
            <v>-135896.01</v>
          </cell>
          <cell r="BI492">
            <v>-156677.5</v>
          </cell>
          <cell r="BJ492">
            <v>-644111.63</v>
          </cell>
          <cell r="BK492">
            <v>-833242.19</v>
          </cell>
          <cell r="BL492">
            <v>-6982696.25</v>
          </cell>
          <cell r="BM492">
            <v>-1089636.42</v>
          </cell>
          <cell r="BN492">
            <v>-2861901.2</v>
          </cell>
          <cell r="BO492">
            <v>-439016.29</v>
          </cell>
          <cell r="BP492">
            <v>-364591</v>
          </cell>
          <cell r="BQ492">
            <v>-2444461</v>
          </cell>
          <cell r="BR492">
            <v>-48506739.210000001</v>
          </cell>
          <cell r="BS492">
            <v>-1563808</v>
          </cell>
          <cell r="BT492">
            <v>-1160091.46</v>
          </cell>
          <cell r="BU492">
            <v>-11697343.199999999</v>
          </cell>
          <cell r="BV492">
            <v>-76505</v>
          </cell>
          <cell r="BW492">
            <v>-338905</v>
          </cell>
          <cell r="BX492">
            <v>-2070174.5</v>
          </cell>
          <cell r="BY492">
            <v>-215065.25</v>
          </cell>
          <cell r="BZ492">
            <v>-843937</v>
          </cell>
          <cell r="CA492">
            <v>-1064374.8</v>
          </cell>
          <cell r="CB492">
            <v>-1039608.01</v>
          </cell>
          <cell r="CC492">
            <v>-2067768.5</v>
          </cell>
          <cell r="CD492">
            <v>-986007</v>
          </cell>
          <cell r="CE492">
            <v>-460487.69</v>
          </cell>
          <cell r="CF492">
            <v>-166817</v>
          </cell>
          <cell r="CG492">
            <v>-375232.75</v>
          </cell>
          <cell r="CH492">
            <v>-682225</v>
          </cell>
          <cell r="CI492">
            <v>-555825</v>
          </cell>
          <cell r="CJ492">
            <v>-3355062.5</v>
          </cell>
          <cell r="CK492">
            <v>-385286</v>
          </cell>
          <cell r="CL492">
            <v>-247746</v>
          </cell>
        </row>
        <row r="493">
          <cell r="A493" t="str">
            <v>4301020106.317</v>
          </cell>
          <cell r="B493" t="str">
            <v>ส่วนต่างค่ารักษาที่สูงกว่าข้อตกลงตามหลักเกณฑ์การจ่าย - กองทุนประกันสังคม - IP</v>
          </cell>
          <cell r="C493">
            <v>-13479190.949999999</v>
          </cell>
          <cell r="D493">
            <v>0</v>
          </cell>
          <cell r="E493">
            <v>-238452.03</v>
          </cell>
          <cell r="F493">
            <v>-706095.84</v>
          </cell>
          <cell r="G493">
            <v>-436190.92</v>
          </cell>
          <cell r="H493">
            <v>0</v>
          </cell>
          <cell r="I493">
            <v>-214083.32</v>
          </cell>
          <cell r="J493">
            <v>-267550.59000000003</v>
          </cell>
          <cell r="K493">
            <v>-294230.40000000002</v>
          </cell>
          <cell r="L493">
            <v>-1871513.9</v>
          </cell>
          <cell r="M493">
            <v>-5808138.5599999996</v>
          </cell>
          <cell r="N493">
            <v>0</v>
          </cell>
          <cell r="O493">
            <v>-2619896.19</v>
          </cell>
          <cell r="P493">
            <v>-1366255.71</v>
          </cell>
          <cell r="Q493">
            <v>-73149.289999999994</v>
          </cell>
          <cell r="R493">
            <v>-1890874.23</v>
          </cell>
          <cell r="S493">
            <v>-2351129.06</v>
          </cell>
          <cell r="T493">
            <v>-43996.77</v>
          </cell>
          <cell r="U493">
            <v>-3597932.17</v>
          </cell>
          <cell r="V493">
            <v>-117042.93</v>
          </cell>
          <cell r="W493">
            <v>-10225176.449999999</v>
          </cell>
          <cell r="X493">
            <v>-2732958.61</v>
          </cell>
          <cell r="Y493">
            <v>-994144.79</v>
          </cell>
          <cell r="Z493">
            <v>-2342457.69</v>
          </cell>
          <cell r="AA493">
            <v>-360144.68</v>
          </cell>
          <cell r="AB493">
            <v>-235291.38</v>
          </cell>
          <cell r="AC493">
            <v>-2308023.81</v>
          </cell>
          <cell r="AD493">
            <v>-1860943.28</v>
          </cell>
          <cell r="AE493">
            <v>0</v>
          </cell>
          <cell r="AF493">
            <v>0</v>
          </cell>
          <cell r="AG493">
            <v>-55060.37</v>
          </cell>
          <cell r="AH493">
            <v>-394128.84</v>
          </cell>
          <cell r="AI493">
            <v>0</v>
          </cell>
          <cell r="AJ493">
            <v>-27682.93</v>
          </cell>
          <cell r="AK493">
            <v>-25701262.510000002</v>
          </cell>
          <cell r="AL493">
            <v>134299.79999999999</v>
          </cell>
          <cell r="AM493">
            <v>-498801.66</v>
          </cell>
          <cell r="AN493">
            <v>-473993.61</v>
          </cell>
          <cell r="AO493">
            <v>0</v>
          </cell>
          <cell r="AP493">
            <v>-1205.73</v>
          </cell>
          <cell r="AQ493">
            <v>-9202.41</v>
          </cell>
          <cell r="AR493">
            <v>-6012074.9500000002</v>
          </cell>
          <cell r="AS493">
            <v>-2895213.27</v>
          </cell>
          <cell r="AT493">
            <v>-1739533.01</v>
          </cell>
          <cell r="AU493">
            <v>-695553.35</v>
          </cell>
          <cell r="AV493">
            <v>-47087.87</v>
          </cell>
          <cell r="AW493">
            <v>-691641.95</v>
          </cell>
          <cell r="AX493">
            <v>-1284742.95</v>
          </cell>
          <cell r="AY493">
            <v>-383024.48</v>
          </cell>
          <cell r="AZ493">
            <v>-149164.98000000001</v>
          </cell>
          <cell r="BA493">
            <v>-16999071.460000001</v>
          </cell>
          <cell r="BB493">
            <v>-167860.77</v>
          </cell>
          <cell r="BC493">
            <v>-35393260.310000002</v>
          </cell>
          <cell r="BD493">
            <v>-4226011.62</v>
          </cell>
          <cell r="BE493">
            <v>-340735.61</v>
          </cell>
          <cell r="BF493">
            <v>-1200218.08</v>
          </cell>
          <cell r="BG493">
            <v>-4455839.88</v>
          </cell>
          <cell r="BH493">
            <v>-71329.8</v>
          </cell>
          <cell r="BI493">
            <v>-62685.06</v>
          </cell>
          <cell r="BJ493">
            <v>-1255536.49</v>
          </cell>
          <cell r="BK493">
            <v>-315944.71000000002</v>
          </cell>
          <cell r="BL493">
            <v>-10669238.5</v>
          </cell>
          <cell r="BM493">
            <v>-1223726</v>
          </cell>
          <cell r="BN493">
            <v>-385888.6</v>
          </cell>
          <cell r="BO493">
            <v>-375149.2</v>
          </cell>
          <cell r="BP493">
            <v>-37718.800000000003</v>
          </cell>
          <cell r="BQ493">
            <v>-1437325</v>
          </cell>
          <cell r="BR493">
            <v>-13800091.82</v>
          </cell>
          <cell r="BS493">
            <v>-2473353.2000000002</v>
          </cell>
          <cell r="BT493">
            <v>-3568853.44</v>
          </cell>
          <cell r="BU493">
            <v>-8646585.8000000007</v>
          </cell>
          <cell r="BV493">
            <v>-518982.40000000002</v>
          </cell>
          <cell r="BW493">
            <v>-625237</v>
          </cell>
          <cell r="BX493">
            <v>-3500773.15</v>
          </cell>
          <cell r="BY493">
            <v>-181264.15</v>
          </cell>
          <cell r="BZ493">
            <v>-10100</v>
          </cell>
          <cell r="CA493">
            <v>-554572</v>
          </cell>
          <cell r="CB493">
            <v>-3889143</v>
          </cell>
          <cell r="CC493">
            <v>-994112.5</v>
          </cell>
          <cell r="CD493">
            <v>-1267363</v>
          </cell>
          <cell r="CE493">
            <v>-904164.04</v>
          </cell>
          <cell r="CF493">
            <v>-556772.4</v>
          </cell>
          <cell r="CG493">
            <v>-66957.350000000006</v>
          </cell>
          <cell r="CH493">
            <v>-173487</v>
          </cell>
          <cell r="CI493">
            <v>-325367.8</v>
          </cell>
          <cell r="CJ493">
            <v>-1324658.8899999999</v>
          </cell>
          <cell r="CK493">
            <v>-214732.79999999999</v>
          </cell>
          <cell r="CL493">
            <v>-869653.5</v>
          </cell>
        </row>
        <row r="494">
          <cell r="A494" t="str">
            <v>4301020106.319</v>
          </cell>
          <cell r="B494" t="str">
            <v>ส่วนต่างค่ารักษาที่สูงกว่าข้อตกลงในการจ่ายตาม กองทุนประกันสังคม</v>
          </cell>
          <cell r="C494">
            <v>0</v>
          </cell>
          <cell r="D494">
            <v>-1772524.95</v>
          </cell>
          <cell r="E494">
            <v>-77986.5</v>
          </cell>
          <cell r="F494">
            <v>0</v>
          </cell>
          <cell r="G494">
            <v>-230717.3</v>
          </cell>
          <cell r="H494">
            <v>-304278.98</v>
          </cell>
          <cell r="I494">
            <v>0</v>
          </cell>
          <cell r="J494">
            <v>-915813</v>
          </cell>
          <cell r="K494">
            <v>-88851.78</v>
          </cell>
          <cell r="L494">
            <v>-12867.77</v>
          </cell>
          <cell r="M494">
            <v>694417</v>
          </cell>
          <cell r="N494">
            <v>-450</v>
          </cell>
          <cell r="O494">
            <v>-1709309.1</v>
          </cell>
          <cell r="P494">
            <v>-1103326.44</v>
          </cell>
          <cell r="Q494">
            <v>-9927</v>
          </cell>
          <cell r="R494">
            <v>-612208.09</v>
          </cell>
          <cell r="S494">
            <v>-939788.37</v>
          </cell>
          <cell r="T494">
            <v>-95230.23</v>
          </cell>
          <cell r="U494">
            <v>0</v>
          </cell>
          <cell r="V494">
            <v>45317.599999999999</v>
          </cell>
          <cell r="W494">
            <v>-8714.4</v>
          </cell>
          <cell r="X494">
            <v>-736498.1</v>
          </cell>
          <cell r="Y494">
            <v>0</v>
          </cell>
          <cell r="Z494">
            <v>0</v>
          </cell>
          <cell r="AA494">
            <v>0</v>
          </cell>
          <cell r="AB494">
            <v>-22384</v>
          </cell>
          <cell r="AC494">
            <v>0</v>
          </cell>
          <cell r="AD494">
            <v>-934057.2</v>
          </cell>
          <cell r="AE494">
            <v>-194507.81</v>
          </cell>
          <cell r="AF494">
            <v>0</v>
          </cell>
          <cell r="AG494">
            <v>-879590.6</v>
          </cell>
          <cell r="AH494">
            <v>-35690.400000000001</v>
          </cell>
          <cell r="AI494">
            <v>-1027314.88</v>
          </cell>
          <cell r="AJ494">
            <v>-391581.4</v>
          </cell>
          <cell r="AK494">
            <v>-261173.32</v>
          </cell>
          <cell r="AL494">
            <v>-604362.89</v>
          </cell>
          <cell r="AM494">
            <v>-660593.19999999995</v>
          </cell>
          <cell r="AN494">
            <v>-902126</v>
          </cell>
          <cell r="AO494">
            <v>-557051.64</v>
          </cell>
          <cell r="AP494">
            <v>-446451.4</v>
          </cell>
          <cell r="AQ494">
            <v>-265458.8</v>
          </cell>
          <cell r="AR494">
            <v>-1569220.2</v>
          </cell>
          <cell r="AS494">
            <v>0</v>
          </cell>
          <cell r="AT494">
            <v>0</v>
          </cell>
          <cell r="AU494">
            <v>-121867.2</v>
          </cell>
          <cell r="AV494">
            <v>-91303.2</v>
          </cell>
          <cell r="AW494">
            <v>-238073.5</v>
          </cell>
          <cell r="AX494">
            <v>-1017.6</v>
          </cell>
          <cell r="AY494">
            <v>-111208.4</v>
          </cell>
          <cell r="AZ494">
            <v>-27118.6</v>
          </cell>
          <cell r="BA494">
            <v>-633951.85</v>
          </cell>
          <cell r="BB494">
            <v>0</v>
          </cell>
          <cell r="BC494">
            <v>0</v>
          </cell>
          <cell r="BD494">
            <v>-1510564.4</v>
          </cell>
          <cell r="BE494">
            <v>0</v>
          </cell>
          <cell r="BF494">
            <v>-17567.8</v>
          </cell>
          <cell r="BG494">
            <v>-72839.8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1438512.4</v>
          </cell>
          <cell r="BM494">
            <v>-275526</v>
          </cell>
          <cell r="BN494">
            <v>-1099158.3</v>
          </cell>
          <cell r="BO494">
            <v>0</v>
          </cell>
          <cell r="BP494">
            <v>0</v>
          </cell>
          <cell r="BQ494">
            <v>-192890</v>
          </cell>
          <cell r="BR494">
            <v>-5605846.2000000002</v>
          </cell>
          <cell r="BS494">
            <v>0</v>
          </cell>
          <cell r="BT494">
            <v>0</v>
          </cell>
          <cell r="BU494">
            <v>-1085488.8</v>
          </cell>
          <cell r="BV494">
            <v>0</v>
          </cell>
          <cell r="BW494">
            <v>0</v>
          </cell>
          <cell r="BX494">
            <v>0</v>
          </cell>
          <cell r="BY494">
            <v>-39782.6</v>
          </cell>
          <cell r="BZ494">
            <v>0</v>
          </cell>
          <cell r="CA494">
            <v>-180945.2</v>
          </cell>
          <cell r="CB494">
            <v>0</v>
          </cell>
          <cell r="CC494">
            <v>-1501734.8</v>
          </cell>
          <cell r="CD494">
            <v>-2043751.2</v>
          </cell>
          <cell r="CE494">
            <v>-163766.79999999999</v>
          </cell>
          <cell r="CF494">
            <v>-9817</v>
          </cell>
          <cell r="CG494">
            <v>-739189.8</v>
          </cell>
          <cell r="CH494">
            <v>0</v>
          </cell>
          <cell r="CI494">
            <v>0</v>
          </cell>
          <cell r="CJ494">
            <v>-665398.9</v>
          </cell>
          <cell r="CK494">
            <v>-126543.4</v>
          </cell>
          <cell r="CL494">
            <v>0</v>
          </cell>
        </row>
        <row r="495">
          <cell r="A495" t="str">
            <v>4301020106.320</v>
          </cell>
          <cell r="B495" t="str">
            <v xml:space="preserve">ส่วนต่างค่ารักษาที่ต่ำกว่าข้อตกลงในการจ่ายตาม กองทุนประกันสังคม </v>
          </cell>
          <cell r="C495">
            <v>4609274</v>
          </cell>
          <cell r="D495">
            <v>12548190.15</v>
          </cell>
          <cell r="E495">
            <v>127228.8</v>
          </cell>
          <cell r="F495">
            <v>0</v>
          </cell>
          <cell r="G495">
            <v>757895.6</v>
          </cell>
          <cell r="H495">
            <v>0</v>
          </cell>
          <cell r="I495">
            <v>0</v>
          </cell>
          <cell r="J495">
            <v>49883.199999999997</v>
          </cell>
          <cell r="K495">
            <v>286511.8</v>
          </cell>
          <cell r="L495">
            <v>36372.120000000003</v>
          </cell>
          <cell r="M495">
            <v>0</v>
          </cell>
          <cell r="N495">
            <v>0</v>
          </cell>
          <cell r="O495">
            <v>212998.7</v>
          </cell>
          <cell r="P495">
            <v>93065.2</v>
          </cell>
          <cell r="Q495">
            <v>2271.8000000000002</v>
          </cell>
          <cell r="R495">
            <v>0</v>
          </cell>
          <cell r="S495">
            <v>149099.65</v>
          </cell>
          <cell r="T495">
            <v>53663</v>
          </cell>
          <cell r="U495">
            <v>0</v>
          </cell>
          <cell r="V495">
            <v>0</v>
          </cell>
          <cell r="W495">
            <v>11638.8</v>
          </cell>
          <cell r="X495">
            <v>212347.6</v>
          </cell>
          <cell r="Y495">
            <v>250190.47</v>
          </cell>
          <cell r="Z495">
            <v>237481.2</v>
          </cell>
          <cell r="AA495">
            <v>0</v>
          </cell>
          <cell r="AB495">
            <v>0</v>
          </cell>
          <cell r="AC495">
            <v>0</v>
          </cell>
          <cell r="AD495">
            <v>164302</v>
          </cell>
          <cell r="AE495">
            <v>674.8</v>
          </cell>
          <cell r="AF495">
            <v>-64109.279999999999</v>
          </cell>
          <cell r="AG495">
            <v>21796.51</v>
          </cell>
          <cell r="AH495">
            <v>626.6</v>
          </cell>
          <cell r="AI495">
            <v>59390.51</v>
          </cell>
          <cell r="AJ495">
            <v>9772.94</v>
          </cell>
          <cell r="AK495">
            <v>71316.5</v>
          </cell>
          <cell r="AL495">
            <v>127854</v>
          </cell>
          <cell r="AM495">
            <v>304884.09999999998</v>
          </cell>
          <cell r="AN495">
            <v>2362972.7999999998</v>
          </cell>
          <cell r="AO495">
            <v>482009.85</v>
          </cell>
          <cell r="AP495">
            <v>0</v>
          </cell>
          <cell r="AQ495">
            <v>1388462.98</v>
          </cell>
          <cell r="AR495">
            <v>185583.67</v>
          </cell>
          <cell r="AS495">
            <v>0</v>
          </cell>
          <cell r="AT495">
            <v>0</v>
          </cell>
          <cell r="AU495">
            <v>93426.3</v>
          </cell>
          <cell r="AV495">
            <v>5034.8</v>
          </cell>
          <cell r="AW495">
            <v>0</v>
          </cell>
          <cell r="AX495">
            <v>9905.92</v>
          </cell>
          <cell r="AY495">
            <v>341557.2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66851.7</v>
          </cell>
          <cell r="BE495">
            <v>0</v>
          </cell>
          <cell r="BF495">
            <v>564030.6</v>
          </cell>
          <cell r="BG495">
            <v>70284</v>
          </cell>
          <cell r="BH495">
            <v>45528.65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2015433.8</v>
          </cell>
          <cell r="BN495">
            <v>2081976.7</v>
          </cell>
          <cell r="BO495">
            <v>0</v>
          </cell>
          <cell r="BP495">
            <v>0</v>
          </cell>
          <cell r="BQ495">
            <v>9434.2000000000007</v>
          </cell>
          <cell r="BR495">
            <v>335935.8</v>
          </cell>
          <cell r="BS495">
            <v>0</v>
          </cell>
          <cell r="BT495">
            <v>0</v>
          </cell>
          <cell r="BU495">
            <v>1164451.3999999999</v>
          </cell>
          <cell r="BV495">
            <v>1291735</v>
          </cell>
          <cell r="BW495">
            <v>0</v>
          </cell>
          <cell r="BX495">
            <v>30602</v>
          </cell>
          <cell r="BY495">
            <v>61972.6</v>
          </cell>
          <cell r="BZ495">
            <v>0</v>
          </cell>
          <cell r="CA495">
            <v>112576.6</v>
          </cell>
          <cell r="CB495">
            <v>576713.68999999994</v>
          </cell>
          <cell r="CC495">
            <v>401118.9</v>
          </cell>
          <cell r="CD495">
            <v>0</v>
          </cell>
          <cell r="CE495">
            <v>337421.8</v>
          </cell>
          <cell r="CF495">
            <v>31528</v>
          </cell>
          <cell r="CG495">
            <v>731758.35</v>
          </cell>
          <cell r="CH495">
            <v>87672</v>
          </cell>
          <cell r="CI495">
            <v>24779</v>
          </cell>
          <cell r="CJ495">
            <v>178105.2</v>
          </cell>
          <cell r="CK495">
            <v>1350410.49</v>
          </cell>
          <cell r="CL495">
            <v>0</v>
          </cell>
        </row>
        <row r="496">
          <cell r="A496" t="str">
            <v>4301020106.321</v>
          </cell>
          <cell r="B496" t="str">
            <v>รายได้ค่าบริหารจัดการประกันสังคม</v>
          </cell>
          <cell r="C496">
            <v>406566.71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2381844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856410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4884233.6399999997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70000</v>
          </cell>
          <cell r="AX496">
            <v>0</v>
          </cell>
          <cell r="AY496">
            <v>0</v>
          </cell>
          <cell r="AZ496">
            <v>0</v>
          </cell>
          <cell r="BA496">
            <v>3110803.74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462838.52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</row>
        <row r="497">
          <cell r="A497" t="str">
            <v>4301020106.322</v>
          </cell>
          <cell r="B497" t="str">
            <v>รายได้ค่าตอบแทนและพัฒนากิจการ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49991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21432220.16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955352.42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454396.76</v>
          </cell>
          <cell r="CK497">
            <v>0</v>
          </cell>
          <cell r="CL497">
            <v>0</v>
          </cell>
        </row>
        <row r="498">
          <cell r="A498" t="str">
            <v>4301020106.502</v>
          </cell>
          <cell r="B498" t="str">
            <v>รายได้กองทุนแรงงานต่างด้าว</v>
          </cell>
          <cell r="C498">
            <v>0</v>
          </cell>
          <cell r="D498">
            <v>0</v>
          </cell>
          <cell r="E498">
            <v>0</v>
          </cell>
          <cell r="F498">
            <v>51002.3</v>
          </cell>
          <cell r="G498">
            <v>993.93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2218.42</v>
          </cell>
          <cell r="N498">
            <v>0</v>
          </cell>
          <cell r="O498">
            <v>578.33000000000004</v>
          </cell>
          <cell r="P498">
            <v>1332.28</v>
          </cell>
          <cell r="Q498">
            <v>0</v>
          </cell>
          <cell r="R498">
            <v>443.01</v>
          </cell>
          <cell r="S498">
            <v>0</v>
          </cell>
          <cell r="T498">
            <v>15883.52</v>
          </cell>
          <cell r="U498">
            <v>9569.68</v>
          </cell>
          <cell r="V498">
            <v>0</v>
          </cell>
          <cell r="W498">
            <v>0</v>
          </cell>
          <cell r="X498">
            <v>2685.63</v>
          </cell>
          <cell r="Y498">
            <v>0</v>
          </cell>
          <cell r="Z498">
            <v>0</v>
          </cell>
          <cell r="AA498">
            <v>0</v>
          </cell>
          <cell r="AB498">
            <v>42257.16</v>
          </cell>
          <cell r="AC498">
            <v>0</v>
          </cell>
          <cell r="AD498">
            <v>0</v>
          </cell>
          <cell r="AE498">
            <v>0</v>
          </cell>
          <cell r="AF498">
            <v>95</v>
          </cell>
          <cell r="AG498">
            <v>6375.33</v>
          </cell>
          <cell r="AH498">
            <v>22041.13</v>
          </cell>
          <cell r="AI498">
            <v>2978.3</v>
          </cell>
          <cell r="AJ498">
            <v>11852.84</v>
          </cell>
          <cell r="AK498">
            <v>61298.39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11202.6</v>
          </cell>
          <cell r="AV498">
            <v>0</v>
          </cell>
          <cell r="AW498">
            <v>5036.59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617.41999999999996</v>
          </cell>
          <cell r="BQ498">
            <v>0</v>
          </cell>
          <cell r="BR498">
            <v>0</v>
          </cell>
          <cell r="BS498">
            <v>1722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2565.7800000000002</v>
          </cell>
          <cell r="CB498">
            <v>0</v>
          </cell>
          <cell r="CC498">
            <v>27307.58</v>
          </cell>
          <cell r="CD498">
            <v>0</v>
          </cell>
          <cell r="CE498">
            <v>8047.48</v>
          </cell>
          <cell r="CF498">
            <v>0</v>
          </cell>
          <cell r="CG498">
            <v>4729</v>
          </cell>
          <cell r="CH498">
            <v>0</v>
          </cell>
          <cell r="CI498">
            <v>0</v>
          </cell>
          <cell r="CJ498">
            <v>9516.5</v>
          </cell>
          <cell r="CK498">
            <v>0</v>
          </cell>
          <cell r="CL498">
            <v>0</v>
          </cell>
        </row>
        <row r="499">
          <cell r="A499" t="str">
            <v>4301020106.503</v>
          </cell>
          <cell r="B499" t="str">
            <v>รายได้ค่ารักษาแรงงานต่างด้าว OP</v>
          </cell>
          <cell r="C499">
            <v>354330.73</v>
          </cell>
          <cell r="D499">
            <v>52461</v>
          </cell>
          <cell r="E499">
            <v>153808</v>
          </cell>
          <cell r="F499">
            <v>131700</v>
          </cell>
          <cell r="G499">
            <v>30003</v>
          </cell>
          <cell r="H499">
            <v>124659</v>
          </cell>
          <cell r="I499">
            <v>66860.75</v>
          </cell>
          <cell r="J499">
            <v>131792</v>
          </cell>
          <cell r="K499">
            <v>23821.35</v>
          </cell>
          <cell r="L499">
            <v>51312</v>
          </cell>
          <cell r="M499">
            <v>107668</v>
          </cell>
          <cell r="N499">
            <v>3916.7</v>
          </cell>
          <cell r="O499">
            <v>170389</v>
          </cell>
          <cell r="P499">
            <v>55548.12</v>
          </cell>
          <cell r="Q499">
            <v>8562.5</v>
          </cell>
          <cell r="R499">
            <v>166660</v>
          </cell>
          <cell r="S499">
            <v>74272.06</v>
          </cell>
          <cell r="T499">
            <v>15990</v>
          </cell>
          <cell r="U499">
            <v>38946.5</v>
          </cell>
          <cell r="V499">
            <v>136801</v>
          </cell>
          <cell r="W499">
            <v>298305</v>
          </cell>
          <cell r="X499">
            <v>52659</v>
          </cell>
          <cell r="Y499">
            <v>141413</v>
          </cell>
          <cell r="Z499">
            <v>76998</v>
          </cell>
          <cell r="AA499">
            <v>13165</v>
          </cell>
          <cell r="AB499">
            <v>73656</v>
          </cell>
          <cell r="AC499">
            <v>33022</v>
          </cell>
          <cell r="AD499">
            <v>74979</v>
          </cell>
          <cell r="AE499">
            <v>4100</v>
          </cell>
          <cell r="AF499">
            <v>14537</v>
          </cell>
          <cell r="AG499">
            <v>14826</v>
          </cell>
          <cell r="AH499">
            <v>80938</v>
          </cell>
          <cell r="AI499">
            <v>70180</v>
          </cell>
          <cell r="AJ499">
            <v>7605</v>
          </cell>
          <cell r="AK499">
            <v>69779.149999999994</v>
          </cell>
          <cell r="AL499">
            <v>35416</v>
          </cell>
          <cell r="AM499">
            <v>789</v>
          </cell>
          <cell r="AN499">
            <v>29986</v>
          </cell>
          <cell r="AO499">
            <v>49376.4</v>
          </cell>
          <cell r="AP499">
            <v>27179</v>
          </cell>
          <cell r="AQ499">
            <v>19133</v>
          </cell>
          <cell r="AR499">
            <v>99333.8</v>
          </cell>
          <cell r="AS499">
            <v>21854.25</v>
          </cell>
          <cell r="AT499">
            <v>37815</v>
          </cell>
          <cell r="AU499">
            <v>35377.5</v>
          </cell>
          <cell r="AV499">
            <v>15857</v>
          </cell>
          <cell r="AW499">
            <v>14327.25</v>
          </cell>
          <cell r="AX499">
            <v>60439.5</v>
          </cell>
          <cell r="AY499">
            <v>17257</v>
          </cell>
          <cell r="AZ499">
            <v>32785</v>
          </cell>
          <cell r="BA499">
            <v>100149.75</v>
          </cell>
          <cell r="BB499">
            <v>12875</v>
          </cell>
          <cell r="BC499">
            <v>334231.25</v>
          </cell>
          <cell r="BD499">
            <v>252156</v>
          </cell>
          <cell r="BE499">
            <v>81716.12</v>
          </cell>
          <cell r="BF499">
            <v>44537</v>
          </cell>
          <cell r="BG499">
            <v>159381.26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49129.75</v>
          </cell>
          <cell r="BM499">
            <v>44555</v>
          </cell>
          <cell r="BN499">
            <v>27129</v>
          </cell>
          <cell r="BO499">
            <v>18371</v>
          </cell>
          <cell r="BP499">
            <v>27602</v>
          </cell>
          <cell r="BQ499">
            <v>23620</v>
          </cell>
          <cell r="BR499">
            <v>355522</v>
          </cell>
          <cell r="BS499">
            <v>24861</v>
          </cell>
          <cell r="BT499">
            <v>20520</v>
          </cell>
          <cell r="BU499">
            <v>26820</v>
          </cell>
          <cell r="BV499">
            <v>210</v>
          </cell>
          <cell r="BW499">
            <v>5267</v>
          </cell>
          <cell r="BX499">
            <v>9030.5</v>
          </cell>
          <cell r="BY499">
            <v>4372</v>
          </cell>
          <cell r="BZ499">
            <v>18925</v>
          </cell>
          <cell r="CA499">
            <v>12631</v>
          </cell>
          <cell r="CB499">
            <v>45251</v>
          </cell>
          <cell r="CC499">
            <v>11554</v>
          </cell>
          <cell r="CD499">
            <v>68532</v>
          </cell>
          <cell r="CE499">
            <v>24476.2</v>
          </cell>
          <cell r="CF499">
            <v>4930</v>
          </cell>
          <cell r="CG499">
            <v>755</v>
          </cell>
          <cell r="CH499">
            <v>27388</v>
          </cell>
          <cell r="CI499">
            <v>2836</v>
          </cell>
          <cell r="CJ499">
            <v>46344</v>
          </cell>
          <cell r="CK499">
            <v>255</v>
          </cell>
          <cell r="CL499">
            <v>2342</v>
          </cell>
        </row>
        <row r="500">
          <cell r="A500" t="str">
            <v>4301020106.504</v>
          </cell>
          <cell r="B500" t="str">
            <v>รายได้ค่ารักษาแรงงานต่างด้าว IP</v>
          </cell>
          <cell r="C500">
            <v>1106546.3999999999</v>
          </cell>
          <cell r="D500">
            <v>2334.5</v>
          </cell>
          <cell r="E500">
            <v>82682</v>
          </cell>
          <cell r="F500">
            <v>38123</v>
          </cell>
          <cell r="G500">
            <v>0</v>
          </cell>
          <cell r="H500">
            <v>37239</v>
          </cell>
          <cell r="I500">
            <v>18714.5</v>
          </cell>
          <cell r="J500">
            <v>0</v>
          </cell>
          <cell r="K500">
            <v>0</v>
          </cell>
          <cell r="L500">
            <v>2011</v>
          </cell>
          <cell r="M500">
            <v>80107</v>
          </cell>
          <cell r="N500">
            <v>0</v>
          </cell>
          <cell r="O500">
            <v>366448.8</v>
          </cell>
          <cell r="P500">
            <v>0</v>
          </cell>
          <cell r="Q500">
            <v>2873.5</v>
          </cell>
          <cell r="R500">
            <v>0</v>
          </cell>
          <cell r="S500">
            <v>19384.919999999998</v>
          </cell>
          <cell r="T500">
            <v>28738.5</v>
          </cell>
          <cell r="U500">
            <v>22452</v>
          </cell>
          <cell r="V500">
            <v>41082.5</v>
          </cell>
          <cell r="W500">
            <v>812223</v>
          </cell>
          <cell r="X500">
            <v>36021</v>
          </cell>
          <cell r="Y500">
            <v>308451</v>
          </cell>
          <cell r="Z500">
            <v>83259</v>
          </cell>
          <cell r="AA500">
            <v>0</v>
          </cell>
          <cell r="AB500">
            <v>36528</v>
          </cell>
          <cell r="AC500">
            <v>5567</v>
          </cell>
          <cell r="AD500">
            <v>67339</v>
          </cell>
          <cell r="AE500">
            <v>0</v>
          </cell>
          <cell r="AF500">
            <v>8571</v>
          </cell>
          <cell r="AG500">
            <v>3670</v>
          </cell>
          <cell r="AH500">
            <v>49597</v>
          </cell>
          <cell r="AI500">
            <v>94395</v>
          </cell>
          <cell r="AJ500">
            <v>15942</v>
          </cell>
          <cell r="AK500">
            <v>147258.76999999999</v>
          </cell>
          <cell r="AL500">
            <v>0</v>
          </cell>
          <cell r="AM500">
            <v>7500.5</v>
          </cell>
          <cell r="AN500">
            <v>12957</v>
          </cell>
          <cell r="AO500">
            <v>23985</v>
          </cell>
          <cell r="AP500">
            <v>0</v>
          </cell>
          <cell r="AQ500">
            <v>8348</v>
          </cell>
          <cell r="AR500">
            <v>91557</v>
          </cell>
          <cell r="AS500">
            <v>297223.75</v>
          </cell>
          <cell r="AT500">
            <v>0</v>
          </cell>
          <cell r="AU500">
            <v>58027.47</v>
          </cell>
          <cell r="AV500">
            <v>1528</v>
          </cell>
          <cell r="AW500">
            <v>66120</v>
          </cell>
          <cell r="AX500">
            <v>10144</v>
          </cell>
          <cell r="AY500">
            <v>0</v>
          </cell>
          <cell r="AZ500">
            <v>5119</v>
          </cell>
          <cell r="BA500">
            <v>174760.5</v>
          </cell>
          <cell r="BB500">
            <v>2403</v>
          </cell>
          <cell r="BC500">
            <v>693252.5</v>
          </cell>
          <cell r="BD500">
            <v>525029.5</v>
          </cell>
          <cell r="BE500">
            <v>159264.25</v>
          </cell>
          <cell r="BF500">
            <v>12709</v>
          </cell>
          <cell r="BG500">
            <v>166250.49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62128.75</v>
          </cell>
          <cell r="BM500">
            <v>96737</v>
          </cell>
          <cell r="BN500">
            <v>0</v>
          </cell>
          <cell r="BO500">
            <v>60701</v>
          </cell>
          <cell r="BP500">
            <v>25582</v>
          </cell>
          <cell r="BQ500">
            <v>219482</v>
          </cell>
          <cell r="BR500">
            <v>661878</v>
          </cell>
          <cell r="BS500">
            <v>0</v>
          </cell>
          <cell r="BT500">
            <v>43300</v>
          </cell>
          <cell r="BU500">
            <v>16508</v>
          </cell>
          <cell r="BV500">
            <v>0</v>
          </cell>
          <cell r="BW500">
            <v>0</v>
          </cell>
          <cell r="BX500">
            <v>46023.5</v>
          </cell>
          <cell r="BY500">
            <v>7779</v>
          </cell>
          <cell r="BZ500">
            <v>9379</v>
          </cell>
          <cell r="CA500">
            <v>0</v>
          </cell>
          <cell r="CB500">
            <v>0</v>
          </cell>
          <cell r="CC500">
            <v>14497</v>
          </cell>
          <cell r="CD500">
            <v>108787</v>
          </cell>
          <cell r="CE500">
            <v>27586</v>
          </cell>
          <cell r="CF500">
            <v>0</v>
          </cell>
          <cell r="CG500">
            <v>2367</v>
          </cell>
          <cell r="CH500">
            <v>0</v>
          </cell>
          <cell r="CI500">
            <v>0</v>
          </cell>
          <cell r="CJ500">
            <v>7286</v>
          </cell>
          <cell r="CK500">
            <v>0</v>
          </cell>
          <cell r="CL500">
            <v>0</v>
          </cell>
        </row>
        <row r="501">
          <cell r="A501" t="str">
            <v>4301020106.505</v>
          </cell>
          <cell r="B501" t="str">
            <v>ส่วนต่างค่ารักษาที่สูงกว่ากองทุนเหมาจ่ายรายหัว - กองทุนแรงงานต่างด้าว - OP</v>
          </cell>
          <cell r="C501">
            <v>-332482</v>
          </cell>
          <cell r="D501">
            <v>-52461</v>
          </cell>
          <cell r="E501">
            <v>0</v>
          </cell>
          <cell r="F501">
            <v>-59480</v>
          </cell>
          <cell r="G501">
            <v>-837.99</v>
          </cell>
          <cell r="H501">
            <v>-56377</v>
          </cell>
          <cell r="I501">
            <v>0</v>
          </cell>
          <cell r="J501">
            <v>-131792</v>
          </cell>
          <cell r="K501">
            <v>0</v>
          </cell>
          <cell r="L501">
            <v>-10386.549999999999</v>
          </cell>
          <cell r="M501">
            <v>-57929.05</v>
          </cell>
          <cell r="N501">
            <v>-4262.3</v>
          </cell>
          <cell r="O501">
            <v>-128988.83</v>
          </cell>
          <cell r="P501">
            <v>-13750.09</v>
          </cell>
          <cell r="Q501">
            <v>0</v>
          </cell>
          <cell r="R501">
            <v>-34653.1</v>
          </cell>
          <cell r="S501">
            <v>-11388.69</v>
          </cell>
          <cell r="T501">
            <v>-29471.119999999999</v>
          </cell>
          <cell r="U501">
            <v>-3068.06</v>
          </cell>
          <cell r="V501">
            <v>-105852.71</v>
          </cell>
          <cell r="W501">
            <v>-155472.09</v>
          </cell>
          <cell r="X501">
            <v>-39007.620000000003</v>
          </cell>
          <cell r="Y501">
            <v>-141413</v>
          </cell>
          <cell r="Z501">
            <v>0</v>
          </cell>
          <cell r="AA501">
            <v>-9661.19</v>
          </cell>
          <cell r="AB501">
            <v>-8368.25</v>
          </cell>
          <cell r="AC501">
            <v>-33022</v>
          </cell>
          <cell r="AD501">
            <v>-6235</v>
          </cell>
          <cell r="AE501">
            <v>-121.56</v>
          </cell>
          <cell r="AF501">
            <v>-14837</v>
          </cell>
          <cell r="AG501">
            <v>-4294.1099999999997</v>
          </cell>
          <cell r="AH501">
            <v>-30581.43</v>
          </cell>
          <cell r="AI501">
            <v>-31800.71</v>
          </cell>
          <cell r="AJ501">
            <v>-506.89</v>
          </cell>
          <cell r="AK501">
            <v>-294344.03999999998</v>
          </cell>
          <cell r="AL501">
            <v>-33042.480000000003</v>
          </cell>
          <cell r="AM501">
            <v>-2116.5</v>
          </cell>
          <cell r="AN501">
            <v>0</v>
          </cell>
          <cell r="AO501">
            <v>-9382.7000000000007</v>
          </cell>
          <cell r="AP501">
            <v>0</v>
          </cell>
          <cell r="AQ501">
            <v>-24417.48</v>
          </cell>
          <cell r="AR501">
            <v>-58000.14</v>
          </cell>
          <cell r="AS501">
            <v>0</v>
          </cell>
          <cell r="AT501">
            <v>0</v>
          </cell>
          <cell r="AU501">
            <v>0</v>
          </cell>
          <cell r="AV501">
            <v>-9597</v>
          </cell>
          <cell r="AW501">
            <v>-1366.5</v>
          </cell>
          <cell r="AX501">
            <v>-50574.05</v>
          </cell>
          <cell r="AY501">
            <v>-3043.75</v>
          </cell>
          <cell r="AZ501">
            <v>-24739.84</v>
          </cell>
          <cell r="BA501">
            <v>-48796.37</v>
          </cell>
          <cell r="BB501">
            <v>-10.32</v>
          </cell>
          <cell r="BC501">
            <v>-253856.5</v>
          </cell>
          <cell r="BD501">
            <v>-214447.63</v>
          </cell>
          <cell r="BE501">
            <v>-24282.29</v>
          </cell>
          <cell r="BF501">
            <v>-889.44</v>
          </cell>
          <cell r="BG501">
            <v>-86257.69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-58627.99</v>
          </cell>
          <cell r="BM501">
            <v>-16133.8</v>
          </cell>
          <cell r="BN501">
            <v>-24234.67</v>
          </cell>
          <cell r="BO501">
            <v>-31617.73</v>
          </cell>
          <cell r="BP501">
            <v>-11150.1</v>
          </cell>
          <cell r="BQ501">
            <v>-214971</v>
          </cell>
          <cell r="BR501">
            <v>-159730.23999999999</v>
          </cell>
          <cell r="BS501">
            <v>-3328</v>
          </cell>
          <cell r="BT501">
            <v>-20520</v>
          </cell>
          <cell r="BU501">
            <v>-26820</v>
          </cell>
          <cell r="BV501">
            <v>0</v>
          </cell>
          <cell r="BW501">
            <v>-5010</v>
          </cell>
          <cell r="BX501">
            <v>0</v>
          </cell>
          <cell r="BY501">
            <v>-5901.26</v>
          </cell>
          <cell r="BZ501">
            <v>-18610</v>
          </cell>
          <cell r="CA501">
            <v>-10217.56</v>
          </cell>
          <cell r="CB501">
            <v>-45251</v>
          </cell>
          <cell r="CC501">
            <v>-3029.07</v>
          </cell>
          <cell r="CD501">
            <v>-47229</v>
          </cell>
          <cell r="CE501">
            <v>-860.68</v>
          </cell>
          <cell r="CF501">
            <v>-12780</v>
          </cell>
          <cell r="CG501">
            <v>0</v>
          </cell>
          <cell r="CH501">
            <v>-14275.94</v>
          </cell>
          <cell r="CI501">
            <v>0</v>
          </cell>
          <cell r="CJ501">
            <v>-28553.74</v>
          </cell>
          <cell r="CK501">
            <v>-255</v>
          </cell>
          <cell r="CL501">
            <v>0</v>
          </cell>
        </row>
        <row r="502">
          <cell r="A502" t="str">
            <v>4301020106.507</v>
          </cell>
          <cell r="B502" t="str">
            <v>ส่วนต่างค่ารักษาที่สูงกว่ากองทุนเหมาจ่ายรายหัว - กองทุนแรงงานต่างด้าว - IP</v>
          </cell>
          <cell r="C502">
            <v>-1080531.8</v>
          </cell>
          <cell r="D502">
            <v>-2334.5</v>
          </cell>
          <cell r="E502">
            <v>0</v>
          </cell>
          <cell r="F502">
            <v>-11925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-516.45000000000005</v>
          </cell>
          <cell r="M502">
            <v>-62902.559999999998</v>
          </cell>
          <cell r="N502">
            <v>0</v>
          </cell>
          <cell r="O502">
            <v>-276356.62</v>
          </cell>
          <cell r="P502">
            <v>0</v>
          </cell>
          <cell r="Q502">
            <v>0</v>
          </cell>
          <cell r="R502">
            <v>0</v>
          </cell>
          <cell r="S502">
            <v>-9634.4599999999991</v>
          </cell>
          <cell r="T502">
            <v>0</v>
          </cell>
          <cell r="U502">
            <v>-25807.85</v>
          </cell>
          <cell r="V502">
            <v>0</v>
          </cell>
          <cell r="W502">
            <v>-491381.58</v>
          </cell>
          <cell r="X502">
            <v>-33012.68</v>
          </cell>
          <cell r="Y502">
            <v>-308451</v>
          </cell>
          <cell r="Z502">
            <v>0</v>
          </cell>
          <cell r="AA502">
            <v>0</v>
          </cell>
          <cell r="AB502">
            <v>0</v>
          </cell>
          <cell r="AC502">
            <v>-5567</v>
          </cell>
          <cell r="AD502">
            <v>-36144.32</v>
          </cell>
          <cell r="AE502">
            <v>0</v>
          </cell>
          <cell r="AF502">
            <v>-8366</v>
          </cell>
          <cell r="AG502">
            <v>-2526.7199999999998</v>
          </cell>
          <cell r="AH502">
            <v>-26614.15</v>
          </cell>
          <cell r="AI502">
            <v>0</v>
          </cell>
          <cell r="AJ502">
            <v>0</v>
          </cell>
          <cell r="AK502">
            <v>-311418.36</v>
          </cell>
          <cell r="AL502">
            <v>0</v>
          </cell>
          <cell r="AM502">
            <v>-4345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-76720.34</v>
          </cell>
          <cell r="AS502">
            <v>0</v>
          </cell>
          <cell r="AT502">
            <v>0</v>
          </cell>
          <cell r="AU502">
            <v>0</v>
          </cell>
          <cell r="AV502">
            <v>-495.9</v>
          </cell>
          <cell r="AW502">
            <v>-63816.5</v>
          </cell>
          <cell r="AX502">
            <v>0</v>
          </cell>
          <cell r="AY502">
            <v>0</v>
          </cell>
          <cell r="AZ502">
            <v>-5119</v>
          </cell>
          <cell r="BA502">
            <v>-114258.96</v>
          </cell>
          <cell r="BB502">
            <v>-902.55</v>
          </cell>
          <cell r="BC502">
            <v>-574356.21</v>
          </cell>
          <cell r="BD502">
            <v>-463986.6</v>
          </cell>
          <cell r="BE502">
            <v>-109583.08</v>
          </cell>
          <cell r="BF502">
            <v>-692.2</v>
          </cell>
          <cell r="BG502">
            <v>-120923.72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-48898.18</v>
          </cell>
          <cell r="BM502">
            <v>-93472.26</v>
          </cell>
          <cell r="BN502">
            <v>0</v>
          </cell>
          <cell r="BO502">
            <v>0</v>
          </cell>
          <cell r="BP502">
            <v>-25582</v>
          </cell>
          <cell r="BQ502">
            <v>0</v>
          </cell>
          <cell r="BR502">
            <v>-424222.76</v>
          </cell>
          <cell r="BS502">
            <v>0</v>
          </cell>
          <cell r="BT502">
            <v>-43300</v>
          </cell>
          <cell r="BU502">
            <v>-16508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-4210</v>
          </cell>
          <cell r="CA502">
            <v>0</v>
          </cell>
          <cell r="CB502">
            <v>0</v>
          </cell>
          <cell r="CC502">
            <v>-1002.51</v>
          </cell>
          <cell r="CD502">
            <v>-105361</v>
          </cell>
          <cell r="CE502">
            <v>-20931.830000000002</v>
          </cell>
          <cell r="CF502">
            <v>0</v>
          </cell>
          <cell r="CG502">
            <v>-1910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</row>
        <row r="503">
          <cell r="A503" t="str">
            <v>4301020106.509</v>
          </cell>
          <cell r="B503" t="str">
            <v>รายได้ค่ารักษาแรงงานต่างด้าว - เบิกจากส่วนกลาง OP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5820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16220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276045.44</v>
          </cell>
          <cell r="BB503">
            <v>0</v>
          </cell>
          <cell r="BC503">
            <v>0</v>
          </cell>
          <cell r="BD503">
            <v>0</v>
          </cell>
          <cell r="BE503">
            <v>47080.38</v>
          </cell>
          <cell r="BF503">
            <v>0</v>
          </cell>
          <cell r="BG503">
            <v>29810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8788.7999999999993</v>
          </cell>
          <cell r="CF503">
            <v>0</v>
          </cell>
          <cell r="CG503">
            <v>33605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</row>
        <row r="504">
          <cell r="A504" t="str">
            <v>4301020106.510</v>
          </cell>
          <cell r="B504" t="str">
            <v>ส่วนต่างค่ารักษาที่สูงกว่าข้อตกลงในการจ่ายตาม DRG -แรงงานต่างด้าว - IP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-1682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-60111.93</v>
          </cell>
          <cell r="P504">
            <v>0</v>
          </cell>
          <cell r="Q504">
            <v>0</v>
          </cell>
          <cell r="R504">
            <v>-114856.96000000001</v>
          </cell>
          <cell r="S504">
            <v>0</v>
          </cell>
          <cell r="T504">
            <v>0</v>
          </cell>
          <cell r="U504">
            <v>0</v>
          </cell>
          <cell r="V504">
            <v>-12703.31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-94395</v>
          </cell>
          <cell r="AJ504">
            <v>-6582.78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-28180.29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-143091.54999999999</v>
          </cell>
          <cell r="BD504">
            <v>0</v>
          </cell>
          <cell r="BE504">
            <v>0</v>
          </cell>
          <cell r="BF504">
            <v>0</v>
          </cell>
          <cell r="BG504">
            <v>-1781.02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-178395.97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-5132.5600000000004</v>
          </cell>
          <cell r="CH504">
            <v>0</v>
          </cell>
          <cell r="CI504">
            <v>0</v>
          </cell>
          <cell r="CJ504">
            <v>-10665.33</v>
          </cell>
          <cell r="CK504">
            <v>0</v>
          </cell>
          <cell r="CL504">
            <v>0</v>
          </cell>
        </row>
        <row r="505">
          <cell r="A505" t="str">
            <v>4301020106.511</v>
          </cell>
          <cell r="B505" t="str">
            <v>ส่วนต่างค่ารักษาที่ต่ำกว่าข้อตกลงในการจ่ายตาม DRG - แรงงานต่างด้าว - IP</v>
          </cell>
          <cell r="C505">
            <v>89327.83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22352.12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10937.8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392.51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309915.53999999998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5416.98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</row>
        <row r="506">
          <cell r="A506" t="str">
            <v>4301020106.512</v>
          </cell>
          <cell r="B506" t="str">
            <v xml:space="preserve">รายได้ค่ารักษาแรงงานต่างด้าว OP  นอก CUP </v>
          </cell>
          <cell r="C506">
            <v>50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2011</v>
          </cell>
          <cell r="N506">
            <v>0</v>
          </cell>
          <cell r="O506">
            <v>86292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118036</v>
          </cell>
          <cell r="X506">
            <v>0</v>
          </cell>
          <cell r="Y506">
            <v>11604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613</v>
          </cell>
          <cell r="AH506">
            <v>4766</v>
          </cell>
          <cell r="AI506">
            <v>7607</v>
          </cell>
          <cell r="AJ506">
            <v>0</v>
          </cell>
          <cell r="AK506">
            <v>493064.45</v>
          </cell>
          <cell r="AL506">
            <v>0</v>
          </cell>
          <cell r="AM506">
            <v>0</v>
          </cell>
          <cell r="AN506">
            <v>690</v>
          </cell>
          <cell r="AO506">
            <v>0</v>
          </cell>
          <cell r="AP506">
            <v>0</v>
          </cell>
          <cell r="AQ506">
            <v>0</v>
          </cell>
          <cell r="AR506">
            <v>1442</v>
          </cell>
          <cell r="AS506">
            <v>0</v>
          </cell>
          <cell r="AT506">
            <v>0</v>
          </cell>
          <cell r="AU506">
            <v>1810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900</v>
          </cell>
          <cell r="BA506">
            <v>12356</v>
          </cell>
          <cell r="BB506">
            <v>0</v>
          </cell>
          <cell r="BC506">
            <v>59287</v>
          </cell>
          <cell r="BD506">
            <v>0</v>
          </cell>
          <cell r="BE506">
            <v>0</v>
          </cell>
          <cell r="BF506">
            <v>0</v>
          </cell>
          <cell r="BG506">
            <v>7502</v>
          </cell>
          <cell r="BH506">
            <v>0</v>
          </cell>
          <cell r="BI506">
            <v>0</v>
          </cell>
          <cell r="BJ506">
            <v>0</v>
          </cell>
          <cell r="BK506">
            <v>28971</v>
          </cell>
          <cell r="BL506">
            <v>55015.75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120681</v>
          </cell>
          <cell r="BS506">
            <v>0</v>
          </cell>
          <cell r="BT506">
            <v>0</v>
          </cell>
          <cell r="BU506">
            <v>130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</row>
        <row r="507">
          <cell r="A507" t="str">
            <v>4301020106.513</v>
          </cell>
          <cell r="B507" t="str">
            <v>รายได้ค่ารักษาแรงงานต่างด้าว IP นอก CUP</v>
          </cell>
          <cell r="C507">
            <v>8723.6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80887</v>
          </cell>
          <cell r="N507">
            <v>0</v>
          </cell>
          <cell r="O507">
            <v>244010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379393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5675</v>
          </cell>
          <cell r="AH507">
            <v>23708</v>
          </cell>
          <cell r="AI507">
            <v>0</v>
          </cell>
          <cell r="AJ507">
            <v>0</v>
          </cell>
          <cell r="AK507">
            <v>349649.06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16609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244115.75</v>
          </cell>
          <cell r="BD507">
            <v>0</v>
          </cell>
          <cell r="BE507">
            <v>0</v>
          </cell>
          <cell r="BF507">
            <v>0</v>
          </cell>
          <cell r="BG507">
            <v>118210</v>
          </cell>
          <cell r="BH507">
            <v>0</v>
          </cell>
          <cell r="BI507">
            <v>0</v>
          </cell>
          <cell r="BJ507">
            <v>0</v>
          </cell>
          <cell r="BK507">
            <v>7388.5</v>
          </cell>
          <cell r="BL507">
            <v>56701.5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5725047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</row>
        <row r="508">
          <cell r="A508" t="str">
            <v>4301020106.514</v>
          </cell>
          <cell r="B508" t="str">
            <v>รายได้ค่ารักษาแรงงานต่างด้าว - เบิกจากส่วนกลาง IP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255352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42868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23021</v>
          </cell>
          <cell r="AV508">
            <v>10174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29738.25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254343.51</v>
          </cell>
          <cell r="BH508">
            <v>38359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</row>
        <row r="509">
          <cell r="A509" t="str">
            <v>4301020106.515</v>
          </cell>
          <cell r="B509" t="str">
            <v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-7617.51</v>
          </cell>
          <cell r="J509">
            <v>0</v>
          </cell>
          <cell r="K509">
            <v>0</v>
          </cell>
          <cell r="L509">
            <v>0</v>
          </cell>
          <cell r="M509">
            <v>-21586.77</v>
          </cell>
          <cell r="N509">
            <v>0</v>
          </cell>
          <cell r="O509">
            <v>-5905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-73468.53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-36338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-54282.75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-14107.48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</row>
        <row r="510">
          <cell r="A510" t="str">
            <v>4301020106.516</v>
          </cell>
          <cell r="B510" t="str">
            <v>รายได้ค่าตรวจสุขภาพแรงงานต่างด้าว</v>
          </cell>
          <cell r="C510">
            <v>28000</v>
          </cell>
          <cell r="D510">
            <v>0</v>
          </cell>
          <cell r="E510">
            <v>111570</v>
          </cell>
          <cell r="F510">
            <v>74450</v>
          </cell>
          <cell r="G510">
            <v>0</v>
          </cell>
          <cell r="H510">
            <v>13000</v>
          </cell>
          <cell r="I510">
            <v>40500</v>
          </cell>
          <cell r="J510">
            <v>86500</v>
          </cell>
          <cell r="K510">
            <v>12500</v>
          </cell>
          <cell r="L510">
            <v>26500</v>
          </cell>
          <cell r="M510">
            <v>64500</v>
          </cell>
          <cell r="N510">
            <v>2500</v>
          </cell>
          <cell r="O510">
            <v>116895</v>
          </cell>
          <cell r="P510">
            <v>32000</v>
          </cell>
          <cell r="Q510">
            <v>12200</v>
          </cell>
          <cell r="R510">
            <v>5484</v>
          </cell>
          <cell r="S510">
            <v>0</v>
          </cell>
          <cell r="T510">
            <v>3200</v>
          </cell>
          <cell r="U510">
            <v>37500</v>
          </cell>
          <cell r="V510">
            <v>37500</v>
          </cell>
          <cell r="W510">
            <v>291100</v>
          </cell>
          <cell r="X510">
            <v>20330</v>
          </cell>
          <cell r="Y510">
            <v>74000</v>
          </cell>
          <cell r="Z510">
            <v>79670</v>
          </cell>
          <cell r="AA510">
            <v>0</v>
          </cell>
          <cell r="AB510">
            <v>23500</v>
          </cell>
          <cell r="AC510">
            <v>0</v>
          </cell>
          <cell r="AD510">
            <v>66500</v>
          </cell>
          <cell r="AE510">
            <v>4500</v>
          </cell>
          <cell r="AF510">
            <v>6370</v>
          </cell>
          <cell r="AG510">
            <v>23500</v>
          </cell>
          <cell r="AH510">
            <v>36300</v>
          </cell>
          <cell r="AI510">
            <v>46600</v>
          </cell>
          <cell r="AJ510">
            <v>11500</v>
          </cell>
          <cell r="AK510">
            <v>55000</v>
          </cell>
          <cell r="AL510">
            <v>9500</v>
          </cell>
          <cell r="AM510">
            <v>3999</v>
          </cell>
          <cell r="AN510">
            <v>29000</v>
          </cell>
          <cell r="AO510">
            <v>21000</v>
          </cell>
          <cell r="AP510">
            <v>11500</v>
          </cell>
          <cell r="AQ510">
            <v>5500</v>
          </cell>
          <cell r="AR510">
            <v>0</v>
          </cell>
          <cell r="AS510">
            <v>4000</v>
          </cell>
          <cell r="AT510">
            <v>16500</v>
          </cell>
          <cell r="AU510">
            <v>7000</v>
          </cell>
          <cell r="AV510">
            <v>9500</v>
          </cell>
          <cell r="AW510">
            <v>6660</v>
          </cell>
          <cell r="AX510">
            <v>16500</v>
          </cell>
          <cell r="AY510">
            <v>7500</v>
          </cell>
          <cell r="AZ510">
            <v>7500</v>
          </cell>
          <cell r="BA510">
            <v>50500</v>
          </cell>
          <cell r="BB510">
            <v>4000</v>
          </cell>
          <cell r="BC510">
            <v>138000</v>
          </cell>
          <cell r="BD510">
            <v>0</v>
          </cell>
          <cell r="BE510">
            <v>60500</v>
          </cell>
          <cell r="BF510">
            <v>60000</v>
          </cell>
          <cell r="BG510">
            <v>68730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43000</v>
          </cell>
          <cell r="BM510">
            <v>50550</v>
          </cell>
          <cell r="BN510">
            <v>10000</v>
          </cell>
          <cell r="BO510">
            <v>9000</v>
          </cell>
          <cell r="BP510">
            <v>7000</v>
          </cell>
          <cell r="BQ510">
            <v>22500</v>
          </cell>
          <cell r="BR510">
            <v>407055</v>
          </cell>
          <cell r="BS510">
            <v>18440</v>
          </cell>
          <cell r="BT510">
            <v>0</v>
          </cell>
          <cell r="BU510">
            <v>37000</v>
          </cell>
          <cell r="BV510">
            <v>0</v>
          </cell>
          <cell r="BW510">
            <v>10007</v>
          </cell>
          <cell r="BX510">
            <v>15500</v>
          </cell>
          <cell r="BY510">
            <v>5030</v>
          </cell>
          <cell r="BZ510">
            <v>2000</v>
          </cell>
          <cell r="CA510">
            <v>11000</v>
          </cell>
          <cell r="CB510">
            <v>1000</v>
          </cell>
          <cell r="CC510">
            <v>45500</v>
          </cell>
          <cell r="CD510">
            <v>8500</v>
          </cell>
          <cell r="CE510">
            <v>52100</v>
          </cell>
          <cell r="CF510">
            <v>0</v>
          </cell>
          <cell r="CG510">
            <v>0</v>
          </cell>
          <cell r="CH510">
            <v>16650</v>
          </cell>
          <cell r="CI510">
            <v>0</v>
          </cell>
          <cell r="CJ510">
            <v>11000</v>
          </cell>
          <cell r="CK510">
            <v>0</v>
          </cell>
          <cell r="CL510">
            <v>1000</v>
          </cell>
        </row>
        <row r="511">
          <cell r="A511" t="str">
            <v>4301020106.517</v>
          </cell>
          <cell r="B511" t="str">
            <v>รายได้ค่าบริหารจัดการแรงงานต่างด้าว</v>
          </cell>
          <cell r="C511">
            <v>0</v>
          </cell>
          <cell r="D511">
            <v>147700</v>
          </cell>
          <cell r="E511">
            <v>6401.15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3800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1902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48.5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6800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</row>
        <row r="512">
          <cell r="A512" t="str">
            <v>4301020106.518</v>
          </cell>
          <cell r="B512" t="str">
            <v>รายได้แรงงานต่างด้าว- ค่าบริการทางการแพทย์(P&amp;P)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38602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560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</row>
        <row r="513">
          <cell r="A513" t="str">
            <v>4301020106.519</v>
          </cell>
          <cell r="B513" t="str">
            <v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v>
          </cell>
          <cell r="C513">
            <v>3729.63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17199.189999999999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9957.98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-305461.55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2088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0.5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365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9483.0400000000009</v>
          </cell>
        </row>
        <row r="514">
          <cell r="A514" t="str">
            <v>4301020106.701</v>
          </cell>
          <cell r="B514" t="str">
            <v>รายได้ค่ารักษาบุคคลที่มีปัญหาสถานะและสิทธิ OP นอก CUP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518</v>
          </cell>
          <cell r="H514">
            <v>0</v>
          </cell>
          <cell r="I514">
            <v>500</v>
          </cell>
          <cell r="J514">
            <v>170</v>
          </cell>
          <cell r="K514">
            <v>2977.28</v>
          </cell>
          <cell r="L514">
            <v>0</v>
          </cell>
          <cell r="M514">
            <v>613</v>
          </cell>
          <cell r="N514">
            <v>0</v>
          </cell>
          <cell r="O514">
            <v>16895</v>
          </cell>
          <cell r="P514">
            <v>0</v>
          </cell>
          <cell r="Q514">
            <v>330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615246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830</v>
          </cell>
          <cell r="AJ514">
            <v>134</v>
          </cell>
          <cell r="AK514">
            <v>5847.25</v>
          </cell>
          <cell r="AL514">
            <v>1883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10559</v>
          </cell>
          <cell r="AW514">
            <v>8000</v>
          </cell>
          <cell r="AX514">
            <v>42149.5</v>
          </cell>
          <cell r="AY514">
            <v>0</v>
          </cell>
          <cell r="AZ514">
            <v>0</v>
          </cell>
          <cell r="BA514">
            <v>963.75</v>
          </cell>
          <cell r="BB514">
            <v>0</v>
          </cell>
          <cell r="BC514">
            <v>83593.25</v>
          </cell>
          <cell r="BD514">
            <v>0</v>
          </cell>
          <cell r="BE514">
            <v>2310</v>
          </cell>
          <cell r="BF514">
            <v>0</v>
          </cell>
          <cell r="BG514">
            <v>87536.5</v>
          </cell>
          <cell r="BH514">
            <v>0</v>
          </cell>
          <cell r="BI514">
            <v>7470</v>
          </cell>
          <cell r="BJ514">
            <v>0</v>
          </cell>
          <cell r="BK514">
            <v>5894.5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43053</v>
          </cell>
          <cell r="BS514">
            <v>0</v>
          </cell>
          <cell r="BT514">
            <v>3836.64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50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1605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1250</v>
          </cell>
          <cell r="CK514">
            <v>0</v>
          </cell>
          <cell r="CL514">
            <v>0</v>
          </cell>
        </row>
        <row r="515">
          <cell r="A515" t="str">
            <v>4301020106.703</v>
          </cell>
          <cell r="B515" t="str">
            <v>รายได้ค่ารักษาบุคคลที่มีปัญหาสถานะและสิทธิ  - เบิกจากส่วนกลาง OP</v>
          </cell>
          <cell r="C515">
            <v>164236</v>
          </cell>
          <cell r="D515">
            <v>0</v>
          </cell>
          <cell r="E515">
            <v>0</v>
          </cell>
          <cell r="F515">
            <v>185639</v>
          </cell>
          <cell r="G515">
            <v>0</v>
          </cell>
          <cell r="H515">
            <v>0</v>
          </cell>
          <cell r="I515">
            <v>219611.5</v>
          </cell>
          <cell r="J515">
            <v>0</v>
          </cell>
          <cell r="K515">
            <v>0</v>
          </cell>
          <cell r="L515">
            <v>0</v>
          </cell>
          <cell r="M515">
            <v>1975</v>
          </cell>
          <cell r="N515">
            <v>0</v>
          </cell>
          <cell r="O515">
            <v>32411</v>
          </cell>
          <cell r="P515">
            <v>6040</v>
          </cell>
          <cell r="Q515">
            <v>0</v>
          </cell>
          <cell r="R515">
            <v>7294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9929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577018.5</v>
          </cell>
          <cell r="AL515">
            <v>19870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650</v>
          </cell>
          <cell r="AV515">
            <v>0</v>
          </cell>
          <cell r="AW515">
            <v>738</v>
          </cell>
          <cell r="AX515">
            <v>0</v>
          </cell>
          <cell r="AY515">
            <v>6965</v>
          </cell>
          <cell r="AZ515">
            <v>0</v>
          </cell>
          <cell r="BA515">
            <v>147892.5</v>
          </cell>
          <cell r="BB515">
            <v>0</v>
          </cell>
          <cell r="BC515">
            <v>12292</v>
          </cell>
          <cell r="BD515">
            <v>0</v>
          </cell>
          <cell r="BE515">
            <v>0</v>
          </cell>
          <cell r="BF515">
            <v>47592.4</v>
          </cell>
          <cell r="BG515">
            <v>179500</v>
          </cell>
          <cell r="BH515">
            <v>0</v>
          </cell>
          <cell r="BI515">
            <v>0</v>
          </cell>
          <cell r="BJ515">
            <v>3120</v>
          </cell>
          <cell r="BK515">
            <v>0</v>
          </cell>
          <cell r="BL515">
            <v>3080</v>
          </cell>
          <cell r="BM515">
            <v>0</v>
          </cell>
          <cell r="BN515">
            <v>0</v>
          </cell>
          <cell r="BO515">
            <v>1264</v>
          </cell>
          <cell r="BP515">
            <v>0</v>
          </cell>
          <cell r="BQ515">
            <v>30870</v>
          </cell>
          <cell r="BR515">
            <v>0</v>
          </cell>
          <cell r="BS515">
            <v>0</v>
          </cell>
          <cell r="BT515">
            <v>10946.42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3533.28</v>
          </cell>
          <cell r="CC515">
            <v>0</v>
          </cell>
          <cell r="CD515">
            <v>0</v>
          </cell>
          <cell r="CE515">
            <v>0</v>
          </cell>
          <cell r="CF515">
            <v>7570</v>
          </cell>
          <cell r="CG515">
            <v>0</v>
          </cell>
          <cell r="CH515">
            <v>0</v>
          </cell>
          <cell r="CI515">
            <v>24780</v>
          </cell>
          <cell r="CJ515">
            <v>0</v>
          </cell>
          <cell r="CK515">
            <v>0</v>
          </cell>
          <cell r="CL515">
            <v>560</v>
          </cell>
        </row>
        <row r="516">
          <cell r="A516" t="str">
            <v>4301020106.704</v>
          </cell>
          <cell r="B516" t="str">
            <v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v>
          </cell>
          <cell r="C516">
            <v>0</v>
          </cell>
          <cell r="D516">
            <v>0</v>
          </cell>
          <cell r="E516">
            <v>-172949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-380</v>
          </cell>
          <cell r="M516">
            <v>0</v>
          </cell>
          <cell r="N516">
            <v>-2904.65</v>
          </cell>
          <cell r="O516">
            <v>-6735</v>
          </cell>
          <cell r="P516">
            <v>0</v>
          </cell>
          <cell r="Q516">
            <v>0</v>
          </cell>
          <cell r="R516">
            <v>0</v>
          </cell>
          <cell r="S516">
            <v>2556</v>
          </cell>
          <cell r="T516">
            <v>0</v>
          </cell>
          <cell r="U516">
            <v>0</v>
          </cell>
          <cell r="V516">
            <v>0</v>
          </cell>
          <cell r="W516">
            <v>-270121</v>
          </cell>
          <cell r="X516">
            <v>0</v>
          </cell>
          <cell r="Y516">
            <v>-748765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-1232</v>
          </cell>
          <cell r="AF516">
            <v>0</v>
          </cell>
          <cell r="AG516">
            <v>0</v>
          </cell>
          <cell r="AH516">
            <v>0</v>
          </cell>
          <cell r="AI516">
            <v>-12338</v>
          </cell>
          <cell r="AJ516">
            <v>-134</v>
          </cell>
          <cell r="AK516">
            <v>-16072.25</v>
          </cell>
          <cell r="AL516">
            <v>0</v>
          </cell>
          <cell r="AM516">
            <v>0</v>
          </cell>
          <cell r="AN516">
            <v>-11219.78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-1315</v>
          </cell>
          <cell r="AW516">
            <v>-772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-29369.75</v>
          </cell>
          <cell r="BD516">
            <v>0</v>
          </cell>
          <cell r="BE516">
            <v>0</v>
          </cell>
          <cell r="BF516">
            <v>-5147.22</v>
          </cell>
          <cell r="BG516">
            <v>-8340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-2685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-5062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</row>
        <row r="517">
          <cell r="A517" t="str">
            <v>4301020106.705</v>
          </cell>
          <cell r="B517" t="str">
            <v>ส่วนต่างค่ารักษาที่สูงกว่าข้อตกลงในการจ่ายตาม DRG บุคคลที่มีปัญหาสถานะและสิทธิ</v>
          </cell>
          <cell r="C517">
            <v>0</v>
          </cell>
          <cell r="D517">
            <v>0</v>
          </cell>
          <cell r="E517">
            <v>-10870.3</v>
          </cell>
          <cell r="F517">
            <v>-185639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-5508.08</v>
          </cell>
          <cell r="N517">
            <v>0</v>
          </cell>
          <cell r="O517">
            <v>38240</v>
          </cell>
          <cell r="P517">
            <v>0</v>
          </cell>
          <cell r="Q517">
            <v>-23085</v>
          </cell>
          <cell r="R517">
            <v>0</v>
          </cell>
          <cell r="S517">
            <v>0</v>
          </cell>
          <cell r="T517">
            <v>-57857.86</v>
          </cell>
          <cell r="U517">
            <v>0</v>
          </cell>
          <cell r="V517">
            <v>0</v>
          </cell>
          <cell r="W517">
            <v>-448573.81</v>
          </cell>
          <cell r="X517">
            <v>-46354.12</v>
          </cell>
          <cell r="Y517">
            <v>0</v>
          </cell>
          <cell r="Z517">
            <v>-31652.49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-13242</v>
          </cell>
          <cell r="AO517">
            <v>-4172.3599999999997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-19500</v>
          </cell>
          <cell r="BA517">
            <v>-94055</v>
          </cell>
          <cell r="BB517">
            <v>0</v>
          </cell>
          <cell r="BC517">
            <v>-239531.93</v>
          </cell>
          <cell r="BD517">
            <v>-16382.26</v>
          </cell>
          <cell r="BE517">
            <v>-52974.01</v>
          </cell>
          <cell r="BF517">
            <v>-9225.65</v>
          </cell>
          <cell r="BG517">
            <v>-95110.54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-3847638.4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</row>
        <row r="518">
          <cell r="A518" t="str">
            <v>4301020106.706</v>
          </cell>
          <cell r="B518" t="str">
            <v>ส่วนต่างค่ารักษาที่ต่ำกว่าข้อตกลงในการจ่ายตาม DRG บุคคลที่มีปัญหาสถานะและสิทธิ</v>
          </cell>
          <cell r="C518">
            <v>0</v>
          </cell>
          <cell r="D518">
            <v>0</v>
          </cell>
          <cell r="E518">
            <v>12304.56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1650</v>
          </cell>
          <cell r="U518">
            <v>0</v>
          </cell>
          <cell r="V518">
            <v>0</v>
          </cell>
          <cell r="W518">
            <v>384402.78</v>
          </cell>
          <cell r="X518">
            <v>0</v>
          </cell>
          <cell r="Y518">
            <v>10574.08</v>
          </cell>
          <cell r="Z518">
            <v>40491.54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121665.86</v>
          </cell>
          <cell r="AL518">
            <v>0</v>
          </cell>
          <cell r="AM518">
            <v>0</v>
          </cell>
          <cell r="AN518">
            <v>0</v>
          </cell>
          <cell r="AO518">
            <v>12039.72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17260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19328.98</v>
          </cell>
          <cell r="BD518">
            <v>124.54</v>
          </cell>
          <cell r="BE518">
            <v>2954.59</v>
          </cell>
          <cell r="BF518">
            <v>0</v>
          </cell>
          <cell r="BG518">
            <v>8170.21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28408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466.76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</row>
        <row r="519">
          <cell r="A519" t="str">
            <v>4301020106.709</v>
          </cell>
          <cell r="B519" t="str">
            <v>รายได้ค่ารักษา-บุคคลที่มีปัญหาสถานะและสิทธิ OP ใน CUP</v>
          </cell>
          <cell r="C519">
            <v>0</v>
          </cell>
          <cell r="D519">
            <v>0</v>
          </cell>
          <cell r="E519">
            <v>172949</v>
          </cell>
          <cell r="F519">
            <v>0</v>
          </cell>
          <cell r="G519">
            <v>0</v>
          </cell>
          <cell r="H519">
            <v>2369</v>
          </cell>
          <cell r="I519">
            <v>1472.5</v>
          </cell>
          <cell r="J519">
            <v>3836</v>
          </cell>
          <cell r="K519">
            <v>0</v>
          </cell>
          <cell r="L519">
            <v>525</v>
          </cell>
          <cell r="M519">
            <v>262722.76</v>
          </cell>
          <cell r="N519">
            <v>8792.5</v>
          </cell>
          <cell r="O519">
            <v>102557</v>
          </cell>
          <cell r="P519">
            <v>0</v>
          </cell>
          <cell r="Q519">
            <v>4830</v>
          </cell>
          <cell r="R519">
            <v>0</v>
          </cell>
          <cell r="S519">
            <v>45679</v>
          </cell>
          <cell r="T519">
            <v>12244.79</v>
          </cell>
          <cell r="U519">
            <v>0</v>
          </cell>
          <cell r="V519">
            <v>77843</v>
          </cell>
          <cell r="W519">
            <v>270121</v>
          </cell>
          <cell r="X519">
            <v>146755</v>
          </cell>
          <cell r="Y519">
            <v>756865</v>
          </cell>
          <cell r="Z519">
            <v>553083</v>
          </cell>
          <cell r="AA519">
            <v>162981</v>
          </cell>
          <cell r="AB519">
            <v>106229</v>
          </cell>
          <cell r="AC519">
            <v>1764827</v>
          </cell>
          <cell r="AD519">
            <v>141173</v>
          </cell>
          <cell r="AE519">
            <v>1232</v>
          </cell>
          <cell r="AF519">
            <v>0</v>
          </cell>
          <cell r="AG519">
            <v>4460</v>
          </cell>
          <cell r="AH519">
            <v>118997</v>
          </cell>
          <cell r="AI519">
            <v>11508</v>
          </cell>
          <cell r="AJ519">
            <v>0</v>
          </cell>
          <cell r="AK519">
            <v>407743.5</v>
          </cell>
          <cell r="AL519">
            <v>0</v>
          </cell>
          <cell r="AM519">
            <v>0</v>
          </cell>
          <cell r="AN519">
            <v>31399</v>
          </cell>
          <cell r="AO519">
            <v>70413</v>
          </cell>
          <cell r="AP519">
            <v>3632</v>
          </cell>
          <cell r="AQ519">
            <v>0</v>
          </cell>
          <cell r="AR519">
            <v>10150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1589</v>
          </cell>
          <cell r="AX519">
            <v>0</v>
          </cell>
          <cell r="AY519">
            <v>0</v>
          </cell>
          <cell r="AZ519">
            <v>0</v>
          </cell>
          <cell r="BA519">
            <v>49265.5</v>
          </cell>
          <cell r="BB519">
            <v>0</v>
          </cell>
          <cell r="BC519">
            <v>550652</v>
          </cell>
          <cell r="BD519">
            <v>380909.1</v>
          </cell>
          <cell r="BE519">
            <v>127774.25</v>
          </cell>
          <cell r="BF519">
            <v>70732</v>
          </cell>
          <cell r="BG519">
            <v>476917.5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2685</v>
          </cell>
          <cell r="BM519">
            <v>0</v>
          </cell>
          <cell r="BN519">
            <v>5894</v>
          </cell>
          <cell r="BO519">
            <v>2216</v>
          </cell>
          <cell r="BP519">
            <v>348</v>
          </cell>
          <cell r="BQ519">
            <v>0</v>
          </cell>
          <cell r="BR519">
            <v>661725</v>
          </cell>
          <cell r="BS519">
            <v>0</v>
          </cell>
          <cell r="BT519">
            <v>0</v>
          </cell>
          <cell r="BU519">
            <v>68679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200</v>
          </cell>
          <cell r="CC519">
            <v>3154.5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3949</v>
          </cell>
          <cell r="CK519">
            <v>0</v>
          </cell>
          <cell r="CL519">
            <v>0</v>
          </cell>
        </row>
        <row r="520">
          <cell r="A520" t="str">
            <v>4301020106.710</v>
          </cell>
          <cell r="B520" t="str">
            <v>รายได้ค่ารักษาบุคคลที่มีปัญหาสถานะและสิทธิ  - เบิกจากส่วนกลาง IP</v>
          </cell>
          <cell r="C520">
            <v>1367088</v>
          </cell>
          <cell r="D520">
            <v>0</v>
          </cell>
          <cell r="E520">
            <v>168389</v>
          </cell>
          <cell r="F520">
            <v>60457</v>
          </cell>
          <cell r="G520">
            <v>0</v>
          </cell>
          <cell r="H520">
            <v>0</v>
          </cell>
          <cell r="I520">
            <v>7344.5</v>
          </cell>
          <cell r="J520">
            <v>36737</v>
          </cell>
          <cell r="K520">
            <v>32298.25</v>
          </cell>
          <cell r="L520">
            <v>0</v>
          </cell>
          <cell r="M520">
            <v>327147.18</v>
          </cell>
          <cell r="N520">
            <v>5021.76</v>
          </cell>
          <cell r="O520">
            <v>157265.75</v>
          </cell>
          <cell r="P520">
            <v>0</v>
          </cell>
          <cell r="Q520">
            <v>23085</v>
          </cell>
          <cell r="R520">
            <v>6273</v>
          </cell>
          <cell r="S520">
            <v>8555</v>
          </cell>
          <cell r="T520">
            <v>129840.75</v>
          </cell>
          <cell r="U520">
            <v>0</v>
          </cell>
          <cell r="V520">
            <v>30668</v>
          </cell>
          <cell r="W520">
            <v>2112147</v>
          </cell>
          <cell r="X520">
            <v>241480</v>
          </cell>
          <cell r="Y520">
            <v>850723.63</v>
          </cell>
          <cell r="Z520">
            <v>594672</v>
          </cell>
          <cell r="AA520">
            <v>18454.5</v>
          </cell>
          <cell r="AB520">
            <v>122167</v>
          </cell>
          <cell r="AC520">
            <v>712336</v>
          </cell>
          <cell r="AD520">
            <v>3313</v>
          </cell>
          <cell r="AE520">
            <v>0</v>
          </cell>
          <cell r="AF520">
            <v>0</v>
          </cell>
          <cell r="AG520">
            <v>147974</v>
          </cell>
          <cell r="AH520">
            <v>85848</v>
          </cell>
          <cell r="AI520">
            <v>0</v>
          </cell>
          <cell r="AJ520">
            <v>16252</v>
          </cell>
          <cell r="AK520">
            <v>438328.58</v>
          </cell>
          <cell r="AL520">
            <v>0</v>
          </cell>
          <cell r="AM520">
            <v>0</v>
          </cell>
          <cell r="AN520">
            <v>0</v>
          </cell>
          <cell r="AO520">
            <v>114965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17420</v>
          </cell>
          <cell r="AV520">
            <v>2953</v>
          </cell>
          <cell r="AW520">
            <v>47285.5</v>
          </cell>
          <cell r="AX520">
            <v>68404.5</v>
          </cell>
          <cell r="AY520">
            <v>0</v>
          </cell>
          <cell r="AZ520">
            <v>452989</v>
          </cell>
          <cell r="BA520">
            <v>85500.25</v>
          </cell>
          <cell r="BB520">
            <v>0</v>
          </cell>
          <cell r="BC520">
            <v>840257.75</v>
          </cell>
          <cell r="BD520">
            <v>779814.96</v>
          </cell>
          <cell r="BE520">
            <v>278373.25</v>
          </cell>
          <cell r="BF520">
            <v>73676.600000000006</v>
          </cell>
          <cell r="BG520">
            <v>1272489.3999999999</v>
          </cell>
          <cell r="BH520">
            <v>137287</v>
          </cell>
          <cell r="BI520">
            <v>0</v>
          </cell>
          <cell r="BJ520">
            <v>0</v>
          </cell>
          <cell r="BK520">
            <v>0</v>
          </cell>
          <cell r="BL520">
            <v>106854.75</v>
          </cell>
          <cell r="BM520">
            <v>0</v>
          </cell>
          <cell r="BN520">
            <v>0</v>
          </cell>
          <cell r="BO520">
            <v>117111</v>
          </cell>
          <cell r="BP520">
            <v>89185</v>
          </cell>
          <cell r="BQ520">
            <v>0</v>
          </cell>
          <cell r="BR520">
            <v>6943424</v>
          </cell>
          <cell r="BS520">
            <v>0</v>
          </cell>
          <cell r="BT520">
            <v>0</v>
          </cell>
          <cell r="BU520">
            <v>1372680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6791.75</v>
          </cell>
          <cell r="CD520">
            <v>2996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27036.799999999999</v>
          </cell>
          <cell r="CK520">
            <v>0</v>
          </cell>
          <cell r="CL520">
            <v>0</v>
          </cell>
        </row>
        <row r="521">
          <cell r="A521" t="str">
            <v>4301020106.711</v>
          </cell>
          <cell r="B521" t="str">
            <v>ส่วนต่างค่ารักษาที่สูงกว่าเหมาจ่ายรายหัว-เงินอุดหนุนบุคคลที่มีปัญหาและสถานะและสิทธิ OP ใน CUP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-1972.5</v>
          </cell>
          <cell r="J521">
            <v>6965.2</v>
          </cell>
          <cell r="K521">
            <v>0</v>
          </cell>
          <cell r="L521">
            <v>1097.52</v>
          </cell>
          <cell r="M521">
            <v>0</v>
          </cell>
          <cell r="N521">
            <v>-5887.85</v>
          </cell>
          <cell r="O521">
            <v>0</v>
          </cell>
          <cell r="P521">
            <v>0</v>
          </cell>
          <cell r="Q521">
            <v>-3601.3</v>
          </cell>
          <cell r="R521">
            <v>0</v>
          </cell>
          <cell r="S521">
            <v>-44519</v>
          </cell>
          <cell r="T521">
            <v>0</v>
          </cell>
          <cell r="U521">
            <v>0</v>
          </cell>
          <cell r="V521">
            <v>-77843</v>
          </cell>
          <cell r="W521">
            <v>0</v>
          </cell>
          <cell r="X521">
            <v>0</v>
          </cell>
          <cell r="Y521">
            <v>0</v>
          </cell>
          <cell r="Z521">
            <v>-553083</v>
          </cell>
          <cell r="AA521">
            <v>-77982.28</v>
          </cell>
          <cell r="AB521">
            <v>-106229</v>
          </cell>
          <cell r="AC521">
            <v>-1764827</v>
          </cell>
          <cell r="AD521">
            <v>-111546.57</v>
          </cell>
          <cell r="AE521">
            <v>0</v>
          </cell>
          <cell r="AF521">
            <v>0</v>
          </cell>
          <cell r="AG521">
            <v>-1654.34</v>
          </cell>
          <cell r="AH521">
            <v>-72097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-70413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-14864.5</v>
          </cell>
          <cell r="BB521">
            <v>0</v>
          </cell>
          <cell r="BC521">
            <v>-68503.8</v>
          </cell>
          <cell r="BD521">
            <v>0</v>
          </cell>
          <cell r="BE521">
            <v>0</v>
          </cell>
          <cell r="BF521">
            <v>-70732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-5894</v>
          </cell>
          <cell r="BO521">
            <v>1243</v>
          </cell>
          <cell r="BP521">
            <v>0</v>
          </cell>
          <cell r="BQ521">
            <v>0</v>
          </cell>
          <cell r="BR521">
            <v>-661725</v>
          </cell>
          <cell r="BS521">
            <v>0</v>
          </cell>
          <cell r="BT521">
            <v>0</v>
          </cell>
          <cell r="BU521">
            <v>-15943.71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-150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</row>
        <row r="522">
          <cell r="A522" t="str">
            <v>4301020106.712</v>
          </cell>
          <cell r="B522" t="str">
            <v>รายได้เงินอุดหนุนเหมาจ่ายรายหัวสำหรับบุคคลที่มีปัญหาสถานะและสิทธิ</v>
          </cell>
          <cell r="C522">
            <v>0</v>
          </cell>
          <cell r="D522">
            <v>16676.43</v>
          </cell>
          <cell r="E522">
            <v>169082.8</v>
          </cell>
          <cell r="F522">
            <v>105184.48</v>
          </cell>
          <cell r="G522">
            <v>7431.91</v>
          </cell>
          <cell r="H522">
            <v>0</v>
          </cell>
          <cell r="I522">
            <v>0</v>
          </cell>
          <cell r="J522">
            <v>66111.48</v>
          </cell>
          <cell r="K522">
            <v>0</v>
          </cell>
          <cell r="L522">
            <v>314.48</v>
          </cell>
          <cell r="M522">
            <v>149547.66</v>
          </cell>
          <cell r="N522">
            <v>0</v>
          </cell>
          <cell r="O522">
            <v>71893.94</v>
          </cell>
          <cell r="P522">
            <v>0</v>
          </cell>
          <cell r="Q522">
            <v>0</v>
          </cell>
          <cell r="R522">
            <v>8320</v>
          </cell>
          <cell r="S522">
            <v>0</v>
          </cell>
          <cell r="T522">
            <v>8330.02</v>
          </cell>
          <cell r="U522">
            <v>0</v>
          </cell>
          <cell r="V522">
            <v>0</v>
          </cell>
          <cell r="W522">
            <v>0</v>
          </cell>
          <cell r="X522">
            <v>2240.1799999999998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131729.54</v>
          </cell>
          <cell r="AL522">
            <v>0</v>
          </cell>
          <cell r="AM522">
            <v>1563.96</v>
          </cell>
          <cell r="AN522">
            <v>7337.75</v>
          </cell>
          <cell r="AO522">
            <v>0</v>
          </cell>
          <cell r="AP522">
            <v>3752</v>
          </cell>
          <cell r="AQ522">
            <v>262.24</v>
          </cell>
          <cell r="AR522">
            <v>11277.78</v>
          </cell>
          <cell r="AS522">
            <v>0</v>
          </cell>
          <cell r="AT522">
            <v>0</v>
          </cell>
          <cell r="AU522">
            <v>7274.35</v>
          </cell>
          <cell r="AV522">
            <v>1563.96</v>
          </cell>
          <cell r="AW522">
            <v>0</v>
          </cell>
          <cell r="AX522">
            <v>519.74</v>
          </cell>
          <cell r="AY522">
            <v>2344.04</v>
          </cell>
          <cell r="AZ522">
            <v>3125.92</v>
          </cell>
          <cell r="BA522">
            <v>0</v>
          </cell>
          <cell r="BB522">
            <v>0</v>
          </cell>
          <cell r="BC522">
            <v>0</v>
          </cell>
          <cell r="BD522">
            <v>821947.69</v>
          </cell>
          <cell r="BE522">
            <v>0</v>
          </cell>
          <cell r="BF522">
            <v>0</v>
          </cell>
          <cell r="BG522">
            <v>528474.5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238.61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150684.9</v>
          </cell>
          <cell r="BX522">
            <v>2182.1799999999998</v>
          </cell>
          <cell r="BY522">
            <v>104.83</v>
          </cell>
          <cell r="BZ522">
            <v>0</v>
          </cell>
          <cell r="CA522">
            <v>0</v>
          </cell>
          <cell r="CB522">
            <v>0</v>
          </cell>
          <cell r="CC522">
            <v>16155.07</v>
          </cell>
          <cell r="CD522">
            <v>10599.88</v>
          </cell>
          <cell r="CE522">
            <v>0</v>
          </cell>
          <cell r="CF522">
            <v>0</v>
          </cell>
          <cell r="CG522">
            <v>0</v>
          </cell>
          <cell r="CH522">
            <v>6725.62</v>
          </cell>
          <cell r="CI522">
            <v>0</v>
          </cell>
          <cell r="CJ522">
            <v>6612.32</v>
          </cell>
          <cell r="CK522">
            <v>0</v>
          </cell>
          <cell r="CL522">
            <v>0</v>
          </cell>
        </row>
        <row r="523">
          <cell r="A523" t="str">
            <v>4301020108.101</v>
          </cell>
          <cell r="B523" t="str">
            <v>รายได้เงินนอกงบประมาณ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</row>
        <row r="524">
          <cell r="A524" t="str">
            <v>4301030102.101</v>
          </cell>
          <cell r="B524" t="str">
            <v>รายได้ค่าเช่าอสังหาริมทรัพย์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20000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10000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</row>
        <row r="525">
          <cell r="A525" t="str">
            <v>4301030104.101</v>
          </cell>
          <cell r="B525" t="str">
            <v>รายได้ค่าเช่าอื่น</v>
          </cell>
          <cell r="C525">
            <v>0</v>
          </cell>
          <cell r="D525">
            <v>0</v>
          </cell>
          <cell r="E525">
            <v>0</v>
          </cell>
          <cell r="F525">
            <v>30000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33532.26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1500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22700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</row>
        <row r="526">
          <cell r="A526" t="str">
            <v>4302010106.101</v>
          </cell>
          <cell r="B526" t="str">
            <v>รายได้จากการช่วยเหลือเพื่อการดำเนินงานจาก อปท.</v>
          </cell>
          <cell r="C526">
            <v>0</v>
          </cell>
          <cell r="D526">
            <v>40500</v>
          </cell>
          <cell r="E526">
            <v>355400</v>
          </cell>
          <cell r="F526">
            <v>556055</v>
          </cell>
          <cell r="G526">
            <v>0</v>
          </cell>
          <cell r="H526">
            <v>615616</v>
          </cell>
          <cell r="I526">
            <v>48000</v>
          </cell>
          <cell r="J526">
            <v>0</v>
          </cell>
          <cell r="K526">
            <v>0</v>
          </cell>
          <cell r="L526">
            <v>500000</v>
          </cell>
          <cell r="M526">
            <v>283470</v>
          </cell>
          <cell r="N526">
            <v>0</v>
          </cell>
          <cell r="O526">
            <v>509775</v>
          </cell>
          <cell r="P526">
            <v>297118.7</v>
          </cell>
          <cell r="Q526">
            <v>667280</v>
          </cell>
          <cell r="R526">
            <v>5300</v>
          </cell>
          <cell r="S526">
            <v>396707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318264.96000000002</v>
          </cell>
          <cell r="Y526">
            <v>0</v>
          </cell>
          <cell r="Z526">
            <v>0</v>
          </cell>
          <cell r="AA526">
            <v>31050</v>
          </cell>
          <cell r="AB526">
            <v>290064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123590</v>
          </cell>
          <cell r="AI526">
            <v>48000</v>
          </cell>
          <cell r="AJ526">
            <v>53700</v>
          </cell>
          <cell r="AK526">
            <v>0</v>
          </cell>
          <cell r="AL526">
            <v>46250</v>
          </cell>
          <cell r="AM526">
            <v>0</v>
          </cell>
          <cell r="AN526">
            <v>0</v>
          </cell>
          <cell r="AO526">
            <v>578850</v>
          </cell>
          <cell r="AP526">
            <v>48850</v>
          </cell>
          <cell r="AQ526">
            <v>46300</v>
          </cell>
          <cell r="AR526">
            <v>0</v>
          </cell>
          <cell r="AS526">
            <v>175267.3</v>
          </cell>
          <cell r="AT526">
            <v>161135</v>
          </cell>
          <cell r="AU526">
            <v>300670</v>
          </cell>
          <cell r="AV526">
            <v>260300</v>
          </cell>
          <cell r="AW526">
            <v>133800</v>
          </cell>
          <cell r="AX526">
            <v>456454.49</v>
          </cell>
          <cell r="AY526">
            <v>0</v>
          </cell>
          <cell r="AZ526">
            <v>242000</v>
          </cell>
          <cell r="BA526">
            <v>0</v>
          </cell>
          <cell r="BB526">
            <v>9800</v>
          </cell>
          <cell r="BC526">
            <v>421820</v>
          </cell>
          <cell r="BD526">
            <v>124850</v>
          </cell>
          <cell r="BE526">
            <v>472073</v>
          </cell>
          <cell r="BF526">
            <v>166500</v>
          </cell>
          <cell r="BG526">
            <v>476280</v>
          </cell>
          <cell r="BH526">
            <v>0</v>
          </cell>
          <cell r="BI526">
            <v>0</v>
          </cell>
          <cell r="BJ526">
            <v>0</v>
          </cell>
          <cell r="BK526">
            <v>330000</v>
          </cell>
          <cell r="BL526">
            <v>0</v>
          </cell>
          <cell r="BM526">
            <v>17000</v>
          </cell>
          <cell r="BN526">
            <v>347925</v>
          </cell>
          <cell r="BO526">
            <v>188600</v>
          </cell>
          <cell r="BP526">
            <v>47000</v>
          </cell>
          <cell r="BQ526">
            <v>8700</v>
          </cell>
          <cell r="BR526">
            <v>65300</v>
          </cell>
          <cell r="BS526">
            <v>102000</v>
          </cell>
          <cell r="BT526">
            <v>63000</v>
          </cell>
          <cell r="BU526">
            <v>0</v>
          </cell>
          <cell r="BV526">
            <v>0</v>
          </cell>
          <cell r="BW526">
            <v>33000</v>
          </cell>
          <cell r="BX526">
            <v>0</v>
          </cell>
          <cell r="BY526">
            <v>0</v>
          </cell>
          <cell r="BZ526">
            <v>500000</v>
          </cell>
          <cell r="CA526">
            <v>249250</v>
          </cell>
          <cell r="CB526">
            <v>210000</v>
          </cell>
          <cell r="CC526">
            <v>195000</v>
          </cell>
          <cell r="CD526">
            <v>0</v>
          </cell>
          <cell r="CE526">
            <v>0</v>
          </cell>
          <cell r="CF526">
            <v>0</v>
          </cell>
          <cell r="CG526">
            <v>2000000</v>
          </cell>
          <cell r="CH526">
            <v>0</v>
          </cell>
          <cell r="CI526">
            <v>0</v>
          </cell>
          <cell r="CJ526">
            <v>13500</v>
          </cell>
          <cell r="CK526">
            <v>0</v>
          </cell>
          <cell r="CL526">
            <v>2000000</v>
          </cell>
        </row>
        <row r="527">
          <cell r="A527" t="str">
            <v>4302010199.101</v>
          </cell>
          <cell r="B527" t="str">
            <v>รายได้จากการช่วยเหลือเพื่อ           การดำเนินงานอื่น</v>
          </cell>
          <cell r="C527">
            <v>0</v>
          </cell>
          <cell r="D527">
            <v>96200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46800</v>
          </cell>
          <cell r="N527">
            <v>0</v>
          </cell>
          <cell r="O527">
            <v>329350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4550</v>
          </cell>
          <cell r="U527">
            <v>0</v>
          </cell>
          <cell r="V527">
            <v>0</v>
          </cell>
          <cell r="W527">
            <v>1852869.99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168739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6800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3000000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20672</v>
          </cell>
          <cell r="CF527">
            <v>2000000</v>
          </cell>
          <cell r="CG527">
            <v>150000</v>
          </cell>
          <cell r="CH527">
            <v>0</v>
          </cell>
          <cell r="CI527">
            <v>0</v>
          </cell>
          <cell r="CJ527">
            <v>3000000</v>
          </cell>
          <cell r="CK527">
            <v>0</v>
          </cell>
          <cell r="CL527">
            <v>0</v>
          </cell>
        </row>
        <row r="528">
          <cell r="A528" t="str">
            <v>4302020107.101</v>
          </cell>
          <cell r="B528" t="str">
            <v>รายได้จากการช่วยเหลือเพื่อการลงทุนจากอปท.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3000000</v>
          </cell>
          <cell r="BT528">
            <v>0</v>
          </cell>
          <cell r="BU528">
            <v>0</v>
          </cell>
          <cell r="BV528">
            <v>3000000</v>
          </cell>
          <cell r="BW528">
            <v>0</v>
          </cell>
          <cell r="BX528">
            <v>1310000</v>
          </cell>
          <cell r="BY528">
            <v>3009993.45</v>
          </cell>
          <cell r="BZ528">
            <v>0</v>
          </cell>
          <cell r="CA528">
            <v>3000000</v>
          </cell>
          <cell r="CB528">
            <v>0</v>
          </cell>
          <cell r="CC528">
            <v>3000000</v>
          </cell>
          <cell r="CD528">
            <v>0</v>
          </cell>
          <cell r="CE528">
            <v>3000000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2000000</v>
          </cell>
          <cell r="CL528">
            <v>0</v>
          </cell>
        </row>
        <row r="529">
          <cell r="A529" t="str">
            <v>4302020199.101</v>
          </cell>
          <cell r="B529" t="str">
            <v>รายได้จากการช่วยเหลือเพื่อการลงทุนอื่น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2700819.6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1956000</v>
          </cell>
          <cell r="BF529">
            <v>0</v>
          </cell>
          <cell r="BG529">
            <v>69495.33</v>
          </cell>
          <cell r="BH529">
            <v>0</v>
          </cell>
          <cell r="BI529">
            <v>1918702.72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</row>
        <row r="530">
          <cell r="A530" t="str">
            <v>4302030101.101</v>
          </cell>
          <cell r="B530" t="str">
            <v>รายได้จากการรับบริจาค-เงินสดและรายการเทียบเท่าเงินสด</v>
          </cell>
          <cell r="C530">
            <v>18019741.649999999</v>
          </cell>
          <cell r="D530">
            <v>125639.22</v>
          </cell>
          <cell r="E530">
            <v>55686.04</v>
          </cell>
          <cell r="F530">
            <v>473972.03</v>
          </cell>
          <cell r="G530">
            <v>231861.08</v>
          </cell>
          <cell r="H530">
            <v>529945.54</v>
          </cell>
          <cell r="I530">
            <v>15860</v>
          </cell>
          <cell r="J530">
            <v>493240.98</v>
          </cell>
          <cell r="K530">
            <v>7197</v>
          </cell>
          <cell r="L530">
            <v>2075438</v>
          </cell>
          <cell r="M530">
            <v>1422414.63</v>
          </cell>
          <cell r="N530">
            <v>28991.99</v>
          </cell>
          <cell r="O530">
            <v>1240095.7</v>
          </cell>
          <cell r="P530">
            <v>527320.99</v>
          </cell>
          <cell r="Q530">
            <v>404088.47</v>
          </cell>
          <cell r="R530">
            <v>52666</v>
          </cell>
          <cell r="S530">
            <v>2079621.67</v>
          </cell>
          <cell r="T530">
            <v>1455552.29</v>
          </cell>
          <cell r="U530">
            <v>115981</v>
          </cell>
          <cell r="V530">
            <v>470133.36</v>
          </cell>
          <cell r="W530">
            <v>6563613.04</v>
          </cell>
          <cell r="X530">
            <v>406989.82</v>
          </cell>
          <cell r="Y530">
            <v>1909500</v>
          </cell>
          <cell r="Z530">
            <v>23077</v>
          </cell>
          <cell r="AA530">
            <v>752976.7</v>
          </cell>
          <cell r="AB530">
            <v>171585.96</v>
          </cell>
          <cell r="AC530">
            <v>23493.360000000001</v>
          </cell>
          <cell r="AD530">
            <v>877254.51</v>
          </cell>
          <cell r="AE530">
            <v>477000</v>
          </cell>
          <cell r="AF530">
            <v>236346.09</v>
          </cell>
          <cell r="AG530">
            <v>219878</v>
          </cell>
          <cell r="AH530">
            <v>3072078.07</v>
          </cell>
          <cell r="AI530">
            <v>68038.48</v>
          </cell>
          <cell r="AJ530">
            <v>100271.99</v>
          </cell>
          <cell r="AK530">
            <v>5019857.16</v>
          </cell>
          <cell r="AL530">
            <v>636181</v>
          </cell>
          <cell r="AM530">
            <v>36426</v>
          </cell>
          <cell r="AN530">
            <v>974548.29</v>
          </cell>
          <cell r="AO530">
            <v>46970</v>
          </cell>
          <cell r="AP530">
            <v>944350.12</v>
          </cell>
          <cell r="AQ530">
            <v>18631</v>
          </cell>
          <cell r="AR530">
            <v>3860167.09</v>
          </cell>
          <cell r="AS530">
            <v>103100</v>
          </cell>
          <cell r="AT530">
            <v>107000</v>
          </cell>
          <cell r="AU530">
            <v>193779.74</v>
          </cell>
          <cell r="AV530">
            <v>164759</v>
          </cell>
          <cell r="AW530">
            <v>199801.49</v>
          </cell>
          <cell r="AX530">
            <v>149333.13</v>
          </cell>
          <cell r="AY530">
            <v>15273</v>
          </cell>
          <cell r="AZ530">
            <v>31840</v>
          </cell>
          <cell r="BA530">
            <v>1618109.93</v>
          </cell>
          <cell r="BB530">
            <v>228322.9</v>
          </cell>
          <cell r="BC530">
            <v>5180823.82</v>
          </cell>
          <cell r="BD530">
            <v>344371.32</v>
          </cell>
          <cell r="BE530">
            <v>133448</v>
          </cell>
          <cell r="BF530">
            <v>226588.14</v>
          </cell>
          <cell r="BG530">
            <v>11959623.16</v>
          </cell>
          <cell r="BH530">
            <v>286136</v>
          </cell>
          <cell r="BI530">
            <v>362112.25</v>
          </cell>
          <cell r="BJ530">
            <v>6001</v>
          </cell>
          <cell r="BK530">
            <v>72052.2</v>
          </cell>
          <cell r="BL530">
            <v>699678.83</v>
          </cell>
          <cell r="BM530">
            <v>943127.99</v>
          </cell>
          <cell r="BN530">
            <v>194682</v>
          </cell>
          <cell r="BO530">
            <v>136000</v>
          </cell>
          <cell r="BP530">
            <v>22894.799999999999</v>
          </cell>
          <cell r="BQ530">
            <v>974109.63</v>
          </cell>
          <cell r="BR530">
            <v>4401239.3099999996</v>
          </cell>
          <cell r="BS530">
            <v>377098.88</v>
          </cell>
          <cell r="BT530">
            <v>64088</v>
          </cell>
          <cell r="BU530">
            <v>2529401.9500000002</v>
          </cell>
          <cell r="BV530">
            <v>155336.99</v>
          </cell>
          <cell r="BW530">
            <v>50288.75</v>
          </cell>
          <cell r="BX530">
            <v>1585350.29</v>
          </cell>
          <cell r="BY530">
            <v>19132.07</v>
          </cell>
          <cell r="BZ530">
            <v>38050</v>
          </cell>
          <cell r="CA530">
            <v>365813.3</v>
          </cell>
          <cell r="CB530">
            <v>93789.11</v>
          </cell>
          <cell r="CC530">
            <v>276983</v>
          </cell>
          <cell r="CD530">
            <v>2144.02</v>
          </cell>
          <cell r="CE530">
            <v>2744057.31</v>
          </cell>
          <cell r="CF530">
            <v>30711.89</v>
          </cell>
          <cell r="CG530">
            <v>60000</v>
          </cell>
          <cell r="CH530">
            <v>0</v>
          </cell>
          <cell r="CI530">
            <v>195208</v>
          </cell>
          <cell r="CJ530">
            <v>1483911</v>
          </cell>
          <cell r="CK530">
            <v>235731.91</v>
          </cell>
          <cell r="CL530">
            <v>12122</v>
          </cell>
        </row>
        <row r="531">
          <cell r="A531" t="str">
            <v>4302030101.102</v>
          </cell>
          <cell r="B531" t="str">
            <v>รายได้จากการรับบริจาค-สินทรัพย์อื่น</v>
          </cell>
          <cell r="C531">
            <v>29824.71</v>
          </cell>
          <cell r="D531">
            <v>8014334.29</v>
          </cell>
          <cell r="E531">
            <v>53000</v>
          </cell>
          <cell r="F531">
            <v>228000</v>
          </cell>
          <cell r="G531">
            <v>4203000</v>
          </cell>
          <cell r="H531">
            <v>0</v>
          </cell>
          <cell r="I531">
            <v>517550.01</v>
          </cell>
          <cell r="J531">
            <v>1872014.08</v>
          </cell>
          <cell r="K531">
            <v>122333.36</v>
          </cell>
          <cell r="L531">
            <v>16247775.65</v>
          </cell>
          <cell r="M531">
            <v>3818914.81</v>
          </cell>
          <cell r="N531">
            <v>4467000</v>
          </cell>
          <cell r="O531">
            <v>8272848.0300000003</v>
          </cell>
          <cell r="P531">
            <v>1517819.77</v>
          </cell>
          <cell r="Q531">
            <v>20414.13</v>
          </cell>
          <cell r="R531">
            <v>1309187.74</v>
          </cell>
          <cell r="S531">
            <v>192779</v>
          </cell>
          <cell r="T531">
            <v>964276.78</v>
          </cell>
          <cell r="U531">
            <v>0</v>
          </cell>
          <cell r="V531">
            <v>0</v>
          </cell>
          <cell r="W531">
            <v>43282088.200000003</v>
          </cell>
          <cell r="X531">
            <v>989120</v>
          </cell>
          <cell r="Y531">
            <v>0</v>
          </cell>
          <cell r="Z531">
            <v>312222.24</v>
          </cell>
          <cell r="AA531">
            <v>0</v>
          </cell>
          <cell r="AB531">
            <v>2476299.92</v>
          </cell>
          <cell r="AC531">
            <v>0</v>
          </cell>
          <cell r="AD531">
            <v>3795333.36</v>
          </cell>
          <cell r="AE531">
            <v>0</v>
          </cell>
          <cell r="AF531">
            <v>2000000</v>
          </cell>
          <cell r="AG531">
            <v>12461.24</v>
          </cell>
          <cell r="AH531">
            <v>3344541.87</v>
          </cell>
          <cell r="AI531">
            <v>519354.19</v>
          </cell>
          <cell r="AJ531">
            <v>102143.33</v>
          </cell>
          <cell r="AK531">
            <v>70312926.180000007</v>
          </cell>
          <cell r="AL531">
            <v>242789.24</v>
          </cell>
          <cell r="AM531">
            <v>0</v>
          </cell>
          <cell r="AN531">
            <v>0</v>
          </cell>
          <cell r="AO531">
            <v>637323.12</v>
          </cell>
          <cell r="AP531">
            <v>484565</v>
          </cell>
          <cell r="AQ531">
            <v>0</v>
          </cell>
          <cell r="AR531">
            <v>19918350.149999999</v>
          </cell>
          <cell r="AS531">
            <v>341949.4</v>
          </cell>
          <cell r="AT531">
            <v>11527500</v>
          </cell>
          <cell r="AU531">
            <v>0</v>
          </cell>
          <cell r="AV531">
            <v>0</v>
          </cell>
          <cell r="AW531">
            <v>1714058</v>
          </cell>
          <cell r="AX531">
            <v>5246850</v>
          </cell>
          <cell r="AY531">
            <v>4801840</v>
          </cell>
          <cell r="AZ531">
            <v>273000</v>
          </cell>
          <cell r="BA531">
            <v>5376341.9199999999</v>
          </cell>
          <cell r="BB531">
            <v>5393703.8300000001</v>
          </cell>
          <cell r="BC531">
            <v>5525219.2000000002</v>
          </cell>
          <cell r="BD531">
            <v>777627.28</v>
          </cell>
          <cell r="BE531">
            <v>16650</v>
          </cell>
          <cell r="BF531">
            <v>6599007.5099999998</v>
          </cell>
          <cell r="BG531">
            <v>12632557.52</v>
          </cell>
          <cell r="BH531">
            <v>0</v>
          </cell>
          <cell r="BI531">
            <v>9093537.8000000007</v>
          </cell>
          <cell r="BJ531">
            <v>0</v>
          </cell>
          <cell r="BK531">
            <v>457386.1</v>
          </cell>
          <cell r="BL531">
            <v>7152856.0199999996</v>
          </cell>
          <cell r="BM531">
            <v>1144938</v>
          </cell>
          <cell r="BN531">
            <v>733160.62</v>
          </cell>
          <cell r="BO531">
            <v>2000</v>
          </cell>
          <cell r="BP531">
            <v>529226.64</v>
          </cell>
          <cell r="BQ531">
            <v>0</v>
          </cell>
          <cell r="BR531">
            <v>15691923.359999999</v>
          </cell>
          <cell r="BS531">
            <v>581023</v>
          </cell>
          <cell r="BT531">
            <v>0</v>
          </cell>
          <cell r="BU531">
            <v>3271464.73</v>
          </cell>
          <cell r="BV531">
            <v>75000</v>
          </cell>
          <cell r="BW531">
            <v>125000</v>
          </cell>
          <cell r="BX531">
            <v>814367.76</v>
          </cell>
          <cell r="BY531">
            <v>296850</v>
          </cell>
          <cell r="BZ531">
            <v>0</v>
          </cell>
          <cell r="CA531">
            <v>4155533.28</v>
          </cell>
          <cell r="CB531">
            <v>174874.8</v>
          </cell>
          <cell r="CC531">
            <v>2167500</v>
          </cell>
          <cell r="CD531">
            <v>0</v>
          </cell>
          <cell r="CE531">
            <v>1139822.6399999999</v>
          </cell>
          <cell r="CF531">
            <v>0</v>
          </cell>
          <cell r="CG531">
            <v>0</v>
          </cell>
          <cell r="CH531">
            <v>4087000</v>
          </cell>
          <cell r="CI531">
            <v>91000</v>
          </cell>
          <cell r="CJ531">
            <v>2274725.2200000002</v>
          </cell>
          <cell r="CK531">
            <v>999358.64</v>
          </cell>
          <cell r="CL531">
            <v>271462.83</v>
          </cell>
        </row>
        <row r="532">
          <cell r="A532" t="str">
            <v>4302040101.101</v>
          </cell>
          <cell r="B532" t="str">
            <v>พักรับเงินงบอุดหนุน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110000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10000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</row>
        <row r="533">
          <cell r="A533" t="str">
            <v>4303010101.101</v>
          </cell>
          <cell r="B533" t="str">
            <v>รายได้ดอกเบี้ยจากสถาบันการเงิน</v>
          </cell>
          <cell r="C533">
            <v>30995.15</v>
          </cell>
          <cell r="D533">
            <v>74652.67</v>
          </cell>
          <cell r="E533">
            <v>52258.13</v>
          </cell>
          <cell r="F533">
            <v>52915.55</v>
          </cell>
          <cell r="G533">
            <v>35996.74</v>
          </cell>
          <cell r="H533">
            <v>45088.29</v>
          </cell>
          <cell r="I533">
            <v>68469.91</v>
          </cell>
          <cell r="J533">
            <v>69268.22</v>
          </cell>
          <cell r="K533">
            <v>63934.86</v>
          </cell>
          <cell r="L533">
            <v>71064.350000000006</v>
          </cell>
          <cell r="M533">
            <v>72067.73</v>
          </cell>
          <cell r="N533">
            <v>13145.04</v>
          </cell>
          <cell r="O533">
            <v>244411.54</v>
          </cell>
          <cell r="P533">
            <v>62660.74</v>
          </cell>
          <cell r="Q533">
            <v>70587.679999999993</v>
          </cell>
          <cell r="R533">
            <v>98240.6</v>
          </cell>
          <cell r="S533">
            <v>64384.29</v>
          </cell>
          <cell r="T533">
            <v>54562.45</v>
          </cell>
          <cell r="U533">
            <v>65386.65</v>
          </cell>
          <cell r="V533">
            <v>34806.21</v>
          </cell>
          <cell r="W533">
            <v>222478.29</v>
          </cell>
          <cell r="X533">
            <v>33022.75</v>
          </cell>
          <cell r="Y533">
            <v>59981.37</v>
          </cell>
          <cell r="Z533">
            <v>59788.06</v>
          </cell>
          <cell r="AA533">
            <v>23139.35</v>
          </cell>
          <cell r="AB533">
            <v>31305.200000000001</v>
          </cell>
          <cell r="AC533">
            <v>25476.62</v>
          </cell>
          <cell r="AD533">
            <v>79410.11</v>
          </cell>
          <cell r="AE533">
            <v>25072.12</v>
          </cell>
          <cell r="AF533">
            <v>25754.42</v>
          </cell>
          <cell r="AG533">
            <v>53897.71</v>
          </cell>
          <cell r="AH533">
            <v>68047.97</v>
          </cell>
          <cell r="AI533">
            <v>89689.15</v>
          </cell>
          <cell r="AJ533">
            <v>27564.959999999999</v>
          </cell>
          <cell r="AK533">
            <v>316828.28000000003</v>
          </cell>
          <cell r="AL533">
            <v>55228.92</v>
          </cell>
          <cell r="AM533">
            <v>49640.54</v>
          </cell>
          <cell r="AN533">
            <v>80120.44</v>
          </cell>
          <cell r="AO533">
            <v>39363.440000000002</v>
          </cell>
          <cell r="AP533">
            <v>42315.199999999997</v>
          </cell>
          <cell r="AQ533">
            <v>29892.240000000002</v>
          </cell>
          <cell r="AR533">
            <v>142680.56</v>
          </cell>
          <cell r="AS533">
            <v>47970.51</v>
          </cell>
          <cell r="AT533">
            <v>40051.29</v>
          </cell>
          <cell r="AU533">
            <v>46615.23</v>
          </cell>
          <cell r="AV533">
            <v>48150.5</v>
          </cell>
          <cell r="AW533">
            <v>20338.3</v>
          </cell>
          <cell r="AX533">
            <v>36633.339999999997</v>
          </cell>
          <cell r="AY533">
            <v>54577.279999999999</v>
          </cell>
          <cell r="AZ533">
            <v>48220.79</v>
          </cell>
          <cell r="BA533">
            <v>96456.24</v>
          </cell>
          <cell r="BB533">
            <v>41671.910000000003</v>
          </cell>
          <cell r="BC533">
            <v>518316.23</v>
          </cell>
          <cell r="BD533">
            <v>55748.41</v>
          </cell>
          <cell r="BE533">
            <v>20837.29</v>
          </cell>
          <cell r="BF533">
            <v>31070.81</v>
          </cell>
          <cell r="BG533">
            <v>67433.42</v>
          </cell>
          <cell r="BH533">
            <v>41346.730000000003</v>
          </cell>
          <cell r="BI533">
            <v>14617.91</v>
          </cell>
          <cell r="BJ533">
            <v>73625.39</v>
          </cell>
          <cell r="BK533">
            <v>25449.41</v>
          </cell>
          <cell r="BL533">
            <v>331951.34999999998</v>
          </cell>
          <cell r="BM533">
            <v>81319.8</v>
          </cell>
          <cell r="BN533">
            <v>58833.89</v>
          </cell>
          <cell r="BO533">
            <v>81464.39</v>
          </cell>
          <cell r="BP533">
            <v>64503.55</v>
          </cell>
          <cell r="BQ533">
            <v>50863.85</v>
          </cell>
          <cell r="BR533">
            <v>1269354.1100000001</v>
          </cell>
          <cell r="BS533">
            <v>61535.46</v>
          </cell>
          <cell r="BT533">
            <v>53039.75</v>
          </cell>
          <cell r="BU533">
            <v>120896.14</v>
          </cell>
          <cell r="BV533">
            <v>29129.200000000001</v>
          </cell>
          <cell r="BW533">
            <v>28956.880000000001</v>
          </cell>
          <cell r="BX533">
            <v>127690.34</v>
          </cell>
          <cell r="BY533">
            <v>32056.44</v>
          </cell>
          <cell r="BZ533">
            <v>23357.34</v>
          </cell>
          <cell r="CA533">
            <v>68556.86</v>
          </cell>
          <cell r="CB533">
            <v>54629.39</v>
          </cell>
          <cell r="CC533">
            <v>122986.8</v>
          </cell>
          <cell r="CD533">
            <v>91186.12</v>
          </cell>
          <cell r="CE533">
            <v>130235.06</v>
          </cell>
          <cell r="CF533">
            <v>42539.47</v>
          </cell>
          <cell r="CG533">
            <v>31230.6</v>
          </cell>
          <cell r="CH533">
            <v>53376.99</v>
          </cell>
          <cell r="CI533">
            <v>33496.86</v>
          </cell>
          <cell r="CJ533">
            <v>116899</v>
          </cell>
          <cell r="CK533">
            <v>19989.009999999998</v>
          </cell>
          <cell r="CL533">
            <v>35941.54</v>
          </cell>
        </row>
        <row r="534">
          <cell r="A534" t="str">
            <v>4306010104.101</v>
          </cell>
          <cell r="B534" t="str">
            <v>รายรับจากการขายอาคารและสิ่งปลูกสร้าง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</row>
        <row r="535">
          <cell r="A535" t="str">
            <v>4306010110.101</v>
          </cell>
          <cell r="B535" t="str">
            <v>รายรับจากการขายครุภัณฑ์</v>
          </cell>
          <cell r="C535">
            <v>174000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11000</v>
          </cell>
          <cell r="W535">
            <v>0</v>
          </cell>
          <cell r="X535">
            <v>3833</v>
          </cell>
          <cell r="Y535">
            <v>0</v>
          </cell>
          <cell r="Z535">
            <v>0</v>
          </cell>
          <cell r="AA535">
            <v>0</v>
          </cell>
          <cell r="AB535">
            <v>400</v>
          </cell>
          <cell r="AC535">
            <v>0</v>
          </cell>
          <cell r="AD535">
            <v>5680</v>
          </cell>
          <cell r="AE535">
            <v>0</v>
          </cell>
          <cell r="AF535">
            <v>0</v>
          </cell>
          <cell r="AG535">
            <v>0</v>
          </cell>
          <cell r="AH535">
            <v>7449</v>
          </cell>
          <cell r="AI535">
            <v>0</v>
          </cell>
          <cell r="AJ535">
            <v>0</v>
          </cell>
          <cell r="AK535">
            <v>0</v>
          </cell>
          <cell r="AL535">
            <v>2975</v>
          </cell>
          <cell r="AM535">
            <v>1700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3550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41500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4300</v>
          </cell>
          <cell r="BP535">
            <v>0</v>
          </cell>
          <cell r="BQ535">
            <v>0</v>
          </cell>
          <cell r="BR535">
            <v>652000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21500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18000</v>
          </cell>
          <cell r="CD535">
            <v>11450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</row>
        <row r="536">
          <cell r="A536" t="str">
            <v>4306010110.102</v>
          </cell>
          <cell r="B536" t="str">
            <v>รายรับจากการขายวัสดุที่ใช้แล้ว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1104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</row>
        <row r="537">
          <cell r="A537" t="str">
            <v>4307010103.201</v>
          </cell>
          <cell r="B537" t="str">
            <v>บัญชีรายได้ระหว่างหน่วยงาน - หน่วยงานรับเงินงบบุคลากรจากรัฐบาล</v>
          </cell>
          <cell r="C537">
            <v>211438395.50999999</v>
          </cell>
          <cell r="D537">
            <v>25616226.379999999</v>
          </cell>
          <cell r="E537">
            <v>29153813.600000001</v>
          </cell>
          <cell r="F537">
            <v>28852437.109999999</v>
          </cell>
          <cell r="G537">
            <v>17445475.800000001</v>
          </cell>
          <cell r="H537">
            <v>30172165.579999998</v>
          </cell>
          <cell r="I537">
            <v>38156456.009999998</v>
          </cell>
          <cell r="J537">
            <v>39953284.32</v>
          </cell>
          <cell r="K537">
            <v>25311690.100000001</v>
          </cell>
          <cell r="L537">
            <v>23051882.399999999</v>
          </cell>
          <cell r="M537">
            <v>54574854.520000003</v>
          </cell>
          <cell r="N537">
            <v>5450181.3200000003</v>
          </cell>
          <cell r="O537">
            <v>91672605.230000004</v>
          </cell>
          <cell r="P537">
            <v>22897875</v>
          </cell>
          <cell r="Q537">
            <v>25352362.760000002</v>
          </cell>
          <cell r="R537">
            <v>37717400</v>
          </cell>
          <cell r="S537">
            <v>25851946.43</v>
          </cell>
          <cell r="T537">
            <v>21048028.809999999</v>
          </cell>
          <cell r="U537">
            <v>23072691.960000001</v>
          </cell>
          <cell r="V537">
            <v>13364835.16</v>
          </cell>
          <cell r="W537">
            <v>220986520.55000001</v>
          </cell>
          <cell r="X537">
            <v>17793456.670000002</v>
          </cell>
          <cell r="Y537">
            <v>28727549.800000001</v>
          </cell>
          <cell r="Z537">
            <v>18863897.050000001</v>
          </cell>
          <cell r="AA537">
            <v>13579620</v>
          </cell>
          <cell r="AB537">
            <v>19175342.899999999</v>
          </cell>
          <cell r="AC537">
            <v>20410747.359999999</v>
          </cell>
          <cell r="AD537">
            <v>60133142.079999998</v>
          </cell>
          <cell r="AE537">
            <v>22238977.739999998</v>
          </cell>
          <cell r="AF537">
            <v>18834458.059999999</v>
          </cell>
          <cell r="AG537">
            <v>21254287.98</v>
          </cell>
          <cell r="AH537">
            <v>37120285.159999996</v>
          </cell>
          <cell r="AI537">
            <v>19709835</v>
          </cell>
          <cell r="AJ537">
            <v>12544564.960000001</v>
          </cell>
          <cell r="AK537">
            <v>344855315.44999999</v>
          </cell>
          <cell r="AL537">
            <v>23162712.670000002</v>
          </cell>
          <cell r="AM537">
            <v>19787478.399999999</v>
          </cell>
          <cell r="AN537">
            <v>44385110</v>
          </cell>
          <cell r="AO537">
            <v>40340058.390000001</v>
          </cell>
          <cell r="AP537">
            <v>24603316.260000002</v>
          </cell>
          <cell r="AQ537">
            <v>13047492.67</v>
          </cell>
          <cell r="AR537">
            <v>59963334.299999997</v>
          </cell>
          <cell r="AS537">
            <v>22019562.859999999</v>
          </cell>
          <cell r="AT537">
            <v>35461340.979999997</v>
          </cell>
          <cell r="AU537">
            <v>44205879.350000001</v>
          </cell>
          <cell r="AV537">
            <v>21934516.52</v>
          </cell>
          <cell r="AW537">
            <v>18083440</v>
          </cell>
          <cell r="AX537">
            <v>29835414.469999999</v>
          </cell>
          <cell r="AY537">
            <v>21238970.32</v>
          </cell>
          <cell r="AZ537">
            <v>18324733.100000001</v>
          </cell>
          <cell r="BA537">
            <v>99689272.549999997</v>
          </cell>
          <cell r="BB537">
            <v>18919827.329999998</v>
          </cell>
          <cell r="BC537">
            <v>213571944.78</v>
          </cell>
          <cell r="BD537">
            <v>53949604.789999999</v>
          </cell>
          <cell r="BE537">
            <v>25613745.219999999</v>
          </cell>
          <cell r="BF537">
            <v>19634050</v>
          </cell>
          <cell r="BG537">
            <v>102442351.29000001</v>
          </cell>
          <cell r="BH537">
            <v>15731716.67</v>
          </cell>
          <cell r="BI537">
            <v>8287311.5099999998</v>
          </cell>
          <cell r="BJ537">
            <v>11147173.77</v>
          </cell>
          <cell r="BK537">
            <v>10742600</v>
          </cell>
          <cell r="BL537">
            <v>139331956.81</v>
          </cell>
          <cell r="BM537">
            <v>38079762.210000001</v>
          </cell>
          <cell r="BN537">
            <v>28224211.960000001</v>
          </cell>
          <cell r="BO537">
            <v>42419466.350000001</v>
          </cell>
          <cell r="BP537">
            <v>27219288.100000001</v>
          </cell>
          <cell r="BQ537">
            <v>15864324.060000001</v>
          </cell>
          <cell r="BR537">
            <v>518665824.88</v>
          </cell>
          <cell r="BS537">
            <v>31592218.57</v>
          </cell>
          <cell r="BT537">
            <v>31444073</v>
          </cell>
          <cell r="BU537">
            <v>92117801.969999999</v>
          </cell>
          <cell r="BV537">
            <v>9292130</v>
          </cell>
          <cell r="BW537">
            <v>26467101.670000002</v>
          </cell>
          <cell r="BX537">
            <v>58485758.490000002</v>
          </cell>
          <cell r="BY537">
            <v>20740800.32</v>
          </cell>
          <cell r="BZ537">
            <v>17142666.66</v>
          </cell>
          <cell r="CA537">
            <v>23801848.27</v>
          </cell>
          <cell r="CB537">
            <v>31665243.010000002</v>
          </cell>
          <cell r="CC537">
            <v>52333701.170000002</v>
          </cell>
          <cell r="CD537">
            <v>34503090</v>
          </cell>
          <cell r="CE537">
            <v>44588464.799999997</v>
          </cell>
          <cell r="CF537">
            <v>17053346.52</v>
          </cell>
          <cell r="CG537">
            <v>21149815.66</v>
          </cell>
          <cell r="CH537">
            <v>12735252.26</v>
          </cell>
          <cell r="CI537">
            <v>18448579.52</v>
          </cell>
          <cell r="CJ537">
            <v>53457538.259999998</v>
          </cell>
          <cell r="CK537">
            <v>8779839.0199999996</v>
          </cell>
          <cell r="CL537">
            <v>8807555</v>
          </cell>
        </row>
        <row r="538">
          <cell r="A538" t="str">
            <v>4307010104.101</v>
          </cell>
          <cell r="B538" t="str">
            <v>บัญชีรายได้ระหว่างหน่วยงาน - หน่วยงานรับเงินงบลงทุนจากรัฐบาล</v>
          </cell>
          <cell r="C538">
            <v>48574785.049999997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11910000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60490695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6461000</v>
          </cell>
          <cell r="BB538">
            <v>0</v>
          </cell>
          <cell r="BC538">
            <v>14547805.699999999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7873425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21607000</v>
          </cell>
          <cell r="BS538">
            <v>0</v>
          </cell>
          <cell r="BT538">
            <v>0</v>
          </cell>
          <cell r="BU538">
            <v>5530000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19208052.34</v>
          </cell>
          <cell r="CK538">
            <v>0</v>
          </cell>
          <cell r="CL538">
            <v>0</v>
          </cell>
        </row>
        <row r="539">
          <cell r="A539" t="str">
            <v>4307010105.101</v>
          </cell>
          <cell r="B539" t="str">
            <v>บัญชีรายได้ระหว่างหน่วยงาน - หน่วยงานรับเงินงบดำเนินงานจากรัฐบาล</v>
          </cell>
          <cell r="C539">
            <v>17704001.98</v>
          </cell>
          <cell r="D539">
            <v>0</v>
          </cell>
          <cell r="E539">
            <v>21848.639999999999</v>
          </cell>
          <cell r="F539">
            <v>0</v>
          </cell>
          <cell r="G539">
            <v>0</v>
          </cell>
          <cell r="H539">
            <v>0</v>
          </cell>
          <cell r="I539">
            <v>9241.2000000000007</v>
          </cell>
          <cell r="J539">
            <v>0</v>
          </cell>
          <cell r="K539">
            <v>6163.44</v>
          </cell>
          <cell r="L539">
            <v>0</v>
          </cell>
          <cell r="M539">
            <v>48634.400000000001</v>
          </cell>
          <cell r="N539">
            <v>0</v>
          </cell>
          <cell r="O539">
            <v>7702782.6100000003</v>
          </cell>
          <cell r="P539">
            <v>5124.7</v>
          </cell>
          <cell r="Q539">
            <v>28615.08</v>
          </cell>
          <cell r="R539">
            <v>7155.6</v>
          </cell>
          <cell r="S539">
            <v>37672.879999999997</v>
          </cell>
          <cell r="T539">
            <v>12292.6</v>
          </cell>
          <cell r="U539">
            <v>0</v>
          </cell>
          <cell r="V539">
            <v>0</v>
          </cell>
          <cell r="W539">
            <v>16069501.92</v>
          </cell>
          <cell r="X539">
            <v>0</v>
          </cell>
          <cell r="Y539">
            <v>14243.45</v>
          </cell>
          <cell r="Z539">
            <v>0</v>
          </cell>
          <cell r="AA539">
            <v>1116.58</v>
          </cell>
          <cell r="AB539">
            <v>0</v>
          </cell>
          <cell r="AC539">
            <v>10084.799999999999</v>
          </cell>
          <cell r="AD539">
            <v>116842.64</v>
          </cell>
          <cell r="AE539">
            <v>10773.66</v>
          </cell>
          <cell r="AF539">
            <v>0</v>
          </cell>
          <cell r="AG539">
            <v>6160.8</v>
          </cell>
          <cell r="AH539">
            <v>17564.7</v>
          </cell>
          <cell r="AI539">
            <v>0</v>
          </cell>
          <cell r="AJ539">
            <v>0</v>
          </cell>
          <cell r="AK539">
            <v>32058071.170000002</v>
          </cell>
          <cell r="AL539">
            <v>840.4</v>
          </cell>
          <cell r="AM539">
            <v>0</v>
          </cell>
          <cell r="AN539">
            <v>0</v>
          </cell>
          <cell r="AO539">
            <v>61264.37</v>
          </cell>
          <cell r="AP539">
            <v>20356.12</v>
          </cell>
          <cell r="AQ539">
            <v>0</v>
          </cell>
          <cell r="AR539">
            <v>5548521.1799999997</v>
          </cell>
          <cell r="AS539">
            <v>17763.400000000001</v>
          </cell>
          <cell r="AT539">
            <v>56070.28</v>
          </cell>
          <cell r="AU539">
            <v>38274.68</v>
          </cell>
          <cell r="AV539">
            <v>8103.36</v>
          </cell>
          <cell r="AW539">
            <v>39200</v>
          </cell>
          <cell r="AX539">
            <v>37948.400000000001</v>
          </cell>
          <cell r="AY539">
            <v>13712.72</v>
          </cell>
          <cell r="AZ539">
            <v>8082.75</v>
          </cell>
          <cell r="BA539">
            <v>125545.74</v>
          </cell>
          <cell r="BB539">
            <v>29006.04</v>
          </cell>
          <cell r="BC539">
            <v>13297517.49</v>
          </cell>
          <cell r="BD539">
            <v>3566.7</v>
          </cell>
          <cell r="BE539">
            <v>2035.62</v>
          </cell>
          <cell r="BF539">
            <v>5288.82</v>
          </cell>
          <cell r="BG539">
            <v>37056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10310997.890000001</v>
          </cell>
          <cell r="BM539">
            <v>32463.48</v>
          </cell>
          <cell r="BN539">
            <v>18761.64</v>
          </cell>
          <cell r="BO539">
            <v>10902.4</v>
          </cell>
          <cell r="BP539">
            <v>0</v>
          </cell>
          <cell r="BQ539">
            <v>0</v>
          </cell>
          <cell r="BR539">
            <v>43813337.560000002</v>
          </cell>
          <cell r="BS539">
            <v>8085.88</v>
          </cell>
          <cell r="BT539">
            <v>9300</v>
          </cell>
          <cell r="BU539">
            <v>7364365.6100000003</v>
          </cell>
          <cell r="BV539">
            <v>0</v>
          </cell>
          <cell r="BW539">
            <v>0</v>
          </cell>
          <cell r="BX539">
            <v>36267.49</v>
          </cell>
          <cell r="BY539">
            <v>12893.8</v>
          </cell>
          <cell r="BZ539">
            <v>15577.5</v>
          </cell>
          <cell r="CA539">
            <v>4650</v>
          </cell>
          <cell r="CB539">
            <v>6137</v>
          </cell>
          <cell r="CC539">
            <v>18568.580000000002</v>
          </cell>
          <cell r="CD539">
            <v>4551.4799999999996</v>
          </cell>
          <cell r="CE539">
            <v>93837.86</v>
          </cell>
          <cell r="CF539">
            <v>7096.16</v>
          </cell>
          <cell r="CG539">
            <v>59217.63</v>
          </cell>
          <cell r="CH539">
            <v>0</v>
          </cell>
          <cell r="CI539">
            <v>0</v>
          </cell>
          <cell r="CJ539">
            <v>42080.4</v>
          </cell>
          <cell r="CK539">
            <v>0</v>
          </cell>
          <cell r="CL539">
            <v>2636.34</v>
          </cell>
        </row>
        <row r="540">
          <cell r="A540" t="str">
            <v>4307010106.101</v>
          </cell>
          <cell r="B540" t="str">
            <v>บัญชีรายได้ระหว่างหน่วยงาน - หน่วยงานรับเงินงบอุดหนุนจากรัฐบาล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108635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246000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37827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410000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50000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</row>
        <row r="541">
          <cell r="A541" t="str">
            <v>4307010107.101</v>
          </cell>
          <cell r="B541" t="str">
            <v>บัญชีรายได้ระหว่างหน่วยงาน - หน่วยงานรับเงินงบรายจ่ายอื่นจากรัฐบาล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</row>
        <row r="542">
          <cell r="A542" t="str">
            <v>4307010108.101</v>
          </cell>
          <cell r="B542" t="str">
            <v>บัญชีรายได้ระหว่างหน่วยงาน - หน่วยงานรับเงินงบกลางจากรัฐบาล</v>
          </cell>
          <cell r="C542">
            <v>25588703.460000001</v>
          </cell>
          <cell r="D542">
            <v>977167.5</v>
          </cell>
          <cell r="E542">
            <v>1140704.56</v>
          </cell>
          <cell r="F542">
            <v>1234477.27</v>
          </cell>
          <cell r="G542">
            <v>757243.9</v>
          </cell>
          <cell r="H542">
            <v>1171588.1299999999</v>
          </cell>
          <cell r="I542">
            <v>1662943.3</v>
          </cell>
          <cell r="J542">
            <v>1717494.26</v>
          </cell>
          <cell r="K542">
            <v>999207.74</v>
          </cell>
          <cell r="L542">
            <v>1010758.23</v>
          </cell>
          <cell r="M542">
            <v>2246776.5299999998</v>
          </cell>
          <cell r="N542">
            <v>226948.66</v>
          </cell>
          <cell r="O542">
            <v>7363847.7999999998</v>
          </cell>
          <cell r="P542">
            <v>878651</v>
          </cell>
          <cell r="Q542">
            <v>848190.8</v>
          </cell>
          <cell r="R542">
            <v>1696247.3</v>
          </cell>
          <cell r="S542">
            <v>1090098.8</v>
          </cell>
          <cell r="T542">
            <v>799540.7</v>
          </cell>
          <cell r="U542">
            <v>919937.9</v>
          </cell>
          <cell r="V542">
            <v>509093.2</v>
          </cell>
          <cell r="W542">
            <v>10808637.52</v>
          </cell>
          <cell r="X542">
            <v>655114.6</v>
          </cell>
          <cell r="Y542">
            <v>1074248.94</v>
          </cell>
          <cell r="Z542">
            <v>814905.7</v>
          </cell>
          <cell r="AA542">
            <v>458197.6</v>
          </cell>
          <cell r="AB542">
            <v>568183.69999999995</v>
          </cell>
          <cell r="AC542">
            <v>2637146.7999999998</v>
          </cell>
          <cell r="AD542">
            <v>2131786.2999999998</v>
          </cell>
          <cell r="AE542">
            <v>736847.23</v>
          </cell>
          <cell r="AF542">
            <v>777877.4</v>
          </cell>
          <cell r="AG542">
            <v>930884.17</v>
          </cell>
          <cell r="AH542">
            <v>1414090.75</v>
          </cell>
          <cell r="AI542">
            <v>724463.25</v>
          </cell>
          <cell r="AJ542">
            <v>422521</v>
          </cell>
          <cell r="AK542">
            <v>20785234.789999999</v>
          </cell>
          <cell r="AL542">
            <v>1048797.3700000001</v>
          </cell>
          <cell r="AM542">
            <v>857417.2</v>
          </cell>
          <cell r="AN542">
            <v>1662899.89</v>
          </cell>
          <cell r="AO542">
            <v>1520106.15</v>
          </cell>
          <cell r="AP542">
            <v>955158.49</v>
          </cell>
          <cell r="AQ542">
            <v>528395.07999999996</v>
          </cell>
          <cell r="AR542">
            <v>6374551.5499999998</v>
          </cell>
          <cell r="AS542">
            <v>908799.22</v>
          </cell>
          <cell r="AT542">
            <v>1346924.77</v>
          </cell>
          <cell r="AU542">
            <v>1869442.5</v>
          </cell>
          <cell r="AV542">
            <v>760448.5</v>
          </cell>
          <cell r="AW542">
            <v>662399.4</v>
          </cell>
          <cell r="AX542">
            <v>1217558.17</v>
          </cell>
          <cell r="AY542">
            <v>749966.65</v>
          </cell>
          <cell r="AZ542">
            <v>846907.3</v>
          </cell>
          <cell r="BA542">
            <v>8441156.3800000008</v>
          </cell>
          <cell r="BB542">
            <v>863429.5</v>
          </cell>
          <cell r="BC542">
            <v>16425862.470000001</v>
          </cell>
          <cell r="BD542">
            <v>2046307.25</v>
          </cell>
          <cell r="BE542">
            <v>874794.82</v>
          </cell>
          <cell r="BF542">
            <v>750918.1</v>
          </cell>
          <cell r="BG542">
            <v>4355841.13</v>
          </cell>
          <cell r="BH542">
            <v>600743.5</v>
          </cell>
          <cell r="BI542">
            <v>394904.75</v>
          </cell>
          <cell r="BJ542">
            <v>522875.84</v>
          </cell>
          <cell r="BK542">
            <v>464163.5</v>
          </cell>
          <cell r="BL542">
            <v>13162878.67</v>
          </cell>
          <cell r="BM542">
            <v>1498234.27</v>
          </cell>
          <cell r="BN542">
            <v>1205023.33</v>
          </cell>
          <cell r="BO542">
            <v>1781386.13</v>
          </cell>
          <cell r="BP542">
            <v>1139099.75</v>
          </cell>
          <cell r="BQ542">
            <v>710779.51</v>
          </cell>
          <cell r="BR542">
            <v>29132074.010000002</v>
          </cell>
          <cell r="BS542">
            <v>1344235.8</v>
          </cell>
          <cell r="BT542">
            <v>1291462.52</v>
          </cell>
          <cell r="BU542">
            <v>6495434.0499999998</v>
          </cell>
          <cell r="BV542">
            <v>405813.5</v>
          </cell>
          <cell r="BW542">
            <v>1061711.48</v>
          </cell>
          <cell r="BX542">
            <v>2432435.71</v>
          </cell>
          <cell r="BY542">
            <v>874878.92</v>
          </cell>
          <cell r="BZ542">
            <v>741093.1</v>
          </cell>
          <cell r="CA542">
            <v>1072001.1000000001</v>
          </cell>
          <cell r="CB542">
            <v>1548270</v>
          </cell>
          <cell r="CC542">
            <v>2158449.83</v>
          </cell>
          <cell r="CD542">
            <v>1471838.1</v>
          </cell>
          <cell r="CE542">
            <v>1776223.97</v>
          </cell>
          <cell r="CF542">
            <v>656304.27</v>
          </cell>
          <cell r="CG542">
            <v>697948.94</v>
          </cell>
          <cell r="CH542">
            <v>532798.4</v>
          </cell>
          <cell r="CI542">
            <v>729866.98</v>
          </cell>
          <cell r="CJ542">
            <v>2441760.17</v>
          </cell>
          <cell r="CK542">
            <v>349505.5</v>
          </cell>
          <cell r="CL542">
            <v>371020.75</v>
          </cell>
        </row>
        <row r="543">
          <cell r="A543" t="str">
            <v>4307010110.101</v>
          </cell>
          <cell r="B543" t="str">
            <v>บัญชีรายได้ระหว่างหน่วยงาน - หน่วยงานรับเงินกู้จากรัฐบาล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11063665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9272242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24173336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15446121.51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6250000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</row>
        <row r="544">
          <cell r="A544" t="str">
            <v>4307010112.101</v>
          </cell>
          <cell r="B544" t="str">
            <v>บัญชีรายได้ระหว่างหน่วยงาน-กรมบัญชี กลางรับเงินเบิกเกินส่งคืนจากหน่วยงาน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</row>
        <row r="545">
          <cell r="A545" t="str">
            <v>4308010101.101</v>
          </cell>
          <cell r="B545" t="str">
            <v>รายได้ระหว่างหน่วยงาน-หน่วยงานรับเงินนอกงบประมาณจากกรมบัญชีกลาง</v>
          </cell>
          <cell r="C545">
            <v>10000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148680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</row>
        <row r="546">
          <cell r="A546" t="str">
            <v>4308010105.101</v>
          </cell>
          <cell r="B546" t="str">
            <v>รายได้ระหว่างหน่วยงาน-ปรับเงินฝากคลัง</v>
          </cell>
          <cell r="C546">
            <v>61946580.060000002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237336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6182133.7300000004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</row>
        <row r="547">
          <cell r="A547" t="str">
            <v>4308010106.101</v>
          </cell>
          <cell r="B547" t="str">
            <v>รายได้ระหว่างหน่วยงาน-หน่วยงานรับเงินจากหน่วยงานอื่น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2368500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450600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</row>
        <row r="548">
          <cell r="A548" t="str">
            <v>4308010111.101</v>
          </cell>
          <cell r="B548" t="str">
            <v>รายได้ระหว่างหน่วยงาน - หน่วยงานรับเงินถอนคืนรายได้จากรัฐบาล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</row>
        <row r="549">
          <cell r="A549" t="str">
            <v>4308010117.101</v>
          </cell>
          <cell r="B549" t="str">
            <v>รายได้ระหว่างหน่วยงาน -เงินทดรองราชการ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</row>
        <row r="550">
          <cell r="A550" t="str">
            <v>4308010118.101</v>
          </cell>
          <cell r="B550" t="str">
            <v>รายได้ระหว่างกัน-ภายในกรมเดียวกัน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</row>
        <row r="551">
          <cell r="A551" t="str">
            <v>4308010121.101</v>
          </cell>
          <cell r="B551" t="str">
            <v>รายได้ระหว่างกัน-ภายในกรมเดียวกัน (Manual)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</row>
        <row r="552">
          <cell r="A552" t="str">
            <v>4313010101.101</v>
          </cell>
          <cell r="B552" t="str">
            <v>หนี้สูญได้รับคืน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3377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379625.45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1307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</row>
        <row r="553">
          <cell r="A553" t="str">
            <v>4313010103.101</v>
          </cell>
          <cell r="B553" t="str">
            <v>รายได้ค่าปรับ</v>
          </cell>
          <cell r="C553">
            <v>21263.14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33376</v>
          </cell>
          <cell r="K553">
            <v>0</v>
          </cell>
          <cell r="L553">
            <v>30.81</v>
          </cell>
          <cell r="M553">
            <v>18900</v>
          </cell>
          <cell r="N553">
            <v>0</v>
          </cell>
          <cell r="O553">
            <v>0</v>
          </cell>
          <cell r="P553">
            <v>9636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6799.66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161225.60000000001</v>
          </cell>
          <cell r="AE553">
            <v>0</v>
          </cell>
          <cell r="AF553">
            <v>0</v>
          </cell>
          <cell r="AG553">
            <v>4392</v>
          </cell>
          <cell r="AH553">
            <v>0</v>
          </cell>
          <cell r="AI553">
            <v>0</v>
          </cell>
          <cell r="AJ553">
            <v>0</v>
          </cell>
          <cell r="AK553">
            <v>2278777.38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281186.59000000003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275050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6293.06</v>
          </cell>
          <cell r="BL553">
            <v>43578.9</v>
          </cell>
          <cell r="BM553">
            <v>0</v>
          </cell>
          <cell r="BN553">
            <v>0</v>
          </cell>
          <cell r="BO553">
            <v>0</v>
          </cell>
          <cell r="BP553">
            <v>7079.07</v>
          </cell>
          <cell r="BQ553">
            <v>0</v>
          </cell>
          <cell r="BR553">
            <v>1707882.31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7799.55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</row>
        <row r="554">
          <cell r="A554" t="str">
            <v>4313010199.101</v>
          </cell>
          <cell r="B554" t="str">
            <v>รายได้ค่าวัสดุ/อุปกรณ์/น้ำยา-หน่วยงานภาครัฐ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156350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360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143108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2466780.69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435640</v>
          </cell>
          <cell r="BS554">
            <v>0</v>
          </cell>
          <cell r="BT554">
            <v>0</v>
          </cell>
          <cell r="BU554">
            <v>353851.71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</row>
        <row r="555">
          <cell r="A555" t="str">
            <v>4313010199.102</v>
          </cell>
          <cell r="B555" t="str">
            <v>รายได้ค่าวัสดุ/อุปกรณ์/น้ำยา-บุคคลภายนอก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195723</v>
          </cell>
          <cell r="X555">
            <v>0</v>
          </cell>
          <cell r="Y555">
            <v>0</v>
          </cell>
          <cell r="Z555">
            <v>0</v>
          </cell>
          <cell r="AA555">
            <v>21050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360750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123399.75</v>
          </cell>
          <cell r="BD555">
            <v>3000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160910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</row>
        <row r="556">
          <cell r="A556" t="str">
            <v>4313010199.105</v>
          </cell>
          <cell r="B556" t="str">
            <v>รายได้ค่าใบรับรองแพทย์</v>
          </cell>
          <cell r="C556">
            <v>0</v>
          </cell>
          <cell r="D556">
            <v>86952.5</v>
          </cell>
          <cell r="E556">
            <v>37950</v>
          </cell>
          <cell r="F556">
            <v>87740</v>
          </cell>
          <cell r="G556">
            <v>41550</v>
          </cell>
          <cell r="H556">
            <v>30670</v>
          </cell>
          <cell r="I556">
            <v>72500</v>
          </cell>
          <cell r="J556">
            <v>32130</v>
          </cell>
          <cell r="K556">
            <v>48300</v>
          </cell>
          <cell r="L556">
            <v>106537.5</v>
          </cell>
          <cell r="M556">
            <v>49400</v>
          </cell>
          <cell r="N556">
            <v>14950</v>
          </cell>
          <cell r="O556">
            <v>267700</v>
          </cell>
          <cell r="P556">
            <v>218400</v>
          </cell>
          <cell r="Q556">
            <v>365050</v>
          </cell>
          <cell r="R556">
            <v>151100</v>
          </cell>
          <cell r="S556">
            <v>206850</v>
          </cell>
          <cell r="T556">
            <v>98920</v>
          </cell>
          <cell r="U556">
            <v>125200</v>
          </cell>
          <cell r="V556">
            <v>81800</v>
          </cell>
          <cell r="W556">
            <v>226600</v>
          </cell>
          <cell r="X556">
            <v>23300</v>
          </cell>
          <cell r="Y556">
            <v>189451</v>
          </cell>
          <cell r="Z556">
            <v>97850</v>
          </cell>
          <cell r="AA556">
            <v>62120</v>
          </cell>
          <cell r="AB556">
            <v>55100</v>
          </cell>
          <cell r="AC556">
            <v>0</v>
          </cell>
          <cell r="AD556">
            <v>10600</v>
          </cell>
          <cell r="AE556">
            <v>170809</v>
          </cell>
          <cell r="AF556">
            <v>53450</v>
          </cell>
          <cell r="AG556">
            <v>80340</v>
          </cell>
          <cell r="AH556">
            <v>182000</v>
          </cell>
          <cell r="AI556">
            <v>145430</v>
          </cell>
          <cell r="AJ556">
            <v>115680</v>
          </cell>
          <cell r="AK556">
            <v>180970</v>
          </cell>
          <cell r="AL556">
            <v>252145</v>
          </cell>
          <cell r="AM556">
            <v>24650</v>
          </cell>
          <cell r="AN556">
            <v>0</v>
          </cell>
          <cell r="AO556">
            <v>7500</v>
          </cell>
          <cell r="AP556">
            <v>59300</v>
          </cell>
          <cell r="AQ556">
            <v>59844</v>
          </cell>
          <cell r="AR556">
            <v>43150</v>
          </cell>
          <cell r="AS556">
            <v>68250</v>
          </cell>
          <cell r="AT556">
            <v>151280</v>
          </cell>
          <cell r="AU556">
            <v>124830</v>
          </cell>
          <cell r="AV556">
            <v>60420</v>
          </cell>
          <cell r="AW556">
            <v>46750</v>
          </cell>
          <cell r="AX556">
            <v>138950</v>
          </cell>
          <cell r="AY556">
            <v>68580</v>
          </cell>
          <cell r="AZ556">
            <v>0</v>
          </cell>
          <cell r="BA556">
            <v>0</v>
          </cell>
          <cell r="BB556">
            <v>28500</v>
          </cell>
          <cell r="BC556">
            <v>0</v>
          </cell>
          <cell r="BD556">
            <v>191070</v>
          </cell>
          <cell r="BE556">
            <v>70750</v>
          </cell>
          <cell r="BF556">
            <v>0</v>
          </cell>
          <cell r="BG556">
            <v>90380</v>
          </cell>
          <cell r="BH556">
            <v>106060</v>
          </cell>
          <cell r="BI556">
            <v>56000</v>
          </cell>
          <cell r="BJ556">
            <v>110000</v>
          </cell>
          <cell r="BK556">
            <v>86550</v>
          </cell>
          <cell r="BL556">
            <v>0</v>
          </cell>
          <cell r="BM556">
            <v>64690</v>
          </cell>
          <cell r="BN556">
            <v>83300</v>
          </cell>
          <cell r="BO556">
            <v>194167</v>
          </cell>
          <cell r="BP556">
            <v>130765</v>
          </cell>
          <cell r="BQ556">
            <v>55900</v>
          </cell>
          <cell r="BR556">
            <v>0</v>
          </cell>
          <cell r="BS556">
            <v>178300</v>
          </cell>
          <cell r="BT556">
            <v>106470</v>
          </cell>
          <cell r="BU556">
            <v>1700</v>
          </cell>
          <cell r="BV556">
            <v>34070</v>
          </cell>
          <cell r="BW556">
            <v>0</v>
          </cell>
          <cell r="BX556">
            <v>7800</v>
          </cell>
          <cell r="BY556">
            <v>116000</v>
          </cell>
          <cell r="BZ556">
            <v>8877</v>
          </cell>
          <cell r="CA556">
            <v>36850</v>
          </cell>
          <cell r="CB556">
            <v>0</v>
          </cell>
          <cell r="CC556">
            <v>133330</v>
          </cell>
          <cell r="CD556">
            <v>82640</v>
          </cell>
          <cell r="CE556">
            <v>655088</v>
          </cell>
          <cell r="CF556">
            <v>22910</v>
          </cell>
          <cell r="CG556">
            <v>34700</v>
          </cell>
          <cell r="CH556">
            <v>31100</v>
          </cell>
          <cell r="CI556">
            <v>47500</v>
          </cell>
          <cell r="CJ556">
            <v>234800</v>
          </cell>
          <cell r="CK556">
            <v>28175</v>
          </cell>
          <cell r="CL556">
            <v>20450</v>
          </cell>
        </row>
        <row r="557">
          <cell r="A557" t="str">
            <v>4313010199.108</v>
          </cell>
          <cell r="B557" t="str">
            <v>รายได้จากเงินโครงการผลิตแพทย์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40000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40000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1551600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44500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</row>
        <row r="558">
          <cell r="A558" t="str">
            <v>4313010199.109</v>
          </cell>
          <cell r="B558" t="str">
            <v>รายได้จากโครงการผลิตบุคลากรทางการแพทย์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80000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1000000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12789000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13200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</row>
        <row r="559">
          <cell r="A559" t="str">
            <v>4313010199.110</v>
          </cell>
          <cell r="B559" t="str">
            <v>รายได้ลักษณะอื่น</v>
          </cell>
          <cell r="C559">
            <v>416602.8</v>
          </cell>
          <cell r="D559">
            <v>13115.26</v>
          </cell>
          <cell r="E559">
            <v>69493.899999999994</v>
          </cell>
          <cell r="F559">
            <v>64739.26</v>
          </cell>
          <cell r="G559">
            <v>27420</v>
          </cell>
          <cell r="H559">
            <v>278959.01</v>
          </cell>
          <cell r="I559">
            <v>52851.41</v>
          </cell>
          <cell r="J559">
            <v>106424.63</v>
          </cell>
          <cell r="K559">
            <v>309079</v>
          </cell>
          <cell r="L559">
            <v>32800</v>
          </cell>
          <cell r="M559">
            <v>549863</v>
          </cell>
          <cell r="N559">
            <v>1800</v>
          </cell>
          <cell r="O559">
            <v>1076888.25</v>
          </cell>
          <cell r="P559">
            <v>45060</v>
          </cell>
          <cell r="Q559">
            <v>29242.78</v>
          </cell>
          <cell r="R559">
            <v>49650.25</v>
          </cell>
          <cell r="S559">
            <v>184468.45</v>
          </cell>
          <cell r="T559">
            <v>24115</v>
          </cell>
          <cell r="U559">
            <v>7665</v>
          </cell>
          <cell r="V559">
            <v>102313</v>
          </cell>
          <cell r="W559">
            <v>1030223.6</v>
          </cell>
          <cell r="X559">
            <v>51542.71</v>
          </cell>
          <cell r="Y559">
            <v>156467.16</v>
          </cell>
          <cell r="Z559">
            <v>179052.2</v>
          </cell>
          <cell r="AA559">
            <v>69855</v>
          </cell>
          <cell r="AB559">
            <v>18640</v>
          </cell>
          <cell r="AC559">
            <v>0</v>
          </cell>
          <cell r="AD559">
            <v>81420</v>
          </cell>
          <cell r="AE559">
            <v>25206</v>
          </cell>
          <cell r="AF559">
            <v>11635.78</v>
          </cell>
          <cell r="AG559">
            <v>21450</v>
          </cell>
          <cell r="AH559">
            <v>358029.58</v>
          </cell>
          <cell r="AI559">
            <v>5700</v>
          </cell>
          <cell r="AJ559">
            <v>4600</v>
          </cell>
          <cell r="AK559">
            <v>1830925.05</v>
          </cell>
          <cell r="AL559">
            <v>45420</v>
          </cell>
          <cell r="AM559">
            <v>5933</v>
          </cell>
          <cell r="AN559">
            <v>45494.94</v>
          </cell>
          <cell r="AO559">
            <v>89600</v>
          </cell>
          <cell r="AP559">
            <v>134261.85999999999</v>
          </cell>
          <cell r="AQ559">
            <v>65000</v>
          </cell>
          <cell r="AR559">
            <v>2036489.46</v>
          </cell>
          <cell r="AS559">
            <v>81719</v>
          </cell>
          <cell r="AT559">
            <v>750872</v>
          </cell>
          <cell r="AU559">
            <v>46465.55</v>
          </cell>
          <cell r="AV559">
            <v>15178.4</v>
          </cell>
          <cell r="AW559">
            <v>57331.1</v>
          </cell>
          <cell r="AX559">
            <v>35558</v>
          </cell>
          <cell r="AY559">
            <v>5700</v>
          </cell>
          <cell r="AZ559">
            <v>20800</v>
          </cell>
          <cell r="BA559">
            <v>456086.6</v>
          </cell>
          <cell r="BB559">
            <v>0</v>
          </cell>
          <cell r="BC559">
            <v>1894948</v>
          </cell>
          <cell r="BD559">
            <v>77538.09</v>
          </cell>
          <cell r="BE559">
            <v>1150</v>
          </cell>
          <cell r="BF559">
            <v>42013.120000000003</v>
          </cell>
          <cell r="BG559">
            <v>321612.95</v>
          </cell>
          <cell r="BH559">
            <v>0</v>
          </cell>
          <cell r="BI559">
            <v>7450</v>
          </cell>
          <cell r="BJ559">
            <v>12210</v>
          </cell>
          <cell r="BK559">
            <v>138204</v>
          </cell>
          <cell r="BL559">
            <v>4100003.08</v>
          </cell>
          <cell r="BM559">
            <v>219180.64</v>
          </cell>
          <cell r="BN559">
            <v>123667.52</v>
          </cell>
          <cell r="BO559">
            <v>35712</v>
          </cell>
          <cell r="BP559">
            <v>9442.7999999999993</v>
          </cell>
          <cell r="BQ559">
            <v>23497.24</v>
          </cell>
          <cell r="BR559">
            <v>285676.78999999998</v>
          </cell>
          <cell r="BS559">
            <v>1696958</v>
          </cell>
          <cell r="BT559">
            <v>36903.33</v>
          </cell>
          <cell r="BU559">
            <v>1794808.64</v>
          </cell>
          <cell r="BV559">
            <v>1040235.75</v>
          </cell>
          <cell r="BW559">
            <v>16900</v>
          </cell>
          <cell r="BX559">
            <v>340666.02</v>
          </cell>
          <cell r="BY559">
            <v>140478</v>
          </cell>
          <cell r="BZ559">
            <v>25686.94</v>
          </cell>
          <cell r="CA559">
            <v>25200</v>
          </cell>
          <cell r="CB559">
            <v>8345361.5099999998</v>
          </cell>
          <cell r="CC559">
            <v>260535.73</v>
          </cell>
          <cell r="CD559">
            <v>34800</v>
          </cell>
          <cell r="CE559">
            <v>52666.55</v>
          </cell>
          <cell r="CF559">
            <v>48150</v>
          </cell>
          <cell r="CG559">
            <v>30499.66</v>
          </cell>
          <cell r="CH559">
            <v>13624.9</v>
          </cell>
          <cell r="CI559">
            <v>3922</v>
          </cell>
          <cell r="CJ559">
            <v>374331.55</v>
          </cell>
          <cell r="CK559">
            <v>79878</v>
          </cell>
          <cell r="CL559">
            <v>71400</v>
          </cell>
        </row>
        <row r="560">
          <cell r="A560" t="str">
            <v>4313010199.113</v>
          </cell>
          <cell r="B560" t="str">
            <v>รายได้ค่าธรรมเนียม</v>
          </cell>
          <cell r="C560">
            <v>116906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7600</v>
          </cell>
          <cell r="L560">
            <v>0</v>
          </cell>
          <cell r="M560">
            <v>46700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5940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300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60</v>
          </cell>
          <cell r="AR560">
            <v>107500</v>
          </cell>
          <cell r="AS560">
            <v>0</v>
          </cell>
          <cell r="AT560">
            <v>0</v>
          </cell>
          <cell r="AU560">
            <v>40770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100290</v>
          </cell>
          <cell r="BC560">
            <v>33960</v>
          </cell>
          <cell r="BD560">
            <v>0</v>
          </cell>
          <cell r="BE560">
            <v>0</v>
          </cell>
          <cell r="BF560">
            <v>1770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11550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</row>
        <row r="561">
          <cell r="A561" t="str">
            <v>4313010199.114</v>
          </cell>
          <cell r="B561" t="str">
            <v>รายได้อื่น-สินค้ารับโอนจาก สสจ./     รพศ./รพท./รพช./รพ.สต.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2414.6999999999998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</row>
        <row r="562">
          <cell r="A562" t="str">
            <v>4313010199.115</v>
          </cell>
          <cell r="B562" t="str">
            <v>รายได้อื่น-วัสดุรับโอนจาก สสจ./รพศ./รพท./รพช./รพ.สต.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1106671.75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150000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</row>
        <row r="563">
          <cell r="A563" t="str">
            <v>4313010199.116</v>
          </cell>
          <cell r="B563" t="str">
            <v>รายได้อื่น-ครุภัณฑ์ ที่ดินและสิ่งก่อสร้างรับโอนจาก สสจ./รพศ./รพท./รพช./  รพ.สต.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2198000</v>
          </cell>
          <cell r="Q563">
            <v>0</v>
          </cell>
          <cell r="R563">
            <v>1015000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1267500</v>
          </cell>
          <cell r="Y563">
            <v>78484620</v>
          </cell>
          <cell r="Z563">
            <v>1199000</v>
          </cell>
          <cell r="AA563">
            <v>1199000</v>
          </cell>
          <cell r="AB563">
            <v>1199000</v>
          </cell>
          <cell r="AC563">
            <v>0</v>
          </cell>
          <cell r="AD563">
            <v>2200120</v>
          </cell>
          <cell r="AE563">
            <v>1215000</v>
          </cell>
          <cell r="AF563">
            <v>1199000</v>
          </cell>
          <cell r="AG563">
            <v>1281320</v>
          </cell>
          <cell r="AH563">
            <v>3819000</v>
          </cell>
          <cell r="AI563">
            <v>0</v>
          </cell>
          <cell r="AJ563">
            <v>150000</v>
          </cell>
          <cell r="AK563">
            <v>0</v>
          </cell>
          <cell r="AL563">
            <v>2828000</v>
          </cell>
          <cell r="AM563">
            <v>6739800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664800</v>
          </cell>
          <cell r="AU563">
            <v>140000</v>
          </cell>
          <cell r="AV563">
            <v>0</v>
          </cell>
          <cell r="AW563">
            <v>257700</v>
          </cell>
          <cell r="AX563">
            <v>1753900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1199000</v>
          </cell>
          <cell r="BI563">
            <v>1199000</v>
          </cell>
          <cell r="BJ563">
            <v>0</v>
          </cell>
          <cell r="BK563">
            <v>0</v>
          </cell>
          <cell r="BL563">
            <v>0</v>
          </cell>
          <cell r="BM563">
            <v>448900</v>
          </cell>
          <cell r="BN563">
            <v>7996900</v>
          </cell>
          <cell r="BO563">
            <v>5472716.0300000003</v>
          </cell>
          <cell r="BP563">
            <v>9780750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250000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448900</v>
          </cell>
        </row>
        <row r="564">
          <cell r="A564" t="str">
            <v>4313010199.117</v>
          </cell>
          <cell r="B564" t="str">
            <v>รายได้อื่น-เงินนอกงบประมาณรับโอนจาก สสจ./รพศ./รพท./รพช./รพ.สต.</v>
          </cell>
          <cell r="C564">
            <v>35040</v>
          </cell>
          <cell r="D564">
            <v>0</v>
          </cell>
          <cell r="E564">
            <v>0</v>
          </cell>
          <cell r="F564">
            <v>0</v>
          </cell>
          <cell r="G564">
            <v>5000</v>
          </cell>
          <cell r="H564">
            <v>2982</v>
          </cell>
          <cell r="I564">
            <v>0</v>
          </cell>
          <cell r="J564">
            <v>0</v>
          </cell>
          <cell r="K564">
            <v>0</v>
          </cell>
          <cell r="L564">
            <v>5000</v>
          </cell>
          <cell r="M564">
            <v>0</v>
          </cell>
          <cell r="N564">
            <v>0</v>
          </cell>
          <cell r="O564">
            <v>127471.92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221550</v>
          </cell>
          <cell r="AL564">
            <v>0</v>
          </cell>
          <cell r="AM564">
            <v>0</v>
          </cell>
          <cell r="AN564">
            <v>0</v>
          </cell>
          <cell r="AO564">
            <v>79080</v>
          </cell>
          <cell r="AP564">
            <v>76650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163850</v>
          </cell>
          <cell r="AV564">
            <v>79950</v>
          </cell>
          <cell r="AW564">
            <v>0</v>
          </cell>
          <cell r="AX564">
            <v>49670</v>
          </cell>
          <cell r="AY564">
            <v>67150</v>
          </cell>
          <cell r="AZ564">
            <v>0</v>
          </cell>
          <cell r="BA564">
            <v>44312.11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8957240.7599999998</v>
          </cell>
          <cell r="BS564">
            <v>0</v>
          </cell>
          <cell r="BT564">
            <v>750000</v>
          </cell>
          <cell r="BU564">
            <v>903640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1500000</v>
          </cell>
          <cell r="CA564">
            <v>750000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</row>
        <row r="565">
          <cell r="A565" t="str">
            <v>4313010199.118</v>
          </cell>
          <cell r="B565" t="str">
            <v>รายได้อื่น-เงินงบประมาณงบลงทุน รับโอนจาก สสจ./รพศ./รพท./รพช./     รพ.สต.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2441700</v>
          </cell>
          <cell r="H565">
            <v>0</v>
          </cell>
          <cell r="I565">
            <v>1934750</v>
          </cell>
          <cell r="J565">
            <v>0</v>
          </cell>
          <cell r="K565">
            <v>0</v>
          </cell>
          <cell r="L565">
            <v>0</v>
          </cell>
          <cell r="M565">
            <v>9499000</v>
          </cell>
          <cell r="N565">
            <v>3690400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348500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3433200</v>
          </cell>
          <cell r="AP565">
            <v>1299000</v>
          </cell>
          <cell r="AQ565">
            <v>0</v>
          </cell>
          <cell r="AR565">
            <v>0</v>
          </cell>
          <cell r="AS565">
            <v>1373200</v>
          </cell>
          <cell r="AT565">
            <v>0</v>
          </cell>
          <cell r="AU565">
            <v>21800000</v>
          </cell>
          <cell r="AV565">
            <v>0</v>
          </cell>
          <cell r="AW565">
            <v>0</v>
          </cell>
          <cell r="AX565">
            <v>0</v>
          </cell>
          <cell r="AY565">
            <v>1219400</v>
          </cell>
          <cell r="AZ565">
            <v>1654900</v>
          </cell>
          <cell r="BA565">
            <v>0</v>
          </cell>
          <cell r="BB565">
            <v>0</v>
          </cell>
          <cell r="BC565">
            <v>0</v>
          </cell>
          <cell r="BD565">
            <v>1748000</v>
          </cell>
          <cell r="BE565">
            <v>0</v>
          </cell>
          <cell r="BF565">
            <v>0</v>
          </cell>
          <cell r="BG565">
            <v>61958742</v>
          </cell>
          <cell r="BH565">
            <v>0</v>
          </cell>
          <cell r="BI565">
            <v>0</v>
          </cell>
          <cell r="BJ565">
            <v>0</v>
          </cell>
          <cell r="BK565">
            <v>1335000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16000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16000</v>
          </cell>
          <cell r="CB565">
            <v>0</v>
          </cell>
          <cell r="CC565">
            <v>2989800</v>
          </cell>
          <cell r="CD565">
            <v>464900</v>
          </cell>
          <cell r="CE565">
            <v>448900</v>
          </cell>
          <cell r="CF565">
            <v>0</v>
          </cell>
          <cell r="CG565">
            <v>0</v>
          </cell>
          <cell r="CH565">
            <v>1199000</v>
          </cell>
          <cell r="CI565">
            <v>0</v>
          </cell>
          <cell r="CJ565">
            <v>448900</v>
          </cell>
          <cell r="CK565">
            <v>0</v>
          </cell>
          <cell r="CL565">
            <v>0</v>
          </cell>
        </row>
        <row r="566">
          <cell r="A566" t="str">
            <v>4313010199.119</v>
          </cell>
          <cell r="B566" t="str">
            <v>รายได้อื่น-เงินงบประมาณงบดำเนินงานรับโอนจาก สสจ./รพศ./รพท./รพช. / รพ.สต.</v>
          </cell>
          <cell r="C566">
            <v>2284978</v>
          </cell>
          <cell r="D566">
            <v>121300</v>
          </cell>
          <cell r="E566">
            <v>2716678</v>
          </cell>
          <cell r="F566">
            <v>2403790</v>
          </cell>
          <cell r="G566">
            <v>94776</v>
          </cell>
          <cell r="H566">
            <v>1771785</v>
          </cell>
          <cell r="I566">
            <v>4908018.2699999996</v>
          </cell>
          <cell r="J566">
            <v>4888379</v>
          </cell>
          <cell r="K566">
            <v>2207850</v>
          </cell>
          <cell r="L566">
            <v>3630825</v>
          </cell>
          <cell r="M566">
            <v>4835612</v>
          </cell>
          <cell r="N566">
            <v>1185179</v>
          </cell>
          <cell r="O566">
            <v>258645</v>
          </cell>
          <cell r="P566">
            <v>1827163.8</v>
          </cell>
          <cell r="Q566">
            <v>4065107.31</v>
          </cell>
          <cell r="R566">
            <v>4960639</v>
          </cell>
          <cell r="S566">
            <v>1748600</v>
          </cell>
          <cell r="T566">
            <v>1785650</v>
          </cell>
          <cell r="U566">
            <v>1767056</v>
          </cell>
          <cell r="V566">
            <v>2096875.07</v>
          </cell>
          <cell r="W566">
            <v>126498.03</v>
          </cell>
          <cell r="X566">
            <v>3556047.5</v>
          </cell>
          <cell r="Y566">
            <v>3096215.81</v>
          </cell>
          <cell r="Z566">
            <v>1581150</v>
          </cell>
          <cell r="AA566">
            <v>1234900</v>
          </cell>
          <cell r="AB566">
            <v>746050</v>
          </cell>
          <cell r="AC566">
            <v>1370498</v>
          </cell>
          <cell r="AD566">
            <v>4178261</v>
          </cell>
          <cell r="AE566">
            <v>1207970</v>
          </cell>
          <cell r="AF566">
            <v>1423810</v>
          </cell>
          <cell r="AG566">
            <v>2227300</v>
          </cell>
          <cell r="AH566">
            <v>3337248</v>
          </cell>
          <cell r="AI566">
            <v>2031450</v>
          </cell>
          <cell r="AJ566">
            <v>1773684.31</v>
          </cell>
          <cell r="AK566">
            <v>61284</v>
          </cell>
          <cell r="AL566">
            <v>2464272</v>
          </cell>
          <cell r="AM566">
            <v>2307925</v>
          </cell>
          <cell r="AN566">
            <v>3410729.5</v>
          </cell>
          <cell r="AO566">
            <v>2944175</v>
          </cell>
          <cell r="AP566">
            <v>2656332</v>
          </cell>
          <cell r="AQ566">
            <v>1253547</v>
          </cell>
          <cell r="AR566">
            <v>173550</v>
          </cell>
          <cell r="AS566">
            <v>3058342</v>
          </cell>
          <cell r="AT566">
            <v>1985150</v>
          </cell>
          <cell r="AU566">
            <v>3196346</v>
          </cell>
          <cell r="AV566">
            <v>2138524</v>
          </cell>
          <cell r="AW566">
            <v>1393000</v>
          </cell>
          <cell r="AX566">
            <v>1794619</v>
          </cell>
          <cell r="AY566">
            <v>2393264</v>
          </cell>
          <cell r="AZ566">
            <v>2045604</v>
          </cell>
          <cell r="BA566">
            <v>8408306</v>
          </cell>
          <cell r="BB566">
            <v>2340628</v>
          </cell>
          <cell r="BC566">
            <v>13114250</v>
          </cell>
          <cell r="BD566">
            <v>4955200</v>
          </cell>
          <cell r="BE566">
            <v>1459778.57</v>
          </cell>
          <cell r="BF566">
            <v>1750750</v>
          </cell>
          <cell r="BG566">
            <v>7352396</v>
          </cell>
          <cell r="BH566">
            <v>6544668</v>
          </cell>
          <cell r="BI566">
            <v>913450</v>
          </cell>
          <cell r="BJ566">
            <v>9798542</v>
          </cell>
          <cell r="BK566">
            <v>2532353.2200000002</v>
          </cell>
          <cell r="BL566">
            <v>0</v>
          </cell>
          <cell r="BM566">
            <v>1723850</v>
          </cell>
          <cell r="BN566">
            <v>1199757.1399999999</v>
          </cell>
          <cell r="BO566">
            <v>1930712.9</v>
          </cell>
          <cell r="BP566">
            <v>1381100</v>
          </cell>
          <cell r="BQ566">
            <v>1387158.83</v>
          </cell>
          <cell r="BR566">
            <v>1290594</v>
          </cell>
          <cell r="BS566">
            <v>4318146</v>
          </cell>
          <cell r="BT566">
            <v>11448131.5</v>
          </cell>
          <cell r="BU566">
            <v>2873843</v>
          </cell>
          <cell r="BV566">
            <v>551549</v>
          </cell>
          <cell r="BW566">
            <v>7465333.1799999997</v>
          </cell>
          <cell r="BX566">
            <v>6965654.0999999996</v>
          </cell>
          <cell r="BY566">
            <v>2702140</v>
          </cell>
          <cell r="BZ566">
            <v>1895325</v>
          </cell>
          <cell r="CA566">
            <v>2493635</v>
          </cell>
          <cell r="CB566">
            <v>2759369.1</v>
          </cell>
          <cell r="CC566">
            <v>5669361</v>
          </cell>
          <cell r="CD566">
            <v>3267050</v>
          </cell>
          <cell r="CE566">
            <v>6544007</v>
          </cell>
          <cell r="CF566">
            <v>1903400.29</v>
          </cell>
          <cell r="CG566">
            <v>1463580</v>
          </cell>
          <cell r="CH566">
            <v>1860163</v>
          </cell>
          <cell r="CI566">
            <v>1657939</v>
          </cell>
          <cell r="CJ566">
            <v>5823769</v>
          </cell>
          <cell r="CK566">
            <v>1418056</v>
          </cell>
          <cell r="CL566">
            <v>1238199</v>
          </cell>
        </row>
        <row r="567">
          <cell r="A567" t="str">
            <v>4313010199.120</v>
          </cell>
          <cell r="B567" t="str">
            <v>รายได้อื่น-เงินงบประมาณงบอุดหนุนรับโอนจาก สสจ./รพศ. /รพท./รพช. /   รพ.สต</v>
          </cell>
          <cell r="C567">
            <v>231000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46807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14069.42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</row>
        <row r="568">
          <cell r="A568" t="str">
            <v>4313010199.121</v>
          </cell>
          <cell r="B568" t="str">
            <v>รายได้อื่น-เงินงบประมาณงบรายจ่ายอื่นรับโอนจาก สสจ./รพศ. /รพท./รพช./รพ.สต.</v>
          </cell>
          <cell r="C568">
            <v>1819403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65000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1840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1500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464500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</row>
        <row r="569">
          <cell r="A569" t="str">
            <v>4313010199.122</v>
          </cell>
          <cell r="B569" t="str">
            <v>รายได้อื่น-เงินงบประมาณงบกลางรับโอนจาก สสจ./รพศ. /รพท./รพช. /   รพ.สต.</v>
          </cell>
          <cell r="C569">
            <v>119680</v>
          </cell>
          <cell r="D569">
            <v>82840</v>
          </cell>
          <cell r="E569">
            <v>1607785</v>
          </cell>
          <cell r="F569">
            <v>7374782</v>
          </cell>
          <cell r="G569">
            <v>1352350</v>
          </cell>
          <cell r="H569">
            <v>1500084</v>
          </cell>
          <cell r="I569">
            <v>143516.25</v>
          </cell>
          <cell r="J569">
            <v>2200335</v>
          </cell>
          <cell r="K569">
            <v>2883480</v>
          </cell>
          <cell r="L569">
            <v>60170</v>
          </cell>
          <cell r="M569">
            <v>2229512</v>
          </cell>
          <cell r="N569">
            <v>5144060</v>
          </cell>
          <cell r="O569">
            <v>17160000</v>
          </cell>
          <cell r="P569">
            <v>4084380</v>
          </cell>
          <cell r="Q569">
            <v>4382190</v>
          </cell>
          <cell r="R569">
            <v>4757963.5</v>
          </cell>
          <cell r="S569">
            <v>4123104</v>
          </cell>
          <cell r="T569">
            <v>2615093.75</v>
          </cell>
          <cell r="U569">
            <v>4779732.75</v>
          </cell>
          <cell r="V569">
            <v>1627785</v>
          </cell>
          <cell r="W569">
            <v>0</v>
          </cell>
          <cell r="X569">
            <v>110220</v>
          </cell>
          <cell r="Y569">
            <v>139590</v>
          </cell>
          <cell r="Z569">
            <v>0</v>
          </cell>
          <cell r="AA569">
            <v>240180</v>
          </cell>
          <cell r="AB569">
            <v>63850</v>
          </cell>
          <cell r="AC569">
            <v>145530</v>
          </cell>
          <cell r="AD569">
            <v>2794685</v>
          </cell>
          <cell r="AE569">
            <v>57380</v>
          </cell>
          <cell r="AF569">
            <v>277250.5</v>
          </cell>
          <cell r="AG569">
            <v>2383520</v>
          </cell>
          <cell r="AH569">
            <v>259560</v>
          </cell>
          <cell r="AI569">
            <v>584952</v>
          </cell>
          <cell r="AJ569">
            <v>2840136</v>
          </cell>
          <cell r="AK569">
            <v>31021688</v>
          </cell>
          <cell r="AL569">
            <v>10330822</v>
          </cell>
          <cell r="AM569">
            <v>2259300</v>
          </cell>
          <cell r="AN569">
            <v>9012060</v>
          </cell>
          <cell r="AO569">
            <v>348758</v>
          </cell>
          <cell r="AP569">
            <v>1094295</v>
          </cell>
          <cell r="AQ569">
            <v>2596695</v>
          </cell>
          <cell r="AR569">
            <v>13451125.5</v>
          </cell>
          <cell r="AS569">
            <v>5475035</v>
          </cell>
          <cell r="AT569">
            <v>7537134</v>
          </cell>
          <cell r="AU569">
            <v>9413933</v>
          </cell>
          <cell r="AV569">
            <v>6092538</v>
          </cell>
          <cell r="AW569">
            <v>598320</v>
          </cell>
          <cell r="AX569">
            <v>5121790</v>
          </cell>
          <cell r="AY569">
            <v>7710375</v>
          </cell>
          <cell r="AZ569">
            <v>4359810</v>
          </cell>
          <cell r="BA569">
            <v>848444.75</v>
          </cell>
          <cell r="BB569">
            <v>5914494</v>
          </cell>
          <cell r="BC569">
            <v>0</v>
          </cell>
          <cell r="BD569">
            <v>7892015</v>
          </cell>
          <cell r="BE569">
            <v>1685650</v>
          </cell>
          <cell r="BF569">
            <v>669250</v>
          </cell>
          <cell r="BG569">
            <v>20612656</v>
          </cell>
          <cell r="BH569">
            <v>443323</v>
          </cell>
          <cell r="BI569">
            <v>400256</v>
          </cell>
          <cell r="BJ569">
            <v>52918</v>
          </cell>
          <cell r="BK569">
            <v>2662985.5</v>
          </cell>
          <cell r="BL569">
            <v>7416750</v>
          </cell>
          <cell r="BM569">
            <v>3417119</v>
          </cell>
          <cell r="BN569">
            <v>2389180</v>
          </cell>
          <cell r="BO569">
            <v>7321826</v>
          </cell>
          <cell r="BP569">
            <v>2595709.5</v>
          </cell>
          <cell r="BQ569">
            <v>3433497.9</v>
          </cell>
          <cell r="BR569">
            <v>87939637</v>
          </cell>
          <cell r="BS569">
            <v>108199</v>
          </cell>
          <cell r="BT569">
            <v>3403291.75</v>
          </cell>
          <cell r="BU569">
            <v>6742402</v>
          </cell>
          <cell r="BV569">
            <v>2442160</v>
          </cell>
          <cell r="BW569">
            <v>133695.25</v>
          </cell>
          <cell r="BX569">
            <v>11140049.5</v>
          </cell>
          <cell r="BY569">
            <v>2080672</v>
          </cell>
          <cell r="BZ569">
            <v>1778467.5</v>
          </cell>
          <cell r="CA569">
            <v>4092576</v>
          </cell>
          <cell r="CB569">
            <v>3679836.5</v>
          </cell>
          <cell r="CC569">
            <v>6158586.4199999999</v>
          </cell>
          <cell r="CD569">
            <v>6562256.25</v>
          </cell>
          <cell r="CE569">
            <v>2624805</v>
          </cell>
          <cell r="CF569">
            <v>3899445.5</v>
          </cell>
          <cell r="CG569">
            <v>107850</v>
          </cell>
          <cell r="CH569">
            <v>2833342</v>
          </cell>
          <cell r="CI569">
            <v>1672148</v>
          </cell>
          <cell r="CJ569">
            <v>9828637.75</v>
          </cell>
          <cell r="CK569">
            <v>2568080</v>
          </cell>
          <cell r="CL569">
            <v>3355809</v>
          </cell>
        </row>
        <row r="570">
          <cell r="A570" t="str">
            <v>4313010199.123</v>
          </cell>
          <cell r="B570" t="str">
            <v>รายได้อื่น - เงินงบประมาณงบเงินกู้จากรัฐบาลรับโอนจาก สสจ./รพศ./รพช./รพ.สต.</v>
          </cell>
          <cell r="C570">
            <v>0</v>
          </cell>
          <cell r="D570">
            <v>9652500</v>
          </cell>
          <cell r="E570">
            <v>0</v>
          </cell>
          <cell r="F570">
            <v>0</v>
          </cell>
          <cell r="G570">
            <v>2709500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556627.5</v>
          </cell>
          <cell r="M570">
            <v>0</v>
          </cell>
          <cell r="N570">
            <v>0</v>
          </cell>
          <cell r="O570">
            <v>0</v>
          </cell>
          <cell r="P570">
            <v>2124900</v>
          </cell>
          <cell r="Q570">
            <v>2648000</v>
          </cell>
          <cell r="R570">
            <v>0</v>
          </cell>
          <cell r="S570">
            <v>0</v>
          </cell>
          <cell r="T570">
            <v>200000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1485500</v>
          </cell>
          <cell r="AK570">
            <v>0</v>
          </cell>
          <cell r="AL570">
            <v>0</v>
          </cell>
          <cell r="AM570">
            <v>0</v>
          </cell>
          <cell r="AN570">
            <v>582000</v>
          </cell>
          <cell r="AO570">
            <v>12146493.689999999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6048250</v>
          </cell>
          <cell r="AX570">
            <v>0</v>
          </cell>
          <cell r="AY570">
            <v>0</v>
          </cell>
          <cell r="AZ570">
            <v>1585000</v>
          </cell>
          <cell r="BA570">
            <v>0</v>
          </cell>
          <cell r="BB570">
            <v>0</v>
          </cell>
          <cell r="BC570">
            <v>0</v>
          </cell>
          <cell r="BD570">
            <v>756000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399000</v>
          </cell>
          <cell r="BN570">
            <v>798500</v>
          </cell>
          <cell r="BO570">
            <v>0</v>
          </cell>
          <cell r="BP570">
            <v>200000</v>
          </cell>
          <cell r="BQ570">
            <v>0</v>
          </cell>
          <cell r="BR570">
            <v>0</v>
          </cell>
          <cell r="BS570">
            <v>1400750</v>
          </cell>
          <cell r="BT570">
            <v>0</v>
          </cell>
          <cell r="BU570">
            <v>0</v>
          </cell>
          <cell r="BV570">
            <v>2283400</v>
          </cell>
          <cell r="BW570">
            <v>16000</v>
          </cell>
          <cell r="BX570">
            <v>4117500</v>
          </cell>
          <cell r="BY570">
            <v>16000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49500</v>
          </cell>
          <cell r="CE570">
            <v>0</v>
          </cell>
          <cell r="CF570">
            <v>0</v>
          </cell>
          <cell r="CG570">
            <v>2477707</v>
          </cell>
          <cell r="CH570">
            <v>16000</v>
          </cell>
          <cell r="CI570">
            <v>0</v>
          </cell>
          <cell r="CJ570">
            <v>0</v>
          </cell>
          <cell r="CK570">
            <v>0</v>
          </cell>
          <cell r="CL570">
            <v>16000</v>
          </cell>
        </row>
        <row r="571">
          <cell r="A571" t="str">
            <v>4313010199.202</v>
          </cell>
          <cell r="B571" t="str">
            <v>รายได้ค่าธรรมเนียม UC</v>
          </cell>
          <cell r="C571">
            <v>700513</v>
          </cell>
          <cell r="D571">
            <v>126855</v>
          </cell>
          <cell r="E571">
            <v>208020</v>
          </cell>
          <cell r="F571">
            <v>152670</v>
          </cell>
          <cell r="G571">
            <v>67140</v>
          </cell>
          <cell r="H571">
            <v>152070</v>
          </cell>
          <cell r="I571">
            <v>181440</v>
          </cell>
          <cell r="J571">
            <v>212310</v>
          </cell>
          <cell r="K571">
            <v>83550</v>
          </cell>
          <cell r="L571">
            <v>103100</v>
          </cell>
          <cell r="M571">
            <v>282060</v>
          </cell>
          <cell r="N571">
            <v>0</v>
          </cell>
          <cell r="O571">
            <v>561690</v>
          </cell>
          <cell r="P571">
            <v>263850</v>
          </cell>
          <cell r="Q571">
            <v>173970</v>
          </cell>
          <cell r="R571">
            <v>306510</v>
          </cell>
          <cell r="S571">
            <v>225400</v>
          </cell>
          <cell r="T571">
            <v>176000</v>
          </cell>
          <cell r="U571">
            <v>175020</v>
          </cell>
          <cell r="V571">
            <v>81960</v>
          </cell>
          <cell r="W571">
            <v>1106040</v>
          </cell>
          <cell r="X571">
            <v>130592</v>
          </cell>
          <cell r="Y571">
            <v>336090</v>
          </cell>
          <cell r="Z571">
            <v>172200</v>
          </cell>
          <cell r="AA571">
            <v>50230</v>
          </cell>
          <cell r="AB571">
            <v>178860</v>
          </cell>
          <cell r="AC571">
            <v>174600</v>
          </cell>
          <cell r="AD571">
            <v>336420</v>
          </cell>
          <cell r="AE571">
            <v>107250</v>
          </cell>
          <cell r="AF571">
            <v>94980</v>
          </cell>
          <cell r="AG571">
            <v>124740</v>
          </cell>
          <cell r="AH571">
            <v>255450</v>
          </cell>
          <cell r="AI571">
            <v>128270</v>
          </cell>
          <cell r="AJ571">
            <v>127650</v>
          </cell>
          <cell r="AK571">
            <v>0</v>
          </cell>
          <cell r="AL571">
            <v>131790</v>
          </cell>
          <cell r="AM571">
            <v>51450</v>
          </cell>
          <cell r="AN571">
            <v>192034</v>
          </cell>
          <cell r="AO571">
            <v>161310</v>
          </cell>
          <cell r="AP571">
            <v>148620</v>
          </cell>
          <cell r="AQ571">
            <v>56430</v>
          </cell>
          <cell r="AR571">
            <v>768349.6</v>
          </cell>
          <cell r="AS571">
            <v>163800</v>
          </cell>
          <cell r="AT571">
            <v>120</v>
          </cell>
          <cell r="AU571">
            <v>216420</v>
          </cell>
          <cell r="AV571">
            <v>82090</v>
          </cell>
          <cell r="AW571">
            <v>91140</v>
          </cell>
          <cell r="AX571">
            <v>171400</v>
          </cell>
          <cell r="AY571">
            <v>106931</v>
          </cell>
          <cell r="AZ571">
            <v>82210</v>
          </cell>
          <cell r="BA571">
            <v>0</v>
          </cell>
          <cell r="BB571">
            <v>0</v>
          </cell>
          <cell r="BC571">
            <v>874170</v>
          </cell>
          <cell r="BD571">
            <v>315120</v>
          </cell>
          <cell r="BE571">
            <v>147690</v>
          </cell>
          <cell r="BF571">
            <v>171570</v>
          </cell>
          <cell r="BG571">
            <v>527140</v>
          </cell>
          <cell r="BH571">
            <v>210165</v>
          </cell>
          <cell r="BI571">
            <v>90150</v>
          </cell>
          <cell r="BJ571">
            <v>172230</v>
          </cell>
          <cell r="BK571">
            <v>181920</v>
          </cell>
          <cell r="BL571">
            <v>332160</v>
          </cell>
          <cell r="BM571">
            <v>289950</v>
          </cell>
          <cell r="BN571">
            <v>201990</v>
          </cell>
          <cell r="BO571">
            <v>382380</v>
          </cell>
          <cell r="BP571">
            <v>90</v>
          </cell>
          <cell r="BQ571">
            <v>150240</v>
          </cell>
          <cell r="BR571">
            <v>1463318</v>
          </cell>
          <cell r="BS571">
            <v>266600</v>
          </cell>
          <cell r="BT571">
            <v>218743</v>
          </cell>
          <cell r="BU571">
            <v>687410</v>
          </cell>
          <cell r="BV571">
            <v>18340</v>
          </cell>
          <cell r="BW571">
            <v>198250</v>
          </cell>
          <cell r="BX571">
            <v>530630</v>
          </cell>
          <cell r="BY571">
            <v>124485</v>
          </cell>
          <cell r="BZ571">
            <v>174323</v>
          </cell>
          <cell r="CA571">
            <v>118410</v>
          </cell>
          <cell r="CB571">
            <v>97729</v>
          </cell>
          <cell r="CC571">
            <v>417750</v>
          </cell>
          <cell r="CD571">
            <v>186760</v>
          </cell>
          <cell r="CE571">
            <v>527190</v>
          </cell>
          <cell r="CF571">
            <v>133020</v>
          </cell>
          <cell r="CG571">
            <v>115020</v>
          </cell>
          <cell r="CH571">
            <v>57300</v>
          </cell>
          <cell r="CI571">
            <v>141420</v>
          </cell>
          <cell r="CJ571">
            <v>514360</v>
          </cell>
          <cell r="CK571">
            <v>146333</v>
          </cell>
          <cell r="CL571">
            <v>124027</v>
          </cell>
        </row>
        <row r="572">
          <cell r="A572" t="str">
            <v>5101010101.101</v>
          </cell>
          <cell r="B572" t="str">
            <v>เงินเดือนข้าราชการ(บริการ)</v>
          </cell>
          <cell r="C572">
            <v>168675854.37</v>
          </cell>
          <cell r="D572">
            <v>22392057.739999998</v>
          </cell>
          <cell r="E572">
            <v>24662867.260000002</v>
          </cell>
          <cell r="F572">
            <v>24421489.030000001</v>
          </cell>
          <cell r="G572">
            <v>15225345.800000001</v>
          </cell>
          <cell r="H572">
            <v>26153362.579999998</v>
          </cell>
          <cell r="I572">
            <v>32305043.219999999</v>
          </cell>
          <cell r="J572">
            <v>35115164.530000001</v>
          </cell>
          <cell r="K572">
            <v>18379116.77</v>
          </cell>
          <cell r="L572">
            <v>18806336.399999999</v>
          </cell>
          <cell r="M572">
            <v>47126908.740000002</v>
          </cell>
          <cell r="N572">
            <v>3815277.58</v>
          </cell>
          <cell r="O572">
            <v>71940127.140000001</v>
          </cell>
          <cell r="P572">
            <v>18666980</v>
          </cell>
          <cell r="Q572">
            <v>20807930</v>
          </cell>
          <cell r="R572">
            <v>33030730</v>
          </cell>
          <cell r="S572">
            <v>20892068.670000002</v>
          </cell>
          <cell r="T572">
            <v>16038750</v>
          </cell>
          <cell r="U572">
            <v>17722670</v>
          </cell>
          <cell r="V572">
            <v>10154360</v>
          </cell>
          <cell r="W572">
            <v>188076213.77000001</v>
          </cell>
          <cell r="X572">
            <v>14397560</v>
          </cell>
          <cell r="Y572">
            <v>26292900.59</v>
          </cell>
          <cell r="Z572">
            <v>15498070</v>
          </cell>
          <cell r="AA572">
            <v>10880140</v>
          </cell>
          <cell r="AB572">
            <v>15166270</v>
          </cell>
          <cell r="AC572">
            <v>16819917.359999999</v>
          </cell>
          <cell r="AD572">
            <v>48960716.740000002</v>
          </cell>
          <cell r="AE572">
            <v>19167540</v>
          </cell>
          <cell r="AF572">
            <v>15319110</v>
          </cell>
          <cell r="AG572">
            <v>17861909.350000001</v>
          </cell>
          <cell r="AH572">
            <v>32587085</v>
          </cell>
          <cell r="AI572">
            <v>12966715</v>
          </cell>
          <cell r="AJ572">
            <v>10452819.560000001</v>
          </cell>
          <cell r="AK572">
            <v>298188620.30000001</v>
          </cell>
          <cell r="AL572">
            <v>18612921.399999999</v>
          </cell>
          <cell r="AM572">
            <v>15989000</v>
          </cell>
          <cell r="AN572">
            <v>38432080</v>
          </cell>
          <cell r="AO572">
            <v>35389707.810000002</v>
          </cell>
          <cell r="AP572">
            <v>17200822.390000001</v>
          </cell>
          <cell r="AQ572">
            <v>9940320</v>
          </cell>
          <cell r="AR572">
            <v>54659158.710000001</v>
          </cell>
          <cell r="AS572">
            <v>17848670</v>
          </cell>
          <cell r="AT572">
            <v>28876600</v>
          </cell>
          <cell r="AU572">
            <v>37424770</v>
          </cell>
          <cell r="AV572">
            <v>17284405</v>
          </cell>
          <cell r="AW572">
            <v>14610680</v>
          </cell>
          <cell r="AX572">
            <v>24871998.329999998</v>
          </cell>
          <cell r="AY572">
            <v>15977025.16</v>
          </cell>
          <cell r="AZ572">
            <v>15628883.1</v>
          </cell>
          <cell r="BA572">
            <v>82572687.569999993</v>
          </cell>
          <cell r="BB572">
            <v>16713910</v>
          </cell>
          <cell r="BC572">
            <v>162573387.41999999</v>
          </cell>
          <cell r="BD572">
            <v>46729255.030000001</v>
          </cell>
          <cell r="BE572">
            <v>20096827.809999999</v>
          </cell>
          <cell r="BF572">
            <v>15728450</v>
          </cell>
          <cell r="BG572">
            <v>89400670.540000007</v>
          </cell>
          <cell r="BH572">
            <v>12717300</v>
          </cell>
          <cell r="BI572">
            <v>7783334.8399999999</v>
          </cell>
          <cell r="BJ572">
            <v>9623216.7799999993</v>
          </cell>
          <cell r="BK572">
            <v>9015930</v>
          </cell>
          <cell r="BL572">
            <v>114599985.18000001</v>
          </cell>
          <cell r="BM572">
            <v>30589625</v>
          </cell>
          <cell r="BN572">
            <v>22469320</v>
          </cell>
          <cell r="BO572">
            <v>36503202.57</v>
          </cell>
          <cell r="BP572">
            <v>22977701</v>
          </cell>
          <cell r="BQ572">
            <v>13971030.390000001</v>
          </cell>
          <cell r="BR572">
            <v>392680489.02999997</v>
          </cell>
          <cell r="BS572">
            <v>26274391.34</v>
          </cell>
          <cell r="BT572">
            <v>24783743</v>
          </cell>
          <cell r="BU572">
            <v>76794425.629999995</v>
          </cell>
          <cell r="BV572">
            <v>8171730</v>
          </cell>
          <cell r="BW572">
            <v>19462691.670000002</v>
          </cell>
          <cell r="BX572">
            <v>49724752.079999998</v>
          </cell>
          <cell r="BY572">
            <v>16633210.32</v>
          </cell>
          <cell r="BZ572">
            <v>13886530</v>
          </cell>
          <cell r="CA572">
            <v>19462142.039999999</v>
          </cell>
          <cell r="CB572">
            <v>26126340</v>
          </cell>
          <cell r="CC572">
            <v>45239596.32</v>
          </cell>
          <cell r="CD572">
            <v>28082850</v>
          </cell>
          <cell r="CE572">
            <v>38511711.310000002</v>
          </cell>
          <cell r="CF572">
            <v>14548459.35</v>
          </cell>
          <cell r="CG572">
            <v>15361690.66</v>
          </cell>
          <cell r="CH572">
            <v>9988840</v>
          </cell>
          <cell r="CI572">
            <v>15974908.68</v>
          </cell>
          <cell r="CJ572">
            <v>46439793.460000001</v>
          </cell>
          <cell r="CK572">
            <v>7261160.3200000003</v>
          </cell>
          <cell r="CL572">
            <v>7173784.79</v>
          </cell>
        </row>
        <row r="573">
          <cell r="A573" t="str">
            <v>5101010101.102</v>
          </cell>
          <cell r="B573" t="str">
            <v>เงินเดือนข้าราชการ(สนับสนุน)</v>
          </cell>
          <cell r="C573">
            <v>11389221.800000001</v>
          </cell>
          <cell r="D573">
            <v>633910</v>
          </cell>
          <cell r="E573">
            <v>311360</v>
          </cell>
          <cell r="F573">
            <v>779940</v>
          </cell>
          <cell r="G573">
            <v>191280</v>
          </cell>
          <cell r="H573">
            <v>467120</v>
          </cell>
          <cell r="I573">
            <v>1634420</v>
          </cell>
          <cell r="J573">
            <v>176340</v>
          </cell>
          <cell r="K573">
            <v>3078050</v>
          </cell>
          <cell r="L573">
            <v>736710</v>
          </cell>
          <cell r="M573">
            <v>1974830</v>
          </cell>
          <cell r="N573">
            <v>782400.71</v>
          </cell>
          <cell r="O573">
            <v>7794270</v>
          </cell>
          <cell r="P573">
            <v>214540</v>
          </cell>
          <cell r="Q573">
            <v>1241750</v>
          </cell>
          <cell r="R573">
            <v>1016980</v>
          </cell>
          <cell r="S573">
            <v>817040</v>
          </cell>
          <cell r="T573">
            <v>952680</v>
          </cell>
          <cell r="U573">
            <v>259860</v>
          </cell>
          <cell r="V573">
            <v>314240</v>
          </cell>
          <cell r="W573">
            <v>8433840</v>
          </cell>
          <cell r="X573">
            <v>640840</v>
          </cell>
          <cell r="Y573">
            <v>868320</v>
          </cell>
          <cell r="Z573">
            <v>799160</v>
          </cell>
          <cell r="AA573">
            <v>1267360</v>
          </cell>
          <cell r="AB573">
            <v>728800</v>
          </cell>
          <cell r="AC573">
            <v>857760</v>
          </cell>
          <cell r="AD573">
            <v>3499740</v>
          </cell>
          <cell r="AE573">
            <v>544000</v>
          </cell>
          <cell r="AF573">
            <v>1266990</v>
          </cell>
          <cell r="AG573">
            <v>269520</v>
          </cell>
          <cell r="AH573">
            <v>1048280</v>
          </cell>
          <cell r="AI573">
            <v>3713650</v>
          </cell>
          <cell r="AJ573">
            <v>901910</v>
          </cell>
          <cell r="AK573">
            <v>12249680</v>
          </cell>
          <cell r="AL573">
            <v>1342343.33</v>
          </cell>
          <cell r="AM573">
            <v>701840</v>
          </cell>
          <cell r="AN573">
            <v>1391645</v>
          </cell>
          <cell r="AO573">
            <v>577750</v>
          </cell>
          <cell r="AP573">
            <v>3575880.97</v>
          </cell>
          <cell r="AQ573">
            <v>504320</v>
          </cell>
          <cell r="AR573">
            <v>968760</v>
          </cell>
          <cell r="AS573">
            <v>1080142.8600000001</v>
          </cell>
          <cell r="AT573">
            <v>1929720</v>
          </cell>
          <cell r="AU573">
            <v>1978240</v>
          </cell>
          <cell r="AV573">
            <v>1479750</v>
          </cell>
          <cell r="AW573">
            <v>1131680</v>
          </cell>
          <cell r="AX573">
            <v>761630</v>
          </cell>
          <cell r="AY573">
            <v>1435260</v>
          </cell>
          <cell r="AZ573">
            <v>935600</v>
          </cell>
          <cell r="BA573">
            <v>4045990.45</v>
          </cell>
          <cell r="BB573">
            <v>756640</v>
          </cell>
          <cell r="BC573">
            <v>9475677.4199999999</v>
          </cell>
          <cell r="BD573">
            <v>1262716.2</v>
          </cell>
          <cell r="BE573">
            <v>1363310</v>
          </cell>
          <cell r="BF573">
            <v>833900</v>
          </cell>
          <cell r="BG573">
            <v>1647980</v>
          </cell>
          <cell r="BH573">
            <v>847640</v>
          </cell>
          <cell r="BI573">
            <v>114760</v>
          </cell>
          <cell r="BJ573">
            <v>839700</v>
          </cell>
          <cell r="BK573">
            <v>659600</v>
          </cell>
          <cell r="BL573">
            <v>6214020</v>
          </cell>
          <cell r="BM573">
            <v>1496980.32</v>
          </cell>
          <cell r="BN573">
            <v>1689690.71</v>
          </cell>
          <cell r="BO573">
            <v>1409200</v>
          </cell>
          <cell r="BP573">
            <v>1392080</v>
          </cell>
          <cell r="BQ573">
            <v>611480</v>
          </cell>
          <cell r="BR573">
            <v>69468132.579999998</v>
          </cell>
          <cell r="BS573">
            <v>1791550</v>
          </cell>
          <cell r="BT573">
            <v>2424790</v>
          </cell>
          <cell r="BU573">
            <v>3093350</v>
          </cell>
          <cell r="BV573">
            <v>0</v>
          </cell>
          <cell r="BW573">
            <v>2647570</v>
          </cell>
          <cell r="BX573">
            <v>2826940</v>
          </cell>
          <cell r="BY573">
            <v>1091030</v>
          </cell>
          <cell r="BZ573">
            <v>731480</v>
          </cell>
          <cell r="CA573">
            <v>1227820</v>
          </cell>
          <cell r="CB573">
            <v>2067660</v>
          </cell>
          <cell r="CC573">
            <v>848580</v>
          </cell>
          <cell r="CD573">
            <v>1293560</v>
          </cell>
          <cell r="CE573">
            <v>1610469.03</v>
          </cell>
          <cell r="CF573">
            <v>164150</v>
          </cell>
          <cell r="CG573">
            <v>1346080</v>
          </cell>
          <cell r="CH573">
            <v>563880</v>
          </cell>
          <cell r="CI573">
            <v>787534.87</v>
          </cell>
          <cell r="CJ573">
            <v>1001760</v>
          </cell>
          <cell r="CK573">
            <v>234300</v>
          </cell>
          <cell r="CL573">
            <v>740050.21</v>
          </cell>
        </row>
        <row r="574">
          <cell r="A574" t="str">
            <v>5101010103.101</v>
          </cell>
          <cell r="B574" t="str">
            <v>เงินประจำตำแหน่งระดับสูง/          ระดับกลาง(สนับสนุน)</v>
          </cell>
          <cell r="C574">
            <v>90000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80000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80000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80000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80000</v>
          </cell>
          <cell r="BB574">
            <v>0</v>
          </cell>
          <cell r="BC574">
            <v>80000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188000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80000</v>
          </cell>
          <cell r="BS574">
            <v>0</v>
          </cell>
          <cell r="BT574">
            <v>0</v>
          </cell>
          <cell r="BU574">
            <v>92258.06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</row>
        <row r="575">
          <cell r="A575" t="str">
            <v>5101010103.102</v>
          </cell>
          <cell r="B575" t="str">
            <v>เงินประจำตำแหน่งวิชาชีพเฉพาะ(บริการ)</v>
          </cell>
          <cell r="C575">
            <v>9604141.9100000001</v>
          </cell>
          <cell r="D575">
            <v>968800</v>
          </cell>
          <cell r="E575">
            <v>1095173.33</v>
          </cell>
          <cell r="F575">
            <v>1159200</v>
          </cell>
          <cell r="G575">
            <v>604800</v>
          </cell>
          <cell r="H575">
            <v>1289600</v>
          </cell>
          <cell r="I575">
            <v>1096132.26</v>
          </cell>
          <cell r="J575">
            <v>1232948.3899999999</v>
          </cell>
          <cell r="K575">
            <v>933735.27</v>
          </cell>
          <cell r="L575">
            <v>862400</v>
          </cell>
          <cell r="M575">
            <v>2528540</v>
          </cell>
          <cell r="N575">
            <v>72596.78</v>
          </cell>
          <cell r="O575">
            <v>2998028.49</v>
          </cell>
          <cell r="P575">
            <v>716800</v>
          </cell>
          <cell r="Q575">
            <v>597786.56000000006</v>
          </cell>
          <cell r="R575">
            <v>1218400</v>
          </cell>
          <cell r="S575">
            <v>824148.39</v>
          </cell>
          <cell r="T575">
            <v>536899.98</v>
          </cell>
          <cell r="U575">
            <v>899356.96</v>
          </cell>
          <cell r="V575">
            <v>543245.16</v>
          </cell>
          <cell r="W575">
            <v>8102180.4500000002</v>
          </cell>
          <cell r="X575">
            <v>653216.67000000004</v>
          </cell>
          <cell r="Y575">
            <v>911625.81</v>
          </cell>
          <cell r="Z575">
            <v>434880.65</v>
          </cell>
          <cell r="AA575">
            <v>254800</v>
          </cell>
          <cell r="AB575">
            <v>688912.9</v>
          </cell>
          <cell r="AC575">
            <v>823200</v>
          </cell>
          <cell r="AD575">
            <v>2269896.7799999998</v>
          </cell>
          <cell r="AE575">
            <v>896067.74</v>
          </cell>
          <cell r="AF575">
            <v>520258.06</v>
          </cell>
          <cell r="AG575">
            <v>613990.31999999995</v>
          </cell>
          <cell r="AH575">
            <v>1452070.16</v>
          </cell>
          <cell r="AI575">
            <v>582400</v>
          </cell>
          <cell r="AJ575">
            <v>548235.4</v>
          </cell>
          <cell r="AK575">
            <v>14678023.550000001</v>
          </cell>
          <cell r="AL575">
            <v>875077.42</v>
          </cell>
          <cell r="AM575">
            <v>593600</v>
          </cell>
          <cell r="AN575">
            <v>784000</v>
          </cell>
          <cell r="AO575">
            <v>1600922.58</v>
          </cell>
          <cell r="AP575">
            <v>625212.9</v>
          </cell>
          <cell r="AQ575">
            <v>600600</v>
          </cell>
          <cell r="AR575">
            <v>1372935.59</v>
          </cell>
          <cell r="AS575">
            <v>509600</v>
          </cell>
          <cell r="AT575">
            <v>1292470.98</v>
          </cell>
          <cell r="AU575">
            <v>1889819.35</v>
          </cell>
          <cell r="AV575">
            <v>180600</v>
          </cell>
          <cell r="AW575">
            <v>520800</v>
          </cell>
          <cell r="AX575">
            <v>1050654.8400000001</v>
          </cell>
          <cell r="AY575">
            <v>721045.16</v>
          </cell>
          <cell r="AZ575">
            <v>572350</v>
          </cell>
          <cell r="BA575">
            <v>2852364.53</v>
          </cell>
          <cell r="BB575">
            <v>699183.33</v>
          </cell>
          <cell r="BC575">
            <v>9058618.6999999993</v>
          </cell>
          <cell r="BD575">
            <v>1697500</v>
          </cell>
          <cell r="BE575">
            <v>950825.8</v>
          </cell>
          <cell r="BF575">
            <v>604800</v>
          </cell>
          <cell r="BG575">
            <v>3344233.33</v>
          </cell>
          <cell r="BH575">
            <v>763466.67</v>
          </cell>
          <cell r="BI575">
            <v>200416.67</v>
          </cell>
          <cell r="BJ575">
            <v>195156.99</v>
          </cell>
          <cell r="BK575">
            <v>343700</v>
          </cell>
          <cell r="BL575">
            <v>6196924.9199999999</v>
          </cell>
          <cell r="BM575">
            <v>1439200</v>
          </cell>
          <cell r="BN575">
            <v>929600</v>
          </cell>
          <cell r="BO575">
            <v>1398142.48</v>
          </cell>
          <cell r="BP575">
            <v>951187.1</v>
          </cell>
          <cell r="BQ575">
            <v>212800</v>
          </cell>
          <cell r="BR575">
            <v>18989616.02</v>
          </cell>
          <cell r="BS575">
            <v>1089538.71</v>
          </cell>
          <cell r="BT575">
            <v>1233400</v>
          </cell>
          <cell r="BU575">
            <v>3547140.86</v>
          </cell>
          <cell r="BV575">
            <v>397600</v>
          </cell>
          <cell r="BW575">
            <v>761600</v>
          </cell>
          <cell r="BX575">
            <v>2435972.66</v>
          </cell>
          <cell r="BY575">
            <v>986400</v>
          </cell>
          <cell r="BZ575">
            <v>796016.66</v>
          </cell>
          <cell r="CA575">
            <v>843846.23</v>
          </cell>
          <cell r="CB575">
            <v>953050</v>
          </cell>
          <cell r="CC575">
            <v>2004009.69</v>
          </cell>
          <cell r="CD575">
            <v>1385300</v>
          </cell>
          <cell r="CE575">
            <v>1586726.88</v>
          </cell>
          <cell r="CF575">
            <v>761600</v>
          </cell>
          <cell r="CG575">
            <v>553100</v>
          </cell>
          <cell r="CH575">
            <v>503593.55</v>
          </cell>
          <cell r="CI575">
            <v>778400</v>
          </cell>
          <cell r="CJ575">
            <v>1928012.9</v>
          </cell>
          <cell r="CK575">
            <v>257600</v>
          </cell>
          <cell r="CL575">
            <v>184800</v>
          </cell>
        </row>
        <row r="576">
          <cell r="A576" t="str">
            <v>5101010103.103</v>
          </cell>
          <cell r="B576" t="str">
            <v>เงินประจำตำแหน่งผู้เชี่ยวชาญ (บริการ)</v>
          </cell>
          <cell r="C576">
            <v>168300</v>
          </cell>
          <cell r="D576">
            <v>158400</v>
          </cell>
          <cell r="E576">
            <v>79200</v>
          </cell>
          <cell r="F576">
            <v>79200</v>
          </cell>
          <cell r="G576">
            <v>0</v>
          </cell>
          <cell r="H576">
            <v>0</v>
          </cell>
          <cell r="I576">
            <v>76064</v>
          </cell>
          <cell r="J576">
            <v>79200</v>
          </cell>
          <cell r="K576">
            <v>0</v>
          </cell>
          <cell r="L576">
            <v>0</v>
          </cell>
          <cell r="M576">
            <v>158400</v>
          </cell>
          <cell r="N576">
            <v>0</v>
          </cell>
          <cell r="O576">
            <v>79200</v>
          </cell>
          <cell r="P576">
            <v>0</v>
          </cell>
          <cell r="Q576">
            <v>0</v>
          </cell>
          <cell r="R576">
            <v>79200</v>
          </cell>
          <cell r="S576">
            <v>158400</v>
          </cell>
          <cell r="T576">
            <v>0</v>
          </cell>
          <cell r="U576">
            <v>0</v>
          </cell>
          <cell r="V576">
            <v>0</v>
          </cell>
          <cell r="W576">
            <v>195100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158400</v>
          </cell>
          <cell r="AC576">
            <v>0</v>
          </cell>
          <cell r="AD576">
            <v>158400</v>
          </cell>
          <cell r="AE576">
            <v>79200</v>
          </cell>
          <cell r="AF576">
            <v>0</v>
          </cell>
          <cell r="AG576">
            <v>100566.67</v>
          </cell>
          <cell r="AH576">
            <v>79200</v>
          </cell>
          <cell r="AI576">
            <v>134400</v>
          </cell>
          <cell r="AJ576">
            <v>0</v>
          </cell>
          <cell r="AK576">
            <v>730092.86</v>
          </cell>
          <cell r="AL576">
            <v>29700</v>
          </cell>
          <cell r="AM576">
            <v>0</v>
          </cell>
          <cell r="AN576">
            <v>192500</v>
          </cell>
          <cell r="AO576">
            <v>0</v>
          </cell>
          <cell r="AP576">
            <v>79200</v>
          </cell>
          <cell r="AQ576">
            <v>0</v>
          </cell>
          <cell r="AR576">
            <v>396000</v>
          </cell>
          <cell r="AS576">
            <v>0</v>
          </cell>
          <cell r="AT576">
            <v>79200</v>
          </cell>
          <cell r="AU576">
            <v>158400</v>
          </cell>
          <cell r="AV576">
            <v>0</v>
          </cell>
          <cell r="AW576">
            <v>0</v>
          </cell>
          <cell r="AX576">
            <v>44800</v>
          </cell>
          <cell r="AY576">
            <v>0</v>
          </cell>
          <cell r="AZ576">
            <v>0</v>
          </cell>
          <cell r="BA576">
            <v>316800</v>
          </cell>
          <cell r="BB576">
            <v>0</v>
          </cell>
          <cell r="BC576">
            <v>500000</v>
          </cell>
          <cell r="BD576">
            <v>107200</v>
          </cell>
          <cell r="BE576">
            <v>79200</v>
          </cell>
          <cell r="BF576">
            <v>79200</v>
          </cell>
          <cell r="BG576">
            <v>322938.71000000002</v>
          </cell>
          <cell r="BH576">
            <v>0</v>
          </cell>
          <cell r="BI576">
            <v>0</v>
          </cell>
          <cell r="BJ576">
            <v>0</v>
          </cell>
          <cell r="BK576">
            <v>79200</v>
          </cell>
          <cell r="BL576">
            <v>188100</v>
          </cell>
          <cell r="BM576">
            <v>79200</v>
          </cell>
          <cell r="BN576">
            <v>0</v>
          </cell>
          <cell r="BO576">
            <v>78300</v>
          </cell>
          <cell r="BP576">
            <v>79200</v>
          </cell>
          <cell r="BQ576">
            <v>0</v>
          </cell>
          <cell r="BR576">
            <v>2728814.52</v>
          </cell>
          <cell r="BS576">
            <v>79200</v>
          </cell>
          <cell r="BT576">
            <v>79200</v>
          </cell>
          <cell r="BU576">
            <v>207900</v>
          </cell>
          <cell r="BV576">
            <v>0</v>
          </cell>
          <cell r="BW576">
            <v>79200</v>
          </cell>
          <cell r="BX576">
            <v>158400</v>
          </cell>
          <cell r="BY576">
            <v>79200</v>
          </cell>
          <cell r="BZ576">
            <v>79200</v>
          </cell>
          <cell r="CA576">
            <v>0</v>
          </cell>
          <cell r="CB576">
            <v>79200</v>
          </cell>
          <cell r="CC576">
            <v>158400</v>
          </cell>
          <cell r="CD576">
            <v>0</v>
          </cell>
          <cell r="CE576">
            <v>158400</v>
          </cell>
          <cell r="CF576">
            <v>0</v>
          </cell>
          <cell r="CG576">
            <v>151900</v>
          </cell>
          <cell r="CH576">
            <v>0</v>
          </cell>
          <cell r="CI576">
            <v>0</v>
          </cell>
          <cell r="CJ576">
            <v>79200</v>
          </cell>
          <cell r="CK576">
            <v>0</v>
          </cell>
          <cell r="CL576">
            <v>0</v>
          </cell>
        </row>
        <row r="577">
          <cell r="A577" t="str">
            <v>5101010108.101</v>
          </cell>
          <cell r="B577" t="str">
            <v>ค่าล่วงเวลา(สนับสนุน)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1785420</v>
          </cell>
          <cell r="X577">
            <v>101840</v>
          </cell>
          <cell r="Y577">
            <v>23985</v>
          </cell>
          <cell r="Z577">
            <v>114970</v>
          </cell>
          <cell r="AA577">
            <v>27100</v>
          </cell>
          <cell r="AB577">
            <v>81040</v>
          </cell>
          <cell r="AC577">
            <v>0</v>
          </cell>
          <cell r="AD577">
            <v>1070040</v>
          </cell>
          <cell r="AE577">
            <v>92090</v>
          </cell>
          <cell r="AF577">
            <v>325680</v>
          </cell>
          <cell r="AG577">
            <v>0</v>
          </cell>
          <cell r="AH577">
            <v>119920</v>
          </cell>
          <cell r="AI577">
            <v>370880</v>
          </cell>
          <cell r="AJ577">
            <v>96830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2756730</v>
          </cell>
          <cell r="BB577">
            <v>65450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245900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</row>
        <row r="578">
          <cell r="A578" t="str">
            <v>5101010109.101</v>
          </cell>
          <cell r="B578" t="str">
            <v>เงินตอบแทนพิเศษของข้าราชการผู้ได้รับเงินเดือนถึงขั้นสูงสุดของอันดับ(บริการ)</v>
          </cell>
          <cell r="C578">
            <v>178710.09</v>
          </cell>
          <cell r="D578">
            <v>0</v>
          </cell>
          <cell r="E578">
            <v>0</v>
          </cell>
          <cell r="F578">
            <v>17448.080000000002</v>
          </cell>
          <cell r="G578">
            <v>0</v>
          </cell>
          <cell r="H578">
            <v>27623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41340.400000000001</v>
          </cell>
          <cell r="N578">
            <v>0</v>
          </cell>
          <cell r="O578">
            <v>9880.42</v>
          </cell>
          <cell r="P578">
            <v>5124.7</v>
          </cell>
          <cell r="Q578">
            <v>16293.48</v>
          </cell>
          <cell r="R578">
            <v>7155.6</v>
          </cell>
          <cell r="S578">
            <v>37672.879999999997</v>
          </cell>
          <cell r="T578">
            <v>0</v>
          </cell>
          <cell r="U578">
            <v>0</v>
          </cell>
          <cell r="V578">
            <v>0</v>
          </cell>
          <cell r="W578">
            <v>213704.32000000001</v>
          </cell>
          <cell r="X578">
            <v>0</v>
          </cell>
          <cell r="Y578">
            <v>0</v>
          </cell>
          <cell r="Z578">
            <v>0</v>
          </cell>
          <cell r="AA578">
            <v>1116.58</v>
          </cell>
          <cell r="AB578">
            <v>0</v>
          </cell>
          <cell r="AC578">
            <v>0</v>
          </cell>
          <cell r="AD578">
            <v>88971.24</v>
          </cell>
          <cell r="AE578">
            <v>10773.66</v>
          </cell>
          <cell r="AF578">
            <v>0</v>
          </cell>
          <cell r="AG578">
            <v>0</v>
          </cell>
          <cell r="AH578">
            <v>17564.7</v>
          </cell>
          <cell r="AI578">
            <v>0</v>
          </cell>
          <cell r="AJ578">
            <v>0</v>
          </cell>
          <cell r="AK578">
            <v>287333.17</v>
          </cell>
          <cell r="AL578">
            <v>0</v>
          </cell>
          <cell r="AM578">
            <v>0</v>
          </cell>
          <cell r="AN578">
            <v>0</v>
          </cell>
          <cell r="AO578">
            <v>55103.57</v>
          </cell>
          <cell r="AP578">
            <v>15314.08</v>
          </cell>
          <cell r="AQ578">
            <v>0</v>
          </cell>
          <cell r="AR578">
            <v>75198.05</v>
          </cell>
          <cell r="AS578">
            <v>0</v>
          </cell>
          <cell r="AT578">
            <v>52989.88</v>
          </cell>
          <cell r="AU578">
            <v>33232.28</v>
          </cell>
          <cell r="AV578">
            <v>8103.36</v>
          </cell>
          <cell r="AW578">
            <v>39200</v>
          </cell>
          <cell r="AX578">
            <v>66409.7</v>
          </cell>
          <cell r="AY578">
            <v>4011.7</v>
          </cell>
          <cell r="AZ578">
            <v>8082.75</v>
          </cell>
          <cell r="BA578">
            <v>53240.34</v>
          </cell>
          <cell r="BB578">
            <v>29006.04</v>
          </cell>
          <cell r="BC578">
            <v>142607.24</v>
          </cell>
          <cell r="BD578">
            <v>0</v>
          </cell>
          <cell r="BE578">
            <v>2035.62</v>
          </cell>
          <cell r="BF578">
            <v>5288.82</v>
          </cell>
          <cell r="BG578">
            <v>37056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32824.92</v>
          </cell>
          <cell r="BM578">
            <v>22378.68</v>
          </cell>
          <cell r="BN578">
            <v>12600.84</v>
          </cell>
          <cell r="BO578">
            <v>10902.4</v>
          </cell>
          <cell r="BP578">
            <v>0</v>
          </cell>
          <cell r="BQ578">
            <v>0</v>
          </cell>
          <cell r="BR578">
            <v>1043514.08</v>
          </cell>
          <cell r="BS578">
            <v>21956.1</v>
          </cell>
          <cell r="BT578">
            <v>0</v>
          </cell>
          <cell r="BU578">
            <v>0</v>
          </cell>
          <cell r="BV578">
            <v>0</v>
          </cell>
          <cell r="BW578">
            <v>48906.18</v>
          </cell>
          <cell r="BX578">
            <v>4467.49</v>
          </cell>
          <cell r="BY578">
            <v>1026.8</v>
          </cell>
          <cell r="BZ578">
            <v>10803.3</v>
          </cell>
          <cell r="CA578">
            <v>0</v>
          </cell>
          <cell r="CB578">
            <v>16312.76</v>
          </cell>
          <cell r="CC578">
            <v>18568.580000000002</v>
          </cell>
          <cell r="CD578">
            <v>0</v>
          </cell>
          <cell r="CE578">
            <v>60937.86</v>
          </cell>
          <cell r="CF578">
            <v>24035.82</v>
          </cell>
          <cell r="CG578">
            <v>1017.63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2636.34</v>
          </cell>
        </row>
        <row r="579">
          <cell r="A579" t="str">
            <v>5101010109.102</v>
          </cell>
          <cell r="B579" t="str">
            <v>เงินตอบแทนพิเศษของข้าราชการผู้ได้รับเงินเดือนถึงขั้นสูงสุดของอันดับ(สนับสนุน)</v>
          </cell>
          <cell r="C579">
            <v>4500</v>
          </cell>
          <cell r="D579">
            <v>0</v>
          </cell>
          <cell r="E579">
            <v>21848.639999999999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6163.44</v>
          </cell>
          <cell r="L579">
            <v>0</v>
          </cell>
          <cell r="M579">
            <v>7294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5959.8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9701.02</v>
          </cell>
          <cell r="AZ579">
            <v>0</v>
          </cell>
          <cell r="BA579">
            <v>0</v>
          </cell>
          <cell r="BB579">
            <v>0</v>
          </cell>
          <cell r="BC579">
            <v>29861.24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19677.900000000001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46750.96</v>
          </cell>
          <cell r="BS579">
            <v>0</v>
          </cell>
          <cell r="BT579">
            <v>0</v>
          </cell>
          <cell r="BU579">
            <v>58372.81</v>
          </cell>
          <cell r="BV579">
            <v>0</v>
          </cell>
          <cell r="BW579">
            <v>0</v>
          </cell>
          <cell r="BX579">
            <v>16919.400000000001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4551.4799999999996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</row>
        <row r="580">
          <cell r="A580" t="str">
            <v>5101010109.103</v>
          </cell>
          <cell r="B580" t="str">
            <v>เงินตอบแทนพิเศษของลูกจ้างประจำผู้ได้รับค่าจ้างถึงขั้นสูงสุดของตำแหน่ง(บริการ)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14375.2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12321.6</v>
          </cell>
          <cell r="R580">
            <v>0</v>
          </cell>
          <cell r="S580">
            <v>0</v>
          </cell>
          <cell r="T580">
            <v>12292.6</v>
          </cell>
          <cell r="U580">
            <v>6160.8</v>
          </cell>
          <cell r="V580">
            <v>0</v>
          </cell>
          <cell r="W580">
            <v>840.4</v>
          </cell>
          <cell r="X580">
            <v>0</v>
          </cell>
          <cell r="Y580">
            <v>14243.45</v>
          </cell>
          <cell r="Z580">
            <v>0</v>
          </cell>
          <cell r="AA580">
            <v>0</v>
          </cell>
          <cell r="AB580">
            <v>0</v>
          </cell>
          <cell r="AC580">
            <v>10084.799999999999</v>
          </cell>
          <cell r="AD580">
            <v>27871.4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6160.8</v>
          </cell>
          <cell r="AP580">
            <v>5042.04</v>
          </cell>
          <cell r="AQ580">
            <v>0</v>
          </cell>
          <cell r="AR580">
            <v>0</v>
          </cell>
          <cell r="AS580">
            <v>10199.799999999999</v>
          </cell>
          <cell r="AT580">
            <v>3080.4</v>
          </cell>
          <cell r="AU580">
            <v>5042.3999999999996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3080.4</v>
          </cell>
          <cell r="BB580">
            <v>0</v>
          </cell>
          <cell r="BC580">
            <v>4761.2</v>
          </cell>
          <cell r="BD580">
            <v>2309.1999999999998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10084.799999999999</v>
          </cell>
          <cell r="BN580">
            <v>6160.8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2567</v>
          </cell>
          <cell r="BZ580">
            <v>4774.2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6160.8</v>
          </cell>
          <cell r="CG580">
            <v>0</v>
          </cell>
          <cell r="CH580">
            <v>0</v>
          </cell>
          <cell r="CI580">
            <v>0</v>
          </cell>
          <cell r="CJ580">
            <v>3080.4</v>
          </cell>
          <cell r="CK580">
            <v>0</v>
          </cell>
          <cell r="CL580">
            <v>0</v>
          </cell>
        </row>
        <row r="581">
          <cell r="A581" t="str">
            <v>5101010109.104</v>
          </cell>
          <cell r="B581" t="str">
            <v>เงินตอบแทนพิเศษของลูกจ้างประจำผู้ได้รับค่าจ้างถึงขั้นสูงสุดของตำแหน่ง(สนับสนุน)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4107.2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25583.200000000001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6160.8</v>
          </cell>
          <cell r="AH581">
            <v>0</v>
          </cell>
          <cell r="AI581">
            <v>0</v>
          </cell>
          <cell r="AJ581">
            <v>0</v>
          </cell>
          <cell r="AK581">
            <v>35856</v>
          </cell>
          <cell r="AL581">
            <v>840.4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6160.8</v>
          </cell>
          <cell r="AS581">
            <v>7563.6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4202</v>
          </cell>
          <cell r="BD581">
            <v>1257.5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9241.2000000000007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</row>
        <row r="582">
          <cell r="A582" t="str">
            <v>5101010113.101</v>
          </cell>
          <cell r="B582" t="str">
            <v>ค่าจ้างประจำ(บริการ)</v>
          </cell>
          <cell r="C582">
            <v>1276687</v>
          </cell>
          <cell r="D582">
            <v>904620</v>
          </cell>
          <cell r="E582">
            <v>1829019.68</v>
          </cell>
          <cell r="F582">
            <v>1117230</v>
          </cell>
          <cell r="G582">
            <v>806020</v>
          </cell>
          <cell r="H582">
            <v>1546220</v>
          </cell>
          <cell r="I582">
            <v>1885540</v>
          </cell>
          <cell r="J582">
            <v>2551571.4</v>
          </cell>
          <cell r="K582">
            <v>0</v>
          </cell>
          <cell r="L582">
            <v>1345020</v>
          </cell>
          <cell r="M582">
            <v>1654800</v>
          </cell>
          <cell r="N582">
            <v>0</v>
          </cell>
          <cell r="O582">
            <v>1381740</v>
          </cell>
          <cell r="P582">
            <v>579780</v>
          </cell>
          <cell r="Q582">
            <v>799920</v>
          </cell>
          <cell r="R582">
            <v>1011120</v>
          </cell>
          <cell r="S582">
            <v>914869.03</v>
          </cell>
          <cell r="T582">
            <v>1036160</v>
          </cell>
          <cell r="U582">
            <v>1449520</v>
          </cell>
          <cell r="V582">
            <v>1110130</v>
          </cell>
          <cell r="W582">
            <v>4229606.45</v>
          </cell>
          <cell r="X582">
            <v>454880</v>
          </cell>
          <cell r="Y582">
            <v>361823.4</v>
          </cell>
          <cell r="Z582">
            <v>1299404</v>
          </cell>
          <cell r="AA582">
            <v>0</v>
          </cell>
          <cell r="AB582">
            <v>926000</v>
          </cell>
          <cell r="AC582">
            <v>1566800</v>
          </cell>
          <cell r="AD582">
            <v>3757160</v>
          </cell>
          <cell r="AE582">
            <v>648540</v>
          </cell>
          <cell r="AF582">
            <v>1162180</v>
          </cell>
          <cell r="AG582">
            <v>0</v>
          </cell>
          <cell r="AH582">
            <v>1041800</v>
          </cell>
          <cell r="AI582">
            <v>382280</v>
          </cell>
          <cell r="AJ582">
            <v>0</v>
          </cell>
          <cell r="AK582">
            <v>4214936.67</v>
          </cell>
          <cell r="AL582">
            <v>908400</v>
          </cell>
          <cell r="AM582">
            <v>1336450</v>
          </cell>
          <cell r="AN582">
            <v>935460</v>
          </cell>
          <cell r="AO582">
            <v>1471860</v>
          </cell>
          <cell r="AP582">
            <v>1653620</v>
          </cell>
          <cell r="AQ582">
            <v>640700</v>
          </cell>
          <cell r="AR582">
            <v>709420</v>
          </cell>
          <cell r="AS582">
            <v>1164900</v>
          </cell>
          <cell r="AT582">
            <v>212200</v>
          </cell>
          <cell r="AU582">
            <v>1521400</v>
          </cell>
          <cell r="AV582">
            <v>1222620</v>
          </cell>
          <cell r="AW582">
            <v>1133370</v>
          </cell>
          <cell r="AX582">
            <v>1740120</v>
          </cell>
          <cell r="AY582">
            <v>673460</v>
          </cell>
          <cell r="AZ582">
            <v>188220</v>
          </cell>
          <cell r="BA582">
            <v>1507178.31</v>
          </cell>
          <cell r="BB582">
            <v>0</v>
          </cell>
          <cell r="BC582">
            <v>8111690</v>
          </cell>
          <cell r="BD582">
            <v>941060</v>
          </cell>
          <cell r="BE582">
            <v>1550431.61</v>
          </cell>
          <cell r="BF582">
            <v>847800</v>
          </cell>
          <cell r="BG582">
            <v>2553040</v>
          </cell>
          <cell r="BH582">
            <v>593070</v>
          </cell>
          <cell r="BI582">
            <v>0</v>
          </cell>
          <cell r="BJ582">
            <v>0</v>
          </cell>
          <cell r="BK582">
            <v>0</v>
          </cell>
          <cell r="BL582">
            <v>1778960</v>
          </cell>
          <cell r="BM582">
            <v>1212160</v>
          </cell>
          <cell r="BN582">
            <v>1007120</v>
          </cell>
          <cell r="BO582">
            <v>676626.3</v>
          </cell>
          <cell r="BP582">
            <v>417010</v>
          </cell>
          <cell r="BQ582">
            <v>0</v>
          </cell>
          <cell r="BR582">
            <v>6382892.25</v>
          </cell>
          <cell r="BS582">
            <v>203800</v>
          </cell>
          <cell r="BT582">
            <v>783100</v>
          </cell>
          <cell r="BU582">
            <v>1967850</v>
          </cell>
          <cell r="BV582">
            <v>0</v>
          </cell>
          <cell r="BW582">
            <v>1265480</v>
          </cell>
          <cell r="BX582">
            <v>1264960</v>
          </cell>
          <cell r="BY582">
            <v>834300</v>
          </cell>
          <cell r="BZ582">
            <v>179690</v>
          </cell>
          <cell r="CA582">
            <v>383000</v>
          </cell>
          <cell r="CB582">
            <v>897900</v>
          </cell>
          <cell r="CC582">
            <v>538200</v>
          </cell>
          <cell r="CD582">
            <v>1745020</v>
          </cell>
          <cell r="CE582">
            <v>0</v>
          </cell>
          <cell r="CF582">
            <v>647660</v>
          </cell>
          <cell r="CG582">
            <v>537070</v>
          </cell>
          <cell r="CH582">
            <v>446240</v>
          </cell>
          <cell r="CI582">
            <v>0</v>
          </cell>
          <cell r="CJ582">
            <v>799970</v>
          </cell>
          <cell r="CK582">
            <v>0</v>
          </cell>
          <cell r="CL582">
            <v>0</v>
          </cell>
        </row>
        <row r="583">
          <cell r="A583" t="str">
            <v>5101010113.102</v>
          </cell>
          <cell r="B583" t="str">
            <v>ค่าจ้างประจำ(สนับสนุน)</v>
          </cell>
          <cell r="C583">
            <v>4696084.2699999996</v>
          </cell>
          <cell r="D583">
            <v>0</v>
          </cell>
          <cell r="E583">
            <v>292920</v>
          </cell>
          <cell r="F583">
            <v>417330</v>
          </cell>
          <cell r="G583">
            <v>0</v>
          </cell>
          <cell r="H583">
            <v>0</v>
          </cell>
          <cell r="I583">
            <v>270840</v>
          </cell>
          <cell r="J583">
            <v>0</v>
          </cell>
          <cell r="K583">
            <v>2038480</v>
          </cell>
          <cell r="L583">
            <v>981320</v>
          </cell>
          <cell r="M583">
            <v>0</v>
          </cell>
          <cell r="N583">
            <v>0</v>
          </cell>
          <cell r="O583">
            <v>1300820</v>
          </cell>
          <cell r="P583">
            <v>1007670</v>
          </cell>
          <cell r="Q583">
            <v>205360</v>
          </cell>
          <cell r="R583">
            <v>289410</v>
          </cell>
          <cell r="S583">
            <v>620510</v>
          </cell>
          <cell r="T583">
            <v>872800</v>
          </cell>
          <cell r="U583">
            <v>875040</v>
          </cell>
          <cell r="V583">
            <v>360110</v>
          </cell>
          <cell r="W583">
            <v>2411100</v>
          </cell>
          <cell r="X583">
            <v>478140</v>
          </cell>
          <cell r="Y583">
            <v>0</v>
          </cell>
          <cell r="Z583">
            <v>361322.4</v>
          </cell>
          <cell r="AA583">
            <v>441880</v>
          </cell>
          <cell r="AB583">
            <v>657340</v>
          </cell>
          <cell r="AC583">
            <v>0</v>
          </cell>
          <cell r="AD583">
            <v>479700</v>
          </cell>
          <cell r="AE583">
            <v>0</v>
          </cell>
          <cell r="AF583">
            <v>0</v>
          </cell>
          <cell r="AG583">
            <v>1584621.64</v>
          </cell>
          <cell r="AH583">
            <v>0</v>
          </cell>
          <cell r="AI583">
            <v>1064220</v>
          </cell>
          <cell r="AJ583">
            <v>0</v>
          </cell>
          <cell r="AK583">
            <v>2383540</v>
          </cell>
          <cell r="AL583">
            <v>397783.2</v>
          </cell>
          <cell r="AM583">
            <v>251480</v>
          </cell>
          <cell r="AN583">
            <v>555420</v>
          </cell>
          <cell r="AO583">
            <v>441820</v>
          </cell>
          <cell r="AP583">
            <v>0</v>
          </cell>
          <cell r="AQ583">
            <v>429302.67</v>
          </cell>
          <cell r="AR583">
            <v>269260</v>
          </cell>
          <cell r="AS583">
            <v>1032620</v>
          </cell>
          <cell r="AT583">
            <v>442640</v>
          </cell>
          <cell r="AU583">
            <v>0</v>
          </cell>
          <cell r="AV583">
            <v>280880</v>
          </cell>
          <cell r="AW583">
            <v>210410</v>
          </cell>
          <cell r="AX583">
            <v>534680</v>
          </cell>
          <cell r="AY583">
            <v>1339780</v>
          </cell>
          <cell r="AZ583">
            <v>460400</v>
          </cell>
          <cell r="BA583">
            <v>1379021.69</v>
          </cell>
          <cell r="BB583">
            <v>0</v>
          </cell>
          <cell r="BC583">
            <v>632880</v>
          </cell>
          <cell r="BD583">
            <v>967420</v>
          </cell>
          <cell r="BE583">
            <v>325920</v>
          </cell>
          <cell r="BF583">
            <v>218520</v>
          </cell>
          <cell r="BG583">
            <v>943020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3068277</v>
          </cell>
          <cell r="BM583">
            <v>615760</v>
          </cell>
          <cell r="BN583">
            <v>617840</v>
          </cell>
          <cell r="BO583">
            <v>875645</v>
          </cell>
          <cell r="BP583">
            <v>619390</v>
          </cell>
          <cell r="BQ583">
            <v>0</v>
          </cell>
          <cell r="BR583">
            <v>4668408.6399999997</v>
          </cell>
          <cell r="BS583">
            <v>707180</v>
          </cell>
          <cell r="BT583">
            <v>698280</v>
          </cell>
          <cell r="BU583">
            <v>383670</v>
          </cell>
          <cell r="BV583">
            <v>0</v>
          </cell>
          <cell r="BW583">
            <v>0</v>
          </cell>
          <cell r="BX583">
            <v>229580</v>
          </cell>
          <cell r="BY583">
            <v>707780</v>
          </cell>
          <cell r="BZ583">
            <v>216630</v>
          </cell>
          <cell r="CA583">
            <v>866780</v>
          </cell>
          <cell r="CB583">
            <v>242900</v>
          </cell>
          <cell r="CC583">
            <v>229580</v>
          </cell>
          <cell r="CD583">
            <v>251800</v>
          </cell>
          <cell r="CE583">
            <v>567465</v>
          </cell>
          <cell r="CF583">
            <v>0</v>
          </cell>
          <cell r="CG583">
            <v>730000</v>
          </cell>
          <cell r="CH583">
            <v>216840</v>
          </cell>
          <cell r="CI583">
            <v>181560</v>
          </cell>
          <cell r="CJ583">
            <v>556830</v>
          </cell>
          <cell r="CK583">
            <v>0</v>
          </cell>
          <cell r="CL583">
            <v>0</v>
          </cell>
        </row>
        <row r="584">
          <cell r="A584" t="str">
            <v>5101010113.103</v>
          </cell>
          <cell r="B584" t="str">
            <v>ค่าจ้างชั่วคราว(บริการ)</v>
          </cell>
          <cell r="C584">
            <v>18267150</v>
          </cell>
          <cell r="D584">
            <v>458205</v>
          </cell>
          <cell r="E584">
            <v>1400854.36</v>
          </cell>
          <cell r="F584">
            <v>964264</v>
          </cell>
          <cell r="G584">
            <v>1496660</v>
          </cell>
          <cell r="H584">
            <v>1370136.82</v>
          </cell>
          <cell r="I584">
            <v>1901155</v>
          </cell>
          <cell r="J584">
            <v>3731961.35</v>
          </cell>
          <cell r="K584">
            <v>639340</v>
          </cell>
          <cell r="L584">
            <v>2956469.59</v>
          </cell>
          <cell r="M584">
            <v>2794095</v>
          </cell>
          <cell r="N584">
            <v>761474</v>
          </cell>
          <cell r="O584">
            <v>3884656.88</v>
          </cell>
          <cell r="P584">
            <v>619059</v>
          </cell>
          <cell r="Q584">
            <v>762763.63</v>
          </cell>
          <cell r="R584">
            <v>565624</v>
          </cell>
          <cell r="S584">
            <v>437469</v>
          </cell>
          <cell r="T584">
            <v>24940</v>
          </cell>
          <cell r="U584">
            <v>268774</v>
          </cell>
          <cell r="V584">
            <v>104900</v>
          </cell>
          <cell r="W584">
            <v>15991440.68</v>
          </cell>
          <cell r="X584">
            <v>1306249</v>
          </cell>
          <cell r="Y584">
            <v>5397894.6200000001</v>
          </cell>
          <cell r="Z584">
            <v>2494742</v>
          </cell>
          <cell r="AA584">
            <v>1593245</v>
          </cell>
          <cell r="AB584">
            <v>874387.5</v>
          </cell>
          <cell r="AC584">
            <v>1811490</v>
          </cell>
          <cell r="AD584">
            <v>4450369</v>
          </cell>
          <cell r="AE584">
            <v>2170187</v>
          </cell>
          <cell r="AF584">
            <v>1143557</v>
          </cell>
          <cell r="AG584">
            <v>505091.23</v>
          </cell>
          <cell r="AH584">
            <v>2457090</v>
          </cell>
          <cell r="AI584">
            <v>1072852</v>
          </cell>
          <cell r="AJ584">
            <v>455284</v>
          </cell>
          <cell r="AK584">
            <v>30570569.920000002</v>
          </cell>
          <cell r="AL584">
            <v>2681724</v>
          </cell>
          <cell r="AM584">
            <v>472014</v>
          </cell>
          <cell r="AN584">
            <v>1362812.5</v>
          </cell>
          <cell r="AO584">
            <v>2222583.56</v>
          </cell>
          <cell r="AP584">
            <v>3221811</v>
          </cell>
          <cell r="AQ584">
            <v>781244</v>
          </cell>
          <cell r="AR584">
            <v>10818019</v>
          </cell>
          <cell r="AS584">
            <v>2657600</v>
          </cell>
          <cell r="AT584">
            <v>4204118.4800000004</v>
          </cell>
          <cell r="AU584">
            <v>1734671</v>
          </cell>
          <cell r="AV584">
            <v>1779265</v>
          </cell>
          <cell r="AW584">
            <v>777671</v>
          </cell>
          <cell r="AX584">
            <v>908243.68</v>
          </cell>
          <cell r="AY584">
            <v>460230.32</v>
          </cell>
          <cell r="AZ584">
            <v>1207658</v>
          </cell>
          <cell r="BA584">
            <v>2690319.83</v>
          </cell>
          <cell r="BB584">
            <v>355900</v>
          </cell>
          <cell r="BC584">
            <v>13381268.890000001</v>
          </cell>
          <cell r="BD584">
            <v>1245793</v>
          </cell>
          <cell r="BE584">
            <v>162160</v>
          </cell>
          <cell r="BF584">
            <v>1375201</v>
          </cell>
          <cell r="BG584">
            <v>1706336</v>
          </cell>
          <cell r="BH584">
            <v>874094.81</v>
          </cell>
          <cell r="BI584">
            <v>880960</v>
          </cell>
          <cell r="BJ584">
            <v>1920300</v>
          </cell>
          <cell r="BK584">
            <v>3218934.82</v>
          </cell>
          <cell r="BL584">
            <v>804088</v>
          </cell>
          <cell r="BM584">
            <v>731447.5</v>
          </cell>
          <cell r="BN584">
            <v>882721</v>
          </cell>
          <cell r="BO584">
            <v>952474.82</v>
          </cell>
          <cell r="BP584">
            <v>140200</v>
          </cell>
          <cell r="BQ584">
            <v>2343746.5600000001</v>
          </cell>
          <cell r="BR584">
            <v>25646715</v>
          </cell>
          <cell r="BS584">
            <v>2111519.5</v>
          </cell>
          <cell r="BT584">
            <v>1037820</v>
          </cell>
          <cell r="BU584">
            <v>11752848.699999999</v>
          </cell>
          <cell r="BV584">
            <v>363887</v>
          </cell>
          <cell r="BW584">
            <v>540837</v>
          </cell>
          <cell r="BX584">
            <v>2985790.51</v>
          </cell>
          <cell r="BY584">
            <v>1393345</v>
          </cell>
          <cell r="BZ584">
            <v>1007412.86</v>
          </cell>
          <cell r="CA584">
            <v>1678305</v>
          </cell>
          <cell r="CB584">
            <v>2527607.5</v>
          </cell>
          <cell r="CC584">
            <v>6402968.5</v>
          </cell>
          <cell r="CD584">
            <v>1807498</v>
          </cell>
          <cell r="CE584">
            <v>5136406.4000000004</v>
          </cell>
          <cell r="CF584">
            <v>2616565</v>
          </cell>
          <cell r="CG584">
            <v>1327622</v>
          </cell>
          <cell r="CH584">
            <v>2063549</v>
          </cell>
          <cell r="CI584">
            <v>1559565</v>
          </cell>
          <cell r="CJ584">
            <v>2901686.97</v>
          </cell>
          <cell r="CK584">
            <v>1234864.3999999999</v>
          </cell>
          <cell r="CL584">
            <v>1070639.24</v>
          </cell>
        </row>
        <row r="585">
          <cell r="A585" t="str">
            <v>5101010113.104</v>
          </cell>
          <cell r="B585" t="str">
            <v>ค่าจ้างชั่วคราว(สนับสนุน)</v>
          </cell>
          <cell r="C585">
            <v>1527207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182420</v>
          </cell>
          <cell r="I585">
            <v>740259</v>
          </cell>
          <cell r="J585">
            <v>66550</v>
          </cell>
          <cell r="K585">
            <v>0</v>
          </cell>
          <cell r="L585">
            <v>601870</v>
          </cell>
          <cell r="M585">
            <v>0</v>
          </cell>
          <cell r="N585">
            <v>242080</v>
          </cell>
          <cell r="O585">
            <v>1176574.5</v>
          </cell>
          <cell r="P585">
            <v>216259</v>
          </cell>
          <cell r="Q585">
            <v>7060</v>
          </cell>
          <cell r="R585">
            <v>0</v>
          </cell>
          <cell r="S585">
            <v>185752.66</v>
          </cell>
          <cell r="T585">
            <v>0</v>
          </cell>
          <cell r="U585">
            <v>85525</v>
          </cell>
          <cell r="V585">
            <v>0</v>
          </cell>
          <cell r="W585">
            <v>608996.13</v>
          </cell>
          <cell r="X585">
            <v>468948</v>
          </cell>
          <cell r="Y585">
            <v>717978</v>
          </cell>
          <cell r="Z585">
            <v>408306</v>
          </cell>
          <cell r="AA585">
            <v>0</v>
          </cell>
          <cell r="AB585">
            <v>459515</v>
          </cell>
          <cell r="AC585">
            <v>0</v>
          </cell>
          <cell r="AD585">
            <v>119880</v>
          </cell>
          <cell r="AE585">
            <v>0</v>
          </cell>
          <cell r="AF585">
            <v>217449</v>
          </cell>
          <cell r="AG585">
            <v>2336672</v>
          </cell>
          <cell r="AH585">
            <v>148350</v>
          </cell>
          <cell r="AI585">
            <v>381978</v>
          </cell>
          <cell r="AJ585">
            <v>789664</v>
          </cell>
          <cell r="AK585">
            <v>1829005</v>
          </cell>
          <cell r="AL585">
            <v>610078.5</v>
          </cell>
          <cell r="AM585">
            <v>0</v>
          </cell>
          <cell r="AN585">
            <v>1498472</v>
          </cell>
          <cell r="AO585">
            <v>169186</v>
          </cell>
          <cell r="AP585">
            <v>0</v>
          </cell>
          <cell r="AQ585">
            <v>198609</v>
          </cell>
          <cell r="AR585">
            <v>712809</v>
          </cell>
          <cell r="AS585">
            <v>963120</v>
          </cell>
          <cell r="AT585">
            <v>1408271</v>
          </cell>
          <cell r="AU585">
            <v>683495</v>
          </cell>
          <cell r="AV585">
            <v>172440</v>
          </cell>
          <cell r="AW585">
            <v>297290</v>
          </cell>
          <cell r="AX585">
            <v>28715</v>
          </cell>
          <cell r="AY585">
            <v>666005</v>
          </cell>
          <cell r="AZ585">
            <v>888432</v>
          </cell>
          <cell r="BA585">
            <v>3449914.17</v>
          </cell>
          <cell r="BB585">
            <v>48876</v>
          </cell>
          <cell r="BC585">
            <v>4355787</v>
          </cell>
          <cell r="BD585">
            <v>132800</v>
          </cell>
          <cell r="BE585">
            <v>0</v>
          </cell>
          <cell r="BF585">
            <v>2621465</v>
          </cell>
          <cell r="BG585">
            <v>0</v>
          </cell>
          <cell r="BH585">
            <v>0</v>
          </cell>
          <cell r="BI585">
            <v>1021729.5</v>
          </cell>
          <cell r="BJ585">
            <v>311067</v>
          </cell>
          <cell r="BK585">
            <v>870004</v>
          </cell>
          <cell r="BL585">
            <v>393080</v>
          </cell>
          <cell r="BM585">
            <v>1693117</v>
          </cell>
          <cell r="BN585">
            <v>119101</v>
          </cell>
          <cell r="BO585">
            <v>84635</v>
          </cell>
          <cell r="BP585">
            <v>1336067.5</v>
          </cell>
          <cell r="BQ585">
            <v>307866.48</v>
          </cell>
          <cell r="BR585">
            <v>4545908</v>
          </cell>
          <cell r="BS585">
            <v>261851</v>
          </cell>
          <cell r="BT585">
            <v>100560</v>
          </cell>
          <cell r="BU585">
            <v>922372.07</v>
          </cell>
          <cell r="BV585">
            <v>70400</v>
          </cell>
          <cell r="BW585">
            <v>539714</v>
          </cell>
          <cell r="BX585">
            <v>821806.48</v>
          </cell>
          <cell r="BY585">
            <v>787250</v>
          </cell>
          <cell r="BZ585">
            <v>587790</v>
          </cell>
          <cell r="CA585">
            <v>859243.73</v>
          </cell>
          <cell r="CB585">
            <v>406890</v>
          </cell>
          <cell r="CC585">
            <v>220340</v>
          </cell>
          <cell r="CD585">
            <v>480075</v>
          </cell>
          <cell r="CE585">
            <v>1776480</v>
          </cell>
          <cell r="CF585">
            <v>0</v>
          </cell>
          <cell r="CG585">
            <v>369945</v>
          </cell>
          <cell r="CH585">
            <v>596332</v>
          </cell>
          <cell r="CI585">
            <v>224720</v>
          </cell>
          <cell r="CJ585">
            <v>2744184.16</v>
          </cell>
          <cell r="CK585">
            <v>419263</v>
          </cell>
          <cell r="CL585">
            <v>101950</v>
          </cell>
        </row>
        <row r="586">
          <cell r="A586" t="str">
            <v>5101010113.105</v>
          </cell>
          <cell r="B586" t="str">
            <v>ค่าจ้างพนักงานกระทรวงสาธารณสุข (บริการ)</v>
          </cell>
          <cell r="C586">
            <v>24002337</v>
          </cell>
          <cell r="D586">
            <v>4360450</v>
          </cell>
          <cell r="E586">
            <v>134800</v>
          </cell>
          <cell r="F586">
            <v>2369310</v>
          </cell>
          <cell r="G586">
            <v>2366140</v>
          </cell>
          <cell r="H586">
            <v>4146455.17</v>
          </cell>
          <cell r="I586">
            <v>1933830</v>
          </cell>
          <cell r="J586">
            <v>6199664.5999999996</v>
          </cell>
          <cell r="K586">
            <v>2724032.28</v>
          </cell>
          <cell r="L586">
            <v>2285972.89</v>
          </cell>
          <cell r="M586">
            <v>8095041</v>
          </cell>
          <cell r="N586">
            <v>943900</v>
          </cell>
          <cell r="O586">
            <v>14067295</v>
          </cell>
          <cell r="P586">
            <v>3052621</v>
          </cell>
          <cell r="Q586">
            <v>3952510.26</v>
          </cell>
          <cell r="R586">
            <v>4579144.5199999996</v>
          </cell>
          <cell r="S586">
            <v>4488186.3600000003</v>
          </cell>
          <cell r="T586">
            <v>3536290</v>
          </cell>
          <cell r="U586">
            <v>3649494</v>
          </cell>
          <cell r="V586">
            <v>1937180</v>
          </cell>
          <cell r="W586">
            <v>29445403</v>
          </cell>
          <cell r="X586">
            <v>2018902</v>
          </cell>
          <cell r="Y586">
            <v>3710420</v>
          </cell>
          <cell r="Z586">
            <v>3875520</v>
          </cell>
          <cell r="AA586">
            <v>2606240</v>
          </cell>
          <cell r="AB586">
            <v>2471140</v>
          </cell>
          <cell r="AC586">
            <v>2796270</v>
          </cell>
          <cell r="AD586">
            <v>8992714.9399999995</v>
          </cell>
          <cell r="AE586">
            <v>1171680</v>
          </cell>
          <cell r="AF586">
            <v>2566411</v>
          </cell>
          <cell r="AG586">
            <v>624990</v>
          </cell>
          <cell r="AH586">
            <v>7532789</v>
          </cell>
          <cell r="AI586">
            <v>3248050</v>
          </cell>
          <cell r="AJ586">
            <v>267694.74</v>
          </cell>
          <cell r="AK586">
            <v>61104702.039999999</v>
          </cell>
          <cell r="AL586">
            <v>2758220</v>
          </cell>
          <cell r="AM586">
            <v>4607064</v>
          </cell>
          <cell r="AN586">
            <v>3535030</v>
          </cell>
          <cell r="AO586">
            <v>7572622.4500000002</v>
          </cell>
          <cell r="AP586">
            <v>2566345.16</v>
          </cell>
          <cell r="AQ586">
            <v>2409050</v>
          </cell>
          <cell r="AR586">
            <v>9192373</v>
          </cell>
          <cell r="AS586">
            <v>3191272</v>
          </cell>
          <cell r="AT586">
            <v>5193503.5599999996</v>
          </cell>
          <cell r="AU586">
            <v>7038670</v>
          </cell>
          <cell r="AV586">
            <v>4040002</v>
          </cell>
          <cell r="AW586">
            <v>1998245.48</v>
          </cell>
          <cell r="AX586">
            <v>4893261.32</v>
          </cell>
          <cell r="AY586">
            <v>3672670</v>
          </cell>
          <cell r="AZ586">
            <v>2930860</v>
          </cell>
          <cell r="BA586">
            <v>1134990.29</v>
          </cell>
          <cell r="BB586">
            <v>4967616.93</v>
          </cell>
          <cell r="BC586">
            <v>17325257.98</v>
          </cell>
          <cell r="BD586">
            <v>5240093</v>
          </cell>
          <cell r="BE586">
            <v>2315832</v>
          </cell>
          <cell r="BF586">
            <v>2942792.1</v>
          </cell>
          <cell r="BG586">
            <v>12974260</v>
          </cell>
          <cell r="BH586">
            <v>2280823</v>
          </cell>
          <cell r="BI586">
            <v>858868</v>
          </cell>
          <cell r="BJ586">
            <v>1443553</v>
          </cell>
          <cell r="BK586">
            <v>923280</v>
          </cell>
          <cell r="BL586">
            <v>14631543</v>
          </cell>
          <cell r="BM586">
            <v>5040823.46</v>
          </cell>
          <cell r="BN586">
            <v>4073536.26</v>
          </cell>
          <cell r="BO586">
            <v>5890663.1900000004</v>
          </cell>
          <cell r="BP586">
            <v>0</v>
          </cell>
          <cell r="BQ586">
            <v>3128997.8</v>
          </cell>
          <cell r="BR586">
            <v>72370514</v>
          </cell>
          <cell r="BS586">
            <v>4709435</v>
          </cell>
          <cell r="BT586">
            <v>4311140</v>
          </cell>
          <cell r="BU586">
            <v>11930290</v>
          </cell>
          <cell r="BV586">
            <v>901060</v>
          </cell>
          <cell r="BW586">
            <v>2314270.5</v>
          </cell>
          <cell r="BX586">
            <v>9409722.8100000005</v>
          </cell>
          <cell r="BY586">
            <v>1637074</v>
          </cell>
          <cell r="BZ586">
            <v>3520495</v>
          </cell>
          <cell r="CA586">
            <v>3271578</v>
          </cell>
          <cell r="CB586">
            <v>3732900.97</v>
          </cell>
          <cell r="CC586">
            <v>10039484.119999999</v>
          </cell>
          <cell r="CD586">
            <v>3668945</v>
          </cell>
          <cell r="CE586">
            <v>7557600</v>
          </cell>
          <cell r="CF586">
            <v>2164111.16</v>
          </cell>
          <cell r="CG586">
            <v>2012210</v>
          </cell>
          <cell r="CH586">
            <v>1893020</v>
          </cell>
          <cell r="CI586">
            <v>1077687.42</v>
          </cell>
          <cell r="CJ586">
            <v>1548859.3</v>
          </cell>
          <cell r="CK586">
            <v>1996630</v>
          </cell>
          <cell r="CL586">
            <v>339260</v>
          </cell>
        </row>
        <row r="587">
          <cell r="A587" t="str">
            <v>5101010113.106</v>
          </cell>
          <cell r="B587" t="str">
            <v>ค่าจ้างพนักงานกระทรวงสาธารณสุข (สนับสนุน)</v>
          </cell>
          <cell r="C587">
            <v>5700315</v>
          </cell>
          <cell r="D587">
            <v>2207240</v>
          </cell>
          <cell r="E587">
            <v>3580020</v>
          </cell>
          <cell r="F587">
            <v>804828</v>
          </cell>
          <cell r="G587">
            <v>296940</v>
          </cell>
          <cell r="H587">
            <v>1213780</v>
          </cell>
          <cell r="I587">
            <v>485510</v>
          </cell>
          <cell r="J587">
            <v>305537.74</v>
          </cell>
          <cell r="K587">
            <v>2132740</v>
          </cell>
          <cell r="L587">
            <v>1217233.7</v>
          </cell>
          <cell r="M587">
            <v>1271628</v>
          </cell>
          <cell r="N587">
            <v>300980</v>
          </cell>
          <cell r="O587">
            <v>9404354.0700000003</v>
          </cell>
          <cell r="P587">
            <v>2546910</v>
          </cell>
          <cell r="Q587">
            <v>2831845</v>
          </cell>
          <cell r="R587">
            <v>2994860</v>
          </cell>
          <cell r="S587">
            <v>1820602.33</v>
          </cell>
          <cell r="T587">
            <v>1233600</v>
          </cell>
          <cell r="U587">
            <v>1144140</v>
          </cell>
          <cell r="V587">
            <v>1378450</v>
          </cell>
          <cell r="W587">
            <v>7003243.71</v>
          </cell>
          <cell r="X587">
            <v>1421591.5</v>
          </cell>
          <cell r="Y587">
            <v>2132839.5</v>
          </cell>
          <cell r="Z587">
            <v>949140</v>
          </cell>
          <cell r="AA587">
            <v>0</v>
          </cell>
          <cell r="AB587">
            <v>941180</v>
          </cell>
          <cell r="AC587">
            <v>0</v>
          </cell>
          <cell r="AD587">
            <v>904560</v>
          </cell>
          <cell r="AE587">
            <v>262790</v>
          </cell>
          <cell r="AF587">
            <v>721640</v>
          </cell>
          <cell r="AG587">
            <v>2828593.33</v>
          </cell>
          <cell r="AH587">
            <v>802570</v>
          </cell>
          <cell r="AI587">
            <v>564810</v>
          </cell>
          <cell r="AJ587">
            <v>2324367.04</v>
          </cell>
          <cell r="AK587">
            <v>17865050</v>
          </cell>
          <cell r="AL587">
            <v>1036090</v>
          </cell>
          <cell r="AM587">
            <v>431870</v>
          </cell>
          <cell r="AN587">
            <v>5074319.28</v>
          </cell>
          <cell r="AO587">
            <v>586892</v>
          </cell>
          <cell r="AP587">
            <v>1812012.67</v>
          </cell>
          <cell r="AQ587">
            <v>1050078</v>
          </cell>
          <cell r="AR587">
            <v>7598062</v>
          </cell>
          <cell r="AS587">
            <v>1559200</v>
          </cell>
          <cell r="AT587">
            <v>5380274.5700000003</v>
          </cell>
          <cell r="AU587">
            <v>2984150</v>
          </cell>
          <cell r="AV587">
            <v>1245142</v>
          </cell>
          <cell r="AW587">
            <v>1095850</v>
          </cell>
          <cell r="AX587">
            <v>2146138</v>
          </cell>
          <cell r="AY587">
            <v>1444290</v>
          </cell>
          <cell r="AZ587">
            <v>1926930</v>
          </cell>
          <cell r="BA587">
            <v>17911525.809999999</v>
          </cell>
          <cell r="BB587">
            <v>768786.3</v>
          </cell>
          <cell r="BC587">
            <v>6620798.7199999997</v>
          </cell>
          <cell r="BD587">
            <v>2691048</v>
          </cell>
          <cell r="BE587">
            <v>860970</v>
          </cell>
          <cell r="BF587">
            <v>1019270.71</v>
          </cell>
          <cell r="BG587">
            <v>3608585</v>
          </cell>
          <cell r="BH587">
            <v>777326.65</v>
          </cell>
          <cell r="BI587">
            <v>901350</v>
          </cell>
          <cell r="BJ587">
            <v>1489250</v>
          </cell>
          <cell r="BK587">
            <v>1198850.96</v>
          </cell>
          <cell r="BL587">
            <v>11846552</v>
          </cell>
          <cell r="BM587">
            <v>1481170.54</v>
          </cell>
          <cell r="BN587">
            <v>1021909.99</v>
          </cell>
          <cell r="BO587">
            <v>2758747</v>
          </cell>
          <cell r="BP587">
            <v>4422140</v>
          </cell>
          <cell r="BQ587">
            <v>706556.2</v>
          </cell>
          <cell r="BR587">
            <v>33705911</v>
          </cell>
          <cell r="BS587">
            <v>1743320</v>
          </cell>
          <cell r="BT587">
            <v>1561500</v>
          </cell>
          <cell r="BU587">
            <v>4543385.0199999996</v>
          </cell>
          <cell r="BV587">
            <v>1180720</v>
          </cell>
          <cell r="BW587">
            <v>3388756</v>
          </cell>
          <cell r="BX587">
            <v>4705237.0999999996</v>
          </cell>
          <cell r="BY587">
            <v>1830120</v>
          </cell>
          <cell r="BZ587">
            <v>1491200</v>
          </cell>
          <cell r="CA587">
            <v>1251520</v>
          </cell>
          <cell r="CB587">
            <v>1546128.71</v>
          </cell>
          <cell r="CC587">
            <v>1679030</v>
          </cell>
          <cell r="CD587">
            <v>2386834</v>
          </cell>
          <cell r="CE587">
            <v>3767097.47</v>
          </cell>
          <cell r="CF587">
            <v>884660</v>
          </cell>
          <cell r="CG587">
            <v>1742360</v>
          </cell>
          <cell r="CH587">
            <v>1652753.66</v>
          </cell>
          <cell r="CI587">
            <v>2018990</v>
          </cell>
          <cell r="CJ587">
            <v>13812189.35</v>
          </cell>
          <cell r="CK587">
            <v>933440</v>
          </cell>
          <cell r="CL587">
            <v>2442410.37</v>
          </cell>
        </row>
        <row r="588">
          <cell r="A588" t="str">
            <v>5101010113.107</v>
          </cell>
          <cell r="B588" t="str">
            <v>ค่าจ้างเหมาบุคลากร (บริการ)</v>
          </cell>
          <cell r="C588">
            <v>13924</v>
          </cell>
          <cell r="D588">
            <v>748500</v>
          </cell>
          <cell r="E588">
            <v>0</v>
          </cell>
          <cell r="F588">
            <v>1434900</v>
          </cell>
          <cell r="G588">
            <v>1521583.5</v>
          </cell>
          <cell r="H588">
            <v>0</v>
          </cell>
          <cell r="I588">
            <v>455415</v>
          </cell>
          <cell r="J588">
            <v>1111620</v>
          </cell>
          <cell r="K588">
            <v>1455367.5</v>
          </cell>
          <cell r="L588">
            <v>386575</v>
          </cell>
          <cell r="M588">
            <v>49200</v>
          </cell>
          <cell r="N588">
            <v>0</v>
          </cell>
          <cell r="O588">
            <v>5819188.4400000004</v>
          </cell>
          <cell r="P588">
            <v>0</v>
          </cell>
          <cell r="Q588">
            <v>9570</v>
          </cell>
          <cell r="R588">
            <v>1118408.76</v>
          </cell>
          <cell r="S588">
            <v>218791.25</v>
          </cell>
          <cell r="T588">
            <v>316191.5</v>
          </cell>
          <cell r="U588">
            <v>758180</v>
          </cell>
          <cell r="V588">
            <v>78382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13950</v>
          </cell>
          <cell r="AC588">
            <v>0</v>
          </cell>
          <cell r="AD588">
            <v>182241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1158720</v>
          </cell>
          <cell r="AL588">
            <v>15490</v>
          </cell>
          <cell r="AM588">
            <v>0</v>
          </cell>
          <cell r="AN588">
            <v>992515.57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52500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2582490</v>
          </cell>
          <cell r="BE588">
            <v>1076403</v>
          </cell>
          <cell r="BF588">
            <v>0</v>
          </cell>
          <cell r="BG588">
            <v>14448598.5</v>
          </cell>
          <cell r="BH588">
            <v>420158.51</v>
          </cell>
          <cell r="BI588">
            <v>0</v>
          </cell>
          <cell r="BJ588">
            <v>795963</v>
          </cell>
          <cell r="BK588">
            <v>0</v>
          </cell>
          <cell r="BL588">
            <v>0</v>
          </cell>
          <cell r="BM588">
            <v>0</v>
          </cell>
          <cell r="BN588">
            <v>13200</v>
          </cell>
          <cell r="BO588">
            <v>0</v>
          </cell>
          <cell r="BP588">
            <v>0</v>
          </cell>
          <cell r="BQ588">
            <v>365520</v>
          </cell>
          <cell r="BR588">
            <v>0</v>
          </cell>
          <cell r="BS588">
            <v>0</v>
          </cell>
          <cell r="BT588">
            <v>3165700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45700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194250</v>
          </cell>
          <cell r="CG588">
            <v>0</v>
          </cell>
          <cell r="CH588">
            <v>0</v>
          </cell>
          <cell r="CI588">
            <v>5500</v>
          </cell>
          <cell r="CJ588">
            <v>0</v>
          </cell>
          <cell r="CK588">
            <v>0</v>
          </cell>
          <cell r="CL588">
            <v>0</v>
          </cell>
        </row>
        <row r="589">
          <cell r="A589" t="str">
            <v>5101010113.108</v>
          </cell>
          <cell r="B589" t="str">
            <v>ค่าจ้างเหมาบุคลากร (สนับสนุน)</v>
          </cell>
          <cell r="C589">
            <v>28887</v>
          </cell>
          <cell r="D589">
            <v>0</v>
          </cell>
          <cell r="E589">
            <v>2398886.2400000002</v>
          </cell>
          <cell r="F589">
            <v>175621</v>
          </cell>
          <cell r="G589">
            <v>0</v>
          </cell>
          <cell r="H589">
            <v>84720</v>
          </cell>
          <cell r="I589">
            <v>0</v>
          </cell>
          <cell r="J589">
            <v>22706</v>
          </cell>
          <cell r="K589">
            <v>476027</v>
          </cell>
          <cell r="L589">
            <v>118540</v>
          </cell>
          <cell r="M589">
            <v>0</v>
          </cell>
          <cell r="N589">
            <v>0</v>
          </cell>
          <cell r="O589">
            <v>2888839.63</v>
          </cell>
          <cell r="P589">
            <v>0</v>
          </cell>
          <cell r="Q589">
            <v>216340</v>
          </cell>
          <cell r="R589">
            <v>150094.25</v>
          </cell>
          <cell r="S589">
            <v>191185.99</v>
          </cell>
          <cell r="T589">
            <v>491866</v>
          </cell>
          <cell r="U589">
            <v>402135</v>
          </cell>
          <cell r="V589">
            <v>331519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125065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14018</v>
          </cell>
          <cell r="AL589">
            <v>0</v>
          </cell>
          <cell r="AM589">
            <v>0</v>
          </cell>
          <cell r="AN589">
            <v>793787.26</v>
          </cell>
          <cell r="AO589">
            <v>0</v>
          </cell>
          <cell r="AP589">
            <v>0</v>
          </cell>
          <cell r="AQ589">
            <v>0</v>
          </cell>
          <cell r="AR589">
            <v>126000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45900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71470</v>
          </cell>
          <cell r="BE589">
            <v>0</v>
          </cell>
          <cell r="BF589">
            <v>0</v>
          </cell>
          <cell r="BG589">
            <v>7462735</v>
          </cell>
          <cell r="BH589">
            <v>519501.15</v>
          </cell>
          <cell r="BI589">
            <v>122150</v>
          </cell>
          <cell r="BJ589">
            <v>335251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1469620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16200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>
            <v>0</v>
          </cell>
          <cell r="CG589">
            <v>37500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778550</v>
          </cell>
        </row>
        <row r="590">
          <cell r="A590" t="str">
            <v>5101010115.101</v>
          </cell>
          <cell r="B590" t="str">
            <v>เงินค่าตอบแทนพนักงานราชการ (บริการ)</v>
          </cell>
          <cell r="C590">
            <v>3649210.17</v>
          </cell>
          <cell r="D590">
            <v>0</v>
          </cell>
          <cell r="E590">
            <v>144000</v>
          </cell>
          <cell r="F590">
            <v>398960</v>
          </cell>
          <cell r="G590">
            <v>212040</v>
          </cell>
          <cell r="H590">
            <v>0</v>
          </cell>
          <cell r="I590">
            <v>360601</v>
          </cell>
          <cell r="J590">
            <v>350600</v>
          </cell>
          <cell r="K590">
            <v>150480</v>
          </cell>
          <cell r="L590">
            <v>0</v>
          </cell>
          <cell r="M590">
            <v>0</v>
          </cell>
          <cell r="N590">
            <v>148170</v>
          </cell>
          <cell r="O590">
            <v>489491.94</v>
          </cell>
          <cell r="P590">
            <v>0</v>
          </cell>
          <cell r="Q590">
            <v>570640</v>
          </cell>
          <cell r="R590">
            <v>249660</v>
          </cell>
          <cell r="S590">
            <v>374960</v>
          </cell>
          <cell r="T590">
            <v>731180</v>
          </cell>
          <cell r="U590">
            <v>182000</v>
          </cell>
          <cell r="V590">
            <v>0</v>
          </cell>
          <cell r="W590">
            <v>1965878.06</v>
          </cell>
          <cell r="X590">
            <v>252770</v>
          </cell>
          <cell r="Y590">
            <v>0</v>
          </cell>
          <cell r="Z590">
            <v>189220</v>
          </cell>
          <cell r="AA590">
            <v>182000</v>
          </cell>
          <cell r="AB590">
            <v>183500</v>
          </cell>
          <cell r="AC590">
            <v>0</v>
          </cell>
          <cell r="AD590">
            <v>334172.56</v>
          </cell>
          <cell r="AE590">
            <v>182000</v>
          </cell>
          <cell r="AF590">
            <v>0</v>
          </cell>
          <cell r="AG590">
            <v>0</v>
          </cell>
          <cell r="AH590">
            <v>45500</v>
          </cell>
          <cell r="AI590">
            <v>189760</v>
          </cell>
          <cell r="AJ590">
            <v>0</v>
          </cell>
          <cell r="AK590">
            <v>2125732.1</v>
          </cell>
          <cell r="AL590">
            <v>243590</v>
          </cell>
          <cell r="AM590">
            <v>186299</v>
          </cell>
          <cell r="AN590">
            <v>517120</v>
          </cell>
          <cell r="AO590">
            <v>103020</v>
          </cell>
          <cell r="AP590">
            <v>40000</v>
          </cell>
          <cell r="AQ590">
            <v>182000</v>
          </cell>
          <cell r="AR590">
            <v>368220</v>
          </cell>
          <cell r="AS590">
            <v>0</v>
          </cell>
          <cell r="AT590">
            <v>655910</v>
          </cell>
          <cell r="AU590">
            <v>0</v>
          </cell>
          <cell r="AV590">
            <v>236350</v>
          </cell>
          <cell r="AW590">
            <v>100000</v>
          </cell>
          <cell r="AX590">
            <v>261210</v>
          </cell>
          <cell r="AY590">
            <v>258500</v>
          </cell>
          <cell r="AZ590">
            <v>282300</v>
          </cell>
          <cell r="BA590">
            <v>736110</v>
          </cell>
          <cell r="BB590">
            <v>0</v>
          </cell>
          <cell r="BC590">
            <v>0</v>
          </cell>
          <cell r="BD590">
            <v>1052172.8999999999</v>
          </cell>
          <cell r="BE590">
            <v>182000</v>
          </cell>
          <cell r="BF590">
            <v>339440</v>
          </cell>
          <cell r="BG590">
            <v>189280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814345</v>
          </cell>
          <cell r="BM590">
            <v>467945.12</v>
          </cell>
          <cell r="BN590">
            <v>0</v>
          </cell>
          <cell r="BO590">
            <v>735800</v>
          </cell>
          <cell r="BP590">
            <v>189520</v>
          </cell>
          <cell r="BQ590">
            <v>213250</v>
          </cell>
          <cell r="BR590">
            <v>1641746.67</v>
          </cell>
          <cell r="BS590">
            <v>0</v>
          </cell>
          <cell r="BT590">
            <v>0</v>
          </cell>
          <cell r="BU590">
            <v>529900</v>
          </cell>
          <cell r="BV590">
            <v>182000</v>
          </cell>
          <cell r="BW590">
            <v>0</v>
          </cell>
          <cell r="BX590">
            <v>364000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436825.16</v>
          </cell>
          <cell r="CD590">
            <v>373680</v>
          </cell>
          <cell r="CE590">
            <v>332162.58</v>
          </cell>
          <cell r="CF590">
            <v>0</v>
          </cell>
          <cell r="CG590">
            <v>211670</v>
          </cell>
          <cell r="CH590">
            <v>256198.71</v>
          </cell>
          <cell r="CI590">
            <v>0</v>
          </cell>
          <cell r="CJ590">
            <v>256790.32</v>
          </cell>
          <cell r="CK590">
            <v>139148.70000000001</v>
          </cell>
          <cell r="CL590">
            <v>0</v>
          </cell>
        </row>
        <row r="591">
          <cell r="A591" t="str">
            <v>5101010115.102</v>
          </cell>
          <cell r="B591" t="str">
            <v>เงินค่าตอบแทนพนักงานราชการ (สนับสนุน)</v>
          </cell>
          <cell r="C591">
            <v>3987369</v>
          </cell>
          <cell r="D591">
            <v>336282</v>
          </cell>
          <cell r="E591">
            <v>459010</v>
          </cell>
          <cell r="F591">
            <v>203240</v>
          </cell>
          <cell r="G591">
            <v>340760</v>
          </cell>
          <cell r="H591">
            <v>678160</v>
          </cell>
          <cell r="I591">
            <v>302511</v>
          </cell>
          <cell r="J591">
            <v>222860</v>
          </cell>
          <cell r="K591">
            <v>538460</v>
          </cell>
          <cell r="L591">
            <v>183316</v>
          </cell>
          <cell r="M591">
            <v>635121.80000000005</v>
          </cell>
          <cell r="N591">
            <v>598580</v>
          </cell>
          <cell r="O591">
            <v>2219447.66</v>
          </cell>
          <cell r="P591">
            <v>559280</v>
          </cell>
          <cell r="Q591">
            <v>401840</v>
          </cell>
          <cell r="R591">
            <v>556760</v>
          </cell>
          <cell r="S591">
            <v>396320</v>
          </cell>
          <cell r="T591">
            <v>329840</v>
          </cell>
          <cell r="U591">
            <v>1221930</v>
          </cell>
          <cell r="V591">
            <v>487440</v>
          </cell>
          <cell r="W591">
            <v>4370360</v>
          </cell>
          <cell r="X591">
            <v>299950</v>
          </cell>
          <cell r="Y591">
            <v>158480</v>
          </cell>
          <cell r="Z591">
            <v>232540</v>
          </cell>
          <cell r="AA591">
            <v>508640</v>
          </cell>
          <cell r="AB591">
            <v>462920</v>
          </cell>
          <cell r="AC591">
            <v>162940</v>
          </cell>
          <cell r="AD591">
            <v>314390</v>
          </cell>
          <cell r="AE591">
            <v>549720</v>
          </cell>
          <cell r="AF591">
            <v>515520</v>
          </cell>
          <cell r="AG591">
            <v>778880</v>
          </cell>
          <cell r="AH591">
            <v>554580</v>
          </cell>
          <cell r="AI591">
            <v>669060</v>
          </cell>
          <cell r="AJ591">
            <v>176800</v>
          </cell>
          <cell r="AK591">
            <v>3627158.32</v>
          </cell>
          <cell r="AL591">
            <v>205630</v>
          </cell>
          <cell r="AM591">
            <v>301061</v>
          </cell>
          <cell r="AN591">
            <v>806665</v>
          </cell>
          <cell r="AO591">
            <v>585518</v>
          </cell>
          <cell r="AP591">
            <v>770320</v>
          </cell>
          <cell r="AQ591">
            <v>439280</v>
          </cell>
          <cell r="AR591">
            <v>679620</v>
          </cell>
          <cell r="AS591">
            <v>290700</v>
          </cell>
          <cell r="AT591">
            <v>426970</v>
          </cell>
          <cell r="AU591">
            <v>416800</v>
          </cell>
          <cell r="AV591">
            <v>166904</v>
          </cell>
          <cell r="AW591">
            <v>364240</v>
          </cell>
          <cell r="AX591">
            <v>212630</v>
          </cell>
          <cell r="AY591">
            <v>346060</v>
          </cell>
          <cell r="AZ591">
            <v>166150</v>
          </cell>
          <cell r="BA591">
            <v>1804750</v>
          </cell>
          <cell r="BB591">
            <v>353494</v>
          </cell>
          <cell r="BC591">
            <v>5486459.5199999996</v>
          </cell>
          <cell r="BD591">
            <v>896358.06</v>
          </cell>
          <cell r="BE591">
            <v>340000</v>
          </cell>
          <cell r="BF591">
            <v>834880</v>
          </cell>
          <cell r="BG591">
            <v>360760</v>
          </cell>
          <cell r="BH591">
            <v>675840</v>
          </cell>
          <cell r="BI591">
            <v>144000</v>
          </cell>
          <cell r="BJ591">
            <v>177600</v>
          </cell>
          <cell r="BK591">
            <v>150480</v>
          </cell>
          <cell r="BL591">
            <v>4270033</v>
          </cell>
          <cell r="BM591">
            <v>677920</v>
          </cell>
          <cell r="BN591">
            <v>584080</v>
          </cell>
          <cell r="BO591">
            <v>515060</v>
          </cell>
          <cell r="BP591">
            <v>469200</v>
          </cell>
          <cell r="BQ591">
            <v>783070</v>
          </cell>
          <cell r="BR591">
            <v>9948614.5800000001</v>
          </cell>
          <cell r="BS591">
            <v>371440</v>
          </cell>
          <cell r="BT591">
            <v>380460</v>
          </cell>
          <cell r="BU591">
            <v>1616210</v>
          </cell>
          <cell r="BV591">
            <v>451200</v>
          </cell>
          <cell r="BW591">
            <v>167760</v>
          </cell>
          <cell r="BX591">
            <v>831520</v>
          </cell>
          <cell r="BY591">
            <v>408880</v>
          </cell>
          <cell r="BZ591">
            <v>502400</v>
          </cell>
          <cell r="CA591">
            <v>220160</v>
          </cell>
          <cell r="CB591">
            <v>128912.9</v>
          </cell>
          <cell r="CC591">
            <v>582400</v>
          </cell>
          <cell r="CD591">
            <v>186320</v>
          </cell>
          <cell r="CE591">
            <v>284400</v>
          </cell>
          <cell r="CF591">
            <v>423600</v>
          </cell>
          <cell r="CG591">
            <v>348870</v>
          </cell>
          <cell r="CH591">
            <v>167680</v>
          </cell>
          <cell r="CI591">
            <v>563138.06999999995</v>
          </cell>
          <cell r="CJ591">
            <v>512507.81</v>
          </cell>
          <cell r="CK591">
            <v>454650</v>
          </cell>
          <cell r="CL591">
            <v>321120</v>
          </cell>
        </row>
        <row r="592">
          <cell r="A592" t="str">
            <v>5101010116.101</v>
          </cell>
          <cell r="B592" t="str">
            <v>เงินค่าครองชีพสำหรับข้าราชการ (บริการ)</v>
          </cell>
          <cell r="C592">
            <v>18480</v>
          </cell>
          <cell r="D592">
            <v>0</v>
          </cell>
          <cell r="E592">
            <v>1890</v>
          </cell>
          <cell r="F592">
            <v>0</v>
          </cell>
          <cell r="G592">
            <v>5430</v>
          </cell>
          <cell r="H592">
            <v>10080</v>
          </cell>
          <cell r="I592">
            <v>1890</v>
          </cell>
          <cell r="J592">
            <v>0</v>
          </cell>
          <cell r="K592">
            <v>1710</v>
          </cell>
          <cell r="L592">
            <v>2380</v>
          </cell>
          <cell r="M592">
            <v>7080.65</v>
          </cell>
          <cell r="N592">
            <v>0</v>
          </cell>
          <cell r="O592">
            <v>7680</v>
          </cell>
          <cell r="P592">
            <v>13125</v>
          </cell>
          <cell r="Q592">
            <v>2890</v>
          </cell>
          <cell r="R592">
            <v>7540</v>
          </cell>
          <cell r="S592">
            <v>12130.34</v>
          </cell>
          <cell r="T592">
            <v>10418.83</v>
          </cell>
          <cell r="U592">
            <v>9215</v>
          </cell>
          <cell r="V592">
            <v>7410</v>
          </cell>
          <cell r="W592">
            <v>22835.8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930</v>
          </cell>
          <cell r="AD592">
            <v>2910</v>
          </cell>
          <cell r="AE592">
            <v>3110</v>
          </cell>
          <cell r="AF592">
            <v>0</v>
          </cell>
          <cell r="AG592">
            <v>0</v>
          </cell>
          <cell r="AH592">
            <v>0</v>
          </cell>
          <cell r="AI592">
            <v>7350</v>
          </cell>
          <cell r="AJ592">
            <v>0</v>
          </cell>
          <cell r="AK592">
            <v>24809.52</v>
          </cell>
          <cell r="AL592">
            <v>4167.32</v>
          </cell>
          <cell r="AM592">
            <v>0</v>
          </cell>
          <cell r="AN592">
            <v>30450.84</v>
          </cell>
          <cell r="AO592">
            <v>12660</v>
          </cell>
          <cell r="AP592">
            <v>2460</v>
          </cell>
          <cell r="AQ592">
            <v>2370</v>
          </cell>
          <cell r="AR592">
            <v>5640</v>
          </cell>
          <cell r="AS592">
            <v>3330</v>
          </cell>
          <cell r="AT592">
            <v>8330</v>
          </cell>
          <cell r="AU592">
            <v>13650</v>
          </cell>
          <cell r="AV592">
            <v>9407.52</v>
          </cell>
          <cell r="AW592">
            <v>6660</v>
          </cell>
          <cell r="AX592">
            <v>1230</v>
          </cell>
          <cell r="AY592">
            <v>7440</v>
          </cell>
          <cell r="AZ592">
            <v>1230</v>
          </cell>
          <cell r="BA592">
            <v>31770</v>
          </cell>
          <cell r="BB592">
            <v>0</v>
          </cell>
          <cell r="BC592">
            <v>40529.1</v>
          </cell>
          <cell r="BD592">
            <v>9319.7999999999993</v>
          </cell>
          <cell r="BE592">
            <v>5430</v>
          </cell>
          <cell r="BF592">
            <v>3060</v>
          </cell>
          <cell r="BG592">
            <v>3630</v>
          </cell>
          <cell r="BH592">
            <v>0</v>
          </cell>
          <cell r="BI592">
            <v>0</v>
          </cell>
          <cell r="BJ592">
            <v>0</v>
          </cell>
          <cell r="BK592">
            <v>4890</v>
          </cell>
          <cell r="BL592">
            <v>12210</v>
          </cell>
          <cell r="BM592">
            <v>0</v>
          </cell>
          <cell r="BN592">
            <v>15720</v>
          </cell>
          <cell r="BO592">
            <v>13890</v>
          </cell>
          <cell r="BP592">
            <v>0</v>
          </cell>
          <cell r="BQ592">
            <v>12893.67</v>
          </cell>
          <cell r="BR592">
            <v>0</v>
          </cell>
          <cell r="BS592">
            <v>13348.3</v>
          </cell>
          <cell r="BT592">
            <v>0</v>
          </cell>
          <cell r="BU592">
            <v>33220</v>
          </cell>
          <cell r="BV592">
            <v>0</v>
          </cell>
          <cell r="BW592">
            <v>0</v>
          </cell>
          <cell r="BX592">
            <v>21920</v>
          </cell>
          <cell r="BY592">
            <v>0</v>
          </cell>
          <cell r="BZ592">
            <v>11220</v>
          </cell>
          <cell r="CA592">
            <v>0</v>
          </cell>
          <cell r="CB592">
            <v>18080</v>
          </cell>
          <cell r="CC592">
            <v>8610</v>
          </cell>
          <cell r="CD592">
            <v>5360</v>
          </cell>
          <cell r="CE592">
            <v>13130</v>
          </cell>
          <cell r="CF592">
            <v>0</v>
          </cell>
          <cell r="CG592">
            <v>5435</v>
          </cell>
          <cell r="CH592">
            <v>3080</v>
          </cell>
          <cell r="CI592">
            <v>2475</v>
          </cell>
          <cell r="CJ592">
            <v>16985</v>
          </cell>
          <cell r="CK592">
            <v>5880</v>
          </cell>
          <cell r="CL592">
            <v>0</v>
          </cell>
        </row>
        <row r="593">
          <cell r="A593" t="str">
            <v>5101010116.102</v>
          </cell>
          <cell r="B593" t="str">
            <v>เงินค่าครองชีพสำหรับข้าราชการ(สนับสนุน)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9076.25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8570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7580</v>
          </cell>
          <cell r="BD593">
            <v>1249.2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5071.7700000000004</v>
          </cell>
          <cell r="BN593">
            <v>2741.25</v>
          </cell>
          <cell r="BO593">
            <v>0</v>
          </cell>
          <cell r="BP593">
            <v>0</v>
          </cell>
          <cell r="BQ593">
            <v>0</v>
          </cell>
          <cell r="BR593">
            <v>26453.02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150</v>
          </cell>
          <cell r="CJ593">
            <v>0</v>
          </cell>
          <cell r="CK593">
            <v>0</v>
          </cell>
          <cell r="CL593">
            <v>0</v>
          </cell>
        </row>
        <row r="594">
          <cell r="A594" t="str">
            <v>5101010116.103</v>
          </cell>
          <cell r="B594" t="str">
            <v>เงินค่าครองชีพสำหรับลูกจ้างประจำ(บริการ)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17648.400000000001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2053.6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</row>
        <row r="595">
          <cell r="A595" t="str">
            <v>5101010116.104</v>
          </cell>
          <cell r="B595" t="str">
            <v>เงินค่าครองชีพสำหรับลูกจ้างประจำ(สนับสนุน)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</row>
        <row r="596">
          <cell r="A596" t="str">
            <v>5101010116.105</v>
          </cell>
          <cell r="B596" t="str">
            <v>เงินค่าครองชีพสำหรับพนักงานราชการ(บริการ)</v>
          </cell>
          <cell r="C596">
            <v>129175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11250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4500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46000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12000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</row>
        <row r="597">
          <cell r="A597" t="str">
            <v>5101010116.106</v>
          </cell>
          <cell r="B597" t="str">
            <v>เงินค่าครองชีพสำหรับพนักงานราชการ(สนับสนุน)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12830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16000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</row>
        <row r="598">
          <cell r="A598" t="str">
            <v>5101010199.101</v>
          </cell>
          <cell r="B598" t="str">
            <v>เงินตอบแทนรายเดือนสำหรับข้าราชการเท่ากับอัตราเงินประจำตำแหน่ง (บริการ)</v>
          </cell>
          <cell r="C598">
            <v>2201305.67</v>
          </cell>
          <cell r="D598">
            <v>222156.64</v>
          </cell>
          <cell r="E598">
            <v>278373.33</v>
          </cell>
          <cell r="F598">
            <v>258400</v>
          </cell>
          <cell r="G598">
            <v>44800</v>
          </cell>
          <cell r="H598">
            <v>0</v>
          </cell>
          <cell r="I598">
            <v>214173.33</v>
          </cell>
          <cell r="J598">
            <v>213600</v>
          </cell>
          <cell r="K598">
            <v>188158.06</v>
          </cell>
          <cell r="L598">
            <v>134400</v>
          </cell>
          <cell r="M598">
            <v>489173.33</v>
          </cell>
          <cell r="N598">
            <v>0</v>
          </cell>
          <cell r="O598">
            <v>976800</v>
          </cell>
          <cell r="P598">
            <v>95200</v>
          </cell>
          <cell r="Q598">
            <v>44800</v>
          </cell>
          <cell r="R598">
            <v>257600</v>
          </cell>
          <cell r="S598">
            <v>248000</v>
          </cell>
          <cell r="T598">
            <v>44800</v>
          </cell>
          <cell r="U598">
            <v>89600</v>
          </cell>
          <cell r="V598">
            <v>134400</v>
          </cell>
          <cell r="W598">
            <v>2135186.02</v>
          </cell>
          <cell r="X598">
            <v>89600</v>
          </cell>
          <cell r="Y598">
            <v>134400</v>
          </cell>
          <cell r="Z598">
            <v>44800</v>
          </cell>
          <cell r="AA598">
            <v>44800</v>
          </cell>
          <cell r="AB598">
            <v>203200</v>
          </cell>
          <cell r="AC598">
            <v>179200</v>
          </cell>
          <cell r="AD598">
            <v>343200</v>
          </cell>
          <cell r="AE598">
            <v>168800</v>
          </cell>
          <cell r="AF598">
            <v>50400</v>
          </cell>
          <cell r="AG598">
            <v>44800</v>
          </cell>
          <cell r="AH598">
            <v>303200</v>
          </cell>
          <cell r="AI598">
            <v>0</v>
          </cell>
          <cell r="AJ598">
            <v>44800</v>
          </cell>
          <cell r="AK598">
            <v>4946131.8099999996</v>
          </cell>
          <cell r="AL598">
            <v>212600</v>
          </cell>
          <cell r="AM598">
            <v>89600</v>
          </cell>
          <cell r="AN598">
            <v>524300</v>
          </cell>
          <cell r="AO598">
            <v>156800</v>
          </cell>
          <cell r="AP598">
            <v>168800</v>
          </cell>
          <cell r="AQ598">
            <v>89600</v>
          </cell>
          <cell r="AR598">
            <v>534320</v>
          </cell>
          <cell r="AS598">
            <v>89600</v>
          </cell>
          <cell r="AT598">
            <v>168800</v>
          </cell>
          <cell r="AU598">
            <v>292800</v>
          </cell>
          <cell r="AV598">
            <v>723100</v>
          </cell>
          <cell r="AW598">
            <v>5600</v>
          </cell>
          <cell r="AX598">
            <v>0</v>
          </cell>
          <cell r="AY598">
            <v>84000</v>
          </cell>
          <cell r="AZ598">
            <v>89600</v>
          </cell>
          <cell r="BA598">
            <v>1113600</v>
          </cell>
          <cell r="BB598">
            <v>89600</v>
          </cell>
          <cell r="BC598">
            <v>2593280</v>
          </cell>
          <cell r="BD598">
            <v>237300</v>
          </cell>
          <cell r="BE598">
            <v>168800</v>
          </cell>
          <cell r="BF598">
            <v>124000</v>
          </cell>
          <cell r="BG598">
            <v>961338.71</v>
          </cell>
          <cell r="BH598">
            <v>134400</v>
          </cell>
          <cell r="BI598">
            <v>44800</v>
          </cell>
          <cell r="BJ598">
            <v>0</v>
          </cell>
          <cell r="BK598">
            <v>168800</v>
          </cell>
          <cell r="BL598">
            <v>2065429.71</v>
          </cell>
          <cell r="BM598">
            <v>258400</v>
          </cell>
          <cell r="BN598">
            <v>89600</v>
          </cell>
          <cell r="BO598">
            <v>213600</v>
          </cell>
          <cell r="BP598">
            <v>124000</v>
          </cell>
          <cell r="BQ598">
            <v>47800</v>
          </cell>
          <cell r="BR598">
            <v>6972163.3399999999</v>
          </cell>
          <cell r="BS598">
            <v>258400</v>
          </cell>
          <cell r="BT598">
            <v>213600</v>
          </cell>
          <cell r="BU598">
            <v>1438877.42</v>
          </cell>
          <cell r="BV598">
            <v>89600</v>
          </cell>
          <cell r="BW598">
            <v>168800</v>
          </cell>
          <cell r="BX598">
            <v>610794.35</v>
          </cell>
          <cell r="BY598">
            <v>0</v>
          </cell>
          <cell r="BZ598">
            <v>124000</v>
          </cell>
          <cell r="CA598">
            <v>89600</v>
          </cell>
          <cell r="CB598">
            <v>259637.35</v>
          </cell>
          <cell r="CC598">
            <v>472000</v>
          </cell>
          <cell r="CD598">
            <v>179200</v>
          </cell>
          <cell r="CE598">
            <v>248000</v>
          </cell>
          <cell r="CF598">
            <v>0</v>
          </cell>
          <cell r="CG598">
            <v>124000</v>
          </cell>
          <cell r="CH598">
            <v>134400</v>
          </cell>
          <cell r="CI598">
            <v>160412.9</v>
          </cell>
          <cell r="CJ598">
            <v>299188.77</v>
          </cell>
          <cell r="CK598">
            <v>89600</v>
          </cell>
          <cell r="CL598">
            <v>44800</v>
          </cell>
        </row>
        <row r="599">
          <cell r="A599" t="str">
            <v>5101010199.102</v>
          </cell>
          <cell r="B599" t="str">
            <v>เงินตอบแทนชำนาญการพิเศษที่ไม่ใช่วิชาชีพ (สนับสนุน)</v>
          </cell>
          <cell r="C599">
            <v>126000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3500</v>
          </cell>
          <cell r="L599">
            <v>0</v>
          </cell>
          <cell r="M599">
            <v>0</v>
          </cell>
          <cell r="N599">
            <v>0</v>
          </cell>
          <cell r="O599">
            <v>28000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31500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140000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50400</v>
          </cell>
          <cell r="AZ599">
            <v>0</v>
          </cell>
          <cell r="BA599">
            <v>28000</v>
          </cell>
          <cell r="BB599">
            <v>0</v>
          </cell>
          <cell r="BC599">
            <v>109818.68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28000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140338.71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</row>
        <row r="600">
          <cell r="A600" t="str">
            <v>5101010199.103</v>
          </cell>
          <cell r="B600" t="str">
            <v xml:space="preserve">ค่าตอบแทนในการปฏิบัติงานเวรหรือผลัดบ่ายและหรือผลัดดึกของพยาบาล </v>
          </cell>
          <cell r="C600">
            <v>8871062.5</v>
          </cell>
          <cell r="D600">
            <v>192420</v>
          </cell>
          <cell r="E600">
            <v>673080</v>
          </cell>
          <cell r="F600">
            <v>583000</v>
          </cell>
          <cell r="G600">
            <v>853430</v>
          </cell>
          <cell r="H600">
            <v>0</v>
          </cell>
          <cell r="I600">
            <v>642800</v>
          </cell>
          <cell r="J600">
            <v>1179120</v>
          </cell>
          <cell r="K600">
            <v>0</v>
          </cell>
          <cell r="L600">
            <v>314090</v>
          </cell>
          <cell r="M600">
            <v>1221060</v>
          </cell>
          <cell r="N600">
            <v>298800</v>
          </cell>
          <cell r="O600">
            <v>2650535</v>
          </cell>
          <cell r="P600">
            <v>523790</v>
          </cell>
          <cell r="Q600">
            <v>456900</v>
          </cell>
          <cell r="R600">
            <v>0</v>
          </cell>
          <cell r="S600">
            <v>546600</v>
          </cell>
          <cell r="T600">
            <v>604515.75</v>
          </cell>
          <cell r="U600">
            <v>471660</v>
          </cell>
          <cell r="V600">
            <v>425000</v>
          </cell>
          <cell r="W600">
            <v>6891226</v>
          </cell>
          <cell r="X600">
            <v>304812</v>
          </cell>
          <cell r="Y600">
            <v>38460</v>
          </cell>
          <cell r="Z600">
            <v>369120</v>
          </cell>
          <cell r="AA600">
            <v>296760</v>
          </cell>
          <cell r="AB600">
            <v>365460</v>
          </cell>
          <cell r="AC600">
            <v>429520</v>
          </cell>
          <cell r="AD600">
            <v>1471380</v>
          </cell>
          <cell r="AE600">
            <v>333840</v>
          </cell>
          <cell r="AF600">
            <v>646020</v>
          </cell>
          <cell r="AG600">
            <v>664920</v>
          </cell>
          <cell r="AH600">
            <v>899700</v>
          </cell>
          <cell r="AI600">
            <v>293640</v>
          </cell>
          <cell r="AJ600">
            <v>371400</v>
          </cell>
          <cell r="AK600">
            <v>14998415</v>
          </cell>
          <cell r="AL600">
            <v>339480</v>
          </cell>
          <cell r="AM600">
            <v>360720</v>
          </cell>
          <cell r="AN600">
            <v>0</v>
          </cell>
          <cell r="AO600">
            <v>1210520</v>
          </cell>
          <cell r="AP600">
            <v>414960</v>
          </cell>
          <cell r="AQ600">
            <v>236220</v>
          </cell>
          <cell r="AR600">
            <v>2966080</v>
          </cell>
          <cell r="AS600">
            <v>396300</v>
          </cell>
          <cell r="AT600">
            <v>0</v>
          </cell>
          <cell r="AU600">
            <v>947580</v>
          </cell>
          <cell r="AV600">
            <v>567280</v>
          </cell>
          <cell r="AW600">
            <v>451710</v>
          </cell>
          <cell r="AX600">
            <v>594180</v>
          </cell>
          <cell r="AY600">
            <v>226380</v>
          </cell>
          <cell r="AZ600">
            <v>237840</v>
          </cell>
          <cell r="BA600">
            <v>3807240</v>
          </cell>
          <cell r="BB600">
            <v>396180</v>
          </cell>
          <cell r="BC600">
            <v>0</v>
          </cell>
          <cell r="BD600">
            <v>1648240</v>
          </cell>
          <cell r="BE600">
            <v>295000</v>
          </cell>
          <cell r="BF600">
            <v>400000</v>
          </cell>
          <cell r="BG600">
            <v>3386560</v>
          </cell>
          <cell r="BH600">
            <v>0</v>
          </cell>
          <cell r="BI600">
            <v>0</v>
          </cell>
          <cell r="BJ600">
            <v>420600</v>
          </cell>
          <cell r="BK600">
            <v>360960</v>
          </cell>
          <cell r="BL600">
            <v>4224220</v>
          </cell>
          <cell r="BM600">
            <v>679020</v>
          </cell>
          <cell r="BN600">
            <v>301200</v>
          </cell>
          <cell r="BO600">
            <v>1079260</v>
          </cell>
          <cell r="BP600">
            <v>481860</v>
          </cell>
          <cell r="BQ600">
            <v>438720</v>
          </cell>
          <cell r="BR600">
            <v>24000000</v>
          </cell>
          <cell r="BS600">
            <v>593600</v>
          </cell>
          <cell r="BT600">
            <v>993820</v>
          </cell>
          <cell r="BU600">
            <v>3572451</v>
          </cell>
          <cell r="BV600">
            <v>0</v>
          </cell>
          <cell r="BW600">
            <v>373260</v>
          </cell>
          <cell r="BX600">
            <v>1360000</v>
          </cell>
          <cell r="BY600">
            <v>255120</v>
          </cell>
          <cell r="BZ600">
            <v>327360</v>
          </cell>
          <cell r="CA600">
            <v>278640</v>
          </cell>
          <cell r="CB600">
            <v>726240</v>
          </cell>
          <cell r="CC600">
            <v>2153040</v>
          </cell>
          <cell r="CD600">
            <v>685800</v>
          </cell>
          <cell r="CE600">
            <v>1371940</v>
          </cell>
          <cell r="CF600">
            <v>313320</v>
          </cell>
          <cell r="CG600">
            <v>223920</v>
          </cell>
          <cell r="CH600">
            <v>136860</v>
          </cell>
          <cell r="CI600">
            <v>304800</v>
          </cell>
          <cell r="CJ600">
            <v>2202770</v>
          </cell>
          <cell r="CK600">
            <v>102180</v>
          </cell>
          <cell r="CL600">
            <v>161520</v>
          </cell>
        </row>
        <row r="601">
          <cell r="A601" t="str">
            <v>5101020101.101</v>
          </cell>
          <cell r="B601" t="str">
            <v>เงินช่วยพิเศษกรณีเสียชีวิต (เงินงบประมาณ)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52386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335820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</row>
        <row r="602">
          <cell r="A602" t="str">
            <v>5101020101.102</v>
          </cell>
          <cell r="B602" t="str">
            <v>เงินช่วยพิเศษกรณีเสียชีวิต (เงินนอกงบประมาณ)</v>
          </cell>
          <cell r="C602">
            <v>23820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32790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31380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92300.4</v>
          </cell>
          <cell r="AL602">
            <v>0</v>
          </cell>
          <cell r="AM602">
            <v>0</v>
          </cell>
          <cell r="AN602">
            <v>0</v>
          </cell>
          <cell r="AO602">
            <v>27900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105270</v>
          </cell>
          <cell r="BD602">
            <v>0</v>
          </cell>
          <cell r="BE602">
            <v>0</v>
          </cell>
          <cell r="BF602">
            <v>0</v>
          </cell>
          <cell r="BG602">
            <v>44550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29160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28530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27990</v>
          </cell>
          <cell r="CK602">
            <v>0</v>
          </cell>
          <cell r="CL602">
            <v>0</v>
          </cell>
        </row>
        <row r="603">
          <cell r="A603" t="str">
            <v>5101020102.101</v>
          </cell>
          <cell r="B603" t="str">
            <v>เงินทำขวัญข้าราชการและลูกจ้าง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</row>
        <row r="604">
          <cell r="A604" t="str">
            <v>5101020103.101</v>
          </cell>
          <cell r="B604" t="str">
            <v>เงินชดเชยสมาชิก กบข.</v>
          </cell>
          <cell r="C604">
            <v>3131500.73</v>
          </cell>
          <cell r="D604">
            <v>380011.56</v>
          </cell>
          <cell r="E604">
            <v>430818.54</v>
          </cell>
          <cell r="F604">
            <v>475376.19</v>
          </cell>
          <cell r="G604">
            <v>293225.32</v>
          </cell>
          <cell r="H604">
            <v>455668.05</v>
          </cell>
          <cell r="I604">
            <v>639621.88</v>
          </cell>
          <cell r="J604">
            <v>656591.93999999994</v>
          </cell>
          <cell r="K604">
            <v>375221.33</v>
          </cell>
          <cell r="L604">
            <v>377241.13</v>
          </cell>
          <cell r="M604">
            <v>878973.97</v>
          </cell>
          <cell r="N604">
            <v>90779.46</v>
          </cell>
          <cell r="O604">
            <v>1332063.94</v>
          </cell>
          <cell r="P604">
            <v>332410.8</v>
          </cell>
          <cell r="Q604">
            <v>374187.4</v>
          </cell>
          <cell r="R604">
            <v>749381.6</v>
          </cell>
          <cell r="S604">
            <v>417614.97</v>
          </cell>
          <cell r="T604">
            <v>299361.48</v>
          </cell>
          <cell r="U604">
            <v>337616</v>
          </cell>
          <cell r="V604">
            <v>185994.4</v>
          </cell>
          <cell r="W604">
            <v>3276220.53</v>
          </cell>
          <cell r="X604">
            <v>298321.59999999998</v>
          </cell>
          <cell r="Y604">
            <v>420616.54</v>
          </cell>
          <cell r="Z604">
            <v>306302.2</v>
          </cell>
          <cell r="AA604">
            <v>177976.8</v>
          </cell>
          <cell r="AB604">
            <v>208273.4</v>
          </cell>
          <cell r="AC604">
            <v>212660.8</v>
          </cell>
          <cell r="AD604">
            <v>804734.44</v>
          </cell>
          <cell r="AE604">
            <v>286956.40000000002</v>
          </cell>
          <cell r="AF604">
            <v>297204.8</v>
          </cell>
          <cell r="AG604">
            <v>355828.59</v>
          </cell>
          <cell r="AH604">
            <v>553134.69999999995</v>
          </cell>
          <cell r="AI604">
            <v>289221.90000000002</v>
          </cell>
          <cell r="AJ604">
            <v>169008.4</v>
          </cell>
          <cell r="AK604">
            <v>5474194.9100000001</v>
          </cell>
          <cell r="AL604">
            <v>403980.87</v>
          </cell>
          <cell r="AM604">
            <v>323898.40000000002</v>
          </cell>
          <cell r="AN604">
            <v>644090.19999999995</v>
          </cell>
          <cell r="AO604">
            <v>587588.34</v>
          </cell>
          <cell r="AP604">
            <v>362219.96</v>
          </cell>
          <cell r="AQ604">
            <v>198521.60000000001</v>
          </cell>
          <cell r="AR604">
            <v>1092416.57</v>
          </cell>
          <cell r="AS604">
            <v>336257.01</v>
          </cell>
          <cell r="AT604">
            <v>530912</v>
          </cell>
          <cell r="AU604">
            <v>729520.2</v>
          </cell>
          <cell r="AV604">
            <v>286137.40000000002</v>
          </cell>
          <cell r="AW604">
            <v>248834.4</v>
          </cell>
          <cell r="AX604">
            <v>459725.67</v>
          </cell>
          <cell r="AY604">
            <v>278586.90000000002</v>
          </cell>
          <cell r="AZ604">
            <v>331225</v>
          </cell>
          <cell r="BA604">
            <v>1512711.16</v>
          </cell>
          <cell r="BB604">
            <v>345371.8</v>
          </cell>
          <cell r="BC604">
            <v>3170479.88</v>
          </cell>
          <cell r="BD604">
            <v>737338.82</v>
          </cell>
          <cell r="BE604">
            <v>327401.71000000002</v>
          </cell>
          <cell r="BF604">
            <v>287571.40000000002</v>
          </cell>
          <cell r="BG604">
            <v>1702930.14</v>
          </cell>
          <cell r="BH604">
            <v>240297.4</v>
          </cell>
          <cell r="BI604">
            <v>157961.9</v>
          </cell>
          <cell r="BJ604">
            <v>209258.34</v>
          </cell>
          <cell r="BK604">
            <v>185665.4</v>
          </cell>
          <cell r="BL604">
            <v>2392213.86</v>
          </cell>
          <cell r="BM604">
            <v>581687.31000000006</v>
          </cell>
          <cell r="BN604">
            <v>462509.81</v>
          </cell>
          <cell r="BO604">
            <v>745320.29</v>
          </cell>
          <cell r="BP604">
            <v>442003.1</v>
          </cell>
          <cell r="BQ604">
            <v>284311.8</v>
          </cell>
          <cell r="BR604">
            <v>8005164.7599999998</v>
          </cell>
          <cell r="BS604">
            <v>526489.56000000006</v>
          </cell>
          <cell r="BT604">
            <v>498808.57</v>
          </cell>
          <cell r="BU604">
            <v>1531206.72</v>
          </cell>
          <cell r="BV604">
            <v>156085.4</v>
          </cell>
          <cell r="BW604">
            <v>411345.63</v>
          </cell>
          <cell r="BX604">
            <v>955039.8</v>
          </cell>
          <cell r="BY604">
            <v>331446.61</v>
          </cell>
          <cell r="BZ604">
            <v>292360.2</v>
          </cell>
          <cell r="CA604">
            <v>413808.84</v>
          </cell>
          <cell r="CB604">
            <v>548910.4</v>
          </cell>
          <cell r="CC604">
            <v>856921.54</v>
          </cell>
          <cell r="CD604">
            <v>564773.4</v>
          </cell>
          <cell r="CE604">
            <v>703681.04</v>
          </cell>
          <cell r="CF604">
            <v>254749.79</v>
          </cell>
          <cell r="CG604">
            <v>300879.12</v>
          </cell>
          <cell r="CH604">
            <v>205162.4</v>
          </cell>
          <cell r="CI604">
            <v>289767.27</v>
          </cell>
          <cell r="CJ604">
            <v>922236.87</v>
          </cell>
          <cell r="CK604">
            <v>139802.20000000001</v>
          </cell>
          <cell r="CL604">
            <v>148408.29999999999</v>
          </cell>
        </row>
        <row r="605">
          <cell r="A605" t="str">
            <v>5101020104.101</v>
          </cell>
          <cell r="B605" t="str">
            <v>เงินสมทบ กบข.</v>
          </cell>
          <cell r="C605">
            <v>4697251.07</v>
          </cell>
          <cell r="D605">
            <v>570017.34</v>
          </cell>
          <cell r="E605">
            <v>646227.82999999996</v>
          </cell>
          <cell r="F605">
            <v>713064.28</v>
          </cell>
          <cell r="G605">
            <v>439837.98</v>
          </cell>
          <cell r="H605">
            <v>683502.07999999996</v>
          </cell>
          <cell r="I605">
            <v>959432.82</v>
          </cell>
          <cell r="J605">
            <v>984887.92</v>
          </cell>
          <cell r="K605">
            <v>562832.01</v>
          </cell>
          <cell r="L605">
            <v>574861.69999999995</v>
          </cell>
          <cell r="M605">
            <v>1318460.96</v>
          </cell>
          <cell r="N605">
            <v>136169.20000000001</v>
          </cell>
          <cell r="O605">
            <v>1998095.91</v>
          </cell>
          <cell r="P605">
            <v>498616.7</v>
          </cell>
          <cell r="Q605">
            <v>561292.80000000005</v>
          </cell>
          <cell r="R605">
            <v>914539.9</v>
          </cell>
          <cell r="S605">
            <v>626422.46</v>
          </cell>
          <cell r="T605">
            <v>449042.22</v>
          </cell>
          <cell r="U605">
            <v>506424.3</v>
          </cell>
          <cell r="V605">
            <v>278991.59999999998</v>
          </cell>
          <cell r="W605">
            <v>4914330.75</v>
          </cell>
          <cell r="X605">
            <v>328802.40000000002</v>
          </cell>
          <cell r="Y605">
            <v>630924.80000000005</v>
          </cell>
          <cell r="Z605">
            <v>459453.9</v>
          </cell>
          <cell r="AA605">
            <v>266965.2</v>
          </cell>
          <cell r="AB605">
            <v>312410.09999999998</v>
          </cell>
          <cell r="AC605">
            <v>318991.2</v>
          </cell>
          <cell r="AD605">
            <v>1207101.6599999999</v>
          </cell>
          <cell r="AE605">
            <v>430434.6</v>
          </cell>
          <cell r="AF605">
            <v>445807.2</v>
          </cell>
          <cell r="AG605">
            <v>533742.88</v>
          </cell>
          <cell r="AH605">
            <v>829702.05</v>
          </cell>
          <cell r="AI605">
            <v>391846.35</v>
          </cell>
          <cell r="AJ605">
            <v>253512.6</v>
          </cell>
          <cell r="AK605">
            <v>8211192.1799999997</v>
          </cell>
          <cell r="AL605">
            <v>605971.30000000005</v>
          </cell>
          <cell r="AM605">
            <v>485847.6</v>
          </cell>
          <cell r="AN605">
            <v>959764.65</v>
          </cell>
          <cell r="AO605">
            <v>881273.01</v>
          </cell>
          <cell r="AP605">
            <v>543329.93000000005</v>
          </cell>
          <cell r="AQ605">
            <v>297782.40000000002</v>
          </cell>
          <cell r="AR605">
            <v>1638624.86</v>
          </cell>
          <cell r="AS605">
            <v>504385.51</v>
          </cell>
          <cell r="AT605">
            <v>796367.57</v>
          </cell>
          <cell r="AU605">
            <v>1094280.3</v>
          </cell>
          <cell r="AV605">
            <v>429206.1</v>
          </cell>
          <cell r="AW605">
            <v>373251.6</v>
          </cell>
          <cell r="AX605">
            <v>689588.5</v>
          </cell>
          <cell r="AY605">
            <v>417880.35</v>
          </cell>
          <cell r="AZ605">
            <v>496837.5</v>
          </cell>
          <cell r="BA605">
            <v>2269066.7400000002</v>
          </cell>
          <cell r="BB605">
            <v>518057.7</v>
          </cell>
          <cell r="BC605">
            <v>4755719.79</v>
          </cell>
          <cell r="BD605">
            <v>1242100.23</v>
          </cell>
          <cell r="BE605">
            <v>491102.56</v>
          </cell>
          <cell r="BF605">
            <v>431357.1</v>
          </cell>
          <cell r="BG605">
            <v>2554395.19</v>
          </cell>
          <cell r="BH605">
            <v>360446.1</v>
          </cell>
          <cell r="BI605">
            <v>236942.85</v>
          </cell>
          <cell r="BJ605">
            <v>313617.5</v>
          </cell>
          <cell r="BK605">
            <v>278498.09999999998</v>
          </cell>
          <cell r="BL605">
            <v>3237919.91</v>
          </cell>
          <cell r="BM605">
            <v>872530.96</v>
          </cell>
          <cell r="BN605">
            <v>693764.72</v>
          </cell>
          <cell r="BO605">
            <v>992512.24</v>
          </cell>
          <cell r="BP605">
            <v>666004.65</v>
          </cell>
          <cell r="BQ605">
            <v>426467.71</v>
          </cell>
          <cell r="BR605">
            <v>12007747.060000001</v>
          </cell>
          <cell r="BS605">
            <v>790416.84</v>
          </cell>
          <cell r="BT605">
            <v>748212.55</v>
          </cell>
          <cell r="BU605">
            <v>2295645.88</v>
          </cell>
          <cell r="BV605">
            <v>234128.1</v>
          </cell>
          <cell r="BW605">
            <v>612518.44999999995</v>
          </cell>
          <cell r="BX605">
            <v>1432559.71</v>
          </cell>
          <cell r="BY605">
            <v>497169.91</v>
          </cell>
          <cell r="BZ605">
            <v>438540.3</v>
          </cell>
          <cell r="CA605">
            <v>620698.86</v>
          </cell>
          <cell r="CB605">
            <v>823464.3</v>
          </cell>
          <cell r="CC605">
            <v>1285382.29</v>
          </cell>
          <cell r="CD605">
            <v>847160.1</v>
          </cell>
          <cell r="CE605">
            <v>1055521.54</v>
          </cell>
          <cell r="CF605">
            <v>382124.68</v>
          </cell>
          <cell r="CG605">
            <v>359147.72</v>
          </cell>
          <cell r="CH605">
            <v>307743.59999999998</v>
          </cell>
          <cell r="CI605">
            <v>434650.91</v>
          </cell>
          <cell r="CJ605">
            <v>1382416.6</v>
          </cell>
          <cell r="CK605">
            <v>209703.3</v>
          </cell>
          <cell r="CL605">
            <v>222612.45</v>
          </cell>
        </row>
        <row r="606">
          <cell r="A606" t="str">
            <v>5101020105.101</v>
          </cell>
          <cell r="B606" t="str">
            <v>เงินสมทบ กสจ.</v>
          </cell>
          <cell r="C606">
            <v>136630.14000000001</v>
          </cell>
          <cell r="D606">
            <v>27138.6</v>
          </cell>
          <cell r="E606">
            <v>63658.19</v>
          </cell>
          <cell r="F606">
            <v>46036.800000000003</v>
          </cell>
          <cell r="G606">
            <v>24180.6</v>
          </cell>
          <cell r="H606">
            <v>32418</v>
          </cell>
          <cell r="I606">
            <v>63888.6</v>
          </cell>
          <cell r="J606">
            <v>76014.399999999994</v>
          </cell>
          <cell r="K606">
            <v>61154.400000000001</v>
          </cell>
          <cell r="L606">
            <v>58655.4</v>
          </cell>
          <cell r="M606">
            <v>49341.599999999999</v>
          </cell>
          <cell r="N606">
            <v>0</v>
          </cell>
          <cell r="O606">
            <v>80476.800000000003</v>
          </cell>
          <cell r="P606">
            <v>47623.5</v>
          </cell>
          <cell r="Q606">
            <v>30156.799999999999</v>
          </cell>
          <cell r="R606">
            <v>32325.8</v>
          </cell>
          <cell r="S606">
            <v>46061.37</v>
          </cell>
          <cell r="T606">
            <v>51137</v>
          </cell>
          <cell r="U606">
            <v>69736.800000000003</v>
          </cell>
          <cell r="V606">
            <v>44107.199999999997</v>
          </cell>
          <cell r="W606">
            <v>190932.79</v>
          </cell>
          <cell r="X606">
            <v>27990.6</v>
          </cell>
          <cell r="Y606">
            <v>22707.599999999999</v>
          </cell>
          <cell r="Z606">
            <v>49149.599999999999</v>
          </cell>
          <cell r="AA606">
            <v>13255.6</v>
          </cell>
          <cell r="AB606">
            <v>47500.2</v>
          </cell>
          <cell r="AC606">
            <v>41488.800000000003</v>
          </cell>
          <cell r="AD606">
            <v>119950.2</v>
          </cell>
          <cell r="AE606">
            <v>19456.23</v>
          </cell>
          <cell r="AF606">
            <v>34865.4</v>
          </cell>
          <cell r="AG606">
            <v>41312.699999999997</v>
          </cell>
          <cell r="AH606">
            <v>31254</v>
          </cell>
          <cell r="AI606">
            <v>43395</v>
          </cell>
          <cell r="AJ606">
            <v>0</v>
          </cell>
          <cell r="AK606">
            <v>175579.7</v>
          </cell>
          <cell r="AL606">
            <v>38845.199999999997</v>
          </cell>
          <cell r="AM606">
            <v>47671.199999999997</v>
          </cell>
          <cell r="AN606">
            <v>36634.199999999997</v>
          </cell>
          <cell r="AO606">
            <v>51244.800000000003</v>
          </cell>
          <cell r="AP606">
            <v>49608.6</v>
          </cell>
          <cell r="AQ606">
            <v>32091.08</v>
          </cell>
          <cell r="AR606">
            <v>28509</v>
          </cell>
          <cell r="AS606">
            <v>68156.7</v>
          </cell>
          <cell r="AT606">
            <v>19645.2</v>
          </cell>
          <cell r="AU606">
            <v>45642</v>
          </cell>
          <cell r="AV606">
            <v>45105</v>
          </cell>
          <cell r="AW606">
            <v>40313.4</v>
          </cell>
          <cell r="AX606">
            <v>68244</v>
          </cell>
          <cell r="AY606">
            <v>53499.4</v>
          </cell>
          <cell r="AZ606">
            <v>18844.8</v>
          </cell>
          <cell r="BA606">
            <v>86586</v>
          </cell>
          <cell r="BB606">
            <v>0</v>
          </cell>
          <cell r="BC606">
            <v>236328.3</v>
          </cell>
          <cell r="BD606">
            <v>66868.2</v>
          </cell>
          <cell r="BE606">
            <v>56290.55</v>
          </cell>
          <cell r="BF606">
            <v>31989.599999999999</v>
          </cell>
          <cell r="BG606">
            <v>98515.8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138941.91</v>
          </cell>
          <cell r="BM606">
            <v>44016</v>
          </cell>
          <cell r="BN606">
            <v>48748.800000000003</v>
          </cell>
          <cell r="BO606">
            <v>43553.599999999999</v>
          </cell>
          <cell r="BP606">
            <v>31092</v>
          </cell>
          <cell r="BQ606">
            <v>0</v>
          </cell>
          <cell r="BR606">
            <v>334869.86</v>
          </cell>
          <cell r="BS606">
            <v>27329.4</v>
          </cell>
          <cell r="BT606">
            <v>44441.4</v>
          </cell>
          <cell r="BU606">
            <v>82178.990000000005</v>
          </cell>
          <cell r="BV606">
            <v>0</v>
          </cell>
          <cell r="BW606">
            <v>37847.4</v>
          </cell>
          <cell r="BX606">
            <v>44836.2</v>
          </cell>
          <cell r="BY606">
            <v>46262.400000000001</v>
          </cell>
          <cell r="BZ606">
            <v>10192.6</v>
          </cell>
          <cell r="CA606">
            <v>37493.4</v>
          </cell>
          <cell r="CB606">
            <v>34124.400000000001</v>
          </cell>
          <cell r="CC606">
            <v>16146</v>
          </cell>
          <cell r="CD606">
            <v>59904.6</v>
          </cell>
          <cell r="CE606">
            <v>17021.39</v>
          </cell>
          <cell r="CF606">
            <v>19429.8</v>
          </cell>
          <cell r="CG606">
            <v>37922.1</v>
          </cell>
          <cell r="CH606">
            <v>19892.400000000001</v>
          </cell>
          <cell r="CI606">
            <v>5448.8</v>
          </cell>
          <cell r="CJ606">
            <v>137106.70000000001</v>
          </cell>
          <cell r="CK606">
            <v>0</v>
          </cell>
          <cell r="CL606">
            <v>0</v>
          </cell>
        </row>
        <row r="607">
          <cell r="A607" t="str">
            <v>5101020106.101</v>
          </cell>
          <cell r="B607" t="str">
            <v>เงินสมทบกองทุนประกันสังคมส่วนของนายจ้าง (เงินงบประมาณ)</v>
          </cell>
          <cell r="C607">
            <v>233251</v>
          </cell>
          <cell r="D607">
            <v>9300</v>
          </cell>
          <cell r="E607">
            <v>18228</v>
          </cell>
          <cell r="F607">
            <v>15468</v>
          </cell>
          <cell r="G607">
            <v>13776</v>
          </cell>
          <cell r="H607">
            <v>6560</v>
          </cell>
          <cell r="I607">
            <v>18600</v>
          </cell>
          <cell r="J607">
            <v>17439</v>
          </cell>
          <cell r="K607">
            <v>18600</v>
          </cell>
          <cell r="L607">
            <v>4275</v>
          </cell>
          <cell r="M607">
            <v>17712</v>
          </cell>
          <cell r="N607">
            <v>25779</v>
          </cell>
          <cell r="O607">
            <v>76378</v>
          </cell>
          <cell r="P607">
            <v>16125</v>
          </cell>
          <cell r="Q607">
            <v>23250</v>
          </cell>
          <cell r="R607">
            <v>18600</v>
          </cell>
          <cell r="S607">
            <v>18600</v>
          </cell>
          <cell r="T607">
            <v>27900</v>
          </cell>
          <cell r="U607">
            <v>43367</v>
          </cell>
          <cell r="V607">
            <v>13950</v>
          </cell>
          <cell r="W607">
            <v>184153</v>
          </cell>
          <cell r="X607">
            <v>13950</v>
          </cell>
          <cell r="Y607">
            <v>4650</v>
          </cell>
          <cell r="Z607">
            <v>9300</v>
          </cell>
          <cell r="AA607">
            <v>18600</v>
          </cell>
          <cell r="AB607">
            <v>13950</v>
          </cell>
          <cell r="AC607">
            <v>5100</v>
          </cell>
          <cell r="AD607">
            <v>16878</v>
          </cell>
          <cell r="AE607">
            <v>18600</v>
          </cell>
          <cell r="AF607">
            <v>13950</v>
          </cell>
          <cell r="AG607">
            <v>18600</v>
          </cell>
          <cell r="AH607">
            <v>13950</v>
          </cell>
          <cell r="AI607">
            <v>22650</v>
          </cell>
          <cell r="AJ607">
            <v>4650</v>
          </cell>
          <cell r="AK607">
            <v>159126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32400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69225</v>
          </cell>
          <cell r="BB607">
            <v>0</v>
          </cell>
          <cell r="BC607">
            <v>144648</v>
          </cell>
          <cell r="BD607">
            <v>52800</v>
          </cell>
          <cell r="BE607">
            <v>13950</v>
          </cell>
          <cell r="BF607">
            <v>32550</v>
          </cell>
          <cell r="BG607">
            <v>15468</v>
          </cell>
          <cell r="BH607">
            <v>13918</v>
          </cell>
          <cell r="BI607">
            <v>4650</v>
          </cell>
          <cell r="BJ607">
            <v>4650</v>
          </cell>
          <cell r="BK607">
            <v>4650</v>
          </cell>
          <cell r="BL607">
            <v>134717</v>
          </cell>
          <cell r="BM607">
            <v>29550</v>
          </cell>
          <cell r="BN607">
            <v>13950</v>
          </cell>
          <cell r="BO607">
            <v>10125</v>
          </cell>
          <cell r="BP607">
            <v>18600</v>
          </cell>
          <cell r="BQ607">
            <v>27900</v>
          </cell>
          <cell r="BR607">
            <v>323332</v>
          </cell>
          <cell r="BS607">
            <v>5550</v>
          </cell>
          <cell r="BT607">
            <v>9300</v>
          </cell>
          <cell r="BU607">
            <v>65797</v>
          </cell>
          <cell r="BV607">
            <v>15600</v>
          </cell>
          <cell r="BW607">
            <v>0</v>
          </cell>
          <cell r="BX607">
            <v>31800</v>
          </cell>
          <cell r="BY607">
            <v>9300</v>
          </cell>
          <cell r="BZ607">
            <v>12825</v>
          </cell>
          <cell r="CA607">
            <v>4650</v>
          </cell>
          <cell r="CB607">
            <v>3887</v>
          </cell>
          <cell r="CC607">
            <v>19875</v>
          </cell>
          <cell r="CD607">
            <v>13950</v>
          </cell>
          <cell r="CE607">
            <v>15600</v>
          </cell>
          <cell r="CF607">
            <v>9300</v>
          </cell>
          <cell r="CG607">
            <v>13950</v>
          </cell>
          <cell r="CH607">
            <v>10916</v>
          </cell>
          <cell r="CI607">
            <v>17100</v>
          </cell>
          <cell r="CJ607">
            <v>15743</v>
          </cell>
          <cell r="CK607">
            <v>0</v>
          </cell>
          <cell r="CL607">
            <v>0</v>
          </cell>
        </row>
        <row r="608">
          <cell r="A608" t="str">
            <v>5101020106.102</v>
          </cell>
          <cell r="B608" t="str">
            <v>เงินสมทบกองทุนประกันสังคมส่วนของนายจ้าง (เงินนอกงบประมาณ)</v>
          </cell>
          <cell r="C608">
            <v>1323671</v>
          </cell>
          <cell r="D608">
            <v>282017</v>
          </cell>
          <cell r="E608">
            <v>186844</v>
          </cell>
          <cell r="F608">
            <v>164337</v>
          </cell>
          <cell r="G608">
            <v>166644</v>
          </cell>
          <cell r="H608">
            <v>296138</v>
          </cell>
          <cell r="I608">
            <v>201493</v>
          </cell>
          <cell r="J608">
            <v>408851</v>
          </cell>
          <cell r="K608">
            <v>227695</v>
          </cell>
          <cell r="L608">
            <v>275956</v>
          </cell>
          <cell r="M608">
            <v>482762</v>
          </cell>
          <cell r="N608">
            <v>72267</v>
          </cell>
          <cell r="O608">
            <v>1076601</v>
          </cell>
          <cell r="P608">
            <v>254219</v>
          </cell>
          <cell r="Q608">
            <v>301305</v>
          </cell>
          <cell r="R608">
            <v>366825</v>
          </cell>
          <cell r="S608">
            <v>272793</v>
          </cell>
          <cell r="T608">
            <v>190151</v>
          </cell>
          <cell r="U608">
            <v>200545</v>
          </cell>
          <cell r="V608">
            <v>132902</v>
          </cell>
          <cell r="W608">
            <v>1914612</v>
          </cell>
          <cell r="X608">
            <v>204584</v>
          </cell>
          <cell r="Y608">
            <v>381430</v>
          </cell>
          <cell r="Z608">
            <v>296122</v>
          </cell>
          <cell r="AA608">
            <v>164542</v>
          </cell>
          <cell r="AB608">
            <v>181965</v>
          </cell>
          <cell r="AC608">
            <v>197666</v>
          </cell>
          <cell r="AD608">
            <v>536830</v>
          </cell>
          <cell r="AE608">
            <v>137899</v>
          </cell>
          <cell r="AF608">
            <v>193459</v>
          </cell>
          <cell r="AG608">
            <v>245706</v>
          </cell>
          <cell r="AH608">
            <v>400166</v>
          </cell>
          <cell r="AI608">
            <v>206837</v>
          </cell>
          <cell r="AJ608">
            <v>149812</v>
          </cell>
          <cell r="AK608">
            <v>4281616</v>
          </cell>
          <cell r="AL608">
            <v>176761</v>
          </cell>
          <cell r="AM608">
            <v>205210</v>
          </cell>
          <cell r="AN608">
            <v>442480</v>
          </cell>
          <cell r="AO608">
            <v>420112</v>
          </cell>
          <cell r="AP608">
            <v>301379</v>
          </cell>
          <cell r="AQ608">
            <v>156132</v>
          </cell>
          <cell r="AR608">
            <v>1125623</v>
          </cell>
          <cell r="AS608">
            <v>372019</v>
          </cell>
          <cell r="AT608">
            <v>644315</v>
          </cell>
          <cell r="AU608">
            <v>467110</v>
          </cell>
          <cell r="AV608">
            <v>271459</v>
          </cell>
          <cell r="AW608">
            <v>158250</v>
          </cell>
          <cell r="AX608">
            <v>292409</v>
          </cell>
          <cell r="AY608">
            <v>220594</v>
          </cell>
          <cell r="AZ608">
            <v>263981</v>
          </cell>
          <cell r="BA608">
            <v>975358</v>
          </cell>
          <cell r="BB608">
            <v>224452</v>
          </cell>
          <cell r="BC608">
            <v>1614063.5</v>
          </cell>
          <cell r="BD608">
            <v>437547</v>
          </cell>
          <cell r="BE608">
            <v>148854</v>
          </cell>
          <cell r="BF608">
            <v>299977</v>
          </cell>
          <cell r="BG608">
            <v>1418188</v>
          </cell>
          <cell r="BH608">
            <v>152187</v>
          </cell>
          <cell r="BI608">
            <v>137851</v>
          </cell>
          <cell r="BJ608">
            <v>238310</v>
          </cell>
          <cell r="BK608">
            <v>231244</v>
          </cell>
          <cell r="BL608">
            <v>1049862</v>
          </cell>
          <cell r="BM608">
            <v>358908</v>
          </cell>
          <cell r="BN608">
            <v>244216</v>
          </cell>
          <cell r="BO608">
            <v>443390.21</v>
          </cell>
          <cell r="BP608">
            <v>230502</v>
          </cell>
          <cell r="BQ608">
            <v>258019</v>
          </cell>
          <cell r="BR608">
            <v>5003199</v>
          </cell>
          <cell r="BS608">
            <v>321890</v>
          </cell>
          <cell r="BT608">
            <v>411832</v>
          </cell>
          <cell r="BU608">
            <v>1235593.57</v>
          </cell>
          <cell r="BV608">
            <v>96954</v>
          </cell>
          <cell r="BW608">
            <v>229199.84</v>
          </cell>
          <cell r="BX608">
            <v>593061</v>
          </cell>
          <cell r="BY608">
            <v>210414</v>
          </cell>
          <cell r="BZ608">
            <v>253286</v>
          </cell>
          <cell r="CA608">
            <v>192646</v>
          </cell>
          <cell r="CB608">
            <v>132218</v>
          </cell>
          <cell r="CC608">
            <v>512518</v>
          </cell>
          <cell r="CD608">
            <v>317127</v>
          </cell>
          <cell r="CE608">
            <v>683855</v>
          </cell>
          <cell r="CF608">
            <v>214392</v>
          </cell>
          <cell r="CG608">
            <v>209709.14</v>
          </cell>
          <cell r="CH608">
            <v>234907</v>
          </cell>
          <cell r="CI608">
            <v>153756</v>
          </cell>
          <cell r="CJ608">
            <v>775776</v>
          </cell>
          <cell r="CK608">
            <v>174258</v>
          </cell>
          <cell r="CL608">
            <v>181552</v>
          </cell>
        </row>
        <row r="609">
          <cell r="A609" t="str">
            <v>5101020108.101</v>
          </cell>
          <cell r="B609" t="str">
            <v>ค่าเช่าบ้าน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36000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81600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</row>
        <row r="610">
          <cell r="A610" t="str">
            <v>5101020112.101</v>
          </cell>
          <cell r="B610" t="str">
            <v>เงินสมทบกองทุนสำรองเลี้ยงชีพพนักงานและเจ้าหน้าที่รัฐ (เงินนอกงบประมาณ)</v>
          </cell>
          <cell r="C610">
            <v>420354.8</v>
          </cell>
          <cell r="D610">
            <v>0</v>
          </cell>
          <cell r="E610">
            <v>43687.6</v>
          </cell>
          <cell r="F610">
            <v>19338.2</v>
          </cell>
          <cell r="G610">
            <v>0</v>
          </cell>
          <cell r="H610">
            <v>83432.399999999994</v>
          </cell>
          <cell r="I610">
            <v>29550</v>
          </cell>
          <cell r="J610">
            <v>62868.2</v>
          </cell>
          <cell r="K610">
            <v>62076.6</v>
          </cell>
          <cell r="L610">
            <v>43185.89</v>
          </cell>
          <cell r="M610">
            <v>32669</v>
          </cell>
          <cell r="N610">
            <v>0</v>
          </cell>
          <cell r="O610">
            <v>83741.679999999993</v>
          </cell>
          <cell r="P610">
            <v>0</v>
          </cell>
          <cell r="Q610">
            <v>19978</v>
          </cell>
          <cell r="R610">
            <v>53622.7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174686.2</v>
          </cell>
          <cell r="X610">
            <v>0</v>
          </cell>
          <cell r="Y610">
            <v>0</v>
          </cell>
          <cell r="Z610">
            <v>0</v>
          </cell>
          <cell r="AA610">
            <v>16641.8</v>
          </cell>
          <cell r="AB610">
            <v>21811.200000000001</v>
          </cell>
          <cell r="AC610">
            <v>0</v>
          </cell>
          <cell r="AD610">
            <v>52856.800000000003</v>
          </cell>
          <cell r="AE610">
            <v>0</v>
          </cell>
          <cell r="AF610">
            <v>0</v>
          </cell>
          <cell r="AG610">
            <v>0</v>
          </cell>
          <cell r="AH610">
            <v>9865</v>
          </cell>
          <cell r="AI610">
            <v>0</v>
          </cell>
          <cell r="AJ610">
            <v>2173.6</v>
          </cell>
          <cell r="AK610">
            <v>406297.76</v>
          </cell>
          <cell r="AL610">
            <v>0</v>
          </cell>
          <cell r="AM610">
            <v>0</v>
          </cell>
          <cell r="AN610">
            <v>33419</v>
          </cell>
          <cell r="AO610">
            <v>70144.800000000003</v>
          </cell>
          <cell r="AP610">
            <v>56861.2</v>
          </cell>
          <cell r="AQ610">
            <v>0</v>
          </cell>
          <cell r="AR610">
            <v>49367.6</v>
          </cell>
          <cell r="AS610">
            <v>8225.2000000000007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28976</v>
          </cell>
          <cell r="AY610">
            <v>58869.2</v>
          </cell>
          <cell r="AZ610">
            <v>59919.8</v>
          </cell>
          <cell r="BA610">
            <v>0</v>
          </cell>
          <cell r="BB610">
            <v>0</v>
          </cell>
          <cell r="BC610">
            <v>277737.25</v>
          </cell>
          <cell r="BD610">
            <v>118453.16</v>
          </cell>
          <cell r="BE610">
            <v>0</v>
          </cell>
          <cell r="BF610">
            <v>34536.800000000003</v>
          </cell>
          <cell r="BG610">
            <v>119449.8</v>
          </cell>
          <cell r="BH610">
            <v>0</v>
          </cell>
          <cell r="BI610">
            <v>0</v>
          </cell>
          <cell r="BJ610">
            <v>10487.8</v>
          </cell>
          <cell r="BK610">
            <v>18989</v>
          </cell>
          <cell r="BL610">
            <v>198475.6</v>
          </cell>
          <cell r="BM610">
            <v>52684</v>
          </cell>
          <cell r="BN610">
            <v>12889.2</v>
          </cell>
          <cell r="BO610">
            <v>0</v>
          </cell>
          <cell r="BP610">
            <v>0</v>
          </cell>
          <cell r="BQ610">
            <v>55787</v>
          </cell>
          <cell r="BR610">
            <v>609181.5</v>
          </cell>
          <cell r="BS610">
            <v>0</v>
          </cell>
          <cell r="BT610">
            <v>0</v>
          </cell>
          <cell r="BU610">
            <v>172879.4</v>
          </cell>
          <cell r="BV610">
            <v>0</v>
          </cell>
          <cell r="BW610">
            <v>0</v>
          </cell>
          <cell r="BX610">
            <v>83568.899999999994</v>
          </cell>
          <cell r="BY610">
            <v>0</v>
          </cell>
          <cell r="BZ610">
            <v>0</v>
          </cell>
          <cell r="CA610">
            <v>50893.84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97186.4</v>
          </cell>
          <cell r="CK610">
            <v>0</v>
          </cell>
          <cell r="CL610">
            <v>7752.8</v>
          </cell>
        </row>
        <row r="611">
          <cell r="A611" t="str">
            <v>5101020114.107</v>
          </cell>
          <cell r="B611" t="str">
            <v>ค่าตอบแทนเงินเพิ่มพิเศษสำหรับผู้ปฏิบัติงานด้านการสาธารณสุข(พ.ต.ส.-เงินงบประมาณ)</v>
          </cell>
          <cell r="C611">
            <v>9808847.4800000004</v>
          </cell>
          <cell r="D611">
            <v>112000</v>
          </cell>
          <cell r="E611">
            <v>591000</v>
          </cell>
          <cell r="F611">
            <v>872000</v>
          </cell>
          <cell r="G611">
            <v>81000</v>
          </cell>
          <cell r="H611">
            <v>170500</v>
          </cell>
          <cell r="I611">
            <v>1290000</v>
          </cell>
          <cell r="J611">
            <v>1796000</v>
          </cell>
          <cell r="K611">
            <v>691000</v>
          </cell>
          <cell r="L611">
            <v>718500</v>
          </cell>
          <cell r="M611">
            <v>2305000</v>
          </cell>
          <cell r="N611">
            <v>564000</v>
          </cell>
          <cell r="O611">
            <v>5501426.1900000004</v>
          </cell>
          <cell r="P611">
            <v>656832</v>
          </cell>
          <cell r="Q611">
            <v>1370000</v>
          </cell>
          <cell r="R611">
            <v>1161484</v>
          </cell>
          <cell r="S611">
            <v>929500</v>
          </cell>
          <cell r="T611">
            <v>829500</v>
          </cell>
          <cell r="U611">
            <v>702500</v>
          </cell>
          <cell r="V611">
            <v>470000</v>
          </cell>
          <cell r="W611">
            <v>12590952.199999999</v>
          </cell>
          <cell r="X611">
            <v>352500</v>
          </cell>
          <cell r="Y611">
            <v>1259146</v>
          </cell>
          <cell r="Z611">
            <v>0</v>
          </cell>
          <cell r="AA611">
            <v>308000</v>
          </cell>
          <cell r="AB611">
            <v>233000</v>
          </cell>
          <cell r="AC611">
            <v>884000</v>
          </cell>
          <cell r="AD611">
            <v>2010500</v>
          </cell>
          <cell r="AE611">
            <v>125350</v>
          </cell>
          <cell r="AF611">
            <v>204500</v>
          </cell>
          <cell r="AG611">
            <v>800500</v>
          </cell>
          <cell r="AH611">
            <v>1639000</v>
          </cell>
          <cell r="AI611">
            <v>774000</v>
          </cell>
          <cell r="AJ611">
            <v>689000</v>
          </cell>
          <cell r="AK611">
            <v>22939427</v>
          </cell>
          <cell r="AL611">
            <v>1057000</v>
          </cell>
          <cell r="AM611">
            <v>780500</v>
          </cell>
          <cell r="AN611">
            <v>1761241</v>
          </cell>
          <cell r="AO611">
            <v>1975000</v>
          </cell>
          <cell r="AP611">
            <v>1119500</v>
          </cell>
          <cell r="AQ611">
            <v>532916</v>
          </cell>
          <cell r="AR611">
            <v>3600075.33</v>
          </cell>
          <cell r="AS611">
            <v>1153016</v>
          </cell>
          <cell r="AT611">
            <v>1920500</v>
          </cell>
          <cell r="AU611">
            <v>2070903</v>
          </cell>
          <cell r="AV611">
            <v>1019370</v>
          </cell>
          <cell r="AW611">
            <v>979500</v>
          </cell>
          <cell r="AX611">
            <v>1106773</v>
          </cell>
          <cell r="AY611">
            <v>960919</v>
          </cell>
          <cell r="AZ611">
            <v>852000</v>
          </cell>
          <cell r="BA611">
            <v>5920398</v>
          </cell>
          <cell r="BB611">
            <v>886950</v>
          </cell>
          <cell r="BC611">
            <v>10276070.119999999</v>
          </cell>
          <cell r="BD611">
            <v>2811500</v>
          </cell>
          <cell r="BE611">
            <v>749428.57</v>
          </cell>
          <cell r="BF611">
            <v>772500</v>
          </cell>
          <cell r="BG611">
            <v>7204378</v>
          </cell>
          <cell r="BH611">
            <v>672000</v>
          </cell>
          <cell r="BI611">
            <v>812000</v>
          </cell>
          <cell r="BJ611">
            <v>631500</v>
          </cell>
          <cell r="BK611">
            <v>731903.22</v>
          </cell>
          <cell r="BL611">
            <v>8059258.0700000003</v>
          </cell>
          <cell r="BM611">
            <v>1415000</v>
          </cell>
          <cell r="BN611">
            <v>931507.14</v>
          </cell>
          <cell r="BO611">
            <v>1465612.9</v>
          </cell>
          <cell r="BP611">
            <v>1029500</v>
          </cell>
          <cell r="BQ611">
            <v>853585.83</v>
          </cell>
          <cell r="BR611">
            <v>34888733.159999996</v>
          </cell>
          <cell r="BS611">
            <v>948903</v>
          </cell>
          <cell r="BT611">
            <v>1153500</v>
          </cell>
          <cell r="BU611">
            <v>5226731.8</v>
          </cell>
          <cell r="BV611">
            <v>313000</v>
          </cell>
          <cell r="BW611">
            <v>1129000</v>
          </cell>
          <cell r="BX611">
            <v>3298783</v>
          </cell>
          <cell r="BY611">
            <v>505000</v>
          </cell>
          <cell r="BZ611">
            <v>819000</v>
          </cell>
          <cell r="CA611">
            <v>928000</v>
          </cell>
          <cell r="CB611">
            <v>1221500</v>
          </cell>
          <cell r="CC611">
            <v>2755500</v>
          </cell>
          <cell r="CD611">
            <v>1259000</v>
          </cell>
          <cell r="CE611">
            <v>2246672</v>
          </cell>
          <cell r="CF611">
            <v>886350</v>
          </cell>
          <cell r="CG611">
            <v>718000</v>
          </cell>
          <cell r="CH611">
            <v>516500</v>
          </cell>
          <cell r="CI611">
            <v>835000</v>
          </cell>
          <cell r="CJ611">
            <v>2992195</v>
          </cell>
          <cell r="CK611">
            <v>586500</v>
          </cell>
          <cell r="CL611">
            <v>495000</v>
          </cell>
        </row>
        <row r="612">
          <cell r="A612" t="str">
            <v>5101020114.114</v>
          </cell>
          <cell r="B612" t="str">
            <v>ค่าตอบแทนเงินเพิ่มพิเศษสำหรับผู้ปฏิบัติงานด้านการสาธารณสุข     (พ.ต.ส.-เงินนอกงบประมาณ)</v>
          </cell>
          <cell r="C612">
            <v>57048</v>
          </cell>
          <cell r="D612">
            <v>29000</v>
          </cell>
          <cell r="E612">
            <v>0</v>
          </cell>
          <cell r="F612">
            <v>0</v>
          </cell>
          <cell r="G612">
            <v>41000</v>
          </cell>
          <cell r="H612">
            <v>92000</v>
          </cell>
          <cell r="I612">
            <v>104000</v>
          </cell>
          <cell r="J612">
            <v>343000</v>
          </cell>
          <cell r="K612">
            <v>83000</v>
          </cell>
          <cell r="L612">
            <v>153000</v>
          </cell>
          <cell r="M612">
            <v>18000</v>
          </cell>
          <cell r="N612">
            <v>0</v>
          </cell>
          <cell r="O612">
            <v>231000</v>
          </cell>
          <cell r="P612">
            <v>0</v>
          </cell>
          <cell r="Q612">
            <v>42500</v>
          </cell>
          <cell r="R612">
            <v>54500</v>
          </cell>
          <cell r="S612">
            <v>45000</v>
          </cell>
          <cell r="T612">
            <v>36000</v>
          </cell>
          <cell r="U612">
            <v>7000</v>
          </cell>
          <cell r="V612">
            <v>21000</v>
          </cell>
          <cell r="W612">
            <v>577140.59</v>
          </cell>
          <cell r="X612">
            <v>124000</v>
          </cell>
          <cell r="Y612">
            <v>338000</v>
          </cell>
          <cell r="Z612">
            <v>135000</v>
          </cell>
          <cell r="AA612">
            <v>76500</v>
          </cell>
          <cell r="AB612">
            <v>112000</v>
          </cell>
          <cell r="AC612">
            <v>36000</v>
          </cell>
          <cell r="AD612">
            <v>171306.86</v>
          </cell>
          <cell r="AE612">
            <v>32000</v>
          </cell>
          <cell r="AF612">
            <v>52000</v>
          </cell>
          <cell r="AG612">
            <v>117000</v>
          </cell>
          <cell r="AH612">
            <v>68000</v>
          </cell>
          <cell r="AI612">
            <v>62000</v>
          </cell>
          <cell r="AJ612">
            <v>62500</v>
          </cell>
          <cell r="AK612">
            <v>306352</v>
          </cell>
          <cell r="AL612">
            <v>44000</v>
          </cell>
          <cell r="AM612">
            <v>26677</v>
          </cell>
          <cell r="AN612">
            <v>59788</v>
          </cell>
          <cell r="AO612">
            <v>96710</v>
          </cell>
          <cell r="AP612">
            <v>99500</v>
          </cell>
          <cell r="AQ612">
            <v>32000</v>
          </cell>
          <cell r="AR612">
            <v>717500</v>
          </cell>
          <cell r="AS612">
            <v>60000</v>
          </cell>
          <cell r="AT612">
            <v>136502</v>
          </cell>
          <cell r="AU612">
            <v>92000</v>
          </cell>
          <cell r="AV612">
            <v>51000</v>
          </cell>
          <cell r="AW612">
            <v>19500</v>
          </cell>
          <cell r="AX612">
            <v>48000</v>
          </cell>
          <cell r="AY612">
            <v>47000</v>
          </cell>
          <cell r="AZ612">
            <v>59300</v>
          </cell>
          <cell r="BA612">
            <v>249106</v>
          </cell>
          <cell r="BB612">
            <v>0</v>
          </cell>
          <cell r="BC612">
            <v>749255</v>
          </cell>
          <cell r="BD612">
            <v>115300</v>
          </cell>
          <cell r="BE612">
            <v>46355</v>
          </cell>
          <cell r="BF612">
            <v>125500</v>
          </cell>
          <cell r="BG612">
            <v>22046</v>
          </cell>
          <cell r="BH612">
            <v>37150</v>
          </cell>
          <cell r="BI612">
            <v>15000</v>
          </cell>
          <cell r="BJ612">
            <v>79500</v>
          </cell>
          <cell r="BK612">
            <v>148596.76</v>
          </cell>
          <cell r="BL612">
            <v>100850</v>
          </cell>
          <cell r="BM612">
            <v>24500</v>
          </cell>
          <cell r="BN612">
            <v>86400</v>
          </cell>
          <cell r="BO612">
            <v>35349.78</v>
          </cell>
          <cell r="BP612">
            <v>11000</v>
          </cell>
          <cell r="BQ612">
            <v>46435</v>
          </cell>
          <cell r="BR612">
            <v>1123527</v>
          </cell>
          <cell r="BS612">
            <v>100557</v>
          </cell>
          <cell r="BT612">
            <v>93000</v>
          </cell>
          <cell r="BU612">
            <v>549400</v>
          </cell>
          <cell r="BV612">
            <v>0</v>
          </cell>
          <cell r="BW612">
            <v>30000</v>
          </cell>
          <cell r="BX612">
            <v>233125</v>
          </cell>
          <cell r="BY612">
            <v>46500</v>
          </cell>
          <cell r="BZ612">
            <v>54500</v>
          </cell>
          <cell r="CA612">
            <v>45000</v>
          </cell>
          <cell r="CB612">
            <v>242000</v>
          </cell>
          <cell r="CC612">
            <v>341000</v>
          </cell>
          <cell r="CD612">
            <v>49500</v>
          </cell>
          <cell r="CE612">
            <v>248500</v>
          </cell>
          <cell r="CF612">
            <v>114000</v>
          </cell>
          <cell r="CG612">
            <v>54000</v>
          </cell>
          <cell r="CH612">
            <v>41500</v>
          </cell>
          <cell r="CI612">
            <v>56451.61</v>
          </cell>
          <cell r="CJ612">
            <v>215273</v>
          </cell>
          <cell r="CK612">
            <v>61500</v>
          </cell>
          <cell r="CL612">
            <v>76500</v>
          </cell>
        </row>
        <row r="613">
          <cell r="A613" t="str">
            <v>5101020114.126</v>
          </cell>
          <cell r="B613" t="str">
            <v>เงินเพิ่มสำหรับตำแหน่งที่มีเหตุพิเศษ  (บริการ)</v>
          </cell>
          <cell r="C613">
            <v>3552730</v>
          </cell>
          <cell r="D613">
            <v>0</v>
          </cell>
          <cell r="E613">
            <v>0</v>
          </cell>
          <cell r="F613">
            <v>0</v>
          </cell>
          <cell r="G613">
            <v>15000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2163070</v>
          </cell>
          <cell r="P613">
            <v>718500</v>
          </cell>
          <cell r="Q613">
            <v>532000</v>
          </cell>
          <cell r="R613">
            <v>0</v>
          </cell>
          <cell r="S613">
            <v>466500</v>
          </cell>
          <cell r="T613">
            <v>454500</v>
          </cell>
          <cell r="U613">
            <v>30000</v>
          </cell>
          <cell r="V613">
            <v>198500</v>
          </cell>
          <cell r="W613">
            <v>914000</v>
          </cell>
          <cell r="X613">
            <v>422500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396000</v>
          </cell>
          <cell r="AK613">
            <v>1423500</v>
          </cell>
          <cell r="AL613">
            <v>181500</v>
          </cell>
          <cell r="AM613">
            <v>320500</v>
          </cell>
          <cell r="AN613">
            <v>0</v>
          </cell>
          <cell r="AO613">
            <v>0</v>
          </cell>
          <cell r="AP613">
            <v>487000</v>
          </cell>
          <cell r="AQ613">
            <v>219000</v>
          </cell>
          <cell r="AR613">
            <v>0</v>
          </cell>
          <cell r="AS613">
            <v>0</v>
          </cell>
          <cell r="AT613">
            <v>1368500</v>
          </cell>
          <cell r="AU613">
            <v>393000</v>
          </cell>
          <cell r="AV613">
            <v>286500</v>
          </cell>
          <cell r="AW613">
            <v>0</v>
          </cell>
          <cell r="AX613">
            <v>328000</v>
          </cell>
          <cell r="AY613">
            <v>301000</v>
          </cell>
          <cell r="AZ613">
            <v>0</v>
          </cell>
          <cell r="BA613">
            <v>3055500</v>
          </cell>
          <cell r="BB613">
            <v>252000</v>
          </cell>
          <cell r="BC613">
            <v>3919500</v>
          </cell>
          <cell r="BD613">
            <v>0</v>
          </cell>
          <cell r="BE613">
            <v>364000</v>
          </cell>
          <cell r="BF613">
            <v>0</v>
          </cell>
          <cell r="BG613">
            <v>2715460</v>
          </cell>
          <cell r="BH613">
            <v>0</v>
          </cell>
          <cell r="BI613">
            <v>0</v>
          </cell>
          <cell r="BJ613">
            <v>284500</v>
          </cell>
          <cell r="BK613">
            <v>320000</v>
          </cell>
          <cell r="BL613">
            <v>0</v>
          </cell>
          <cell r="BM613">
            <v>1208500</v>
          </cell>
          <cell r="BN613">
            <v>783500</v>
          </cell>
          <cell r="BO613">
            <v>0</v>
          </cell>
          <cell r="BP613">
            <v>0</v>
          </cell>
          <cell r="BQ613">
            <v>0</v>
          </cell>
          <cell r="BR613">
            <v>4194000</v>
          </cell>
          <cell r="BS613">
            <v>759500</v>
          </cell>
          <cell r="BT613">
            <v>805500</v>
          </cell>
          <cell r="BU613">
            <v>2294000</v>
          </cell>
          <cell r="BV613">
            <v>0</v>
          </cell>
          <cell r="BW613">
            <v>722000</v>
          </cell>
          <cell r="BX613">
            <v>0</v>
          </cell>
          <cell r="BY613">
            <v>0</v>
          </cell>
          <cell r="BZ613">
            <v>580500</v>
          </cell>
          <cell r="CA613">
            <v>651000</v>
          </cell>
          <cell r="CB613">
            <v>835500</v>
          </cell>
          <cell r="CC613">
            <v>1684500</v>
          </cell>
          <cell r="CD613">
            <v>961000</v>
          </cell>
          <cell r="CE613">
            <v>1251500</v>
          </cell>
          <cell r="CF613">
            <v>480000</v>
          </cell>
          <cell r="CG613">
            <v>1176486</v>
          </cell>
          <cell r="CH613">
            <v>431500</v>
          </cell>
          <cell r="CI613">
            <v>0</v>
          </cell>
          <cell r="CJ613">
            <v>1164500</v>
          </cell>
          <cell r="CK613">
            <v>337500</v>
          </cell>
          <cell r="CL613">
            <v>324000</v>
          </cell>
        </row>
        <row r="614">
          <cell r="A614" t="str">
            <v>5101020114.127</v>
          </cell>
          <cell r="B614" t="str">
            <v>เงินเพิ่มสำหรับตำแหน่งที่มีเหตุพิเศษ  (สนับสนุน)</v>
          </cell>
          <cell r="C614">
            <v>27450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213930</v>
          </cell>
          <cell r="P614">
            <v>326000</v>
          </cell>
          <cell r="Q614">
            <v>30000</v>
          </cell>
          <cell r="R614">
            <v>0</v>
          </cell>
          <cell r="S614">
            <v>127000</v>
          </cell>
          <cell r="T614">
            <v>40000</v>
          </cell>
          <cell r="U614">
            <v>333500</v>
          </cell>
          <cell r="V614">
            <v>55000</v>
          </cell>
          <cell r="W614">
            <v>0</v>
          </cell>
          <cell r="X614">
            <v>104000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24000</v>
          </cell>
          <cell r="AK614">
            <v>299000</v>
          </cell>
          <cell r="AL614">
            <v>149000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117000</v>
          </cell>
          <cell r="AV614">
            <v>64000</v>
          </cell>
          <cell r="AW614">
            <v>0</v>
          </cell>
          <cell r="AX614">
            <v>0</v>
          </cell>
          <cell r="AY614">
            <v>45000</v>
          </cell>
          <cell r="AZ614">
            <v>0</v>
          </cell>
          <cell r="BA614">
            <v>165500</v>
          </cell>
          <cell r="BB614">
            <v>55000</v>
          </cell>
          <cell r="BC614">
            <v>1296000</v>
          </cell>
          <cell r="BD614">
            <v>0</v>
          </cell>
          <cell r="BE614">
            <v>187000</v>
          </cell>
          <cell r="BF614">
            <v>20000</v>
          </cell>
          <cell r="BG614">
            <v>0</v>
          </cell>
          <cell r="BH614">
            <v>0</v>
          </cell>
          <cell r="BI614">
            <v>0</v>
          </cell>
          <cell r="BJ614">
            <v>27000</v>
          </cell>
          <cell r="BK614">
            <v>0</v>
          </cell>
          <cell r="BL614">
            <v>0</v>
          </cell>
          <cell r="BM614">
            <v>29000</v>
          </cell>
          <cell r="BN614">
            <v>35000</v>
          </cell>
          <cell r="BO614">
            <v>0</v>
          </cell>
          <cell r="BP614">
            <v>0</v>
          </cell>
          <cell r="BQ614">
            <v>0</v>
          </cell>
          <cell r="BR614">
            <v>719500</v>
          </cell>
          <cell r="BS614">
            <v>30000</v>
          </cell>
          <cell r="BT614">
            <v>42000</v>
          </cell>
          <cell r="BU614">
            <v>119000</v>
          </cell>
          <cell r="BV614">
            <v>0</v>
          </cell>
          <cell r="BW614">
            <v>107000</v>
          </cell>
          <cell r="BX614">
            <v>0</v>
          </cell>
          <cell r="BY614">
            <v>0</v>
          </cell>
          <cell r="BZ614">
            <v>35000</v>
          </cell>
          <cell r="CA614">
            <v>57500</v>
          </cell>
          <cell r="CB614">
            <v>42000</v>
          </cell>
          <cell r="CC614">
            <v>131000</v>
          </cell>
          <cell r="CD614">
            <v>39000</v>
          </cell>
          <cell r="CE614">
            <v>24500</v>
          </cell>
          <cell r="CF614">
            <v>21000</v>
          </cell>
          <cell r="CG614">
            <v>88100</v>
          </cell>
          <cell r="CH614">
            <v>23000</v>
          </cell>
          <cell r="CI614">
            <v>0</v>
          </cell>
          <cell r="CJ614">
            <v>402000</v>
          </cell>
          <cell r="CK614">
            <v>0</v>
          </cell>
          <cell r="CL614">
            <v>19000</v>
          </cell>
        </row>
        <row r="615">
          <cell r="A615" t="str">
            <v>5101020115.101</v>
          </cell>
          <cell r="B615" t="str">
            <v>ค่าตอบแทนพิเศษชายแดนภาคใต้ (บริการ)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2720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12856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</row>
        <row r="616">
          <cell r="A616" t="str">
            <v>5101020116.101</v>
          </cell>
          <cell r="B616" t="str">
            <v>เงินสมทบกองทุนทดแทน - เงินงบประมาณ</v>
          </cell>
          <cell r="C616">
            <v>19344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7164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16728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13284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6876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13308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30480</v>
          </cell>
          <cell r="BS616">
            <v>0</v>
          </cell>
          <cell r="BT616">
            <v>0</v>
          </cell>
          <cell r="BU616">
            <v>5880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</row>
        <row r="617">
          <cell r="A617" t="str">
            <v>5101020116.102</v>
          </cell>
          <cell r="B617" t="str">
            <v>เงินสมทบกองทุนทดแทน-เงินนอกงบประมาณ</v>
          </cell>
          <cell r="C617">
            <v>124656</v>
          </cell>
          <cell r="D617">
            <v>21556.93</v>
          </cell>
          <cell r="E617">
            <v>15000</v>
          </cell>
          <cell r="F617">
            <v>9900</v>
          </cell>
          <cell r="G617">
            <v>12493</v>
          </cell>
          <cell r="H617">
            <v>20600</v>
          </cell>
          <cell r="I617">
            <v>14200</v>
          </cell>
          <cell r="J617">
            <v>30800</v>
          </cell>
          <cell r="K617">
            <v>16200</v>
          </cell>
          <cell r="L617">
            <v>18400</v>
          </cell>
          <cell r="M617">
            <v>36200</v>
          </cell>
          <cell r="N617">
            <v>0</v>
          </cell>
          <cell r="O617">
            <v>264887</v>
          </cell>
          <cell r="P617">
            <v>16964</v>
          </cell>
          <cell r="Q617">
            <v>20800</v>
          </cell>
          <cell r="R617">
            <v>24800</v>
          </cell>
          <cell r="S617">
            <v>17400</v>
          </cell>
          <cell r="T617">
            <v>13831</v>
          </cell>
          <cell r="U617">
            <v>13800</v>
          </cell>
          <cell r="V617">
            <v>7097</v>
          </cell>
          <cell r="W617">
            <v>175272</v>
          </cell>
          <cell r="X617">
            <v>14621</v>
          </cell>
          <cell r="Y617">
            <v>28007</v>
          </cell>
          <cell r="Z617">
            <v>19600</v>
          </cell>
          <cell r="AA617">
            <v>9989</v>
          </cell>
          <cell r="AB617">
            <v>12000</v>
          </cell>
          <cell r="AC617">
            <v>13399</v>
          </cell>
          <cell r="AD617">
            <v>42000</v>
          </cell>
          <cell r="AE617">
            <v>11000</v>
          </cell>
          <cell r="AF617">
            <v>0</v>
          </cell>
          <cell r="AG617">
            <v>15400</v>
          </cell>
          <cell r="AH617">
            <v>30290</v>
          </cell>
          <cell r="AI617">
            <v>14400</v>
          </cell>
          <cell r="AJ617">
            <v>10226</v>
          </cell>
          <cell r="AK617">
            <v>332000</v>
          </cell>
          <cell r="AL617">
            <v>14128</v>
          </cell>
          <cell r="AM617">
            <v>17400</v>
          </cell>
          <cell r="AN617">
            <v>28775</v>
          </cell>
          <cell r="AO617">
            <v>32600</v>
          </cell>
          <cell r="AP617">
            <v>25600</v>
          </cell>
          <cell r="AQ617">
            <v>25041</v>
          </cell>
          <cell r="AR617">
            <v>78000</v>
          </cell>
          <cell r="AS617">
            <v>0</v>
          </cell>
          <cell r="AT617">
            <v>45839</v>
          </cell>
          <cell r="AU617">
            <v>36200</v>
          </cell>
          <cell r="AV617">
            <v>16041</v>
          </cell>
          <cell r="AW617">
            <v>12099</v>
          </cell>
          <cell r="AX617">
            <v>25400</v>
          </cell>
          <cell r="AY617">
            <v>14686</v>
          </cell>
          <cell r="AZ617">
            <v>20600</v>
          </cell>
          <cell r="BA617">
            <v>68264</v>
          </cell>
          <cell r="BB617">
            <v>16983</v>
          </cell>
          <cell r="BC617">
            <v>140000</v>
          </cell>
          <cell r="BD617">
            <v>31800</v>
          </cell>
          <cell r="BE617">
            <v>12400</v>
          </cell>
          <cell r="BF617">
            <v>25000</v>
          </cell>
          <cell r="BG617">
            <v>122000</v>
          </cell>
          <cell r="BH617">
            <v>10400</v>
          </cell>
          <cell r="BI617">
            <v>9282</v>
          </cell>
          <cell r="BJ617">
            <v>16000</v>
          </cell>
          <cell r="BK617">
            <v>18944</v>
          </cell>
          <cell r="BL617">
            <v>63160</v>
          </cell>
          <cell r="BM617">
            <v>26000</v>
          </cell>
          <cell r="BN617">
            <v>18800</v>
          </cell>
          <cell r="BO617">
            <v>28000</v>
          </cell>
          <cell r="BP617">
            <v>16602</v>
          </cell>
          <cell r="BQ617">
            <v>20812</v>
          </cell>
          <cell r="BR617">
            <v>391520</v>
          </cell>
          <cell r="BS617">
            <v>28872</v>
          </cell>
          <cell r="BT617">
            <v>26244.18</v>
          </cell>
          <cell r="BU617">
            <v>0</v>
          </cell>
          <cell r="BV617">
            <v>7200</v>
          </cell>
          <cell r="BW617">
            <v>22000</v>
          </cell>
          <cell r="BX617">
            <v>42014</v>
          </cell>
          <cell r="BY617">
            <v>15800</v>
          </cell>
          <cell r="BZ617">
            <v>19131</v>
          </cell>
          <cell r="CA617">
            <v>17600</v>
          </cell>
          <cell r="CB617">
            <v>10400</v>
          </cell>
          <cell r="CC617">
            <v>40358.15</v>
          </cell>
          <cell r="CD617">
            <v>25555</v>
          </cell>
          <cell r="CE617">
            <v>53946</v>
          </cell>
          <cell r="CF617">
            <v>14459</v>
          </cell>
          <cell r="CG617">
            <v>14200</v>
          </cell>
          <cell r="CH617">
            <v>21385</v>
          </cell>
          <cell r="CI617">
            <v>11400</v>
          </cell>
          <cell r="CJ617">
            <v>60000</v>
          </cell>
          <cell r="CK617">
            <v>13400</v>
          </cell>
          <cell r="CL617">
            <v>15322</v>
          </cell>
        </row>
        <row r="618">
          <cell r="A618" t="str">
            <v>5101020199.104</v>
          </cell>
          <cell r="B618" t="str">
            <v>เงินเพิ่มพิเศษสำหรับบุคลากรสาธารณสุขผู้ปฏิบัติงานในสถานการณ์ระบาดของโรคติดเชื้อไวรัสโคโรนา2019</v>
          </cell>
          <cell r="C618">
            <v>0</v>
          </cell>
          <cell r="D618">
            <v>294000</v>
          </cell>
          <cell r="E618">
            <v>0</v>
          </cell>
          <cell r="F618">
            <v>104000</v>
          </cell>
          <cell r="G618">
            <v>56000</v>
          </cell>
          <cell r="H618">
            <v>180500</v>
          </cell>
          <cell r="I618">
            <v>350000</v>
          </cell>
          <cell r="J618">
            <v>0</v>
          </cell>
          <cell r="K618">
            <v>94000</v>
          </cell>
          <cell r="L618">
            <v>87500</v>
          </cell>
          <cell r="M618">
            <v>389000</v>
          </cell>
          <cell r="N618">
            <v>0</v>
          </cell>
          <cell r="O618">
            <v>2037000</v>
          </cell>
          <cell r="P618">
            <v>517000</v>
          </cell>
          <cell r="Q618">
            <v>592000</v>
          </cell>
          <cell r="R618">
            <v>416500</v>
          </cell>
          <cell r="S618">
            <v>338000</v>
          </cell>
          <cell r="T618">
            <v>602500</v>
          </cell>
          <cell r="U618">
            <v>338000</v>
          </cell>
          <cell r="V618">
            <v>244500</v>
          </cell>
          <cell r="W618">
            <v>890500</v>
          </cell>
          <cell r="X618">
            <v>372000</v>
          </cell>
          <cell r="Y618">
            <v>610520</v>
          </cell>
          <cell r="Z618">
            <v>655500</v>
          </cell>
          <cell r="AA618">
            <v>236000</v>
          </cell>
          <cell r="AB618">
            <v>328000</v>
          </cell>
          <cell r="AC618">
            <v>1032003</v>
          </cell>
          <cell r="AD618">
            <v>3869000</v>
          </cell>
          <cell r="AE618">
            <v>433000</v>
          </cell>
          <cell r="AF618">
            <v>690050</v>
          </cell>
          <cell r="AG618">
            <v>452330</v>
          </cell>
          <cell r="AH618">
            <v>19000</v>
          </cell>
          <cell r="AI618">
            <v>997500</v>
          </cell>
          <cell r="AJ618">
            <v>471000</v>
          </cell>
          <cell r="AK618">
            <v>1224500</v>
          </cell>
          <cell r="AL618">
            <v>358500</v>
          </cell>
          <cell r="AM618">
            <v>259000</v>
          </cell>
          <cell r="AN618">
            <v>882000</v>
          </cell>
          <cell r="AO618">
            <v>448500</v>
          </cell>
          <cell r="AP618">
            <v>498000</v>
          </cell>
          <cell r="AQ618">
            <v>228000</v>
          </cell>
          <cell r="AR618">
            <v>7542313</v>
          </cell>
          <cell r="AS618">
            <v>0</v>
          </cell>
          <cell r="AT618">
            <v>0</v>
          </cell>
          <cell r="AU618">
            <v>444000</v>
          </cell>
          <cell r="AV618">
            <v>543000</v>
          </cell>
          <cell r="AW618">
            <v>160000</v>
          </cell>
          <cell r="AX618">
            <v>283000</v>
          </cell>
          <cell r="AY618">
            <v>369000</v>
          </cell>
          <cell r="AZ618">
            <v>337000</v>
          </cell>
          <cell r="BA618">
            <v>0</v>
          </cell>
          <cell r="BB618">
            <v>450000</v>
          </cell>
          <cell r="BC618">
            <v>2044000</v>
          </cell>
          <cell r="BD618">
            <v>621500</v>
          </cell>
          <cell r="BE618">
            <v>210000</v>
          </cell>
          <cell r="BF618">
            <v>309500</v>
          </cell>
          <cell r="BG618">
            <v>1290000</v>
          </cell>
          <cell r="BH618">
            <v>201000</v>
          </cell>
          <cell r="BI618">
            <v>39000</v>
          </cell>
          <cell r="BJ618">
            <v>271000</v>
          </cell>
          <cell r="BK618">
            <v>162500</v>
          </cell>
          <cell r="BL618">
            <v>2472000</v>
          </cell>
          <cell r="BM618">
            <v>905500</v>
          </cell>
          <cell r="BN618">
            <v>663250</v>
          </cell>
          <cell r="BO618">
            <v>420000</v>
          </cell>
          <cell r="BP618">
            <v>470000</v>
          </cell>
          <cell r="BQ618">
            <v>693500</v>
          </cell>
          <cell r="BR618">
            <v>4526500</v>
          </cell>
          <cell r="BS618">
            <v>712000</v>
          </cell>
          <cell r="BT618">
            <v>848000</v>
          </cell>
          <cell r="BU618">
            <v>839765.12</v>
          </cell>
          <cell r="BV618">
            <v>198000</v>
          </cell>
          <cell r="BW618">
            <v>767000</v>
          </cell>
          <cell r="BX618">
            <v>4117500</v>
          </cell>
          <cell r="BY618">
            <v>405000</v>
          </cell>
          <cell r="BZ618">
            <v>579500</v>
          </cell>
          <cell r="CA618">
            <v>615500</v>
          </cell>
          <cell r="CB618">
            <v>528000</v>
          </cell>
          <cell r="CC618">
            <v>731000</v>
          </cell>
          <cell r="CD618">
            <v>886500</v>
          </cell>
          <cell r="CE618">
            <v>1318000</v>
          </cell>
          <cell r="CF618">
            <v>536500</v>
          </cell>
          <cell r="CG618">
            <v>397000</v>
          </cell>
          <cell r="CH618">
            <v>547500</v>
          </cell>
          <cell r="CI618">
            <v>428500</v>
          </cell>
          <cell r="CJ618">
            <v>1614500</v>
          </cell>
          <cell r="CK618">
            <v>372500</v>
          </cell>
          <cell r="CL618">
            <v>484500</v>
          </cell>
        </row>
        <row r="619">
          <cell r="A619" t="str">
            <v>5101030101.101</v>
          </cell>
          <cell r="B619" t="str">
            <v>เงินช่วยการศึกษาบุตร</v>
          </cell>
          <cell r="C619">
            <v>904121</v>
          </cell>
          <cell r="D619">
            <v>79200</v>
          </cell>
          <cell r="E619">
            <v>69850</v>
          </cell>
          <cell r="F619">
            <v>144185</v>
          </cell>
          <cell r="G619">
            <v>70350</v>
          </cell>
          <cell r="H619">
            <v>10500</v>
          </cell>
          <cell r="I619">
            <v>110280</v>
          </cell>
          <cell r="J619">
            <v>136200</v>
          </cell>
          <cell r="K619">
            <v>60730</v>
          </cell>
          <cell r="L619">
            <v>0</v>
          </cell>
          <cell r="M619">
            <v>108835</v>
          </cell>
          <cell r="N619">
            <v>32400</v>
          </cell>
          <cell r="O619">
            <v>399030</v>
          </cell>
          <cell r="P619">
            <v>128840</v>
          </cell>
          <cell r="Q619">
            <v>147500</v>
          </cell>
          <cell r="R619">
            <v>77713.5</v>
          </cell>
          <cell r="S619">
            <v>56604</v>
          </cell>
          <cell r="T619">
            <v>43000</v>
          </cell>
          <cell r="U619">
            <v>69236.75</v>
          </cell>
          <cell r="V619">
            <v>47000</v>
          </cell>
          <cell r="W619">
            <v>857060</v>
          </cell>
          <cell r="X619">
            <v>109500</v>
          </cell>
          <cell r="Y619">
            <v>129140</v>
          </cell>
          <cell r="Z619">
            <v>0</v>
          </cell>
          <cell r="AA619">
            <v>29800</v>
          </cell>
          <cell r="AB619">
            <v>63850</v>
          </cell>
          <cell r="AC619">
            <v>0</v>
          </cell>
          <cell r="AD619">
            <v>213613</v>
          </cell>
          <cell r="AE619">
            <v>18200</v>
          </cell>
          <cell r="AF619">
            <v>33106</v>
          </cell>
          <cell r="AG619">
            <v>21000</v>
          </cell>
          <cell r="AH619">
            <v>166960</v>
          </cell>
          <cell r="AI619">
            <v>2400</v>
          </cell>
          <cell r="AJ619">
            <v>27650</v>
          </cell>
          <cell r="AK619">
            <v>855473</v>
          </cell>
          <cell r="AL619">
            <v>63100</v>
          </cell>
          <cell r="AM619">
            <v>47000</v>
          </cell>
          <cell r="AN619">
            <v>99150</v>
          </cell>
          <cell r="AO619">
            <v>132400</v>
          </cell>
          <cell r="AP619">
            <v>130320</v>
          </cell>
          <cell r="AQ619">
            <v>33100</v>
          </cell>
          <cell r="AR619">
            <v>328465</v>
          </cell>
          <cell r="AS619">
            <v>104350</v>
          </cell>
          <cell r="AT619">
            <v>211005</v>
          </cell>
          <cell r="AU619">
            <v>114900</v>
          </cell>
          <cell r="AV619">
            <v>66250</v>
          </cell>
          <cell r="AW619">
            <v>32900</v>
          </cell>
          <cell r="AX619">
            <v>133130</v>
          </cell>
          <cell r="AY619">
            <v>192435</v>
          </cell>
          <cell r="AZ619">
            <v>57200</v>
          </cell>
          <cell r="BA619">
            <v>365750</v>
          </cell>
          <cell r="BB619">
            <v>31400</v>
          </cell>
          <cell r="BC619">
            <v>864366</v>
          </cell>
          <cell r="BD619">
            <v>289780</v>
          </cell>
          <cell r="BE619">
            <v>108550</v>
          </cell>
          <cell r="BF619">
            <v>58100</v>
          </cell>
          <cell r="BG619">
            <v>457094.5</v>
          </cell>
          <cell r="BH619">
            <v>80150</v>
          </cell>
          <cell r="BI619">
            <v>12171</v>
          </cell>
          <cell r="BJ619">
            <v>9906</v>
          </cell>
          <cell r="BK619">
            <v>88333</v>
          </cell>
          <cell r="BL619">
            <v>528093.25</v>
          </cell>
          <cell r="BM619">
            <v>70582</v>
          </cell>
          <cell r="BN619">
            <v>27200</v>
          </cell>
          <cell r="BO619">
            <v>4200</v>
          </cell>
          <cell r="BP619">
            <v>30700</v>
          </cell>
          <cell r="BQ619">
            <v>0</v>
          </cell>
          <cell r="BR619">
            <v>2638652.5</v>
          </cell>
          <cell r="BS619">
            <v>0</v>
          </cell>
          <cell r="BT619">
            <v>123344.25</v>
          </cell>
          <cell r="BU619">
            <v>310490</v>
          </cell>
          <cell r="BV619">
            <v>55050</v>
          </cell>
          <cell r="BW619">
            <v>108750</v>
          </cell>
          <cell r="BX619">
            <v>182500</v>
          </cell>
          <cell r="BY619">
            <v>41170</v>
          </cell>
          <cell r="BZ619">
            <v>36382</v>
          </cell>
          <cell r="CA619">
            <v>140776</v>
          </cell>
          <cell r="CB619">
            <v>186786.5</v>
          </cell>
          <cell r="CC619">
            <v>162535</v>
          </cell>
          <cell r="CD619">
            <v>186581.25</v>
          </cell>
          <cell r="CE619">
            <v>228830</v>
          </cell>
          <cell r="CF619">
            <v>67909</v>
          </cell>
          <cell r="CG619">
            <v>105805</v>
          </cell>
          <cell r="CH619">
            <v>0</v>
          </cell>
          <cell r="CI619">
            <v>89928</v>
          </cell>
          <cell r="CJ619">
            <v>176798</v>
          </cell>
          <cell r="CK619">
            <v>13200</v>
          </cell>
          <cell r="CL619">
            <v>62149</v>
          </cell>
        </row>
        <row r="620">
          <cell r="A620" t="str">
            <v>5101030205.101</v>
          </cell>
          <cell r="B620" t="str">
            <v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v>
          </cell>
          <cell r="C620">
            <v>321232</v>
          </cell>
          <cell r="D620">
            <v>0</v>
          </cell>
          <cell r="E620">
            <v>1300</v>
          </cell>
          <cell r="F620">
            <v>0</v>
          </cell>
          <cell r="G620">
            <v>0</v>
          </cell>
          <cell r="H620">
            <v>44340</v>
          </cell>
          <cell r="I620">
            <v>0</v>
          </cell>
          <cell r="J620">
            <v>5245</v>
          </cell>
          <cell r="K620">
            <v>0</v>
          </cell>
          <cell r="L620">
            <v>2770</v>
          </cell>
          <cell r="M620">
            <v>185487</v>
          </cell>
          <cell r="N620">
            <v>0</v>
          </cell>
          <cell r="O620">
            <v>122013.5</v>
          </cell>
          <cell r="P620">
            <v>38000</v>
          </cell>
          <cell r="Q620">
            <v>121000</v>
          </cell>
          <cell r="R620">
            <v>0</v>
          </cell>
          <cell r="S620">
            <v>14090</v>
          </cell>
          <cell r="T620">
            <v>26640</v>
          </cell>
          <cell r="U620">
            <v>3500</v>
          </cell>
          <cell r="V620">
            <v>3750</v>
          </cell>
          <cell r="W620">
            <v>340763.75</v>
          </cell>
          <cell r="X620">
            <v>0</v>
          </cell>
          <cell r="Y620">
            <v>10450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15572</v>
          </cell>
          <cell r="AE620">
            <v>39180</v>
          </cell>
          <cell r="AF620">
            <v>5207</v>
          </cell>
          <cell r="AG620">
            <v>14870</v>
          </cell>
          <cell r="AH620">
            <v>90520</v>
          </cell>
          <cell r="AI620">
            <v>33552</v>
          </cell>
          <cell r="AJ620">
            <v>4286</v>
          </cell>
          <cell r="AK620">
            <v>68139</v>
          </cell>
          <cell r="AL620">
            <v>0</v>
          </cell>
          <cell r="AM620">
            <v>4160</v>
          </cell>
          <cell r="AN620">
            <v>11000</v>
          </cell>
          <cell r="AO620">
            <v>216358</v>
          </cell>
          <cell r="AP620">
            <v>2550</v>
          </cell>
          <cell r="AQ620">
            <v>5320</v>
          </cell>
          <cell r="AR620">
            <v>375352</v>
          </cell>
          <cell r="AS620">
            <v>31880</v>
          </cell>
          <cell r="AT620">
            <v>58254</v>
          </cell>
          <cell r="AU620">
            <v>8995</v>
          </cell>
          <cell r="AV620">
            <v>126468</v>
          </cell>
          <cell r="AW620">
            <v>15520</v>
          </cell>
          <cell r="AX620">
            <v>8000</v>
          </cell>
          <cell r="AY620">
            <v>23215</v>
          </cell>
          <cell r="AZ620">
            <v>5050</v>
          </cell>
          <cell r="BA620">
            <v>70228.75</v>
          </cell>
          <cell r="BB620">
            <v>1048</v>
          </cell>
          <cell r="BC620">
            <v>1180121.5</v>
          </cell>
          <cell r="BD620">
            <v>158970</v>
          </cell>
          <cell r="BE620">
            <v>46865</v>
          </cell>
          <cell r="BF620">
            <v>30520</v>
          </cell>
          <cell r="BG620">
            <v>181576.5</v>
          </cell>
          <cell r="BH620">
            <v>363173</v>
          </cell>
          <cell r="BI620">
            <v>0</v>
          </cell>
          <cell r="BJ620">
            <v>18112</v>
          </cell>
          <cell r="BK620">
            <v>33725</v>
          </cell>
          <cell r="BL620">
            <v>150456.5</v>
          </cell>
          <cell r="BM620">
            <v>57870</v>
          </cell>
          <cell r="BN620">
            <v>73580</v>
          </cell>
          <cell r="BO620">
            <v>5050</v>
          </cell>
          <cell r="BP620">
            <v>8000</v>
          </cell>
          <cell r="BQ620">
            <v>1120</v>
          </cell>
          <cell r="BR620">
            <v>770006.25</v>
          </cell>
          <cell r="BS620">
            <v>499</v>
          </cell>
          <cell r="BT620">
            <v>29400</v>
          </cell>
          <cell r="BU620">
            <v>252393</v>
          </cell>
          <cell r="BV620">
            <v>21570</v>
          </cell>
          <cell r="BW620">
            <v>2752</v>
          </cell>
          <cell r="BX620">
            <v>65161.5</v>
          </cell>
          <cell r="BY620">
            <v>35964</v>
          </cell>
          <cell r="BZ620">
            <v>6755</v>
          </cell>
          <cell r="CA620">
            <v>0</v>
          </cell>
          <cell r="CB620">
            <v>0</v>
          </cell>
          <cell r="CC620">
            <v>37969</v>
          </cell>
          <cell r="CD620">
            <v>13270</v>
          </cell>
          <cell r="CE620">
            <v>3490</v>
          </cell>
          <cell r="CF620">
            <v>11867.5</v>
          </cell>
          <cell r="CG620">
            <v>0</v>
          </cell>
          <cell r="CH620">
            <v>5302</v>
          </cell>
          <cell r="CI620">
            <v>14460</v>
          </cell>
          <cell r="CJ620">
            <v>38614.75</v>
          </cell>
          <cell r="CK620">
            <v>27050</v>
          </cell>
          <cell r="CL620">
            <v>0</v>
          </cell>
        </row>
        <row r="621">
          <cell r="A621" t="str">
            <v>5101030206.101</v>
          </cell>
          <cell r="B621" t="str">
            <v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2350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</row>
        <row r="622">
          <cell r="A622" t="str">
            <v>5101030207.101</v>
          </cell>
          <cell r="B622" t="str">
            <v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8000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2000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</row>
        <row r="623">
          <cell r="A623" t="str">
            <v>5101030208.101</v>
          </cell>
          <cell r="B623" t="str">
            <v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9000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21000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4629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16000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437.5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</row>
        <row r="624">
          <cell r="A624" t="str">
            <v>5101030211.101</v>
          </cell>
          <cell r="B624" t="str">
            <v>เงินช่วยเหลือค่ารักษาพยาบาลตามกฎหมายสงเคราะห์ข้าราชการ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14800</v>
          </cell>
          <cell r="I624">
            <v>0</v>
          </cell>
          <cell r="J624">
            <v>0</v>
          </cell>
          <cell r="K624">
            <v>20000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3100</v>
          </cell>
        </row>
        <row r="625">
          <cell r="A625" t="str">
            <v>5101040107.101</v>
          </cell>
          <cell r="B625" t="str">
            <v>บำเหน็จตกทอด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</row>
        <row r="626">
          <cell r="A626" t="str">
            <v>5101040111.101</v>
          </cell>
          <cell r="B626" t="str">
            <v>เงินช่วยพิเศษกรณีผู้รับบำนาญเสียชีวิต</v>
          </cell>
          <cell r="C626">
            <v>219612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328209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208963.08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</row>
        <row r="627">
          <cell r="A627" t="str">
            <v>5101040118.101</v>
          </cell>
          <cell r="B627" t="str">
            <v>บำนาญตกทอด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</row>
        <row r="628">
          <cell r="A628" t="str">
            <v>5101040202.101</v>
          </cell>
          <cell r="B628" t="str">
            <v>เงินช่วยการศึกษาบุตร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57400</v>
          </cell>
          <cell r="M628">
            <v>25000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127550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22100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7200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45400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25919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15000</v>
          </cell>
          <cell r="BR628">
            <v>0</v>
          </cell>
          <cell r="BS628">
            <v>107700</v>
          </cell>
          <cell r="BT628">
            <v>60223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16718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4200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</row>
        <row r="629">
          <cell r="A629" t="str">
            <v>5101040204.101</v>
          </cell>
          <cell r="B629" t="str">
            <v>เงินช่วยค่ารักษาพยาบาลประเภท    ผู้ป่วยนอก รพ.รัฐ สำหรับผู้รับเบี้ยหวัด /บำนาญตามกฎหมาย</v>
          </cell>
          <cell r="C629">
            <v>49896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25476.25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3500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10053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62470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5966</v>
          </cell>
          <cell r="BB629">
            <v>0</v>
          </cell>
          <cell r="BC629">
            <v>228087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2130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204587</v>
          </cell>
          <cell r="BS629">
            <v>0</v>
          </cell>
          <cell r="BT629">
            <v>0</v>
          </cell>
          <cell r="BU629">
            <v>19701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</row>
        <row r="630">
          <cell r="A630" t="str">
            <v>5101040205.101</v>
          </cell>
          <cell r="B630" t="str">
            <v>เงินช่วยค่ารักษาพยาบาลประเภท    ผู้ป่วยใน รพ.รัฐ สำหรับผู้รับเบี้ยหวัด /บำนาญตามกฎหมาย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</row>
        <row r="631">
          <cell r="A631" t="str">
            <v>5101040206.101</v>
          </cell>
          <cell r="B631" t="str">
            <v>เงินช่วยค่ารักษา พยาบาลประเภทผู้ป่วยนอก รพ.เอกชน  สำหรับผู้รับเบี้ยหวัด/บำนาญตามกฎหมาย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</row>
        <row r="632">
          <cell r="A632" t="str">
            <v>5101040207.101</v>
          </cell>
          <cell r="B632" t="str">
            <v>เงินช่วยค่ารักษาพยาบาลประเภท    ผู้ป่วยใน รพ.เอกชน สำหรับผู้รับ      เบี้ยหวัด/บำนาญตามกฎหมาย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</row>
        <row r="633">
          <cell r="A633" t="str">
            <v>5102010106.101</v>
          </cell>
          <cell r="B633" t="str">
            <v>ค่าใช้จ่ายทุนการศึกษา-ในประเทศ</v>
          </cell>
          <cell r="C633">
            <v>0</v>
          </cell>
          <cell r="D633">
            <v>0</v>
          </cell>
          <cell r="E633">
            <v>160000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160000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720000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80000</v>
          </cell>
          <cell r="AU633">
            <v>100000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40000</v>
          </cell>
          <cell r="BX633">
            <v>0</v>
          </cell>
          <cell r="BY633">
            <v>40000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</row>
        <row r="634">
          <cell r="A634" t="str">
            <v>5102010199.101</v>
          </cell>
          <cell r="B634" t="str">
            <v>ค่าใช้จ่ายด้านการฝึกอบรม-ในประเทศ (เงินงบประมาณ)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20000</v>
          </cell>
          <cell r="P634">
            <v>0</v>
          </cell>
          <cell r="Q634">
            <v>50000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5500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255000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2632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38725</v>
          </cell>
          <cell r="BB634">
            <v>1412</v>
          </cell>
          <cell r="BC634">
            <v>20896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6208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59000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9000</v>
          </cell>
          <cell r="CB634">
            <v>9000</v>
          </cell>
          <cell r="CC634">
            <v>0</v>
          </cell>
          <cell r="CD634">
            <v>24840</v>
          </cell>
          <cell r="CE634">
            <v>0</v>
          </cell>
          <cell r="CF634">
            <v>0</v>
          </cell>
          <cell r="CG634">
            <v>9000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</row>
        <row r="635">
          <cell r="A635" t="str">
            <v>5102010199.102</v>
          </cell>
          <cell r="B635" t="str">
            <v>ค่าใช้จ่ายด้านการฝึกอบรม - ในประเทศ (เงินนอกงบประมาณ)</v>
          </cell>
          <cell r="C635">
            <v>914860.44</v>
          </cell>
          <cell r="D635">
            <v>0</v>
          </cell>
          <cell r="E635">
            <v>53623</v>
          </cell>
          <cell r="F635">
            <v>600</v>
          </cell>
          <cell r="G635">
            <v>22444</v>
          </cell>
          <cell r="H635">
            <v>21787</v>
          </cell>
          <cell r="I635">
            <v>110300</v>
          </cell>
          <cell r="J635">
            <v>228469</v>
          </cell>
          <cell r="K635">
            <v>0</v>
          </cell>
          <cell r="L635">
            <v>0</v>
          </cell>
          <cell r="M635">
            <v>541575.78</v>
          </cell>
          <cell r="N635">
            <v>1000</v>
          </cell>
          <cell r="O635">
            <v>370755</v>
          </cell>
          <cell r="P635">
            <v>15388</v>
          </cell>
          <cell r="Q635">
            <v>118830</v>
          </cell>
          <cell r="R635">
            <v>7030</v>
          </cell>
          <cell r="S635">
            <v>5804</v>
          </cell>
          <cell r="T635">
            <v>139206</v>
          </cell>
          <cell r="U635">
            <v>45784</v>
          </cell>
          <cell r="V635">
            <v>5700</v>
          </cell>
          <cell r="W635">
            <v>1019795</v>
          </cell>
          <cell r="X635">
            <v>108814</v>
          </cell>
          <cell r="Y635">
            <v>11300</v>
          </cell>
          <cell r="Z635">
            <v>98652</v>
          </cell>
          <cell r="AA635">
            <v>0</v>
          </cell>
          <cell r="AB635">
            <v>48360.77</v>
          </cell>
          <cell r="AC635">
            <v>0</v>
          </cell>
          <cell r="AD635">
            <v>91621</v>
          </cell>
          <cell r="AE635">
            <v>0</v>
          </cell>
          <cell r="AF635">
            <v>75948</v>
          </cell>
          <cell r="AG635">
            <v>12090</v>
          </cell>
          <cell r="AH635">
            <v>69983.539999999994</v>
          </cell>
          <cell r="AI635">
            <v>87404</v>
          </cell>
          <cell r="AJ635">
            <v>21435</v>
          </cell>
          <cell r="AK635">
            <v>2007907.52</v>
          </cell>
          <cell r="AL635">
            <v>48940</v>
          </cell>
          <cell r="AM635">
            <v>43640</v>
          </cell>
          <cell r="AN635">
            <v>224593.8</v>
          </cell>
          <cell r="AO635">
            <v>92377.36</v>
          </cell>
          <cell r="AP635">
            <v>34158</v>
          </cell>
          <cell r="AQ635">
            <v>5000</v>
          </cell>
          <cell r="AR635">
            <v>504512</v>
          </cell>
          <cell r="AS635">
            <v>29500</v>
          </cell>
          <cell r="AT635">
            <v>6608</v>
          </cell>
          <cell r="AU635">
            <v>52594</v>
          </cell>
          <cell r="AV635">
            <v>0</v>
          </cell>
          <cell r="AW635">
            <v>6370</v>
          </cell>
          <cell r="AX635">
            <v>6080</v>
          </cell>
          <cell r="AY635">
            <v>113273.28</v>
          </cell>
          <cell r="AZ635">
            <v>20832</v>
          </cell>
          <cell r="BA635">
            <v>605036.44999999995</v>
          </cell>
          <cell r="BB635">
            <v>28698</v>
          </cell>
          <cell r="BC635">
            <v>658790.34</v>
          </cell>
          <cell r="BD635">
            <v>120053</v>
          </cell>
          <cell r="BE635">
            <v>43070</v>
          </cell>
          <cell r="BF635">
            <v>59874.080000000002</v>
          </cell>
          <cell r="BG635">
            <v>864917.11</v>
          </cell>
          <cell r="BH635">
            <v>27800</v>
          </cell>
          <cell r="BI635">
            <v>17808</v>
          </cell>
          <cell r="BJ635">
            <v>10500</v>
          </cell>
          <cell r="BK635">
            <v>132000</v>
          </cell>
          <cell r="BL635">
            <v>169988</v>
          </cell>
          <cell r="BM635">
            <v>33780</v>
          </cell>
          <cell r="BN635">
            <v>37870</v>
          </cell>
          <cell r="BO635">
            <v>2760</v>
          </cell>
          <cell r="BP635">
            <v>66512</v>
          </cell>
          <cell r="BQ635">
            <v>36998</v>
          </cell>
          <cell r="BR635">
            <v>1933703.55</v>
          </cell>
          <cell r="BS635">
            <v>39072</v>
          </cell>
          <cell r="BT635">
            <v>42914</v>
          </cell>
          <cell r="BU635">
            <v>490293.45</v>
          </cell>
          <cell r="BV635">
            <v>23500</v>
          </cell>
          <cell r="BW635">
            <v>41400</v>
          </cell>
          <cell r="BX635">
            <v>134137.78</v>
          </cell>
          <cell r="BY635">
            <v>15660</v>
          </cell>
          <cell r="BZ635">
            <v>31644</v>
          </cell>
          <cell r="CA635">
            <v>77722</v>
          </cell>
          <cell r="CB635">
            <v>25156</v>
          </cell>
          <cell r="CC635">
            <v>132706</v>
          </cell>
          <cell r="CD635">
            <v>124406</v>
          </cell>
          <cell r="CE635">
            <v>138099.92000000001</v>
          </cell>
          <cell r="CF635">
            <v>20688</v>
          </cell>
          <cell r="CG635">
            <v>19877</v>
          </cell>
          <cell r="CH635">
            <v>115203</v>
          </cell>
          <cell r="CI635">
            <v>39678.160000000003</v>
          </cell>
          <cell r="CJ635">
            <v>1327266.8999999999</v>
          </cell>
          <cell r="CK635">
            <v>117970.88</v>
          </cell>
          <cell r="CL635">
            <v>39528</v>
          </cell>
        </row>
        <row r="636">
          <cell r="A636" t="str">
            <v>5102030199.101</v>
          </cell>
          <cell r="B636" t="str">
            <v>ค่าใช้จ่ายด้านการฝึกอบรม -บุคคล ภายนอก (เงินงบประมาณ)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170275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75400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</row>
        <row r="637">
          <cell r="A637" t="str">
            <v>5102030199.102</v>
          </cell>
          <cell r="B637" t="str">
            <v>ค่าใช้จ่ายด้านการฝึกอบรม -บุคคล ภายนอก (เงินนอกงบประมาณ)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4200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6224</v>
          </cell>
          <cell r="AS637">
            <v>59400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50000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3060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3000</v>
          </cell>
          <cell r="CL637">
            <v>0</v>
          </cell>
        </row>
        <row r="638">
          <cell r="A638" t="str">
            <v>5103010102.101</v>
          </cell>
          <cell r="B638" t="str">
            <v>ค่าเบี้ยเลี้ยง-ในประเทศ (เงินงบประมาณ)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46630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3744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9000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18000</v>
          </cell>
          <cell r="BY638">
            <v>15840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7200</v>
          </cell>
          <cell r="CL638">
            <v>0</v>
          </cell>
        </row>
        <row r="639">
          <cell r="A639" t="str">
            <v>5103010102.102</v>
          </cell>
          <cell r="B639" t="str">
            <v>ค่าเบี้ยเลี้ยง-ในประเทศ (เงินนอกงบประมาณ)</v>
          </cell>
          <cell r="C639">
            <v>161370</v>
          </cell>
          <cell r="D639">
            <v>12840</v>
          </cell>
          <cell r="E639">
            <v>2880</v>
          </cell>
          <cell r="F639">
            <v>720</v>
          </cell>
          <cell r="G639">
            <v>0</v>
          </cell>
          <cell r="H639">
            <v>0</v>
          </cell>
          <cell r="I639">
            <v>66240</v>
          </cell>
          <cell r="J639">
            <v>6040</v>
          </cell>
          <cell r="K639">
            <v>4560</v>
          </cell>
          <cell r="L639">
            <v>4880</v>
          </cell>
          <cell r="M639">
            <v>2480</v>
          </cell>
          <cell r="N639">
            <v>11920</v>
          </cell>
          <cell r="O639">
            <v>0</v>
          </cell>
          <cell r="P639">
            <v>2400</v>
          </cell>
          <cell r="Q639">
            <v>4080</v>
          </cell>
          <cell r="R639">
            <v>11200</v>
          </cell>
          <cell r="S639">
            <v>132622.98000000001</v>
          </cell>
          <cell r="T639">
            <v>720</v>
          </cell>
          <cell r="U639">
            <v>0</v>
          </cell>
          <cell r="V639">
            <v>3120</v>
          </cell>
          <cell r="W639">
            <v>18320</v>
          </cell>
          <cell r="X639">
            <v>0</v>
          </cell>
          <cell r="Y639">
            <v>47860</v>
          </cell>
          <cell r="Z639">
            <v>3000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1800</v>
          </cell>
          <cell r="AF639">
            <v>0</v>
          </cell>
          <cell r="AG639">
            <v>21840</v>
          </cell>
          <cell r="AH639">
            <v>0</v>
          </cell>
          <cell r="AI639">
            <v>1260</v>
          </cell>
          <cell r="AJ639">
            <v>560</v>
          </cell>
          <cell r="AK639">
            <v>132950</v>
          </cell>
          <cell r="AL639">
            <v>1600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55600</v>
          </cell>
          <cell r="AS639">
            <v>4000</v>
          </cell>
          <cell r="AT639">
            <v>0</v>
          </cell>
          <cell r="AU639">
            <v>2880</v>
          </cell>
          <cell r="AV639">
            <v>240</v>
          </cell>
          <cell r="AW639">
            <v>4080</v>
          </cell>
          <cell r="AX639">
            <v>0</v>
          </cell>
          <cell r="AY639">
            <v>1120</v>
          </cell>
          <cell r="AZ639">
            <v>4240</v>
          </cell>
          <cell r="BA639">
            <v>0</v>
          </cell>
          <cell r="BB639">
            <v>0</v>
          </cell>
          <cell r="BC639">
            <v>41168</v>
          </cell>
          <cell r="BD639">
            <v>0</v>
          </cell>
          <cell r="BE639">
            <v>2800</v>
          </cell>
          <cell r="BF639">
            <v>0</v>
          </cell>
          <cell r="BG639">
            <v>89020</v>
          </cell>
          <cell r="BH639">
            <v>24400</v>
          </cell>
          <cell r="BI639">
            <v>0</v>
          </cell>
          <cell r="BJ639">
            <v>1200</v>
          </cell>
          <cell r="BK639">
            <v>1040</v>
          </cell>
          <cell r="BL639">
            <v>72156</v>
          </cell>
          <cell r="BM639">
            <v>3800</v>
          </cell>
          <cell r="BN639">
            <v>0</v>
          </cell>
          <cell r="BO639">
            <v>33036.639999999999</v>
          </cell>
          <cell r="BP639">
            <v>0</v>
          </cell>
          <cell r="BQ639">
            <v>5520</v>
          </cell>
          <cell r="BR639">
            <v>0</v>
          </cell>
          <cell r="BS639">
            <v>5012</v>
          </cell>
          <cell r="BT639">
            <v>12480</v>
          </cell>
          <cell r="BU639">
            <v>7020</v>
          </cell>
          <cell r="BV639">
            <v>1600</v>
          </cell>
          <cell r="BW639">
            <v>0</v>
          </cell>
          <cell r="BX639">
            <v>1440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45120</v>
          </cell>
          <cell r="CL639">
            <v>0</v>
          </cell>
        </row>
        <row r="640">
          <cell r="A640" t="str">
            <v>5103010103.101</v>
          </cell>
          <cell r="B640" t="str">
            <v>ค่าที่พัก-ในประเทศ (เงินงบประมาณ)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</row>
        <row r="641">
          <cell r="A641" t="str">
            <v>5103010103.102</v>
          </cell>
          <cell r="B641" t="str">
            <v>ค่าที่พัก-ในประเทศ (เงินนอกงบประมาณ)</v>
          </cell>
          <cell r="C641">
            <v>187849</v>
          </cell>
          <cell r="D641">
            <v>36300</v>
          </cell>
          <cell r="E641">
            <v>8200</v>
          </cell>
          <cell r="F641">
            <v>3235</v>
          </cell>
          <cell r="G641">
            <v>0</v>
          </cell>
          <cell r="H641">
            <v>0</v>
          </cell>
          <cell r="I641">
            <v>93870</v>
          </cell>
          <cell r="J641">
            <v>32210</v>
          </cell>
          <cell r="K641">
            <v>10700</v>
          </cell>
          <cell r="L641">
            <v>8077.06</v>
          </cell>
          <cell r="M641">
            <v>18470</v>
          </cell>
          <cell r="N641">
            <v>17225.25</v>
          </cell>
          <cell r="O641">
            <v>0</v>
          </cell>
          <cell r="P641">
            <v>0</v>
          </cell>
          <cell r="Q641">
            <v>4000</v>
          </cell>
          <cell r="R641">
            <v>35770</v>
          </cell>
          <cell r="S641">
            <v>0</v>
          </cell>
          <cell r="T641">
            <v>0</v>
          </cell>
          <cell r="U641">
            <v>0</v>
          </cell>
          <cell r="V641">
            <v>7736</v>
          </cell>
          <cell r="W641">
            <v>41495</v>
          </cell>
          <cell r="X641">
            <v>0</v>
          </cell>
          <cell r="Y641">
            <v>4900</v>
          </cell>
          <cell r="Z641">
            <v>4600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6500</v>
          </cell>
          <cell r="AF641">
            <v>0</v>
          </cell>
          <cell r="AG641">
            <v>36570</v>
          </cell>
          <cell r="AH641">
            <v>0</v>
          </cell>
          <cell r="AI641">
            <v>0</v>
          </cell>
          <cell r="AJ641">
            <v>4000</v>
          </cell>
          <cell r="AK641">
            <v>476320</v>
          </cell>
          <cell r="AL641">
            <v>6019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111858</v>
          </cell>
          <cell r="AS641">
            <v>0</v>
          </cell>
          <cell r="AT641">
            <v>0</v>
          </cell>
          <cell r="AU641">
            <v>6400</v>
          </cell>
          <cell r="AV641">
            <v>0</v>
          </cell>
          <cell r="AW641">
            <v>0</v>
          </cell>
          <cell r="AX641">
            <v>0</v>
          </cell>
          <cell r="AY641">
            <v>3300</v>
          </cell>
          <cell r="AZ641">
            <v>6500</v>
          </cell>
          <cell r="BA641">
            <v>0</v>
          </cell>
          <cell r="BB641">
            <v>0</v>
          </cell>
          <cell r="BC641">
            <v>21894</v>
          </cell>
          <cell r="BD641">
            <v>0</v>
          </cell>
          <cell r="BE641">
            <v>550</v>
          </cell>
          <cell r="BF641">
            <v>0</v>
          </cell>
          <cell r="BG641">
            <v>75565</v>
          </cell>
          <cell r="BH641">
            <v>29600</v>
          </cell>
          <cell r="BI641">
            <v>0</v>
          </cell>
          <cell r="BJ641">
            <v>4500</v>
          </cell>
          <cell r="BK641">
            <v>4500</v>
          </cell>
          <cell r="BL641">
            <v>141736</v>
          </cell>
          <cell r="BM641">
            <v>0</v>
          </cell>
          <cell r="BN641">
            <v>0</v>
          </cell>
          <cell r="BO641">
            <v>13440</v>
          </cell>
          <cell r="BP641">
            <v>0</v>
          </cell>
          <cell r="BQ641">
            <v>12830</v>
          </cell>
          <cell r="BR641">
            <v>0</v>
          </cell>
          <cell r="BS641">
            <v>17860</v>
          </cell>
          <cell r="BT641">
            <v>0</v>
          </cell>
          <cell r="BU641">
            <v>46230</v>
          </cell>
          <cell r="BV641">
            <v>0</v>
          </cell>
          <cell r="BW641">
            <v>0</v>
          </cell>
          <cell r="BX641">
            <v>2600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</row>
        <row r="642">
          <cell r="A642" t="str">
            <v>5103010199.101</v>
          </cell>
          <cell r="B642" t="str">
            <v>ค่าใช้จ่ายเดินทางอื่น -ในประเทศ (เงินงบประมาณ)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81343.13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</row>
        <row r="643">
          <cell r="A643" t="str">
            <v>5103010199.102</v>
          </cell>
          <cell r="B643" t="str">
            <v>ค่าใช้จ่ายเดินทางอื่น -ในประเทศ (เงินนอกงบประมาณ)</v>
          </cell>
          <cell r="C643">
            <v>174741.71</v>
          </cell>
          <cell r="D643">
            <v>18048</v>
          </cell>
          <cell r="E643">
            <v>19768</v>
          </cell>
          <cell r="F643">
            <v>10447.200000000001</v>
          </cell>
          <cell r="G643">
            <v>0</v>
          </cell>
          <cell r="H643">
            <v>0</v>
          </cell>
          <cell r="I643">
            <v>46059</v>
          </cell>
          <cell r="J643">
            <v>33008</v>
          </cell>
          <cell r="K643">
            <v>22116</v>
          </cell>
          <cell r="L643">
            <v>40339</v>
          </cell>
          <cell r="M643">
            <v>54298.8</v>
          </cell>
          <cell r="N643">
            <v>13168</v>
          </cell>
          <cell r="O643">
            <v>0</v>
          </cell>
          <cell r="P643">
            <v>0</v>
          </cell>
          <cell r="Q643">
            <v>10576</v>
          </cell>
          <cell r="R643">
            <v>13098.48</v>
          </cell>
          <cell r="S643">
            <v>0</v>
          </cell>
          <cell r="T643">
            <v>1392</v>
          </cell>
          <cell r="U643">
            <v>6532</v>
          </cell>
          <cell r="V643">
            <v>4169.76</v>
          </cell>
          <cell r="W643">
            <v>21437</v>
          </cell>
          <cell r="X643">
            <v>7768</v>
          </cell>
          <cell r="Y643">
            <v>20870</v>
          </cell>
          <cell r="Z643">
            <v>5960</v>
          </cell>
          <cell r="AA643">
            <v>258050.66</v>
          </cell>
          <cell r="AB643">
            <v>0</v>
          </cell>
          <cell r="AC643">
            <v>0</v>
          </cell>
          <cell r="AD643">
            <v>0</v>
          </cell>
          <cell r="AE643">
            <v>19131</v>
          </cell>
          <cell r="AF643">
            <v>0</v>
          </cell>
          <cell r="AG643">
            <v>21628.799999999999</v>
          </cell>
          <cell r="AH643">
            <v>0</v>
          </cell>
          <cell r="AI643">
            <v>7380</v>
          </cell>
          <cell r="AJ643">
            <v>4208</v>
          </cell>
          <cell r="AK643">
            <v>238334.85</v>
          </cell>
          <cell r="AL643">
            <v>7661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42054.66</v>
          </cell>
          <cell r="AS643">
            <v>66816</v>
          </cell>
          <cell r="AT643">
            <v>6000</v>
          </cell>
          <cell r="AU643">
            <v>1240</v>
          </cell>
          <cell r="AV643">
            <v>12840</v>
          </cell>
          <cell r="AW643">
            <v>0</v>
          </cell>
          <cell r="AX643">
            <v>0</v>
          </cell>
          <cell r="AY643">
            <v>4254</v>
          </cell>
          <cell r="AZ643">
            <v>6820</v>
          </cell>
          <cell r="BA643">
            <v>0</v>
          </cell>
          <cell r="BB643">
            <v>0</v>
          </cell>
          <cell r="BC643">
            <v>359018</v>
          </cell>
          <cell r="BD643">
            <v>0</v>
          </cell>
          <cell r="BE643">
            <v>4480</v>
          </cell>
          <cell r="BF643">
            <v>0</v>
          </cell>
          <cell r="BG643">
            <v>58570</v>
          </cell>
          <cell r="BH643">
            <v>16034</v>
          </cell>
          <cell r="BI643">
            <v>11804</v>
          </cell>
          <cell r="BJ643">
            <v>2864.45</v>
          </cell>
          <cell r="BK643">
            <v>37718</v>
          </cell>
          <cell r="BL643">
            <v>75112</v>
          </cell>
          <cell r="BM643">
            <v>1040</v>
          </cell>
          <cell r="BN643">
            <v>3312</v>
          </cell>
          <cell r="BO643">
            <v>0</v>
          </cell>
          <cell r="BP643">
            <v>0</v>
          </cell>
          <cell r="BQ643">
            <v>29798.799999999999</v>
          </cell>
          <cell r="BR643">
            <v>6000</v>
          </cell>
          <cell r="BS643">
            <v>2167</v>
          </cell>
          <cell r="BT643">
            <v>0</v>
          </cell>
          <cell r="BU643">
            <v>0</v>
          </cell>
          <cell r="BV643">
            <v>59849.93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4472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2160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3500</v>
          </cell>
        </row>
        <row r="644">
          <cell r="A644" t="str">
            <v>5104010104.101</v>
          </cell>
          <cell r="B644" t="str">
            <v>วัสดุสำนักงานใช้ไป</v>
          </cell>
          <cell r="C644">
            <v>1398374.71</v>
          </cell>
          <cell r="D644">
            <v>438577.42</v>
          </cell>
          <cell r="E644">
            <v>392971.67</v>
          </cell>
          <cell r="F644">
            <v>298456</v>
          </cell>
          <cell r="G644">
            <v>198611</v>
          </cell>
          <cell r="H644">
            <v>378258</v>
          </cell>
          <cell r="I644">
            <v>576793.66</v>
          </cell>
          <cell r="J644">
            <v>456640.4</v>
          </cell>
          <cell r="K644">
            <v>809302</v>
          </cell>
          <cell r="L644">
            <v>762693.47</v>
          </cell>
          <cell r="M644">
            <v>1041058.5</v>
          </cell>
          <cell r="N644">
            <v>309067.65000000002</v>
          </cell>
          <cell r="O644">
            <v>1741804.32</v>
          </cell>
          <cell r="P644">
            <v>272850.59999999998</v>
          </cell>
          <cell r="Q644">
            <v>530103.54</v>
          </cell>
          <cell r="R644">
            <v>889546</v>
          </cell>
          <cell r="S644">
            <v>382617.24</v>
          </cell>
          <cell r="T644">
            <v>261578.53</v>
          </cell>
          <cell r="U644">
            <v>469180.35</v>
          </cell>
          <cell r="V644">
            <v>133260.1</v>
          </cell>
          <cell r="W644">
            <v>3987659.2</v>
          </cell>
          <cell r="X644">
            <v>372065.18</v>
          </cell>
          <cell r="Y644">
            <v>821666.5</v>
          </cell>
          <cell r="Z644">
            <v>513753</v>
          </cell>
          <cell r="AA644">
            <v>266220.21000000002</v>
          </cell>
          <cell r="AB644">
            <v>446749.32</v>
          </cell>
          <cell r="AC644">
            <v>677748.71</v>
          </cell>
          <cell r="AD644">
            <v>2491483.16</v>
          </cell>
          <cell r="AE644">
            <v>298457</v>
          </cell>
          <cell r="AF644">
            <v>273323</v>
          </cell>
          <cell r="AG644">
            <v>634984.30000000005</v>
          </cell>
          <cell r="AH644">
            <v>424576.58</v>
          </cell>
          <cell r="AI644">
            <v>915043.71</v>
          </cell>
          <cell r="AJ644">
            <v>459831.5</v>
          </cell>
          <cell r="AK644">
            <v>6582533.2300000004</v>
          </cell>
          <cell r="AL644">
            <v>902562</v>
          </cell>
          <cell r="AM644">
            <v>304682</v>
          </cell>
          <cell r="AN644">
            <v>1076266.8999999999</v>
          </cell>
          <cell r="AO644">
            <v>664355.75</v>
          </cell>
          <cell r="AP644">
            <v>609573.5</v>
          </cell>
          <cell r="AQ644">
            <v>230135</v>
          </cell>
          <cell r="AR644">
            <v>3330228.94</v>
          </cell>
          <cell r="AS644">
            <v>563809.67000000004</v>
          </cell>
          <cell r="AT644">
            <v>1296605</v>
          </cell>
          <cell r="AU644">
            <v>977837.03</v>
          </cell>
          <cell r="AV644">
            <v>560455</v>
          </cell>
          <cell r="AW644">
            <v>222549</v>
          </cell>
          <cell r="AX644">
            <v>428691.9</v>
          </cell>
          <cell r="AY644">
            <v>323746.61</v>
          </cell>
          <cell r="AZ644">
            <v>424304.2</v>
          </cell>
          <cell r="BA644">
            <v>1497405.5</v>
          </cell>
          <cell r="BB644">
            <v>240523</v>
          </cell>
          <cell r="BC644">
            <v>2239504.7000000002</v>
          </cell>
          <cell r="BD644">
            <v>882619.6</v>
          </cell>
          <cell r="BE644">
            <v>492907.73</v>
          </cell>
          <cell r="BF644">
            <v>230213.63</v>
          </cell>
          <cell r="BG644">
            <v>1178440.58</v>
          </cell>
          <cell r="BH644">
            <v>233199.58</v>
          </cell>
          <cell r="BI644">
            <v>160209</v>
          </cell>
          <cell r="BJ644">
            <v>382367.9</v>
          </cell>
          <cell r="BK644">
            <v>389991</v>
          </cell>
          <cell r="BL644">
            <v>3644227</v>
          </cell>
          <cell r="BM644">
            <v>848414.28</v>
          </cell>
          <cell r="BN644">
            <v>369487.23</v>
          </cell>
          <cell r="BO644">
            <v>872931</v>
          </cell>
          <cell r="BP644">
            <v>548216</v>
          </cell>
          <cell r="BQ644">
            <v>733621.5</v>
          </cell>
          <cell r="BR644">
            <v>5777632.1600000001</v>
          </cell>
          <cell r="BS644">
            <v>839062.5</v>
          </cell>
          <cell r="BT644">
            <v>1000792.5</v>
          </cell>
          <cell r="BU644">
            <v>3261083.95</v>
          </cell>
          <cell r="BV644">
            <v>60640</v>
          </cell>
          <cell r="BW644">
            <v>377696.81</v>
          </cell>
          <cell r="BX644">
            <v>820400.23</v>
          </cell>
          <cell r="BY644">
            <v>507910</v>
          </cell>
          <cell r="BZ644">
            <v>296702.75</v>
          </cell>
          <cell r="CA644">
            <v>522848.66</v>
          </cell>
          <cell r="CB644">
            <v>1884004.56</v>
          </cell>
          <cell r="CC644">
            <v>1607725.26</v>
          </cell>
          <cell r="CD644">
            <v>862621.39</v>
          </cell>
          <cell r="CE644">
            <v>900801.37</v>
          </cell>
          <cell r="CF644">
            <v>167524.70000000001</v>
          </cell>
          <cell r="CG644">
            <v>418904.73</v>
          </cell>
          <cell r="CH644">
            <v>163417.03</v>
          </cell>
          <cell r="CI644">
            <v>434713.56</v>
          </cell>
          <cell r="CJ644">
            <v>1742794</v>
          </cell>
          <cell r="CK644">
            <v>262636</v>
          </cell>
          <cell r="CL644">
            <v>233591.36</v>
          </cell>
        </row>
        <row r="645">
          <cell r="A645" t="str">
            <v>5104010104.102</v>
          </cell>
          <cell r="B645" t="str">
            <v>วัสดุยานพาหนะและขนส่งใช้ไป</v>
          </cell>
          <cell r="C645">
            <v>0</v>
          </cell>
          <cell r="D645">
            <v>0</v>
          </cell>
          <cell r="E645">
            <v>160</v>
          </cell>
          <cell r="F645">
            <v>0</v>
          </cell>
          <cell r="G645">
            <v>3500</v>
          </cell>
          <cell r="H645">
            <v>360</v>
          </cell>
          <cell r="I645">
            <v>9253</v>
          </cell>
          <cell r="J645">
            <v>0</v>
          </cell>
          <cell r="K645">
            <v>0</v>
          </cell>
          <cell r="L645">
            <v>0</v>
          </cell>
          <cell r="M645">
            <v>21500</v>
          </cell>
          <cell r="N645">
            <v>0</v>
          </cell>
          <cell r="O645">
            <v>28463.34</v>
          </cell>
          <cell r="P645">
            <v>0</v>
          </cell>
          <cell r="Q645">
            <v>144513</v>
          </cell>
          <cell r="R645">
            <v>54300</v>
          </cell>
          <cell r="S645">
            <v>0</v>
          </cell>
          <cell r="T645">
            <v>40334</v>
          </cell>
          <cell r="U645">
            <v>45449.5</v>
          </cell>
          <cell r="V645">
            <v>0</v>
          </cell>
          <cell r="W645">
            <v>165601.29999999999</v>
          </cell>
          <cell r="X645">
            <v>20194</v>
          </cell>
          <cell r="Y645">
            <v>83380</v>
          </cell>
          <cell r="Z645">
            <v>64650</v>
          </cell>
          <cell r="AA645">
            <v>72090</v>
          </cell>
          <cell r="AB645">
            <v>0</v>
          </cell>
          <cell r="AC645">
            <v>32230</v>
          </cell>
          <cell r="AD645">
            <v>15291</v>
          </cell>
          <cell r="AE645">
            <v>23690</v>
          </cell>
          <cell r="AF645">
            <v>750</v>
          </cell>
          <cell r="AG645">
            <v>74447</v>
          </cell>
          <cell r="AH645">
            <v>14066</v>
          </cell>
          <cell r="AI645">
            <v>43350</v>
          </cell>
          <cell r="AJ645">
            <v>14000</v>
          </cell>
          <cell r="AK645">
            <v>2700</v>
          </cell>
          <cell r="AL645">
            <v>0</v>
          </cell>
          <cell r="AM645">
            <v>26500</v>
          </cell>
          <cell r="AN645">
            <v>0</v>
          </cell>
          <cell r="AO645">
            <v>33887.9</v>
          </cell>
          <cell r="AP645">
            <v>108865</v>
          </cell>
          <cell r="AQ645">
            <v>0</v>
          </cell>
          <cell r="AR645">
            <v>68620</v>
          </cell>
          <cell r="AS645">
            <v>122238</v>
          </cell>
          <cell r="AT645">
            <v>144475</v>
          </cell>
          <cell r="AU645">
            <v>36000</v>
          </cell>
          <cell r="AV645">
            <v>0</v>
          </cell>
          <cell r="AW645">
            <v>15450</v>
          </cell>
          <cell r="AX645">
            <v>3430</v>
          </cell>
          <cell r="AY645">
            <v>20000</v>
          </cell>
          <cell r="AZ645">
            <v>43450</v>
          </cell>
          <cell r="BA645">
            <v>92375</v>
          </cell>
          <cell r="BB645">
            <v>1050</v>
          </cell>
          <cell r="BC645">
            <v>83640</v>
          </cell>
          <cell r="BD645">
            <v>17500</v>
          </cell>
          <cell r="BE645">
            <v>32920</v>
          </cell>
          <cell r="BF645">
            <v>21166.02</v>
          </cell>
          <cell r="BG645">
            <v>18055</v>
          </cell>
          <cell r="BH645">
            <v>11680</v>
          </cell>
          <cell r="BI645">
            <v>0</v>
          </cell>
          <cell r="BJ645">
            <v>6000</v>
          </cell>
          <cell r="BK645">
            <v>4500</v>
          </cell>
          <cell r="BL645">
            <v>0</v>
          </cell>
          <cell r="BM645">
            <v>2600</v>
          </cell>
          <cell r="BN645">
            <v>41455</v>
          </cell>
          <cell r="BO645">
            <v>6640</v>
          </cell>
          <cell r="BP645">
            <v>11760</v>
          </cell>
          <cell r="BQ645">
            <v>29950</v>
          </cell>
          <cell r="BR645">
            <v>0</v>
          </cell>
          <cell r="BS645">
            <v>22000</v>
          </cell>
          <cell r="BT645">
            <v>0</v>
          </cell>
          <cell r="BU645">
            <v>191823.27</v>
          </cell>
          <cell r="BV645">
            <v>26250</v>
          </cell>
          <cell r="BW645">
            <v>0</v>
          </cell>
          <cell r="BX645">
            <v>67000</v>
          </cell>
          <cell r="BY645">
            <v>3700</v>
          </cell>
          <cell r="BZ645">
            <v>0</v>
          </cell>
          <cell r="CA645">
            <v>21300</v>
          </cell>
          <cell r="CB645">
            <v>22320</v>
          </cell>
          <cell r="CC645">
            <v>16975</v>
          </cell>
          <cell r="CD645">
            <v>51760</v>
          </cell>
          <cell r="CE645">
            <v>21329</v>
          </cell>
          <cell r="CF645">
            <v>0</v>
          </cell>
          <cell r="CG645">
            <v>12780</v>
          </cell>
          <cell r="CH645">
            <v>111320</v>
          </cell>
          <cell r="CI645">
            <v>3800</v>
          </cell>
          <cell r="CJ645">
            <v>0</v>
          </cell>
          <cell r="CK645">
            <v>46200</v>
          </cell>
          <cell r="CL645">
            <v>2318</v>
          </cell>
        </row>
        <row r="646">
          <cell r="A646" t="str">
            <v>5104010104.103</v>
          </cell>
          <cell r="B646" t="str">
            <v>วัสดุไฟฟ้าและวิทยุใช้ไป</v>
          </cell>
          <cell r="C646">
            <v>1137930</v>
          </cell>
          <cell r="D646">
            <v>39657.199999999997</v>
          </cell>
          <cell r="E646">
            <v>59138</v>
          </cell>
          <cell r="F646">
            <v>95630</v>
          </cell>
          <cell r="G646">
            <v>63120</v>
          </cell>
          <cell r="H646">
            <v>123863</v>
          </cell>
          <cell r="I646">
            <v>79332</v>
          </cell>
          <cell r="J646">
            <v>103511</v>
          </cell>
          <cell r="K646">
            <v>194410</v>
          </cell>
          <cell r="L646">
            <v>81770</v>
          </cell>
          <cell r="M646">
            <v>204324</v>
          </cell>
          <cell r="N646">
            <v>58000</v>
          </cell>
          <cell r="O646">
            <v>659719.12</v>
          </cell>
          <cell r="P646">
            <v>28765</v>
          </cell>
          <cell r="Q646">
            <v>273628</v>
          </cell>
          <cell r="R646">
            <v>109965</v>
          </cell>
          <cell r="S646">
            <v>54169.75</v>
          </cell>
          <cell r="T646">
            <v>248943</v>
          </cell>
          <cell r="U646">
            <v>120018</v>
          </cell>
          <cell r="V646">
            <v>49396.3</v>
          </cell>
          <cell r="W646">
            <v>977768.75</v>
          </cell>
          <cell r="X646">
            <v>130022.5</v>
          </cell>
          <cell r="Y646">
            <v>90919</v>
          </cell>
          <cell r="Z646">
            <v>115114</v>
          </cell>
          <cell r="AA646">
            <v>144444</v>
          </cell>
          <cell r="AB646">
            <v>59366</v>
          </cell>
          <cell r="AC646">
            <v>208167</v>
          </cell>
          <cell r="AD646">
            <v>378946</v>
          </cell>
          <cell r="AE646">
            <v>225428</v>
          </cell>
          <cell r="AF646">
            <v>66517</v>
          </cell>
          <cell r="AG646">
            <v>269711.7</v>
          </cell>
          <cell r="AH646">
            <v>118880</v>
          </cell>
          <cell r="AI646">
            <v>62928</v>
          </cell>
          <cell r="AJ646">
            <v>52501</v>
          </cell>
          <cell r="AK646">
            <v>730132</v>
          </cell>
          <cell r="AL646">
            <v>89633</v>
          </cell>
          <cell r="AM646">
            <v>10720</v>
          </cell>
          <cell r="AN646">
            <v>166809</v>
          </cell>
          <cell r="AO646">
            <v>137160</v>
          </cell>
          <cell r="AP646">
            <v>177462.75</v>
          </cell>
          <cell r="AQ646">
            <v>15674</v>
          </cell>
          <cell r="AR646">
            <v>689526.75</v>
          </cell>
          <cell r="AS646">
            <v>30540</v>
          </cell>
          <cell r="AT646">
            <v>871514</v>
          </cell>
          <cell r="AU646">
            <v>41795</v>
          </cell>
          <cell r="AV646">
            <v>57345.5</v>
          </cell>
          <cell r="AW646">
            <v>66187.3</v>
          </cell>
          <cell r="AX646">
            <v>158651.03</v>
          </cell>
          <cell r="AY646">
            <v>32171</v>
          </cell>
          <cell r="AZ646">
            <v>98259</v>
          </cell>
          <cell r="BA646">
            <v>169210</v>
          </cell>
          <cell r="BB646">
            <v>59295</v>
          </cell>
          <cell r="BC646">
            <v>927046</v>
          </cell>
          <cell r="BD646">
            <v>244233</v>
          </cell>
          <cell r="BE646">
            <v>19210</v>
          </cell>
          <cell r="BF646">
            <v>138151.07999999999</v>
          </cell>
          <cell r="BG646">
            <v>471485.61</v>
          </cell>
          <cell r="BH646">
            <v>37334</v>
          </cell>
          <cell r="BI646">
            <v>21094</v>
          </cell>
          <cell r="BJ646">
            <v>71375</v>
          </cell>
          <cell r="BK646">
            <v>67397</v>
          </cell>
          <cell r="BL646">
            <v>129463</v>
          </cell>
          <cell r="BM646">
            <v>76511.3</v>
          </cell>
          <cell r="BN646">
            <v>30922</v>
          </cell>
          <cell r="BO646">
            <v>113094</v>
          </cell>
          <cell r="BP646">
            <v>211201</v>
          </cell>
          <cell r="BQ646">
            <v>196576</v>
          </cell>
          <cell r="BR646">
            <v>1122488.8400000001</v>
          </cell>
          <cell r="BS646">
            <v>128378.78</v>
          </cell>
          <cell r="BT646">
            <v>76826.5</v>
          </cell>
          <cell r="BU646">
            <v>470707.5</v>
          </cell>
          <cell r="BV646">
            <v>41286</v>
          </cell>
          <cell r="BW646">
            <v>199467</v>
          </cell>
          <cell r="BX646">
            <v>166153</v>
          </cell>
          <cell r="BY646">
            <v>100521</v>
          </cell>
          <cell r="BZ646">
            <v>112619</v>
          </cell>
          <cell r="CA646">
            <v>17600</v>
          </cell>
          <cell r="CB646">
            <v>767915.5</v>
          </cell>
          <cell r="CC646">
            <v>122935</v>
          </cell>
          <cell r="CD646">
            <v>252610.18</v>
          </cell>
          <cell r="CE646">
            <v>105281.75</v>
          </cell>
          <cell r="CF646">
            <v>60287</v>
          </cell>
          <cell r="CG646">
            <v>156400</v>
          </cell>
          <cell r="CH646">
            <v>1390</v>
          </cell>
          <cell r="CI646">
            <v>62952.5</v>
          </cell>
          <cell r="CJ646">
            <v>289218</v>
          </cell>
          <cell r="CK646">
            <v>234329</v>
          </cell>
          <cell r="CL646">
            <v>79910.75</v>
          </cell>
        </row>
        <row r="647">
          <cell r="A647" t="str">
            <v>5104010104.104</v>
          </cell>
          <cell r="B647" t="str">
            <v>วัสดุโฆษณาและเผยแพร่ใช้ไป</v>
          </cell>
          <cell r="C647">
            <v>84957</v>
          </cell>
          <cell r="D647">
            <v>0</v>
          </cell>
          <cell r="E647">
            <v>30052</v>
          </cell>
          <cell r="F647">
            <v>28623</v>
          </cell>
          <cell r="G647">
            <v>12440</v>
          </cell>
          <cell r="H647">
            <v>0</v>
          </cell>
          <cell r="I647">
            <v>9765</v>
          </cell>
          <cell r="J647">
            <v>14500</v>
          </cell>
          <cell r="K647">
            <v>57325</v>
          </cell>
          <cell r="L647">
            <v>0</v>
          </cell>
          <cell r="M647">
            <v>0</v>
          </cell>
          <cell r="N647">
            <v>10729</v>
          </cell>
          <cell r="O647">
            <v>195669.6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9260</v>
          </cell>
          <cell r="U647">
            <v>0</v>
          </cell>
          <cell r="V647">
            <v>0</v>
          </cell>
          <cell r="W647">
            <v>65037.5</v>
          </cell>
          <cell r="X647">
            <v>0</v>
          </cell>
          <cell r="Y647">
            <v>13660</v>
          </cell>
          <cell r="Z647">
            <v>0</v>
          </cell>
          <cell r="AA647">
            <v>12510</v>
          </cell>
          <cell r="AB647">
            <v>9900</v>
          </cell>
          <cell r="AC647">
            <v>0</v>
          </cell>
          <cell r="AD647">
            <v>0</v>
          </cell>
          <cell r="AE647">
            <v>0</v>
          </cell>
          <cell r="AF647">
            <v>2100</v>
          </cell>
          <cell r="AG647">
            <v>0</v>
          </cell>
          <cell r="AH647">
            <v>0</v>
          </cell>
          <cell r="AI647">
            <v>14150.5</v>
          </cell>
          <cell r="AJ647">
            <v>32188.1</v>
          </cell>
          <cell r="AK647">
            <v>203053</v>
          </cell>
          <cell r="AL647">
            <v>35000</v>
          </cell>
          <cell r="AM647">
            <v>0</v>
          </cell>
          <cell r="AN647">
            <v>0</v>
          </cell>
          <cell r="AO647">
            <v>4450</v>
          </cell>
          <cell r="AP647">
            <v>7920</v>
          </cell>
          <cell r="AQ647">
            <v>1950</v>
          </cell>
          <cell r="AR647">
            <v>6830</v>
          </cell>
          <cell r="AS647">
            <v>0</v>
          </cell>
          <cell r="AT647">
            <v>0</v>
          </cell>
          <cell r="AU647">
            <v>12414</v>
          </cell>
          <cell r="AV647">
            <v>0</v>
          </cell>
          <cell r="AW647">
            <v>74.900000000000006</v>
          </cell>
          <cell r="AX647">
            <v>0</v>
          </cell>
          <cell r="AY647">
            <v>0</v>
          </cell>
          <cell r="AZ647">
            <v>2800</v>
          </cell>
          <cell r="BA647">
            <v>0</v>
          </cell>
          <cell r="BB647">
            <v>0</v>
          </cell>
          <cell r="BC647">
            <v>2500</v>
          </cell>
          <cell r="BD647">
            <v>0</v>
          </cell>
          <cell r="BE647">
            <v>0</v>
          </cell>
          <cell r="BF647">
            <v>0</v>
          </cell>
          <cell r="BG647">
            <v>71045</v>
          </cell>
          <cell r="BH647">
            <v>5272</v>
          </cell>
          <cell r="BI647">
            <v>4980</v>
          </cell>
          <cell r="BJ647">
            <v>26800</v>
          </cell>
          <cell r="BK647">
            <v>856</v>
          </cell>
          <cell r="BL647">
            <v>88301</v>
          </cell>
          <cell r="BM647">
            <v>0</v>
          </cell>
          <cell r="BN647">
            <v>98000</v>
          </cell>
          <cell r="BO647">
            <v>4400</v>
          </cell>
          <cell r="BP647">
            <v>21675</v>
          </cell>
          <cell r="BQ647">
            <v>20520</v>
          </cell>
          <cell r="BR647">
            <v>58800</v>
          </cell>
          <cell r="BS647">
            <v>170616.8</v>
          </cell>
          <cell r="BT647">
            <v>4635</v>
          </cell>
          <cell r="BU647">
            <v>6420</v>
          </cell>
          <cell r="BV647">
            <v>0</v>
          </cell>
          <cell r="BW647">
            <v>6710</v>
          </cell>
          <cell r="BX647">
            <v>15350</v>
          </cell>
          <cell r="BY647">
            <v>14630</v>
          </cell>
          <cell r="BZ647">
            <v>0</v>
          </cell>
          <cell r="CA647">
            <v>0</v>
          </cell>
          <cell r="CB647">
            <v>675000</v>
          </cell>
          <cell r="CC647">
            <v>0</v>
          </cell>
          <cell r="CD647">
            <v>22490</v>
          </cell>
          <cell r="CE647">
            <v>9656</v>
          </cell>
          <cell r="CF647">
            <v>7500</v>
          </cell>
          <cell r="CG647">
            <v>34447</v>
          </cell>
          <cell r="CH647">
            <v>6550</v>
          </cell>
          <cell r="CI647">
            <v>0</v>
          </cell>
          <cell r="CJ647">
            <v>0</v>
          </cell>
          <cell r="CK647">
            <v>0</v>
          </cell>
          <cell r="CL647">
            <v>1100</v>
          </cell>
        </row>
        <row r="648">
          <cell r="A648" t="str">
            <v>5104010104.105</v>
          </cell>
          <cell r="B648" t="str">
            <v>วัสดุคอมพิวเตอร์ใช้ไป</v>
          </cell>
          <cell r="C648">
            <v>417129.5</v>
          </cell>
          <cell r="D648">
            <v>190440</v>
          </cell>
          <cell r="E648">
            <v>646490</v>
          </cell>
          <cell r="F648">
            <v>272030</v>
          </cell>
          <cell r="G648">
            <v>248780</v>
          </cell>
          <cell r="H648">
            <v>192310</v>
          </cell>
          <cell r="I648">
            <v>75620</v>
          </cell>
          <cell r="J648">
            <v>354530</v>
          </cell>
          <cell r="K648">
            <v>509662</v>
          </cell>
          <cell r="L648">
            <v>53170</v>
          </cell>
          <cell r="M648">
            <v>436080</v>
          </cell>
          <cell r="N648">
            <v>80589.5</v>
          </cell>
          <cell r="O648">
            <v>775191</v>
          </cell>
          <cell r="P648">
            <v>249225</v>
          </cell>
          <cell r="Q648">
            <v>153597</v>
          </cell>
          <cell r="R648">
            <v>740190</v>
          </cell>
          <cell r="S648">
            <v>221320</v>
          </cell>
          <cell r="T648">
            <v>86106</v>
          </cell>
          <cell r="U648">
            <v>242600</v>
          </cell>
          <cell r="V648">
            <v>203169</v>
          </cell>
          <cell r="W648">
            <v>1954279</v>
          </cell>
          <cell r="X648">
            <v>310130</v>
          </cell>
          <cell r="Y648">
            <v>750675</v>
          </cell>
          <cell r="Z648">
            <v>103970</v>
          </cell>
          <cell r="AA648">
            <v>103126</v>
          </cell>
          <cell r="AB648">
            <v>110678.5</v>
          </cell>
          <cell r="AC648">
            <v>394555</v>
          </cell>
          <cell r="AD648">
            <v>1032923</v>
          </cell>
          <cell r="AE648">
            <v>249040</v>
          </cell>
          <cell r="AF648">
            <v>182770</v>
          </cell>
          <cell r="AG648">
            <v>226900</v>
          </cell>
          <cell r="AH648">
            <v>419035</v>
          </cell>
          <cell r="AI648">
            <v>152746.67000000001</v>
          </cell>
          <cell r="AJ648">
            <v>262210</v>
          </cell>
          <cell r="AK648">
            <v>2168650.9300000002</v>
          </cell>
          <cell r="AL648">
            <v>492466</v>
          </cell>
          <cell r="AM648">
            <v>280750</v>
          </cell>
          <cell r="AN648">
            <v>294175</v>
          </cell>
          <cell r="AO648">
            <v>242365</v>
          </cell>
          <cell r="AP648">
            <v>523767</v>
          </cell>
          <cell r="AQ648">
            <v>133540</v>
          </cell>
          <cell r="AR648">
            <v>1173356.17</v>
          </cell>
          <cell r="AS648">
            <v>192972</v>
          </cell>
          <cell r="AT648">
            <v>1417394</v>
          </cell>
          <cell r="AU648">
            <v>340694</v>
          </cell>
          <cell r="AV648">
            <v>387852</v>
          </cell>
          <cell r="AW648">
            <v>301863.5</v>
          </cell>
          <cell r="AX648">
            <v>240220</v>
          </cell>
          <cell r="AY648">
            <v>391595</v>
          </cell>
          <cell r="AZ648">
            <v>490295</v>
          </cell>
          <cell r="BA648">
            <v>2654752</v>
          </cell>
          <cell r="BB648">
            <v>132570</v>
          </cell>
          <cell r="BC648">
            <v>205440</v>
          </cell>
          <cell r="BD648">
            <v>342630</v>
          </cell>
          <cell r="BE648">
            <v>356900</v>
          </cell>
          <cell r="BF648">
            <v>223698</v>
          </cell>
          <cell r="BG648">
            <v>398446.3</v>
          </cell>
          <cell r="BH648">
            <v>391562</v>
          </cell>
          <cell r="BI648">
            <v>15970.1</v>
          </cell>
          <cell r="BJ648">
            <v>662283</v>
          </cell>
          <cell r="BK648">
            <v>47410</v>
          </cell>
          <cell r="BL648">
            <v>1261722</v>
          </cell>
          <cell r="BM648">
            <v>234884</v>
          </cell>
          <cell r="BN648">
            <v>371140</v>
          </cell>
          <cell r="BO648">
            <v>312411</v>
          </cell>
          <cell r="BP648">
            <v>137858</v>
          </cell>
          <cell r="BQ648">
            <v>494814.36</v>
          </cell>
          <cell r="BR648">
            <v>3027041</v>
          </cell>
          <cell r="BS648">
            <v>318990</v>
          </cell>
          <cell r="BT648">
            <v>0</v>
          </cell>
          <cell r="BU648">
            <v>600875</v>
          </cell>
          <cell r="BV648">
            <v>29787</v>
          </cell>
          <cell r="BW648">
            <v>227080</v>
          </cell>
          <cell r="BX648">
            <v>391090</v>
          </cell>
          <cell r="BY648">
            <v>272481.15000000002</v>
          </cell>
          <cell r="BZ648">
            <v>353156</v>
          </cell>
          <cell r="CA648">
            <v>173900</v>
          </cell>
          <cell r="CB648">
            <v>312120</v>
          </cell>
          <cell r="CC648">
            <v>370670</v>
          </cell>
          <cell r="CD648">
            <v>71324</v>
          </cell>
          <cell r="CE648">
            <v>389251</v>
          </cell>
          <cell r="CF648">
            <v>41330</v>
          </cell>
          <cell r="CG648">
            <v>289942.45</v>
          </cell>
          <cell r="CH648">
            <v>42925</v>
          </cell>
          <cell r="CI648">
            <v>296498.18</v>
          </cell>
          <cell r="CJ648">
            <v>958388.86</v>
          </cell>
          <cell r="CK648">
            <v>83400</v>
          </cell>
          <cell r="CL648">
            <v>107457</v>
          </cell>
        </row>
        <row r="649">
          <cell r="A649" t="str">
            <v>5104010104.106</v>
          </cell>
          <cell r="B649" t="str">
            <v>วัสดุงานบ้านงานครัวใช้ไป</v>
          </cell>
          <cell r="C649">
            <v>3545831.56</v>
          </cell>
          <cell r="D649">
            <v>780975.5</v>
          </cell>
          <cell r="E649">
            <v>696184</v>
          </cell>
          <cell r="F649">
            <v>393350.25</v>
          </cell>
          <cell r="G649">
            <v>603272.65</v>
          </cell>
          <cell r="H649">
            <v>557904</v>
          </cell>
          <cell r="I649">
            <v>1148881</v>
          </cell>
          <cell r="J649">
            <v>938860</v>
          </cell>
          <cell r="K649">
            <v>624853.38</v>
          </cell>
          <cell r="L649">
            <v>650869.75</v>
          </cell>
          <cell r="M649">
            <v>1561749.03</v>
          </cell>
          <cell r="N649">
            <v>169083.9</v>
          </cell>
          <cell r="O649">
            <v>4048885.13</v>
          </cell>
          <cell r="P649">
            <v>556636</v>
          </cell>
          <cell r="Q649">
            <v>1560988.37</v>
          </cell>
          <cell r="R649">
            <v>1712534</v>
          </cell>
          <cell r="S649">
            <v>674501.66</v>
          </cell>
          <cell r="T649">
            <v>1179002.1100000001</v>
          </cell>
          <cell r="U649">
            <v>525397.54</v>
          </cell>
          <cell r="V649">
            <v>248849.65</v>
          </cell>
          <cell r="W649">
            <v>5162691.4400000004</v>
          </cell>
          <cell r="X649">
            <v>440935.06</v>
          </cell>
          <cell r="Y649">
            <v>1678002.63</v>
          </cell>
          <cell r="Z649">
            <v>751452</v>
          </cell>
          <cell r="AA649">
            <v>459834</v>
          </cell>
          <cell r="AB649">
            <v>433799.79</v>
          </cell>
          <cell r="AC649">
            <v>759524.71</v>
          </cell>
          <cell r="AD649">
            <v>4031558.7</v>
          </cell>
          <cell r="AE649">
            <v>909447.35</v>
          </cell>
          <cell r="AF649">
            <v>770808.22</v>
          </cell>
          <cell r="AG649">
            <v>1229796.6599999999</v>
          </cell>
          <cell r="AH649">
            <v>1446957.18</v>
          </cell>
          <cell r="AI649">
            <v>556072.32999999996</v>
          </cell>
          <cell r="AJ649">
            <v>479577.49</v>
          </cell>
          <cell r="AK649">
            <v>7404669.0199999996</v>
          </cell>
          <cell r="AL649">
            <v>1000803.8</v>
          </cell>
          <cell r="AM649">
            <v>311204</v>
          </cell>
          <cell r="AN649">
            <v>1526158.73</v>
          </cell>
          <cell r="AO649">
            <v>896378.6</v>
          </cell>
          <cell r="AP649">
            <v>728733</v>
          </cell>
          <cell r="AQ649">
            <v>429474</v>
          </cell>
          <cell r="AR649">
            <v>1924294.5</v>
          </cell>
          <cell r="AS649">
            <v>356684.97</v>
          </cell>
          <cell r="AT649">
            <v>781656</v>
          </cell>
          <cell r="AU649">
            <v>635068.01</v>
          </cell>
          <cell r="AV649">
            <v>367856</v>
          </cell>
          <cell r="AW649">
            <v>488809.8</v>
          </cell>
          <cell r="AX649">
            <v>639183.57999999996</v>
          </cell>
          <cell r="AY649">
            <v>609417</v>
          </cell>
          <cell r="AZ649">
            <v>833591.68</v>
          </cell>
          <cell r="BA649">
            <v>2022414.5</v>
          </cell>
          <cell r="BB649">
            <v>335736</v>
          </cell>
          <cell r="BC649">
            <v>2738331.8</v>
          </cell>
          <cell r="BD649">
            <v>1048176.49</v>
          </cell>
          <cell r="BE649">
            <v>384423.25</v>
          </cell>
          <cell r="BF649">
            <v>322567.53999999998</v>
          </cell>
          <cell r="BG649">
            <v>3639596</v>
          </cell>
          <cell r="BH649">
            <v>300520.73</v>
          </cell>
          <cell r="BI649">
            <v>421254</v>
          </cell>
          <cell r="BJ649">
            <v>370821</v>
          </cell>
          <cell r="BK649">
            <v>493578</v>
          </cell>
          <cell r="BL649">
            <v>2848295</v>
          </cell>
          <cell r="BM649">
            <v>1181131.45</v>
          </cell>
          <cell r="BN649">
            <v>564666.88</v>
          </cell>
          <cell r="BO649">
            <v>1225345.8</v>
          </cell>
          <cell r="BP649">
            <v>1562971</v>
          </cell>
          <cell r="BQ649">
            <v>655193</v>
          </cell>
          <cell r="BR649">
            <v>12651732.789999999</v>
          </cell>
          <cell r="BS649">
            <v>1692680.64</v>
          </cell>
          <cell r="BT649">
            <v>2472797.4500000002</v>
          </cell>
          <cell r="BU649">
            <v>5098652.33</v>
          </cell>
          <cell r="BV649">
            <v>138885.20000000001</v>
          </cell>
          <cell r="BW649">
            <v>812260.56</v>
          </cell>
          <cell r="BX649">
            <v>1738503.67</v>
          </cell>
          <cell r="BY649">
            <v>816522</v>
          </cell>
          <cell r="BZ649">
            <v>830657.54</v>
          </cell>
          <cell r="CA649">
            <v>1315531.75</v>
          </cell>
          <cell r="CB649">
            <v>2321302</v>
          </cell>
          <cell r="CC649">
            <v>2277656.87</v>
          </cell>
          <cell r="CD649">
            <v>950802.39</v>
          </cell>
          <cell r="CE649">
            <v>2285069.19</v>
          </cell>
          <cell r="CF649">
            <v>306392.8</v>
          </cell>
          <cell r="CG649">
            <v>508392.51</v>
          </cell>
          <cell r="CH649">
            <v>309665.99</v>
          </cell>
          <cell r="CI649">
            <v>780420.17</v>
          </cell>
          <cell r="CJ649">
            <v>2899361.34</v>
          </cell>
          <cell r="CK649">
            <v>429473.5</v>
          </cell>
          <cell r="CL649">
            <v>494245.58</v>
          </cell>
        </row>
        <row r="650">
          <cell r="A650" t="str">
            <v>5104010104.107</v>
          </cell>
          <cell r="B650" t="str">
            <v>วัสดุก่อสร้างใช้ไป</v>
          </cell>
          <cell r="C650">
            <v>504960</v>
          </cell>
          <cell r="D650">
            <v>34843.31</v>
          </cell>
          <cell r="E650">
            <v>102373</v>
          </cell>
          <cell r="F650">
            <v>17746</v>
          </cell>
          <cell r="G650">
            <v>68032.86</v>
          </cell>
          <cell r="H650">
            <v>162079</v>
          </cell>
          <cell r="I650">
            <v>127089</v>
          </cell>
          <cell r="J650">
            <v>135595</v>
          </cell>
          <cell r="K650">
            <v>67587.5</v>
          </cell>
          <cell r="L650">
            <v>49105</v>
          </cell>
          <cell r="M650">
            <v>134250.5</v>
          </cell>
          <cell r="N650">
            <v>294601.28000000003</v>
          </cell>
          <cell r="O650">
            <v>560849.5</v>
          </cell>
          <cell r="P650">
            <v>59480</v>
          </cell>
          <cell r="Q650">
            <v>498291.34</v>
          </cell>
          <cell r="R650">
            <v>377140</v>
          </cell>
          <cell r="S650">
            <v>177453</v>
          </cell>
          <cell r="T650">
            <v>548041.30000000005</v>
          </cell>
          <cell r="U650">
            <v>130719</v>
          </cell>
          <cell r="V650">
            <v>54835</v>
          </cell>
          <cell r="W650">
            <v>1993481.75</v>
          </cell>
          <cell r="X650">
            <v>101221</v>
          </cell>
          <cell r="Y650">
            <v>149141.4</v>
          </cell>
          <cell r="Z650">
            <v>52765</v>
          </cell>
          <cell r="AA650">
            <v>55390</v>
          </cell>
          <cell r="AB650">
            <v>405454.2</v>
          </cell>
          <cell r="AC650">
            <v>211494.2</v>
          </cell>
          <cell r="AD650">
            <v>225740</v>
          </cell>
          <cell r="AE650">
            <v>63070.51</v>
          </cell>
          <cell r="AF650">
            <v>166355.85</v>
          </cell>
          <cell r="AG650">
            <v>933485.1</v>
          </cell>
          <cell r="AH650">
            <v>76575</v>
          </cell>
          <cell r="AI650">
            <v>186004</v>
          </cell>
          <cell r="AJ650">
            <v>76455</v>
          </cell>
          <cell r="AK650">
            <v>1686534</v>
          </cell>
          <cell r="AL650">
            <v>1542843</v>
          </cell>
          <cell r="AM650">
            <v>1400</v>
          </cell>
          <cell r="AN650">
            <v>263351.5</v>
          </cell>
          <cell r="AO650">
            <v>195817</v>
          </cell>
          <cell r="AP650">
            <v>759160.1</v>
          </cell>
          <cell r="AQ650">
            <v>20906.18</v>
          </cell>
          <cell r="AR650">
            <v>1408510.85</v>
          </cell>
          <cell r="AS650">
            <v>519120.5</v>
          </cell>
          <cell r="AT650">
            <v>514335</v>
          </cell>
          <cell r="AU650">
            <v>407519</v>
          </cell>
          <cell r="AV650">
            <v>245370.14</v>
          </cell>
          <cell r="AW650">
            <v>36690</v>
          </cell>
          <cell r="AX650">
            <v>121847.5</v>
          </cell>
          <cell r="AY650">
            <v>93741</v>
          </cell>
          <cell r="AZ650">
            <v>149900</v>
          </cell>
          <cell r="BA650">
            <v>80789</v>
          </cell>
          <cell r="BB650">
            <v>52783</v>
          </cell>
          <cell r="BC650">
            <v>284354.40000000002</v>
          </cell>
          <cell r="BD650">
            <v>175039</v>
          </cell>
          <cell r="BE650">
            <v>28349</v>
          </cell>
          <cell r="BF650">
            <v>113502.41</v>
          </cell>
          <cell r="BG650">
            <v>374252.79999999999</v>
          </cell>
          <cell r="BH650">
            <v>60052</v>
          </cell>
          <cell r="BI650">
            <v>81319.520000000004</v>
          </cell>
          <cell r="BJ650">
            <v>108533</v>
          </cell>
          <cell r="BK650">
            <v>70858</v>
          </cell>
          <cell r="BL650">
            <v>260162</v>
          </cell>
          <cell r="BM650">
            <v>78034.31</v>
          </cell>
          <cell r="BN650">
            <v>240788</v>
          </cell>
          <cell r="BO650">
            <v>26404</v>
          </cell>
          <cell r="BP650">
            <v>218633</v>
          </cell>
          <cell r="BQ650">
            <v>407542</v>
          </cell>
          <cell r="BR650">
            <v>1737840.53</v>
          </cell>
          <cell r="BS650">
            <v>133797.5</v>
          </cell>
          <cell r="BT650">
            <v>133680</v>
          </cell>
          <cell r="BU650">
            <v>178090</v>
          </cell>
          <cell r="BV650">
            <v>141472</v>
          </cell>
          <cell r="BW650">
            <v>67813</v>
          </cell>
          <cell r="BX650">
            <v>73318</v>
          </cell>
          <cell r="BY650">
            <v>123995</v>
          </cell>
          <cell r="BZ650">
            <v>41483</v>
          </cell>
          <cell r="CA650">
            <v>102314</v>
          </cell>
          <cell r="CB650">
            <v>169209</v>
          </cell>
          <cell r="CC650">
            <v>202877</v>
          </cell>
          <cell r="CD650">
            <v>189441.36</v>
          </cell>
          <cell r="CE650">
            <v>176021.15</v>
          </cell>
          <cell r="CF650">
            <v>97462</v>
          </cell>
          <cell r="CG650">
            <v>159213</v>
          </cell>
          <cell r="CH650">
            <v>0</v>
          </cell>
          <cell r="CI650">
            <v>62434</v>
          </cell>
          <cell r="CJ650">
            <v>367962</v>
          </cell>
          <cell r="CK650">
            <v>151673</v>
          </cell>
          <cell r="CL650">
            <v>19089</v>
          </cell>
        </row>
        <row r="651">
          <cell r="A651" t="str">
            <v>5104010104.108</v>
          </cell>
          <cell r="B651" t="str">
            <v>วัสดุอื่นใช้ไป</v>
          </cell>
          <cell r="C651">
            <v>72000</v>
          </cell>
          <cell r="D651">
            <v>110060.25</v>
          </cell>
          <cell r="E651">
            <v>98230</v>
          </cell>
          <cell r="F651">
            <v>42860</v>
          </cell>
          <cell r="G651">
            <v>130792</v>
          </cell>
          <cell r="H651">
            <v>66809</v>
          </cell>
          <cell r="I651">
            <v>90600</v>
          </cell>
          <cell r="J651">
            <v>218937.28</v>
          </cell>
          <cell r="K651">
            <v>72250</v>
          </cell>
          <cell r="L651">
            <v>1228271.3999999999</v>
          </cell>
          <cell r="M651">
            <v>15245</v>
          </cell>
          <cell r="N651">
            <v>0</v>
          </cell>
          <cell r="O651">
            <v>3500</v>
          </cell>
          <cell r="P651">
            <v>0</v>
          </cell>
          <cell r="Q651">
            <v>293556</v>
          </cell>
          <cell r="R651">
            <v>1000</v>
          </cell>
          <cell r="S651">
            <v>20000</v>
          </cell>
          <cell r="T651">
            <v>3490</v>
          </cell>
          <cell r="U651">
            <v>0</v>
          </cell>
          <cell r="V651">
            <v>0</v>
          </cell>
          <cell r="W651">
            <v>26250</v>
          </cell>
          <cell r="X651">
            <v>0</v>
          </cell>
          <cell r="Y651">
            <v>0</v>
          </cell>
          <cell r="Z651">
            <v>900</v>
          </cell>
          <cell r="AA651">
            <v>5700</v>
          </cell>
          <cell r="AB651">
            <v>8200</v>
          </cell>
          <cell r="AC651">
            <v>13700</v>
          </cell>
          <cell r="AD651">
            <v>86770</v>
          </cell>
          <cell r="AE651">
            <v>19200</v>
          </cell>
          <cell r="AF651">
            <v>27716</v>
          </cell>
          <cell r="AG651">
            <v>332054</v>
          </cell>
          <cell r="AH651">
            <v>25058</v>
          </cell>
          <cell r="AI651">
            <v>2580</v>
          </cell>
          <cell r="AJ651">
            <v>5895</v>
          </cell>
          <cell r="AK651">
            <v>78400</v>
          </cell>
          <cell r="AL651">
            <v>0</v>
          </cell>
          <cell r="AM651">
            <v>14000</v>
          </cell>
          <cell r="AN651">
            <v>0</v>
          </cell>
          <cell r="AO651">
            <v>136000</v>
          </cell>
          <cell r="AP651">
            <v>35020</v>
          </cell>
          <cell r="AQ651">
            <v>5000</v>
          </cell>
          <cell r="AR651">
            <v>35240.25</v>
          </cell>
          <cell r="AS651">
            <v>353931</v>
          </cell>
          <cell r="AT651">
            <v>4267370.5</v>
          </cell>
          <cell r="AU651">
            <v>21700</v>
          </cell>
          <cell r="AV651">
            <v>13400</v>
          </cell>
          <cell r="AW651">
            <v>0</v>
          </cell>
          <cell r="AX651">
            <v>0</v>
          </cell>
          <cell r="AY651">
            <v>0</v>
          </cell>
          <cell r="AZ651">
            <v>4708</v>
          </cell>
          <cell r="BA651">
            <v>495</v>
          </cell>
          <cell r="BB651">
            <v>37500</v>
          </cell>
          <cell r="BC651">
            <v>7625</v>
          </cell>
          <cell r="BD651">
            <v>4610</v>
          </cell>
          <cell r="BE651">
            <v>4555</v>
          </cell>
          <cell r="BF651">
            <v>12579.4</v>
          </cell>
          <cell r="BG651">
            <v>11525</v>
          </cell>
          <cell r="BH651">
            <v>56180</v>
          </cell>
          <cell r="BI651">
            <v>4135.8</v>
          </cell>
          <cell r="BJ651">
            <v>70250</v>
          </cell>
          <cell r="BK651">
            <v>43790</v>
          </cell>
          <cell r="BL651">
            <v>0</v>
          </cell>
          <cell r="BM651">
            <v>3000</v>
          </cell>
          <cell r="BN651">
            <v>19750</v>
          </cell>
          <cell r="BO651">
            <v>220754.8</v>
          </cell>
          <cell r="BP651">
            <v>274372</v>
          </cell>
          <cell r="BQ651">
            <v>5180</v>
          </cell>
          <cell r="BR651">
            <v>3099650.45</v>
          </cell>
          <cell r="BS651">
            <v>16554.5</v>
          </cell>
          <cell r="BT651">
            <v>34458</v>
          </cell>
          <cell r="BU651">
            <v>9450</v>
          </cell>
          <cell r="BV651">
            <v>309271.24</v>
          </cell>
          <cell r="BW651">
            <v>0</v>
          </cell>
          <cell r="BX651">
            <v>564515.55000000005</v>
          </cell>
          <cell r="BY651">
            <v>27165</v>
          </cell>
          <cell r="BZ651">
            <v>59100</v>
          </cell>
          <cell r="CA651">
            <v>14850</v>
          </cell>
          <cell r="CB651">
            <v>760335</v>
          </cell>
          <cell r="CC651">
            <v>190</v>
          </cell>
          <cell r="CD651">
            <v>3301</v>
          </cell>
          <cell r="CE651">
            <v>60378</v>
          </cell>
          <cell r="CF651">
            <v>23340</v>
          </cell>
          <cell r="CG651">
            <v>12470</v>
          </cell>
          <cell r="CH651">
            <v>154263.81</v>
          </cell>
          <cell r="CI651">
            <v>185629.7</v>
          </cell>
          <cell r="CJ651">
            <v>322630</v>
          </cell>
          <cell r="CK651">
            <v>22200</v>
          </cell>
          <cell r="CL651">
            <v>14895.2</v>
          </cell>
        </row>
        <row r="652">
          <cell r="A652" t="str">
            <v>5104010104.109</v>
          </cell>
          <cell r="B652" t="str">
            <v>สินค้าใช้ไป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75617.8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</row>
        <row r="653">
          <cell r="A653" t="str">
            <v>5104010107.101</v>
          </cell>
          <cell r="B653" t="str">
            <v>ค่าซ่อมแซมอาคารและสิ่งปลูกสร้าง</v>
          </cell>
          <cell r="C653">
            <v>159900</v>
          </cell>
          <cell r="D653">
            <v>271895</v>
          </cell>
          <cell r="E653">
            <v>1182012</v>
          </cell>
          <cell r="F653">
            <v>67400</v>
          </cell>
          <cell r="G653">
            <v>65600</v>
          </cell>
          <cell r="H653">
            <v>150000</v>
          </cell>
          <cell r="I653">
            <v>0</v>
          </cell>
          <cell r="J653">
            <v>0</v>
          </cell>
          <cell r="K653">
            <v>2129437</v>
          </cell>
          <cell r="L653">
            <v>327324</v>
          </cell>
          <cell r="M653">
            <v>2883000</v>
          </cell>
          <cell r="N653">
            <v>387199.2</v>
          </cell>
          <cell r="O653">
            <v>1091700</v>
          </cell>
          <cell r="P653">
            <v>366660</v>
          </cell>
          <cell r="Q653">
            <v>2665420</v>
          </cell>
          <cell r="R653">
            <v>0</v>
          </cell>
          <cell r="S653">
            <v>337403.06</v>
          </cell>
          <cell r="T653">
            <v>306500</v>
          </cell>
          <cell r="U653">
            <v>0</v>
          </cell>
          <cell r="V653">
            <v>0</v>
          </cell>
          <cell r="W653">
            <v>5347242</v>
          </cell>
          <cell r="X653">
            <v>35000</v>
          </cell>
          <cell r="Y653">
            <v>0</v>
          </cell>
          <cell r="Z653">
            <v>0</v>
          </cell>
          <cell r="AA653">
            <v>627500</v>
          </cell>
          <cell r="AB653">
            <v>537400</v>
          </cell>
          <cell r="AC653">
            <v>0</v>
          </cell>
          <cell r="AD653">
            <v>0</v>
          </cell>
          <cell r="AE653">
            <v>354800</v>
          </cell>
          <cell r="AF653">
            <v>480000</v>
          </cell>
          <cell r="AG653">
            <v>0</v>
          </cell>
          <cell r="AH653">
            <v>334970</v>
          </cell>
          <cell r="AI653">
            <v>599400</v>
          </cell>
          <cell r="AJ653">
            <v>0</v>
          </cell>
          <cell r="AK653">
            <v>3140522</v>
          </cell>
          <cell r="AL653">
            <v>375700</v>
          </cell>
          <cell r="AM653">
            <v>0</v>
          </cell>
          <cell r="AN653">
            <v>0</v>
          </cell>
          <cell r="AO653">
            <v>124020</v>
          </cell>
          <cell r="AP653">
            <v>0</v>
          </cell>
          <cell r="AQ653">
            <v>491350</v>
          </cell>
          <cell r="AR653">
            <v>993700</v>
          </cell>
          <cell r="AS653">
            <v>1015146</v>
          </cell>
          <cell r="AT653">
            <v>141363</v>
          </cell>
          <cell r="AU653">
            <v>0</v>
          </cell>
          <cell r="AV653">
            <v>750000</v>
          </cell>
          <cell r="AW653">
            <v>49850</v>
          </cell>
          <cell r="AX653">
            <v>0</v>
          </cell>
          <cell r="AY653">
            <v>0</v>
          </cell>
          <cell r="AZ653">
            <v>1362940</v>
          </cell>
          <cell r="BA653">
            <v>0</v>
          </cell>
          <cell r="BB653">
            <v>0</v>
          </cell>
          <cell r="BC653">
            <v>4758536</v>
          </cell>
          <cell r="BD653">
            <v>2938600</v>
          </cell>
          <cell r="BE653">
            <v>74000</v>
          </cell>
          <cell r="BF653">
            <v>0</v>
          </cell>
          <cell r="BG653">
            <v>438773.76000000001</v>
          </cell>
          <cell r="BH653">
            <v>28100</v>
          </cell>
          <cell r="BI653">
            <v>0</v>
          </cell>
          <cell r="BJ653">
            <v>117795</v>
          </cell>
          <cell r="BK653">
            <v>0</v>
          </cell>
          <cell r="BL653">
            <v>0</v>
          </cell>
          <cell r="BM653">
            <v>513300</v>
          </cell>
          <cell r="BN653">
            <v>535117</v>
          </cell>
          <cell r="BO653">
            <v>0</v>
          </cell>
          <cell r="BP653">
            <v>237000</v>
          </cell>
          <cell r="BQ653">
            <v>147000</v>
          </cell>
          <cell r="BR653">
            <v>24227596.52</v>
          </cell>
          <cell r="BS653">
            <v>0</v>
          </cell>
          <cell r="BT653">
            <v>2172508.41</v>
          </cell>
          <cell r="BU653">
            <v>297465</v>
          </cell>
          <cell r="BV653">
            <v>116227</v>
          </cell>
          <cell r="BW653">
            <v>0</v>
          </cell>
          <cell r="BX653">
            <v>62550</v>
          </cell>
          <cell r="BY653">
            <v>40000</v>
          </cell>
          <cell r="BZ653">
            <v>1172600</v>
          </cell>
          <cell r="CA653">
            <v>0</v>
          </cell>
          <cell r="CB653">
            <v>1533066</v>
          </cell>
          <cell r="CC653">
            <v>550000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</row>
        <row r="654">
          <cell r="A654" t="str">
            <v>5104010107.102</v>
          </cell>
          <cell r="B654" t="str">
            <v>ค่าซ่อมแซมครุภัณฑ์สำนักงาน</v>
          </cell>
          <cell r="C654">
            <v>36150</v>
          </cell>
          <cell r="D654">
            <v>302500</v>
          </cell>
          <cell r="E654">
            <v>92150</v>
          </cell>
          <cell r="F654">
            <v>85760</v>
          </cell>
          <cell r="G654">
            <v>5800</v>
          </cell>
          <cell r="H654">
            <v>0</v>
          </cell>
          <cell r="I654">
            <v>0</v>
          </cell>
          <cell r="J654">
            <v>71696.399999999994</v>
          </cell>
          <cell r="K654">
            <v>1950</v>
          </cell>
          <cell r="L654">
            <v>14600</v>
          </cell>
          <cell r="M654">
            <v>0</v>
          </cell>
          <cell r="N654">
            <v>0</v>
          </cell>
          <cell r="O654">
            <v>23000</v>
          </cell>
          <cell r="P654">
            <v>0</v>
          </cell>
          <cell r="Q654">
            <v>9600</v>
          </cell>
          <cell r="R654">
            <v>29300</v>
          </cell>
          <cell r="S654">
            <v>104510</v>
          </cell>
          <cell r="T654">
            <v>33219.22</v>
          </cell>
          <cell r="U654">
            <v>0</v>
          </cell>
          <cell r="V654">
            <v>3751.42</v>
          </cell>
          <cell r="W654">
            <v>165632.74</v>
          </cell>
          <cell r="X654">
            <v>3000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97600</v>
          </cell>
          <cell r="AD654">
            <v>966090</v>
          </cell>
          <cell r="AE654">
            <v>114070.5</v>
          </cell>
          <cell r="AF654">
            <v>1850</v>
          </cell>
          <cell r="AG654">
            <v>60700</v>
          </cell>
          <cell r="AH654">
            <v>32200</v>
          </cell>
          <cell r="AI654">
            <v>9050</v>
          </cell>
          <cell r="AJ654">
            <v>26600</v>
          </cell>
          <cell r="AK654">
            <v>1474180.76</v>
          </cell>
          <cell r="AL654">
            <v>0</v>
          </cell>
          <cell r="AM654">
            <v>29000</v>
          </cell>
          <cell r="AN654">
            <v>102980</v>
          </cell>
          <cell r="AO654">
            <v>0</v>
          </cell>
          <cell r="AP654">
            <v>90490.4</v>
          </cell>
          <cell r="AQ654">
            <v>0</v>
          </cell>
          <cell r="AR654">
            <v>127350</v>
          </cell>
          <cell r="AS654">
            <v>0</v>
          </cell>
          <cell r="AT654">
            <v>28898.560000000001</v>
          </cell>
          <cell r="AU654">
            <v>0</v>
          </cell>
          <cell r="AV654">
            <v>125950</v>
          </cell>
          <cell r="AW654">
            <v>0</v>
          </cell>
          <cell r="AX654">
            <v>113580</v>
          </cell>
          <cell r="AY654">
            <v>0</v>
          </cell>
          <cell r="AZ654">
            <v>27481</v>
          </cell>
          <cell r="BA654">
            <v>0</v>
          </cell>
          <cell r="BB654">
            <v>10300</v>
          </cell>
          <cell r="BC654">
            <v>98590</v>
          </cell>
          <cell r="BD654">
            <v>0</v>
          </cell>
          <cell r="BE654">
            <v>13600</v>
          </cell>
          <cell r="BF654">
            <v>0</v>
          </cell>
          <cell r="BG654">
            <v>431927.9</v>
          </cell>
          <cell r="BH654">
            <v>4800</v>
          </cell>
          <cell r="BI654">
            <v>650</v>
          </cell>
          <cell r="BJ654">
            <v>9060</v>
          </cell>
          <cell r="BK654">
            <v>7950</v>
          </cell>
          <cell r="BL654">
            <v>67110</v>
          </cell>
          <cell r="BM654">
            <v>84400</v>
          </cell>
          <cell r="BN654">
            <v>17500</v>
          </cell>
          <cell r="BO654">
            <v>100950</v>
          </cell>
          <cell r="BP654">
            <v>39256.5</v>
          </cell>
          <cell r="BQ654">
            <v>0</v>
          </cell>
          <cell r="BR654">
            <v>2542860.58</v>
          </cell>
          <cell r="BS654">
            <v>0</v>
          </cell>
          <cell r="BT654">
            <v>185526</v>
          </cell>
          <cell r="BU654">
            <v>109600</v>
          </cell>
          <cell r="BV654">
            <v>0</v>
          </cell>
          <cell r="BW654">
            <v>0</v>
          </cell>
          <cell r="BX654">
            <v>80900</v>
          </cell>
          <cell r="BY654">
            <v>15980</v>
          </cell>
          <cell r="BZ654">
            <v>13910</v>
          </cell>
          <cell r="CA654">
            <v>3190</v>
          </cell>
          <cell r="CB654">
            <v>70900</v>
          </cell>
          <cell r="CC654">
            <v>4000</v>
          </cell>
          <cell r="CD654">
            <v>0</v>
          </cell>
          <cell r="CE654">
            <v>28729.200000000001</v>
          </cell>
          <cell r="CF654">
            <v>4700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1605</v>
          </cell>
          <cell r="CL654">
            <v>0</v>
          </cell>
        </row>
        <row r="655">
          <cell r="A655" t="str">
            <v>5104010107.103</v>
          </cell>
          <cell r="B655" t="str">
            <v>ค่าซ่อมแซมครุภัณฑ์ยานพาหนะและขนส่ง</v>
          </cell>
          <cell r="C655">
            <v>413661.11</v>
          </cell>
          <cell r="D655">
            <v>130163.27</v>
          </cell>
          <cell r="E655">
            <v>95522.32</v>
          </cell>
          <cell r="F655">
            <v>224335</v>
          </cell>
          <cell r="G655">
            <v>116500</v>
          </cell>
          <cell r="H655">
            <v>59420</v>
          </cell>
          <cell r="I655">
            <v>215833.99</v>
          </cell>
          <cell r="J655">
            <v>239191.22</v>
          </cell>
          <cell r="K655">
            <v>132415.35999999999</v>
          </cell>
          <cell r="L655">
            <v>47550</v>
          </cell>
          <cell r="M655">
            <v>483001.83</v>
          </cell>
          <cell r="N655">
            <v>62948.62</v>
          </cell>
          <cell r="O655">
            <v>485927.02</v>
          </cell>
          <cell r="P655">
            <v>159469.09</v>
          </cell>
          <cell r="Q655">
            <v>212332.65</v>
          </cell>
          <cell r="R655">
            <v>66257</v>
          </cell>
          <cell r="S655">
            <v>132630</v>
          </cell>
          <cell r="T655">
            <v>38309.85</v>
          </cell>
          <cell r="U655">
            <v>90292.83</v>
          </cell>
          <cell r="V655">
            <v>50288.45</v>
          </cell>
          <cell r="W655">
            <v>758529.63</v>
          </cell>
          <cell r="X655">
            <v>65111.92</v>
          </cell>
          <cell r="Y655">
            <v>100091.25</v>
          </cell>
          <cell r="Z655">
            <v>164667.22</v>
          </cell>
          <cell r="AA655">
            <v>102554.09</v>
          </cell>
          <cell r="AB655">
            <v>77942.259999999995</v>
          </cell>
          <cell r="AC655">
            <v>100357.44</v>
          </cell>
          <cell r="AD655">
            <v>264598.02</v>
          </cell>
          <cell r="AE655">
            <v>86702.26</v>
          </cell>
          <cell r="AF655">
            <v>143400.53</v>
          </cell>
          <cell r="AG655">
            <v>183451.3</v>
          </cell>
          <cell r="AH655">
            <v>205435.31</v>
          </cell>
          <cell r="AI655">
            <v>65927.649999999994</v>
          </cell>
          <cell r="AJ655">
            <v>80721.06</v>
          </cell>
          <cell r="AK655">
            <v>456174.4</v>
          </cell>
          <cell r="AL655">
            <v>332679.73</v>
          </cell>
          <cell r="AM655">
            <v>66771.42</v>
          </cell>
          <cell r="AN655">
            <v>237791.22</v>
          </cell>
          <cell r="AO655">
            <v>106659.64</v>
          </cell>
          <cell r="AP655">
            <v>189523.35</v>
          </cell>
          <cell r="AQ655">
            <v>124416.66</v>
          </cell>
          <cell r="AR655">
            <v>633949.56000000006</v>
          </cell>
          <cell r="AS655">
            <v>115362.1</v>
          </cell>
          <cell r="AT655">
            <v>253025</v>
          </cell>
          <cell r="AU655">
            <v>103820</v>
          </cell>
          <cell r="AV655">
            <v>185261.87</v>
          </cell>
          <cell r="AW655">
            <v>111306.03</v>
          </cell>
          <cell r="AX655">
            <v>115282.36</v>
          </cell>
          <cell r="AY655">
            <v>91393.37</v>
          </cell>
          <cell r="AZ655">
            <v>66399.360000000001</v>
          </cell>
          <cell r="BA655">
            <v>222859.94</v>
          </cell>
          <cell r="BB655">
            <v>99660</v>
          </cell>
          <cell r="BC655">
            <v>190163.93</v>
          </cell>
          <cell r="BD655">
            <v>163783.79</v>
          </cell>
          <cell r="BE655">
            <v>99965.27</v>
          </cell>
          <cell r="BF655">
            <v>54887.45</v>
          </cell>
          <cell r="BG655">
            <v>406995.77</v>
          </cell>
          <cell r="BH655">
            <v>24632.18</v>
          </cell>
          <cell r="BI655">
            <v>77731.960000000006</v>
          </cell>
          <cell r="BJ655">
            <v>149626.63</v>
          </cell>
          <cell r="BK655">
            <v>106298.3</v>
          </cell>
          <cell r="BL655">
            <v>311182.09000000003</v>
          </cell>
          <cell r="BM655">
            <v>135570</v>
          </cell>
          <cell r="BN655">
            <v>126270</v>
          </cell>
          <cell r="BO655">
            <v>134524.85999999999</v>
          </cell>
          <cell r="BP655">
            <v>356051.61</v>
          </cell>
          <cell r="BQ655">
            <v>52938.32</v>
          </cell>
          <cell r="BR655">
            <v>400942.89</v>
          </cell>
          <cell r="BS655">
            <v>60169.62</v>
          </cell>
          <cell r="BT655">
            <v>183692.87</v>
          </cell>
          <cell r="BU655">
            <v>268354.46000000002</v>
          </cell>
          <cell r="BV655">
            <v>150</v>
          </cell>
          <cell r="BW655">
            <v>186021.27</v>
          </cell>
          <cell r="BX655">
            <v>118908</v>
          </cell>
          <cell r="BY655">
            <v>191760</v>
          </cell>
          <cell r="BZ655">
            <v>155041.57999999999</v>
          </cell>
          <cell r="CA655">
            <v>119684.25</v>
          </cell>
          <cell r="CB655">
            <v>343958.8</v>
          </cell>
          <cell r="CC655">
            <v>229660</v>
          </cell>
          <cell r="CD655">
            <v>0</v>
          </cell>
          <cell r="CE655">
            <v>65700</v>
          </cell>
          <cell r="CF655">
            <v>138370</v>
          </cell>
          <cell r="CG655">
            <v>175699</v>
          </cell>
          <cell r="CH655">
            <v>0</v>
          </cell>
          <cell r="CI655">
            <v>104706.46</v>
          </cell>
          <cell r="CJ655">
            <v>188051.5</v>
          </cell>
          <cell r="CK655">
            <v>72821.31</v>
          </cell>
          <cell r="CL655">
            <v>0</v>
          </cell>
        </row>
        <row r="656">
          <cell r="A656" t="str">
            <v>5104010107.104</v>
          </cell>
          <cell r="B656" t="str">
            <v>ค่าซ่อมแซมครุภัณฑ์ไฟฟ้าและวิทยุ</v>
          </cell>
          <cell r="C656">
            <v>0</v>
          </cell>
          <cell r="D656">
            <v>0</v>
          </cell>
          <cell r="E656">
            <v>0</v>
          </cell>
          <cell r="F656">
            <v>2500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5900</v>
          </cell>
          <cell r="N656">
            <v>0</v>
          </cell>
          <cell r="O656">
            <v>135515.5</v>
          </cell>
          <cell r="P656">
            <v>38925</v>
          </cell>
          <cell r="Q656">
            <v>0</v>
          </cell>
          <cell r="R656">
            <v>242862</v>
          </cell>
          <cell r="S656">
            <v>44035</v>
          </cell>
          <cell r="T656">
            <v>127116</v>
          </cell>
          <cell r="U656">
            <v>58850</v>
          </cell>
          <cell r="V656">
            <v>75000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52430</v>
          </cell>
          <cell r="AE656">
            <v>0</v>
          </cell>
          <cell r="AF656">
            <v>13910</v>
          </cell>
          <cell r="AG656">
            <v>81052.5</v>
          </cell>
          <cell r="AH656">
            <v>22448.9</v>
          </cell>
          <cell r="AI656">
            <v>36480</v>
          </cell>
          <cell r="AJ656">
            <v>21590</v>
          </cell>
          <cell r="AK656">
            <v>236065</v>
          </cell>
          <cell r="AL656">
            <v>0</v>
          </cell>
          <cell r="AM656">
            <v>900</v>
          </cell>
          <cell r="AN656">
            <v>0</v>
          </cell>
          <cell r="AO656">
            <v>0</v>
          </cell>
          <cell r="AP656">
            <v>60543</v>
          </cell>
          <cell r="AQ656">
            <v>0</v>
          </cell>
          <cell r="AR656">
            <v>800</v>
          </cell>
          <cell r="AS656">
            <v>0</v>
          </cell>
          <cell r="AT656">
            <v>30000</v>
          </cell>
          <cell r="AU656">
            <v>0</v>
          </cell>
          <cell r="AV656">
            <v>0</v>
          </cell>
          <cell r="AW656">
            <v>0</v>
          </cell>
          <cell r="AX656">
            <v>52965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48150</v>
          </cell>
          <cell r="BE656">
            <v>0</v>
          </cell>
          <cell r="BF656">
            <v>0</v>
          </cell>
          <cell r="BG656">
            <v>2600</v>
          </cell>
          <cell r="BH656">
            <v>0</v>
          </cell>
          <cell r="BI656">
            <v>1800</v>
          </cell>
          <cell r="BJ656">
            <v>71690</v>
          </cell>
          <cell r="BK656">
            <v>0</v>
          </cell>
          <cell r="BL656">
            <v>8160</v>
          </cell>
          <cell r="BM656">
            <v>50010</v>
          </cell>
          <cell r="BN656">
            <v>164160</v>
          </cell>
          <cell r="BO656">
            <v>4500</v>
          </cell>
          <cell r="BP656">
            <v>112350</v>
          </cell>
          <cell r="BQ656">
            <v>0</v>
          </cell>
          <cell r="BR656">
            <v>1148248.6299999999</v>
          </cell>
          <cell r="BS656">
            <v>47080</v>
          </cell>
          <cell r="BT656">
            <v>0</v>
          </cell>
          <cell r="BU656">
            <v>7400</v>
          </cell>
          <cell r="BV656">
            <v>0</v>
          </cell>
          <cell r="BW656">
            <v>4900</v>
          </cell>
          <cell r="BX656">
            <v>128894.8</v>
          </cell>
          <cell r="BY656">
            <v>4500</v>
          </cell>
          <cell r="BZ656">
            <v>82940</v>
          </cell>
          <cell r="CA656">
            <v>0</v>
          </cell>
          <cell r="CB656">
            <v>51770</v>
          </cell>
          <cell r="CC656">
            <v>31672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3500</v>
          </cell>
          <cell r="CJ656">
            <v>0</v>
          </cell>
          <cell r="CK656">
            <v>18853.400000000001</v>
          </cell>
          <cell r="CL656">
            <v>0</v>
          </cell>
        </row>
        <row r="657">
          <cell r="A657" t="str">
            <v>5104010107.105</v>
          </cell>
          <cell r="B657" t="str">
            <v>ค่าซ่อมแซมครุภัณฑ์โฆษณาและเผยแพร่</v>
          </cell>
          <cell r="C657">
            <v>0</v>
          </cell>
          <cell r="D657">
            <v>0</v>
          </cell>
          <cell r="E657">
            <v>650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5740</v>
          </cell>
          <cell r="AD657">
            <v>0</v>
          </cell>
          <cell r="AE657">
            <v>0</v>
          </cell>
          <cell r="AF657">
            <v>55650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3000</v>
          </cell>
          <cell r="AN657">
            <v>0</v>
          </cell>
          <cell r="AO657">
            <v>0</v>
          </cell>
          <cell r="AP657">
            <v>30000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6800</v>
          </cell>
          <cell r="BM657">
            <v>0</v>
          </cell>
          <cell r="BN657">
            <v>4000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4200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</row>
        <row r="658">
          <cell r="A658" t="str">
            <v>5104010107.106</v>
          </cell>
          <cell r="B658" t="str">
            <v>ค่าซ่อมแซมครุภัณฑ์วิทยาศาสตร์และการแพทย์</v>
          </cell>
          <cell r="C658">
            <v>1644166.42</v>
          </cell>
          <cell r="D658">
            <v>238580</v>
          </cell>
          <cell r="E658">
            <v>246500</v>
          </cell>
          <cell r="F658">
            <v>213050</v>
          </cell>
          <cell r="G658">
            <v>0</v>
          </cell>
          <cell r="H658">
            <v>0</v>
          </cell>
          <cell r="I658">
            <v>426545.6</v>
          </cell>
          <cell r="J658">
            <v>228975.67</v>
          </cell>
          <cell r="K658">
            <v>80889.2</v>
          </cell>
          <cell r="L658">
            <v>56600</v>
          </cell>
          <cell r="M658">
            <v>324004.19</v>
          </cell>
          <cell r="N658">
            <v>15165</v>
          </cell>
          <cell r="O658">
            <v>1310323.55</v>
          </cell>
          <cell r="P658">
            <v>70029.02</v>
          </cell>
          <cell r="Q658">
            <v>20300</v>
          </cell>
          <cell r="R658">
            <v>153493.25</v>
          </cell>
          <cell r="S658">
            <v>148530</v>
          </cell>
          <cell r="T658">
            <v>35900.97</v>
          </cell>
          <cell r="U658">
            <v>93198.5</v>
          </cell>
          <cell r="V658">
            <v>61297.4</v>
          </cell>
          <cell r="W658">
            <v>717368.47</v>
          </cell>
          <cell r="X658">
            <v>12305</v>
          </cell>
          <cell r="Y658">
            <v>39560</v>
          </cell>
          <cell r="Z658">
            <v>72500</v>
          </cell>
          <cell r="AA658">
            <v>78049</v>
          </cell>
          <cell r="AB658">
            <v>54300</v>
          </cell>
          <cell r="AC658">
            <v>0</v>
          </cell>
          <cell r="AD658">
            <v>433301.63</v>
          </cell>
          <cell r="AE658">
            <v>42785.8</v>
          </cell>
          <cell r="AF658">
            <v>176575</v>
          </cell>
          <cell r="AG658">
            <v>314521.5</v>
          </cell>
          <cell r="AH658">
            <v>91732</v>
          </cell>
          <cell r="AI658">
            <v>73000</v>
          </cell>
          <cell r="AJ658">
            <v>76349</v>
          </cell>
          <cell r="AK658">
            <v>6932079.0599999996</v>
          </cell>
          <cell r="AL658">
            <v>144483.75</v>
          </cell>
          <cell r="AM658">
            <v>209201</v>
          </cell>
          <cell r="AN658">
            <v>125525</v>
          </cell>
          <cell r="AO658">
            <v>132285.9</v>
          </cell>
          <cell r="AP658">
            <v>120333.99</v>
          </cell>
          <cell r="AQ658">
            <v>21800</v>
          </cell>
          <cell r="AR658">
            <v>1245762.73</v>
          </cell>
          <cell r="AS658">
            <v>0</v>
          </cell>
          <cell r="AT658">
            <v>116389</v>
          </cell>
          <cell r="AU658">
            <v>88184.3</v>
          </cell>
          <cell r="AV658">
            <v>290922.94</v>
          </cell>
          <cell r="AW658">
            <v>22391</v>
          </cell>
          <cell r="AX658">
            <v>160557.17000000001</v>
          </cell>
          <cell r="AY658">
            <v>44000</v>
          </cell>
          <cell r="AZ658">
            <v>73592.5</v>
          </cell>
          <cell r="BA658">
            <v>326772.5</v>
          </cell>
          <cell r="BB658">
            <v>40048.49</v>
          </cell>
          <cell r="BC658">
            <v>1850923.46</v>
          </cell>
          <cell r="BD658">
            <v>508592.4</v>
          </cell>
          <cell r="BE658">
            <v>8200</v>
          </cell>
          <cell r="BF658">
            <v>259191.3</v>
          </cell>
          <cell r="BG658">
            <v>2053249.16</v>
          </cell>
          <cell r="BH658">
            <v>0</v>
          </cell>
          <cell r="BI658">
            <v>45500</v>
          </cell>
          <cell r="BJ658">
            <v>29500</v>
          </cell>
          <cell r="BK658">
            <v>108795.62</v>
          </cell>
          <cell r="BL658">
            <v>2017169.63</v>
          </cell>
          <cell r="BM658">
            <v>208196.1</v>
          </cell>
          <cell r="BN658">
            <v>114118.39999999999</v>
          </cell>
          <cell r="BO658">
            <v>338350</v>
          </cell>
          <cell r="BP658">
            <v>60380</v>
          </cell>
          <cell r="BQ658">
            <v>14240</v>
          </cell>
          <cell r="BR658">
            <v>8026718.0999999996</v>
          </cell>
          <cell r="BS658">
            <v>158626</v>
          </cell>
          <cell r="BT658">
            <v>407600</v>
          </cell>
          <cell r="BU658">
            <v>354850</v>
          </cell>
          <cell r="BV658">
            <v>0</v>
          </cell>
          <cell r="BW658">
            <v>581095</v>
          </cell>
          <cell r="BX658">
            <v>113924.2</v>
          </cell>
          <cell r="BY658">
            <v>12500</v>
          </cell>
          <cell r="BZ658">
            <v>202836.42</v>
          </cell>
          <cell r="CA658">
            <v>120369.3</v>
          </cell>
          <cell r="CB658">
            <v>16900</v>
          </cell>
          <cell r="CC658">
            <v>47620</v>
          </cell>
          <cell r="CD658">
            <v>0</v>
          </cell>
          <cell r="CE658">
            <v>103316</v>
          </cell>
          <cell r="CF658">
            <v>12600</v>
          </cell>
          <cell r="CG658">
            <v>240295</v>
          </cell>
          <cell r="CH658">
            <v>0</v>
          </cell>
          <cell r="CI658">
            <v>42000</v>
          </cell>
          <cell r="CJ658">
            <v>292307.93</v>
          </cell>
          <cell r="CK658">
            <v>74514.5</v>
          </cell>
          <cell r="CL658">
            <v>0</v>
          </cell>
        </row>
        <row r="659">
          <cell r="A659" t="str">
            <v>5104010107.107</v>
          </cell>
          <cell r="B659" t="str">
            <v>ค่าซ่อมแซมครุภัณฑ์คอมพิวเตอร์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16400</v>
          </cell>
          <cell r="K659">
            <v>0</v>
          </cell>
          <cell r="L659">
            <v>12280</v>
          </cell>
          <cell r="M659">
            <v>0</v>
          </cell>
          <cell r="N659">
            <v>0</v>
          </cell>
          <cell r="O659">
            <v>6900</v>
          </cell>
          <cell r="P659">
            <v>9300</v>
          </cell>
          <cell r="Q659">
            <v>0</v>
          </cell>
          <cell r="R659">
            <v>2335</v>
          </cell>
          <cell r="S659">
            <v>36355</v>
          </cell>
          <cell r="T659">
            <v>5550</v>
          </cell>
          <cell r="U659">
            <v>0</v>
          </cell>
          <cell r="V659">
            <v>0</v>
          </cell>
          <cell r="W659">
            <v>56630</v>
          </cell>
          <cell r="X659">
            <v>14685</v>
          </cell>
          <cell r="Y659">
            <v>0</v>
          </cell>
          <cell r="Z659">
            <v>9570</v>
          </cell>
          <cell r="AA659">
            <v>0</v>
          </cell>
          <cell r="AB659">
            <v>6400</v>
          </cell>
          <cell r="AC659">
            <v>0</v>
          </cell>
          <cell r="AD659">
            <v>70972</v>
          </cell>
          <cell r="AE659">
            <v>0</v>
          </cell>
          <cell r="AF659">
            <v>21350</v>
          </cell>
          <cell r="AG659">
            <v>3780</v>
          </cell>
          <cell r="AH659">
            <v>0</v>
          </cell>
          <cell r="AI659">
            <v>605</v>
          </cell>
          <cell r="AJ659">
            <v>4170</v>
          </cell>
          <cell r="AK659">
            <v>389078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2600</v>
          </cell>
          <cell r="AW659">
            <v>800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500</v>
          </cell>
          <cell r="BC659">
            <v>11000</v>
          </cell>
          <cell r="BD659">
            <v>0</v>
          </cell>
          <cell r="BE659">
            <v>5970</v>
          </cell>
          <cell r="BF659">
            <v>0</v>
          </cell>
          <cell r="BG659">
            <v>26118.7</v>
          </cell>
          <cell r="BH659">
            <v>2700</v>
          </cell>
          <cell r="BI659">
            <v>0</v>
          </cell>
          <cell r="BJ659">
            <v>0</v>
          </cell>
          <cell r="BK659">
            <v>0</v>
          </cell>
          <cell r="BL659">
            <v>268970</v>
          </cell>
          <cell r="BM659">
            <v>11780</v>
          </cell>
          <cell r="BN659">
            <v>1200</v>
          </cell>
          <cell r="BO659">
            <v>5050</v>
          </cell>
          <cell r="BP659">
            <v>0</v>
          </cell>
          <cell r="BQ659">
            <v>0</v>
          </cell>
          <cell r="BR659">
            <v>1703220</v>
          </cell>
          <cell r="BS659">
            <v>2700</v>
          </cell>
          <cell r="BT659">
            <v>0</v>
          </cell>
          <cell r="BU659">
            <v>0</v>
          </cell>
          <cell r="BV659">
            <v>0</v>
          </cell>
          <cell r="BW659">
            <v>4200</v>
          </cell>
          <cell r="BX659">
            <v>0</v>
          </cell>
          <cell r="BY659">
            <v>17120</v>
          </cell>
          <cell r="BZ659">
            <v>0</v>
          </cell>
          <cell r="CA659">
            <v>1690</v>
          </cell>
          <cell r="CB659">
            <v>1800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</row>
        <row r="660">
          <cell r="A660" t="str">
            <v>5104010107.108</v>
          </cell>
          <cell r="B660" t="str">
            <v>ค่าซ่อมแซมครุภัณฑ์อื่น</v>
          </cell>
          <cell r="C660">
            <v>195700</v>
          </cell>
          <cell r="D660">
            <v>38900</v>
          </cell>
          <cell r="E660">
            <v>0</v>
          </cell>
          <cell r="F660">
            <v>96245</v>
          </cell>
          <cell r="G660">
            <v>214064.6</v>
          </cell>
          <cell r="H660">
            <v>0</v>
          </cell>
          <cell r="I660">
            <v>0</v>
          </cell>
          <cell r="J660">
            <v>59312.24</v>
          </cell>
          <cell r="K660">
            <v>0</v>
          </cell>
          <cell r="L660">
            <v>1500</v>
          </cell>
          <cell r="M660">
            <v>0</v>
          </cell>
          <cell r="N660">
            <v>33377</v>
          </cell>
          <cell r="O660">
            <v>124893.33</v>
          </cell>
          <cell r="P660">
            <v>0</v>
          </cell>
          <cell r="Q660">
            <v>3000</v>
          </cell>
          <cell r="R660">
            <v>75572.78</v>
          </cell>
          <cell r="S660">
            <v>167871.74</v>
          </cell>
          <cell r="T660">
            <v>13417.8</v>
          </cell>
          <cell r="U660">
            <v>35660</v>
          </cell>
          <cell r="V660">
            <v>0</v>
          </cell>
          <cell r="W660">
            <v>552938.78</v>
          </cell>
          <cell r="X660">
            <v>500</v>
          </cell>
          <cell r="Y660">
            <v>0</v>
          </cell>
          <cell r="Z660">
            <v>12949.32</v>
          </cell>
          <cell r="AA660">
            <v>0</v>
          </cell>
          <cell r="AB660">
            <v>1030</v>
          </cell>
          <cell r="AC660">
            <v>0</v>
          </cell>
          <cell r="AD660">
            <v>146660.62</v>
          </cell>
          <cell r="AE660">
            <v>7490</v>
          </cell>
          <cell r="AF660">
            <v>15585</v>
          </cell>
          <cell r="AG660">
            <v>54389.99</v>
          </cell>
          <cell r="AH660">
            <v>75910</v>
          </cell>
          <cell r="AI660">
            <v>53150</v>
          </cell>
          <cell r="AJ660">
            <v>5690</v>
          </cell>
          <cell r="AK660">
            <v>0</v>
          </cell>
          <cell r="AL660">
            <v>14926.5</v>
          </cell>
          <cell r="AM660">
            <v>57454.34</v>
          </cell>
          <cell r="AN660">
            <v>181859.5</v>
          </cell>
          <cell r="AO660">
            <v>0</v>
          </cell>
          <cell r="AP660">
            <v>101654.36</v>
          </cell>
          <cell r="AQ660">
            <v>0</v>
          </cell>
          <cell r="AR660">
            <v>0</v>
          </cell>
          <cell r="AS660">
            <v>22185</v>
          </cell>
          <cell r="AT660">
            <v>273096.3</v>
          </cell>
          <cell r="AU660">
            <v>0</v>
          </cell>
          <cell r="AV660">
            <v>37809.08</v>
          </cell>
          <cell r="AW660">
            <v>36907.5</v>
          </cell>
          <cell r="AX660">
            <v>100041.41</v>
          </cell>
          <cell r="AY660">
            <v>0</v>
          </cell>
          <cell r="AZ660">
            <v>26552.2</v>
          </cell>
          <cell r="BA660">
            <v>0</v>
          </cell>
          <cell r="BB660">
            <v>1280</v>
          </cell>
          <cell r="BC660">
            <v>56617</v>
          </cell>
          <cell r="BD660">
            <v>139467.75</v>
          </cell>
          <cell r="BE660">
            <v>0</v>
          </cell>
          <cell r="BF660">
            <v>0</v>
          </cell>
          <cell r="BG660">
            <v>71590.240000000005</v>
          </cell>
          <cell r="BH660">
            <v>0</v>
          </cell>
          <cell r="BI660">
            <v>15031</v>
          </cell>
          <cell r="BJ660">
            <v>0</v>
          </cell>
          <cell r="BK660">
            <v>1700</v>
          </cell>
          <cell r="BL660">
            <v>169699</v>
          </cell>
          <cell r="BM660">
            <v>337899.08</v>
          </cell>
          <cell r="BN660">
            <v>0</v>
          </cell>
          <cell r="BO660">
            <v>82692.52</v>
          </cell>
          <cell r="BP660">
            <v>2750</v>
          </cell>
          <cell r="BQ660">
            <v>9500</v>
          </cell>
          <cell r="BR660">
            <v>154921.25</v>
          </cell>
          <cell r="BS660">
            <v>35609.599999999999</v>
          </cell>
          <cell r="BT660">
            <v>51221.5</v>
          </cell>
          <cell r="BU660">
            <v>286153.28999999998</v>
          </cell>
          <cell r="BV660">
            <v>11550</v>
          </cell>
          <cell r="BW660">
            <v>0</v>
          </cell>
          <cell r="BX660">
            <v>68382.63</v>
          </cell>
          <cell r="BY660">
            <v>46000</v>
          </cell>
          <cell r="BZ660">
            <v>109910</v>
          </cell>
          <cell r="CA660">
            <v>56671.48</v>
          </cell>
          <cell r="CB660">
            <v>232348</v>
          </cell>
          <cell r="CC660">
            <v>0</v>
          </cell>
          <cell r="CD660">
            <v>0</v>
          </cell>
          <cell r="CE660">
            <v>0</v>
          </cell>
          <cell r="CF660">
            <v>1200</v>
          </cell>
          <cell r="CG660">
            <v>6300</v>
          </cell>
          <cell r="CH660">
            <v>0</v>
          </cell>
          <cell r="CI660">
            <v>3531</v>
          </cell>
          <cell r="CJ660">
            <v>0</v>
          </cell>
          <cell r="CK660">
            <v>0</v>
          </cell>
          <cell r="CL660">
            <v>0</v>
          </cell>
        </row>
        <row r="661">
          <cell r="A661" t="str">
            <v>5104010107.109</v>
          </cell>
          <cell r="B661" t="str">
            <v>ค่าจ้างเหมาบำรุงรักษาดูแลลิฟท์</v>
          </cell>
          <cell r="C661">
            <v>490062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52855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43000</v>
          </cell>
          <cell r="P661">
            <v>0</v>
          </cell>
          <cell r="Q661">
            <v>0</v>
          </cell>
          <cell r="R661">
            <v>3745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38520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35000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109049.05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60990.12</v>
          </cell>
          <cell r="BB661">
            <v>35310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23540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118734.39999999999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404578</v>
          </cell>
          <cell r="BS661">
            <v>0</v>
          </cell>
          <cell r="BT661">
            <v>0</v>
          </cell>
          <cell r="BU661">
            <v>154401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78431</v>
          </cell>
          <cell r="CD661">
            <v>0</v>
          </cell>
          <cell r="CE661">
            <v>37567.699999999997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32100</v>
          </cell>
          <cell r="CK661">
            <v>0</v>
          </cell>
          <cell r="CL661">
            <v>0</v>
          </cell>
        </row>
        <row r="662">
          <cell r="A662" t="str">
            <v>5104010107.110</v>
          </cell>
          <cell r="B662" t="str">
            <v>ค่าจ้างเหมาบำรุงรักษาสวนหย่อม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11000</v>
          </cell>
          <cell r="L662">
            <v>0</v>
          </cell>
          <cell r="M662">
            <v>62000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19100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839107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33600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85000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</row>
        <row r="663">
          <cell r="A663" t="str">
            <v>5104010107.111</v>
          </cell>
          <cell r="B663" t="str">
            <v>ค่าจ้างเหมาบำรุงรักษาครุภัณฑ์วิทยาศาสตร์และการแพทย์</v>
          </cell>
          <cell r="C663">
            <v>581028.04</v>
          </cell>
          <cell r="D663">
            <v>97180</v>
          </cell>
          <cell r="E663">
            <v>0</v>
          </cell>
          <cell r="F663">
            <v>0</v>
          </cell>
          <cell r="G663">
            <v>68900</v>
          </cell>
          <cell r="H663">
            <v>0</v>
          </cell>
          <cell r="I663">
            <v>90430</v>
          </cell>
          <cell r="J663">
            <v>160622.5</v>
          </cell>
          <cell r="K663">
            <v>0</v>
          </cell>
          <cell r="L663">
            <v>133574</v>
          </cell>
          <cell r="M663">
            <v>589590.59</v>
          </cell>
          <cell r="N663">
            <v>4000</v>
          </cell>
          <cell r="O663">
            <v>200000</v>
          </cell>
          <cell r="P663">
            <v>95000</v>
          </cell>
          <cell r="Q663">
            <v>56652</v>
          </cell>
          <cell r="R663">
            <v>3370</v>
          </cell>
          <cell r="S663">
            <v>37600</v>
          </cell>
          <cell r="T663">
            <v>206844</v>
          </cell>
          <cell r="U663">
            <v>0</v>
          </cell>
          <cell r="V663">
            <v>0</v>
          </cell>
          <cell r="W663">
            <v>2649269</v>
          </cell>
          <cell r="X663">
            <v>26933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33500</v>
          </cell>
          <cell r="AG663">
            <v>0</v>
          </cell>
          <cell r="AH663">
            <v>50000</v>
          </cell>
          <cell r="AI663">
            <v>0</v>
          </cell>
          <cell r="AJ663">
            <v>26005</v>
          </cell>
          <cell r="AK663">
            <v>11189369</v>
          </cell>
          <cell r="AL663">
            <v>99700</v>
          </cell>
          <cell r="AM663">
            <v>0</v>
          </cell>
          <cell r="AN663">
            <v>130600</v>
          </cell>
          <cell r="AO663">
            <v>348500</v>
          </cell>
          <cell r="AP663">
            <v>26000</v>
          </cell>
          <cell r="AQ663">
            <v>24500</v>
          </cell>
          <cell r="AR663">
            <v>0</v>
          </cell>
          <cell r="AS663">
            <v>0</v>
          </cell>
          <cell r="AT663">
            <v>601514.5</v>
          </cell>
          <cell r="AU663">
            <v>73723</v>
          </cell>
          <cell r="AV663">
            <v>48250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20000</v>
          </cell>
          <cell r="BC663">
            <v>0</v>
          </cell>
          <cell r="BD663">
            <v>37000</v>
          </cell>
          <cell r="BE663">
            <v>613679.80000000005</v>
          </cell>
          <cell r="BF663">
            <v>0</v>
          </cell>
          <cell r="BG663">
            <v>2248954.9500000002</v>
          </cell>
          <cell r="BH663">
            <v>74500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12500</v>
          </cell>
          <cell r="BO663">
            <v>0</v>
          </cell>
          <cell r="BP663">
            <v>97099.99</v>
          </cell>
          <cell r="BQ663">
            <v>10000</v>
          </cell>
          <cell r="BR663">
            <v>7771873.4800000004</v>
          </cell>
          <cell r="BS663">
            <v>0</v>
          </cell>
          <cell r="BT663">
            <v>72440</v>
          </cell>
          <cell r="BU663">
            <v>119333</v>
          </cell>
          <cell r="BV663">
            <v>1000</v>
          </cell>
          <cell r="BW663">
            <v>0</v>
          </cell>
          <cell r="BX663">
            <v>166334</v>
          </cell>
          <cell r="BY663">
            <v>0</v>
          </cell>
          <cell r="BZ663">
            <v>137000</v>
          </cell>
          <cell r="CA663">
            <v>0</v>
          </cell>
          <cell r="CB663">
            <v>0</v>
          </cell>
          <cell r="CC663">
            <v>59965</v>
          </cell>
          <cell r="CD663">
            <v>0</v>
          </cell>
          <cell r="CE663">
            <v>0</v>
          </cell>
          <cell r="CF663">
            <v>82000</v>
          </cell>
          <cell r="CG663">
            <v>0</v>
          </cell>
          <cell r="CH663">
            <v>0</v>
          </cell>
          <cell r="CI663">
            <v>5950</v>
          </cell>
          <cell r="CJ663">
            <v>0</v>
          </cell>
          <cell r="CK663">
            <v>12800</v>
          </cell>
          <cell r="CL663">
            <v>8700</v>
          </cell>
        </row>
        <row r="664">
          <cell r="A664" t="str">
            <v>5104010107.112</v>
          </cell>
          <cell r="B664" t="str">
            <v>ค่าจ้างเหมาบำรุงรักษาเครื่องปรับอากาศ</v>
          </cell>
          <cell r="C664">
            <v>390000</v>
          </cell>
          <cell r="D664">
            <v>0</v>
          </cell>
          <cell r="E664">
            <v>0</v>
          </cell>
          <cell r="F664">
            <v>8000</v>
          </cell>
          <cell r="G664">
            <v>3800</v>
          </cell>
          <cell r="H664">
            <v>0</v>
          </cell>
          <cell r="I664">
            <v>0</v>
          </cell>
          <cell r="J664">
            <v>84000</v>
          </cell>
          <cell r="K664">
            <v>35700</v>
          </cell>
          <cell r="L664">
            <v>24000</v>
          </cell>
          <cell r="M664">
            <v>0</v>
          </cell>
          <cell r="N664">
            <v>66400</v>
          </cell>
          <cell r="O664">
            <v>122600</v>
          </cell>
          <cell r="P664">
            <v>11600</v>
          </cell>
          <cell r="Q664">
            <v>0</v>
          </cell>
          <cell r="R664">
            <v>0</v>
          </cell>
          <cell r="S664">
            <v>53600</v>
          </cell>
          <cell r="T664">
            <v>20600</v>
          </cell>
          <cell r="U664">
            <v>0</v>
          </cell>
          <cell r="V664">
            <v>0</v>
          </cell>
          <cell r="W664">
            <v>273947</v>
          </cell>
          <cell r="X664">
            <v>30175</v>
          </cell>
          <cell r="Y664">
            <v>176855</v>
          </cell>
          <cell r="Z664">
            <v>14300</v>
          </cell>
          <cell r="AA664">
            <v>22600</v>
          </cell>
          <cell r="AB664">
            <v>19294</v>
          </cell>
          <cell r="AC664">
            <v>0</v>
          </cell>
          <cell r="AD664">
            <v>0</v>
          </cell>
          <cell r="AE664">
            <v>0</v>
          </cell>
          <cell r="AF664">
            <v>40800</v>
          </cell>
          <cell r="AG664">
            <v>0</v>
          </cell>
          <cell r="AH664">
            <v>60500</v>
          </cell>
          <cell r="AI664">
            <v>0</v>
          </cell>
          <cell r="AJ664">
            <v>0</v>
          </cell>
          <cell r="AK664">
            <v>977931</v>
          </cell>
          <cell r="AL664">
            <v>21000</v>
          </cell>
          <cell r="AM664">
            <v>0</v>
          </cell>
          <cell r="AN664">
            <v>0</v>
          </cell>
          <cell r="AO664">
            <v>39890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449894</v>
          </cell>
          <cell r="AU664">
            <v>0</v>
          </cell>
          <cell r="AV664">
            <v>0</v>
          </cell>
          <cell r="AW664">
            <v>69200</v>
          </cell>
          <cell r="AX664">
            <v>0</v>
          </cell>
          <cell r="AY664">
            <v>31400</v>
          </cell>
          <cell r="AZ664">
            <v>0</v>
          </cell>
          <cell r="BA664">
            <v>166451</v>
          </cell>
          <cell r="BB664">
            <v>0</v>
          </cell>
          <cell r="BC664">
            <v>0</v>
          </cell>
          <cell r="BD664">
            <v>0</v>
          </cell>
          <cell r="BE664">
            <v>21000</v>
          </cell>
          <cell r="BF664">
            <v>31800</v>
          </cell>
          <cell r="BG664">
            <v>455887.38</v>
          </cell>
          <cell r="BH664">
            <v>18100</v>
          </cell>
          <cell r="BI664">
            <v>123856.66</v>
          </cell>
          <cell r="BJ664">
            <v>0</v>
          </cell>
          <cell r="BK664">
            <v>29250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99617</v>
          </cell>
          <cell r="BQ664">
            <v>21884</v>
          </cell>
          <cell r="BR664">
            <v>251780.8</v>
          </cell>
          <cell r="BS664">
            <v>202400</v>
          </cell>
          <cell r="BT664">
            <v>6420</v>
          </cell>
          <cell r="BU664">
            <v>8400</v>
          </cell>
          <cell r="BV664">
            <v>67656</v>
          </cell>
          <cell r="BW664">
            <v>16000</v>
          </cell>
          <cell r="BX664">
            <v>108600</v>
          </cell>
          <cell r="BY664">
            <v>0</v>
          </cell>
          <cell r="BZ664">
            <v>5100</v>
          </cell>
          <cell r="CA664">
            <v>5700</v>
          </cell>
          <cell r="CB664">
            <v>0</v>
          </cell>
          <cell r="CC664">
            <v>60000</v>
          </cell>
          <cell r="CD664">
            <v>0</v>
          </cell>
          <cell r="CE664">
            <v>1791.18</v>
          </cell>
          <cell r="CF664">
            <v>21200</v>
          </cell>
          <cell r="CG664">
            <v>145975</v>
          </cell>
          <cell r="CH664">
            <v>0</v>
          </cell>
          <cell r="CI664">
            <v>5200</v>
          </cell>
          <cell r="CJ664">
            <v>0</v>
          </cell>
          <cell r="CK664">
            <v>9775</v>
          </cell>
          <cell r="CL664">
            <v>0</v>
          </cell>
        </row>
        <row r="665">
          <cell r="A665" t="str">
            <v>5104010107.113</v>
          </cell>
          <cell r="B665" t="str">
            <v>ค่าจ้างเหมาซ่อมแซมบ้านพัก</v>
          </cell>
          <cell r="C665">
            <v>100000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61025</v>
          </cell>
          <cell r="K665">
            <v>37100</v>
          </cell>
          <cell r="L665">
            <v>104650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132000</v>
          </cell>
          <cell r="R665">
            <v>49153</v>
          </cell>
          <cell r="S665">
            <v>110300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141000</v>
          </cell>
          <cell r="Z665">
            <v>0</v>
          </cell>
          <cell r="AA665">
            <v>163000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427100</v>
          </cell>
          <cell r="AH665">
            <v>0</v>
          </cell>
          <cell r="AI665">
            <v>0</v>
          </cell>
          <cell r="AJ665">
            <v>15000</v>
          </cell>
          <cell r="AK665">
            <v>232939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49740</v>
          </cell>
          <cell r="AT665">
            <v>171780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8460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215060</v>
          </cell>
          <cell r="BO665">
            <v>0</v>
          </cell>
          <cell r="BP665">
            <v>24240</v>
          </cell>
          <cell r="BQ665">
            <v>0</v>
          </cell>
          <cell r="BR665">
            <v>0</v>
          </cell>
          <cell r="BS665">
            <v>490000</v>
          </cell>
          <cell r="BT665">
            <v>0</v>
          </cell>
          <cell r="BU665">
            <v>0</v>
          </cell>
          <cell r="BV665">
            <v>0</v>
          </cell>
          <cell r="BW665">
            <v>1120891</v>
          </cell>
          <cell r="BX665">
            <v>0</v>
          </cell>
          <cell r="BY665">
            <v>0</v>
          </cell>
          <cell r="BZ665">
            <v>1608100</v>
          </cell>
          <cell r="CA665">
            <v>324000</v>
          </cell>
          <cell r="CB665">
            <v>0</v>
          </cell>
          <cell r="CC665">
            <v>197500</v>
          </cell>
          <cell r="CD665">
            <v>0</v>
          </cell>
          <cell r="CE665">
            <v>0</v>
          </cell>
          <cell r="CF665">
            <v>120000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</row>
        <row r="666">
          <cell r="A666" t="str">
            <v>5104010110.101</v>
          </cell>
          <cell r="B666" t="str">
            <v>ค่าเชื้อเพลิง</v>
          </cell>
          <cell r="C666">
            <v>3134886.07</v>
          </cell>
          <cell r="D666">
            <v>433317.2</v>
          </cell>
          <cell r="E666">
            <v>415761.6</v>
          </cell>
          <cell r="F666">
            <v>498106.3</v>
          </cell>
          <cell r="G666">
            <v>383701</v>
          </cell>
          <cell r="H666">
            <v>402933.34</v>
          </cell>
          <cell r="I666">
            <v>746904.5</v>
          </cell>
          <cell r="J666">
            <v>794353</v>
          </cell>
          <cell r="K666">
            <v>745040.6</v>
          </cell>
          <cell r="L666">
            <v>281121.14</v>
          </cell>
          <cell r="M666">
            <v>858040.54</v>
          </cell>
          <cell r="N666">
            <v>231503.7</v>
          </cell>
          <cell r="O666">
            <v>1267817</v>
          </cell>
          <cell r="P666">
            <v>605892.66</v>
          </cell>
          <cell r="Q666">
            <v>860140.1</v>
          </cell>
          <cell r="R666">
            <v>765597.1</v>
          </cell>
          <cell r="S666">
            <v>592771</v>
          </cell>
          <cell r="T666">
            <v>503454.8</v>
          </cell>
          <cell r="U666">
            <v>356784.7</v>
          </cell>
          <cell r="V666">
            <v>260355</v>
          </cell>
          <cell r="W666">
            <v>4085139</v>
          </cell>
          <cell r="X666">
            <v>244301.16</v>
          </cell>
          <cell r="Y666">
            <v>964794</v>
          </cell>
          <cell r="Z666">
            <v>706917</v>
          </cell>
          <cell r="AA666">
            <v>441866.85</v>
          </cell>
          <cell r="AB666">
            <v>440690.8</v>
          </cell>
          <cell r="AC666">
            <v>246861</v>
          </cell>
          <cell r="AD666">
            <v>700362</v>
          </cell>
          <cell r="AE666">
            <v>472315</v>
          </cell>
          <cell r="AF666">
            <v>387990.1</v>
          </cell>
          <cell r="AG666">
            <v>555453.19999999995</v>
          </cell>
          <cell r="AH666">
            <v>564440.4</v>
          </cell>
          <cell r="AI666">
            <v>490495.3</v>
          </cell>
          <cell r="AJ666">
            <v>402141.5</v>
          </cell>
          <cell r="AK666">
            <v>3210173.75</v>
          </cell>
          <cell r="AL666">
            <v>515794.7</v>
          </cell>
          <cell r="AM666">
            <v>312592.40000000002</v>
          </cell>
          <cell r="AN666">
            <v>724375.48</v>
          </cell>
          <cell r="AO666">
            <v>785065.1</v>
          </cell>
          <cell r="AP666">
            <v>695213.5</v>
          </cell>
          <cell r="AQ666">
            <v>275720</v>
          </cell>
          <cell r="AR666">
            <v>1429605.19</v>
          </cell>
          <cell r="AS666">
            <v>567564.44999999995</v>
          </cell>
          <cell r="AT666">
            <v>1775423.2</v>
          </cell>
          <cell r="AU666">
            <v>764297.07</v>
          </cell>
          <cell r="AV666">
            <v>572367</v>
          </cell>
          <cell r="AW666">
            <v>208208.2</v>
          </cell>
          <cell r="AX666">
            <v>351722.1</v>
          </cell>
          <cell r="AY666">
            <v>316590.8</v>
          </cell>
          <cell r="AZ666">
            <v>364033.15</v>
          </cell>
          <cell r="BA666">
            <v>1025095.6</v>
          </cell>
          <cell r="BB666">
            <v>351673.93</v>
          </cell>
          <cell r="BC666">
            <v>1156650.18</v>
          </cell>
          <cell r="BD666">
            <v>728334.7</v>
          </cell>
          <cell r="BE666">
            <v>238857.9</v>
          </cell>
          <cell r="BF666">
            <v>409937.91</v>
          </cell>
          <cell r="BG666">
            <v>1278058.8</v>
          </cell>
          <cell r="BH666">
            <v>172455</v>
          </cell>
          <cell r="BI666">
            <v>186010</v>
          </cell>
          <cell r="BJ666">
            <v>537813</v>
          </cell>
          <cell r="BK666">
            <v>482014.51</v>
          </cell>
          <cell r="BL666">
            <v>1230999.3999999999</v>
          </cell>
          <cell r="BM666">
            <v>503427.8</v>
          </cell>
          <cell r="BN666">
            <v>601857.46</v>
          </cell>
          <cell r="BO666">
            <v>584280</v>
          </cell>
          <cell r="BP666">
            <v>686569.2</v>
          </cell>
          <cell r="BQ666">
            <v>296207.17</v>
          </cell>
          <cell r="BR666">
            <v>4120318.88</v>
          </cell>
          <cell r="BS666">
            <v>419987</v>
          </cell>
          <cell r="BT666">
            <v>434920</v>
          </cell>
          <cell r="BU666">
            <v>831131.8</v>
          </cell>
          <cell r="BV666">
            <v>170842.9</v>
          </cell>
          <cell r="BW666">
            <v>442471.71</v>
          </cell>
          <cell r="BX666">
            <v>1000469.7</v>
          </cell>
          <cell r="BY666">
            <v>346399.2</v>
          </cell>
          <cell r="BZ666">
            <v>431498</v>
          </cell>
          <cell r="CA666">
            <v>497727.4</v>
          </cell>
          <cell r="CB666">
            <v>944200</v>
          </cell>
          <cell r="CC666">
            <v>877896</v>
          </cell>
          <cell r="CD666">
            <v>680023.9</v>
          </cell>
          <cell r="CE666">
            <v>556056.59</v>
          </cell>
          <cell r="CF666">
            <v>442384</v>
          </cell>
          <cell r="CG666">
            <v>432945.48</v>
          </cell>
          <cell r="CH666">
            <v>477136</v>
          </cell>
          <cell r="CI666">
            <v>298007.28000000003</v>
          </cell>
          <cell r="CJ666">
            <v>1034360.34</v>
          </cell>
          <cell r="CK666">
            <v>318162.59999999998</v>
          </cell>
          <cell r="CL666">
            <v>241469.96</v>
          </cell>
        </row>
        <row r="667">
          <cell r="A667" t="str">
            <v>5104010112.101</v>
          </cell>
          <cell r="B667" t="str">
            <v>ค่าจ้างเหมาทำความสะอาด</v>
          </cell>
          <cell r="C667">
            <v>973400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830790</v>
          </cell>
          <cell r="S667">
            <v>9000</v>
          </cell>
          <cell r="T667">
            <v>438826</v>
          </cell>
          <cell r="U667">
            <v>18270</v>
          </cell>
          <cell r="V667">
            <v>0</v>
          </cell>
          <cell r="W667">
            <v>330138.45</v>
          </cell>
          <cell r="X667">
            <v>150000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3501450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477000</v>
          </cell>
          <cell r="AU667">
            <v>0</v>
          </cell>
          <cell r="AV667">
            <v>225920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1218000</v>
          </cell>
          <cell r="BB667">
            <v>285700</v>
          </cell>
          <cell r="BC667">
            <v>4347496.5199999996</v>
          </cell>
          <cell r="BD667">
            <v>4027900</v>
          </cell>
          <cell r="BE667">
            <v>317400</v>
          </cell>
          <cell r="BF667">
            <v>12600</v>
          </cell>
          <cell r="BG667">
            <v>15900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2610288.7999999998</v>
          </cell>
          <cell r="BM667">
            <v>1004916</v>
          </cell>
          <cell r="BN667">
            <v>656063</v>
          </cell>
          <cell r="BO667">
            <v>973196.2</v>
          </cell>
          <cell r="BP667">
            <v>550900</v>
          </cell>
          <cell r="BQ667">
            <v>698810</v>
          </cell>
          <cell r="BR667">
            <v>10422415</v>
          </cell>
          <cell r="BS667">
            <v>936000</v>
          </cell>
          <cell r="BT667">
            <v>0</v>
          </cell>
          <cell r="BU667">
            <v>1677980.42</v>
          </cell>
          <cell r="BV667">
            <v>0</v>
          </cell>
          <cell r="BW667">
            <v>0</v>
          </cell>
          <cell r="BX667">
            <v>1384000</v>
          </cell>
          <cell r="BY667">
            <v>3600</v>
          </cell>
          <cell r="BZ667">
            <v>0</v>
          </cell>
          <cell r="CA667">
            <v>106893</v>
          </cell>
          <cell r="CB667">
            <v>0</v>
          </cell>
          <cell r="CC667">
            <v>14400</v>
          </cell>
          <cell r="CD667">
            <v>900000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1181688.05</v>
          </cell>
          <cell r="CK667">
            <v>0</v>
          </cell>
          <cell r="CL667">
            <v>0</v>
          </cell>
        </row>
        <row r="668">
          <cell r="A668" t="str">
            <v>5104010112.103</v>
          </cell>
          <cell r="B668" t="str">
            <v>ค่าจ้างเหมาประกอบอาหารผู้ป่วย</v>
          </cell>
          <cell r="C668">
            <v>2377050</v>
          </cell>
          <cell r="D668">
            <v>0</v>
          </cell>
          <cell r="E668">
            <v>0</v>
          </cell>
          <cell r="F668">
            <v>333620</v>
          </cell>
          <cell r="G668">
            <v>0</v>
          </cell>
          <cell r="H668">
            <v>398300</v>
          </cell>
          <cell r="I668">
            <v>0</v>
          </cell>
          <cell r="J668">
            <v>200480</v>
          </cell>
          <cell r="K668">
            <v>14570</v>
          </cell>
          <cell r="L668">
            <v>0</v>
          </cell>
          <cell r="M668">
            <v>468900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55650</v>
          </cell>
          <cell r="S668">
            <v>64562.75</v>
          </cell>
          <cell r="T668">
            <v>0</v>
          </cell>
          <cell r="U668">
            <v>10431</v>
          </cell>
          <cell r="V668">
            <v>6300</v>
          </cell>
          <cell r="W668">
            <v>0</v>
          </cell>
          <cell r="X668">
            <v>81050</v>
          </cell>
          <cell r="Y668">
            <v>23070</v>
          </cell>
          <cell r="Z668">
            <v>0</v>
          </cell>
          <cell r="AA668">
            <v>418850</v>
          </cell>
          <cell r="AB668">
            <v>266700</v>
          </cell>
          <cell r="AC668">
            <v>0</v>
          </cell>
          <cell r="AD668">
            <v>1512800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86040</v>
          </cell>
          <cell r="AK668">
            <v>0</v>
          </cell>
          <cell r="AL668">
            <v>0</v>
          </cell>
          <cell r="AM668">
            <v>0</v>
          </cell>
          <cell r="AN668">
            <v>70900</v>
          </cell>
          <cell r="AO668">
            <v>0</v>
          </cell>
          <cell r="AP668">
            <v>178800</v>
          </cell>
          <cell r="AQ668">
            <v>66500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3070180</v>
          </cell>
          <cell r="BE668">
            <v>811675</v>
          </cell>
          <cell r="BF668">
            <v>0</v>
          </cell>
          <cell r="BG668">
            <v>0</v>
          </cell>
          <cell r="BH668">
            <v>0</v>
          </cell>
          <cell r="BI668">
            <v>411280</v>
          </cell>
          <cell r="BJ668">
            <v>847590</v>
          </cell>
          <cell r="BK668">
            <v>1175506</v>
          </cell>
          <cell r="BL668">
            <v>0</v>
          </cell>
          <cell r="BM668">
            <v>7800793</v>
          </cell>
          <cell r="BN668">
            <v>19970</v>
          </cell>
          <cell r="BO668">
            <v>4696.6499999999996</v>
          </cell>
          <cell r="BP668">
            <v>70500</v>
          </cell>
          <cell r="BQ668">
            <v>5911798</v>
          </cell>
          <cell r="BR668">
            <v>0</v>
          </cell>
          <cell r="BS668">
            <v>5407835</v>
          </cell>
          <cell r="BT668">
            <v>0</v>
          </cell>
          <cell r="BU668">
            <v>1844180</v>
          </cell>
          <cell r="BV668">
            <v>0</v>
          </cell>
          <cell r="BW668">
            <v>0</v>
          </cell>
          <cell r="BX668">
            <v>0</v>
          </cell>
          <cell r="BY668">
            <v>451899.91</v>
          </cell>
          <cell r="BZ668">
            <v>62710</v>
          </cell>
          <cell r="CA668">
            <v>2800</v>
          </cell>
          <cell r="CB668">
            <v>0</v>
          </cell>
          <cell r="CC668">
            <v>262800</v>
          </cell>
          <cell r="CD668">
            <v>581400</v>
          </cell>
          <cell r="CE668">
            <v>0</v>
          </cell>
          <cell r="CF668">
            <v>765600</v>
          </cell>
          <cell r="CG668">
            <v>1201200</v>
          </cell>
          <cell r="CH668">
            <v>0</v>
          </cell>
          <cell r="CI668">
            <v>0</v>
          </cell>
          <cell r="CJ668">
            <v>0</v>
          </cell>
          <cell r="CK668">
            <v>465725</v>
          </cell>
          <cell r="CL668">
            <v>307930</v>
          </cell>
        </row>
        <row r="669">
          <cell r="A669" t="str">
            <v>5104010112.106</v>
          </cell>
          <cell r="B669" t="str">
            <v>ค่าจ้างเหมารถ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682860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27110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3000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10000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</row>
        <row r="670">
          <cell r="A670" t="str">
            <v>5104010112.108</v>
          </cell>
          <cell r="B670" t="str">
            <v>ค่าจ้างเหมาดูแลความปลอดภัย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324834.67</v>
          </cell>
          <cell r="L670">
            <v>0</v>
          </cell>
          <cell r="M670">
            <v>0</v>
          </cell>
          <cell r="N670">
            <v>0</v>
          </cell>
          <cell r="O670">
            <v>223422.65</v>
          </cell>
          <cell r="P670">
            <v>0</v>
          </cell>
          <cell r="Q670">
            <v>0</v>
          </cell>
          <cell r="R670">
            <v>432900</v>
          </cell>
          <cell r="S670">
            <v>0</v>
          </cell>
          <cell r="T670">
            <v>262170</v>
          </cell>
          <cell r="U670">
            <v>0</v>
          </cell>
          <cell r="V670">
            <v>66400</v>
          </cell>
          <cell r="W670">
            <v>1192400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313680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1533952</v>
          </cell>
          <cell r="AL670">
            <v>0</v>
          </cell>
          <cell r="AM670">
            <v>205440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125336</v>
          </cell>
          <cell r="BA670">
            <v>0</v>
          </cell>
          <cell r="BB670">
            <v>205440</v>
          </cell>
          <cell r="BC670">
            <v>0</v>
          </cell>
          <cell r="BD670">
            <v>420893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323500</v>
          </cell>
          <cell r="BN670">
            <v>325065</v>
          </cell>
          <cell r="BO670">
            <v>422059.24</v>
          </cell>
          <cell r="BP670">
            <v>253470</v>
          </cell>
          <cell r="BQ670">
            <v>0</v>
          </cell>
          <cell r="BR670">
            <v>846400</v>
          </cell>
          <cell r="BS670">
            <v>76000</v>
          </cell>
          <cell r="BT670">
            <v>0</v>
          </cell>
          <cell r="BU670">
            <v>1170400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</row>
        <row r="671">
          <cell r="A671" t="str">
            <v>5104010112.110</v>
          </cell>
          <cell r="B671" t="str">
            <v>ค่าจ้างเหมาซักรีด</v>
          </cell>
          <cell r="C671">
            <v>0</v>
          </cell>
          <cell r="D671">
            <v>563548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821603.8</v>
          </cell>
          <cell r="X671">
            <v>2200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220032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3202760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443352</v>
          </cell>
          <cell r="BP671">
            <v>0</v>
          </cell>
          <cell r="BQ671">
            <v>0</v>
          </cell>
          <cell r="BR671">
            <v>1627746.2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</row>
        <row r="672">
          <cell r="A672" t="str">
            <v>5104010112.111</v>
          </cell>
          <cell r="B672" t="str">
            <v>ค่าจ้างเหมากำจัดขยะติดเชื้อ</v>
          </cell>
          <cell r="C672">
            <v>682130</v>
          </cell>
          <cell r="D672">
            <v>315726.69</v>
          </cell>
          <cell r="E672">
            <v>345394.18</v>
          </cell>
          <cell r="F672">
            <v>211110.39999999999</v>
          </cell>
          <cell r="G672">
            <v>150450</v>
          </cell>
          <cell r="H672">
            <v>37580</v>
          </cell>
          <cell r="I672">
            <v>457274.85</v>
          </cell>
          <cell r="J672">
            <v>342625</v>
          </cell>
          <cell r="K672">
            <v>126232.8</v>
          </cell>
          <cell r="L672">
            <v>189414</v>
          </cell>
          <cell r="M672">
            <v>482876</v>
          </cell>
          <cell r="N672">
            <v>76046</v>
          </cell>
          <cell r="O672">
            <v>915306.48</v>
          </cell>
          <cell r="P672">
            <v>218834.34</v>
          </cell>
          <cell r="Q672">
            <v>184079.68</v>
          </cell>
          <cell r="R672">
            <v>361694.92</v>
          </cell>
          <cell r="S672">
            <v>234626.28</v>
          </cell>
          <cell r="T672">
            <v>160467.35999999999</v>
          </cell>
          <cell r="U672">
            <v>210052.8</v>
          </cell>
          <cell r="V672">
            <v>84087.88</v>
          </cell>
          <cell r="W672">
            <v>1793246.22</v>
          </cell>
          <cell r="X672">
            <v>242829</v>
          </cell>
          <cell r="Y672">
            <v>603811</v>
          </cell>
          <cell r="Z672">
            <v>378816</v>
          </cell>
          <cell r="AA672">
            <v>104400</v>
          </cell>
          <cell r="AB672">
            <v>269772</v>
          </cell>
          <cell r="AC672">
            <v>65699</v>
          </cell>
          <cell r="AD672">
            <v>467412</v>
          </cell>
          <cell r="AE672">
            <v>165099</v>
          </cell>
          <cell r="AF672">
            <v>235044</v>
          </cell>
          <cell r="AG672">
            <v>333806.5</v>
          </cell>
          <cell r="AH672">
            <v>379819</v>
          </cell>
          <cell r="AI672">
            <v>241028.62</v>
          </cell>
          <cell r="AJ672">
            <v>186769</v>
          </cell>
          <cell r="AK672">
            <v>2883380.48</v>
          </cell>
          <cell r="AL672">
            <v>175842</v>
          </cell>
          <cell r="AM672">
            <v>115483.72</v>
          </cell>
          <cell r="AN672">
            <v>391411.02</v>
          </cell>
          <cell r="AO672">
            <v>284104.26</v>
          </cell>
          <cell r="AP672">
            <v>175989.22</v>
          </cell>
          <cell r="AQ672">
            <v>75550.64</v>
          </cell>
          <cell r="AR672">
            <v>919523.76</v>
          </cell>
          <cell r="AS672">
            <v>147748.81</v>
          </cell>
          <cell r="AT672">
            <v>530959</v>
          </cell>
          <cell r="AU672">
            <v>512280</v>
          </cell>
          <cell r="AV672">
            <v>71049</v>
          </cell>
          <cell r="AW672">
            <v>129680.26</v>
          </cell>
          <cell r="AX672">
            <v>248516.96</v>
          </cell>
          <cell r="AY672">
            <v>130823</v>
          </cell>
          <cell r="AZ672">
            <v>179391.21</v>
          </cell>
          <cell r="BA672">
            <v>1024699.42</v>
          </cell>
          <cell r="BB672">
            <v>180886.69</v>
          </cell>
          <cell r="BC672">
            <v>0</v>
          </cell>
          <cell r="BD672">
            <v>716208.3</v>
          </cell>
          <cell r="BE672">
            <v>190933.34</v>
          </cell>
          <cell r="BF672">
            <v>189991.84</v>
          </cell>
          <cell r="BG672">
            <v>1323734.46</v>
          </cell>
          <cell r="BH672">
            <v>114341.2</v>
          </cell>
          <cell r="BI672">
            <v>0</v>
          </cell>
          <cell r="BJ672">
            <v>372844.79999999999</v>
          </cell>
          <cell r="BK672">
            <v>271946.84000000003</v>
          </cell>
          <cell r="BL672">
            <v>409000.5</v>
          </cell>
          <cell r="BM672">
            <v>484020</v>
          </cell>
          <cell r="BN672">
            <v>397987</v>
          </cell>
          <cell r="BO672">
            <v>178472</v>
          </cell>
          <cell r="BP672">
            <v>310003</v>
          </cell>
          <cell r="BQ672">
            <v>315702</v>
          </cell>
          <cell r="BR672">
            <v>6602389</v>
          </cell>
          <cell r="BS672">
            <v>328965</v>
          </cell>
          <cell r="BT672">
            <v>188253</v>
          </cell>
          <cell r="BU672">
            <v>2087670</v>
          </cell>
          <cell r="BV672">
            <v>182343</v>
          </cell>
          <cell r="BW672">
            <v>218387</v>
          </cell>
          <cell r="BX672">
            <v>842793</v>
          </cell>
          <cell r="BY672">
            <v>92235</v>
          </cell>
          <cell r="BZ672">
            <v>207051</v>
          </cell>
          <cell r="CA672">
            <v>195091</v>
          </cell>
          <cell r="CB672">
            <v>0</v>
          </cell>
          <cell r="CC672">
            <v>701870</v>
          </cell>
          <cell r="CD672">
            <v>420472</v>
          </cell>
          <cell r="CE672">
            <v>469638</v>
          </cell>
          <cell r="CF672">
            <v>129077</v>
          </cell>
          <cell r="CG672">
            <v>152685</v>
          </cell>
          <cell r="CH672">
            <v>202046</v>
          </cell>
          <cell r="CI672">
            <v>181165</v>
          </cell>
          <cell r="CJ672">
            <v>753077</v>
          </cell>
          <cell r="CK672">
            <v>194115</v>
          </cell>
          <cell r="CL672">
            <v>131850</v>
          </cell>
        </row>
        <row r="673">
          <cell r="A673" t="str">
            <v>5104010112.112</v>
          </cell>
          <cell r="B673" t="str">
            <v>ค่าจ้างเหมาบริการทางการแพทย์</v>
          </cell>
          <cell r="C673">
            <v>438412.35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10769890</v>
          </cell>
          <cell r="K673">
            <v>153703.48000000001</v>
          </cell>
          <cell r="L673">
            <v>8725</v>
          </cell>
          <cell r="M673">
            <v>0</v>
          </cell>
          <cell r="N673">
            <v>20900</v>
          </cell>
          <cell r="O673">
            <v>16496970</v>
          </cell>
          <cell r="P673">
            <v>0</v>
          </cell>
          <cell r="Q673">
            <v>0</v>
          </cell>
          <cell r="R673">
            <v>20202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2897600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3196215</v>
          </cell>
          <cell r="AE673">
            <v>0</v>
          </cell>
          <cell r="AF673">
            <v>14000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42577866.509999998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16379250</v>
          </cell>
          <cell r="AS673">
            <v>142149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3640100</v>
          </cell>
          <cell r="BD673">
            <v>0</v>
          </cell>
          <cell r="BE673">
            <v>0</v>
          </cell>
          <cell r="BF673">
            <v>569000</v>
          </cell>
          <cell r="BG673">
            <v>450000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1005900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26130552.379999999</v>
          </cell>
          <cell r="BS673">
            <v>0</v>
          </cell>
          <cell r="BT673">
            <v>231360</v>
          </cell>
          <cell r="BU673">
            <v>13933700</v>
          </cell>
          <cell r="BV673">
            <v>0</v>
          </cell>
          <cell r="BW673">
            <v>0</v>
          </cell>
          <cell r="BX673">
            <v>5357300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8887370</v>
          </cell>
          <cell r="CD673">
            <v>0</v>
          </cell>
          <cell r="CE673">
            <v>8488610</v>
          </cell>
          <cell r="CF673">
            <v>341100</v>
          </cell>
          <cell r="CG673">
            <v>0</v>
          </cell>
          <cell r="CH673">
            <v>0</v>
          </cell>
          <cell r="CI673">
            <v>0</v>
          </cell>
          <cell r="CJ673">
            <v>6296172.9699999997</v>
          </cell>
          <cell r="CK673">
            <v>0</v>
          </cell>
          <cell r="CL673">
            <v>0</v>
          </cell>
        </row>
        <row r="674">
          <cell r="A674" t="str">
            <v>5104010112.113</v>
          </cell>
          <cell r="B674" t="str">
            <v>ค่าจ้างเหมาบริการอื่น(สนับสนุน)</v>
          </cell>
          <cell r="C674">
            <v>5290161.7</v>
          </cell>
          <cell r="D674">
            <v>815499.9</v>
          </cell>
          <cell r="E674">
            <v>1283508</v>
          </cell>
          <cell r="F674">
            <v>203244</v>
          </cell>
          <cell r="G674">
            <v>508650</v>
          </cell>
          <cell r="H674">
            <v>1620395.12</v>
          </cell>
          <cell r="I674">
            <v>474390.93</v>
          </cell>
          <cell r="J674">
            <v>2979792.7</v>
          </cell>
          <cell r="K674">
            <v>211935</v>
          </cell>
          <cell r="L674">
            <v>2064145</v>
          </cell>
          <cell r="M674">
            <v>14618377.5</v>
          </cell>
          <cell r="N674">
            <v>385886.07</v>
          </cell>
          <cell r="O674">
            <v>2361163.54</v>
          </cell>
          <cell r="P674">
            <v>642763</v>
          </cell>
          <cell r="Q674">
            <v>3503537.69</v>
          </cell>
          <cell r="R674">
            <v>5902185.2400000002</v>
          </cell>
          <cell r="S674">
            <v>154909.5</v>
          </cell>
          <cell r="T674">
            <v>3386494.45</v>
          </cell>
          <cell r="U674">
            <v>1281856.42</v>
          </cell>
          <cell r="V674">
            <v>310718.8</v>
          </cell>
          <cell r="W674">
            <v>3783971.22</v>
          </cell>
          <cell r="X674">
            <v>1045383</v>
          </cell>
          <cell r="Y674">
            <v>778707</v>
          </cell>
          <cell r="Z674">
            <v>1163836.75</v>
          </cell>
          <cell r="AA674">
            <v>499717</v>
          </cell>
          <cell r="AB674">
            <v>517118.5</v>
          </cell>
          <cell r="AC674">
            <v>196920</v>
          </cell>
          <cell r="AD674">
            <v>1680663.46</v>
          </cell>
          <cell r="AE674">
            <v>126200</v>
          </cell>
          <cell r="AF674">
            <v>3528471</v>
          </cell>
          <cell r="AG674">
            <v>2361400.5</v>
          </cell>
          <cell r="AH674">
            <v>426474.85</v>
          </cell>
          <cell r="AI674">
            <v>174878.6</v>
          </cell>
          <cell r="AJ674">
            <v>665743</v>
          </cell>
          <cell r="AK674">
            <v>2291704.89</v>
          </cell>
          <cell r="AL674">
            <v>559192.31000000006</v>
          </cell>
          <cell r="AM674">
            <v>257325.6</v>
          </cell>
          <cell r="AN674">
            <v>1224149.2</v>
          </cell>
          <cell r="AO674">
            <v>1207922.8999999999</v>
          </cell>
          <cell r="AP674">
            <v>1152052.27</v>
          </cell>
          <cell r="AQ674">
            <v>226884.8</v>
          </cell>
          <cell r="AR674">
            <v>17851748.25</v>
          </cell>
          <cell r="AS674">
            <v>1583020.62</v>
          </cell>
          <cell r="AT674">
            <v>510415</v>
          </cell>
          <cell r="AU674">
            <v>1530081.32</v>
          </cell>
          <cell r="AV674">
            <v>1538417.46</v>
          </cell>
          <cell r="AW674">
            <v>320068.5</v>
          </cell>
          <cell r="AX674">
            <v>531224.67000000004</v>
          </cell>
          <cell r="AY674">
            <v>1380728.5</v>
          </cell>
          <cell r="AZ674">
            <v>985501.39</v>
          </cell>
          <cell r="BA674">
            <v>19399311.199999999</v>
          </cell>
          <cell r="BB674">
            <v>974623</v>
          </cell>
          <cell r="BC674">
            <v>13406985.960000001</v>
          </cell>
          <cell r="BD674">
            <v>460004</v>
          </cell>
          <cell r="BE674">
            <v>153644</v>
          </cell>
          <cell r="BF674">
            <v>914009.89</v>
          </cell>
          <cell r="BG674">
            <v>10258547.84</v>
          </cell>
          <cell r="BH674">
            <v>912608.05</v>
          </cell>
          <cell r="BI674">
            <v>572447.05000000005</v>
          </cell>
          <cell r="BJ674">
            <v>332224.59999999998</v>
          </cell>
          <cell r="BK674">
            <v>377459.5</v>
          </cell>
          <cell r="BL674">
            <v>3587806.77</v>
          </cell>
          <cell r="BM674">
            <v>100959.01</v>
          </cell>
          <cell r="BN674">
            <v>653220</v>
          </cell>
          <cell r="BO674">
            <v>3454893.56</v>
          </cell>
          <cell r="BP674">
            <v>1245857.48</v>
          </cell>
          <cell r="BQ674">
            <v>1068139.6499999999</v>
          </cell>
          <cell r="BR674">
            <v>10744515.140000001</v>
          </cell>
          <cell r="BS674">
            <v>5065165.29</v>
          </cell>
          <cell r="BT674">
            <v>1628190.93</v>
          </cell>
          <cell r="BU674">
            <v>1298121.23</v>
          </cell>
          <cell r="BV674">
            <v>5859640.7999999998</v>
          </cell>
          <cell r="BW674">
            <v>8611855.3100000005</v>
          </cell>
          <cell r="BX674">
            <v>2299766.14</v>
          </cell>
          <cell r="BY674">
            <v>208705</v>
          </cell>
          <cell r="BZ674">
            <v>165890</v>
          </cell>
          <cell r="CA674">
            <v>1444117.36</v>
          </cell>
          <cell r="CB674">
            <v>2418116.0499999998</v>
          </cell>
          <cell r="CC674">
            <v>227010.49</v>
          </cell>
          <cell r="CD674">
            <v>3342384.24</v>
          </cell>
          <cell r="CE674">
            <v>1004797.85</v>
          </cell>
          <cell r="CF674">
            <v>788142.37</v>
          </cell>
          <cell r="CG674">
            <v>2485570.09</v>
          </cell>
          <cell r="CH674">
            <v>931391.19</v>
          </cell>
          <cell r="CI674">
            <v>1869980.1</v>
          </cell>
          <cell r="CJ674">
            <v>3033972.93</v>
          </cell>
          <cell r="CK674">
            <v>1615338.46</v>
          </cell>
          <cell r="CL674">
            <v>1266955.3600000001</v>
          </cell>
        </row>
        <row r="675">
          <cell r="A675" t="str">
            <v>5104010112.114</v>
          </cell>
          <cell r="B675" t="str">
            <v>ค่าจ้างตรวจทางห้องปฏิบัติการ (Lab)</v>
          </cell>
          <cell r="C675">
            <v>7632055</v>
          </cell>
          <cell r="D675">
            <v>1005585</v>
          </cell>
          <cell r="E675">
            <v>671575.2</v>
          </cell>
          <cell r="F675">
            <v>554261</v>
          </cell>
          <cell r="G675">
            <v>220870</v>
          </cell>
          <cell r="H675">
            <v>181246</v>
          </cell>
          <cell r="I675">
            <v>988241.8</v>
          </cell>
          <cell r="J675">
            <v>1124404.2</v>
          </cell>
          <cell r="K675">
            <v>969129</v>
          </cell>
          <cell r="L675">
            <v>514060</v>
          </cell>
          <cell r="M675">
            <v>2820666</v>
          </cell>
          <cell r="N675">
            <v>161290.20000000001</v>
          </cell>
          <cell r="O675">
            <v>7556630</v>
          </cell>
          <cell r="P675">
            <v>1123060</v>
          </cell>
          <cell r="Q675">
            <v>793055</v>
          </cell>
          <cell r="R675">
            <v>3031463</v>
          </cell>
          <cell r="S675">
            <v>632924</v>
          </cell>
          <cell r="T675">
            <v>1314278</v>
          </cell>
          <cell r="U675">
            <v>644290.5</v>
          </cell>
          <cell r="V675">
            <v>749736.25</v>
          </cell>
          <cell r="W675">
            <v>13869136.23</v>
          </cell>
          <cell r="X675">
            <v>365503</v>
          </cell>
          <cell r="Y675">
            <v>204962.5</v>
          </cell>
          <cell r="Z675">
            <v>578211.69999999995</v>
          </cell>
          <cell r="AA675">
            <v>190589</v>
          </cell>
          <cell r="AB675">
            <v>108010</v>
          </cell>
          <cell r="AC675">
            <v>0</v>
          </cell>
          <cell r="AD675">
            <v>1166527.3999999999</v>
          </cell>
          <cell r="AE675">
            <v>192455</v>
          </cell>
          <cell r="AF675">
            <v>34451.300000000003</v>
          </cell>
          <cell r="AG675">
            <v>510302.6</v>
          </cell>
          <cell r="AH675">
            <v>6645553</v>
          </cell>
          <cell r="AI675">
            <v>497039</v>
          </cell>
          <cell r="AJ675">
            <v>225884</v>
          </cell>
          <cell r="AK675">
            <v>33331442</v>
          </cell>
          <cell r="AL675">
            <v>766389.6</v>
          </cell>
          <cell r="AM675">
            <v>597399.5</v>
          </cell>
          <cell r="AN675">
            <v>1252629.7</v>
          </cell>
          <cell r="AO675">
            <v>1437595</v>
          </cell>
          <cell r="AP675">
            <v>898750</v>
          </cell>
          <cell r="AQ675">
            <v>192212.5</v>
          </cell>
          <cell r="AR675">
            <v>6354926</v>
          </cell>
          <cell r="AS675">
            <v>911510</v>
          </cell>
          <cell r="AT675">
            <v>4658315</v>
          </cell>
          <cell r="AU675">
            <v>1464549.9</v>
          </cell>
          <cell r="AV675">
            <v>649065.19999999995</v>
          </cell>
          <cell r="AW675">
            <v>413615</v>
          </cell>
          <cell r="AX675">
            <v>660261</v>
          </cell>
          <cell r="AY675">
            <v>911705</v>
          </cell>
          <cell r="AZ675">
            <v>362345</v>
          </cell>
          <cell r="BA675">
            <v>5184435</v>
          </cell>
          <cell r="BB675">
            <v>422943.3</v>
          </cell>
          <cell r="BC675">
            <v>10808056.35</v>
          </cell>
          <cell r="BD675">
            <v>2923077.1</v>
          </cell>
          <cell r="BE675">
            <v>551161</v>
          </cell>
          <cell r="BF675">
            <v>298663.5</v>
          </cell>
          <cell r="BG675">
            <v>3989737.5</v>
          </cell>
          <cell r="BH675">
            <v>404594.4</v>
          </cell>
          <cell r="BI675">
            <v>275330</v>
          </cell>
          <cell r="BJ675">
            <v>625331.5</v>
          </cell>
          <cell r="BK675">
            <v>558193</v>
          </cell>
          <cell r="BL675">
            <v>5870255</v>
          </cell>
          <cell r="BM675">
            <v>2535238.96</v>
          </cell>
          <cell r="BN675">
            <v>2159824.35</v>
          </cell>
          <cell r="BO675">
            <v>2767985</v>
          </cell>
          <cell r="BP675">
            <v>2114743</v>
          </cell>
          <cell r="BQ675">
            <v>620219.19999999995</v>
          </cell>
          <cell r="BR675">
            <v>39913272.399999999</v>
          </cell>
          <cell r="BS675">
            <v>1673987.2</v>
          </cell>
          <cell r="BT675">
            <v>828840</v>
          </cell>
          <cell r="BU675">
            <v>2645785.7999999998</v>
          </cell>
          <cell r="BV675">
            <v>981315</v>
          </cell>
          <cell r="BW675">
            <v>1429790</v>
          </cell>
          <cell r="BX675">
            <v>920586</v>
          </cell>
          <cell r="BY675">
            <v>720025</v>
          </cell>
          <cell r="BZ675">
            <v>766218.2</v>
          </cell>
          <cell r="CA675">
            <v>1312125</v>
          </cell>
          <cell r="CB675">
            <v>1510560</v>
          </cell>
          <cell r="CC675">
            <v>2886559.5</v>
          </cell>
          <cell r="CD675">
            <v>752132.6</v>
          </cell>
          <cell r="CE675">
            <v>5936948.3499999996</v>
          </cell>
          <cell r="CF675">
            <v>451079.6</v>
          </cell>
          <cell r="CG675">
            <v>170440</v>
          </cell>
          <cell r="CH675">
            <v>259850</v>
          </cell>
          <cell r="CI675">
            <v>363251.7</v>
          </cell>
          <cell r="CJ675">
            <v>1789372</v>
          </cell>
          <cell r="CK675">
            <v>619147.47</v>
          </cell>
          <cell r="CL675">
            <v>385388</v>
          </cell>
        </row>
        <row r="676">
          <cell r="A676" t="str">
            <v>5104010112.115</v>
          </cell>
          <cell r="B676" t="str">
            <v>ค่าจ้างตรวจเอ็กซเรย์ (X-Ray)</v>
          </cell>
          <cell r="C676">
            <v>5617750</v>
          </cell>
          <cell r="D676">
            <v>0</v>
          </cell>
          <cell r="E676">
            <v>717950</v>
          </cell>
          <cell r="F676">
            <v>511870</v>
          </cell>
          <cell r="G676">
            <v>328350</v>
          </cell>
          <cell r="H676">
            <v>225417.02</v>
          </cell>
          <cell r="I676">
            <v>595322</v>
          </cell>
          <cell r="J676">
            <v>1600700</v>
          </cell>
          <cell r="K676">
            <v>0</v>
          </cell>
          <cell r="L676">
            <v>295250</v>
          </cell>
          <cell r="M676">
            <v>2239764.67</v>
          </cell>
          <cell r="N676">
            <v>12577.58</v>
          </cell>
          <cell r="O676">
            <v>12331633</v>
          </cell>
          <cell r="P676">
            <v>1266130</v>
          </cell>
          <cell r="Q676">
            <v>1026613</v>
          </cell>
          <cell r="R676">
            <v>2118592.5</v>
          </cell>
          <cell r="S676">
            <v>516350</v>
          </cell>
          <cell r="T676">
            <v>1553623</v>
          </cell>
          <cell r="U676">
            <v>573155</v>
          </cell>
          <cell r="V676">
            <v>119210</v>
          </cell>
          <cell r="W676">
            <v>35578892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2040725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45997245.159999996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12131550</v>
          </cell>
          <cell r="AS676">
            <v>0</v>
          </cell>
          <cell r="AT676">
            <v>0</v>
          </cell>
          <cell r="AU676">
            <v>0</v>
          </cell>
          <cell r="AV676">
            <v>69930</v>
          </cell>
          <cell r="AW676">
            <v>0</v>
          </cell>
          <cell r="AX676">
            <v>0</v>
          </cell>
          <cell r="AY676">
            <v>36850</v>
          </cell>
          <cell r="AZ676">
            <v>0</v>
          </cell>
          <cell r="BA676">
            <v>4136213.54</v>
          </cell>
          <cell r="BB676">
            <v>0</v>
          </cell>
          <cell r="BC676">
            <v>5100850</v>
          </cell>
          <cell r="BD676">
            <v>4041300</v>
          </cell>
          <cell r="BE676">
            <v>37400</v>
          </cell>
          <cell r="BF676">
            <v>24400</v>
          </cell>
          <cell r="BG676">
            <v>5100250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13589612</v>
          </cell>
          <cell r="BM676">
            <v>429365</v>
          </cell>
          <cell r="BN676">
            <v>670385</v>
          </cell>
          <cell r="BO676">
            <v>829635</v>
          </cell>
          <cell r="BP676">
            <v>285555</v>
          </cell>
          <cell r="BQ676">
            <v>44000</v>
          </cell>
          <cell r="BR676">
            <v>19338402</v>
          </cell>
          <cell r="BS676">
            <v>0</v>
          </cell>
          <cell r="BT676">
            <v>0</v>
          </cell>
          <cell r="BU676">
            <v>7717215</v>
          </cell>
          <cell r="BV676">
            <v>0</v>
          </cell>
          <cell r="BW676">
            <v>0</v>
          </cell>
          <cell r="BX676">
            <v>5176690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5433025</v>
          </cell>
          <cell r="CD676">
            <v>60350</v>
          </cell>
          <cell r="CE676">
            <v>649925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6329927</v>
          </cell>
          <cell r="CK676">
            <v>0</v>
          </cell>
          <cell r="CL676">
            <v>0</v>
          </cell>
        </row>
        <row r="677">
          <cell r="A677" t="str">
            <v>5104010114.101</v>
          </cell>
          <cell r="B677" t="str">
            <v>ค่าธรรมเนียมทางกฎหมาย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7500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25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</row>
        <row r="678">
          <cell r="A678" t="str">
            <v>5104010115.101</v>
          </cell>
          <cell r="B678" t="str">
            <v>ค่าธรรมเนียมธนาคาร</v>
          </cell>
          <cell r="C678">
            <v>274</v>
          </cell>
          <cell r="D678">
            <v>60</v>
          </cell>
          <cell r="E678">
            <v>41</v>
          </cell>
          <cell r="F678">
            <v>42</v>
          </cell>
          <cell r="G678">
            <v>35</v>
          </cell>
          <cell r="H678">
            <v>530</v>
          </cell>
          <cell r="I678">
            <v>35</v>
          </cell>
          <cell r="J678">
            <v>212</v>
          </cell>
          <cell r="K678">
            <v>47</v>
          </cell>
          <cell r="L678">
            <v>152.6</v>
          </cell>
          <cell r="M678">
            <v>107</v>
          </cell>
          <cell r="N678">
            <v>36</v>
          </cell>
          <cell r="O678">
            <v>144</v>
          </cell>
          <cell r="P678">
            <v>48</v>
          </cell>
          <cell r="Q678">
            <v>48</v>
          </cell>
          <cell r="R678">
            <v>102</v>
          </cell>
          <cell r="S678">
            <v>36</v>
          </cell>
          <cell r="T678">
            <v>36</v>
          </cell>
          <cell r="U678">
            <v>30</v>
          </cell>
          <cell r="V678">
            <v>18</v>
          </cell>
          <cell r="W678">
            <v>1257.5</v>
          </cell>
          <cell r="X678">
            <v>140</v>
          </cell>
          <cell r="Y678">
            <v>0</v>
          </cell>
          <cell r="Z678">
            <v>0</v>
          </cell>
          <cell r="AA678">
            <v>60</v>
          </cell>
          <cell r="AB678">
            <v>42</v>
          </cell>
          <cell r="AC678">
            <v>0</v>
          </cell>
          <cell r="AD678">
            <v>352</v>
          </cell>
          <cell r="AE678">
            <v>47</v>
          </cell>
          <cell r="AF678">
            <v>53</v>
          </cell>
          <cell r="AG678">
            <v>52</v>
          </cell>
          <cell r="AH678">
            <v>110</v>
          </cell>
          <cell r="AI678">
            <v>23</v>
          </cell>
          <cell r="AJ678">
            <v>12</v>
          </cell>
          <cell r="AK678">
            <v>29411.78</v>
          </cell>
          <cell r="AL678">
            <v>36</v>
          </cell>
          <cell r="AM678">
            <v>42</v>
          </cell>
          <cell r="AN678">
            <v>849</v>
          </cell>
          <cell r="AO678">
            <v>42</v>
          </cell>
          <cell r="AP678">
            <v>24</v>
          </cell>
          <cell r="AQ678">
            <v>24</v>
          </cell>
          <cell r="AR678">
            <v>114</v>
          </cell>
          <cell r="AS678">
            <v>24</v>
          </cell>
          <cell r="AT678">
            <v>205</v>
          </cell>
          <cell r="AU678">
            <v>348.74</v>
          </cell>
          <cell r="AV678">
            <v>42</v>
          </cell>
          <cell r="AW678">
            <v>111</v>
          </cell>
          <cell r="AX678">
            <v>36</v>
          </cell>
          <cell r="AY678">
            <v>30</v>
          </cell>
          <cell r="AZ678">
            <v>30</v>
          </cell>
          <cell r="BA678">
            <v>191</v>
          </cell>
          <cell r="BB678">
            <v>48</v>
          </cell>
          <cell r="BC678">
            <v>20591.87</v>
          </cell>
          <cell r="BD678">
            <v>42</v>
          </cell>
          <cell r="BE678">
            <v>150</v>
          </cell>
          <cell r="BF678">
            <v>66</v>
          </cell>
          <cell r="BG678">
            <v>10943.3</v>
          </cell>
          <cell r="BH678">
            <v>30</v>
          </cell>
          <cell r="BI678">
            <v>18</v>
          </cell>
          <cell r="BJ678">
            <v>177</v>
          </cell>
          <cell r="BK678">
            <v>12</v>
          </cell>
          <cell r="BL678">
            <v>516</v>
          </cell>
          <cell r="BM678">
            <v>106</v>
          </cell>
          <cell r="BN678">
            <v>252</v>
          </cell>
          <cell r="BO678">
            <v>216</v>
          </cell>
          <cell r="BP678">
            <v>216</v>
          </cell>
          <cell r="BQ678">
            <v>222</v>
          </cell>
          <cell r="BR678">
            <v>440.88</v>
          </cell>
          <cell r="BS678">
            <v>42</v>
          </cell>
          <cell r="BT678">
            <v>58</v>
          </cell>
          <cell r="BU678">
            <v>1677.07</v>
          </cell>
          <cell r="BV678">
            <v>36</v>
          </cell>
          <cell r="BW678">
            <v>66</v>
          </cell>
          <cell r="BX678">
            <v>923.76</v>
          </cell>
          <cell r="BY678">
            <v>66</v>
          </cell>
          <cell r="BZ678">
            <v>2406</v>
          </cell>
          <cell r="CA678">
            <v>30</v>
          </cell>
          <cell r="CB678">
            <v>0</v>
          </cell>
          <cell r="CC678">
            <v>366</v>
          </cell>
          <cell r="CD678">
            <v>53</v>
          </cell>
          <cell r="CE678">
            <v>84</v>
          </cell>
          <cell r="CF678">
            <v>152</v>
          </cell>
          <cell r="CG678">
            <v>52</v>
          </cell>
          <cell r="CH678">
            <v>48</v>
          </cell>
          <cell r="CI678">
            <v>36</v>
          </cell>
          <cell r="CJ678">
            <v>228</v>
          </cell>
          <cell r="CK678">
            <v>36</v>
          </cell>
          <cell r="CL678">
            <v>36</v>
          </cell>
        </row>
        <row r="679">
          <cell r="A679" t="str">
            <v>5104020101.101</v>
          </cell>
          <cell r="B679" t="str">
            <v>ค่าไฟฟ้า</v>
          </cell>
          <cell r="C679">
            <v>12850450.66</v>
          </cell>
          <cell r="D679">
            <v>1919034.02</v>
          </cell>
          <cell r="E679">
            <v>1444075.35</v>
          </cell>
          <cell r="F679">
            <v>905500.53</v>
          </cell>
          <cell r="G679">
            <v>780017.38</v>
          </cell>
          <cell r="H679">
            <v>1500624.12</v>
          </cell>
          <cell r="I679">
            <v>1710686.1</v>
          </cell>
          <cell r="J679">
            <v>2207275.21</v>
          </cell>
          <cell r="K679">
            <v>824567.68</v>
          </cell>
          <cell r="L679">
            <v>1473109.23</v>
          </cell>
          <cell r="M679">
            <v>3236771.87</v>
          </cell>
          <cell r="N679">
            <v>405251.94</v>
          </cell>
          <cell r="O679">
            <v>8975177.7799999993</v>
          </cell>
          <cell r="P679">
            <v>1261568.47</v>
          </cell>
          <cell r="Q679">
            <v>1706998.57</v>
          </cell>
          <cell r="R679">
            <v>2025252.24</v>
          </cell>
          <cell r="S679">
            <v>1214784.07</v>
          </cell>
          <cell r="T679">
            <v>1239435.43</v>
          </cell>
          <cell r="U679">
            <v>1373388.73</v>
          </cell>
          <cell r="V679">
            <v>710182.8</v>
          </cell>
          <cell r="W679">
            <v>10982930.439999999</v>
          </cell>
          <cell r="X679">
            <v>1009706.28</v>
          </cell>
          <cell r="Y679">
            <v>1892049.29</v>
          </cell>
          <cell r="Z679">
            <v>1535828.06</v>
          </cell>
          <cell r="AA679">
            <v>697154.62</v>
          </cell>
          <cell r="AB679">
            <v>576757.31999999995</v>
          </cell>
          <cell r="AC679">
            <v>790251.95</v>
          </cell>
          <cell r="AD679">
            <v>3117408.33</v>
          </cell>
          <cell r="AE679">
            <v>944958.32</v>
          </cell>
          <cell r="AF679">
            <v>866645.58</v>
          </cell>
          <cell r="AG679">
            <v>1568294.8</v>
          </cell>
          <cell r="AH679">
            <v>1364228.89</v>
          </cell>
          <cell r="AI679">
            <v>1080711.55</v>
          </cell>
          <cell r="AJ679">
            <v>782082.96</v>
          </cell>
          <cell r="AK679">
            <v>25951668.960000001</v>
          </cell>
          <cell r="AL679">
            <v>1209446.73</v>
          </cell>
          <cell r="AM679">
            <v>1011885.57</v>
          </cell>
          <cell r="AN679">
            <v>2200079.75</v>
          </cell>
          <cell r="AO679">
            <v>2076495.72</v>
          </cell>
          <cell r="AP679">
            <v>1695609.62</v>
          </cell>
          <cell r="AQ679">
            <v>566143.82999999996</v>
          </cell>
          <cell r="AR679">
            <v>5232542.3600000003</v>
          </cell>
          <cell r="AS679">
            <v>1253561.9099999999</v>
          </cell>
          <cell r="AT679">
            <v>2126105.46</v>
          </cell>
          <cell r="AU679">
            <v>2501920.42</v>
          </cell>
          <cell r="AV679">
            <v>1096957.7</v>
          </cell>
          <cell r="AW679">
            <v>936785.54</v>
          </cell>
          <cell r="AX679">
            <v>1340769.05</v>
          </cell>
          <cell r="AY679">
            <v>1140798.42</v>
          </cell>
          <cell r="AZ679">
            <v>1229556.93</v>
          </cell>
          <cell r="BA679">
            <v>7701322.2000000002</v>
          </cell>
          <cell r="BB679">
            <v>1251092.3700000001</v>
          </cell>
          <cell r="BC679">
            <v>10746913.5</v>
          </cell>
          <cell r="BD679">
            <v>3173396.3</v>
          </cell>
          <cell r="BE679">
            <v>721928</v>
          </cell>
          <cell r="BF679">
            <v>1238756.4099999999</v>
          </cell>
          <cell r="BG679">
            <v>6434615.79</v>
          </cell>
          <cell r="BH679">
            <v>770521.05</v>
          </cell>
          <cell r="BI679">
            <v>265565.65999999997</v>
          </cell>
          <cell r="BJ679">
            <v>802495.33</v>
          </cell>
          <cell r="BK679">
            <v>832595.96</v>
          </cell>
          <cell r="BL679">
            <v>7712982.79</v>
          </cell>
          <cell r="BM679">
            <v>2578590.46</v>
          </cell>
          <cell r="BN679">
            <v>1421093.72</v>
          </cell>
          <cell r="BO679">
            <v>2320530.34</v>
          </cell>
          <cell r="BP679">
            <v>1900509.71</v>
          </cell>
          <cell r="BQ679">
            <v>1395167.86</v>
          </cell>
          <cell r="BR679">
            <v>37189165.350000001</v>
          </cell>
          <cell r="BS679">
            <v>2659340.56</v>
          </cell>
          <cell r="BT679">
            <v>1657128.25</v>
          </cell>
          <cell r="BU679">
            <v>8397143.2899999991</v>
          </cell>
          <cell r="BV679">
            <v>476608.91</v>
          </cell>
          <cell r="BW679">
            <v>1430549.41</v>
          </cell>
          <cell r="BX679">
            <v>4446767.01</v>
          </cell>
          <cell r="BY679">
            <v>1218766.08</v>
          </cell>
          <cell r="BZ679">
            <v>1165068.1399999999</v>
          </cell>
          <cell r="CA679">
            <v>1328240.75</v>
          </cell>
          <cell r="CB679">
            <v>2068428.6</v>
          </cell>
          <cell r="CC679">
            <v>3795941.43</v>
          </cell>
          <cell r="CD679">
            <v>1407516.03</v>
          </cell>
          <cell r="CE679">
            <v>3683876.37</v>
          </cell>
          <cell r="CF679">
            <v>1279010.57</v>
          </cell>
          <cell r="CG679">
            <v>1217284.33</v>
          </cell>
          <cell r="CH679">
            <v>925134.8</v>
          </cell>
          <cell r="CI679">
            <v>1257464.49</v>
          </cell>
          <cell r="CJ679">
            <v>4431459.2699999996</v>
          </cell>
          <cell r="CK679">
            <v>443087.89</v>
          </cell>
          <cell r="CL679">
            <v>899814.02</v>
          </cell>
        </row>
        <row r="680">
          <cell r="A680" t="str">
            <v>5104020103.101</v>
          </cell>
          <cell r="B680" t="str">
            <v>ค่าน้ำประปาและน้ำบาดาล</v>
          </cell>
          <cell r="C680">
            <v>154471.63</v>
          </cell>
          <cell r="D680">
            <v>9002.98</v>
          </cell>
          <cell r="E680">
            <v>4815</v>
          </cell>
          <cell r="F680">
            <v>5145.1000000000004</v>
          </cell>
          <cell r="G680">
            <v>0</v>
          </cell>
          <cell r="H680">
            <v>2202.56</v>
          </cell>
          <cell r="I680">
            <v>6345</v>
          </cell>
          <cell r="J680">
            <v>1016226.08</v>
          </cell>
          <cell r="K680">
            <v>470133.31</v>
          </cell>
          <cell r="L680">
            <v>0</v>
          </cell>
          <cell r="M680">
            <v>332936.81</v>
          </cell>
          <cell r="N680">
            <v>0</v>
          </cell>
          <cell r="O680">
            <v>600049.26</v>
          </cell>
          <cell r="P680">
            <v>478648.83</v>
          </cell>
          <cell r="Q680">
            <v>146556.48000000001</v>
          </cell>
          <cell r="R680">
            <v>776</v>
          </cell>
          <cell r="S680">
            <v>387838.39</v>
          </cell>
          <cell r="T680">
            <v>6181.93</v>
          </cell>
          <cell r="U680">
            <v>2045</v>
          </cell>
          <cell r="V680">
            <v>0</v>
          </cell>
          <cell r="W680">
            <v>2401463.14</v>
          </cell>
          <cell r="X680">
            <v>27531</v>
          </cell>
          <cell r="Y680">
            <v>39143.71</v>
          </cell>
          <cell r="Z680">
            <v>577619.6</v>
          </cell>
          <cell r="AA680">
            <v>7391.24</v>
          </cell>
          <cell r="AB680">
            <v>2065.1</v>
          </cell>
          <cell r="AC680">
            <v>0</v>
          </cell>
          <cell r="AD680">
            <v>248275.73</v>
          </cell>
          <cell r="AE680">
            <v>800</v>
          </cell>
          <cell r="AF680">
            <v>0</v>
          </cell>
          <cell r="AG680">
            <v>14125</v>
          </cell>
          <cell r="AH680">
            <v>10961.4</v>
          </cell>
          <cell r="AI680">
            <v>15500</v>
          </cell>
          <cell r="AJ680">
            <v>0</v>
          </cell>
          <cell r="AK680">
            <v>5082428.17</v>
          </cell>
          <cell r="AL680">
            <v>161529.34</v>
          </cell>
          <cell r="AM680">
            <v>0</v>
          </cell>
          <cell r="AN680">
            <v>364773.14</v>
          </cell>
          <cell r="AO680">
            <v>287050.33</v>
          </cell>
          <cell r="AP680">
            <v>6704.28</v>
          </cell>
          <cell r="AQ680">
            <v>0</v>
          </cell>
          <cell r="AR680">
            <v>431575.58</v>
          </cell>
          <cell r="AS680">
            <v>0</v>
          </cell>
          <cell r="AT680">
            <v>1036704.34</v>
          </cell>
          <cell r="AU680">
            <v>0</v>
          </cell>
          <cell r="AV680">
            <v>0</v>
          </cell>
          <cell r="AW680">
            <v>6866.19</v>
          </cell>
          <cell r="AX680">
            <v>4372.0200000000004</v>
          </cell>
          <cell r="AY680">
            <v>1808.3</v>
          </cell>
          <cell r="AZ680">
            <v>0</v>
          </cell>
          <cell r="BA680">
            <v>1872320.37</v>
          </cell>
          <cell r="BB680">
            <v>0</v>
          </cell>
          <cell r="BC680">
            <v>1503372.48</v>
          </cell>
          <cell r="BD680">
            <v>4280</v>
          </cell>
          <cell r="BE680">
            <v>4280</v>
          </cell>
          <cell r="BF680">
            <v>304424.15999999997</v>
          </cell>
          <cell r="BG680">
            <v>1234969.18</v>
          </cell>
          <cell r="BH680">
            <v>1784</v>
          </cell>
          <cell r="BI680">
            <v>52717.79</v>
          </cell>
          <cell r="BJ680">
            <v>0</v>
          </cell>
          <cell r="BK680">
            <v>0</v>
          </cell>
          <cell r="BL680">
            <v>3195844.97</v>
          </cell>
          <cell r="BM680">
            <v>218478</v>
          </cell>
          <cell r="BN680">
            <v>377887.06</v>
          </cell>
          <cell r="BO680">
            <v>149009.85999999999</v>
          </cell>
          <cell r="BP680">
            <v>0</v>
          </cell>
          <cell r="BQ680">
            <v>0</v>
          </cell>
          <cell r="BR680">
            <v>7300271.0599999996</v>
          </cell>
          <cell r="BS680">
            <v>5869.91</v>
          </cell>
          <cell r="BT680">
            <v>6994</v>
          </cell>
          <cell r="BU680">
            <v>2077254.58</v>
          </cell>
          <cell r="BV680">
            <v>4173.66</v>
          </cell>
          <cell r="BW680">
            <v>283704.28000000003</v>
          </cell>
          <cell r="BX680">
            <v>690666.19</v>
          </cell>
          <cell r="BY680">
            <v>83979.26</v>
          </cell>
          <cell r="BZ680">
            <v>76232</v>
          </cell>
          <cell r="CA680">
            <v>51547.68</v>
          </cell>
          <cell r="CB680">
            <v>153105.78</v>
          </cell>
          <cell r="CC680">
            <v>600541.42000000004</v>
          </cell>
          <cell r="CD680">
            <v>636933.06999999995</v>
          </cell>
          <cell r="CE680">
            <v>511999.91</v>
          </cell>
          <cell r="CF680">
            <v>13873.4</v>
          </cell>
          <cell r="CG680">
            <v>350.63</v>
          </cell>
          <cell r="CH680">
            <v>0</v>
          </cell>
          <cell r="CI680">
            <v>0</v>
          </cell>
          <cell r="CJ680">
            <v>133279.59</v>
          </cell>
          <cell r="CK680">
            <v>0</v>
          </cell>
          <cell r="CL680">
            <v>0</v>
          </cell>
        </row>
        <row r="681">
          <cell r="A681" t="str">
            <v>5104020105.101</v>
          </cell>
          <cell r="B681" t="str">
            <v>ค่าโทรศัพท์</v>
          </cell>
          <cell r="C681">
            <v>107475.47</v>
          </cell>
          <cell r="D681">
            <v>27937.98</v>
          </cell>
          <cell r="E681">
            <v>25942.23</v>
          </cell>
          <cell r="F681">
            <v>40223.19</v>
          </cell>
          <cell r="G681">
            <v>22982.68</v>
          </cell>
          <cell r="H681">
            <v>42000</v>
          </cell>
          <cell r="I681">
            <v>10440.57</v>
          </cell>
          <cell r="J681">
            <v>88038.86</v>
          </cell>
          <cell r="K681">
            <v>45205.919999999998</v>
          </cell>
          <cell r="L681">
            <v>151348.21</v>
          </cell>
          <cell r="M681">
            <v>59053.51</v>
          </cell>
          <cell r="N681">
            <v>1697.02</v>
          </cell>
          <cell r="O681">
            <v>34212.35</v>
          </cell>
          <cell r="P681">
            <v>44675.86</v>
          </cell>
          <cell r="Q681">
            <v>51058.59</v>
          </cell>
          <cell r="R681">
            <v>16222.63</v>
          </cell>
          <cell r="S681">
            <v>72101.570000000007</v>
          </cell>
          <cell r="T681">
            <v>85137.3</v>
          </cell>
          <cell r="U681">
            <v>11500</v>
          </cell>
          <cell r="V681">
            <v>18127.04</v>
          </cell>
          <cell r="W681">
            <v>81339.63</v>
          </cell>
          <cell r="X681">
            <v>12151.48</v>
          </cell>
          <cell r="Y681">
            <v>4301.05</v>
          </cell>
          <cell r="Z681">
            <v>23485.439999999999</v>
          </cell>
          <cell r="AA681">
            <v>28924.7</v>
          </cell>
          <cell r="AB681">
            <v>66395.539999999994</v>
          </cell>
          <cell r="AC681">
            <v>27871.82</v>
          </cell>
          <cell r="AD681">
            <v>161541.79999999999</v>
          </cell>
          <cell r="AE681">
            <v>22883.96</v>
          </cell>
          <cell r="AF681">
            <v>63955.31</v>
          </cell>
          <cell r="AG681">
            <v>68115.28</v>
          </cell>
          <cell r="AH681">
            <v>14613.92</v>
          </cell>
          <cell r="AI681">
            <v>75600.53</v>
          </cell>
          <cell r="AJ681">
            <v>57066.2</v>
          </cell>
          <cell r="AK681">
            <v>482867.47</v>
          </cell>
          <cell r="AL681">
            <v>49591.86</v>
          </cell>
          <cell r="AM681">
            <v>34847.449999999997</v>
          </cell>
          <cell r="AN681">
            <v>46414.32</v>
          </cell>
          <cell r="AO681">
            <v>97898.98</v>
          </cell>
          <cell r="AP681">
            <v>20608.8</v>
          </cell>
          <cell r="AQ681">
            <v>8971.41</v>
          </cell>
          <cell r="AR681">
            <v>110495.02</v>
          </cell>
          <cell r="AS681">
            <v>85848.36</v>
          </cell>
          <cell r="AT681">
            <v>142740.74</v>
          </cell>
          <cell r="AU681">
            <v>17573.009999999998</v>
          </cell>
          <cell r="AV681">
            <v>49865.99</v>
          </cell>
          <cell r="AW681">
            <v>48849.18</v>
          </cell>
          <cell r="AX681">
            <v>23230.77</v>
          </cell>
          <cell r="AY681">
            <v>93872.41</v>
          </cell>
          <cell r="AZ681">
            <v>46641.71</v>
          </cell>
          <cell r="BA681">
            <v>110737.4</v>
          </cell>
          <cell r="BB681">
            <v>38637.279999999999</v>
          </cell>
          <cell r="BC681">
            <v>644581.67000000004</v>
          </cell>
          <cell r="BD681">
            <v>173644.91</v>
          </cell>
          <cell r="BE681">
            <v>41046.230000000003</v>
          </cell>
          <cell r="BF681">
            <v>90468.13</v>
          </cell>
          <cell r="BG681">
            <v>172062.97</v>
          </cell>
          <cell r="BH681">
            <v>33712.69</v>
          </cell>
          <cell r="BI681">
            <v>25982.04</v>
          </cell>
          <cell r="BJ681">
            <v>81751.14</v>
          </cell>
          <cell r="BK681">
            <v>48492.4</v>
          </cell>
          <cell r="BL681">
            <v>167321.13</v>
          </cell>
          <cell r="BM681">
            <v>142056.03</v>
          </cell>
          <cell r="BN681">
            <v>41729.57</v>
          </cell>
          <cell r="BO681">
            <v>202664.85</v>
          </cell>
          <cell r="BP681">
            <v>94503.9</v>
          </cell>
          <cell r="BQ681">
            <v>183461.59</v>
          </cell>
          <cell r="BR681">
            <v>2004904.53</v>
          </cell>
          <cell r="BS681">
            <v>47256.24</v>
          </cell>
          <cell r="BT681">
            <v>56254</v>
          </cell>
          <cell r="BU681">
            <v>150116.62</v>
          </cell>
          <cell r="BV681">
            <v>8734.42</v>
          </cell>
          <cell r="BW681">
            <v>27266.35</v>
          </cell>
          <cell r="BX681">
            <v>121741.44</v>
          </cell>
          <cell r="BY681">
            <v>77135.740000000005</v>
          </cell>
          <cell r="BZ681">
            <v>11988.28</v>
          </cell>
          <cell r="CA681">
            <v>66690.13</v>
          </cell>
          <cell r="CB681">
            <v>81229.08</v>
          </cell>
          <cell r="CC681">
            <v>24292.57</v>
          </cell>
          <cell r="CD681">
            <v>128556.66</v>
          </cell>
          <cell r="CE681">
            <v>112571.6</v>
          </cell>
          <cell r="CF681">
            <v>73164.19</v>
          </cell>
          <cell r="CG681">
            <v>39980.69</v>
          </cell>
          <cell r="CH681">
            <v>6748.42</v>
          </cell>
          <cell r="CI681">
            <v>16481.79</v>
          </cell>
          <cell r="CJ681">
            <v>172774.89</v>
          </cell>
          <cell r="CK681">
            <v>25016.66</v>
          </cell>
          <cell r="CL681">
            <v>45649.120000000003</v>
          </cell>
        </row>
        <row r="682">
          <cell r="A682" t="str">
            <v>5104020106.101</v>
          </cell>
          <cell r="B682" t="str">
            <v>ค่าบริการสื่อสารและโทรคมนาคม</v>
          </cell>
          <cell r="C682">
            <v>528773.77</v>
          </cell>
          <cell r="D682">
            <v>153812.5</v>
          </cell>
          <cell r="E682">
            <v>112515.85</v>
          </cell>
          <cell r="F682">
            <v>32578.22</v>
          </cell>
          <cell r="G682">
            <v>15964.4</v>
          </cell>
          <cell r="H682">
            <v>67016</v>
          </cell>
          <cell r="I682">
            <v>80571</v>
          </cell>
          <cell r="J682">
            <v>13855.9</v>
          </cell>
          <cell r="K682">
            <v>69870.740000000005</v>
          </cell>
          <cell r="L682">
            <v>28963.05</v>
          </cell>
          <cell r="M682">
            <v>172826.4</v>
          </cell>
          <cell r="N682">
            <v>27429.38</v>
          </cell>
          <cell r="O682">
            <v>135210.18</v>
          </cell>
          <cell r="P682">
            <v>78752</v>
          </cell>
          <cell r="Q682">
            <v>74612.160000000003</v>
          </cell>
          <cell r="R682">
            <v>595538.53</v>
          </cell>
          <cell r="S682">
            <v>17111.439999999999</v>
          </cell>
          <cell r="T682">
            <v>62250.3</v>
          </cell>
          <cell r="U682">
            <v>13943.52</v>
          </cell>
          <cell r="V682">
            <v>23026.400000000001</v>
          </cell>
          <cell r="W682">
            <v>74000</v>
          </cell>
          <cell r="X682">
            <v>25208</v>
          </cell>
          <cell r="Y682">
            <v>79354.06</v>
          </cell>
          <cell r="Z682">
            <v>80335.600000000006</v>
          </cell>
          <cell r="AA682">
            <v>41892.42</v>
          </cell>
          <cell r="AB682">
            <v>9800</v>
          </cell>
          <cell r="AC682">
            <v>29400</v>
          </cell>
          <cell r="AD682">
            <v>53072</v>
          </cell>
          <cell r="AE682">
            <v>49292.67</v>
          </cell>
          <cell r="AF682">
            <v>16562.400000000001</v>
          </cell>
          <cell r="AG682">
            <v>40851.480000000003</v>
          </cell>
          <cell r="AH682">
            <v>27767.439999999999</v>
          </cell>
          <cell r="AI682">
            <v>129640</v>
          </cell>
          <cell r="AJ682">
            <v>37012</v>
          </cell>
          <cell r="AK682">
            <v>975664.89</v>
          </cell>
          <cell r="AL682">
            <v>66107.960000000006</v>
          </cell>
          <cell r="AM682">
            <v>105964.52</v>
          </cell>
          <cell r="AN682">
            <v>64749.51</v>
          </cell>
          <cell r="AO682">
            <v>91946.4</v>
          </cell>
          <cell r="AP682">
            <v>26373.91</v>
          </cell>
          <cell r="AQ682">
            <v>39457.4</v>
          </cell>
          <cell r="AR682">
            <v>137184.70000000001</v>
          </cell>
          <cell r="AS682">
            <v>76184</v>
          </cell>
          <cell r="AT682">
            <v>0</v>
          </cell>
          <cell r="AU682">
            <v>102296.84</v>
          </cell>
          <cell r="AV682">
            <v>18832</v>
          </cell>
          <cell r="AW682">
            <v>5992</v>
          </cell>
          <cell r="AX682">
            <v>25472.44</v>
          </cell>
          <cell r="AY682">
            <v>27867.24</v>
          </cell>
          <cell r="AZ682">
            <v>23026.400000000001</v>
          </cell>
          <cell r="BA682">
            <v>168739</v>
          </cell>
          <cell r="BB682">
            <v>27220.799999999999</v>
          </cell>
          <cell r="BC682">
            <v>37492.800000000003</v>
          </cell>
          <cell r="BD682">
            <v>158470.21</v>
          </cell>
          <cell r="BE682">
            <v>73554.149999999994</v>
          </cell>
          <cell r="BF682">
            <v>12840</v>
          </cell>
          <cell r="BG682">
            <v>311455.59999999998</v>
          </cell>
          <cell r="BH682">
            <v>14840</v>
          </cell>
          <cell r="BI682">
            <v>25415.24</v>
          </cell>
          <cell r="BJ682">
            <v>49320.480000000003</v>
          </cell>
          <cell r="BK682">
            <v>24396</v>
          </cell>
          <cell r="BL682">
            <v>518308</v>
          </cell>
          <cell r="BM682">
            <v>112275.1</v>
          </cell>
          <cell r="BN682">
            <v>88030</v>
          </cell>
          <cell r="BO682">
            <v>236421.88</v>
          </cell>
          <cell r="BP682">
            <v>79608</v>
          </cell>
          <cell r="BQ682">
            <v>4708</v>
          </cell>
          <cell r="BR682">
            <v>861756.02</v>
          </cell>
          <cell r="BS682">
            <v>22534.2</v>
          </cell>
          <cell r="BT682">
            <v>17034.400000000001</v>
          </cell>
          <cell r="BU682">
            <v>337858.4</v>
          </cell>
          <cell r="BV682">
            <v>109356.51</v>
          </cell>
          <cell r="BW682">
            <v>59064</v>
          </cell>
          <cell r="BX682">
            <v>143643.42000000001</v>
          </cell>
          <cell r="BY682">
            <v>10364.02</v>
          </cell>
          <cell r="BZ682">
            <v>52067.21</v>
          </cell>
          <cell r="CA682">
            <v>21272.98</v>
          </cell>
          <cell r="CB682">
            <v>749</v>
          </cell>
          <cell r="CC682">
            <v>90896.5</v>
          </cell>
          <cell r="CD682">
            <v>89345</v>
          </cell>
          <cell r="CE682">
            <v>65910</v>
          </cell>
          <cell r="CF682">
            <v>43656</v>
          </cell>
          <cell r="CG682">
            <v>10980.06</v>
          </cell>
          <cell r="CH682">
            <v>62744.800000000003</v>
          </cell>
          <cell r="CI682">
            <v>53436.69</v>
          </cell>
          <cell r="CJ682">
            <v>165252.94</v>
          </cell>
          <cell r="CK682">
            <v>27392</v>
          </cell>
          <cell r="CL682">
            <v>37956.11</v>
          </cell>
        </row>
        <row r="683">
          <cell r="A683" t="str">
            <v>5104020107.101</v>
          </cell>
          <cell r="B683" t="str">
            <v>ค่าไปรษณีย์และขนส่ง</v>
          </cell>
          <cell r="C683">
            <v>108155</v>
          </cell>
          <cell r="D683">
            <v>15323</v>
          </cell>
          <cell r="E683">
            <v>11573</v>
          </cell>
          <cell r="F683">
            <v>5905</v>
          </cell>
          <cell r="G683">
            <v>1919</v>
          </cell>
          <cell r="H683">
            <v>23608</v>
          </cell>
          <cell r="I683">
            <v>7414</v>
          </cell>
          <cell r="J683">
            <v>13235</v>
          </cell>
          <cell r="K683">
            <v>3999</v>
          </cell>
          <cell r="L683">
            <v>9343</v>
          </cell>
          <cell r="M683">
            <v>95307</v>
          </cell>
          <cell r="N683">
            <v>4480</v>
          </cell>
          <cell r="O683">
            <v>56849.63</v>
          </cell>
          <cell r="P683">
            <v>9080</v>
          </cell>
          <cell r="Q683">
            <v>19241</v>
          </cell>
          <cell r="R683">
            <v>13856</v>
          </cell>
          <cell r="S683">
            <v>11554</v>
          </cell>
          <cell r="T683">
            <v>14610</v>
          </cell>
          <cell r="U683">
            <v>10711</v>
          </cell>
          <cell r="V683">
            <v>11069</v>
          </cell>
          <cell r="W683">
            <v>122474</v>
          </cell>
          <cell r="X683">
            <v>2668</v>
          </cell>
          <cell r="Y683">
            <v>2313</v>
          </cell>
          <cell r="Z683">
            <v>21668</v>
          </cell>
          <cell r="AA683">
            <v>13689</v>
          </cell>
          <cell r="AB683">
            <v>4056</v>
          </cell>
          <cell r="AC683">
            <v>3608</v>
          </cell>
          <cell r="AD683">
            <v>17233</v>
          </cell>
          <cell r="AE683">
            <v>7212</v>
          </cell>
          <cell r="AF683">
            <v>8409</v>
          </cell>
          <cell r="AG683">
            <v>7952</v>
          </cell>
          <cell r="AH683">
            <v>35127</v>
          </cell>
          <cell r="AI683">
            <v>7400</v>
          </cell>
          <cell r="AJ683">
            <v>9192</v>
          </cell>
          <cell r="AK683">
            <v>593007</v>
          </cell>
          <cell r="AL683">
            <v>9220</v>
          </cell>
          <cell r="AM683">
            <v>12429</v>
          </cell>
          <cell r="AN683">
            <v>121953</v>
          </cell>
          <cell r="AO683">
            <v>28090</v>
          </cell>
          <cell r="AP683">
            <v>18529</v>
          </cell>
          <cell r="AQ683">
            <v>4347</v>
          </cell>
          <cell r="AR683">
            <v>23571</v>
          </cell>
          <cell r="AS683">
            <v>6292</v>
          </cell>
          <cell r="AT683">
            <v>32136</v>
          </cell>
          <cell r="AU683">
            <v>10660</v>
          </cell>
          <cell r="AV683">
            <v>0</v>
          </cell>
          <cell r="AW683">
            <v>3062</v>
          </cell>
          <cell r="AX683">
            <v>6633</v>
          </cell>
          <cell r="AY683">
            <v>0</v>
          </cell>
          <cell r="AZ683">
            <v>0</v>
          </cell>
          <cell r="BA683">
            <v>79359</v>
          </cell>
          <cell r="BB683">
            <v>1573</v>
          </cell>
          <cell r="BC683">
            <v>204872</v>
          </cell>
          <cell r="BD683">
            <v>21496</v>
          </cell>
          <cell r="BE683">
            <v>11681</v>
          </cell>
          <cell r="BF683">
            <v>0</v>
          </cell>
          <cell r="BG683">
            <v>79578</v>
          </cell>
          <cell r="BH683">
            <v>1481</v>
          </cell>
          <cell r="BI683">
            <v>8574</v>
          </cell>
          <cell r="BJ683">
            <v>17897</v>
          </cell>
          <cell r="BK683">
            <v>2811</v>
          </cell>
          <cell r="BL683">
            <v>122037</v>
          </cell>
          <cell r="BM683">
            <v>9225</v>
          </cell>
          <cell r="BN683">
            <v>6385</v>
          </cell>
          <cell r="BO683">
            <v>6607</v>
          </cell>
          <cell r="BP683">
            <v>3641</v>
          </cell>
          <cell r="BQ683">
            <v>71474</v>
          </cell>
          <cell r="BR683">
            <v>172658.5</v>
          </cell>
          <cell r="BS683">
            <v>0</v>
          </cell>
          <cell r="BT683">
            <v>3350</v>
          </cell>
          <cell r="BU683">
            <v>63283</v>
          </cell>
          <cell r="BV683">
            <v>6242</v>
          </cell>
          <cell r="BW683">
            <v>23295</v>
          </cell>
          <cell r="BX683">
            <v>16058</v>
          </cell>
          <cell r="BY683">
            <v>6904</v>
          </cell>
          <cell r="BZ683">
            <v>5632</v>
          </cell>
          <cell r="CA683">
            <v>6764</v>
          </cell>
          <cell r="CB683">
            <v>4400</v>
          </cell>
          <cell r="CC683">
            <v>10526</v>
          </cell>
          <cell r="CD683">
            <v>8453</v>
          </cell>
          <cell r="CE683">
            <v>20380</v>
          </cell>
          <cell r="CF683">
            <v>7383</v>
          </cell>
          <cell r="CG683">
            <v>4991</v>
          </cell>
          <cell r="CH683">
            <v>1850</v>
          </cell>
          <cell r="CI683">
            <v>1935</v>
          </cell>
          <cell r="CJ683">
            <v>27963</v>
          </cell>
          <cell r="CK683">
            <v>5236</v>
          </cell>
          <cell r="CL683">
            <v>1876</v>
          </cell>
        </row>
        <row r="684">
          <cell r="A684" t="str">
            <v>5104030202.101</v>
          </cell>
          <cell r="B684" t="str">
            <v>ค่าจ้างที่ปรึกษา</v>
          </cell>
          <cell r="C684">
            <v>0</v>
          </cell>
          <cell r="D684">
            <v>80000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26180</v>
          </cell>
          <cell r="AR684">
            <v>0</v>
          </cell>
          <cell r="AS684">
            <v>7800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1141600</v>
          </cell>
          <cell r="BH684">
            <v>28900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2507500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21900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144000</v>
          </cell>
          <cell r="CE684">
            <v>28460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</row>
        <row r="685">
          <cell r="A685" t="str">
            <v>5104030203.101</v>
          </cell>
          <cell r="B685" t="str">
            <v>ค่าเบี้ยประกันภัย</v>
          </cell>
          <cell r="C685">
            <v>152975.76</v>
          </cell>
          <cell r="D685">
            <v>0</v>
          </cell>
          <cell r="E685">
            <v>0</v>
          </cell>
          <cell r="F685">
            <v>55357.52</v>
          </cell>
          <cell r="G685">
            <v>0</v>
          </cell>
          <cell r="H685">
            <v>42943.29</v>
          </cell>
          <cell r="I685">
            <v>0</v>
          </cell>
          <cell r="J685">
            <v>49261.94</v>
          </cell>
          <cell r="K685">
            <v>0</v>
          </cell>
          <cell r="L685">
            <v>119600.32000000001</v>
          </cell>
          <cell r="M685">
            <v>47319.12</v>
          </cell>
          <cell r="N685">
            <v>77827.520000000004</v>
          </cell>
          <cell r="O685">
            <v>172087.81</v>
          </cell>
          <cell r="P685">
            <v>85137.72</v>
          </cell>
          <cell r="Q685">
            <v>116172.54</v>
          </cell>
          <cell r="R685">
            <v>44768.01</v>
          </cell>
          <cell r="S685">
            <v>113639.71</v>
          </cell>
          <cell r="T685">
            <v>120270.88</v>
          </cell>
          <cell r="U685">
            <v>0</v>
          </cell>
          <cell r="V685">
            <v>98672.19</v>
          </cell>
          <cell r="W685">
            <v>0</v>
          </cell>
          <cell r="X685">
            <v>74109.94</v>
          </cell>
          <cell r="Y685">
            <v>105205.29</v>
          </cell>
          <cell r="Z685">
            <v>0</v>
          </cell>
          <cell r="AA685">
            <v>103549.25</v>
          </cell>
          <cell r="AB685">
            <v>83166.070000000007</v>
          </cell>
          <cell r="AC685">
            <v>0</v>
          </cell>
          <cell r="AD685">
            <v>58677.73</v>
          </cell>
          <cell r="AE685">
            <v>133124.32</v>
          </cell>
          <cell r="AF685">
            <v>0</v>
          </cell>
          <cell r="AG685">
            <v>71287.679999999993</v>
          </cell>
          <cell r="AH685">
            <v>50063.97</v>
          </cell>
          <cell r="AI685">
            <v>34847.879999999997</v>
          </cell>
          <cell r="AJ685">
            <v>135088.5</v>
          </cell>
          <cell r="AK685">
            <v>514419.62</v>
          </cell>
          <cell r="AL685">
            <v>76110.539999999994</v>
          </cell>
          <cell r="AM685">
            <v>60771.41</v>
          </cell>
          <cell r="AN685">
            <v>65251.11</v>
          </cell>
          <cell r="AO685">
            <v>70068.45</v>
          </cell>
          <cell r="AP685">
            <v>79916.08</v>
          </cell>
          <cell r="AQ685">
            <v>51798.33</v>
          </cell>
          <cell r="AR685">
            <v>89646.74</v>
          </cell>
          <cell r="AS685">
            <v>103035.3</v>
          </cell>
          <cell r="AT685">
            <v>72046.64</v>
          </cell>
          <cell r="AU685">
            <v>108040.03</v>
          </cell>
          <cell r="AV685">
            <v>61508.4</v>
          </cell>
          <cell r="AW685">
            <v>42777.19</v>
          </cell>
          <cell r="AX685">
            <v>31935.040000000001</v>
          </cell>
          <cell r="AY685">
            <v>70434.73</v>
          </cell>
          <cell r="AZ685">
            <v>49434</v>
          </cell>
          <cell r="BA685">
            <v>141691.51999999999</v>
          </cell>
          <cell r="BB685">
            <v>95759.3</v>
          </cell>
          <cell r="BC685">
            <v>59531.59</v>
          </cell>
          <cell r="BD685">
            <v>148704.32000000001</v>
          </cell>
          <cell r="BE685">
            <v>0</v>
          </cell>
          <cell r="BF685">
            <v>0</v>
          </cell>
          <cell r="BG685">
            <v>9358.17</v>
          </cell>
          <cell r="BH685">
            <v>46138.400000000001</v>
          </cell>
          <cell r="BI685">
            <v>82427.06</v>
          </cell>
          <cell r="BJ685">
            <v>114646.22</v>
          </cell>
          <cell r="BK685">
            <v>55329.04</v>
          </cell>
          <cell r="BL685">
            <v>25540.9</v>
          </cell>
          <cell r="BM685">
            <v>111778.9</v>
          </cell>
          <cell r="BN685">
            <v>0</v>
          </cell>
          <cell r="BO685">
            <v>0</v>
          </cell>
          <cell r="BP685">
            <v>75732.460000000006</v>
          </cell>
          <cell r="BQ685">
            <v>0</v>
          </cell>
          <cell r="BR685">
            <v>166123.09</v>
          </cell>
          <cell r="BS685">
            <v>0</v>
          </cell>
          <cell r="BT685">
            <v>46138.400000000001</v>
          </cell>
          <cell r="BU685">
            <v>28414.92</v>
          </cell>
          <cell r="BV685">
            <v>0</v>
          </cell>
          <cell r="BW685">
            <v>46138.400000000001</v>
          </cell>
          <cell r="BX685">
            <v>149594.56</v>
          </cell>
          <cell r="BY685">
            <v>53014.45</v>
          </cell>
          <cell r="BZ685">
            <v>100362.72</v>
          </cell>
          <cell r="CA685">
            <v>57624.29</v>
          </cell>
          <cell r="CB685">
            <v>0</v>
          </cell>
          <cell r="CC685">
            <v>25415.69</v>
          </cell>
          <cell r="CD685">
            <v>158707.87</v>
          </cell>
          <cell r="CE685">
            <v>118764.67</v>
          </cell>
          <cell r="CF685">
            <v>89169.02</v>
          </cell>
          <cell r="CG685">
            <v>0</v>
          </cell>
          <cell r="CH685">
            <v>138888.04999999999</v>
          </cell>
          <cell r="CI685">
            <v>74752.34</v>
          </cell>
          <cell r="CJ685">
            <v>277474.46999999997</v>
          </cell>
          <cell r="CK685">
            <v>106839.5</v>
          </cell>
          <cell r="CL685">
            <v>34515</v>
          </cell>
        </row>
        <row r="686">
          <cell r="A686" t="str">
            <v>5104030205.101</v>
          </cell>
          <cell r="B686" t="str">
            <v>ยาใช้ไป</v>
          </cell>
          <cell r="C686">
            <v>117147691.09999999</v>
          </cell>
          <cell r="D686">
            <v>21666521.510000002</v>
          </cell>
          <cell r="E686">
            <v>4800665.67</v>
          </cell>
          <cell r="F686">
            <v>4820952.93</v>
          </cell>
          <cell r="G686">
            <v>4629733.46</v>
          </cell>
          <cell r="H686">
            <v>8173796.5300000003</v>
          </cell>
          <cell r="I686">
            <v>7341262.6200000001</v>
          </cell>
          <cell r="J686">
            <v>36978901.93</v>
          </cell>
          <cell r="K686">
            <v>21186779.109999999</v>
          </cell>
          <cell r="L686">
            <v>19044121.899999999</v>
          </cell>
          <cell r="M686">
            <v>20629428.309999999</v>
          </cell>
          <cell r="N686">
            <v>2346345.73</v>
          </cell>
          <cell r="O686">
            <v>56550565.18</v>
          </cell>
          <cell r="P686">
            <v>8348765.29</v>
          </cell>
          <cell r="Q686">
            <v>7552645</v>
          </cell>
          <cell r="R686">
            <v>20114569.370000001</v>
          </cell>
          <cell r="S686">
            <v>6492005.9500000002</v>
          </cell>
          <cell r="T686">
            <v>6802296.0700000003</v>
          </cell>
          <cell r="U686">
            <v>5818127.5700000003</v>
          </cell>
          <cell r="V686">
            <v>2567051.6</v>
          </cell>
          <cell r="W686">
            <v>152853798.93000001</v>
          </cell>
          <cell r="X686">
            <v>4942527.63</v>
          </cell>
          <cell r="Y686">
            <v>15605995.26</v>
          </cell>
          <cell r="Z686">
            <v>5209276.93</v>
          </cell>
          <cell r="AA686">
            <v>2370344.5</v>
          </cell>
          <cell r="AB686">
            <v>3997722.04</v>
          </cell>
          <cell r="AC686">
            <v>5820097.6799999997</v>
          </cell>
          <cell r="AD686">
            <v>23233257.57</v>
          </cell>
          <cell r="AE686">
            <v>3506895.29</v>
          </cell>
          <cell r="AF686">
            <v>3709329.36</v>
          </cell>
          <cell r="AG686">
            <v>5841772</v>
          </cell>
          <cell r="AH686">
            <v>17744366.190000001</v>
          </cell>
          <cell r="AI686">
            <v>5463583.29</v>
          </cell>
          <cell r="AJ686">
            <v>3467801.07</v>
          </cell>
          <cell r="AK686">
            <v>272399274.69</v>
          </cell>
          <cell r="AL686">
            <v>5416207.8200000003</v>
          </cell>
          <cell r="AM686">
            <v>3462359</v>
          </cell>
          <cell r="AN686">
            <v>13406848.630000001</v>
          </cell>
          <cell r="AO686">
            <v>10289530.83</v>
          </cell>
          <cell r="AP686">
            <v>6370969.9000000004</v>
          </cell>
          <cell r="AQ686">
            <v>1847872.58</v>
          </cell>
          <cell r="AR686">
            <v>58757542.840000004</v>
          </cell>
          <cell r="AS686">
            <v>4343803.16</v>
          </cell>
          <cell r="AT686">
            <v>13280707.67</v>
          </cell>
          <cell r="AU686">
            <v>14602162.630000001</v>
          </cell>
          <cell r="AV686">
            <v>4011249.79</v>
          </cell>
          <cell r="AW686">
            <v>2723247.31</v>
          </cell>
          <cell r="AX686">
            <v>6204293.8899999997</v>
          </cell>
          <cell r="AY686">
            <v>6326884.6399999997</v>
          </cell>
          <cell r="AZ686">
            <v>4050604.76</v>
          </cell>
          <cell r="BA686">
            <v>48722940.770000003</v>
          </cell>
          <cell r="BB686">
            <v>3329364.46</v>
          </cell>
          <cell r="BC686">
            <v>148136694.50999999</v>
          </cell>
          <cell r="BD686">
            <v>18270052.899999999</v>
          </cell>
          <cell r="BE686">
            <v>4118461.08</v>
          </cell>
          <cell r="BF686">
            <v>4303540.63</v>
          </cell>
          <cell r="BG686">
            <v>47911036.719999999</v>
          </cell>
          <cell r="BH686">
            <v>3450305.68</v>
          </cell>
          <cell r="BI686">
            <v>1914759.43</v>
          </cell>
          <cell r="BJ686">
            <v>6089483.5300000003</v>
          </cell>
          <cell r="BK686">
            <v>5160741.88</v>
          </cell>
          <cell r="BL686">
            <v>97536348.170000002</v>
          </cell>
          <cell r="BM686">
            <v>11174396.869999999</v>
          </cell>
          <cell r="BN686">
            <v>8992632.0500000007</v>
          </cell>
          <cell r="BO686">
            <v>13234606.880000001</v>
          </cell>
          <cell r="BP686">
            <v>10741854.9</v>
          </cell>
          <cell r="BQ686">
            <v>6033760.8200000003</v>
          </cell>
          <cell r="BR686">
            <v>620335632.78999996</v>
          </cell>
          <cell r="BS686">
            <v>10349739.93</v>
          </cell>
          <cell r="BT686">
            <v>7252363</v>
          </cell>
          <cell r="BU686">
            <v>55074781.530000001</v>
          </cell>
          <cell r="BV686">
            <v>3107767.14</v>
          </cell>
          <cell r="BW686">
            <v>7223253.6200000001</v>
          </cell>
          <cell r="BX686">
            <v>24652865.98</v>
          </cell>
          <cell r="BY686">
            <v>4768438.91</v>
          </cell>
          <cell r="BZ686">
            <v>3916561.96</v>
          </cell>
          <cell r="CA686">
            <v>6038260.9199999999</v>
          </cell>
          <cell r="CB686">
            <v>6187508.96</v>
          </cell>
          <cell r="CC686">
            <v>24976915.48</v>
          </cell>
          <cell r="CD686">
            <v>8375405.2300000004</v>
          </cell>
          <cell r="CE686">
            <v>19547338.449999999</v>
          </cell>
          <cell r="CF686">
            <v>2996946.57</v>
          </cell>
          <cell r="CG686">
            <v>3436133.5</v>
          </cell>
          <cell r="CH686">
            <v>4015591.54</v>
          </cell>
          <cell r="CI686">
            <v>4182032.55</v>
          </cell>
          <cell r="CJ686">
            <v>25579443.989999998</v>
          </cell>
          <cell r="CK686">
            <v>2236246.91</v>
          </cell>
          <cell r="CL686">
            <v>2670230.2999999998</v>
          </cell>
        </row>
        <row r="687">
          <cell r="A687" t="str">
            <v>5104030205.102</v>
          </cell>
          <cell r="B687" t="str">
            <v>วัสดุเภสัชกรรมใช้ไป</v>
          </cell>
          <cell r="C687">
            <v>126222.82</v>
          </cell>
          <cell r="D687">
            <v>4500</v>
          </cell>
          <cell r="E687">
            <v>84175</v>
          </cell>
          <cell r="F687">
            <v>95300</v>
          </cell>
          <cell r="G687">
            <v>46080.4</v>
          </cell>
          <cell r="H687">
            <v>1575249.42</v>
          </cell>
          <cell r="I687">
            <v>84320</v>
          </cell>
          <cell r="J687">
            <v>282958.90000000002</v>
          </cell>
          <cell r="K687">
            <v>90116</v>
          </cell>
          <cell r="L687">
            <v>158930</v>
          </cell>
          <cell r="M687">
            <v>524355.55000000005</v>
          </cell>
          <cell r="N687">
            <v>35117</v>
          </cell>
          <cell r="O687">
            <v>1769870.39</v>
          </cell>
          <cell r="P687">
            <v>144390</v>
          </cell>
          <cell r="Q687">
            <v>58755.28</v>
          </cell>
          <cell r="R687">
            <v>125041.12</v>
          </cell>
          <cell r="S687">
            <v>165552</v>
          </cell>
          <cell r="T687">
            <v>19059.849999999999</v>
          </cell>
          <cell r="U687">
            <v>0</v>
          </cell>
          <cell r="V687">
            <v>32700</v>
          </cell>
          <cell r="W687">
            <v>856673.64</v>
          </cell>
          <cell r="X687">
            <v>86340</v>
          </cell>
          <cell r="Y687">
            <v>70125</v>
          </cell>
          <cell r="Z687">
            <v>206120</v>
          </cell>
          <cell r="AA687">
            <v>28372.85</v>
          </cell>
          <cell r="AB687">
            <v>89235</v>
          </cell>
          <cell r="AC687">
            <v>15625</v>
          </cell>
          <cell r="AD687">
            <v>408</v>
          </cell>
          <cell r="AE687">
            <v>209400</v>
          </cell>
          <cell r="AF687">
            <v>79503</v>
          </cell>
          <cell r="AG687">
            <v>3320</v>
          </cell>
          <cell r="AH687">
            <v>8719</v>
          </cell>
          <cell r="AI687">
            <v>124000</v>
          </cell>
          <cell r="AJ687">
            <v>20160</v>
          </cell>
          <cell r="AK687">
            <v>1732306.11</v>
          </cell>
          <cell r="AL687">
            <v>275752</v>
          </cell>
          <cell r="AM687">
            <v>236385.2</v>
          </cell>
          <cell r="AN687">
            <v>2250825.21</v>
          </cell>
          <cell r="AO687">
            <v>272500.40000000002</v>
          </cell>
          <cell r="AP687">
            <v>88359.03</v>
          </cell>
          <cell r="AQ687">
            <v>34805</v>
          </cell>
          <cell r="AR687">
            <v>1492741.63</v>
          </cell>
          <cell r="AS687">
            <v>309114</v>
          </cell>
          <cell r="AT687">
            <v>1785225.4</v>
          </cell>
          <cell r="AU687">
            <v>892071.25</v>
          </cell>
          <cell r="AV687">
            <v>109505</v>
          </cell>
          <cell r="AW687">
            <v>98807.2</v>
          </cell>
          <cell r="AX687">
            <v>85480</v>
          </cell>
          <cell r="AY687">
            <v>137347.75</v>
          </cell>
          <cell r="AZ687">
            <v>183235</v>
          </cell>
          <cell r="BA687">
            <v>17439955.16</v>
          </cell>
          <cell r="BB687">
            <v>77640</v>
          </cell>
          <cell r="BC687">
            <v>2379715.6</v>
          </cell>
          <cell r="BD687">
            <v>339981</v>
          </cell>
          <cell r="BE687">
            <v>85690.85</v>
          </cell>
          <cell r="BF687">
            <v>160757.5</v>
          </cell>
          <cell r="BG687">
            <v>709216.12</v>
          </cell>
          <cell r="BH687">
            <v>61185</v>
          </cell>
          <cell r="BI687">
            <v>78560</v>
          </cell>
          <cell r="BJ687">
            <v>113598.02</v>
          </cell>
          <cell r="BK687">
            <v>0</v>
          </cell>
          <cell r="BL687">
            <v>81765.850000000006</v>
          </cell>
          <cell r="BM687">
            <v>231615.19</v>
          </cell>
          <cell r="BN687">
            <v>107856.2</v>
          </cell>
          <cell r="BO687">
            <v>196475.45</v>
          </cell>
          <cell r="BP687">
            <v>109306</v>
          </cell>
          <cell r="BQ687">
            <v>81375.66</v>
          </cell>
          <cell r="BR687">
            <v>1677048.68</v>
          </cell>
          <cell r="BS687">
            <v>172275</v>
          </cell>
          <cell r="BT687">
            <v>674660</v>
          </cell>
          <cell r="BU687">
            <v>62936.34</v>
          </cell>
          <cell r="BV687">
            <v>28621.8</v>
          </cell>
          <cell r="BW687">
            <v>56826</v>
          </cell>
          <cell r="BX687">
            <v>1285269.24</v>
          </cell>
          <cell r="BY687">
            <v>96500</v>
          </cell>
          <cell r="BZ687">
            <v>72705</v>
          </cell>
          <cell r="CA687">
            <v>1927.2</v>
          </cell>
          <cell r="CB687">
            <v>341000</v>
          </cell>
          <cell r="CC687">
            <v>477874.12</v>
          </cell>
          <cell r="CD687">
            <v>156153.25</v>
          </cell>
          <cell r="CE687">
            <v>76235</v>
          </cell>
          <cell r="CF687">
            <v>201312</v>
          </cell>
          <cell r="CG687">
            <v>87084</v>
          </cell>
          <cell r="CH687">
            <v>44923.95</v>
          </cell>
          <cell r="CI687">
            <v>193154.98</v>
          </cell>
          <cell r="CJ687">
            <v>5680212.6200000001</v>
          </cell>
          <cell r="CK687">
            <v>48280</v>
          </cell>
          <cell r="CL687">
            <v>72130</v>
          </cell>
        </row>
        <row r="688">
          <cell r="A688" t="str">
            <v>5104030205.103</v>
          </cell>
          <cell r="B688" t="str">
            <v>วัสดุทางการแพทย์ทั่วไปใช้ไป</v>
          </cell>
          <cell r="C688">
            <v>44416508.479999997</v>
          </cell>
          <cell r="D688">
            <v>3921380.19</v>
          </cell>
          <cell r="E688">
            <v>3025766.37</v>
          </cell>
          <cell r="F688">
            <v>1473823.65</v>
          </cell>
          <cell r="G688">
            <v>2151048.4700000002</v>
          </cell>
          <cell r="H688">
            <v>2728394.52</v>
          </cell>
          <cell r="I688">
            <v>2190891.4</v>
          </cell>
          <cell r="J688">
            <v>5787523.5499999998</v>
          </cell>
          <cell r="K688">
            <v>1520342.69</v>
          </cell>
          <cell r="L688">
            <v>1710766.88</v>
          </cell>
          <cell r="M688">
            <v>12697739.51</v>
          </cell>
          <cell r="N688">
            <v>623368.14</v>
          </cell>
          <cell r="O688">
            <v>33000258.640000001</v>
          </cell>
          <cell r="P688">
            <v>3303851.52</v>
          </cell>
          <cell r="Q688">
            <v>3561443.06</v>
          </cell>
          <cell r="R688">
            <v>8882453.9700000007</v>
          </cell>
          <cell r="S688">
            <v>2319255.4900000002</v>
          </cell>
          <cell r="T688">
            <v>3941509.11</v>
          </cell>
          <cell r="U688">
            <v>2022186.52</v>
          </cell>
          <cell r="V688">
            <v>1375770.3</v>
          </cell>
          <cell r="W688">
            <v>95285281.159999996</v>
          </cell>
          <cell r="X688">
            <v>2214538.66</v>
          </cell>
          <cell r="Y688">
            <v>4945913.8600000003</v>
          </cell>
          <cell r="Z688">
            <v>3692550.21</v>
          </cell>
          <cell r="AA688">
            <v>904831.19</v>
          </cell>
          <cell r="AB688">
            <v>1252459.9099999999</v>
          </cell>
          <cell r="AC688">
            <v>3899141.68</v>
          </cell>
          <cell r="AD688">
            <v>8403960.5600000005</v>
          </cell>
          <cell r="AE688">
            <v>3207535.7</v>
          </cell>
          <cell r="AF688">
            <v>2053135.18</v>
          </cell>
          <cell r="AG688">
            <v>2985505.51</v>
          </cell>
          <cell r="AH688">
            <v>6511365.8300000001</v>
          </cell>
          <cell r="AI688">
            <v>2213921.94</v>
          </cell>
          <cell r="AJ688">
            <v>1371058.27</v>
          </cell>
          <cell r="AK688">
            <v>161319280.80000001</v>
          </cell>
          <cell r="AL688">
            <v>4404334.26</v>
          </cell>
          <cell r="AM688">
            <v>1597972.58</v>
          </cell>
          <cell r="AN688">
            <v>4334077.75</v>
          </cell>
          <cell r="AO688">
            <v>3882536.58</v>
          </cell>
          <cell r="AP688">
            <v>2135704.73</v>
          </cell>
          <cell r="AQ688">
            <v>584411.37</v>
          </cell>
          <cell r="AR688">
            <v>36015285.549999997</v>
          </cell>
          <cell r="AS688">
            <v>1174977.04</v>
          </cell>
          <cell r="AT688">
            <v>4130903.54</v>
          </cell>
          <cell r="AU688">
            <v>7210155.54</v>
          </cell>
          <cell r="AV688">
            <v>2488625.1800000002</v>
          </cell>
          <cell r="AW688">
            <v>1219991.6200000001</v>
          </cell>
          <cell r="AX688">
            <v>2562901.04</v>
          </cell>
          <cell r="AY688">
            <v>2072352.5</v>
          </cell>
          <cell r="AZ688">
            <v>2544514.3199999998</v>
          </cell>
          <cell r="BA688">
            <v>5533809.6900000004</v>
          </cell>
          <cell r="BB688">
            <v>2846473.73</v>
          </cell>
          <cell r="BC688">
            <v>56006344.600000001</v>
          </cell>
          <cell r="BD688">
            <v>9176054.6500000004</v>
          </cell>
          <cell r="BE688">
            <v>1731029.34</v>
          </cell>
          <cell r="BF688">
            <v>2011201.73</v>
          </cell>
          <cell r="BG688">
            <v>52301023.799999997</v>
          </cell>
          <cell r="BH688">
            <v>1273305.3</v>
          </cell>
          <cell r="BI688">
            <v>1308258.7</v>
          </cell>
          <cell r="BJ688">
            <v>1404749.68</v>
          </cell>
          <cell r="BK688">
            <v>2872183.63</v>
          </cell>
          <cell r="BL688">
            <v>53921286.939999998</v>
          </cell>
          <cell r="BM688">
            <v>7086958.5099999998</v>
          </cell>
          <cell r="BN688">
            <v>3326287.59</v>
          </cell>
          <cell r="BO688">
            <v>10267005.640000001</v>
          </cell>
          <cell r="BP688">
            <v>5175930.2300000004</v>
          </cell>
          <cell r="BQ688">
            <v>1642835.64</v>
          </cell>
          <cell r="BR688">
            <v>338118838.37</v>
          </cell>
          <cell r="BS688">
            <v>5478897.7599999998</v>
          </cell>
          <cell r="BT688">
            <v>4028628.24</v>
          </cell>
          <cell r="BU688">
            <v>33662590.200000003</v>
          </cell>
          <cell r="BV688">
            <v>541876.17000000004</v>
          </cell>
          <cell r="BW688">
            <v>3655829.67</v>
          </cell>
          <cell r="BX688">
            <v>10128231.76</v>
          </cell>
          <cell r="BY688">
            <v>1972906.99</v>
          </cell>
          <cell r="BZ688">
            <v>3019800.96</v>
          </cell>
          <cell r="CA688">
            <v>3410269.16</v>
          </cell>
          <cell r="CB688">
            <v>3413583.67</v>
          </cell>
          <cell r="CC688">
            <v>11681607.1</v>
          </cell>
          <cell r="CD688">
            <v>3871498.49</v>
          </cell>
          <cell r="CE688">
            <v>9749011.0700000003</v>
          </cell>
          <cell r="CF688">
            <v>1819797.86</v>
          </cell>
          <cell r="CG688">
            <v>1241876.99</v>
          </cell>
          <cell r="CH688">
            <v>1179791.77</v>
          </cell>
          <cell r="CI688">
            <v>2655309.79</v>
          </cell>
          <cell r="CJ688">
            <v>11026047.32</v>
          </cell>
          <cell r="CK688">
            <v>2884903.8</v>
          </cell>
          <cell r="CL688">
            <v>2511118.64</v>
          </cell>
        </row>
        <row r="689">
          <cell r="A689" t="str">
            <v>5104030205.104</v>
          </cell>
          <cell r="B689" t="str">
            <v>วัสดุวิทยาศาสตร์และการแพทย์ใช้ไป</v>
          </cell>
          <cell r="C689">
            <v>36748843.960000001</v>
          </cell>
          <cell r="D689">
            <v>2318941.2999999998</v>
          </cell>
          <cell r="E689">
            <v>5340224.5</v>
          </cell>
          <cell r="F689">
            <v>5434476.5</v>
          </cell>
          <cell r="G689">
            <v>2331135.65</v>
          </cell>
          <cell r="H689">
            <v>5044929</v>
          </cell>
          <cell r="I689">
            <v>4456988.5</v>
          </cell>
          <cell r="J689">
            <v>4747110.8</v>
          </cell>
          <cell r="K689">
            <v>5230198.7</v>
          </cell>
          <cell r="L689">
            <v>5545382.2999999998</v>
          </cell>
          <cell r="M689">
            <v>10676370</v>
          </cell>
          <cell r="N689">
            <v>1810773.9</v>
          </cell>
          <cell r="O689">
            <v>66496987.509999998</v>
          </cell>
          <cell r="P689">
            <v>3970766.5</v>
          </cell>
          <cell r="Q689">
            <v>5001371.3</v>
          </cell>
          <cell r="R689">
            <v>5087758.2</v>
          </cell>
          <cell r="S689">
            <v>3684532.02</v>
          </cell>
          <cell r="T689">
            <v>2259483.25</v>
          </cell>
          <cell r="U689">
            <v>3734569</v>
          </cell>
          <cell r="V689">
            <v>1359430</v>
          </cell>
          <cell r="W689">
            <v>24789273.739999998</v>
          </cell>
          <cell r="X689">
            <v>2959577.6</v>
          </cell>
          <cell r="Y689">
            <v>6102879.2000000002</v>
          </cell>
          <cell r="Z689">
            <v>5485840.7999999998</v>
          </cell>
          <cell r="AA689">
            <v>3435085.8</v>
          </cell>
          <cell r="AB689">
            <v>2406968</v>
          </cell>
          <cell r="AC689">
            <v>4310063.5</v>
          </cell>
          <cell r="AD689">
            <v>15502324.5</v>
          </cell>
          <cell r="AE689">
            <v>1684972</v>
          </cell>
          <cell r="AF689">
            <v>3411505.7</v>
          </cell>
          <cell r="AG689">
            <v>6467251.5099999998</v>
          </cell>
          <cell r="AH689">
            <v>2725360.55</v>
          </cell>
          <cell r="AI689">
            <v>3182046.15</v>
          </cell>
          <cell r="AJ689">
            <v>1935611.75</v>
          </cell>
          <cell r="AK689">
            <v>43225668.090000004</v>
          </cell>
          <cell r="AL689">
            <v>3776565.3</v>
          </cell>
          <cell r="AM689">
            <v>1928257.5</v>
          </cell>
          <cell r="AN689">
            <v>5439663.9299999997</v>
          </cell>
          <cell r="AO689">
            <v>6537636.3799999999</v>
          </cell>
          <cell r="AP689">
            <v>3804595.43</v>
          </cell>
          <cell r="AQ689">
            <v>1259911.8999999999</v>
          </cell>
          <cell r="AR689">
            <v>34453129.969999999</v>
          </cell>
          <cell r="AS689">
            <v>3546738.43</v>
          </cell>
          <cell r="AT689">
            <v>5526094</v>
          </cell>
          <cell r="AU689">
            <v>5686225.9500000002</v>
          </cell>
          <cell r="AV689">
            <v>3790178</v>
          </cell>
          <cell r="AW689">
            <v>2973625.05</v>
          </cell>
          <cell r="AX689">
            <v>4369107.26</v>
          </cell>
          <cell r="AY689">
            <v>3927112.05</v>
          </cell>
          <cell r="AZ689">
            <v>3119301.4</v>
          </cell>
          <cell r="BA689">
            <v>39767629.049999997</v>
          </cell>
          <cell r="BB689">
            <v>3495224.54</v>
          </cell>
          <cell r="BC689">
            <v>94321102.900000006</v>
          </cell>
          <cell r="BD689">
            <v>7047738.2400000002</v>
          </cell>
          <cell r="BE689">
            <v>2959438.75</v>
          </cell>
          <cell r="BF689">
            <v>3665019.2</v>
          </cell>
          <cell r="BG689">
            <v>14640077.26</v>
          </cell>
          <cell r="BH689">
            <v>2633721.85</v>
          </cell>
          <cell r="BI689">
            <v>1597919.49</v>
          </cell>
          <cell r="BJ689">
            <v>2554426.65</v>
          </cell>
          <cell r="BK689">
            <v>3045065.4</v>
          </cell>
          <cell r="BL689">
            <v>41570955.960000001</v>
          </cell>
          <cell r="BM689">
            <v>13624407.630000001</v>
          </cell>
          <cell r="BN689">
            <v>4192010.26</v>
          </cell>
          <cell r="BO689">
            <v>5280063.8</v>
          </cell>
          <cell r="BP689">
            <v>3424259.1</v>
          </cell>
          <cell r="BQ689">
            <v>6422659.1200000001</v>
          </cell>
          <cell r="BR689">
            <v>104951691.42</v>
          </cell>
          <cell r="BS689">
            <v>6115454</v>
          </cell>
          <cell r="BT689">
            <v>4676990.25</v>
          </cell>
          <cell r="BU689">
            <v>44855835.630000003</v>
          </cell>
          <cell r="BV689">
            <v>163453.4</v>
          </cell>
          <cell r="BW689">
            <v>4184712.22</v>
          </cell>
          <cell r="BX689">
            <v>11892271.039999999</v>
          </cell>
          <cell r="BY689">
            <v>4065860.2</v>
          </cell>
          <cell r="BZ689">
            <v>4505825</v>
          </cell>
          <cell r="CA689">
            <v>5390046.7999999998</v>
          </cell>
          <cell r="CB689">
            <v>9630664.5</v>
          </cell>
          <cell r="CC689">
            <v>12186115.5</v>
          </cell>
          <cell r="CD689">
            <v>4021034.01</v>
          </cell>
          <cell r="CE689">
            <v>3835209.28</v>
          </cell>
          <cell r="CF689">
            <v>1754826.1</v>
          </cell>
          <cell r="CG689">
            <v>2984535.25</v>
          </cell>
          <cell r="CH689">
            <v>3208378.5</v>
          </cell>
          <cell r="CI689">
            <v>2758313.71</v>
          </cell>
          <cell r="CJ689">
            <v>17348295.640000001</v>
          </cell>
          <cell r="CK689">
            <v>1990609.4</v>
          </cell>
          <cell r="CL689">
            <v>2438060.9500000002</v>
          </cell>
        </row>
        <row r="690">
          <cell r="A690" t="str">
            <v>5104030205.112</v>
          </cell>
          <cell r="B690" t="str">
            <v>วัสดุบริโภคใช้ไป</v>
          </cell>
          <cell r="C690">
            <v>7930366.1699999999</v>
          </cell>
          <cell r="D690">
            <v>639693.75</v>
          </cell>
          <cell r="E690">
            <v>964227</v>
          </cell>
          <cell r="F690">
            <v>577012</v>
          </cell>
          <cell r="G690">
            <v>324563</v>
          </cell>
          <cell r="H690">
            <v>363263</v>
          </cell>
          <cell r="I690">
            <v>2175484</v>
          </cell>
          <cell r="J690">
            <v>621930</v>
          </cell>
          <cell r="K690">
            <v>966410</v>
          </cell>
          <cell r="L690">
            <v>970384</v>
          </cell>
          <cell r="M690">
            <v>2278655.31</v>
          </cell>
          <cell r="N690">
            <v>196220</v>
          </cell>
          <cell r="O690">
            <v>4455798.4400000004</v>
          </cell>
          <cell r="P690">
            <v>988136</v>
          </cell>
          <cell r="Q690">
            <v>1341891</v>
          </cell>
          <cell r="R690">
            <v>2047261</v>
          </cell>
          <cell r="S690">
            <v>975726.79</v>
          </cell>
          <cell r="T690">
            <v>762215.42</v>
          </cell>
          <cell r="U690">
            <v>925916.64</v>
          </cell>
          <cell r="V690">
            <v>862045</v>
          </cell>
          <cell r="W690">
            <v>8060618.29</v>
          </cell>
          <cell r="X690">
            <v>997751</v>
          </cell>
          <cell r="Y690">
            <v>1966674</v>
          </cell>
          <cell r="Z690">
            <v>1161550</v>
          </cell>
          <cell r="AA690">
            <v>259551</v>
          </cell>
          <cell r="AB690">
            <v>576920</v>
          </cell>
          <cell r="AC690">
            <v>711470</v>
          </cell>
          <cell r="AD690">
            <v>2014721.74</v>
          </cell>
          <cell r="AE690">
            <v>946570</v>
          </cell>
          <cell r="AF690">
            <v>970905</v>
          </cell>
          <cell r="AG690">
            <v>1083370.3600000001</v>
          </cell>
          <cell r="AH690">
            <v>856174.58</v>
          </cell>
          <cell r="AI690">
            <v>886752.5</v>
          </cell>
          <cell r="AJ690">
            <v>358810.55</v>
          </cell>
          <cell r="AK690">
            <v>21793135.890000001</v>
          </cell>
          <cell r="AL690">
            <v>307300</v>
          </cell>
          <cell r="AM690">
            <v>356856</v>
          </cell>
          <cell r="AN690">
            <v>1624700</v>
          </cell>
          <cell r="AO690">
            <v>1183670</v>
          </cell>
          <cell r="AP690">
            <v>681450</v>
          </cell>
          <cell r="AQ690">
            <v>134672</v>
          </cell>
          <cell r="AR690">
            <v>3167019.45</v>
          </cell>
          <cell r="AS690">
            <v>674564.67</v>
          </cell>
          <cell r="AT690">
            <v>1624545</v>
          </cell>
          <cell r="AU690">
            <v>1924650</v>
          </cell>
          <cell r="AV690">
            <v>342930</v>
          </cell>
          <cell r="AW690">
            <v>1037616</v>
          </cell>
          <cell r="AX690">
            <v>668411.9</v>
          </cell>
          <cell r="AY690">
            <v>469700</v>
          </cell>
          <cell r="AZ690">
            <v>668735</v>
          </cell>
          <cell r="BA690">
            <v>2487839</v>
          </cell>
          <cell r="BB690">
            <v>605743</v>
          </cell>
          <cell r="BC690">
            <v>5935613.5499999998</v>
          </cell>
          <cell r="BD690">
            <v>0</v>
          </cell>
          <cell r="BE690">
            <v>6150</v>
          </cell>
          <cell r="BF690">
            <v>992490</v>
          </cell>
          <cell r="BG690">
            <v>3859547.31</v>
          </cell>
          <cell r="BH690">
            <v>450384.5</v>
          </cell>
          <cell r="BI690">
            <v>16785</v>
          </cell>
          <cell r="BJ690">
            <v>30570</v>
          </cell>
          <cell r="BK690">
            <v>16236</v>
          </cell>
          <cell r="BL690">
            <v>4586734.9000000004</v>
          </cell>
          <cell r="BM690">
            <v>1577161.8</v>
          </cell>
          <cell r="BN690">
            <v>991736</v>
          </cell>
          <cell r="BO690">
            <v>1624963.21</v>
          </cell>
          <cell r="BP690">
            <v>1871672</v>
          </cell>
          <cell r="BQ690">
            <v>801119</v>
          </cell>
          <cell r="BR690">
            <v>38657960.909999996</v>
          </cell>
          <cell r="BS690">
            <v>12996</v>
          </cell>
          <cell r="BT690">
            <v>1387283</v>
          </cell>
          <cell r="BU690">
            <v>3682673.53</v>
          </cell>
          <cell r="BV690">
            <v>0</v>
          </cell>
          <cell r="BW690">
            <v>960430</v>
          </cell>
          <cell r="BX690">
            <v>3103112</v>
          </cell>
          <cell r="BY690">
            <v>555340</v>
          </cell>
          <cell r="BZ690">
            <v>495320</v>
          </cell>
          <cell r="CA690">
            <v>587009</v>
          </cell>
          <cell r="CB690">
            <v>1433430</v>
          </cell>
          <cell r="CC690">
            <v>1165753</v>
          </cell>
          <cell r="CD690">
            <v>1116137</v>
          </cell>
          <cell r="CE690">
            <v>1230780.8</v>
          </cell>
          <cell r="CF690">
            <v>355879.8</v>
          </cell>
          <cell r="CG690">
            <v>363940</v>
          </cell>
          <cell r="CH690">
            <v>451711</v>
          </cell>
          <cell r="CI690">
            <v>843138</v>
          </cell>
          <cell r="CJ690">
            <v>2869302.52</v>
          </cell>
          <cell r="CK690">
            <v>48490</v>
          </cell>
          <cell r="CL690">
            <v>1205</v>
          </cell>
        </row>
        <row r="691">
          <cell r="A691" t="str">
            <v>5104030205.113</v>
          </cell>
          <cell r="B691" t="str">
            <v>วัสดุเครื่องแต่งกายใช้ไป</v>
          </cell>
          <cell r="C691">
            <v>261090</v>
          </cell>
          <cell r="D691">
            <v>67397</v>
          </cell>
          <cell r="E691">
            <v>18800</v>
          </cell>
          <cell r="F691">
            <v>0</v>
          </cell>
          <cell r="G691">
            <v>0</v>
          </cell>
          <cell r="H691">
            <v>0</v>
          </cell>
          <cell r="I691">
            <v>51000</v>
          </cell>
          <cell r="J691">
            <v>0</v>
          </cell>
          <cell r="K691">
            <v>39600</v>
          </cell>
          <cell r="L691">
            <v>0</v>
          </cell>
          <cell r="M691">
            <v>509640</v>
          </cell>
          <cell r="N691">
            <v>163650</v>
          </cell>
          <cell r="O691">
            <v>0</v>
          </cell>
          <cell r="P691">
            <v>0</v>
          </cell>
          <cell r="Q691">
            <v>0</v>
          </cell>
          <cell r="R691">
            <v>852060</v>
          </cell>
          <cell r="S691">
            <v>217781.9</v>
          </cell>
          <cell r="T691">
            <v>128850</v>
          </cell>
          <cell r="U691">
            <v>241181</v>
          </cell>
          <cell r="V691">
            <v>110500</v>
          </cell>
          <cell r="W691">
            <v>1879252</v>
          </cell>
          <cell r="X691">
            <v>4000</v>
          </cell>
          <cell r="Y691">
            <v>141000</v>
          </cell>
          <cell r="Z691">
            <v>74950</v>
          </cell>
          <cell r="AA691">
            <v>132076.20000000001</v>
          </cell>
          <cell r="AB691">
            <v>2480</v>
          </cell>
          <cell r="AC691">
            <v>79600</v>
          </cell>
          <cell r="AD691">
            <v>764470</v>
          </cell>
          <cell r="AE691">
            <v>185265</v>
          </cell>
          <cell r="AF691">
            <v>143050</v>
          </cell>
          <cell r="AG691">
            <v>491200</v>
          </cell>
          <cell r="AH691">
            <v>0</v>
          </cell>
          <cell r="AI691">
            <v>340490</v>
          </cell>
          <cell r="AJ691">
            <v>236154</v>
          </cell>
          <cell r="AK691">
            <v>1908660</v>
          </cell>
          <cell r="AL691">
            <v>99350</v>
          </cell>
          <cell r="AM691">
            <v>2775</v>
          </cell>
          <cell r="AN691">
            <v>0</v>
          </cell>
          <cell r="AO691">
            <v>412345</v>
          </cell>
          <cell r="AP691">
            <v>109500</v>
          </cell>
          <cell r="AQ691">
            <v>5900</v>
          </cell>
          <cell r="AR691">
            <v>495890</v>
          </cell>
          <cell r="AS691">
            <v>528820</v>
          </cell>
          <cell r="AT691">
            <v>0</v>
          </cell>
          <cell r="AU691">
            <v>1654780</v>
          </cell>
          <cell r="AV691">
            <v>253000</v>
          </cell>
          <cell r="AW691">
            <v>2400</v>
          </cell>
          <cell r="AX691">
            <v>267800</v>
          </cell>
          <cell r="AY691">
            <v>581850</v>
          </cell>
          <cell r="AZ691">
            <v>18400</v>
          </cell>
          <cell r="BA691">
            <v>630000</v>
          </cell>
          <cell r="BB691">
            <v>2420</v>
          </cell>
          <cell r="BC691">
            <v>1300300</v>
          </cell>
          <cell r="BD691">
            <v>12000</v>
          </cell>
          <cell r="BE691">
            <v>97400</v>
          </cell>
          <cell r="BF691">
            <v>0</v>
          </cell>
          <cell r="BG691">
            <v>21630</v>
          </cell>
          <cell r="BH691">
            <v>0</v>
          </cell>
          <cell r="BI691">
            <v>0</v>
          </cell>
          <cell r="BJ691">
            <v>51500</v>
          </cell>
          <cell r="BK691">
            <v>0</v>
          </cell>
          <cell r="BL691">
            <v>2138215</v>
          </cell>
          <cell r="BM691">
            <v>160130</v>
          </cell>
          <cell r="BN691">
            <v>11000</v>
          </cell>
          <cell r="BO691">
            <v>464800</v>
          </cell>
          <cell r="BP691">
            <v>103320</v>
          </cell>
          <cell r="BQ691">
            <v>111755</v>
          </cell>
          <cell r="BR691">
            <v>3578399</v>
          </cell>
          <cell r="BS691">
            <v>135000</v>
          </cell>
          <cell r="BT691">
            <v>187200</v>
          </cell>
          <cell r="BU691">
            <v>696100</v>
          </cell>
          <cell r="BV691">
            <v>0</v>
          </cell>
          <cell r="BW691">
            <v>225660</v>
          </cell>
          <cell r="BX691">
            <v>166670</v>
          </cell>
          <cell r="BY691">
            <v>28440</v>
          </cell>
          <cell r="BZ691">
            <v>52500</v>
          </cell>
          <cell r="CA691">
            <v>436000</v>
          </cell>
          <cell r="CB691">
            <v>724557</v>
          </cell>
          <cell r="CC691">
            <v>1730210</v>
          </cell>
          <cell r="CD691">
            <v>280420</v>
          </cell>
          <cell r="CE691">
            <v>639850</v>
          </cell>
          <cell r="CF691">
            <v>96450</v>
          </cell>
          <cell r="CG691">
            <v>20000</v>
          </cell>
          <cell r="CH691">
            <v>0</v>
          </cell>
          <cell r="CI691">
            <v>0</v>
          </cell>
          <cell r="CJ691">
            <v>810590</v>
          </cell>
          <cell r="CK691">
            <v>84230</v>
          </cell>
          <cell r="CL691">
            <v>0</v>
          </cell>
        </row>
        <row r="692">
          <cell r="A692" t="str">
            <v>5104030205.117</v>
          </cell>
          <cell r="B692" t="str">
            <v>วัสดุทันตกรรมใช้ไป</v>
          </cell>
          <cell r="C692">
            <v>1766345.56</v>
          </cell>
          <cell r="D692">
            <v>103859.78</v>
          </cell>
          <cell r="E692">
            <v>308392.63</v>
          </cell>
          <cell r="F692">
            <v>124080.99</v>
          </cell>
          <cell r="G692">
            <v>112618.66</v>
          </cell>
          <cell r="H692">
            <v>342440.57</v>
          </cell>
          <cell r="I692">
            <v>337992.01</v>
          </cell>
          <cell r="J692">
            <v>262905.48</v>
          </cell>
          <cell r="K692">
            <v>262641.32</v>
          </cell>
          <cell r="L692">
            <v>92736.66</v>
          </cell>
          <cell r="M692">
            <v>455374.07</v>
          </cell>
          <cell r="N692">
            <v>110592.82</v>
          </cell>
          <cell r="O692">
            <v>609716.80000000005</v>
          </cell>
          <cell r="P692">
            <v>281211.18</v>
          </cell>
          <cell r="Q692">
            <v>238713.04</v>
          </cell>
          <cell r="R692">
            <v>386753</v>
          </cell>
          <cell r="S692">
            <v>80711.600000000006</v>
          </cell>
          <cell r="T692">
            <v>345432.51</v>
          </cell>
          <cell r="U692">
            <v>161410.04999999999</v>
          </cell>
          <cell r="V692">
            <v>217043.93</v>
          </cell>
          <cell r="W692">
            <v>428266.11</v>
          </cell>
          <cell r="X692">
            <v>121343.17</v>
          </cell>
          <cell r="Y692">
            <v>497391.88</v>
          </cell>
          <cell r="Z692">
            <v>356891.54</v>
          </cell>
          <cell r="AA692">
            <v>130760.57</v>
          </cell>
          <cell r="AB692">
            <v>99422.3</v>
          </cell>
          <cell r="AC692">
            <v>491630.38</v>
          </cell>
          <cell r="AD692">
            <v>291753.06</v>
          </cell>
          <cell r="AE692">
            <v>130130.19</v>
          </cell>
          <cell r="AF692">
            <v>115217.09</v>
          </cell>
          <cell r="AG692">
            <v>254565.89</v>
          </cell>
          <cell r="AH692">
            <v>227045.8</v>
          </cell>
          <cell r="AI692">
            <v>454268.63</v>
          </cell>
          <cell r="AJ692">
            <v>213057.9</v>
          </cell>
          <cell r="AK692">
            <v>1391123.81</v>
          </cell>
          <cell r="AL692">
            <v>162610.43</v>
          </cell>
          <cell r="AM692">
            <v>97284.5</v>
          </cell>
          <cell r="AN692">
            <v>120476.1</v>
          </cell>
          <cell r="AO692">
            <v>37703</v>
          </cell>
          <cell r="AP692">
            <v>174656.1</v>
          </cell>
          <cell r="AQ692">
            <v>152232.64000000001</v>
          </cell>
          <cell r="AR692">
            <v>1671256.02</v>
          </cell>
          <cell r="AS692">
            <v>225732.22</v>
          </cell>
          <cell r="AT692">
            <v>223713.98</v>
          </cell>
          <cell r="AU692">
            <v>352607.55</v>
          </cell>
          <cell r="AV692">
            <v>240175.8</v>
          </cell>
          <cell r="AW692">
            <v>101384.97</v>
          </cell>
          <cell r="AX692">
            <v>84452.37</v>
          </cell>
          <cell r="AY692">
            <v>76209.070000000007</v>
          </cell>
          <cell r="AZ692">
            <v>93190.76</v>
          </cell>
          <cell r="BA692">
            <v>958148.15</v>
          </cell>
          <cell r="BB692">
            <v>174688.58</v>
          </cell>
          <cell r="BC692">
            <v>196674.25</v>
          </cell>
          <cell r="BD692">
            <v>65915</v>
          </cell>
          <cell r="BE692">
            <v>92352.5</v>
          </cell>
          <cell r="BF692">
            <v>90886.5</v>
          </cell>
          <cell r="BG692">
            <v>694319.7</v>
          </cell>
          <cell r="BH692">
            <v>110933</v>
          </cell>
          <cell r="BI692">
            <v>218235.86</v>
          </cell>
          <cell r="BJ692">
            <v>81027.5</v>
          </cell>
          <cell r="BK692">
            <v>61730</v>
          </cell>
          <cell r="BL692">
            <v>459407.79</v>
          </cell>
          <cell r="BM692">
            <v>399064.7</v>
          </cell>
          <cell r="BN692">
            <v>287692.53999999998</v>
          </cell>
          <cell r="BO692">
            <v>1238727.58</v>
          </cell>
          <cell r="BP692">
            <v>144888</v>
          </cell>
          <cell r="BQ692">
            <v>210682.92</v>
          </cell>
          <cell r="BR692">
            <v>1509338.41</v>
          </cell>
          <cell r="BS692">
            <v>213736.98</v>
          </cell>
          <cell r="BT692">
            <v>139105.85</v>
          </cell>
          <cell r="BU692">
            <v>643689.5</v>
          </cell>
          <cell r="BV692">
            <v>4340</v>
          </cell>
          <cell r="BW692">
            <v>158870.04999999999</v>
          </cell>
          <cell r="BX692">
            <v>240287.1</v>
          </cell>
          <cell r="BY692">
            <v>587902.07999999996</v>
          </cell>
          <cell r="BZ692">
            <v>121110</v>
          </cell>
          <cell r="CA692">
            <v>202586.7</v>
          </cell>
          <cell r="CB692">
            <v>288325.3</v>
          </cell>
          <cell r="CC692">
            <v>360634.97</v>
          </cell>
          <cell r="CD692">
            <v>193263</v>
          </cell>
          <cell r="CE692">
            <v>351801.71</v>
          </cell>
          <cell r="CF692">
            <v>221845.35</v>
          </cell>
          <cell r="CG692">
            <v>223549.96</v>
          </cell>
          <cell r="CH692">
            <v>57604</v>
          </cell>
          <cell r="CI692">
            <v>80619.12</v>
          </cell>
          <cell r="CJ692">
            <v>422505.29</v>
          </cell>
          <cell r="CK692">
            <v>125675</v>
          </cell>
          <cell r="CL692">
            <v>105992.2</v>
          </cell>
        </row>
        <row r="693">
          <cell r="A693" t="str">
            <v>5104030205.118</v>
          </cell>
          <cell r="B693" t="str">
            <v>วัสดุเอกซเรย์ใช้ไป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122.5</v>
          </cell>
          <cell r="Q693">
            <v>0</v>
          </cell>
          <cell r="R693">
            <v>0</v>
          </cell>
          <cell r="S693">
            <v>1980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51300</v>
          </cell>
          <cell r="AA693">
            <v>202500</v>
          </cell>
          <cell r="AB693">
            <v>15000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37706.5</v>
          </cell>
          <cell r="BB693">
            <v>0</v>
          </cell>
          <cell r="BC693">
            <v>0</v>
          </cell>
          <cell r="BD693">
            <v>48500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15000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18580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</row>
        <row r="694">
          <cell r="A694" t="str">
            <v>5104030206.101</v>
          </cell>
          <cell r="B694" t="str">
            <v>ค่าครุภัณฑ์มูลค่าต่ำกว่าเกณฑ์</v>
          </cell>
          <cell r="C694">
            <v>718270</v>
          </cell>
          <cell r="D694">
            <v>273569.75</v>
          </cell>
          <cell r="E694">
            <v>204437</v>
          </cell>
          <cell r="F694">
            <v>274665</v>
          </cell>
          <cell r="G694">
            <v>292910</v>
          </cell>
          <cell r="H694">
            <v>245960</v>
          </cell>
          <cell r="I694">
            <v>57990</v>
          </cell>
          <cell r="J694">
            <v>17200</v>
          </cell>
          <cell r="K694">
            <v>4000</v>
          </cell>
          <cell r="L694">
            <v>293454.23</v>
          </cell>
          <cell r="M694">
            <v>750403</v>
          </cell>
          <cell r="N694">
            <v>224210</v>
          </cell>
          <cell r="O694">
            <v>543110</v>
          </cell>
          <cell r="P694">
            <v>315170</v>
          </cell>
          <cell r="Q694">
            <v>259425</v>
          </cell>
          <cell r="R694">
            <v>58700</v>
          </cell>
          <cell r="S694">
            <v>193770</v>
          </cell>
          <cell r="T694">
            <v>194980</v>
          </cell>
          <cell r="U694">
            <v>371540</v>
          </cell>
          <cell r="V694">
            <v>215000</v>
          </cell>
          <cell r="W694">
            <v>892764.7</v>
          </cell>
          <cell r="X694">
            <v>226379</v>
          </cell>
          <cell r="Y694">
            <v>1800</v>
          </cell>
          <cell r="Z694">
            <v>660290</v>
          </cell>
          <cell r="AA694">
            <v>122650</v>
          </cell>
          <cell r="AB694">
            <v>158090</v>
          </cell>
          <cell r="AC694">
            <v>5500</v>
          </cell>
          <cell r="AD694">
            <v>979976</v>
          </cell>
          <cell r="AE694">
            <v>119762</v>
          </cell>
          <cell r="AF694">
            <v>841118</v>
          </cell>
          <cell r="AG694">
            <v>76900</v>
          </cell>
          <cell r="AH694">
            <v>238387</v>
          </cell>
          <cell r="AI694">
            <v>372160</v>
          </cell>
          <cell r="AJ694">
            <v>118059</v>
          </cell>
          <cell r="AK694">
            <v>3413049</v>
          </cell>
          <cell r="AL694">
            <v>176120</v>
          </cell>
          <cell r="AM694">
            <v>146950</v>
          </cell>
          <cell r="AN694">
            <v>290010</v>
          </cell>
          <cell r="AO694">
            <v>297158.5</v>
          </cell>
          <cell r="AP694">
            <v>725400</v>
          </cell>
          <cell r="AQ694">
            <v>185544</v>
          </cell>
          <cell r="AR694">
            <v>0</v>
          </cell>
          <cell r="AS694">
            <v>429491</v>
          </cell>
          <cell r="AT694">
            <v>0</v>
          </cell>
          <cell r="AU694">
            <v>451255</v>
          </cell>
          <cell r="AV694">
            <v>284440</v>
          </cell>
          <cell r="AW694">
            <v>165269</v>
          </cell>
          <cell r="AX694">
            <v>181100</v>
          </cell>
          <cell r="AY694">
            <v>345564</v>
          </cell>
          <cell r="AZ694">
            <v>284008</v>
          </cell>
          <cell r="BA694">
            <v>187929</v>
          </cell>
          <cell r="BB694">
            <v>0</v>
          </cell>
          <cell r="BC694">
            <v>1313327</v>
          </cell>
          <cell r="BD694">
            <v>523060</v>
          </cell>
          <cell r="BE694">
            <v>302686</v>
          </cell>
          <cell r="BF694">
            <v>237674.51</v>
          </cell>
          <cell r="BG694">
            <v>967967.17</v>
          </cell>
          <cell r="BH694">
            <v>350952</v>
          </cell>
          <cell r="BI694">
            <v>76573.5</v>
          </cell>
          <cell r="BJ694">
            <v>576780</v>
          </cell>
          <cell r="BK694">
            <v>384271.5</v>
          </cell>
          <cell r="BL694">
            <v>1401217</v>
          </cell>
          <cell r="BM694">
            <v>274475</v>
          </cell>
          <cell r="BN694">
            <v>635094</v>
          </cell>
          <cell r="BO694">
            <v>773036.05</v>
          </cell>
          <cell r="BP694">
            <v>531409</v>
          </cell>
          <cell r="BQ694">
            <v>383330</v>
          </cell>
          <cell r="BR694">
            <v>5436040.5</v>
          </cell>
          <cell r="BS694">
            <v>1089470.3400000001</v>
          </cell>
          <cell r="BT694">
            <v>1456467.05</v>
          </cell>
          <cell r="BU694">
            <v>1245508.7</v>
          </cell>
          <cell r="BV694">
            <v>89835</v>
          </cell>
          <cell r="BW694">
            <v>245474</v>
          </cell>
          <cell r="BX694">
            <v>1192575.6000000001</v>
          </cell>
          <cell r="BY694">
            <v>289720</v>
          </cell>
          <cell r="BZ694">
            <v>242800</v>
          </cell>
          <cell r="CA694">
            <v>587903</v>
          </cell>
          <cell r="CB694">
            <v>473894</v>
          </cell>
          <cell r="CC694">
            <v>1100209</v>
          </cell>
          <cell r="CD694">
            <v>260642.5</v>
          </cell>
          <cell r="CE694">
            <v>739247.74</v>
          </cell>
          <cell r="CF694">
            <v>128581</v>
          </cell>
          <cell r="CG694">
            <v>398692.5</v>
          </cell>
          <cell r="CH694">
            <v>213611</v>
          </cell>
          <cell r="CI694">
            <v>282549</v>
          </cell>
          <cell r="CJ694">
            <v>1670924.28</v>
          </cell>
          <cell r="CK694">
            <v>251398.6</v>
          </cell>
          <cell r="CL694">
            <v>123558</v>
          </cell>
        </row>
        <row r="695">
          <cell r="A695" t="str">
            <v>5104030207.101</v>
          </cell>
          <cell r="B695" t="str">
            <v>ค่าใช้จ่ายในการประชุม</v>
          </cell>
          <cell r="C695">
            <v>0</v>
          </cell>
          <cell r="D695">
            <v>0</v>
          </cell>
          <cell r="E695">
            <v>1000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1250</v>
          </cell>
          <cell r="AE695">
            <v>0</v>
          </cell>
          <cell r="AF695">
            <v>20720</v>
          </cell>
          <cell r="AG695">
            <v>19550</v>
          </cell>
          <cell r="AH695">
            <v>0</v>
          </cell>
          <cell r="AI695">
            <v>27565</v>
          </cell>
          <cell r="AJ695">
            <v>67000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188257.02</v>
          </cell>
          <cell r="BS695">
            <v>0</v>
          </cell>
          <cell r="BT695">
            <v>0</v>
          </cell>
          <cell r="BU695">
            <v>9000</v>
          </cell>
          <cell r="BV695">
            <v>0</v>
          </cell>
          <cell r="BW695">
            <v>7800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26804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</row>
        <row r="696">
          <cell r="A696" t="str">
            <v>5104030208.101</v>
          </cell>
          <cell r="B696" t="str">
            <v>ค่ารับรองและพิธีการ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54000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</row>
        <row r="697">
          <cell r="A697" t="str">
            <v>5104030210.101</v>
          </cell>
          <cell r="B697" t="str">
            <v xml:space="preserve">ค่าเช่าอสังหาริมทรัพย์ 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224000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37500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2618250</v>
          </cell>
          <cell r="BS697">
            <v>0</v>
          </cell>
          <cell r="BT697">
            <v>0</v>
          </cell>
          <cell r="BU697">
            <v>8426750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20000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</row>
        <row r="698">
          <cell r="A698" t="str">
            <v>5104030212.101</v>
          </cell>
          <cell r="B698" t="str">
            <v xml:space="preserve">ค่าเช่าเบ็ดเตล็ด </v>
          </cell>
          <cell r="C698">
            <v>3692628</v>
          </cell>
          <cell r="D698">
            <v>0</v>
          </cell>
          <cell r="E698">
            <v>0</v>
          </cell>
          <cell r="F698">
            <v>6000</v>
          </cell>
          <cell r="G698">
            <v>28000</v>
          </cell>
          <cell r="H698">
            <v>0</v>
          </cell>
          <cell r="I698">
            <v>320000</v>
          </cell>
          <cell r="J698">
            <v>350000</v>
          </cell>
          <cell r="K698">
            <v>0</v>
          </cell>
          <cell r="L698">
            <v>57273.94</v>
          </cell>
          <cell r="M698">
            <v>0</v>
          </cell>
          <cell r="N698">
            <v>0</v>
          </cell>
          <cell r="O698">
            <v>271754.09000000003</v>
          </cell>
          <cell r="P698">
            <v>0</v>
          </cell>
          <cell r="Q698">
            <v>0</v>
          </cell>
          <cell r="R698">
            <v>0</v>
          </cell>
          <cell r="S698">
            <v>36782.800000000003</v>
          </cell>
          <cell r="T698">
            <v>0</v>
          </cell>
          <cell r="U698">
            <v>0</v>
          </cell>
          <cell r="V698">
            <v>0</v>
          </cell>
          <cell r="W698">
            <v>2637450</v>
          </cell>
          <cell r="X698">
            <v>6000</v>
          </cell>
          <cell r="Y698">
            <v>180000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2026866.96</v>
          </cell>
          <cell r="AI698">
            <v>332800</v>
          </cell>
          <cell r="AJ698">
            <v>5000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181400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976000</v>
          </cell>
          <cell r="BB698">
            <v>0</v>
          </cell>
          <cell r="BC698">
            <v>0</v>
          </cell>
          <cell r="BD698">
            <v>824101.74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285551.75</v>
          </cell>
          <cell r="BL698">
            <v>0</v>
          </cell>
          <cell r="BM698">
            <v>41000</v>
          </cell>
          <cell r="BN698">
            <v>230000</v>
          </cell>
          <cell r="BO698">
            <v>0</v>
          </cell>
          <cell r="BP698">
            <v>594416.65</v>
          </cell>
          <cell r="BQ698">
            <v>969430</v>
          </cell>
          <cell r="BR698">
            <v>711320</v>
          </cell>
          <cell r="BS698">
            <v>0</v>
          </cell>
          <cell r="BT698">
            <v>0</v>
          </cell>
          <cell r="BU698">
            <v>669062.6</v>
          </cell>
          <cell r="BV698">
            <v>0</v>
          </cell>
          <cell r="BW698">
            <v>384000</v>
          </cell>
          <cell r="BX698">
            <v>274389.84000000003</v>
          </cell>
          <cell r="BY698">
            <v>60633</v>
          </cell>
          <cell r="BZ698">
            <v>823633.8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400000</v>
          </cell>
          <cell r="CF698">
            <v>16050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736198.19</v>
          </cell>
          <cell r="CL698">
            <v>0</v>
          </cell>
        </row>
        <row r="699">
          <cell r="A699" t="str">
            <v>5104030217.101</v>
          </cell>
          <cell r="B699" t="str">
            <v>เงินชดเชยค่างานสิ่งก่อสร้าง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</row>
        <row r="700">
          <cell r="A700" t="str">
            <v>5104030218.101</v>
          </cell>
          <cell r="B700" t="str">
            <v>ค่าใช้จ่ายผลักส่งเป็นรายได้แผ่นดิน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285083.38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2012804.76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50816.58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</row>
        <row r="701">
          <cell r="A701" t="str">
            <v>5104030219.101</v>
          </cell>
          <cell r="B701" t="str">
            <v>ค่าประชาสัมพันธ์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16146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</row>
        <row r="702">
          <cell r="A702" t="str">
            <v>5104030220.101</v>
          </cell>
          <cell r="B702" t="str">
            <v>ค่าชดใช้ค่าเสียหาย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</row>
        <row r="703">
          <cell r="A703" t="str">
            <v>5104030299.102</v>
          </cell>
          <cell r="B703" t="str">
            <v>ค่าใช้จ่ายตามโครงการ (UC) (PP)</v>
          </cell>
          <cell r="C703">
            <v>38400</v>
          </cell>
          <cell r="D703">
            <v>0</v>
          </cell>
          <cell r="E703">
            <v>391400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50400</v>
          </cell>
          <cell r="K703">
            <v>82500</v>
          </cell>
          <cell r="L703">
            <v>0</v>
          </cell>
          <cell r="M703">
            <v>104560</v>
          </cell>
          <cell r="N703">
            <v>65230</v>
          </cell>
          <cell r="O703">
            <v>292285.59999999998</v>
          </cell>
          <cell r="P703">
            <v>166939.6</v>
          </cell>
          <cell r="Q703">
            <v>1218331</v>
          </cell>
          <cell r="R703">
            <v>0</v>
          </cell>
          <cell r="S703">
            <v>0</v>
          </cell>
          <cell r="T703">
            <v>0</v>
          </cell>
          <cell r="U703">
            <v>67840</v>
          </cell>
          <cell r="V703">
            <v>0</v>
          </cell>
          <cell r="W703">
            <v>7500</v>
          </cell>
          <cell r="X703">
            <v>189870</v>
          </cell>
          <cell r="Y703">
            <v>211410</v>
          </cell>
          <cell r="Z703">
            <v>102127.5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3000</v>
          </cell>
          <cell r="AK703">
            <v>237470</v>
          </cell>
          <cell r="AL703">
            <v>0</v>
          </cell>
          <cell r="AM703">
            <v>144900</v>
          </cell>
          <cell r="AN703">
            <v>0</v>
          </cell>
          <cell r="AO703">
            <v>176865</v>
          </cell>
          <cell r="AP703">
            <v>3040150</v>
          </cell>
          <cell r="AQ703">
            <v>46300</v>
          </cell>
          <cell r="AR703">
            <v>72000</v>
          </cell>
          <cell r="AS703">
            <v>0</v>
          </cell>
          <cell r="AT703">
            <v>0</v>
          </cell>
          <cell r="AU703">
            <v>0</v>
          </cell>
          <cell r="AV703">
            <v>749725</v>
          </cell>
          <cell r="AW703">
            <v>0</v>
          </cell>
          <cell r="AX703">
            <v>0</v>
          </cell>
          <cell r="AY703">
            <v>0</v>
          </cell>
          <cell r="AZ703">
            <v>85600</v>
          </cell>
          <cell r="BA703">
            <v>0</v>
          </cell>
          <cell r="BB703">
            <v>0</v>
          </cell>
          <cell r="BC703">
            <v>94135</v>
          </cell>
          <cell r="BD703">
            <v>150400</v>
          </cell>
          <cell r="BE703">
            <v>11500</v>
          </cell>
          <cell r="BF703">
            <v>207860</v>
          </cell>
          <cell r="BG703">
            <v>0</v>
          </cell>
          <cell r="BH703">
            <v>0</v>
          </cell>
          <cell r="BI703">
            <v>0</v>
          </cell>
          <cell r="BJ703">
            <v>71160</v>
          </cell>
          <cell r="BK703">
            <v>0</v>
          </cell>
          <cell r="BL703">
            <v>51360</v>
          </cell>
          <cell r="BM703">
            <v>330920</v>
          </cell>
          <cell r="BN703">
            <v>610010</v>
          </cell>
          <cell r="BO703">
            <v>179200</v>
          </cell>
          <cell r="BP703">
            <v>408550</v>
          </cell>
          <cell r="BQ703">
            <v>159920</v>
          </cell>
          <cell r="BR703">
            <v>354393</v>
          </cell>
          <cell r="BS703">
            <v>0</v>
          </cell>
          <cell r="BT703">
            <v>37704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133740</v>
          </cell>
          <cell r="BZ703">
            <v>17908</v>
          </cell>
          <cell r="CA703">
            <v>0</v>
          </cell>
          <cell r="CB703">
            <v>0</v>
          </cell>
          <cell r="CC703">
            <v>709040</v>
          </cell>
          <cell r="CD703">
            <v>8800</v>
          </cell>
          <cell r="CE703">
            <v>0</v>
          </cell>
          <cell r="CF703">
            <v>0</v>
          </cell>
          <cell r="CG703">
            <v>76950</v>
          </cell>
          <cell r="CH703">
            <v>0</v>
          </cell>
          <cell r="CI703">
            <v>0</v>
          </cell>
          <cell r="CJ703">
            <v>13500</v>
          </cell>
          <cell r="CK703">
            <v>0</v>
          </cell>
          <cell r="CL703">
            <v>0</v>
          </cell>
        </row>
        <row r="704">
          <cell r="A704" t="str">
            <v>5104030299.103</v>
          </cell>
          <cell r="B704" t="str">
            <v>ค่าใช้จ่ายตามโครงการ (เงินงบประมาณ)</v>
          </cell>
          <cell r="C704">
            <v>3098000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18000</v>
          </cell>
          <cell r="M704">
            <v>54500</v>
          </cell>
          <cell r="N704">
            <v>0</v>
          </cell>
          <cell r="O704">
            <v>308645</v>
          </cell>
          <cell r="P704">
            <v>34360</v>
          </cell>
          <cell r="Q704">
            <v>232895.11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4330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29400</v>
          </cell>
          <cell r="AE704">
            <v>0</v>
          </cell>
          <cell r="AF704">
            <v>0</v>
          </cell>
          <cell r="AG704">
            <v>0</v>
          </cell>
          <cell r="AH704">
            <v>214500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171150</v>
          </cell>
          <cell r="AO704">
            <v>0</v>
          </cell>
          <cell r="AP704">
            <v>0</v>
          </cell>
          <cell r="AQ704">
            <v>0</v>
          </cell>
          <cell r="AR704">
            <v>173550</v>
          </cell>
          <cell r="AS704">
            <v>49450</v>
          </cell>
          <cell r="AT704">
            <v>0</v>
          </cell>
          <cell r="AU704">
            <v>169930</v>
          </cell>
          <cell r="AV704">
            <v>0</v>
          </cell>
          <cell r="AW704">
            <v>44000</v>
          </cell>
          <cell r="AX704">
            <v>0</v>
          </cell>
          <cell r="AY704">
            <v>0</v>
          </cell>
          <cell r="AZ704">
            <v>0</v>
          </cell>
          <cell r="BA704">
            <v>192974</v>
          </cell>
          <cell r="BB704">
            <v>0</v>
          </cell>
          <cell r="BC704">
            <v>5170425</v>
          </cell>
          <cell r="BD704">
            <v>100000</v>
          </cell>
          <cell r="BE704">
            <v>0</v>
          </cell>
          <cell r="BF704">
            <v>0</v>
          </cell>
          <cell r="BG704">
            <v>132550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61020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5000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3487.1</v>
          </cell>
          <cell r="BY704">
            <v>0</v>
          </cell>
          <cell r="BZ704">
            <v>0</v>
          </cell>
          <cell r="CA704">
            <v>0</v>
          </cell>
          <cell r="CB704">
            <v>2640</v>
          </cell>
          <cell r="CC704">
            <v>0</v>
          </cell>
          <cell r="CD704">
            <v>0</v>
          </cell>
          <cell r="CE704">
            <v>0</v>
          </cell>
          <cell r="CF704">
            <v>150000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</row>
        <row r="705">
          <cell r="A705" t="str">
            <v>5104030299.104</v>
          </cell>
          <cell r="B705" t="str">
            <v>ค่าใช้สอยอื่นๆ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2400</v>
          </cell>
          <cell r="H705">
            <v>25867.45</v>
          </cell>
          <cell r="I705">
            <v>16500</v>
          </cell>
          <cell r="J705">
            <v>2790</v>
          </cell>
          <cell r="K705">
            <v>0</v>
          </cell>
          <cell r="L705">
            <v>0</v>
          </cell>
          <cell r="M705">
            <v>0</v>
          </cell>
          <cell r="N705">
            <v>5898</v>
          </cell>
          <cell r="O705">
            <v>47975</v>
          </cell>
          <cell r="P705">
            <v>3500</v>
          </cell>
          <cell r="Q705">
            <v>0</v>
          </cell>
          <cell r="R705">
            <v>0</v>
          </cell>
          <cell r="S705">
            <v>0</v>
          </cell>
          <cell r="T705">
            <v>30000</v>
          </cell>
          <cell r="U705">
            <v>3500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15600</v>
          </cell>
          <cell r="AF705">
            <v>0</v>
          </cell>
          <cell r="AG705">
            <v>8500</v>
          </cell>
          <cell r="AH705">
            <v>0</v>
          </cell>
          <cell r="AI705">
            <v>47563</v>
          </cell>
          <cell r="AJ705">
            <v>0</v>
          </cell>
          <cell r="AK705">
            <v>0</v>
          </cell>
          <cell r="AL705">
            <v>48620</v>
          </cell>
          <cell r="AM705">
            <v>0</v>
          </cell>
          <cell r="AN705">
            <v>19900</v>
          </cell>
          <cell r="AO705">
            <v>0</v>
          </cell>
          <cell r="AP705">
            <v>43500</v>
          </cell>
          <cell r="AQ705">
            <v>3500</v>
          </cell>
          <cell r="AR705">
            <v>0</v>
          </cell>
          <cell r="AS705">
            <v>110</v>
          </cell>
          <cell r="AT705">
            <v>0</v>
          </cell>
          <cell r="AU705">
            <v>42600</v>
          </cell>
          <cell r="AV705">
            <v>0</v>
          </cell>
          <cell r="AW705">
            <v>0</v>
          </cell>
          <cell r="AX705">
            <v>0</v>
          </cell>
          <cell r="AY705">
            <v>28046</v>
          </cell>
          <cell r="AZ705">
            <v>94619</v>
          </cell>
          <cell r="BA705">
            <v>90405</v>
          </cell>
          <cell r="BB705">
            <v>0</v>
          </cell>
          <cell r="BC705">
            <v>118850</v>
          </cell>
          <cell r="BD705">
            <v>0</v>
          </cell>
          <cell r="BE705">
            <v>0</v>
          </cell>
          <cell r="BF705">
            <v>0</v>
          </cell>
          <cell r="BG705">
            <v>59333.93</v>
          </cell>
          <cell r="BH705">
            <v>0</v>
          </cell>
          <cell r="BI705">
            <v>0</v>
          </cell>
          <cell r="BJ705">
            <v>0</v>
          </cell>
          <cell r="BK705">
            <v>2246</v>
          </cell>
          <cell r="BL705">
            <v>14424</v>
          </cell>
          <cell r="BM705">
            <v>0</v>
          </cell>
          <cell r="BN705">
            <v>0</v>
          </cell>
          <cell r="BO705">
            <v>15199.9</v>
          </cell>
          <cell r="BP705">
            <v>33220</v>
          </cell>
          <cell r="BQ705">
            <v>362206.42</v>
          </cell>
          <cell r="BR705">
            <v>0</v>
          </cell>
          <cell r="BS705">
            <v>300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1631703.72</v>
          </cell>
          <cell r="CD705">
            <v>0</v>
          </cell>
          <cell r="CE705">
            <v>0</v>
          </cell>
          <cell r="CF705">
            <v>0</v>
          </cell>
          <cell r="CG705">
            <v>36654.86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</row>
        <row r="706">
          <cell r="A706" t="str">
            <v>5104030299.105</v>
          </cell>
          <cell r="B706" t="str">
            <v>ค่าใช้จ่ายตามโครงการ (เงินนอกงบประมาณ)</v>
          </cell>
          <cell r="C706">
            <v>1483255</v>
          </cell>
          <cell r="D706">
            <v>414695</v>
          </cell>
          <cell r="E706">
            <v>68870</v>
          </cell>
          <cell r="F706">
            <v>243300</v>
          </cell>
          <cell r="G706">
            <v>138200</v>
          </cell>
          <cell r="H706">
            <v>688066</v>
          </cell>
          <cell r="I706">
            <v>242800</v>
          </cell>
          <cell r="J706">
            <v>351715</v>
          </cell>
          <cell r="K706">
            <v>93840</v>
          </cell>
          <cell r="L706">
            <v>112197</v>
          </cell>
          <cell r="M706">
            <v>509596</v>
          </cell>
          <cell r="N706">
            <v>0</v>
          </cell>
          <cell r="O706">
            <v>2726464</v>
          </cell>
          <cell r="P706">
            <v>387260</v>
          </cell>
          <cell r="Q706">
            <v>221840</v>
          </cell>
          <cell r="R706">
            <v>138700</v>
          </cell>
          <cell r="S706">
            <v>747899</v>
          </cell>
          <cell r="T706">
            <v>62730</v>
          </cell>
          <cell r="U706">
            <v>326330</v>
          </cell>
          <cell r="V706">
            <v>49645</v>
          </cell>
          <cell r="W706">
            <v>1452638</v>
          </cell>
          <cell r="X706">
            <v>167126</v>
          </cell>
          <cell r="Y706">
            <v>307165</v>
          </cell>
          <cell r="Z706">
            <v>40020</v>
          </cell>
          <cell r="AA706">
            <v>324759</v>
          </cell>
          <cell r="AB706">
            <v>344855</v>
          </cell>
          <cell r="AC706">
            <v>0</v>
          </cell>
          <cell r="AD706">
            <v>215311.5</v>
          </cell>
          <cell r="AE706">
            <v>0</v>
          </cell>
          <cell r="AF706">
            <v>0</v>
          </cell>
          <cell r="AG706">
            <v>62719</v>
          </cell>
          <cell r="AH706">
            <v>218020</v>
          </cell>
          <cell r="AI706">
            <v>238200</v>
          </cell>
          <cell r="AJ706">
            <v>59335</v>
          </cell>
          <cell r="AK706">
            <v>978277.63</v>
          </cell>
          <cell r="AL706">
            <v>155690</v>
          </cell>
          <cell r="AM706">
            <v>0</v>
          </cell>
          <cell r="AN706">
            <v>120000</v>
          </cell>
          <cell r="AO706">
            <v>578554</v>
          </cell>
          <cell r="AP706">
            <v>48850</v>
          </cell>
          <cell r="AQ706">
            <v>99300</v>
          </cell>
          <cell r="AR706">
            <v>75000</v>
          </cell>
          <cell r="AS706">
            <v>337080</v>
          </cell>
          <cell r="AT706">
            <v>208878.5</v>
          </cell>
          <cell r="AU706">
            <v>400230</v>
          </cell>
          <cell r="AV706">
            <v>0</v>
          </cell>
          <cell r="AW706">
            <v>42150</v>
          </cell>
          <cell r="AX706">
            <v>745661.83</v>
          </cell>
          <cell r="AY706">
            <v>244320</v>
          </cell>
          <cell r="AZ706">
            <v>242000</v>
          </cell>
          <cell r="BA706">
            <v>314602</v>
          </cell>
          <cell r="BB706">
            <v>0</v>
          </cell>
          <cell r="BC706">
            <v>731290.2</v>
          </cell>
          <cell r="BD706">
            <v>540110</v>
          </cell>
          <cell r="BE706">
            <v>281756.5</v>
          </cell>
          <cell r="BF706">
            <v>673367</v>
          </cell>
          <cell r="BG706">
            <v>1972037.87</v>
          </cell>
          <cell r="BH706">
            <v>359035</v>
          </cell>
          <cell r="BI706">
            <v>57780</v>
          </cell>
          <cell r="BJ706">
            <v>0</v>
          </cell>
          <cell r="BK706">
            <v>875745</v>
          </cell>
          <cell r="BL706">
            <v>845362</v>
          </cell>
          <cell r="BM706">
            <v>1123779</v>
          </cell>
          <cell r="BN706">
            <v>581505</v>
          </cell>
          <cell r="BO706">
            <v>1290690</v>
          </cell>
          <cell r="BP706">
            <v>726600</v>
          </cell>
          <cell r="BQ706">
            <v>133000</v>
          </cell>
          <cell r="BR706">
            <v>1085466.99</v>
          </cell>
          <cell r="BS706">
            <v>509334.5</v>
          </cell>
          <cell r="BT706">
            <v>906104</v>
          </cell>
          <cell r="BU706">
            <v>1772320</v>
          </cell>
          <cell r="BV706">
            <v>0</v>
          </cell>
          <cell r="BW706">
            <v>284614</v>
          </cell>
          <cell r="BX706">
            <v>186960</v>
          </cell>
          <cell r="BY706">
            <v>463618</v>
          </cell>
          <cell r="BZ706">
            <v>144000</v>
          </cell>
          <cell r="CA706">
            <v>361480</v>
          </cell>
          <cell r="CB706">
            <v>1833550</v>
          </cell>
          <cell r="CC706">
            <v>105166</v>
          </cell>
          <cell r="CD706">
            <v>265930</v>
          </cell>
          <cell r="CE706">
            <v>1190531</v>
          </cell>
          <cell r="CF706">
            <v>19650</v>
          </cell>
          <cell r="CG706">
            <v>42950</v>
          </cell>
          <cell r="CH706">
            <v>682690</v>
          </cell>
          <cell r="CI706">
            <v>67294</v>
          </cell>
          <cell r="CJ706">
            <v>990894.5</v>
          </cell>
          <cell r="CK706">
            <v>650120</v>
          </cell>
          <cell r="CL706">
            <v>518340</v>
          </cell>
        </row>
        <row r="707">
          <cell r="A707" t="str">
            <v>5104030299.202</v>
          </cell>
          <cell r="B707" t="str">
            <v>ค่ารักษาตามจ่าย UC ในสังกัด สป. สธ.</v>
          </cell>
          <cell r="C707">
            <v>72210</v>
          </cell>
          <cell r="D707">
            <v>0</v>
          </cell>
          <cell r="E707">
            <v>1653455.8</v>
          </cell>
          <cell r="F707">
            <v>1714086.5</v>
          </cell>
          <cell r="G707">
            <v>867429.8</v>
          </cell>
          <cell r="H707">
            <v>3848305.45</v>
          </cell>
          <cell r="I707">
            <v>3558673.51</v>
          </cell>
          <cell r="J707">
            <v>3085213.5</v>
          </cell>
          <cell r="K707">
            <v>1658734.07</v>
          </cell>
          <cell r="L707">
            <v>1841732.69</v>
          </cell>
          <cell r="M707">
            <v>4159679.62</v>
          </cell>
          <cell r="N707">
            <v>797795.5</v>
          </cell>
          <cell r="O707">
            <v>3188137.4</v>
          </cell>
          <cell r="P707">
            <v>5428459.29</v>
          </cell>
          <cell r="Q707">
            <v>6640961.2300000004</v>
          </cell>
          <cell r="R707">
            <v>1674221.09</v>
          </cell>
          <cell r="S707">
            <v>3723591.72</v>
          </cell>
          <cell r="T707">
            <v>1593920.85</v>
          </cell>
          <cell r="U707">
            <v>1408313.37</v>
          </cell>
          <cell r="V707">
            <v>1296133.05</v>
          </cell>
          <cell r="W707">
            <v>286834.75</v>
          </cell>
          <cell r="X707">
            <v>6548836</v>
          </cell>
          <cell r="Y707">
            <v>4962366.75</v>
          </cell>
          <cell r="Z707">
            <v>7893994.25</v>
          </cell>
          <cell r="AA707">
            <v>1051019</v>
          </cell>
          <cell r="AB707">
            <v>5083299.5</v>
          </cell>
          <cell r="AC707">
            <v>1258300</v>
          </cell>
          <cell r="AD707">
            <v>6276638</v>
          </cell>
          <cell r="AE707">
            <v>1412024.5</v>
          </cell>
          <cell r="AF707">
            <v>4828144.6100000003</v>
          </cell>
          <cell r="AG707">
            <v>2294115</v>
          </cell>
          <cell r="AH707">
            <v>6053188.5</v>
          </cell>
          <cell r="AI707">
            <v>1502616</v>
          </cell>
          <cell r="AJ707">
            <v>1363275.25</v>
          </cell>
          <cell r="AK707">
            <v>2317181.79</v>
          </cell>
          <cell r="AL707">
            <v>2133876.5</v>
          </cell>
          <cell r="AM707">
            <v>1122173.25</v>
          </cell>
          <cell r="AN707">
            <v>3667551.75</v>
          </cell>
          <cell r="AO707">
            <v>1167049.75</v>
          </cell>
          <cell r="AP707">
            <v>1373644.25</v>
          </cell>
          <cell r="AQ707">
            <v>490346</v>
          </cell>
          <cell r="AR707">
            <v>2644461</v>
          </cell>
          <cell r="AS707">
            <v>3080389.97</v>
          </cell>
          <cell r="AT707">
            <v>1382136.97</v>
          </cell>
          <cell r="AU707">
            <v>9032654.25</v>
          </cell>
          <cell r="AV707">
            <v>1419934.75</v>
          </cell>
          <cell r="AW707">
            <v>1338898</v>
          </cell>
          <cell r="AX707">
            <v>1461530.5</v>
          </cell>
          <cell r="AY707">
            <v>1935981.6</v>
          </cell>
          <cell r="AZ707">
            <v>1026257</v>
          </cell>
          <cell r="BA707">
            <v>7138975</v>
          </cell>
          <cell r="BB707">
            <v>681903.5</v>
          </cell>
          <cell r="BC707">
            <v>1004115.75</v>
          </cell>
          <cell r="BD707">
            <v>6724617.5</v>
          </cell>
          <cell r="BE707">
            <v>6554572.8499999996</v>
          </cell>
          <cell r="BF707">
            <v>2125929.7999999998</v>
          </cell>
          <cell r="BG707">
            <v>1292878.75</v>
          </cell>
          <cell r="BH707">
            <v>1159990</v>
          </cell>
          <cell r="BI707">
            <v>728208.75</v>
          </cell>
          <cell r="BJ707">
            <v>4704654.5999999996</v>
          </cell>
          <cell r="BK707">
            <v>1445689.8</v>
          </cell>
          <cell r="BL707">
            <v>724727</v>
          </cell>
          <cell r="BM707">
            <v>2162953.62</v>
          </cell>
          <cell r="BN707">
            <v>1751380.01</v>
          </cell>
          <cell r="BO707">
            <v>1958259.2</v>
          </cell>
          <cell r="BP707">
            <v>1844550.18</v>
          </cell>
          <cell r="BQ707">
            <v>575231</v>
          </cell>
          <cell r="BR707">
            <v>0</v>
          </cell>
          <cell r="BS707">
            <v>8640513.0899999999</v>
          </cell>
          <cell r="BT707">
            <v>9201110.75</v>
          </cell>
          <cell r="BU707">
            <v>4445137.0999999996</v>
          </cell>
          <cell r="BV707">
            <v>1069247</v>
          </cell>
          <cell r="BW707">
            <v>4402545.4000000004</v>
          </cell>
          <cell r="BX707">
            <v>6627252.4800000004</v>
          </cell>
          <cell r="BY707">
            <v>4026605.75</v>
          </cell>
          <cell r="BZ707">
            <v>23319</v>
          </cell>
          <cell r="CA707">
            <v>4786830.1399999997</v>
          </cell>
          <cell r="CB707">
            <v>4039051.2</v>
          </cell>
          <cell r="CC707">
            <v>9790225.9100000001</v>
          </cell>
          <cell r="CD707">
            <v>5063848.49</v>
          </cell>
          <cell r="CE707">
            <v>9959014.5999999996</v>
          </cell>
          <cell r="CF707">
            <v>4330791.03</v>
          </cell>
          <cell r="CG707">
            <v>3470981.94</v>
          </cell>
          <cell r="CH707">
            <v>611198.5</v>
          </cell>
          <cell r="CI707">
            <v>3230928.5</v>
          </cell>
          <cell r="CJ707">
            <v>9063869.5500000007</v>
          </cell>
          <cell r="CK707">
            <v>3221957.83</v>
          </cell>
          <cell r="CL707">
            <v>4111049</v>
          </cell>
        </row>
        <row r="708">
          <cell r="A708" t="str">
            <v>5104030299.203</v>
          </cell>
          <cell r="B708" t="str">
            <v>ค่ารักษาตามจ่าย UC นอกสังกัด สป. สธ.</v>
          </cell>
          <cell r="C708">
            <v>0</v>
          </cell>
          <cell r="D708">
            <v>0</v>
          </cell>
          <cell r="E708">
            <v>753472.25</v>
          </cell>
          <cell r="F708">
            <v>270826.5</v>
          </cell>
          <cell r="G708">
            <v>84139</v>
          </cell>
          <cell r="H708">
            <v>260</v>
          </cell>
          <cell r="I708">
            <v>467397</v>
          </cell>
          <cell r="J708">
            <v>207021</v>
          </cell>
          <cell r="K708">
            <v>481125.5</v>
          </cell>
          <cell r="L708">
            <v>172590</v>
          </cell>
          <cell r="M708">
            <v>850127</v>
          </cell>
          <cell r="N708">
            <v>35985</v>
          </cell>
          <cell r="O708">
            <v>683730.05</v>
          </cell>
          <cell r="P708">
            <v>0</v>
          </cell>
          <cell r="Q708">
            <v>367496.5</v>
          </cell>
          <cell r="R708">
            <v>23600</v>
          </cell>
          <cell r="S708">
            <v>185463.75</v>
          </cell>
          <cell r="T708">
            <v>137816.75</v>
          </cell>
          <cell r="U708">
            <v>378468.6</v>
          </cell>
          <cell r="V708">
            <v>0</v>
          </cell>
          <cell r="W708">
            <v>2617195</v>
          </cell>
          <cell r="X708">
            <v>226705</v>
          </cell>
          <cell r="Y708">
            <v>804361.25</v>
          </cell>
          <cell r="Z708">
            <v>234106.5</v>
          </cell>
          <cell r="AA708">
            <v>0</v>
          </cell>
          <cell r="AB708">
            <v>118188</v>
          </cell>
          <cell r="AC708">
            <v>0</v>
          </cell>
          <cell r="AD708">
            <v>2422388.5499999998</v>
          </cell>
          <cell r="AE708">
            <v>0</v>
          </cell>
          <cell r="AF708">
            <v>44341</v>
          </cell>
          <cell r="AG708">
            <v>697118.25</v>
          </cell>
          <cell r="AH708">
            <v>627602.5</v>
          </cell>
          <cell r="AI708">
            <v>195940</v>
          </cell>
          <cell r="AJ708">
            <v>302258.25</v>
          </cell>
          <cell r="AK708">
            <v>1225874.75</v>
          </cell>
          <cell r="AL708">
            <v>1854</v>
          </cell>
          <cell r="AM708">
            <v>0</v>
          </cell>
          <cell r="AN708">
            <v>76064.5</v>
          </cell>
          <cell r="AO708">
            <v>259653.75</v>
          </cell>
          <cell r="AP708">
            <v>702387</v>
          </cell>
          <cell r="AQ708">
            <v>36061.5</v>
          </cell>
          <cell r="AR708">
            <v>527397.5</v>
          </cell>
          <cell r="AS708">
            <v>13298</v>
          </cell>
          <cell r="AT708">
            <v>0</v>
          </cell>
          <cell r="AU708">
            <v>260473.5</v>
          </cell>
          <cell r="AV708">
            <v>190327.75</v>
          </cell>
          <cell r="AW708">
            <v>89955.5</v>
          </cell>
          <cell r="AX708">
            <v>1323</v>
          </cell>
          <cell r="AY708">
            <v>253790.5</v>
          </cell>
          <cell r="AZ708">
            <v>140764</v>
          </cell>
          <cell r="BA708">
            <v>1262808.3</v>
          </cell>
          <cell r="BB708">
            <v>1573</v>
          </cell>
          <cell r="BC708">
            <v>1741045.75</v>
          </cell>
          <cell r="BD708">
            <v>846029.75</v>
          </cell>
          <cell r="BE708">
            <v>184348.79999999999</v>
          </cell>
          <cell r="BF708">
            <v>241721.5</v>
          </cell>
          <cell r="BG708">
            <v>795914.75</v>
          </cell>
          <cell r="BH708">
            <v>0</v>
          </cell>
          <cell r="BI708">
            <v>136851.75</v>
          </cell>
          <cell r="BJ708">
            <v>629154.25</v>
          </cell>
          <cell r="BK708">
            <v>226121.25</v>
          </cell>
          <cell r="BL708">
            <v>1722287.5</v>
          </cell>
          <cell r="BM708">
            <v>825683</v>
          </cell>
          <cell r="BN708">
            <v>1231125.5</v>
          </cell>
          <cell r="BO708">
            <v>764437.5</v>
          </cell>
          <cell r="BP708">
            <v>721072.75</v>
          </cell>
          <cell r="BQ708">
            <v>0</v>
          </cell>
          <cell r="BR708">
            <v>1359764.75</v>
          </cell>
          <cell r="BS708">
            <v>43370.5</v>
          </cell>
          <cell r="BT708">
            <v>63395.5</v>
          </cell>
          <cell r="BU708">
            <v>786273.5</v>
          </cell>
          <cell r="BV708">
            <v>7886</v>
          </cell>
          <cell r="BW708">
            <v>35245</v>
          </cell>
          <cell r="BX708">
            <v>72070.5</v>
          </cell>
          <cell r="BY708">
            <v>26785</v>
          </cell>
          <cell r="BZ708">
            <v>165527.75</v>
          </cell>
          <cell r="CA708">
            <v>362856.75</v>
          </cell>
          <cell r="CB708">
            <v>49288.5</v>
          </cell>
          <cell r="CC708">
            <v>399117.5</v>
          </cell>
          <cell r="CD708">
            <v>114015.5</v>
          </cell>
          <cell r="CE708">
            <v>349923.5</v>
          </cell>
          <cell r="CF708">
            <v>219434</v>
          </cell>
          <cell r="CG708">
            <v>128742.5</v>
          </cell>
          <cell r="CH708">
            <v>16128</v>
          </cell>
          <cell r="CI708">
            <v>22225.5</v>
          </cell>
          <cell r="CJ708">
            <v>357758.25</v>
          </cell>
          <cell r="CK708">
            <v>160887.25</v>
          </cell>
          <cell r="CL708">
            <v>35919.5</v>
          </cell>
        </row>
        <row r="709">
          <cell r="A709" t="str">
            <v>5104030299.204</v>
          </cell>
          <cell r="B709" t="str">
            <v>ค่าจ้าง/ค่าเช่า/ค่าซ่อมบำรุง สิ่งก่อสร้างและครุภัณฑ์ (งบลงทุน UC)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491000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254499.5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490000</v>
          </cell>
          <cell r="AN709">
            <v>0</v>
          </cell>
          <cell r="AO709">
            <v>0</v>
          </cell>
          <cell r="AP709">
            <v>0</v>
          </cell>
          <cell r="AQ709">
            <v>234000</v>
          </cell>
          <cell r="AR709">
            <v>0</v>
          </cell>
          <cell r="AS709">
            <v>0</v>
          </cell>
          <cell r="AT709">
            <v>0</v>
          </cell>
          <cell r="AU709">
            <v>2087000</v>
          </cell>
          <cell r="AV709">
            <v>0</v>
          </cell>
          <cell r="AW709">
            <v>0</v>
          </cell>
          <cell r="AX709">
            <v>758170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37500</v>
          </cell>
          <cell r="BE709">
            <v>0</v>
          </cell>
          <cell r="BF709">
            <v>59500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6169000</v>
          </cell>
          <cell r="BS709">
            <v>0</v>
          </cell>
          <cell r="BT709">
            <v>200100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895</v>
          </cell>
          <cell r="CL709">
            <v>0</v>
          </cell>
        </row>
        <row r="710">
          <cell r="A710" t="str">
            <v>5104030299.501</v>
          </cell>
          <cell r="B710" t="str">
            <v>ค่ารักษาตามจ่ายคนต่างด้าวและแรงงานต่างด้าว</v>
          </cell>
          <cell r="C710">
            <v>0</v>
          </cell>
          <cell r="D710">
            <v>0</v>
          </cell>
          <cell r="E710">
            <v>0</v>
          </cell>
          <cell r="F710">
            <v>21946.25</v>
          </cell>
          <cell r="G710">
            <v>0</v>
          </cell>
          <cell r="H710">
            <v>2024</v>
          </cell>
          <cell r="I710">
            <v>0</v>
          </cell>
          <cell r="J710">
            <v>0</v>
          </cell>
          <cell r="K710">
            <v>0</v>
          </cell>
          <cell r="L710">
            <v>17447.2</v>
          </cell>
          <cell r="M710">
            <v>0</v>
          </cell>
          <cell r="N710">
            <v>0</v>
          </cell>
          <cell r="O710">
            <v>0</v>
          </cell>
          <cell r="P710">
            <v>47619.64</v>
          </cell>
          <cell r="Q710">
            <v>3975</v>
          </cell>
          <cell r="R710">
            <v>0</v>
          </cell>
          <cell r="S710">
            <v>38238.07</v>
          </cell>
          <cell r="T710">
            <v>0</v>
          </cell>
          <cell r="U710">
            <v>114272.68</v>
          </cell>
          <cell r="V710">
            <v>0</v>
          </cell>
          <cell r="W710">
            <v>0</v>
          </cell>
          <cell r="X710">
            <v>0</v>
          </cell>
          <cell r="Y710">
            <v>103006.72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36684.400000000001</v>
          </cell>
          <cell r="AM710">
            <v>750</v>
          </cell>
          <cell r="AN710">
            <v>13650</v>
          </cell>
          <cell r="AO710">
            <v>0</v>
          </cell>
          <cell r="AP710">
            <v>0</v>
          </cell>
          <cell r="AQ710">
            <v>12670.8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42580.2</v>
          </cell>
          <cell r="BA710">
            <v>0</v>
          </cell>
          <cell r="BB710">
            <v>0</v>
          </cell>
          <cell r="BC710">
            <v>0</v>
          </cell>
          <cell r="BD710">
            <v>2485.41</v>
          </cell>
          <cell r="BE710">
            <v>15114.34</v>
          </cell>
          <cell r="BF710">
            <v>16876.55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3506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9100.7999999999993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9140.08</v>
          </cell>
          <cell r="CD710">
            <v>24922.89</v>
          </cell>
          <cell r="CE710">
            <v>0</v>
          </cell>
          <cell r="CF710">
            <v>0</v>
          </cell>
          <cell r="CG710">
            <v>1572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</row>
        <row r="711">
          <cell r="A711" t="str">
            <v>5104030299.502</v>
          </cell>
          <cell r="B711" t="str">
            <v>ค่าใช้จ่ายตามโครงการ (P&amp;P) แรงงานต่างด้าว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</row>
        <row r="712">
          <cell r="A712" t="str">
            <v>5104030299.701</v>
          </cell>
          <cell r="B712" t="str">
            <v>ค่าใช้จ่ายตามโครงการ (P&amp;P) บุคคลที่มีปัญหาสถานะและสิทธิ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</row>
        <row r="713">
          <cell r="A713" t="str">
            <v>5104030299.702</v>
          </cell>
          <cell r="B713" t="str">
            <v>ค่ารักษาตามจ่ายบุคคลที่มีปัญหาสถานะและสิทธิ</v>
          </cell>
          <cell r="C713">
            <v>0</v>
          </cell>
          <cell r="D713">
            <v>0</v>
          </cell>
          <cell r="E713">
            <v>11148.6</v>
          </cell>
          <cell r="F713">
            <v>13128</v>
          </cell>
          <cell r="G713">
            <v>0</v>
          </cell>
          <cell r="H713">
            <v>0</v>
          </cell>
          <cell r="I713">
            <v>0</v>
          </cell>
          <cell r="J713">
            <v>10842</v>
          </cell>
          <cell r="K713">
            <v>2555.75</v>
          </cell>
          <cell r="L713">
            <v>0</v>
          </cell>
          <cell r="M713">
            <v>2590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4076</v>
          </cell>
          <cell r="T713">
            <v>0</v>
          </cell>
          <cell r="U713">
            <v>0</v>
          </cell>
          <cell r="V713">
            <v>1028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35461</v>
          </cell>
          <cell r="BB713">
            <v>0</v>
          </cell>
          <cell r="BC713">
            <v>0</v>
          </cell>
          <cell r="BD713">
            <v>24381</v>
          </cell>
          <cell r="BE713">
            <v>10224.5</v>
          </cell>
          <cell r="BF713">
            <v>165</v>
          </cell>
          <cell r="BG713">
            <v>4060</v>
          </cell>
          <cell r="BH713">
            <v>2782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</row>
        <row r="714">
          <cell r="A714" t="str">
            <v>5104040102.101</v>
          </cell>
          <cell r="B714" t="str">
            <v>ค่าตอบแทนเงินเพิ่มพิเศษแพทย์ไม่ทำเวชปฏิบัติฯลฯ (บริการ)</v>
          </cell>
          <cell r="C714">
            <v>4470000</v>
          </cell>
          <cell r="D714">
            <v>160000</v>
          </cell>
          <cell r="E714">
            <v>160000</v>
          </cell>
          <cell r="F714">
            <v>170000</v>
          </cell>
          <cell r="G714">
            <v>320000</v>
          </cell>
          <cell r="H714">
            <v>100000</v>
          </cell>
          <cell r="I714">
            <v>410000</v>
          </cell>
          <cell r="J714">
            <v>780000</v>
          </cell>
          <cell r="K714">
            <v>160000</v>
          </cell>
          <cell r="L714">
            <v>230000</v>
          </cell>
          <cell r="M714">
            <v>925000</v>
          </cell>
          <cell r="N714">
            <v>240000</v>
          </cell>
          <cell r="O714">
            <v>2150000</v>
          </cell>
          <cell r="P714">
            <v>310000</v>
          </cell>
          <cell r="Q714">
            <v>550000</v>
          </cell>
          <cell r="R714">
            <v>550000</v>
          </cell>
          <cell r="S714">
            <v>140000</v>
          </cell>
          <cell r="T714">
            <v>320000</v>
          </cell>
          <cell r="U714">
            <v>240000</v>
          </cell>
          <cell r="V714">
            <v>80000</v>
          </cell>
          <cell r="W714">
            <v>2730000</v>
          </cell>
          <cell r="X714">
            <v>0</v>
          </cell>
          <cell r="Y714">
            <v>0</v>
          </cell>
          <cell r="Z714">
            <v>300000</v>
          </cell>
          <cell r="AA714">
            <v>180000</v>
          </cell>
          <cell r="AB714">
            <v>80000</v>
          </cell>
          <cell r="AC714">
            <v>120000</v>
          </cell>
          <cell r="AD714">
            <v>910000</v>
          </cell>
          <cell r="AE714">
            <v>320000</v>
          </cell>
          <cell r="AF714">
            <v>150000</v>
          </cell>
          <cell r="AG714">
            <v>400000</v>
          </cell>
          <cell r="AH714">
            <v>800000</v>
          </cell>
          <cell r="AI714">
            <v>160000</v>
          </cell>
          <cell r="AJ714">
            <v>220000</v>
          </cell>
          <cell r="AK714">
            <v>5655000</v>
          </cell>
          <cell r="AL714">
            <v>320000</v>
          </cell>
          <cell r="AM714">
            <v>280000</v>
          </cell>
          <cell r="AN714">
            <v>570000</v>
          </cell>
          <cell r="AO714">
            <v>500000</v>
          </cell>
          <cell r="AP714">
            <v>480000</v>
          </cell>
          <cell r="AQ714">
            <v>140000</v>
          </cell>
          <cell r="AR714">
            <v>1610000</v>
          </cell>
          <cell r="AS714">
            <v>310000</v>
          </cell>
          <cell r="AT714">
            <v>540000</v>
          </cell>
          <cell r="AU714">
            <v>720000</v>
          </cell>
          <cell r="AV714">
            <v>460000</v>
          </cell>
          <cell r="AW714">
            <v>330000</v>
          </cell>
          <cell r="AX714">
            <v>240000</v>
          </cell>
          <cell r="AY714">
            <v>320000</v>
          </cell>
          <cell r="AZ714">
            <v>240000</v>
          </cell>
          <cell r="BA714">
            <v>1730000</v>
          </cell>
          <cell r="BB714">
            <v>240000</v>
          </cell>
          <cell r="BC714">
            <v>3090000</v>
          </cell>
          <cell r="BD714">
            <v>1390000</v>
          </cell>
          <cell r="BE714">
            <v>160000</v>
          </cell>
          <cell r="BF714">
            <v>400000</v>
          </cell>
          <cell r="BG714">
            <v>1460000</v>
          </cell>
          <cell r="BH714">
            <v>240000</v>
          </cell>
          <cell r="BI714">
            <v>160000</v>
          </cell>
          <cell r="BJ714">
            <v>290000</v>
          </cell>
          <cell r="BK714">
            <v>290000</v>
          </cell>
          <cell r="BL714">
            <v>2835000</v>
          </cell>
          <cell r="BM714">
            <v>780000</v>
          </cell>
          <cell r="BN714">
            <v>390000</v>
          </cell>
          <cell r="BO714">
            <v>650000</v>
          </cell>
          <cell r="BP714">
            <v>400000</v>
          </cell>
          <cell r="BQ714">
            <v>400000</v>
          </cell>
          <cell r="BR714">
            <v>11260000</v>
          </cell>
          <cell r="BS714">
            <v>610000</v>
          </cell>
          <cell r="BT714">
            <v>430000</v>
          </cell>
          <cell r="BU714">
            <v>1950000</v>
          </cell>
          <cell r="BV714">
            <v>80000</v>
          </cell>
          <cell r="BW714">
            <v>480000</v>
          </cell>
          <cell r="BX714">
            <v>1530000</v>
          </cell>
          <cell r="BY714">
            <v>400000</v>
          </cell>
          <cell r="BZ714">
            <v>320000</v>
          </cell>
          <cell r="CA714">
            <v>400000</v>
          </cell>
          <cell r="CB714">
            <v>450000</v>
          </cell>
          <cell r="CC714">
            <v>1540000</v>
          </cell>
          <cell r="CD714">
            <v>90000</v>
          </cell>
          <cell r="CE714">
            <v>900000</v>
          </cell>
          <cell r="CF714">
            <v>390000</v>
          </cell>
          <cell r="CG714">
            <v>160000</v>
          </cell>
          <cell r="CH714">
            <v>200000</v>
          </cell>
          <cell r="CI714">
            <v>160000</v>
          </cell>
          <cell r="CJ714">
            <v>1110000</v>
          </cell>
          <cell r="CK714">
            <v>250000</v>
          </cell>
          <cell r="CL714">
            <v>310000</v>
          </cell>
        </row>
        <row r="715">
          <cell r="A715" t="str">
            <v>5104040102.102</v>
          </cell>
          <cell r="B715" t="str">
            <v>ค่าตอบแทนเงินเพิ่มพิเศษทันตแพทย์ไม่ทำเวชปฏิบัติฯลฯ(บริการ)</v>
          </cell>
          <cell r="C715">
            <v>890000</v>
          </cell>
          <cell r="D715">
            <v>130000</v>
          </cell>
          <cell r="E715">
            <v>240000</v>
          </cell>
          <cell r="F715">
            <v>160000</v>
          </cell>
          <cell r="G715">
            <v>240000</v>
          </cell>
          <cell r="H715">
            <v>190000</v>
          </cell>
          <cell r="I715">
            <v>140000</v>
          </cell>
          <cell r="J715">
            <v>270000</v>
          </cell>
          <cell r="K715">
            <v>160000</v>
          </cell>
          <cell r="L715">
            <v>240000</v>
          </cell>
          <cell r="M715">
            <v>50000</v>
          </cell>
          <cell r="N715">
            <v>160000</v>
          </cell>
          <cell r="O715">
            <v>320000</v>
          </cell>
          <cell r="P715">
            <v>160000</v>
          </cell>
          <cell r="Q715">
            <v>240000</v>
          </cell>
          <cell r="R715">
            <v>190000</v>
          </cell>
          <cell r="S715">
            <v>190000</v>
          </cell>
          <cell r="T715">
            <v>240000</v>
          </cell>
          <cell r="U715">
            <v>240000</v>
          </cell>
          <cell r="V715">
            <v>160000</v>
          </cell>
          <cell r="W715">
            <v>160000</v>
          </cell>
          <cell r="X715">
            <v>0</v>
          </cell>
          <cell r="Y715">
            <v>0</v>
          </cell>
          <cell r="Z715">
            <v>260000</v>
          </cell>
          <cell r="AA715">
            <v>80000</v>
          </cell>
          <cell r="AB715">
            <v>80000</v>
          </cell>
          <cell r="AC715">
            <v>320000</v>
          </cell>
          <cell r="AD715">
            <v>130000</v>
          </cell>
          <cell r="AE715">
            <v>220000</v>
          </cell>
          <cell r="AF715">
            <v>80000</v>
          </cell>
          <cell r="AG715">
            <v>240000</v>
          </cell>
          <cell r="AH715">
            <v>320000</v>
          </cell>
          <cell r="AI715">
            <v>10000</v>
          </cell>
          <cell r="AJ715">
            <v>0</v>
          </cell>
          <cell r="AK715">
            <v>330000</v>
          </cell>
          <cell r="AL715">
            <v>80000</v>
          </cell>
          <cell r="AM715">
            <v>210000</v>
          </cell>
          <cell r="AN715">
            <v>150000</v>
          </cell>
          <cell r="AO715">
            <v>240000</v>
          </cell>
          <cell r="AP715">
            <v>0</v>
          </cell>
          <cell r="AQ715">
            <v>70000</v>
          </cell>
          <cell r="AR715">
            <v>290000</v>
          </cell>
          <cell r="AS715">
            <v>240000</v>
          </cell>
          <cell r="AT715">
            <v>370000</v>
          </cell>
          <cell r="AU715">
            <v>210000</v>
          </cell>
          <cell r="AV715">
            <v>0</v>
          </cell>
          <cell r="AW715">
            <v>0</v>
          </cell>
          <cell r="AX715">
            <v>150000</v>
          </cell>
          <cell r="AY715">
            <v>220000</v>
          </cell>
          <cell r="AZ715">
            <v>80000</v>
          </cell>
          <cell r="BA715">
            <v>210000</v>
          </cell>
          <cell r="BB715">
            <v>80000</v>
          </cell>
          <cell r="BC715">
            <v>520000</v>
          </cell>
          <cell r="BD715">
            <v>250000</v>
          </cell>
          <cell r="BE715">
            <v>0</v>
          </cell>
          <cell r="BF715">
            <v>80000</v>
          </cell>
          <cell r="BG715">
            <v>370000</v>
          </cell>
          <cell r="BH715">
            <v>80000</v>
          </cell>
          <cell r="BI715">
            <v>100000</v>
          </cell>
          <cell r="BJ715">
            <v>130000</v>
          </cell>
          <cell r="BK715">
            <v>80000</v>
          </cell>
          <cell r="BL715">
            <v>60000</v>
          </cell>
          <cell r="BM715">
            <v>280000</v>
          </cell>
          <cell r="BN715">
            <v>10000</v>
          </cell>
          <cell r="BO715">
            <v>370000</v>
          </cell>
          <cell r="BP715">
            <v>390000</v>
          </cell>
          <cell r="BQ715">
            <v>160000</v>
          </cell>
          <cell r="BR715">
            <v>590000</v>
          </cell>
          <cell r="BS715">
            <v>80000</v>
          </cell>
          <cell r="BT715">
            <v>160000</v>
          </cell>
          <cell r="BU715">
            <v>170000</v>
          </cell>
          <cell r="BV715">
            <v>0</v>
          </cell>
          <cell r="BW715">
            <v>80000</v>
          </cell>
          <cell r="BX715">
            <v>240000</v>
          </cell>
          <cell r="BY715">
            <v>80000</v>
          </cell>
          <cell r="BZ715">
            <v>100000</v>
          </cell>
          <cell r="CA715">
            <v>230000</v>
          </cell>
          <cell r="CB715">
            <v>160000</v>
          </cell>
          <cell r="CC715">
            <v>130000</v>
          </cell>
          <cell r="CD715">
            <v>190000</v>
          </cell>
          <cell r="CE715">
            <v>100000</v>
          </cell>
          <cell r="CF715">
            <v>0</v>
          </cell>
          <cell r="CG715">
            <v>30000</v>
          </cell>
          <cell r="CH715">
            <v>240000</v>
          </cell>
          <cell r="CI715">
            <v>80000</v>
          </cell>
          <cell r="CJ715">
            <v>60000</v>
          </cell>
          <cell r="CK715">
            <v>160000</v>
          </cell>
          <cell r="CL715">
            <v>80000</v>
          </cell>
        </row>
        <row r="716">
          <cell r="A716" t="str">
            <v>5104040102.103</v>
          </cell>
          <cell r="B716" t="str">
            <v>ค่าตอบแทนเงินเพิ่มเภสัชกรไม่ทำเวชปฏิบัติฯลฯ (บริการ)</v>
          </cell>
          <cell r="C716">
            <v>1415000</v>
          </cell>
          <cell r="D716">
            <v>80000</v>
          </cell>
          <cell r="E716">
            <v>0</v>
          </cell>
          <cell r="F716">
            <v>80000</v>
          </cell>
          <cell r="G716">
            <v>40000</v>
          </cell>
          <cell r="H716">
            <v>40000</v>
          </cell>
          <cell r="I716">
            <v>60000</v>
          </cell>
          <cell r="J716">
            <v>275000</v>
          </cell>
          <cell r="K716">
            <v>80000</v>
          </cell>
          <cell r="L716">
            <v>160000</v>
          </cell>
          <cell r="M716">
            <v>180000</v>
          </cell>
          <cell r="N716">
            <v>80000</v>
          </cell>
          <cell r="O716">
            <v>485000</v>
          </cell>
          <cell r="P716">
            <v>120000</v>
          </cell>
          <cell r="Q716">
            <v>160000</v>
          </cell>
          <cell r="R716">
            <v>270000</v>
          </cell>
          <cell r="S716">
            <v>160000</v>
          </cell>
          <cell r="T716">
            <v>120000</v>
          </cell>
          <cell r="U716">
            <v>85000</v>
          </cell>
          <cell r="V716">
            <v>65000</v>
          </cell>
          <cell r="W716">
            <v>620000</v>
          </cell>
          <cell r="X716">
            <v>0</v>
          </cell>
          <cell r="Y716">
            <v>0</v>
          </cell>
          <cell r="Z716">
            <v>200000</v>
          </cell>
          <cell r="AA716">
            <v>120000</v>
          </cell>
          <cell r="AB716">
            <v>150000</v>
          </cell>
          <cell r="AC716">
            <v>160000</v>
          </cell>
          <cell r="AD716">
            <v>235000</v>
          </cell>
          <cell r="AE716">
            <v>130000</v>
          </cell>
          <cell r="AF716">
            <v>120000</v>
          </cell>
          <cell r="AG716">
            <v>160000</v>
          </cell>
          <cell r="AH716">
            <v>270000</v>
          </cell>
          <cell r="AI716">
            <v>10000</v>
          </cell>
          <cell r="AJ716">
            <v>0</v>
          </cell>
          <cell r="AK716">
            <v>1230000</v>
          </cell>
          <cell r="AL716">
            <v>120000</v>
          </cell>
          <cell r="AM716">
            <v>105000</v>
          </cell>
          <cell r="AN716">
            <v>275000</v>
          </cell>
          <cell r="AO716">
            <v>120000</v>
          </cell>
          <cell r="AP716">
            <v>160000</v>
          </cell>
          <cell r="AQ716">
            <v>75000</v>
          </cell>
          <cell r="AR716">
            <v>245000</v>
          </cell>
          <cell r="AS716">
            <v>100000</v>
          </cell>
          <cell r="AT716">
            <v>185000</v>
          </cell>
          <cell r="AU716">
            <v>40000</v>
          </cell>
          <cell r="AV716">
            <v>55000</v>
          </cell>
          <cell r="AW716">
            <v>80000</v>
          </cell>
          <cell r="AX716">
            <v>80000</v>
          </cell>
          <cell r="AY716">
            <v>85000</v>
          </cell>
          <cell r="AZ716">
            <v>120000</v>
          </cell>
          <cell r="BA716">
            <v>545000</v>
          </cell>
          <cell r="BB716">
            <v>40000</v>
          </cell>
          <cell r="BC716">
            <v>625000</v>
          </cell>
          <cell r="BD716">
            <v>405000</v>
          </cell>
          <cell r="BE716">
            <v>85000</v>
          </cell>
          <cell r="BF716">
            <v>160000</v>
          </cell>
          <cell r="BG716">
            <v>615000</v>
          </cell>
          <cell r="BH716">
            <v>120000</v>
          </cell>
          <cell r="BI716">
            <v>40000</v>
          </cell>
          <cell r="BJ716">
            <v>45000</v>
          </cell>
          <cell r="BK716">
            <v>130000</v>
          </cell>
          <cell r="BL716">
            <v>345000</v>
          </cell>
          <cell r="BM716">
            <v>185000</v>
          </cell>
          <cell r="BN716">
            <v>60000</v>
          </cell>
          <cell r="BO716">
            <v>205000</v>
          </cell>
          <cell r="BP716">
            <v>160000</v>
          </cell>
          <cell r="BQ716">
            <v>205000</v>
          </cell>
          <cell r="BR716">
            <v>2170000</v>
          </cell>
          <cell r="BS716">
            <v>235000</v>
          </cell>
          <cell r="BT716">
            <v>200000</v>
          </cell>
          <cell r="BU716">
            <v>485000</v>
          </cell>
          <cell r="BV716">
            <v>125000</v>
          </cell>
          <cell r="BW716">
            <v>175000</v>
          </cell>
          <cell r="BX716">
            <v>225000</v>
          </cell>
          <cell r="BY716">
            <v>40000</v>
          </cell>
          <cell r="BZ716">
            <v>80000</v>
          </cell>
          <cell r="CA716">
            <v>80000</v>
          </cell>
          <cell r="CB716">
            <v>87000</v>
          </cell>
          <cell r="CC716">
            <v>220000</v>
          </cell>
          <cell r="CD716">
            <v>200000</v>
          </cell>
          <cell r="CE716">
            <v>225000</v>
          </cell>
          <cell r="CF716">
            <v>0</v>
          </cell>
          <cell r="CG716">
            <v>85000</v>
          </cell>
          <cell r="CH716">
            <v>165000</v>
          </cell>
          <cell r="CI716">
            <v>80000</v>
          </cell>
          <cell r="CJ716">
            <v>240000</v>
          </cell>
          <cell r="CK716">
            <v>55000</v>
          </cell>
          <cell r="CL716">
            <v>80000</v>
          </cell>
        </row>
        <row r="717">
          <cell r="A717" t="str">
            <v>5104040102.104</v>
          </cell>
          <cell r="B717" t="str">
            <v>ค่าตอบแทนในการปฏิบัติงานของเจ้าหน้าที่ (บริการ)</v>
          </cell>
          <cell r="C717">
            <v>45436400.840000004</v>
          </cell>
          <cell r="D717">
            <v>5713936</v>
          </cell>
          <cell r="E717">
            <v>4757111</v>
          </cell>
          <cell r="F717">
            <v>4099577</v>
          </cell>
          <cell r="G717">
            <v>901847.5</v>
          </cell>
          <cell r="H717">
            <v>6815257.5</v>
          </cell>
          <cell r="I717">
            <v>10664717.5</v>
          </cell>
          <cell r="J717">
            <v>13629350.060000001</v>
          </cell>
          <cell r="K717">
            <v>7625116</v>
          </cell>
          <cell r="L717">
            <v>8264785</v>
          </cell>
          <cell r="M717">
            <v>18746094</v>
          </cell>
          <cell r="N717">
            <v>3486267.5</v>
          </cell>
          <cell r="O717">
            <v>35616173.119999997</v>
          </cell>
          <cell r="P717">
            <v>7234859</v>
          </cell>
          <cell r="Q717">
            <v>18523575.5</v>
          </cell>
          <cell r="R717">
            <v>17748884.25</v>
          </cell>
          <cell r="S717">
            <v>7531813.75</v>
          </cell>
          <cell r="T717">
            <v>7164939.6299999999</v>
          </cell>
          <cell r="U717">
            <v>9323806.5</v>
          </cell>
          <cell r="V717">
            <v>4572090.5599999996</v>
          </cell>
          <cell r="W717">
            <v>55514308.990000002</v>
          </cell>
          <cell r="X717">
            <v>0</v>
          </cell>
          <cell r="Y717">
            <v>200385</v>
          </cell>
          <cell r="Z717">
            <v>10359060</v>
          </cell>
          <cell r="AA717">
            <v>4561080</v>
          </cell>
          <cell r="AB717">
            <v>5463522.5</v>
          </cell>
          <cell r="AC717">
            <v>5079710</v>
          </cell>
          <cell r="AD717">
            <v>14330085</v>
          </cell>
          <cell r="AE717">
            <v>5766970.5</v>
          </cell>
          <cell r="AF717">
            <v>5100705</v>
          </cell>
          <cell r="AG717">
            <v>10337865.5</v>
          </cell>
          <cell r="AH717">
            <v>5920250</v>
          </cell>
          <cell r="AI717">
            <v>1576230</v>
          </cell>
          <cell r="AJ717">
            <v>4410203</v>
          </cell>
          <cell r="AK717">
            <v>117387820.05</v>
          </cell>
          <cell r="AL717">
            <v>4672962.5</v>
          </cell>
          <cell r="AM717">
            <v>4399297.5</v>
          </cell>
          <cell r="AN717">
            <v>7456575</v>
          </cell>
          <cell r="AO717">
            <v>9219077.5</v>
          </cell>
          <cell r="AP717">
            <v>5803105</v>
          </cell>
          <cell r="AQ717">
            <v>2521040</v>
          </cell>
          <cell r="AR717">
            <v>19637317.5</v>
          </cell>
          <cell r="AS717">
            <v>4575238.5</v>
          </cell>
          <cell r="AT717">
            <v>9813190</v>
          </cell>
          <cell r="AU717">
            <v>8043370.0999999996</v>
          </cell>
          <cell r="AV717">
            <v>4279955</v>
          </cell>
          <cell r="AW717">
            <v>3696493.75</v>
          </cell>
          <cell r="AX717">
            <v>4896986</v>
          </cell>
          <cell r="AY717">
            <v>4694114</v>
          </cell>
          <cell r="AZ717">
            <v>4602748.5</v>
          </cell>
          <cell r="BA717">
            <v>28807388.75</v>
          </cell>
          <cell r="BB717">
            <v>4587095</v>
          </cell>
          <cell r="BC717">
            <v>43966075</v>
          </cell>
          <cell r="BD717">
            <v>17520766</v>
          </cell>
          <cell r="BE717">
            <v>6568423.5</v>
          </cell>
          <cell r="BF717">
            <v>6517093.5</v>
          </cell>
          <cell r="BG717">
            <v>48314557</v>
          </cell>
          <cell r="BH717">
            <v>4413727</v>
          </cell>
          <cell r="BI717">
            <v>5060345</v>
          </cell>
          <cell r="BJ717">
            <v>7471673</v>
          </cell>
          <cell r="BK717">
            <v>6846065.75</v>
          </cell>
          <cell r="BL717">
            <v>38551687.5</v>
          </cell>
          <cell r="BM717">
            <v>10500070</v>
          </cell>
          <cell r="BN717">
            <v>6709196</v>
          </cell>
          <cell r="BO717">
            <v>13005532</v>
          </cell>
          <cell r="BP717">
            <v>8512621</v>
          </cell>
          <cell r="BQ717">
            <v>5961646.25</v>
          </cell>
          <cell r="BR717">
            <v>170616625.81</v>
          </cell>
          <cell r="BS717">
            <v>6919446.25</v>
          </cell>
          <cell r="BT717">
            <v>8893970</v>
          </cell>
          <cell r="BU717">
            <v>34365451</v>
          </cell>
          <cell r="BV717">
            <v>1997370</v>
          </cell>
          <cell r="BW717">
            <v>6306717</v>
          </cell>
          <cell r="BX717">
            <v>15598538.5</v>
          </cell>
          <cell r="BY717">
            <v>4029845</v>
          </cell>
          <cell r="BZ717">
            <v>5510569</v>
          </cell>
          <cell r="CA717">
            <v>6531058.75</v>
          </cell>
          <cell r="CB717">
            <v>5616265</v>
          </cell>
          <cell r="CC717">
            <v>15899554.5</v>
          </cell>
          <cell r="CD717">
            <v>7232263.5</v>
          </cell>
          <cell r="CE717">
            <v>11889379</v>
          </cell>
          <cell r="CF717">
            <v>5507780</v>
          </cell>
          <cell r="CG717">
            <v>3679134</v>
          </cell>
          <cell r="CH717">
            <v>4560588</v>
          </cell>
          <cell r="CI717">
            <v>3882346</v>
          </cell>
          <cell r="CJ717">
            <v>22901323</v>
          </cell>
          <cell r="CK717">
            <v>4345679</v>
          </cell>
          <cell r="CL717">
            <v>3194820</v>
          </cell>
        </row>
        <row r="718">
          <cell r="A718" t="str">
            <v>5104040102.105</v>
          </cell>
          <cell r="B718" t="str">
            <v>ค่าตอบแทนในการปฏิบัติงานของเจ้าหน้าที่ (สนับสนุน)</v>
          </cell>
          <cell r="C718">
            <v>3848315</v>
          </cell>
          <cell r="D718">
            <v>571360</v>
          </cell>
          <cell r="E718">
            <v>1426956.75</v>
          </cell>
          <cell r="F718">
            <v>440000</v>
          </cell>
          <cell r="G718">
            <v>29610</v>
          </cell>
          <cell r="H718">
            <v>283797.5</v>
          </cell>
          <cell r="I718">
            <v>506700</v>
          </cell>
          <cell r="J718">
            <v>204800</v>
          </cell>
          <cell r="K718">
            <v>840430</v>
          </cell>
          <cell r="L718">
            <v>1345162.5</v>
          </cell>
          <cell r="M718">
            <v>362920</v>
          </cell>
          <cell r="N718">
            <v>338527.5</v>
          </cell>
          <cell r="O718">
            <v>3898497.5</v>
          </cell>
          <cell r="P718">
            <v>598825</v>
          </cell>
          <cell r="Q718">
            <v>2800175</v>
          </cell>
          <cell r="R718">
            <v>1150141.5</v>
          </cell>
          <cell r="S718">
            <v>931520</v>
          </cell>
          <cell r="T718">
            <v>498119</v>
          </cell>
          <cell r="U718">
            <v>564405.06000000006</v>
          </cell>
          <cell r="V718">
            <v>543648.48</v>
          </cell>
          <cell r="W718">
            <v>4577202.67</v>
          </cell>
          <cell r="X718">
            <v>0</v>
          </cell>
          <cell r="Y718">
            <v>0</v>
          </cell>
          <cell r="Z718">
            <v>176400</v>
          </cell>
          <cell r="AA718">
            <v>0</v>
          </cell>
          <cell r="AB718">
            <v>47520</v>
          </cell>
          <cell r="AC718">
            <v>0</v>
          </cell>
          <cell r="AD718">
            <v>606412.5</v>
          </cell>
          <cell r="AE718">
            <v>0</v>
          </cell>
          <cell r="AF718">
            <v>133420</v>
          </cell>
          <cell r="AG718">
            <v>2214151.25</v>
          </cell>
          <cell r="AH718">
            <v>215540</v>
          </cell>
          <cell r="AI718">
            <v>0</v>
          </cell>
          <cell r="AJ718">
            <v>780600</v>
          </cell>
          <cell r="AK718">
            <v>10234283</v>
          </cell>
          <cell r="AL718">
            <v>879033.75</v>
          </cell>
          <cell r="AM718">
            <v>215430</v>
          </cell>
          <cell r="AN718">
            <v>1773100</v>
          </cell>
          <cell r="AO718">
            <v>0</v>
          </cell>
          <cell r="AP718">
            <v>56780</v>
          </cell>
          <cell r="AQ718">
            <v>245960</v>
          </cell>
          <cell r="AR718">
            <v>2304307.5</v>
          </cell>
          <cell r="AS718">
            <v>652682</v>
          </cell>
          <cell r="AT718">
            <v>1465890</v>
          </cell>
          <cell r="AU718">
            <v>191400</v>
          </cell>
          <cell r="AV718">
            <v>106300</v>
          </cell>
          <cell r="AW718">
            <v>319597.5</v>
          </cell>
          <cell r="AX718">
            <v>262240</v>
          </cell>
          <cell r="AY718">
            <v>337380</v>
          </cell>
          <cell r="AZ718">
            <v>670061.5</v>
          </cell>
          <cell r="BA718">
            <v>0</v>
          </cell>
          <cell r="BB718">
            <v>161650</v>
          </cell>
          <cell r="BC718">
            <v>13024350</v>
          </cell>
          <cell r="BD718">
            <v>757930</v>
          </cell>
          <cell r="BE718">
            <v>300000</v>
          </cell>
          <cell r="BF718">
            <v>633430</v>
          </cell>
          <cell r="BG718">
            <v>3363731</v>
          </cell>
          <cell r="BH718">
            <v>265370</v>
          </cell>
          <cell r="BI718">
            <v>726837.5</v>
          </cell>
          <cell r="BJ718">
            <v>948427</v>
          </cell>
          <cell r="BK718">
            <v>499049</v>
          </cell>
          <cell r="BL718">
            <v>5647745</v>
          </cell>
          <cell r="BM718">
            <v>1964272.5</v>
          </cell>
          <cell r="BN718">
            <v>917720</v>
          </cell>
          <cell r="BO718">
            <v>1835392</v>
          </cell>
          <cell r="BP718">
            <v>742940</v>
          </cell>
          <cell r="BQ718">
            <v>501700</v>
          </cell>
          <cell r="BR718">
            <v>50036858.759999998</v>
          </cell>
          <cell r="BS718">
            <v>922967</v>
          </cell>
          <cell r="BT718">
            <v>458180</v>
          </cell>
          <cell r="BU718">
            <v>3643338</v>
          </cell>
          <cell r="BV718">
            <v>101820</v>
          </cell>
          <cell r="BW718">
            <v>646867.5</v>
          </cell>
          <cell r="BX718">
            <v>3383017.5</v>
          </cell>
          <cell r="BY718">
            <v>883200</v>
          </cell>
          <cell r="BZ718">
            <v>537920</v>
          </cell>
          <cell r="CA718">
            <v>0</v>
          </cell>
          <cell r="CB718">
            <v>1467390</v>
          </cell>
          <cell r="CC718">
            <v>2509655</v>
          </cell>
          <cell r="CD718">
            <v>851610</v>
          </cell>
          <cell r="CE718">
            <v>1802317.12</v>
          </cell>
          <cell r="CF718">
            <v>210250</v>
          </cell>
          <cell r="CG718">
            <v>628295</v>
          </cell>
          <cell r="CH718">
            <v>667391</v>
          </cell>
          <cell r="CI718">
            <v>959523</v>
          </cell>
          <cell r="CJ718">
            <v>556795</v>
          </cell>
          <cell r="CK718">
            <v>733080</v>
          </cell>
          <cell r="CL718">
            <v>464367.5</v>
          </cell>
        </row>
        <row r="719">
          <cell r="A719" t="str">
            <v>5104040102.106</v>
          </cell>
          <cell r="B719" t="str">
            <v>ค่าตอบแทนการปฏิบัติงานในคลินิกพิเศษนอกเวลา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365540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99990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783180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717043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2380860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</row>
        <row r="720">
          <cell r="A720" t="str">
            <v>5104040102.107</v>
          </cell>
          <cell r="B720" t="str">
            <v>ค่าตอบแทนการปฏิบัติงานชันสูตรพลิกศพ (เงินงบประมาณ)</v>
          </cell>
          <cell r="C720">
            <v>0</v>
          </cell>
          <cell r="D720">
            <v>0</v>
          </cell>
          <cell r="E720">
            <v>17850</v>
          </cell>
          <cell r="F720">
            <v>25800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25050</v>
          </cell>
          <cell r="L720">
            <v>5550</v>
          </cell>
          <cell r="M720">
            <v>0</v>
          </cell>
          <cell r="N720">
            <v>0</v>
          </cell>
          <cell r="O720">
            <v>26900</v>
          </cell>
          <cell r="P720">
            <v>0</v>
          </cell>
          <cell r="Q720">
            <v>16350</v>
          </cell>
          <cell r="R720">
            <v>6750</v>
          </cell>
          <cell r="S720">
            <v>0</v>
          </cell>
          <cell r="T720">
            <v>5850</v>
          </cell>
          <cell r="U720">
            <v>6000</v>
          </cell>
          <cell r="V720">
            <v>3600</v>
          </cell>
          <cell r="W720">
            <v>62000</v>
          </cell>
          <cell r="X720">
            <v>3900</v>
          </cell>
          <cell r="Y720">
            <v>8400</v>
          </cell>
          <cell r="Z720">
            <v>0</v>
          </cell>
          <cell r="AA720">
            <v>750</v>
          </cell>
          <cell r="AB720">
            <v>1500</v>
          </cell>
          <cell r="AC720">
            <v>0</v>
          </cell>
          <cell r="AD720">
            <v>10200</v>
          </cell>
          <cell r="AE720">
            <v>5550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6750</v>
          </cell>
          <cell r="AK720">
            <v>41000</v>
          </cell>
          <cell r="AL720">
            <v>0</v>
          </cell>
          <cell r="AM720">
            <v>5850</v>
          </cell>
          <cell r="AN720">
            <v>11000</v>
          </cell>
          <cell r="AO720">
            <v>16000</v>
          </cell>
          <cell r="AP720">
            <v>6300</v>
          </cell>
          <cell r="AQ720">
            <v>4350</v>
          </cell>
          <cell r="AR720">
            <v>12000</v>
          </cell>
          <cell r="AS720">
            <v>1950</v>
          </cell>
          <cell r="AT720">
            <v>18450</v>
          </cell>
          <cell r="AU720">
            <v>26250</v>
          </cell>
          <cell r="AV720">
            <v>6000</v>
          </cell>
          <cell r="AW720">
            <v>3150</v>
          </cell>
          <cell r="AX720">
            <v>0</v>
          </cell>
          <cell r="AY720">
            <v>20100</v>
          </cell>
          <cell r="AZ720">
            <v>0</v>
          </cell>
          <cell r="BA720">
            <v>8850</v>
          </cell>
          <cell r="BB720">
            <v>0</v>
          </cell>
          <cell r="BC720">
            <v>20000</v>
          </cell>
          <cell r="BD720">
            <v>32700</v>
          </cell>
          <cell r="BE720">
            <v>7200</v>
          </cell>
          <cell r="BF720">
            <v>0</v>
          </cell>
          <cell r="BG720">
            <v>0</v>
          </cell>
          <cell r="BH720">
            <v>8700</v>
          </cell>
          <cell r="BI720">
            <v>0</v>
          </cell>
          <cell r="BJ720">
            <v>9600</v>
          </cell>
          <cell r="BK720">
            <v>23400</v>
          </cell>
          <cell r="BL720">
            <v>35000</v>
          </cell>
          <cell r="BM720">
            <v>6000</v>
          </cell>
          <cell r="BN720">
            <v>4800</v>
          </cell>
          <cell r="BO720">
            <v>9600</v>
          </cell>
          <cell r="BP720">
            <v>10100</v>
          </cell>
          <cell r="BQ720">
            <v>14250</v>
          </cell>
          <cell r="BR720">
            <v>193000</v>
          </cell>
          <cell r="BS720">
            <v>0</v>
          </cell>
          <cell r="BT720">
            <v>0</v>
          </cell>
          <cell r="BU720">
            <v>13000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18350</v>
          </cell>
          <cell r="CD720">
            <v>0</v>
          </cell>
          <cell r="CE720">
            <v>15300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64350</v>
          </cell>
          <cell r="CK720">
            <v>0</v>
          </cell>
          <cell r="CL720">
            <v>0</v>
          </cell>
        </row>
        <row r="721">
          <cell r="A721" t="str">
            <v>5104040102.108</v>
          </cell>
          <cell r="B721" t="str">
            <v>ค่าตอบแทนการปฏิบัติงานชันสูตรพลิกศพ (เงินนอกงบประมาณ)</v>
          </cell>
          <cell r="C721">
            <v>0</v>
          </cell>
          <cell r="D721">
            <v>9600</v>
          </cell>
          <cell r="E721">
            <v>0</v>
          </cell>
          <cell r="F721">
            <v>0</v>
          </cell>
          <cell r="G721">
            <v>2400</v>
          </cell>
          <cell r="H721">
            <v>0</v>
          </cell>
          <cell r="I721">
            <v>16800</v>
          </cell>
          <cell r="J721">
            <v>21750</v>
          </cell>
          <cell r="K721">
            <v>0</v>
          </cell>
          <cell r="L721">
            <v>3150</v>
          </cell>
          <cell r="M721">
            <v>93450</v>
          </cell>
          <cell r="N721">
            <v>5300</v>
          </cell>
          <cell r="O721">
            <v>64400</v>
          </cell>
          <cell r="P721">
            <v>22050</v>
          </cell>
          <cell r="Q721">
            <v>33300</v>
          </cell>
          <cell r="R721">
            <v>43350</v>
          </cell>
          <cell r="S721">
            <v>18600</v>
          </cell>
          <cell r="T721">
            <v>4800</v>
          </cell>
          <cell r="U721">
            <v>13200</v>
          </cell>
          <cell r="V721">
            <v>0</v>
          </cell>
          <cell r="W721">
            <v>87575</v>
          </cell>
          <cell r="X721">
            <v>0</v>
          </cell>
          <cell r="Y721">
            <v>0</v>
          </cell>
          <cell r="Z721">
            <v>18150</v>
          </cell>
          <cell r="AA721">
            <v>1500</v>
          </cell>
          <cell r="AB721">
            <v>0</v>
          </cell>
          <cell r="AC721">
            <v>0</v>
          </cell>
          <cell r="AD721">
            <v>0</v>
          </cell>
          <cell r="AE721">
            <v>1200</v>
          </cell>
          <cell r="AF721">
            <v>0</v>
          </cell>
          <cell r="AG721">
            <v>16800</v>
          </cell>
          <cell r="AH721">
            <v>0</v>
          </cell>
          <cell r="AI721">
            <v>0</v>
          </cell>
          <cell r="AJ721">
            <v>10350</v>
          </cell>
          <cell r="AK721">
            <v>128400</v>
          </cell>
          <cell r="AL721">
            <v>13050</v>
          </cell>
          <cell r="AM721">
            <v>2400</v>
          </cell>
          <cell r="AN721">
            <v>1500</v>
          </cell>
          <cell r="AO721">
            <v>3350</v>
          </cell>
          <cell r="AP721">
            <v>0</v>
          </cell>
          <cell r="AQ721">
            <v>5100</v>
          </cell>
          <cell r="AR721">
            <v>31950</v>
          </cell>
          <cell r="AS721">
            <v>15450</v>
          </cell>
          <cell r="AT721">
            <v>0</v>
          </cell>
          <cell r="AU721">
            <v>10350</v>
          </cell>
          <cell r="AV721">
            <v>0</v>
          </cell>
          <cell r="AW721">
            <v>0</v>
          </cell>
          <cell r="AX721">
            <v>10950</v>
          </cell>
          <cell r="AY721">
            <v>0</v>
          </cell>
          <cell r="AZ721">
            <v>23000</v>
          </cell>
          <cell r="BA721">
            <v>18650</v>
          </cell>
          <cell r="BB721">
            <v>2400</v>
          </cell>
          <cell r="BC721">
            <v>0</v>
          </cell>
          <cell r="BD721">
            <v>7200</v>
          </cell>
          <cell r="BE721">
            <v>2400</v>
          </cell>
          <cell r="BF721">
            <v>0</v>
          </cell>
          <cell r="BG721">
            <v>0</v>
          </cell>
          <cell r="BH721">
            <v>10800</v>
          </cell>
          <cell r="BI721">
            <v>0</v>
          </cell>
          <cell r="BJ721">
            <v>21150</v>
          </cell>
          <cell r="BK721">
            <v>0</v>
          </cell>
          <cell r="BL721">
            <v>0</v>
          </cell>
          <cell r="BM721">
            <v>28600</v>
          </cell>
          <cell r="BN721">
            <v>12300</v>
          </cell>
          <cell r="BO721">
            <v>13950</v>
          </cell>
          <cell r="BP721">
            <v>4900</v>
          </cell>
          <cell r="BQ721">
            <v>0</v>
          </cell>
          <cell r="BR721">
            <v>0</v>
          </cell>
          <cell r="BS721">
            <v>15700</v>
          </cell>
          <cell r="BT721">
            <v>37650</v>
          </cell>
          <cell r="BU721">
            <v>0</v>
          </cell>
          <cell r="BV721">
            <v>0</v>
          </cell>
          <cell r="BW721">
            <v>0</v>
          </cell>
          <cell r="BX721">
            <v>21000</v>
          </cell>
          <cell r="BY721">
            <v>0</v>
          </cell>
          <cell r="BZ721">
            <v>13500</v>
          </cell>
          <cell r="CA721">
            <v>11250</v>
          </cell>
          <cell r="CB721">
            <v>0</v>
          </cell>
          <cell r="CC721">
            <v>21000</v>
          </cell>
          <cell r="CD721">
            <v>0</v>
          </cell>
          <cell r="CE721">
            <v>0</v>
          </cell>
          <cell r="CF721">
            <v>0</v>
          </cell>
          <cell r="CG721">
            <v>4800</v>
          </cell>
          <cell r="CH721">
            <v>15750</v>
          </cell>
          <cell r="CI721">
            <v>0</v>
          </cell>
          <cell r="CJ721">
            <v>39300</v>
          </cell>
          <cell r="CK721">
            <v>0</v>
          </cell>
          <cell r="CL721">
            <v>0</v>
          </cell>
        </row>
        <row r="722">
          <cell r="A722" t="str">
            <v>5104040102.109</v>
          </cell>
          <cell r="B722" t="str">
            <v>ค่าตอบแทนปฏิบัติงานแพทย์สาขาส่งเสริมพิเศษ</v>
          </cell>
          <cell r="C722">
            <v>595000</v>
          </cell>
          <cell r="D722">
            <v>45000</v>
          </cell>
          <cell r="E722">
            <v>0</v>
          </cell>
          <cell r="F722">
            <v>0</v>
          </cell>
          <cell r="G722">
            <v>40000</v>
          </cell>
          <cell r="H722">
            <v>0</v>
          </cell>
          <cell r="I722">
            <v>0</v>
          </cell>
          <cell r="J722">
            <v>160000</v>
          </cell>
          <cell r="K722">
            <v>40000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110000</v>
          </cell>
          <cell r="R722">
            <v>310000</v>
          </cell>
          <cell r="S722">
            <v>40000</v>
          </cell>
          <cell r="T722">
            <v>0</v>
          </cell>
          <cell r="U722">
            <v>40000</v>
          </cell>
          <cell r="V722">
            <v>0</v>
          </cell>
          <cell r="W722">
            <v>1995000</v>
          </cell>
          <cell r="X722">
            <v>0</v>
          </cell>
          <cell r="Y722">
            <v>0</v>
          </cell>
          <cell r="Z722">
            <v>80000</v>
          </cell>
          <cell r="AA722">
            <v>0</v>
          </cell>
          <cell r="AB722">
            <v>80000</v>
          </cell>
          <cell r="AC722">
            <v>80000</v>
          </cell>
          <cell r="AD722">
            <v>280000</v>
          </cell>
          <cell r="AE722">
            <v>40000</v>
          </cell>
          <cell r="AF722">
            <v>40000</v>
          </cell>
          <cell r="AG722">
            <v>40000</v>
          </cell>
          <cell r="AH722">
            <v>45000</v>
          </cell>
          <cell r="AI722">
            <v>40000</v>
          </cell>
          <cell r="AJ722">
            <v>40000</v>
          </cell>
          <cell r="AK722">
            <v>700000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2880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355000</v>
          </cell>
          <cell r="BH722">
            <v>0</v>
          </cell>
          <cell r="BI722">
            <v>0</v>
          </cell>
          <cell r="BJ722">
            <v>20000</v>
          </cell>
          <cell r="BK722">
            <v>0</v>
          </cell>
          <cell r="BL722">
            <v>240000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1110000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280000</v>
          </cell>
          <cell r="BY722">
            <v>9600</v>
          </cell>
          <cell r="BZ722">
            <v>0</v>
          </cell>
          <cell r="CA722">
            <v>0</v>
          </cell>
          <cell r="CB722">
            <v>0</v>
          </cell>
          <cell r="CC722">
            <v>65000</v>
          </cell>
          <cell r="CD722">
            <v>40000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40000</v>
          </cell>
          <cell r="CL722">
            <v>0</v>
          </cell>
        </row>
        <row r="723">
          <cell r="A723" t="str">
            <v>5104040102.110</v>
          </cell>
          <cell r="B723" t="str">
            <v>ค่าตอบแทนปฏิบัติงานส่งเสริมสุขภาพและเวชปฏิบัติครอบครัว</v>
          </cell>
          <cell r="C723">
            <v>0</v>
          </cell>
          <cell r="D723">
            <v>0</v>
          </cell>
          <cell r="E723">
            <v>844385</v>
          </cell>
          <cell r="F723">
            <v>115200</v>
          </cell>
          <cell r="G723">
            <v>9000</v>
          </cell>
          <cell r="H723">
            <v>44700</v>
          </cell>
          <cell r="I723">
            <v>385560</v>
          </cell>
          <cell r="J723">
            <v>281600</v>
          </cell>
          <cell r="K723">
            <v>0</v>
          </cell>
          <cell r="L723">
            <v>67965</v>
          </cell>
          <cell r="M723">
            <v>0</v>
          </cell>
          <cell r="N723">
            <v>0</v>
          </cell>
          <cell r="O723">
            <v>450407</v>
          </cell>
          <cell r="P723">
            <v>264107.5</v>
          </cell>
          <cell r="Q723">
            <v>0</v>
          </cell>
          <cell r="R723">
            <v>0</v>
          </cell>
          <cell r="S723">
            <v>231825</v>
          </cell>
          <cell r="T723">
            <v>0</v>
          </cell>
          <cell r="U723">
            <v>0</v>
          </cell>
          <cell r="V723">
            <v>0</v>
          </cell>
          <cell r="W723">
            <v>61350</v>
          </cell>
          <cell r="X723">
            <v>0</v>
          </cell>
          <cell r="Y723">
            <v>0</v>
          </cell>
          <cell r="Z723">
            <v>373020</v>
          </cell>
          <cell r="AA723">
            <v>204060</v>
          </cell>
          <cell r="AB723">
            <v>262050</v>
          </cell>
          <cell r="AC723">
            <v>131760</v>
          </cell>
          <cell r="AD723">
            <v>226350</v>
          </cell>
          <cell r="AE723">
            <v>305055</v>
          </cell>
          <cell r="AF723">
            <v>0</v>
          </cell>
          <cell r="AG723">
            <v>756860</v>
          </cell>
          <cell r="AH723">
            <v>0</v>
          </cell>
          <cell r="AI723">
            <v>10350</v>
          </cell>
          <cell r="AJ723">
            <v>228200</v>
          </cell>
          <cell r="AK723">
            <v>0</v>
          </cell>
          <cell r="AL723">
            <v>173350</v>
          </cell>
          <cell r="AM723">
            <v>170690</v>
          </cell>
          <cell r="AN723">
            <v>225610</v>
          </cell>
          <cell r="AO723">
            <v>378580</v>
          </cell>
          <cell r="AP723">
            <v>78000</v>
          </cell>
          <cell r="AQ723">
            <v>120804</v>
          </cell>
          <cell r="AR723">
            <v>0</v>
          </cell>
          <cell r="AS723">
            <v>177180</v>
          </cell>
          <cell r="AT723">
            <v>0</v>
          </cell>
          <cell r="AU723">
            <v>215140</v>
          </cell>
          <cell r="AV723">
            <v>103200</v>
          </cell>
          <cell r="AW723">
            <v>0</v>
          </cell>
          <cell r="AX723">
            <v>0</v>
          </cell>
          <cell r="AY723">
            <v>148200</v>
          </cell>
          <cell r="AZ723">
            <v>60300</v>
          </cell>
          <cell r="BA723">
            <v>660930</v>
          </cell>
          <cell r="BB723">
            <v>188100</v>
          </cell>
          <cell r="BC723">
            <v>163200</v>
          </cell>
          <cell r="BD723">
            <v>335770</v>
          </cell>
          <cell r="BE723">
            <v>295000</v>
          </cell>
          <cell r="BF723">
            <v>0</v>
          </cell>
          <cell r="BG723">
            <v>64050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49920</v>
          </cell>
          <cell r="BM723">
            <v>0</v>
          </cell>
          <cell r="BN723">
            <v>0</v>
          </cell>
          <cell r="BO723">
            <v>0</v>
          </cell>
          <cell r="BP723">
            <v>93780</v>
          </cell>
          <cell r="BQ723">
            <v>0</v>
          </cell>
          <cell r="BR723">
            <v>0</v>
          </cell>
          <cell r="BS723">
            <v>34537.5</v>
          </cell>
          <cell r="BT723">
            <v>0</v>
          </cell>
          <cell r="BU723">
            <v>454070</v>
          </cell>
          <cell r="BV723">
            <v>0</v>
          </cell>
          <cell r="BW723">
            <v>0</v>
          </cell>
          <cell r="BX723">
            <v>0</v>
          </cell>
          <cell r="BY723">
            <v>151770</v>
          </cell>
          <cell r="BZ723">
            <v>302720</v>
          </cell>
          <cell r="CA723">
            <v>323905</v>
          </cell>
          <cell r="CB723">
            <v>2984695.5</v>
          </cell>
          <cell r="CC723">
            <v>0</v>
          </cell>
          <cell r="CD723">
            <v>441493</v>
          </cell>
          <cell r="CE723">
            <v>0</v>
          </cell>
          <cell r="CF723">
            <v>120495</v>
          </cell>
          <cell r="CG723">
            <v>667178</v>
          </cell>
          <cell r="CH723">
            <v>0</v>
          </cell>
          <cell r="CI723">
            <v>14137.5</v>
          </cell>
          <cell r="CJ723">
            <v>147290</v>
          </cell>
          <cell r="CK723">
            <v>23520</v>
          </cell>
          <cell r="CL723">
            <v>0</v>
          </cell>
        </row>
        <row r="724">
          <cell r="A724" t="str">
            <v>5104040102.111</v>
          </cell>
          <cell r="B724" t="str">
            <v>ค่าตอบแทนการปฏิบัติงานในลักษณะค่าเบี้ยเลี้ยงเหมาจ่าย (บริการ) - เงินงบประมาณ</v>
          </cell>
          <cell r="C724">
            <v>0</v>
          </cell>
          <cell r="D724">
            <v>0</v>
          </cell>
          <cell r="E724">
            <v>1406049</v>
          </cell>
          <cell r="F724">
            <v>1091600</v>
          </cell>
          <cell r="G724">
            <v>0</v>
          </cell>
          <cell r="H724">
            <v>0</v>
          </cell>
          <cell r="I724">
            <v>2721600</v>
          </cell>
          <cell r="J724">
            <v>2201000</v>
          </cell>
          <cell r="K724">
            <v>1344200</v>
          </cell>
          <cell r="L724">
            <v>1124700</v>
          </cell>
          <cell r="M724">
            <v>2398800</v>
          </cell>
          <cell r="N724">
            <v>590400</v>
          </cell>
          <cell r="O724">
            <v>2011034</v>
          </cell>
          <cell r="P724">
            <v>920900</v>
          </cell>
          <cell r="Q724">
            <v>1522800</v>
          </cell>
          <cell r="R724">
            <v>3262900</v>
          </cell>
          <cell r="S724">
            <v>800500</v>
          </cell>
          <cell r="T724">
            <v>922400</v>
          </cell>
          <cell r="U724">
            <v>710600</v>
          </cell>
          <cell r="V724">
            <v>540700</v>
          </cell>
          <cell r="W724">
            <v>0</v>
          </cell>
          <cell r="X724">
            <v>0</v>
          </cell>
          <cell r="Y724">
            <v>1694000</v>
          </cell>
          <cell r="Z724">
            <v>1571850</v>
          </cell>
          <cell r="AA724">
            <v>907550</v>
          </cell>
          <cell r="AB724">
            <v>497600</v>
          </cell>
          <cell r="AC724">
            <v>0</v>
          </cell>
          <cell r="AD724">
            <v>2111283</v>
          </cell>
          <cell r="AE724">
            <v>964600</v>
          </cell>
          <cell r="AF724">
            <v>0</v>
          </cell>
          <cell r="AG724">
            <v>1408200</v>
          </cell>
          <cell r="AH724">
            <v>1413800</v>
          </cell>
          <cell r="AI724">
            <v>0</v>
          </cell>
          <cell r="AJ724">
            <v>734500</v>
          </cell>
          <cell r="AK724">
            <v>0</v>
          </cell>
          <cell r="AL724">
            <v>1404272</v>
          </cell>
          <cell r="AM724">
            <v>502488</v>
          </cell>
          <cell r="AN724">
            <v>862701</v>
          </cell>
          <cell r="AO724">
            <v>953175</v>
          </cell>
          <cell r="AP724">
            <v>1527900</v>
          </cell>
          <cell r="AQ724">
            <v>256297</v>
          </cell>
          <cell r="AR724">
            <v>1822687</v>
          </cell>
          <cell r="AS724">
            <v>1419476</v>
          </cell>
          <cell r="AT724">
            <v>0</v>
          </cell>
          <cell r="AU724">
            <v>918063</v>
          </cell>
          <cell r="AV724">
            <v>646583</v>
          </cell>
          <cell r="AW724">
            <v>366350</v>
          </cell>
          <cell r="AX724">
            <v>513019</v>
          </cell>
          <cell r="AY724">
            <v>1411545</v>
          </cell>
          <cell r="AZ724">
            <v>1193604</v>
          </cell>
          <cell r="BA724">
            <v>2165083</v>
          </cell>
          <cell r="BB724">
            <v>1273884</v>
          </cell>
          <cell r="BC724">
            <v>0</v>
          </cell>
          <cell r="BD724">
            <v>1958200</v>
          </cell>
          <cell r="BE724">
            <v>685200</v>
          </cell>
          <cell r="BF724">
            <v>945700</v>
          </cell>
          <cell r="BG724">
            <v>0</v>
          </cell>
          <cell r="BH724">
            <v>637800</v>
          </cell>
          <cell r="BI724">
            <v>0</v>
          </cell>
          <cell r="BJ724">
            <v>1253700</v>
          </cell>
          <cell r="BK724">
            <v>1772400</v>
          </cell>
          <cell r="BL724">
            <v>0</v>
          </cell>
          <cell r="BM724">
            <v>273300</v>
          </cell>
          <cell r="BN724">
            <v>249500</v>
          </cell>
          <cell r="BO724">
            <v>434700</v>
          </cell>
          <cell r="BP724">
            <v>322900</v>
          </cell>
          <cell r="BQ724">
            <v>477534</v>
          </cell>
          <cell r="BR724">
            <v>0</v>
          </cell>
          <cell r="BS724">
            <v>1560053</v>
          </cell>
          <cell r="BT724">
            <v>1909156</v>
          </cell>
          <cell r="BU724">
            <v>4202212</v>
          </cell>
          <cell r="BV724">
            <v>0</v>
          </cell>
          <cell r="BW724">
            <v>2019177</v>
          </cell>
          <cell r="BX724">
            <v>3599784</v>
          </cell>
          <cell r="BY724">
            <v>1040300</v>
          </cell>
          <cell r="BZ724">
            <v>1063500</v>
          </cell>
          <cell r="CA724">
            <v>1406635</v>
          </cell>
          <cell r="CB724">
            <v>1468399.1</v>
          </cell>
          <cell r="CC724">
            <v>2875636</v>
          </cell>
          <cell r="CD724">
            <v>935000</v>
          </cell>
          <cell r="CE724">
            <v>2351750</v>
          </cell>
          <cell r="CF724">
            <v>300840</v>
          </cell>
          <cell r="CG724">
            <v>493107</v>
          </cell>
          <cell r="CH724">
            <v>1315747</v>
          </cell>
          <cell r="CI724">
            <v>795379</v>
          </cell>
          <cell r="CJ724">
            <v>0</v>
          </cell>
          <cell r="CK724">
            <v>299556</v>
          </cell>
          <cell r="CL724">
            <v>743199</v>
          </cell>
        </row>
        <row r="725">
          <cell r="A725" t="str">
            <v>5104040102.112</v>
          </cell>
          <cell r="B725" t="str">
            <v>ค่าตอบแทนการปฏิบัติงานในลักษณะค่าเบี้ยเลี้ยงเหมาจ่าย (สนับสนุน) - เงินงบประมาณ</v>
          </cell>
          <cell r="C725">
            <v>0</v>
          </cell>
          <cell r="D725">
            <v>0</v>
          </cell>
          <cell r="E725">
            <v>683551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35300</v>
          </cell>
          <cell r="K725">
            <v>129000</v>
          </cell>
          <cell r="L725">
            <v>96300</v>
          </cell>
          <cell r="M725">
            <v>59600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</row>
        <row r="726">
          <cell r="A726" t="str">
            <v>5104040102.113</v>
          </cell>
          <cell r="B726" t="str">
            <v>ค่าตอบแทนการปฏิบัติงานในลักษณะค่าเบี้ยเลี้ยงเหมาจ่าย (บริการ)  - เงินนอกงบประมาณ</v>
          </cell>
          <cell r="C726">
            <v>0</v>
          </cell>
          <cell r="D726">
            <v>1849300</v>
          </cell>
          <cell r="E726">
            <v>747700</v>
          </cell>
          <cell r="F726">
            <v>2756000</v>
          </cell>
          <cell r="G726">
            <v>1658800</v>
          </cell>
          <cell r="H726">
            <v>4028080</v>
          </cell>
          <cell r="I726">
            <v>1590400</v>
          </cell>
          <cell r="J726">
            <v>4495400</v>
          </cell>
          <cell r="K726">
            <v>2129000</v>
          </cell>
          <cell r="L726">
            <v>2002600</v>
          </cell>
          <cell r="M726">
            <v>5475440</v>
          </cell>
          <cell r="N726">
            <v>1303100</v>
          </cell>
          <cell r="O726">
            <v>12271699</v>
          </cell>
          <cell r="P726">
            <v>2006300</v>
          </cell>
          <cell r="Q726">
            <v>3436100</v>
          </cell>
          <cell r="R726">
            <v>6723438.7000000002</v>
          </cell>
          <cell r="S726">
            <v>2239600</v>
          </cell>
          <cell r="T726">
            <v>3206100</v>
          </cell>
          <cell r="U726">
            <v>2579200</v>
          </cell>
          <cell r="V726">
            <v>2159200</v>
          </cell>
          <cell r="W726">
            <v>0</v>
          </cell>
          <cell r="X726">
            <v>2154200</v>
          </cell>
          <cell r="Y726">
            <v>2719300</v>
          </cell>
          <cell r="Z726">
            <v>2301750</v>
          </cell>
          <cell r="AA726">
            <v>1995650</v>
          </cell>
          <cell r="AB726">
            <v>1766600</v>
          </cell>
          <cell r="AC726">
            <v>2698400</v>
          </cell>
          <cell r="AD726">
            <v>7651217</v>
          </cell>
          <cell r="AE726">
            <v>1453600</v>
          </cell>
          <cell r="AF726">
            <v>2813200</v>
          </cell>
          <cell r="AG726">
            <v>2723450</v>
          </cell>
          <cell r="AH726">
            <v>7990600</v>
          </cell>
          <cell r="AI726">
            <v>2877500</v>
          </cell>
          <cell r="AJ726">
            <v>1268600</v>
          </cell>
          <cell r="AK726">
            <v>0</v>
          </cell>
          <cell r="AL726">
            <v>1960128</v>
          </cell>
          <cell r="AM726">
            <v>2571612</v>
          </cell>
          <cell r="AN726">
            <v>3860926</v>
          </cell>
          <cell r="AO726">
            <v>6701725</v>
          </cell>
          <cell r="AP726">
            <v>3106700</v>
          </cell>
          <cell r="AQ726">
            <v>2520046</v>
          </cell>
          <cell r="AR726">
            <v>7973517</v>
          </cell>
          <cell r="AS726">
            <v>829624</v>
          </cell>
          <cell r="AT726">
            <v>5040300</v>
          </cell>
          <cell r="AU726">
            <v>4875137</v>
          </cell>
          <cell r="AV726">
            <v>3271917</v>
          </cell>
          <cell r="AW726">
            <v>2159169</v>
          </cell>
          <cell r="AX726">
            <v>4324850</v>
          </cell>
          <cell r="AY726">
            <v>1688755</v>
          </cell>
          <cell r="AZ726">
            <v>1964696</v>
          </cell>
          <cell r="BA726">
            <v>10661136</v>
          </cell>
          <cell r="BB726">
            <v>2367816</v>
          </cell>
          <cell r="BC726">
            <v>0</v>
          </cell>
          <cell r="BD726">
            <v>6752500</v>
          </cell>
          <cell r="BE726">
            <v>2689300</v>
          </cell>
          <cell r="BF726">
            <v>3834800</v>
          </cell>
          <cell r="BG726">
            <v>10724000</v>
          </cell>
          <cell r="BH726">
            <v>2975600</v>
          </cell>
          <cell r="BI726">
            <v>1900500</v>
          </cell>
          <cell r="BJ726">
            <v>190400</v>
          </cell>
          <cell r="BK726">
            <v>247800</v>
          </cell>
          <cell r="BL726">
            <v>0</v>
          </cell>
          <cell r="BM726">
            <v>6713452</v>
          </cell>
          <cell r="BN726">
            <v>4317900</v>
          </cell>
          <cell r="BO726">
            <v>7068400</v>
          </cell>
          <cell r="BP726">
            <v>6016100</v>
          </cell>
          <cell r="BQ726">
            <v>2619362</v>
          </cell>
          <cell r="BR726">
            <v>0</v>
          </cell>
          <cell r="BS726">
            <v>2142147</v>
          </cell>
          <cell r="BT726">
            <v>3204544</v>
          </cell>
          <cell r="BU726">
            <v>7708188</v>
          </cell>
          <cell r="BV726">
            <v>986100</v>
          </cell>
          <cell r="BW726">
            <v>1817123</v>
          </cell>
          <cell r="BX726">
            <v>5283032</v>
          </cell>
          <cell r="BY726">
            <v>1190082</v>
          </cell>
          <cell r="BZ726">
            <v>1909200</v>
          </cell>
          <cell r="CA726">
            <v>1571565</v>
          </cell>
          <cell r="CB726">
            <v>1756940.9</v>
          </cell>
          <cell r="CC726">
            <v>5957164</v>
          </cell>
          <cell r="CD726">
            <v>5363200</v>
          </cell>
          <cell r="CE726">
            <v>4474450</v>
          </cell>
          <cell r="CF726">
            <v>2534760</v>
          </cell>
          <cell r="CG726">
            <v>2382893</v>
          </cell>
          <cell r="CH726">
            <v>1994253</v>
          </cell>
          <cell r="CI726">
            <v>2639411</v>
          </cell>
          <cell r="CJ726">
            <v>8138580</v>
          </cell>
          <cell r="CK726">
            <v>1838344</v>
          </cell>
          <cell r="CL726">
            <v>1300001</v>
          </cell>
        </row>
        <row r="727">
          <cell r="A727" t="str">
            <v>5104040102.114</v>
          </cell>
          <cell r="B727" t="str">
            <v>ค่าตอบแทนการปฏิบัติงานในลักษณะค่าเบี้ยเลี้ยงเหมาจ่าย (สนับสนุน)  - เงินนอกงบประมาณ</v>
          </cell>
          <cell r="C727">
            <v>0</v>
          </cell>
          <cell r="D727">
            <v>366800</v>
          </cell>
          <cell r="E727">
            <v>28000</v>
          </cell>
          <cell r="F727">
            <v>81200</v>
          </cell>
          <cell r="G727">
            <v>427700</v>
          </cell>
          <cell r="H727">
            <v>755620</v>
          </cell>
          <cell r="I727">
            <v>174900</v>
          </cell>
          <cell r="J727">
            <v>0</v>
          </cell>
          <cell r="K727">
            <v>205000</v>
          </cell>
          <cell r="L727">
            <v>196700</v>
          </cell>
          <cell r="M727">
            <v>198000</v>
          </cell>
          <cell r="N727">
            <v>83300</v>
          </cell>
          <cell r="O727">
            <v>277700</v>
          </cell>
          <cell r="P727">
            <v>0</v>
          </cell>
          <cell r="Q727">
            <v>0</v>
          </cell>
          <cell r="R727">
            <v>333073.2</v>
          </cell>
          <cell r="S727">
            <v>151000</v>
          </cell>
          <cell r="T727">
            <v>0</v>
          </cell>
          <cell r="U727">
            <v>0</v>
          </cell>
          <cell r="V727">
            <v>188700</v>
          </cell>
          <cell r="W727">
            <v>0</v>
          </cell>
          <cell r="X727">
            <v>496900</v>
          </cell>
          <cell r="Y727">
            <v>1425000</v>
          </cell>
          <cell r="Z727">
            <v>1049400</v>
          </cell>
          <cell r="AA727">
            <v>729500</v>
          </cell>
          <cell r="AB727">
            <v>589600</v>
          </cell>
          <cell r="AC727">
            <v>630400</v>
          </cell>
          <cell r="AD727">
            <v>0</v>
          </cell>
          <cell r="AE727">
            <v>605400</v>
          </cell>
          <cell r="AF727">
            <v>784700</v>
          </cell>
          <cell r="AG727">
            <v>960050</v>
          </cell>
          <cell r="AH727">
            <v>211100</v>
          </cell>
          <cell r="AI727">
            <v>782100</v>
          </cell>
          <cell r="AJ727">
            <v>412800</v>
          </cell>
          <cell r="AK727">
            <v>0</v>
          </cell>
          <cell r="AL727">
            <v>854700</v>
          </cell>
          <cell r="AM727">
            <v>271600</v>
          </cell>
          <cell r="AN727">
            <v>0</v>
          </cell>
          <cell r="AO727">
            <v>0</v>
          </cell>
          <cell r="AP727">
            <v>263302</v>
          </cell>
          <cell r="AQ727">
            <v>164800</v>
          </cell>
          <cell r="AR727">
            <v>129600</v>
          </cell>
          <cell r="AS727">
            <v>454700</v>
          </cell>
          <cell r="AT727">
            <v>738600</v>
          </cell>
          <cell r="AU727">
            <v>266900</v>
          </cell>
          <cell r="AV727">
            <v>149700</v>
          </cell>
          <cell r="AW727">
            <v>271500</v>
          </cell>
          <cell r="AX727">
            <v>0</v>
          </cell>
          <cell r="AY727">
            <v>436800</v>
          </cell>
          <cell r="AZ727">
            <v>14300</v>
          </cell>
          <cell r="BA727">
            <v>631400</v>
          </cell>
          <cell r="BB727">
            <v>173100</v>
          </cell>
          <cell r="BC727">
            <v>0</v>
          </cell>
          <cell r="BD727">
            <v>58400</v>
          </cell>
          <cell r="BE727">
            <v>197800</v>
          </cell>
          <cell r="BF727">
            <v>0</v>
          </cell>
          <cell r="BG727">
            <v>0</v>
          </cell>
          <cell r="BH727">
            <v>368500</v>
          </cell>
          <cell r="BI727">
            <v>0</v>
          </cell>
          <cell r="BJ727">
            <v>576000</v>
          </cell>
          <cell r="BK727">
            <v>0</v>
          </cell>
          <cell r="BL727">
            <v>0</v>
          </cell>
          <cell r="BM727">
            <v>190300</v>
          </cell>
          <cell r="BN727">
            <v>358100</v>
          </cell>
          <cell r="BO727">
            <v>492480</v>
          </cell>
          <cell r="BP727">
            <v>406100</v>
          </cell>
          <cell r="BQ727">
            <v>417040</v>
          </cell>
          <cell r="BR727">
            <v>0</v>
          </cell>
          <cell r="BS727">
            <v>860900</v>
          </cell>
          <cell r="BT727">
            <v>0</v>
          </cell>
          <cell r="BU727">
            <v>2125100</v>
          </cell>
          <cell r="BV727">
            <v>233100</v>
          </cell>
          <cell r="BW727">
            <v>834790</v>
          </cell>
          <cell r="BX727">
            <v>1817600</v>
          </cell>
          <cell r="BY727">
            <v>668000</v>
          </cell>
          <cell r="BZ727">
            <v>629900</v>
          </cell>
          <cell r="CA727">
            <v>698600</v>
          </cell>
          <cell r="CB727">
            <v>0</v>
          </cell>
          <cell r="CC727">
            <v>1289800</v>
          </cell>
          <cell r="CD727">
            <v>1148200</v>
          </cell>
          <cell r="CE727">
            <v>1557200</v>
          </cell>
          <cell r="CF727">
            <v>402800</v>
          </cell>
          <cell r="CG727">
            <v>572200</v>
          </cell>
          <cell r="CH727">
            <v>372800</v>
          </cell>
          <cell r="CI727">
            <v>514200</v>
          </cell>
          <cell r="CJ727">
            <v>1827300</v>
          </cell>
          <cell r="CK727">
            <v>290800</v>
          </cell>
          <cell r="CL727">
            <v>379700</v>
          </cell>
        </row>
        <row r="728">
          <cell r="A728" t="str">
            <v>5104040102.115</v>
          </cell>
          <cell r="B728" t="str">
            <v>ค่าตอบแทนตามผลการปฏิบัติงาน (บริการ) - เงินงบประมาณ</v>
          </cell>
          <cell r="C728">
            <v>1816097.5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2933581</v>
          </cell>
          <cell r="X728">
            <v>2406687.5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2841165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525560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7177797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</row>
        <row r="729">
          <cell r="A729" t="str">
            <v>5104040102.116</v>
          </cell>
          <cell r="B729" t="str">
            <v>ค่าตอบแทนตามผลการปฏิบัติงาน (สนับสนุน) - เงินงบประมาณ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2584441.8199999998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</row>
        <row r="730">
          <cell r="A730" t="str">
            <v>5104040102.117</v>
          </cell>
          <cell r="B730" t="str">
            <v>ค่าตอบแทนตามผลการปฏิบัติงาน (บริการ) - เงินนอกงบประมาณ</v>
          </cell>
          <cell r="C730">
            <v>15811457.65</v>
          </cell>
          <cell r="D730">
            <v>0</v>
          </cell>
          <cell r="E730">
            <v>0</v>
          </cell>
          <cell r="F730">
            <v>0</v>
          </cell>
          <cell r="G730">
            <v>3612460</v>
          </cell>
          <cell r="H730">
            <v>10000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137584.89000000001</v>
          </cell>
          <cell r="P730">
            <v>0</v>
          </cell>
          <cell r="Q730">
            <v>75800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19432165.359999999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20836237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280975</v>
          </cell>
          <cell r="AT730">
            <v>0</v>
          </cell>
          <cell r="AU730">
            <v>12500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23252483.18</v>
          </cell>
          <cell r="BD730">
            <v>1985400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16448023.5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68933493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770850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847940</v>
          </cell>
          <cell r="CK730">
            <v>0</v>
          </cell>
          <cell r="CL730">
            <v>0</v>
          </cell>
        </row>
        <row r="731">
          <cell r="A731" t="str">
            <v>5104040102.118</v>
          </cell>
          <cell r="B731" t="str">
            <v>ค่าตอบแทนตามผลการปฏิบัติงาน (สนับสนุน)  - เงินนอกงบประมาณ</v>
          </cell>
          <cell r="C731">
            <v>862260.58</v>
          </cell>
          <cell r="D731">
            <v>0</v>
          </cell>
          <cell r="E731">
            <v>0</v>
          </cell>
          <cell r="F731">
            <v>0</v>
          </cell>
          <cell r="G731">
            <v>168800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1355027.33</v>
          </cell>
          <cell r="P731">
            <v>427200</v>
          </cell>
          <cell r="Q731">
            <v>423400</v>
          </cell>
          <cell r="R731">
            <v>0</v>
          </cell>
          <cell r="S731">
            <v>294100</v>
          </cell>
          <cell r="T731">
            <v>361260</v>
          </cell>
          <cell r="U731">
            <v>234700</v>
          </cell>
          <cell r="V731">
            <v>0</v>
          </cell>
          <cell r="W731">
            <v>967315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275400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6744115</v>
          </cell>
          <cell r="BD731">
            <v>350000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1339830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23372617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9000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</row>
        <row r="732">
          <cell r="A732" t="str">
            <v>5104040102.119</v>
          </cell>
          <cell r="B732" t="str">
            <v>ค่าตอบแทนการปฏิบัติงานอื่น -เงินงบประมาณ</v>
          </cell>
          <cell r="C732">
            <v>3693664</v>
          </cell>
          <cell r="D732">
            <v>6734000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849640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604750</v>
          </cell>
          <cell r="S732">
            <v>0</v>
          </cell>
          <cell r="T732">
            <v>0</v>
          </cell>
          <cell r="U732">
            <v>0</v>
          </cell>
          <cell r="V732">
            <v>400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238937.5</v>
          </cell>
          <cell r="AG732">
            <v>2345250</v>
          </cell>
          <cell r="AH732">
            <v>3100</v>
          </cell>
          <cell r="AI732">
            <v>0</v>
          </cell>
          <cell r="AJ732">
            <v>0</v>
          </cell>
          <cell r="AK732">
            <v>12475</v>
          </cell>
          <cell r="AL732">
            <v>3000</v>
          </cell>
          <cell r="AM732">
            <v>327000</v>
          </cell>
          <cell r="AN732">
            <v>36500</v>
          </cell>
          <cell r="AO732">
            <v>0</v>
          </cell>
          <cell r="AP732">
            <v>0</v>
          </cell>
          <cell r="AQ732">
            <v>0</v>
          </cell>
          <cell r="AR732">
            <v>749000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1445750</v>
          </cell>
          <cell r="AX732">
            <v>4720</v>
          </cell>
          <cell r="AY732">
            <v>0</v>
          </cell>
          <cell r="AZ732">
            <v>286000</v>
          </cell>
          <cell r="BA732">
            <v>0</v>
          </cell>
          <cell r="BB732">
            <v>0</v>
          </cell>
          <cell r="BC732">
            <v>0</v>
          </cell>
          <cell r="BD732">
            <v>245000</v>
          </cell>
          <cell r="BE732">
            <v>0</v>
          </cell>
          <cell r="BF732">
            <v>0</v>
          </cell>
          <cell r="BG732">
            <v>83410</v>
          </cell>
          <cell r="BH732">
            <v>0</v>
          </cell>
          <cell r="BI732">
            <v>0</v>
          </cell>
          <cell r="BJ732">
            <v>6607500</v>
          </cell>
          <cell r="BK732">
            <v>0</v>
          </cell>
          <cell r="BL732">
            <v>38600</v>
          </cell>
          <cell r="BM732">
            <v>0</v>
          </cell>
          <cell r="BN732">
            <v>0</v>
          </cell>
          <cell r="BO732">
            <v>3840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13000</v>
          </cell>
          <cell r="CC732">
            <v>0</v>
          </cell>
          <cell r="CD732">
            <v>0</v>
          </cell>
          <cell r="CE732">
            <v>1926000</v>
          </cell>
          <cell r="CF732">
            <v>0</v>
          </cell>
          <cell r="CG732">
            <v>16500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</row>
        <row r="733">
          <cell r="A733" t="str">
            <v>5104040102.120</v>
          </cell>
          <cell r="B733" t="str">
            <v>ค่าตอบแทนการปฏิบัติงานอื่น-เงินนอกงบประมาณ</v>
          </cell>
          <cell r="C733">
            <v>2634930</v>
          </cell>
          <cell r="D733">
            <v>7800</v>
          </cell>
          <cell r="E733">
            <v>0</v>
          </cell>
          <cell r="F733">
            <v>82380</v>
          </cell>
          <cell r="G733">
            <v>0</v>
          </cell>
          <cell r="H733">
            <v>0</v>
          </cell>
          <cell r="I733">
            <v>0</v>
          </cell>
          <cell r="J733">
            <v>376816</v>
          </cell>
          <cell r="K733">
            <v>0</v>
          </cell>
          <cell r="L733">
            <v>254860</v>
          </cell>
          <cell r="M733">
            <v>61990</v>
          </cell>
          <cell r="N733">
            <v>0</v>
          </cell>
          <cell r="O733">
            <v>15200</v>
          </cell>
          <cell r="P733">
            <v>0</v>
          </cell>
          <cell r="Q733">
            <v>30800</v>
          </cell>
          <cell r="R733">
            <v>0</v>
          </cell>
          <cell r="S733">
            <v>26400</v>
          </cell>
          <cell r="T733">
            <v>0</v>
          </cell>
          <cell r="U733">
            <v>0</v>
          </cell>
          <cell r="V733">
            <v>0</v>
          </cell>
          <cell r="W733">
            <v>1476400</v>
          </cell>
          <cell r="X733">
            <v>9368872</v>
          </cell>
          <cell r="Y733">
            <v>10652744.5</v>
          </cell>
          <cell r="Z733">
            <v>0</v>
          </cell>
          <cell r="AA733">
            <v>0</v>
          </cell>
          <cell r="AB733">
            <v>8540</v>
          </cell>
          <cell r="AC733">
            <v>0</v>
          </cell>
          <cell r="AD733">
            <v>0</v>
          </cell>
          <cell r="AE733">
            <v>0</v>
          </cell>
          <cell r="AF733">
            <v>5000</v>
          </cell>
          <cell r="AG733">
            <v>5000</v>
          </cell>
          <cell r="AH733">
            <v>0</v>
          </cell>
          <cell r="AI733">
            <v>5942375</v>
          </cell>
          <cell r="AJ733">
            <v>176280</v>
          </cell>
          <cell r="AK733">
            <v>11200</v>
          </cell>
          <cell r="AL733">
            <v>0</v>
          </cell>
          <cell r="AM733">
            <v>0</v>
          </cell>
          <cell r="AN733">
            <v>0</v>
          </cell>
          <cell r="AO733">
            <v>114500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1898500</v>
          </cell>
          <cell r="AU733">
            <v>0</v>
          </cell>
          <cell r="AV733">
            <v>499600</v>
          </cell>
          <cell r="AW733">
            <v>0</v>
          </cell>
          <cell r="AX733">
            <v>78420</v>
          </cell>
          <cell r="AY733">
            <v>0</v>
          </cell>
          <cell r="AZ733">
            <v>0</v>
          </cell>
          <cell r="BA733">
            <v>59100</v>
          </cell>
          <cell r="BB733">
            <v>0</v>
          </cell>
          <cell r="BC733">
            <v>8281375</v>
          </cell>
          <cell r="BD733">
            <v>7200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15600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2401266</v>
          </cell>
          <cell r="BS733">
            <v>30133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69085</v>
          </cell>
          <cell r="BY733">
            <v>0</v>
          </cell>
          <cell r="BZ733">
            <v>3200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8700</v>
          </cell>
          <cell r="CG733">
            <v>398100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12700</v>
          </cell>
        </row>
        <row r="734">
          <cell r="A734" t="str">
            <v>5105010101.101</v>
          </cell>
          <cell r="B734" t="str">
            <v>ค่าเสื่อมราคา -อาคารเพื่อการพักอาศัย</v>
          </cell>
          <cell r="C734">
            <v>489994.52</v>
          </cell>
          <cell r="D734">
            <v>0</v>
          </cell>
          <cell r="E734">
            <v>0</v>
          </cell>
          <cell r="F734">
            <v>7179.74</v>
          </cell>
          <cell r="G734">
            <v>55976.46</v>
          </cell>
          <cell r="H734">
            <v>16765.93</v>
          </cell>
          <cell r="I734">
            <v>30602.33</v>
          </cell>
          <cell r="J734">
            <v>12535.15</v>
          </cell>
          <cell r="K734">
            <v>995799.87</v>
          </cell>
          <cell r="L734">
            <v>0</v>
          </cell>
          <cell r="M734">
            <v>423557.79</v>
          </cell>
          <cell r="N734">
            <v>464852.06</v>
          </cell>
          <cell r="O734">
            <v>2431104</v>
          </cell>
          <cell r="P734">
            <v>0</v>
          </cell>
          <cell r="Q734">
            <v>10800</v>
          </cell>
          <cell r="R734">
            <v>277812.32</v>
          </cell>
          <cell r="S734">
            <v>41332.35</v>
          </cell>
          <cell r="T734">
            <v>0</v>
          </cell>
          <cell r="U734">
            <v>12362.29</v>
          </cell>
          <cell r="V734">
            <v>160800</v>
          </cell>
          <cell r="W734">
            <v>2897987.4</v>
          </cell>
          <cell r="X734">
            <v>365141.77</v>
          </cell>
          <cell r="Y734">
            <v>244185.56</v>
          </cell>
          <cell r="Z734">
            <v>246109.27</v>
          </cell>
          <cell r="AA734">
            <v>177557.36</v>
          </cell>
          <cell r="AB734">
            <v>198949.2</v>
          </cell>
          <cell r="AC734">
            <v>33800.01</v>
          </cell>
          <cell r="AD734">
            <v>881479.73</v>
          </cell>
          <cell r="AE734">
            <v>303333.55</v>
          </cell>
          <cell r="AF734">
            <v>0</v>
          </cell>
          <cell r="AG734">
            <v>396780.49</v>
          </cell>
          <cell r="AH734">
            <v>480092.67</v>
          </cell>
          <cell r="AI734">
            <v>608243.53</v>
          </cell>
          <cell r="AJ734">
            <v>483835.06</v>
          </cell>
          <cell r="AK734">
            <v>1422738.55</v>
          </cell>
          <cell r="AL734">
            <v>370266.56</v>
          </cell>
          <cell r="AM734">
            <v>159885.35999999999</v>
          </cell>
          <cell r="AN734">
            <v>6749.55</v>
          </cell>
          <cell r="AO734">
            <v>545618.72</v>
          </cell>
          <cell r="AP734">
            <v>612085.36</v>
          </cell>
          <cell r="AQ734">
            <v>0</v>
          </cell>
          <cell r="AR734">
            <v>909536.92</v>
          </cell>
          <cell r="AS734">
            <v>0</v>
          </cell>
          <cell r="AT734">
            <v>281066.64</v>
          </cell>
          <cell r="AU734">
            <v>885261.81</v>
          </cell>
          <cell r="AV734">
            <v>37629.360000000001</v>
          </cell>
          <cell r="AW734">
            <v>178035.76</v>
          </cell>
          <cell r="AX734">
            <v>214933.36</v>
          </cell>
          <cell r="AY734">
            <v>0</v>
          </cell>
          <cell r="AZ734">
            <v>217565.36</v>
          </cell>
          <cell r="BA734">
            <v>830346.64</v>
          </cell>
          <cell r="BB734">
            <v>0</v>
          </cell>
          <cell r="BC734">
            <v>3078392.4</v>
          </cell>
          <cell r="BD734">
            <v>158717.35999999999</v>
          </cell>
          <cell r="BE734">
            <v>102835.54</v>
          </cell>
          <cell r="BF734">
            <v>152426.72</v>
          </cell>
          <cell r="BG734">
            <v>2187292.7200000002</v>
          </cell>
          <cell r="BH734">
            <v>0</v>
          </cell>
          <cell r="BI734">
            <v>272183.03999999998</v>
          </cell>
          <cell r="BJ734">
            <v>211017.66</v>
          </cell>
          <cell r="BK734">
            <v>427762.64</v>
          </cell>
          <cell r="BL734">
            <v>3570528.42</v>
          </cell>
          <cell r="BM734">
            <v>213507.6</v>
          </cell>
          <cell r="BN734">
            <v>329439.35999999999</v>
          </cell>
          <cell r="BO734">
            <v>478124.4</v>
          </cell>
          <cell r="BP734">
            <v>340514</v>
          </cell>
          <cell r="BQ734">
            <v>343474.08</v>
          </cell>
          <cell r="BR734">
            <v>1199113.31</v>
          </cell>
          <cell r="BS734">
            <v>179333.36</v>
          </cell>
          <cell r="BT734">
            <v>0</v>
          </cell>
          <cell r="BU734">
            <v>3214234.64</v>
          </cell>
          <cell r="BV734">
            <v>271705.84000000003</v>
          </cell>
          <cell r="BW734">
            <v>386161.55</v>
          </cell>
          <cell r="BX734">
            <v>164560.22</v>
          </cell>
          <cell r="BY734">
            <v>539143</v>
          </cell>
          <cell r="BZ734">
            <v>308202.64</v>
          </cell>
          <cell r="CA734">
            <v>156446.35999999999</v>
          </cell>
          <cell r="CB734">
            <v>611600</v>
          </cell>
          <cell r="CC734">
            <v>1272560</v>
          </cell>
          <cell r="CD734">
            <v>0</v>
          </cell>
          <cell r="CE734">
            <v>250027.06</v>
          </cell>
          <cell r="CF734">
            <v>22000</v>
          </cell>
          <cell r="CG734">
            <v>323162.74</v>
          </cell>
          <cell r="CH734">
            <v>286693.36</v>
          </cell>
          <cell r="CI734">
            <v>56106.64</v>
          </cell>
          <cell r="CJ734">
            <v>1787670.16</v>
          </cell>
          <cell r="CK734">
            <v>452960</v>
          </cell>
          <cell r="CL734">
            <v>486712</v>
          </cell>
        </row>
        <row r="735">
          <cell r="A735" t="str">
            <v>5105010103.101</v>
          </cell>
          <cell r="B735" t="str">
            <v>ค่าเสื่อมราคา - อาคารสำนักงาน</v>
          </cell>
          <cell r="C735">
            <v>19079239.559999999</v>
          </cell>
          <cell r="D735">
            <v>0</v>
          </cell>
          <cell r="E735">
            <v>269021.96000000002</v>
          </cell>
          <cell r="F735">
            <v>127921.72</v>
          </cell>
          <cell r="G735">
            <v>175173.05</v>
          </cell>
          <cell r="H735">
            <v>59493.99</v>
          </cell>
          <cell r="I735">
            <v>35660.910000000003</v>
          </cell>
          <cell r="J735">
            <v>258496.2</v>
          </cell>
          <cell r="K735">
            <v>0</v>
          </cell>
          <cell r="L735">
            <v>1509601.88</v>
          </cell>
          <cell r="M735">
            <v>2041359.31</v>
          </cell>
          <cell r="N735">
            <v>487749.08</v>
          </cell>
          <cell r="O735">
            <v>8118981.9800000004</v>
          </cell>
          <cell r="P735">
            <v>0</v>
          </cell>
          <cell r="Q735">
            <v>0</v>
          </cell>
          <cell r="R735">
            <v>2639360.4</v>
          </cell>
          <cell r="S735">
            <v>28303.360000000001</v>
          </cell>
          <cell r="T735">
            <v>0</v>
          </cell>
          <cell r="U735">
            <v>116293.35</v>
          </cell>
          <cell r="V735">
            <v>97600</v>
          </cell>
          <cell r="W735">
            <v>9708149.5999999996</v>
          </cell>
          <cell r="X735">
            <v>374166.86</v>
          </cell>
          <cell r="Y735">
            <v>1944696.85</v>
          </cell>
          <cell r="Z735">
            <v>16444.48</v>
          </cell>
          <cell r="AA735">
            <v>342210</v>
          </cell>
          <cell r="AB735">
            <v>43122.8</v>
          </cell>
          <cell r="AC735">
            <v>105015.99</v>
          </cell>
          <cell r="AD735">
            <v>2409241.62</v>
          </cell>
          <cell r="AE735">
            <v>21570.42</v>
          </cell>
          <cell r="AF735">
            <v>231013.37</v>
          </cell>
          <cell r="AG735">
            <v>407029.52</v>
          </cell>
          <cell r="AH735">
            <v>796276.98</v>
          </cell>
          <cell r="AI735">
            <v>446355.35</v>
          </cell>
          <cell r="AJ735">
            <v>432084.24</v>
          </cell>
          <cell r="AK735">
            <v>22581262.68</v>
          </cell>
          <cell r="AL735">
            <v>276959.84000000003</v>
          </cell>
          <cell r="AM735">
            <v>124693.36</v>
          </cell>
          <cell r="AN735">
            <v>214553.3</v>
          </cell>
          <cell r="AO735">
            <v>448773.36</v>
          </cell>
          <cell r="AP735">
            <v>0</v>
          </cell>
          <cell r="AQ735">
            <v>2488.96</v>
          </cell>
          <cell r="AR735">
            <v>3314630.56</v>
          </cell>
          <cell r="AS735">
            <v>42640</v>
          </cell>
          <cell r="AT735">
            <v>39980.559999999998</v>
          </cell>
          <cell r="AU735">
            <v>490450.67</v>
          </cell>
          <cell r="AV735">
            <v>15764.64</v>
          </cell>
          <cell r="AW735">
            <v>493542.67</v>
          </cell>
          <cell r="AX735">
            <v>152320</v>
          </cell>
          <cell r="AY735">
            <v>13614.36</v>
          </cell>
          <cell r="AZ735">
            <v>137069.76000000001</v>
          </cell>
          <cell r="BA735">
            <v>7624681.5999999996</v>
          </cell>
          <cell r="BB735">
            <v>0</v>
          </cell>
          <cell r="BC735">
            <v>15503578.4</v>
          </cell>
          <cell r="BD735">
            <v>1002047.6</v>
          </cell>
          <cell r="BE735">
            <v>43599.97</v>
          </cell>
          <cell r="BF735">
            <v>426626.72</v>
          </cell>
          <cell r="BG735">
            <v>2815907.29</v>
          </cell>
          <cell r="BH735">
            <v>186589.76</v>
          </cell>
          <cell r="BI735">
            <v>506382.56</v>
          </cell>
          <cell r="BJ735">
            <v>264000</v>
          </cell>
          <cell r="BK735">
            <v>646513.12</v>
          </cell>
          <cell r="BL735">
            <v>11483690.35</v>
          </cell>
          <cell r="BM735">
            <v>185834</v>
          </cell>
          <cell r="BN735">
            <v>558600</v>
          </cell>
          <cell r="BO735">
            <v>227223.44</v>
          </cell>
          <cell r="BP735">
            <v>227838.34</v>
          </cell>
          <cell r="BQ735">
            <v>836339.52</v>
          </cell>
          <cell r="BR735">
            <v>18749207.920000002</v>
          </cell>
          <cell r="BS735">
            <v>0</v>
          </cell>
          <cell r="BT735">
            <v>155840</v>
          </cell>
          <cell r="BU735">
            <v>0</v>
          </cell>
          <cell r="BV735">
            <v>0</v>
          </cell>
          <cell r="BW735">
            <v>0</v>
          </cell>
          <cell r="BX735">
            <v>2939408.8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3358832.6</v>
          </cell>
          <cell r="CF735">
            <v>0</v>
          </cell>
          <cell r="CG735">
            <v>423076.64</v>
          </cell>
          <cell r="CH735">
            <v>0</v>
          </cell>
          <cell r="CI735">
            <v>107445.36</v>
          </cell>
          <cell r="CJ735">
            <v>1472548.64</v>
          </cell>
          <cell r="CK735">
            <v>421333.36</v>
          </cell>
          <cell r="CL735">
            <v>416448</v>
          </cell>
        </row>
        <row r="736">
          <cell r="A736" t="str">
            <v>5105010105.101</v>
          </cell>
          <cell r="B736" t="str">
            <v>ค่าเสื่อมราคา - อาคารเพื่อประโยชน์อื่น</v>
          </cell>
          <cell r="C736">
            <v>37015.879999999997</v>
          </cell>
          <cell r="D736">
            <v>0</v>
          </cell>
          <cell r="E736">
            <v>0</v>
          </cell>
          <cell r="F736">
            <v>0</v>
          </cell>
          <cell r="G736">
            <v>170336.71</v>
          </cell>
          <cell r="H736">
            <v>0</v>
          </cell>
          <cell r="I736">
            <v>22322.66</v>
          </cell>
          <cell r="J736">
            <v>26432.78</v>
          </cell>
          <cell r="K736">
            <v>0</v>
          </cell>
          <cell r="L736">
            <v>0</v>
          </cell>
          <cell r="M736">
            <v>0</v>
          </cell>
          <cell r="N736">
            <v>132429.21</v>
          </cell>
          <cell r="O736">
            <v>93290.240000000005</v>
          </cell>
          <cell r="P736">
            <v>1653.36</v>
          </cell>
          <cell r="Q736">
            <v>0</v>
          </cell>
          <cell r="R736">
            <v>151648.56</v>
          </cell>
          <cell r="S736">
            <v>19200.400000000001</v>
          </cell>
          <cell r="T736">
            <v>110667.02</v>
          </cell>
          <cell r="U736">
            <v>0</v>
          </cell>
          <cell r="V736">
            <v>0</v>
          </cell>
          <cell r="W736">
            <v>236741.9</v>
          </cell>
          <cell r="X736">
            <v>64936.12</v>
          </cell>
          <cell r="Y736">
            <v>23623.919999999998</v>
          </cell>
          <cell r="Z736">
            <v>0</v>
          </cell>
          <cell r="AA736">
            <v>41280</v>
          </cell>
          <cell r="AB736">
            <v>23760</v>
          </cell>
          <cell r="AC736">
            <v>0</v>
          </cell>
          <cell r="AD736">
            <v>0</v>
          </cell>
          <cell r="AE736">
            <v>7589.58</v>
          </cell>
          <cell r="AF736">
            <v>0</v>
          </cell>
          <cell r="AG736">
            <v>42390.91</v>
          </cell>
          <cell r="AH736">
            <v>29680.02</v>
          </cell>
          <cell r="AI736">
            <v>70250.289999999994</v>
          </cell>
          <cell r="AJ736">
            <v>52037.47</v>
          </cell>
          <cell r="AK736">
            <v>85985.55</v>
          </cell>
          <cell r="AL736">
            <v>0</v>
          </cell>
          <cell r="AM736">
            <v>0</v>
          </cell>
          <cell r="AN736">
            <v>0</v>
          </cell>
          <cell r="AO736">
            <v>28821.26</v>
          </cell>
          <cell r="AP736">
            <v>0</v>
          </cell>
          <cell r="AQ736">
            <v>448786.98</v>
          </cell>
          <cell r="AR736">
            <v>0</v>
          </cell>
          <cell r="AS736">
            <v>7997.84</v>
          </cell>
          <cell r="AT736">
            <v>236729.96</v>
          </cell>
          <cell r="AU736">
            <v>0</v>
          </cell>
          <cell r="AV736">
            <v>30800.400000000001</v>
          </cell>
          <cell r="AW736">
            <v>0</v>
          </cell>
          <cell r="AX736">
            <v>0</v>
          </cell>
          <cell r="AY736">
            <v>21422.240000000002</v>
          </cell>
          <cell r="AZ736">
            <v>0</v>
          </cell>
          <cell r="BA736">
            <v>243195.98</v>
          </cell>
          <cell r="BB736">
            <v>0</v>
          </cell>
          <cell r="BC736">
            <v>176106.64</v>
          </cell>
          <cell r="BD736">
            <v>272408.48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45333.36</v>
          </cell>
          <cell r="BL736">
            <v>0</v>
          </cell>
          <cell r="BM736">
            <v>652573.36</v>
          </cell>
          <cell r="BN736">
            <v>57302.49</v>
          </cell>
          <cell r="BO736">
            <v>20480</v>
          </cell>
          <cell r="BP736">
            <v>13503.27</v>
          </cell>
          <cell r="BQ736">
            <v>523901.2</v>
          </cell>
          <cell r="BR736">
            <v>596238.72</v>
          </cell>
          <cell r="BS736">
            <v>567761.36</v>
          </cell>
          <cell r="BT736">
            <v>0</v>
          </cell>
          <cell r="BU736">
            <v>10430568.24</v>
          </cell>
          <cell r="BV736">
            <v>251519.92</v>
          </cell>
          <cell r="BW736">
            <v>803200</v>
          </cell>
          <cell r="BX736">
            <v>0</v>
          </cell>
          <cell r="BY736">
            <v>1091803.76</v>
          </cell>
          <cell r="BZ736">
            <v>57426.64</v>
          </cell>
          <cell r="CA736">
            <v>0</v>
          </cell>
          <cell r="CB736">
            <v>74333.36</v>
          </cell>
          <cell r="CC736">
            <v>3456673.69</v>
          </cell>
          <cell r="CD736">
            <v>201946.64</v>
          </cell>
          <cell r="CE736">
            <v>17757.599999999999</v>
          </cell>
          <cell r="CF736">
            <v>0</v>
          </cell>
          <cell r="CG736">
            <v>0</v>
          </cell>
          <cell r="CH736">
            <v>369600</v>
          </cell>
          <cell r="CI736">
            <v>97956.96</v>
          </cell>
          <cell r="CJ736">
            <v>0</v>
          </cell>
          <cell r="CK736">
            <v>122559.67999999999</v>
          </cell>
          <cell r="CL736">
            <v>101811.84</v>
          </cell>
        </row>
        <row r="737">
          <cell r="A737" t="str">
            <v>5105010107.101</v>
          </cell>
          <cell r="B737" t="str">
            <v>ค่าเสื่อมราคา - สิ่งปลูกสร้าง</v>
          </cell>
          <cell r="C737">
            <v>25472.84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2072.4899999999998</v>
          </cell>
          <cell r="K737">
            <v>0</v>
          </cell>
          <cell r="L737">
            <v>0</v>
          </cell>
          <cell r="M737">
            <v>0</v>
          </cell>
          <cell r="N737">
            <v>57270.91</v>
          </cell>
          <cell r="O737">
            <v>52828.08</v>
          </cell>
          <cell r="P737">
            <v>0</v>
          </cell>
          <cell r="Q737">
            <v>0</v>
          </cell>
          <cell r="R737">
            <v>7160.4</v>
          </cell>
          <cell r="S737">
            <v>47905.01</v>
          </cell>
          <cell r="T737">
            <v>0</v>
          </cell>
          <cell r="U737">
            <v>12706.64</v>
          </cell>
          <cell r="V737">
            <v>0</v>
          </cell>
          <cell r="W737">
            <v>0</v>
          </cell>
          <cell r="X737">
            <v>54494.62</v>
          </cell>
          <cell r="Y737">
            <v>0</v>
          </cell>
          <cell r="Z737">
            <v>35989.22</v>
          </cell>
          <cell r="AA737">
            <v>0</v>
          </cell>
          <cell r="AB737">
            <v>8533.2800000000007</v>
          </cell>
          <cell r="AC737">
            <v>2000</v>
          </cell>
          <cell r="AD737">
            <v>0</v>
          </cell>
          <cell r="AE737">
            <v>7536.35</v>
          </cell>
          <cell r="AF737">
            <v>14566.69</v>
          </cell>
          <cell r="AG737">
            <v>5100.03</v>
          </cell>
          <cell r="AH737">
            <v>10735.74</v>
          </cell>
          <cell r="AI737">
            <v>7468.34</v>
          </cell>
          <cell r="AJ737">
            <v>181990.67</v>
          </cell>
          <cell r="AK737">
            <v>107955.18</v>
          </cell>
          <cell r="AL737">
            <v>0</v>
          </cell>
          <cell r="AM737">
            <v>0</v>
          </cell>
          <cell r="AN737">
            <v>0</v>
          </cell>
          <cell r="AO737">
            <v>45822.239999999998</v>
          </cell>
          <cell r="AP737">
            <v>0</v>
          </cell>
          <cell r="AQ737">
            <v>689.14</v>
          </cell>
          <cell r="AR737">
            <v>0</v>
          </cell>
          <cell r="AS737">
            <v>32857.760000000002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183463.2</v>
          </cell>
          <cell r="BE737">
            <v>0</v>
          </cell>
          <cell r="BF737">
            <v>3146.03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180577.84</v>
          </cell>
          <cell r="BL737">
            <v>55555.55</v>
          </cell>
          <cell r="BM737">
            <v>112432.4</v>
          </cell>
          <cell r="BN737">
            <v>24133.360000000001</v>
          </cell>
          <cell r="BO737">
            <v>46560</v>
          </cell>
          <cell r="BP737">
            <v>89350</v>
          </cell>
          <cell r="BQ737">
            <v>98048.88</v>
          </cell>
          <cell r="BR737">
            <v>1092506.72</v>
          </cell>
          <cell r="BS737">
            <v>7229.2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5777.76</v>
          </cell>
          <cell r="CA737">
            <v>61555.519999999997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46622.16</v>
          </cell>
          <cell r="CH737">
            <v>0</v>
          </cell>
          <cell r="CI737">
            <v>0</v>
          </cell>
          <cell r="CJ737">
            <v>0</v>
          </cell>
          <cell r="CK737">
            <v>2880</v>
          </cell>
          <cell r="CL737">
            <v>99580</v>
          </cell>
        </row>
        <row r="738">
          <cell r="A738" t="str">
            <v>5105010107.102</v>
          </cell>
          <cell r="B738" t="str">
            <v>ค่าเสื่อมราคา -ระบบประปา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96108.88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41546.639999999999</v>
          </cell>
          <cell r="V738">
            <v>61333.36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53333.33</v>
          </cell>
          <cell r="AK738">
            <v>0</v>
          </cell>
          <cell r="AL738">
            <v>0</v>
          </cell>
          <cell r="AM738">
            <v>5333.36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37332.639999999999</v>
          </cell>
          <cell r="BE738">
            <v>0</v>
          </cell>
          <cell r="BF738">
            <v>0</v>
          </cell>
          <cell r="BG738">
            <v>251530.08</v>
          </cell>
          <cell r="BH738">
            <v>0</v>
          </cell>
          <cell r="BI738">
            <v>0</v>
          </cell>
          <cell r="BJ738">
            <v>88888.91</v>
          </cell>
          <cell r="BK738">
            <v>117733.36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51180.959999999999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43866.64</v>
          </cell>
          <cell r="CL738">
            <v>158666.64000000001</v>
          </cell>
        </row>
        <row r="739">
          <cell r="A739" t="str">
            <v>5105010107.103</v>
          </cell>
          <cell r="B739" t="str">
            <v>ค่าเสื่อมราคา - ระบบบำบัดน้ำเสีย</v>
          </cell>
          <cell r="C739">
            <v>0</v>
          </cell>
          <cell r="D739">
            <v>0</v>
          </cell>
          <cell r="E739">
            <v>0</v>
          </cell>
          <cell r="F739">
            <v>481716.3</v>
          </cell>
          <cell r="G739">
            <v>79890.399999999994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1171.73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152750.48000000001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18186.12</v>
          </cell>
          <cell r="AL739">
            <v>26666.639999999999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26060.959999999999</v>
          </cell>
          <cell r="AU739">
            <v>0.52</v>
          </cell>
          <cell r="AV739">
            <v>121442.08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50133.36</v>
          </cell>
          <cell r="BP739">
            <v>0</v>
          </cell>
          <cell r="BQ739">
            <v>69380.88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125031.44</v>
          </cell>
          <cell r="CA739">
            <v>0</v>
          </cell>
          <cell r="CB739">
            <v>0</v>
          </cell>
          <cell r="CC739">
            <v>76533.350000000006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257333.28</v>
          </cell>
          <cell r="CK739">
            <v>27466.639999999999</v>
          </cell>
          <cell r="CL739">
            <v>75300</v>
          </cell>
        </row>
        <row r="740">
          <cell r="A740" t="str">
            <v>5105010107.104</v>
          </cell>
          <cell r="B740" t="str">
            <v>ค่าเสื่อมราคา - ระบบไฟฟ้า</v>
          </cell>
          <cell r="C740">
            <v>0</v>
          </cell>
          <cell r="D740">
            <v>0</v>
          </cell>
          <cell r="E740">
            <v>0</v>
          </cell>
          <cell r="F740">
            <v>4148.6400000000003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58982.33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134833.35999999999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32253.33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27851.919999999998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233620.72</v>
          </cell>
          <cell r="BE740">
            <v>217333.28</v>
          </cell>
          <cell r="BF740">
            <v>0</v>
          </cell>
          <cell r="BG740">
            <v>624890.24</v>
          </cell>
          <cell r="BH740">
            <v>0</v>
          </cell>
          <cell r="BI740">
            <v>0</v>
          </cell>
          <cell r="BJ740">
            <v>108667.25</v>
          </cell>
          <cell r="BK740">
            <v>57003.44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3737.77</v>
          </cell>
          <cell r="BQ740">
            <v>69232.88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31464.720000000001</v>
          </cell>
          <cell r="CL740">
            <v>98595.04</v>
          </cell>
        </row>
        <row r="741">
          <cell r="A741" t="str">
            <v>5105010107.105</v>
          </cell>
          <cell r="B741" t="str">
            <v>ค่าเสื่อมราคา - ระบบโทรศัพท์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3798.09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3152.88</v>
          </cell>
          <cell r="BE741">
            <v>0</v>
          </cell>
          <cell r="BF741">
            <v>0</v>
          </cell>
          <cell r="BG741">
            <v>65977.279999999999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1759.52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39302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1167.03</v>
          </cell>
        </row>
        <row r="742">
          <cell r="A742" t="str">
            <v>5105010107.106</v>
          </cell>
          <cell r="B742" t="str">
            <v>ค่าเสื่อมราคา-ระบบถนนภายใน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145600.37</v>
          </cell>
          <cell r="O742">
            <v>0</v>
          </cell>
          <cell r="P742">
            <v>0</v>
          </cell>
          <cell r="Q742">
            <v>5164.7299999999996</v>
          </cell>
          <cell r="R742">
            <v>0</v>
          </cell>
          <cell r="S742">
            <v>67288.88</v>
          </cell>
          <cell r="T742">
            <v>38145.760000000002</v>
          </cell>
          <cell r="U742">
            <v>15160</v>
          </cell>
          <cell r="V742">
            <v>0</v>
          </cell>
          <cell r="W742">
            <v>0</v>
          </cell>
          <cell r="X742">
            <v>0</v>
          </cell>
          <cell r="Y742">
            <v>30667.71</v>
          </cell>
          <cell r="Z742">
            <v>0</v>
          </cell>
          <cell r="AA742">
            <v>22563.31</v>
          </cell>
          <cell r="AB742">
            <v>2414.96</v>
          </cell>
          <cell r="AC742">
            <v>0</v>
          </cell>
          <cell r="AD742">
            <v>0</v>
          </cell>
          <cell r="AE742">
            <v>11936.16</v>
          </cell>
          <cell r="AF742">
            <v>491.16</v>
          </cell>
          <cell r="AG742">
            <v>0</v>
          </cell>
          <cell r="AH742">
            <v>0</v>
          </cell>
          <cell r="AI742">
            <v>15667.52</v>
          </cell>
          <cell r="AJ742">
            <v>24000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8593.44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20788.41</v>
          </cell>
          <cell r="BE742">
            <v>0</v>
          </cell>
          <cell r="BF742">
            <v>7933.36</v>
          </cell>
          <cell r="BG742">
            <v>6649.98</v>
          </cell>
          <cell r="BH742">
            <v>0</v>
          </cell>
          <cell r="BI742">
            <v>0</v>
          </cell>
          <cell r="BJ742">
            <v>40000</v>
          </cell>
          <cell r="BK742">
            <v>60000</v>
          </cell>
          <cell r="BL742">
            <v>0</v>
          </cell>
          <cell r="BM742">
            <v>11297.53</v>
          </cell>
          <cell r="BN742">
            <v>20906.64</v>
          </cell>
          <cell r="BO742">
            <v>29413.360000000001</v>
          </cell>
          <cell r="BP742">
            <v>0</v>
          </cell>
          <cell r="BQ742">
            <v>198862.24</v>
          </cell>
          <cell r="BR742">
            <v>0</v>
          </cell>
          <cell r="BS742">
            <v>0</v>
          </cell>
          <cell r="BT742">
            <v>0</v>
          </cell>
          <cell r="BU742">
            <v>338680</v>
          </cell>
          <cell r="BV742">
            <v>0</v>
          </cell>
          <cell r="BW742">
            <v>19633.599999999999</v>
          </cell>
          <cell r="BX742">
            <v>122222.16</v>
          </cell>
          <cell r="BY742">
            <v>0</v>
          </cell>
          <cell r="BZ742">
            <v>0</v>
          </cell>
          <cell r="CA742">
            <v>31657.759999999998</v>
          </cell>
          <cell r="CB742">
            <v>23427.759999999998</v>
          </cell>
          <cell r="CC742">
            <v>0</v>
          </cell>
          <cell r="CD742">
            <v>0</v>
          </cell>
          <cell r="CE742">
            <v>104808.32000000001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8444.4</v>
          </cell>
          <cell r="CK742">
            <v>0</v>
          </cell>
          <cell r="CL742">
            <v>205300</v>
          </cell>
        </row>
        <row r="743">
          <cell r="A743" t="str">
            <v>5105010109.101</v>
          </cell>
          <cell r="B743" t="str">
            <v>ค่าเสื่อมราคา-ครุภัณฑ์สำนักงาน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1791.66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158160.84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32615.25</v>
          </cell>
          <cell r="AG743">
            <v>0</v>
          </cell>
          <cell r="AH743">
            <v>0</v>
          </cell>
          <cell r="AI743">
            <v>9613.7800000000007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88376.83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753159.16</v>
          </cell>
          <cell r="BE743">
            <v>176922.56</v>
          </cell>
          <cell r="BF743">
            <v>0</v>
          </cell>
          <cell r="BG743">
            <v>1480494.34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7833.36</v>
          </cell>
          <cell r="BN743">
            <v>28726.639999999999</v>
          </cell>
          <cell r="BO743">
            <v>0</v>
          </cell>
          <cell r="BP743">
            <v>0</v>
          </cell>
          <cell r="BQ743">
            <v>4444.4399999999996</v>
          </cell>
          <cell r="BR743">
            <v>2045726.93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</row>
        <row r="744">
          <cell r="A744" t="str">
            <v>5105010111.101</v>
          </cell>
          <cell r="B744" t="str">
            <v>ค่าเสื่อมราคา-ยานพาหนะและอุปกรณ์การขนส่ง</v>
          </cell>
          <cell r="C744">
            <v>315734.25</v>
          </cell>
          <cell r="D744">
            <v>0</v>
          </cell>
          <cell r="E744">
            <v>0</v>
          </cell>
          <cell r="F744">
            <v>0</v>
          </cell>
          <cell r="G744">
            <v>42457.21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397050.12</v>
          </cell>
          <cell r="N744">
            <v>0</v>
          </cell>
          <cell r="O744">
            <v>315666.71000000002</v>
          </cell>
          <cell r="P744">
            <v>606400</v>
          </cell>
          <cell r="Q744">
            <v>0</v>
          </cell>
          <cell r="R744">
            <v>166533.32</v>
          </cell>
          <cell r="S744">
            <v>606400</v>
          </cell>
          <cell r="T744">
            <v>0</v>
          </cell>
          <cell r="U744">
            <v>0</v>
          </cell>
          <cell r="V744">
            <v>0</v>
          </cell>
          <cell r="W744">
            <v>595849.31000000006</v>
          </cell>
          <cell r="X744">
            <v>0</v>
          </cell>
          <cell r="Y744">
            <v>0</v>
          </cell>
          <cell r="Z744">
            <v>0</v>
          </cell>
          <cell r="AA744">
            <v>280000</v>
          </cell>
          <cell r="AB744">
            <v>0</v>
          </cell>
          <cell r="AC744">
            <v>175000</v>
          </cell>
          <cell r="AD744">
            <v>352112.16</v>
          </cell>
          <cell r="AE744">
            <v>279616.45</v>
          </cell>
          <cell r="AF744">
            <v>255910.67</v>
          </cell>
          <cell r="AG744">
            <v>0</v>
          </cell>
          <cell r="AH744">
            <v>374579.17</v>
          </cell>
          <cell r="AI744">
            <v>283068.48</v>
          </cell>
          <cell r="AJ744">
            <v>280000</v>
          </cell>
          <cell r="AK744">
            <v>313452.86</v>
          </cell>
          <cell r="AL744">
            <v>0</v>
          </cell>
          <cell r="AM744">
            <v>661088.69999999995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332666.64</v>
          </cell>
          <cell r="BA744">
            <v>0</v>
          </cell>
          <cell r="BB744">
            <v>0</v>
          </cell>
          <cell r="BC744">
            <v>63166.47</v>
          </cell>
          <cell r="BD744">
            <v>97249</v>
          </cell>
          <cell r="BE744">
            <v>0</v>
          </cell>
          <cell r="BF744">
            <v>291433.31</v>
          </cell>
          <cell r="BG744">
            <v>97249.95</v>
          </cell>
          <cell r="BH744">
            <v>0</v>
          </cell>
          <cell r="BI744">
            <v>0</v>
          </cell>
          <cell r="BJ744">
            <v>0</v>
          </cell>
          <cell r="BK744">
            <v>389932.36</v>
          </cell>
          <cell r="BL744">
            <v>355132.34</v>
          </cell>
          <cell r="BM744">
            <v>332666.64</v>
          </cell>
          <cell r="BN744">
            <v>332666.64</v>
          </cell>
          <cell r="BO744">
            <v>625234.44999999995</v>
          </cell>
          <cell r="BP744">
            <v>332666.65000000002</v>
          </cell>
          <cell r="BQ744">
            <v>99231.34</v>
          </cell>
          <cell r="BR744">
            <v>1899080.01</v>
          </cell>
          <cell r="BS744">
            <v>451733.36</v>
          </cell>
          <cell r="BT744">
            <v>0</v>
          </cell>
          <cell r="BU744">
            <v>24232.34</v>
          </cell>
          <cell r="BV744">
            <v>0</v>
          </cell>
          <cell r="BW744">
            <v>503466.64</v>
          </cell>
          <cell r="BX744">
            <v>0</v>
          </cell>
          <cell r="BY744">
            <v>332800</v>
          </cell>
          <cell r="BZ744">
            <v>0</v>
          </cell>
          <cell r="CA744">
            <v>0</v>
          </cell>
          <cell r="CB744">
            <v>266000</v>
          </cell>
          <cell r="CC744">
            <v>111864.67</v>
          </cell>
          <cell r="CD744">
            <v>60582.35</v>
          </cell>
          <cell r="CE744">
            <v>432599.01</v>
          </cell>
          <cell r="CF744">
            <v>132266.64000000001</v>
          </cell>
          <cell r="CG744">
            <v>0</v>
          </cell>
          <cell r="CH744">
            <v>0</v>
          </cell>
          <cell r="CI744">
            <v>0</v>
          </cell>
          <cell r="CJ744">
            <v>66499</v>
          </cell>
          <cell r="CK744">
            <v>142666.64000000001</v>
          </cell>
          <cell r="CL744">
            <v>0</v>
          </cell>
        </row>
        <row r="745">
          <cell r="A745" t="str">
            <v>5105010113.101</v>
          </cell>
          <cell r="B745" t="str">
            <v>ค่าเสื่อมราคา-ครุภัณฑ์ไฟฟ้าและวิทยุ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18386.36</v>
          </cell>
          <cell r="M745">
            <v>0</v>
          </cell>
          <cell r="N745">
            <v>0</v>
          </cell>
          <cell r="O745">
            <v>309184.15999999997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119687.69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134833.35999999999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32977.760000000002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72888.88</v>
          </cell>
          <cell r="BC745">
            <v>0</v>
          </cell>
          <cell r="BD745">
            <v>0</v>
          </cell>
          <cell r="BE745">
            <v>10610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63397.04</v>
          </cell>
          <cell r="BN745">
            <v>0</v>
          </cell>
          <cell r="BO745">
            <v>0</v>
          </cell>
          <cell r="BP745">
            <v>62888.89</v>
          </cell>
          <cell r="BQ745">
            <v>53309.760000000002</v>
          </cell>
          <cell r="BR745">
            <v>1709166.67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71352</v>
          </cell>
          <cell r="BX745">
            <v>0</v>
          </cell>
          <cell r="BY745">
            <v>33200</v>
          </cell>
          <cell r="BZ745">
            <v>270199.36</v>
          </cell>
          <cell r="CA745">
            <v>67933.119999999995</v>
          </cell>
          <cell r="CB745">
            <v>0</v>
          </cell>
          <cell r="CC745">
            <v>141088.89000000001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203799.36</v>
          </cell>
          <cell r="CI745">
            <v>0</v>
          </cell>
          <cell r="CJ745">
            <v>131858.79999999999</v>
          </cell>
          <cell r="CK745">
            <v>0</v>
          </cell>
          <cell r="CL745">
            <v>0</v>
          </cell>
        </row>
        <row r="746">
          <cell r="A746" t="str">
            <v>5105010115.101</v>
          </cell>
          <cell r="B746" t="str">
            <v>ค่าเสื่อมราคา-ครุภัณฑ์โฆษณาและเผยแพร่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2389.34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344604.34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133013.35999999999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</row>
        <row r="747">
          <cell r="A747" t="str">
            <v>5105010117.101</v>
          </cell>
          <cell r="B747" t="str">
            <v>ค่าเสื่อมราคา-ครุภัณฑ์การเกษตร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118723.36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</row>
        <row r="748">
          <cell r="A748" t="str">
            <v>5105010119.101</v>
          </cell>
          <cell r="B748" t="str">
            <v>ค่าเสื่อมราคา-ครุภัณฑ์โรงงาน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</row>
        <row r="749">
          <cell r="A749" t="str">
            <v>5105010121.101</v>
          </cell>
          <cell r="B749" t="str">
            <v>ค่าเสื่อมราคา-ครุภัณฑ์ก่อสร้าง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12266.64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</row>
        <row r="750">
          <cell r="A750" t="str">
            <v>5105010125.101</v>
          </cell>
          <cell r="B750" t="str">
            <v>ค่าเสื่อมราคา-ครุภัณฑ์วิทยาศาสตร์ และการแพทย์</v>
          </cell>
          <cell r="C750">
            <v>13969122.949999999</v>
          </cell>
          <cell r="D750">
            <v>0</v>
          </cell>
          <cell r="E750">
            <v>23155</v>
          </cell>
          <cell r="F750">
            <v>0</v>
          </cell>
          <cell r="G750">
            <v>192028.25</v>
          </cell>
          <cell r="H750">
            <v>0</v>
          </cell>
          <cell r="I750">
            <v>354976.5</v>
          </cell>
          <cell r="J750">
            <v>806529.64</v>
          </cell>
          <cell r="K750">
            <v>0</v>
          </cell>
          <cell r="L750">
            <v>0</v>
          </cell>
          <cell r="M750">
            <v>3260404.88</v>
          </cell>
          <cell r="N750">
            <v>915606.45</v>
          </cell>
          <cell r="O750">
            <v>7692344.9900000002</v>
          </cell>
          <cell r="P750">
            <v>492685</v>
          </cell>
          <cell r="Q750">
            <v>23233.33</v>
          </cell>
          <cell r="R750">
            <v>526420.87</v>
          </cell>
          <cell r="S750">
            <v>538828.32999999996</v>
          </cell>
          <cell r="T750">
            <v>600093.27</v>
          </cell>
          <cell r="U750">
            <v>0</v>
          </cell>
          <cell r="V750">
            <v>169333.36</v>
          </cell>
          <cell r="W750">
            <v>10485016.140000001</v>
          </cell>
          <cell r="X750">
            <v>45270.26</v>
          </cell>
          <cell r="Y750">
            <v>485860.94</v>
          </cell>
          <cell r="Z750">
            <v>53316.69</v>
          </cell>
          <cell r="AA750">
            <v>65882.33</v>
          </cell>
          <cell r="AB750">
            <v>318805.48</v>
          </cell>
          <cell r="AC750">
            <v>0</v>
          </cell>
          <cell r="AD750">
            <v>1701180.47</v>
          </cell>
          <cell r="AE750">
            <v>38733.42</v>
          </cell>
          <cell r="AF750">
            <v>45239.839999999997</v>
          </cell>
          <cell r="AG750">
            <v>183460.67</v>
          </cell>
          <cell r="AH750">
            <v>831247.38</v>
          </cell>
          <cell r="AI750">
            <v>19976.650000000001</v>
          </cell>
          <cell r="AJ750">
            <v>160241.66</v>
          </cell>
          <cell r="AK750">
            <v>28040936.920000002</v>
          </cell>
          <cell r="AL750">
            <v>656688.55000000005</v>
          </cell>
          <cell r="AM750">
            <v>641085.26</v>
          </cell>
          <cell r="AN750">
            <v>107941.2</v>
          </cell>
          <cell r="AO750">
            <v>1205794.8400000001</v>
          </cell>
          <cell r="AP750">
            <v>900336</v>
          </cell>
          <cell r="AQ750">
            <v>244448.67</v>
          </cell>
          <cell r="AR750">
            <v>4037179</v>
          </cell>
          <cell r="AS750">
            <v>573862.47</v>
          </cell>
          <cell r="AT750">
            <v>767218.03</v>
          </cell>
          <cell r="AU750">
            <v>539516.17000000004</v>
          </cell>
          <cell r="AV750">
            <v>117488.96000000001</v>
          </cell>
          <cell r="AW750">
            <v>574570.01</v>
          </cell>
          <cell r="AX750">
            <v>574871.36</v>
          </cell>
          <cell r="AY750">
            <v>625594.71</v>
          </cell>
          <cell r="AZ750">
            <v>1052967.5</v>
          </cell>
          <cell r="BA750">
            <v>6348223.0700000003</v>
          </cell>
          <cell r="BB750">
            <v>620432.64000000001</v>
          </cell>
          <cell r="BC750">
            <v>6392967.8700000001</v>
          </cell>
          <cell r="BD750">
            <v>2557707.44</v>
          </cell>
          <cell r="BE750">
            <v>725132.54</v>
          </cell>
          <cell r="BF750">
            <v>236508.79999999999</v>
          </cell>
          <cell r="BG750">
            <v>8645672.4399999995</v>
          </cell>
          <cell r="BH750">
            <v>0</v>
          </cell>
          <cell r="BI750">
            <v>729887.67</v>
          </cell>
          <cell r="BJ750">
            <v>0</v>
          </cell>
          <cell r="BK750">
            <v>324142.93</v>
          </cell>
          <cell r="BL750">
            <v>7744551.7400000002</v>
          </cell>
          <cell r="BM750">
            <v>1362498.33</v>
          </cell>
          <cell r="BN750">
            <v>1017268.68</v>
          </cell>
          <cell r="BO750">
            <v>1973962.45</v>
          </cell>
          <cell r="BP750">
            <v>243232.16</v>
          </cell>
          <cell r="BQ750">
            <v>997754.36</v>
          </cell>
          <cell r="BR750">
            <v>50281262.060000002</v>
          </cell>
          <cell r="BS750">
            <v>305557.15000000002</v>
          </cell>
          <cell r="BT750">
            <v>0</v>
          </cell>
          <cell r="BU750">
            <v>5380499.9900000002</v>
          </cell>
          <cell r="BV750">
            <v>165395.20000000001</v>
          </cell>
          <cell r="BW750">
            <v>924341.43</v>
          </cell>
          <cell r="BX750">
            <v>2677525.66</v>
          </cell>
          <cell r="BY750">
            <v>318519.06</v>
          </cell>
          <cell r="BZ750">
            <v>511776</v>
          </cell>
          <cell r="CA750">
            <v>782693.36</v>
          </cell>
          <cell r="CB750">
            <v>173510.48</v>
          </cell>
          <cell r="CC750">
            <v>3380428.34</v>
          </cell>
          <cell r="CD750">
            <v>395282.14</v>
          </cell>
          <cell r="CE750">
            <v>1979103.32</v>
          </cell>
          <cell r="CF750">
            <v>829758.8</v>
          </cell>
          <cell r="CG750">
            <v>27481.51</v>
          </cell>
          <cell r="CH750">
            <v>562278.55000000005</v>
          </cell>
          <cell r="CI750">
            <v>62340</v>
          </cell>
          <cell r="CJ750">
            <v>1217397</v>
          </cell>
          <cell r="CK750">
            <v>784753.36</v>
          </cell>
          <cell r="CL750">
            <v>349181.66</v>
          </cell>
        </row>
        <row r="751">
          <cell r="A751" t="str">
            <v>5105010127.101</v>
          </cell>
          <cell r="B751" t="str">
            <v>ค่าเสื่อมราคา-อุปกรณ์คอมพิวเตอร์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66800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56446.68</v>
          </cell>
          <cell r="AZ751">
            <v>0</v>
          </cell>
          <cell r="BA751">
            <v>0</v>
          </cell>
          <cell r="BB751">
            <v>0</v>
          </cell>
          <cell r="BC751">
            <v>350222.24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7206347.0099999998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2966.64</v>
          </cell>
        </row>
        <row r="752">
          <cell r="A752" t="str">
            <v>5105010129.101</v>
          </cell>
          <cell r="B752" t="str">
            <v>ค่าเสื่อมราคา - ครุภัณฑ์การศึกษา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490944.44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</row>
        <row r="753">
          <cell r="A753" t="str">
            <v>5105010131.101</v>
          </cell>
          <cell r="B753" t="str">
            <v>ค่าเสื่อมราคา-ครุภัณฑ์งานบ้านงานครัว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19999.87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41665.64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62184.75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88332.4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1072833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14666.64</v>
          </cell>
          <cell r="BR753">
            <v>1480800.17</v>
          </cell>
          <cell r="BS753">
            <v>47554.559999999998</v>
          </cell>
          <cell r="BT753">
            <v>0</v>
          </cell>
          <cell r="BU753">
            <v>0</v>
          </cell>
          <cell r="BV753">
            <v>132888.88</v>
          </cell>
          <cell r="BW753">
            <v>0</v>
          </cell>
          <cell r="BX753">
            <v>0</v>
          </cell>
          <cell r="BY753">
            <v>48998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41666.639999999999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</row>
        <row r="754">
          <cell r="A754" t="str">
            <v>5105010133.101</v>
          </cell>
          <cell r="B754" t="str">
            <v>บัญชีค่าเสื่อมราคา - ครุภัณฑ์กีฬา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</row>
        <row r="755">
          <cell r="A755" t="str">
            <v>5105010135.101</v>
          </cell>
          <cell r="B755" t="str">
            <v>บัญชีค่าเสื่อมราคา - ครุภัณฑ์ดนตรี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</row>
        <row r="756">
          <cell r="A756" t="str">
            <v>5105010137.101</v>
          </cell>
          <cell r="B756" t="str">
            <v>บัญชีค่าเสื่อมราคา - ครุภัณฑ์สนาม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</row>
        <row r="757">
          <cell r="A757" t="str">
            <v>5105010139.101</v>
          </cell>
          <cell r="B757" t="str">
            <v>ค่าเสื่อมราคา-ครุภัณฑ์อื่น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4400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32577.759999999998</v>
          </cell>
          <cell r="BS757">
            <v>0</v>
          </cell>
          <cell r="BT757">
            <v>0</v>
          </cell>
          <cell r="BU757">
            <v>0</v>
          </cell>
          <cell r="BV757">
            <v>126260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</row>
        <row r="758">
          <cell r="A758" t="str">
            <v>5105010148.101</v>
          </cell>
          <cell r="B758" t="str">
            <v>ค่าตัดจำหน่าย-โปรแกรมคอมพิวเตอร์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126666.24000000001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1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1</v>
          </cell>
          <cell r="CJ758">
            <v>1</v>
          </cell>
          <cell r="CK758">
            <v>0</v>
          </cell>
          <cell r="CL758">
            <v>0</v>
          </cell>
        </row>
        <row r="759">
          <cell r="A759" t="str">
            <v>5105010149.102</v>
          </cell>
          <cell r="B759" t="str">
            <v>ค่าตัดจำหน่าย-สินทรัพย์ที่ไม่มีตัวตนอื่น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</row>
        <row r="760">
          <cell r="A760" t="str">
            <v>5105010158.101</v>
          </cell>
          <cell r="B760" t="str">
            <v>ค่าเสื่อมราคา-ส่วนปรับปรุงอาคาร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52068.6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62427.92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21555.52</v>
          </cell>
          <cell r="CL760">
            <v>0</v>
          </cell>
        </row>
        <row r="761">
          <cell r="A761" t="str">
            <v>5105010160.101</v>
          </cell>
          <cell r="B761" t="str">
            <v>ค่าเสื่อมราคาอาคารเพื่อพักอาศัย -  Interface</v>
          </cell>
          <cell r="C761">
            <v>732328.78</v>
          </cell>
          <cell r="D761">
            <v>0</v>
          </cell>
          <cell r="E761">
            <v>201537.38</v>
          </cell>
          <cell r="F761">
            <v>0</v>
          </cell>
          <cell r="G761">
            <v>224035.73</v>
          </cell>
          <cell r="H761">
            <v>164439.46</v>
          </cell>
          <cell r="I761">
            <v>0</v>
          </cell>
          <cell r="J761">
            <v>0</v>
          </cell>
          <cell r="K761">
            <v>0</v>
          </cell>
          <cell r="L761">
            <v>247824.81</v>
          </cell>
          <cell r="M761">
            <v>0</v>
          </cell>
          <cell r="N761">
            <v>0</v>
          </cell>
          <cell r="O761">
            <v>404196.64</v>
          </cell>
          <cell r="P761">
            <v>30788.240000000002</v>
          </cell>
          <cell r="Q761">
            <v>103395.36</v>
          </cell>
          <cell r="R761">
            <v>94029.35</v>
          </cell>
          <cell r="S761">
            <v>311057.28000000003</v>
          </cell>
          <cell r="T761">
            <v>266965.03999999998</v>
          </cell>
          <cell r="U761">
            <v>10234.4</v>
          </cell>
          <cell r="V761">
            <v>0</v>
          </cell>
          <cell r="W761">
            <v>0</v>
          </cell>
          <cell r="X761">
            <v>0</v>
          </cell>
          <cell r="Y761">
            <v>51129.86</v>
          </cell>
          <cell r="Z761">
            <v>8373.36</v>
          </cell>
          <cell r="AA761">
            <v>0</v>
          </cell>
          <cell r="AB761">
            <v>48884.24</v>
          </cell>
          <cell r="AC761">
            <v>229541.38</v>
          </cell>
          <cell r="AD761">
            <v>183472</v>
          </cell>
          <cell r="AE761">
            <v>172005.65</v>
          </cell>
          <cell r="AF761">
            <v>13344.37</v>
          </cell>
          <cell r="AG761">
            <v>1466.64</v>
          </cell>
          <cell r="AH761">
            <v>0</v>
          </cell>
          <cell r="AI761">
            <v>0</v>
          </cell>
          <cell r="AJ761">
            <v>0</v>
          </cell>
          <cell r="AK761">
            <v>1478912.58</v>
          </cell>
          <cell r="AL761">
            <v>0</v>
          </cell>
          <cell r="AM761">
            <v>0</v>
          </cell>
          <cell r="AN761">
            <v>75796</v>
          </cell>
          <cell r="AO761">
            <v>0</v>
          </cell>
          <cell r="AP761">
            <v>0</v>
          </cell>
          <cell r="AQ761">
            <v>0</v>
          </cell>
          <cell r="AR761">
            <v>1761081.45</v>
          </cell>
          <cell r="AS761">
            <v>159885.35999999999</v>
          </cell>
          <cell r="AT761">
            <v>219802.06</v>
          </cell>
          <cell r="AU761">
            <v>116316.77</v>
          </cell>
          <cell r="AV761">
            <v>0</v>
          </cell>
          <cell r="AW761">
            <v>23680</v>
          </cell>
          <cell r="AX761">
            <v>1893.36</v>
          </cell>
          <cell r="AY761">
            <v>42400</v>
          </cell>
          <cell r="AZ761">
            <v>16888.88</v>
          </cell>
          <cell r="BA761">
            <v>468606.88</v>
          </cell>
          <cell r="BB761">
            <v>778310.08</v>
          </cell>
          <cell r="BC761">
            <v>93493.440000000002</v>
          </cell>
          <cell r="BD761">
            <v>225834.16</v>
          </cell>
          <cell r="BE761">
            <v>0</v>
          </cell>
          <cell r="BF761">
            <v>212533.36</v>
          </cell>
          <cell r="BG761">
            <v>920232.32</v>
          </cell>
          <cell r="BH761">
            <v>371437.2</v>
          </cell>
          <cell r="BI761">
            <v>210666.64</v>
          </cell>
          <cell r="BJ761">
            <v>207330.8</v>
          </cell>
          <cell r="BK761">
            <v>0</v>
          </cell>
          <cell r="BL761">
            <v>0</v>
          </cell>
          <cell r="BM761">
            <v>40192</v>
          </cell>
          <cell r="BN761">
            <v>49882.64</v>
          </cell>
          <cell r="BO761">
            <v>202075.51999999999</v>
          </cell>
          <cell r="BP761">
            <v>0</v>
          </cell>
          <cell r="BQ761">
            <v>13752</v>
          </cell>
          <cell r="BR761">
            <v>1400533.36</v>
          </cell>
          <cell r="BS761">
            <v>0</v>
          </cell>
          <cell r="BT761">
            <v>152426.66</v>
          </cell>
          <cell r="BU761">
            <v>0</v>
          </cell>
          <cell r="BV761">
            <v>0</v>
          </cell>
          <cell r="BW761">
            <v>20266.64</v>
          </cell>
          <cell r="BX761">
            <v>318428.03999999998</v>
          </cell>
          <cell r="BY761">
            <v>0</v>
          </cell>
          <cell r="BZ761">
            <v>46054.879999999997</v>
          </cell>
          <cell r="CA761">
            <v>133226.64000000001</v>
          </cell>
          <cell r="CB761">
            <v>125256.08</v>
          </cell>
          <cell r="CC761">
            <v>326141.69</v>
          </cell>
          <cell r="CD761">
            <v>284453.36</v>
          </cell>
          <cell r="CE761">
            <v>119733.36</v>
          </cell>
          <cell r="CF761">
            <v>34666.639999999999</v>
          </cell>
          <cell r="CG761">
            <v>47319.839999999997</v>
          </cell>
          <cell r="CH761">
            <v>215703.44</v>
          </cell>
          <cell r="CI761">
            <v>0</v>
          </cell>
          <cell r="CJ761">
            <v>314026.64</v>
          </cell>
          <cell r="CK761">
            <v>0</v>
          </cell>
          <cell r="CL761">
            <v>14613.36</v>
          </cell>
        </row>
        <row r="762">
          <cell r="A762" t="str">
            <v>5105010160.102</v>
          </cell>
          <cell r="B762" t="str">
            <v>ค่าเสื่อมราคาอาคารสำนักงาน-  Interface</v>
          </cell>
          <cell r="C762">
            <v>125995.18</v>
          </cell>
          <cell r="D762">
            <v>0</v>
          </cell>
          <cell r="E762">
            <v>33209.120000000003</v>
          </cell>
          <cell r="F762">
            <v>0</v>
          </cell>
          <cell r="G762">
            <v>269156.99</v>
          </cell>
          <cell r="H762">
            <v>438735.86</v>
          </cell>
          <cell r="I762">
            <v>0</v>
          </cell>
          <cell r="J762">
            <v>628819.07999999996</v>
          </cell>
          <cell r="K762">
            <v>79488.820000000007</v>
          </cell>
          <cell r="L762">
            <v>76399.95</v>
          </cell>
          <cell r="M762">
            <v>1109217.6499999999</v>
          </cell>
          <cell r="N762">
            <v>25262.32</v>
          </cell>
          <cell r="O762">
            <v>981173.84</v>
          </cell>
          <cell r="P762">
            <v>332831.11</v>
          </cell>
          <cell r="Q762">
            <v>516150.24</v>
          </cell>
          <cell r="R762">
            <v>620962.28</v>
          </cell>
          <cell r="S762">
            <v>151686.32</v>
          </cell>
          <cell r="T762">
            <v>177161.76</v>
          </cell>
          <cell r="U762">
            <v>90716.6</v>
          </cell>
          <cell r="V762">
            <v>87585.36</v>
          </cell>
          <cell r="W762">
            <v>1819276.87</v>
          </cell>
          <cell r="X762">
            <v>521402.76</v>
          </cell>
          <cell r="Y762">
            <v>201099.56</v>
          </cell>
          <cell r="Z762">
            <v>61750.559999999998</v>
          </cell>
          <cell r="AA762">
            <v>2380.64</v>
          </cell>
          <cell r="AB762">
            <v>39921.68</v>
          </cell>
          <cell r="AC762">
            <v>267801.32</v>
          </cell>
          <cell r="AD762">
            <v>115719.3</v>
          </cell>
          <cell r="AE762">
            <v>82699.899999999994</v>
          </cell>
          <cell r="AF762">
            <v>44589.1</v>
          </cell>
          <cell r="AG762">
            <v>136898.16</v>
          </cell>
          <cell r="AH762">
            <v>518328.72</v>
          </cell>
          <cell r="AI762">
            <v>249572.92</v>
          </cell>
          <cell r="AJ762">
            <v>103011.09</v>
          </cell>
          <cell r="AK762">
            <v>3671457.84</v>
          </cell>
          <cell r="AL762">
            <v>131335.92000000001</v>
          </cell>
          <cell r="AM762">
            <v>84746.64</v>
          </cell>
          <cell r="AN762">
            <v>946442.48</v>
          </cell>
          <cell r="AO762">
            <v>100378.32</v>
          </cell>
          <cell r="AP762">
            <v>157736.32000000001</v>
          </cell>
          <cell r="AQ762">
            <v>4480.05</v>
          </cell>
          <cell r="AR762">
            <v>4040495.99</v>
          </cell>
          <cell r="AS762">
            <v>227120</v>
          </cell>
          <cell r="AT762">
            <v>834713.75</v>
          </cell>
          <cell r="AU762">
            <v>537047.52</v>
          </cell>
          <cell r="AV762">
            <v>6109.36</v>
          </cell>
          <cell r="AW762">
            <v>53808</v>
          </cell>
          <cell r="AX762">
            <v>1621017.77</v>
          </cell>
          <cell r="AY762">
            <v>30636.69</v>
          </cell>
          <cell r="AZ762">
            <v>210528.96</v>
          </cell>
          <cell r="BA762">
            <v>1839924</v>
          </cell>
          <cell r="BB762">
            <v>2763567.84</v>
          </cell>
          <cell r="BC762">
            <v>4101719.08</v>
          </cell>
          <cell r="BD762">
            <v>1234595.3600000001</v>
          </cell>
          <cell r="BE762">
            <v>41312</v>
          </cell>
          <cell r="BF762">
            <v>4026818.8</v>
          </cell>
          <cell r="BG762">
            <v>3816265.47</v>
          </cell>
          <cell r="BH762">
            <v>120255.92</v>
          </cell>
          <cell r="BI762">
            <v>58241.47</v>
          </cell>
          <cell r="BJ762">
            <v>102679.73</v>
          </cell>
          <cell r="BK762">
            <v>42853.36</v>
          </cell>
          <cell r="BL762">
            <v>492361.11</v>
          </cell>
          <cell r="BM762">
            <v>382846.64</v>
          </cell>
          <cell r="BN762">
            <v>191384.48</v>
          </cell>
          <cell r="BO762">
            <v>287680</v>
          </cell>
          <cell r="BP762">
            <v>75434.63</v>
          </cell>
          <cell r="BQ762">
            <v>133545.24</v>
          </cell>
          <cell r="BR762">
            <v>15511753.199999999</v>
          </cell>
          <cell r="BS762">
            <v>38669.360000000001</v>
          </cell>
          <cell r="BT762">
            <v>238091.95</v>
          </cell>
          <cell r="BU762">
            <v>0</v>
          </cell>
          <cell r="BV762">
            <v>0</v>
          </cell>
          <cell r="BW762">
            <v>0</v>
          </cell>
          <cell r="BX762">
            <v>1530215.61</v>
          </cell>
          <cell r="BY762">
            <v>0</v>
          </cell>
          <cell r="BZ762">
            <v>67120.240000000005</v>
          </cell>
          <cell r="CA762">
            <v>81866.64</v>
          </cell>
          <cell r="CB762">
            <v>237819.46</v>
          </cell>
          <cell r="CC762">
            <v>0</v>
          </cell>
          <cell r="CD762">
            <v>0</v>
          </cell>
          <cell r="CE762">
            <v>259817.2</v>
          </cell>
          <cell r="CF762">
            <v>0</v>
          </cell>
          <cell r="CG762">
            <v>54240</v>
          </cell>
          <cell r="CH762">
            <v>41053.360000000001</v>
          </cell>
          <cell r="CI762">
            <v>0</v>
          </cell>
          <cell r="CJ762">
            <v>1549276.48</v>
          </cell>
          <cell r="CK762">
            <v>0</v>
          </cell>
          <cell r="CL762">
            <v>76285.2</v>
          </cell>
        </row>
        <row r="763">
          <cell r="A763" t="str">
            <v>5105010160.103</v>
          </cell>
          <cell r="B763" t="str">
            <v>ค่าเสื่อมราคาอาคารเพื่อประโยชน์อื่น- Interface</v>
          </cell>
          <cell r="C763">
            <v>38320.78</v>
          </cell>
          <cell r="D763">
            <v>43910.83</v>
          </cell>
          <cell r="E763">
            <v>54628.97</v>
          </cell>
          <cell r="F763">
            <v>93804.66</v>
          </cell>
          <cell r="G763">
            <v>60565.82</v>
          </cell>
          <cell r="H763">
            <v>1619.75</v>
          </cell>
          <cell r="I763">
            <v>0</v>
          </cell>
          <cell r="J763">
            <v>0</v>
          </cell>
          <cell r="K763">
            <v>96843.99</v>
          </cell>
          <cell r="L763">
            <v>65184.94</v>
          </cell>
          <cell r="M763">
            <v>11375.36</v>
          </cell>
          <cell r="N763">
            <v>39314.870000000003</v>
          </cell>
          <cell r="O763">
            <v>264738.48</v>
          </cell>
          <cell r="P763">
            <v>6977.76</v>
          </cell>
          <cell r="Q763">
            <v>103922.96</v>
          </cell>
          <cell r="R763">
            <v>131527.04000000001</v>
          </cell>
          <cell r="S763">
            <v>0</v>
          </cell>
          <cell r="T763">
            <v>75153.919999999998</v>
          </cell>
          <cell r="U763">
            <v>17333.36</v>
          </cell>
          <cell r="V763">
            <v>3555.52</v>
          </cell>
          <cell r="W763">
            <v>92359.44</v>
          </cell>
          <cell r="X763">
            <v>58593.15</v>
          </cell>
          <cell r="Y763">
            <v>76709.19</v>
          </cell>
          <cell r="Z763">
            <v>1573.36</v>
          </cell>
          <cell r="AA763">
            <v>19259.68</v>
          </cell>
          <cell r="AB763">
            <v>0</v>
          </cell>
          <cell r="AC763">
            <v>0</v>
          </cell>
          <cell r="AD763">
            <v>0</v>
          </cell>
          <cell r="AE763">
            <v>13253.02</v>
          </cell>
          <cell r="AF763">
            <v>18981.97</v>
          </cell>
          <cell r="AG763">
            <v>118431.69</v>
          </cell>
          <cell r="AH763">
            <v>33844.980000000003</v>
          </cell>
          <cell r="AI763">
            <v>44094.18</v>
          </cell>
          <cell r="AJ763">
            <v>136568.91</v>
          </cell>
          <cell r="AK763">
            <v>84622.32</v>
          </cell>
          <cell r="AL763">
            <v>10026.64</v>
          </cell>
          <cell r="AM763">
            <v>12000</v>
          </cell>
          <cell r="AN763">
            <v>39278.480000000003</v>
          </cell>
          <cell r="AO763">
            <v>57333.279999999999</v>
          </cell>
          <cell r="AP763">
            <v>78595.520000000004</v>
          </cell>
          <cell r="AQ763">
            <v>191513.60000000001</v>
          </cell>
          <cell r="AR763">
            <v>96666.66</v>
          </cell>
          <cell r="AS763">
            <v>55271.68</v>
          </cell>
          <cell r="AT763">
            <v>125325.84</v>
          </cell>
          <cell r="AU763">
            <v>287860.83</v>
          </cell>
          <cell r="AV763">
            <v>36933.360000000001</v>
          </cell>
          <cell r="AW763">
            <v>64666.67</v>
          </cell>
          <cell r="AX763">
            <v>0</v>
          </cell>
          <cell r="AY763">
            <v>267288.88</v>
          </cell>
          <cell r="AZ763">
            <v>295463.78999999998</v>
          </cell>
          <cell r="BA763">
            <v>228828.88</v>
          </cell>
          <cell r="BB763">
            <v>128723.76</v>
          </cell>
          <cell r="BC763">
            <v>19155.52</v>
          </cell>
          <cell r="BD763">
            <v>227512.95999999999</v>
          </cell>
          <cell r="BE763">
            <v>0</v>
          </cell>
          <cell r="BF763">
            <v>80152</v>
          </cell>
          <cell r="BG763">
            <v>0</v>
          </cell>
          <cell r="BH763">
            <v>0</v>
          </cell>
          <cell r="BI763">
            <v>0</v>
          </cell>
          <cell r="BJ763">
            <v>88913</v>
          </cell>
          <cell r="BK763">
            <v>19733.36</v>
          </cell>
          <cell r="BL763">
            <v>80132.460000000006</v>
          </cell>
          <cell r="BM763">
            <v>12935.68</v>
          </cell>
          <cell r="BN763">
            <v>61401.74</v>
          </cell>
          <cell r="BO763">
            <v>31306.639999999999</v>
          </cell>
          <cell r="BP763">
            <v>17544.54</v>
          </cell>
          <cell r="BQ763">
            <v>49005.36</v>
          </cell>
          <cell r="BR763">
            <v>2145146.64</v>
          </cell>
          <cell r="BS763">
            <v>63328.56</v>
          </cell>
          <cell r="BT763">
            <v>41761.360000000001</v>
          </cell>
          <cell r="BU763">
            <v>806213.78</v>
          </cell>
          <cell r="BV763">
            <v>118477.28</v>
          </cell>
          <cell r="BW763">
            <v>114006.01</v>
          </cell>
          <cell r="BX763">
            <v>58029.36</v>
          </cell>
          <cell r="BY763">
            <v>73808.490000000005</v>
          </cell>
          <cell r="BZ763">
            <v>69253.36</v>
          </cell>
          <cell r="CA763">
            <v>4435.5200000000004</v>
          </cell>
          <cell r="CB763">
            <v>0</v>
          </cell>
          <cell r="CC763">
            <v>82373.350000000006</v>
          </cell>
          <cell r="CD763">
            <v>307785.33</v>
          </cell>
          <cell r="CE763">
            <v>10211.36</v>
          </cell>
          <cell r="CF763">
            <v>23520</v>
          </cell>
          <cell r="CG763">
            <v>29233.25</v>
          </cell>
          <cell r="CH763">
            <v>160597.12</v>
          </cell>
          <cell r="CI763">
            <v>0</v>
          </cell>
          <cell r="CJ763">
            <v>0</v>
          </cell>
          <cell r="CK763">
            <v>66080</v>
          </cell>
          <cell r="CL763">
            <v>64799.44</v>
          </cell>
        </row>
        <row r="764">
          <cell r="A764" t="str">
            <v>5105010160.104</v>
          </cell>
          <cell r="B764" t="str">
            <v>ค่าเสื่อมราคาสิ่งปลูกสร้าง -Interface</v>
          </cell>
          <cell r="C764">
            <v>91440.67</v>
          </cell>
          <cell r="D764">
            <v>70745.259999999995</v>
          </cell>
          <cell r="E764">
            <v>142603.71</v>
          </cell>
          <cell r="F764">
            <v>174425.88</v>
          </cell>
          <cell r="G764">
            <v>7535.66</v>
          </cell>
          <cell r="H764">
            <v>85096.02</v>
          </cell>
          <cell r="I764">
            <v>0</v>
          </cell>
          <cell r="J764">
            <v>22135.23</v>
          </cell>
          <cell r="K764">
            <v>315903.99</v>
          </cell>
          <cell r="L764">
            <v>35425.72</v>
          </cell>
          <cell r="M764">
            <v>427868.28</v>
          </cell>
          <cell r="N764">
            <v>22024.1</v>
          </cell>
          <cell r="O764">
            <v>392774.63</v>
          </cell>
          <cell r="P764">
            <v>28666.65</v>
          </cell>
          <cell r="Q764">
            <v>302969.25</v>
          </cell>
          <cell r="R764">
            <v>47070.32</v>
          </cell>
          <cell r="S764">
            <v>73254.880000000005</v>
          </cell>
          <cell r="T764">
            <v>22240</v>
          </cell>
          <cell r="U764">
            <v>36391.120000000003</v>
          </cell>
          <cell r="V764">
            <v>26644.639999999999</v>
          </cell>
          <cell r="W764">
            <v>201678.86</v>
          </cell>
          <cell r="X764">
            <v>288928.11</v>
          </cell>
          <cell r="Y764">
            <v>40439.82</v>
          </cell>
          <cell r="Z764">
            <v>232875.04</v>
          </cell>
          <cell r="AA764">
            <v>44391.92</v>
          </cell>
          <cell r="AB764">
            <v>9230.24</v>
          </cell>
          <cell r="AC764">
            <v>128905.82</v>
          </cell>
          <cell r="AD764">
            <v>155453.15</v>
          </cell>
          <cell r="AE764">
            <v>0</v>
          </cell>
          <cell r="AF764">
            <v>25453.96</v>
          </cell>
          <cell r="AG764">
            <v>16834.64</v>
          </cell>
          <cell r="AH764">
            <v>56259.360000000001</v>
          </cell>
          <cell r="AI764">
            <v>36024.74</v>
          </cell>
          <cell r="AJ764">
            <v>30577.82</v>
          </cell>
          <cell r="AK764">
            <v>1409327.65</v>
          </cell>
          <cell r="AL764">
            <v>83555.600000000006</v>
          </cell>
          <cell r="AM764">
            <v>46066.64</v>
          </cell>
          <cell r="AN764">
            <v>196566.88</v>
          </cell>
          <cell r="AO764">
            <v>19855.12</v>
          </cell>
          <cell r="AP764">
            <v>134787.64000000001</v>
          </cell>
          <cell r="AQ764">
            <v>6844.44</v>
          </cell>
          <cell r="AR764">
            <v>991344.44</v>
          </cell>
          <cell r="AS764">
            <v>188396.08</v>
          </cell>
          <cell r="AT764">
            <v>273978.27</v>
          </cell>
          <cell r="AU764">
            <v>65709.83</v>
          </cell>
          <cell r="AV764">
            <v>266516.71999999997</v>
          </cell>
          <cell r="AW764">
            <v>7666.64</v>
          </cell>
          <cell r="AX764">
            <v>22222.16</v>
          </cell>
          <cell r="AY764">
            <v>47715.92</v>
          </cell>
          <cell r="AZ764">
            <v>60522.84</v>
          </cell>
          <cell r="BA764">
            <v>122222.24</v>
          </cell>
          <cell r="BB764">
            <v>32979.199999999997</v>
          </cell>
          <cell r="BC764">
            <v>147619.5</v>
          </cell>
          <cell r="BD764">
            <v>293683.68</v>
          </cell>
          <cell r="BE764">
            <v>98648.65</v>
          </cell>
          <cell r="BF764">
            <v>126837.75999999999</v>
          </cell>
          <cell r="BG764">
            <v>605911.12</v>
          </cell>
          <cell r="BH764">
            <v>101592.8</v>
          </cell>
          <cell r="BI764">
            <v>142068.96</v>
          </cell>
          <cell r="BJ764">
            <v>74756.460000000006</v>
          </cell>
          <cell r="BK764">
            <v>180082.81</v>
          </cell>
          <cell r="BL764">
            <v>0</v>
          </cell>
          <cell r="BM764">
            <v>225182.48</v>
          </cell>
          <cell r="BN764">
            <v>64915.39</v>
          </cell>
          <cell r="BO764">
            <v>119046.39999999999</v>
          </cell>
          <cell r="BP764">
            <v>109216.84</v>
          </cell>
          <cell r="BQ764">
            <v>133144.14000000001</v>
          </cell>
          <cell r="BR764">
            <v>315186.8</v>
          </cell>
          <cell r="BS764">
            <v>94746.64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167199.20000000001</v>
          </cell>
          <cell r="BY764">
            <v>0</v>
          </cell>
          <cell r="BZ764">
            <v>188674.64</v>
          </cell>
          <cell r="CA764">
            <v>0</v>
          </cell>
          <cell r="CB764">
            <v>35051.620000000003</v>
          </cell>
          <cell r="CC764">
            <v>21153.52</v>
          </cell>
          <cell r="CD764">
            <v>0</v>
          </cell>
          <cell r="CE764">
            <v>5777.76</v>
          </cell>
          <cell r="CF764">
            <v>36146.639999999999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368915.22</v>
          </cell>
          <cell r="CL764">
            <v>99873.04</v>
          </cell>
        </row>
        <row r="765">
          <cell r="A765" t="str">
            <v>5105010160.105</v>
          </cell>
          <cell r="B765" t="str">
            <v>ค่าเสื่อมราคาระบบประปา  -Interface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57267.519999999997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7262.24</v>
          </cell>
          <cell r="Q765">
            <v>0</v>
          </cell>
          <cell r="R765">
            <v>0</v>
          </cell>
          <cell r="S765">
            <v>2000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4506.47</v>
          </cell>
          <cell r="Y765">
            <v>0</v>
          </cell>
          <cell r="Z765">
            <v>0</v>
          </cell>
          <cell r="AA765">
            <v>22088.880000000001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4257.3599999999997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4041.52</v>
          </cell>
          <cell r="AQ765">
            <v>0</v>
          </cell>
          <cell r="AR765">
            <v>0</v>
          </cell>
          <cell r="AS765">
            <v>0</v>
          </cell>
          <cell r="AT765">
            <v>41862.22</v>
          </cell>
          <cell r="AU765">
            <v>85178.67</v>
          </cell>
          <cell r="AV765">
            <v>0</v>
          </cell>
          <cell r="AW765">
            <v>0</v>
          </cell>
          <cell r="AX765">
            <v>28999.01</v>
          </cell>
          <cell r="AY765">
            <v>0</v>
          </cell>
          <cell r="AZ765">
            <v>0</v>
          </cell>
          <cell r="BA765">
            <v>0</v>
          </cell>
          <cell r="BB765">
            <v>21246</v>
          </cell>
          <cell r="BC765">
            <v>6438.08</v>
          </cell>
          <cell r="BD765">
            <v>0</v>
          </cell>
          <cell r="BE765">
            <v>4192.53</v>
          </cell>
          <cell r="BF765">
            <v>13591.04</v>
          </cell>
          <cell r="BG765">
            <v>422621.44</v>
          </cell>
          <cell r="BH765">
            <v>7777.76</v>
          </cell>
          <cell r="BI765">
            <v>41646.160000000003</v>
          </cell>
          <cell r="BJ765">
            <v>42989.18</v>
          </cell>
          <cell r="BK765">
            <v>0</v>
          </cell>
          <cell r="BL765">
            <v>0</v>
          </cell>
          <cell r="BM765">
            <v>48521.279999999999</v>
          </cell>
          <cell r="BN765">
            <v>0</v>
          </cell>
          <cell r="BO765">
            <v>136136.16</v>
          </cell>
          <cell r="BP765">
            <v>39993.58</v>
          </cell>
          <cell r="BQ765">
            <v>4355.5200000000004</v>
          </cell>
          <cell r="BR765">
            <v>96878.8</v>
          </cell>
          <cell r="BS765">
            <v>0</v>
          </cell>
          <cell r="BT765">
            <v>0</v>
          </cell>
          <cell r="BU765">
            <v>27910.68</v>
          </cell>
          <cell r="BV765">
            <v>0</v>
          </cell>
          <cell r="BW765">
            <v>0</v>
          </cell>
          <cell r="BX765">
            <v>151520.16</v>
          </cell>
          <cell r="BY765">
            <v>1313.36</v>
          </cell>
          <cell r="BZ765">
            <v>0</v>
          </cell>
          <cell r="CA765">
            <v>0</v>
          </cell>
          <cell r="CB765">
            <v>0</v>
          </cell>
          <cell r="CC765">
            <v>773.85</v>
          </cell>
          <cell r="CD765">
            <v>0</v>
          </cell>
          <cell r="CE765">
            <v>0</v>
          </cell>
          <cell r="CF765">
            <v>3568.88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3133.36</v>
          </cell>
        </row>
        <row r="766">
          <cell r="A766" t="str">
            <v>5105010160.106</v>
          </cell>
          <cell r="B766" t="str">
            <v>ค่าเสื่อมราคาระบบบำบัดน้ำเสีย - Interface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40666.699999999997</v>
          </cell>
          <cell r="AK766">
            <v>6043.75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3417.76</v>
          </cell>
          <cell r="AX766">
            <v>0</v>
          </cell>
          <cell r="AY766">
            <v>0</v>
          </cell>
          <cell r="AZ766">
            <v>11200</v>
          </cell>
          <cell r="BA766">
            <v>0</v>
          </cell>
          <cell r="BB766">
            <v>5333.36</v>
          </cell>
          <cell r="BC766">
            <v>80000</v>
          </cell>
          <cell r="BD766">
            <v>12497.2</v>
          </cell>
          <cell r="BE766">
            <v>0</v>
          </cell>
          <cell r="BF766">
            <v>6382.24</v>
          </cell>
          <cell r="BG766">
            <v>46738.32</v>
          </cell>
          <cell r="BH766">
            <v>20997.759999999998</v>
          </cell>
          <cell r="BI766">
            <v>39327.919999999998</v>
          </cell>
          <cell r="BJ766">
            <v>3444.6</v>
          </cell>
          <cell r="BK766">
            <v>15647.04</v>
          </cell>
          <cell r="BL766">
            <v>0</v>
          </cell>
          <cell r="BM766">
            <v>0</v>
          </cell>
          <cell r="BN766">
            <v>0</v>
          </cell>
          <cell r="BO766">
            <v>11132.16</v>
          </cell>
          <cell r="BP766">
            <v>0</v>
          </cell>
          <cell r="BQ766">
            <v>164000</v>
          </cell>
          <cell r="BR766">
            <v>82777.759999999995</v>
          </cell>
          <cell r="BS766">
            <v>0</v>
          </cell>
          <cell r="BT766">
            <v>4565.3599999999997</v>
          </cell>
          <cell r="BU766">
            <v>0</v>
          </cell>
          <cell r="BV766">
            <v>0</v>
          </cell>
          <cell r="BW766">
            <v>1255.44</v>
          </cell>
          <cell r="BX766">
            <v>10296.69</v>
          </cell>
          <cell r="BY766">
            <v>0</v>
          </cell>
          <cell r="BZ766">
            <v>108452.8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5654.96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9333.36</v>
          </cell>
          <cell r="CK766">
            <v>0</v>
          </cell>
          <cell r="CL766">
            <v>75419.600000000006</v>
          </cell>
        </row>
        <row r="767">
          <cell r="A767" t="str">
            <v>5105010160.107</v>
          </cell>
          <cell r="B767" t="str">
            <v>ค่าเสื่อมราคาระบบไฟฟ้า  -Interface</v>
          </cell>
          <cell r="C767">
            <v>0</v>
          </cell>
          <cell r="D767">
            <v>220657.06</v>
          </cell>
          <cell r="E767">
            <v>0</v>
          </cell>
          <cell r="F767">
            <v>0</v>
          </cell>
          <cell r="G767">
            <v>0</v>
          </cell>
          <cell r="H767">
            <v>57134.8</v>
          </cell>
          <cell r="I767">
            <v>0</v>
          </cell>
          <cell r="J767">
            <v>0</v>
          </cell>
          <cell r="K767">
            <v>131191.29999999999</v>
          </cell>
          <cell r="L767">
            <v>0</v>
          </cell>
          <cell r="M767">
            <v>0</v>
          </cell>
          <cell r="N767">
            <v>0</v>
          </cell>
          <cell r="O767">
            <v>56806.32</v>
          </cell>
          <cell r="P767">
            <v>33111.11</v>
          </cell>
          <cell r="Q767">
            <v>159935.67999999999</v>
          </cell>
          <cell r="R767">
            <v>4956.3100000000004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49305.39</v>
          </cell>
          <cell r="Y767">
            <v>19207.22</v>
          </cell>
          <cell r="Z767">
            <v>0</v>
          </cell>
          <cell r="AA767">
            <v>0</v>
          </cell>
          <cell r="AB767">
            <v>17554.64</v>
          </cell>
          <cell r="AC767">
            <v>0</v>
          </cell>
          <cell r="AD767">
            <v>66488.89</v>
          </cell>
          <cell r="AE767">
            <v>0</v>
          </cell>
          <cell r="AF767">
            <v>5343.8</v>
          </cell>
          <cell r="AG767">
            <v>0</v>
          </cell>
          <cell r="AH767">
            <v>90082.53</v>
          </cell>
          <cell r="AI767">
            <v>34175.35</v>
          </cell>
          <cell r="AJ767">
            <v>2425.41</v>
          </cell>
          <cell r="AK767">
            <v>186424.74</v>
          </cell>
          <cell r="AL767">
            <v>0</v>
          </cell>
          <cell r="AM767">
            <v>0</v>
          </cell>
          <cell r="AN767">
            <v>113325.28</v>
          </cell>
          <cell r="AO767">
            <v>0</v>
          </cell>
          <cell r="AP767">
            <v>76000</v>
          </cell>
          <cell r="AQ767">
            <v>0</v>
          </cell>
          <cell r="AR767">
            <v>195552.49</v>
          </cell>
          <cell r="AS767">
            <v>45491.92</v>
          </cell>
          <cell r="AT767">
            <v>65747.5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61839.92</v>
          </cell>
          <cell r="BA767">
            <v>0</v>
          </cell>
          <cell r="BB767">
            <v>0</v>
          </cell>
          <cell r="BC767">
            <v>53477.120000000003</v>
          </cell>
          <cell r="BD767">
            <v>327392.64000000001</v>
          </cell>
          <cell r="BE767">
            <v>31111.040000000001</v>
          </cell>
          <cell r="BF767">
            <v>0</v>
          </cell>
          <cell r="BG767">
            <v>2308654.4900000002</v>
          </cell>
          <cell r="BH767">
            <v>66666.64</v>
          </cell>
          <cell r="BI767">
            <v>74051.839999999997</v>
          </cell>
          <cell r="BJ767">
            <v>4595</v>
          </cell>
          <cell r="BK767">
            <v>56421.84</v>
          </cell>
          <cell r="BL767">
            <v>0</v>
          </cell>
          <cell r="BM767">
            <v>0</v>
          </cell>
          <cell r="BN767">
            <v>94888.88</v>
          </cell>
          <cell r="BO767">
            <v>0</v>
          </cell>
          <cell r="BP767">
            <v>0</v>
          </cell>
          <cell r="BQ767">
            <v>77761.440000000002</v>
          </cell>
          <cell r="BR767">
            <v>1109861.3600000001</v>
          </cell>
          <cell r="BS767">
            <v>0</v>
          </cell>
          <cell r="BT767">
            <v>0</v>
          </cell>
          <cell r="BU767">
            <v>426132.08</v>
          </cell>
          <cell r="BV767">
            <v>0</v>
          </cell>
          <cell r="BW767">
            <v>0</v>
          </cell>
          <cell r="BX767">
            <v>117616.32000000001</v>
          </cell>
          <cell r="BY767">
            <v>0</v>
          </cell>
          <cell r="BZ767">
            <v>66311.12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22222.240000000002</v>
          </cell>
          <cell r="CI767">
            <v>0</v>
          </cell>
          <cell r="CJ767">
            <v>55376.88</v>
          </cell>
          <cell r="CK767">
            <v>394654.32</v>
          </cell>
          <cell r="CL767">
            <v>15466.64</v>
          </cell>
        </row>
        <row r="768">
          <cell r="A768" t="str">
            <v>5105010160.108</v>
          </cell>
          <cell r="B768" t="str">
            <v>ค่าเสื่อมราคาระบบโทรศัพท์ - Interface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4432.16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132743.60999999999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175932.08</v>
          </cell>
          <cell r="BD768">
            <v>0</v>
          </cell>
          <cell r="BE768">
            <v>15955.52</v>
          </cell>
          <cell r="BF768">
            <v>0</v>
          </cell>
          <cell r="BG768">
            <v>75114.320000000007</v>
          </cell>
          <cell r="BH768">
            <v>0</v>
          </cell>
          <cell r="BI768">
            <v>0</v>
          </cell>
          <cell r="BJ768">
            <v>0</v>
          </cell>
          <cell r="BK768">
            <v>11009.12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220000</v>
          </cell>
          <cell r="BS768">
            <v>0</v>
          </cell>
          <cell r="BT768">
            <v>0</v>
          </cell>
          <cell r="BU768">
            <v>0</v>
          </cell>
          <cell r="BV768">
            <v>-0.88</v>
          </cell>
          <cell r="BW768">
            <v>0</v>
          </cell>
          <cell r="BX768">
            <v>95372.74</v>
          </cell>
          <cell r="BY768">
            <v>9645.6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13111.04</v>
          </cell>
          <cell r="CJ768">
            <v>1657.5</v>
          </cell>
          <cell r="CK768">
            <v>0</v>
          </cell>
          <cell r="CL768">
            <v>0</v>
          </cell>
        </row>
        <row r="769">
          <cell r="A769" t="str">
            <v>5105010160.109</v>
          </cell>
          <cell r="B769" t="str">
            <v>ค่าเสื่อมราคาระบบถนนภายใน - Interface</v>
          </cell>
          <cell r="C769">
            <v>0</v>
          </cell>
          <cell r="D769">
            <v>0</v>
          </cell>
          <cell r="E769">
            <v>53092.44</v>
          </cell>
          <cell r="F769">
            <v>0</v>
          </cell>
          <cell r="G769">
            <v>11096.3</v>
          </cell>
          <cell r="H769">
            <v>5654.19</v>
          </cell>
          <cell r="I769">
            <v>0</v>
          </cell>
          <cell r="J769">
            <v>15969.29</v>
          </cell>
          <cell r="K769">
            <v>74160.56</v>
          </cell>
          <cell r="L769">
            <v>0</v>
          </cell>
          <cell r="M769">
            <v>136502.54999999999</v>
          </cell>
          <cell r="N769">
            <v>0</v>
          </cell>
          <cell r="O769">
            <v>0</v>
          </cell>
          <cell r="P769">
            <v>0</v>
          </cell>
          <cell r="Q769">
            <v>54746.239999999998</v>
          </cell>
          <cell r="R769">
            <v>41097.760000000002</v>
          </cell>
          <cell r="S769">
            <v>12977.76</v>
          </cell>
          <cell r="T769">
            <v>68866.64</v>
          </cell>
          <cell r="U769">
            <v>23536.880000000001</v>
          </cell>
          <cell r="V769">
            <v>2533.36</v>
          </cell>
          <cell r="W769">
            <v>0</v>
          </cell>
          <cell r="X769">
            <v>33540.660000000003</v>
          </cell>
          <cell r="Y769">
            <v>134328.73000000001</v>
          </cell>
          <cell r="Z769">
            <v>0</v>
          </cell>
          <cell r="AA769">
            <v>0</v>
          </cell>
          <cell r="AB769">
            <v>37467.519999999997</v>
          </cell>
          <cell r="AC769">
            <v>0</v>
          </cell>
          <cell r="AD769">
            <v>22940</v>
          </cell>
          <cell r="AE769">
            <v>27475.66</v>
          </cell>
          <cell r="AF769">
            <v>0</v>
          </cell>
          <cell r="AG769">
            <v>19298</v>
          </cell>
          <cell r="AH769">
            <v>53323.92</v>
          </cell>
          <cell r="AI769">
            <v>18197.12</v>
          </cell>
          <cell r="AJ769">
            <v>50466.7</v>
          </cell>
          <cell r="AK769">
            <v>171069.57</v>
          </cell>
          <cell r="AL769">
            <v>0</v>
          </cell>
          <cell r="AM769">
            <v>0</v>
          </cell>
          <cell r="AN769">
            <v>16137.93</v>
          </cell>
          <cell r="AO769">
            <v>0</v>
          </cell>
          <cell r="AP769">
            <v>16220.09</v>
          </cell>
          <cell r="AQ769">
            <v>10400</v>
          </cell>
          <cell r="AR769">
            <v>0</v>
          </cell>
          <cell r="AS769">
            <v>40129.279999999999</v>
          </cell>
          <cell r="AT769">
            <v>62654.68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77173.36</v>
          </cell>
          <cell r="BA769">
            <v>88711.12</v>
          </cell>
          <cell r="BB769">
            <v>0</v>
          </cell>
          <cell r="BC769">
            <v>1949.28</v>
          </cell>
          <cell r="BD769">
            <v>158506.44</v>
          </cell>
          <cell r="BE769">
            <v>0</v>
          </cell>
          <cell r="BF769">
            <v>61113.36</v>
          </cell>
          <cell r="BG769">
            <v>214953.28</v>
          </cell>
          <cell r="BH769">
            <v>45473.04</v>
          </cell>
          <cell r="BI769">
            <v>108924.24</v>
          </cell>
          <cell r="BJ769">
            <v>4176.84</v>
          </cell>
          <cell r="BK769">
            <v>0</v>
          </cell>
          <cell r="BL769">
            <v>0</v>
          </cell>
          <cell r="BM769">
            <v>10441.07</v>
          </cell>
          <cell r="BN769">
            <v>34515.519999999997</v>
          </cell>
          <cell r="BO769">
            <v>59360</v>
          </cell>
          <cell r="BP769">
            <v>10560.46</v>
          </cell>
          <cell r="BQ769">
            <v>0</v>
          </cell>
          <cell r="BR769">
            <v>9777.76</v>
          </cell>
          <cell r="BS769">
            <v>0</v>
          </cell>
          <cell r="BT769">
            <v>16645.2</v>
          </cell>
          <cell r="BU769">
            <v>122123.99</v>
          </cell>
          <cell r="BV769">
            <v>12558.64</v>
          </cell>
          <cell r="BW769">
            <v>23304.16</v>
          </cell>
          <cell r="BX769">
            <v>59099.5</v>
          </cell>
          <cell r="BY769">
            <v>9866.64</v>
          </cell>
          <cell r="BZ769">
            <v>16457.439999999999</v>
          </cell>
          <cell r="CA769">
            <v>0</v>
          </cell>
          <cell r="CB769">
            <v>73481.8</v>
          </cell>
          <cell r="CC769">
            <v>41777.769999999997</v>
          </cell>
          <cell r="CD769">
            <v>0</v>
          </cell>
          <cell r="CE769">
            <v>11733.28</v>
          </cell>
          <cell r="CF769">
            <v>9021.8799999999992</v>
          </cell>
          <cell r="CG769">
            <v>0</v>
          </cell>
          <cell r="CH769">
            <v>36600</v>
          </cell>
          <cell r="CI769">
            <v>0</v>
          </cell>
          <cell r="CJ769">
            <v>125424.96000000001</v>
          </cell>
          <cell r="CK769">
            <v>0</v>
          </cell>
          <cell r="CL769">
            <v>5546.64</v>
          </cell>
        </row>
        <row r="770">
          <cell r="A770" t="str">
            <v>5105010161.101</v>
          </cell>
          <cell r="B770" t="str">
            <v>ค่าเสื่อมราคาครุภัณฑ์สำนักงาน- Interface</v>
          </cell>
          <cell r="C770">
            <v>213099.1</v>
          </cell>
          <cell r="D770">
            <v>218329.88</v>
          </cell>
          <cell r="E770">
            <v>146277.23000000001</v>
          </cell>
          <cell r="F770">
            <v>106587.8</v>
          </cell>
          <cell r="G770">
            <v>34592.660000000003</v>
          </cell>
          <cell r="H770">
            <v>123978.67</v>
          </cell>
          <cell r="I770">
            <v>215955.52</v>
          </cell>
          <cell r="J770">
            <v>312768.17</v>
          </cell>
          <cell r="K770">
            <v>171289.86</v>
          </cell>
          <cell r="L770">
            <v>400496.07</v>
          </cell>
          <cell r="M770">
            <v>155159.87</v>
          </cell>
          <cell r="N770">
            <v>152129.26</v>
          </cell>
          <cell r="O770">
            <v>645528.43999999994</v>
          </cell>
          <cell r="P770">
            <v>338696.12</v>
          </cell>
          <cell r="Q770">
            <v>375217.04</v>
          </cell>
          <cell r="R770">
            <v>143245.03</v>
          </cell>
          <cell r="S770">
            <v>160880.59</v>
          </cell>
          <cell r="T770">
            <v>304346.28999999998</v>
          </cell>
          <cell r="U770">
            <v>147220.42000000001</v>
          </cell>
          <cell r="V770">
            <v>85118.2</v>
          </cell>
          <cell r="W770">
            <v>7551935.6600000001</v>
          </cell>
          <cell r="X770">
            <v>186138.39</v>
          </cell>
          <cell r="Y770">
            <v>79285.59</v>
          </cell>
          <cell r="Z770">
            <v>165738.32999999999</v>
          </cell>
          <cell r="AA770">
            <v>78241.929999999993</v>
          </cell>
          <cell r="AB770">
            <v>73888.63</v>
          </cell>
          <cell r="AC770">
            <v>121486.79</v>
          </cell>
          <cell r="AD770">
            <v>450826.89</v>
          </cell>
          <cell r="AE770">
            <v>87910.86</v>
          </cell>
          <cell r="AF770">
            <v>112642.99</v>
          </cell>
          <cell r="AG770">
            <v>355927.58</v>
          </cell>
          <cell r="AH770">
            <v>66356.2</v>
          </cell>
          <cell r="AI770">
            <v>221859.56</v>
          </cell>
          <cell r="AJ770">
            <v>245608.11</v>
          </cell>
          <cell r="AK770">
            <v>3236768.33</v>
          </cell>
          <cell r="AL770">
            <v>221965.35</v>
          </cell>
          <cell r="AM770">
            <v>107507.8</v>
          </cell>
          <cell r="AN770">
            <v>178786.65</v>
          </cell>
          <cell r="AO770">
            <v>802945.75</v>
          </cell>
          <cell r="AP770">
            <v>113752.63</v>
          </cell>
          <cell r="AQ770">
            <v>79977.95</v>
          </cell>
          <cell r="AR770">
            <v>1667047.44</v>
          </cell>
          <cell r="AS770">
            <v>319079.93</v>
          </cell>
          <cell r="AT770">
            <v>348292.44</v>
          </cell>
          <cell r="AU770">
            <v>355934.01</v>
          </cell>
          <cell r="AV770">
            <v>161271.76999999999</v>
          </cell>
          <cell r="AW770">
            <v>90142.33</v>
          </cell>
          <cell r="AX770">
            <v>97497.2</v>
          </cell>
          <cell r="AY770">
            <v>166051.97</v>
          </cell>
          <cell r="AZ770">
            <v>522254.93</v>
          </cell>
          <cell r="BA770">
            <v>549041.1</v>
          </cell>
          <cell r="BB770">
            <v>68596.77</v>
          </cell>
          <cell r="BC770">
            <v>852819.44</v>
          </cell>
          <cell r="BD770">
            <v>551006.87</v>
          </cell>
          <cell r="BE770">
            <v>53663.86</v>
          </cell>
          <cell r="BF770">
            <v>177564.79999999999</v>
          </cell>
          <cell r="BG770">
            <v>1500484.11</v>
          </cell>
          <cell r="BH770">
            <v>19661.759999999998</v>
          </cell>
          <cell r="BI770">
            <v>183201.05</v>
          </cell>
          <cell r="BJ770">
            <v>130085.64</v>
          </cell>
          <cell r="BK770">
            <v>288856.2</v>
          </cell>
          <cell r="BL770">
            <v>300349.34000000003</v>
          </cell>
          <cell r="BM770">
            <v>151474.71</v>
          </cell>
          <cell r="BN770">
            <v>520895.29</v>
          </cell>
          <cell r="BO770">
            <v>363934.29</v>
          </cell>
          <cell r="BP770">
            <v>194570.05</v>
          </cell>
          <cell r="BQ770">
            <v>442296.93</v>
          </cell>
          <cell r="BR770">
            <v>754540.47</v>
          </cell>
          <cell r="BS770">
            <v>393869.47</v>
          </cell>
          <cell r="BT770">
            <v>142221.31</v>
          </cell>
          <cell r="BU770">
            <v>445635.48</v>
          </cell>
          <cell r="BV770">
            <v>42961.279999999999</v>
          </cell>
          <cell r="BW770">
            <v>259744.53</v>
          </cell>
          <cell r="BX770">
            <v>427582.31</v>
          </cell>
          <cell r="BY770">
            <v>164327.09</v>
          </cell>
          <cell r="BZ770">
            <v>209088.88</v>
          </cell>
          <cell r="CA770">
            <v>248833.07</v>
          </cell>
          <cell r="CB770">
            <v>367449.16</v>
          </cell>
          <cell r="CC770">
            <v>364885.7</v>
          </cell>
          <cell r="CD770">
            <v>320155.69</v>
          </cell>
          <cell r="CE770">
            <v>394943.94</v>
          </cell>
          <cell r="CF770">
            <v>101041.43</v>
          </cell>
          <cell r="CG770">
            <v>102229.81</v>
          </cell>
          <cell r="CH770">
            <v>61355.49</v>
          </cell>
          <cell r="CI770">
            <v>108229.31</v>
          </cell>
          <cell r="CJ770">
            <v>532017.82999999996</v>
          </cell>
          <cell r="CK770">
            <v>200208.38</v>
          </cell>
          <cell r="CL770">
            <v>84418.97</v>
          </cell>
        </row>
        <row r="771">
          <cell r="A771" t="str">
            <v>5105010161.102</v>
          </cell>
          <cell r="B771" t="str">
            <v>ค่าเสื่อมราคาครุภัณฑ์ยานพาหนะและขนส่ง -Interface</v>
          </cell>
          <cell r="C771">
            <v>312159.7</v>
          </cell>
          <cell r="D771">
            <v>430084.14</v>
          </cell>
          <cell r="E771">
            <v>221392.46</v>
          </cell>
          <cell r="F771">
            <v>270380</v>
          </cell>
          <cell r="G771">
            <v>357090.01</v>
          </cell>
          <cell r="H771">
            <v>545573.74</v>
          </cell>
          <cell r="I771">
            <v>760575.91</v>
          </cell>
          <cell r="J771">
            <v>342627.26</v>
          </cell>
          <cell r="K771">
            <v>501514.83</v>
          </cell>
          <cell r="L771">
            <v>279310.21999999997</v>
          </cell>
          <cell r="M771">
            <v>124560.39</v>
          </cell>
          <cell r="N771">
            <v>324542.64</v>
          </cell>
          <cell r="O771">
            <v>2280319.08</v>
          </cell>
          <cell r="P771">
            <v>435333.36</v>
          </cell>
          <cell r="Q771">
            <v>444165.74</v>
          </cell>
          <cell r="R771">
            <v>98759.92</v>
          </cell>
          <cell r="S771">
            <v>0</v>
          </cell>
          <cell r="T771">
            <v>187294.69</v>
          </cell>
          <cell r="U771">
            <v>7239.31</v>
          </cell>
          <cell r="V771">
            <v>196586.64</v>
          </cell>
          <cell r="W771">
            <v>1662713.72</v>
          </cell>
          <cell r="X771">
            <v>282194.52</v>
          </cell>
          <cell r="Y771">
            <v>256241.08</v>
          </cell>
          <cell r="Z771">
            <v>499200</v>
          </cell>
          <cell r="AA771">
            <v>69320</v>
          </cell>
          <cell r="AB771">
            <v>388831.54</v>
          </cell>
          <cell r="AC771">
            <v>299927.78000000003</v>
          </cell>
          <cell r="AD771">
            <v>394466.66</v>
          </cell>
          <cell r="AE771">
            <v>311266.03999999998</v>
          </cell>
          <cell r="AF771">
            <v>145807.69</v>
          </cell>
          <cell r="AG771">
            <v>612933.36</v>
          </cell>
          <cell r="AH771">
            <v>165417.39000000001</v>
          </cell>
          <cell r="AI771">
            <v>391862.46</v>
          </cell>
          <cell r="AJ771">
            <v>251866.68</v>
          </cell>
          <cell r="AK771">
            <v>2046237.06</v>
          </cell>
          <cell r="AL771">
            <v>400547.98</v>
          </cell>
          <cell r="AM771">
            <v>98133.36</v>
          </cell>
          <cell r="AN771">
            <v>223769.94</v>
          </cell>
          <cell r="AO771">
            <v>858950</v>
          </cell>
          <cell r="AP771">
            <v>800281.65</v>
          </cell>
          <cell r="AQ771">
            <v>363466.72</v>
          </cell>
          <cell r="AR771">
            <v>642234.66</v>
          </cell>
          <cell r="AS771">
            <v>112725.64</v>
          </cell>
          <cell r="AT771">
            <v>844834.94</v>
          </cell>
          <cell r="AU771">
            <v>811998</v>
          </cell>
          <cell r="AV771">
            <v>499843.52</v>
          </cell>
          <cell r="AW771">
            <v>437600</v>
          </cell>
          <cell r="AX771">
            <v>691683.3</v>
          </cell>
          <cell r="AY771">
            <v>808269.98</v>
          </cell>
          <cell r="AZ771">
            <v>504389.94</v>
          </cell>
          <cell r="BA771">
            <v>1314816.67</v>
          </cell>
          <cell r="BB771">
            <v>569800</v>
          </cell>
          <cell r="BC771">
            <v>929099.75</v>
          </cell>
          <cell r="BD771">
            <v>359533.28</v>
          </cell>
          <cell r="BE771">
            <v>0</v>
          </cell>
          <cell r="BF771">
            <v>267333.28000000003</v>
          </cell>
          <cell r="BG771">
            <v>190467.44</v>
          </cell>
          <cell r="BH771">
            <v>66154.399999999994</v>
          </cell>
          <cell r="BI771">
            <v>584916.6</v>
          </cell>
          <cell r="BJ771">
            <v>5866.64</v>
          </cell>
          <cell r="BK771">
            <v>175817.67</v>
          </cell>
          <cell r="BL771">
            <v>187060.5</v>
          </cell>
          <cell r="BM771">
            <v>362366.69</v>
          </cell>
          <cell r="BN771">
            <v>266000</v>
          </cell>
          <cell r="BO771">
            <v>113999.99</v>
          </cell>
          <cell r="BP771">
            <v>41300.01</v>
          </cell>
          <cell r="BQ771">
            <v>111695.01</v>
          </cell>
          <cell r="BR771">
            <v>864655.84</v>
          </cell>
          <cell r="BS771">
            <v>315457.32</v>
          </cell>
          <cell r="BT771">
            <v>39000</v>
          </cell>
          <cell r="BU771">
            <v>621513.67000000004</v>
          </cell>
          <cell r="BV771">
            <v>234399.66</v>
          </cell>
          <cell r="BW771">
            <v>149333.34</v>
          </cell>
          <cell r="BX771">
            <v>433497.15</v>
          </cell>
          <cell r="BY771">
            <v>272000</v>
          </cell>
          <cell r="BZ771">
            <v>0</v>
          </cell>
          <cell r="CA771">
            <v>444583.35</v>
          </cell>
          <cell r="CB771">
            <v>21476.36</v>
          </cell>
          <cell r="CC771">
            <v>233333.32</v>
          </cell>
          <cell r="CD771">
            <v>677200.08</v>
          </cell>
          <cell r="CE771">
            <v>265466.69</v>
          </cell>
          <cell r="CF771">
            <v>266133.36</v>
          </cell>
          <cell r="CG771">
            <v>224549.1</v>
          </cell>
          <cell r="CH771">
            <v>393533.32</v>
          </cell>
          <cell r="CI771">
            <v>330666.64</v>
          </cell>
          <cell r="CJ771">
            <v>674184.28</v>
          </cell>
          <cell r="CK771">
            <v>20000</v>
          </cell>
          <cell r="CL771">
            <v>55533.36</v>
          </cell>
        </row>
        <row r="772">
          <cell r="A772" t="str">
            <v>5105010161.103</v>
          </cell>
          <cell r="B772" t="str">
            <v>ค่าเสื่อมราคาครุภัณฑ์ไฟฟ้าและวิทยุ - Interface</v>
          </cell>
          <cell r="C772">
            <v>176501.33</v>
          </cell>
          <cell r="D772">
            <v>216523.82</v>
          </cell>
          <cell r="E772">
            <v>62051.54</v>
          </cell>
          <cell r="F772">
            <v>186596.76</v>
          </cell>
          <cell r="G772">
            <v>64961.09</v>
          </cell>
          <cell r="H772">
            <v>70518.289999999994</v>
          </cell>
          <cell r="I772">
            <v>87289.56</v>
          </cell>
          <cell r="J772">
            <v>166082.54999999999</v>
          </cell>
          <cell r="K772">
            <v>20362</v>
          </cell>
          <cell r="L772">
            <v>98694.89</v>
          </cell>
          <cell r="M772">
            <v>81777.899999999994</v>
          </cell>
          <cell r="N772">
            <v>10041.799999999999</v>
          </cell>
          <cell r="O772">
            <v>382679.41</v>
          </cell>
          <cell r="P772">
            <v>4666.6499999999996</v>
          </cell>
          <cell r="Q772">
            <v>18406.38</v>
          </cell>
          <cell r="R772">
            <v>7466.56</v>
          </cell>
          <cell r="S772">
            <v>41804.67</v>
          </cell>
          <cell r="T772">
            <v>391018.6</v>
          </cell>
          <cell r="U772">
            <v>31757.68</v>
          </cell>
          <cell r="V772">
            <v>193333.36</v>
          </cell>
          <cell r="W772">
            <v>1254512.9099999999</v>
          </cell>
          <cell r="X772">
            <v>186060.09</v>
          </cell>
          <cell r="Y772">
            <v>18977.38</v>
          </cell>
          <cell r="Z772">
            <v>210143.35999999999</v>
          </cell>
          <cell r="AA772">
            <v>62373.32</v>
          </cell>
          <cell r="AB772">
            <v>2953.28</v>
          </cell>
          <cell r="AC772">
            <v>104754.83</v>
          </cell>
          <cell r="AD772">
            <v>23687.33</v>
          </cell>
          <cell r="AE772">
            <v>562.55999999999995</v>
          </cell>
          <cell r="AF772">
            <v>68612.53</v>
          </cell>
          <cell r="AG772">
            <v>59271.66</v>
          </cell>
          <cell r="AH772">
            <v>125277.03</v>
          </cell>
          <cell r="AI772">
            <v>13995.78</v>
          </cell>
          <cell r="AJ772">
            <v>41383.910000000003</v>
          </cell>
          <cell r="AK772">
            <v>360454.46</v>
          </cell>
          <cell r="AL772">
            <v>8399.92</v>
          </cell>
          <cell r="AM772">
            <v>25560.63</v>
          </cell>
          <cell r="AN772">
            <v>2520</v>
          </cell>
          <cell r="AO772">
            <v>82951.12</v>
          </cell>
          <cell r="AP772">
            <v>25544.42</v>
          </cell>
          <cell r="AQ772">
            <v>14741.72</v>
          </cell>
          <cell r="AR772">
            <v>86075</v>
          </cell>
          <cell r="AS772">
            <v>118880.16</v>
          </cell>
          <cell r="AT772">
            <v>116367.46</v>
          </cell>
          <cell r="AU772">
            <v>68592.53</v>
          </cell>
          <cell r="AV772">
            <v>188238.4</v>
          </cell>
          <cell r="AW772">
            <v>165993.51999999999</v>
          </cell>
          <cell r="AX772">
            <v>10933.35</v>
          </cell>
          <cell r="AY772">
            <v>78826.240000000005</v>
          </cell>
          <cell r="AZ772">
            <v>14695.98</v>
          </cell>
          <cell r="BA772">
            <v>94066.64</v>
          </cell>
          <cell r="BB772">
            <v>12971.35</v>
          </cell>
          <cell r="BC772">
            <v>335436.09999999998</v>
          </cell>
          <cell r="BD772">
            <v>152761.96</v>
          </cell>
          <cell r="BE772">
            <v>2252.96</v>
          </cell>
          <cell r="BF772">
            <v>6315.38</v>
          </cell>
          <cell r="BG772">
            <v>335215.95</v>
          </cell>
          <cell r="BH772">
            <v>7666.4</v>
          </cell>
          <cell r="BI772">
            <v>159298.12</v>
          </cell>
          <cell r="BJ772">
            <v>50982.78</v>
          </cell>
          <cell r="BK772">
            <v>17487.009999999998</v>
          </cell>
          <cell r="BL772">
            <v>135782.15</v>
          </cell>
          <cell r="BM772">
            <v>38970</v>
          </cell>
          <cell r="BN772">
            <v>453166.64</v>
          </cell>
          <cell r="BO772">
            <v>36215.089999999997</v>
          </cell>
          <cell r="BP772">
            <v>92564.93</v>
          </cell>
          <cell r="BQ772">
            <v>540292.65</v>
          </cell>
          <cell r="BR772">
            <v>2249991</v>
          </cell>
          <cell r="BS772">
            <v>113113.56</v>
          </cell>
          <cell r="BT772">
            <v>0</v>
          </cell>
          <cell r="BU772">
            <v>539438.06000000006</v>
          </cell>
          <cell r="BV772">
            <v>122960.35</v>
          </cell>
          <cell r="BW772">
            <v>89535.54</v>
          </cell>
          <cell r="BX772">
            <v>448873.24</v>
          </cell>
          <cell r="BY772">
            <v>28156.82</v>
          </cell>
          <cell r="BZ772">
            <v>3920</v>
          </cell>
          <cell r="CA772">
            <v>89808.98</v>
          </cell>
          <cell r="CB772">
            <v>211765</v>
          </cell>
          <cell r="CC772">
            <v>112761.13</v>
          </cell>
          <cell r="CD772">
            <v>61026.64</v>
          </cell>
          <cell r="CE772">
            <v>10620.4</v>
          </cell>
          <cell r="CF772">
            <v>20289.04</v>
          </cell>
          <cell r="CG772">
            <v>7840.1</v>
          </cell>
          <cell r="CH772">
            <v>67684.14</v>
          </cell>
          <cell r="CI772">
            <v>76600.56</v>
          </cell>
          <cell r="CJ772">
            <v>606078.29</v>
          </cell>
          <cell r="CK772">
            <v>28763.040000000001</v>
          </cell>
          <cell r="CL772">
            <v>40704.339999999997</v>
          </cell>
        </row>
        <row r="773">
          <cell r="A773" t="str">
            <v>5105010161.104</v>
          </cell>
          <cell r="B773" t="str">
            <v>ค่าเสื่อมราคาครุภัณฑ์โฆษณาและเผยแพร่ -  Interface</v>
          </cell>
          <cell r="C773">
            <v>57221.66</v>
          </cell>
          <cell r="D773">
            <v>14683</v>
          </cell>
          <cell r="E773">
            <v>23037.83</v>
          </cell>
          <cell r="F773">
            <v>15803.18</v>
          </cell>
          <cell r="G773">
            <v>29739.16</v>
          </cell>
          <cell r="H773">
            <v>17408.79</v>
          </cell>
          <cell r="I773">
            <v>22797.17</v>
          </cell>
          <cell r="J773">
            <v>30048.560000000001</v>
          </cell>
          <cell r="K773">
            <v>66383.649999999994</v>
          </cell>
          <cell r="L773">
            <v>41295.18</v>
          </cell>
          <cell r="M773">
            <v>72299.86</v>
          </cell>
          <cell r="N773">
            <v>19883.95</v>
          </cell>
          <cell r="O773">
            <v>112016.17</v>
          </cell>
          <cell r="P773">
            <v>26510.32</v>
          </cell>
          <cell r="Q773">
            <v>19434.330000000002</v>
          </cell>
          <cell r="R773">
            <v>27342.6</v>
          </cell>
          <cell r="S773">
            <v>30937.02</v>
          </cell>
          <cell r="T773">
            <v>38858.019999999997</v>
          </cell>
          <cell r="U773">
            <v>16144.21</v>
          </cell>
          <cell r="V773">
            <v>25221.360000000001</v>
          </cell>
          <cell r="W773">
            <v>249276.47</v>
          </cell>
          <cell r="X773">
            <v>21532.7</v>
          </cell>
          <cell r="Y773">
            <v>6729.99</v>
          </cell>
          <cell r="Z773">
            <v>12164.16</v>
          </cell>
          <cell r="AA773">
            <v>18978.02</v>
          </cell>
          <cell r="AB773">
            <v>25414.55</v>
          </cell>
          <cell r="AC773">
            <v>28136.240000000002</v>
          </cell>
          <cell r="AD773">
            <v>27026.33</v>
          </cell>
          <cell r="AE773">
            <v>34339.56</v>
          </cell>
          <cell r="AF773">
            <v>33152.71</v>
          </cell>
          <cell r="AG773">
            <v>34553</v>
          </cell>
          <cell r="AH773">
            <v>38836.26</v>
          </cell>
          <cell r="AI773">
            <v>71679.75</v>
          </cell>
          <cell r="AJ773">
            <v>18213.3</v>
          </cell>
          <cell r="AK773">
            <v>363313.46</v>
          </cell>
          <cell r="AL773">
            <v>45252.26</v>
          </cell>
          <cell r="AM773">
            <v>17365.55</v>
          </cell>
          <cell r="AN773">
            <v>55710.36</v>
          </cell>
          <cell r="AO773">
            <v>25003.279999999999</v>
          </cell>
          <cell r="AP773">
            <v>11760.4</v>
          </cell>
          <cell r="AQ773">
            <v>52418.85</v>
          </cell>
          <cell r="AR773">
            <v>253796.78</v>
          </cell>
          <cell r="AS773">
            <v>19768.080000000002</v>
          </cell>
          <cell r="AT773">
            <v>80325.58</v>
          </cell>
          <cell r="AU773">
            <v>19721.98</v>
          </cell>
          <cell r="AV773">
            <v>8618.86</v>
          </cell>
          <cell r="AW773">
            <v>18833.82</v>
          </cell>
          <cell r="AX773">
            <v>16525</v>
          </cell>
          <cell r="AY773">
            <v>43035.519999999997</v>
          </cell>
          <cell r="AZ773">
            <v>48065.120000000003</v>
          </cell>
          <cell r="BA773">
            <v>22253.35</v>
          </cell>
          <cell r="BB773">
            <v>11796.99</v>
          </cell>
          <cell r="BC773">
            <v>225345.48</v>
          </cell>
          <cell r="BD773">
            <v>32986.32</v>
          </cell>
          <cell r="BE773">
            <v>25918.14</v>
          </cell>
          <cell r="BF773">
            <v>20897.21</v>
          </cell>
          <cell r="BG773">
            <v>40072.76</v>
          </cell>
          <cell r="BH773">
            <v>42600.480000000003</v>
          </cell>
          <cell r="BI773">
            <v>80639.87</v>
          </cell>
          <cell r="BJ773">
            <v>79075.679999999993</v>
          </cell>
          <cell r="BK773">
            <v>87033.23</v>
          </cell>
          <cell r="BL773">
            <v>194235</v>
          </cell>
          <cell r="BM773">
            <v>0</v>
          </cell>
          <cell r="BN773">
            <v>61729.02</v>
          </cell>
          <cell r="BO773">
            <v>37695.53</v>
          </cell>
          <cell r="BP773">
            <v>15153.92</v>
          </cell>
          <cell r="BQ773">
            <v>30592.95</v>
          </cell>
          <cell r="BR773">
            <v>231402.74</v>
          </cell>
          <cell r="BS773">
            <v>40249.19</v>
          </cell>
          <cell r="BT773">
            <v>33506.639999999999</v>
          </cell>
          <cell r="BU773">
            <v>219274.51</v>
          </cell>
          <cell r="BV773">
            <v>41277.730000000003</v>
          </cell>
          <cell r="BW773">
            <v>30884.32</v>
          </cell>
          <cell r="BX773">
            <v>164740.47</v>
          </cell>
          <cell r="BY773">
            <v>5367.36</v>
          </cell>
          <cell r="BZ773">
            <v>8920</v>
          </cell>
          <cell r="CA773">
            <v>54666</v>
          </cell>
          <cell r="CB773">
            <v>9540</v>
          </cell>
          <cell r="CC773">
            <v>46720</v>
          </cell>
          <cell r="CD773">
            <v>13595.64</v>
          </cell>
          <cell r="CE773">
            <v>41127.31</v>
          </cell>
          <cell r="CF773">
            <v>38838.639999999999</v>
          </cell>
          <cell r="CG773">
            <v>5783.2</v>
          </cell>
          <cell r="CH773">
            <v>5020</v>
          </cell>
          <cell r="CI773">
            <v>20574.09</v>
          </cell>
          <cell r="CJ773">
            <v>46780.06</v>
          </cell>
          <cell r="CK773">
            <v>54924.65</v>
          </cell>
          <cell r="CL773">
            <v>38029.040000000001</v>
          </cell>
        </row>
        <row r="774">
          <cell r="A774" t="str">
            <v>5105010161.105</v>
          </cell>
          <cell r="B774" t="str">
            <v>ค่าเสื่อมราคาครุภัณฑ์การเกษตร- Interface</v>
          </cell>
          <cell r="C774">
            <v>67756.45</v>
          </cell>
          <cell r="D774">
            <v>86608.17</v>
          </cell>
          <cell r="E774">
            <v>21833.5</v>
          </cell>
          <cell r="F774">
            <v>0</v>
          </cell>
          <cell r="G774">
            <v>4526.5600000000004</v>
          </cell>
          <cell r="H774">
            <v>7588.88</v>
          </cell>
          <cell r="I774">
            <v>12494.6</v>
          </cell>
          <cell r="J774">
            <v>17411.89</v>
          </cell>
          <cell r="K774">
            <v>4933.3500000000004</v>
          </cell>
          <cell r="L774">
            <v>44636.09</v>
          </cell>
          <cell r="M774">
            <v>9736.3700000000008</v>
          </cell>
          <cell r="N774">
            <v>0</v>
          </cell>
          <cell r="O774">
            <v>61386.879999999997</v>
          </cell>
          <cell r="P774">
            <v>0</v>
          </cell>
          <cell r="Q774">
            <v>15096.8</v>
          </cell>
          <cell r="R774">
            <v>0</v>
          </cell>
          <cell r="S774">
            <v>20344.8</v>
          </cell>
          <cell r="T774">
            <v>19125.14</v>
          </cell>
          <cell r="U774">
            <v>30353.85</v>
          </cell>
          <cell r="V774">
            <v>0</v>
          </cell>
          <cell r="W774">
            <v>22284.31</v>
          </cell>
          <cell r="X774">
            <v>874.13</v>
          </cell>
          <cell r="Y774">
            <v>1437.36</v>
          </cell>
          <cell r="Z774">
            <v>21666.639999999999</v>
          </cell>
          <cell r="AA774">
            <v>29070.51</v>
          </cell>
          <cell r="AB774">
            <v>8374.98</v>
          </cell>
          <cell r="AC774">
            <v>63946.9</v>
          </cell>
          <cell r="AD774">
            <v>30167.67</v>
          </cell>
          <cell r="AE774">
            <v>28910.85</v>
          </cell>
          <cell r="AF774">
            <v>13250.38</v>
          </cell>
          <cell r="AG774">
            <v>22066.720000000001</v>
          </cell>
          <cell r="AH774">
            <v>78060.31</v>
          </cell>
          <cell r="AI774">
            <v>0</v>
          </cell>
          <cell r="AJ774">
            <v>0</v>
          </cell>
          <cell r="AK774">
            <v>49429.95</v>
          </cell>
          <cell r="AL774">
            <v>0</v>
          </cell>
          <cell r="AM774">
            <v>65106.23</v>
          </cell>
          <cell r="AN774">
            <v>0</v>
          </cell>
          <cell r="AO774">
            <v>0</v>
          </cell>
          <cell r="AP774">
            <v>0</v>
          </cell>
          <cell r="AQ774">
            <v>30773.88</v>
          </cell>
          <cell r="AR774">
            <v>0</v>
          </cell>
          <cell r="AS774">
            <v>9126.7199999999993</v>
          </cell>
          <cell r="AT774">
            <v>27138.720000000001</v>
          </cell>
          <cell r="AU774">
            <v>28894.01</v>
          </cell>
          <cell r="AV774">
            <v>0.03</v>
          </cell>
          <cell r="AW774">
            <v>48482.34</v>
          </cell>
          <cell r="AX774">
            <v>0</v>
          </cell>
          <cell r="AY774">
            <v>32833.279999999999</v>
          </cell>
          <cell r="AZ774">
            <v>9204.7199999999993</v>
          </cell>
          <cell r="BA774">
            <v>0</v>
          </cell>
          <cell r="BB774">
            <v>60700.01</v>
          </cell>
          <cell r="BC774">
            <v>0</v>
          </cell>
          <cell r="BD774">
            <v>23541.64</v>
          </cell>
          <cell r="BE774">
            <v>5944.64</v>
          </cell>
          <cell r="BF774">
            <v>38035.440000000002</v>
          </cell>
          <cell r="BG774">
            <v>6977.44</v>
          </cell>
          <cell r="BH774">
            <v>1999.76</v>
          </cell>
          <cell r="BI774">
            <v>374.46</v>
          </cell>
          <cell r="BJ774">
            <v>2000.09</v>
          </cell>
          <cell r="BK774">
            <v>0</v>
          </cell>
          <cell r="BL774">
            <v>58282.18</v>
          </cell>
          <cell r="BM774">
            <v>12110.64</v>
          </cell>
          <cell r="BN774">
            <v>50426.65</v>
          </cell>
          <cell r="BO774">
            <v>924.99</v>
          </cell>
          <cell r="BP774">
            <v>18010.650000000001</v>
          </cell>
          <cell r="BQ774">
            <v>22621</v>
          </cell>
          <cell r="BR774">
            <v>0</v>
          </cell>
          <cell r="BS774">
            <v>0</v>
          </cell>
          <cell r="BT774">
            <v>3806.96</v>
          </cell>
          <cell r="BU774">
            <v>52585.32</v>
          </cell>
          <cell r="BV774">
            <v>0</v>
          </cell>
          <cell r="BW774">
            <v>7062.94</v>
          </cell>
          <cell r="BX774">
            <v>0</v>
          </cell>
          <cell r="BY774">
            <v>19738.89</v>
          </cell>
          <cell r="BZ774">
            <v>2400</v>
          </cell>
          <cell r="CA774">
            <v>39987.800000000003</v>
          </cell>
          <cell r="CB774">
            <v>0</v>
          </cell>
          <cell r="CC774">
            <v>52496</v>
          </cell>
          <cell r="CD774">
            <v>28087.8</v>
          </cell>
          <cell r="CE774">
            <v>0</v>
          </cell>
          <cell r="CF774">
            <v>5506.69</v>
          </cell>
          <cell r="CG774">
            <v>4666.26</v>
          </cell>
          <cell r="CH774">
            <v>2166.64</v>
          </cell>
          <cell r="CI774">
            <v>19179.810000000001</v>
          </cell>
          <cell r="CJ774">
            <v>0</v>
          </cell>
          <cell r="CK774">
            <v>9914.99</v>
          </cell>
          <cell r="CL774">
            <v>0</v>
          </cell>
        </row>
        <row r="775">
          <cell r="A775" t="str">
            <v>5105010161.106</v>
          </cell>
          <cell r="B775" t="str">
            <v>ค่าเสื่อมราคาครุภัณฑ์ก่อสร้าง -Interface</v>
          </cell>
          <cell r="C775">
            <v>3454.82</v>
          </cell>
          <cell r="D775">
            <v>2061.44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11753.01</v>
          </cell>
          <cell r="J775">
            <v>0</v>
          </cell>
          <cell r="K775">
            <v>0</v>
          </cell>
          <cell r="L775">
            <v>665.26</v>
          </cell>
          <cell r="M775">
            <v>2501.89</v>
          </cell>
          <cell r="N775">
            <v>0</v>
          </cell>
          <cell r="O775">
            <v>18666.72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9675.3700000000008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2208.35</v>
          </cell>
          <cell r="AD775">
            <v>28900</v>
          </cell>
          <cell r="AE775">
            <v>0</v>
          </cell>
          <cell r="AF775">
            <v>107250.64</v>
          </cell>
          <cell r="AG775">
            <v>30749.98</v>
          </cell>
          <cell r="AH775">
            <v>0</v>
          </cell>
          <cell r="AI775">
            <v>0</v>
          </cell>
          <cell r="AJ775">
            <v>0</v>
          </cell>
          <cell r="AK775">
            <v>3959.22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720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532.5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79779.06</v>
          </cell>
          <cell r="BH775">
            <v>1873.42</v>
          </cell>
          <cell r="BI775">
            <v>0</v>
          </cell>
          <cell r="BJ775">
            <v>11680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3936.64</v>
          </cell>
          <cell r="BR775">
            <v>0</v>
          </cell>
          <cell r="BS775">
            <v>0</v>
          </cell>
          <cell r="BT775">
            <v>29333.279999999999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4500</v>
          </cell>
          <cell r="CB775">
            <v>0</v>
          </cell>
          <cell r="CC775">
            <v>0</v>
          </cell>
          <cell r="CD775">
            <v>0</v>
          </cell>
          <cell r="CE775">
            <v>8166.64</v>
          </cell>
          <cell r="CF775">
            <v>0</v>
          </cell>
          <cell r="CG775">
            <v>4183.1099999999997</v>
          </cell>
          <cell r="CH775">
            <v>0</v>
          </cell>
          <cell r="CI775">
            <v>2000</v>
          </cell>
          <cell r="CJ775">
            <v>0</v>
          </cell>
          <cell r="CK775">
            <v>0</v>
          </cell>
          <cell r="CL775">
            <v>0</v>
          </cell>
        </row>
        <row r="776">
          <cell r="A776" t="str">
            <v>5105010161.107</v>
          </cell>
          <cell r="B776" t="str">
            <v>ค่าเสื่อมราคาครุภัณฑ์วิทยาศาสตร์และการแพทย์ -Interface</v>
          </cell>
          <cell r="C776">
            <v>12689848.720000001</v>
          </cell>
          <cell r="D776">
            <v>2086116.62</v>
          </cell>
          <cell r="E776">
            <v>1190499.02</v>
          </cell>
          <cell r="F776">
            <v>2679072.6800000002</v>
          </cell>
          <cell r="G776">
            <v>830402.7</v>
          </cell>
          <cell r="H776">
            <v>1317454.57</v>
          </cell>
          <cell r="I776">
            <v>1505588.8</v>
          </cell>
          <cell r="J776">
            <v>4222322.04</v>
          </cell>
          <cell r="K776">
            <v>1478498.55</v>
          </cell>
          <cell r="L776">
            <v>2052160.25</v>
          </cell>
          <cell r="M776">
            <v>8060852.8499999996</v>
          </cell>
          <cell r="N776">
            <v>901250.64</v>
          </cell>
          <cell r="O776">
            <v>15977931.640000001</v>
          </cell>
          <cell r="P776">
            <v>2113519.12</v>
          </cell>
          <cell r="Q776">
            <v>1693898.66</v>
          </cell>
          <cell r="R776">
            <v>4693895.3600000003</v>
          </cell>
          <cell r="S776">
            <v>1711213.65</v>
          </cell>
          <cell r="T776">
            <v>1962900.5</v>
          </cell>
          <cell r="U776">
            <v>897893.44</v>
          </cell>
          <cell r="V776">
            <v>1171984.42</v>
          </cell>
          <cell r="W776">
            <v>26827768.57</v>
          </cell>
          <cell r="X776">
            <v>1937036.22</v>
          </cell>
          <cell r="Y776">
            <v>2044495.6</v>
          </cell>
          <cell r="Z776">
            <v>1971306.16</v>
          </cell>
          <cell r="AA776">
            <v>976943.21</v>
          </cell>
          <cell r="AB776">
            <v>1135499.6200000001</v>
          </cell>
          <cell r="AC776">
            <v>1135818.95</v>
          </cell>
          <cell r="AD776">
            <v>6266787.5800000001</v>
          </cell>
          <cell r="AE776">
            <v>1679121.91</v>
          </cell>
          <cell r="AF776">
            <v>1645425.02</v>
          </cell>
          <cell r="AG776">
            <v>1502710.82</v>
          </cell>
          <cell r="AH776">
            <v>3378482.82</v>
          </cell>
          <cell r="AI776">
            <v>1701036.32</v>
          </cell>
          <cell r="AJ776">
            <v>1485514.57</v>
          </cell>
          <cell r="AK776">
            <v>60545406.060000002</v>
          </cell>
          <cell r="AL776">
            <v>2955716.46</v>
          </cell>
          <cell r="AM776">
            <v>1190553.33</v>
          </cell>
          <cell r="AN776">
            <v>2861954.32</v>
          </cell>
          <cell r="AO776">
            <v>3623187.24</v>
          </cell>
          <cell r="AP776">
            <v>2178434.19</v>
          </cell>
          <cell r="AQ776">
            <v>1269158.98</v>
          </cell>
          <cell r="AR776">
            <v>13870993.970000001</v>
          </cell>
          <cell r="AS776">
            <v>2033742.98</v>
          </cell>
          <cell r="AT776">
            <v>3252070.43</v>
          </cell>
          <cell r="AU776">
            <v>3083037.76</v>
          </cell>
          <cell r="AV776">
            <v>1739730.36</v>
          </cell>
          <cell r="AW776">
            <v>1632830.21</v>
          </cell>
          <cell r="AX776">
            <v>1225938.18</v>
          </cell>
          <cell r="AY776">
            <v>2014368.01</v>
          </cell>
          <cell r="AZ776">
            <v>2458978.83</v>
          </cell>
          <cell r="BA776">
            <v>13122599.76</v>
          </cell>
          <cell r="BB776">
            <v>1298839.98</v>
          </cell>
          <cell r="BC776">
            <v>23822026.59</v>
          </cell>
          <cell r="BD776">
            <v>3485849</v>
          </cell>
          <cell r="BE776">
            <v>835415.68</v>
          </cell>
          <cell r="BF776">
            <v>4491121.79</v>
          </cell>
          <cell r="BG776">
            <v>17914133.52</v>
          </cell>
          <cell r="BH776">
            <v>657645.6</v>
          </cell>
          <cell r="BI776">
            <v>1107910.3600000001</v>
          </cell>
          <cell r="BJ776">
            <v>879886.22</v>
          </cell>
          <cell r="BK776">
            <v>1753148.69</v>
          </cell>
          <cell r="BL776">
            <v>15535281.060000001</v>
          </cell>
          <cell r="BM776">
            <v>2372597.7599999998</v>
          </cell>
          <cell r="BN776">
            <v>1657538.96</v>
          </cell>
          <cell r="BO776">
            <v>3629146.36</v>
          </cell>
          <cell r="BP776">
            <v>2969024.55</v>
          </cell>
          <cell r="BQ776">
            <v>903142.73</v>
          </cell>
          <cell r="BR776">
            <v>36644491.82</v>
          </cell>
          <cell r="BS776">
            <v>2782889.14</v>
          </cell>
          <cell r="BT776">
            <v>1882512.85</v>
          </cell>
          <cell r="BU776">
            <v>12492368.35</v>
          </cell>
          <cell r="BV776">
            <v>784000.28</v>
          </cell>
          <cell r="BW776">
            <v>1570547.63</v>
          </cell>
          <cell r="BX776">
            <v>7704368.6299999999</v>
          </cell>
          <cell r="BY776">
            <v>1156306.78</v>
          </cell>
          <cell r="BZ776">
            <v>387542.32</v>
          </cell>
          <cell r="CA776">
            <v>1668263.08</v>
          </cell>
          <cell r="CB776">
            <v>2994956.2</v>
          </cell>
          <cell r="CC776">
            <v>7360495.6699999999</v>
          </cell>
          <cell r="CD776">
            <v>2488734.12</v>
          </cell>
          <cell r="CE776">
            <v>7984458.2199999997</v>
          </cell>
          <cell r="CF776">
            <v>1060312.6599999999</v>
          </cell>
          <cell r="CG776">
            <v>1292832.79</v>
          </cell>
          <cell r="CH776">
            <v>1054127.1000000001</v>
          </cell>
          <cell r="CI776">
            <v>894924.36</v>
          </cell>
          <cell r="CJ776">
            <v>11386245.619999999</v>
          </cell>
          <cell r="CK776">
            <v>2216729.16</v>
          </cell>
          <cell r="CL776">
            <v>1174809.54</v>
          </cell>
        </row>
        <row r="777">
          <cell r="A777" t="str">
            <v>5105010161.108</v>
          </cell>
          <cell r="B777" t="str">
            <v>ค่าเสื่อมราคาอุปกรณ์คอมพิวเตอร์ -  Interface</v>
          </cell>
          <cell r="C777">
            <v>625263.09</v>
          </cell>
          <cell r="D777">
            <v>171868.08</v>
          </cell>
          <cell r="E777">
            <v>136850.23999999999</v>
          </cell>
          <cell r="F777">
            <v>151213.24</v>
          </cell>
          <cell r="G777">
            <v>122767.52</v>
          </cell>
          <cell r="H777">
            <v>125846.12</v>
          </cell>
          <cell r="I777">
            <v>284198.17</v>
          </cell>
          <cell r="J777">
            <v>174953.61</v>
          </cell>
          <cell r="K777">
            <v>122585.57</v>
          </cell>
          <cell r="L777">
            <v>249724.5</v>
          </cell>
          <cell r="M777">
            <v>395002.52</v>
          </cell>
          <cell r="N777">
            <v>182851.28</v>
          </cell>
          <cell r="O777">
            <v>898844.99</v>
          </cell>
          <cell r="P777">
            <v>571020.07999999996</v>
          </cell>
          <cell r="Q777">
            <v>166884.37</v>
          </cell>
          <cell r="R777">
            <v>223604.14</v>
          </cell>
          <cell r="S777">
            <v>347083.56</v>
          </cell>
          <cell r="T777">
            <v>427274.23999999999</v>
          </cell>
          <cell r="U777">
            <v>325240.63</v>
          </cell>
          <cell r="V777">
            <v>143873.24</v>
          </cell>
          <cell r="W777">
            <v>1333444.93</v>
          </cell>
          <cell r="X777">
            <v>99145.19</v>
          </cell>
          <cell r="Y777">
            <v>130285.67</v>
          </cell>
          <cell r="Z777">
            <v>295552.77</v>
          </cell>
          <cell r="AA777">
            <v>187235.75</v>
          </cell>
          <cell r="AB777">
            <v>77797.279999999999</v>
          </cell>
          <cell r="AC777">
            <v>155467.23000000001</v>
          </cell>
          <cell r="AD777">
            <v>229923.78</v>
          </cell>
          <cell r="AE777">
            <v>159870.17000000001</v>
          </cell>
          <cell r="AF777">
            <v>220442.15</v>
          </cell>
          <cell r="AG777">
            <v>275685.23</v>
          </cell>
          <cell r="AH777">
            <v>129274.28</v>
          </cell>
          <cell r="AI777">
            <v>196112.49</v>
          </cell>
          <cell r="AJ777">
            <v>98927.77</v>
          </cell>
          <cell r="AK777">
            <v>1975174.51</v>
          </cell>
          <cell r="AL777">
            <v>285681.98</v>
          </cell>
          <cell r="AM777">
            <v>163782.71</v>
          </cell>
          <cell r="AN777">
            <v>133577.26</v>
          </cell>
          <cell r="AO777">
            <v>245340.66</v>
          </cell>
          <cell r="AP777">
            <v>173792.88</v>
          </cell>
          <cell r="AQ777">
            <v>107341.96</v>
          </cell>
          <cell r="AR777">
            <v>378152.83</v>
          </cell>
          <cell r="AS777">
            <v>184029.92</v>
          </cell>
          <cell r="AT777">
            <v>625868.89</v>
          </cell>
          <cell r="AU777">
            <v>225203.23</v>
          </cell>
          <cell r="AV777">
            <v>205912.82</v>
          </cell>
          <cell r="AW777">
            <v>77368.789999999994</v>
          </cell>
          <cell r="AX777">
            <v>178033.87</v>
          </cell>
          <cell r="AY777">
            <v>246116.73</v>
          </cell>
          <cell r="AZ777">
            <v>202465.8</v>
          </cell>
          <cell r="BA777">
            <v>511879.26</v>
          </cell>
          <cell r="BB777">
            <v>190507.73</v>
          </cell>
          <cell r="BC777">
            <v>1729191.52</v>
          </cell>
          <cell r="BD777">
            <v>540405.21</v>
          </cell>
          <cell r="BE777">
            <v>168389.44</v>
          </cell>
          <cell r="BF777">
            <v>124908.1</v>
          </cell>
          <cell r="BG777">
            <v>1043376.64</v>
          </cell>
          <cell r="BH777">
            <v>230661.76000000001</v>
          </cell>
          <cell r="BI777">
            <v>140113.49</v>
          </cell>
          <cell r="BJ777">
            <v>255730.42</v>
          </cell>
          <cell r="BK777">
            <v>300111.59000000003</v>
          </cell>
          <cell r="BL777">
            <v>1071216.3400000001</v>
          </cell>
          <cell r="BM777">
            <v>228743.85</v>
          </cell>
          <cell r="BN777">
            <v>394842.95</v>
          </cell>
          <cell r="BO777">
            <v>659496.87</v>
          </cell>
          <cell r="BP777">
            <v>111348.67</v>
          </cell>
          <cell r="BQ777">
            <v>291455.45</v>
          </cell>
          <cell r="BR777">
            <v>1525377.59</v>
          </cell>
          <cell r="BS777">
            <v>433825.89</v>
          </cell>
          <cell r="BT777">
            <v>270547.48</v>
          </cell>
          <cell r="BU777">
            <v>580161.09</v>
          </cell>
          <cell r="BV777">
            <v>32655.52</v>
          </cell>
          <cell r="BW777">
            <v>202539.98</v>
          </cell>
          <cell r="BX777">
            <v>1542209.21</v>
          </cell>
          <cell r="BY777">
            <v>145068.99</v>
          </cell>
          <cell r="BZ777">
            <v>114625.02</v>
          </cell>
          <cell r="CA777">
            <v>367621.69</v>
          </cell>
          <cell r="CB777">
            <v>319077.78000000003</v>
          </cell>
          <cell r="CC777">
            <v>440680.66</v>
          </cell>
          <cell r="CD777">
            <v>198538.42</v>
          </cell>
          <cell r="CE777">
            <v>356876.11</v>
          </cell>
          <cell r="CF777">
            <v>175557.5</v>
          </cell>
          <cell r="CG777">
            <v>80652.23</v>
          </cell>
          <cell r="CH777">
            <v>92519.98</v>
          </cell>
          <cell r="CI777">
            <v>201560.65</v>
          </cell>
          <cell r="CJ777">
            <v>1063491.27</v>
          </cell>
          <cell r="CK777">
            <v>196598.33</v>
          </cell>
          <cell r="CL777">
            <v>128157.66</v>
          </cell>
        </row>
        <row r="778">
          <cell r="A778" t="str">
            <v>5105010161.109</v>
          </cell>
          <cell r="B778" t="str">
            <v>ค่าเสื่อมราคาครุภัณฑ์งานบ้านงานครัว -Interface</v>
          </cell>
          <cell r="C778">
            <v>129396.29</v>
          </cell>
          <cell r="D778">
            <v>14665.92</v>
          </cell>
          <cell r="E778">
            <v>1172.6500000000001</v>
          </cell>
          <cell r="F778">
            <v>24347.53</v>
          </cell>
          <cell r="G778">
            <v>29831.81</v>
          </cell>
          <cell r="H778">
            <v>140555.97</v>
          </cell>
          <cell r="I778">
            <v>78839.350000000006</v>
          </cell>
          <cell r="J778">
            <v>117726.93</v>
          </cell>
          <cell r="K778">
            <v>42794.99</v>
          </cell>
          <cell r="L778">
            <v>73295.12</v>
          </cell>
          <cell r="M778">
            <v>260745.9</v>
          </cell>
          <cell r="N778">
            <v>16131.75</v>
          </cell>
          <cell r="O778">
            <v>127449.45</v>
          </cell>
          <cell r="P778">
            <v>35360.839999999997</v>
          </cell>
          <cell r="Q778">
            <v>30073.31</v>
          </cell>
          <cell r="R778">
            <v>57452.28</v>
          </cell>
          <cell r="S778">
            <v>32777.550000000003</v>
          </cell>
          <cell r="T778">
            <v>226431.35</v>
          </cell>
          <cell r="U778">
            <v>33657.42</v>
          </cell>
          <cell r="V778">
            <v>59782.2</v>
          </cell>
          <cell r="W778">
            <v>2140474.13</v>
          </cell>
          <cell r="X778">
            <v>167249.64000000001</v>
          </cell>
          <cell r="Y778">
            <v>144385.97</v>
          </cell>
          <cell r="Z778">
            <v>521856.3</v>
          </cell>
          <cell r="AA778">
            <v>73242.570000000007</v>
          </cell>
          <cell r="AB778">
            <v>35194.519999999997</v>
          </cell>
          <cell r="AC778">
            <v>208674.68</v>
          </cell>
          <cell r="AD778">
            <v>85640.33</v>
          </cell>
          <cell r="AE778">
            <v>19706.3</v>
          </cell>
          <cell r="AF778">
            <v>94896.42</v>
          </cell>
          <cell r="AG778">
            <v>156873.07</v>
          </cell>
          <cell r="AH778">
            <v>160034.16</v>
          </cell>
          <cell r="AI778">
            <v>74316.33</v>
          </cell>
          <cell r="AJ778">
            <v>308456.07</v>
          </cell>
          <cell r="AK778">
            <v>958863.84</v>
          </cell>
          <cell r="AL778">
            <v>154549.54</v>
          </cell>
          <cell r="AM778">
            <v>37235.11</v>
          </cell>
          <cell r="AN778">
            <v>26513.07</v>
          </cell>
          <cell r="AO778">
            <v>92665.7</v>
          </cell>
          <cell r="AP778">
            <v>46120.4</v>
          </cell>
          <cell r="AQ778">
            <v>79454.710000000006</v>
          </cell>
          <cell r="AR778">
            <v>260032.75</v>
          </cell>
          <cell r="AS778">
            <v>4087.14</v>
          </cell>
          <cell r="AT778">
            <v>69811.759999999995</v>
          </cell>
          <cell r="AU778">
            <v>93333.33</v>
          </cell>
          <cell r="AV778">
            <v>55104.3</v>
          </cell>
          <cell r="AW778">
            <v>191151.74</v>
          </cell>
          <cell r="AX778">
            <v>148755.82</v>
          </cell>
          <cell r="AY778">
            <v>22397.439999999999</v>
          </cell>
          <cell r="AZ778">
            <v>182155.25</v>
          </cell>
          <cell r="BA778">
            <v>217505.27</v>
          </cell>
          <cell r="BB778">
            <v>14736.67</v>
          </cell>
          <cell r="BC778">
            <v>198889.8</v>
          </cell>
          <cell r="BD778">
            <v>213774.92</v>
          </cell>
          <cell r="BE778">
            <v>8268.58</v>
          </cell>
          <cell r="BF778">
            <v>7968.88</v>
          </cell>
          <cell r="BG778">
            <v>736956.55</v>
          </cell>
          <cell r="BH778">
            <v>42354</v>
          </cell>
          <cell r="BI778">
            <v>106076.56</v>
          </cell>
          <cell r="BJ778">
            <v>70465.67</v>
          </cell>
          <cell r="BK778">
            <v>33873.18</v>
          </cell>
          <cell r="BL778">
            <v>123833.78</v>
          </cell>
          <cell r="BM778">
            <v>35314.879999999997</v>
          </cell>
          <cell r="BN778">
            <v>121347.8</v>
          </cell>
          <cell r="BO778">
            <v>200264.16</v>
          </cell>
          <cell r="BP778">
            <v>108944.45</v>
          </cell>
          <cell r="BQ778">
            <v>78682.350000000006</v>
          </cell>
          <cell r="BR778">
            <v>344302.31</v>
          </cell>
          <cell r="BS778">
            <v>63733.97</v>
          </cell>
          <cell r="BT778">
            <v>26179.69</v>
          </cell>
          <cell r="BU778">
            <v>280711.98</v>
          </cell>
          <cell r="BV778">
            <v>11320</v>
          </cell>
          <cell r="BW778">
            <v>97301.08</v>
          </cell>
          <cell r="BX778">
            <v>244331.51999999999</v>
          </cell>
          <cell r="BY778">
            <v>41151.230000000003</v>
          </cell>
          <cell r="BZ778">
            <v>45992</v>
          </cell>
          <cell r="CA778">
            <v>35756.99</v>
          </cell>
          <cell r="CB778">
            <v>219794.42</v>
          </cell>
          <cell r="CC778">
            <v>82642.55</v>
          </cell>
          <cell r="CD778">
            <v>310515.09999999998</v>
          </cell>
          <cell r="CE778">
            <v>240796.18</v>
          </cell>
          <cell r="CF778">
            <v>32977.440000000002</v>
          </cell>
          <cell r="CG778">
            <v>63764.91</v>
          </cell>
          <cell r="CH778">
            <v>11443.43</v>
          </cell>
          <cell r="CI778">
            <v>67787.7</v>
          </cell>
          <cell r="CJ778">
            <v>134604.82</v>
          </cell>
          <cell r="CK778">
            <v>141551.96</v>
          </cell>
          <cell r="CL778">
            <v>27885.68</v>
          </cell>
        </row>
        <row r="779">
          <cell r="A779" t="str">
            <v>5105010161.110</v>
          </cell>
          <cell r="B779" t="str">
            <v>ค่าเสื่อมราคาครุภัณฑ์อื่น -  Interface</v>
          </cell>
          <cell r="C779">
            <v>0</v>
          </cell>
          <cell r="D779">
            <v>0</v>
          </cell>
          <cell r="E779">
            <v>28410.639999999999</v>
          </cell>
          <cell r="F779">
            <v>14462.17</v>
          </cell>
          <cell r="G779">
            <v>0</v>
          </cell>
          <cell r="H779">
            <v>10911.84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5855.71</v>
          </cell>
          <cell r="N779">
            <v>0</v>
          </cell>
          <cell r="O779">
            <v>2666.64</v>
          </cell>
          <cell r="P779">
            <v>0</v>
          </cell>
          <cell r="Q779">
            <v>16545.32</v>
          </cell>
          <cell r="R779">
            <v>0</v>
          </cell>
          <cell r="S779">
            <v>7396</v>
          </cell>
          <cell r="T779">
            <v>19702.96</v>
          </cell>
          <cell r="U779">
            <v>0</v>
          </cell>
          <cell r="V779">
            <v>0</v>
          </cell>
          <cell r="W779">
            <v>221888.16</v>
          </cell>
          <cell r="X779">
            <v>0</v>
          </cell>
          <cell r="Y779">
            <v>0</v>
          </cell>
          <cell r="Z779">
            <v>4213.49</v>
          </cell>
          <cell r="AA779">
            <v>0</v>
          </cell>
          <cell r="AB779">
            <v>0</v>
          </cell>
          <cell r="AC779">
            <v>0</v>
          </cell>
          <cell r="AD779">
            <v>46852.17</v>
          </cell>
          <cell r="AE779">
            <v>0</v>
          </cell>
          <cell r="AF779">
            <v>77273.98</v>
          </cell>
          <cell r="AG779">
            <v>25875</v>
          </cell>
          <cell r="AH779">
            <v>17299.169999999998</v>
          </cell>
          <cell r="AI779">
            <v>4906.34</v>
          </cell>
          <cell r="AJ779">
            <v>0</v>
          </cell>
          <cell r="AK779">
            <v>43414.38</v>
          </cell>
          <cell r="AL779">
            <v>0</v>
          </cell>
          <cell r="AM779">
            <v>7111.04</v>
          </cell>
          <cell r="AN779">
            <v>62623.6</v>
          </cell>
          <cell r="AO779">
            <v>0</v>
          </cell>
          <cell r="AP779">
            <v>14166.65</v>
          </cell>
          <cell r="AQ779">
            <v>0</v>
          </cell>
          <cell r="AR779">
            <v>62000</v>
          </cell>
          <cell r="AS779">
            <v>0</v>
          </cell>
          <cell r="AT779">
            <v>20833.2</v>
          </cell>
          <cell r="AU779">
            <v>0</v>
          </cell>
          <cell r="AV779">
            <v>18821.36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97582.65</v>
          </cell>
          <cell r="BB779">
            <v>8060.68</v>
          </cell>
          <cell r="BC779">
            <v>42917.97</v>
          </cell>
          <cell r="BD779">
            <v>0</v>
          </cell>
          <cell r="BE779">
            <v>0</v>
          </cell>
          <cell r="BF779">
            <v>0</v>
          </cell>
          <cell r="BG779">
            <v>109866.48</v>
          </cell>
          <cell r="BH779">
            <v>0</v>
          </cell>
          <cell r="BI779">
            <v>0</v>
          </cell>
          <cell r="BJ779">
            <v>12000</v>
          </cell>
          <cell r="BK779">
            <v>0</v>
          </cell>
          <cell r="BL779">
            <v>42029.63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2010</v>
          </cell>
          <cell r="BR779">
            <v>0</v>
          </cell>
          <cell r="BS779">
            <v>76435.63</v>
          </cell>
          <cell r="BT779">
            <v>3644.48</v>
          </cell>
          <cell r="BU779">
            <v>45133.36</v>
          </cell>
          <cell r="BV779">
            <v>172281.47</v>
          </cell>
          <cell r="BW779">
            <v>38200</v>
          </cell>
          <cell r="BX779">
            <v>0</v>
          </cell>
          <cell r="BY779">
            <v>5395.98</v>
          </cell>
          <cell r="BZ779">
            <v>15920</v>
          </cell>
          <cell r="CA779">
            <v>36183.57</v>
          </cell>
          <cell r="CB779">
            <v>18772.5</v>
          </cell>
          <cell r="CC779">
            <v>2844.47</v>
          </cell>
          <cell r="CD779">
            <v>26694.25</v>
          </cell>
          <cell r="CE779">
            <v>33306.639999999999</v>
          </cell>
          <cell r="CF779">
            <v>5616</v>
          </cell>
          <cell r="CG779">
            <v>0</v>
          </cell>
          <cell r="CH779">
            <v>0</v>
          </cell>
          <cell r="CI779">
            <v>12933.36</v>
          </cell>
          <cell r="CJ779">
            <v>354703.99</v>
          </cell>
          <cell r="CK779">
            <v>10123.85</v>
          </cell>
          <cell r="CL779">
            <v>4933.3599999999997</v>
          </cell>
        </row>
        <row r="780">
          <cell r="A780" t="str">
            <v>5105010164.101</v>
          </cell>
          <cell r="B780" t="str">
            <v>ค่าตัดจำหน่ายโปรแกรมคอมพิวเตอร์-Interface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2773.75</v>
          </cell>
          <cell r="K780">
            <v>75554.559999999998</v>
          </cell>
          <cell r="L780">
            <v>0</v>
          </cell>
          <cell r="M780">
            <v>10052.06</v>
          </cell>
          <cell r="N780">
            <v>0</v>
          </cell>
          <cell r="O780">
            <v>0</v>
          </cell>
          <cell r="P780">
            <v>0</v>
          </cell>
          <cell r="Q780">
            <v>3555.52</v>
          </cell>
          <cell r="R780">
            <v>5538.3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34634.620000000003</v>
          </cell>
          <cell r="X780">
            <v>0</v>
          </cell>
          <cell r="Y780">
            <v>11835.62</v>
          </cell>
          <cell r="Z780">
            <v>0</v>
          </cell>
          <cell r="AA780">
            <v>39777.760000000002</v>
          </cell>
          <cell r="AB780">
            <v>0</v>
          </cell>
          <cell r="AC780">
            <v>0</v>
          </cell>
          <cell r="AD780">
            <v>64200</v>
          </cell>
          <cell r="AE780">
            <v>0</v>
          </cell>
          <cell r="AF780">
            <v>0</v>
          </cell>
          <cell r="AG780">
            <v>6243.06</v>
          </cell>
          <cell r="AH780">
            <v>0</v>
          </cell>
          <cell r="AI780">
            <v>21341.38</v>
          </cell>
          <cell r="AJ780">
            <v>0</v>
          </cell>
          <cell r="AK780">
            <v>2110326.91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979.95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8</v>
          </cell>
          <cell r="BD780">
            <v>2</v>
          </cell>
          <cell r="BE780">
            <v>19999.75</v>
          </cell>
          <cell r="BF780">
            <v>0</v>
          </cell>
          <cell r="BG780">
            <v>155768.32000000001</v>
          </cell>
          <cell r="BH780">
            <v>0</v>
          </cell>
          <cell r="BI780">
            <v>0</v>
          </cell>
          <cell r="BJ780">
            <v>20000</v>
          </cell>
          <cell r="BK780">
            <v>35705.120000000003</v>
          </cell>
          <cell r="BL780">
            <v>0</v>
          </cell>
          <cell r="BM780">
            <v>0</v>
          </cell>
          <cell r="BN780">
            <v>309499.98</v>
          </cell>
          <cell r="BO780">
            <v>0</v>
          </cell>
          <cell r="BP780">
            <v>29866.66</v>
          </cell>
          <cell r="BQ780">
            <v>18448.86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31088.959999999999</v>
          </cell>
          <cell r="BY780">
            <v>36309.19</v>
          </cell>
          <cell r="BZ780">
            <v>1383.6</v>
          </cell>
          <cell r="CA780">
            <v>6666.64</v>
          </cell>
          <cell r="CB780">
            <v>4166.6499999999996</v>
          </cell>
          <cell r="CC780">
            <v>0</v>
          </cell>
          <cell r="CD780">
            <v>0</v>
          </cell>
          <cell r="CE780">
            <v>128649.99</v>
          </cell>
          <cell r="CF780">
            <v>0</v>
          </cell>
          <cell r="CG780">
            <v>0</v>
          </cell>
          <cell r="CH780">
            <v>22004</v>
          </cell>
          <cell r="CI780">
            <v>0</v>
          </cell>
          <cell r="CJ780">
            <v>777852.28</v>
          </cell>
          <cell r="CK780">
            <v>90155.520000000004</v>
          </cell>
          <cell r="CL780">
            <v>0</v>
          </cell>
        </row>
        <row r="781">
          <cell r="A781" t="str">
            <v>5105010164.103</v>
          </cell>
          <cell r="B781" t="str">
            <v>ค่าตัดจำหน่ายสินทรัพย์ไม่มีตัวตนอื่น- Interface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266301.14</v>
          </cell>
          <cell r="O781">
            <v>0</v>
          </cell>
          <cell r="P781">
            <v>0</v>
          </cell>
          <cell r="Q781">
            <v>0</v>
          </cell>
          <cell r="R781">
            <v>173693.09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</row>
        <row r="782">
          <cell r="A782" t="str">
            <v>5105010194.101</v>
          </cell>
          <cell r="B782" t="str">
            <v>ค่าเสื่อมราคา-อาคารและสิ่งปลูกสร้างไม่ระบุรายละเอียด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193256.86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</row>
        <row r="783">
          <cell r="A783" t="str">
            <v>5105010195.101</v>
          </cell>
          <cell r="B783" t="str">
            <v>ค่าเสื่อมราคา-ครุภัณฑ์ไม่ระบุรายละเอียด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</row>
        <row r="784">
          <cell r="A784" t="str">
            <v>5107010113.101</v>
          </cell>
          <cell r="B784" t="str">
            <v>บัญชีค่าใช้จ่ายช่วยเหลือตามมาตรการของรัฐ (งบกลาง โควิด)</v>
          </cell>
          <cell r="C784">
            <v>22170</v>
          </cell>
          <cell r="D784">
            <v>2918500</v>
          </cell>
          <cell r="E784">
            <v>1528875</v>
          </cell>
          <cell r="F784">
            <v>5374222</v>
          </cell>
          <cell r="G784">
            <v>594000</v>
          </cell>
          <cell r="H784">
            <v>1430444</v>
          </cell>
          <cell r="I784">
            <v>0</v>
          </cell>
          <cell r="J784">
            <v>954500</v>
          </cell>
          <cell r="K784">
            <v>2799750</v>
          </cell>
          <cell r="L784">
            <v>5702812.5</v>
          </cell>
          <cell r="M784">
            <v>1883750</v>
          </cell>
          <cell r="N784">
            <v>1766000</v>
          </cell>
          <cell r="O784">
            <v>23883167.649999999</v>
          </cell>
          <cell r="P784">
            <v>3917540</v>
          </cell>
          <cell r="Q784">
            <v>5932140</v>
          </cell>
          <cell r="R784">
            <v>4075500</v>
          </cell>
          <cell r="S784">
            <v>4052410</v>
          </cell>
          <cell r="T784">
            <v>2725543.75</v>
          </cell>
          <cell r="U784">
            <v>4505000</v>
          </cell>
          <cell r="V784">
            <v>2279875</v>
          </cell>
          <cell r="W784">
            <v>763517.7</v>
          </cell>
          <cell r="X784">
            <v>0</v>
          </cell>
          <cell r="Y784">
            <v>0</v>
          </cell>
          <cell r="Z784">
            <v>0</v>
          </cell>
          <cell r="AA784">
            <v>205500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2400</v>
          </cell>
          <cell r="AH784">
            <v>0</v>
          </cell>
          <cell r="AI784">
            <v>0</v>
          </cell>
          <cell r="AJ784">
            <v>2806000</v>
          </cell>
          <cell r="AK784">
            <v>32272123.920000002</v>
          </cell>
          <cell r="AL784">
            <v>10046362</v>
          </cell>
          <cell r="AM784">
            <v>2244102</v>
          </cell>
          <cell r="AN784">
            <v>12094375</v>
          </cell>
          <cell r="AO784">
            <v>9388975</v>
          </cell>
          <cell r="AP784">
            <v>936425</v>
          </cell>
          <cell r="AQ784">
            <v>2264275</v>
          </cell>
          <cell r="AR784">
            <v>12179621.619999999</v>
          </cell>
          <cell r="AS784">
            <v>6108805</v>
          </cell>
          <cell r="AT784">
            <v>7147225</v>
          </cell>
          <cell r="AU784">
            <v>7720913</v>
          </cell>
          <cell r="AV784">
            <v>5029625</v>
          </cell>
          <cell r="AW784">
            <v>1084900</v>
          </cell>
          <cell r="AX784">
            <v>5222909</v>
          </cell>
          <cell r="AY784">
            <v>7522025</v>
          </cell>
          <cell r="AZ784">
            <v>4297560</v>
          </cell>
          <cell r="BA784">
            <v>4979292.4800000004</v>
          </cell>
          <cell r="BB784">
            <v>5882046</v>
          </cell>
          <cell r="BC784">
            <v>5924360</v>
          </cell>
          <cell r="BD784">
            <v>7944665</v>
          </cell>
          <cell r="BE784">
            <v>1530235</v>
          </cell>
          <cell r="BF784">
            <v>580630</v>
          </cell>
          <cell r="BG784">
            <v>19973985</v>
          </cell>
          <cell r="BH784">
            <v>5211500</v>
          </cell>
          <cell r="BI784">
            <v>388085</v>
          </cell>
          <cell r="BJ784">
            <v>1134000</v>
          </cell>
          <cell r="BK784">
            <v>2855687.5</v>
          </cell>
          <cell r="BL784">
            <v>13997030.24</v>
          </cell>
          <cell r="BM784">
            <v>3288667</v>
          </cell>
          <cell r="BN784">
            <v>2288400</v>
          </cell>
          <cell r="BO784">
            <v>7313786</v>
          </cell>
          <cell r="BP784">
            <v>2557009.5</v>
          </cell>
          <cell r="BQ784">
            <v>3881877.9</v>
          </cell>
          <cell r="BR784">
            <v>92549900.5</v>
          </cell>
          <cell r="BS784">
            <v>3056250</v>
          </cell>
          <cell r="BT784">
            <v>11573800</v>
          </cell>
          <cell r="BU784">
            <v>8746220.4600000009</v>
          </cell>
          <cell r="BV784">
            <v>4652940</v>
          </cell>
          <cell r="BW784">
            <v>5343310</v>
          </cell>
          <cell r="BX784">
            <v>7297708</v>
          </cell>
          <cell r="BY784">
            <v>3253538</v>
          </cell>
          <cell r="BZ784">
            <v>1673035</v>
          </cell>
          <cell r="CA784">
            <v>3951800</v>
          </cell>
          <cell r="CB784">
            <v>3535750</v>
          </cell>
          <cell r="CC784">
            <v>5958082.4199999999</v>
          </cell>
          <cell r="CD784">
            <v>6346565</v>
          </cell>
          <cell r="CE784">
            <v>2392485</v>
          </cell>
          <cell r="CF784">
            <v>3699214</v>
          </cell>
          <cell r="CG784">
            <v>1147707</v>
          </cell>
          <cell r="CH784">
            <v>2823000</v>
          </cell>
          <cell r="CI784">
            <v>1568060</v>
          </cell>
          <cell r="CJ784">
            <v>9560125</v>
          </cell>
          <cell r="CK784">
            <v>2526550</v>
          </cell>
          <cell r="CL784">
            <v>3290560</v>
          </cell>
        </row>
        <row r="785">
          <cell r="A785" t="str">
            <v>5107010199.101</v>
          </cell>
          <cell r="B785" t="str">
            <v>ค่าใช้จ่ายอุดหนุนเพื่อการดำเนินงานอื่น</v>
          </cell>
          <cell r="C785">
            <v>100000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1360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494055.87</v>
          </cell>
          <cell r="AS785">
            <v>10411.65</v>
          </cell>
          <cell r="AT785">
            <v>0</v>
          </cell>
          <cell r="AU785">
            <v>0</v>
          </cell>
          <cell r="AV785">
            <v>0</v>
          </cell>
          <cell r="AW785">
            <v>155040</v>
          </cell>
          <cell r="AX785">
            <v>228500</v>
          </cell>
          <cell r="AY785">
            <v>0</v>
          </cell>
          <cell r="AZ785">
            <v>0</v>
          </cell>
          <cell r="BA785">
            <v>0</v>
          </cell>
          <cell r="BB785">
            <v>1065497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2018020</v>
          </cell>
          <cell r="BH785">
            <v>0</v>
          </cell>
          <cell r="BI785">
            <v>168900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178500</v>
          </cell>
          <cell r="CK785">
            <v>0</v>
          </cell>
          <cell r="CL785">
            <v>0</v>
          </cell>
        </row>
        <row r="786">
          <cell r="A786" t="str">
            <v>5107020199.101</v>
          </cell>
          <cell r="B786" t="str">
            <v>ค่าใช้จ่ายเงินอุดหนุนเพื่อการลงทุนอื่น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</row>
        <row r="787">
          <cell r="A787" t="str">
            <v>5107030101.101</v>
          </cell>
          <cell r="B787" t="str">
            <v>บัญชีพักเบิกเงินอุดหนุน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110000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</row>
        <row r="788">
          <cell r="A788" t="str">
            <v>5108010101.102</v>
          </cell>
          <cell r="B788" t="str">
            <v>หนี้สูญ-ลูกหนี้ค่าสิ่งส่งตรวจ-หน่วยงานภาครัฐ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</row>
        <row r="789">
          <cell r="A789" t="str">
            <v>5108010101.104</v>
          </cell>
          <cell r="B789" t="str">
            <v>หนี้สูญ-ลูกหนี้ค่าวัสดุ/อุปกรณ์/น้ำยา-หน่วยงานภาครัฐ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</row>
        <row r="790">
          <cell r="A790" t="str">
            <v>5108010101.105</v>
          </cell>
          <cell r="B790" t="str">
            <v>หนี้สูญ-ลูกหนี้ค่าสินค้า-หน่วยงานภาครัฐ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</row>
        <row r="791">
          <cell r="A791" t="str">
            <v>5108010101.114</v>
          </cell>
          <cell r="B791" t="str">
            <v>หนี้สูญ-ลูกหนี้ค่ารักษา-ชำระเงิน OP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3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78816</v>
          </cell>
          <cell r="CL791">
            <v>0</v>
          </cell>
        </row>
        <row r="792">
          <cell r="A792" t="str">
            <v>5108010101.115</v>
          </cell>
          <cell r="B792" t="str">
            <v>หนี้สูญ-ลูกหนี้ค่ารักษา-ชำระเงิน IP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58081</v>
          </cell>
          <cell r="CL792">
            <v>0</v>
          </cell>
        </row>
        <row r="793">
          <cell r="A793" t="str">
            <v>5108010101.203</v>
          </cell>
          <cell r="B793" t="str">
            <v>หนี้สูญ-ลูกหนี้ค่ารักษา UC -OP นอก CUP (ในจังหวัด)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123613.51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</row>
        <row r="794">
          <cell r="A794" t="str">
            <v>5108010101.205</v>
          </cell>
          <cell r="B794" t="str">
            <v>หนี้สูญ-ลูกหนี้ค่ารักษา UC -OP นอก CUP (ต่างจังหวัด)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</row>
        <row r="795">
          <cell r="A795" t="str">
            <v>5108010107.102</v>
          </cell>
          <cell r="B795" t="str">
            <v>หนี้สงสัยจะสูญ-ลูกหนี้ค่าสิ่งส่งตรวจ -หน่วยงานภาครัฐ</v>
          </cell>
          <cell r="C795">
            <v>127139.21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64343.6</v>
          </cell>
          <cell r="P795">
            <v>0</v>
          </cell>
          <cell r="Q795">
            <v>0</v>
          </cell>
          <cell r="R795">
            <v>3215.04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81227.23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2785.4</v>
          </cell>
          <cell r="AI795">
            <v>0</v>
          </cell>
          <cell r="AJ795">
            <v>0</v>
          </cell>
          <cell r="AK795">
            <v>88865.919999999998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67559.960000000006</v>
          </cell>
          <cell r="BB795">
            <v>0</v>
          </cell>
          <cell r="BC795">
            <v>41520.6</v>
          </cell>
          <cell r="BD795">
            <v>5164.4399999999996</v>
          </cell>
          <cell r="BE795">
            <v>0</v>
          </cell>
          <cell r="BF795">
            <v>0</v>
          </cell>
          <cell r="BG795">
            <v>86485.52</v>
          </cell>
          <cell r="BH795">
            <v>0</v>
          </cell>
          <cell r="BI795">
            <v>0</v>
          </cell>
          <cell r="BJ795">
            <v>0</v>
          </cell>
          <cell r="BK795">
            <v>513.20000000000005</v>
          </cell>
          <cell r="BL795">
            <v>23515.23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674569.19</v>
          </cell>
          <cell r="BS795">
            <v>0</v>
          </cell>
          <cell r="BT795">
            <v>0</v>
          </cell>
          <cell r="BU795">
            <v>88402.21</v>
          </cell>
          <cell r="BV795">
            <v>0</v>
          </cell>
          <cell r="BW795">
            <v>0</v>
          </cell>
          <cell r="BX795">
            <v>51237.24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</row>
        <row r="796">
          <cell r="A796" t="str">
            <v>5108010107.104</v>
          </cell>
          <cell r="B796" t="str">
            <v>หนี้สงสัยจะสูญ-ลูกหนี้ค่าวัสดุ/อุปกรณ์/น้ำยา-หน่วยงานภาครัฐ</v>
          </cell>
          <cell r="C796">
            <v>11276.72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15733.6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3868.96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10600.24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103499.2</v>
          </cell>
          <cell r="BS796">
            <v>0</v>
          </cell>
          <cell r="BT796">
            <v>0</v>
          </cell>
          <cell r="BU796">
            <v>84512.97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</row>
        <row r="797">
          <cell r="A797" t="str">
            <v>5108010107.105</v>
          </cell>
          <cell r="B797" t="str">
            <v>หนี้สงสัยจะสูญ-ลูกหนี้ค่าสินค้า-หน่วยงานภาครัฐ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479518.2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3793.87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307138.46999999997</v>
          </cell>
          <cell r="BS797">
            <v>0</v>
          </cell>
          <cell r="BT797">
            <v>0</v>
          </cell>
          <cell r="BU797">
            <v>0</v>
          </cell>
          <cell r="BV797">
            <v>2910.4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</row>
        <row r="798">
          <cell r="A798" t="str">
            <v>5108010107.114</v>
          </cell>
          <cell r="B798" t="str">
            <v>หนี้สงสัยจะสูญ-ลูกหนี้ค่ารักษา-ชำระเงิน OP</v>
          </cell>
          <cell r="C798">
            <v>1641851.58</v>
          </cell>
          <cell r="D798">
            <v>171145.41</v>
          </cell>
          <cell r="E798">
            <v>72940.88</v>
          </cell>
          <cell r="F798">
            <v>148824.4</v>
          </cell>
          <cell r="G798">
            <v>60677.599999999999</v>
          </cell>
          <cell r="H798">
            <v>104207.73</v>
          </cell>
          <cell r="I798">
            <v>50163.4</v>
          </cell>
          <cell r="J798">
            <v>301810.52</v>
          </cell>
          <cell r="K798">
            <v>152784.16</v>
          </cell>
          <cell r="L798">
            <v>274259.38</v>
          </cell>
          <cell r="M798">
            <v>186323.8</v>
          </cell>
          <cell r="N798">
            <v>40186.160000000003</v>
          </cell>
          <cell r="O798">
            <v>284909.74</v>
          </cell>
          <cell r="P798">
            <v>48917.2</v>
          </cell>
          <cell r="Q798">
            <v>50885.4</v>
          </cell>
          <cell r="R798">
            <v>307542.86</v>
          </cell>
          <cell r="S798">
            <v>195632.72</v>
          </cell>
          <cell r="T798">
            <v>32124.76</v>
          </cell>
          <cell r="U798">
            <v>162369.04</v>
          </cell>
          <cell r="V798">
            <v>43605.2</v>
          </cell>
          <cell r="W798">
            <v>462801.77</v>
          </cell>
          <cell r="X798">
            <v>38303.519999999997</v>
          </cell>
          <cell r="Y798">
            <v>120658.73</v>
          </cell>
          <cell r="Z798">
            <v>173600.2</v>
          </cell>
          <cell r="AA798">
            <v>20684.96</v>
          </cell>
          <cell r="AB798">
            <v>32734.68</v>
          </cell>
          <cell r="AC798">
            <v>244996.72</v>
          </cell>
          <cell r="AD798">
            <v>238172.16</v>
          </cell>
          <cell r="AE798">
            <v>91857.919999999998</v>
          </cell>
          <cell r="AF798">
            <v>82021.039999999994</v>
          </cell>
          <cell r="AG798">
            <v>23031.68</v>
          </cell>
          <cell r="AH798">
            <v>26454.639999999999</v>
          </cell>
          <cell r="AI798">
            <v>55239.360000000001</v>
          </cell>
          <cell r="AJ798">
            <v>81074.98</v>
          </cell>
          <cell r="AK798">
            <v>44989.97</v>
          </cell>
          <cell r="AL798">
            <v>48816.88</v>
          </cell>
          <cell r="AM798">
            <v>56293.2</v>
          </cell>
          <cell r="AN798">
            <v>128042.32</v>
          </cell>
          <cell r="AO798">
            <v>93756.28</v>
          </cell>
          <cell r="AP798">
            <v>46277.760000000002</v>
          </cell>
          <cell r="AQ798">
            <v>6157.36</v>
          </cell>
          <cell r="AR798">
            <v>157867.9</v>
          </cell>
          <cell r="AS798">
            <v>21428.68</v>
          </cell>
          <cell r="AT798">
            <v>54154.8</v>
          </cell>
          <cell r="AU798">
            <v>58943.65</v>
          </cell>
          <cell r="AV798">
            <v>21124.959999999999</v>
          </cell>
          <cell r="AW798">
            <v>42054.06</v>
          </cell>
          <cell r="AX798">
            <v>130743.49</v>
          </cell>
          <cell r="AY798">
            <v>126529.12</v>
          </cell>
          <cell r="AZ798">
            <v>82172.88</v>
          </cell>
          <cell r="BA798">
            <v>563768.07999999996</v>
          </cell>
          <cell r="BB798">
            <v>7915.84</v>
          </cell>
          <cell r="BC798">
            <v>826634.23999999999</v>
          </cell>
          <cell r="BD798">
            <v>239670.1</v>
          </cell>
          <cell r="BE798">
            <v>15628.58</v>
          </cell>
          <cell r="BF798">
            <v>84643.62</v>
          </cell>
          <cell r="BG798">
            <v>161435.91</v>
          </cell>
          <cell r="BH798">
            <v>13454.04</v>
          </cell>
          <cell r="BI798">
            <v>2698.88</v>
          </cell>
          <cell r="BJ798">
            <v>114180.24</v>
          </cell>
          <cell r="BK798">
            <v>171352.9</v>
          </cell>
          <cell r="BL798">
            <v>256649.32</v>
          </cell>
          <cell r="BM798">
            <v>183800</v>
          </cell>
          <cell r="BN798">
            <v>55132.68</v>
          </cell>
          <cell r="BO798">
            <v>103448.56</v>
          </cell>
          <cell r="BP798">
            <v>104617.60000000001</v>
          </cell>
          <cell r="BQ798">
            <v>180916</v>
          </cell>
          <cell r="BR798">
            <v>4499.12</v>
          </cell>
          <cell r="BS798">
            <v>12925.28</v>
          </cell>
          <cell r="BT798">
            <v>196455.37</v>
          </cell>
          <cell r="BU798">
            <v>2066595.52</v>
          </cell>
          <cell r="BV798">
            <v>21971.439999999999</v>
          </cell>
          <cell r="BW798">
            <v>112490.62</v>
          </cell>
          <cell r="BX798">
            <v>123897.88</v>
          </cell>
          <cell r="BY798">
            <v>28210.98</v>
          </cell>
          <cell r="BZ798">
            <v>181410.16</v>
          </cell>
          <cell r="CA798">
            <v>142624.24</v>
          </cell>
          <cell r="CB798">
            <v>251561.76</v>
          </cell>
          <cell r="CC798">
            <v>165219.84</v>
          </cell>
          <cell r="CD798">
            <v>171650.96</v>
          </cell>
          <cell r="CE798">
            <v>154608.79999999999</v>
          </cell>
          <cell r="CF798">
            <v>780.08</v>
          </cell>
          <cell r="CG798">
            <v>98048.08</v>
          </cell>
          <cell r="CH798">
            <v>54082.879999999997</v>
          </cell>
          <cell r="CI798">
            <v>11433.2</v>
          </cell>
          <cell r="CJ798">
            <v>664042.16</v>
          </cell>
          <cell r="CK798">
            <v>44007.28</v>
          </cell>
          <cell r="CL798">
            <v>33623.089999999997</v>
          </cell>
        </row>
        <row r="799">
          <cell r="A799" t="str">
            <v>5108010107.115</v>
          </cell>
          <cell r="B799" t="str">
            <v>หนี้สงสัยจะสูญ-ลูกหนี้ค่ารักษา-ชำระเงิน IP</v>
          </cell>
          <cell r="C799">
            <v>640489.84</v>
          </cell>
          <cell r="D799">
            <v>53431.73</v>
          </cell>
          <cell r="E799">
            <v>42478.2</v>
          </cell>
          <cell r="F799">
            <v>16152.32</v>
          </cell>
          <cell r="G799">
            <v>8728.24</v>
          </cell>
          <cell r="H799">
            <v>7144.96</v>
          </cell>
          <cell r="I799">
            <v>19363.36</v>
          </cell>
          <cell r="J799">
            <v>155605.31</v>
          </cell>
          <cell r="K799">
            <v>15667.04</v>
          </cell>
          <cell r="L799">
            <v>232686.9</v>
          </cell>
          <cell r="M799">
            <v>160170.84</v>
          </cell>
          <cell r="N799">
            <v>11985.44</v>
          </cell>
          <cell r="O799">
            <v>455045.36</v>
          </cell>
          <cell r="P799">
            <v>50574.28</v>
          </cell>
          <cell r="Q799">
            <v>42442.2</v>
          </cell>
          <cell r="R799">
            <v>688207.41</v>
          </cell>
          <cell r="S799">
            <v>166879.26</v>
          </cell>
          <cell r="T799">
            <v>45864.44</v>
          </cell>
          <cell r="U799">
            <v>73819.839999999997</v>
          </cell>
          <cell r="V799">
            <v>43584.72</v>
          </cell>
          <cell r="W799">
            <v>867697.04</v>
          </cell>
          <cell r="X799">
            <v>29091.55</v>
          </cell>
          <cell r="Y799">
            <v>150104.79999999999</v>
          </cell>
          <cell r="Z799">
            <v>73807.039999999994</v>
          </cell>
          <cell r="AA799">
            <v>5141.68</v>
          </cell>
          <cell r="AB799">
            <v>15159.44</v>
          </cell>
          <cell r="AC799">
            <v>172777.44</v>
          </cell>
          <cell r="AD799">
            <v>89668.160000000003</v>
          </cell>
          <cell r="AE799">
            <v>54986.96</v>
          </cell>
          <cell r="AF799">
            <v>17470.64</v>
          </cell>
          <cell r="AG799">
            <v>12134.16</v>
          </cell>
          <cell r="AH799">
            <v>5262.8</v>
          </cell>
          <cell r="AI799">
            <v>21110.639999999999</v>
          </cell>
          <cell r="AJ799">
            <v>16917.759999999998</v>
          </cell>
          <cell r="AK799">
            <v>298367.53999999998</v>
          </cell>
          <cell r="AL799">
            <v>26283.119999999999</v>
          </cell>
          <cell r="AM799">
            <v>19541.48</v>
          </cell>
          <cell r="AN799">
            <v>59490.32</v>
          </cell>
          <cell r="AO799">
            <v>84160.48</v>
          </cell>
          <cell r="AP799">
            <v>9820.16</v>
          </cell>
          <cell r="AQ799">
            <v>3591.12</v>
          </cell>
          <cell r="AR799">
            <v>163943.75</v>
          </cell>
          <cell r="AS799">
            <v>3241.68</v>
          </cell>
          <cell r="AT799">
            <v>43665.760000000002</v>
          </cell>
          <cell r="AU799">
            <v>31439.599999999999</v>
          </cell>
          <cell r="AV799">
            <v>10814.8</v>
          </cell>
          <cell r="AW799">
            <v>3365.28</v>
          </cell>
          <cell r="AX799">
            <v>6680.4</v>
          </cell>
          <cell r="AY799">
            <v>20041.04</v>
          </cell>
          <cell r="AZ799">
            <v>33215.199999999997</v>
          </cell>
          <cell r="BA799">
            <v>264293.46000000002</v>
          </cell>
          <cell r="BB799">
            <v>7510.24</v>
          </cell>
          <cell r="BC799">
            <v>500234.54</v>
          </cell>
          <cell r="BD799">
            <v>194043.99</v>
          </cell>
          <cell r="BE799">
            <v>14422.9</v>
          </cell>
          <cell r="BF799">
            <v>38531.919999999998</v>
          </cell>
          <cell r="BG799">
            <v>428345.37</v>
          </cell>
          <cell r="BH799">
            <v>160.96</v>
          </cell>
          <cell r="BI799">
            <v>7587.12</v>
          </cell>
          <cell r="BJ799">
            <v>24148.16</v>
          </cell>
          <cell r="BK799">
            <v>300680.28999999998</v>
          </cell>
          <cell r="BL799">
            <v>506639.1</v>
          </cell>
          <cell r="BM799">
            <v>66380.479999999996</v>
          </cell>
          <cell r="BN799">
            <v>16790.560000000001</v>
          </cell>
          <cell r="BO799">
            <v>61366.720000000001</v>
          </cell>
          <cell r="BP799">
            <v>25346.03</v>
          </cell>
          <cell r="BQ799">
            <v>132362.16</v>
          </cell>
          <cell r="BR799">
            <v>0</v>
          </cell>
          <cell r="BS799">
            <v>23995.200000000001</v>
          </cell>
          <cell r="BT799">
            <v>249637.41</v>
          </cell>
          <cell r="BU799">
            <v>631353.19999999995</v>
          </cell>
          <cell r="BV799">
            <v>113576.08</v>
          </cell>
          <cell r="BW799">
            <v>35907.360000000001</v>
          </cell>
          <cell r="BX799">
            <v>225463.46</v>
          </cell>
          <cell r="BY799">
            <v>7010</v>
          </cell>
          <cell r="BZ799">
            <v>37769.360000000001</v>
          </cell>
          <cell r="CA799">
            <v>23913.439999999999</v>
          </cell>
          <cell r="CB799">
            <v>129492.48</v>
          </cell>
          <cell r="CC799">
            <v>191430.08</v>
          </cell>
          <cell r="CD799">
            <v>119426.48</v>
          </cell>
          <cell r="CE799">
            <v>93167.360000000001</v>
          </cell>
          <cell r="CF799">
            <v>3103.44</v>
          </cell>
          <cell r="CG799">
            <v>18861.919999999998</v>
          </cell>
          <cell r="CH799">
            <v>521.20000000000005</v>
          </cell>
          <cell r="CI799">
            <v>3500.24</v>
          </cell>
          <cell r="CJ799">
            <v>117841.12</v>
          </cell>
          <cell r="CK799">
            <v>16540.64</v>
          </cell>
          <cell r="CL799">
            <v>8083.08</v>
          </cell>
        </row>
        <row r="800">
          <cell r="A800" t="str">
            <v>5108010107.203</v>
          </cell>
          <cell r="B800" t="str">
            <v>หนี้สงสัยจะสูญ-ลูกหนี้ค่ารักษา UC-OP นอก CUP (ในจังหวัด)</v>
          </cell>
          <cell r="C800">
            <v>742012.23</v>
          </cell>
          <cell r="D800">
            <v>49097.86</v>
          </cell>
          <cell r="E800">
            <v>28279.32</v>
          </cell>
          <cell r="F800">
            <v>28174.17</v>
          </cell>
          <cell r="G800">
            <v>24456.12</v>
          </cell>
          <cell r="H800">
            <v>27835.21</v>
          </cell>
          <cell r="I800">
            <v>12792.14</v>
          </cell>
          <cell r="J800">
            <v>142829.35</v>
          </cell>
          <cell r="K800">
            <v>21450.89</v>
          </cell>
          <cell r="L800">
            <v>33814.89</v>
          </cell>
          <cell r="M800">
            <v>59041.96</v>
          </cell>
          <cell r="N800">
            <v>8134.43</v>
          </cell>
          <cell r="O800">
            <v>330190.5</v>
          </cell>
          <cell r="P800">
            <v>6844</v>
          </cell>
          <cell r="Q800">
            <v>24741.08</v>
          </cell>
          <cell r="R800">
            <v>318466.96999999997</v>
          </cell>
          <cell r="S800">
            <v>70334.009999999995</v>
          </cell>
          <cell r="T800">
            <v>6838.45</v>
          </cell>
          <cell r="U800">
            <v>11952.66</v>
          </cell>
          <cell r="V800">
            <v>809.01</v>
          </cell>
          <cell r="W800">
            <v>453499.37</v>
          </cell>
          <cell r="X800">
            <v>0</v>
          </cell>
          <cell r="Y800">
            <v>0</v>
          </cell>
          <cell r="Z800">
            <v>6978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3098925.28</v>
          </cell>
          <cell r="AL800">
            <v>18011.43</v>
          </cell>
          <cell r="AM800">
            <v>33174.71</v>
          </cell>
          <cell r="AN800">
            <v>24337.5</v>
          </cell>
          <cell r="AO800">
            <v>71089.23</v>
          </cell>
          <cell r="AP800">
            <v>2563.98</v>
          </cell>
          <cell r="AQ800">
            <v>4867.29</v>
          </cell>
          <cell r="AR800">
            <v>381554.3</v>
          </cell>
          <cell r="AS800">
            <v>20558.13</v>
          </cell>
          <cell r="AT800">
            <v>23070.14</v>
          </cell>
          <cell r="AU800">
            <v>12859.88</v>
          </cell>
          <cell r="AV800">
            <v>25503.75</v>
          </cell>
          <cell r="AW800">
            <v>28966.16</v>
          </cell>
          <cell r="AX800">
            <v>25093.86</v>
          </cell>
          <cell r="AY800">
            <v>27011.22</v>
          </cell>
          <cell r="AZ800">
            <v>19173.39</v>
          </cell>
          <cell r="BA800">
            <v>237088.55</v>
          </cell>
          <cell r="BB800">
            <v>10383.93</v>
          </cell>
          <cell r="BC800">
            <v>1117979.17</v>
          </cell>
          <cell r="BD800">
            <v>193545.67</v>
          </cell>
          <cell r="BE800">
            <v>5358.85</v>
          </cell>
          <cell r="BF800">
            <v>1770.78</v>
          </cell>
          <cell r="BG800">
            <v>446340.04</v>
          </cell>
          <cell r="BH800">
            <v>1981.62</v>
          </cell>
          <cell r="BI800">
            <v>3949.89</v>
          </cell>
          <cell r="BJ800">
            <v>3603.09</v>
          </cell>
          <cell r="BK800">
            <v>6912.63</v>
          </cell>
          <cell r="BL800">
            <v>209093.35</v>
          </cell>
          <cell r="BM800">
            <v>35957.279999999999</v>
          </cell>
          <cell r="BN800">
            <v>13510.61</v>
          </cell>
          <cell r="BO800">
            <v>7689.21</v>
          </cell>
          <cell r="BP800">
            <v>8251.26</v>
          </cell>
          <cell r="BQ800">
            <v>11351.34</v>
          </cell>
          <cell r="BR800">
            <v>2829385.49</v>
          </cell>
          <cell r="BS800">
            <v>12319.38</v>
          </cell>
          <cell r="BT800">
            <v>45430.74</v>
          </cell>
          <cell r="BU800">
            <v>330705.81</v>
          </cell>
          <cell r="BV800">
            <v>23516.16</v>
          </cell>
          <cell r="BW800">
            <v>22184.58</v>
          </cell>
          <cell r="BX800">
            <v>117572.64</v>
          </cell>
          <cell r="BY800">
            <v>2991.52</v>
          </cell>
          <cell r="BZ800">
            <v>8110.68</v>
          </cell>
          <cell r="CA800">
            <v>6437.46</v>
          </cell>
          <cell r="CB800">
            <v>4063.32</v>
          </cell>
          <cell r="CC800">
            <v>27948.07</v>
          </cell>
          <cell r="CD800">
            <v>81609.09</v>
          </cell>
          <cell r="CE800">
            <v>52030.26</v>
          </cell>
          <cell r="CF800">
            <v>3691.29</v>
          </cell>
          <cell r="CG800">
            <v>39670.879999999997</v>
          </cell>
          <cell r="CH800">
            <v>6296.88</v>
          </cell>
          <cell r="CI800">
            <v>31808.91</v>
          </cell>
          <cell r="CJ800">
            <v>8660.42</v>
          </cell>
          <cell r="CK800">
            <v>16092.63</v>
          </cell>
          <cell r="CL800">
            <v>17305.59</v>
          </cell>
        </row>
        <row r="801">
          <cell r="A801" t="str">
            <v>5108010107.205</v>
          </cell>
          <cell r="B801" t="str">
            <v>หนี้สงสัยจะสูญ-ลูกหนี้ค่ารักษา UC-OP นอก CUP (ต่างจังหวัด)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</row>
        <row r="802">
          <cell r="A802" t="str">
            <v>5112010103.101</v>
          </cell>
          <cell r="B802" t="str">
            <v>ค่าสวัสดิการสังคม-อื่น</v>
          </cell>
          <cell r="C802">
            <v>148004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202091.95</v>
          </cell>
          <cell r="K802">
            <v>0</v>
          </cell>
          <cell r="L802">
            <v>0</v>
          </cell>
          <cell r="M802">
            <v>715891.66</v>
          </cell>
          <cell r="N802">
            <v>0</v>
          </cell>
          <cell r="O802">
            <v>4493583.7699999996</v>
          </cell>
          <cell r="P802">
            <v>1388180.91</v>
          </cell>
          <cell r="Q802">
            <v>1716911</v>
          </cell>
          <cell r="R802">
            <v>0</v>
          </cell>
          <cell r="S802">
            <v>1053547.03</v>
          </cell>
          <cell r="T802">
            <v>191310.84</v>
          </cell>
          <cell r="U802">
            <v>110153.61</v>
          </cell>
          <cell r="V802">
            <v>0</v>
          </cell>
          <cell r="W802">
            <v>952577.08</v>
          </cell>
          <cell r="X802">
            <v>111097.05</v>
          </cell>
          <cell r="Y802">
            <v>164817.5</v>
          </cell>
          <cell r="Z802">
            <v>279711.53000000003</v>
          </cell>
          <cell r="AA802">
            <v>9561.5</v>
          </cell>
          <cell r="AB802">
            <v>6140</v>
          </cell>
          <cell r="AC802">
            <v>0</v>
          </cell>
          <cell r="AD802">
            <v>3432819.17</v>
          </cell>
          <cell r="AE802">
            <v>198274.99</v>
          </cell>
          <cell r="AF802">
            <v>44370</v>
          </cell>
          <cell r="AG802">
            <v>53091</v>
          </cell>
          <cell r="AH802">
            <v>369995</v>
          </cell>
          <cell r="AI802">
            <v>478063.5</v>
          </cell>
          <cell r="AJ802">
            <v>28822</v>
          </cell>
          <cell r="AK802">
            <v>34509078.869999997</v>
          </cell>
          <cell r="AL802">
            <v>92179</v>
          </cell>
          <cell r="AM802">
            <v>976376.5</v>
          </cell>
          <cell r="AN802">
            <v>1084657.5</v>
          </cell>
          <cell r="AO802">
            <v>0</v>
          </cell>
          <cell r="AP802">
            <v>79056.5</v>
          </cell>
          <cell r="AQ802">
            <v>81093.5</v>
          </cell>
          <cell r="AR802">
            <v>4434</v>
          </cell>
          <cell r="AS802">
            <v>3823514.92</v>
          </cell>
          <cell r="AT802">
            <v>2543419.4900000002</v>
          </cell>
          <cell r="AU802">
            <v>66907.3</v>
          </cell>
          <cell r="AV802">
            <v>466950.5</v>
          </cell>
          <cell r="AW802">
            <v>0</v>
          </cell>
          <cell r="AX802">
            <v>225708.75</v>
          </cell>
          <cell r="AY802">
            <v>29640.5</v>
          </cell>
          <cell r="AZ802">
            <v>541032</v>
          </cell>
          <cell r="BA802">
            <v>1629213.25</v>
          </cell>
          <cell r="BB802">
            <v>153515</v>
          </cell>
          <cell r="BC802">
            <v>3784681.6</v>
          </cell>
          <cell r="BD802">
            <v>133826.79999999999</v>
          </cell>
          <cell r="BE802">
            <v>243721.5</v>
          </cell>
          <cell r="BF802">
            <v>114062</v>
          </cell>
          <cell r="BG802">
            <v>3855496.06</v>
          </cell>
          <cell r="BH802">
            <v>410</v>
          </cell>
          <cell r="BI802">
            <v>71151</v>
          </cell>
          <cell r="BJ802">
            <v>163077</v>
          </cell>
          <cell r="BK802">
            <v>0</v>
          </cell>
          <cell r="BL802">
            <v>37856</v>
          </cell>
          <cell r="BM802">
            <v>0</v>
          </cell>
          <cell r="BN802">
            <v>0</v>
          </cell>
          <cell r="BO802">
            <v>3993</v>
          </cell>
          <cell r="BP802">
            <v>0</v>
          </cell>
          <cell r="BQ802">
            <v>18688</v>
          </cell>
          <cell r="BR802">
            <v>1218343</v>
          </cell>
          <cell r="BS802">
            <v>1365553.5</v>
          </cell>
          <cell r="BT802">
            <v>529657.75</v>
          </cell>
          <cell r="BU802">
            <v>726962</v>
          </cell>
          <cell r="BV802">
            <v>143250</v>
          </cell>
          <cell r="BW802">
            <v>138709</v>
          </cell>
          <cell r="BX802">
            <v>169175.65</v>
          </cell>
          <cell r="BY802">
            <v>54509.41</v>
          </cell>
          <cell r="BZ802">
            <v>166830.9</v>
          </cell>
          <cell r="CA802">
            <v>413782</v>
          </cell>
          <cell r="CB802">
            <v>52165</v>
          </cell>
          <cell r="CC802">
            <v>445453.5</v>
          </cell>
          <cell r="CD802">
            <v>692296.25</v>
          </cell>
          <cell r="CE802">
            <v>276659</v>
          </cell>
          <cell r="CF802">
            <v>168057</v>
          </cell>
          <cell r="CG802">
            <v>0</v>
          </cell>
          <cell r="CH802">
            <v>101337.08</v>
          </cell>
          <cell r="CI802">
            <v>328163.5</v>
          </cell>
          <cell r="CJ802">
            <v>313987.46000000002</v>
          </cell>
          <cell r="CK802">
            <v>209864.22</v>
          </cell>
          <cell r="CL802">
            <v>1839598.67</v>
          </cell>
        </row>
        <row r="803">
          <cell r="A803" t="str">
            <v>5203010105.101</v>
          </cell>
          <cell r="B803" t="str">
            <v>ค่าจำหน่าย-อาคารเพื่อการพักอาศัย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3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</row>
        <row r="804">
          <cell r="A804" t="str">
            <v>5203010106.101</v>
          </cell>
          <cell r="B804" t="str">
            <v>ค่าจำหน่าย-อาคารสำนักงาน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1</v>
          </cell>
          <cell r="CJ804">
            <v>0</v>
          </cell>
          <cell r="CK804">
            <v>0</v>
          </cell>
          <cell r="CL804">
            <v>0</v>
          </cell>
        </row>
        <row r="805">
          <cell r="A805" t="str">
            <v>5203010107.101</v>
          </cell>
          <cell r="B805" t="str">
            <v>ค่าจำหน่าย-อาคารเพื่อประโยชน์อื่น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</row>
        <row r="806">
          <cell r="A806" t="str">
            <v>5203010109.101</v>
          </cell>
          <cell r="B806" t="str">
            <v>ค่าจำหน่าย-สิ่งปลูกสร้าง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109750.12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</row>
        <row r="807">
          <cell r="A807" t="str">
            <v>5203010110.101</v>
          </cell>
          <cell r="B807" t="str">
            <v>ค่าจำหน่าย-อาคารและสิ่งปลูกสร้าง - Interface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</row>
        <row r="808">
          <cell r="A808" t="str">
            <v>5203010111.101</v>
          </cell>
          <cell r="B808" t="str">
            <v>ค่าจำหน่าย-ครุภัณฑ์สำนักงาน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1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8</v>
          </cell>
          <cell r="BV808">
            <v>0</v>
          </cell>
          <cell r="BW808">
            <v>0</v>
          </cell>
          <cell r="BX808">
            <v>0</v>
          </cell>
          <cell r="BY808">
            <v>10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1</v>
          </cell>
          <cell r="CE808">
            <v>9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</row>
        <row r="809">
          <cell r="A809" t="str">
            <v>5203010112.101</v>
          </cell>
          <cell r="B809" t="str">
            <v>ค่าจำหน่าย-ยานพาหนะและอุปกรณ์การขนส่ง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3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3</v>
          </cell>
          <cell r="CJ809">
            <v>0</v>
          </cell>
          <cell r="CK809">
            <v>0</v>
          </cell>
          <cell r="CL809">
            <v>0</v>
          </cell>
        </row>
        <row r="810">
          <cell r="A810" t="str">
            <v>5203010113.101</v>
          </cell>
          <cell r="B810" t="str">
            <v>ค่าจำหน่าย-ครุภัณฑ์ไฟฟ้าและวิทยุ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1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10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2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</row>
        <row r="811">
          <cell r="A811" t="str">
            <v>5203010114.101</v>
          </cell>
          <cell r="B811" t="str">
            <v>ค่าจำหน่าย-ครุภัณฑ์โฆษณาและเผยแพร่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1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2</v>
          </cell>
          <cell r="CE811">
            <v>3</v>
          </cell>
          <cell r="CF811">
            <v>0</v>
          </cell>
          <cell r="CG811">
            <v>0</v>
          </cell>
          <cell r="CH811">
            <v>0</v>
          </cell>
          <cell r="CI811">
            <v>2</v>
          </cell>
          <cell r="CJ811">
            <v>0</v>
          </cell>
          <cell r="CK811">
            <v>0</v>
          </cell>
          <cell r="CL811">
            <v>0</v>
          </cell>
        </row>
        <row r="812">
          <cell r="A812" t="str">
            <v>5203010115.101</v>
          </cell>
          <cell r="B812" t="str">
            <v>ค่าจำหน่าย-ครุภัณฑ์การเกษตร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1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</row>
        <row r="813">
          <cell r="A813" t="str">
            <v>5203010117.101</v>
          </cell>
          <cell r="B813" t="str">
            <v>ค่าจำหน่าย-ครุภัณฑ์ก่อสร้าง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</row>
        <row r="814">
          <cell r="A814" t="str">
            <v>5203010119.101</v>
          </cell>
          <cell r="B814" t="str">
            <v>ค่าจำหน่าย-ครุภัณฑ์วิทยาศาสตร์และการแพทย์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3</v>
          </cell>
          <cell r="M814">
            <v>0</v>
          </cell>
          <cell r="N814">
            <v>0</v>
          </cell>
          <cell r="O814">
            <v>13</v>
          </cell>
          <cell r="P814">
            <v>0</v>
          </cell>
          <cell r="Q814">
            <v>0</v>
          </cell>
          <cell r="R814">
            <v>0</v>
          </cell>
          <cell r="S814">
            <v>4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131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12</v>
          </cell>
          <cell r="AE814">
            <v>0</v>
          </cell>
          <cell r="AF814">
            <v>0</v>
          </cell>
          <cell r="AG814">
            <v>0</v>
          </cell>
          <cell r="AH814">
            <v>4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4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3</v>
          </cell>
          <cell r="AW814">
            <v>0</v>
          </cell>
          <cell r="AX814">
            <v>0</v>
          </cell>
          <cell r="AY814">
            <v>0</v>
          </cell>
          <cell r="AZ814">
            <v>4716.3999999999996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17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19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16971</v>
          </cell>
          <cell r="BV814">
            <v>0</v>
          </cell>
          <cell r="BW814">
            <v>12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3</v>
          </cell>
          <cell r="CE814">
            <v>2</v>
          </cell>
          <cell r="CF814">
            <v>0</v>
          </cell>
          <cell r="CG814">
            <v>0</v>
          </cell>
          <cell r="CH814">
            <v>0</v>
          </cell>
          <cell r="CI814">
            <v>6</v>
          </cell>
          <cell r="CJ814">
            <v>0</v>
          </cell>
          <cell r="CK814">
            <v>0</v>
          </cell>
          <cell r="CL814">
            <v>0</v>
          </cell>
        </row>
        <row r="815">
          <cell r="A815" t="str">
            <v>5203010120.101</v>
          </cell>
          <cell r="B815" t="str">
            <v>ค่าจำหน่าย-อุปกรณ์คอมพิวเตอร์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2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15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4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9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2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39</v>
          </cell>
          <cell r="BV815">
            <v>0</v>
          </cell>
          <cell r="BW815">
            <v>25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27</v>
          </cell>
          <cell r="CJ815">
            <v>0</v>
          </cell>
          <cell r="CK815">
            <v>0</v>
          </cell>
          <cell r="CL815">
            <v>0</v>
          </cell>
        </row>
        <row r="816">
          <cell r="A816" t="str">
            <v>5203010122.101</v>
          </cell>
          <cell r="B816" t="str">
            <v>ค่าจำหน่าย-ครุภัณฑ์งานบ้านงานครัว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1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4</v>
          </cell>
          <cell r="CF816">
            <v>0</v>
          </cell>
          <cell r="CG816">
            <v>0</v>
          </cell>
          <cell r="CH816">
            <v>0</v>
          </cell>
          <cell r="CI816">
            <v>2</v>
          </cell>
          <cell r="CJ816">
            <v>0</v>
          </cell>
          <cell r="CK816">
            <v>0</v>
          </cell>
          <cell r="CL816">
            <v>0</v>
          </cell>
        </row>
        <row r="817">
          <cell r="A817" t="str">
            <v>5203010126.101</v>
          </cell>
          <cell r="B817" t="str">
            <v>ค่าจำหน่าย-อุปกรณ์อื่น ๆ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</row>
        <row r="818">
          <cell r="A818" t="str">
            <v>5203010141.101</v>
          </cell>
          <cell r="B818" t="str">
            <v>ค่าจำหน่าย - ครุภัณฑ์ Interface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9097.31</v>
          </cell>
          <cell r="M818">
            <v>0</v>
          </cell>
          <cell r="N818">
            <v>0</v>
          </cell>
          <cell r="O818">
            <v>51326</v>
          </cell>
          <cell r="P818">
            <v>1</v>
          </cell>
          <cell r="Q818">
            <v>0</v>
          </cell>
          <cell r="R818">
            <v>0</v>
          </cell>
          <cell r="S818">
            <v>23630.69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1740</v>
          </cell>
          <cell r="Y818">
            <v>0</v>
          </cell>
          <cell r="Z818">
            <v>0</v>
          </cell>
          <cell r="AA818">
            <v>0</v>
          </cell>
          <cell r="AB818">
            <v>6</v>
          </cell>
          <cell r="AC818">
            <v>0</v>
          </cell>
          <cell r="AD818">
            <v>19</v>
          </cell>
          <cell r="AE818">
            <v>0</v>
          </cell>
          <cell r="AF818">
            <v>0</v>
          </cell>
          <cell r="AG818">
            <v>0</v>
          </cell>
          <cell r="AH818">
            <v>32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2</v>
          </cell>
          <cell r="AN818">
            <v>0</v>
          </cell>
          <cell r="AO818">
            <v>0</v>
          </cell>
          <cell r="AP818">
            <v>4</v>
          </cell>
          <cell r="AQ818">
            <v>11</v>
          </cell>
          <cell r="AR818">
            <v>0</v>
          </cell>
          <cell r="AS818">
            <v>0</v>
          </cell>
          <cell r="AT818">
            <v>0</v>
          </cell>
          <cell r="AU818">
            <v>118</v>
          </cell>
          <cell r="AV818">
            <v>18</v>
          </cell>
          <cell r="AW818">
            <v>236484.61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4</v>
          </cell>
          <cell r="BC818">
            <v>7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32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23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27125.67</v>
          </cell>
          <cell r="BV818">
            <v>0</v>
          </cell>
          <cell r="BW818">
            <v>54.99</v>
          </cell>
          <cell r="BX818">
            <v>0</v>
          </cell>
          <cell r="BY818">
            <v>17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11123</v>
          </cell>
          <cell r="CE818">
            <v>63</v>
          </cell>
          <cell r="CF818">
            <v>0</v>
          </cell>
          <cell r="CG818">
            <v>8026.48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</row>
        <row r="819">
          <cell r="A819" t="str">
            <v>5203010142.101</v>
          </cell>
          <cell r="B819" t="str">
            <v>ค่าจำหน่าย - สินทรัพย์ไม่มีตัวตน Interface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1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</row>
        <row r="820">
          <cell r="A820" t="str">
            <v>5203010145.101</v>
          </cell>
          <cell r="B820" t="str">
            <v>ค่าจำหน่าย-อาคารและสิ่งปลูกสร้างไม่ระบุรายละเอียด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</row>
        <row r="821">
          <cell r="A821" t="str">
            <v>5203010146.101</v>
          </cell>
          <cell r="B821" t="str">
            <v>ค่าจำหน่าย-ครุภัณฑ์ไม่ระบุรายละเอียด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</row>
        <row r="822">
          <cell r="A822" t="str">
            <v>5205010101.101</v>
          </cell>
          <cell r="B822" t="str">
            <v>ค่าใช้จ่ายเงินช่วยเหลือผู้ประสบภัย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66450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15500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</row>
        <row r="823">
          <cell r="A823" t="str">
            <v>5209010112.101</v>
          </cell>
          <cell r="B823" t="str">
            <v>ค่าใช้จ่ายระหว่างหน่วยงาน-หน่วยงานส่งเงินเบิกเกินส่งคืนให้กรมบัญชีกลาง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66500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8317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72594.36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</row>
        <row r="824">
          <cell r="A824" t="str">
            <v>5210010101.101</v>
          </cell>
          <cell r="B824" t="str">
            <v xml:space="preserve">ค่าใช้จ่ายระหว่างหน่วยงาน - กรมบัญชีกลางโอนเงินนอกงบประมาณให้หน่วยงาน 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</row>
        <row r="825">
          <cell r="A825" t="str">
            <v>5210010102.101</v>
          </cell>
          <cell r="B825" t="str">
            <v>ค่าใช้จ่ายระหว่างหน่วยงาน -  หน่วยงานโอนเงินนอกงบประมาณให้กรมบัญชีกลาง</v>
          </cell>
          <cell r="C825">
            <v>62603256.060000002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237336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6182133.7300000004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</row>
        <row r="826">
          <cell r="A826" t="str">
            <v>5210010103.101</v>
          </cell>
          <cell r="B826" t="str">
            <v>ค่าใช้จ่ายระหว่างหน่วยงาน - หน่วยงานโอนเงินรายได้แผ่นดินให้กรมบัญชีกลาง</v>
          </cell>
          <cell r="C826">
            <v>1100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1506873.36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2442.3000000000002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18980.54</v>
          </cell>
          <cell r="BB826">
            <v>0</v>
          </cell>
          <cell r="BC826">
            <v>9400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1359253.17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582113.07999999996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</row>
        <row r="827">
          <cell r="A827" t="str">
            <v>5210010105.101</v>
          </cell>
          <cell r="B827" t="str">
            <v>ค่าใช้จ่ายระหว่างหน่วยงาน  - ปรับเงินฝากคลัง</v>
          </cell>
          <cell r="C827">
            <v>10000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148680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</row>
        <row r="828">
          <cell r="A828" t="str">
            <v>5210010112.101</v>
          </cell>
          <cell r="B828" t="str">
            <v>ค่าใช้จ่ายระหว่างหน่วยงาน - รายได้แผ่นดินรอนำส่งคลัง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4500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</row>
        <row r="829">
          <cell r="A829" t="str">
            <v>5210010118.101</v>
          </cell>
          <cell r="B829" t="str">
            <v>ค่าใช้จ่ายระหว่างกัน-ภายในกรมเดียวกัน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</row>
        <row r="830">
          <cell r="A830" t="str">
            <v>5210010121.101</v>
          </cell>
          <cell r="B830" t="str">
            <v>ค่าใช้จ่ายระหว่างกัน-ภายในกรมเดียวกัน (Manual)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</row>
        <row r="831">
          <cell r="A831" t="str">
            <v>5211010101.101</v>
          </cell>
          <cell r="B831" t="str">
            <v>โอนสินทรัพย์ให้หน่วยงานของรัฐ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</row>
        <row r="832">
          <cell r="A832" t="str">
            <v>5211010102.101</v>
          </cell>
          <cell r="B832" t="str">
            <v>โอนสินทรัพย์ให้หน่วยงานของรัฐ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</row>
        <row r="833">
          <cell r="A833" t="str">
            <v>5212010199.101</v>
          </cell>
          <cell r="B833" t="str">
            <v>ค่าใช้จ่ายโครงการผลิตแพทย์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19274435.09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</row>
        <row r="834">
          <cell r="A834" t="str">
            <v>5212010199.102</v>
          </cell>
          <cell r="B834" t="str">
            <v>ค่าใช้จ่ายโครงการผลิตบุคลากรทาง   การแพทย์</v>
          </cell>
          <cell r="C834">
            <v>0</v>
          </cell>
          <cell r="D834">
            <v>80000</v>
          </cell>
          <cell r="E834">
            <v>0</v>
          </cell>
          <cell r="F834">
            <v>120000</v>
          </cell>
          <cell r="G834">
            <v>160000</v>
          </cell>
          <cell r="H834">
            <v>0</v>
          </cell>
          <cell r="I834">
            <v>160000</v>
          </cell>
          <cell r="J834">
            <v>0</v>
          </cell>
          <cell r="K834">
            <v>80000</v>
          </cell>
          <cell r="L834">
            <v>0</v>
          </cell>
          <cell r="M834">
            <v>0</v>
          </cell>
          <cell r="N834">
            <v>0</v>
          </cell>
          <cell r="O834">
            <v>1420000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200000</v>
          </cell>
          <cell r="X834">
            <v>0</v>
          </cell>
          <cell r="Y834">
            <v>0</v>
          </cell>
          <cell r="Z834">
            <v>1080000</v>
          </cell>
          <cell r="AA834">
            <v>0</v>
          </cell>
          <cell r="AB834">
            <v>80000</v>
          </cell>
          <cell r="AC834">
            <v>0</v>
          </cell>
          <cell r="AD834">
            <v>120000</v>
          </cell>
          <cell r="AE834">
            <v>40000</v>
          </cell>
          <cell r="AF834">
            <v>520000</v>
          </cell>
          <cell r="AG834">
            <v>1720000</v>
          </cell>
          <cell r="AH834">
            <v>0</v>
          </cell>
          <cell r="AI834">
            <v>2120000</v>
          </cell>
          <cell r="AJ834">
            <v>260000</v>
          </cell>
          <cell r="AK834">
            <v>2480000</v>
          </cell>
          <cell r="AL834">
            <v>40000</v>
          </cell>
          <cell r="AM834">
            <v>40000</v>
          </cell>
          <cell r="AN834">
            <v>0</v>
          </cell>
          <cell r="AO834">
            <v>0</v>
          </cell>
          <cell r="AP834">
            <v>80000</v>
          </cell>
          <cell r="AQ834">
            <v>0</v>
          </cell>
          <cell r="AR834">
            <v>120000</v>
          </cell>
          <cell r="AS834">
            <v>0</v>
          </cell>
          <cell r="AT834">
            <v>0</v>
          </cell>
          <cell r="AU834">
            <v>0</v>
          </cell>
          <cell r="AV834">
            <v>120000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80000</v>
          </cell>
          <cell r="BC834">
            <v>320000</v>
          </cell>
          <cell r="BD834">
            <v>0</v>
          </cell>
          <cell r="BE834">
            <v>80000</v>
          </cell>
          <cell r="BF834">
            <v>40000</v>
          </cell>
          <cell r="BG834">
            <v>0</v>
          </cell>
          <cell r="BH834">
            <v>80000</v>
          </cell>
          <cell r="BI834">
            <v>0</v>
          </cell>
          <cell r="BJ834">
            <v>0</v>
          </cell>
          <cell r="BK834">
            <v>0</v>
          </cell>
          <cell r="BL834">
            <v>160000</v>
          </cell>
          <cell r="BM834">
            <v>240000</v>
          </cell>
          <cell r="BN834">
            <v>160000</v>
          </cell>
          <cell r="BO834">
            <v>240000</v>
          </cell>
          <cell r="BP834">
            <v>200000</v>
          </cell>
          <cell r="BQ834">
            <v>120000</v>
          </cell>
          <cell r="BR834">
            <v>1546750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160000</v>
          </cell>
          <cell r="BY834">
            <v>0</v>
          </cell>
          <cell r="BZ834">
            <v>240000</v>
          </cell>
          <cell r="CA834">
            <v>40000</v>
          </cell>
          <cell r="CB834">
            <v>0</v>
          </cell>
          <cell r="CC834">
            <v>0</v>
          </cell>
          <cell r="CD834">
            <v>0</v>
          </cell>
          <cell r="CE834">
            <v>160000</v>
          </cell>
          <cell r="CF834">
            <v>160000</v>
          </cell>
          <cell r="CG834">
            <v>80000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40000</v>
          </cell>
        </row>
        <row r="835">
          <cell r="A835" t="str">
            <v>5212010199.104</v>
          </cell>
          <cell r="B835" t="str">
            <v>ค่าใช้จ่ายที่ดิน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</row>
        <row r="836">
          <cell r="A836" t="str">
            <v>5212010199.105</v>
          </cell>
          <cell r="B836" t="str">
            <v>ค่าใช้จ่ายลักษณะอื่น</v>
          </cell>
          <cell r="C836">
            <v>13880059.6</v>
          </cell>
          <cell r="D836">
            <v>17000</v>
          </cell>
          <cell r="E836">
            <v>57949.94</v>
          </cell>
          <cell r="F836">
            <v>174541</v>
          </cell>
          <cell r="G836">
            <v>74978</v>
          </cell>
          <cell r="H836">
            <v>610674.98</v>
          </cell>
          <cell r="I836">
            <v>141788.96</v>
          </cell>
          <cell r="J836">
            <v>17220.77</v>
          </cell>
          <cell r="K836">
            <v>1194188.1200000001</v>
          </cell>
          <cell r="L836">
            <v>13000</v>
          </cell>
          <cell r="M836">
            <v>8500.0400000000009</v>
          </cell>
          <cell r="N836">
            <v>1000</v>
          </cell>
          <cell r="O836">
            <v>163630</v>
          </cell>
          <cell r="P836">
            <v>53821</v>
          </cell>
          <cell r="Q836">
            <v>49700</v>
          </cell>
          <cell r="R836">
            <v>653951</v>
          </cell>
          <cell r="S836">
            <v>47100</v>
          </cell>
          <cell r="T836">
            <v>43800</v>
          </cell>
          <cell r="U836">
            <v>54300</v>
          </cell>
          <cell r="V836">
            <v>10313</v>
          </cell>
          <cell r="W836">
            <v>442272.8</v>
          </cell>
          <cell r="X836">
            <v>78691</v>
          </cell>
          <cell r="Y836">
            <v>50461.2</v>
          </cell>
          <cell r="Z836">
            <v>1218708.2</v>
          </cell>
          <cell r="AA836">
            <v>33700</v>
          </cell>
          <cell r="AB836">
            <v>1000</v>
          </cell>
          <cell r="AC836">
            <v>0</v>
          </cell>
          <cell r="AD836">
            <v>42400</v>
          </cell>
          <cell r="AE836">
            <v>63193</v>
          </cell>
          <cell r="AF836">
            <v>56600</v>
          </cell>
          <cell r="AG836">
            <v>54000</v>
          </cell>
          <cell r="AH836">
            <v>565057.77</v>
          </cell>
          <cell r="AI836">
            <v>11852</v>
          </cell>
          <cell r="AJ836">
            <v>0</v>
          </cell>
          <cell r="AK836">
            <v>229778.73</v>
          </cell>
          <cell r="AL836">
            <v>0</v>
          </cell>
          <cell r="AM836">
            <v>3500</v>
          </cell>
          <cell r="AN836">
            <v>0</v>
          </cell>
          <cell r="AO836">
            <v>234499.92</v>
          </cell>
          <cell r="AP836">
            <v>28495</v>
          </cell>
          <cell r="AQ836">
            <v>0</v>
          </cell>
          <cell r="AR836">
            <v>240747.63</v>
          </cell>
          <cell r="AS836">
            <v>0</v>
          </cell>
          <cell r="AT836">
            <v>30534.65</v>
          </cell>
          <cell r="AU836">
            <v>0</v>
          </cell>
          <cell r="AV836">
            <v>5000</v>
          </cell>
          <cell r="AW836">
            <v>2267.3000000000002</v>
          </cell>
          <cell r="AX836">
            <v>15650</v>
          </cell>
          <cell r="AY836">
            <v>0</v>
          </cell>
          <cell r="AZ836">
            <v>0</v>
          </cell>
          <cell r="BA836">
            <v>247866</v>
          </cell>
          <cell r="BB836">
            <v>19500</v>
          </cell>
          <cell r="BC836">
            <v>3099500</v>
          </cell>
          <cell r="BD836">
            <v>0</v>
          </cell>
          <cell r="BE836">
            <v>0</v>
          </cell>
          <cell r="BF836">
            <v>72066</v>
          </cell>
          <cell r="BG836">
            <v>178499.7</v>
          </cell>
          <cell r="BH836">
            <v>0</v>
          </cell>
          <cell r="BI836">
            <v>500</v>
          </cell>
          <cell r="BJ836">
            <v>17400</v>
          </cell>
          <cell r="BK836">
            <v>7463</v>
          </cell>
          <cell r="BL836">
            <v>0</v>
          </cell>
          <cell r="BM836">
            <v>350984.69</v>
          </cell>
          <cell r="BN836">
            <v>24500.3</v>
          </cell>
          <cell r="BO836">
            <v>0</v>
          </cell>
          <cell r="BP836">
            <v>302196.71000000002</v>
          </cell>
          <cell r="BQ836">
            <v>59175</v>
          </cell>
          <cell r="BR836">
            <v>219835</v>
          </cell>
          <cell r="BS836">
            <v>776080</v>
          </cell>
          <cell r="BT836">
            <v>44978.25</v>
          </cell>
          <cell r="BU836">
            <v>80380</v>
          </cell>
          <cell r="BV836">
            <v>0</v>
          </cell>
          <cell r="BW836">
            <v>243355</v>
          </cell>
          <cell r="BX836">
            <v>101514.93</v>
          </cell>
          <cell r="BY836">
            <v>176300.4</v>
          </cell>
          <cell r="BZ836">
            <v>11800</v>
          </cell>
          <cell r="CA836">
            <v>53728.72</v>
          </cell>
          <cell r="CB836">
            <v>1263056.74</v>
          </cell>
          <cell r="CC836">
            <v>12620</v>
          </cell>
          <cell r="CD836">
            <v>0</v>
          </cell>
          <cell r="CE836">
            <v>23250.09</v>
          </cell>
          <cell r="CF836">
            <v>33600</v>
          </cell>
          <cell r="CG836">
            <v>87324</v>
          </cell>
          <cell r="CH836">
            <v>4113.0200000000004</v>
          </cell>
          <cell r="CI836">
            <v>8476</v>
          </cell>
          <cell r="CJ836">
            <v>57185</v>
          </cell>
          <cell r="CK836">
            <v>40855</v>
          </cell>
          <cell r="CL836">
            <v>0</v>
          </cell>
        </row>
        <row r="837">
          <cell r="A837" t="str">
            <v>5212010199.106</v>
          </cell>
          <cell r="B837" t="str">
            <v>ค่าใช้จ่ายอื่น-สินค้าโอนไป สสจ./รพศ./รพท./รพช./รพ.สต.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</row>
        <row r="838">
          <cell r="A838" t="str">
            <v>5212010199.107</v>
          </cell>
          <cell r="B838" t="str">
            <v>ค่าใช้จ่ายอื่น-วัสดุโอนไป สสจ./ รพศ./รพท./รพช./รพ.สต.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611678.73</v>
          </cell>
          <cell r="P838">
            <v>0</v>
          </cell>
          <cell r="Q838">
            <v>567018.74</v>
          </cell>
          <cell r="R838">
            <v>575139.17000000004</v>
          </cell>
          <cell r="S838">
            <v>0</v>
          </cell>
          <cell r="T838">
            <v>284144.19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1588899.49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1000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97000</v>
          </cell>
          <cell r="BS838">
            <v>453123.07</v>
          </cell>
          <cell r="BT838">
            <v>0</v>
          </cell>
          <cell r="BU838">
            <v>2137037.9900000002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1207308.03</v>
          </cell>
          <cell r="CA838">
            <v>240941.58</v>
          </cell>
          <cell r="CB838">
            <v>0</v>
          </cell>
          <cell r="CC838">
            <v>1150154.5900000001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67329.649999999994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</row>
        <row r="839">
          <cell r="A839" t="str">
            <v>5212010199.108</v>
          </cell>
          <cell r="B839" t="str">
            <v>ค่าใช้จ่ายอื่น-ครุภัณฑ์ ที่ดิน และสิ่งก่อสร้าง โอนไป  สสจ./รพศ./รพท./รพช./รพ.สต.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293000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54600</v>
          </cell>
          <cell r="Q839">
            <v>0</v>
          </cell>
          <cell r="R839">
            <v>0</v>
          </cell>
          <cell r="S839">
            <v>0</v>
          </cell>
          <cell r="T839">
            <v>79374.58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888000</v>
          </cell>
          <cell r="AI839">
            <v>70000</v>
          </cell>
          <cell r="AJ839">
            <v>0</v>
          </cell>
          <cell r="AK839">
            <v>945678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219400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440000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3277500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63190</v>
          </cell>
          <cell r="CL839">
            <v>0</v>
          </cell>
        </row>
        <row r="840">
          <cell r="A840" t="str">
            <v>5212010199.109</v>
          </cell>
          <cell r="B840" t="str">
            <v>ค่าใช้จ่ายอื่น-เงินงบประมาณงบลงทุนโอนไปสสจ./รพศ./รพท./รพช./รพ.สต.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</row>
        <row r="841">
          <cell r="A841" t="str">
            <v>5212010199.110</v>
          </cell>
          <cell r="B841" t="str">
            <v>ค่าใช้จ่ายอื่น-เงินงบประมาณงบดำเนินงานโอนไป สสจ./รพศ./รพท./รพช./รพ.สต.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11200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4000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133554</v>
          </cell>
          <cell r="CK841">
            <v>0</v>
          </cell>
          <cell r="CL841">
            <v>0</v>
          </cell>
        </row>
        <row r="842">
          <cell r="A842" t="str">
            <v>5212010199.111</v>
          </cell>
          <cell r="B842" t="str">
            <v>ค่าใช้จ่ายอื่น-เงินงบประมาณงบอุดหนุนโอนไป สสจ./รพศ./รพท./รพช./รพ.สต.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</row>
        <row r="843">
          <cell r="A843" t="str">
            <v>5212010199.112</v>
          </cell>
          <cell r="B843" t="str">
            <v>ค่าใช้จ่ายอื่น-เงินงบประมาณงบรายจ่ายอื่นโอนไป  สสจ./รพศ./รพท./รพช./รพ.สต.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511100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0</v>
          </cell>
          <cell r="CH843">
            <v>17000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</row>
        <row r="844">
          <cell r="A844" t="str">
            <v>5212010199.113</v>
          </cell>
          <cell r="B844" t="str">
            <v>ค่าใช้จ่ายอื่น-เงินงบประมาณงบกลางโอนไป สสจ./รพศ. /รพท./รพช./ รพ.สต.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</row>
        <row r="845">
          <cell r="A845" t="str">
            <v>5212010199.114</v>
          </cell>
          <cell r="B845" t="str">
            <v>ค่าใช้จ่ายอื่น-เงินนอกงบประมาณโอนไป สสจ./รพศ./รพท./รพช./รพ.สต.</v>
          </cell>
          <cell r="C845">
            <v>71460</v>
          </cell>
          <cell r="D845">
            <v>3299298</v>
          </cell>
          <cell r="E845">
            <v>2222828.44</v>
          </cell>
          <cell r="F845">
            <v>1591600</v>
          </cell>
          <cell r="G845">
            <v>1914084</v>
          </cell>
          <cell r="H845">
            <v>2035742.41</v>
          </cell>
          <cell r="I845">
            <v>7569466.0800000001</v>
          </cell>
          <cell r="J845">
            <v>6127343.9400000004</v>
          </cell>
          <cell r="K845">
            <v>0</v>
          </cell>
          <cell r="L845">
            <v>3609296.36</v>
          </cell>
          <cell r="M845">
            <v>2504149.75</v>
          </cell>
          <cell r="N845">
            <v>1617667.78</v>
          </cell>
          <cell r="O845">
            <v>2898574.25</v>
          </cell>
          <cell r="P845">
            <v>3357735.9</v>
          </cell>
          <cell r="Q845">
            <v>2533046</v>
          </cell>
          <cell r="R845">
            <v>0</v>
          </cell>
          <cell r="S845">
            <v>373000</v>
          </cell>
          <cell r="T845">
            <v>1177682.95</v>
          </cell>
          <cell r="U845">
            <v>3280750</v>
          </cell>
          <cell r="V845">
            <v>1161374</v>
          </cell>
          <cell r="W845">
            <v>0</v>
          </cell>
          <cell r="X845">
            <v>3825416</v>
          </cell>
          <cell r="Y845">
            <v>3236930.85</v>
          </cell>
          <cell r="Z845">
            <v>0</v>
          </cell>
          <cell r="AA845">
            <v>428400</v>
          </cell>
          <cell r="AB845">
            <v>1090652</v>
          </cell>
          <cell r="AC845">
            <v>500000</v>
          </cell>
          <cell r="AD845">
            <v>6618131.3200000003</v>
          </cell>
          <cell r="AE845">
            <v>586903</v>
          </cell>
          <cell r="AF845">
            <v>1051395</v>
          </cell>
          <cell r="AG845">
            <v>3200822.5</v>
          </cell>
          <cell r="AH845">
            <v>1843556</v>
          </cell>
          <cell r="AI845">
            <v>3994765</v>
          </cell>
          <cell r="AJ845">
            <v>2595838.75</v>
          </cell>
          <cell r="AK845">
            <v>752635.73</v>
          </cell>
          <cell r="AL845">
            <v>5107817</v>
          </cell>
          <cell r="AM845">
            <v>0</v>
          </cell>
          <cell r="AN845">
            <v>8326676.2999999998</v>
          </cell>
          <cell r="AO845">
            <v>150000</v>
          </cell>
          <cell r="AP845">
            <v>191940</v>
          </cell>
          <cell r="AQ845">
            <v>0</v>
          </cell>
          <cell r="AR845">
            <v>4901351.1500000004</v>
          </cell>
          <cell r="AS845">
            <v>1034100</v>
          </cell>
          <cell r="AT845">
            <v>0</v>
          </cell>
          <cell r="AU845">
            <v>1449860</v>
          </cell>
          <cell r="AV845">
            <v>900000</v>
          </cell>
          <cell r="AW845">
            <v>0</v>
          </cell>
          <cell r="AX845">
            <v>0</v>
          </cell>
          <cell r="AY845">
            <v>44312.11</v>
          </cell>
          <cell r="AZ845">
            <v>150000</v>
          </cell>
          <cell r="BA845">
            <v>31714.7</v>
          </cell>
          <cell r="BB845">
            <v>0</v>
          </cell>
          <cell r="BC845">
            <v>495000</v>
          </cell>
          <cell r="BD845">
            <v>6293114</v>
          </cell>
          <cell r="BE845">
            <v>0</v>
          </cell>
          <cell r="BF845">
            <v>1474500</v>
          </cell>
          <cell r="BG845">
            <v>0</v>
          </cell>
          <cell r="BH845">
            <v>0</v>
          </cell>
          <cell r="BI845">
            <v>0</v>
          </cell>
          <cell r="BJ845">
            <v>250000</v>
          </cell>
          <cell r="BK845">
            <v>0</v>
          </cell>
          <cell r="BL845">
            <v>733400</v>
          </cell>
          <cell r="BM845">
            <v>946102.87</v>
          </cell>
          <cell r="BN845">
            <v>978760</v>
          </cell>
          <cell r="BO845">
            <v>2499254.2200000002</v>
          </cell>
          <cell r="BP845">
            <v>740668.85</v>
          </cell>
          <cell r="BQ845">
            <v>0</v>
          </cell>
          <cell r="BR845">
            <v>11590749.73</v>
          </cell>
          <cell r="BS845">
            <v>0</v>
          </cell>
          <cell r="BT845">
            <v>1136163</v>
          </cell>
          <cell r="BU845">
            <v>12837947</v>
          </cell>
          <cell r="BV845">
            <v>0</v>
          </cell>
          <cell r="BW845">
            <v>3522222.91</v>
          </cell>
          <cell r="BX845">
            <v>1424856</v>
          </cell>
          <cell r="BY845">
            <v>477426</v>
          </cell>
          <cell r="BZ845">
            <v>1247583.3400000001</v>
          </cell>
          <cell r="CA845">
            <v>4108100</v>
          </cell>
          <cell r="CB845">
            <v>878379</v>
          </cell>
          <cell r="CC845">
            <v>3371259</v>
          </cell>
          <cell r="CD845">
            <v>3047755</v>
          </cell>
          <cell r="CE845">
            <v>3481721.3</v>
          </cell>
          <cell r="CF845">
            <v>2884820</v>
          </cell>
          <cell r="CG845">
            <v>893995.75</v>
          </cell>
          <cell r="CH845">
            <v>847207</v>
          </cell>
          <cell r="CI845">
            <v>1530017.05</v>
          </cell>
          <cell r="CJ845">
            <v>1517496</v>
          </cell>
          <cell r="CK845">
            <v>2232721.48</v>
          </cell>
          <cell r="CL845">
            <v>0</v>
          </cell>
        </row>
        <row r="846">
          <cell r="A846" t="str">
            <v>5401010101.101</v>
          </cell>
          <cell r="B846" t="str">
            <v>ค่าใช้จ่ายรายการพิเศษนอกเหนือการดำเนินงานปกติ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4">
          <cell r="F4" t="str">
            <v>รพท.</v>
          </cell>
          <cell r="G4">
            <v>372</v>
          </cell>
          <cell r="H4" t="str">
            <v>รพท.S B&lt;=400</v>
          </cell>
        </row>
        <row r="5">
          <cell r="F5" t="str">
            <v>รพช.</v>
          </cell>
          <cell r="G5">
            <v>40</v>
          </cell>
          <cell r="H5" t="str">
            <v>รพช.F2 P30,000-60,000</v>
          </cell>
        </row>
        <row r="6">
          <cell r="F6" t="str">
            <v>รพช.</v>
          </cell>
          <cell r="G6">
            <v>47</v>
          </cell>
          <cell r="H6" t="str">
            <v>รพช.F2 P30,000-60,000</v>
          </cell>
        </row>
        <row r="7">
          <cell r="F7" t="str">
            <v>รพช.</v>
          </cell>
          <cell r="G7">
            <v>43</v>
          </cell>
          <cell r="H7" t="str">
            <v>รพช.F2 P&lt;=30,000</v>
          </cell>
        </row>
        <row r="8">
          <cell r="F8" t="str">
            <v>รพช.</v>
          </cell>
          <cell r="G8">
            <v>43</v>
          </cell>
          <cell r="H8" t="str">
            <v>รพช.F2 P&lt;=30,000</v>
          </cell>
        </row>
        <row r="9">
          <cell r="F9" t="str">
            <v>รพช.</v>
          </cell>
          <cell r="G9">
            <v>59</v>
          </cell>
          <cell r="H9" t="str">
            <v>รพช.F2 P30,000-60,000</v>
          </cell>
        </row>
        <row r="10">
          <cell r="F10" t="str">
            <v>รพช.</v>
          </cell>
          <cell r="G10">
            <v>60</v>
          </cell>
          <cell r="H10" t="str">
            <v>รพช.F2 P30,000-60,000</v>
          </cell>
        </row>
        <row r="11">
          <cell r="F11" t="str">
            <v>รพช.</v>
          </cell>
          <cell r="G11">
            <v>90</v>
          </cell>
          <cell r="H11" t="str">
            <v>รพช.F1 P50,000-100,000</v>
          </cell>
        </row>
        <row r="12">
          <cell r="F12" t="str">
            <v>รพช.</v>
          </cell>
          <cell r="G12">
            <v>36</v>
          </cell>
          <cell r="H12" t="str">
            <v>รพช.F2 P30,000-60,000</v>
          </cell>
        </row>
        <row r="13">
          <cell r="F13" t="str">
            <v>รพช.</v>
          </cell>
          <cell r="G13">
            <v>40</v>
          </cell>
          <cell r="H13" t="str">
            <v>รพช.F2 P30,000-60,000</v>
          </cell>
        </row>
        <row r="14">
          <cell r="F14" t="str">
            <v>รพช.</v>
          </cell>
          <cell r="G14">
            <v>120</v>
          </cell>
          <cell r="H14" t="str">
            <v>รพช.M2 B&gt;100</v>
          </cell>
        </row>
        <row r="15">
          <cell r="F15" t="str">
            <v>รพช.</v>
          </cell>
          <cell r="G15">
            <v>35</v>
          </cell>
          <cell r="H15" t="str">
            <v>รพช.F3 P&lt;=15,000</v>
          </cell>
        </row>
        <row r="16">
          <cell r="F16" t="str">
            <v>รพท.</v>
          </cell>
          <cell r="G16">
            <v>285</v>
          </cell>
          <cell r="H16" t="str">
            <v>รพท.S B&lt;=400</v>
          </cell>
        </row>
        <row r="17">
          <cell r="F17" t="str">
            <v>รพช.</v>
          </cell>
          <cell r="G17">
            <v>45</v>
          </cell>
          <cell r="H17" t="str">
            <v>รพช.F2 P30,000-60,000</v>
          </cell>
        </row>
        <row r="18">
          <cell r="F18" t="str">
            <v>รพช.</v>
          </cell>
          <cell r="G18">
            <v>74</v>
          </cell>
          <cell r="H18" t="str">
            <v>รพช.F2 P30,000-60,000</v>
          </cell>
        </row>
        <row r="19">
          <cell r="F19" t="str">
            <v>รพช.</v>
          </cell>
          <cell r="G19">
            <v>116</v>
          </cell>
          <cell r="H19" t="str">
            <v>รพช.M2 B&gt;100</v>
          </cell>
        </row>
        <row r="20">
          <cell r="F20" t="str">
            <v>รพช.</v>
          </cell>
          <cell r="G20">
            <v>37</v>
          </cell>
          <cell r="H20" t="str">
            <v>รพช.F2 P30,000-60,000</v>
          </cell>
        </row>
        <row r="21">
          <cell r="F21" t="str">
            <v>รพช.</v>
          </cell>
          <cell r="G21">
            <v>58</v>
          </cell>
          <cell r="H21" t="str">
            <v>รพช.F2 P30,000-60,000</v>
          </cell>
        </row>
        <row r="22">
          <cell r="F22" t="str">
            <v>รพช.</v>
          </cell>
          <cell r="G22">
            <v>38</v>
          </cell>
          <cell r="H22" t="str">
            <v>รพช.F2 P30,000-60,000</v>
          </cell>
        </row>
        <row r="23">
          <cell r="F23" t="str">
            <v>รพช.</v>
          </cell>
          <cell r="G23">
            <v>32</v>
          </cell>
          <cell r="H23" t="str">
            <v>รพช.F3 P&lt;=15,000</v>
          </cell>
        </row>
        <row r="24">
          <cell r="F24" t="str">
            <v>รพท.</v>
          </cell>
          <cell r="G24">
            <v>541</v>
          </cell>
          <cell r="H24" t="str">
            <v>รพท.S B&gt;400</v>
          </cell>
        </row>
        <row r="25">
          <cell r="F25" t="str">
            <v>รพช.</v>
          </cell>
          <cell r="G25">
            <v>52</v>
          </cell>
          <cell r="H25" t="str">
            <v>รพช.F2 P&lt;=30,000</v>
          </cell>
        </row>
        <row r="26">
          <cell r="F26" t="str">
            <v>รพช.</v>
          </cell>
          <cell r="G26">
            <v>73</v>
          </cell>
          <cell r="H26" t="str">
            <v>รพช.F2 P30,000-60,000</v>
          </cell>
        </row>
        <row r="27">
          <cell r="F27" t="str">
            <v>รพช.</v>
          </cell>
          <cell r="G27">
            <v>34</v>
          </cell>
          <cell r="H27" t="str">
            <v>รพช.F2 P30,000-60,000</v>
          </cell>
        </row>
        <row r="28">
          <cell r="F28" t="str">
            <v>รพช.</v>
          </cell>
          <cell r="G28">
            <v>30</v>
          </cell>
          <cell r="H28" t="str">
            <v>รพช.F3 P&lt;=15,000</v>
          </cell>
        </row>
        <row r="29">
          <cell r="F29" t="str">
            <v>รพช.</v>
          </cell>
          <cell r="G29">
            <v>32</v>
          </cell>
          <cell r="H29" t="str">
            <v>รพช.F2 P&lt;=30,000</v>
          </cell>
        </row>
        <row r="30">
          <cell r="F30" t="str">
            <v>รพช.</v>
          </cell>
          <cell r="G30">
            <v>50</v>
          </cell>
          <cell r="H30" t="str">
            <v>รพช.F2 P&lt;=30,000</v>
          </cell>
        </row>
        <row r="31">
          <cell r="F31" t="str">
            <v>รพช.</v>
          </cell>
          <cell r="G31">
            <v>113</v>
          </cell>
          <cell r="H31" t="str">
            <v>รพช.M2 B&gt;100</v>
          </cell>
        </row>
        <row r="32">
          <cell r="F32" t="str">
            <v>รพช.</v>
          </cell>
          <cell r="G32">
            <v>50</v>
          </cell>
          <cell r="H32" t="str">
            <v>รพช.F2 P&lt;=30,000</v>
          </cell>
        </row>
        <row r="33">
          <cell r="F33" t="str">
            <v>รพช.</v>
          </cell>
          <cell r="G33">
            <v>36</v>
          </cell>
          <cell r="H33" t="str">
            <v>รพช.F2 P&lt;=30,000</v>
          </cell>
        </row>
        <row r="34">
          <cell r="F34" t="str">
            <v>รพช.</v>
          </cell>
          <cell r="G34">
            <v>49</v>
          </cell>
          <cell r="H34" t="str">
            <v>รพช.F2 P30,000-60,000</v>
          </cell>
        </row>
        <row r="35">
          <cell r="F35" t="str">
            <v>รพช.</v>
          </cell>
          <cell r="G35">
            <v>60</v>
          </cell>
          <cell r="H35" t="str">
            <v>รพช.M2 B&lt;=100</v>
          </cell>
        </row>
        <row r="36">
          <cell r="F36" t="str">
            <v>รพช.</v>
          </cell>
          <cell r="G36">
            <v>38</v>
          </cell>
          <cell r="H36" t="str">
            <v>รพช.F2 P30,000-60,000</v>
          </cell>
        </row>
        <row r="37">
          <cell r="F37" t="str">
            <v>รพช.</v>
          </cell>
          <cell r="G37">
            <v>33</v>
          </cell>
          <cell r="H37" t="str">
            <v>รพช.F2 P&lt;=30,000</v>
          </cell>
        </row>
        <row r="38">
          <cell r="F38" t="str">
            <v>รพศ.</v>
          </cell>
          <cell r="G38">
            <v>915</v>
          </cell>
          <cell r="H38" t="str">
            <v>รพศ.A B&gt;700to1000</v>
          </cell>
        </row>
        <row r="39">
          <cell r="F39" t="str">
            <v>รพช.</v>
          </cell>
          <cell r="G39">
            <v>40</v>
          </cell>
          <cell r="H39" t="str">
            <v>รพช.F2 P30,000-60,000</v>
          </cell>
        </row>
        <row r="40">
          <cell r="F40" t="str">
            <v>รพช.</v>
          </cell>
          <cell r="G40">
            <v>39</v>
          </cell>
          <cell r="H40" t="str">
            <v>รพช.F2 P&lt;=30,000</v>
          </cell>
        </row>
        <row r="41">
          <cell r="F41" t="str">
            <v>รพช.</v>
          </cell>
          <cell r="G41">
            <v>90</v>
          </cell>
          <cell r="H41" t="str">
            <v>รพช.F2 P30,000-60,000</v>
          </cell>
        </row>
        <row r="42">
          <cell r="F42" t="str">
            <v>รพช.</v>
          </cell>
          <cell r="G42">
            <v>114</v>
          </cell>
          <cell r="H42" t="str">
            <v>รพช.F1 P&lt;=50,000</v>
          </cell>
        </row>
        <row r="43">
          <cell r="F43" t="str">
            <v>รพช.</v>
          </cell>
          <cell r="G43">
            <v>38</v>
          </cell>
          <cell r="H43" t="str">
            <v>รพช.F2 P30,000-60,000</v>
          </cell>
        </row>
        <row r="44">
          <cell r="F44" t="str">
            <v>รพช.</v>
          </cell>
          <cell r="G44">
            <v>15</v>
          </cell>
          <cell r="H44" t="str">
            <v>รพช.F3 P&lt;=15,000</v>
          </cell>
        </row>
        <row r="45">
          <cell r="F45" t="str">
            <v>รพท.</v>
          </cell>
          <cell r="G45">
            <v>246</v>
          </cell>
          <cell r="H45" t="str">
            <v>รพท.M1 B&gt;200</v>
          </cell>
        </row>
        <row r="46">
          <cell r="F46" t="str">
            <v>รพช.</v>
          </cell>
          <cell r="G46">
            <v>40</v>
          </cell>
          <cell r="H46" t="str">
            <v>รพช.F2 P30,000-60,000</v>
          </cell>
        </row>
        <row r="47">
          <cell r="F47" t="str">
            <v>รพช.</v>
          </cell>
          <cell r="G47">
            <v>78</v>
          </cell>
          <cell r="H47" t="str">
            <v>รพช.F1 P50,000-100,000</v>
          </cell>
        </row>
        <row r="48">
          <cell r="F48" t="str">
            <v>รพช.</v>
          </cell>
          <cell r="G48">
            <v>130</v>
          </cell>
          <cell r="H48" t="str">
            <v>รพช.F1 P50,000-100,000</v>
          </cell>
        </row>
        <row r="49">
          <cell r="F49" t="str">
            <v>รพช.</v>
          </cell>
          <cell r="G49">
            <v>45</v>
          </cell>
          <cell r="H49" t="str">
            <v>รพช.F2 P&lt;=30,000</v>
          </cell>
        </row>
        <row r="50">
          <cell r="F50" t="str">
            <v>รพช.</v>
          </cell>
          <cell r="G50">
            <v>38</v>
          </cell>
          <cell r="H50" t="str">
            <v>รพช.F2 P&lt;=30,000</v>
          </cell>
        </row>
        <row r="51">
          <cell r="F51" t="str">
            <v>รพช.</v>
          </cell>
          <cell r="G51">
            <v>42</v>
          </cell>
          <cell r="H51" t="str">
            <v>รพช.F2 P&lt;=30,000</v>
          </cell>
        </row>
        <row r="52">
          <cell r="F52" t="str">
            <v>รพช.</v>
          </cell>
          <cell r="G52">
            <v>40</v>
          </cell>
          <cell r="H52" t="str">
            <v>รพช.F2 P30,000-60,000</v>
          </cell>
        </row>
        <row r="53">
          <cell r="F53" t="str">
            <v>รพช.</v>
          </cell>
          <cell r="G53">
            <v>35</v>
          </cell>
          <cell r="H53" t="str">
            <v>รพช.F2 P&lt;=30,000</v>
          </cell>
        </row>
        <row r="54">
          <cell r="F54" t="str">
            <v>รพท.</v>
          </cell>
          <cell r="G54">
            <v>301</v>
          </cell>
          <cell r="H54" t="str">
            <v>รพท.M1 B&gt;200</v>
          </cell>
        </row>
        <row r="55">
          <cell r="F55" t="str">
            <v>รพช.</v>
          </cell>
          <cell r="G55">
            <v>40</v>
          </cell>
          <cell r="H55" t="str">
            <v>รพช.F2 P&lt;=30,000</v>
          </cell>
        </row>
        <row r="56">
          <cell r="F56" t="str">
            <v>รพท.</v>
          </cell>
          <cell r="G56">
            <v>420</v>
          </cell>
          <cell r="H56" t="str">
            <v>รพท.S B&gt;400</v>
          </cell>
        </row>
        <row r="57">
          <cell r="F57" t="str">
            <v>รพช.</v>
          </cell>
          <cell r="G57">
            <v>113</v>
          </cell>
          <cell r="H57" t="str">
            <v>รพช.M2 B&gt;100</v>
          </cell>
        </row>
        <row r="58">
          <cell r="F58" t="str">
            <v>รพช.</v>
          </cell>
          <cell r="G58">
            <v>36</v>
          </cell>
          <cell r="H58" t="str">
            <v>รพช.F2 P&lt;=30,000</v>
          </cell>
        </row>
        <row r="59">
          <cell r="F59" t="str">
            <v>รพช.</v>
          </cell>
          <cell r="G59">
            <v>47</v>
          </cell>
          <cell r="H59" t="str">
            <v>รพช.F2 P&lt;=30,000</v>
          </cell>
        </row>
        <row r="60">
          <cell r="F60" t="str">
            <v>รพท.</v>
          </cell>
          <cell r="G60">
            <v>290</v>
          </cell>
          <cell r="H60" t="str">
            <v>รพท.M1 B&gt;200</v>
          </cell>
        </row>
        <row r="61">
          <cell r="F61" t="str">
            <v>รพช.</v>
          </cell>
          <cell r="G61">
            <v>34</v>
          </cell>
          <cell r="H61" t="str">
            <v>รพช.F3 P15,000-25,000</v>
          </cell>
        </row>
        <row r="62">
          <cell r="F62" t="str">
            <v>รพช.</v>
          </cell>
          <cell r="G62">
            <v>24</v>
          </cell>
          <cell r="H62" t="str">
            <v>รพช.F3 P&lt;=15,000</v>
          </cell>
        </row>
        <row r="63">
          <cell r="F63" t="str">
            <v>รพช.</v>
          </cell>
          <cell r="G63">
            <v>30</v>
          </cell>
          <cell r="H63" t="str">
            <v>รพช.F2 P30,000-60,000</v>
          </cell>
        </row>
        <row r="64">
          <cell r="F64" t="str">
            <v>รพช.</v>
          </cell>
          <cell r="G64">
            <v>30</v>
          </cell>
          <cell r="H64" t="str">
            <v>รพช.F3 P&gt;=25,000</v>
          </cell>
        </row>
        <row r="65">
          <cell r="F65" t="str">
            <v>รพท.</v>
          </cell>
          <cell r="G65">
            <v>351</v>
          </cell>
          <cell r="H65" t="str">
            <v>รพท.S B&lt;=400</v>
          </cell>
        </row>
        <row r="66">
          <cell r="F66" t="str">
            <v>รพช.</v>
          </cell>
          <cell r="G66">
            <v>91</v>
          </cell>
          <cell r="H66" t="str">
            <v>รพช.F1 P50,000-100,000</v>
          </cell>
        </row>
        <row r="67">
          <cell r="F67" t="str">
            <v>รพช.</v>
          </cell>
          <cell r="G67">
            <v>40</v>
          </cell>
          <cell r="H67" t="str">
            <v>รพช.F2 P30,000-60,000</v>
          </cell>
        </row>
        <row r="68">
          <cell r="F68" t="str">
            <v>รพช.</v>
          </cell>
          <cell r="G68">
            <v>104</v>
          </cell>
          <cell r="H68" t="str">
            <v>รพช.F1 P50,000-100,000</v>
          </cell>
        </row>
        <row r="69">
          <cell r="F69" t="str">
            <v>รพช.</v>
          </cell>
          <cell r="G69">
            <v>40</v>
          </cell>
          <cell r="H69" t="str">
            <v>รพช.F2 P30,000-60,000</v>
          </cell>
        </row>
        <row r="70">
          <cell r="F70" t="str">
            <v>รพช.</v>
          </cell>
          <cell r="G70">
            <v>46</v>
          </cell>
          <cell r="H70" t="str">
            <v>รพช.F2 P&lt;=30,000</v>
          </cell>
        </row>
        <row r="71">
          <cell r="F71" t="str">
            <v>รพศ.</v>
          </cell>
          <cell r="G71">
            <v>1154</v>
          </cell>
          <cell r="H71" t="str">
            <v>รพศ.A B&gt;1000</v>
          </cell>
        </row>
        <row r="72">
          <cell r="F72" t="str">
            <v>รพช.</v>
          </cell>
          <cell r="G72">
            <v>52</v>
          </cell>
          <cell r="H72" t="str">
            <v>รพช.F2 P30,000-60,000</v>
          </cell>
        </row>
        <row r="73">
          <cell r="F73" t="str">
            <v>รพช.</v>
          </cell>
          <cell r="G73">
            <v>60</v>
          </cell>
          <cell r="H73" t="str">
            <v>รพช.F2 P30,000-60,000</v>
          </cell>
        </row>
        <row r="74">
          <cell r="F74" t="str">
            <v>รพท.</v>
          </cell>
          <cell r="G74">
            <v>234</v>
          </cell>
          <cell r="H74" t="str">
            <v>รพท.M1 B&gt;200</v>
          </cell>
        </row>
        <row r="75">
          <cell r="F75" t="str">
            <v>รพช.</v>
          </cell>
          <cell r="G75">
            <v>8</v>
          </cell>
          <cell r="H75" t="str">
            <v>รพช.F3 P&lt;=15,000</v>
          </cell>
        </row>
        <row r="76">
          <cell r="F76" t="str">
            <v>รพช.</v>
          </cell>
          <cell r="G76">
            <v>40</v>
          </cell>
          <cell r="H76" t="str">
            <v>รพช.F2 P30,000-60,000</v>
          </cell>
        </row>
        <row r="77">
          <cell r="F77" t="str">
            <v>รพช.</v>
          </cell>
          <cell r="G77">
            <v>173</v>
          </cell>
          <cell r="H77" t="str">
            <v>รพช.M2 B&gt;100</v>
          </cell>
        </row>
        <row r="78">
          <cell r="F78" t="str">
            <v>รพช.</v>
          </cell>
          <cell r="G78">
            <v>30</v>
          </cell>
          <cell r="H78" t="str">
            <v>รพช.F2 P&lt;=30,000</v>
          </cell>
        </row>
        <row r="79">
          <cell r="F79" t="str">
            <v>รพช.</v>
          </cell>
          <cell r="G79">
            <v>36</v>
          </cell>
          <cell r="H79" t="str">
            <v>รพช.F2 P&lt;=30,000</v>
          </cell>
        </row>
        <row r="80">
          <cell r="F80" t="str">
            <v>รพช.</v>
          </cell>
          <cell r="G80">
            <v>36</v>
          </cell>
          <cell r="H80" t="str">
            <v>รพช.F2 P30,000-60,000</v>
          </cell>
        </row>
        <row r="81">
          <cell r="F81" t="str">
            <v>รพช.</v>
          </cell>
          <cell r="G81">
            <v>55</v>
          </cell>
          <cell r="H81" t="str">
            <v>รพช.F2 P30,000-60,000</v>
          </cell>
        </row>
        <row r="82">
          <cell r="F82" t="str">
            <v>รพช.</v>
          </cell>
          <cell r="G82">
            <v>114</v>
          </cell>
          <cell r="H82" t="str">
            <v>รพช.M2 B&gt;100</v>
          </cell>
        </row>
        <row r="83">
          <cell r="F83" t="str">
            <v>รพช.</v>
          </cell>
          <cell r="G83">
            <v>88</v>
          </cell>
          <cell r="H83" t="str">
            <v>รพช.F2 P30,000-60,000</v>
          </cell>
        </row>
        <row r="84">
          <cell r="F84" t="str">
            <v>รพช.</v>
          </cell>
          <cell r="G84">
            <v>114</v>
          </cell>
          <cell r="H84" t="str">
            <v>รพช.M2 B&gt;100</v>
          </cell>
        </row>
        <row r="85">
          <cell r="F85" t="str">
            <v>รพช.</v>
          </cell>
          <cell r="G85">
            <v>30</v>
          </cell>
          <cell r="H85" t="str">
            <v>รพช.F2 P&lt;=30,000</v>
          </cell>
        </row>
        <row r="86">
          <cell r="F86" t="str">
            <v>รพช.</v>
          </cell>
          <cell r="G86">
            <v>30</v>
          </cell>
          <cell r="H86" t="str">
            <v>รพช.F2 P&lt;=30,000</v>
          </cell>
        </row>
        <row r="87">
          <cell r="F87" t="str">
            <v>รพช.</v>
          </cell>
          <cell r="G87">
            <v>36</v>
          </cell>
          <cell r="H87" t="str">
            <v>รพช.F2 P&lt;=30,000</v>
          </cell>
        </row>
        <row r="88">
          <cell r="F88" t="str">
            <v>รพช.</v>
          </cell>
          <cell r="G88">
            <v>30</v>
          </cell>
          <cell r="H88" t="str">
            <v>รพช.F2 P&lt;=30,000</v>
          </cell>
        </row>
        <row r="89">
          <cell r="F89" t="str">
            <v>รพช.</v>
          </cell>
          <cell r="G89">
            <v>139</v>
          </cell>
          <cell r="H89" t="str">
            <v>รพช.M2 B&gt;100</v>
          </cell>
        </row>
        <row r="90">
          <cell r="F90" t="str">
            <v>รพช.</v>
          </cell>
          <cell r="G90">
            <v>30</v>
          </cell>
          <cell r="H90" t="str">
            <v>รพช.F3 P15,000-25,000</v>
          </cell>
        </row>
        <row r="91">
          <cell r="F91" t="str">
            <v>รพช.</v>
          </cell>
          <cell r="G91">
            <v>30</v>
          </cell>
          <cell r="H91" t="str">
            <v>รพช.F3 P15,000-25,000</v>
          </cell>
        </row>
      </sheetData>
      <sheetData sheetId="22"/>
      <sheetData sheetId="23">
        <row r="4">
          <cell r="U4" t="str">
            <v>S</v>
          </cell>
          <cell r="V4">
            <v>16</v>
          </cell>
          <cell r="W4">
            <v>13</v>
          </cell>
        </row>
        <row r="5">
          <cell r="U5" t="str">
            <v>F2</v>
          </cell>
          <cell r="V5">
            <v>6</v>
          </cell>
          <cell r="W5">
            <v>4</v>
          </cell>
        </row>
        <row r="6">
          <cell r="U6" t="str">
            <v>F2</v>
          </cell>
          <cell r="V6">
            <v>6</v>
          </cell>
          <cell r="W6">
            <v>4</v>
          </cell>
        </row>
        <row r="7">
          <cell r="U7" t="str">
            <v>F2</v>
          </cell>
          <cell r="V7">
            <v>5</v>
          </cell>
          <cell r="W7">
            <v>4</v>
          </cell>
        </row>
        <row r="8">
          <cell r="U8" t="str">
            <v>F2</v>
          </cell>
          <cell r="V8">
            <v>5</v>
          </cell>
          <cell r="W8">
            <v>2</v>
          </cell>
        </row>
        <row r="9">
          <cell r="U9" t="str">
            <v>F2</v>
          </cell>
          <cell r="V9">
            <v>6</v>
          </cell>
          <cell r="W9">
            <v>6</v>
          </cell>
        </row>
        <row r="10">
          <cell r="U10" t="str">
            <v>F2</v>
          </cell>
          <cell r="V10">
            <v>6</v>
          </cell>
          <cell r="W10">
            <v>8</v>
          </cell>
        </row>
        <row r="11">
          <cell r="U11" t="str">
            <v>F1</v>
          </cell>
          <cell r="V11">
            <v>10</v>
          </cell>
          <cell r="W11">
            <v>9</v>
          </cell>
        </row>
        <row r="12">
          <cell r="U12" t="str">
            <v>F2</v>
          </cell>
          <cell r="V12">
            <v>6</v>
          </cell>
          <cell r="W12">
            <v>5</v>
          </cell>
        </row>
        <row r="13">
          <cell r="U13" t="str">
            <v>F2</v>
          </cell>
          <cell r="V13">
            <v>6</v>
          </cell>
          <cell r="W13">
            <v>5</v>
          </cell>
        </row>
        <row r="14">
          <cell r="U14" t="str">
            <v>M2</v>
          </cell>
          <cell r="V14">
            <v>13</v>
          </cell>
          <cell r="W14">
            <v>7</v>
          </cell>
        </row>
        <row r="15">
          <cell r="U15" t="str">
            <v>F3</v>
          </cell>
          <cell r="V15">
            <v>2</v>
          </cell>
          <cell r="W15">
            <v>1</v>
          </cell>
        </row>
        <row r="16">
          <cell r="U16" t="str">
            <v>S</v>
          </cell>
          <cell r="V16">
            <v>16</v>
          </cell>
          <cell r="W16">
            <v>13</v>
          </cell>
        </row>
        <row r="17">
          <cell r="U17" t="str">
            <v>F2</v>
          </cell>
          <cell r="V17">
            <v>6</v>
          </cell>
          <cell r="W17">
            <v>7</v>
          </cell>
        </row>
        <row r="18">
          <cell r="U18" t="str">
            <v>F2</v>
          </cell>
          <cell r="V18">
            <v>6</v>
          </cell>
          <cell r="W18">
            <v>8</v>
          </cell>
        </row>
        <row r="19">
          <cell r="U19" t="str">
            <v>M2</v>
          </cell>
          <cell r="V19">
            <v>13</v>
          </cell>
          <cell r="W19">
            <v>10</v>
          </cell>
        </row>
        <row r="20">
          <cell r="U20" t="str">
            <v>F2</v>
          </cell>
          <cell r="V20">
            <v>6</v>
          </cell>
          <cell r="W20">
            <v>7</v>
          </cell>
        </row>
        <row r="21">
          <cell r="U21" t="str">
            <v>F2</v>
          </cell>
          <cell r="V21">
            <v>6</v>
          </cell>
          <cell r="W21">
            <v>7</v>
          </cell>
        </row>
        <row r="22">
          <cell r="U22" t="str">
            <v>F2</v>
          </cell>
          <cell r="V22">
            <v>6</v>
          </cell>
          <cell r="W22">
            <v>5</v>
          </cell>
        </row>
        <row r="23">
          <cell r="U23" t="str">
            <v>F3</v>
          </cell>
          <cell r="V23">
            <v>2</v>
          </cell>
          <cell r="W23">
            <v>1</v>
          </cell>
        </row>
        <row r="24">
          <cell r="U24" t="str">
            <v>S</v>
          </cell>
          <cell r="V24">
            <v>17</v>
          </cell>
          <cell r="W24">
            <v>13</v>
          </cell>
        </row>
        <row r="25">
          <cell r="U25" t="str">
            <v>F2</v>
          </cell>
          <cell r="V25">
            <v>5</v>
          </cell>
          <cell r="W25">
            <v>4</v>
          </cell>
        </row>
        <row r="26">
          <cell r="U26" t="str">
            <v>F2</v>
          </cell>
          <cell r="V26">
            <v>6</v>
          </cell>
          <cell r="W26">
            <v>9</v>
          </cell>
        </row>
        <row r="27">
          <cell r="U27" t="str">
            <v>F2</v>
          </cell>
          <cell r="V27">
            <v>6</v>
          </cell>
          <cell r="W27">
            <v>7</v>
          </cell>
        </row>
        <row r="28">
          <cell r="U28" t="str">
            <v>F3</v>
          </cell>
          <cell r="V28">
            <v>2</v>
          </cell>
          <cell r="W28">
            <v>1</v>
          </cell>
        </row>
        <row r="29">
          <cell r="U29" t="str">
            <v>F2</v>
          </cell>
          <cell r="V29">
            <v>5</v>
          </cell>
          <cell r="W29">
            <v>3</v>
          </cell>
        </row>
        <row r="30">
          <cell r="U30" t="str">
            <v>F2</v>
          </cell>
          <cell r="V30">
            <v>5</v>
          </cell>
          <cell r="W30">
            <v>6</v>
          </cell>
        </row>
        <row r="31">
          <cell r="U31" t="str">
            <v>M2</v>
          </cell>
          <cell r="V31">
            <v>13</v>
          </cell>
          <cell r="W31">
            <v>11</v>
          </cell>
        </row>
        <row r="32">
          <cell r="U32" t="str">
            <v>F2</v>
          </cell>
          <cell r="V32">
            <v>5</v>
          </cell>
          <cell r="W32">
            <v>7</v>
          </cell>
        </row>
        <row r="33">
          <cell r="U33" t="str">
            <v>F2</v>
          </cell>
          <cell r="V33">
            <v>5</v>
          </cell>
          <cell r="W33">
            <v>5</v>
          </cell>
        </row>
        <row r="34">
          <cell r="U34" t="str">
            <v>F2</v>
          </cell>
          <cell r="V34">
            <v>6</v>
          </cell>
          <cell r="W34">
            <v>7</v>
          </cell>
        </row>
        <row r="35">
          <cell r="U35" t="str">
            <v>M2</v>
          </cell>
          <cell r="V35">
            <v>12</v>
          </cell>
          <cell r="W35">
            <v>9</v>
          </cell>
        </row>
        <row r="36">
          <cell r="U36" t="str">
            <v>F2</v>
          </cell>
          <cell r="V36">
            <v>6</v>
          </cell>
          <cell r="W36">
            <v>6</v>
          </cell>
        </row>
        <row r="37">
          <cell r="U37" t="str">
            <v>F2</v>
          </cell>
          <cell r="V37">
            <v>5</v>
          </cell>
          <cell r="W37">
            <v>3</v>
          </cell>
        </row>
        <row r="38">
          <cell r="U38" t="str">
            <v>A</v>
          </cell>
          <cell r="V38">
            <v>19</v>
          </cell>
          <cell r="W38">
            <v>14</v>
          </cell>
        </row>
        <row r="39">
          <cell r="U39" t="str">
            <v>F2</v>
          </cell>
          <cell r="V39">
            <v>6</v>
          </cell>
          <cell r="W39">
            <v>6</v>
          </cell>
        </row>
        <row r="40">
          <cell r="U40" t="str">
            <v>F2</v>
          </cell>
          <cell r="V40">
            <v>5</v>
          </cell>
          <cell r="W40">
            <v>5</v>
          </cell>
        </row>
        <row r="41">
          <cell r="U41" t="str">
            <v>F2</v>
          </cell>
          <cell r="V41">
            <v>6</v>
          </cell>
          <cell r="W41">
            <v>10</v>
          </cell>
        </row>
        <row r="42">
          <cell r="U42" t="str">
            <v>F1</v>
          </cell>
          <cell r="V42">
            <v>9</v>
          </cell>
          <cell r="W42">
            <v>10</v>
          </cell>
        </row>
        <row r="43">
          <cell r="U43" t="str">
            <v>F2</v>
          </cell>
          <cell r="V43">
            <v>6</v>
          </cell>
          <cell r="W43">
            <v>6</v>
          </cell>
        </row>
        <row r="44">
          <cell r="U44" t="str">
            <v>F3</v>
          </cell>
          <cell r="V44">
            <v>2</v>
          </cell>
          <cell r="W44">
            <v>1</v>
          </cell>
        </row>
        <row r="45">
          <cell r="U45" t="str">
            <v>M1</v>
          </cell>
          <cell r="V45">
            <v>15</v>
          </cell>
          <cell r="W45">
            <v>12</v>
          </cell>
        </row>
        <row r="46">
          <cell r="U46" t="str">
            <v>F2</v>
          </cell>
          <cell r="V46">
            <v>6</v>
          </cell>
          <cell r="W46">
            <v>6</v>
          </cell>
        </row>
        <row r="47">
          <cell r="U47" t="str">
            <v>F1</v>
          </cell>
          <cell r="V47">
            <v>10</v>
          </cell>
          <cell r="W47">
            <v>9</v>
          </cell>
        </row>
        <row r="48">
          <cell r="U48" t="str">
            <v>F1</v>
          </cell>
          <cell r="V48">
            <v>10</v>
          </cell>
          <cell r="W48">
            <v>10</v>
          </cell>
        </row>
        <row r="49">
          <cell r="U49" t="str">
            <v>F2</v>
          </cell>
          <cell r="V49">
            <v>5</v>
          </cell>
          <cell r="W49">
            <v>5</v>
          </cell>
        </row>
        <row r="50">
          <cell r="U50" t="str">
            <v>F2</v>
          </cell>
          <cell r="V50">
            <v>5</v>
          </cell>
          <cell r="W50">
            <v>2</v>
          </cell>
        </row>
        <row r="51">
          <cell r="U51" t="str">
            <v>F2</v>
          </cell>
          <cell r="V51">
            <v>5</v>
          </cell>
          <cell r="W51">
            <v>6</v>
          </cell>
        </row>
        <row r="52">
          <cell r="U52" t="str">
            <v>F2</v>
          </cell>
          <cell r="V52">
            <v>6</v>
          </cell>
          <cell r="W52">
            <v>5</v>
          </cell>
        </row>
        <row r="53">
          <cell r="U53" t="str">
            <v>F2</v>
          </cell>
          <cell r="V53">
            <v>5</v>
          </cell>
          <cell r="W53">
            <v>6</v>
          </cell>
        </row>
        <row r="54">
          <cell r="U54" t="str">
            <v>M1</v>
          </cell>
          <cell r="V54">
            <v>15</v>
          </cell>
          <cell r="W54">
            <v>12</v>
          </cell>
        </row>
        <row r="55">
          <cell r="U55" t="str">
            <v>F2</v>
          </cell>
          <cell r="V55">
            <v>5</v>
          </cell>
          <cell r="W55">
            <v>3</v>
          </cell>
        </row>
        <row r="56">
          <cell r="U56" t="str">
            <v>S</v>
          </cell>
          <cell r="V56">
            <v>17</v>
          </cell>
          <cell r="W56">
            <v>13</v>
          </cell>
        </row>
        <row r="57">
          <cell r="U57" t="str">
            <v>M2</v>
          </cell>
          <cell r="V57">
            <v>13</v>
          </cell>
          <cell r="W57">
            <v>10</v>
          </cell>
        </row>
        <row r="58">
          <cell r="U58" t="str">
            <v>F2</v>
          </cell>
          <cell r="V58">
            <v>5</v>
          </cell>
          <cell r="W58">
            <v>4</v>
          </cell>
        </row>
        <row r="59">
          <cell r="U59" t="str">
            <v>F2</v>
          </cell>
          <cell r="V59">
            <v>5</v>
          </cell>
          <cell r="W59">
            <v>4</v>
          </cell>
        </row>
        <row r="60">
          <cell r="U60" t="str">
            <v>M1</v>
          </cell>
          <cell r="V60">
            <v>15</v>
          </cell>
          <cell r="W60">
            <v>13</v>
          </cell>
        </row>
        <row r="61">
          <cell r="U61" t="str">
            <v>F3</v>
          </cell>
          <cell r="V61">
            <v>3</v>
          </cell>
          <cell r="W61">
            <v>2</v>
          </cell>
        </row>
        <row r="62">
          <cell r="U62" t="str">
            <v>F3</v>
          </cell>
          <cell r="V62">
            <v>2</v>
          </cell>
          <cell r="W62">
            <v>1</v>
          </cell>
        </row>
        <row r="63">
          <cell r="U63" t="str">
            <v>F2</v>
          </cell>
          <cell r="V63">
            <v>6</v>
          </cell>
          <cell r="W63">
            <v>3</v>
          </cell>
        </row>
        <row r="64">
          <cell r="U64" t="str">
            <v>F3</v>
          </cell>
          <cell r="V64">
            <v>4</v>
          </cell>
          <cell r="W64">
            <v>3</v>
          </cell>
        </row>
        <row r="65">
          <cell r="U65" t="str">
            <v>S</v>
          </cell>
          <cell r="V65">
            <v>16</v>
          </cell>
          <cell r="W65">
            <v>13</v>
          </cell>
        </row>
        <row r="66">
          <cell r="U66" t="str">
            <v>F1</v>
          </cell>
          <cell r="V66">
            <v>10</v>
          </cell>
          <cell r="W66">
            <v>9</v>
          </cell>
        </row>
        <row r="67">
          <cell r="U67" t="str">
            <v>F2</v>
          </cell>
          <cell r="V67">
            <v>6</v>
          </cell>
          <cell r="W67">
            <v>7</v>
          </cell>
        </row>
        <row r="68">
          <cell r="U68" t="str">
            <v>F1</v>
          </cell>
          <cell r="V68">
            <v>10</v>
          </cell>
          <cell r="W68">
            <v>11</v>
          </cell>
        </row>
        <row r="69">
          <cell r="U69" t="str">
            <v>F2</v>
          </cell>
          <cell r="V69">
            <v>6</v>
          </cell>
          <cell r="W69">
            <v>8</v>
          </cell>
        </row>
        <row r="70">
          <cell r="U70" t="str">
            <v>F2</v>
          </cell>
          <cell r="V70">
            <v>5</v>
          </cell>
          <cell r="W70">
            <v>6</v>
          </cell>
        </row>
        <row r="71">
          <cell r="U71" t="str">
            <v>A</v>
          </cell>
          <cell r="V71">
            <v>20</v>
          </cell>
          <cell r="W71">
            <v>14</v>
          </cell>
        </row>
        <row r="72">
          <cell r="U72" t="str">
            <v>F2</v>
          </cell>
          <cell r="V72">
            <v>6</v>
          </cell>
          <cell r="W72">
            <v>8</v>
          </cell>
        </row>
        <row r="73">
          <cell r="U73" t="str">
            <v>F2</v>
          </cell>
          <cell r="V73">
            <v>6</v>
          </cell>
          <cell r="W73">
            <v>8</v>
          </cell>
        </row>
        <row r="74">
          <cell r="U74" t="str">
            <v>M1</v>
          </cell>
          <cell r="V74">
            <v>15</v>
          </cell>
          <cell r="W74">
            <v>12</v>
          </cell>
        </row>
        <row r="75">
          <cell r="U75" t="str">
            <v>F3</v>
          </cell>
          <cell r="V75">
            <v>2</v>
          </cell>
          <cell r="W75">
            <v>1</v>
          </cell>
        </row>
        <row r="76">
          <cell r="U76" t="str">
            <v>F2</v>
          </cell>
          <cell r="V76">
            <v>6</v>
          </cell>
          <cell r="W76">
            <v>7</v>
          </cell>
        </row>
        <row r="77">
          <cell r="U77" t="str">
            <v>M2</v>
          </cell>
          <cell r="V77">
            <v>13</v>
          </cell>
          <cell r="W77">
            <v>11</v>
          </cell>
        </row>
        <row r="78">
          <cell r="U78" t="str">
            <v>F2</v>
          </cell>
          <cell r="V78">
            <v>5</v>
          </cell>
          <cell r="W78">
            <v>5</v>
          </cell>
        </row>
        <row r="79">
          <cell r="U79" t="str">
            <v>F2</v>
          </cell>
          <cell r="V79">
            <v>5</v>
          </cell>
          <cell r="W79">
            <v>5</v>
          </cell>
        </row>
        <row r="80">
          <cell r="U80" t="str">
            <v>F2</v>
          </cell>
          <cell r="V80">
            <v>6</v>
          </cell>
          <cell r="W80">
            <v>6</v>
          </cell>
        </row>
        <row r="81">
          <cell r="U81" t="str">
            <v>F2</v>
          </cell>
          <cell r="V81">
            <v>6</v>
          </cell>
          <cell r="W81">
            <v>8</v>
          </cell>
        </row>
        <row r="82">
          <cell r="U82" t="str">
            <v>M2</v>
          </cell>
          <cell r="V82">
            <v>13</v>
          </cell>
          <cell r="W82">
            <v>11</v>
          </cell>
        </row>
        <row r="83">
          <cell r="U83" t="str">
            <v>F2</v>
          </cell>
          <cell r="V83">
            <v>6</v>
          </cell>
          <cell r="W83">
            <v>9</v>
          </cell>
        </row>
        <row r="84">
          <cell r="U84" t="str">
            <v>M2</v>
          </cell>
          <cell r="V84">
            <v>13</v>
          </cell>
          <cell r="W84">
            <v>11</v>
          </cell>
        </row>
        <row r="85">
          <cell r="U85" t="str">
            <v>F2</v>
          </cell>
          <cell r="V85">
            <v>5</v>
          </cell>
          <cell r="W85">
            <v>4</v>
          </cell>
        </row>
        <row r="86">
          <cell r="U86" t="str">
            <v>F2</v>
          </cell>
          <cell r="V86">
            <v>5</v>
          </cell>
          <cell r="W86">
            <v>3</v>
          </cell>
        </row>
        <row r="87">
          <cell r="U87" t="str">
            <v>F2</v>
          </cell>
          <cell r="V87">
            <v>5</v>
          </cell>
          <cell r="W87">
            <v>4</v>
          </cell>
        </row>
        <row r="88">
          <cell r="U88" t="str">
            <v>F2</v>
          </cell>
          <cell r="V88">
            <v>5</v>
          </cell>
          <cell r="W88">
            <v>4</v>
          </cell>
        </row>
        <row r="89">
          <cell r="U89" t="str">
            <v>M2</v>
          </cell>
          <cell r="V89">
            <v>13</v>
          </cell>
          <cell r="W89">
            <v>12</v>
          </cell>
        </row>
        <row r="90">
          <cell r="U90" t="str">
            <v>F3</v>
          </cell>
          <cell r="V90">
            <v>3</v>
          </cell>
          <cell r="W90">
            <v>2</v>
          </cell>
        </row>
        <row r="91">
          <cell r="U91" t="str">
            <v>F3</v>
          </cell>
          <cell r="V91">
            <v>3</v>
          </cell>
          <cell r="W91">
            <v>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5">
          <cell r="O5">
            <v>419764</v>
          </cell>
          <cell r="U5">
            <v>16376</v>
          </cell>
          <cell r="V5">
            <v>69472</v>
          </cell>
          <cell r="AB5">
            <v>22396.911599999999</v>
          </cell>
        </row>
        <row r="6">
          <cell r="O6">
            <v>98245</v>
          </cell>
          <cell r="U6">
            <v>1399</v>
          </cell>
          <cell r="V6">
            <v>5442</v>
          </cell>
          <cell r="AB6">
            <v>833.00279999999998</v>
          </cell>
        </row>
        <row r="7">
          <cell r="O7">
            <v>91660</v>
          </cell>
          <cell r="U7">
            <v>2781</v>
          </cell>
          <cell r="V7">
            <v>10942</v>
          </cell>
          <cell r="AB7">
            <v>1283.1605000000002</v>
          </cell>
        </row>
        <row r="8">
          <cell r="O8">
            <v>88019</v>
          </cell>
          <cell r="U8">
            <v>1695</v>
          </cell>
          <cell r="V8">
            <v>6828</v>
          </cell>
          <cell r="AB8">
            <v>838.17189999999994</v>
          </cell>
        </row>
        <row r="9">
          <cell r="O9">
            <v>57248</v>
          </cell>
          <cell r="U9">
            <v>1062</v>
          </cell>
          <cell r="V9">
            <v>2759</v>
          </cell>
          <cell r="AB9">
            <v>513.92010000000005</v>
          </cell>
        </row>
        <row r="10">
          <cell r="O10">
            <v>119076</v>
          </cell>
          <cell r="U10">
            <v>2144</v>
          </cell>
          <cell r="V10">
            <v>6093</v>
          </cell>
          <cell r="AB10">
            <v>733.88200000000006</v>
          </cell>
        </row>
        <row r="11">
          <cell r="O11">
            <v>114368</v>
          </cell>
          <cell r="U11">
            <v>2811</v>
          </cell>
          <cell r="V11">
            <v>10361</v>
          </cell>
          <cell r="AB11">
            <v>1351.4688999999998</v>
          </cell>
        </row>
        <row r="12">
          <cell r="O12">
            <v>135424</v>
          </cell>
          <cell r="U12">
            <v>5126</v>
          </cell>
          <cell r="V12">
            <v>27442</v>
          </cell>
          <cell r="AB12">
            <v>2487.7331000000004</v>
          </cell>
        </row>
        <row r="13">
          <cell r="O13">
            <v>105796</v>
          </cell>
          <cell r="U13">
            <v>1737</v>
          </cell>
          <cell r="V13">
            <v>7078</v>
          </cell>
          <cell r="AB13">
            <v>979.96050000000002</v>
          </cell>
        </row>
        <row r="14">
          <cell r="O14">
            <v>105686</v>
          </cell>
          <cell r="U14">
            <v>3506</v>
          </cell>
          <cell r="V14">
            <v>14330</v>
          </cell>
          <cell r="AB14">
            <v>1497.8948</v>
          </cell>
        </row>
        <row r="15">
          <cell r="O15">
            <v>185590</v>
          </cell>
          <cell r="U15">
            <v>7227</v>
          </cell>
          <cell r="V15">
            <v>30118</v>
          </cell>
          <cell r="AB15">
            <v>3849.06</v>
          </cell>
        </row>
        <row r="16">
          <cell r="O16">
            <v>32555</v>
          </cell>
          <cell r="U16">
            <v>779</v>
          </cell>
          <cell r="V16">
            <v>2778</v>
          </cell>
          <cell r="AB16">
            <v>345.70389999999998</v>
          </cell>
        </row>
        <row r="17">
          <cell r="O17">
            <v>269033</v>
          </cell>
          <cell r="U17">
            <v>13112</v>
          </cell>
          <cell r="V17">
            <v>53356</v>
          </cell>
          <cell r="AB17">
            <v>15334.201600000002</v>
          </cell>
        </row>
        <row r="18">
          <cell r="O18">
            <v>92205</v>
          </cell>
          <cell r="U18">
            <v>3076</v>
          </cell>
          <cell r="V18">
            <v>13125</v>
          </cell>
          <cell r="AB18">
            <v>1723.2201</v>
          </cell>
        </row>
        <row r="19">
          <cell r="O19">
            <v>148655</v>
          </cell>
          <cell r="U19">
            <v>7856</v>
          </cell>
          <cell r="V19">
            <v>20475</v>
          </cell>
          <cell r="AB19">
            <v>3496.7174999999997</v>
          </cell>
        </row>
        <row r="20">
          <cell r="O20">
            <v>154160</v>
          </cell>
          <cell r="U20">
            <v>5641</v>
          </cell>
          <cell r="V20">
            <v>27055</v>
          </cell>
          <cell r="AB20">
            <v>4177.0886</v>
          </cell>
        </row>
        <row r="21">
          <cell r="O21">
            <v>98318</v>
          </cell>
          <cell r="U21">
            <v>2945</v>
          </cell>
          <cell r="V21">
            <v>15294</v>
          </cell>
          <cell r="AB21">
            <v>1735.0234999999998</v>
          </cell>
        </row>
        <row r="22">
          <cell r="O22">
            <v>67698</v>
          </cell>
          <cell r="U22">
            <v>2828</v>
          </cell>
          <cell r="V22">
            <v>10087</v>
          </cell>
          <cell r="AB22">
            <v>1545.1599999999996</v>
          </cell>
        </row>
        <row r="23">
          <cell r="O23">
            <v>86286</v>
          </cell>
          <cell r="U23">
            <v>2276</v>
          </cell>
          <cell r="V23">
            <v>9616</v>
          </cell>
          <cell r="AB23">
            <v>1198.3600999999999</v>
          </cell>
        </row>
        <row r="24">
          <cell r="O24">
            <v>38719</v>
          </cell>
          <cell r="U24">
            <v>1241</v>
          </cell>
          <cell r="V24">
            <v>6421</v>
          </cell>
          <cell r="AB24">
            <v>538.82979999999998</v>
          </cell>
        </row>
        <row r="25">
          <cell r="O25">
            <v>437871</v>
          </cell>
          <cell r="U25">
            <v>27976</v>
          </cell>
          <cell r="V25">
            <v>117700</v>
          </cell>
          <cell r="AB25">
            <v>32138.476000000002</v>
          </cell>
        </row>
        <row r="26">
          <cell r="O26">
            <v>67100</v>
          </cell>
          <cell r="U26">
            <v>2385</v>
          </cell>
          <cell r="V26">
            <v>12667</v>
          </cell>
          <cell r="AB26">
            <v>1362.0356999999999</v>
          </cell>
        </row>
        <row r="27">
          <cell r="O27">
            <v>164333</v>
          </cell>
          <cell r="U27">
            <v>3990</v>
          </cell>
          <cell r="V27">
            <v>15631</v>
          </cell>
          <cell r="AB27">
            <v>1565.0533</v>
          </cell>
        </row>
        <row r="28">
          <cell r="O28">
            <v>107992</v>
          </cell>
          <cell r="U28">
            <v>3787</v>
          </cell>
          <cell r="V28">
            <v>18025</v>
          </cell>
          <cell r="AB28">
            <v>2361.2166999999999</v>
          </cell>
        </row>
        <row r="29">
          <cell r="O29">
            <v>42734</v>
          </cell>
          <cell r="U29">
            <v>1013</v>
          </cell>
          <cell r="V29">
            <v>4081</v>
          </cell>
          <cell r="AB29">
            <v>471.41099999999994</v>
          </cell>
        </row>
        <row r="30">
          <cell r="O30">
            <v>69914</v>
          </cell>
          <cell r="U30">
            <v>2220</v>
          </cell>
          <cell r="V30">
            <v>7333</v>
          </cell>
          <cell r="AB30">
            <v>402.24639999999999</v>
          </cell>
        </row>
        <row r="31">
          <cell r="O31">
            <v>89627</v>
          </cell>
          <cell r="U31">
            <v>1973</v>
          </cell>
          <cell r="V31">
            <v>10000</v>
          </cell>
          <cell r="AB31">
            <v>954.90470000000005</v>
          </cell>
        </row>
        <row r="32">
          <cell r="O32">
            <v>223626</v>
          </cell>
          <cell r="U32">
            <v>6581</v>
          </cell>
          <cell r="V32">
            <v>27427</v>
          </cell>
          <cell r="AB32">
            <v>4699.7735999999995</v>
          </cell>
        </row>
        <row r="33">
          <cell r="O33">
            <v>76320</v>
          </cell>
          <cell r="U33">
            <v>2286</v>
          </cell>
          <cell r="V33">
            <v>8078</v>
          </cell>
          <cell r="AB33">
            <v>1126.7066999999997</v>
          </cell>
        </row>
        <row r="34">
          <cell r="O34">
            <v>61982</v>
          </cell>
          <cell r="U34">
            <v>4192</v>
          </cell>
          <cell r="V34">
            <v>14642</v>
          </cell>
          <cell r="AB34">
            <v>1617.8160999999998</v>
          </cell>
        </row>
        <row r="35">
          <cell r="O35">
            <v>105747</v>
          </cell>
          <cell r="U35">
            <v>3223</v>
          </cell>
          <cell r="V35">
            <v>13034</v>
          </cell>
          <cell r="AB35">
            <v>1771.384</v>
          </cell>
        </row>
        <row r="36">
          <cell r="O36">
            <v>143075</v>
          </cell>
          <cell r="U36">
            <v>3330</v>
          </cell>
          <cell r="V36">
            <v>10495</v>
          </cell>
          <cell r="AB36">
            <v>2321.9576000000002</v>
          </cell>
        </row>
        <row r="37">
          <cell r="O37">
            <v>82612</v>
          </cell>
          <cell r="U37">
            <v>2502</v>
          </cell>
          <cell r="V37">
            <v>7486</v>
          </cell>
          <cell r="AB37">
            <v>1379.2</v>
          </cell>
        </row>
        <row r="38">
          <cell r="O38">
            <v>62332</v>
          </cell>
          <cell r="U38">
            <v>1598</v>
          </cell>
          <cell r="V38">
            <v>5390</v>
          </cell>
          <cell r="AB38">
            <v>828.2</v>
          </cell>
        </row>
        <row r="39">
          <cell r="O39">
            <v>544918</v>
          </cell>
          <cell r="U39">
            <v>28358</v>
          </cell>
          <cell r="V39">
            <v>193283</v>
          </cell>
          <cell r="AB39">
            <v>55865.319000000003</v>
          </cell>
        </row>
        <row r="40">
          <cell r="O40">
            <v>85357</v>
          </cell>
          <cell r="U40">
            <v>1511</v>
          </cell>
          <cell r="V40">
            <v>5167</v>
          </cell>
          <cell r="AB40">
            <v>751.08620000000008</v>
          </cell>
        </row>
        <row r="41">
          <cell r="O41">
            <v>64195</v>
          </cell>
          <cell r="U41">
            <v>1625</v>
          </cell>
          <cell r="V41">
            <v>5953</v>
          </cell>
          <cell r="AB41">
            <v>947.04369999999994</v>
          </cell>
        </row>
        <row r="42">
          <cell r="O42">
            <v>136395</v>
          </cell>
          <cell r="U42">
            <v>3446</v>
          </cell>
          <cell r="V42">
            <v>18098</v>
          </cell>
          <cell r="AB42">
            <v>1978.7937000000002</v>
          </cell>
        </row>
        <row r="43">
          <cell r="O43">
            <v>118343</v>
          </cell>
          <cell r="U43">
            <v>4329</v>
          </cell>
          <cell r="V43">
            <v>20699</v>
          </cell>
          <cell r="AB43">
            <v>2927.8834000000002</v>
          </cell>
        </row>
        <row r="44">
          <cell r="O44">
            <v>94453</v>
          </cell>
          <cell r="U44">
            <v>2188</v>
          </cell>
          <cell r="V44">
            <v>10337</v>
          </cell>
          <cell r="AB44">
            <v>1173.5942</v>
          </cell>
        </row>
        <row r="45">
          <cell r="O45">
            <v>30514</v>
          </cell>
          <cell r="U45">
            <v>655</v>
          </cell>
          <cell r="V45">
            <v>2908</v>
          </cell>
          <cell r="AB45">
            <v>374.65770000000003</v>
          </cell>
        </row>
        <row r="46">
          <cell r="O46">
            <v>241797</v>
          </cell>
          <cell r="U46">
            <v>9230</v>
          </cell>
          <cell r="V46">
            <v>42094</v>
          </cell>
          <cell r="AB46">
            <v>10282.987000000001</v>
          </cell>
        </row>
        <row r="47">
          <cell r="O47">
            <v>81028</v>
          </cell>
          <cell r="U47">
            <v>1815</v>
          </cell>
          <cell r="V47">
            <v>6365</v>
          </cell>
          <cell r="AB47">
            <v>1146.2019</v>
          </cell>
        </row>
        <row r="48">
          <cell r="O48">
            <v>121074</v>
          </cell>
          <cell r="U48">
            <v>3453</v>
          </cell>
          <cell r="V48">
            <v>13706</v>
          </cell>
          <cell r="AB48">
            <v>2654.3695000000002</v>
          </cell>
        </row>
        <row r="49">
          <cell r="O49">
            <v>145481</v>
          </cell>
          <cell r="U49">
            <v>5867</v>
          </cell>
          <cell r="V49">
            <v>27353</v>
          </cell>
          <cell r="AB49">
            <v>3346.9742000000001</v>
          </cell>
        </row>
        <row r="50">
          <cell r="O50">
            <v>79366</v>
          </cell>
          <cell r="U50">
            <v>2223</v>
          </cell>
          <cell r="V50">
            <v>8673</v>
          </cell>
          <cell r="AB50">
            <v>1323.8095999999998</v>
          </cell>
        </row>
        <row r="51">
          <cell r="O51">
            <v>69536</v>
          </cell>
          <cell r="U51">
            <v>1662</v>
          </cell>
          <cell r="V51">
            <v>9146</v>
          </cell>
          <cell r="AB51">
            <v>801.73400000000004</v>
          </cell>
        </row>
        <row r="52">
          <cell r="O52">
            <v>76786</v>
          </cell>
          <cell r="U52">
            <v>1906</v>
          </cell>
          <cell r="V52">
            <v>9179</v>
          </cell>
          <cell r="AB52">
            <v>1080.1187</v>
          </cell>
        </row>
        <row r="53">
          <cell r="O53">
            <v>73911</v>
          </cell>
          <cell r="U53">
            <v>1364</v>
          </cell>
          <cell r="V53">
            <v>5354</v>
          </cell>
          <cell r="AB53">
            <v>1005.7206</v>
          </cell>
        </row>
        <row r="54">
          <cell r="O54">
            <v>71707</v>
          </cell>
          <cell r="U54">
            <v>1734</v>
          </cell>
          <cell r="V54">
            <v>4937</v>
          </cell>
          <cell r="AB54">
            <v>997.74919999999997</v>
          </cell>
        </row>
        <row r="55">
          <cell r="O55">
            <v>357659</v>
          </cell>
          <cell r="U55">
            <v>12918</v>
          </cell>
          <cell r="V55">
            <v>60371</v>
          </cell>
          <cell r="AB55">
            <v>15378.456100000001</v>
          </cell>
        </row>
        <row r="56">
          <cell r="O56">
            <v>56958</v>
          </cell>
          <cell r="U56">
            <v>2448</v>
          </cell>
          <cell r="V56">
            <v>7600</v>
          </cell>
          <cell r="AB56">
            <v>1285.2982999999999</v>
          </cell>
        </row>
        <row r="57">
          <cell r="O57">
            <v>487551</v>
          </cell>
          <cell r="U57">
            <v>20514</v>
          </cell>
          <cell r="V57">
            <v>108535</v>
          </cell>
          <cell r="AB57">
            <v>30250.911299999996</v>
          </cell>
        </row>
        <row r="58">
          <cell r="O58">
            <v>175391</v>
          </cell>
          <cell r="U58">
            <v>7614</v>
          </cell>
          <cell r="V58">
            <v>32775</v>
          </cell>
          <cell r="AB58">
            <v>5511.4862000000003</v>
          </cell>
        </row>
        <row r="59">
          <cell r="O59">
            <v>57704</v>
          </cell>
          <cell r="U59">
            <v>1646</v>
          </cell>
          <cell r="V59">
            <v>5961</v>
          </cell>
          <cell r="AB59">
            <v>820.57259999999997</v>
          </cell>
        </row>
        <row r="60">
          <cell r="O60">
            <v>80089</v>
          </cell>
          <cell r="U60">
            <v>2561</v>
          </cell>
          <cell r="V60">
            <v>12081</v>
          </cell>
          <cell r="AB60">
            <v>803.98489999999993</v>
          </cell>
        </row>
        <row r="61">
          <cell r="O61">
            <v>220608</v>
          </cell>
          <cell r="U61">
            <v>11516</v>
          </cell>
          <cell r="V61">
            <v>54980</v>
          </cell>
          <cell r="AB61">
            <v>13878.598900000001</v>
          </cell>
        </row>
        <row r="62">
          <cell r="O62">
            <v>61711</v>
          </cell>
          <cell r="U62">
            <v>1905</v>
          </cell>
          <cell r="V62">
            <v>7178</v>
          </cell>
          <cell r="AB62">
            <v>678.4597</v>
          </cell>
        </row>
        <row r="63">
          <cell r="O63">
            <v>38977</v>
          </cell>
          <cell r="U63">
            <v>969</v>
          </cell>
          <cell r="V63">
            <v>3589</v>
          </cell>
          <cell r="AB63">
            <v>284.29920000000004</v>
          </cell>
        </row>
        <row r="64">
          <cell r="O64">
            <v>80466</v>
          </cell>
          <cell r="U64">
            <v>1257</v>
          </cell>
          <cell r="V64">
            <v>6510</v>
          </cell>
          <cell r="AB64">
            <v>539.45659999999998</v>
          </cell>
        </row>
        <row r="65">
          <cell r="O65">
            <v>57743</v>
          </cell>
          <cell r="U65">
            <v>3938</v>
          </cell>
          <cell r="V65">
            <v>14077</v>
          </cell>
          <cell r="AB65">
            <v>1023.1464</v>
          </cell>
        </row>
        <row r="66">
          <cell r="O66">
            <v>258454</v>
          </cell>
          <cell r="V66">
            <v>83772</v>
          </cell>
          <cell r="AB66">
            <v>20441.647000000001</v>
          </cell>
        </row>
        <row r="67">
          <cell r="O67">
            <v>144277</v>
          </cell>
          <cell r="U67">
            <v>3565</v>
          </cell>
          <cell r="V67">
            <v>15179</v>
          </cell>
          <cell r="AB67">
            <v>2282.6219999999998</v>
          </cell>
        </row>
        <row r="68">
          <cell r="O68">
            <v>105576</v>
          </cell>
          <cell r="U68">
            <v>2381</v>
          </cell>
          <cell r="V68">
            <v>10113</v>
          </cell>
          <cell r="AB68">
            <v>1440.9897000000001</v>
          </cell>
        </row>
        <row r="69">
          <cell r="O69">
            <v>150664</v>
          </cell>
          <cell r="U69">
            <v>6189</v>
          </cell>
          <cell r="V69">
            <v>28440</v>
          </cell>
          <cell r="AB69">
            <v>4398.2482999999993</v>
          </cell>
        </row>
        <row r="70">
          <cell r="O70">
            <v>76220</v>
          </cell>
          <cell r="U70">
            <v>3569</v>
          </cell>
          <cell r="V70">
            <v>17838</v>
          </cell>
          <cell r="AB70">
            <v>2119.0751999999998</v>
          </cell>
        </row>
        <row r="71">
          <cell r="O71">
            <v>68571</v>
          </cell>
          <cell r="U71">
            <v>1998</v>
          </cell>
          <cell r="V71">
            <v>9453</v>
          </cell>
          <cell r="AB71">
            <v>941.41799999999989</v>
          </cell>
        </row>
        <row r="72">
          <cell r="O72">
            <v>666285</v>
          </cell>
          <cell r="U72">
            <v>51927</v>
          </cell>
          <cell r="V72">
            <v>275385</v>
          </cell>
          <cell r="AB72">
            <v>110925.1185</v>
          </cell>
        </row>
        <row r="73">
          <cell r="O73">
            <v>123148</v>
          </cell>
          <cell r="U73">
            <v>3624</v>
          </cell>
          <cell r="V73">
            <v>14474</v>
          </cell>
          <cell r="AB73">
            <v>1957.4215999999999</v>
          </cell>
        </row>
        <row r="74">
          <cell r="O74">
            <v>104897</v>
          </cell>
          <cell r="U74">
            <v>3923</v>
          </cell>
          <cell r="V74">
            <v>15591</v>
          </cell>
          <cell r="AB74">
            <v>2295.6377000000002</v>
          </cell>
        </row>
        <row r="75">
          <cell r="O75">
            <v>244574</v>
          </cell>
          <cell r="U75">
            <v>14187</v>
          </cell>
          <cell r="V75">
            <v>75784</v>
          </cell>
          <cell r="AB75">
            <v>17602.510000000002</v>
          </cell>
        </row>
        <row r="76">
          <cell r="O76">
            <v>25777</v>
          </cell>
          <cell r="U76">
            <v>440</v>
          </cell>
          <cell r="V76">
            <v>5772</v>
          </cell>
          <cell r="AB76">
            <v>361.30610000000001</v>
          </cell>
        </row>
        <row r="77">
          <cell r="O77">
            <v>108498</v>
          </cell>
          <cell r="U77">
            <v>2403</v>
          </cell>
          <cell r="V77">
            <v>10065</v>
          </cell>
          <cell r="AB77">
            <v>1512.5162</v>
          </cell>
        </row>
        <row r="78">
          <cell r="O78">
            <v>184197</v>
          </cell>
          <cell r="U78">
            <v>8288</v>
          </cell>
          <cell r="V78">
            <v>37992</v>
          </cell>
          <cell r="AB78">
            <v>6669.8895999999995</v>
          </cell>
        </row>
        <row r="79">
          <cell r="O79">
            <v>75070</v>
          </cell>
          <cell r="U79">
            <v>1804</v>
          </cell>
          <cell r="V79">
            <v>6337</v>
          </cell>
          <cell r="AB79">
            <v>1072.21</v>
          </cell>
        </row>
        <row r="80">
          <cell r="O80">
            <v>71498</v>
          </cell>
          <cell r="U80">
            <v>1474</v>
          </cell>
          <cell r="V80">
            <v>6529</v>
          </cell>
          <cell r="AB80">
            <v>925.25560000000007</v>
          </cell>
        </row>
        <row r="81">
          <cell r="O81">
            <v>115902</v>
          </cell>
          <cell r="U81">
            <v>2119</v>
          </cell>
          <cell r="V81">
            <v>8655</v>
          </cell>
          <cell r="AB81">
            <v>1386.11</v>
          </cell>
        </row>
        <row r="82">
          <cell r="O82">
            <v>110946</v>
          </cell>
          <cell r="U82">
            <v>3868</v>
          </cell>
          <cell r="V82">
            <v>18536</v>
          </cell>
          <cell r="AB82">
            <v>2417.5834000000004</v>
          </cell>
        </row>
        <row r="83">
          <cell r="O83">
            <v>190978</v>
          </cell>
          <cell r="U83">
            <v>6377</v>
          </cell>
          <cell r="V83">
            <v>28634</v>
          </cell>
          <cell r="AB83">
            <v>5548.6</v>
          </cell>
        </row>
        <row r="84">
          <cell r="O84">
            <v>125226</v>
          </cell>
          <cell r="U84">
            <v>3342</v>
          </cell>
          <cell r="V84">
            <v>13405</v>
          </cell>
          <cell r="AB84">
            <v>1826.0201</v>
          </cell>
        </row>
        <row r="85">
          <cell r="O85">
            <v>187794</v>
          </cell>
          <cell r="U85">
            <v>5478</v>
          </cell>
          <cell r="V85">
            <v>22580</v>
          </cell>
          <cell r="AB85">
            <v>4640.0646999999999</v>
          </cell>
        </row>
        <row r="86">
          <cell r="O86">
            <v>75093</v>
          </cell>
          <cell r="U86">
            <v>1171</v>
          </cell>
          <cell r="V86">
            <v>4021</v>
          </cell>
          <cell r="AB86">
            <v>751.34280000000001</v>
          </cell>
        </row>
        <row r="87">
          <cell r="O87">
            <v>67882</v>
          </cell>
          <cell r="U87">
            <v>1227</v>
          </cell>
          <cell r="V87">
            <v>5280</v>
          </cell>
          <cell r="AB87">
            <v>755.52399999999989</v>
          </cell>
        </row>
        <row r="88">
          <cell r="O88">
            <v>62756</v>
          </cell>
          <cell r="U88">
            <v>1237</v>
          </cell>
          <cell r="V88">
            <v>4796</v>
          </cell>
          <cell r="AB88">
            <v>477.98889999999994</v>
          </cell>
        </row>
        <row r="89">
          <cell r="O89">
            <v>65780</v>
          </cell>
          <cell r="U89">
            <v>1784</v>
          </cell>
          <cell r="V89">
            <v>6552</v>
          </cell>
          <cell r="AB89">
            <v>1057.4518</v>
          </cell>
        </row>
        <row r="90">
          <cell r="O90">
            <v>331103</v>
          </cell>
          <cell r="U90">
            <v>7391</v>
          </cell>
          <cell r="V90">
            <v>28081</v>
          </cell>
          <cell r="AB90">
            <v>6717.558</v>
          </cell>
        </row>
        <row r="91">
          <cell r="O91">
            <v>58601</v>
          </cell>
          <cell r="U91">
            <v>1142</v>
          </cell>
          <cell r="V91">
            <v>3912</v>
          </cell>
          <cell r="AB91">
            <v>535.76060000000007</v>
          </cell>
        </row>
        <row r="92">
          <cell r="O92">
            <v>42374</v>
          </cell>
          <cell r="U92">
            <v>1070</v>
          </cell>
          <cell r="V92">
            <v>4952</v>
          </cell>
          <cell r="AB92">
            <v>667.33450000000005</v>
          </cell>
        </row>
      </sheetData>
      <sheetData sheetId="38">
        <row r="5">
          <cell r="B5">
            <v>2</v>
          </cell>
          <cell r="C5" t="str">
            <v>รพช.F3 P&lt;=15,000</v>
          </cell>
          <cell r="D5">
            <v>39</v>
          </cell>
          <cell r="E5">
            <v>549.51</v>
          </cell>
          <cell r="F5">
            <v>235.04</v>
          </cell>
          <cell r="G5">
            <v>784.54</v>
          </cell>
          <cell r="H5">
            <v>31</v>
          </cell>
          <cell r="I5">
            <v>43062.82</v>
          </cell>
          <cell r="J5">
            <v>23675.3</v>
          </cell>
          <cell r="K5">
            <v>66738.12</v>
          </cell>
        </row>
        <row r="6">
          <cell r="B6">
            <v>3</v>
          </cell>
          <cell r="C6" t="str">
            <v>รพช.F3 P15,000-25,000</v>
          </cell>
          <cell r="D6">
            <v>34</v>
          </cell>
          <cell r="E6">
            <v>423.4</v>
          </cell>
          <cell r="F6">
            <v>153.62</v>
          </cell>
          <cell r="G6">
            <v>577.01</v>
          </cell>
          <cell r="H6">
            <v>23</v>
          </cell>
          <cell r="I6">
            <v>32207.85</v>
          </cell>
          <cell r="J6">
            <v>16597.79</v>
          </cell>
          <cell r="K6">
            <v>48805.64</v>
          </cell>
        </row>
        <row r="7">
          <cell r="B7">
            <v>4</v>
          </cell>
          <cell r="C7" t="str">
            <v>รพช.F3 P&gt;=25,000</v>
          </cell>
          <cell r="D7">
            <v>6</v>
          </cell>
          <cell r="E7">
            <v>621.4</v>
          </cell>
          <cell r="F7">
            <v>470.83</v>
          </cell>
          <cell r="G7">
            <v>1092.23</v>
          </cell>
          <cell r="H7">
            <v>6</v>
          </cell>
          <cell r="I7">
            <v>38891.9</v>
          </cell>
          <cell r="J7">
            <v>18504.87</v>
          </cell>
          <cell r="K7">
            <v>57396.76</v>
          </cell>
        </row>
        <row r="8">
          <cell r="B8">
            <v>5</v>
          </cell>
          <cell r="C8" t="str">
            <v>รพช.F2 P&lt;=30,000</v>
          </cell>
          <cell r="D8">
            <v>259</v>
          </cell>
          <cell r="E8">
            <v>480.71</v>
          </cell>
          <cell r="F8">
            <v>162.6</v>
          </cell>
          <cell r="G8">
            <v>643.30999999999995</v>
          </cell>
          <cell r="H8">
            <v>256</v>
          </cell>
          <cell r="I8">
            <v>32059.35</v>
          </cell>
          <cell r="J8">
            <v>22945.22</v>
          </cell>
          <cell r="K8">
            <v>55004.57</v>
          </cell>
        </row>
        <row r="9">
          <cell r="B9">
            <v>6</v>
          </cell>
          <cell r="C9" t="str">
            <v>รพช.F2 P30,000-60,000</v>
          </cell>
          <cell r="D9">
            <v>229</v>
          </cell>
          <cell r="E9">
            <v>435.77</v>
          </cell>
          <cell r="F9">
            <v>144.30000000000001</v>
          </cell>
          <cell r="G9">
            <v>580.07000000000005</v>
          </cell>
          <cell r="H9">
            <v>228</v>
          </cell>
          <cell r="I9">
            <v>27263.15</v>
          </cell>
          <cell r="J9">
            <v>14129.84</v>
          </cell>
          <cell r="K9">
            <v>41392.99</v>
          </cell>
        </row>
        <row r="10">
          <cell r="B10">
            <v>7</v>
          </cell>
          <cell r="C10" t="str">
            <v>รพช.F2 P60,000-90,000</v>
          </cell>
          <cell r="D10">
            <v>17</v>
          </cell>
          <cell r="E10">
            <v>609.92999999999995</v>
          </cell>
          <cell r="F10">
            <v>680.58</v>
          </cell>
          <cell r="G10">
            <v>1290.51</v>
          </cell>
          <cell r="H10">
            <v>17</v>
          </cell>
          <cell r="I10">
            <v>27799.51</v>
          </cell>
          <cell r="J10">
            <v>10236.89</v>
          </cell>
          <cell r="K10">
            <v>38036.410000000003</v>
          </cell>
        </row>
        <row r="11">
          <cell r="B11">
            <v>9</v>
          </cell>
          <cell r="C11" t="str">
            <v>รพช.F1 P&lt;=50,000</v>
          </cell>
          <cell r="D11">
            <v>39</v>
          </cell>
          <cell r="E11">
            <v>486.19</v>
          </cell>
          <cell r="F11">
            <v>166.4</v>
          </cell>
          <cell r="G11">
            <v>652.59</v>
          </cell>
          <cell r="H11">
            <v>39</v>
          </cell>
          <cell r="I11">
            <v>29502.04</v>
          </cell>
          <cell r="J11">
            <v>18018.84</v>
          </cell>
          <cell r="K11">
            <v>47520.88</v>
          </cell>
        </row>
        <row r="12">
          <cell r="B12">
            <v>10</v>
          </cell>
          <cell r="C12" t="str">
            <v>รพช.F1 P50,000-100,000</v>
          </cell>
          <cell r="D12">
            <v>55</v>
          </cell>
          <cell r="E12">
            <v>435.7</v>
          </cell>
          <cell r="F12">
            <v>135.22</v>
          </cell>
          <cell r="G12">
            <v>570.91</v>
          </cell>
          <cell r="H12">
            <v>54</v>
          </cell>
          <cell r="I12">
            <v>25161.59</v>
          </cell>
          <cell r="J12">
            <v>13843.46</v>
          </cell>
          <cell r="K12">
            <v>39005.050000000003</v>
          </cell>
        </row>
        <row r="13">
          <cell r="B13">
            <v>12</v>
          </cell>
          <cell r="C13" t="str">
            <v>รพช.M2 B&lt;=100</v>
          </cell>
          <cell r="D13">
            <v>20</v>
          </cell>
          <cell r="E13">
            <v>453.04</v>
          </cell>
          <cell r="F13">
            <v>123.28</v>
          </cell>
          <cell r="G13">
            <v>576.32000000000005</v>
          </cell>
          <cell r="H13">
            <v>20</v>
          </cell>
          <cell r="I13">
            <v>23923.93</v>
          </cell>
          <cell r="J13">
            <v>8524.32</v>
          </cell>
          <cell r="K13">
            <v>32448.25</v>
          </cell>
        </row>
        <row r="14">
          <cell r="B14">
            <v>13</v>
          </cell>
          <cell r="C14" t="str">
            <v>รพช.M2 B&gt;100</v>
          </cell>
          <cell r="D14">
            <v>73</v>
          </cell>
          <cell r="E14">
            <v>455.97</v>
          </cell>
          <cell r="F14">
            <v>126.87</v>
          </cell>
          <cell r="G14">
            <v>582.83000000000004</v>
          </cell>
          <cell r="H14">
            <v>73</v>
          </cell>
          <cell r="I14">
            <v>22833.91</v>
          </cell>
          <cell r="J14">
            <v>9782.33</v>
          </cell>
          <cell r="K14">
            <v>32616.240000000002</v>
          </cell>
        </row>
        <row r="15">
          <cell r="B15">
            <v>14</v>
          </cell>
          <cell r="C15" t="str">
            <v>รพท.M1 B&lt;=200</v>
          </cell>
          <cell r="D15">
            <v>0</v>
          </cell>
          <cell r="E15">
            <v>614.28</v>
          </cell>
          <cell r="F15">
            <v>151.22</v>
          </cell>
          <cell r="G15">
            <v>765.5</v>
          </cell>
          <cell r="H15">
            <v>5</v>
          </cell>
          <cell r="I15">
            <v>24956.54</v>
          </cell>
          <cell r="J15">
            <v>5335.97</v>
          </cell>
          <cell r="K15">
            <v>30292.51</v>
          </cell>
        </row>
        <row r="16">
          <cell r="B16">
            <v>15</v>
          </cell>
          <cell r="C16" t="str">
            <v>รพท.M1 B&gt;200</v>
          </cell>
          <cell r="D16">
            <v>35</v>
          </cell>
          <cell r="E16">
            <v>594.30999999999995</v>
          </cell>
          <cell r="F16">
            <v>177.15</v>
          </cell>
          <cell r="G16">
            <v>771.46</v>
          </cell>
          <cell r="H16">
            <v>35</v>
          </cell>
          <cell r="I16">
            <v>21721.7</v>
          </cell>
          <cell r="J16">
            <v>7167.94</v>
          </cell>
          <cell r="K16">
            <v>28889.64</v>
          </cell>
        </row>
        <row r="17">
          <cell r="B17">
            <v>16</v>
          </cell>
          <cell r="C17" t="str">
            <v>รพท.S B&lt;=400</v>
          </cell>
          <cell r="D17">
            <v>25</v>
          </cell>
          <cell r="E17">
            <v>653.11</v>
          </cell>
          <cell r="F17">
            <v>252.16</v>
          </cell>
          <cell r="G17">
            <v>905.27</v>
          </cell>
          <cell r="H17">
            <v>25</v>
          </cell>
          <cell r="I17">
            <v>18260.990000000002</v>
          </cell>
          <cell r="J17">
            <v>3393</v>
          </cell>
          <cell r="K17">
            <v>21653.98</v>
          </cell>
        </row>
        <row r="18">
          <cell r="B18">
            <v>17</v>
          </cell>
          <cell r="C18" t="str">
            <v>รพท.S B&gt;400</v>
          </cell>
          <cell r="D18">
            <v>27</v>
          </cell>
          <cell r="E18">
            <v>783.15</v>
          </cell>
          <cell r="F18">
            <v>289.16000000000003</v>
          </cell>
          <cell r="G18">
            <v>1072.31</v>
          </cell>
          <cell r="H18">
            <v>27</v>
          </cell>
          <cell r="I18">
            <v>18739.59</v>
          </cell>
          <cell r="J18">
            <v>3785.64</v>
          </cell>
          <cell r="K18">
            <v>22525.22</v>
          </cell>
        </row>
        <row r="19">
          <cell r="B19">
            <v>18</v>
          </cell>
          <cell r="C19" t="str">
            <v>รพศ.A B&lt;=700</v>
          </cell>
          <cell r="D19">
            <v>13</v>
          </cell>
          <cell r="E19">
            <v>905.97</v>
          </cell>
          <cell r="F19">
            <v>234.56</v>
          </cell>
          <cell r="G19">
            <v>1140.53</v>
          </cell>
          <cell r="H19">
            <v>13</v>
          </cell>
          <cell r="I19">
            <v>20847.09</v>
          </cell>
          <cell r="J19">
            <v>4726.7</v>
          </cell>
          <cell r="K19">
            <v>25573.79</v>
          </cell>
        </row>
        <row r="20">
          <cell r="B20">
            <v>19</v>
          </cell>
          <cell r="C20" t="str">
            <v>รพศ.A B&gt;700to1000</v>
          </cell>
          <cell r="D20">
            <v>17</v>
          </cell>
          <cell r="E20">
            <v>1009.39</v>
          </cell>
          <cell r="F20">
            <v>357.56</v>
          </cell>
          <cell r="G20">
            <v>1366.95</v>
          </cell>
          <cell r="H20">
            <v>17</v>
          </cell>
          <cell r="I20">
            <v>17618.29</v>
          </cell>
          <cell r="J20">
            <v>3538.89</v>
          </cell>
          <cell r="K20">
            <v>21157.19</v>
          </cell>
        </row>
        <row r="21">
          <cell r="B21">
            <v>20</v>
          </cell>
          <cell r="C21" t="str">
            <v>รพศ.A B&gt;1000</v>
          </cell>
          <cell r="D21">
            <v>4</v>
          </cell>
          <cell r="E21">
            <v>1121.1099999999999</v>
          </cell>
          <cell r="F21">
            <v>462.12</v>
          </cell>
          <cell r="G21">
            <v>1583.23</v>
          </cell>
          <cell r="H21">
            <v>4</v>
          </cell>
          <cell r="I21">
            <v>20273.82</v>
          </cell>
          <cell r="J21">
            <v>2918.08</v>
          </cell>
          <cell r="K21">
            <v>23191.9</v>
          </cell>
        </row>
      </sheetData>
      <sheetData sheetId="39">
        <row r="452">
          <cell r="D452">
            <v>369168274.98999995</v>
          </cell>
          <cell r="E452">
            <v>50742255.25</v>
          </cell>
          <cell r="F452">
            <v>49555172.210000001</v>
          </cell>
          <cell r="G452">
            <v>46389448.590000004</v>
          </cell>
          <cell r="H452">
            <v>32358572.380000003</v>
          </cell>
          <cell r="I452">
            <v>51094210.049999997</v>
          </cell>
          <cell r="J452">
            <v>64818797.130000003</v>
          </cell>
          <cell r="K452">
            <v>80301132.590000004</v>
          </cell>
          <cell r="L452">
            <v>47417820.330000006</v>
          </cell>
          <cell r="M452">
            <v>46914806.129999995</v>
          </cell>
          <cell r="N452">
            <v>102358889.05999997</v>
          </cell>
          <cell r="O452">
            <v>15158238.77</v>
          </cell>
          <cell r="P452">
            <v>202922121.09</v>
          </cell>
          <cell r="Q452">
            <v>44117888.399999999</v>
          </cell>
          <cell r="R452">
            <v>64840089.630000003</v>
          </cell>
          <cell r="S452">
            <v>81735089.159999996</v>
          </cell>
          <cell r="T452">
            <v>49036463.459999993</v>
          </cell>
          <cell r="U452">
            <v>42524562.509999998</v>
          </cell>
          <cell r="V452">
            <v>45902098.170000002</v>
          </cell>
          <cell r="W452">
            <v>27223128.760000002</v>
          </cell>
          <cell r="X452">
            <v>397570794.08999997</v>
          </cell>
          <cell r="Y452">
            <v>39510888.670000002</v>
          </cell>
          <cell r="Z452">
            <v>61683105.269999996</v>
          </cell>
          <cell r="AA452">
            <v>45501662.549999997</v>
          </cell>
          <cell r="AB452">
            <v>28282515.84</v>
          </cell>
          <cell r="AC452">
            <v>34908860.170000002</v>
          </cell>
          <cell r="AD452">
            <v>37207030.159999996</v>
          </cell>
          <cell r="AE452">
            <v>112378936.68000001</v>
          </cell>
          <cell r="AF452">
            <v>37385264.730000004</v>
          </cell>
          <cell r="AG452">
            <v>35670070.159999996</v>
          </cell>
          <cell r="AH452">
            <v>52180932.469999999</v>
          </cell>
          <cell r="AI452">
            <v>69656349.449999988</v>
          </cell>
          <cell r="AJ452">
            <v>39695224.350000001</v>
          </cell>
          <cell r="AK452">
            <v>26843100.940000005</v>
          </cell>
          <cell r="AL452">
            <v>674889803.72000003</v>
          </cell>
          <cell r="AM452">
            <v>43507657.319999993</v>
          </cell>
          <cell r="AN452">
            <v>36637619.700000003</v>
          </cell>
          <cell r="AO452">
            <v>77971515.099999994</v>
          </cell>
          <cell r="AP452">
            <v>74854154.239999995</v>
          </cell>
          <cell r="AQ452">
            <v>46984326.939999998</v>
          </cell>
          <cell r="AR452">
            <v>25202473.149999999</v>
          </cell>
          <cell r="AS452">
            <v>142499893.59999999</v>
          </cell>
          <cell r="AT452">
            <v>42326722.170000002</v>
          </cell>
          <cell r="AU452">
            <v>75698544.640000001</v>
          </cell>
          <cell r="AV452">
            <v>77698974.429999992</v>
          </cell>
          <cell r="AW452">
            <v>41905982.980000004</v>
          </cell>
          <cell r="AX452">
            <v>33315600.73</v>
          </cell>
          <cell r="AY452">
            <v>51694686.369999997</v>
          </cell>
          <cell r="AZ452">
            <v>39564197.590000004</v>
          </cell>
          <cell r="BA452">
            <v>36988370.950000003</v>
          </cell>
          <cell r="BB452">
            <v>187793871.07999998</v>
          </cell>
          <cell r="BC452">
            <v>36824688.299999997</v>
          </cell>
          <cell r="BD452">
            <v>371612694.03999996</v>
          </cell>
          <cell r="BE452">
            <v>105687843.08000001</v>
          </cell>
        </row>
        <row r="459">
          <cell r="D459">
            <v>250204319.49119791</v>
          </cell>
          <cell r="E459">
            <v>72514360.430306256</v>
          </cell>
          <cell r="F459">
            <v>44121579.898143604</v>
          </cell>
          <cell r="G459">
            <v>52143523.663059957</v>
          </cell>
          <cell r="H459">
            <v>39858649.895580389</v>
          </cell>
          <cell r="I459">
            <v>59509617.189832531</v>
          </cell>
          <cell r="J459">
            <v>74115597.037752032</v>
          </cell>
          <cell r="K459">
            <v>101620174.99225286</v>
          </cell>
          <cell r="L459">
            <v>48776912.994529434</v>
          </cell>
          <cell r="M459">
            <v>52709649.786870487</v>
          </cell>
          <cell r="N459">
            <v>84140960.974773839</v>
          </cell>
          <cell r="O459">
            <v>13723228.710136265</v>
          </cell>
          <cell r="P459">
            <v>219348966.29377082</v>
          </cell>
          <cell r="Q459">
            <v>45026415.83123038</v>
          </cell>
          <cell r="R459">
            <v>50883962.862264626</v>
          </cell>
          <cell r="S459">
            <v>75841517.747046947</v>
          </cell>
          <cell r="T459">
            <v>42357208.243405864</v>
          </cell>
          <cell r="U459">
            <v>38807820.357072122</v>
          </cell>
          <cell r="V459">
            <v>30160579.601176005</v>
          </cell>
          <cell r="W459">
            <v>21214013.556884743</v>
          </cell>
          <cell r="X459">
            <v>359172981.00458229</v>
          </cell>
          <cell r="Y459">
            <v>26797464.121307753</v>
          </cell>
          <cell r="Z459">
            <v>67243366.517590776</v>
          </cell>
          <cell r="AA459">
            <v>36654167.822345205</v>
          </cell>
          <cell r="AB459">
            <v>32289832.911611084</v>
          </cell>
          <cell r="AC459">
            <v>26822800.091103345</v>
          </cell>
          <cell r="AD459">
            <v>29539656.706004798</v>
          </cell>
          <cell r="AE459">
            <v>125819056.17658913</v>
          </cell>
          <cell r="AF459">
            <v>34879400.464257322</v>
          </cell>
          <cell r="AG459">
            <v>28912735.935543045</v>
          </cell>
          <cell r="AH459">
            <v>57129999.189863667</v>
          </cell>
          <cell r="AI459">
            <v>90391703.592144981</v>
          </cell>
          <cell r="AJ459">
            <v>35738710.868307389</v>
          </cell>
          <cell r="AK459">
            <v>29786593.451361321</v>
          </cell>
          <cell r="AL459">
            <v>664528989.22288227</v>
          </cell>
          <cell r="AM459">
            <v>53483623.014369056</v>
          </cell>
          <cell r="AN459">
            <v>39929148.013826758</v>
          </cell>
          <cell r="AO459">
            <v>73366395.323530018</v>
          </cell>
          <cell r="AP459">
            <v>58797693.468595937</v>
          </cell>
          <cell r="AQ459">
            <v>53676399.031406283</v>
          </cell>
          <cell r="AR459">
            <v>20466145.661246721</v>
          </cell>
          <cell r="AS459">
            <v>214266740.92238748</v>
          </cell>
          <cell r="AT459">
            <v>28102922.262996625</v>
          </cell>
          <cell r="AU459">
            <v>75626144.768901274</v>
          </cell>
          <cell r="AV459">
            <v>79575436.194464117</v>
          </cell>
          <cell r="AW459">
            <v>48607185.630756624</v>
          </cell>
          <cell r="AX459">
            <v>33707137.987139516</v>
          </cell>
          <cell r="AY459">
            <v>53706740.594348609</v>
          </cell>
          <cell r="AZ459">
            <v>47861682.106675044</v>
          </cell>
          <cell r="BA459">
            <v>43037192.107917212</v>
          </cell>
          <cell r="BB459">
            <v>204545947.64235216</v>
          </cell>
          <cell r="BC459">
            <v>29922919.454494372</v>
          </cell>
          <cell r="BD459">
            <v>355076216.66763103</v>
          </cell>
          <cell r="BE459">
            <v>96667577.834044009</v>
          </cell>
          <cell r="BF459">
            <v>37796604.310364522</v>
          </cell>
          <cell r="BG459">
            <v>45280607.537198387</v>
          </cell>
          <cell r="BH459">
            <v>146214145.24438098</v>
          </cell>
          <cell r="BI459">
            <v>21951279.472661916</v>
          </cell>
          <cell r="BJ459">
            <v>22009483.518965356</v>
          </cell>
          <cell r="BK459">
            <v>39102427.867272519</v>
          </cell>
          <cell r="BL459">
            <v>33215976.302808508</v>
          </cell>
          <cell r="BM459">
            <v>237592058.9268758</v>
          </cell>
          <cell r="BN459">
            <v>91126061.453599453</v>
          </cell>
          <cell r="BO459">
            <v>61012668.509142585</v>
          </cell>
          <cell r="BP459">
            <v>71367168.665452391</v>
          </cell>
          <cell r="BQ459">
            <v>40954140.412838824</v>
          </cell>
          <cell r="BR459">
            <v>46742228.764710411</v>
          </cell>
          <cell r="BS459">
            <v>736706987.01995933</v>
          </cell>
          <cell r="BT459">
            <v>55714972.388092175</v>
          </cell>
          <cell r="BU459">
            <v>46693397.96207694</v>
          </cell>
          <cell r="BV459">
            <v>195660543.26333565</v>
          </cell>
          <cell r="BW459">
            <v>8715149.1131209638</v>
          </cell>
          <cell r="BX459">
            <v>47465867.915123992</v>
          </cell>
          <cell r="BY459">
            <v>95485962.368275538</v>
          </cell>
          <cell r="BZ459">
            <v>40594502.17494373</v>
          </cell>
          <cell r="CA459">
            <v>39843939.829313137</v>
          </cell>
          <cell r="CB459">
            <v>46788740.718262248</v>
          </cell>
          <cell r="CC459">
            <v>46613159.202527158</v>
          </cell>
          <cell r="CD459">
            <v>99053987.432765454</v>
          </cell>
          <cell r="CE459">
            <v>54380369.806758098</v>
          </cell>
          <cell r="CF459">
            <v>98463252.967255071</v>
          </cell>
          <cell r="CG459">
            <v>31814890.285618018</v>
          </cell>
          <cell r="CH459">
            <v>35845977.086855732</v>
          </cell>
          <cell r="CI459">
            <v>34168994.466444299</v>
          </cell>
          <cell r="CJ459">
            <v>33402465.543099333</v>
          </cell>
          <cell r="CK459">
            <v>122902983.525015</v>
          </cell>
          <cell r="CL459">
            <v>24998491.215056192</v>
          </cell>
          <cell r="CM459">
            <v>18824163.106972605</v>
          </cell>
        </row>
        <row r="460">
          <cell r="D460">
            <v>450671274.50880212</v>
          </cell>
          <cell r="E460">
            <v>19244326.539693743</v>
          </cell>
          <cell r="F460">
            <v>31983858.511856388</v>
          </cell>
          <cell r="G460">
            <v>17010685.806940034</v>
          </cell>
          <cell r="H460">
            <v>9609906.7844196167</v>
          </cell>
          <cell r="I460">
            <v>20807809.650167465</v>
          </cell>
          <cell r="J460">
            <v>19528308.592247974</v>
          </cell>
          <cell r="K460">
            <v>59708320.247747168</v>
          </cell>
          <cell r="L460">
            <v>42211979.805470556</v>
          </cell>
          <cell r="M460">
            <v>36097693.663129486</v>
          </cell>
          <cell r="N460">
            <v>118771441.19522612</v>
          </cell>
          <cell r="O460">
            <v>14192852.789863735</v>
          </cell>
          <cell r="P460">
            <v>255115410.0262292</v>
          </cell>
          <cell r="Q460">
            <v>29946761.038769629</v>
          </cell>
          <cell r="R460">
            <v>52797258.687735371</v>
          </cell>
          <cell r="S460">
            <v>75108540.142953023</v>
          </cell>
          <cell r="T460">
            <v>32932005.976594113</v>
          </cell>
          <cell r="U460">
            <v>35564467.162927866</v>
          </cell>
          <cell r="V460">
            <v>37652031.978823997</v>
          </cell>
          <cell r="W460">
            <v>18689979.733115256</v>
          </cell>
          <cell r="X460">
            <v>498228033.64541775</v>
          </cell>
          <cell r="Y460">
            <v>34294315.908692241</v>
          </cell>
          <cell r="Z460">
            <v>39486687.982409224</v>
          </cell>
          <cell r="AA460">
            <v>38408701.787654802</v>
          </cell>
          <cell r="AB460">
            <v>11151212.608388908</v>
          </cell>
          <cell r="AC460">
            <v>24176731.528896663</v>
          </cell>
          <cell r="AD460">
            <v>29924716.793995187</v>
          </cell>
          <cell r="AE460">
            <v>76507389.073410854</v>
          </cell>
          <cell r="AF460">
            <v>20561945.025742684</v>
          </cell>
          <cell r="AG460">
            <v>29467796.034456953</v>
          </cell>
          <cell r="AH460">
            <v>27303016.230136331</v>
          </cell>
          <cell r="AI460">
            <v>30951502.467855021</v>
          </cell>
          <cell r="AJ460">
            <v>27709186.991692606</v>
          </cell>
          <cell r="AK460">
            <v>13650832.138638683</v>
          </cell>
          <cell r="AL460">
            <v>867284922.87711787</v>
          </cell>
          <cell r="AM460">
            <v>19115256.175630927</v>
          </cell>
          <cell r="AN460">
            <v>12652730.476173243</v>
          </cell>
          <cell r="AO460">
            <v>48499831.356469966</v>
          </cell>
          <cell r="AP460">
            <v>57712977.011404075</v>
          </cell>
          <cell r="AQ460">
            <v>24421810.848593704</v>
          </cell>
          <cell r="AR460">
            <v>15272892.778753273</v>
          </cell>
          <cell r="AS460">
            <v>170337295.91761255</v>
          </cell>
          <cell r="AT460">
            <v>38245241.077003375</v>
          </cell>
          <cell r="AU460">
            <v>58026498.661098734</v>
          </cell>
          <cell r="AV460">
            <v>51042785.465535872</v>
          </cell>
          <cell r="AW460">
            <v>16692279.699243365</v>
          </cell>
          <cell r="AX460">
            <v>15619105.542860486</v>
          </cell>
          <cell r="AY460">
            <v>24275220.805651385</v>
          </cell>
          <cell r="AZ460">
            <v>16266224.923324959</v>
          </cell>
          <cell r="BA460">
            <v>18721053.392082788</v>
          </cell>
          <cell r="BB460">
            <v>183954875.17764789</v>
          </cell>
          <cell r="BC460">
            <v>29014468.255505625</v>
          </cell>
          <cell r="BD460">
            <v>458937169.96236897</v>
          </cell>
          <cell r="BE460">
            <v>85942002.175955996</v>
          </cell>
          <cell r="BF460">
            <v>23054069.079635471</v>
          </cell>
          <cell r="BG460">
            <v>26226814.292801626</v>
          </cell>
          <cell r="BH460">
            <v>296014149.37561893</v>
          </cell>
          <cell r="BI460">
            <v>24192365.487338081</v>
          </cell>
          <cell r="BJ460">
            <v>12041658.711034641</v>
          </cell>
          <cell r="BK460">
            <v>17628066.002727479</v>
          </cell>
          <cell r="BL460">
            <v>19244818.307191487</v>
          </cell>
          <cell r="BM460">
            <v>316739508.68312424</v>
          </cell>
          <cell r="BN460">
            <v>45384876.61640057</v>
          </cell>
          <cell r="BO460">
            <v>27027174.37085741</v>
          </cell>
          <cell r="BP460">
            <v>70086606.444547594</v>
          </cell>
          <cell r="BQ460">
            <v>53727499.397161163</v>
          </cell>
          <cell r="BR460">
            <v>27095562.925289575</v>
          </cell>
          <cell r="BS460">
            <v>1874658062.8400407</v>
          </cell>
          <cell r="BT460">
            <v>54041979.681907818</v>
          </cell>
          <cell r="BU460">
            <v>52663658.057923064</v>
          </cell>
          <cell r="BV460">
            <v>240157078.75666425</v>
          </cell>
          <cell r="BW460">
            <v>22998997.636879034</v>
          </cell>
          <cell r="BX460">
            <v>40095576.664876007</v>
          </cell>
          <cell r="BY460">
            <v>126374041.60172445</v>
          </cell>
          <cell r="BZ460">
            <v>19852622.495056257</v>
          </cell>
          <cell r="CA460">
            <v>21556399.490686871</v>
          </cell>
          <cell r="CB460">
            <v>28281567.591737751</v>
          </cell>
          <cell r="CC460">
            <v>59500137.257472835</v>
          </cell>
          <cell r="CD460">
            <v>114674080.65723458</v>
          </cell>
          <cell r="CE460">
            <v>45677896.253241904</v>
          </cell>
          <cell r="CF460">
            <v>77426225.542744905</v>
          </cell>
          <cell r="CG460">
            <v>19583626.824381985</v>
          </cell>
          <cell r="CH460">
            <v>21503286.963144269</v>
          </cell>
          <cell r="CI460">
            <v>13728498.253555695</v>
          </cell>
          <cell r="CJ460">
            <v>20988664.236900661</v>
          </cell>
          <cell r="CK460">
            <v>121244829.91498499</v>
          </cell>
          <cell r="CL460">
            <v>18463313.754943803</v>
          </cell>
          <cell r="CM460">
            <v>19845789.52302739</v>
          </cell>
        </row>
      </sheetData>
      <sheetData sheetId="40"/>
      <sheetData sheetId="41"/>
      <sheetData sheetId="42"/>
      <sheetData sheetId="43"/>
      <sheetData sheetId="4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แนวทางการวิเคราะห์ เขต 8"/>
      <sheetName val="หลักเกณฑ์ RiskScore"/>
      <sheetName val="หลักเกณฑ์ 7 Plus"/>
      <sheetName val="PA 65 Risk Score"/>
      <sheetName val="2.ทอนรายได้ และหนี้สิน op+pp"/>
      <sheetName val="2.1 OP Refer ต่างจังหวัด"/>
      <sheetName val="3.งบบริหาร ก.ย.64"/>
      <sheetName val="3.งบบริหาร ปัจจุบัน"/>
      <sheetName val="3.ข้อมูลงบทดลองปัจจุบัน"/>
      <sheetName val="4.สินทรัพย์หมุนเวียน,เงินสดฯ"/>
      <sheetName val="5.หนี้สินหมุนเวียน"/>
      <sheetName val="6.รายได้ (เฝ้าระวัง) "/>
      <sheetName val="7.ค่าใช้จ่าย (เฝ้าระวัง)"/>
      <sheetName val="8.ดัชนีทางการเงิน(เฝ้าระวัง)"/>
      <sheetName val="POP ณ17.5.65"/>
      <sheetName val="POP HDC ณ 17 พ.ค.65"/>
      <sheetName val="สรุปผลการวิเคราะห์สถานการณ์ฯ"/>
      <sheetName val="9.ผลการวิเคราะห์ risk NI moph"/>
      <sheetName val="9.1ผลการวิเคราะห์risk EBITDA mo"/>
      <sheetName val="10.ผลการวิเคราะห์ risk NI R8"/>
      <sheetName val="11.ผลการวิเคราะห์risk EBITDA R8"/>
      <sheetName val="รวมRisk Score 3 สูตร"/>
      <sheetName val="ตารางสรุป Risk Score7NI MOPH"/>
      <sheetName val=" ตารางเปรียบเทียบ Risk 3 สูตร"/>
      <sheetName val="ผลการคำนวณ Ratio MOPH"/>
      <sheetName val="12.รายงานเบิกจ่ายงบลงทุน รพ"/>
      <sheetName val="หลักการวิเคราะห์ตามกลุ่มเฝ้า"/>
      <sheetName val="13.ผลการวิเคราะห์กลุ่มเสี่ยง"/>
      <sheetName val="ตารางสรุป 7 plus"/>
      <sheetName val="ค่ากลางกลุ่ม 7 Plus"/>
      <sheetName val="ผลการดำเนินงาน 7 Plus"/>
      <sheetName val="สรุป 7 Plus"/>
      <sheetName val="สรุปUnit Cost จังหวัด"/>
      <sheetName val="สรุปUnit Costราย ร.พ."/>
      <sheetName val="DataService"/>
      <sheetName val="ค่ากลางกลุ่ม UnitCost"/>
      <sheetName val="Unit Cost"/>
      <sheetName val="สรุปPlanfin จังหวัด"/>
      <sheetName val="สรุปเปรียบเทียบแผนและผล Planfin"/>
      <sheetName val="ผลการดำเนินงาน (Planfin)"/>
      <sheetName val="ปรับแผน Planfin รอบที่ 2.2565"/>
      <sheetName val="กราฟ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A5" t="str">
            <v>1101010101.101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4">
          <cell r="F4" t="str">
            <v>รพท.</v>
          </cell>
        </row>
      </sheetData>
      <sheetData sheetId="19"/>
      <sheetData sheetId="20">
        <row r="4">
          <cell r="U4" t="str">
            <v>S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O2" t="str">
            <v xml:space="preserve">เดือน พฤษภาคม 2565 </v>
          </cell>
        </row>
      </sheetData>
      <sheetData sheetId="32"/>
      <sheetData sheetId="33">
        <row r="17">
          <cell r="X17">
            <v>12</v>
          </cell>
        </row>
      </sheetData>
      <sheetData sheetId="34"/>
      <sheetData sheetId="35">
        <row r="5">
          <cell r="B5">
            <v>2</v>
          </cell>
        </row>
      </sheetData>
      <sheetData sheetId="36">
        <row r="459">
          <cell r="D459">
            <v>250204319.49119791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F575E-6094-4A5C-B099-5BAB3D62F94D}">
  <dimension ref="A1:H35"/>
  <sheetViews>
    <sheetView topLeftCell="A28" zoomScale="75" zoomScaleNormal="75" workbookViewId="0">
      <selection activeCell="A3" sqref="A3:H17"/>
    </sheetView>
  </sheetViews>
  <sheetFormatPr defaultRowHeight="13.8" x14ac:dyDescent="0.25"/>
  <cols>
    <col min="1" max="1" width="10.3984375" customWidth="1"/>
    <col min="2" max="2" width="11.8984375" customWidth="1"/>
    <col min="3" max="3" width="9.8984375" customWidth="1"/>
    <col min="4" max="5" width="9.59765625" customWidth="1"/>
    <col min="6" max="6" width="9.3984375" customWidth="1"/>
    <col min="7" max="7" width="8.8984375" customWidth="1"/>
    <col min="8" max="8" width="16.59765625" customWidth="1"/>
    <col min="18" max="18" width="8.59765625" customWidth="1"/>
  </cols>
  <sheetData>
    <row r="1" spans="1:8" ht="27" x14ac:dyDescent="0.25">
      <c r="A1" s="245" t="s">
        <v>2353</v>
      </c>
      <c r="B1" s="245"/>
      <c r="C1" s="245"/>
      <c r="D1" s="245"/>
      <c r="E1" s="245"/>
      <c r="F1" s="245"/>
      <c r="G1" s="245"/>
      <c r="H1" s="245"/>
    </row>
    <row r="2" spans="1:8" x14ac:dyDescent="0.25">
      <c r="G2" t="s">
        <v>2355</v>
      </c>
    </row>
    <row r="3" spans="1:8" ht="24.6" x14ac:dyDescent="0.25">
      <c r="A3" s="246" t="s">
        <v>4</v>
      </c>
      <c r="B3" s="247" t="s">
        <v>6</v>
      </c>
      <c r="C3" s="246" t="s">
        <v>7</v>
      </c>
      <c r="D3" s="246"/>
      <c r="E3" s="246"/>
      <c r="F3" s="246"/>
      <c r="G3" s="246"/>
      <c r="H3" s="246"/>
    </row>
    <row r="4" spans="1:8" ht="42.6" customHeight="1" x14ac:dyDescent="0.25">
      <c r="A4" s="246"/>
      <c r="B4" s="248"/>
      <c r="C4" s="2" t="s">
        <v>8</v>
      </c>
      <c r="D4" s="3" t="s">
        <v>9</v>
      </c>
      <c r="E4" s="2" t="s">
        <v>10</v>
      </c>
      <c r="F4" s="3" t="s">
        <v>9</v>
      </c>
      <c r="G4" s="3" t="s">
        <v>11</v>
      </c>
      <c r="H4" s="3" t="s">
        <v>12</v>
      </c>
    </row>
    <row r="5" spans="1:8" ht="24.6" x14ac:dyDescent="0.7">
      <c r="A5" s="208">
        <v>1</v>
      </c>
      <c r="B5" s="18">
        <v>102</v>
      </c>
      <c r="C5" s="18">
        <v>82</v>
      </c>
      <c r="D5" s="220">
        <f>+C5*100/B5</f>
        <v>80.392156862745097</v>
      </c>
      <c r="E5" s="18">
        <f>+B5-C5</f>
        <v>20</v>
      </c>
      <c r="F5" s="209">
        <f>+E5*100/B5</f>
        <v>19.607843137254903</v>
      </c>
      <c r="G5" s="18">
        <f>+C5+E5</f>
        <v>102</v>
      </c>
      <c r="H5" s="18">
        <v>0</v>
      </c>
    </row>
    <row r="6" spans="1:8" ht="24.6" x14ac:dyDescent="0.7">
      <c r="A6" s="208">
        <v>2</v>
      </c>
      <c r="B6" s="18">
        <v>47</v>
      </c>
      <c r="C6" s="18">
        <v>35</v>
      </c>
      <c r="D6" s="220">
        <f t="shared" ref="D6:D16" si="0">+C6*100/B6</f>
        <v>74.468085106382972</v>
      </c>
      <c r="E6" s="18">
        <f t="shared" ref="E6:E17" si="1">+B6-C6</f>
        <v>12</v>
      </c>
      <c r="F6" s="209">
        <f t="shared" ref="F6:F16" si="2">+E6*100/B6</f>
        <v>25.531914893617021</v>
      </c>
      <c r="G6" s="18">
        <f t="shared" ref="G6:G17" si="3">+C6+E6</f>
        <v>47</v>
      </c>
      <c r="H6" s="18">
        <v>0</v>
      </c>
    </row>
    <row r="7" spans="1:8" ht="24.6" x14ac:dyDescent="0.7">
      <c r="A7" s="208">
        <v>3</v>
      </c>
      <c r="B7" s="18">
        <v>54</v>
      </c>
      <c r="C7" s="18">
        <v>42</v>
      </c>
      <c r="D7" s="220">
        <f t="shared" si="0"/>
        <v>77.777777777777771</v>
      </c>
      <c r="E7" s="18">
        <f t="shared" si="1"/>
        <v>12</v>
      </c>
      <c r="F7" s="209">
        <f t="shared" si="2"/>
        <v>22.222222222222221</v>
      </c>
      <c r="G7" s="18">
        <f t="shared" si="3"/>
        <v>54</v>
      </c>
      <c r="H7" s="18">
        <v>0</v>
      </c>
    </row>
    <row r="8" spans="1:8" ht="24.6" x14ac:dyDescent="0.7">
      <c r="A8" s="208">
        <v>4</v>
      </c>
      <c r="B8" s="18">
        <v>72</v>
      </c>
      <c r="C8" s="18">
        <v>54</v>
      </c>
      <c r="D8" s="220">
        <f t="shared" si="0"/>
        <v>75</v>
      </c>
      <c r="E8" s="18">
        <f t="shared" si="1"/>
        <v>18</v>
      </c>
      <c r="F8" s="209">
        <f t="shared" si="2"/>
        <v>25</v>
      </c>
      <c r="G8" s="18">
        <f t="shared" si="3"/>
        <v>72</v>
      </c>
      <c r="H8" s="18">
        <v>0</v>
      </c>
    </row>
    <row r="9" spans="1:8" ht="24.6" x14ac:dyDescent="0.7">
      <c r="A9" s="208">
        <v>5</v>
      </c>
      <c r="B9" s="18">
        <v>67</v>
      </c>
      <c r="C9" s="18">
        <v>49</v>
      </c>
      <c r="D9" s="220">
        <f t="shared" si="0"/>
        <v>73.134328358208961</v>
      </c>
      <c r="E9" s="18">
        <f t="shared" si="1"/>
        <v>18</v>
      </c>
      <c r="F9" s="209">
        <f t="shared" si="2"/>
        <v>26.865671641791046</v>
      </c>
      <c r="G9" s="18">
        <f t="shared" si="3"/>
        <v>67</v>
      </c>
      <c r="H9" s="18">
        <v>0</v>
      </c>
    </row>
    <row r="10" spans="1:8" ht="24.6" x14ac:dyDescent="0.7">
      <c r="A10" s="208">
        <v>6</v>
      </c>
      <c r="B10" s="18">
        <v>73</v>
      </c>
      <c r="C10" s="18">
        <v>48</v>
      </c>
      <c r="D10" s="220">
        <f t="shared" si="0"/>
        <v>65.753424657534254</v>
      </c>
      <c r="E10" s="18">
        <f t="shared" si="1"/>
        <v>25</v>
      </c>
      <c r="F10" s="209">
        <f t="shared" si="2"/>
        <v>34.246575342465754</v>
      </c>
      <c r="G10" s="18">
        <f t="shared" si="3"/>
        <v>73</v>
      </c>
      <c r="H10" s="18">
        <v>0</v>
      </c>
    </row>
    <row r="11" spans="1:8" ht="24.6" x14ac:dyDescent="0.7">
      <c r="A11" s="208">
        <v>7</v>
      </c>
      <c r="B11" s="18">
        <v>77</v>
      </c>
      <c r="C11" s="18">
        <v>54</v>
      </c>
      <c r="D11" s="220">
        <f t="shared" si="0"/>
        <v>70.129870129870127</v>
      </c>
      <c r="E11" s="18">
        <f t="shared" si="1"/>
        <v>23</v>
      </c>
      <c r="F11" s="209">
        <f t="shared" si="2"/>
        <v>29.870129870129869</v>
      </c>
      <c r="G11" s="18">
        <f t="shared" si="3"/>
        <v>77</v>
      </c>
      <c r="H11" s="18">
        <v>0</v>
      </c>
    </row>
    <row r="12" spans="1:8" ht="24.6" x14ac:dyDescent="0.7">
      <c r="A12" s="208">
        <v>8</v>
      </c>
      <c r="B12" s="18">
        <v>88</v>
      </c>
      <c r="C12" s="18">
        <v>73</v>
      </c>
      <c r="D12" s="220">
        <f t="shared" si="0"/>
        <v>82.954545454545453</v>
      </c>
      <c r="E12" s="18">
        <f t="shared" si="1"/>
        <v>15</v>
      </c>
      <c r="F12" s="209">
        <f t="shared" si="2"/>
        <v>17.045454545454547</v>
      </c>
      <c r="G12" s="18">
        <f t="shared" si="3"/>
        <v>88</v>
      </c>
      <c r="H12" s="18">
        <v>0</v>
      </c>
    </row>
    <row r="13" spans="1:8" ht="24.6" x14ac:dyDescent="0.7">
      <c r="A13" s="208">
        <v>9</v>
      </c>
      <c r="B13" s="18">
        <v>89</v>
      </c>
      <c r="C13" s="18">
        <v>78</v>
      </c>
      <c r="D13" s="220">
        <f t="shared" si="0"/>
        <v>87.640449438202253</v>
      </c>
      <c r="E13" s="18">
        <f t="shared" si="1"/>
        <v>11</v>
      </c>
      <c r="F13" s="209">
        <f t="shared" si="2"/>
        <v>12.359550561797754</v>
      </c>
      <c r="G13" s="18">
        <f t="shared" si="3"/>
        <v>89</v>
      </c>
      <c r="H13" s="18">
        <v>0</v>
      </c>
    </row>
    <row r="14" spans="1:8" ht="24.6" x14ac:dyDescent="0.7">
      <c r="A14" s="208">
        <v>10</v>
      </c>
      <c r="B14" s="18">
        <v>71</v>
      </c>
      <c r="C14" s="18">
        <v>49</v>
      </c>
      <c r="D14" s="220">
        <f t="shared" si="0"/>
        <v>69.014084507042256</v>
      </c>
      <c r="E14" s="18">
        <f t="shared" si="1"/>
        <v>22</v>
      </c>
      <c r="F14" s="209">
        <f t="shared" si="2"/>
        <v>30.985915492957748</v>
      </c>
      <c r="G14" s="18">
        <f t="shared" si="3"/>
        <v>71</v>
      </c>
      <c r="H14" s="18">
        <v>0</v>
      </c>
    </row>
    <row r="15" spans="1:8" ht="24.6" x14ac:dyDescent="0.7">
      <c r="A15" s="208">
        <v>11</v>
      </c>
      <c r="B15" s="18">
        <v>82</v>
      </c>
      <c r="C15" s="18">
        <v>62</v>
      </c>
      <c r="D15" s="220">
        <f t="shared" si="0"/>
        <v>75.609756097560975</v>
      </c>
      <c r="E15" s="18">
        <f t="shared" si="1"/>
        <v>20</v>
      </c>
      <c r="F15" s="209">
        <f t="shared" si="2"/>
        <v>24.390243902439025</v>
      </c>
      <c r="G15" s="18">
        <f t="shared" si="3"/>
        <v>82</v>
      </c>
      <c r="H15" s="18">
        <v>0</v>
      </c>
    </row>
    <row r="16" spans="1:8" ht="24.6" x14ac:dyDescent="0.7">
      <c r="A16" s="208">
        <v>12</v>
      </c>
      <c r="B16" s="18">
        <v>78</v>
      </c>
      <c r="C16" s="18">
        <v>51</v>
      </c>
      <c r="D16" s="220">
        <f t="shared" si="0"/>
        <v>65.384615384615387</v>
      </c>
      <c r="E16" s="18">
        <f t="shared" si="1"/>
        <v>27</v>
      </c>
      <c r="F16" s="209">
        <f t="shared" si="2"/>
        <v>34.615384615384613</v>
      </c>
      <c r="G16" s="18">
        <f t="shared" si="3"/>
        <v>78</v>
      </c>
      <c r="H16" s="18">
        <v>0</v>
      </c>
    </row>
    <row r="17" spans="1:8" ht="24.6" x14ac:dyDescent="0.7">
      <c r="A17" s="210" t="s">
        <v>396</v>
      </c>
      <c r="B17" s="27">
        <f>SUM(B5:B16)</f>
        <v>900</v>
      </c>
      <c r="C17" s="27">
        <f>SUM(C5:C16)</f>
        <v>677</v>
      </c>
      <c r="D17" s="220">
        <f>+C17*100/B17</f>
        <v>75.222222222222229</v>
      </c>
      <c r="E17" s="18">
        <f t="shared" si="1"/>
        <v>223</v>
      </c>
      <c r="F17" s="209">
        <f>+E17*100/B17</f>
        <v>24.777777777777779</v>
      </c>
      <c r="G17" s="18">
        <f t="shared" si="3"/>
        <v>900</v>
      </c>
      <c r="H17" s="27">
        <v>0</v>
      </c>
    </row>
    <row r="19" spans="1:8" x14ac:dyDescent="0.25">
      <c r="A19" s="249" t="s">
        <v>2338</v>
      </c>
      <c r="B19" s="249"/>
      <c r="C19" s="249"/>
    </row>
    <row r="20" spans="1:8" ht="48" customHeight="1" x14ac:dyDescent="0.25">
      <c r="A20" s="250"/>
      <c r="B20" s="250"/>
      <c r="C20" s="250"/>
    </row>
    <row r="21" spans="1:8" ht="49.2" x14ac:dyDescent="0.25">
      <c r="A21" s="2" t="s">
        <v>4</v>
      </c>
      <c r="B21" s="2" t="s">
        <v>2339</v>
      </c>
      <c r="C21" s="2" t="s">
        <v>2340</v>
      </c>
      <c r="D21" s="2" t="s">
        <v>9</v>
      </c>
    </row>
    <row r="22" spans="1:8" ht="24.6" x14ac:dyDescent="0.7">
      <c r="A22" s="210" t="s">
        <v>2341</v>
      </c>
      <c r="B22" s="211">
        <f>G5</f>
        <v>102</v>
      </c>
      <c r="C22" s="211">
        <f>C5</f>
        <v>82</v>
      </c>
      <c r="D22" s="212">
        <f>D5</f>
        <v>80.392156862745097</v>
      </c>
      <c r="E22" s="43"/>
    </row>
    <row r="23" spans="1:8" ht="24.6" x14ac:dyDescent="0.7">
      <c r="A23" s="210" t="s">
        <v>2342</v>
      </c>
      <c r="B23" s="211">
        <f t="shared" ref="B23:B33" si="4">G6</f>
        <v>47</v>
      </c>
      <c r="C23" s="211">
        <f t="shared" ref="C23:D33" si="5">C6</f>
        <v>35</v>
      </c>
      <c r="D23" s="212">
        <f t="shared" si="5"/>
        <v>74.468085106382972</v>
      </c>
      <c r="E23" s="43"/>
    </row>
    <row r="24" spans="1:8" ht="24.6" x14ac:dyDescent="0.7">
      <c r="A24" s="210" t="s">
        <v>2343</v>
      </c>
      <c r="B24" s="211">
        <f t="shared" si="4"/>
        <v>54</v>
      </c>
      <c r="C24" s="211">
        <f t="shared" si="5"/>
        <v>42</v>
      </c>
      <c r="D24" s="212">
        <f t="shared" si="5"/>
        <v>77.777777777777771</v>
      </c>
      <c r="E24" s="43"/>
    </row>
    <row r="25" spans="1:8" ht="24.6" x14ac:dyDescent="0.7">
      <c r="A25" s="210" t="s">
        <v>2344</v>
      </c>
      <c r="B25" s="211">
        <f t="shared" si="4"/>
        <v>72</v>
      </c>
      <c r="C25" s="211">
        <f t="shared" si="5"/>
        <v>54</v>
      </c>
      <c r="D25" s="212">
        <f t="shared" si="5"/>
        <v>75</v>
      </c>
      <c r="E25" s="43"/>
    </row>
    <row r="26" spans="1:8" ht="24.6" x14ac:dyDescent="0.7">
      <c r="A26" s="210" t="s">
        <v>2345</v>
      </c>
      <c r="B26" s="211">
        <f t="shared" si="4"/>
        <v>67</v>
      </c>
      <c r="C26" s="211">
        <f t="shared" si="5"/>
        <v>49</v>
      </c>
      <c r="D26" s="212">
        <f t="shared" si="5"/>
        <v>73.134328358208961</v>
      </c>
      <c r="E26" s="43"/>
    </row>
    <row r="27" spans="1:8" ht="24.6" x14ac:dyDescent="0.7">
      <c r="A27" s="210" t="s">
        <v>2346</v>
      </c>
      <c r="B27" s="211">
        <f t="shared" si="4"/>
        <v>73</v>
      </c>
      <c r="C27" s="211">
        <f t="shared" si="5"/>
        <v>48</v>
      </c>
      <c r="D27" s="212">
        <f t="shared" si="5"/>
        <v>65.753424657534254</v>
      </c>
      <c r="E27" s="43"/>
    </row>
    <row r="28" spans="1:8" ht="24.6" x14ac:dyDescent="0.7">
      <c r="A28" s="210" t="s">
        <v>2347</v>
      </c>
      <c r="B28" s="211">
        <f t="shared" si="4"/>
        <v>77</v>
      </c>
      <c r="C28" s="211">
        <f t="shared" si="5"/>
        <v>54</v>
      </c>
      <c r="D28" s="212">
        <f t="shared" si="5"/>
        <v>70.129870129870127</v>
      </c>
      <c r="E28" s="43"/>
    </row>
    <row r="29" spans="1:8" ht="24.6" x14ac:dyDescent="0.7">
      <c r="A29" s="210" t="s">
        <v>2348</v>
      </c>
      <c r="B29" s="211">
        <f t="shared" si="4"/>
        <v>88</v>
      </c>
      <c r="C29" s="211">
        <f t="shared" si="5"/>
        <v>73</v>
      </c>
      <c r="D29" s="212">
        <f t="shared" si="5"/>
        <v>82.954545454545453</v>
      </c>
      <c r="E29" s="43"/>
    </row>
    <row r="30" spans="1:8" ht="24.6" x14ac:dyDescent="0.7">
      <c r="A30" s="210" t="s">
        <v>2349</v>
      </c>
      <c r="B30" s="211">
        <f t="shared" si="4"/>
        <v>89</v>
      </c>
      <c r="C30" s="211">
        <f t="shared" si="5"/>
        <v>78</v>
      </c>
      <c r="D30" s="212">
        <f t="shared" si="5"/>
        <v>87.640449438202253</v>
      </c>
      <c r="E30" s="43"/>
    </row>
    <row r="31" spans="1:8" ht="24.6" x14ac:dyDescent="0.7">
      <c r="A31" s="210" t="s">
        <v>2350</v>
      </c>
      <c r="B31" s="211">
        <f t="shared" si="4"/>
        <v>71</v>
      </c>
      <c r="C31" s="211">
        <f t="shared" si="5"/>
        <v>49</v>
      </c>
      <c r="D31" s="212">
        <f t="shared" si="5"/>
        <v>69.014084507042256</v>
      </c>
      <c r="E31" s="43"/>
    </row>
    <row r="32" spans="1:8" ht="24.6" x14ac:dyDescent="0.25">
      <c r="A32" s="210" t="s">
        <v>2351</v>
      </c>
      <c r="B32" s="211">
        <f t="shared" si="4"/>
        <v>82</v>
      </c>
      <c r="C32" s="211">
        <f t="shared" si="5"/>
        <v>62</v>
      </c>
      <c r="D32" s="212">
        <f t="shared" si="5"/>
        <v>75.609756097560975</v>
      </c>
    </row>
    <row r="33" spans="1:4" ht="24.6" x14ac:dyDescent="0.25">
      <c r="A33" s="210" t="s">
        <v>2352</v>
      </c>
      <c r="B33" s="211">
        <f t="shared" si="4"/>
        <v>78</v>
      </c>
      <c r="C33" s="211">
        <f t="shared" si="5"/>
        <v>51</v>
      </c>
      <c r="D33" s="212">
        <f t="shared" si="5"/>
        <v>65.384615384615387</v>
      </c>
    </row>
    <row r="34" spans="1:4" ht="24.6" x14ac:dyDescent="0.7">
      <c r="A34" s="43"/>
      <c r="B34" s="213"/>
      <c r="C34" s="213"/>
      <c r="D34" s="214"/>
    </row>
    <row r="35" spans="1:4" ht="24.6" x14ac:dyDescent="0.7">
      <c r="A35" s="43"/>
      <c r="B35" s="215"/>
      <c r="C35" s="215"/>
      <c r="D35" s="216"/>
    </row>
  </sheetData>
  <mergeCells count="5">
    <mergeCell ref="A1:H1"/>
    <mergeCell ref="A3:A4"/>
    <mergeCell ref="B3:B4"/>
    <mergeCell ref="C3:H3"/>
    <mergeCell ref="A19:C2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4CE72-D021-467D-A7C9-F9F382860530}">
  <sheetPr>
    <tabColor rgb="FF00B0F0"/>
  </sheetPr>
  <dimension ref="A1:V24"/>
  <sheetViews>
    <sheetView zoomScale="60" zoomScaleNormal="6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P18" sqref="P18"/>
    </sheetView>
  </sheetViews>
  <sheetFormatPr defaultColWidth="9" defaultRowHeight="13.8" x14ac:dyDescent="0.25"/>
  <cols>
    <col min="2" max="2" width="8.5" customWidth="1"/>
    <col min="3" max="3" width="24.19921875" customWidth="1"/>
    <col min="4" max="11" width="12.3984375" customWidth="1"/>
    <col min="14" max="14" width="16.09765625" customWidth="1"/>
    <col min="16" max="16" width="23.69921875" customWidth="1"/>
  </cols>
  <sheetData>
    <row r="1" spans="1:22" ht="24.6" x14ac:dyDescent="0.7">
      <c r="K1" s="1" t="s">
        <v>0</v>
      </c>
    </row>
    <row r="2" spans="1:22" ht="22.95" customHeight="1" x14ac:dyDescent="0.25">
      <c r="B2" s="253" t="s">
        <v>2368</v>
      </c>
      <c r="C2" s="253"/>
      <c r="D2" s="253"/>
      <c r="E2" s="253"/>
      <c r="F2" s="253"/>
      <c r="G2" s="253"/>
      <c r="H2" s="253"/>
      <c r="I2" s="253"/>
      <c r="J2" s="253"/>
      <c r="K2" s="253"/>
    </row>
    <row r="3" spans="1:22" ht="24.6" x14ac:dyDescent="0.25">
      <c r="A3" s="254" t="s">
        <v>273</v>
      </c>
      <c r="B3" s="254" t="s">
        <v>276</v>
      </c>
      <c r="C3" s="254" t="s">
        <v>29</v>
      </c>
      <c r="D3" s="256" t="s">
        <v>388</v>
      </c>
      <c r="E3" s="257"/>
      <c r="F3" s="257"/>
      <c r="G3" s="258"/>
      <c r="H3" s="256" t="s">
        <v>389</v>
      </c>
      <c r="I3" s="257"/>
      <c r="J3" s="257"/>
      <c r="K3" s="258"/>
    </row>
    <row r="4" spans="1:22" ht="49.2" x14ac:dyDescent="0.25">
      <c r="A4" s="255"/>
      <c r="B4" s="255"/>
      <c r="C4" s="255"/>
      <c r="D4" s="72" t="s">
        <v>390</v>
      </c>
      <c r="E4" s="73" t="s">
        <v>391</v>
      </c>
      <c r="F4" s="73" t="s">
        <v>392</v>
      </c>
      <c r="G4" s="74" t="s">
        <v>36</v>
      </c>
      <c r="H4" s="73" t="s">
        <v>390</v>
      </c>
      <c r="I4" s="73" t="s">
        <v>391</v>
      </c>
      <c r="J4" s="73" t="s">
        <v>392</v>
      </c>
      <c r="K4" s="74" t="s">
        <v>36</v>
      </c>
    </row>
    <row r="5" spans="1:22" ht="24.6" x14ac:dyDescent="0.7">
      <c r="A5" s="75">
        <v>2</v>
      </c>
      <c r="B5" s="75">
        <v>2</v>
      </c>
      <c r="C5" s="76" t="s">
        <v>83</v>
      </c>
      <c r="D5" s="75">
        <v>39</v>
      </c>
      <c r="E5" s="77">
        <v>549.51</v>
      </c>
      <c r="F5" s="77">
        <v>235.04</v>
      </c>
      <c r="G5" s="77">
        <v>784.54</v>
      </c>
      <c r="H5" s="75">
        <v>31</v>
      </c>
      <c r="I5" s="69">
        <v>43062.82</v>
      </c>
      <c r="J5" s="69">
        <v>23675.3</v>
      </c>
      <c r="K5" s="69">
        <v>66738.12</v>
      </c>
      <c r="N5" s="1"/>
      <c r="O5" s="1"/>
      <c r="P5" s="1"/>
      <c r="Q5" s="1"/>
      <c r="R5" s="1"/>
      <c r="T5" s="78"/>
      <c r="U5" s="78"/>
      <c r="V5" s="78"/>
    </row>
    <row r="6" spans="1:22" ht="24.6" x14ac:dyDescent="0.7">
      <c r="A6" s="79">
        <v>3</v>
      </c>
      <c r="B6" s="75">
        <v>3</v>
      </c>
      <c r="C6" s="76" t="s">
        <v>188</v>
      </c>
      <c r="D6" s="75">
        <v>34</v>
      </c>
      <c r="E6" s="77">
        <v>423.4</v>
      </c>
      <c r="F6" s="77">
        <v>153.62</v>
      </c>
      <c r="G6" s="77">
        <v>577.01</v>
      </c>
      <c r="H6" s="75">
        <v>23</v>
      </c>
      <c r="I6" s="69">
        <v>32207.85</v>
      </c>
      <c r="J6" s="69">
        <v>16597.79</v>
      </c>
      <c r="K6" s="69">
        <v>48805.64</v>
      </c>
      <c r="N6" s="1"/>
      <c r="O6" s="1"/>
      <c r="P6" s="1"/>
      <c r="Q6" s="1"/>
      <c r="R6" s="1"/>
      <c r="T6" s="78"/>
      <c r="U6" s="78"/>
      <c r="V6" s="78"/>
    </row>
    <row r="7" spans="1:22" ht="24.6" x14ac:dyDescent="0.7">
      <c r="A7" s="75">
        <v>4</v>
      </c>
      <c r="B7" s="75">
        <v>4</v>
      </c>
      <c r="C7" s="76" t="s">
        <v>195</v>
      </c>
      <c r="D7" s="75">
        <v>6</v>
      </c>
      <c r="E7" s="77">
        <v>621.4</v>
      </c>
      <c r="F7" s="77">
        <v>470.83</v>
      </c>
      <c r="G7" s="77">
        <v>1092.23</v>
      </c>
      <c r="H7" s="75">
        <v>6</v>
      </c>
      <c r="I7" s="80">
        <v>38891.9</v>
      </c>
      <c r="J7" s="69">
        <v>18504.87</v>
      </c>
      <c r="K7" s="69">
        <v>57396.76</v>
      </c>
      <c r="N7" s="1"/>
      <c r="O7" s="1"/>
      <c r="P7" s="1"/>
      <c r="Q7" s="1"/>
      <c r="R7" s="81"/>
      <c r="T7" s="78"/>
      <c r="U7" s="78"/>
      <c r="V7" s="78"/>
    </row>
    <row r="8" spans="1:22" ht="24.6" x14ac:dyDescent="0.7">
      <c r="A8" s="79">
        <v>5</v>
      </c>
      <c r="B8" s="75">
        <v>5</v>
      </c>
      <c r="C8" s="76" t="s">
        <v>61</v>
      </c>
      <c r="D8" s="75">
        <v>259</v>
      </c>
      <c r="E8" s="77">
        <v>480.71</v>
      </c>
      <c r="F8" s="77">
        <v>162.6</v>
      </c>
      <c r="G8" s="77">
        <v>643.30999999999995</v>
      </c>
      <c r="H8" s="75">
        <v>256</v>
      </c>
      <c r="I8" s="69">
        <v>32059.35</v>
      </c>
      <c r="J8" s="69">
        <v>22945.22</v>
      </c>
      <c r="K8" s="69">
        <v>55004.57</v>
      </c>
      <c r="N8" s="1"/>
      <c r="O8" s="1"/>
      <c r="P8" s="1"/>
      <c r="Q8" s="1"/>
      <c r="R8" s="1"/>
      <c r="T8" s="78"/>
      <c r="U8" s="78"/>
      <c r="V8" s="78"/>
    </row>
    <row r="9" spans="1:22" ht="24.6" x14ac:dyDescent="0.7">
      <c r="A9" s="75">
        <v>6</v>
      </c>
      <c r="B9" s="75">
        <v>6</v>
      </c>
      <c r="C9" s="76" t="s">
        <v>56</v>
      </c>
      <c r="D9" s="75">
        <v>229</v>
      </c>
      <c r="E9" s="77">
        <v>435.77</v>
      </c>
      <c r="F9" s="77">
        <v>144.30000000000001</v>
      </c>
      <c r="G9" s="77">
        <v>580.07000000000005</v>
      </c>
      <c r="H9" s="75">
        <v>228</v>
      </c>
      <c r="I9" s="69">
        <v>27263.15</v>
      </c>
      <c r="J9" s="69">
        <v>14129.84</v>
      </c>
      <c r="K9" s="69">
        <v>41392.99</v>
      </c>
      <c r="N9" s="1"/>
      <c r="O9" s="1"/>
      <c r="P9" s="1"/>
      <c r="Q9" s="1"/>
      <c r="R9" s="1"/>
      <c r="T9" s="78"/>
      <c r="U9" s="78"/>
      <c r="V9" s="78"/>
    </row>
    <row r="10" spans="1:22" ht="24.6" x14ac:dyDescent="0.7">
      <c r="A10" s="79">
        <v>7</v>
      </c>
      <c r="B10" s="75">
        <v>7</v>
      </c>
      <c r="C10" s="76" t="s">
        <v>393</v>
      </c>
      <c r="D10" s="75">
        <v>17</v>
      </c>
      <c r="E10" s="82">
        <v>609.92999999999995</v>
      </c>
      <c r="F10" s="77">
        <v>680.58</v>
      </c>
      <c r="G10" s="77">
        <v>1290.51</v>
      </c>
      <c r="H10" s="75">
        <v>17</v>
      </c>
      <c r="I10" s="69">
        <v>27799.51</v>
      </c>
      <c r="J10" s="69">
        <v>10236.89</v>
      </c>
      <c r="K10" s="69">
        <v>38036.410000000003</v>
      </c>
      <c r="N10" s="1"/>
      <c r="O10" s="1"/>
      <c r="P10" s="1"/>
      <c r="Q10" s="1"/>
      <c r="R10" s="81"/>
      <c r="T10" s="78"/>
      <c r="U10" s="78"/>
      <c r="V10" s="78"/>
    </row>
    <row r="11" spans="1:22" ht="24.6" x14ac:dyDescent="0.7">
      <c r="A11" s="79">
        <v>9</v>
      </c>
      <c r="B11" s="75">
        <v>9</v>
      </c>
      <c r="C11" s="76" t="s">
        <v>146</v>
      </c>
      <c r="D11" s="75">
        <v>39</v>
      </c>
      <c r="E11" s="77">
        <v>486.19</v>
      </c>
      <c r="F11" s="77">
        <v>166.4</v>
      </c>
      <c r="G11" s="77">
        <v>652.59</v>
      </c>
      <c r="H11" s="75">
        <v>39</v>
      </c>
      <c r="I11" s="69">
        <v>29502.04</v>
      </c>
      <c r="J11" s="69">
        <v>18018.84</v>
      </c>
      <c r="K11" s="69">
        <v>47520.88</v>
      </c>
      <c r="N11" s="1"/>
      <c r="O11" s="1"/>
      <c r="P11" s="1"/>
      <c r="Q11" s="1"/>
      <c r="R11" s="1"/>
    </row>
    <row r="12" spans="1:22" ht="24.6" x14ac:dyDescent="0.7">
      <c r="A12" s="75">
        <v>10</v>
      </c>
      <c r="B12" s="75">
        <v>10</v>
      </c>
      <c r="C12" s="76" t="s">
        <v>71</v>
      </c>
      <c r="D12" s="75">
        <v>55</v>
      </c>
      <c r="E12" s="83">
        <v>435.7</v>
      </c>
      <c r="F12" s="77">
        <v>135.22</v>
      </c>
      <c r="G12" s="77">
        <v>570.91</v>
      </c>
      <c r="H12" s="75">
        <v>54</v>
      </c>
      <c r="I12" s="69">
        <v>25161.59</v>
      </c>
      <c r="J12" s="69">
        <v>13843.46</v>
      </c>
      <c r="K12" s="69">
        <v>39005.050000000003</v>
      </c>
      <c r="N12" s="1"/>
      <c r="O12" s="1"/>
      <c r="P12" s="1"/>
      <c r="Q12" s="1"/>
      <c r="R12" s="1"/>
      <c r="T12" s="78"/>
      <c r="U12" s="78"/>
      <c r="V12" s="78"/>
    </row>
    <row r="13" spans="1:22" ht="24.6" x14ac:dyDescent="0.7">
      <c r="A13" s="84">
        <v>12</v>
      </c>
      <c r="B13" s="85">
        <v>12</v>
      </c>
      <c r="C13" s="86" t="s">
        <v>127</v>
      </c>
      <c r="D13" s="85">
        <v>20</v>
      </c>
      <c r="E13" s="77">
        <v>453.04</v>
      </c>
      <c r="F13" s="82">
        <v>123.28</v>
      </c>
      <c r="G13" s="82">
        <v>576.32000000000005</v>
      </c>
      <c r="H13" s="85">
        <v>20</v>
      </c>
      <c r="I13" s="87">
        <v>23923.93</v>
      </c>
      <c r="J13" s="87">
        <v>8524.32</v>
      </c>
      <c r="K13" s="87">
        <v>32448.25</v>
      </c>
      <c r="N13" s="1"/>
      <c r="O13" s="1"/>
      <c r="P13" s="1"/>
      <c r="Q13" s="1"/>
      <c r="R13" s="1"/>
      <c r="T13" s="78"/>
      <c r="U13" s="78"/>
      <c r="V13" s="78"/>
    </row>
    <row r="14" spans="1:22" ht="24.6" x14ac:dyDescent="0.7">
      <c r="A14" s="75">
        <v>13</v>
      </c>
      <c r="B14" s="75">
        <v>13</v>
      </c>
      <c r="C14" s="76" t="s">
        <v>79</v>
      </c>
      <c r="D14" s="75">
        <v>73</v>
      </c>
      <c r="E14" s="77">
        <v>455.97</v>
      </c>
      <c r="F14" s="77">
        <v>126.87</v>
      </c>
      <c r="G14" s="77">
        <v>582.83000000000004</v>
      </c>
      <c r="H14" s="75">
        <v>73</v>
      </c>
      <c r="I14" s="69">
        <v>22833.91</v>
      </c>
      <c r="J14" s="69">
        <v>9782.33</v>
      </c>
      <c r="K14" s="69">
        <v>32616.240000000002</v>
      </c>
      <c r="N14" s="1"/>
      <c r="O14" s="1"/>
      <c r="P14" s="1"/>
      <c r="Q14" s="1"/>
      <c r="R14" s="1"/>
    </row>
    <row r="15" spans="1:22" ht="24.6" x14ac:dyDescent="0.7">
      <c r="A15" s="79">
        <v>14</v>
      </c>
      <c r="B15" s="75">
        <v>14</v>
      </c>
      <c r="C15" s="76" t="s">
        <v>394</v>
      </c>
      <c r="D15" s="75">
        <v>0</v>
      </c>
      <c r="E15" s="77">
        <v>614.28</v>
      </c>
      <c r="F15" s="77">
        <v>151.22</v>
      </c>
      <c r="G15" s="77">
        <v>765.5</v>
      </c>
      <c r="H15" s="75">
        <v>5</v>
      </c>
      <c r="I15" s="69">
        <v>24956.54</v>
      </c>
      <c r="J15" s="69">
        <v>5335.97</v>
      </c>
      <c r="K15" s="88">
        <v>30292.51</v>
      </c>
      <c r="N15" s="1"/>
      <c r="O15" s="1"/>
      <c r="P15" s="1"/>
      <c r="Q15" s="1"/>
      <c r="R15" s="1"/>
      <c r="T15" s="78"/>
      <c r="U15" s="78"/>
      <c r="V15" s="78"/>
    </row>
    <row r="16" spans="1:22" ht="24.6" x14ac:dyDescent="0.7">
      <c r="A16" s="75">
        <v>15</v>
      </c>
      <c r="B16" s="75">
        <v>15</v>
      </c>
      <c r="C16" s="76" t="s">
        <v>154</v>
      </c>
      <c r="D16" s="75">
        <v>35</v>
      </c>
      <c r="E16" s="77">
        <v>594.30999999999995</v>
      </c>
      <c r="F16" s="77">
        <v>177.15</v>
      </c>
      <c r="G16" s="77">
        <v>771.46</v>
      </c>
      <c r="H16" s="75">
        <v>35</v>
      </c>
      <c r="I16" s="69">
        <v>21721.7</v>
      </c>
      <c r="J16" s="69">
        <v>7167.94</v>
      </c>
      <c r="K16" s="69">
        <v>28889.64</v>
      </c>
      <c r="N16" s="1"/>
      <c r="O16" s="1"/>
      <c r="P16" s="1"/>
      <c r="Q16" s="1"/>
      <c r="R16" s="1"/>
      <c r="T16" s="78"/>
      <c r="U16" s="78"/>
      <c r="V16" s="78"/>
    </row>
    <row r="17" spans="1:22" ht="24.6" x14ac:dyDescent="0.7">
      <c r="A17" s="79">
        <v>16</v>
      </c>
      <c r="B17" s="75">
        <v>16</v>
      </c>
      <c r="C17" s="76" t="s">
        <v>51</v>
      </c>
      <c r="D17" s="75">
        <v>25</v>
      </c>
      <c r="E17" s="77">
        <v>653.11</v>
      </c>
      <c r="F17" s="77">
        <v>252.16</v>
      </c>
      <c r="G17" s="77">
        <v>905.27</v>
      </c>
      <c r="H17" s="75">
        <v>25</v>
      </c>
      <c r="I17" s="69">
        <v>18260.990000000002</v>
      </c>
      <c r="J17" s="69">
        <v>3393</v>
      </c>
      <c r="K17" s="69">
        <v>21653.98</v>
      </c>
      <c r="N17" s="1"/>
      <c r="O17" s="1"/>
      <c r="P17" s="1"/>
      <c r="Q17" s="1"/>
      <c r="R17" s="1"/>
      <c r="T17" s="78"/>
      <c r="U17" s="78"/>
      <c r="V17" s="78"/>
    </row>
    <row r="18" spans="1:22" ht="24.6" x14ac:dyDescent="0.7">
      <c r="A18" s="75">
        <v>17</v>
      </c>
      <c r="B18" s="75">
        <v>17</v>
      </c>
      <c r="C18" s="76" t="s">
        <v>104</v>
      </c>
      <c r="D18" s="75">
        <v>27</v>
      </c>
      <c r="E18" s="89">
        <v>783.15</v>
      </c>
      <c r="F18" s="77">
        <v>289.16000000000003</v>
      </c>
      <c r="G18" s="77">
        <v>1072.31</v>
      </c>
      <c r="H18" s="75">
        <v>27</v>
      </c>
      <c r="I18" s="69">
        <v>18739.59</v>
      </c>
      <c r="J18" s="69">
        <v>3785.64</v>
      </c>
      <c r="K18" s="69">
        <v>22525.22</v>
      </c>
      <c r="N18" s="1"/>
      <c r="O18" s="1"/>
      <c r="P18" s="1"/>
      <c r="Q18" s="1"/>
      <c r="R18" s="1"/>
      <c r="T18" s="78"/>
      <c r="U18" s="78"/>
      <c r="V18" s="78"/>
    </row>
    <row r="19" spans="1:22" ht="24.6" x14ac:dyDescent="0.7">
      <c r="A19" s="79">
        <v>18</v>
      </c>
      <c r="B19" s="75">
        <v>18</v>
      </c>
      <c r="C19" s="76" t="s">
        <v>395</v>
      </c>
      <c r="D19" s="75">
        <v>13</v>
      </c>
      <c r="E19" s="90">
        <v>905.97</v>
      </c>
      <c r="F19" s="77">
        <v>234.56</v>
      </c>
      <c r="G19" s="77">
        <v>1140.53</v>
      </c>
      <c r="H19" s="75">
        <v>13</v>
      </c>
      <c r="I19" s="69">
        <v>20847.09</v>
      </c>
      <c r="J19" s="69">
        <v>4726.7</v>
      </c>
      <c r="K19" s="69">
        <v>25573.79</v>
      </c>
      <c r="N19" s="1"/>
      <c r="O19" s="1"/>
      <c r="P19" s="1"/>
      <c r="Q19" s="1"/>
      <c r="R19" s="1"/>
      <c r="T19" s="78"/>
      <c r="U19" s="78"/>
      <c r="V19" s="78"/>
    </row>
    <row r="20" spans="1:22" ht="24.6" x14ac:dyDescent="0.7">
      <c r="A20" s="75">
        <v>19</v>
      </c>
      <c r="B20" s="75">
        <v>19</v>
      </c>
      <c r="C20" s="76" t="s">
        <v>137</v>
      </c>
      <c r="D20" s="75">
        <v>17</v>
      </c>
      <c r="E20" s="90">
        <v>1009.39</v>
      </c>
      <c r="F20" s="77">
        <v>357.56</v>
      </c>
      <c r="G20" s="77">
        <v>1366.95</v>
      </c>
      <c r="H20" s="75">
        <v>17</v>
      </c>
      <c r="I20" s="69">
        <v>17618.29</v>
      </c>
      <c r="J20" s="69">
        <v>3538.89</v>
      </c>
      <c r="K20" s="69">
        <v>21157.19</v>
      </c>
      <c r="N20" s="1"/>
      <c r="O20" s="1"/>
      <c r="P20" s="1"/>
      <c r="Q20" s="1"/>
      <c r="R20" s="81"/>
      <c r="T20" s="78"/>
      <c r="U20" s="78"/>
      <c r="V20" s="78"/>
    </row>
    <row r="21" spans="1:22" ht="24.6" x14ac:dyDescent="0.7">
      <c r="A21" s="79">
        <v>20</v>
      </c>
      <c r="B21" s="75">
        <v>20</v>
      </c>
      <c r="C21" s="76" t="s">
        <v>212</v>
      </c>
      <c r="D21" s="75">
        <v>4</v>
      </c>
      <c r="E21" s="77">
        <v>1121.1099999999999</v>
      </c>
      <c r="F21" s="77">
        <v>462.12</v>
      </c>
      <c r="G21" s="77">
        <v>1583.23</v>
      </c>
      <c r="H21" s="75">
        <v>4</v>
      </c>
      <c r="I21" s="69">
        <v>20273.82</v>
      </c>
      <c r="J21" s="69">
        <v>2918.08</v>
      </c>
      <c r="K21" s="69">
        <v>23191.9</v>
      </c>
      <c r="N21" s="1"/>
      <c r="O21" s="1"/>
      <c r="P21" s="1"/>
      <c r="Q21" s="1"/>
      <c r="R21" s="81"/>
      <c r="T21" s="78"/>
      <c r="U21" s="78"/>
      <c r="V21" s="78"/>
    </row>
    <row r="22" spans="1:22" ht="24.6" x14ac:dyDescent="0.7">
      <c r="B22" s="251" t="s">
        <v>396</v>
      </c>
      <c r="C22" s="252"/>
      <c r="D22" s="91">
        <v>892</v>
      </c>
      <c r="E22" s="92">
        <v>466.72</v>
      </c>
      <c r="F22" s="92">
        <v>250.47</v>
      </c>
      <c r="G22" s="92">
        <v>717.19</v>
      </c>
      <c r="H22" s="91">
        <v>873</v>
      </c>
      <c r="I22" s="93">
        <v>30265.94</v>
      </c>
      <c r="J22" s="94">
        <v>23009.7</v>
      </c>
      <c r="K22" s="94">
        <v>53275.63</v>
      </c>
      <c r="P22" s="78"/>
      <c r="R22" s="78"/>
      <c r="T22" s="78"/>
      <c r="U22" s="78"/>
      <c r="V22" s="78"/>
    </row>
    <row r="23" spans="1:22" x14ac:dyDescent="0.25">
      <c r="P23" s="78"/>
      <c r="R23" s="78"/>
      <c r="T23" s="78"/>
      <c r="U23" s="78"/>
      <c r="V23" s="78"/>
    </row>
    <row r="24" spans="1:22" x14ac:dyDescent="0.25">
      <c r="T24" s="78"/>
      <c r="U24" s="78"/>
      <c r="V24" s="78"/>
    </row>
  </sheetData>
  <mergeCells count="7">
    <mergeCell ref="B22:C22"/>
    <mergeCell ref="B2:K2"/>
    <mergeCell ref="A3:A4"/>
    <mergeCell ref="B3:B4"/>
    <mergeCell ref="C3:C4"/>
    <mergeCell ref="D3:G3"/>
    <mergeCell ref="H3:K3"/>
  </mergeCells>
  <pageMargins left="0.31496062992125984" right="0.31496062992125984" top="0.74803149606299213" bottom="0.74803149606299213" header="0.31496062992125984" footer="0.31496062992125984"/>
  <pageSetup paperSize="9" scale="6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59235-F2C0-4851-8957-015B2A9B494E}">
  <sheetPr>
    <tabColor rgb="FFFFFF00"/>
  </sheetPr>
  <dimension ref="A1:DC859"/>
  <sheetViews>
    <sheetView zoomScale="90" zoomScaleNormal="90" workbookViewId="0">
      <pane xSplit="2" ySplit="4" topLeftCell="O733" activePane="bottomRight" state="frozen"/>
      <selection pane="topRight" activeCell="C1" sqref="C1"/>
      <selection pane="bottomLeft" activeCell="A5" sqref="A5"/>
      <selection pane="bottomRight" activeCell="B851" sqref="B851"/>
    </sheetView>
  </sheetViews>
  <sheetFormatPr defaultColWidth="9" defaultRowHeight="13.2" customHeight="1" x14ac:dyDescent="0.25"/>
  <cols>
    <col min="1" max="1" width="14.796875" style="153" customWidth="1"/>
    <col min="2" max="2" width="61.59765625" style="154" customWidth="1"/>
    <col min="3" max="3" width="15.09765625" style="155" customWidth="1"/>
    <col min="4" max="9" width="10.8984375" style="155" customWidth="1"/>
    <col min="10" max="10" width="11.59765625" style="155" customWidth="1"/>
    <col min="11" max="11" width="10.8984375" style="155" customWidth="1"/>
    <col min="12" max="12" width="11.59765625" style="155" customWidth="1"/>
    <col min="13" max="13" width="12.69921875" style="155" customWidth="1"/>
    <col min="14" max="14" width="10.8984375" style="155" customWidth="1"/>
    <col min="15" max="15" width="13.8984375" style="155" customWidth="1"/>
    <col min="16" max="16" width="14.19921875" style="155" customWidth="1"/>
    <col min="17" max="17" width="13.8984375" style="155" customWidth="1"/>
    <col min="18" max="18" width="12.59765625" style="155" customWidth="1"/>
    <col min="19" max="19" width="14.3984375" style="155" customWidth="1"/>
    <col min="20" max="20" width="15.69921875" style="155" customWidth="1"/>
    <col min="21" max="21" width="13.3984375" style="155" customWidth="1"/>
    <col min="22" max="22" width="13.59765625" style="155" customWidth="1"/>
    <col min="23" max="23" width="13" style="155" customWidth="1"/>
    <col min="24" max="29" width="10.8984375" style="155" customWidth="1"/>
    <col min="30" max="30" width="11.59765625" style="155" customWidth="1"/>
    <col min="31" max="33" width="10.8984375" style="155" customWidth="1"/>
    <col min="34" max="34" width="20" style="155" customWidth="1"/>
    <col min="35" max="36" width="10.8984375" style="155" customWidth="1"/>
    <col min="37" max="37" width="13" style="155" customWidth="1"/>
    <col min="38" max="39" width="10.8984375" style="155" customWidth="1"/>
    <col min="40" max="40" width="17.69921875" style="155" customWidth="1"/>
    <col min="41" max="42" width="10.8984375" style="155" customWidth="1"/>
    <col min="43" max="43" width="11.09765625" style="155" customWidth="1"/>
    <col min="44" max="44" width="11.59765625" style="155" customWidth="1"/>
    <col min="45" max="45" width="10.8984375" style="155" customWidth="1"/>
    <col min="46" max="46" width="11.59765625" style="155" customWidth="1"/>
    <col min="47" max="47" width="13" style="155" customWidth="1"/>
    <col min="48" max="49" width="10.8984375" style="155" customWidth="1"/>
    <col min="50" max="50" width="13.3984375" style="155" customWidth="1"/>
    <col min="51" max="51" width="10.8984375" style="155" customWidth="1"/>
    <col min="52" max="52" width="11.3984375" style="155" customWidth="1"/>
    <col min="53" max="53" width="22.59765625" style="155" customWidth="1"/>
    <col min="54" max="54" width="19.59765625" style="155" customWidth="1"/>
    <col min="55" max="55" width="13" style="155" customWidth="1"/>
    <col min="56" max="56" width="11.59765625" style="155" customWidth="1"/>
    <col min="57" max="57" width="11.8984375" style="155" customWidth="1"/>
    <col min="58" max="58" width="11.59765625" style="155" customWidth="1"/>
    <col min="59" max="59" width="18.59765625" style="155" customWidth="1"/>
    <col min="60" max="63" width="10.8984375" style="155" customWidth="1"/>
    <col min="64" max="64" width="12.3984375" style="155" customWidth="1"/>
    <col min="65" max="65" width="11.59765625" style="155" customWidth="1"/>
    <col min="66" max="66" width="10.8984375" style="155" customWidth="1"/>
    <col min="67" max="67" width="11.59765625" style="155" customWidth="1"/>
    <col min="68" max="68" width="11.3984375" style="155" customWidth="1"/>
    <col min="69" max="69" width="23.59765625" style="155" customWidth="1"/>
    <col min="70" max="70" width="14.59765625" style="155" customWidth="1"/>
    <col min="71" max="72" width="12.3984375" style="155" customWidth="1"/>
    <col min="73" max="73" width="13.3984375" style="155" customWidth="1"/>
    <col min="74" max="80" width="12.3984375" style="155" customWidth="1"/>
    <col min="81" max="81" width="13.3984375" style="155" customWidth="1"/>
    <col min="82" max="82" width="12.3984375" style="155" customWidth="1"/>
    <col min="83" max="83" width="13.3984375" style="155" customWidth="1"/>
    <col min="84" max="87" width="12.3984375" style="155" customWidth="1"/>
    <col min="88" max="88" width="19.09765625" style="155" customWidth="1"/>
    <col min="89" max="89" width="12.3984375" style="155" customWidth="1"/>
    <col min="90" max="90" width="15.09765625" style="155" customWidth="1"/>
    <col min="91" max="91" width="9" style="156"/>
    <col min="92" max="92" width="12.09765625" style="153" customWidth="1"/>
    <col min="93" max="93" width="13.09765625" style="153" customWidth="1"/>
    <col min="94" max="94" width="9" style="154"/>
    <col min="95" max="95" width="22.19921875" style="154" customWidth="1"/>
    <col min="96" max="96" width="9.09765625" style="154" bestFit="1" customWidth="1"/>
    <col min="97" max="97" width="13.3984375" style="154" customWidth="1"/>
    <col min="98" max="98" width="30.3984375" style="154" customWidth="1"/>
    <col min="99" max="99" width="9.09765625" style="154" bestFit="1" customWidth="1"/>
    <col min="100" max="100" width="9" style="154"/>
    <col min="101" max="101" width="9.09765625" style="157" bestFit="1" customWidth="1"/>
    <col min="102" max="102" width="9" style="154"/>
    <col min="103" max="104" width="9.09765625" style="154" bestFit="1" customWidth="1"/>
    <col min="105" max="105" width="13.59765625" style="158" customWidth="1"/>
    <col min="106" max="106" width="68.69921875" style="154" customWidth="1"/>
    <col min="107" max="16384" width="9" style="154"/>
  </cols>
  <sheetData>
    <row r="1" spans="1:107" ht="13.2" customHeight="1" x14ac:dyDescent="0.25">
      <c r="A1" s="153" t="s">
        <v>1281</v>
      </c>
      <c r="B1" s="154" t="s">
        <v>273</v>
      </c>
      <c r="C1" s="155">
        <v>1</v>
      </c>
      <c r="D1" s="155">
        <v>2</v>
      </c>
      <c r="E1" s="155">
        <v>3</v>
      </c>
      <c r="F1" s="155">
        <v>4</v>
      </c>
      <c r="G1" s="155">
        <v>5</v>
      </c>
      <c r="H1" s="155">
        <v>6</v>
      </c>
      <c r="I1" s="155">
        <v>7</v>
      </c>
      <c r="J1" s="155">
        <v>8</v>
      </c>
      <c r="K1" s="155">
        <v>9</v>
      </c>
      <c r="L1" s="155">
        <v>10</v>
      </c>
      <c r="M1" s="155">
        <v>11</v>
      </c>
      <c r="N1" s="155">
        <v>12</v>
      </c>
      <c r="O1" s="155">
        <v>13</v>
      </c>
      <c r="P1" s="155">
        <v>14</v>
      </c>
      <c r="Q1" s="155">
        <v>15</v>
      </c>
      <c r="R1" s="155">
        <v>16</v>
      </c>
      <c r="S1" s="155">
        <v>17</v>
      </c>
      <c r="T1" s="155">
        <v>18</v>
      </c>
      <c r="U1" s="155">
        <v>19</v>
      </c>
      <c r="V1" s="155">
        <v>20</v>
      </c>
      <c r="W1" s="155">
        <v>21</v>
      </c>
      <c r="X1" s="155">
        <v>22</v>
      </c>
      <c r="Y1" s="155">
        <v>23</v>
      </c>
      <c r="Z1" s="155">
        <v>24</v>
      </c>
      <c r="AA1" s="155">
        <v>25</v>
      </c>
      <c r="AB1" s="155">
        <v>26</v>
      </c>
      <c r="AC1" s="155">
        <v>27</v>
      </c>
      <c r="AD1" s="155">
        <v>28</v>
      </c>
      <c r="AE1" s="155">
        <v>29</v>
      </c>
      <c r="AF1" s="155">
        <v>30</v>
      </c>
      <c r="AG1" s="155">
        <v>31</v>
      </c>
      <c r="AH1" s="155">
        <v>32</v>
      </c>
      <c r="AI1" s="155">
        <v>33</v>
      </c>
      <c r="AJ1" s="155">
        <v>34</v>
      </c>
      <c r="AK1" s="155">
        <v>35</v>
      </c>
      <c r="AL1" s="155">
        <v>36</v>
      </c>
      <c r="AM1" s="155">
        <v>37</v>
      </c>
      <c r="AN1" s="155">
        <v>38</v>
      </c>
      <c r="AO1" s="155">
        <v>39</v>
      </c>
      <c r="AP1" s="155">
        <v>40</v>
      </c>
      <c r="AQ1" s="155">
        <v>41</v>
      </c>
      <c r="AR1" s="155">
        <v>42</v>
      </c>
      <c r="AS1" s="155">
        <v>43</v>
      </c>
      <c r="AT1" s="155">
        <v>44</v>
      </c>
      <c r="AU1" s="155">
        <v>45</v>
      </c>
      <c r="AV1" s="155">
        <v>46</v>
      </c>
      <c r="AW1" s="155">
        <v>47</v>
      </c>
      <c r="AX1" s="155">
        <v>48</v>
      </c>
      <c r="AY1" s="155">
        <v>49</v>
      </c>
      <c r="AZ1" s="155">
        <v>50</v>
      </c>
      <c r="BA1" s="155">
        <v>51</v>
      </c>
      <c r="BB1" s="155">
        <v>52</v>
      </c>
      <c r="BC1" s="155">
        <v>53</v>
      </c>
      <c r="BD1" s="155">
        <v>54</v>
      </c>
      <c r="BE1" s="155">
        <v>55</v>
      </c>
      <c r="BF1" s="155">
        <v>56</v>
      </c>
      <c r="BG1" s="155">
        <v>57</v>
      </c>
      <c r="BH1" s="155">
        <v>58</v>
      </c>
      <c r="BI1" s="155">
        <v>59</v>
      </c>
      <c r="BJ1" s="155">
        <v>60</v>
      </c>
      <c r="BK1" s="155">
        <v>61</v>
      </c>
      <c r="BL1" s="155">
        <v>62</v>
      </c>
      <c r="BM1" s="155">
        <v>63</v>
      </c>
      <c r="BN1" s="155">
        <v>64</v>
      </c>
      <c r="BO1" s="155">
        <v>65</v>
      </c>
      <c r="BP1" s="155">
        <v>66</v>
      </c>
      <c r="BQ1" s="155">
        <v>67</v>
      </c>
      <c r="BR1" s="155">
        <v>68</v>
      </c>
      <c r="BS1" s="155">
        <v>69</v>
      </c>
      <c r="BT1" s="155">
        <v>70</v>
      </c>
      <c r="BU1" s="155">
        <v>71</v>
      </c>
      <c r="BV1" s="155">
        <v>72</v>
      </c>
      <c r="BW1" s="155">
        <v>73</v>
      </c>
      <c r="BX1" s="155">
        <v>74</v>
      </c>
      <c r="BY1" s="155">
        <v>75</v>
      </c>
      <c r="BZ1" s="155">
        <v>76</v>
      </c>
      <c r="CA1" s="155">
        <v>77</v>
      </c>
      <c r="CB1" s="155">
        <v>78</v>
      </c>
      <c r="CC1" s="155">
        <v>79</v>
      </c>
      <c r="CD1" s="155">
        <v>80</v>
      </c>
      <c r="CE1" s="155">
        <v>81</v>
      </c>
      <c r="CF1" s="155">
        <v>82</v>
      </c>
      <c r="CG1" s="155">
        <v>83</v>
      </c>
      <c r="CH1" s="155">
        <v>84</v>
      </c>
      <c r="CI1" s="155">
        <v>85</v>
      </c>
      <c r="CJ1" s="155">
        <v>86</v>
      </c>
      <c r="CK1" s="155">
        <v>87</v>
      </c>
      <c r="CL1" s="155">
        <v>88</v>
      </c>
    </row>
    <row r="2" spans="1:107" ht="13.2" customHeight="1" x14ac:dyDescent="0.25">
      <c r="C2" s="155" t="s">
        <v>13</v>
      </c>
      <c r="D2" s="155" t="s">
        <v>13</v>
      </c>
      <c r="E2" s="155" t="s">
        <v>13</v>
      </c>
      <c r="F2" s="155" t="s">
        <v>13</v>
      </c>
      <c r="G2" s="155" t="s">
        <v>13</v>
      </c>
      <c r="H2" s="155" t="s">
        <v>13</v>
      </c>
      <c r="I2" s="155" t="s">
        <v>13</v>
      </c>
      <c r="J2" s="155" t="s">
        <v>13</v>
      </c>
      <c r="K2" s="155" t="s">
        <v>13</v>
      </c>
      <c r="L2" s="155" t="s">
        <v>13</v>
      </c>
      <c r="M2" s="155" t="s">
        <v>13</v>
      </c>
      <c r="N2" s="155" t="s">
        <v>13</v>
      </c>
      <c r="O2" s="155" t="s">
        <v>14</v>
      </c>
      <c r="P2" s="155" t="s">
        <v>14</v>
      </c>
      <c r="Q2" s="155" t="s">
        <v>14</v>
      </c>
      <c r="R2" s="155" t="s">
        <v>14</v>
      </c>
      <c r="S2" s="155" t="s">
        <v>14</v>
      </c>
      <c r="T2" s="155" t="s">
        <v>14</v>
      </c>
      <c r="U2" s="155" t="s">
        <v>14</v>
      </c>
      <c r="V2" s="155" t="s">
        <v>14</v>
      </c>
      <c r="W2" s="155" t="s">
        <v>15</v>
      </c>
      <c r="X2" s="155" t="s">
        <v>15</v>
      </c>
      <c r="Y2" s="155" t="s">
        <v>15</v>
      </c>
      <c r="Z2" s="155" t="s">
        <v>15</v>
      </c>
      <c r="AA2" s="155" t="s">
        <v>15</v>
      </c>
      <c r="AB2" s="155" t="s">
        <v>15</v>
      </c>
      <c r="AC2" s="155" t="s">
        <v>15</v>
      </c>
      <c r="AD2" s="155" t="s">
        <v>15</v>
      </c>
      <c r="AE2" s="155" t="s">
        <v>15</v>
      </c>
      <c r="AF2" s="155" t="s">
        <v>15</v>
      </c>
      <c r="AG2" s="155" t="s">
        <v>15</v>
      </c>
      <c r="AH2" s="155" t="s">
        <v>15</v>
      </c>
      <c r="AI2" s="155" t="s">
        <v>15</v>
      </c>
      <c r="AJ2" s="155" t="s">
        <v>15</v>
      </c>
      <c r="AK2" s="155" t="s">
        <v>16</v>
      </c>
      <c r="AL2" s="155" t="s">
        <v>16</v>
      </c>
      <c r="AM2" s="155" t="s">
        <v>16</v>
      </c>
      <c r="AN2" s="155" t="s">
        <v>16</v>
      </c>
      <c r="AO2" s="155" t="s">
        <v>16</v>
      </c>
      <c r="AP2" s="155" t="s">
        <v>16</v>
      </c>
      <c r="AQ2" s="155" t="s">
        <v>16</v>
      </c>
      <c r="AR2" s="155" t="s">
        <v>16</v>
      </c>
      <c r="AS2" s="155" t="s">
        <v>16</v>
      </c>
      <c r="AT2" s="155" t="s">
        <v>16</v>
      </c>
      <c r="AU2" s="155" t="s">
        <v>16</v>
      </c>
      <c r="AV2" s="155" t="s">
        <v>16</v>
      </c>
      <c r="AW2" s="155" t="s">
        <v>16</v>
      </c>
      <c r="AX2" s="155" t="s">
        <v>16</v>
      </c>
      <c r="AY2" s="155" t="s">
        <v>16</v>
      </c>
      <c r="AZ2" s="155" t="s">
        <v>16</v>
      </c>
      <c r="BA2" s="155" t="s">
        <v>16</v>
      </c>
      <c r="BB2" s="155" t="s">
        <v>16</v>
      </c>
      <c r="BC2" s="155" t="s">
        <v>17</v>
      </c>
      <c r="BD2" s="155" t="s">
        <v>17</v>
      </c>
      <c r="BE2" s="155" t="s">
        <v>17</v>
      </c>
      <c r="BF2" s="155" t="s">
        <v>17</v>
      </c>
      <c r="BG2" s="155" t="s">
        <v>17</v>
      </c>
      <c r="BH2" s="155" t="s">
        <v>17</v>
      </c>
      <c r="BI2" s="155" t="s">
        <v>17</v>
      </c>
      <c r="BJ2" s="155" t="s">
        <v>17</v>
      </c>
      <c r="BK2" s="155" t="s">
        <v>17</v>
      </c>
      <c r="BL2" s="155" t="s">
        <v>18</v>
      </c>
      <c r="BM2" s="155" t="s">
        <v>18</v>
      </c>
      <c r="BN2" s="155" t="s">
        <v>18</v>
      </c>
      <c r="BO2" s="155" t="s">
        <v>18</v>
      </c>
      <c r="BP2" s="155" t="s">
        <v>18</v>
      </c>
      <c r="BQ2" s="155" t="s">
        <v>18</v>
      </c>
      <c r="BR2" s="155" t="s">
        <v>19</v>
      </c>
      <c r="BS2" s="155" t="s">
        <v>19</v>
      </c>
      <c r="BT2" s="155" t="s">
        <v>19</v>
      </c>
      <c r="BU2" s="155" t="s">
        <v>19</v>
      </c>
      <c r="BV2" s="155" t="s">
        <v>19</v>
      </c>
      <c r="BW2" s="155" t="s">
        <v>19</v>
      </c>
      <c r="BX2" s="155" t="s">
        <v>19</v>
      </c>
      <c r="BY2" s="155" t="s">
        <v>19</v>
      </c>
      <c r="BZ2" s="155" t="s">
        <v>19</v>
      </c>
      <c r="CA2" s="155" t="s">
        <v>19</v>
      </c>
      <c r="CB2" s="155" t="s">
        <v>19</v>
      </c>
      <c r="CC2" s="155" t="s">
        <v>19</v>
      </c>
      <c r="CD2" s="155" t="s">
        <v>19</v>
      </c>
      <c r="CE2" s="155" t="s">
        <v>19</v>
      </c>
      <c r="CF2" s="155" t="s">
        <v>19</v>
      </c>
      <c r="CG2" s="155" t="s">
        <v>19</v>
      </c>
      <c r="CH2" s="155" t="s">
        <v>19</v>
      </c>
      <c r="CI2" s="155" t="s">
        <v>19</v>
      </c>
      <c r="CJ2" s="155" t="s">
        <v>19</v>
      </c>
      <c r="CK2" s="155" t="s">
        <v>19</v>
      </c>
      <c r="CL2" s="155" t="s">
        <v>19</v>
      </c>
    </row>
    <row r="3" spans="1:107" ht="13.2" customHeight="1" x14ac:dyDescent="0.25">
      <c r="C3" s="155" t="s">
        <v>47</v>
      </c>
      <c r="D3" s="155" t="s">
        <v>52</v>
      </c>
      <c r="E3" s="155" t="s">
        <v>57</v>
      </c>
      <c r="F3" s="155" t="s">
        <v>59</v>
      </c>
      <c r="G3" s="155" t="s">
        <v>62</v>
      </c>
      <c r="H3" s="155" t="s">
        <v>64</v>
      </c>
      <c r="I3" s="155" t="s">
        <v>66</v>
      </c>
      <c r="J3" s="155" t="s">
        <v>68</v>
      </c>
      <c r="K3" s="155" t="s">
        <v>72</v>
      </c>
      <c r="L3" s="155" t="s">
        <v>74</v>
      </c>
      <c r="M3" s="155" t="s">
        <v>76</v>
      </c>
      <c r="N3" s="155" t="s">
        <v>80</v>
      </c>
      <c r="O3" s="155" t="s">
        <v>85</v>
      </c>
      <c r="P3" s="155" t="s">
        <v>87</v>
      </c>
      <c r="Q3" s="155" t="s">
        <v>89</v>
      </c>
      <c r="R3" s="155" t="s">
        <v>91</v>
      </c>
      <c r="S3" s="155" t="s">
        <v>93</v>
      </c>
      <c r="T3" s="155" t="s">
        <v>95</v>
      </c>
      <c r="U3" s="155" t="s">
        <v>97</v>
      </c>
      <c r="V3" s="155" t="s">
        <v>99</v>
      </c>
      <c r="W3" s="155" t="s">
        <v>102</v>
      </c>
      <c r="X3" s="155" t="s">
        <v>105</v>
      </c>
      <c r="Y3" s="155" t="s">
        <v>107</v>
      </c>
      <c r="Z3" s="155" t="s">
        <v>109</v>
      </c>
      <c r="AA3" s="155" t="s">
        <v>111</v>
      </c>
      <c r="AB3" s="155" t="s">
        <v>113</v>
      </c>
      <c r="AC3" s="155" t="s">
        <v>115</v>
      </c>
      <c r="AD3" s="155" t="s">
        <v>117</v>
      </c>
      <c r="AE3" s="155" t="s">
        <v>119</v>
      </c>
      <c r="AF3" s="155" t="s">
        <v>121</v>
      </c>
      <c r="AG3" s="155" t="s">
        <v>123</v>
      </c>
      <c r="AH3" s="155" t="s">
        <v>125</v>
      </c>
      <c r="AI3" s="155" t="s">
        <v>128</v>
      </c>
      <c r="AJ3" s="155" t="s">
        <v>130</v>
      </c>
      <c r="AK3" s="155" t="s">
        <v>133</v>
      </c>
      <c r="AL3" s="155" t="s">
        <v>138</v>
      </c>
      <c r="AM3" s="155" t="s">
        <v>140</v>
      </c>
      <c r="AN3" s="155" t="s">
        <v>142</v>
      </c>
      <c r="AO3" s="155" t="s">
        <v>144</v>
      </c>
      <c r="AP3" s="155" t="s">
        <v>147</v>
      </c>
      <c r="AQ3" s="155" t="s">
        <v>149</v>
      </c>
      <c r="AR3" s="155" t="s">
        <v>151</v>
      </c>
      <c r="AS3" s="155" t="s">
        <v>155</v>
      </c>
      <c r="AT3" s="155" t="s">
        <v>157</v>
      </c>
      <c r="AU3" s="155" t="s">
        <v>159</v>
      </c>
      <c r="AV3" s="155" t="s">
        <v>161</v>
      </c>
      <c r="AW3" s="155" t="s">
        <v>163</v>
      </c>
      <c r="AX3" s="155" t="s">
        <v>165</v>
      </c>
      <c r="AY3" s="155" t="s">
        <v>167</v>
      </c>
      <c r="AZ3" s="155" t="s">
        <v>169</v>
      </c>
      <c r="BA3" s="155" t="s">
        <v>171</v>
      </c>
      <c r="BB3" s="155" t="s">
        <v>173</v>
      </c>
      <c r="BC3" s="155" t="s">
        <v>176</v>
      </c>
      <c r="BD3" s="155" t="s">
        <v>178</v>
      </c>
      <c r="BE3" s="155" t="s">
        <v>180</v>
      </c>
      <c r="BF3" s="155" t="s">
        <v>182</v>
      </c>
      <c r="BG3" s="155" t="s">
        <v>184</v>
      </c>
      <c r="BH3" s="155" t="s">
        <v>186</v>
      </c>
      <c r="BI3" s="155" t="s">
        <v>189</v>
      </c>
      <c r="BJ3" s="155" t="s">
        <v>191</v>
      </c>
      <c r="BK3" s="155" t="s">
        <v>193</v>
      </c>
      <c r="BL3" s="155" t="s">
        <v>197</v>
      </c>
      <c r="BM3" s="155" t="s">
        <v>199</v>
      </c>
      <c r="BN3" s="155" t="s">
        <v>201</v>
      </c>
      <c r="BO3" s="155" t="s">
        <v>203</v>
      </c>
      <c r="BP3" s="155" t="s">
        <v>205</v>
      </c>
      <c r="BQ3" s="155" t="s">
        <v>207</v>
      </c>
      <c r="BR3" s="155" t="s">
        <v>210</v>
      </c>
      <c r="BS3" s="155" t="s">
        <v>213</v>
      </c>
      <c r="BT3" s="155" t="s">
        <v>215</v>
      </c>
      <c r="BU3" s="155" t="s">
        <v>217</v>
      </c>
      <c r="BV3" s="155" t="s">
        <v>219</v>
      </c>
      <c r="BW3" s="155" t="s">
        <v>221</v>
      </c>
      <c r="BX3" s="155" t="s">
        <v>223</v>
      </c>
      <c r="BY3" s="155" t="s">
        <v>225</v>
      </c>
      <c r="BZ3" s="155" t="s">
        <v>227</v>
      </c>
      <c r="CA3" s="155" t="s">
        <v>229</v>
      </c>
      <c r="CB3" s="155" t="s">
        <v>231</v>
      </c>
      <c r="CC3" s="155" t="s">
        <v>233</v>
      </c>
      <c r="CD3" s="155" t="s">
        <v>235</v>
      </c>
      <c r="CE3" s="155" t="s">
        <v>237</v>
      </c>
      <c r="CF3" s="155" t="s">
        <v>239</v>
      </c>
      <c r="CG3" s="155" t="s">
        <v>241</v>
      </c>
      <c r="CH3" s="155" t="s">
        <v>243</v>
      </c>
      <c r="CI3" s="155" t="s">
        <v>245</v>
      </c>
      <c r="CJ3" s="155" t="s">
        <v>247</v>
      </c>
      <c r="CK3" s="155" t="s">
        <v>249</v>
      </c>
      <c r="CL3" s="155" t="s">
        <v>251</v>
      </c>
    </row>
    <row r="4" spans="1:107" s="163" customFormat="1" ht="13.2" customHeight="1" x14ac:dyDescent="0.25">
      <c r="A4" s="159" t="s">
        <v>398</v>
      </c>
      <c r="B4" s="159" t="s">
        <v>399</v>
      </c>
      <c r="C4" s="160" t="s">
        <v>300</v>
      </c>
      <c r="D4" s="160" t="s">
        <v>301</v>
      </c>
      <c r="E4" s="160" t="s">
        <v>302</v>
      </c>
      <c r="F4" s="160" t="s">
        <v>303</v>
      </c>
      <c r="G4" s="160" t="s">
        <v>304</v>
      </c>
      <c r="H4" s="160" t="s">
        <v>305</v>
      </c>
      <c r="I4" s="160" t="s">
        <v>306</v>
      </c>
      <c r="J4" s="160" t="s">
        <v>307</v>
      </c>
      <c r="K4" s="160" t="s">
        <v>308</v>
      </c>
      <c r="L4" s="160" t="s">
        <v>309</v>
      </c>
      <c r="M4" s="160" t="s">
        <v>310</v>
      </c>
      <c r="N4" s="160" t="s">
        <v>311</v>
      </c>
      <c r="O4" s="160" t="s">
        <v>312</v>
      </c>
      <c r="P4" s="160" t="s">
        <v>313</v>
      </c>
      <c r="Q4" s="160" t="s">
        <v>314</v>
      </c>
      <c r="R4" s="160" t="s">
        <v>315</v>
      </c>
      <c r="S4" s="160" t="s">
        <v>316</v>
      </c>
      <c r="T4" s="160" t="s">
        <v>317</v>
      </c>
      <c r="U4" s="160" t="s">
        <v>318</v>
      </c>
      <c r="V4" s="160" t="s">
        <v>319</v>
      </c>
      <c r="W4" s="160" t="s">
        <v>320</v>
      </c>
      <c r="X4" s="160" t="s">
        <v>321</v>
      </c>
      <c r="Y4" s="160" t="s">
        <v>322</v>
      </c>
      <c r="Z4" s="160" t="s">
        <v>323</v>
      </c>
      <c r="AA4" s="160" t="s">
        <v>324</v>
      </c>
      <c r="AB4" s="160" t="s">
        <v>325</v>
      </c>
      <c r="AC4" s="160" t="s">
        <v>326</v>
      </c>
      <c r="AD4" s="160" t="s">
        <v>327</v>
      </c>
      <c r="AE4" s="160" t="s">
        <v>328</v>
      </c>
      <c r="AF4" s="160" t="s">
        <v>329</v>
      </c>
      <c r="AG4" s="160" t="s">
        <v>330</v>
      </c>
      <c r="AH4" s="160" t="s">
        <v>331</v>
      </c>
      <c r="AI4" s="160" t="s">
        <v>332</v>
      </c>
      <c r="AJ4" s="160" t="s">
        <v>333</v>
      </c>
      <c r="AK4" s="160" t="s">
        <v>334</v>
      </c>
      <c r="AL4" s="160" t="s">
        <v>335</v>
      </c>
      <c r="AM4" s="160" t="s">
        <v>336</v>
      </c>
      <c r="AN4" s="160" t="s">
        <v>337</v>
      </c>
      <c r="AO4" s="160" t="s">
        <v>338</v>
      </c>
      <c r="AP4" s="160" t="s">
        <v>339</v>
      </c>
      <c r="AQ4" s="160" t="s">
        <v>340</v>
      </c>
      <c r="AR4" s="160" t="s">
        <v>341</v>
      </c>
      <c r="AS4" s="160" t="s">
        <v>342</v>
      </c>
      <c r="AT4" s="160" t="s">
        <v>343</v>
      </c>
      <c r="AU4" s="160" t="s">
        <v>344</v>
      </c>
      <c r="AV4" s="160" t="s">
        <v>345</v>
      </c>
      <c r="AW4" s="160" t="s">
        <v>346</v>
      </c>
      <c r="AX4" s="160" t="s">
        <v>347</v>
      </c>
      <c r="AY4" s="160" t="s">
        <v>348</v>
      </c>
      <c r="AZ4" s="160" t="s">
        <v>349</v>
      </c>
      <c r="BA4" s="160" t="s">
        <v>350</v>
      </c>
      <c r="BB4" s="160" t="s">
        <v>351</v>
      </c>
      <c r="BC4" s="160" t="s">
        <v>352</v>
      </c>
      <c r="BD4" s="160" t="s">
        <v>353</v>
      </c>
      <c r="BE4" s="160" t="s">
        <v>354</v>
      </c>
      <c r="BF4" s="160" t="s">
        <v>355</v>
      </c>
      <c r="BG4" s="160" t="s">
        <v>356</v>
      </c>
      <c r="BH4" s="160" t="s">
        <v>357</v>
      </c>
      <c r="BI4" s="160" t="s">
        <v>358</v>
      </c>
      <c r="BJ4" s="160" t="s">
        <v>359</v>
      </c>
      <c r="BK4" s="160" t="s">
        <v>360</v>
      </c>
      <c r="BL4" s="160" t="s">
        <v>361</v>
      </c>
      <c r="BM4" s="160" t="s">
        <v>362</v>
      </c>
      <c r="BN4" s="160" t="s">
        <v>363</v>
      </c>
      <c r="BO4" s="160" t="s">
        <v>364</v>
      </c>
      <c r="BP4" s="160" t="s">
        <v>365</v>
      </c>
      <c r="BQ4" s="160" t="s">
        <v>366</v>
      </c>
      <c r="BR4" s="160" t="s">
        <v>367</v>
      </c>
      <c r="BS4" s="160" t="s">
        <v>368</v>
      </c>
      <c r="BT4" s="160" t="s">
        <v>369</v>
      </c>
      <c r="BU4" s="160" t="s">
        <v>370</v>
      </c>
      <c r="BV4" s="160" t="s">
        <v>371</v>
      </c>
      <c r="BW4" s="160" t="s">
        <v>372</v>
      </c>
      <c r="BX4" s="160" t="s">
        <v>373</v>
      </c>
      <c r="BY4" s="160" t="s">
        <v>374</v>
      </c>
      <c r="BZ4" s="160" t="s">
        <v>375</v>
      </c>
      <c r="CA4" s="160" t="s">
        <v>376</v>
      </c>
      <c r="CB4" s="160" t="s">
        <v>377</v>
      </c>
      <c r="CC4" s="160" t="s">
        <v>378</v>
      </c>
      <c r="CD4" s="160" t="s">
        <v>379</v>
      </c>
      <c r="CE4" s="160" t="s">
        <v>380</v>
      </c>
      <c r="CF4" s="160" t="s">
        <v>381</v>
      </c>
      <c r="CG4" s="160" t="s">
        <v>382</v>
      </c>
      <c r="CH4" s="160" t="s">
        <v>383</v>
      </c>
      <c r="CI4" s="160" t="s">
        <v>384</v>
      </c>
      <c r="CJ4" s="160" t="s">
        <v>385</v>
      </c>
      <c r="CK4" s="160" t="s">
        <v>386</v>
      </c>
      <c r="CL4" s="160" t="s">
        <v>387</v>
      </c>
      <c r="CM4" s="161"/>
      <c r="CN4" s="162" t="s">
        <v>1282</v>
      </c>
      <c r="CO4" s="162" t="s">
        <v>1283</v>
      </c>
      <c r="CP4" s="163" t="s">
        <v>1284</v>
      </c>
      <c r="CQ4" s="163" t="s">
        <v>1285</v>
      </c>
      <c r="CW4" s="164"/>
      <c r="DA4" s="165" t="s">
        <v>398</v>
      </c>
      <c r="DB4" s="163" t="s">
        <v>399</v>
      </c>
      <c r="DC4" s="163" t="s">
        <v>397</v>
      </c>
    </row>
    <row r="5" spans="1:107" s="172" customFormat="1" ht="13.2" customHeight="1" x14ac:dyDescent="0.25">
      <c r="A5" s="166" t="s">
        <v>1286</v>
      </c>
      <c r="B5" s="167" t="s">
        <v>1287</v>
      </c>
      <c r="C5" s="168">
        <v>58749</v>
      </c>
      <c r="D5" s="168">
        <v>0</v>
      </c>
      <c r="E5" s="168">
        <v>0</v>
      </c>
      <c r="F5" s="168">
        <v>58</v>
      </c>
      <c r="G5" s="168">
        <v>0</v>
      </c>
      <c r="H5" s="168">
        <v>0</v>
      </c>
      <c r="I5" s="168">
        <v>0</v>
      </c>
      <c r="J5" s="168">
        <v>0</v>
      </c>
      <c r="K5" s="168">
        <v>0</v>
      </c>
      <c r="L5" s="168">
        <v>0</v>
      </c>
      <c r="M5" s="168">
        <v>0</v>
      </c>
      <c r="N5" s="168">
        <v>0</v>
      </c>
      <c r="O5" s="168">
        <v>14939.5</v>
      </c>
      <c r="P5" s="168">
        <v>3583.3</v>
      </c>
      <c r="Q5" s="168">
        <v>10369</v>
      </c>
      <c r="R5" s="168">
        <v>0</v>
      </c>
      <c r="S5" s="168">
        <v>0</v>
      </c>
      <c r="T5" s="168">
        <v>7242</v>
      </c>
      <c r="U5" s="168">
        <v>0</v>
      </c>
      <c r="V5" s="168">
        <v>0</v>
      </c>
      <c r="W5" s="168">
        <v>32993.25</v>
      </c>
      <c r="X5" s="168">
        <v>0</v>
      </c>
      <c r="Y5" s="168">
        <v>0</v>
      </c>
      <c r="Z5" s="168">
        <v>0</v>
      </c>
      <c r="AA5" s="168">
        <v>0</v>
      </c>
      <c r="AB5" s="168">
        <v>0</v>
      </c>
      <c r="AC5" s="168">
        <v>0</v>
      </c>
      <c r="AD5" s="168">
        <v>0</v>
      </c>
      <c r="AE5" s="168">
        <v>0</v>
      </c>
      <c r="AF5" s="168">
        <v>0</v>
      </c>
      <c r="AG5" s="168">
        <v>0</v>
      </c>
      <c r="AH5" s="168">
        <v>0</v>
      </c>
      <c r="AI5" s="168">
        <v>0</v>
      </c>
      <c r="AJ5" s="168">
        <v>0</v>
      </c>
      <c r="AK5" s="168">
        <v>0</v>
      </c>
      <c r="AL5" s="168">
        <v>0</v>
      </c>
      <c r="AM5" s="168">
        <v>0</v>
      </c>
      <c r="AN5" s="168">
        <v>0</v>
      </c>
      <c r="AO5" s="168">
        <v>0</v>
      </c>
      <c r="AP5" s="168">
        <v>0</v>
      </c>
      <c r="AQ5" s="168">
        <v>0</v>
      </c>
      <c r="AR5" s="168">
        <v>800</v>
      </c>
      <c r="AS5" s="168">
        <v>0</v>
      </c>
      <c r="AT5" s="168">
        <v>0</v>
      </c>
      <c r="AU5" s="168">
        <v>0</v>
      </c>
      <c r="AV5" s="168">
        <v>0</v>
      </c>
      <c r="AW5" s="168">
        <v>0</v>
      </c>
      <c r="AX5" s="168">
        <v>0</v>
      </c>
      <c r="AY5" s="168">
        <v>0</v>
      </c>
      <c r="AZ5" s="168">
        <v>0</v>
      </c>
      <c r="BA5" s="168">
        <v>0</v>
      </c>
      <c r="BB5" s="168">
        <v>0</v>
      </c>
      <c r="BC5" s="168">
        <v>0</v>
      </c>
      <c r="BD5" s="168">
        <v>0</v>
      </c>
      <c r="BE5" s="168">
        <v>0</v>
      </c>
      <c r="BF5" s="168">
        <v>0</v>
      </c>
      <c r="BG5" s="168">
        <v>18850</v>
      </c>
      <c r="BH5" s="168">
        <v>0</v>
      </c>
      <c r="BI5" s="168">
        <v>0</v>
      </c>
      <c r="BJ5" s="168">
        <v>0</v>
      </c>
      <c r="BK5" s="168">
        <v>613</v>
      </c>
      <c r="BL5" s="168">
        <v>0</v>
      </c>
      <c r="BM5" s="168">
        <v>0</v>
      </c>
      <c r="BN5" s="168">
        <v>0</v>
      </c>
      <c r="BO5" s="168">
        <v>0</v>
      </c>
      <c r="BP5" s="168">
        <v>0</v>
      </c>
      <c r="BQ5" s="168">
        <v>0</v>
      </c>
      <c r="BR5" s="169">
        <v>0</v>
      </c>
      <c r="BS5" s="169">
        <v>1093</v>
      </c>
      <c r="BT5" s="169">
        <v>0</v>
      </c>
      <c r="BU5" s="169">
        <v>0</v>
      </c>
      <c r="BV5" s="169">
        <v>150000</v>
      </c>
      <c r="BW5" s="169">
        <v>0</v>
      </c>
      <c r="BX5" s="169">
        <v>0</v>
      </c>
      <c r="BY5" s="169">
        <v>0</v>
      </c>
      <c r="BZ5" s="169">
        <v>2294</v>
      </c>
      <c r="CA5" s="169">
        <v>900</v>
      </c>
      <c r="CB5" s="169">
        <v>0</v>
      </c>
      <c r="CC5" s="169">
        <v>0</v>
      </c>
      <c r="CD5" s="169">
        <v>0</v>
      </c>
      <c r="CE5" s="169">
        <v>0</v>
      </c>
      <c r="CF5" s="169">
        <v>0</v>
      </c>
      <c r="CG5" s="169">
        <v>0</v>
      </c>
      <c r="CH5" s="169">
        <v>0</v>
      </c>
      <c r="CI5" s="169">
        <v>0</v>
      </c>
      <c r="CJ5" s="169">
        <v>0</v>
      </c>
      <c r="CK5" s="169">
        <v>0</v>
      </c>
      <c r="CL5" s="169">
        <v>4096</v>
      </c>
      <c r="CM5" s="170"/>
      <c r="CN5" s="171"/>
      <c r="CO5" s="171"/>
      <c r="CW5" s="173"/>
      <c r="CZ5" s="174">
        <f>A5-DA5</f>
        <v>0</v>
      </c>
      <c r="DA5" s="174" t="s">
        <v>1286</v>
      </c>
      <c r="DB5" s="172" t="s">
        <v>1287</v>
      </c>
      <c r="DC5" s="172" t="s">
        <v>1288</v>
      </c>
    </row>
    <row r="6" spans="1:107" ht="13.2" customHeight="1" x14ac:dyDescent="0.25">
      <c r="A6" s="175" t="s">
        <v>1289</v>
      </c>
      <c r="B6" s="176" t="s">
        <v>1290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0</v>
      </c>
      <c r="AF6" s="177">
        <v>0</v>
      </c>
      <c r="AG6" s="177">
        <v>0</v>
      </c>
      <c r="AH6" s="177">
        <v>0</v>
      </c>
      <c r="AI6" s="177">
        <v>0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 s="177">
        <v>0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 s="177">
        <v>0</v>
      </c>
      <c r="BD6" s="177">
        <v>0</v>
      </c>
      <c r="BE6" s="177">
        <v>0</v>
      </c>
      <c r="BF6" s="177">
        <v>0</v>
      </c>
      <c r="BG6" s="177">
        <v>0</v>
      </c>
      <c r="BH6" s="177">
        <v>0</v>
      </c>
      <c r="BI6" s="177">
        <v>0</v>
      </c>
      <c r="BJ6" s="177">
        <v>0</v>
      </c>
      <c r="BK6" s="177">
        <v>0</v>
      </c>
      <c r="BL6" s="177">
        <v>0</v>
      </c>
      <c r="BM6" s="177">
        <v>0</v>
      </c>
      <c r="BN6" s="177">
        <v>0</v>
      </c>
      <c r="BO6" s="177">
        <v>0</v>
      </c>
      <c r="BP6" s="177">
        <v>0</v>
      </c>
      <c r="BQ6" s="177">
        <v>0</v>
      </c>
      <c r="BR6" s="177">
        <v>0</v>
      </c>
      <c r="BS6" s="177">
        <v>0</v>
      </c>
      <c r="BT6" s="177">
        <v>0</v>
      </c>
      <c r="BU6" s="177">
        <v>0</v>
      </c>
      <c r="BV6" s="177">
        <v>0</v>
      </c>
      <c r="BW6" s="177">
        <v>0</v>
      </c>
      <c r="BX6" s="177">
        <v>0</v>
      </c>
      <c r="BY6" s="177">
        <v>0</v>
      </c>
      <c r="BZ6" s="177">
        <v>0</v>
      </c>
      <c r="CA6" s="177">
        <v>0</v>
      </c>
      <c r="CB6" s="177">
        <v>0</v>
      </c>
      <c r="CC6" s="177">
        <v>0</v>
      </c>
      <c r="CD6" s="177">
        <v>0</v>
      </c>
      <c r="CE6" s="177">
        <v>0</v>
      </c>
      <c r="CF6" s="177">
        <v>0</v>
      </c>
      <c r="CG6" s="177">
        <v>0</v>
      </c>
      <c r="CH6" s="177">
        <v>0</v>
      </c>
      <c r="CI6" s="177">
        <v>0</v>
      </c>
      <c r="CJ6" s="177">
        <v>0</v>
      </c>
      <c r="CK6" s="177">
        <v>0</v>
      </c>
      <c r="CL6" s="177">
        <v>0</v>
      </c>
      <c r="CM6" s="178"/>
      <c r="CZ6" s="174">
        <f t="shared" ref="CZ6:CZ69" si="0">A6-DA6</f>
        <v>0</v>
      </c>
      <c r="DA6" s="158" t="s">
        <v>1289</v>
      </c>
      <c r="DB6" s="154" t="s">
        <v>1290</v>
      </c>
      <c r="DC6" s="154" t="s">
        <v>1288</v>
      </c>
    </row>
    <row r="7" spans="1:107" ht="13.2" customHeight="1" x14ac:dyDescent="0.25">
      <c r="A7" s="175" t="s">
        <v>1291</v>
      </c>
      <c r="B7" s="176" t="s">
        <v>1292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0</v>
      </c>
      <c r="AF7" s="177">
        <v>0</v>
      </c>
      <c r="AG7" s="177">
        <v>0</v>
      </c>
      <c r="AH7" s="177">
        <v>0</v>
      </c>
      <c r="AI7" s="177">
        <v>0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 s="177">
        <v>0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 s="177">
        <v>0</v>
      </c>
      <c r="BD7" s="177">
        <v>0</v>
      </c>
      <c r="BE7" s="177">
        <v>0</v>
      </c>
      <c r="BF7" s="177">
        <v>0</v>
      </c>
      <c r="BG7" s="177">
        <v>0</v>
      </c>
      <c r="BH7" s="177">
        <v>0</v>
      </c>
      <c r="BI7" s="177">
        <v>0</v>
      </c>
      <c r="BJ7" s="177">
        <v>0</v>
      </c>
      <c r="BK7" s="177">
        <v>0</v>
      </c>
      <c r="BL7" s="177">
        <v>0</v>
      </c>
      <c r="BM7" s="177">
        <v>0</v>
      </c>
      <c r="BN7" s="177">
        <v>0</v>
      </c>
      <c r="BO7" s="177">
        <v>0</v>
      </c>
      <c r="BP7" s="177">
        <v>0</v>
      </c>
      <c r="BQ7" s="177">
        <v>0</v>
      </c>
      <c r="BR7" s="177">
        <v>0</v>
      </c>
      <c r="BS7" s="177">
        <v>0</v>
      </c>
      <c r="BT7" s="177">
        <v>0</v>
      </c>
      <c r="BU7" s="177">
        <v>0</v>
      </c>
      <c r="BV7" s="177">
        <v>0</v>
      </c>
      <c r="BW7" s="177">
        <v>0</v>
      </c>
      <c r="BX7" s="177">
        <v>0</v>
      </c>
      <c r="BY7" s="177">
        <v>0</v>
      </c>
      <c r="BZ7" s="177">
        <v>0</v>
      </c>
      <c r="CA7" s="177">
        <v>0</v>
      </c>
      <c r="CB7" s="177">
        <v>0</v>
      </c>
      <c r="CC7" s="177">
        <v>0</v>
      </c>
      <c r="CD7" s="177">
        <v>0</v>
      </c>
      <c r="CE7" s="177">
        <v>0</v>
      </c>
      <c r="CF7" s="177">
        <v>0</v>
      </c>
      <c r="CG7" s="177">
        <v>0</v>
      </c>
      <c r="CH7" s="177">
        <v>0</v>
      </c>
      <c r="CI7" s="177">
        <v>0</v>
      </c>
      <c r="CJ7" s="177">
        <v>0</v>
      </c>
      <c r="CK7" s="177">
        <v>0</v>
      </c>
      <c r="CL7" s="177">
        <v>0</v>
      </c>
      <c r="CM7" s="178"/>
      <c r="CZ7" s="174">
        <f t="shared" si="0"/>
        <v>0</v>
      </c>
      <c r="DA7" s="158" t="s">
        <v>1291</v>
      </c>
      <c r="DB7" s="154" t="s">
        <v>1292</v>
      </c>
      <c r="DC7" s="154" t="s">
        <v>1288</v>
      </c>
    </row>
    <row r="8" spans="1:107" ht="13.2" customHeight="1" x14ac:dyDescent="0.25">
      <c r="A8" s="175" t="s">
        <v>1293</v>
      </c>
      <c r="B8" s="176" t="s">
        <v>1294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0</v>
      </c>
      <c r="AF8" s="177">
        <v>0</v>
      </c>
      <c r="AG8" s="177">
        <v>0</v>
      </c>
      <c r="AH8" s="177">
        <v>0</v>
      </c>
      <c r="AI8" s="177">
        <v>0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 s="177">
        <v>0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 s="177">
        <v>0</v>
      </c>
      <c r="BD8" s="177">
        <v>0</v>
      </c>
      <c r="BE8" s="177">
        <v>0</v>
      </c>
      <c r="BF8" s="177">
        <v>0</v>
      </c>
      <c r="BG8" s="177">
        <v>0</v>
      </c>
      <c r="BH8" s="177">
        <v>0</v>
      </c>
      <c r="BI8" s="177">
        <v>0</v>
      </c>
      <c r="BJ8" s="177">
        <v>0</v>
      </c>
      <c r="BK8" s="177">
        <v>0</v>
      </c>
      <c r="BL8" s="177">
        <v>0</v>
      </c>
      <c r="BM8" s="177">
        <v>0</v>
      </c>
      <c r="BN8" s="177">
        <v>0</v>
      </c>
      <c r="BO8" s="177">
        <v>0</v>
      </c>
      <c r="BP8" s="177">
        <v>0</v>
      </c>
      <c r="BQ8" s="177">
        <v>0</v>
      </c>
      <c r="BR8" s="179">
        <v>0</v>
      </c>
      <c r="BS8" s="177">
        <v>0</v>
      </c>
      <c r="BT8" s="177">
        <v>0</v>
      </c>
      <c r="BU8" s="177">
        <v>0</v>
      </c>
      <c r="BV8" s="177">
        <v>0</v>
      </c>
      <c r="BW8" s="177">
        <v>0</v>
      </c>
      <c r="BX8" s="177">
        <v>0</v>
      </c>
      <c r="BY8" s="177">
        <v>0</v>
      </c>
      <c r="BZ8" s="177">
        <v>0</v>
      </c>
      <c r="CA8" s="177">
        <v>0</v>
      </c>
      <c r="CB8" s="177">
        <v>0</v>
      </c>
      <c r="CC8" s="177">
        <v>0</v>
      </c>
      <c r="CD8" s="177">
        <v>0</v>
      </c>
      <c r="CE8" s="177">
        <v>0</v>
      </c>
      <c r="CF8" s="177">
        <v>0</v>
      </c>
      <c r="CG8" s="177">
        <v>0</v>
      </c>
      <c r="CH8" s="177">
        <v>0</v>
      </c>
      <c r="CI8" s="177">
        <v>0</v>
      </c>
      <c r="CJ8" s="177">
        <v>0</v>
      </c>
      <c r="CK8" s="177">
        <v>0</v>
      </c>
      <c r="CL8" s="177">
        <v>0</v>
      </c>
      <c r="CM8" s="178"/>
      <c r="CZ8" s="174">
        <f t="shared" si="0"/>
        <v>0</v>
      </c>
      <c r="DA8" s="158" t="s">
        <v>1293</v>
      </c>
      <c r="DB8" s="154" t="s">
        <v>1294</v>
      </c>
      <c r="DC8" s="154" t="s">
        <v>1288</v>
      </c>
    </row>
    <row r="9" spans="1:107" ht="13.2" customHeight="1" x14ac:dyDescent="0.25">
      <c r="A9" s="175" t="s">
        <v>1295</v>
      </c>
      <c r="B9" s="176" t="s">
        <v>1296</v>
      </c>
      <c r="C9" s="177">
        <v>16069441.460000001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2006562.2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4680494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0</v>
      </c>
      <c r="AF9" s="177">
        <v>0</v>
      </c>
      <c r="AG9" s="177">
        <v>0</v>
      </c>
      <c r="AH9" s="177">
        <v>0</v>
      </c>
      <c r="AI9" s="177">
        <v>0</v>
      </c>
      <c r="AJ9" s="177">
        <v>0</v>
      </c>
      <c r="AK9" s="177">
        <v>20318602.59</v>
      </c>
      <c r="AL9" s="177">
        <v>0</v>
      </c>
      <c r="AM9" s="177">
        <v>0</v>
      </c>
      <c r="AN9" s="177">
        <v>0</v>
      </c>
      <c r="AO9" s="177">
        <v>0</v>
      </c>
      <c r="AP9" s="177">
        <v>0</v>
      </c>
      <c r="AQ9" s="177">
        <v>0</v>
      </c>
      <c r="AR9" s="177">
        <v>965260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3349110</v>
      </c>
      <c r="BB9" s="177">
        <v>0</v>
      </c>
      <c r="BC9" s="177">
        <v>13472050.189999999</v>
      </c>
      <c r="BD9" s="177">
        <v>0</v>
      </c>
      <c r="BE9" s="177">
        <v>0</v>
      </c>
      <c r="BF9" s="177">
        <v>0</v>
      </c>
      <c r="BG9" s="177">
        <v>0</v>
      </c>
      <c r="BH9" s="177">
        <v>0</v>
      </c>
      <c r="BI9" s="177">
        <v>0</v>
      </c>
      <c r="BJ9" s="177">
        <v>0</v>
      </c>
      <c r="BK9" s="177">
        <v>0</v>
      </c>
      <c r="BL9" s="177">
        <v>3335430.46</v>
      </c>
      <c r="BM9" s="177">
        <v>0</v>
      </c>
      <c r="BN9" s="177">
        <v>0</v>
      </c>
      <c r="BO9" s="177">
        <v>0</v>
      </c>
      <c r="BP9" s="177">
        <v>0</v>
      </c>
      <c r="BQ9" s="177">
        <v>0</v>
      </c>
      <c r="BR9" s="179">
        <v>74646470.530000001</v>
      </c>
      <c r="BS9" s="177">
        <v>0</v>
      </c>
      <c r="BT9" s="177">
        <v>0</v>
      </c>
      <c r="BU9" s="177">
        <v>0</v>
      </c>
      <c r="BV9" s="177">
        <v>0</v>
      </c>
      <c r="BW9" s="177">
        <v>0</v>
      </c>
      <c r="BX9" s="177">
        <v>0</v>
      </c>
      <c r="BY9" s="177">
        <v>0</v>
      </c>
      <c r="BZ9" s="177">
        <v>0</v>
      </c>
      <c r="CA9" s="177">
        <v>0</v>
      </c>
      <c r="CB9" s="177">
        <v>0</v>
      </c>
      <c r="CC9" s="177">
        <v>0</v>
      </c>
      <c r="CD9" s="177">
        <v>0</v>
      </c>
      <c r="CE9" s="177">
        <v>0</v>
      </c>
      <c r="CF9" s="177">
        <v>0</v>
      </c>
      <c r="CG9" s="177">
        <v>0</v>
      </c>
      <c r="CH9" s="177">
        <v>0</v>
      </c>
      <c r="CI9" s="179">
        <v>0</v>
      </c>
      <c r="CJ9" s="177">
        <v>0</v>
      </c>
      <c r="CK9" s="177">
        <v>0</v>
      </c>
      <c r="CL9" s="177">
        <v>0</v>
      </c>
      <c r="CM9" s="178"/>
      <c r="CZ9" s="174">
        <f t="shared" si="0"/>
        <v>0</v>
      </c>
      <c r="DA9" s="158" t="s">
        <v>1295</v>
      </c>
      <c r="DB9" s="154" t="s">
        <v>1296</v>
      </c>
      <c r="DC9" s="154" t="s">
        <v>1288</v>
      </c>
    </row>
    <row r="10" spans="1:107" ht="13.2" customHeight="1" x14ac:dyDescent="0.25">
      <c r="A10" s="175" t="s">
        <v>1297</v>
      </c>
      <c r="B10" s="176" t="s">
        <v>1298</v>
      </c>
      <c r="C10" s="177">
        <v>0</v>
      </c>
      <c r="D10" s="177">
        <v>333924</v>
      </c>
      <c r="E10" s="177">
        <v>60400</v>
      </c>
      <c r="F10" s="177">
        <v>0</v>
      </c>
      <c r="G10" s="177">
        <v>0</v>
      </c>
      <c r="H10" s="177">
        <v>0</v>
      </c>
      <c r="I10" s="177">
        <v>0</v>
      </c>
      <c r="J10" s="177">
        <v>40630</v>
      </c>
      <c r="K10" s="177">
        <v>125645</v>
      </c>
      <c r="L10" s="177">
        <v>202814</v>
      </c>
      <c r="M10" s="177">
        <v>368895</v>
      </c>
      <c r="N10" s="177">
        <v>24950</v>
      </c>
      <c r="O10" s="177">
        <v>0</v>
      </c>
      <c r="P10" s="177">
        <v>475148.9</v>
      </c>
      <c r="Q10" s="177">
        <v>940644.75</v>
      </c>
      <c r="R10" s="177">
        <v>493380.35</v>
      </c>
      <c r="S10" s="177">
        <v>404605.61</v>
      </c>
      <c r="T10" s="177">
        <v>394279.95</v>
      </c>
      <c r="U10" s="177">
        <v>19400</v>
      </c>
      <c r="V10" s="177">
        <v>216330.1</v>
      </c>
      <c r="W10" s="177">
        <v>0</v>
      </c>
      <c r="X10" s="177">
        <v>263645</v>
      </c>
      <c r="Y10" s="177">
        <v>240212</v>
      </c>
      <c r="Z10" s="177">
        <v>125425</v>
      </c>
      <c r="AA10" s="177">
        <v>139265</v>
      </c>
      <c r="AB10" s="177">
        <v>95675</v>
      </c>
      <c r="AC10" s="177">
        <v>175345</v>
      </c>
      <c r="AD10" s="177">
        <v>529453</v>
      </c>
      <c r="AE10" s="177">
        <v>126970</v>
      </c>
      <c r="AF10" s="177">
        <v>299590.5</v>
      </c>
      <c r="AG10" s="177">
        <v>227241</v>
      </c>
      <c r="AH10" s="177">
        <v>508434.5</v>
      </c>
      <c r="AI10" s="177">
        <v>135600</v>
      </c>
      <c r="AJ10" s="177">
        <v>124425</v>
      </c>
      <c r="AK10" s="177">
        <v>0</v>
      </c>
      <c r="AL10" s="177">
        <v>115895</v>
      </c>
      <c r="AM10" s="177">
        <v>123208</v>
      </c>
      <c r="AN10" s="177">
        <v>371193</v>
      </c>
      <c r="AO10" s="177">
        <v>129645</v>
      </c>
      <c r="AP10" s="177">
        <v>161310</v>
      </c>
      <c r="AQ10" s="177">
        <v>100548</v>
      </c>
      <c r="AR10" s="177">
        <v>0</v>
      </c>
      <c r="AS10" s="177">
        <v>244984</v>
      </c>
      <c r="AT10" s="177">
        <v>429536</v>
      </c>
      <c r="AU10" s="177">
        <v>531433</v>
      </c>
      <c r="AV10" s="177">
        <v>38755</v>
      </c>
      <c r="AW10" s="177">
        <v>58350</v>
      </c>
      <c r="AX10" s="177">
        <v>41400</v>
      </c>
      <c r="AY10" s="177">
        <v>307020</v>
      </c>
      <c r="AZ10" s="177">
        <v>298251.5</v>
      </c>
      <c r="BA10" s="177">
        <v>0</v>
      </c>
      <c r="BB10" s="177">
        <v>177808</v>
      </c>
      <c r="BC10" s="177">
        <v>0</v>
      </c>
      <c r="BD10" s="177">
        <v>620662.5</v>
      </c>
      <c r="BE10" s="177">
        <v>15450</v>
      </c>
      <c r="BF10" s="177">
        <v>71990</v>
      </c>
      <c r="BG10" s="177">
        <v>1583104.54</v>
      </c>
      <c r="BH10" s="177">
        <v>114014</v>
      </c>
      <c r="BI10" s="177">
        <v>54250</v>
      </c>
      <c r="BJ10" s="177">
        <v>152795</v>
      </c>
      <c r="BK10" s="177">
        <v>228292.85</v>
      </c>
      <c r="BL10" s="177">
        <v>0</v>
      </c>
      <c r="BM10" s="177">
        <v>99540</v>
      </c>
      <c r="BN10" s="177">
        <v>321844.15000000002</v>
      </c>
      <c r="BO10" s="177">
        <v>26215.200000000001</v>
      </c>
      <c r="BP10" s="177">
        <v>234826</v>
      </c>
      <c r="BQ10" s="177">
        <v>128586</v>
      </c>
      <c r="BR10" s="177">
        <v>0</v>
      </c>
      <c r="BS10" s="179">
        <v>523250</v>
      </c>
      <c r="BT10" s="177">
        <v>0</v>
      </c>
      <c r="BU10" s="179">
        <v>845574.37</v>
      </c>
      <c r="BV10" s="179">
        <v>0</v>
      </c>
      <c r="BW10" s="177">
        <v>65332</v>
      </c>
      <c r="BX10" s="179">
        <v>702617</v>
      </c>
      <c r="BY10" s="177">
        <v>70650</v>
      </c>
      <c r="BZ10" s="179">
        <v>668044.9</v>
      </c>
      <c r="CA10" s="179">
        <v>286305</v>
      </c>
      <c r="CB10" s="177">
        <v>271940</v>
      </c>
      <c r="CC10" s="177">
        <v>1211298</v>
      </c>
      <c r="CD10" s="179">
        <v>409358</v>
      </c>
      <c r="CE10" s="177">
        <v>375862.5</v>
      </c>
      <c r="CF10" s="179">
        <v>188971.55</v>
      </c>
      <c r="CG10" s="179">
        <v>99501</v>
      </c>
      <c r="CH10" s="177">
        <v>0</v>
      </c>
      <c r="CI10" s="177">
        <v>43950</v>
      </c>
      <c r="CJ10" s="179">
        <v>1030078.6</v>
      </c>
      <c r="CK10" s="179">
        <v>228905</v>
      </c>
      <c r="CL10" s="179">
        <v>231077</v>
      </c>
      <c r="CM10" s="178"/>
      <c r="CZ10" s="174">
        <f t="shared" si="0"/>
        <v>0</v>
      </c>
      <c r="DA10" s="158" t="s">
        <v>1297</v>
      </c>
      <c r="DB10" s="154" t="s">
        <v>1298</v>
      </c>
      <c r="DC10" s="154" t="s">
        <v>1288</v>
      </c>
    </row>
    <row r="11" spans="1:107" s="172" customFormat="1" ht="13.2" customHeight="1" x14ac:dyDescent="0.25">
      <c r="A11" s="175" t="s">
        <v>1299</v>
      </c>
      <c r="B11" s="176" t="s">
        <v>1300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0</v>
      </c>
      <c r="AF11" s="177">
        <v>0</v>
      </c>
      <c r="AG11" s="177">
        <v>0</v>
      </c>
      <c r="AH11" s="177">
        <v>0</v>
      </c>
      <c r="AI11" s="177">
        <v>0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 s="177">
        <v>0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 s="177">
        <v>0</v>
      </c>
      <c r="BD11" s="177">
        <v>0</v>
      </c>
      <c r="BE11" s="177">
        <v>0</v>
      </c>
      <c r="BF11" s="177">
        <v>0</v>
      </c>
      <c r="BG11" s="177">
        <v>0</v>
      </c>
      <c r="BH11" s="177">
        <v>0</v>
      </c>
      <c r="BI11" s="177">
        <v>0</v>
      </c>
      <c r="BJ11" s="177">
        <v>0</v>
      </c>
      <c r="BK11" s="177">
        <v>0</v>
      </c>
      <c r="BL11" s="177">
        <v>0</v>
      </c>
      <c r="BM11" s="177">
        <v>0</v>
      </c>
      <c r="BN11" s="177">
        <v>0</v>
      </c>
      <c r="BO11" s="177">
        <v>0</v>
      </c>
      <c r="BP11" s="177">
        <v>0</v>
      </c>
      <c r="BQ11" s="177">
        <v>0</v>
      </c>
      <c r="BR11" s="177">
        <v>0</v>
      </c>
      <c r="BS11" s="177">
        <v>0</v>
      </c>
      <c r="BT11" s="177">
        <v>0</v>
      </c>
      <c r="BU11" s="177">
        <v>0</v>
      </c>
      <c r="BV11" s="177">
        <v>0</v>
      </c>
      <c r="BW11" s="177">
        <v>0</v>
      </c>
      <c r="BX11" s="177">
        <v>0</v>
      </c>
      <c r="BY11" s="177">
        <v>0</v>
      </c>
      <c r="BZ11" s="177">
        <v>0</v>
      </c>
      <c r="CA11" s="177">
        <v>0</v>
      </c>
      <c r="CB11" s="177">
        <v>0</v>
      </c>
      <c r="CC11" s="177">
        <v>0</v>
      </c>
      <c r="CD11" s="177">
        <v>0</v>
      </c>
      <c r="CE11" s="177">
        <v>0</v>
      </c>
      <c r="CF11" s="177">
        <v>0</v>
      </c>
      <c r="CG11" s="177">
        <v>0</v>
      </c>
      <c r="CH11" s="177">
        <v>0</v>
      </c>
      <c r="CI11" s="177">
        <v>0</v>
      </c>
      <c r="CJ11" s="177">
        <v>0</v>
      </c>
      <c r="CK11" s="177">
        <v>0</v>
      </c>
      <c r="CL11" s="177">
        <v>0</v>
      </c>
      <c r="CM11" s="178"/>
      <c r="CN11" s="153"/>
      <c r="CO11" s="153"/>
      <c r="CP11" s="154"/>
      <c r="CW11" s="173"/>
      <c r="CZ11" s="174">
        <f t="shared" si="0"/>
        <v>0</v>
      </c>
      <c r="DA11" s="174" t="s">
        <v>1299</v>
      </c>
      <c r="DB11" s="172" t="s">
        <v>1300</v>
      </c>
      <c r="DC11" s="172" t="s">
        <v>1288</v>
      </c>
    </row>
    <row r="12" spans="1:107" s="172" customFormat="1" ht="13.2" customHeight="1" x14ac:dyDescent="0.25">
      <c r="A12" s="175" t="s">
        <v>1301</v>
      </c>
      <c r="B12" s="176" t="s">
        <v>1302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0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 s="177">
        <v>0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 s="177">
        <v>0</v>
      </c>
      <c r="BD12" s="177">
        <v>0</v>
      </c>
      <c r="BE12" s="177">
        <v>0</v>
      </c>
      <c r="BF12" s="177">
        <v>0</v>
      </c>
      <c r="BG12" s="177">
        <v>0</v>
      </c>
      <c r="BH12" s="177">
        <v>0</v>
      </c>
      <c r="BI12" s="177">
        <v>0</v>
      </c>
      <c r="BJ12" s="177">
        <v>0</v>
      </c>
      <c r="BK12" s="177">
        <v>0</v>
      </c>
      <c r="BL12" s="177">
        <v>0</v>
      </c>
      <c r="BM12" s="177">
        <v>0</v>
      </c>
      <c r="BN12" s="177">
        <v>0</v>
      </c>
      <c r="BO12" s="177">
        <v>0</v>
      </c>
      <c r="BP12" s="177">
        <v>0</v>
      </c>
      <c r="BQ12" s="177">
        <v>0</v>
      </c>
      <c r="BR12" s="177">
        <v>0</v>
      </c>
      <c r="BS12" s="177">
        <v>0</v>
      </c>
      <c r="BT12" s="177">
        <v>0</v>
      </c>
      <c r="BU12" s="177">
        <v>0</v>
      </c>
      <c r="BV12" s="177">
        <v>0</v>
      </c>
      <c r="BW12" s="177">
        <v>0</v>
      </c>
      <c r="BX12" s="177">
        <v>0</v>
      </c>
      <c r="BY12" s="177">
        <v>0</v>
      </c>
      <c r="BZ12" s="177">
        <v>0</v>
      </c>
      <c r="CA12" s="177">
        <v>0</v>
      </c>
      <c r="CB12" s="177">
        <v>0</v>
      </c>
      <c r="CC12" s="177">
        <v>0</v>
      </c>
      <c r="CD12" s="177">
        <v>0</v>
      </c>
      <c r="CE12" s="177">
        <v>0</v>
      </c>
      <c r="CF12" s="177">
        <v>0</v>
      </c>
      <c r="CG12" s="177">
        <v>0</v>
      </c>
      <c r="CH12" s="177">
        <v>0</v>
      </c>
      <c r="CI12" s="177">
        <v>0</v>
      </c>
      <c r="CJ12" s="177">
        <v>0</v>
      </c>
      <c r="CK12" s="177">
        <v>0</v>
      </c>
      <c r="CL12" s="177">
        <v>0</v>
      </c>
      <c r="CM12" s="178"/>
      <c r="CN12" s="153"/>
      <c r="CO12" s="153"/>
      <c r="CP12" s="154"/>
      <c r="CW12" s="173"/>
      <c r="CZ12" s="174">
        <f t="shared" si="0"/>
        <v>0</v>
      </c>
      <c r="DA12" s="174" t="s">
        <v>1301</v>
      </c>
      <c r="DB12" s="172" t="s">
        <v>1302</v>
      </c>
      <c r="DC12" s="172" t="s">
        <v>1288</v>
      </c>
    </row>
    <row r="13" spans="1:107" s="172" customFormat="1" ht="13.2" customHeight="1" x14ac:dyDescent="0.25">
      <c r="A13" s="166" t="s">
        <v>1303</v>
      </c>
      <c r="B13" s="167" t="s">
        <v>1304</v>
      </c>
      <c r="C13" s="168">
        <v>0</v>
      </c>
      <c r="D13" s="168">
        <v>0</v>
      </c>
      <c r="E13" s="168">
        <v>0</v>
      </c>
      <c r="F13" s="168">
        <v>0</v>
      </c>
      <c r="G13" s="168">
        <v>0</v>
      </c>
      <c r="H13" s="168">
        <v>0</v>
      </c>
      <c r="I13" s="168">
        <v>0</v>
      </c>
      <c r="J13" s="168">
        <v>0</v>
      </c>
      <c r="K13" s="168">
        <v>0</v>
      </c>
      <c r="L13" s="168">
        <v>0</v>
      </c>
      <c r="M13" s="168">
        <v>0</v>
      </c>
      <c r="N13" s="168">
        <v>0</v>
      </c>
      <c r="O13" s="168">
        <v>0</v>
      </c>
      <c r="P13" s="168">
        <v>0</v>
      </c>
      <c r="Q13" s="168">
        <v>0</v>
      </c>
      <c r="R13" s="168">
        <v>0</v>
      </c>
      <c r="S13" s="168">
        <v>0</v>
      </c>
      <c r="T13" s="168">
        <v>0</v>
      </c>
      <c r="U13" s="168">
        <v>0</v>
      </c>
      <c r="V13" s="168">
        <v>0</v>
      </c>
      <c r="W13" s="168">
        <v>0</v>
      </c>
      <c r="X13" s="168">
        <v>0</v>
      </c>
      <c r="Y13" s="168">
        <v>0</v>
      </c>
      <c r="Z13" s="168">
        <v>0</v>
      </c>
      <c r="AA13" s="168">
        <v>0</v>
      </c>
      <c r="AB13" s="168">
        <v>0</v>
      </c>
      <c r="AC13" s="168">
        <v>0</v>
      </c>
      <c r="AD13" s="168">
        <v>0</v>
      </c>
      <c r="AE13" s="168">
        <v>0</v>
      </c>
      <c r="AF13" s="168">
        <v>0</v>
      </c>
      <c r="AG13" s="168">
        <v>0</v>
      </c>
      <c r="AH13" s="168">
        <v>0</v>
      </c>
      <c r="AI13" s="168">
        <v>0</v>
      </c>
      <c r="AJ13" s="168">
        <v>0</v>
      </c>
      <c r="AK13" s="168">
        <v>0</v>
      </c>
      <c r="AL13" s="168">
        <v>0</v>
      </c>
      <c r="AM13" s="168">
        <v>0</v>
      </c>
      <c r="AN13" s="168">
        <v>0</v>
      </c>
      <c r="AO13" s="168">
        <v>0</v>
      </c>
      <c r="AP13" s="168">
        <v>0</v>
      </c>
      <c r="AQ13" s="168">
        <v>0</v>
      </c>
      <c r="AR13" s="168">
        <v>0</v>
      </c>
      <c r="AS13" s="168">
        <v>0</v>
      </c>
      <c r="AT13" s="168">
        <v>0</v>
      </c>
      <c r="AU13" s="168">
        <v>0</v>
      </c>
      <c r="AV13" s="168">
        <v>0</v>
      </c>
      <c r="AW13" s="168">
        <v>0</v>
      </c>
      <c r="AX13" s="168">
        <v>0</v>
      </c>
      <c r="AY13" s="168">
        <v>0</v>
      </c>
      <c r="AZ13" s="168">
        <v>0</v>
      </c>
      <c r="BA13" s="168">
        <v>0</v>
      </c>
      <c r="BB13" s="168">
        <v>0</v>
      </c>
      <c r="BC13" s="168">
        <v>0</v>
      </c>
      <c r="BD13" s="168">
        <v>0</v>
      </c>
      <c r="BE13" s="168">
        <v>0</v>
      </c>
      <c r="BF13" s="168">
        <v>0</v>
      </c>
      <c r="BG13" s="168">
        <v>0</v>
      </c>
      <c r="BH13" s="168">
        <v>0</v>
      </c>
      <c r="BI13" s="168">
        <v>0</v>
      </c>
      <c r="BJ13" s="168">
        <v>0</v>
      </c>
      <c r="BK13" s="168">
        <v>0</v>
      </c>
      <c r="BL13" s="168">
        <v>0</v>
      </c>
      <c r="BM13" s="168">
        <v>0</v>
      </c>
      <c r="BN13" s="168">
        <v>0</v>
      </c>
      <c r="BO13" s="168">
        <v>0</v>
      </c>
      <c r="BP13" s="168">
        <v>0</v>
      </c>
      <c r="BQ13" s="168">
        <v>0</v>
      </c>
      <c r="BR13" s="168">
        <v>0</v>
      </c>
      <c r="BS13" s="168">
        <v>0</v>
      </c>
      <c r="BT13" s="168">
        <v>0</v>
      </c>
      <c r="BU13" s="168">
        <v>0</v>
      </c>
      <c r="BV13" s="168">
        <v>0</v>
      </c>
      <c r="BW13" s="168">
        <v>0</v>
      </c>
      <c r="BX13" s="168">
        <v>0</v>
      </c>
      <c r="BY13" s="168">
        <v>0</v>
      </c>
      <c r="BZ13" s="168">
        <v>0</v>
      </c>
      <c r="CA13" s="168">
        <v>0</v>
      </c>
      <c r="CB13" s="168">
        <v>0</v>
      </c>
      <c r="CC13" s="168">
        <v>0</v>
      </c>
      <c r="CD13" s="168">
        <v>0</v>
      </c>
      <c r="CE13" s="168">
        <v>0</v>
      </c>
      <c r="CF13" s="168">
        <v>0</v>
      </c>
      <c r="CG13" s="168">
        <v>0</v>
      </c>
      <c r="CH13" s="168">
        <v>0</v>
      </c>
      <c r="CI13" s="168">
        <v>0</v>
      </c>
      <c r="CJ13" s="168">
        <v>0</v>
      </c>
      <c r="CK13" s="168">
        <v>0</v>
      </c>
      <c r="CL13" s="168">
        <v>0</v>
      </c>
      <c r="CM13" s="170"/>
      <c r="CN13" s="171"/>
      <c r="CO13" s="171"/>
      <c r="CW13" s="173"/>
      <c r="CZ13" s="174">
        <f t="shared" si="0"/>
        <v>0</v>
      </c>
      <c r="DA13" s="174" t="s">
        <v>1303</v>
      </c>
      <c r="DB13" s="172" t="s">
        <v>1304</v>
      </c>
      <c r="DC13" s="172" t="s">
        <v>1288</v>
      </c>
    </row>
    <row r="14" spans="1:107" ht="13.2" customHeight="1" x14ac:dyDescent="0.25">
      <c r="A14" s="175" t="s">
        <v>1305</v>
      </c>
      <c r="B14" s="176" t="s">
        <v>1306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250000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0</v>
      </c>
      <c r="AJ14" s="177">
        <v>0</v>
      </c>
      <c r="AK14" s="177">
        <v>18200</v>
      </c>
      <c r="AL14" s="177">
        <v>0</v>
      </c>
      <c r="AM14" s="177">
        <v>0</v>
      </c>
      <c r="AN14" s="177">
        <v>0</v>
      </c>
      <c r="AO14" s="177">
        <v>0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 s="177">
        <v>0</v>
      </c>
      <c r="BD14" s="177">
        <v>0</v>
      </c>
      <c r="BE14" s="177">
        <v>0</v>
      </c>
      <c r="BF14" s="177">
        <v>0</v>
      </c>
      <c r="BG14" s="177">
        <v>0</v>
      </c>
      <c r="BH14" s="177">
        <v>0</v>
      </c>
      <c r="BI14" s="177">
        <v>0</v>
      </c>
      <c r="BJ14" s="177">
        <v>0</v>
      </c>
      <c r="BK14" s="177">
        <v>0</v>
      </c>
      <c r="BL14" s="177">
        <v>0</v>
      </c>
      <c r="BM14" s="177">
        <v>0</v>
      </c>
      <c r="BN14" s="177">
        <v>0</v>
      </c>
      <c r="BO14" s="177">
        <v>0</v>
      </c>
      <c r="BP14" s="177">
        <v>0</v>
      </c>
      <c r="BQ14" s="177">
        <v>0</v>
      </c>
      <c r="BR14" s="177">
        <v>0</v>
      </c>
      <c r="BS14" s="177">
        <v>0</v>
      </c>
      <c r="BT14" s="177">
        <v>0</v>
      </c>
      <c r="BU14" s="177">
        <v>0</v>
      </c>
      <c r="BV14" s="177">
        <v>0</v>
      </c>
      <c r="BW14" s="177">
        <v>0</v>
      </c>
      <c r="BX14" s="177">
        <v>0</v>
      </c>
      <c r="BY14" s="177">
        <v>0</v>
      </c>
      <c r="BZ14" s="177">
        <v>0</v>
      </c>
      <c r="CA14" s="177">
        <v>0</v>
      </c>
      <c r="CB14" s="177">
        <v>0</v>
      </c>
      <c r="CC14" s="177">
        <v>0</v>
      </c>
      <c r="CD14" s="177">
        <v>0</v>
      </c>
      <c r="CE14" s="177">
        <v>0</v>
      </c>
      <c r="CF14" s="177">
        <v>0</v>
      </c>
      <c r="CG14" s="177">
        <v>0</v>
      </c>
      <c r="CH14" s="177">
        <v>0</v>
      </c>
      <c r="CI14" s="177">
        <v>0</v>
      </c>
      <c r="CJ14" s="177">
        <v>0</v>
      </c>
      <c r="CK14" s="177">
        <v>0</v>
      </c>
      <c r="CL14" s="177">
        <v>0</v>
      </c>
      <c r="CM14" s="178"/>
      <c r="CZ14" s="174">
        <f t="shared" si="0"/>
        <v>0</v>
      </c>
      <c r="DA14" s="158" t="s">
        <v>1305</v>
      </c>
      <c r="DB14" s="154" t="s">
        <v>1306</v>
      </c>
      <c r="DC14" s="154" t="s">
        <v>1288</v>
      </c>
    </row>
    <row r="15" spans="1:107" ht="13.2" customHeight="1" x14ac:dyDescent="0.25">
      <c r="A15" s="175" t="s">
        <v>1307</v>
      </c>
      <c r="B15" s="176" t="s">
        <v>1308</v>
      </c>
      <c r="C15" s="177">
        <v>17647479.920000002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9640</v>
      </c>
      <c r="K15" s="177">
        <v>3000</v>
      </c>
      <c r="L15" s="177">
        <v>0</v>
      </c>
      <c r="M15" s="177">
        <v>0</v>
      </c>
      <c r="N15" s="177">
        <v>1250.93</v>
      </c>
      <c r="O15" s="177">
        <v>0</v>
      </c>
      <c r="P15" s="177">
        <v>0</v>
      </c>
      <c r="Q15" s="177">
        <v>0</v>
      </c>
      <c r="R15" s="177">
        <v>34860.699999999997</v>
      </c>
      <c r="S15" s="177">
        <v>21500</v>
      </c>
      <c r="T15" s="177">
        <v>0</v>
      </c>
      <c r="U15" s="177">
        <v>3234.69</v>
      </c>
      <c r="V15" s="177">
        <v>0</v>
      </c>
      <c r="W15" s="177">
        <v>72900</v>
      </c>
      <c r="X15" s="177">
        <v>292700</v>
      </c>
      <c r="Y15" s="177">
        <v>47757.81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0</v>
      </c>
      <c r="AJ15" s="177">
        <v>0</v>
      </c>
      <c r="AK15" s="177">
        <v>6488539.8700000001</v>
      </c>
      <c r="AL15" s="177">
        <v>825125</v>
      </c>
      <c r="AM15" s="177">
        <v>428225</v>
      </c>
      <c r="AN15" s="177">
        <v>1109575</v>
      </c>
      <c r="AO15" s="177">
        <v>1590825</v>
      </c>
      <c r="AP15" s="177">
        <v>722925</v>
      </c>
      <c r="AQ15" s="177">
        <v>352700</v>
      </c>
      <c r="AR15" s="177">
        <v>3824026.4</v>
      </c>
      <c r="AS15" s="177">
        <v>602922</v>
      </c>
      <c r="AT15" s="177">
        <v>1309050</v>
      </c>
      <c r="AU15" s="177">
        <v>1863025</v>
      </c>
      <c r="AV15" s="177">
        <v>1134075</v>
      </c>
      <c r="AW15" s="177">
        <v>332450</v>
      </c>
      <c r="AX15" s="177">
        <v>893300</v>
      </c>
      <c r="AY15" s="177">
        <v>658069</v>
      </c>
      <c r="AZ15" s="177">
        <v>38500</v>
      </c>
      <c r="BA15" s="177">
        <v>3600</v>
      </c>
      <c r="BB15" s="177">
        <v>858500</v>
      </c>
      <c r="BC15" s="177">
        <v>0</v>
      </c>
      <c r="BD15" s="177">
        <v>0</v>
      </c>
      <c r="BE15" s="177">
        <v>0</v>
      </c>
      <c r="BF15" s="177">
        <v>0</v>
      </c>
      <c r="BG15" s="177">
        <v>587725</v>
      </c>
      <c r="BH15" s="177">
        <v>10191340.75</v>
      </c>
      <c r="BI15" s="177">
        <v>12512</v>
      </c>
      <c r="BJ15" s="177">
        <v>406992</v>
      </c>
      <c r="BK15" s="177">
        <v>0</v>
      </c>
      <c r="BL15" s="177">
        <v>0</v>
      </c>
      <c r="BM15" s="177">
        <v>0</v>
      </c>
      <c r="BN15" s="177">
        <v>0</v>
      </c>
      <c r="BO15" s="177">
        <v>0</v>
      </c>
      <c r="BP15" s="177">
        <v>0</v>
      </c>
      <c r="BQ15" s="177">
        <v>0</v>
      </c>
      <c r="BR15" s="179">
        <v>1289805</v>
      </c>
      <c r="BS15" s="179">
        <v>400</v>
      </c>
      <c r="BT15" s="179">
        <v>0</v>
      </c>
      <c r="BU15" s="179">
        <v>0</v>
      </c>
      <c r="BV15" s="179">
        <v>0</v>
      </c>
      <c r="BW15" s="179">
        <v>31193.25</v>
      </c>
      <c r="BX15" s="179">
        <v>82745</v>
      </c>
      <c r="BY15" s="179">
        <v>454000</v>
      </c>
      <c r="BZ15" s="179">
        <v>0</v>
      </c>
      <c r="CA15" s="179">
        <v>0</v>
      </c>
      <c r="CB15" s="179">
        <v>0</v>
      </c>
      <c r="CC15" s="179">
        <v>0</v>
      </c>
      <c r="CD15" s="179">
        <v>0</v>
      </c>
      <c r="CE15" s="179">
        <v>0</v>
      </c>
      <c r="CF15" s="179">
        <v>0</v>
      </c>
      <c r="CG15" s="179">
        <v>1619768</v>
      </c>
      <c r="CH15" s="179">
        <v>0</v>
      </c>
      <c r="CI15" s="179">
        <v>0</v>
      </c>
      <c r="CJ15" s="179">
        <v>2000</v>
      </c>
      <c r="CK15" s="179">
        <v>1280</v>
      </c>
      <c r="CL15" s="179">
        <v>0</v>
      </c>
      <c r="CM15" s="178"/>
      <c r="CZ15" s="174">
        <f t="shared" si="0"/>
        <v>0</v>
      </c>
      <c r="DA15" s="158" t="s">
        <v>1307</v>
      </c>
      <c r="DB15" s="154" t="s">
        <v>1308</v>
      </c>
      <c r="DC15" s="154" t="s">
        <v>1288</v>
      </c>
    </row>
    <row r="16" spans="1:107" ht="13.2" customHeight="1" x14ac:dyDescent="0.25">
      <c r="A16" s="175" t="s">
        <v>1309</v>
      </c>
      <c r="B16" s="176" t="s">
        <v>1310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 s="177">
        <v>0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 s="177">
        <v>87862</v>
      </c>
      <c r="BD16" s="177">
        <v>0</v>
      </c>
      <c r="BE16" s="177">
        <v>0</v>
      </c>
      <c r="BF16" s="177">
        <v>0</v>
      </c>
      <c r="BG16" s="177">
        <v>0</v>
      </c>
      <c r="BH16" s="177">
        <v>0</v>
      </c>
      <c r="BI16" s="177">
        <v>0</v>
      </c>
      <c r="BJ16" s="177">
        <v>0</v>
      </c>
      <c r="BK16" s="177">
        <v>0</v>
      </c>
      <c r="BL16" s="177">
        <v>0</v>
      </c>
      <c r="BM16" s="177">
        <v>0</v>
      </c>
      <c r="BN16" s="177">
        <v>0</v>
      </c>
      <c r="BO16" s="177">
        <v>0</v>
      </c>
      <c r="BP16" s="177">
        <v>0</v>
      </c>
      <c r="BQ16" s="177">
        <v>0</v>
      </c>
      <c r="BR16" s="179">
        <v>0</v>
      </c>
      <c r="BS16" s="177">
        <v>0</v>
      </c>
      <c r="BT16" s="177">
        <v>0</v>
      </c>
      <c r="BU16" s="177">
        <v>0</v>
      </c>
      <c r="BV16" s="177">
        <v>0</v>
      </c>
      <c r="BW16" s="177">
        <v>0</v>
      </c>
      <c r="BX16" s="177">
        <v>0</v>
      </c>
      <c r="BY16" s="177">
        <v>0</v>
      </c>
      <c r="BZ16" s="177">
        <v>0</v>
      </c>
      <c r="CA16" s="177">
        <v>0</v>
      </c>
      <c r="CB16" s="177">
        <v>0</v>
      </c>
      <c r="CC16" s="177">
        <v>0</v>
      </c>
      <c r="CD16" s="177">
        <v>0</v>
      </c>
      <c r="CE16" s="177">
        <v>0</v>
      </c>
      <c r="CF16" s="177">
        <v>0</v>
      </c>
      <c r="CG16" s="177">
        <v>0</v>
      </c>
      <c r="CH16" s="177">
        <v>0</v>
      </c>
      <c r="CI16" s="177">
        <v>0</v>
      </c>
      <c r="CJ16" s="177">
        <v>0</v>
      </c>
      <c r="CK16" s="177">
        <v>0</v>
      </c>
      <c r="CL16" s="177">
        <v>0</v>
      </c>
      <c r="CM16" s="178"/>
      <c r="CZ16" s="174">
        <f t="shared" si="0"/>
        <v>0</v>
      </c>
      <c r="DA16" s="158" t="s">
        <v>1309</v>
      </c>
      <c r="DB16" s="154" t="s">
        <v>1310</v>
      </c>
      <c r="DC16" s="154" t="s">
        <v>1288</v>
      </c>
    </row>
    <row r="17" spans="1:107" ht="13.2" customHeight="1" x14ac:dyDescent="0.25">
      <c r="A17" s="175" t="s">
        <v>1311</v>
      </c>
      <c r="B17" s="176" t="s">
        <v>1312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 s="177">
        <v>0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 s="177">
        <v>0</v>
      </c>
      <c r="BD17" s="177">
        <v>0</v>
      </c>
      <c r="BE17" s="177">
        <v>0</v>
      </c>
      <c r="BF17" s="177">
        <v>0</v>
      </c>
      <c r="BG17" s="177">
        <v>0</v>
      </c>
      <c r="BH17" s="177">
        <v>0</v>
      </c>
      <c r="BI17" s="177">
        <v>0</v>
      </c>
      <c r="BJ17" s="177">
        <v>0</v>
      </c>
      <c r="BK17" s="177">
        <v>0</v>
      </c>
      <c r="BL17" s="177">
        <v>0</v>
      </c>
      <c r="BM17" s="177">
        <v>0</v>
      </c>
      <c r="BN17" s="177">
        <v>0</v>
      </c>
      <c r="BO17" s="177">
        <v>0</v>
      </c>
      <c r="BP17" s="177">
        <v>0</v>
      </c>
      <c r="BQ17" s="177">
        <v>0</v>
      </c>
      <c r="BR17" s="177">
        <v>0</v>
      </c>
      <c r="BS17" s="177">
        <v>0</v>
      </c>
      <c r="BT17" s="177">
        <v>0</v>
      </c>
      <c r="BU17" s="177">
        <v>0</v>
      </c>
      <c r="BV17" s="177">
        <v>0</v>
      </c>
      <c r="BW17" s="177">
        <v>0</v>
      </c>
      <c r="BX17" s="177">
        <v>0</v>
      </c>
      <c r="BY17" s="177">
        <v>0</v>
      </c>
      <c r="BZ17" s="177">
        <v>0</v>
      </c>
      <c r="CA17" s="177">
        <v>0</v>
      </c>
      <c r="CB17" s="177">
        <v>0</v>
      </c>
      <c r="CC17" s="177">
        <v>0</v>
      </c>
      <c r="CD17" s="177">
        <v>0</v>
      </c>
      <c r="CE17" s="177">
        <v>0</v>
      </c>
      <c r="CF17" s="177">
        <v>0</v>
      </c>
      <c r="CG17" s="177">
        <v>0</v>
      </c>
      <c r="CH17" s="177">
        <v>0</v>
      </c>
      <c r="CI17" s="177">
        <v>0</v>
      </c>
      <c r="CJ17" s="177">
        <v>0</v>
      </c>
      <c r="CK17" s="177">
        <v>0</v>
      </c>
      <c r="CL17" s="177">
        <v>0</v>
      </c>
      <c r="CM17" s="178"/>
      <c r="CZ17" s="174">
        <f t="shared" si="0"/>
        <v>0</v>
      </c>
      <c r="DA17" s="158" t="s">
        <v>1311</v>
      </c>
      <c r="DB17" s="154" t="s">
        <v>1312</v>
      </c>
      <c r="DC17" s="154" t="s">
        <v>1288</v>
      </c>
    </row>
    <row r="18" spans="1:107" ht="13.2" customHeight="1" x14ac:dyDescent="0.25">
      <c r="A18" s="175" t="s">
        <v>1313</v>
      </c>
      <c r="B18" s="176" t="s">
        <v>1314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 s="177">
        <v>0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 s="177">
        <v>0</v>
      </c>
      <c r="BD18" s="177">
        <v>0</v>
      </c>
      <c r="BE18" s="177">
        <v>0</v>
      </c>
      <c r="BF18" s="177">
        <v>0</v>
      </c>
      <c r="BG18" s="177">
        <v>0</v>
      </c>
      <c r="BH18" s="177">
        <v>0</v>
      </c>
      <c r="BI18" s="177">
        <v>0</v>
      </c>
      <c r="BJ18" s="177">
        <v>0</v>
      </c>
      <c r="BK18" s="177">
        <v>0</v>
      </c>
      <c r="BL18" s="177">
        <v>0</v>
      </c>
      <c r="BM18" s="177">
        <v>0</v>
      </c>
      <c r="BN18" s="177">
        <v>0</v>
      </c>
      <c r="BO18" s="177">
        <v>0</v>
      </c>
      <c r="BP18" s="177">
        <v>0</v>
      </c>
      <c r="BQ18" s="177">
        <v>0</v>
      </c>
      <c r="BR18" s="177">
        <v>0</v>
      </c>
      <c r="BS18" s="177">
        <v>0</v>
      </c>
      <c r="BT18" s="177">
        <v>0</v>
      </c>
      <c r="BU18" s="177">
        <v>0</v>
      </c>
      <c r="BV18" s="177">
        <v>0</v>
      </c>
      <c r="BW18" s="177">
        <v>0</v>
      </c>
      <c r="BX18" s="177">
        <v>0</v>
      </c>
      <c r="BY18" s="177">
        <v>0</v>
      </c>
      <c r="BZ18" s="177">
        <v>0</v>
      </c>
      <c r="CA18" s="177">
        <v>0</v>
      </c>
      <c r="CB18" s="177">
        <v>0</v>
      </c>
      <c r="CC18" s="177">
        <v>0</v>
      </c>
      <c r="CD18" s="177">
        <v>0</v>
      </c>
      <c r="CE18" s="177">
        <v>0</v>
      </c>
      <c r="CF18" s="177">
        <v>0</v>
      </c>
      <c r="CG18" s="177">
        <v>0</v>
      </c>
      <c r="CH18" s="177">
        <v>0</v>
      </c>
      <c r="CI18" s="177">
        <v>0</v>
      </c>
      <c r="CJ18" s="177">
        <v>0</v>
      </c>
      <c r="CK18" s="177">
        <v>0</v>
      </c>
      <c r="CL18" s="177">
        <v>0</v>
      </c>
      <c r="CM18" s="178"/>
      <c r="CZ18" s="174">
        <f t="shared" si="0"/>
        <v>0</v>
      </c>
      <c r="DA18" s="158" t="s">
        <v>1313</v>
      </c>
      <c r="DB18" s="154" t="s">
        <v>1314</v>
      </c>
      <c r="DC18" s="154" t="s">
        <v>1288</v>
      </c>
    </row>
    <row r="19" spans="1:107" ht="13.2" customHeight="1" x14ac:dyDescent="0.25">
      <c r="A19" s="175" t="s">
        <v>1315</v>
      </c>
      <c r="B19" s="176" t="s">
        <v>1316</v>
      </c>
      <c r="C19" s="177">
        <v>16785725.050000001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0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 s="177">
        <v>0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 s="177">
        <v>3767488.41</v>
      </c>
      <c r="BD19" s="177">
        <v>0</v>
      </c>
      <c r="BE19" s="177">
        <v>0</v>
      </c>
      <c r="BF19" s="177">
        <v>0</v>
      </c>
      <c r="BG19" s="177">
        <v>0</v>
      </c>
      <c r="BH19" s="177">
        <v>0</v>
      </c>
      <c r="BI19" s="177">
        <v>0</v>
      </c>
      <c r="BJ19" s="177">
        <v>0</v>
      </c>
      <c r="BK19" s="177">
        <v>0</v>
      </c>
      <c r="BL19" s="177">
        <v>0</v>
      </c>
      <c r="BM19" s="177">
        <v>0</v>
      </c>
      <c r="BN19" s="177">
        <v>0</v>
      </c>
      <c r="BO19" s="177">
        <v>0</v>
      </c>
      <c r="BP19" s="177">
        <v>0</v>
      </c>
      <c r="BQ19" s="177">
        <v>0</v>
      </c>
      <c r="BR19" s="179">
        <v>75885.960000000006</v>
      </c>
      <c r="BS19" s="177">
        <v>0</v>
      </c>
      <c r="BT19" s="177">
        <v>0</v>
      </c>
      <c r="BU19" s="179">
        <v>0</v>
      </c>
      <c r="BV19" s="177">
        <v>0</v>
      </c>
      <c r="BW19" s="177">
        <v>0</v>
      </c>
      <c r="BX19" s="177">
        <v>0</v>
      </c>
      <c r="BY19" s="177">
        <v>0</v>
      </c>
      <c r="BZ19" s="177">
        <v>0</v>
      </c>
      <c r="CA19" s="177">
        <v>0</v>
      </c>
      <c r="CB19" s="177">
        <v>0</v>
      </c>
      <c r="CC19" s="177">
        <v>0</v>
      </c>
      <c r="CD19" s="177">
        <v>0</v>
      </c>
      <c r="CE19" s="177">
        <v>0</v>
      </c>
      <c r="CF19" s="179">
        <v>311679.61</v>
      </c>
      <c r="CG19" s="177">
        <v>0</v>
      </c>
      <c r="CH19" s="177">
        <v>0</v>
      </c>
      <c r="CI19" s="177">
        <v>0</v>
      </c>
      <c r="CJ19" s="177">
        <v>0</v>
      </c>
      <c r="CK19" s="177">
        <v>0</v>
      </c>
      <c r="CL19" s="177">
        <v>0</v>
      </c>
      <c r="CM19" s="178"/>
      <c r="CZ19" s="174">
        <f t="shared" si="0"/>
        <v>0</v>
      </c>
      <c r="DA19" s="158" t="s">
        <v>1315</v>
      </c>
      <c r="DB19" s="154" t="s">
        <v>1316</v>
      </c>
      <c r="DC19" s="154" t="s">
        <v>1288</v>
      </c>
    </row>
    <row r="20" spans="1:107" ht="13.2" customHeight="1" x14ac:dyDescent="0.25">
      <c r="A20" s="175" t="s">
        <v>1317</v>
      </c>
      <c r="B20" s="176" t="s">
        <v>1318</v>
      </c>
      <c r="C20" s="177">
        <v>5382679.5999999996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0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 s="177">
        <v>0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 s="177">
        <v>0</v>
      </c>
      <c r="BD20" s="177">
        <v>0</v>
      </c>
      <c r="BE20" s="177">
        <v>0</v>
      </c>
      <c r="BF20" s="177">
        <v>0</v>
      </c>
      <c r="BG20" s="177">
        <v>0</v>
      </c>
      <c r="BH20" s="177">
        <v>0</v>
      </c>
      <c r="BI20" s="177">
        <v>0</v>
      </c>
      <c r="BJ20" s="177">
        <v>0</v>
      </c>
      <c r="BK20" s="177">
        <v>0</v>
      </c>
      <c r="BL20" s="177">
        <v>0</v>
      </c>
      <c r="BM20" s="177">
        <v>0</v>
      </c>
      <c r="BN20" s="177">
        <v>0</v>
      </c>
      <c r="BO20" s="177">
        <v>0</v>
      </c>
      <c r="BP20" s="177">
        <v>0</v>
      </c>
      <c r="BQ20" s="177">
        <v>0</v>
      </c>
      <c r="BR20" s="177">
        <v>0</v>
      </c>
      <c r="BS20" s="177">
        <v>0</v>
      </c>
      <c r="BT20" s="177">
        <v>0</v>
      </c>
      <c r="BU20" s="177">
        <v>0</v>
      </c>
      <c r="BV20" s="177">
        <v>0</v>
      </c>
      <c r="BW20" s="177">
        <v>0</v>
      </c>
      <c r="BX20" s="177">
        <v>0</v>
      </c>
      <c r="BY20" s="177">
        <v>0</v>
      </c>
      <c r="BZ20" s="177">
        <v>0</v>
      </c>
      <c r="CA20" s="177">
        <v>0</v>
      </c>
      <c r="CB20" s="177">
        <v>0</v>
      </c>
      <c r="CC20" s="177">
        <v>0</v>
      </c>
      <c r="CD20" s="177">
        <v>0</v>
      </c>
      <c r="CE20" s="177">
        <v>0</v>
      </c>
      <c r="CF20" s="177">
        <v>0</v>
      </c>
      <c r="CG20" s="177">
        <v>0</v>
      </c>
      <c r="CH20" s="177">
        <v>0</v>
      </c>
      <c r="CI20" s="177">
        <v>0</v>
      </c>
      <c r="CJ20" s="177">
        <v>0</v>
      </c>
      <c r="CK20" s="177">
        <v>0</v>
      </c>
      <c r="CL20" s="177">
        <v>0</v>
      </c>
      <c r="CM20" s="178"/>
      <c r="CZ20" s="174">
        <f t="shared" si="0"/>
        <v>0</v>
      </c>
      <c r="DA20" s="158" t="s">
        <v>1317</v>
      </c>
      <c r="DB20" s="154" t="s">
        <v>1318</v>
      </c>
      <c r="DC20" s="154" t="s">
        <v>1288</v>
      </c>
    </row>
    <row r="21" spans="1:107" ht="13.2" customHeight="1" x14ac:dyDescent="0.25">
      <c r="A21" s="175" t="s">
        <v>1319</v>
      </c>
      <c r="B21" s="176" t="s">
        <v>1320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0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 s="177">
        <v>0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 s="177">
        <v>0</v>
      </c>
      <c r="BD21" s="177">
        <v>0</v>
      </c>
      <c r="BE21" s="177">
        <v>0</v>
      </c>
      <c r="BF21" s="177">
        <v>0</v>
      </c>
      <c r="BG21" s="177">
        <v>0</v>
      </c>
      <c r="BH21" s="177">
        <v>0</v>
      </c>
      <c r="BI21" s="177">
        <v>0</v>
      </c>
      <c r="BJ21" s="177">
        <v>0</v>
      </c>
      <c r="BK21" s="177">
        <v>0</v>
      </c>
      <c r="BL21" s="177">
        <v>0</v>
      </c>
      <c r="BM21" s="177">
        <v>0</v>
      </c>
      <c r="BN21" s="177">
        <v>0</v>
      </c>
      <c r="BO21" s="177">
        <v>0</v>
      </c>
      <c r="BP21" s="177">
        <v>0</v>
      </c>
      <c r="BQ21" s="177">
        <v>0</v>
      </c>
      <c r="BR21" s="179">
        <v>1793987</v>
      </c>
      <c r="BS21" s="177">
        <v>0</v>
      </c>
      <c r="BT21" s="177">
        <v>0</v>
      </c>
      <c r="BU21" s="177">
        <v>0</v>
      </c>
      <c r="BV21" s="177">
        <v>0</v>
      </c>
      <c r="BW21" s="177">
        <v>0</v>
      </c>
      <c r="BX21" s="177">
        <v>0</v>
      </c>
      <c r="BY21" s="177">
        <v>0</v>
      </c>
      <c r="BZ21" s="177">
        <v>0</v>
      </c>
      <c r="CA21" s="177">
        <v>0</v>
      </c>
      <c r="CB21" s="179">
        <v>0</v>
      </c>
      <c r="CC21" s="177">
        <v>0</v>
      </c>
      <c r="CD21" s="177">
        <v>0</v>
      </c>
      <c r="CE21" s="177">
        <v>0</v>
      </c>
      <c r="CF21" s="177">
        <v>0</v>
      </c>
      <c r="CG21" s="177">
        <v>0</v>
      </c>
      <c r="CH21" s="177">
        <v>0</v>
      </c>
      <c r="CI21" s="177">
        <v>0</v>
      </c>
      <c r="CJ21" s="177">
        <v>0</v>
      </c>
      <c r="CK21" s="177">
        <v>0</v>
      </c>
      <c r="CL21" s="177">
        <v>0</v>
      </c>
      <c r="CM21" s="178"/>
      <c r="CZ21" s="174">
        <f t="shared" si="0"/>
        <v>0</v>
      </c>
      <c r="DA21" s="158" t="s">
        <v>1319</v>
      </c>
      <c r="DB21" s="154" t="s">
        <v>1320</v>
      </c>
      <c r="DC21" s="154" t="s">
        <v>1288</v>
      </c>
    </row>
    <row r="22" spans="1:107" s="172" customFormat="1" ht="13.2" customHeight="1" x14ac:dyDescent="0.25">
      <c r="A22" s="166" t="s">
        <v>1321</v>
      </c>
      <c r="B22" s="167" t="s">
        <v>1322</v>
      </c>
      <c r="C22" s="168">
        <v>0</v>
      </c>
      <c r="D22" s="168">
        <v>0</v>
      </c>
      <c r="E22" s="168">
        <v>0</v>
      </c>
      <c r="F22" s="168">
        <v>0</v>
      </c>
      <c r="G22" s="168">
        <v>0</v>
      </c>
      <c r="H22" s="168">
        <v>0</v>
      </c>
      <c r="I22" s="168">
        <v>0</v>
      </c>
      <c r="J22" s="168">
        <v>0</v>
      </c>
      <c r="K22" s="168">
        <v>0</v>
      </c>
      <c r="L22" s="168">
        <v>0</v>
      </c>
      <c r="M22" s="168">
        <v>0</v>
      </c>
      <c r="N22" s="168">
        <v>0</v>
      </c>
      <c r="O22" s="168">
        <v>0</v>
      </c>
      <c r="P22" s="168">
        <v>0</v>
      </c>
      <c r="Q22" s="168">
        <v>0</v>
      </c>
      <c r="R22" s="168">
        <v>0</v>
      </c>
      <c r="S22" s="168">
        <v>0</v>
      </c>
      <c r="T22" s="168">
        <v>0</v>
      </c>
      <c r="U22" s="168">
        <v>0</v>
      </c>
      <c r="V22" s="168">
        <v>0</v>
      </c>
      <c r="W22" s="168">
        <v>0</v>
      </c>
      <c r="X22" s="168">
        <v>0</v>
      </c>
      <c r="Y22" s="168">
        <v>0</v>
      </c>
      <c r="Z22" s="168">
        <v>0</v>
      </c>
      <c r="AA22" s="168">
        <v>0</v>
      </c>
      <c r="AB22" s="168">
        <v>0</v>
      </c>
      <c r="AC22" s="168">
        <v>0</v>
      </c>
      <c r="AD22" s="168">
        <v>0</v>
      </c>
      <c r="AE22" s="168">
        <v>0</v>
      </c>
      <c r="AF22" s="168">
        <v>0</v>
      </c>
      <c r="AG22" s="168">
        <v>0</v>
      </c>
      <c r="AH22" s="168">
        <v>0</v>
      </c>
      <c r="AI22" s="168">
        <v>0</v>
      </c>
      <c r="AJ22" s="168">
        <v>0</v>
      </c>
      <c r="AK22" s="168">
        <v>0</v>
      </c>
      <c r="AL22" s="168">
        <v>0</v>
      </c>
      <c r="AM22" s="168">
        <v>0</v>
      </c>
      <c r="AN22" s="168">
        <v>0</v>
      </c>
      <c r="AO22" s="168">
        <v>0</v>
      </c>
      <c r="AP22" s="168">
        <v>0</v>
      </c>
      <c r="AQ22" s="168">
        <v>0</v>
      </c>
      <c r="AR22" s="168">
        <v>0</v>
      </c>
      <c r="AS22" s="168">
        <v>0</v>
      </c>
      <c r="AT22" s="168">
        <v>0</v>
      </c>
      <c r="AU22" s="168">
        <v>0</v>
      </c>
      <c r="AV22" s="168">
        <v>0</v>
      </c>
      <c r="AW22" s="168">
        <v>0</v>
      </c>
      <c r="AX22" s="168">
        <v>0</v>
      </c>
      <c r="AY22" s="168">
        <v>0</v>
      </c>
      <c r="AZ22" s="168">
        <v>0</v>
      </c>
      <c r="BA22" s="168">
        <v>0</v>
      </c>
      <c r="BB22" s="168">
        <v>0</v>
      </c>
      <c r="BC22" s="168">
        <v>0</v>
      </c>
      <c r="BD22" s="168">
        <v>0</v>
      </c>
      <c r="BE22" s="168">
        <v>0</v>
      </c>
      <c r="BF22" s="168">
        <v>0</v>
      </c>
      <c r="BG22" s="168">
        <v>0</v>
      </c>
      <c r="BH22" s="168">
        <v>0</v>
      </c>
      <c r="BI22" s="168">
        <v>0</v>
      </c>
      <c r="BJ22" s="168">
        <v>0</v>
      </c>
      <c r="BK22" s="168">
        <v>0</v>
      </c>
      <c r="BL22" s="168">
        <v>0</v>
      </c>
      <c r="BM22" s="168">
        <v>0</v>
      </c>
      <c r="BN22" s="168">
        <v>0</v>
      </c>
      <c r="BO22" s="168">
        <v>0</v>
      </c>
      <c r="BP22" s="168">
        <v>0</v>
      </c>
      <c r="BQ22" s="168">
        <v>0</v>
      </c>
      <c r="BR22" s="168">
        <v>0</v>
      </c>
      <c r="BS22" s="168">
        <v>0</v>
      </c>
      <c r="BT22" s="168">
        <v>0</v>
      </c>
      <c r="BU22" s="168">
        <v>0</v>
      </c>
      <c r="BV22" s="168">
        <v>0</v>
      </c>
      <c r="BW22" s="168">
        <v>0</v>
      </c>
      <c r="BX22" s="168">
        <v>0</v>
      </c>
      <c r="BY22" s="168">
        <v>0</v>
      </c>
      <c r="BZ22" s="168">
        <v>0</v>
      </c>
      <c r="CA22" s="168">
        <v>0</v>
      </c>
      <c r="CB22" s="168">
        <v>0</v>
      </c>
      <c r="CC22" s="168">
        <v>0</v>
      </c>
      <c r="CD22" s="168">
        <v>0</v>
      </c>
      <c r="CE22" s="168">
        <v>0</v>
      </c>
      <c r="CF22" s="168">
        <v>0</v>
      </c>
      <c r="CG22" s="168">
        <v>0</v>
      </c>
      <c r="CH22" s="168">
        <v>0</v>
      </c>
      <c r="CI22" s="168">
        <v>0</v>
      </c>
      <c r="CJ22" s="168">
        <v>0</v>
      </c>
      <c r="CK22" s="168">
        <v>0</v>
      </c>
      <c r="CL22" s="168">
        <v>0</v>
      </c>
      <c r="CM22" s="170"/>
      <c r="CN22" s="171"/>
      <c r="CO22" s="171"/>
      <c r="CW22" s="173"/>
      <c r="CZ22" s="174">
        <f t="shared" si="0"/>
        <v>0</v>
      </c>
      <c r="DA22" s="174" t="s">
        <v>1321</v>
      </c>
      <c r="DB22" s="172" t="s">
        <v>1322</v>
      </c>
      <c r="DC22" s="172" t="s">
        <v>1288</v>
      </c>
    </row>
    <row r="23" spans="1:107" s="184" customFormat="1" ht="13.2" customHeight="1" x14ac:dyDescent="0.25">
      <c r="A23" s="175" t="s">
        <v>1323</v>
      </c>
      <c r="B23" s="180" t="s">
        <v>1324</v>
      </c>
      <c r="C23" s="177">
        <v>138598428.59</v>
      </c>
      <c r="D23" s="177">
        <v>79559058.390000001</v>
      </c>
      <c r="E23" s="177">
        <v>43274404.960000001</v>
      </c>
      <c r="F23" s="177">
        <v>38656867.670000002</v>
      </c>
      <c r="G23" s="177">
        <v>21415954.629999999</v>
      </c>
      <c r="H23" s="177">
        <v>26964677.82</v>
      </c>
      <c r="I23" s="177">
        <v>44804138.759999998</v>
      </c>
      <c r="J23" s="177">
        <v>43408487.490000002</v>
      </c>
      <c r="K23" s="177">
        <v>47780632.670000002</v>
      </c>
      <c r="L23" s="177">
        <v>55305961.890000001</v>
      </c>
      <c r="M23" s="177">
        <v>24628752.579999998</v>
      </c>
      <c r="N23" s="177">
        <v>8855337.3599999994</v>
      </c>
      <c r="O23" s="177">
        <v>187455100.44999999</v>
      </c>
      <c r="P23" s="177">
        <v>56131669.539999999</v>
      </c>
      <c r="Q23" s="177">
        <v>38408713.810000002</v>
      </c>
      <c r="R23" s="177">
        <v>57986453.719999999</v>
      </c>
      <c r="S23" s="177">
        <v>48380084.530000001</v>
      </c>
      <c r="T23" s="177">
        <v>44158045.32</v>
      </c>
      <c r="U23" s="177">
        <v>60226310.509999998</v>
      </c>
      <c r="V23" s="177">
        <v>23903029.989999998</v>
      </c>
      <c r="W23" s="177">
        <v>88458936.450000003</v>
      </c>
      <c r="X23" s="177">
        <v>35452067.189999998</v>
      </c>
      <c r="Y23" s="177">
        <v>31735982.850000001</v>
      </c>
      <c r="Z23" s="177">
        <v>39122754.299999997</v>
      </c>
      <c r="AA23" s="177">
        <v>13134039.800000001</v>
      </c>
      <c r="AB23" s="177">
        <v>18552448.350000001</v>
      </c>
      <c r="AC23" s="181">
        <v>22427566.07</v>
      </c>
      <c r="AD23" s="177">
        <v>65053560.969999999</v>
      </c>
      <c r="AE23" s="177">
        <v>14494853.359999999</v>
      </c>
      <c r="AF23" s="177">
        <v>13212680.35</v>
      </c>
      <c r="AG23" s="177">
        <v>32619685.649999999</v>
      </c>
      <c r="AH23" s="177">
        <v>40140313.939999998</v>
      </c>
      <c r="AI23" s="177">
        <v>66482189.719999999</v>
      </c>
      <c r="AJ23" s="177">
        <v>14788374.560000001</v>
      </c>
      <c r="AK23" s="177">
        <v>157087309.97999999</v>
      </c>
      <c r="AL23" s="177">
        <v>69138222.340000004</v>
      </c>
      <c r="AM23" s="177">
        <v>41224724.390000001</v>
      </c>
      <c r="AN23" s="177">
        <v>33289507.309999999</v>
      </c>
      <c r="AO23" s="177">
        <v>36356145.460000001</v>
      </c>
      <c r="AP23" s="177">
        <v>27592268.280000001</v>
      </c>
      <c r="AQ23" s="177">
        <v>21424368.120000001</v>
      </c>
      <c r="AR23" s="177">
        <v>108911721.95999999</v>
      </c>
      <c r="AS23" s="177">
        <v>48907003.950000003</v>
      </c>
      <c r="AT23" s="177">
        <v>35613675.130000003</v>
      </c>
      <c r="AU23" s="177">
        <v>49705541.659999996</v>
      </c>
      <c r="AV23" s="177">
        <v>36420954.439999998</v>
      </c>
      <c r="AW23" s="177">
        <v>10205086.18</v>
      </c>
      <c r="AX23" s="177">
        <v>27783318.16</v>
      </c>
      <c r="AY23" s="177">
        <v>28732526.239999998</v>
      </c>
      <c r="AZ23" s="177">
        <v>55107837.579999998</v>
      </c>
      <c r="BA23" s="177">
        <v>157484005.77000001</v>
      </c>
      <c r="BB23" s="177">
        <v>41218448.049999997</v>
      </c>
      <c r="BC23" s="177">
        <v>398481309.07999998</v>
      </c>
      <c r="BD23" s="177">
        <v>40878125.130000003</v>
      </c>
      <c r="BE23" s="177">
        <v>12001118.57</v>
      </c>
      <c r="BF23" s="177">
        <v>18465132.989999998</v>
      </c>
      <c r="BG23" s="177">
        <v>27772233.57</v>
      </c>
      <c r="BH23" s="177">
        <v>28951089.859999999</v>
      </c>
      <c r="BI23" s="177">
        <v>7071467.4500000002</v>
      </c>
      <c r="BJ23" s="177">
        <v>56513918.560000002</v>
      </c>
      <c r="BK23" s="177">
        <v>18725724.719999999</v>
      </c>
      <c r="BL23" s="177">
        <v>270712256.94</v>
      </c>
      <c r="BM23" s="177">
        <v>59043625.509999998</v>
      </c>
      <c r="BN23" s="177">
        <v>41292276.859999999</v>
      </c>
      <c r="BO23" s="177">
        <v>55857253.469999999</v>
      </c>
      <c r="BP23" s="177">
        <v>54864962.990000002</v>
      </c>
      <c r="BQ23" s="177">
        <v>26902044.550000001</v>
      </c>
      <c r="BR23" s="179">
        <v>1123956285.8599999</v>
      </c>
      <c r="BS23" s="179">
        <v>38811715.140000001</v>
      </c>
      <c r="BT23" s="179">
        <v>39101021.369999997</v>
      </c>
      <c r="BU23" s="179">
        <v>149199261.38</v>
      </c>
      <c r="BV23" s="179">
        <v>46165666.600000001</v>
      </c>
      <c r="BW23" s="179">
        <v>17344511.949999999</v>
      </c>
      <c r="BX23" s="179">
        <v>70464555.909999996</v>
      </c>
      <c r="BY23" s="179">
        <v>17666738.190000001</v>
      </c>
      <c r="BZ23" s="179">
        <v>10314349.220000001</v>
      </c>
      <c r="CA23" s="179">
        <v>49698678.009999998</v>
      </c>
      <c r="CB23" s="179">
        <v>43757896.619999997</v>
      </c>
      <c r="CC23" s="179">
        <v>75243893.349999994</v>
      </c>
      <c r="CD23" s="179">
        <v>75821055.810000002</v>
      </c>
      <c r="CE23" s="179">
        <v>84394713.629999995</v>
      </c>
      <c r="CF23" s="179">
        <v>16037445.76</v>
      </c>
      <c r="CG23" s="179">
        <v>23320534.43</v>
      </c>
      <c r="CH23" s="179">
        <v>34513276.869999997</v>
      </c>
      <c r="CI23" s="179">
        <v>26870572.780000001</v>
      </c>
      <c r="CJ23" s="179">
        <v>82513805.549999997</v>
      </c>
      <c r="CK23" s="179">
        <v>8997073.1999999993</v>
      </c>
      <c r="CL23" s="179">
        <v>29782211.23</v>
      </c>
      <c r="CM23" s="182"/>
      <c r="CN23" s="183"/>
      <c r="CO23" s="183"/>
      <c r="CP23" s="154"/>
      <c r="CW23" s="185"/>
      <c r="CZ23" s="174">
        <f t="shared" si="0"/>
        <v>0</v>
      </c>
      <c r="DA23" s="186" t="s">
        <v>1323</v>
      </c>
      <c r="DB23" s="184" t="s">
        <v>1324</v>
      </c>
      <c r="DC23" s="184" t="s">
        <v>1288</v>
      </c>
    </row>
    <row r="24" spans="1:107" s="184" customFormat="1" ht="13.2" customHeight="1" x14ac:dyDescent="0.25">
      <c r="A24" s="175" t="s">
        <v>1325</v>
      </c>
      <c r="B24" s="176" t="s">
        <v>1326</v>
      </c>
      <c r="C24" s="177">
        <v>63011779.710000001</v>
      </c>
      <c r="D24" s="177">
        <v>259846.21</v>
      </c>
      <c r="E24" s="177">
        <v>4187892.61</v>
      </c>
      <c r="F24" s="177">
        <v>532394.6</v>
      </c>
      <c r="G24" s="177">
        <v>191974.23</v>
      </c>
      <c r="H24" s="177">
        <v>4165638.88</v>
      </c>
      <c r="I24" s="177">
        <v>3563717.63</v>
      </c>
      <c r="J24" s="177">
        <v>2780382.86</v>
      </c>
      <c r="K24" s="177">
        <v>3418139.37</v>
      </c>
      <c r="L24" s="177">
        <v>2958196.45</v>
      </c>
      <c r="M24" s="177">
        <v>7992020.71</v>
      </c>
      <c r="N24" s="177">
        <v>76271.12</v>
      </c>
      <c r="O24" s="177">
        <v>20839102.030000001</v>
      </c>
      <c r="P24" s="177">
        <v>1930507.33</v>
      </c>
      <c r="Q24" s="177">
        <v>551458.88</v>
      </c>
      <c r="R24" s="177">
        <v>12907432.310000001</v>
      </c>
      <c r="S24" s="177">
        <v>2840178.97</v>
      </c>
      <c r="T24" s="177">
        <v>1282590.42</v>
      </c>
      <c r="U24" s="177">
        <v>5717311.5999999996</v>
      </c>
      <c r="V24" s="177">
        <v>1889347.23</v>
      </c>
      <c r="W24" s="177">
        <v>26385538.710000001</v>
      </c>
      <c r="X24" s="177">
        <v>550068.68999999994</v>
      </c>
      <c r="Y24" s="177">
        <v>3444217.34</v>
      </c>
      <c r="Z24" s="177">
        <v>8518635.8800000008</v>
      </c>
      <c r="AA24" s="177">
        <v>939073.71</v>
      </c>
      <c r="AB24" s="177">
        <v>1642588.61</v>
      </c>
      <c r="AC24" s="177">
        <v>175377.75</v>
      </c>
      <c r="AD24" s="177">
        <v>1505863.96</v>
      </c>
      <c r="AE24" s="177">
        <v>1454931.53</v>
      </c>
      <c r="AF24" s="177">
        <v>2113986.9700000002</v>
      </c>
      <c r="AG24" s="177">
        <v>2453960.25</v>
      </c>
      <c r="AH24" s="177">
        <v>2674321.23</v>
      </c>
      <c r="AI24" s="177">
        <v>422251.11</v>
      </c>
      <c r="AJ24" s="177">
        <v>1607210.46</v>
      </c>
      <c r="AK24" s="177">
        <v>24576675.34</v>
      </c>
      <c r="AL24" s="177">
        <v>1092191.51</v>
      </c>
      <c r="AM24" s="177">
        <v>3823425</v>
      </c>
      <c r="AN24" s="177">
        <v>8101467.2999999998</v>
      </c>
      <c r="AO24" s="177">
        <v>4975826.78</v>
      </c>
      <c r="AP24" s="177">
        <v>6133399.2000000002</v>
      </c>
      <c r="AQ24" s="177">
        <v>2000865.96</v>
      </c>
      <c r="AR24" s="177">
        <v>6500610.25</v>
      </c>
      <c r="AS24" s="177">
        <v>912663.57</v>
      </c>
      <c r="AT24" s="177">
        <v>4276509.7300000004</v>
      </c>
      <c r="AU24" s="177">
        <v>952673.44</v>
      </c>
      <c r="AV24" s="177">
        <v>1890214.21</v>
      </c>
      <c r="AW24" s="177">
        <v>2322511.9500000002</v>
      </c>
      <c r="AX24" s="177">
        <v>1614150.67</v>
      </c>
      <c r="AY24" s="177">
        <v>4154865.8</v>
      </c>
      <c r="AZ24" s="177">
        <v>763038.81</v>
      </c>
      <c r="BA24" s="177">
        <v>21955848.489999998</v>
      </c>
      <c r="BB24" s="177">
        <v>2733039.98</v>
      </c>
      <c r="BC24" s="177">
        <v>46007872.829999998</v>
      </c>
      <c r="BD24" s="177">
        <v>1795828.86</v>
      </c>
      <c r="BE24" s="177">
        <v>2306998.83</v>
      </c>
      <c r="BF24" s="177">
        <v>1804151.99</v>
      </c>
      <c r="BG24" s="177">
        <v>12643493.970000001</v>
      </c>
      <c r="BH24" s="177">
        <v>2201722.17</v>
      </c>
      <c r="BI24" s="177">
        <v>3380208.18</v>
      </c>
      <c r="BJ24" s="177">
        <v>2511042.0699999998</v>
      </c>
      <c r="BK24" s="177">
        <v>2072432.79</v>
      </c>
      <c r="BL24" s="177">
        <v>18234236.379999999</v>
      </c>
      <c r="BM24" s="177">
        <v>4579112.2699999996</v>
      </c>
      <c r="BN24" s="177">
        <v>5495468.0800000001</v>
      </c>
      <c r="BO24" s="177">
        <v>4417653.63</v>
      </c>
      <c r="BP24" s="177">
        <v>3764857.7</v>
      </c>
      <c r="BQ24" s="177">
        <v>4632483.05</v>
      </c>
      <c r="BR24" s="179">
        <v>92801267.530000001</v>
      </c>
      <c r="BS24" s="179">
        <v>3968884.46</v>
      </c>
      <c r="BT24" s="179">
        <v>1377004.1</v>
      </c>
      <c r="BU24" s="179">
        <v>8921501.7699999996</v>
      </c>
      <c r="BV24" s="177">
        <v>1094884.44</v>
      </c>
      <c r="BW24" s="179">
        <v>1328065.22</v>
      </c>
      <c r="BX24" s="179">
        <v>10941916.5</v>
      </c>
      <c r="BY24" s="179">
        <v>2822558.2</v>
      </c>
      <c r="BZ24" s="177">
        <v>0</v>
      </c>
      <c r="CA24" s="179">
        <v>4754453.8899999997</v>
      </c>
      <c r="CB24" s="179">
        <v>4855373.1500000004</v>
      </c>
      <c r="CC24" s="179">
        <v>13372836.029999999</v>
      </c>
      <c r="CD24" s="179">
        <v>8688928.6600000001</v>
      </c>
      <c r="CE24" s="179">
        <v>14082967.99</v>
      </c>
      <c r="CF24" s="179">
        <v>16351222.75</v>
      </c>
      <c r="CG24" s="179">
        <v>1530705.95</v>
      </c>
      <c r="CH24" s="179">
        <v>5091223.05</v>
      </c>
      <c r="CI24" s="179">
        <v>869807.72</v>
      </c>
      <c r="CJ24" s="179">
        <v>22960685.82</v>
      </c>
      <c r="CK24" s="179">
        <v>6520</v>
      </c>
      <c r="CL24" s="179">
        <v>3470857.67</v>
      </c>
      <c r="CM24" s="182"/>
      <c r="CN24" s="183"/>
      <c r="CO24" s="183"/>
      <c r="CP24" s="154"/>
      <c r="CW24" s="185"/>
      <c r="CZ24" s="174">
        <f t="shared" si="0"/>
        <v>0</v>
      </c>
      <c r="DA24" s="186" t="s">
        <v>1325</v>
      </c>
      <c r="DB24" s="184" t="s">
        <v>1326</v>
      </c>
      <c r="DC24" s="184" t="s">
        <v>1288</v>
      </c>
    </row>
    <row r="25" spans="1:107" ht="13.2" customHeight="1" x14ac:dyDescent="0.25">
      <c r="A25" s="175" t="s">
        <v>1327</v>
      </c>
      <c r="B25" s="176" t="s">
        <v>1328</v>
      </c>
      <c r="C25" s="177">
        <v>6668090</v>
      </c>
      <c r="D25" s="177">
        <v>389370</v>
      </c>
      <c r="E25" s="177">
        <v>389631.87</v>
      </c>
      <c r="F25" s="177">
        <v>253695</v>
      </c>
      <c r="G25" s="177">
        <v>134300</v>
      </c>
      <c r="H25" s="177">
        <v>1464127.07</v>
      </c>
      <c r="I25" s="177">
        <v>1075930.43</v>
      </c>
      <c r="J25" s="177">
        <v>999865.98</v>
      </c>
      <c r="K25" s="177">
        <v>198525</v>
      </c>
      <c r="L25" s="177">
        <v>109000</v>
      </c>
      <c r="M25" s="177">
        <v>320564.59000000003</v>
      </c>
      <c r="N25" s="177">
        <v>80700</v>
      </c>
      <c r="O25" s="177">
        <v>6902326.7699999996</v>
      </c>
      <c r="P25" s="177">
        <v>1148135.2</v>
      </c>
      <c r="Q25" s="177">
        <v>469910.65</v>
      </c>
      <c r="R25" s="177">
        <v>1478802.97</v>
      </c>
      <c r="S25" s="177">
        <v>1098067.3</v>
      </c>
      <c r="T25" s="177">
        <v>677841.06</v>
      </c>
      <c r="U25" s="177">
        <v>2084392.99</v>
      </c>
      <c r="V25" s="177">
        <v>0</v>
      </c>
      <c r="W25" s="177">
        <v>385240</v>
      </c>
      <c r="X25" s="177">
        <v>638187.47</v>
      </c>
      <c r="Y25" s="177">
        <v>181371.76</v>
      </c>
      <c r="Z25" s="177">
        <v>2197317.3199999998</v>
      </c>
      <c r="AA25" s="177">
        <v>92650</v>
      </c>
      <c r="AB25" s="177">
        <v>155136</v>
      </c>
      <c r="AC25" s="177">
        <v>0</v>
      </c>
      <c r="AD25" s="177">
        <v>169370</v>
      </c>
      <c r="AE25" s="177">
        <v>255000</v>
      </c>
      <c r="AF25" s="177">
        <v>774785</v>
      </c>
      <c r="AG25" s="177">
        <v>253138</v>
      </c>
      <c r="AH25" s="177">
        <v>188483.16</v>
      </c>
      <c r="AI25" s="177">
        <v>578739.21</v>
      </c>
      <c r="AJ25" s="177">
        <v>7452.63</v>
      </c>
      <c r="AK25" s="177">
        <v>3150525.97</v>
      </c>
      <c r="AL25" s="177">
        <v>155661.62</v>
      </c>
      <c r="AM25" s="177">
        <v>222150</v>
      </c>
      <c r="AN25" s="177">
        <v>782640</v>
      </c>
      <c r="AO25" s="177">
        <v>377677.71</v>
      </c>
      <c r="AP25" s="177">
        <v>27700</v>
      </c>
      <c r="AQ25" s="177">
        <v>54756</v>
      </c>
      <c r="AR25" s="177">
        <v>2183533.5099999998</v>
      </c>
      <c r="AS25" s="177">
        <v>174208.06</v>
      </c>
      <c r="AT25" s="177">
        <v>453343.07</v>
      </c>
      <c r="AU25" s="177">
        <v>165400</v>
      </c>
      <c r="AV25" s="177">
        <v>465550</v>
      </c>
      <c r="AW25" s="177">
        <v>52650</v>
      </c>
      <c r="AX25" s="177">
        <v>371031.51</v>
      </c>
      <c r="AY25" s="177">
        <v>338040</v>
      </c>
      <c r="AZ25" s="177">
        <v>134000</v>
      </c>
      <c r="BA25" s="177">
        <v>1834782.05</v>
      </c>
      <c r="BB25" s="177">
        <v>139921.82</v>
      </c>
      <c r="BC25" s="177">
        <v>395500</v>
      </c>
      <c r="BD25" s="177">
        <v>783084.38</v>
      </c>
      <c r="BE25" s="177">
        <v>467048</v>
      </c>
      <c r="BF25" s="177">
        <v>1087180</v>
      </c>
      <c r="BG25" s="177">
        <v>912365</v>
      </c>
      <c r="BH25" s="177">
        <v>0</v>
      </c>
      <c r="BI25" s="177">
        <v>407085</v>
      </c>
      <c r="BJ25" s="177">
        <v>29844</v>
      </c>
      <c r="BK25" s="177">
        <v>219583.6</v>
      </c>
      <c r="BL25" s="177">
        <v>1156250</v>
      </c>
      <c r="BM25" s="177">
        <v>1115148</v>
      </c>
      <c r="BN25" s="177">
        <v>150630</v>
      </c>
      <c r="BO25" s="177">
        <v>142690</v>
      </c>
      <c r="BP25" s="177">
        <v>48424</v>
      </c>
      <c r="BQ25" s="177">
        <v>1209503.5</v>
      </c>
      <c r="BR25" s="179">
        <v>28245151.66</v>
      </c>
      <c r="BS25" s="179">
        <v>179248.79</v>
      </c>
      <c r="BT25" s="177">
        <v>0</v>
      </c>
      <c r="BU25" s="179">
        <v>983683.7</v>
      </c>
      <c r="BV25" s="179">
        <v>0</v>
      </c>
      <c r="BW25" s="179">
        <v>238696.04</v>
      </c>
      <c r="BX25" s="179">
        <v>3346035.56</v>
      </c>
      <c r="BY25" s="179">
        <v>100815.55</v>
      </c>
      <c r="BZ25" s="177">
        <v>0</v>
      </c>
      <c r="CA25" s="179">
        <v>726324.92</v>
      </c>
      <c r="CB25" s="179">
        <v>1051749.06</v>
      </c>
      <c r="CC25" s="179">
        <v>325705</v>
      </c>
      <c r="CD25" s="179">
        <v>1532500</v>
      </c>
      <c r="CE25" s="179">
        <v>45399.94</v>
      </c>
      <c r="CF25" s="179">
        <v>106718</v>
      </c>
      <c r="CG25" s="179">
        <v>1270031.98</v>
      </c>
      <c r="CH25" s="179">
        <v>538552.67000000004</v>
      </c>
      <c r="CI25" s="179">
        <v>2324999.35</v>
      </c>
      <c r="CJ25" s="179">
        <v>1789189.39</v>
      </c>
      <c r="CK25" s="179">
        <v>366263.56</v>
      </c>
      <c r="CL25" s="179">
        <v>189450</v>
      </c>
      <c r="CM25" s="178"/>
      <c r="CZ25" s="174">
        <f t="shared" si="0"/>
        <v>0</v>
      </c>
      <c r="DA25" s="158" t="s">
        <v>1327</v>
      </c>
      <c r="DB25" s="154" t="s">
        <v>1328</v>
      </c>
      <c r="DC25" s="154" t="s">
        <v>1288</v>
      </c>
    </row>
    <row r="26" spans="1:107" s="172" customFormat="1" ht="13.2" customHeight="1" x14ac:dyDescent="0.25">
      <c r="A26" s="166" t="s">
        <v>1329</v>
      </c>
      <c r="B26" s="167" t="s">
        <v>1330</v>
      </c>
      <c r="C26" s="168">
        <v>13135438.9</v>
      </c>
      <c r="D26" s="168">
        <v>2425622.88</v>
      </c>
      <c r="E26" s="168">
        <v>449625.57</v>
      </c>
      <c r="F26" s="168">
        <v>2512897.65</v>
      </c>
      <c r="G26" s="168">
        <v>734785.86</v>
      </c>
      <c r="H26" s="168">
        <v>1331219.56</v>
      </c>
      <c r="I26" s="168">
        <v>1855130.22</v>
      </c>
      <c r="J26" s="168">
        <v>0</v>
      </c>
      <c r="K26" s="168">
        <v>3181946.41</v>
      </c>
      <c r="L26" s="168">
        <v>1745848.67</v>
      </c>
      <c r="M26" s="168">
        <v>2945208.65</v>
      </c>
      <c r="N26" s="168">
        <v>397.74</v>
      </c>
      <c r="O26" s="168">
        <v>9260772.4299999997</v>
      </c>
      <c r="P26" s="168">
        <v>424164.59</v>
      </c>
      <c r="Q26" s="168">
        <v>55532.44</v>
      </c>
      <c r="R26" s="168">
        <v>5546274.7800000003</v>
      </c>
      <c r="S26" s="168">
        <v>1083474.07</v>
      </c>
      <c r="T26" s="168">
        <v>2649092.67</v>
      </c>
      <c r="U26" s="168">
        <v>1779201.64</v>
      </c>
      <c r="V26" s="168">
        <v>133241.48000000001</v>
      </c>
      <c r="W26" s="168">
        <v>10131156.460000001</v>
      </c>
      <c r="X26" s="168">
        <v>316271.26</v>
      </c>
      <c r="Y26" s="168">
        <v>185000</v>
      </c>
      <c r="Z26" s="168">
        <v>4143242.03</v>
      </c>
      <c r="AA26" s="168">
        <v>835398.6</v>
      </c>
      <c r="AB26" s="168">
        <v>1592763.22</v>
      </c>
      <c r="AC26" s="168">
        <v>3159538.63</v>
      </c>
      <c r="AD26" s="168">
        <v>3741510.03</v>
      </c>
      <c r="AE26" s="168">
        <v>83032.94</v>
      </c>
      <c r="AF26" s="168">
        <v>17444.27</v>
      </c>
      <c r="AG26" s="168">
        <v>1814908.79</v>
      </c>
      <c r="AH26" s="168">
        <v>2596374.36</v>
      </c>
      <c r="AI26" s="168">
        <v>3105267.06</v>
      </c>
      <c r="AJ26" s="168">
        <v>503095.46</v>
      </c>
      <c r="AK26" s="168">
        <v>25579313.18</v>
      </c>
      <c r="AL26" s="168">
        <v>1543582.79</v>
      </c>
      <c r="AM26" s="168">
        <v>1778686.9</v>
      </c>
      <c r="AN26" s="168">
        <v>5541208.2699999996</v>
      </c>
      <c r="AO26" s="168">
        <v>1180442.57</v>
      </c>
      <c r="AP26" s="168">
        <v>1317111.8600000001</v>
      </c>
      <c r="AQ26" s="168">
        <v>2993112.69</v>
      </c>
      <c r="AR26" s="168">
        <v>6631267.7300000004</v>
      </c>
      <c r="AS26" s="168">
        <v>1991319.5</v>
      </c>
      <c r="AT26" s="168">
        <v>483530.93</v>
      </c>
      <c r="AU26" s="168">
        <v>1942835.38</v>
      </c>
      <c r="AV26" s="168">
        <v>456092.59</v>
      </c>
      <c r="AW26" s="168">
        <v>1605240.94</v>
      </c>
      <c r="AX26" s="168">
        <v>3268237.59</v>
      </c>
      <c r="AY26" s="168">
        <v>1175950.07</v>
      </c>
      <c r="AZ26" s="168">
        <v>1745191.42</v>
      </c>
      <c r="BA26" s="168">
        <v>9503710.3800000008</v>
      </c>
      <c r="BB26" s="168">
        <v>3267561.87</v>
      </c>
      <c r="BC26" s="168">
        <v>14489011.039999999</v>
      </c>
      <c r="BD26" s="168">
        <v>4018335.27</v>
      </c>
      <c r="BE26" s="168">
        <v>1980091.05</v>
      </c>
      <c r="BF26" s="168">
        <v>3007.23</v>
      </c>
      <c r="BG26" s="168">
        <v>198880.29</v>
      </c>
      <c r="BH26" s="168">
        <v>781107.52</v>
      </c>
      <c r="BI26" s="168">
        <v>35390.35</v>
      </c>
      <c r="BJ26" s="168">
        <v>974942.39</v>
      </c>
      <c r="BK26" s="168">
        <v>1601518.07</v>
      </c>
      <c r="BL26" s="168">
        <v>14971480.92</v>
      </c>
      <c r="BM26" s="168">
        <v>5329463.1100000003</v>
      </c>
      <c r="BN26" s="168">
        <v>2943000</v>
      </c>
      <c r="BO26" s="168">
        <v>3901959.7</v>
      </c>
      <c r="BP26" s="168">
        <v>2118155.29</v>
      </c>
      <c r="BQ26" s="168">
        <v>2971084.08</v>
      </c>
      <c r="BR26" s="169">
        <v>30784359.41</v>
      </c>
      <c r="BS26" s="169">
        <v>53947.95</v>
      </c>
      <c r="BT26" s="168">
        <v>361446.61</v>
      </c>
      <c r="BU26" s="169">
        <v>2266643.9700000002</v>
      </c>
      <c r="BV26" s="168">
        <v>88.21</v>
      </c>
      <c r="BW26" s="169">
        <v>15802.36</v>
      </c>
      <c r="BX26" s="169">
        <v>3784819.49</v>
      </c>
      <c r="BY26" s="169">
        <v>0</v>
      </c>
      <c r="BZ26" s="169">
        <v>621.01</v>
      </c>
      <c r="CA26" s="169">
        <v>466.82</v>
      </c>
      <c r="CB26" s="169">
        <v>672.8</v>
      </c>
      <c r="CC26" s="169">
        <v>688800.38</v>
      </c>
      <c r="CD26" s="169">
        <v>301173.77</v>
      </c>
      <c r="CE26" s="168">
        <v>383924.68</v>
      </c>
      <c r="CF26" s="169">
        <v>1110550.04</v>
      </c>
      <c r="CG26" s="169">
        <v>0</v>
      </c>
      <c r="CH26" s="169">
        <v>489371.89</v>
      </c>
      <c r="CI26" s="169">
        <v>0</v>
      </c>
      <c r="CJ26" s="169">
        <v>2779371.59</v>
      </c>
      <c r="CK26" s="169">
        <v>5066</v>
      </c>
      <c r="CL26" s="168">
        <v>632.19000000000005</v>
      </c>
      <c r="CM26" s="170"/>
      <c r="CN26" s="171"/>
      <c r="CO26" s="171"/>
      <c r="CW26" s="173"/>
      <c r="CZ26" s="174">
        <f t="shared" si="0"/>
        <v>0</v>
      </c>
      <c r="DA26" s="174" t="s">
        <v>1329</v>
      </c>
      <c r="DB26" s="172" t="s">
        <v>1330</v>
      </c>
      <c r="DC26" s="172" t="s">
        <v>1288</v>
      </c>
    </row>
    <row r="27" spans="1:107" s="172" customFormat="1" ht="13.2" customHeight="1" x14ac:dyDescent="0.25">
      <c r="A27" s="166" t="s">
        <v>1331</v>
      </c>
      <c r="B27" s="167" t="s">
        <v>1332</v>
      </c>
      <c r="C27" s="168">
        <v>7455939.9800000004</v>
      </c>
      <c r="D27" s="168">
        <v>0</v>
      </c>
      <c r="E27" s="168">
        <v>0</v>
      </c>
      <c r="F27" s="168">
        <v>0</v>
      </c>
      <c r="G27" s="168">
        <v>931020.41</v>
      </c>
      <c r="H27" s="168">
        <v>0</v>
      </c>
      <c r="I27" s="168">
        <v>101882.79</v>
      </c>
      <c r="J27" s="168">
        <v>587987.96</v>
      </c>
      <c r="K27" s="168">
        <v>4099.45</v>
      </c>
      <c r="L27" s="168">
        <v>4264321.45</v>
      </c>
      <c r="M27" s="168">
        <v>2220922.7400000002</v>
      </c>
      <c r="N27" s="168">
        <v>0</v>
      </c>
      <c r="O27" s="168">
        <v>8534251.4399999995</v>
      </c>
      <c r="P27" s="168">
        <v>1265907.58</v>
      </c>
      <c r="Q27" s="168">
        <v>416648.07</v>
      </c>
      <c r="R27" s="168">
        <v>782839.79</v>
      </c>
      <c r="S27" s="168">
        <v>1595655.21</v>
      </c>
      <c r="T27" s="168">
        <v>1240208.3</v>
      </c>
      <c r="U27" s="168">
        <v>20200</v>
      </c>
      <c r="V27" s="168">
        <v>0</v>
      </c>
      <c r="W27" s="168">
        <v>13101846.939999999</v>
      </c>
      <c r="X27" s="168">
        <v>1193358.79</v>
      </c>
      <c r="Y27" s="168">
        <v>3918892.02</v>
      </c>
      <c r="Z27" s="168">
        <v>137333.70000000001</v>
      </c>
      <c r="AA27" s="168">
        <v>456309.37</v>
      </c>
      <c r="AB27" s="168">
        <v>995759.1</v>
      </c>
      <c r="AC27" s="168">
        <v>0</v>
      </c>
      <c r="AD27" s="168">
        <v>2500</v>
      </c>
      <c r="AE27" s="168">
        <v>19419.64</v>
      </c>
      <c r="AF27" s="168">
        <v>733904.97</v>
      </c>
      <c r="AG27" s="168">
        <v>0</v>
      </c>
      <c r="AH27" s="168">
        <v>4018556.88</v>
      </c>
      <c r="AI27" s="168">
        <v>348085.39</v>
      </c>
      <c r="AJ27" s="168">
        <v>1238256</v>
      </c>
      <c r="AK27" s="168">
        <v>0</v>
      </c>
      <c r="AL27" s="168">
        <v>382.77</v>
      </c>
      <c r="AM27" s="168">
        <v>0</v>
      </c>
      <c r="AN27" s="168">
        <v>3673517.27</v>
      </c>
      <c r="AO27" s="168">
        <v>138795.54</v>
      </c>
      <c r="AP27" s="168">
        <v>79929.88</v>
      </c>
      <c r="AQ27" s="168">
        <v>1631</v>
      </c>
      <c r="AR27" s="168">
        <v>3761305.24</v>
      </c>
      <c r="AS27" s="168">
        <v>0</v>
      </c>
      <c r="AT27" s="168">
        <v>0</v>
      </c>
      <c r="AU27" s="168">
        <v>117863.39</v>
      </c>
      <c r="AV27" s="168">
        <v>0</v>
      </c>
      <c r="AW27" s="168">
        <v>0</v>
      </c>
      <c r="AX27" s="168">
        <v>461771.35</v>
      </c>
      <c r="AY27" s="168">
        <v>0</v>
      </c>
      <c r="AZ27" s="168">
        <v>0</v>
      </c>
      <c r="BA27" s="168">
        <v>0</v>
      </c>
      <c r="BB27" s="168">
        <v>0</v>
      </c>
      <c r="BC27" s="168">
        <v>71975.839999999997</v>
      </c>
      <c r="BD27" s="168">
        <v>0</v>
      </c>
      <c r="BE27" s="168">
        <v>380662.18</v>
      </c>
      <c r="BF27" s="168">
        <v>665294.53</v>
      </c>
      <c r="BG27" s="168">
        <v>15587837.75</v>
      </c>
      <c r="BH27" s="168">
        <v>0</v>
      </c>
      <c r="BI27" s="168">
        <v>0</v>
      </c>
      <c r="BJ27" s="168">
        <v>282107.15999999997</v>
      </c>
      <c r="BK27" s="168">
        <v>0</v>
      </c>
      <c r="BL27" s="168">
        <v>2168321.4500000002</v>
      </c>
      <c r="BM27" s="168">
        <v>621692.05000000005</v>
      </c>
      <c r="BN27" s="168">
        <v>788187.97</v>
      </c>
      <c r="BO27" s="168">
        <v>1019955.81</v>
      </c>
      <c r="BP27" s="168">
        <v>949642.58</v>
      </c>
      <c r="BQ27" s="168">
        <v>1121211.3500000001</v>
      </c>
      <c r="BR27" s="169">
        <v>24978349.84</v>
      </c>
      <c r="BS27" s="169">
        <v>334744.63</v>
      </c>
      <c r="BT27" s="168">
        <v>0</v>
      </c>
      <c r="BU27" s="169">
        <v>132692.82</v>
      </c>
      <c r="BV27" s="169">
        <v>165841.73000000001</v>
      </c>
      <c r="BW27" s="168">
        <v>0</v>
      </c>
      <c r="BX27" s="169">
        <v>7466451.79</v>
      </c>
      <c r="BY27" s="169">
        <v>404980.28</v>
      </c>
      <c r="BZ27" s="168">
        <v>0</v>
      </c>
      <c r="CA27" s="169">
        <v>450982.38</v>
      </c>
      <c r="CB27" s="169">
        <v>763069.48</v>
      </c>
      <c r="CC27" s="169">
        <v>778428.65</v>
      </c>
      <c r="CD27" s="169">
        <v>10437.5</v>
      </c>
      <c r="CE27" s="169">
        <v>768903</v>
      </c>
      <c r="CF27" s="169">
        <v>143762.98000000001</v>
      </c>
      <c r="CG27" s="169">
        <v>187866.38</v>
      </c>
      <c r="CH27" s="169">
        <v>456031.35</v>
      </c>
      <c r="CI27" s="168">
        <v>0</v>
      </c>
      <c r="CJ27" s="169">
        <v>511349.52</v>
      </c>
      <c r="CK27" s="169">
        <v>521392.21</v>
      </c>
      <c r="CL27" s="169">
        <v>206593.38</v>
      </c>
      <c r="CM27" s="170"/>
      <c r="CN27" s="171"/>
      <c r="CO27" s="171"/>
      <c r="CW27" s="173"/>
      <c r="CZ27" s="174">
        <f t="shared" si="0"/>
        <v>0</v>
      </c>
      <c r="DA27" s="174" t="s">
        <v>1331</v>
      </c>
      <c r="DB27" s="172" t="s">
        <v>1332</v>
      </c>
      <c r="DC27" s="172" t="s">
        <v>1288</v>
      </c>
    </row>
    <row r="28" spans="1:107" ht="13.2" customHeight="1" x14ac:dyDescent="0.25">
      <c r="A28" s="175" t="s">
        <v>1333</v>
      </c>
      <c r="B28" s="176" t="s">
        <v>1334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0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 s="177">
        <v>0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 s="177">
        <v>0</v>
      </c>
      <c r="BD28" s="177">
        <v>0</v>
      </c>
      <c r="BE28" s="177">
        <v>0</v>
      </c>
      <c r="BF28" s="177">
        <v>0</v>
      </c>
      <c r="BG28" s="177">
        <v>0</v>
      </c>
      <c r="BH28" s="177">
        <v>0</v>
      </c>
      <c r="BI28" s="177">
        <v>0</v>
      </c>
      <c r="BJ28" s="177">
        <v>0</v>
      </c>
      <c r="BK28" s="177">
        <v>0</v>
      </c>
      <c r="BL28" s="177">
        <v>0</v>
      </c>
      <c r="BM28" s="177">
        <v>0</v>
      </c>
      <c r="BN28" s="177">
        <v>0</v>
      </c>
      <c r="BO28" s="177">
        <v>0</v>
      </c>
      <c r="BP28" s="177">
        <v>0</v>
      </c>
      <c r="BQ28" s="177">
        <v>0</v>
      </c>
      <c r="BR28" s="177">
        <v>0</v>
      </c>
      <c r="BS28" s="177">
        <v>0</v>
      </c>
      <c r="BT28" s="177">
        <v>0</v>
      </c>
      <c r="BU28" s="177">
        <v>0</v>
      </c>
      <c r="BV28" s="177">
        <v>0</v>
      </c>
      <c r="BW28" s="177">
        <v>0</v>
      </c>
      <c r="BX28" s="177">
        <v>0</v>
      </c>
      <c r="BY28" s="177">
        <v>0</v>
      </c>
      <c r="BZ28" s="177">
        <v>0</v>
      </c>
      <c r="CA28" s="177">
        <v>0</v>
      </c>
      <c r="CB28" s="177">
        <v>0</v>
      </c>
      <c r="CC28" s="177">
        <v>0</v>
      </c>
      <c r="CD28" s="177">
        <v>0</v>
      </c>
      <c r="CE28" s="177">
        <v>0</v>
      </c>
      <c r="CF28" s="177">
        <v>0</v>
      </c>
      <c r="CG28" s="177">
        <v>0</v>
      </c>
      <c r="CH28" s="177">
        <v>0</v>
      </c>
      <c r="CI28" s="177">
        <v>0</v>
      </c>
      <c r="CJ28" s="177">
        <v>0</v>
      </c>
      <c r="CK28" s="177">
        <v>0</v>
      </c>
      <c r="CL28" s="177">
        <v>0</v>
      </c>
      <c r="CM28" s="178"/>
      <c r="CZ28" s="174">
        <f t="shared" si="0"/>
        <v>0</v>
      </c>
      <c r="DA28" s="158" t="s">
        <v>1333</v>
      </c>
      <c r="DB28" s="154" t="s">
        <v>1334</v>
      </c>
      <c r="DC28" s="154" t="s">
        <v>1288</v>
      </c>
    </row>
    <row r="29" spans="1:107" ht="13.2" customHeight="1" x14ac:dyDescent="0.25">
      <c r="A29" s="175" t="s">
        <v>1335</v>
      </c>
      <c r="B29" s="176" t="s">
        <v>1336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0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 s="177">
        <v>0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 s="177">
        <v>0</v>
      </c>
      <c r="BD29" s="177">
        <v>0</v>
      </c>
      <c r="BE29" s="177">
        <v>0</v>
      </c>
      <c r="BF29" s="177">
        <v>0</v>
      </c>
      <c r="BG29" s="177">
        <v>0</v>
      </c>
      <c r="BH29" s="177">
        <v>0</v>
      </c>
      <c r="BI29" s="177">
        <v>0</v>
      </c>
      <c r="BJ29" s="177">
        <v>0</v>
      </c>
      <c r="BK29" s="177">
        <v>0</v>
      </c>
      <c r="BL29" s="177">
        <v>0</v>
      </c>
      <c r="BM29" s="177">
        <v>0</v>
      </c>
      <c r="BN29" s="177">
        <v>0</v>
      </c>
      <c r="BO29" s="177">
        <v>0</v>
      </c>
      <c r="BP29" s="177">
        <v>0</v>
      </c>
      <c r="BQ29" s="177">
        <v>0</v>
      </c>
      <c r="BR29" s="177">
        <v>0</v>
      </c>
      <c r="BS29" s="177">
        <v>0</v>
      </c>
      <c r="BT29" s="177">
        <v>0</v>
      </c>
      <c r="BU29" s="177">
        <v>0</v>
      </c>
      <c r="BV29" s="177">
        <v>0</v>
      </c>
      <c r="BW29" s="177">
        <v>0</v>
      </c>
      <c r="BX29" s="177">
        <v>0</v>
      </c>
      <c r="BY29" s="177">
        <v>0</v>
      </c>
      <c r="BZ29" s="177">
        <v>0</v>
      </c>
      <c r="CA29" s="177">
        <v>0</v>
      </c>
      <c r="CB29" s="177">
        <v>0</v>
      </c>
      <c r="CC29" s="177">
        <v>0</v>
      </c>
      <c r="CD29" s="177">
        <v>0</v>
      </c>
      <c r="CE29" s="177">
        <v>0</v>
      </c>
      <c r="CF29" s="177">
        <v>0</v>
      </c>
      <c r="CG29" s="177">
        <v>0</v>
      </c>
      <c r="CH29" s="177">
        <v>0</v>
      </c>
      <c r="CI29" s="177">
        <v>0</v>
      </c>
      <c r="CJ29" s="177">
        <v>0</v>
      </c>
      <c r="CK29" s="177">
        <v>0</v>
      </c>
      <c r="CL29" s="177">
        <v>0</v>
      </c>
      <c r="CM29" s="178"/>
      <c r="CZ29" s="174">
        <f t="shared" si="0"/>
        <v>0</v>
      </c>
      <c r="DA29" s="158" t="s">
        <v>1335</v>
      </c>
      <c r="DB29" s="154" t="s">
        <v>1336</v>
      </c>
      <c r="DC29" s="154" t="s">
        <v>1288</v>
      </c>
    </row>
    <row r="30" spans="1:107" ht="13.2" customHeight="1" x14ac:dyDescent="0.25">
      <c r="A30" s="175" t="s">
        <v>1337</v>
      </c>
      <c r="B30" s="176" t="s">
        <v>1338</v>
      </c>
      <c r="C30" s="177">
        <v>866700</v>
      </c>
      <c r="D30" s="177">
        <v>236327</v>
      </c>
      <c r="E30" s="177">
        <v>33280</v>
      </c>
      <c r="F30" s="177">
        <v>0</v>
      </c>
      <c r="G30" s="177">
        <v>12500</v>
      </c>
      <c r="H30" s="177">
        <v>6160</v>
      </c>
      <c r="I30" s="177">
        <v>229190</v>
      </c>
      <c r="J30" s="177">
        <v>205752</v>
      </c>
      <c r="K30" s="177">
        <v>118868</v>
      </c>
      <c r="L30" s="177">
        <v>61852</v>
      </c>
      <c r="M30" s="177">
        <v>70988</v>
      </c>
      <c r="N30" s="177">
        <v>118800</v>
      </c>
      <c r="O30" s="177">
        <v>1075453</v>
      </c>
      <c r="P30" s="177">
        <v>0</v>
      </c>
      <c r="Q30" s="177">
        <v>3098030</v>
      </c>
      <c r="R30" s="177">
        <v>1558900</v>
      </c>
      <c r="S30" s="177">
        <v>0</v>
      </c>
      <c r="T30" s="177">
        <v>98000</v>
      </c>
      <c r="U30" s="177">
        <v>1717199.6</v>
      </c>
      <c r="V30" s="177">
        <v>12380</v>
      </c>
      <c r="W30" s="177">
        <v>290039</v>
      </c>
      <c r="X30" s="177">
        <v>1489764</v>
      </c>
      <c r="Y30" s="177">
        <v>110000</v>
      </c>
      <c r="Z30" s="177">
        <v>1520130</v>
      </c>
      <c r="AA30" s="177">
        <v>1253200</v>
      </c>
      <c r="AB30" s="177">
        <v>1674877</v>
      </c>
      <c r="AC30" s="177">
        <v>0</v>
      </c>
      <c r="AD30" s="177">
        <v>2796600</v>
      </c>
      <c r="AE30" s="177">
        <v>1325100</v>
      </c>
      <c r="AF30" s="177">
        <v>1543600</v>
      </c>
      <c r="AG30" s="177">
        <v>2051076</v>
      </c>
      <c r="AH30" s="177">
        <v>4885500</v>
      </c>
      <c r="AI30" s="177">
        <v>462290</v>
      </c>
      <c r="AJ30" s="177">
        <v>447200</v>
      </c>
      <c r="AK30" s="177">
        <v>495800</v>
      </c>
      <c r="AL30" s="177">
        <v>84450</v>
      </c>
      <c r="AM30" s="177">
        <v>793200</v>
      </c>
      <c r="AN30" s="177">
        <v>0</v>
      </c>
      <c r="AO30" s="177">
        <v>4010752</v>
      </c>
      <c r="AP30" s="177">
        <v>1581800</v>
      </c>
      <c r="AQ30" s="177">
        <v>227900</v>
      </c>
      <c r="AR30" s="177">
        <v>425446.06</v>
      </c>
      <c r="AS30" s="177">
        <v>1164824</v>
      </c>
      <c r="AT30" s="177">
        <v>0</v>
      </c>
      <c r="AU30" s="177">
        <v>0</v>
      </c>
      <c r="AV30" s="177">
        <v>1272246</v>
      </c>
      <c r="AW30" s="177">
        <v>22800</v>
      </c>
      <c r="AX30" s="177">
        <v>16000</v>
      </c>
      <c r="AY30" s="177">
        <v>724068</v>
      </c>
      <c r="AZ30" s="177">
        <v>439660</v>
      </c>
      <c r="BA30" s="177">
        <v>157600</v>
      </c>
      <c r="BB30" s="177">
        <v>759116</v>
      </c>
      <c r="BC30" s="177">
        <v>202060</v>
      </c>
      <c r="BD30" s="177">
        <v>0</v>
      </c>
      <c r="BE30" s="177">
        <v>159840</v>
      </c>
      <c r="BF30" s="177">
        <v>63600</v>
      </c>
      <c r="BG30" s="177">
        <v>2605211</v>
      </c>
      <c r="BH30" s="177">
        <v>228330</v>
      </c>
      <c r="BI30" s="177">
        <v>843400</v>
      </c>
      <c r="BJ30" s="177">
        <v>62346.8</v>
      </c>
      <c r="BK30" s="177">
        <v>285000</v>
      </c>
      <c r="BL30" s="177">
        <v>423920</v>
      </c>
      <c r="BM30" s="177">
        <v>188970</v>
      </c>
      <c r="BN30" s="177">
        <v>422122</v>
      </c>
      <c r="BO30" s="177">
        <v>307850</v>
      </c>
      <c r="BP30" s="177">
        <v>683356</v>
      </c>
      <c r="BQ30" s="177">
        <v>571006.69999999995</v>
      </c>
      <c r="BR30" s="179">
        <v>1253652.3700000001</v>
      </c>
      <c r="BS30" s="179">
        <v>1442360</v>
      </c>
      <c r="BT30" s="179">
        <v>1973198</v>
      </c>
      <c r="BU30" s="179">
        <v>114560</v>
      </c>
      <c r="BV30" s="177">
        <v>0</v>
      </c>
      <c r="BW30" s="179">
        <v>556450</v>
      </c>
      <c r="BX30" s="179">
        <v>895300</v>
      </c>
      <c r="BY30" s="179">
        <v>97120</v>
      </c>
      <c r="BZ30" s="179">
        <v>13175</v>
      </c>
      <c r="CA30" s="179">
        <v>1398088</v>
      </c>
      <c r="CB30" s="179">
        <v>2659080</v>
      </c>
      <c r="CC30" s="179">
        <v>3352764</v>
      </c>
      <c r="CD30" s="179">
        <v>2428400</v>
      </c>
      <c r="CE30" s="179">
        <v>2394350</v>
      </c>
      <c r="CF30" s="177">
        <v>0</v>
      </c>
      <c r="CG30" s="179">
        <v>309434</v>
      </c>
      <c r="CH30" s="179">
        <v>415240</v>
      </c>
      <c r="CI30" s="177">
        <v>4350</v>
      </c>
      <c r="CJ30" s="179">
        <v>2248552</v>
      </c>
      <c r="CK30" s="177">
        <v>3600</v>
      </c>
      <c r="CL30" s="177">
        <v>40000</v>
      </c>
      <c r="CM30" s="178"/>
      <c r="CZ30" s="174">
        <f t="shared" si="0"/>
        <v>0</v>
      </c>
      <c r="DA30" s="158" t="s">
        <v>1337</v>
      </c>
      <c r="DB30" s="154" t="s">
        <v>1338</v>
      </c>
      <c r="DC30" s="154" t="s">
        <v>1288</v>
      </c>
    </row>
    <row r="31" spans="1:107" ht="13.2" customHeight="1" x14ac:dyDescent="0.25">
      <c r="A31" s="175" t="s">
        <v>1339</v>
      </c>
      <c r="B31" s="176" t="s">
        <v>1340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0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 s="177">
        <v>0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 s="177">
        <v>0</v>
      </c>
      <c r="BD31" s="177">
        <v>0</v>
      </c>
      <c r="BE31" s="177">
        <v>0</v>
      </c>
      <c r="BF31" s="177">
        <v>0</v>
      </c>
      <c r="BG31" s="177">
        <v>0</v>
      </c>
      <c r="BH31" s="177">
        <v>0</v>
      </c>
      <c r="BI31" s="177">
        <v>0</v>
      </c>
      <c r="BJ31" s="177">
        <v>0</v>
      </c>
      <c r="BK31" s="177">
        <v>0</v>
      </c>
      <c r="BL31" s="177">
        <v>0</v>
      </c>
      <c r="BM31" s="177">
        <v>0</v>
      </c>
      <c r="BN31" s="177">
        <v>0</v>
      </c>
      <c r="BO31" s="177">
        <v>0</v>
      </c>
      <c r="BP31" s="177">
        <v>0</v>
      </c>
      <c r="BQ31" s="177">
        <v>0</v>
      </c>
      <c r="BR31" s="177">
        <v>0</v>
      </c>
      <c r="BS31" s="177">
        <v>0</v>
      </c>
      <c r="BT31" s="177">
        <v>0</v>
      </c>
      <c r="BU31" s="177">
        <v>0</v>
      </c>
      <c r="BV31" s="177">
        <v>0</v>
      </c>
      <c r="BW31" s="177">
        <v>0</v>
      </c>
      <c r="BX31" s="177">
        <v>0</v>
      </c>
      <c r="BY31" s="177">
        <v>0</v>
      </c>
      <c r="BZ31" s="177">
        <v>0</v>
      </c>
      <c r="CA31" s="177">
        <v>0</v>
      </c>
      <c r="CB31" s="177">
        <v>0</v>
      </c>
      <c r="CC31" s="177">
        <v>0</v>
      </c>
      <c r="CD31" s="177">
        <v>0</v>
      </c>
      <c r="CE31" s="177">
        <v>0</v>
      </c>
      <c r="CF31" s="177">
        <v>0</v>
      </c>
      <c r="CG31" s="177">
        <v>0</v>
      </c>
      <c r="CH31" s="177">
        <v>0</v>
      </c>
      <c r="CI31" s="177">
        <v>0</v>
      </c>
      <c r="CJ31" s="177">
        <v>0</v>
      </c>
      <c r="CK31" s="177">
        <v>0</v>
      </c>
      <c r="CL31" s="177">
        <v>0</v>
      </c>
      <c r="CM31" s="178"/>
      <c r="CZ31" s="174">
        <f t="shared" si="0"/>
        <v>0</v>
      </c>
      <c r="DA31" s="158" t="s">
        <v>1339</v>
      </c>
      <c r="DB31" s="154" t="s">
        <v>1340</v>
      </c>
      <c r="DC31" s="154" t="s">
        <v>1288</v>
      </c>
    </row>
    <row r="32" spans="1:107" ht="13.2" customHeight="1" x14ac:dyDescent="0.25">
      <c r="A32" s="175" t="s">
        <v>1341</v>
      </c>
      <c r="B32" s="176" t="s">
        <v>1342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54600</v>
      </c>
      <c r="R32" s="177">
        <v>0</v>
      </c>
      <c r="S32" s="177">
        <v>5780</v>
      </c>
      <c r="T32" s="177">
        <v>0</v>
      </c>
      <c r="U32" s="177">
        <v>45551</v>
      </c>
      <c r="V32" s="177">
        <v>121750</v>
      </c>
      <c r="W32" s="177">
        <v>0</v>
      </c>
      <c r="X32" s="177">
        <v>0</v>
      </c>
      <c r="Y32" s="177">
        <v>2243500</v>
      </c>
      <c r="Z32" s="177">
        <v>0</v>
      </c>
      <c r="AA32" s="177">
        <v>0</v>
      </c>
      <c r="AB32" s="177">
        <v>70000</v>
      </c>
      <c r="AC32" s="177">
        <v>2219000</v>
      </c>
      <c r="AD32" s="177">
        <v>1498717</v>
      </c>
      <c r="AE32" s="177">
        <v>0</v>
      </c>
      <c r="AF32" s="177">
        <v>0</v>
      </c>
      <c r="AG32" s="177">
        <v>0</v>
      </c>
      <c r="AH32" s="177">
        <v>0</v>
      </c>
      <c r="AI32" s="177">
        <v>0</v>
      </c>
      <c r="AJ32" s="177">
        <v>0</v>
      </c>
      <c r="AK32" s="177">
        <v>0</v>
      </c>
      <c r="AL32" s="177">
        <v>0</v>
      </c>
      <c r="AM32" s="177">
        <v>74550</v>
      </c>
      <c r="AN32" s="177">
        <v>0</v>
      </c>
      <c r="AO32" s="177">
        <v>73900</v>
      </c>
      <c r="AP32" s="177">
        <v>10000</v>
      </c>
      <c r="AQ32" s="177">
        <v>797300</v>
      </c>
      <c r="AR32" s="177">
        <v>0</v>
      </c>
      <c r="AS32" s="177">
        <v>0</v>
      </c>
      <c r="AT32" s="177">
        <v>130248</v>
      </c>
      <c r="AU32" s="177">
        <v>0</v>
      </c>
      <c r="AV32" s="177">
        <v>0</v>
      </c>
      <c r="AW32" s="177">
        <v>0</v>
      </c>
      <c r="AX32" s="177">
        <v>1230581</v>
      </c>
      <c r="AY32" s="177">
        <v>0</v>
      </c>
      <c r="AZ32" s="177">
        <v>51000</v>
      </c>
      <c r="BA32" s="177">
        <v>0</v>
      </c>
      <c r="BB32" s="177">
        <v>0</v>
      </c>
      <c r="BC32" s="177">
        <v>72900</v>
      </c>
      <c r="BD32" s="177">
        <v>1076150</v>
      </c>
      <c r="BE32" s="177">
        <v>2112000</v>
      </c>
      <c r="BF32" s="177">
        <v>341080</v>
      </c>
      <c r="BG32" s="177">
        <v>452280</v>
      </c>
      <c r="BH32" s="177">
        <v>0</v>
      </c>
      <c r="BI32" s="177">
        <v>0</v>
      </c>
      <c r="BJ32" s="177">
        <v>223670</v>
      </c>
      <c r="BK32" s="177">
        <v>0</v>
      </c>
      <c r="BL32" s="177">
        <v>12000</v>
      </c>
      <c r="BM32" s="177">
        <v>0</v>
      </c>
      <c r="BN32" s="177">
        <v>0</v>
      </c>
      <c r="BO32" s="177">
        <v>0</v>
      </c>
      <c r="BP32" s="177">
        <v>0</v>
      </c>
      <c r="BQ32" s="177">
        <v>0</v>
      </c>
      <c r="BR32" s="177">
        <v>0</v>
      </c>
      <c r="BS32" s="177">
        <v>0</v>
      </c>
      <c r="BT32" s="177">
        <v>0</v>
      </c>
      <c r="BU32" s="177">
        <v>0</v>
      </c>
      <c r="BV32" s="177">
        <v>0</v>
      </c>
      <c r="BW32" s="177">
        <v>0</v>
      </c>
      <c r="BX32" s="177">
        <v>0</v>
      </c>
      <c r="BY32" s="177">
        <v>0</v>
      </c>
      <c r="BZ32" s="177">
        <v>0</v>
      </c>
      <c r="CA32" s="177">
        <v>0</v>
      </c>
      <c r="CB32" s="177">
        <v>0</v>
      </c>
      <c r="CC32" s="177">
        <v>0</v>
      </c>
      <c r="CD32" s="177">
        <v>0</v>
      </c>
      <c r="CE32" s="177">
        <v>0</v>
      </c>
      <c r="CF32" s="177">
        <v>0</v>
      </c>
      <c r="CG32" s="177">
        <v>0</v>
      </c>
      <c r="CH32" s="177">
        <v>0</v>
      </c>
      <c r="CI32" s="177">
        <v>0</v>
      </c>
      <c r="CJ32" s="177">
        <v>0</v>
      </c>
      <c r="CK32" s="177">
        <v>0</v>
      </c>
      <c r="CL32" s="177">
        <v>0</v>
      </c>
      <c r="CM32" s="178"/>
      <c r="CZ32" s="174">
        <f t="shared" si="0"/>
        <v>0</v>
      </c>
      <c r="DA32" s="158" t="s">
        <v>1341</v>
      </c>
      <c r="DB32" s="154" t="s">
        <v>1342</v>
      </c>
      <c r="DC32" s="154" t="s">
        <v>1288</v>
      </c>
    </row>
    <row r="33" spans="1:107" ht="13.2" customHeight="1" x14ac:dyDescent="0.25">
      <c r="A33" s="175" t="s">
        <v>1343</v>
      </c>
      <c r="B33" s="176" t="s">
        <v>1344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0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 s="177">
        <v>0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 s="177">
        <v>0</v>
      </c>
      <c r="BD33" s="177">
        <v>0</v>
      </c>
      <c r="BE33" s="177">
        <v>0</v>
      </c>
      <c r="BF33" s="177">
        <v>0</v>
      </c>
      <c r="BG33" s="177">
        <v>0</v>
      </c>
      <c r="BH33" s="177">
        <v>0</v>
      </c>
      <c r="BI33" s="177">
        <v>0</v>
      </c>
      <c r="BJ33" s="177">
        <v>0</v>
      </c>
      <c r="BK33" s="177">
        <v>0</v>
      </c>
      <c r="BL33" s="177">
        <v>0</v>
      </c>
      <c r="BM33" s="177">
        <v>0</v>
      </c>
      <c r="BN33" s="177">
        <v>0</v>
      </c>
      <c r="BO33" s="177">
        <v>0</v>
      </c>
      <c r="BP33" s="177">
        <v>0</v>
      </c>
      <c r="BQ33" s="177">
        <v>0</v>
      </c>
      <c r="BR33" s="177">
        <v>0</v>
      </c>
      <c r="BS33" s="177">
        <v>0</v>
      </c>
      <c r="BT33" s="177">
        <v>0</v>
      </c>
      <c r="BU33" s="177">
        <v>0</v>
      </c>
      <c r="BV33" s="177">
        <v>0</v>
      </c>
      <c r="BW33" s="177">
        <v>0</v>
      </c>
      <c r="BX33" s="177">
        <v>0</v>
      </c>
      <c r="BY33" s="177">
        <v>0</v>
      </c>
      <c r="BZ33" s="177">
        <v>0</v>
      </c>
      <c r="CA33" s="177">
        <v>0</v>
      </c>
      <c r="CB33" s="177">
        <v>0</v>
      </c>
      <c r="CC33" s="177">
        <v>0</v>
      </c>
      <c r="CD33" s="177">
        <v>0</v>
      </c>
      <c r="CE33" s="177">
        <v>0</v>
      </c>
      <c r="CF33" s="177">
        <v>0</v>
      </c>
      <c r="CG33" s="177">
        <v>0</v>
      </c>
      <c r="CH33" s="177">
        <v>0</v>
      </c>
      <c r="CI33" s="177">
        <v>0</v>
      </c>
      <c r="CJ33" s="177">
        <v>0</v>
      </c>
      <c r="CK33" s="177">
        <v>0</v>
      </c>
      <c r="CL33" s="177">
        <v>0</v>
      </c>
      <c r="CM33" s="178"/>
      <c r="CZ33" s="174">
        <f t="shared" si="0"/>
        <v>0</v>
      </c>
      <c r="DA33" s="158" t="s">
        <v>1343</v>
      </c>
      <c r="DB33" s="154" t="s">
        <v>1344</v>
      </c>
      <c r="DC33" s="154" t="s">
        <v>1288</v>
      </c>
    </row>
    <row r="34" spans="1:107" ht="13.2" customHeight="1" x14ac:dyDescent="0.25">
      <c r="A34" s="175" t="s">
        <v>1345</v>
      </c>
      <c r="B34" s="176" t="s">
        <v>1346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0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 s="177">
        <v>0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 s="177">
        <v>0</v>
      </c>
      <c r="BD34" s="177">
        <v>0</v>
      </c>
      <c r="BE34" s="177">
        <v>0</v>
      </c>
      <c r="BF34" s="177">
        <v>0</v>
      </c>
      <c r="BG34" s="177">
        <v>0</v>
      </c>
      <c r="BH34" s="177">
        <v>0</v>
      </c>
      <c r="BI34" s="177">
        <v>0</v>
      </c>
      <c r="BJ34" s="177">
        <v>0</v>
      </c>
      <c r="BK34" s="177">
        <v>0</v>
      </c>
      <c r="BL34" s="177">
        <v>0</v>
      </c>
      <c r="BM34" s="177">
        <v>0</v>
      </c>
      <c r="BN34" s="177">
        <v>0</v>
      </c>
      <c r="BO34" s="177">
        <v>0</v>
      </c>
      <c r="BP34" s="177">
        <v>0</v>
      </c>
      <c r="BQ34" s="177">
        <v>0</v>
      </c>
      <c r="BR34" s="177">
        <v>0</v>
      </c>
      <c r="BS34" s="177">
        <v>0</v>
      </c>
      <c r="BT34" s="177">
        <v>0</v>
      </c>
      <c r="BU34" s="177">
        <v>0</v>
      </c>
      <c r="BV34" s="177">
        <v>0</v>
      </c>
      <c r="BW34" s="177">
        <v>0</v>
      </c>
      <c r="BX34" s="177">
        <v>0</v>
      </c>
      <c r="BY34" s="177">
        <v>0</v>
      </c>
      <c r="BZ34" s="177">
        <v>0</v>
      </c>
      <c r="CA34" s="177">
        <v>0</v>
      </c>
      <c r="CB34" s="177">
        <v>0</v>
      </c>
      <c r="CC34" s="177">
        <v>0</v>
      </c>
      <c r="CD34" s="177">
        <v>0</v>
      </c>
      <c r="CE34" s="177">
        <v>0</v>
      </c>
      <c r="CF34" s="177">
        <v>0</v>
      </c>
      <c r="CG34" s="177">
        <v>0</v>
      </c>
      <c r="CH34" s="177">
        <v>0</v>
      </c>
      <c r="CI34" s="177">
        <v>0</v>
      </c>
      <c r="CJ34" s="177">
        <v>0</v>
      </c>
      <c r="CK34" s="177">
        <v>0</v>
      </c>
      <c r="CL34" s="177">
        <v>0</v>
      </c>
      <c r="CM34" s="178"/>
      <c r="CZ34" s="174">
        <f t="shared" si="0"/>
        <v>0</v>
      </c>
      <c r="DA34" s="158" t="s">
        <v>1345</v>
      </c>
      <c r="DB34" s="154" t="s">
        <v>1346</v>
      </c>
      <c r="DC34" s="154" t="s">
        <v>1288</v>
      </c>
    </row>
    <row r="35" spans="1:107" ht="13.2" customHeight="1" x14ac:dyDescent="0.25">
      <c r="A35" s="175" t="s">
        <v>1347</v>
      </c>
      <c r="B35" s="176" t="s">
        <v>1348</v>
      </c>
      <c r="C35" s="177">
        <v>3178480.2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1608590</v>
      </c>
      <c r="P35" s="177">
        <v>0</v>
      </c>
      <c r="Q35" s="177">
        <v>0</v>
      </c>
      <c r="R35" s="177">
        <v>80376</v>
      </c>
      <c r="S35" s="177">
        <v>0</v>
      </c>
      <c r="T35" s="177">
        <v>0</v>
      </c>
      <c r="U35" s="177">
        <v>0</v>
      </c>
      <c r="V35" s="177">
        <v>0</v>
      </c>
      <c r="W35" s="177">
        <v>2030680.8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0</v>
      </c>
      <c r="AH35" s="177">
        <v>69635</v>
      </c>
      <c r="AI35" s="177">
        <v>0</v>
      </c>
      <c r="AJ35" s="177">
        <v>0</v>
      </c>
      <c r="AK35" s="177">
        <v>2221648</v>
      </c>
      <c r="AL35" s="177">
        <v>0</v>
      </c>
      <c r="AM35" s="177">
        <v>0</v>
      </c>
      <c r="AN35" s="177">
        <v>0</v>
      </c>
      <c r="AO35" s="177">
        <v>0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1688999</v>
      </c>
      <c r="BB35" s="177">
        <v>0</v>
      </c>
      <c r="BC35" s="177">
        <v>1038015</v>
      </c>
      <c r="BD35" s="177">
        <v>129111</v>
      </c>
      <c r="BE35" s="177">
        <v>0</v>
      </c>
      <c r="BF35" s="177">
        <v>0</v>
      </c>
      <c r="BG35" s="177">
        <v>2162138</v>
      </c>
      <c r="BH35" s="177">
        <v>0</v>
      </c>
      <c r="BI35" s="177">
        <v>0</v>
      </c>
      <c r="BJ35" s="177">
        <v>0</v>
      </c>
      <c r="BK35" s="177">
        <v>12830</v>
      </c>
      <c r="BL35" s="177">
        <v>587880.94999999995</v>
      </c>
      <c r="BM35" s="177">
        <v>0</v>
      </c>
      <c r="BN35" s="177">
        <v>0</v>
      </c>
      <c r="BO35" s="177">
        <v>0</v>
      </c>
      <c r="BP35" s="177">
        <v>0</v>
      </c>
      <c r="BQ35" s="177">
        <v>0</v>
      </c>
      <c r="BR35" s="179">
        <v>16864229.699999999</v>
      </c>
      <c r="BS35" s="177">
        <v>0</v>
      </c>
      <c r="BT35" s="177">
        <v>0</v>
      </c>
      <c r="BU35" s="179">
        <v>2210055.23</v>
      </c>
      <c r="BV35" s="177">
        <v>0</v>
      </c>
      <c r="BW35" s="177">
        <v>0</v>
      </c>
      <c r="BX35" s="179">
        <v>1280931</v>
      </c>
      <c r="BY35" s="177">
        <v>0</v>
      </c>
      <c r="BZ35" s="177">
        <v>0</v>
      </c>
      <c r="CA35" s="177">
        <v>0</v>
      </c>
      <c r="CB35" s="177">
        <v>0</v>
      </c>
      <c r="CC35" s="177">
        <v>0</v>
      </c>
      <c r="CD35" s="177">
        <v>0</v>
      </c>
      <c r="CE35" s="177">
        <v>0</v>
      </c>
      <c r="CF35" s="177">
        <v>0</v>
      </c>
      <c r="CG35" s="177">
        <v>0</v>
      </c>
      <c r="CH35" s="177">
        <v>0</v>
      </c>
      <c r="CI35" s="177">
        <v>0</v>
      </c>
      <c r="CJ35" s="177">
        <v>0</v>
      </c>
      <c r="CK35" s="177">
        <v>0</v>
      </c>
      <c r="CL35" s="177">
        <v>0</v>
      </c>
      <c r="CM35" s="178"/>
      <c r="CZ35" s="174">
        <f t="shared" si="0"/>
        <v>0</v>
      </c>
      <c r="DA35" s="158" t="s">
        <v>1347</v>
      </c>
      <c r="DB35" s="154" t="s">
        <v>1348</v>
      </c>
      <c r="DC35" s="154" t="s">
        <v>1288</v>
      </c>
    </row>
    <row r="36" spans="1:107" ht="13.2" customHeight="1" x14ac:dyDescent="0.25">
      <c r="A36" s="175" t="s">
        <v>1349</v>
      </c>
      <c r="B36" s="176" t="s">
        <v>1350</v>
      </c>
      <c r="C36" s="177">
        <v>198480</v>
      </c>
      <c r="D36" s="177">
        <v>0</v>
      </c>
      <c r="E36" s="177">
        <v>3910</v>
      </c>
      <c r="F36" s="177">
        <v>0</v>
      </c>
      <c r="G36" s="177">
        <v>0</v>
      </c>
      <c r="H36" s="177">
        <v>0</v>
      </c>
      <c r="I36" s="177">
        <v>0</v>
      </c>
      <c r="J36" s="177">
        <v>128693</v>
      </c>
      <c r="K36" s="177">
        <v>0</v>
      </c>
      <c r="L36" s="177">
        <v>17206</v>
      </c>
      <c r="M36" s="177">
        <v>40460</v>
      </c>
      <c r="N36" s="177">
        <v>53609</v>
      </c>
      <c r="O36" s="177">
        <v>356260</v>
      </c>
      <c r="P36" s="177">
        <v>158313.45000000001</v>
      </c>
      <c r="Q36" s="177">
        <v>0</v>
      </c>
      <c r="R36" s="177">
        <v>49145</v>
      </c>
      <c r="S36" s="177">
        <v>66268</v>
      </c>
      <c r="T36" s="177">
        <v>75869.5</v>
      </c>
      <c r="U36" s="177">
        <v>117752</v>
      </c>
      <c r="V36" s="177">
        <v>0</v>
      </c>
      <c r="W36" s="177">
        <v>1690591</v>
      </c>
      <c r="X36" s="177">
        <v>13380</v>
      </c>
      <c r="Y36" s="177">
        <v>19360</v>
      </c>
      <c r="Z36" s="177">
        <v>82445</v>
      </c>
      <c r="AA36" s="177">
        <v>920</v>
      </c>
      <c r="AB36" s="177">
        <v>57770</v>
      </c>
      <c r="AC36" s="177">
        <v>577415</v>
      </c>
      <c r="AD36" s="177">
        <v>39830</v>
      </c>
      <c r="AE36" s="177">
        <v>0</v>
      </c>
      <c r="AF36" s="177">
        <v>1390</v>
      </c>
      <c r="AG36" s="177">
        <v>59485</v>
      </c>
      <c r="AH36" s="177">
        <v>22860</v>
      </c>
      <c r="AI36" s="177">
        <v>0</v>
      </c>
      <c r="AJ36" s="177">
        <v>52140</v>
      </c>
      <c r="AK36" s="177">
        <v>523820</v>
      </c>
      <c r="AL36" s="177">
        <v>69197</v>
      </c>
      <c r="AM36" s="177">
        <v>16012.5</v>
      </c>
      <c r="AN36" s="177">
        <v>270528</v>
      </c>
      <c r="AO36" s="177">
        <v>0</v>
      </c>
      <c r="AP36" s="177">
        <v>33260</v>
      </c>
      <c r="AQ36" s="177">
        <v>0</v>
      </c>
      <c r="AR36" s="177">
        <v>230960</v>
      </c>
      <c r="AS36" s="177">
        <v>0</v>
      </c>
      <c r="AT36" s="177">
        <v>45830</v>
      </c>
      <c r="AU36" s="177">
        <v>4930</v>
      </c>
      <c r="AV36" s="177">
        <v>5985</v>
      </c>
      <c r="AW36" s="177">
        <v>86450</v>
      </c>
      <c r="AX36" s="177">
        <v>0</v>
      </c>
      <c r="AY36" s="177">
        <v>0</v>
      </c>
      <c r="AZ36" s="177">
        <v>0</v>
      </c>
      <c r="BA36" s="177">
        <v>358579</v>
      </c>
      <c r="BB36" s="177">
        <v>0</v>
      </c>
      <c r="BC36" s="177">
        <v>1105641.75</v>
      </c>
      <c r="BD36" s="177">
        <v>164524.5</v>
      </c>
      <c r="BE36" s="177">
        <v>4840</v>
      </c>
      <c r="BF36" s="177">
        <v>36525</v>
      </c>
      <c r="BG36" s="177">
        <v>641804</v>
      </c>
      <c r="BH36" s="177">
        <v>70680</v>
      </c>
      <c r="BI36" s="177">
        <v>10660</v>
      </c>
      <c r="BJ36" s="177">
        <v>269398</v>
      </c>
      <c r="BK36" s="177">
        <v>115342</v>
      </c>
      <c r="BL36" s="177">
        <v>1019204</v>
      </c>
      <c r="BM36" s="177">
        <v>200020</v>
      </c>
      <c r="BN36" s="177">
        <v>0</v>
      </c>
      <c r="BO36" s="177">
        <v>29190</v>
      </c>
      <c r="BP36" s="177">
        <v>208964</v>
      </c>
      <c r="BQ36" s="177">
        <v>0</v>
      </c>
      <c r="BR36" s="179">
        <v>9700</v>
      </c>
      <c r="BS36" s="177">
        <v>0</v>
      </c>
      <c r="BT36" s="177">
        <v>0</v>
      </c>
      <c r="BU36" s="177">
        <v>0</v>
      </c>
      <c r="BV36" s="177">
        <v>0</v>
      </c>
      <c r="BW36" s="179">
        <v>17800</v>
      </c>
      <c r="BX36" s="179">
        <v>434055</v>
      </c>
      <c r="BY36" s="177">
        <v>0</v>
      </c>
      <c r="BZ36" s="177">
        <v>0</v>
      </c>
      <c r="CA36" s="177">
        <v>0</v>
      </c>
      <c r="CB36" s="177">
        <v>0</v>
      </c>
      <c r="CC36" s="179">
        <v>297476</v>
      </c>
      <c r="CD36" s="179">
        <v>3320</v>
      </c>
      <c r="CE36" s="179">
        <v>19160</v>
      </c>
      <c r="CF36" s="177">
        <v>0</v>
      </c>
      <c r="CG36" s="179">
        <v>2015</v>
      </c>
      <c r="CH36" s="177">
        <v>0</v>
      </c>
      <c r="CI36" s="177">
        <v>0</v>
      </c>
      <c r="CJ36" s="179">
        <v>79311</v>
      </c>
      <c r="CK36" s="177">
        <v>0</v>
      </c>
      <c r="CL36" s="177">
        <v>0</v>
      </c>
      <c r="CM36" s="178"/>
      <c r="CZ36" s="174">
        <f t="shared" si="0"/>
        <v>0</v>
      </c>
      <c r="DA36" s="158" t="s">
        <v>1349</v>
      </c>
      <c r="DB36" s="154" t="s">
        <v>1350</v>
      </c>
      <c r="DC36" s="154" t="s">
        <v>1288</v>
      </c>
    </row>
    <row r="37" spans="1:107" ht="13.2" customHeight="1" x14ac:dyDescent="0.25">
      <c r="A37" s="175" t="s">
        <v>1351</v>
      </c>
      <c r="B37" s="176" t="s">
        <v>1352</v>
      </c>
      <c r="C37" s="177">
        <v>281917.63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393340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0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 s="177">
        <v>0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 s="177">
        <v>0</v>
      </c>
      <c r="BD37" s="177">
        <v>96724</v>
      </c>
      <c r="BE37" s="177">
        <v>0</v>
      </c>
      <c r="BF37" s="177">
        <v>0</v>
      </c>
      <c r="BG37" s="177">
        <v>0</v>
      </c>
      <c r="BH37" s="177">
        <v>0</v>
      </c>
      <c r="BI37" s="177">
        <v>0</v>
      </c>
      <c r="BJ37" s="177">
        <v>0</v>
      </c>
      <c r="BK37" s="177">
        <v>0</v>
      </c>
      <c r="BL37" s="177">
        <v>265006</v>
      </c>
      <c r="BM37" s="177">
        <v>0</v>
      </c>
      <c r="BN37" s="177">
        <v>0</v>
      </c>
      <c r="BO37" s="177">
        <v>0</v>
      </c>
      <c r="BP37" s="177">
        <v>0</v>
      </c>
      <c r="BQ37" s="177">
        <v>0</v>
      </c>
      <c r="BR37" s="179">
        <v>2587480</v>
      </c>
      <c r="BS37" s="177">
        <v>0</v>
      </c>
      <c r="BT37" s="177">
        <v>0</v>
      </c>
      <c r="BU37" s="179">
        <v>2112824.14</v>
      </c>
      <c r="BV37" s="177">
        <v>0</v>
      </c>
      <c r="BW37" s="177">
        <v>0</v>
      </c>
      <c r="BX37" s="177">
        <v>0</v>
      </c>
      <c r="BY37" s="177">
        <v>0</v>
      </c>
      <c r="BZ37" s="177">
        <v>0</v>
      </c>
      <c r="CA37" s="177">
        <v>0</v>
      </c>
      <c r="CB37" s="177">
        <v>0</v>
      </c>
      <c r="CC37" s="177">
        <v>0</v>
      </c>
      <c r="CD37" s="177">
        <v>0</v>
      </c>
      <c r="CE37" s="177">
        <v>0</v>
      </c>
      <c r="CF37" s="177">
        <v>0</v>
      </c>
      <c r="CG37" s="177">
        <v>0</v>
      </c>
      <c r="CH37" s="177">
        <v>0</v>
      </c>
      <c r="CI37" s="177">
        <v>0</v>
      </c>
      <c r="CJ37" s="177">
        <v>0</v>
      </c>
      <c r="CK37" s="177">
        <v>0</v>
      </c>
      <c r="CL37" s="177">
        <v>0</v>
      </c>
      <c r="CM37" s="178"/>
      <c r="CZ37" s="174">
        <f t="shared" si="0"/>
        <v>0</v>
      </c>
      <c r="DA37" s="158" t="s">
        <v>1351</v>
      </c>
      <c r="DB37" s="154" t="s">
        <v>1352</v>
      </c>
      <c r="DC37" s="154" t="s">
        <v>1288</v>
      </c>
    </row>
    <row r="38" spans="1:107" ht="13.2" customHeight="1" x14ac:dyDescent="0.25">
      <c r="A38" s="175" t="s">
        <v>1353</v>
      </c>
      <c r="B38" s="176" t="s">
        <v>1354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0</v>
      </c>
      <c r="AJ38" s="177">
        <v>0</v>
      </c>
      <c r="AK38" s="177">
        <v>0</v>
      </c>
      <c r="AL38" s="177">
        <v>0</v>
      </c>
      <c r="AM38" s="177">
        <v>0</v>
      </c>
      <c r="AN38" s="177">
        <v>11987955</v>
      </c>
      <c r="AO38" s="177">
        <v>0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 s="177">
        <v>0</v>
      </c>
      <c r="BD38" s="177">
        <v>0</v>
      </c>
      <c r="BE38" s="177">
        <v>0</v>
      </c>
      <c r="BF38" s="177">
        <v>0</v>
      </c>
      <c r="BG38" s="177">
        <v>0</v>
      </c>
      <c r="BH38" s="177">
        <v>0</v>
      </c>
      <c r="BI38" s="177">
        <v>0</v>
      </c>
      <c r="BJ38" s="177">
        <v>0</v>
      </c>
      <c r="BK38" s="177">
        <v>0</v>
      </c>
      <c r="BL38" s="177">
        <v>94846.91</v>
      </c>
      <c r="BM38" s="177">
        <v>0</v>
      </c>
      <c r="BN38" s="177">
        <v>0</v>
      </c>
      <c r="BO38" s="177">
        <v>0</v>
      </c>
      <c r="BP38" s="177">
        <v>0</v>
      </c>
      <c r="BQ38" s="177">
        <v>0</v>
      </c>
      <c r="BR38" s="179">
        <v>7678461.8899999997</v>
      </c>
      <c r="BS38" s="177">
        <v>0</v>
      </c>
      <c r="BT38" s="177">
        <v>0</v>
      </c>
      <c r="BU38" s="177">
        <v>0</v>
      </c>
      <c r="BV38" s="179">
        <v>72760</v>
      </c>
      <c r="BW38" s="177">
        <v>0</v>
      </c>
      <c r="BX38" s="177">
        <v>0</v>
      </c>
      <c r="BY38" s="177">
        <v>0</v>
      </c>
      <c r="BZ38" s="177">
        <v>0</v>
      </c>
      <c r="CA38" s="177">
        <v>0</v>
      </c>
      <c r="CB38" s="177">
        <v>0</v>
      </c>
      <c r="CC38" s="177">
        <v>0</v>
      </c>
      <c r="CD38" s="177">
        <v>0</v>
      </c>
      <c r="CE38" s="177">
        <v>0</v>
      </c>
      <c r="CF38" s="177">
        <v>0</v>
      </c>
      <c r="CG38" s="177">
        <v>0</v>
      </c>
      <c r="CH38" s="177">
        <v>0</v>
      </c>
      <c r="CI38" s="177">
        <v>0</v>
      </c>
      <c r="CJ38" s="177">
        <v>0</v>
      </c>
      <c r="CK38" s="177">
        <v>0</v>
      </c>
      <c r="CL38" s="177">
        <v>0</v>
      </c>
      <c r="CM38" s="178"/>
      <c r="CZ38" s="174">
        <f t="shared" si="0"/>
        <v>0</v>
      </c>
      <c r="DA38" s="158" t="s">
        <v>1353</v>
      </c>
      <c r="DB38" s="154" t="s">
        <v>1354</v>
      </c>
      <c r="DC38" s="154" t="s">
        <v>1288</v>
      </c>
    </row>
    <row r="39" spans="1:107" ht="13.2" customHeight="1" x14ac:dyDescent="0.25">
      <c r="A39" s="175" t="s">
        <v>1355</v>
      </c>
      <c r="B39" s="176" t="s">
        <v>1356</v>
      </c>
      <c r="C39" s="177">
        <v>1929150</v>
      </c>
      <c r="D39" s="177">
        <v>8900</v>
      </c>
      <c r="E39" s="177">
        <v>46400</v>
      </c>
      <c r="F39" s="177">
        <v>29350</v>
      </c>
      <c r="G39" s="177">
        <v>4250</v>
      </c>
      <c r="H39" s="177">
        <v>49750</v>
      </c>
      <c r="I39" s="177">
        <v>40000</v>
      </c>
      <c r="J39" s="177">
        <v>10000</v>
      </c>
      <c r="K39" s="177">
        <v>75500</v>
      </c>
      <c r="L39" s="177">
        <v>23650</v>
      </c>
      <c r="M39" s="177">
        <v>47700</v>
      </c>
      <c r="N39" s="177">
        <v>5550</v>
      </c>
      <c r="O39" s="177">
        <v>103600</v>
      </c>
      <c r="P39" s="177">
        <v>44150</v>
      </c>
      <c r="Q39" s="177">
        <v>106100</v>
      </c>
      <c r="R39" s="177">
        <v>23200</v>
      </c>
      <c r="S39" s="177">
        <v>18250</v>
      </c>
      <c r="T39" s="177">
        <v>13950</v>
      </c>
      <c r="U39" s="177">
        <v>24150</v>
      </c>
      <c r="V39" s="177">
        <v>43950</v>
      </c>
      <c r="W39" s="177">
        <v>639800</v>
      </c>
      <c r="X39" s="177">
        <v>130500</v>
      </c>
      <c r="Y39" s="177">
        <v>260100</v>
      </c>
      <c r="Z39" s="177">
        <v>134700</v>
      </c>
      <c r="AA39" s="177">
        <v>36300</v>
      </c>
      <c r="AB39" s="177">
        <v>21850</v>
      </c>
      <c r="AC39" s="177">
        <v>62750</v>
      </c>
      <c r="AD39" s="177">
        <v>258300</v>
      </c>
      <c r="AE39" s="177">
        <v>60100</v>
      </c>
      <c r="AF39" s="177">
        <v>76850</v>
      </c>
      <c r="AG39" s="177">
        <v>162900</v>
      </c>
      <c r="AH39" s="177">
        <v>74200</v>
      </c>
      <c r="AI39" s="177">
        <v>34800</v>
      </c>
      <c r="AJ39" s="177">
        <v>212989</v>
      </c>
      <c r="AK39" s="177">
        <v>9800</v>
      </c>
      <c r="AL39" s="177">
        <v>5750</v>
      </c>
      <c r="AM39" s="177">
        <v>24500</v>
      </c>
      <c r="AN39" s="177">
        <v>14150</v>
      </c>
      <c r="AO39" s="177">
        <v>31850</v>
      </c>
      <c r="AP39" s="177">
        <v>69650</v>
      </c>
      <c r="AQ39" s="177">
        <v>6700</v>
      </c>
      <c r="AR39" s="177">
        <v>200100</v>
      </c>
      <c r="AS39" s="177">
        <v>49700</v>
      </c>
      <c r="AT39" s="177">
        <v>48250</v>
      </c>
      <c r="AU39" s="177">
        <v>12550</v>
      </c>
      <c r="AV39" s="177">
        <v>122450</v>
      </c>
      <c r="AW39" s="177">
        <v>9950</v>
      </c>
      <c r="AX39" s="177">
        <v>0</v>
      </c>
      <c r="AY39" s="177">
        <v>8300</v>
      </c>
      <c r="AZ39" s="177">
        <v>3350</v>
      </c>
      <c r="BA39" s="177">
        <v>204200</v>
      </c>
      <c r="BB39" s="177">
        <v>44550</v>
      </c>
      <c r="BC39" s="177">
        <v>552550</v>
      </c>
      <c r="BD39" s="177">
        <v>47900</v>
      </c>
      <c r="BE39" s="177">
        <v>25350</v>
      </c>
      <c r="BF39" s="177">
        <v>0</v>
      </c>
      <c r="BG39" s="177">
        <v>63550</v>
      </c>
      <c r="BH39" s="177">
        <v>0</v>
      </c>
      <c r="BI39" s="177">
        <v>9300</v>
      </c>
      <c r="BJ39" s="177">
        <v>494950</v>
      </c>
      <c r="BK39" s="177">
        <v>433261</v>
      </c>
      <c r="BL39" s="177">
        <v>249450</v>
      </c>
      <c r="BM39" s="177">
        <v>57500</v>
      </c>
      <c r="BN39" s="177">
        <v>48000</v>
      </c>
      <c r="BO39" s="177">
        <v>129750</v>
      </c>
      <c r="BP39" s="177">
        <v>21650</v>
      </c>
      <c r="BQ39" s="177">
        <v>26600</v>
      </c>
      <c r="BR39" s="179">
        <v>488350</v>
      </c>
      <c r="BS39" s="179">
        <v>102450</v>
      </c>
      <c r="BT39" s="179">
        <v>0</v>
      </c>
      <c r="BU39" s="179">
        <v>136150</v>
      </c>
      <c r="BV39" s="177">
        <v>0</v>
      </c>
      <c r="BW39" s="179">
        <v>30800</v>
      </c>
      <c r="BX39" s="179">
        <v>39100</v>
      </c>
      <c r="BY39" s="179">
        <v>137500</v>
      </c>
      <c r="BZ39" s="179">
        <v>102450</v>
      </c>
      <c r="CA39" s="179">
        <v>16600</v>
      </c>
      <c r="CB39" s="179">
        <v>7600</v>
      </c>
      <c r="CC39" s="179">
        <v>63400</v>
      </c>
      <c r="CD39" s="179">
        <v>0</v>
      </c>
      <c r="CE39" s="179">
        <v>16000</v>
      </c>
      <c r="CF39" s="179">
        <v>45050</v>
      </c>
      <c r="CG39" s="179">
        <v>92250</v>
      </c>
      <c r="CH39" s="179">
        <v>21000</v>
      </c>
      <c r="CI39" s="179">
        <v>0</v>
      </c>
      <c r="CJ39" s="179">
        <v>36250</v>
      </c>
      <c r="CK39" s="179">
        <v>11750</v>
      </c>
      <c r="CL39" s="179">
        <v>122500</v>
      </c>
      <c r="CM39" s="178"/>
      <c r="CZ39" s="174">
        <f t="shared" si="0"/>
        <v>0</v>
      </c>
      <c r="DA39" s="158" t="s">
        <v>1355</v>
      </c>
      <c r="DB39" s="154" t="s">
        <v>1356</v>
      </c>
      <c r="DC39" s="154" t="s">
        <v>1288</v>
      </c>
    </row>
    <row r="40" spans="1:107" ht="13.2" customHeight="1" x14ac:dyDescent="0.25">
      <c r="A40" s="175" t="s">
        <v>1357</v>
      </c>
      <c r="B40" s="176" t="s">
        <v>1358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0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 s="177">
        <v>0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 s="177">
        <v>0</v>
      </c>
      <c r="BD40" s="177">
        <v>0</v>
      </c>
      <c r="BE40" s="177">
        <v>0</v>
      </c>
      <c r="BF40" s="177">
        <v>0</v>
      </c>
      <c r="BG40" s="177">
        <v>0</v>
      </c>
      <c r="BH40" s="177">
        <v>0</v>
      </c>
      <c r="BI40" s="177">
        <v>0</v>
      </c>
      <c r="BJ40" s="177">
        <v>0</v>
      </c>
      <c r="BK40" s="177">
        <v>0</v>
      </c>
      <c r="BL40" s="177">
        <v>0</v>
      </c>
      <c r="BM40" s="177">
        <v>0</v>
      </c>
      <c r="BN40" s="177">
        <v>0</v>
      </c>
      <c r="BO40" s="177">
        <v>0</v>
      </c>
      <c r="BP40" s="177">
        <v>0</v>
      </c>
      <c r="BQ40" s="177">
        <v>0</v>
      </c>
      <c r="BR40" s="179">
        <v>0</v>
      </c>
      <c r="BS40" s="179">
        <v>0</v>
      </c>
      <c r="BT40" s="179">
        <v>0</v>
      </c>
      <c r="BU40" s="179">
        <v>0</v>
      </c>
      <c r="BV40" s="179">
        <v>0</v>
      </c>
      <c r="BW40" s="179">
        <v>0</v>
      </c>
      <c r="BX40" s="179">
        <v>0</v>
      </c>
      <c r="BY40" s="179">
        <v>0</v>
      </c>
      <c r="BZ40" s="179">
        <v>0</v>
      </c>
      <c r="CA40" s="179">
        <v>0</v>
      </c>
      <c r="CB40" s="179">
        <v>0</v>
      </c>
      <c r="CC40" s="179">
        <v>0</v>
      </c>
      <c r="CD40" s="179">
        <v>0</v>
      </c>
      <c r="CE40" s="179">
        <v>0</v>
      </c>
      <c r="CF40" s="179">
        <v>0</v>
      </c>
      <c r="CG40" s="179">
        <v>0</v>
      </c>
      <c r="CH40" s="179">
        <v>0</v>
      </c>
      <c r="CI40" s="179">
        <v>0</v>
      </c>
      <c r="CJ40" s="179">
        <v>0</v>
      </c>
      <c r="CK40" s="179">
        <v>0</v>
      </c>
      <c r="CL40" s="179">
        <v>0</v>
      </c>
      <c r="CM40" s="178"/>
      <c r="CZ40" s="174">
        <f t="shared" si="0"/>
        <v>0</v>
      </c>
      <c r="DA40" s="158" t="s">
        <v>1357</v>
      </c>
      <c r="DB40" s="154" t="s">
        <v>1358</v>
      </c>
      <c r="DC40" s="154" t="s">
        <v>1288</v>
      </c>
    </row>
    <row r="41" spans="1:107" ht="13.2" customHeight="1" x14ac:dyDescent="0.25">
      <c r="A41" s="175" t="s">
        <v>1359</v>
      </c>
      <c r="B41" s="176" t="s">
        <v>1360</v>
      </c>
      <c r="C41" s="177">
        <v>63329062.530000001</v>
      </c>
      <c r="D41" s="177">
        <v>4051679</v>
      </c>
      <c r="E41" s="177">
        <v>7279997</v>
      </c>
      <c r="F41" s="177">
        <v>10475644.83</v>
      </c>
      <c r="G41" s="177">
        <v>6160816.1500000004</v>
      </c>
      <c r="H41" s="177">
        <v>1437851.63</v>
      </c>
      <c r="I41" s="177">
        <v>3257215.04</v>
      </c>
      <c r="J41" s="177">
        <v>23280264</v>
      </c>
      <c r="K41" s="177">
        <v>6820430.7300000004</v>
      </c>
      <c r="L41" s="177">
        <v>10932517.84</v>
      </c>
      <c r="M41" s="177">
        <v>53716085.439999998</v>
      </c>
      <c r="N41" s="177">
        <v>8110231.0300000003</v>
      </c>
      <c r="O41" s="177">
        <v>46497315.899999999</v>
      </c>
      <c r="P41" s="177">
        <v>4655306.07</v>
      </c>
      <c r="Q41" s="177">
        <v>5894818.6399999997</v>
      </c>
      <c r="R41" s="177">
        <v>15169985.74</v>
      </c>
      <c r="S41" s="177">
        <v>12680947.73</v>
      </c>
      <c r="T41" s="177">
        <v>5273511.8899999997</v>
      </c>
      <c r="U41" s="177">
        <v>8689862</v>
      </c>
      <c r="V41" s="177">
        <v>2025460.75</v>
      </c>
      <c r="W41" s="177">
        <v>113567093.61</v>
      </c>
      <c r="X41" s="177">
        <v>11859036.35</v>
      </c>
      <c r="Y41" s="177">
        <v>18840434.280000001</v>
      </c>
      <c r="Z41" s="177">
        <v>13430354.470000001</v>
      </c>
      <c r="AA41" s="177">
        <v>1351564.15</v>
      </c>
      <c r="AB41" s="177">
        <v>5794391</v>
      </c>
      <c r="AC41" s="177">
        <v>11409574.640000001</v>
      </c>
      <c r="AD41" s="177">
        <v>14414572</v>
      </c>
      <c r="AE41" s="177">
        <v>2701073</v>
      </c>
      <c r="AF41" s="177">
        <v>23570753.649999999</v>
      </c>
      <c r="AG41" s="177">
        <v>4774086</v>
      </c>
      <c r="AH41" s="177">
        <v>5906987.5099999998</v>
      </c>
      <c r="AI41" s="177">
        <v>3158960</v>
      </c>
      <c r="AJ41" s="177">
        <v>1893284.07</v>
      </c>
      <c r="AK41" s="177">
        <v>151508778.99000001</v>
      </c>
      <c r="AL41" s="177">
        <v>10941730.91</v>
      </c>
      <c r="AM41" s="177">
        <v>2359488</v>
      </c>
      <c r="AN41" s="177">
        <v>10421831</v>
      </c>
      <c r="AO41" s="177">
        <v>7770158</v>
      </c>
      <c r="AP41" s="177">
        <v>2612222</v>
      </c>
      <c r="AQ41" s="177">
        <v>2286728.15</v>
      </c>
      <c r="AR41" s="177">
        <v>47849220.439999998</v>
      </c>
      <c r="AS41" s="177">
        <v>10479136.449999999</v>
      </c>
      <c r="AT41" s="177">
        <v>3782165.45</v>
      </c>
      <c r="AU41" s="177">
        <v>9088974.0299999993</v>
      </c>
      <c r="AV41" s="177">
        <v>2035945</v>
      </c>
      <c r="AW41" s="177">
        <v>6954301.2199999997</v>
      </c>
      <c r="AX41" s="177">
        <v>6124900.9900000002</v>
      </c>
      <c r="AY41" s="177">
        <v>1749041</v>
      </c>
      <c r="AZ41" s="177">
        <v>12912116.91</v>
      </c>
      <c r="BA41" s="177">
        <v>62219135.990000002</v>
      </c>
      <c r="BB41" s="177">
        <v>256872.71</v>
      </c>
      <c r="BC41" s="177">
        <v>88508346.609999999</v>
      </c>
      <c r="BD41" s="177">
        <v>30096809.510000002</v>
      </c>
      <c r="BE41" s="177">
        <v>2550269.25</v>
      </c>
      <c r="BF41" s="177">
        <v>9509975.7400000002</v>
      </c>
      <c r="BG41" s="177">
        <v>42503768.75</v>
      </c>
      <c r="BH41" s="177">
        <v>1553201.59</v>
      </c>
      <c r="BI41" s="177">
        <v>1488138</v>
      </c>
      <c r="BJ41" s="177">
        <v>12065112.52</v>
      </c>
      <c r="BK41" s="177">
        <v>2384766.42</v>
      </c>
      <c r="BL41" s="177">
        <v>64429053.909999996</v>
      </c>
      <c r="BM41" s="177">
        <v>4918324.79</v>
      </c>
      <c r="BN41" s="177">
        <v>21715235.199999999</v>
      </c>
      <c r="BO41" s="177">
        <v>5121060.5599999996</v>
      </c>
      <c r="BP41" s="177">
        <v>16328490.24</v>
      </c>
      <c r="BQ41" s="177">
        <v>5503755.4500000002</v>
      </c>
      <c r="BR41" s="179">
        <v>370167252.30000001</v>
      </c>
      <c r="BS41" s="179">
        <v>11879750</v>
      </c>
      <c r="BT41" s="179">
        <v>22704624.57</v>
      </c>
      <c r="BU41" s="179">
        <v>54157968</v>
      </c>
      <c r="BV41" s="177">
        <v>0</v>
      </c>
      <c r="BW41" s="179">
        <v>7398472.2400000002</v>
      </c>
      <c r="BX41" s="179">
        <v>26882049.75</v>
      </c>
      <c r="BY41" s="179">
        <v>3923848.28</v>
      </c>
      <c r="BZ41" s="179">
        <v>5531856.8399999999</v>
      </c>
      <c r="CA41" s="179">
        <v>3717622</v>
      </c>
      <c r="CB41" s="179">
        <v>19604934.199999999</v>
      </c>
      <c r="CC41" s="179">
        <v>15332891.25</v>
      </c>
      <c r="CD41" s="179">
        <v>14117576.4</v>
      </c>
      <c r="CE41" s="179">
        <v>8062078</v>
      </c>
      <c r="CF41" s="179">
        <v>2832467</v>
      </c>
      <c r="CG41" s="179">
        <v>1548427.75</v>
      </c>
      <c r="CH41" s="179">
        <v>1227742.4099999999</v>
      </c>
      <c r="CI41" s="179">
        <v>3749051</v>
      </c>
      <c r="CJ41" s="179">
        <v>17107782.68</v>
      </c>
      <c r="CK41" s="179">
        <v>1492714.39</v>
      </c>
      <c r="CL41" s="179">
        <v>2429405.62</v>
      </c>
      <c r="CM41" s="178"/>
      <c r="CZ41" s="174">
        <f t="shared" si="0"/>
        <v>0</v>
      </c>
      <c r="DA41" s="158" t="s">
        <v>1359</v>
      </c>
      <c r="DB41" s="154" t="s">
        <v>1360</v>
      </c>
      <c r="DC41" s="154" t="s">
        <v>1288</v>
      </c>
    </row>
    <row r="42" spans="1:107" ht="13.2" customHeight="1" x14ac:dyDescent="0.25">
      <c r="A42" s="175" t="s">
        <v>1361</v>
      </c>
      <c r="B42" s="176" t="s">
        <v>1362</v>
      </c>
      <c r="C42" s="177">
        <v>24733741</v>
      </c>
      <c r="D42" s="177">
        <v>1636595.37</v>
      </c>
      <c r="E42" s="177">
        <v>942644</v>
      </c>
      <c r="F42" s="177">
        <v>939139</v>
      </c>
      <c r="G42" s="177">
        <v>815204</v>
      </c>
      <c r="H42" s="177">
        <v>927840.45</v>
      </c>
      <c r="I42" s="177">
        <v>426404.56</v>
      </c>
      <c r="J42" s="177">
        <v>4760978.28</v>
      </c>
      <c r="K42" s="177">
        <v>715029.66</v>
      </c>
      <c r="L42" s="177">
        <v>1127163</v>
      </c>
      <c r="M42" s="177">
        <v>1968065.42</v>
      </c>
      <c r="N42" s="177">
        <v>271147.65999999997</v>
      </c>
      <c r="O42" s="177">
        <v>11006349.949999999</v>
      </c>
      <c r="P42" s="177">
        <v>228133.28</v>
      </c>
      <c r="Q42" s="177">
        <v>824702.5</v>
      </c>
      <c r="R42" s="177">
        <v>10615565.810000001</v>
      </c>
      <c r="S42" s="177">
        <v>2344467.1</v>
      </c>
      <c r="T42" s="177">
        <v>227948.38</v>
      </c>
      <c r="U42" s="177">
        <v>398422</v>
      </c>
      <c r="V42" s="177">
        <v>26967</v>
      </c>
      <c r="W42" s="177">
        <v>15116645.640000001</v>
      </c>
      <c r="X42" s="177">
        <v>0</v>
      </c>
      <c r="Y42" s="177">
        <v>0</v>
      </c>
      <c r="Z42" s="177">
        <v>232600</v>
      </c>
      <c r="AA42" s="177">
        <v>0</v>
      </c>
      <c r="AB42" s="177">
        <v>0</v>
      </c>
      <c r="AC42" s="177">
        <v>0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0</v>
      </c>
      <c r="AJ42" s="177">
        <v>0</v>
      </c>
      <c r="AK42" s="177">
        <v>103297509.45999999</v>
      </c>
      <c r="AL42" s="177">
        <v>600381</v>
      </c>
      <c r="AM42" s="177">
        <v>1105823.5</v>
      </c>
      <c r="AN42" s="177">
        <v>811250</v>
      </c>
      <c r="AO42" s="177">
        <v>2369641</v>
      </c>
      <c r="AP42" s="177">
        <v>85466</v>
      </c>
      <c r="AQ42" s="177">
        <v>162243</v>
      </c>
      <c r="AR42" s="177">
        <v>12718476.59</v>
      </c>
      <c r="AS42" s="177">
        <v>685271</v>
      </c>
      <c r="AT42" s="177">
        <v>769004.6</v>
      </c>
      <c r="AU42" s="177">
        <v>428662.74</v>
      </c>
      <c r="AV42" s="177">
        <v>850125</v>
      </c>
      <c r="AW42" s="177">
        <v>965538.5</v>
      </c>
      <c r="AX42" s="177">
        <v>836462</v>
      </c>
      <c r="AY42" s="177">
        <v>900374</v>
      </c>
      <c r="AZ42" s="177">
        <v>639113</v>
      </c>
      <c r="BA42" s="177">
        <v>7902951.6500000004</v>
      </c>
      <c r="BB42" s="177">
        <v>346131</v>
      </c>
      <c r="BC42" s="177">
        <v>37265972.25</v>
      </c>
      <c r="BD42" s="177">
        <v>6451522.3300000001</v>
      </c>
      <c r="BE42" s="177">
        <v>178628.25</v>
      </c>
      <c r="BF42" s="177">
        <v>59026</v>
      </c>
      <c r="BG42" s="177">
        <v>14878001.25</v>
      </c>
      <c r="BH42" s="177">
        <v>66054</v>
      </c>
      <c r="BI42" s="177">
        <v>131663</v>
      </c>
      <c r="BJ42" s="177">
        <v>120103</v>
      </c>
      <c r="BK42" s="177">
        <v>230421</v>
      </c>
      <c r="BL42" s="177">
        <v>6969778.2000000002</v>
      </c>
      <c r="BM42" s="177">
        <v>1198576</v>
      </c>
      <c r="BN42" s="177">
        <v>450353.5</v>
      </c>
      <c r="BO42" s="177">
        <v>256307</v>
      </c>
      <c r="BP42" s="177">
        <v>275042</v>
      </c>
      <c r="BQ42" s="177">
        <v>378378</v>
      </c>
      <c r="BR42" s="179">
        <v>94312849.599999994</v>
      </c>
      <c r="BS42" s="179">
        <v>410646</v>
      </c>
      <c r="BT42" s="179">
        <v>1514358.01</v>
      </c>
      <c r="BU42" s="179">
        <v>11023527</v>
      </c>
      <c r="BV42" s="179">
        <v>783872</v>
      </c>
      <c r="BW42" s="179">
        <v>739486</v>
      </c>
      <c r="BX42" s="179">
        <v>3919088</v>
      </c>
      <c r="BY42" s="179">
        <v>99717.25</v>
      </c>
      <c r="BZ42" s="179">
        <v>270356</v>
      </c>
      <c r="CA42" s="179">
        <v>214582</v>
      </c>
      <c r="CB42" s="179">
        <v>135444</v>
      </c>
      <c r="CC42" s="179">
        <v>931602.25</v>
      </c>
      <c r="CD42" s="179">
        <v>2720303</v>
      </c>
      <c r="CE42" s="179">
        <v>1734342.01</v>
      </c>
      <c r="CF42" s="179">
        <v>123043</v>
      </c>
      <c r="CG42" s="179">
        <v>1322362.8</v>
      </c>
      <c r="CH42" s="179">
        <v>209896</v>
      </c>
      <c r="CI42" s="179">
        <v>1060297</v>
      </c>
      <c r="CJ42" s="179">
        <v>288680.5</v>
      </c>
      <c r="CK42" s="179">
        <v>536421</v>
      </c>
      <c r="CL42" s="179">
        <v>576853</v>
      </c>
      <c r="CM42" s="178"/>
      <c r="CZ42" s="174">
        <f t="shared" si="0"/>
        <v>0</v>
      </c>
      <c r="DA42" s="158" t="s">
        <v>1361</v>
      </c>
      <c r="DB42" s="154" t="s">
        <v>1362</v>
      </c>
      <c r="DC42" s="154" t="s">
        <v>1288</v>
      </c>
    </row>
    <row r="43" spans="1:107" ht="13.2" customHeight="1" x14ac:dyDescent="0.25">
      <c r="A43" s="175" t="s">
        <v>1363</v>
      </c>
      <c r="B43" s="176" t="s">
        <v>1364</v>
      </c>
      <c r="C43" s="177">
        <v>425946</v>
      </c>
      <c r="D43" s="177">
        <v>0</v>
      </c>
      <c r="E43" s="177">
        <v>786405</v>
      </c>
      <c r="F43" s="177">
        <v>0</v>
      </c>
      <c r="G43" s="177">
        <v>1195624</v>
      </c>
      <c r="H43" s="177">
        <v>0</v>
      </c>
      <c r="I43" s="177">
        <v>0</v>
      </c>
      <c r="J43" s="177">
        <v>98482.5</v>
      </c>
      <c r="K43" s="177">
        <v>0</v>
      </c>
      <c r="L43" s="177">
        <v>1961874</v>
      </c>
      <c r="M43" s="177">
        <v>20706</v>
      </c>
      <c r="N43" s="177">
        <v>186790.98</v>
      </c>
      <c r="O43" s="177">
        <v>251983.3</v>
      </c>
      <c r="P43" s="177">
        <v>284581.73</v>
      </c>
      <c r="Q43" s="177">
        <v>601076</v>
      </c>
      <c r="R43" s="177">
        <v>4986702.37</v>
      </c>
      <c r="S43" s="177">
        <v>1451490.25</v>
      </c>
      <c r="T43" s="177">
        <v>16862</v>
      </c>
      <c r="U43" s="177">
        <v>930246</v>
      </c>
      <c r="V43" s="177">
        <v>14496.5</v>
      </c>
      <c r="W43" s="177">
        <v>4098171.54</v>
      </c>
      <c r="X43" s="177">
        <v>0</v>
      </c>
      <c r="Y43" s="177">
        <v>0</v>
      </c>
      <c r="Z43" s="177">
        <v>548829</v>
      </c>
      <c r="AA43" s="177">
        <v>2942</v>
      </c>
      <c r="AB43" s="177">
        <v>53036</v>
      </c>
      <c r="AC43" s="177">
        <v>0</v>
      </c>
      <c r="AD43" s="177">
        <v>132806</v>
      </c>
      <c r="AE43" s="177">
        <v>0</v>
      </c>
      <c r="AF43" s="177">
        <v>40968</v>
      </c>
      <c r="AG43" s="177">
        <v>253726</v>
      </c>
      <c r="AH43" s="177">
        <v>69814.5</v>
      </c>
      <c r="AI43" s="177">
        <v>0</v>
      </c>
      <c r="AJ43" s="177">
        <v>0</v>
      </c>
      <c r="AK43" s="177">
        <v>35845521.859999999</v>
      </c>
      <c r="AL43" s="177">
        <v>47528</v>
      </c>
      <c r="AM43" s="177">
        <v>0</v>
      </c>
      <c r="AN43" s="177">
        <v>221168</v>
      </c>
      <c r="AO43" s="177">
        <v>1250632</v>
      </c>
      <c r="AP43" s="177">
        <v>0</v>
      </c>
      <c r="AQ43" s="177">
        <v>0</v>
      </c>
      <c r="AR43" s="177">
        <v>3885285.27</v>
      </c>
      <c r="AS43" s="177">
        <v>0</v>
      </c>
      <c r="AT43" s="177">
        <v>20045</v>
      </c>
      <c r="AU43" s="177">
        <v>0</v>
      </c>
      <c r="AV43" s="177">
        <v>0</v>
      </c>
      <c r="AW43" s="177">
        <v>469971.25</v>
      </c>
      <c r="AX43" s="177">
        <v>2432</v>
      </c>
      <c r="AY43" s="177">
        <v>37000</v>
      </c>
      <c r="AZ43" s="177">
        <v>0</v>
      </c>
      <c r="BA43" s="177">
        <v>0</v>
      </c>
      <c r="BB43" s="177">
        <v>0</v>
      </c>
      <c r="BC43" s="177">
        <v>950171.25</v>
      </c>
      <c r="BD43" s="177">
        <v>6162</v>
      </c>
      <c r="BE43" s="177">
        <v>0</v>
      </c>
      <c r="BF43" s="177">
        <v>0</v>
      </c>
      <c r="BG43" s="177">
        <v>0</v>
      </c>
      <c r="BH43" s="177">
        <v>0</v>
      </c>
      <c r="BI43" s="177">
        <v>358554</v>
      </c>
      <c r="BJ43" s="177">
        <v>192804</v>
      </c>
      <c r="BK43" s="177">
        <v>897942.5</v>
      </c>
      <c r="BL43" s="177">
        <v>232727.5</v>
      </c>
      <c r="BM43" s="177">
        <v>2613049</v>
      </c>
      <c r="BN43" s="177">
        <v>0</v>
      </c>
      <c r="BO43" s="177">
        <v>0</v>
      </c>
      <c r="BP43" s="177">
        <v>791386</v>
      </c>
      <c r="BQ43" s="177">
        <v>1676974</v>
      </c>
      <c r="BR43" s="179">
        <v>31418210</v>
      </c>
      <c r="BS43" s="177">
        <v>53461</v>
      </c>
      <c r="BT43" s="177">
        <v>0</v>
      </c>
      <c r="BU43" s="177">
        <v>0</v>
      </c>
      <c r="BV43" s="177">
        <v>12689</v>
      </c>
      <c r="BW43" s="179">
        <v>125915.33</v>
      </c>
      <c r="BX43" s="177">
        <v>0</v>
      </c>
      <c r="BY43" s="177">
        <v>3702.5</v>
      </c>
      <c r="BZ43" s="177">
        <v>357826</v>
      </c>
      <c r="CA43" s="177">
        <v>0</v>
      </c>
      <c r="CB43" s="179">
        <v>505</v>
      </c>
      <c r="CC43" s="177">
        <v>52975</v>
      </c>
      <c r="CD43" s="177">
        <v>8614</v>
      </c>
      <c r="CE43" s="177">
        <v>0</v>
      </c>
      <c r="CF43" s="179">
        <v>33385</v>
      </c>
      <c r="CG43" s="177">
        <v>175090</v>
      </c>
      <c r="CH43" s="179">
        <v>103742.2</v>
      </c>
      <c r="CI43" s="177">
        <v>0</v>
      </c>
      <c r="CJ43" s="179">
        <v>10767</v>
      </c>
      <c r="CK43" s="179">
        <v>59051</v>
      </c>
      <c r="CL43" s="177">
        <v>3839.5</v>
      </c>
      <c r="CM43" s="178"/>
      <c r="CZ43" s="174">
        <f t="shared" si="0"/>
        <v>0</v>
      </c>
      <c r="DA43" s="158" t="s">
        <v>1363</v>
      </c>
      <c r="DB43" s="154" t="s">
        <v>1364</v>
      </c>
      <c r="DC43" s="154" t="s">
        <v>1288</v>
      </c>
    </row>
    <row r="44" spans="1:107" ht="13.2" customHeight="1" x14ac:dyDescent="0.25">
      <c r="A44" s="175" t="s">
        <v>1365</v>
      </c>
      <c r="B44" s="176" t="s">
        <v>1366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0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 s="177">
        <v>0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 s="177">
        <v>0</v>
      </c>
      <c r="BD44" s="177">
        <v>0</v>
      </c>
      <c r="BE44" s="177">
        <v>0</v>
      </c>
      <c r="BF44" s="177">
        <v>0</v>
      </c>
      <c r="BG44" s="177">
        <v>0</v>
      </c>
      <c r="BH44" s="177">
        <v>0</v>
      </c>
      <c r="BI44" s="177">
        <v>0</v>
      </c>
      <c r="BJ44" s="177">
        <v>0</v>
      </c>
      <c r="BK44" s="177">
        <v>0</v>
      </c>
      <c r="BL44" s="177">
        <v>0</v>
      </c>
      <c r="BM44" s="177">
        <v>0</v>
      </c>
      <c r="BN44" s="177">
        <v>0</v>
      </c>
      <c r="BO44" s="177">
        <v>0</v>
      </c>
      <c r="BP44" s="177">
        <v>0</v>
      </c>
      <c r="BQ44" s="177">
        <v>0</v>
      </c>
      <c r="BR44" s="179">
        <v>0</v>
      </c>
      <c r="BS44" s="179">
        <v>0</v>
      </c>
      <c r="BT44" s="177">
        <v>0</v>
      </c>
      <c r="BU44" s="179">
        <v>0</v>
      </c>
      <c r="BV44" s="177">
        <v>0</v>
      </c>
      <c r="BW44" s="179">
        <v>0</v>
      </c>
      <c r="BX44" s="179">
        <v>0</v>
      </c>
      <c r="BY44" s="179">
        <v>0</v>
      </c>
      <c r="BZ44" s="179">
        <v>0</v>
      </c>
      <c r="CA44" s="179">
        <v>0</v>
      </c>
      <c r="CB44" s="179">
        <v>0</v>
      </c>
      <c r="CC44" s="179">
        <v>0</v>
      </c>
      <c r="CD44" s="179">
        <v>0</v>
      </c>
      <c r="CE44" s="179">
        <v>0</v>
      </c>
      <c r="CF44" s="179">
        <v>0</v>
      </c>
      <c r="CG44" s="179">
        <v>0</v>
      </c>
      <c r="CH44" s="179">
        <v>0</v>
      </c>
      <c r="CI44" s="179">
        <v>0</v>
      </c>
      <c r="CJ44" s="179">
        <v>0</v>
      </c>
      <c r="CK44" s="179">
        <v>0</v>
      </c>
      <c r="CL44" s="179">
        <v>0</v>
      </c>
      <c r="CM44" s="178"/>
      <c r="CZ44" s="174">
        <f t="shared" si="0"/>
        <v>0</v>
      </c>
      <c r="DA44" s="158" t="s">
        <v>1365</v>
      </c>
      <c r="DB44" s="154" t="s">
        <v>1366</v>
      </c>
      <c r="DC44" s="154" t="s">
        <v>1288</v>
      </c>
    </row>
    <row r="45" spans="1:107" ht="13.2" customHeight="1" x14ac:dyDescent="0.25">
      <c r="A45" s="175" t="s">
        <v>1367</v>
      </c>
      <c r="B45" s="176" t="s">
        <v>1368</v>
      </c>
      <c r="C45" s="177">
        <v>305058.75</v>
      </c>
      <c r="D45" s="177">
        <v>46176.6</v>
      </c>
      <c r="E45" s="177">
        <v>745831</v>
      </c>
      <c r="F45" s="177">
        <v>1801002.5</v>
      </c>
      <c r="G45" s="177">
        <v>23371</v>
      </c>
      <c r="H45" s="177">
        <v>561124.75</v>
      </c>
      <c r="I45" s="177">
        <v>887801.55</v>
      </c>
      <c r="J45" s="177">
        <v>6662865.1200000001</v>
      </c>
      <c r="K45" s="177">
        <v>1721361.97</v>
      </c>
      <c r="L45" s="177">
        <v>60993</v>
      </c>
      <c r="M45" s="177">
        <v>972580.5</v>
      </c>
      <c r="N45" s="177">
        <v>383.91</v>
      </c>
      <c r="O45" s="177">
        <v>1945404.25</v>
      </c>
      <c r="P45" s="177">
        <v>367953.91999999998</v>
      </c>
      <c r="Q45" s="177">
        <v>383354</v>
      </c>
      <c r="R45" s="177">
        <v>0</v>
      </c>
      <c r="S45" s="177">
        <v>2333627.7999999998</v>
      </c>
      <c r="T45" s="177">
        <v>84584</v>
      </c>
      <c r="U45" s="177">
        <v>40354.9</v>
      </c>
      <c r="V45" s="177">
        <v>270057</v>
      </c>
      <c r="W45" s="177">
        <v>656325.69999999995</v>
      </c>
      <c r="X45" s="177">
        <v>163434.5</v>
      </c>
      <c r="Y45" s="177">
        <v>286537.03999999998</v>
      </c>
      <c r="Z45" s="177">
        <v>29095.78</v>
      </c>
      <c r="AA45" s="177">
        <v>105380</v>
      </c>
      <c r="AB45" s="177">
        <v>259170</v>
      </c>
      <c r="AC45" s="177">
        <v>46647.87</v>
      </c>
      <c r="AD45" s="177">
        <v>34783</v>
      </c>
      <c r="AE45" s="177">
        <v>5405893.25</v>
      </c>
      <c r="AF45" s="177">
        <v>307680.36</v>
      </c>
      <c r="AG45" s="177">
        <v>107498</v>
      </c>
      <c r="AH45" s="177">
        <v>71014.899999999994</v>
      </c>
      <c r="AI45" s="177">
        <v>9946</v>
      </c>
      <c r="AJ45" s="177">
        <v>379000.93</v>
      </c>
      <c r="AK45" s="177">
        <v>4542250</v>
      </c>
      <c r="AL45" s="177">
        <v>536336.25</v>
      </c>
      <c r="AM45" s="177">
        <v>207266</v>
      </c>
      <c r="AN45" s="177">
        <v>381081</v>
      </c>
      <c r="AO45" s="177">
        <v>476707</v>
      </c>
      <c r="AP45" s="177">
        <v>695723</v>
      </c>
      <c r="AQ45" s="177">
        <v>71294</v>
      </c>
      <c r="AR45" s="177">
        <v>2711377.01</v>
      </c>
      <c r="AS45" s="177">
        <v>843097.49</v>
      </c>
      <c r="AT45" s="177">
        <v>209262.25</v>
      </c>
      <c r="AU45" s="177">
        <v>935629.59</v>
      </c>
      <c r="AV45" s="177">
        <v>1075035</v>
      </c>
      <c r="AW45" s="177">
        <v>31934.5</v>
      </c>
      <c r="AX45" s="177">
        <v>1596868.47</v>
      </c>
      <c r="AY45" s="177">
        <v>960036</v>
      </c>
      <c r="AZ45" s="177">
        <v>439019</v>
      </c>
      <c r="BA45" s="177">
        <v>10148102.83</v>
      </c>
      <c r="BB45" s="177">
        <v>135591.35999999999</v>
      </c>
      <c r="BC45" s="177">
        <v>2058868.75</v>
      </c>
      <c r="BD45" s="177">
        <v>2706172.6</v>
      </c>
      <c r="BE45" s="177">
        <v>138882.75</v>
      </c>
      <c r="BF45" s="177">
        <v>2516335.5</v>
      </c>
      <c r="BG45" s="177">
        <v>1958032.5</v>
      </c>
      <c r="BH45" s="177">
        <v>133058.5</v>
      </c>
      <c r="BI45" s="177">
        <v>63590</v>
      </c>
      <c r="BJ45" s="177">
        <v>472365.79</v>
      </c>
      <c r="BK45" s="177">
        <v>18884</v>
      </c>
      <c r="BL45" s="177">
        <v>6354786.75</v>
      </c>
      <c r="BM45" s="177">
        <v>316544.2</v>
      </c>
      <c r="BN45" s="177">
        <v>2302405.75</v>
      </c>
      <c r="BO45" s="177">
        <v>444641</v>
      </c>
      <c r="BP45" s="177">
        <v>303680.90000000002</v>
      </c>
      <c r="BQ45" s="177">
        <v>648567.12</v>
      </c>
      <c r="BR45" s="179">
        <v>14029776.5</v>
      </c>
      <c r="BS45" s="179">
        <v>121180</v>
      </c>
      <c r="BT45" s="179">
        <v>1095613.3899999999</v>
      </c>
      <c r="BU45" s="179">
        <v>2598812.1800000002</v>
      </c>
      <c r="BV45" s="179">
        <v>630</v>
      </c>
      <c r="BW45" s="179">
        <v>158214.70000000001</v>
      </c>
      <c r="BX45" s="179">
        <v>34803.5</v>
      </c>
      <c r="BY45" s="179">
        <v>87284.15</v>
      </c>
      <c r="BZ45" s="179">
        <v>116556</v>
      </c>
      <c r="CA45" s="179">
        <v>137510</v>
      </c>
      <c r="CB45" s="179">
        <v>50680.5</v>
      </c>
      <c r="CC45" s="179">
        <v>3132277.5</v>
      </c>
      <c r="CD45" s="179">
        <v>2297266</v>
      </c>
      <c r="CE45" s="179">
        <v>1425739.02</v>
      </c>
      <c r="CF45" s="179">
        <v>111613</v>
      </c>
      <c r="CG45" s="179">
        <v>751098.25</v>
      </c>
      <c r="CH45" s="179">
        <v>39169</v>
      </c>
      <c r="CI45" s="179">
        <v>548700</v>
      </c>
      <c r="CJ45" s="179">
        <v>268312.5</v>
      </c>
      <c r="CK45" s="179">
        <v>160573.57999999999</v>
      </c>
      <c r="CL45" s="179">
        <v>238227.6</v>
      </c>
      <c r="CM45" s="178"/>
      <c r="CZ45" s="174">
        <f t="shared" si="0"/>
        <v>0</v>
      </c>
      <c r="DA45" s="158" t="s">
        <v>1367</v>
      </c>
      <c r="DB45" s="154" t="s">
        <v>1368</v>
      </c>
      <c r="DC45" s="154" t="s">
        <v>1288</v>
      </c>
    </row>
    <row r="46" spans="1:107" ht="13.2" customHeight="1" x14ac:dyDescent="0.25">
      <c r="A46" s="175" t="s">
        <v>1369</v>
      </c>
      <c r="B46" s="176" t="s">
        <v>1370</v>
      </c>
      <c r="C46" s="177">
        <v>7136957</v>
      </c>
      <c r="D46" s="177">
        <v>61299</v>
      </c>
      <c r="E46" s="177">
        <v>143893.6</v>
      </c>
      <c r="F46" s="177">
        <v>38488.800000000003</v>
      </c>
      <c r="G46" s="177">
        <v>17899.88</v>
      </c>
      <c r="H46" s="177">
        <v>47530.78</v>
      </c>
      <c r="I46" s="177">
        <v>525556.65</v>
      </c>
      <c r="J46" s="177">
        <v>3521635.87</v>
      </c>
      <c r="K46" s="177">
        <v>649076.53</v>
      </c>
      <c r="L46" s="177">
        <v>0</v>
      </c>
      <c r="M46" s="177">
        <v>3750</v>
      </c>
      <c r="N46" s="177">
        <v>4799941.93</v>
      </c>
      <c r="O46" s="177">
        <v>43500</v>
      </c>
      <c r="P46" s="177">
        <v>173050.62</v>
      </c>
      <c r="Q46" s="177">
        <v>192081.66</v>
      </c>
      <c r="R46" s="177">
        <v>2158478.67</v>
      </c>
      <c r="S46" s="177">
        <v>49760</v>
      </c>
      <c r="T46" s="177">
        <v>111</v>
      </c>
      <c r="U46" s="177">
        <v>36092</v>
      </c>
      <c r="V46" s="177">
        <v>368858</v>
      </c>
      <c r="W46" s="177">
        <v>412200.24</v>
      </c>
      <c r="X46" s="177">
        <v>350656.25</v>
      </c>
      <c r="Y46" s="177">
        <v>84696.9</v>
      </c>
      <c r="Z46" s="177">
        <v>0</v>
      </c>
      <c r="AA46" s="177">
        <v>0</v>
      </c>
      <c r="AB46" s="177">
        <v>21330</v>
      </c>
      <c r="AC46" s="177">
        <v>79862</v>
      </c>
      <c r="AD46" s="177">
        <v>442666</v>
      </c>
      <c r="AE46" s="177">
        <v>3361797</v>
      </c>
      <c r="AF46" s="177">
        <v>38165.919999999998</v>
      </c>
      <c r="AG46" s="177">
        <v>0</v>
      </c>
      <c r="AH46" s="177">
        <v>1273</v>
      </c>
      <c r="AI46" s="177">
        <v>0</v>
      </c>
      <c r="AJ46" s="177">
        <v>500</v>
      </c>
      <c r="AK46" s="177">
        <v>25499</v>
      </c>
      <c r="AL46" s="177">
        <v>53341.21</v>
      </c>
      <c r="AM46" s="177">
        <v>161346.5</v>
      </c>
      <c r="AN46" s="177">
        <v>0</v>
      </c>
      <c r="AO46" s="177">
        <v>0</v>
      </c>
      <c r="AP46" s="177">
        <v>0</v>
      </c>
      <c r="AQ46" s="177">
        <v>62357</v>
      </c>
      <c r="AR46" s="177">
        <v>2660179.09</v>
      </c>
      <c r="AS46" s="177">
        <v>109448.01</v>
      </c>
      <c r="AT46" s="177">
        <v>0</v>
      </c>
      <c r="AU46" s="177">
        <v>64466.38</v>
      </c>
      <c r="AV46" s="177">
        <v>165776</v>
      </c>
      <c r="AW46" s="177">
        <v>15035</v>
      </c>
      <c r="AX46" s="177">
        <v>117979.69</v>
      </c>
      <c r="AY46" s="177">
        <v>15814</v>
      </c>
      <c r="AZ46" s="177">
        <v>0</v>
      </c>
      <c r="BA46" s="177">
        <v>3078634.5</v>
      </c>
      <c r="BB46" s="177">
        <v>0</v>
      </c>
      <c r="BC46" s="177">
        <v>17389.25</v>
      </c>
      <c r="BD46" s="177">
        <v>1981201.2</v>
      </c>
      <c r="BE46" s="177">
        <v>0</v>
      </c>
      <c r="BF46" s="177">
        <v>0</v>
      </c>
      <c r="BG46" s="177">
        <v>635871</v>
      </c>
      <c r="BH46" s="177">
        <v>0</v>
      </c>
      <c r="BI46" s="177">
        <v>0</v>
      </c>
      <c r="BJ46" s="177">
        <v>1532141.32</v>
      </c>
      <c r="BK46" s="177">
        <v>3918.5</v>
      </c>
      <c r="BL46" s="177">
        <v>2775748.75</v>
      </c>
      <c r="BM46" s="177">
        <v>53974.53</v>
      </c>
      <c r="BN46" s="177">
        <v>9395.92</v>
      </c>
      <c r="BO46" s="177">
        <v>14024</v>
      </c>
      <c r="BP46" s="177">
        <v>45814.5</v>
      </c>
      <c r="BQ46" s="177">
        <v>2828</v>
      </c>
      <c r="BR46" s="179">
        <v>4907118.01</v>
      </c>
      <c r="BS46" s="177">
        <v>0</v>
      </c>
      <c r="BT46" s="177">
        <v>87500</v>
      </c>
      <c r="BU46" s="179">
        <v>4425</v>
      </c>
      <c r="BV46" s="177">
        <v>0</v>
      </c>
      <c r="BW46" s="177">
        <v>17577</v>
      </c>
      <c r="BX46" s="177">
        <v>0</v>
      </c>
      <c r="BY46" s="177">
        <v>0</v>
      </c>
      <c r="BZ46" s="177">
        <v>4628</v>
      </c>
      <c r="CA46" s="177">
        <v>64167.58</v>
      </c>
      <c r="CB46" s="179">
        <v>0</v>
      </c>
      <c r="CC46" s="177">
        <v>0</v>
      </c>
      <c r="CD46" s="177">
        <v>0</v>
      </c>
      <c r="CE46" s="179">
        <v>61890</v>
      </c>
      <c r="CF46" s="179">
        <v>55832</v>
      </c>
      <c r="CG46" s="177">
        <v>46737</v>
      </c>
      <c r="CH46" s="177">
        <v>0</v>
      </c>
      <c r="CI46" s="177">
        <v>1824</v>
      </c>
      <c r="CJ46" s="179">
        <v>201018.5</v>
      </c>
      <c r="CK46" s="179">
        <v>827730.83</v>
      </c>
      <c r="CL46" s="177">
        <v>55981.78</v>
      </c>
      <c r="CM46" s="178"/>
      <c r="CZ46" s="174">
        <f t="shared" si="0"/>
        <v>0</v>
      </c>
      <c r="DA46" s="158" t="s">
        <v>1369</v>
      </c>
      <c r="DB46" s="154" t="s">
        <v>1370</v>
      </c>
      <c r="DC46" s="154" t="s">
        <v>1288</v>
      </c>
    </row>
    <row r="47" spans="1:107" ht="13.2" customHeight="1" x14ac:dyDescent="0.25">
      <c r="A47" s="175" t="s">
        <v>1371</v>
      </c>
      <c r="B47" s="176" t="s">
        <v>1372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87744.75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0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 s="177">
        <v>0</v>
      </c>
      <c r="BD47" s="177">
        <v>0</v>
      </c>
      <c r="BE47" s="177">
        <v>0</v>
      </c>
      <c r="BF47" s="177">
        <v>0</v>
      </c>
      <c r="BG47" s="177">
        <v>2099244</v>
      </c>
      <c r="BH47" s="177">
        <v>0</v>
      </c>
      <c r="BI47" s="177">
        <v>0</v>
      </c>
      <c r="BJ47" s="177">
        <v>0</v>
      </c>
      <c r="BK47" s="177">
        <v>0</v>
      </c>
      <c r="BL47" s="177">
        <v>98067.5</v>
      </c>
      <c r="BM47" s="177">
        <v>0</v>
      </c>
      <c r="BN47" s="177">
        <v>0</v>
      </c>
      <c r="BO47" s="177">
        <v>0</v>
      </c>
      <c r="BP47" s="177">
        <v>0</v>
      </c>
      <c r="BQ47" s="177">
        <v>0</v>
      </c>
      <c r="BR47" s="177">
        <v>0</v>
      </c>
      <c r="BS47" s="177">
        <v>0</v>
      </c>
      <c r="BT47" s="177">
        <v>0</v>
      </c>
      <c r="BU47" s="177">
        <v>0</v>
      </c>
      <c r="BV47" s="177">
        <v>0</v>
      </c>
      <c r="BW47" s="177">
        <v>0</v>
      </c>
      <c r="BX47" s="177">
        <v>0</v>
      </c>
      <c r="BY47" s="177">
        <v>0</v>
      </c>
      <c r="BZ47" s="177">
        <v>0</v>
      </c>
      <c r="CA47" s="177">
        <v>0</v>
      </c>
      <c r="CB47" s="177">
        <v>0</v>
      </c>
      <c r="CC47" s="177">
        <v>0</v>
      </c>
      <c r="CD47" s="177">
        <v>0</v>
      </c>
      <c r="CE47" s="177">
        <v>0</v>
      </c>
      <c r="CF47" s="177">
        <v>0</v>
      </c>
      <c r="CG47" s="177">
        <v>0</v>
      </c>
      <c r="CH47" s="177">
        <v>0</v>
      </c>
      <c r="CI47" s="177">
        <v>0</v>
      </c>
      <c r="CJ47" s="177">
        <v>0</v>
      </c>
      <c r="CK47" s="177">
        <v>0</v>
      </c>
      <c r="CL47" s="177">
        <v>0</v>
      </c>
      <c r="CM47" s="178"/>
      <c r="CZ47" s="174">
        <f t="shared" si="0"/>
        <v>0</v>
      </c>
      <c r="DA47" s="158" t="s">
        <v>1371</v>
      </c>
      <c r="DB47" s="154" t="s">
        <v>1372</v>
      </c>
      <c r="DC47" s="154" t="s">
        <v>1288</v>
      </c>
    </row>
    <row r="48" spans="1:107" ht="13.2" customHeight="1" x14ac:dyDescent="0.25">
      <c r="A48" s="175" t="s">
        <v>1373</v>
      </c>
      <c r="B48" s="176" t="s">
        <v>1374</v>
      </c>
      <c r="C48" s="177">
        <v>0</v>
      </c>
      <c r="D48" s="177">
        <v>0</v>
      </c>
      <c r="E48" s="177">
        <v>376350</v>
      </c>
      <c r="F48" s="177">
        <v>0</v>
      </c>
      <c r="G48" s="177">
        <v>0</v>
      </c>
      <c r="H48" s="177">
        <v>5695923.5</v>
      </c>
      <c r="I48" s="177">
        <v>39461023</v>
      </c>
      <c r="J48" s="177">
        <v>6209695</v>
      </c>
      <c r="K48" s="177">
        <v>0</v>
      </c>
      <c r="L48" s="177">
        <v>358426.5</v>
      </c>
      <c r="M48" s="177">
        <v>650</v>
      </c>
      <c r="N48" s="177">
        <v>609142.93999999994</v>
      </c>
      <c r="O48" s="177">
        <v>5703847.5</v>
      </c>
      <c r="P48" s="177">
        <v>243050</v>
      </c>
      <c r="Q48" s="177">
        <v>3212129</v>
      </c>
      <c r="R48" s="177">
        <v>0</v>
      </c>
      <c r="S48" s="177">
        <v>1280001</v>
      </c>
      <c r="T48" s="177">
        <v>8000</v>
      </c>
      <c r="U48" s="177">
        <v>24450</v>
      </c>
      <c r="V48" s="177">
        <v>54980.68</v>
      </c>
      <c r="W48" s="177">
        <v>5620850</v>
      </c>
      <c r="X48" s="177">
        <v>2650</v>
      </c>
      <c r="Y48" s="177">
        <v>0</v>
      </c>
      <c r="Z48" s="177">
        <v>2740419.79</v>
      </c>
      <c r="AA48" s="177">
        <v>0</v>
      </c>
      <c r="AB48" s="177">
        <v>148350</v>
      </c>
      <c r="AC48" s="177">
        <v>0</v>
      </c>
      <c r="AD48" s="177">
        <v>0</v>
      </c>
      <c r="AE48" s="177">
        <v>0</v>
      </c>
      <c r="AF48" s="177">
        <v>0</v>
      </c>
      <c r="AG48" s="177">
        <v>2292650</v>
      </c>
      <c r="AH48" s="177">
        <v>18025546</v>
      </c>
      <c r="AI48" s="177">
        <v>0</v>
      </c>
      <c r="AJ48" s="177">
        <v>104092</v>
      </c>
      <c r="AK48" s="177">
        <v>8292145.5</v>
      </c>
      <c r="AL48" s="177">
        <v>12558987</v>
      </c>
      <c r="AM48" s="177">
        <v>388608.5</v>
      </c>
      <c r="AN48" s="177">
        <v>7226756</v>
      </c>
      <c r="AO48" s="177">
        <v>539691</v>
      </c>
      <c r="AP48" s="177">
        <v>538867</v>
      </c>
      <c r="AQ48" s="177">
        <v>138000</v>
      </c>
      <c r="AR48" s="177">
        <v>1649391.4</v>
      </c>
      <c r="AS48" s="177">
        <v>166140</v>
      </c>
      <c r="AT48" s="177">
        <v>2606527.73</v>
      </c>
      <c r="AU48" s="177">
        <v>19859839.09</v>
      </c>
      <c r="AV48" s="177">
        <v>525794</v>
      </c>
      <c r="AW48" s="177">
        <v>2466252</v>
      </c>
      <c r="AX48" s="177">
        <v>5429406.4900000002</v>
      </c>
      <c r="AY48" s="177">
        <v>432755</v>
      </c>
      <c r="AZ48" s="177">
        <v>957445</v>
      </c>
      <c r="BA48" s="177">
        <v>1624795</v>
      </c>
      <c r="BB48" s="177">
        <v>399859</v>
      </c>
      <c r="BC48" s="177">
        <v>5841455</v>
      </c>
      <c r="BD48" s="177">
        <v>562630.5</v>
      </c>
      <c r="BE48" s="177">
        <v>261850</v>
      </c>
      <c r="BF48" s="177">
        <v>9555951</v>
      </c>
      <c r="BG48" s="177">
        <v>21154</v>
      </c>
      <c r="BH48" s="177">
        <v>4615502</v>
      </c>
      <c r="BI48" s="177">
        <v>62450</v>
      </c>
      <c r="BJ48" s="177">
        <v>0</v>
      </c>
      <c r="BK48" s="177">
        <v>0</v>
      </c>
      <c r="BL48" s="177">
        <v>41268662.75</v>
      </c>
      <c r="BM48" s="177">
        <v>9037795</v>
      </c>
      <c r="BN48" s="177">
        <v>4050</v>
      </c>
      <c r="BO48" s="177">
        <v>3798805</v>
      </c>
      <c r="BP48" s="177">
        <v>2414673</v>
      </c>
      <c r="BQ48" s="177">
        <v>3004050</v>
      </c>
      <c r="BR48" s="177">
        <v>13722192</v>
      </c>
      <c r="BS48" s="177">
        <v>4613021</v>
      </c>
      <c r="BT48" s="177">
        <v>0</v>
      </c>
      <c r="BU48" s="177">
        <v>238150</v>
      </c>
      <c r="BV48" s="177">
        <v>0</v>
      </c>
      <c r="BW48" s="177">
        <v>0</v>
      </c>
      <c r="BX48" s="177">
        <v>547950</v>
      </c>
      <c r="BY48" s="177">
        <v>1284462</v>
      </c>
      <c r="BZ48" s="177">
        <v>0</v>
      </c>
      <c r="CA48" s="177">
        <v>195100</v>
      </c>
      <c r="CB48" s="177">
        <v>4250</v>
      </c>
      <c r="CC48" s="177">
        <v>1143800</v>
      </c>
      <c r="CD48" s="177">
        <v>235640</v>
      </c>
      <c r="CE48" s="177">
        <v>197850</v>
      </c>
      <c r="CF48" s="177">
        <v>170750</v>
      </c>
      <c r="CG48" s="177">
        <v>5450</v>
      </c>
      <c r="CH48" s="177">
        <v>1089600</v>
      </c>
      <c r="CI48" s="177">
        <v>1222415</v>
      </c>
      <c r="CJ48" s="177">
        <v>874080</v>
      </c>
      <c r="CK48" s="177">
        <v>0</v>
      </c>
      <c r="CL48" s="177">
        <v>2184710</v>
      </c>
      <c r="CM48" s="178"/>
      <c r="CZ48" s="174">
        <f t="shared" si="0"/>
        <v>0</v>
      </c>
      <c r="DA48" s="158" t="s">
        <v>1373</v>
      </c>
      <c r="DB48" s="154" t="s">
        <v>1374</v>
      </c>
      <c r="DC48" s="154" t="s">
        <v>1288</v>
      </c>
    </row>
    <row r="49" spans="1:107" ht="13.2" customHeight="1" x14ac:dyDescent="0.25">
      <c r="A49" s="175" t="s">
        <v>1375</v>
      </c>
      <c r="B49" s="176" t="s">
        <v>1376</v>
      </c>
      <c r="C49" s="177">
        <v>0</v>
      </c>
      <c r="D49" s="177">
        <v>0</v>
      </c>
      <c r="E49" s="177">
        <v>3300909.5</v>
      </c>
      <c r="F49" s="177">
        <v>0</v>
      </c>
      <c r="G49" s="177">
        <v>0</v>
      </c>
      <c r="H49" s="177">
        <v>5164210.72</v>
      </c>
      <c r="I49" s="177">
        <v>3889454.77</v>
      </c>
      <c r="J49" s="177">
        <v>405839.3</v>
      </c>
      <c r="K49" s="177">
        <v>0</v>
      </c>
      <c r="L49" s="177">
        <v>0</v>
      </c>
      <c r="M49" s="177">
        <v>6784420.9199999999</v>
      </c>
      <c r="N49" s="177">
        <v>95104.57</v>
      </c>
      <c r="O49" s="177">
        <v>11452383.710000001</v>
      </c>
      <c r="P49" s="177">
        <v>3197283.22</v>
      </c>
      <c r="Q49" s="177">
        <v>7073583.0700000003</v>
      </c>
      <c r="R49" s="177">
        <v>3468045.88</v>
      </c>
      <c r="S49" s="177">
        <v>1316475.74</v>
      </c>
      <c r="T49" s="177">
        <v>1865460.45</v>
      </c>
      <c r="U49" s="177">
        <v>1490556.08</v>
      </c>
      <c r="V49" s="177">
        <v>7272459.8499999996</v>
      </c>
      <c r="W49" s="177">
        <v>4798831.7300000004</v>
      </c>
      <c r="X49" s="177">
        <v>9047.99</v>
      </c>
      <c r="Y49" s="177">
        <v>0</v>
      </c>
      <c r="Z49" s="177">
        <v>894</v>
      </c>
      <c r="AA49" s="177">
        <v>646210.97</v>
      </c>
      <c r="AB49" s="177">
        <v>1788820.96</v>
      </c>
      <c r="AC49" s="177">
        <v>816924.4</v>
      </c>
      <c r="AD49" s="177">
        <v>1478853.48</v>
      </c>
      <c r="AE49" s="177">
        <v>678446.72</v>
      </c>
      <c r="AF49" s="177">
        <v>1437534.34</v>
      </c>
      <c r="AG49" s="177">
        <v>1718761.48</v>
      </c>
      <c r="AH49" s="177">
        <v>314535.51</v>
      </c>
      <c r="AI49" s="177">
        <v>1621441.77</v>
      </c>
      <c r="AJ49" s="177">
        <v>134964.01999999999</v>
      </c>
      <c r="AK49" s="177">
        <v>6246459.9900000002</v>
      </c>
      <c r="AL49" s="177">
        <v>577217.18000000005</v>
      </c>
      <c r="AM49" s="177">
        <v>53710.65</v>
      </c>
      <c r="AN49" s="177">
        <v>134068.9</v>
      </c>
      <c r="AO49" s="177">
        <v>1222546</v>
      </c>
      <c r="AP49" s="177">
        <v>801275.57</v>
      </c>
      <c r="AQ49" s="177">
        <v>948077</v>
      </c>
      <c r="AR49" s="177">
        <v>6980316.5999999996</v>
      </c>
      <c r="AS49" s="177">
        <v>1158928.75</v>
      </c>
      <c r="AT49" s="177">
        <v>773704.7</v>
      </c>
      <c r="AU49" s="177">
        <v>4717665.47</v>
      </c>
      <c r="AV49" s="177">
        <v>1360517.48</v>
      </c>
      <c r="AW49" s="177">
        <v>128721.11</v>
      </c>
      <c r="AX49" s="177">
        <v>1439558.55</v>
      </c>
      <c r="AY49" s="177">
        <v>552185.80000000005</v>
      </c>
      <c r="AZ49" s="177">
        <v>6386623.9900000002</v>
      </c>
      <c r="BA49" s="177">
        <v>3421593.7</v>
      </c>
      <c r="BB49" s="177">
        <v>7789973.0700000003</v>
      </c>
      <c r="BC49" s="177">
        <v>37947314</v>
      </c>
      <c r="BD49" s="177">
        <v>3125281.12</v>
      </c>
      <c r="BE49" s="177">
        <v>2543235.27</v>
      </c>
      <c r="BF49" s="177">
        <v>1060578.9099999999</v>
      </c>
      <c r="BG49" s="177">
        <v>3460408.17</v>
      </c>
      <c r="BH49" s="177">
        <v>9136926.0600000005</v>
      </c>
      <c r="BI49" s="177">
        <v>135467.15</v>
      </c>
      <c r="BJ49" s="177">
        <v>6568.68</v>
      </c>
      <c r="BK49" s="177">
        <v>221862.32</v>
      </c>
      <c r="BL49" s="177">
        <v>10583180.789999999</v>
      </c>
      <c r="BM49" s="177">
        <v>1616966.39</v>
      </c>
      <c r="BN49" s="177">
        <v>456267.26</v>
      </c>
      <c r="BO49" s="177">
        <v>4397193.3099999996</v>
      </c>
      <c r="BP49" s="177">
        <v>3292747.42</v>
      </c>
      <c r="BQ49" s="177">
        <v>3948874.2</v>
      </c>
      <c r="BR49" s="177">
        <v>28158862.02</v>
      </c>
      <c r="BS49" s="177">
        <v>2370154.2000000002</v>
      </c>
      <c r="BT49" s="177">
        <v>3011249.18</v>
      </c>
      <c r="BU49" s="177">
        <v>3912997.85</v>
      </c>
      <c r="BV49" s="177">
        <v>3933354.91</v>
      </c>
      <c r="BW49" s="177">
        <v>323513.89</v>
      </c>
      <c r="BX49" s="177">
        <v>2653160.6</v>
      </c>
      <c r="BY49" s="177">
        <v>772397.66</v>
      </c>
      <c r="BZ49" s="177">
        <v>487210.26</v>
      </c>
      <c r="CA49" s="177">
        <v>1738087.44</v>
      </c>
      <c r="CB49" s="177">
        <v>1081096.23</v>
      </c>
      <c r="CC49" s="177">
        <v>2862002.46</v>
      </c>
      <c r="CD49" s="177">
        <v>897542.06</v>
      </c>
      <c r="CE49" s="177">
        <v>1344946.73</v>
      </c>
      <c r="CF49" s="177">
        <v>3114051.7</v>
      </c>
      <c r="CG49" s="177">
        <v>1640013.58</v>
      </c>
      <c r="CH49" s="177">
        <v>1945333.59</v>
      </c>
      <c r="CI49" s="177">
        <v>1246587.6100000001</v>
      </c>
      <c r="CJ49" s="177">
        <v>2300944.84</v>
      </c>
      <c r="CK49" s="177">
        <v>659052.19999999995</v>
      </c>
      <c r="CL49" s="177">
        <v>143200</v>
      </c>
      <c r="CM49" s="178"/>
      <c r="CZ49" s="174">
        <f t="shared" si="0"/>
        <v>0</v>
      </c>
      <c r="DA49" s="158" t="s">
        <v>1375</v>
      </c>
      <c r="DB49" s="154" t="s">
        <v>1376</v>
      </c>
      <c r="DC49" s="154" t="s">
        <v>1288</v>
      </c>
    </row>
    <row r="50" spans="1:107" ht="13.2" customHeight="1" x14ac:dyDescent="0.25">
      <c r="A50" s="175" t="s">
        <v>1377</v>
      </c>
      <c r="B50" s="176" t="s">
        <v>1378</v>
      </c>
      <c r="C50" s="177">
        <v>13927723.4</v>
      </c>
      <c r="D50" s="177">
        <v>2363841.38</v>
      </c>
      <c r="E50" s="177">
        <v>573667.73</v>
      </c>
      <c r="F50" s="177">
        <v>520311.86</v>
      </c>
      <c r="G50" s="177">
        <v>225828.19</v>
      </c>
      <c r="H50" s="177">
        <v>2781031.42</v>
      </c>
      <c r="I50" s="177">
        <v>297484.46000000002</v>
      </c>
      <c r="J50" s="177">
        <v>2067446.43</v>
      </c>
      <c r="K50" s="177">
        <v>592727.21</v>
      </c>
      <c r="L50" s="177">
        <v>474470.87</v>
      </c>
      <c r="M50" s="177">
        <v>106470.39</v>
      </c>
      <c r="N50" s="177">
        <v>547888.88</v>
      </c>
      <c r="O50" s="177">
        <v>394493.94</v>
      </c>
      <c r="P50" s="177">
        <v>70735.3</v>
      </c>
      <c r="Q50" s="177">
        <v>41019.519999999997</v>
      </c>
      <c r="R50" s="177">
        <v>118164.1</v>
      </c>
      <c r="S50" s="177">
        <v>64178.87</v>
      </c>
      <c r="T50" s="177">
        <v>41804.58</v>
      </c>
      <c r="U50" s="177">
        <v>34935.279999999999</v>
      </c>
      <c r="V50" s="177">
        <v>89358</v>
      </c>
      <c r="W50" s="177">
        <v>1672570.98</v>
      </c>
      <c r="X50" s="177">
        <v>155221.76000000001</v>
      </c>
      <c r="Y50" s="177">
        <v>871413.5</v>
      </c>
      <c r="Z50" s="177">
        <v>261068.73</v>
      </c>
      <c r="AA50" s="177">
        <v>107613.93</v>
      </c>
      <c r="AB50" s="177">
        <v>540854.39</v>
      </c>
      <c r="AC50" s="177">
        <v>543138.9</v>
      </c>
      <c r="AD50" s="177">
        <v>1807463.17</v>
      </c>
      <c r="AE50" s="177">
        <v>830944</v>
      </c>
      <c r="AF50" s="177">
        <v>540733.06000000006</v>
      </c>
      <c r="AG50" s="177">
        <v>228917.1</v>
      </c>
      <c r="AH50" s="177">
        <v>266182.62</v>
      </c>
      <c r="AI50" s="177">
        <v>318395.32</v>
      </c>
      <c r="AJ50" s="177">
        <v>122970.87</v>
      </c>
      <c r="AK50" s="177">
        <v>3903905.57</v>
      </c>
      <c r="AL50" s="177">
        <v>54459.71</v>
      </c>
      <c r="AM50" s="177">
        <v>67404.55</v>
      </c>
      <c r="AN50" s="177">
        <v>516642.35</v>
      </c>
      <c r="AO50" s="177">
        <v>546462.93999999994</v>
      </c>
      <c r="AP50" s="177">
        <v>212074.87</v>
      </c>
      <c r="AQ50" s="177">
        <v>79610.06</v>
      </c>
      <c r="AR50" s="177">
        <v>1037480.6</v>
      </c>
      <c r="AS50" s="177">
        <v>251950.99</v>
      </c>
      <c r="AT50" s="177">
        <v>310096.06</v>
      </c>
      <c r="AU50" s="177">
        <v>337754.62</v>
      </c>
      <c r="AV50" s="177">
        <v>334161.03999999998</v>
      </c>
      <c r="AW50" s="177">
        <v>163918.73000000001</v>
      </c>
      <c r="AX50" s="177">
        <v>160791.70000000001</v>
      </c>
      <c r="AY50" s="177">
        <v>148753.37</v>
      </c>
      <c r="AZ50" s="177">
        <v>168866.36</v>
      </c>
      <c r="BA50" s="177">
        <v>1648062.77</v>
      </c>
      <c r="BB50" s="177">
        <v>298255.84999999998</v>
      </c>
      <c r="BC50" s="177">
        <v>2296244.19</v>
      </c>
      <c r="BD50" s="177">
        <v>333466.96000000002</v>
      </c>
      <c r="BE50" s="177">
        <v>708375.95</v>
      </c>
      <c r="BF50" s="177">
        <v>587313.94999999995</v>
      </c>
      <c r="BG50" s="177">
        <v>2866008.54</v>
      </c>
      <c r="BH50" s="177">
        <v>583460.29</v>
      </c>
      <c r="BI50" s="177">
        <v>256493.43</v>
      </c>
      <c r="BJ50" s="177">
        <v>593209.94999999995</v>
      </c>
      <c r="BK50" s="177">
        <v>60877.05</v>
      </c>
      <c r="BL50" s="177">
        <v>3067691</v>
      </c>
      <c r="BM50" s="177">
        <v>511326</v>
      </c>
      <c r="BN50" s="177">
        <v>401190</v>
      </c>
      <c r="BO50" s="177">
        <v>649267.64</v>
      </c>
      <c r="BP50" s="177">
        <v>356944.5</v>
      </c>
      <c r="BQ50" s="177">
        <v>245330</v>
      </c>
      <c r="BR50" s="179">
        <v>8280728.8300000001</v>
      </c>
      <c r="BS50" s="179">
        <v>411584</v>
      </c>
      <c r="BT50" s="179">
        <v>518514.18</v>
      </c>
      <c r="BU50" s="179">
        <v>1155582</v>
      </c>
      <c r="BV50" s="179">
        <v>52638</v>
      </c>
      <c r="BW50" s="179">
        <v>233739</v>
      </c>
      <c r="BX50" s="179">
        <v>395361</v>
      </c>
      <c r="BY50" s="179">
        <v>150910</v>
      </c>
      <c r="BZ50" s="179">
        <v>173758</v>
      </c>
      <c r="CA50" s="179">
        <v>214744</v>
      </c>
      <c r="CB50" s="179">
        <v>60055.67</v>
      </c>
      <c r="CC50" s="179">
        <v>546876</v>
      </c>
      <c r="CD50" s="179">
        <v>1314447</v>
      </c>
      <c r="CE50" s="179">
        <v>555930</v>
      </c>
      <c r="CF50" s="179">
        <v>188089</v>
      </c>
      <c r="CG50" s="179">
        <v>160249</v>
      </c>
      <c r="CH50" s="179">
        <v>115554</v>
      </c>
      <c r="CI50" s="179">
        <v>122941</v>
      </c>
      <c r="CJ50" s="179">
        <v>52599.25</v>
      </c>
      <c r="CK50" s="179">
        <v>171181</v>
      </c>
      <c r="CL50" s="179">
        <v>210177</v>
      </c>
      <c r="CM50" s="178"/>
      <c r="CZ50" s="174">
        <f t="shared" si="0"/>
        <v>0</v>
      </c>
      <c r="DA50" s="158" t="s">
        <v>1377</v>
      </c>
      <c r="DB50" s="154" t="s">
        <v>1378</v>
      </c>
      <c r="DC50" s="154" t="s">
        <v>1288</v>
      </c>
    </row>
    <row r="51" spans="1:107" ht="13.2" customHeight="1" x14ac:dyDescent="0.25">
      <c r="A51" s="175" t="s">
        <v>1379</v>
      </c>
      <c r="B51" s="176" t="s">
        <v>1380</v>
      </c>
      <c r="C51" s="177">
        <v>6192263.3200000003</v>
      </c>
      <c r="D51" s="177">
        <v>832236.24</v>
      </c>
      <c r="E51" s="177">
        <v>122798.26</v>
      </c>
      <c r="F51" s="177">
        <v>109986.44</v>
      </c>
      <c r="G51" s="177">
        <v>44245.440000000002</v>
      </c>
      <c r="H51" s="177">
        <v>1239051.47</v>
      </c>
      <c r="I51" s="177">
        <v>60747.26</v>
      </c>
      <c r="J51" s="177">
        <v>2900054.9</v>
      </c>
      <c r="K51" s="177">
        <v>77572.59</v>
      </c>
      <c r="L51" s="177">
        <v>114614.65</v>
      </c>
      <c r="M51" s="177">
        <v>98235.41</v>
      </c>
      <c r="N51" s="177">
        <v>545239.27</v>
      </c>
      <c r="O51" s="177">
        <v>337784.01</v>
      </c>
      <c r="P51" s="177">
        <v>31699.279999999999</v>
      </c>
      <c r="Q51" s="177">
        <v>63784.85</v>
      </c>
      <c r="R51" s="177">
        <v>16694.38</v>
      </c>
      <c r="S51" s="177">
        <v>274164</v>
      </c>
      <c r="T51" s="177">
        <v>99109.3</v>
      </c>
      <c r="U51" s="177">
        <v>19870</v>
      </c>
      <c r="V51" s="177">
        <v>38263.78</v>
      </c>
      <c r="W51" s="177">
        <v>3459553.39</v>
      </c>
      <c r="X51" s="177">
        <v>82595.92</v>
      </c>
      <c r="Y51" s="177">
        <v>1073773.79</v>
      </c>
      <c r="Z51" s="177">
        <v>79803.570000000007</v>
      </c>
      <c r="AA51" s="177">
        <v>484714.9</v>
      </c>
      <c r="AB51" s="177">
        <v>1321249.6200000001</v>
      </c>
      <c r="AC51" s="177">
        <v>273141.65000000002</v>
      </c>
      <c r="AD51" s="177">
        <v>2144841.0299999998</v>
      </c>
      <c r="AE51" s="177">
        <v>265667</v>
      </c>
      <c r="AF51" s="177">
        <v>337247.25</v>
      </c>
      <c r="AG51" s="177">
        <v>43804.83</v>
      </c>
      <c r="AH51" s="177">
        <v>79722.34</v>
      </c>
      <c r="AI51" s="177">
        <v>173649.53</v>
      </c>
      <c r="AJ51" s="177">
        <v>89046.16</v>
      </c>
      <c r="AK51" s="177">
        <v>3194103.33</v>
      </c>
      <c r="AL51" s="177">
        <v>44557.98</v>
      </c>
      <c r="AM51" s="177">
        <v>53865.919999999998</v>
      </c>
      <c r="AN51" s="177">
        <v>128853.29</v>
      </c>
      <c r="AO51" s="177">
        <v>293901.67</v>
      </c>
      <c r="AP51" s="177">
        <v>358313.5</v>
      </c>
      <c r="AQ51" s="177">
        <v>60812</v>
      </c>
      <c r="AR51" s="177">
        <v>855999.91</v>
      </c>
      <c r="AS51" s="177">
        <v>146193.46</v>
      </c>
      <c r="AT51" s="177">
        <v>345578.48</v>
      </c>
      <c r="AU51" s="177">
        <v>263859.40000000002</v>
      </c>
      <c r="AV51" s="177">
        <v>103680.76</v>
      </c>
      <c r="AW51" s="177">
        <v>238644.63</v>
      </c>
      <c r="AX51" s="177">
        <v>128835.06</v>
      </c>
      <c r="AY51" s="177">
        <v>99027.520000000004</v>
      </c>
      <c r="AZ51" s="177">
        <v>95687.81</v>
      </c>
      <c r="BA51" s="177">
        <v>1278952.18</v>
      </c>
      <c r="BB51" s="177">
        <v>271393.51</v>
      </c>
      <c r="BC51" s="177">
        <v>2144737.19</v>
      </c>
      <c r="BD51" s="177">
        <v>164513.01999999999</v>
      </c>
      <c r="BE51" s="177">
        <v>684182.28</v>
      </c>
      <c r="BF51" s="177">
        <v>110888.9</v>
      </c>
      <c r="BG51" s="177">
        <v>1396262.46</v>
      </c>
      <c r="BH51" s="177">
        <v>199472.17</v>
      </c>
      <c r="BI51" s="177">
        <v>999696.7</v>
      </c>
      <c r="BJ51" s="177">
        <v>246502.05</v>
      </c>
      <c r="BK51" s="177">
        <v>47699.03</v>
      </c>
      <c r="BL51" s="177">
        <v>1595752.5</v>
      </c>
      <c r="BM51" s="177">
        <v>227556</v>
      </c>
      <c r="BN51" s="177">
        <v>220994</v>
      </c>
      <c r="BO51" s="177">
        <v>273492.5</v>
      </c>
      <c r="BP51" s="177">
        <v>72484</v>
      </c>
      <c r="BQ51" s="177">
        <v>34040</v>
      </c>
      <c r="BR51" s="179">
        <v>11068649.85</v>
      </c>
      <c r="BS51" s="179">
        <v>256556</v>
      </c>
      <c r="BT51" s="179">
        <v>130614</v>
      </c>
      <c r="BU51" s="179">
        <v>1046605</v>
      </c>
      <c r="BV51" s="177">
        <v>0</v>
      </c>
      <c r="BW51" s="179">
        <v>85129.5</v>
      </c>
      <c r="BX51" s="179">
        <v>412278</v>
      </c>
      <c r="BY51" s="179">
        <v>20464</v>
      </c>
      <c r="BZ51" s="179">
        <v>15243</v>
      </c>
      <c r="CA51" s="179">
        <v>36016</v>
      </c>
      <c r="CB51" s="179">
        <v>32242.34</v>
      </c>
      <c r="CC51" s="179">
        <v>325952</v>
      </c>
      <c r="CD51" s="179">
        <v>366200</v>
      </c>
      <c r="CE51" s="179">
        <v>247832.5</v>
      </c>
      <c r="CF51" s="179">
        <v>20659</v>
      </c>
      <c r="CG51" s="179">
        <v>21658.25</v>
      </c>
      <c r="CH51" s="179">
        <v>25705</v>
      </c>
      <c r="CI51" s="179">
        <v>31981</v>
      </c>
      <c r="CJ51" s="179">
        <v>43035.75</v>
      </c>
      <c r="CK51" s="179">
        <v>246390</v>
      </c>
      <c r="CL51" s="179">
        <v>37024</v>
      </c>
      <c r="CM51" s="178"/>
      <c r="CZ51" s="174">
        <f t="shared" si="0"/>
        <v>0</v>
      </c>
      <c r="DA51" s="158" t="s">
        <v>1379</v>
      </c>
      <c r="DB51" s="154" t="s">
        <v>1380</v>
      </c>
      <c r="DC51" s="154" t="s">
        <v>1288</v>
      </c>
    </row>
    <row r="52" spans="1:107" ht="13.2" customHeight="1" x14ac:dyDescent="0.25">
      <c r="A52" s="175" t="s">
        <v>1381</v>
      </c>
      <c r="B52" s="176" t="s">
        <v>1382</v>
      </c>
      <c r="C52" s="177">
        <v>95564.800000000003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5257</v>
      </c>
      <c r="N52" s="177">
        <v>735029.23</v>
      </c>
      <c r="O52" s="177">
        <v>0</v>
      </c>
      <c r="P52" s="177">
        <v>24956.02</v>
      </c>
      <c r="Q52" s="177">
        <v>0</v>
      </c>
      <c r="R52" s="177">
        <v>0</v>
      </c>
      <c r="S52" s="177">
        <v>114</v>
      </c>
      <c r="T52" s="177">
        <v>0</v>
      </c>
      <c r="U52" s="177">
        <v>198747</v>
      </c>
      <c r="V52" s="177">
        <v>0</v>
      </c>
      <c r="W52" s="177">
        <v>425710.5</v>
      </c>
      <c r="X52" s="177">
        <v>0</v>
      </c>
      <c r="Y52" s="177">
        <v>0</v>
      </c>
      <c r="Z52" s="177">
        <v>0</v>
      </c>
      <c r="AA52" s="177">
        <v>0</v>
      </c>
      <c r="AB52" s="177">
        <v>6858</v>
      </c>
      <c r="AC52" s="177">
        <v>0</v>
      </c>
      <c r="AD52" s="177">
        <v>0</v>
      </c>
      <c r="AE52" s="177">
        <v>0</v>
      </c>
      <c r="AF52" s="177">
        <v>0</v>
      </c>
      <c r="AG52" s="177">
        <v>0</v>
      </c>
      <c r="AH52" s="177">
        <v>996</v>
      </c>
      <c r="AI52" s="177">
        <v>0</v>
      </c>
      <c r="AJ52" s="177">
        <v>0</v>
      </c>
      <c r="AK52" s="177">
        <v>2235477</v>
      </c>
      <c r="AL52" s="177">
        <v>0</v>
      </c>
      <c r="AM52" s="177">
        <v>35593.5</v>
      </c>
      <c r="AN52" s="177">
        <v>0</v>
      </c>
      <c r="AO52" s="177">
        <v>91563</v>
      </c>
      <c r="AP52" s="177">
        <v>278981</v>
      </c>
      <c r="AQ52" s="177">
        <v>32331.5</v>
      </c>
      <c r="AR52" s="177">
        <v>0</v>
      </c>
      <c r="AS52" s="177">
        <v>0</v>
      </c>
      <c r="AT52" s="177">
        <v>415735</v>
      </c>
      <c r="AU52" s="177">
        <v>0</v>
      </c>
      <c r="AV52" s="177">
        <v>0</v>
      </c>
      <c r="AW52" s="177">
        <v>0</v>
      </c>
      <c r="AX52" s="177">
        <v>201068</v>
      </c>
      <c r="AY52" s="177">
        <v>0</v>
      </c>
      <c r="AZ52" s="177">
        <v>0</v>
      </c>
      <c r="BA52" s="177">
        <v>513416.5</v>
      </c>
      <c r="BB52" s="177">
        <v>204430</v>
      </c>
      <c r="BC52" s="177">
        <v>428965.25</v>
      </c>
      <c r="BD52" s="177">
        <v>2845</v>
      </c>
      <c r="BE52" s="177">
        <v>57559.5</v>
      </c>
      <c r="BF52" s="177">
        <v>166261.75</v>
      </c>
      <c r="BG52" s="177">
        <v>36172</v>
      </c>
      <c r="BH52" s="177">
        <v>5086</v>
      </c>
      <c r="BI52" s="177">
        <v>14316</v>
      </c>
      <c r="BJ52" s="177">
        <v>0</v>
      </c>
      <c r="BK52" s="177">
        <v>0</v>
      </c>
      <c r="BL52" s="177">
        <v>98324.75</v>
      </c>
      <c r="BM52" s="177">
        <v>0</v>
      </c>
      <c r="BN52" s="177">
        <v>0</v>
      </c>
      <c r="BO52" s="177">
        <v>0</v>
      </c>
      <c r="BP52" s="177">
        <v>0</v>
      </c>
      <c r="BQ52" s="177">
        <v>0</v>
      </c>
      <c r="BR52" s="179">
        <v>1703155</v>
      </c>
      <c r="BS52" s="177">
        <v>0</v>
      </c>
      <c r="BT52" s="177">
        <v>0</v>
      </c>
      <c r="BU52" s="177">
        <v>0</v>
      </c>
      <c r="BV52" s="177">
        <v>0</v>
      </c>
      <c r="BW52" s="177">
        <v>0</v>
      </c>
      <c r="BX52" s="177">
        <v>0</v>
      </c>
      <c r="BY52" s="177">
        <v>0</v>
      </c>
      <c r="BZ52" s="177">
        <v>0</v>
      </c>
      <c r="CA52" s="177">
        <v>16840</v>
      </c>
      <c r="CB52" s="177">
        <v>0</v>
      </c>
      <c r="CC52" s="177">
        <v>0</v>
      </c>
      <c r="CD52" s="177">
        <v>457328</v>
      </c>
      <c r="CE52" s="177">
        <v>0</v>
      </c>
      <c r="CF52" s="177">
        <v>0</v>
      </c>
      <c r="CG52" s="179">
        <v>12012</v>
      </c>
      <c r="CH52" s="177">
        <v>0</v>
      </c>
      <c r="CI52" s="177">
        <v>0</v>
      </c>
      <c r="CJ52" s="177">
        <v>0</v>
      </c>
      <c r="CK52" s="177">
        <v>2145</v>
      </c>
      <c r="CL52" s="177">
        <v>0</v>
      </c>
      <c r="CM52" s="178"/>
      <c r="CZ52" s="174">
        <f t="shared" si="0"/>
        <v>0</v>
      </c>
      <c r="DA52" s="158" t="s">
        <v>1381</v>
      </c>
      <c r="DB52" s="154" t="s">
        <v>1382</v>
      </c>
      <c r="DC52" s="154" t="s">
        <v>1288</v>
      </c>
    </row>
    <row r="53" spans="1:107" ht="13.2" customHeight="1" x14ac:dyDescent="0.25">
      <c r="A53" s="175" t="s">
        <v>1383</v>
      </c>
      <c r="B53" s="176" t="s">
        <v>1384</v>
      </c>
      <c r="C53" s="177">
        <v>122235.6</v>
      </c>
      <c r="D53" s="177">
        <v>3468044.75</v>
      </c>
      <c r="E53" s="177">
        <v>0</v>
      </c>
      <c r="F53" s="177">
        <v>0</v>
      </c>
      <c r="G53" s="177">
        <v>0</v>
      </c>
      <c r="H53" s="177">
        <v>42311</v>
      </c>
      <c r="I53" s="177">
        <v>0</v>
      </c>
      <c r="J53" s="177">
        <v>701119.35</v>
      </c>
      <c r="K53" s="177">
        <v>97533</v>
      </c>
      <c r="L53" s="177">
        <v>0</v>
      </c>
      <c r="M53" s="177">
        <v>3833</v>
      </c>
      <c r="N53" s="177">
        <v>1913334.12</v>
      </c>
      <c r="O53" s="177">
        <v>117298</v>
      </c>
      <c r="P53" s="177">
        <v>37777.160000000003</v>
      </c>
      <c r="Q53" s="177">
        <v>0</v>
      </c>
      <c r="R53" s="177">
        <v>57016</v>
      </c>
      <c r="S53" s="177">
        <v>5721</v>
      </c>
      <c r="T53" s="177">
        <v>0</v>
      </c>
      <c r="U53" s="177">
        <v>0</v>
      </c>
      <c r="V53" s="177">
        <v>0</v>
      </c>
      <c r="W53" s="177">
        <v>956330.6</v>
      </c>
      <c r="X53" s="177">
        <v>0</v>
      </c>
      <c r="Y53" s="177">
        <v>0</v>
      </c>
      <c r="Z53" s="177">
        <v>535612</v>
      </c>
      <c r="AA53" s="177">
        <v>276057</v>
      </c>
      <c r="AB53" s="177">
        <v>153193.5</v>
      </c>
      <c r="AC53" s="177">
        <v>2563789</v>
      </c>
      <c r="AD53" s="177">
        <v>401868</v>
      </c>
      <c r="AE53" s="177">
        <v>711936</v>
      </c>
      <c r="AF53" s="177">
        <v>258369.2</v>
      </c>
      <c r="AG53" s="177">
        <v>0</v>
      </c>
      <c r="AH53" s="177">
        <v>58173.9</v>
      </c>
      <c r="AI53" s="177">
        <v>0</v>
      </c>
      <c r="AJ53" s="177">
        <v>0</v>
      </c>
      <c r="AK53" s="177">
        <v>8359493.46</v>
      </c>
      <c r="AL53" s="177">
        <v>131059</v>
      </c>
      <c r="AM53" s="177">
        <v>7733</v>
      </c>
      <c r="AN53" s="177">
        <v>3771539</v>
      </c>
      <c r="AO53" s="177">
        <v>1105351</v>
      </c>
      <c r="AP53" s="177">
        <v>75250</v>
      </c>
      <c r="AQ53" s="177">
        <v>197098</v>
      </c>
      <c r="AR53" s="177">
        <v>20058872.800000001</v>
      </c>
      <c r="AS53" s="177">
        <v>1011644</v>
      </c>
      <c r="AT53" s="177">
        <v>0</v>
      </c>
      <c r="AU53" s="177">
        <v>0</v>
      </c>
      <c r="AV53" s="177">
        <v>80714</v>
      </c>
      <c r="AW53" s="177">
        <v>0</v>
      </c>
      <c r="AX53" s="177">
        <v>127120</v>
      </c>
      <c r="AY53" s="177">
        <v>0</v>
      </c>
      <c r="AZ53" s="177">
        <v>886880</v>
      </c>
      <c r="BA53" s="177">
        <v>1926932.5</v>
      </c>
      <c r="BB53" s="177">
        <v>910977.5</v>
      </c>
      <c r="BC53" s="177">
        <v>4390309.5999999996</v>
      </c>
      <c r="BD53" s="177">
        <v>801666.2</v>
      </c>
      <c r="BE53" s="177">
        <v>16676</v>
      </c>
      <c r="BF53" s="177">
        <v>0</v>
      </c>
      <c r="BG53" s="177">
        <v>908899</v>
      </c>
      <c r="BH53" s="177">
        <v>0</v>
      </c>
      <c r="BI53" s="177">
        <v>1837113</v>
      </c>
      <c r="BJ53" s="177">
        <v>958379</v>
      </c>
      <c r="BK53" s="177">
        <v>179965.5</v>
      </c>
      <c r="BL53" s="177">
        <v>8628258.4499999993</v>
      </c>
      <c r="BM53" s="177">
        <v>0</v>
      </c>
      <c r="BN53" s="177">
        <v>6240</v>
      </c>
      <c r="BO53" s="177">
        <v>6515279</v>
      </c>
      <c r="BP53" s="177">
        <v>23704</v>
      </c>
      <c r="BQ53" s="177">
        <v>27669</v>
      </c>
      <c r="BR53" s="179">
        <v>13237982</v>
      </c>
      <c r="BS53" s="179">
        <v>1397709</v>
      </c>
      <c r="BT53" s="177">
        <v>0</v>
      </c>
      <c r="BU53" s="179">
        <v>2122732</v>
      </c>
      <c r="BV53" s="177">
        <v>0</v>
      </c>
      <c r="BW53" s="177">
        <v>0</v>
      </c>
      <c r="BX53" s="179">
        <v>1263884.6000000001</v>
      </c>
      <c r="BY53" s="179">
        <v>300126.2</v>
      </c>
      <c r="BZ53" s="177">
        <v>0</v>
      </c>
      <c r="CA53" s="179">
        <v>669046</v>
      </c>
      <c r="CB53" s="179">
        <v>1269882</v>
      </c>
      <c r="CC53" s="179">
        <v>577957.25</v>
      </c>
      <c r="CD53" s="179">
        <v>3936374</v>
      </c>
      <c r="CE53" s="179">
        <v>121515</v>
      </c>
      <c r="CF53" s="177">
        <v>10284</v>
      </c>
      <c r="CG53" s="177">
        <v>0</v>
      </c>
      <c r="CH53" s="177">
        <v>0</v>
      </c>
      <c r="CI53" s="177">
        <v>0</v>
      </c>
      <c r="CJ53" s="179">
        <v>969433.4</v>
      </c>
      <c r="CK53" s="177">
        <v>0</v>
      </c>
      <c r="CL53" s="179">
        <v>132200</v>
      </c>
      <c r="CM53" s="178"/>
      <c r="CZ53" s="174">
        <f t="shared" si="0"/>
        <v>0</v>
      </c>
      <c r="DA53" s="158" t="s">
        <v>1383</v>
      </c>
      <c r="DB53" s="154" t="s">
        <v>1384</v>
      </c>
      <c r="DC53" s="154" t="s">
        <v>1288</v>
      </c>
    </row>
    <row r="54" spans="1:107" ht="13.2" customHeight="1" x14ac:dyDescent="0.25">
      <c r="A54" s="175" t="s">
        <v>1385</v>
      </c>
      <c r="B54" s="176" t="s">
        <v>1386</v>
      </c>
      <c r="C54" s="177">
        <v>60684.47</v>
      </c>
      <c r="D54" s="177">
        <v>113320.25</v>
      </c>
      <c r="E54" s="177">
        <v>69627</v>
      </c>
      <c r="F54" s="177">
        <v>15124.2</v>
      </c>
      <c r="G54" s="177">
        <v>19618.25</v>
      </c>
      <c r="H54" s="177">
        <v>118591.18</v>
      </c>
      <c r="I54" s="177">
        <v>66056.92</v>
      </c>
      <c r="J54" s="177">
        <v>286090.36</v>
      </c>
      <c r="K54" s="177">
        <v>50662.45</v>
      </c>
      <c r="L54" s="177">
        <v>110631.75</v>
      </c>
      <c r="M54" s="177">
        <v>157853</v>
      </c>
      <c r="N54" s="177">
        <v>23799.200000000001</v>
      </c>
      <c r="O54" s="177">
        <v>1102225.2</v>
      </c>
      <c r="P54" s="177">
        <v>30481.7</v>
      </c>
      <c r="Q54" s="177">
        <v>80689.899999999994</v>
      </c>
      <c r="R54" s="177">
        <v>344342.98</v>
      </c>
      <c r="S54" s="177">
        <v>129852.96</v>
      </c>
      <c r="T54" s="177">
        <v>139871</v>
      </c>
      <c r="U54" s="177">
        <v>66050</v>
      </c>
      <c r="V54" s="177">
        <v>27835</v>
      </c>
      <c r="W54" s="177">
        <v>858887</v>
      </c>
      <c r="X54" s="177">
        <v>80883.5</v>
      </c>
      <c r="Y54" s="177">
        <v>253285</v>
      </c>
      <c r="Z54" s="177">
        <v>107717</v>
      </c>
      <c r="AA54" s="177">
        <v>5700</v>
      </c>
      <c r="AB54" s="177">
        <v>179735</v>
      </c>
      <c r="AC54" s="177">
        <v>76233</v>
      </c>
      <c r="AD54" s="177">
        <v>68341</v>
      </c>
      <c r="AE54" s="177">
        <v>104236</v>
      </c>
      <c r="AF54" s="177">
        <v>46855</v>
      </c>
      <c r="AG54" s="177">
        <v>2019679.51</v>
      </c>
      <c r="AH54" s="177">
        <v>155041.79999999999</v>
      </c>
      <c r="AI54" s="177">
        <v>40966.620000000003</v>
      </c>
      <c r="AJ54" s="177">
        <v>672483.27</v>
      </c>
      <c r="AK54" s="177">
        <v>1011073.57</v>
      </c>
      <c r="AL54" s="177">
        <v>60239</v>
      </c>
      <c r="AM54" s="177">
        <v>2066</v>
      </c>
      <c r="AN54" s="177">
        <v>21204</v>
      </c>
      <c r="AO54" s="177">
        <v>27778</v>
      </c>
      <c r="AP54" s="177">
        <v>54052</v>
      </c>
      <c r="AQ54" s="177">
        <v>18168.5</v>
      </c>
      <c r="AR54" s="177">
        <v>106230.25</v>
      </c>
      <c r="AS54" s="177">
        <v>28367.75</v>
      </c>
      <c r="AT54" s="177">
        <v>42899.25</v>
      </c>
      <c r="AU54" s="177">
        <v>172474.92</v>
      </c>
      <c r="AV54" s="177">
        <v>30850</v>
      </c>
      <c r="AW54" s="177">
        <v>32288</v>
      </c>
      <c r="AX54" s="177">
        <v>5690.03</v>
      </c>
      <c r="AY54" s="177">
        <v>5476</v>
      </c>
      <c r="AZ54" s="177">
        <v>26145</v>
      </c>
      <c r="BA54" s="177">
        <v>474914.09</v>
      </c>
      <c r="BB54" s="177">
        <v>38700.120000000003</v>
      </c>
      <c r="BC54" s="177">
        <v>1959878.2</v>
      </c>
      <c r="BD54" s="177">
        <v>186908.6</v>
      </c>
      <c r="BE54" s="177">
        <v>19488</v>
      </c>
      <c r="BF54" s="177">
        <v>132426</v>
      </c>
      <c r="BG54" s="177">
        <v>658225.5</v>
      </c>
      <c r="BH54" s="177">
        <v>12078</v>
      </c>
      <c r="BI54" s="177">
        <v>35556</v>
      </c>
      <c r="BJ54" s="177">
        <v>55778.8</v>
      </c>
      <c r="BK54" s="177">
        <v>108547.5</v>
      </c>
      <c r="BL54" s="177">
        <v>1834057.58</v>
      </c>
      <c r="BM54" s="177">
        <v>344776.26</v>
      </c>
      <c r="BN54" s="177">
        <v>45510.75</v>
      </c>
      <c r="BO54" s="177">
        <v>100125</v>
      </c>
      <c r="BP54" s="177">
        <v>150246.42000000001</v>
      </c>
      <c r="BQ54" s="177">
        <v>13446</v>
      </c>
      <c r="BR54" s="179">
        <v>3648476</v>
      </c>
      <c r="BS54" s="179">
        <v>171150.8</v>
      </c>
      <c r="BT54" s="179">
        <v>150</v>
      </c>
      <c r="BU54" s="179">
        <v>495123.20000000001</v>
      </c>
      <c r="BV54" s="179">
        <v>18130</v>
      </c>
      <c r="BW54" s="179">
        <v>138950.5</v>
      </c>
      <c r="BX54" s="179">
        <v>179402.1</v>
      </c>
      <c r="BY54" s="179">
        <v>42142</v>
      </c>
      <c r="BZ54" s="179">
        <v>137673</v>
      </c>
      <c r="CA54" s="179">
        <v>115765</v>
      </c>
      <c r="CB54" s="179">
        <v>84162</v>
      </c>
      <c r="CC54" s="179">
        <v>259584.25</v>
      </c>
      <c r="CD54" s="179">
        <v>67472</v>
      </c>
      <c r="CE54" s="179">
        <v>39634.5</v>
      </c>
      <c r="CF54" s="179">
        <v>97376.2</v>
      </c>
      <c r="CG54" s="179">
        <v>24406.5</v>
      </c>
      <c r="CH54" s="179">
        <v>22657</v>
      </c>
      <c r="CI54" s="179">
        <v>7212</v>
      </c>
      <c r="CJ54" s="179">
        <v>68938.5</v>
      </c>
      <c r="CK54" s="179">
        <v>25189</v>
      </c>
      <c r="CL54" s="179">
        <v>21673.200000000001</v>
      </c>
      <c r="CM54" s="178"/>
      <c r="CZ54" s="174">
        <f t="shared" si="0"/>
        <v>0</v>
      </c>
      <c r="DA54" s="158" t="s">
        <v>1385</v>
      </c>
      <c r="DB54" s="154" t="s">
        <v>1386</v>
      </c>
      <c r="DC54" s="154" t="s">
        <v>1288</v>
      </c>
    </row>
    <row r="55" spans="1:107" ht="13.2" customHeight="1" x14ac:dyDescent="0.25">
      <c r="A55" s="175" t="s">
        <v>1387</v>
      </c>
      <c r="B55" s="176" t="s">
        <v>1388</v>
      </c>
      <c r="C55" s="177">
        <v>165310</v>
      </c>
      <c r="D55" s="177">
        <v>0</v>
      </c>
      <c r="E55" s="177">
        <v>200431</v>
      </c>
      <c r="F55" s="177">
        <v>166682.4</v>
      </c>
      <c r="G55" s="177">
        <v>1146214.48</v>
      </c>
      <c r="H55" s="177">
        <v>27123</v>
      </c>
      <c r="I55" s="177">
        <v>474310.21</v>
      </c>
      <c r="J55" s="177">
        <v>2581335.15</v>
      </c>
      <c r="K55" s="177">
        <v>1632912</v>
      </c>
      <c r="L55" s="177">
        <v>1600</v>
      </c>
      <c r="M55" s="177">
        <v>2335643.46</v>
      </c>
      <c r="N55" s="177">
        <v>0</v>
      </c>
      <c r="O55" s="177">
        <v>711273.25</v>
      </c>
      <c r="P55" s="177">
        <v>1729395.07</v>
      </c>
      <c r="Q55" s="177">
        <v>93087</v>
      </c>
      <c r="R55" s="177">
        <v>557536.19999999995</v>
      </c>
      <c r="S55" s="177">
        <v>633860.5</v>
      </c>
      <c r="T55" s="177">
        <v>249161.8</v>
      </c>
      <c r="U55" s="177">
        <v>90328</v>
      </c>
      <c r="V55" s="177">
        <v>438355</v>
      </c>
      <c r="W55" s="177">
        <v>3817498.1</v>
      </c>
      <c r="X55" s="177">
        <v>124784.5</v>
      </c>
      <c r="Y55" s="177">
        <v>455152</v>
      </c>
      <c r="Z55" s="177">
        <v>8360</v>
      </c>
      <c r="AA55" s="177">
        <v>3899</v>
      </c>
      <c r="AB55" s="177">
        <v>50072.5</v>
      </c>
      <c r="AC55" s="177">
        <v>48488</v>
      </c>
      <c r="AD55" s="177">
        <v>0</v>
      </c>
      <c r="AE55" s="177">
        <v>35718</v>
      </c>
      <c r="AF55" s="177">
        <v>3524</v>
      </c>
      <c r="AG55" s="177">
        <v>109330</v>
      </c>
      <c r="AH55" s="177">
        <v>155763.35</v>
      </c>
      <c r="AI55" s="177">
        <v>249653.6</v>
      </c>
      <c r="AJ55" s="177">
        <v>19598</v>
      </c>
      <c r="AK55" s="177">
        <v>1131802.7</v>
      </c>
      <c r="AL55" s="177">
        <v>531548.6</v>
      </c>
      <c r="AM55" s="177">
        <v>1984</v>
      </c>
      <c r="AN55" s="177">
        <v>0</v>
      </c>
      <c r="AO55" s="177">
        <v>55111</v>
      </c>
      <c r="AP55" s="177">
        <v>0</v>
      </c>
      <c r="AQ55" s="177">
        <v>0</v>
      </c>
      <c r="AR55" s="177">
        <v>4593859.6399999997</v>
      </c>
      <c r="AS55" s="177">
        <v>0</v>
      </c>
      <c r="AT55" s="177">
        <v>487500.95</v>
      </c>
      <c r="AU55" s="177">
        <v>1530837.48</v>
      </c>
      <c r="AV55" s="177">
        <v>71080</v>
      </c>
      <c r="AW55" s="177">
        <v>34153.5</v>
      </c>
      <c r="AX55" s="177">
        <v>0</v>
      </c>
      <c r="AY55" s="177">
        <v>142719</v>
      </c>
      <c r="AZ55" s="177">
        <v>62260</v>
      </c>
      <c r="BA55" s="177">
        <v>6325264.5</v>
      </c>
      <c r="BB55" s="177">
        <v>0</v>
      </c>
      <c r="BC55" s="177">
        <v>8269656.4000000004</v>
      </c>
      <c r="BD55" s="177">
        <v>157765.9</v>
      </c>
      <c r="BE55" s="177">
        <v>83503.75</v>
      </c>
      <c r="BF55" s="177">
        <v>430863.5</v>
      </c>
      <c r="BG55" s="177">
        <v>163909</v>
      </c>
      <c r="BH55" s="177">
        <v>548814.6</v>
      </c>
      <c r="BI55" s="177">
        <v>69253</v>
      </c>
      <c r="BJ55" s="177">
        <v>31452</v>
      </c>
      <c r="BK55" s="177">
        <v>34945.5</v>
      </c>
      <c r="BL55" s="177">
        <v>1280290.25</v>
      </c>
      <c r="BM55" s="177">
        <v>721460</v>
      </c>
      <c r="BN55" s="177">
        <v>1116717.45</v>
      </c>
      <c r="BO55" s="177">
        <v>336117</v>
      </c>
      <c r="BP55" s="177">
        <v>866236.25</v>
      </c>
      <c r="BQ55" s="177">
        <v>401278</v>
      </c>
      <c r="BR55" s="179">
        <v>7031147.2999999998</v>
      </c>
      <c r="BS55" s="179">
        <v>78161</v>
      </c>
      <c r="BT55" s="177">
        <v>0</v>
      </c>
      <c r="BU55" s="179">
        <v>842642</v>
      </c>
      <c r="BV55" s="177">
        <v>0</v>
      </c>
      <c r="BW55" s="179">
        <v>254343.5</v>
      </c>
      <c r="BX55" s="179">
        <v>75460</v>
      </c>
      <c r="BY55" s="177">
        <v>0</v>
      </c>
      <c r="BZ55" s="179">
        <v>834370</v>
      </c>
      <c r="CA55" s="179">
        <v>10697</v>
      </c>
      <c r="CB55" s="179">
        <v>126178</v>
      </c>
      <c r="CC55" s="179">
        <v>102314.5</v>
      </c>
      <c r="CD55" s="177">
        <v>38903</v>
      </c>
      <c r="CE55" s="179">
        <v>33927.5</v>
      </c>
      <c r="CF55" s="177">
        <v>0</v>
      </c>
      <c r="CG55" s="179">
        <v>281285.5</v>
      </c>
      <c r="CH55" s="177">
        <v>0</v>
      </c>
      <c r="CI55" s="179">
        <v>7773</v>
      </c>
      <c r="CJ55" s="179">
        <v>136428.5</v>
      </c>
      <c r="CK55" s="179">
        <v>2790251</v>
      </c>
      <c r="CL55" s="179">
        <v>23595</v>
      </c>
      <c r="CM55" s="178"/>
      <c r="CZ55" s="174">
        <f t="shared" si="0"/>
        <v>0</v>
      </c>
      <c r="DA55" s="158" t="s">
        <v>1387</v>
      </c>
      <c r="DB55" s="154" t="s">
        <v>1388</v>
      </c>
      <c r="DC55" s="154" t="s">
        <v>1288</v>
      </c>
    </row>
    <row r="56" spans="1:107" ht="13.2" customHeight="1" x14ac:dyDescent="0.25">
      <c r="A56" s="175" t="s">
        <v>1389</v>
      </c>
      <c r="B56" s="176" t="s">
        <v>1390</v>
      </c>
      <c r="C56" s="177">
        <v>0</v>
      </c>
      <c r="D56" s="177">
        <v>291042</v>
      </c>
      <c r="E56" s="177">
        <v>1438200.5</v>
      </c>
      <c r="F56" s="177">
        <v>0</v>
      </c>
      <c r="G56" s="177">
        <v>0</v>
      </c>
      <c r="H56" s="177">
        <v>351178</v>
      </c>
      <c r="I56" s="177">
        <v>4653394.25</v>
      </c>
      <c r="J56" s="177">
        <v>938689</v>
      </c>
      <c r="K56" s="177">
        <v>1720</v>
      </c>
      <c r="L56" s="177">
        <v>30856</v>
      </c>
      <c r="M56" s="177">
        <v>852071</v>
      </c>
      <c r="N56" s="177">
        <v>0</v>
      </c>
      <c r="O56" s="177">
        <v>1501734.25</v>
      </c>
      <c r="P56" s="177">
        <v>419872.46</v>
      </c>
      <c r="Q56" s="177">
        <v>374963</v>
      </c>
      <c r="R56" s="177">
        <v>6210</v>
      </c>
      <c r="S56" s="177">
        <v>658238.25</v>
      </c>
      <c r="T56" s="177">
        <v>120436.85</v>
      </c>
      <c r="U56" s="177">
        <v>0</v>
      </c>
      <c r="V56" s="177">
        <v>10875</v>
      </c>
      <c r="W56" s="177">
        <v>656588.9</v>
      </c>
      <c r="X56" s="177">
        <v>79048.5</v>
      </c>
      <c r="Y56" s="177">
        <v>0</v>
      </c>
      <c r="Z56" s="177">
        <v>26688</v>
      </c>
      <c r="AA56" s="177">
        <v>0</v>
      </c>
      <c r="AB56" s="177">
        <v>91966.5</v>
      </c>
      <c r="AC56" s="177">
        <v>0</v>
      </c>
      <c r="AD56" s="177">
        <v>0</v>
      </c>
      <c r="AE56" s="177">
        <v>0</v>
      </c>
      <c r="AF56" s="177">
        <v>137884</v>
      </c>
      <c r="AG56" s="177">
        <v>0</v>
      </c>
      <c r="AH56" s="177">
        <v>340400</v>
      </c>
      <c r="AI56" s="177">
        <v>0</v>
      </c>
      <c r="AJ56" s="177">
        <v>148108</v>
      </c>
      <c r="AK56" s="177">
        <v>4591062.0999999996</v>
      </c>
      <c r="AL56" s="177">
        <v>51052</v>
      </c>
      <c r="AM56" s="177">
        <v>1919328</v>
      </c>
      <c r="AN56" s="177">
        <v>696859</v>
      </c>
      <c r="AO56" s="177">
        <v>408003</v>
      </c>
      <c r="AP56" s="177">
        <v>0</v>
      </c>
      <c r="AQ56" s="177">
        <v>0</v>
      </c>
      <c r="AR56" s="177">
        <v>4048685.2</v>
      </c>
      <c r="AS56" s="177">
        <v>0</v>
      </c>
      <c r="AT56" s="177">
        <v>0</v>
      </c>
      <c r="AU56" s="177">
        <v>1984779.02</v>
      </c>
      <c r="AV56" s="177">
        <v>0</v>
      </c>
      <c r="AW56" s="177">
        <v>0</v>
      </c>
      <c r="AX56" s="177">
        <v>1400302.25</v>
      </c>
      <c r="AY56" s="177">
        <v>0</v>
      </c>
      <c r="AZ56" s="177">
        <v>0</v>
      </c>
      <c r="BA56" s="177">
        <v>1915552.5</v>
      </c>
      <c r="BB56" s="177">
        <v>0</v>
      </c>
      <c r="BC56" s="177">
        <v>0</v>
      </c>
      <c r="BD56" s="177">
        <v>623920.5</v>
      </c>
      <c r="BE56" s="177">
        <v>0</v>
      </c>
      <c r="BF56" s="177">
        <v>398859</v>
      </c>
      <c r="BG56" s="177">
        <v>1057309.5</v>
      </c>
      <c r="BH56" s="177">
        <v>0</v>
      </c>
      <c r="BI56" s="177">
        <v>0</v>
      </c>
      <c r="BJ56" s="177">
        <v>0</v>
      </c>
      <c r="BK56" s="177">
        <v>0</v>
      </c>
      <c r="BL56" s="177">
        <v>2098357.5</v>
      </c>
      <c r="BM56" s="177">
        <v>0</v>
      </c>
      <c r="BN56" s="177">
        <v>950982.5</v>
      </c>
      <c r="BO56" s="177">
        <v>36733</v>
      </c>
      <c r="BP56" s="177">
        <v>0</v>
      </c>
      <c r="BQ56" s="177">
        <v>14423</v>
      </c>
      <c r="BR56" s="179">
        <v>4110545.6</v>
      </c>
      <c r="BS56" s="177">
        <v>0</v>
      </c>
      <c r="BT56" s="177">
        <v>0</v>
      </c>
      <c r="BU56" s="179">
        <v>872720</v>
      </c>
      <c r="BV56" s="179">
        <v>2870</v>
      </c>
      <c r="BW56" s="179">
        <v>258735</v>
      </c>
      <c r="BX56" s="179">
        <v>90276</v>
      </c>
      <c r="BY56" s="179">
        <v>36968.5</v>
      </c>
      <c r="BZ56" s="179">
        <v>131136</v>
      </c>
      <c r="CA56" s="177">
        <v>0</v>
      </c>
      <c r="CB56" s="177">
        <v>0</v>
      </c>
      <c r="CC56" s="179">
        <v>1425066</v>
      </c>
      <c r="CD56" s="179">
        <v>47738</v>
      </c>
      <c r="CE56" s="179">
        <v>1479653</v>
      </c>
      <c r="CF56" s="177">
        <v>28230</v>
      </c>
      <c r="CG56" s="177">
        <v>0</v>
      </c>
      <c r="CH56" s="179">
        <v>133736</v>
      </c>
      <c r="CI56" s="179">
        <v>367729</v>
      </c>
      <c r="CJ56" s="179">
        <v>420298</v>
      </c>
      <c r="CK56" s="177">
        <v>0</v>
      </c>
      <c r="CL56" s="179">
        <v>86555</v>
      </c>
      <c r="CM56" s="178"/>
      <c r="CZ56" s="174">
        <f t="shared" si="0"/>
        <v>0</v>
      </c>
      <c r="DA56" s="158" t="s">
        <v>1389</v>
      </c>
      <c r="DB56" s="154" t="s">
        <v>1390</v>
      </c>
      <c r="DC56" s="154" t="s">
        <v>1288</v>
      </c>
    </row>
    <row r="57" spans="1:107" ht="13.2" customHeight="1" x14ac:dyDescent="0.25">
      <c r="A57" s="175" t="s">
        <v>1391</v>
      </c>
      <c r="B57" s="176" t="s">
        <v>1392</v>
      </c>
      <c r="C57" s="177">
        <v>0</v>
      </c>
      <c r="D57" s="177">
        <v>0</v>
      </c>
      <c r="E57" s="177">
        <v>1427827</v>
      </c>
      <c r="F57" s="177">
        <v>0</v>
      </c>
      <c r="G57" s="177">
        <v>442491.5</v>
      </c>
      <c r="H57" s="177">
        <v>1126469</v>
      </c>
      <c r="I57" s="177">
        <v>1052651.75</v>
      </c>
      <c r="J57" s="177">
        <v>0</v>
      </c>
      <c r="K57" s="177">
        <v>0</v>
      </c>
      <c r="L57" s="177">
        <v>0</v>
      </c>
      <c r="M57" s="177">
        <v>971907.2</v>
      </c>
      <c r="N57" s="177">
        <v>0</v>
      </c>
      <c r="O57" s="177">
        <v>3517861.35</v>
      </c>
      <c r="P57" s="177">
        <v>0</v>
      </c>
      <c r="Q57" s="177">
        <v>466020.5</v>
      </c>
      <c r="R57" s="177">
        <v>0</v>
      </c>
      <c r="S57" s="177">
        <v>0</v>
      </c>
      <c r="T57" s="177">
        <v>316633</v>
      </c>
      <c r="U57" s="177">
        <v>0</v>
      </c>
      <c r="V57" s="177">
        <v>0</v>
      </c>
      <c r="W57" s="177">
        <v>574249</v>
      </c>
      <c r="X57" s="177">
        <v>0</v>
      </c>
      <c r="Y57" s="177">
        <v>0</v>
      </c>
      <c r="Z57" s="177">
        <v>1315330</v>
      </c>
      <c r="AA57" s="177">
        <v>0</v>
      </c>
      <c r="AB57" s="177">
        <v>0</v>
      </c>
      <c r="AC57" s="177">
        <v>0</v>
      </c>
      <c r="AD57" s="177">
        <v>1137198.2</v>
      </c>
      <c r="AE57" s="177">
        <v>0</v>
      </c>
      <c r="AF57" s="177">
        <v>1317638.8</v>
      </c>
      <c r="AG57" s="177">
        <v>0</v>
      </c>
      <c r="AH57" s="177">
        <v>154355.1</v>
      </c>
      <c r="AI57" s="177">
        <v>0</v>
      </c>
      <c r="AJ57" s="177">
        <v>711757.2</v>
      </c>
      <c r="AK57" s="177">
        <v>10588889.449999999</v>
      </c>
      <c r="AL57" s="177">
        <v>0</v>
      </c>
      <c r="AM57" s="177">
        <v>806305</v>
      </c>
      <c r="AN57" s="177">
        <v>4380068</v>
      </c>
      <c r="AO57" s="177">
        <v>5215479</v>
      </c>
      <c r="AP57" s="177">
        <v>2966192.8</v>
      </c>
      <c r="AQ57" s="177">
        <v>0</v>
      </c>
      <c r="AR57" s="177">
        <v>2034352.2</v>
      </c>
      <c r="AS57" s="177">
        <v>0</v>
      </c>
      <c r="AT57" s="177">
        <v>1147329.1000000001</v>
      </c>
      <c r="AU57" s="177">
        <v>1921810.9</v>
      </c>
      <c r="AV57" s="177">
        <v>2908088.6</v>
      </c>
      <c r="AW57" s="177">
        <v>535732.75</v>
      </c>
      <c r="AX57" s="177">
        <v>0</v>
      </c>
      <c r="AY57" s="177">
        <v>279115</v>
      </c>
      <c r="AZ57" s="177">
        <v>0</v>
      </c>
      <c r="BA57" s="177">
        <v>3383845.75</v>
      </c>
      <c r="BB57" s="177">
        <v>1850185.6</v>
      </c>
      <c r="BC57" s="177">
        <v>0</v>
      </c>
      <c r="BD57" s="177">
        <v>1524344.4</v>
      </c>
      <c r="BE57" s="177">
        <v>1402057.6</v>
      </c>
      <c r="BF57" s="177">
        <v>0</v>
      </c>
      <c r="BG57" s="177">
        <v>2759007.95</v>
      </c>
      <c r="BH57" s="177">
        <v>0</v>
      </c>
      <c r="BI57" s="177">
        <v>0</v>
      </c>
      <c r="BJ57" s="177">
        <v>0</v>
      </c>
      <c r="BK57" s="177">
        <v>0</v>
      </c>
      <c r="BL57" s="177">
        <v>1533200</v>
      </c>
      <c r="BM57" s="177">
        <v>3105896</v>
      </c>
      <c r="BN57" s="177">
        <v>1335079.1000000001</v>
      </c>
      <c r="BO57" s="177">
        <v>0</v>
      </c>
      <c r="BP57" s="177">
        <v>2195812</v>
      </c>
      <c r="BQ57" s="177">
        <v>0</v>
      </c>
      <c r="BR57" s="179">
        <v>73135404.670000002</v>
      </c>
      <c r="BS57" s="177">
        <v>753218.8</v>
      </c>
      <c r="BT57" s="177">
        <v>0</v>
      </c>
      <c r="BU57" s="179">
        <v>1249337.3999999999</v>
      </c>
      <c r="BV57" s="177">
        <v>0</v>
      </c>
      <c r="BW57" s="177">
        <v>0</v>
      </c>
      <c r="BX57" s="179">
        <v>1000</v>
      </c>
      <c r="BY57" s="177">
        <v>0</v>
      </c>
      <c r="BZ57" s="177">
        <v>2650506</v>
      </c>
      <c r="CA57" s="177">
        <v>209041.2</v>
      </c>
      <c r="CB57" s="177">
        <v>0</v>
      </c>
      <c r="CC57" s="179">
        <v>642237</v>
      </c>
      <c r="CD57" s="177">
        <v>19200</v>
      </c>
      <c r="CE57" s="179">
        <v>639568.19999999995</v>
      </c>
      <c r="CF57" s="177">
        <v>0</v>
      </c>
      <c r="CG57" s="177">
        <v>0</v>
      </c>
      <c r="CH57" s="179">
        <v>373409.8</v>
      </c>
      <c r="CI57" s="177">
        <v>233431.6</v>
      </c>
      <c r="CJ57" s="179">
        <v>837376</v>
      </c>
      <c r="CK57" s="177">
        <v>0</v>
      </c>
      <c r="CL57" s="177">
        <v>0</v>
      </c>
      <c r="CM57" s="178"/>
      <c r="CZ57" s="174">
        <f t="shared" si="0"/>
        <v>0</v>
      </c>
      <c r="DA57" s="158" t="s">
        <v>1391</v>
      </c>
      <c r="DB57" s="154" t="s">
        <v>1392</v>
      </c>
      <c r="DC57" s="154" t="s">
        <v>1288</v>
      </c>
    </row>
    <row r="58" spans="1:107" ht="13.2" customHeight="1" x14ac:dyDescent="0.25">
      <c r="A58" s="175" t="s">
        <v>1393</v>
      </c>
      <c r="B58" s="176" t="s">
        <v>1394</v>
      </c>
      <c r="C58" s="177">
        <v>24788427.609999999</v>
      </c>
      <c r="D58" s="177">
        <v>4805401.3099999996</v>
      </c>
      <c r="E58" s="177">
        <v>2986592.28</v>
      </c>
      <c r="F58" s="177">
        <v>4153516.96</v>
      </c>
      <c r="G58" s="177">
        <v>1483784.84</v>
      </c>
      <c r="H58" s="177">
        <v>2893809.5</v>
      </c>
      <c r="I58" s="177">
        <v>5709725.6900000004</v>
      </c>
      <c r="J58" s="177">
        <v>3398237.5</v>
      </c>
      <c r="K58" s="177">
        <v>2250634.61</v>
      </c>
      <c r="L58" s="177">
        <v>2804978.58</v>
      </c>
      <c r="M58" s="177">
        <v>4223981.5</v>
      </c>
      <c r="N58" s="177">
        <v>1254465.49</v>
      </c>
      <c r="O58" s="177">
        <v>14255197.75</v>
      </c>
      <c r="P58" s="177">
        <v>2963030.06</v>
      </c>
      <c r="Q58" s="177">
        <v>1094109</v>
      </c>
      <c r="R58" s="177">
        <v>1859861.63</v>
      </c>
      <c r="S58" s="177">
        <v>2964040</v>
      </c>
      <c r="T58" s="177">
        <v>676546.5</v>
      </c>
      <c r="U58" s="177">
        <v>2413438.41</v>
      </c>
      <c r="V58" s="177">
        <v>1036193.75</v>
      </c>
      <c r="W58" s="177">
        <v>28055850.969999999</v>
      </c>
      <c r="X58" s="177">
        <v>925897.25</v>
      </c>
      <c r="Y58" s="177">
        <v>2145156</v>
      </c>
      <c r="Z58" s="177">
        <v>2355074.2200000002</v>
      </c>
      <c r="AA58" s="177">
        <v>1353834</v>
      </c>
      <c r="AB58" s="177">
        <v>791689</v>
      </c>
      <c r="AC58" s="177">
        <v>1149802</v>
      </c>
      <c r="AD58" s="177">
        <v>8414143.5500000007</v>
      </c>
      <c r="AE58" s="177">
        <v>1185832</v>
      </c>
      <c r="AF58" s="177">
        <v>2080186</v>
      </c>
      <c r="AG58" s="177">
        <v>1502446</v>
      </c>
      <c r="AH58" s="177">
        <v>1931662.1</v>
      </c>
      <c r="AI58" s="177">
        <v>789022.5</v>
      </c>
      <c r="AJ58" s="177">
        <v>2141012.5</v>
      </c>
      <c r="AK58" s="177">
        <v>57283872.549999997</v>
      </c>
      <c r="AL58" s="177">
        <v>2857480</v>
      </c>
      <c r="AM58" s="177">
        <v>2892789</v>
      </c>
      <c r="AN58" s="177">
        <v>3633643</v>
      </c>
      <c r="AO58" s="177">
        <v>7443627</v>
      </c>
      <c r="AP58" s="177">
        <v>2702080.25</v>
      </c>
      <c r="AQ58" s="177">
        <v>615120.5</v>
      </c>
      <c r="AR58" s="177">
        <v>9380943.3599999994</v>
      </c>
      <c r="AS58" s="177">
        <v>1169115.25</v>
      </c>
      <c r="AT58" s="177">
        <v>2387504.5</v>
      </c>
      <c r="AU58" s="177">
        <v>5103753.87</v>
      </c>
      <c r="AV58" s="177">
        <v>3734543</v>
      </c>
      <c r="AW58" s="177">
        <v>2381215.5</v>
      </c>
      <c r="AX58" s="177">
        <v>5833123.4699999997</v>
      </c>
      <c r="AY58" s="177">
        <v>2720288.5</v>
      </c>
      <c r="AZ58" s="177">
        <v>1057562</v>
      </c>
      <c r="BA58" s="177">
        <v>30429176.420000002</v>
      </c>
      <c r="BB58" s="177">
        <v>1003973</v>
      </c>
      <c r="BC58" s="177">
        <v>16083821.189999999</v>
      </c>
      <c r="BD58" s="177">
        <v>8016111.0700000003</v>
      </c>
      <c r="BE58" s="177">
        <v>1535693.25</v>
      </c>
      <c r="BF58" s="177">
        <v>1502585.45</v>
      </c>
      <c r="BG58" s="177">
        <v>3722273.55</v>
      </c>
      <c r="BH58" s="177">
        <v>184826</v>
      </c>
      <c r="BI58" s="177">
        <v>404180.79</v>
      </c>
      <c r="BJ58" s="177">
        <v>1273464.5</v>
      </c>
      <c r="BK58" s="177">
        <v>1598013.57</v>
      </c>
      <c r="BL58" s="177">
        <v>21705956.75</v>
      </c>
      <c r="BM58" s="177">
        <v>1413421.81</v>
      </c>
      <c r="BN58" s="177">
        <v>5483912.0999999996</v>
      </c>
      <c r="BO58" s="177">
        <v>1403719</v>
      </c>
      <c r="BP58" s="177">
        <v>377110.93</v>
      </c>
      <c r="BQ58" s="177">
        <v>2617380</v>
      </c>
      <c r="BR58" s="179">
        <v>32144039</v>
      </c>
      <c r="BS58" s="179">
        <v>1249747.5</v>
      </c>
      <c r="BT58" s="179">
        <v>9241811.0600000005</v>
      </c>
      <c r="BU58" s="179">
        <v>19867619</v>
      </c>
      <c r="BV58" s="179">
        <v>768195</v>
      </c>
      <c r="BW58" s="179">
        <v>2005825.5</v>
      </c>
      <c r="BX58" s="179">
        <v>3399572.75</v>
      </c>
      <c r="BY58" s="179">
        <v>956953.44</v>
      </c>
      <c r="BZ58" s="179">
        <v>796504</v>
      </c>
      <c r="CA58" s="179">
        <v>1813095</v>
      </c>
      <c r="CB58" s="179">
        <v>3286415.25</v>
      </c>
      <c r="CC58" s="179">
        <v>5000724.75</v>
      </c>
      <c r="CD58" s="179">
        <v>5057447.95</v>
      </c>
      <c r="CE58" s="179">
        <v>1541589</v>
      </c>
      <c r="CF58" s="179">
        <v>777456</v>
      </c>
      <c r="CG58" s="179">
        <v>1399153.5</v>
      </c>
      <c r="CH58" s="179">
        <v>1239431.8999999999</v>
      </c>
      <c r="CI58" s="179">
        <v>1538938</v>
      </c>
      <c r="CJ58" s="179">
        <v>6349974.5</v>
      </c>
      <c r="CK58" s="179">
        <v>1262019</v>
      </c>
      <c r="CL58" s="179">
        <v>331657</v>
      </c>
      <c r="CM58" s="178"/>
      <c r="CZ58" s="174">
        <f t="shared" si="0"/>
        <v>0</v>
      </c>
      <c r="DA58" s="158" t="s">
        <v>1393</v>
      </c>
      <c r="DB58" s="154" t="s">
        <v>1394</v>
      </c>
      <c r="DC58" s="154" t="s">
        <v>1288</v>
      </c>
    </row>
    <row r="59" spans="1:107" ht="13.2" customHeight="1" x14ac:dyDescent="0.25">
      <c r="A59" s="175" t="s">
        <v>1395</v>
      </c>
      <c r="B59" s="176" t="s">
        <v>1396</v>
      </c>
      <c r="C59" s="177">
        <v>33969918.5</v>
      </c>
      <c r="D59" s="177">
        <v>811210.29</v>
      </c>
      <c r="E59" s="177">
        <v>1776855.56</v>
      </c>
      <c r="F59" s="177">
        <v>1196740</v>
      </c>
      <c r="G59" s="177">
        <v>616693.26</v>
      </c>
      <c r="H59" s="177">
        <v>1072967.47</v>
      </c>
      <c r="I59" s="177">
        <v>765854.57</v>
      </c>
      <c r="J59" s="177">
        <v>5296573.16</v>
      </c>
      <c r="K59" s="177">
        <v>1468060.45</v>
      </c>
      <c r="L59" s="177">
        <v>2665511.0699999998</v>
      </c>
      <c r="M59" s="177">
        <v>13140196.92</v>
      </c>
      <c r="N59" s="177">
        <v>1844135.23</v>
      </c>
      <c r="O59" s="177">
        <v>9300892.1400000006</v>
      </c>
      <c r="P59" s="177">
        <v>2165244.36</v>
      </c>
      <c r="Q59" s="177">
        <v>1336641.51</v>
      </c>
      <c r="R59" s="177">
        <v>4925375.6500000004</v>
      </c>
      <c r="S59" s="177">
        <v>1106938.32</v>
      </c>
      <c r="T59" s="177">
        <v>801360.1</v>
      </c>
      <c r="U59" s="177">
        <v>1247389.3400000001</v>
      </c>
      <c r="V59" s="177">
        <v>542750.43000000005</v>
      </c>
      <c r="W59" s="177">
        <v>35605573.07</v>
      </c>
      <c r="X59" s="177">
        <v>1074072.8700000001</v>
      </c>
      <c r="Y59" s="177">
        <v>1606991.9</v>
      </c>
      <c r="Z59" s="177">
        <v>1677193.44</v>
      </c>
      <c r="AA59" s="177">
        <v>459773.96</v>
      </c>
      <c r="AB59" s="177">
        <v>1195743.17</v>
      </c>
      <c r="AC59" s="177">
        <v>1163210.9099999999</v>
      </c>
      <c r="AD59" s="177">
        <v>1662789.27</v>
      </c>
      <c r="AE59" s="177">
        <v>509510.82</v>
      </c>
      <c r="AF59" s="177">
        <v>2906737.27</v>
      </c>
      <c r="AG59" s="177">
        <v>1336074.46</v>
      </c>
      <c r="AH59" s="177">
        <v>1425508.42</v>
      </c>
      <c r="AI59" s="177">
        <v>987656.7</v>
      </c>
      <c r="AJ59" s="177">
        <v>658512.42000000004</v>
      </c>
      <c r="AK59" s="177">
        <v>36536195.43</v>
      </c>
      <c r="AL59" s="177">
        <v>524375.43000000005</v>
      </c>
      <c r="AM59" s="177">
        <v>1238946.8400000001</v>
      </c>
      <c r="AN59" s="177">
        <v>3912868.8</v>
      </c>
      <c r="AO59" s="177">
        <v>2507830.25</v>
      </c>
      <c r="AP59" s="177">
        <v>804348.33</v>
      </c>
      <c r="AQ59" s="177">
        <v>451885.54</v>
      </c>
      <c r="AR59" s="177">
        <v>6671816.0899999999</v>
      </c>
      <c r="AS59" s="177">
        <v>3437194.2</v>
      </c>
      <c r="AT59" s="177">
        <v>1308504.92</v>
      </c>
      <c r="AU59" s="177">
        <v>4925267.37</v>
      </c>
      <c r="AV59" s="177">
        <v>1606139.19</v>
      </c>
      <c r="AW59" s="177">
        <v>1715622.74</v>
      </c>
      <c r="AX59" s="177">
        <v>1671053.04</v>
      </c>
      <c r="AY59" s="177">
        <v>224411.06</v>
      </c>
      <c r="AZ59" s="177">
        <v>201256.68</v>
      </c>
      <c r="BA59" s="177">
        <v>7475914.6200000001</v>
      </c>
      <c r="BB59" s="177">
        <v>344610.35</v>
      </c>
      <c r="BC59" s="177">
        <v>13837090.15</v>
      </c>
      <c r="BD59" s="177">
        <v>4463015.6100000003</v>
      </c>
      <c r="BE59" s="177">
        <v>1116014.51</v>
      </c>
      <c r="BF59" s="177">
        <v>2092788.71</v>
      </c>
      <c r="BG59" s="177">
        <v>8923564.0700000003</v>
      </c>
      <c r="BH59" s="177">
        <v>212185.98</v>
      </c>
      <c r="BI59" s="177">
        <v>276206.02</v>
      </c>
      <c r="BJ59" s="177">
        <v>352106.5</v>
      </c>
      <c r="BK59" s="177">
        <v>454020.66</v>
      </c>
      <c r="BL59" s="177">
        <v>16113910.630000001</v>
      </c>
      <c r="BM59" s="177">
        <v>1226059.8400000001</v>
      </c>
      <c r="BN59" s="177">
        <v>962165.65</v>
      </c>
      <c r="BO59" s="177">
        <v>5496674.1299999999</v>
      </c>
      <c r="BP59" s="177">
        <v>543539.79</v>
      </c>
      <c r="BQ59" s="177">
        <v>625854.18999999994</v>
      </c>
      <c r="BR59" s="179">
        <v>58729444.960000001</v>
      </c>
      <c r="BS59" s="179">
        <v>1024456.74</v>
      </c>
      <c r="BT59" s="179">
        <v>2647926.85</v>
      </c>
      <c r="BU59" s="179">
        <v>10031783.93</v>
      </c>
      <c r="BV59" s="177">
        <v>0</v>
      </c>
      <c r="BW59" s="179">
        <v>1020372.33</v>
      </c>
      <c r="BX59" s="179">
        <v>3290547.84</v>
      </c>
      <c r="BY59" s="179">
        <v>468676.96</v>
      </c>
      <c r="BZ59" s="179">
        <v>477512.03</v>
      </c>
      <c r="CA59" s="179">
        <v>1346843.49</v>
      </c>
      <c r="CB59" s="179">
        <v>3583315.98</v>
      </c>
      <c r="CC59" s="179">
        <v>2133015.14</v>
      </c>
      <c r="CD59" s="179">
        <v>2873181.4</v>
      </c>
      <c r="CE59" s="179">
        <v>2355545.6</v>
      </c>
      <c r="CF59" s="179">
        <v>312493.94</v>
      </c>
      <c r="CG59" s="179">
        <v>259298.57</v>
      </c>
      <c r="CH59" s="179">
        <v>199124.9</v>
      </c>
      <c r="CI59" s="179">
        <v>737016.33</v>
      </c>
      <c r="CJ59" s="179">
        <v>2108009.1</v>
      </c>
      <c r="CK59" s="179">
        <v>572860.39</v>
      </c>
      <c r="CL59" s="179">
        <v>224570.18</v>
      </c>
      <c r="CM59" s="178"/>
      <c r="CZ59" s="174">
        <f t="shared" si="0"/>
        <v>0</v>
      </c>
      <c r="DA59" s="158" t="s">
        <v>1395</v>
      </c>
      <c r="DB59" s="154" t="s">
        <v>1396</v>
      </c>
      <c r="DC59" s="154" t="s">
        <v>1288</v>
      </c>
    </row>
    <row r="60" spans="1:107" ht="13.2" customHeight="1" x14ac:dyDescent="0.25">
      <c r="A60" s="175" t="s">
        <v>1397</v>
      </c>
      <c r="B60" s="176" t="s">
        <v>1398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 s="177">
        <v>0</v>
      </c>
      <c r="BD60" s="177">
        <v>0</v>
      </c>
      <c r="BE60" s="177">
        <v>0</v>
      </c>
      <c r="BF60" s="177">
        <v>0</v>
      </c>
      <c r="BG60" s="177">
        <v>0</v>
      </c>
      <c r="BH60" s="177">
        <v>0</v>
      </c>
      <c r="BI60" s="177">
        <v>0</v>
      </c>
      <c r="BJ60" s="177">
        <v>0</v>
      </c>
      <c r="BK60" s="177">
        <v>0</v>
      </c>
      <c r="BL60" s="177">
        <v>0</v>
      </c>
      <c r="BM60" s="177">
        <v>0</v>
      </c>
      <c r="BN60" s="177">
        <v>0</v>
      </c>
      <c r="BO60" s="177">
        <v>0</v>
      </c>
      <c r="BP60" s="177">
        <v>0</v>
      </c>
      <c r="BQ60" s="177">
        <v>0</v>
      </c>
      <c r="BR60" s="179">
        <v>0</v>
      </c>
      <c r="BS60" s="179">
        <v>0</v>
      </c>
      <c r="BT60" s="179">
        <v>0</v>
      </c>
      <c r="BU60" s="179">
        <v>0</v>
      </c>
      <c r="BV60" s="177">
        <v>0</v>
      </c>
      <c r="BW60" s="179">
        <v>0</v>
      </c>
      <c r="BX60" s="177">
        <v>0</v>
      </c>
      <c r="BY60" s="177">
        <v>0</v>
      </c>
      <c r="BZ60" s="177">
        <v>0</v>
      </c>
      <c r="CA60" s="179">
        <v>0</v>
      </c>
      <c r="CB60" s="179">
        <v>0</v>
      </c>
      <c r="CC60" s="177">
        <v>0</v>
      </c>
      <c r="CD60" s="179">
        <v>0</v>
      </c>
      <c r="CE60" s="179">
        <v>0</v>
      </c>
      <c r="CF60" s="177">
        <v>0</v>
      </c>
      <c r="CG60" s="177">
        <v>0</v>
      </c>
      <c r="CH60" s="179">
        <v>0</v>
      </c>
      <c r="CI60" s="179">
        <v>0</v>
      </c>
      <c r="CJ60" s="179">
        <v>0</v>
      </c>
      <c r="CK60" s="179">
        <v>0</v>
      </c>
      <c r="CL60" s="177">
        <v>0</v>
      </c>
      <c r="CM60" s="178"/>
      <c r="CZ60" s="174">
        <f t="shared" si="0"/>
        <v>0</v>
      </c>
      <c r="DA60" s="158" t="s">
        <v>1397</v>
      </c>
      <c r="DB60" s="154" t="s">
        <v>1398</v>
      </c>
      <c r="DC60" s="154" t="s">
        <v>1288</v>
      </c>
    </row>
    <row r="61" spans="1:107" ht="13.2" customHeight="1" x14ac:dyDescent="0.25">
      <c r="A61" s="175" t="s">
        <v>1399</v>
      </c>
      <c r="B61" s="176" t="s">
        <v>1400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0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 s="177">
        <v>0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 s="177">
        <v>0</v>
      </c>
      <c r="BD61" s="177">
        <v>0</v>
      </c>
      <c r="BE61" s="177">
        <v>0</v>
      </c>
      <c r="BF61" s="177">
        <v>0</v>
      </c>
      <c r="BG61" s="177">
        <v>0</v>
      </c>
      <c r="BH61" s="177">
        <v>0</v>
      </c>
      <c r="BI61" s="177">
        <v>0</v>
      </c>
      <c r="BJ61" s="177">
        <v>0</v>
      </c>
      <c r="BK61" s="177">
        <v>0</v>
      </c>
      <c r="BL61" s="177">
        <v>0</v>
      </c>
      <c r="BM61" s="177">
        <v>0</v>
      </c>
      <c r="BN61" s="177">
        <v>0</v>
      </c>
      <c r="BO61" s="177">
        <v>0</v>
      </c>
      <c r="BP61" s="177">
        <v>0</v>
      </c>
      <c r="BQ61" s="177">
        <v>0</v>
      </c>
      <c r="BR61" s="179">
        <v>0</v>
      </c>
      <c r="BS61" s="179">
        <v>0</v>
      </c>
      <c r="BT61" s="179">
        <v>0</v>
      </c>
      <c r="BU61" s="177">
        <v>0</v>
      </c>
      <c r="BV61" s="177">
        <v>0</v>
      </c>
      <c r="BW61" s="177">
        <v>0</v>
      </c>
      <c r="BX61" s="177">
        <v>0</v>
      </c>
      <c r="BY61" s="177">
        <v>0</v>
      </c>
      <c r="BZ61" s="177">
        <v>0</v>
      </c>
      <c r="CA61" s="177">
        <v>0</v>
      </c>
      <c r="CB61" s="177">
        <v>0</v>
      </c>
      <c r="CC61" s="177">
        <v>0</v>
      </c>
      <c r="CD61" s="179">
        <v>0</v>
      </c>
      <c r="CE61" s="179">
        <v>0</v>
      </c>
      <c r="CF61" s="177">
        <v>0</v>
      </c>
      <c r="CG61" s="177">
        <v>0</v>
      </c>
      <c r="CH61" s="177">
        <v>0</v>
      </c>
      <c r="CI61" s="177">
        <v>0</v>
      </c>
      <c r="CJ61" s="177">
        <v>0</v>
      </c>
      <c r="CK61" s="177">
        <v>0</v>
      </c>
      <c r="CL61" s="177">
        <v>0</v>
      </c>
      <c r="CM61" s="178"/>
      <c r="CZ61" s="174">
        <f t="shared" si="0"/>
        <v>0</v>
      </c>
      <c r="DA61" s="158" t="s">
        <v>1399</v>
      </c>
      <c r="DB61" s="154" t="s">
        <v>1400</v>
      </c>
      <c r="DC61" s="154" t="s">
        <v>1288</v>
      </c>
    </row>
    <row r="62" spans="1:107" ht="13.2" customHeight="1" x14ac:dyDescent="0.25">
      <c r="A62" s="175" t="s">
        <v>1401</v>
      </c>
      <c r="B62" s="176" t="s">
        <v>1402</v>
      </c>
      <c r="C62" s="177">
        <v>1293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4594</v>
      </c>
      <c r="N62" s="177">
        <v>0</v>
      </c>
      <c r="O62" s="177">
        <v>217263.75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118036</v>
      </c>
      <c r="X62" s="177">
        <v>0</v>
      </c>
      <c r="Y62" s="177">
        <v>56383</v>
      </c>
      <c r="Z62" s="177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0</v>
      </c>
      <c r="AF62" s="177">
        <v>2300</v>
      </c>
      <c r="AG62" s="177">
        <v>21569</v>
      </c>
      <c r="AH62" s="177">
        <v>6372</v>
      </c>
      <c r="AI62" s="177">
        <v>8437</v>
      </c>
      <c r="AJ62" s="177">
        <v>0</v>
      </c>
      <c r="AK62" s="177">
        <v>234977.75</v>
      </c>
      <c r="AL62" s="177">
        <v>0</v>
      </c>
      <c r="AM62" s="177">
        <v>0</v>
      </c>
      <c r="AN62" s="177">
        <v>690</v>
      </c>
      <c r="AO62" s="177">
        <v>0</v>
      </c>
      <c r="AP62" s="177">
        <v>0</v>
      </c>
      <c r="AQ62" s="177">
        <v>0</v>
      </c>
      <c r="AR62" s="177">
        <v>7486</v>
      </c>
      <c r="AS62" s="177">
        <v>0</v>
      </c>
      <c r="AT62" s="177">
        <v>0</v>
      </c>
      <c r="AU62" s="177">
        <v>3830</v>
      </c>
      <c r="AV62" s="177">
        <v>0</v>
      </c>
      <c r="AW62" s="177">
        <v>1250</v>
      </c>
      <c r="AX62" s="177">
        <v>0</v>
      </c>
      <c r="AY62" s="177">
        <v>0</v>
      </c>
      <c r="AZ62" s="177">
        <v>0</v>
      </c>
      <c r="BA62" s="177">
        <v>17970.25</v>
      </c>
      <c r="BB62" s="177">
        <v>0</v>
      </c>
      <c r="BC62" s="177">
        <v>24062</v>
      </c>
      <c r="BD62" s="177">
        <v>0</v>
      </c>
      <c r="BE62" s="177">
        <v>0</v>
      </c>
      <c r="BF62" s="177">
        <v>0</v>
      </c>
      <c r="BG62" s="177">
        <v>16628</v>
      </c>
      <c r="BH62" s="177">
        <v>0</v>
      </c>
      <c r="BI62" s="177">
        <v>0</v>
      </c>
      <c r="BJ62" s="177">
        <v>0</v>
      </c>
      <c r="BK62" s="177">
        <v>87195</v>
      </c>
      <c r="BL62" s="177">
        <v>110793.5</v>
      </c>
      <c r="BM62" s="177">
        <v>0</v>
      </c>
      <c r="BN62" s="177">
        <v>0</v>
      </c>
      <c r="BO62" s="177">
        <v>0</v>
      </c>
      <c r="BP62" s="177">
        <v>0</v>
      </c>
      <c r="BQ62" s="177">
        <v>0</v>
      </c>
      <c r="BR62" s="179">
        <v>292905.2</v>
      </c>
      <c r="BS62" s="177">
        <v>0</v>
      </c>
      <c r="BT62" s="177">
        <v>0</v>
      </c>
      <c r="BU62" s="179">
        <v>6089</v>
      </c>
      <c r="BV62" s="177">
        <v>0</v>
      </c>
      <c r="BW62" s="177">
        <v>0</v>
      </c>
      <c r="BX62" s="177">
        <v>0</v>
      </c>
      <c r="BY62" s="177">
        <v>0</v>
      </c>
      <c r="BZ62" s="177">
        <v>0</v>
      </c>
      <c r="CA62" s="177">
        <v>0</v>
      </c>
      <c r="CB62" s="177">
        <v>0</v>
      </c>
      <c r="CC62" s="179">
        <v>3405</v>
      </c>
      <c r="CD62" s="177">
        <v>0</v>
      </c>
      <c r="CE62" s="177">
        <v>0</v>
      </c>
      <c r="CF62" s="177">
        <v>0</v>
      </c>
      <c r="CG62" s="177">
        <v>0</v>
      </c>
      <c r="CH62" s="177">
        <v>0</v>
      </c>
      <c r="CI62" s="177">
        <v>0</v>
      </c>
      <c r="CJ62" s="177">
        <v>0</v>
      </c>
      <c r="CK62" s="177">
        <v>0</v>
      </c>
      <c r="CL62" s="177">
        <v>0</v>
      </c>
      <c r="CM62" s="178"/>
      <c r="CZ62" s="174">
        <f t="shared" si="0"/>
        <v>0</v>
      </c>
      <c r="DA62" s="158" t="s">
        <v>1401</v>
      </c>
      <c r="DB62" s="154" t="s">
        <v>1402</v>
      </c>
      <c r="DC62" s="154" t="s">
        <v>1288</v>
      </c>
    </row>
    <row r="63" spans="1:107" ht="13.2" customHeight="1" x14ac:dyDescent="0.25">
      <c r="A63" s="175" t="s">
        <v>1403</v>
      </c>
      <c r="B63" s="176" t="s">
        <v>1404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171729.4</v>
      </c>
      <c r="N63" s="177">
        <v>0</v>
      </c>
      <c r="O63" s="177">
        <v>687129.07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379393</v>
      </c>
      <c r="X63" s="177">
        <v>0</v>
      </c>
      <c r="Y63" s="177">
        <v>17738</v>
      </c>
      <c r="Z63" s="177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0</v>
      </c>
      <c r="AF63" s="177">
        <v>17224</v>
      </c>
      <c r="AG63" s="177">
        <v>0</v>
      </c>
      <c r="AH63" s="177">
        <v>63748</v>
      </c>
      <c r="AI63" s="177">
        <v>0</v>
      </c>
      <c r="AJ63" s="177">
        <v>0</v>
      </c>
      <c r="AK63" s="177">
        <v>404926.7</v>
      </c>
      <c r="AL63" s="177">
        <v>0</v>
      </c>
      <c r="AM63" s="177">
        <v>0</v>
      </c>
      <c r="AN63" s="177">
        <v>0</v>
      </c>
      <c r="AO63" s="177">
        <v>0</v>
      </c>
      <c r="AP63" s="177">
        <v>0</v>
      </c>
      <c r="AQ63" s="177">
        <v>0</v>
      </c>
      <c r="AR63" s="177">
        <v>20301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27813.5</v>
      </c>
      <c r="BB63" s="177">
        <v>0</v>
      </c>
      <c r="BC63" s="177">
        <v>91152.71</v>
      </c>
      <c r="BD63" s="177">
        <v>0</v>
      </c>
      <c r="BE63" s="177">
        <v>0</v>
      </c>
      <c r="BF63" s="177">
        <v>0</v>
      </c>
      <c r="BG63" s="177">
        <v>213840</v>
      </c>
      <c r="BH63" s="177">
        <v>0</v>
      </c>
      <c r="BI63" s="177">
        <v>0</v>
      </c>
      <c r="BJ63" s="177">
        <v>0</v>
      </c>
      <c r="BK63" s="177">
        <v>7388.5</v>
      </c>
      <c r="BL63" s="177">
        <v>431671.5</v>
      </c>
      <c r="BM63" s="177">
        <v>0</v>
      </c>
      <c r="BN63" s="177">
        <v>0</v>
      </c>
      <c r="BO63" s="177">
        <v>0</v>
      </c>
      <c r="BP63" s="177">
        <v>0</v>
      </c>
      <c r="BQ63" s="177">
        <v>0</v>
      </c>
      <c r="BR63" s="179">
        <v>9462690.3300000001</v>
      </c>
      <c r="BS63" s="177">
        <v>0</v>
      </c>
      <c r="BT63" s="177">
        <v>0</v>
      </c>
      <c r="BU63" s="179">
        <v>216638</v>
      </c>
      <c r="BV63" s="177">
        <v>0</v>
      </c>
      <c r="BW63" s="177">
        <v>0</v>
      </c>
      <c r="BX63" s="177">
        <v>0</v>
      </c>
      <c r="BY63" s="177">
        <v>0</v>
      </c>
      <c r="BZ63" s="177">
        <v>0</v>
      </c>
      <c r="CA63" s="177">
        <v>0</v>
      </c>
      <c r="CB63" s="177">
        <v>0</v>
      </c>
      <c r="CC63" s="179">
        <v>36559</v>
      </c>
      <c r="CD63" s="177">
        <v>0</v>
      </c>
      <c r="CE63" s="177">
        <v>0</v>
      </c>
      <c r="CF63" s="177">
        <v>0</v>
      </c>
      <c r="CG63" s="177">
        <v>0</v>
      </c>
      <c r="CH63" s="177">
        <v>0</v>
      </c>
      <c r="CI63" s="177">
        <v>0</v>
      </c>
      <c r="CJ63" s="177">
        <v>0</v>
      </c>
      <c r="CK63" s="177">
        <v>0</v>
      </c>
      <c r="CL63" s="177">
        <v>0</v>
      </c>
      <c r="CM63" s="178"/>
      <c r="CZ63" s="174">
        <f t="shared" si="0"/>
        <v>0</v>
      </c>
      <c r="DA63" s="158" t="s">
        <v>1403</v>
      </c>
      <c r="DB63" s="154" t="s">
        <v>1404</v>
      </c>
      <c r="DC63" s="154" t="s">
        <v>1288</v>
      </c>
    </row>
    <row r="64" spans="1:107" ht="13.2" customHeight="1" x14ac:dyDescent="0.25">
      <c r="A64" s="175" t="s">
        <v>1405</v>
      </c>
      <c r="B64" s="176" t="s">
        <v>1406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2288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 s="177">
        <v>1939.2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270462</v>
      </c>
      <c r="BB64" s="177">
        <v>0</v>
      </c>
      <c r="BC64" s="177">
        <v>0</v>
      </c>
      <c r="BD64" s="177">
        <v>0</v>
      </c>
      <c r="BE64" s="177">
        <v>12140.14</v>
      </c>
      <c r="BF64" s="177">
        <v>0</v>
      </c>
      <c r="BG64" s="177">
        <v>11197</v>
      </c>
      <c r="BH64" s="177">
        <v>0</v>
      </c>
      <c r="BI64" s="177">
        <v>0</v>
      </c>
      <c r="BJ64" s="177">
        <v>0</v>
      </c>
      <c r="BK64" s="177">
        <v>0</v>
      </c>
      <c r="BL64" s="177">
        <v>0</v>
      </c>
      <c r="BM64" s="177">
        <v>0</v>
      </c>
      <c r="BN64" s="177">
        <v>0</v>
      </c>
      <c r="BO64" s="177">
        <v>0</v>
      </c>
      <c r="BP64" s="177">
        <v>0</v>
      </c>
      <c r="BQ64" s="177">
        <v>0</v>
      </c>
      <c r="BR64" s="177">
        <v>0</v>
      </c>
      <c r="BS64" s="177">
        <v>0</v>
      </c>
      <c r="BT64" s="177">
        <v>0</v>
      </c>
      <c r="BU64" s="177">
        <v>0</v>
      </c>
      <c r="BV64" s="177">
        <v>0</v>
      </c>
      <c r="BW64" s="177">
        <v>0</v>
      </c>
      <c r="BX64" s="177">
        <v>0</v>
      </c>
      <c r="BY64" s="177">
        <v>0</v>
      </c>
      <c r="BZ64" s="177">
        <v>0</v>
      </c>
      <c r="CA64" s="177">
        <v>0</v>
      </c>
      <c r="CB64" s="177">
        <v>0</v>
      </c>
      <c r="CC64" s="177">
        <v>0</v>
      </c>
      <c r="CD64" s="177">
        <v>0</v>
      </c>
      <c r="CE64" s="179">
        <v>1527.12</v>
      </c>
      <c r="CF64" s="177">
        <v>0</v>
      </c>
      <c r="CG64" s="179">
        <v>0</v>
      </c>
      <c r="CH64" s="177">
        <v>0</v>
      </c>
      <c r="CI64" s="177">
        <v>0</v>
      </c>
      <c r="CJ64" s="177">
        <v>0</v>
      </c>
      <c r="CK64" s="177">
        <v>0</v>
      </c>
      <c r="CL64" s="177">
        <v>0</v>
      </c>
      <c r="CM64" s="178"/>
      <c r="CZ64" s="174">
        <f t="shared" si="0"/>
        <v>0</v>
      </c>
      <c r="DA64" s="158" t="s">
        <v>1405</v>
      </c>
      <c r="DB64" s="154" t="s">
        <v>1406</v>
      </c>
      <c r="DC64" s="154" t="s">
        <v>1288</v>
      </c>
    </row>
    <row r="65" spans="1:107" ht="13.2" customHeight="1" x14ac:dyDescent="0.25">
      <c r="A65" s="175" t="s">
        <v>1407</v>
      </c>
      <c r="B65" s="176" t="s">
        <v>1408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383210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0</v>
      </c>
      <c r="AK65" s="177">
        <v>0</v>
      </c>
      <c r="AL65" s="177">
        <v>0</v>
      </c>
      <c r="AM65" s="177">
        <v>0</v>
      </c>
      <c r="AN65" s="177">
        <v>32792</v>
      </c>
      <c r="AO65" s="177">
        <v>43784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23021</v>
      </c>
      <c r="AV65" s="177">
        <v>10174</v>
      </c>
      <c r="AW65" s="177">
        <v>0</v>
      </c>
      <c r="AX65" s="177">
        <v>0</v>
      </c>
      <c r="AY65" s="177">
        <v>0</v>
      </c>
      <c r="AZ65" s="177">
        <v>0</v>
      </c>
      <c r="BA65" s="177">
        <v>29738.25</v>
      </c>
      <c r="BB65" s="177">
        <v>127267</v>
      </c>
      <c r="BC65" s="177">
        <v>0</v>
      </c>
      <c r="BD65" s="177">
        <v>0</v>
      </c>
      <c r="BE65" s="177">
        <v>0</v>
      </c>
      <c r="BF65" s="177">
        <v>0</v>
      </c>
      <c r="BG65" s="177">
        <v>248769</v>
      </c>
      <c r="BH65" s="177">
        <v>38359</v>
      </c>
      <c r="BI65" s="177">
        <v>93983</v>
      </c>
      <c r="BJ65" s="177">
        <v>0</v>
      </c>
      <c r="BK65" s="177">
        <v>0</v>
      </c>
      <c r="BL65" s="177">
        <v>0</v>
      </c>
      <c r="BM65" s="177">
        <v>0</v>
      </c>
      <c r="BN65" s="177">
        <v>0</v>
      </c>
      <c r="BO65" s="177">
        <v>0</v>
      </c>
      <c r="BP65" s="177">
        <v>0</v>
      </c>
      <c r="BQ65" s="177">
        <v>0</v>
      </c>
      <c r="BR65" s="179">
        <v>0</v>
      </c>
      <c r="BS65" s="177">
        <v>0</v>
      </c>
      <c r="BT65" s="177">
        <v>0</v>
      </c>
      <c r="BU65" s="177">
        <v>0</v>
      </c>
      <c r="BV65" s="177">
        <v>0</v>
      </c>
      <c r="BW65" s="177">
        <v>0</v>
      </c>
      <c r="BX65" s="177">
        <v>0</v>
      </c>
      <c r="BY65" s="177">
        <v>0</v>
      </c>
      <c r="BZ65" s="177">
        <v>0</v>
      </c>
      <c r="CA65" s="177">
        <v>0</v>
      </c>
      <c r="CB65" s="177">
        <v>0</v>
      </c>
      <c r="CC65" s="177">
        <v>0</v>
      </c>
      <c r="CD65" s="177">
        <v>0</v>
      </c>
      <c r="CE65" s="177">
        <v>0</v>
      </c>
      <c r="CF65" s="177">
        <v>0</v>
      </c>
      <c r="CG65" s="177">
        <v>0</v>
      </c>
      <c r="CH65" s="177">
        <v>0</v>
      </c>
      <c r="CI65" s="177">
        <v>0</v>
      </c>
      <c r="CJ65" s="177">
        <v>0</v>
      </c>
      <c r="CK65" s="177">
        <v>0</v>
      </c>
      <c r="CL65" s="177">
        <v>0</v>
      </c>
      <c r="CM65" s="178"/>
      <c r="CZ65" s="174">
        <f t="shared" si="0"/>
        <v>0</v>
      </c>
      <c r="DA65" s="158" t="s">
        <v>1407</v>
      </c>
      <c r="DB65" s="154" t="s">
        <v>1408</v>
      </c>
      <c r="DC65" s="154" t="s">
        <v>1288</v>
      </c>
    </row>
    <row r="66" spans="1:107" ht="13.2" customHeight="1" x14ac:dyDescent="0.25">
      <c r="A66" s="175" t="s">
        <v>1409</v>
      </c>
      <c r="B66" s="176" t="s">
        <v>1410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0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 s="177">
        <v>0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 s="177">
        <v>0</v>
      </c>
      <c r="BD66" s="177">
        <v>0</v>
      </c>
      <c r="BE66" s="177">
        <v>0</v>
      </c>
      <c r="BF66" s="177">
        <v>0</v>
      </c>
      <c r="BG66" s="177">
        <v>0</v>
      </c>
      <c r="BH66" s="177">
        <v>0</v>
      </c>
      <c r="BI66" s="177">
        <v>0</v>
      </c>
      <c r="BJ66" s="177">
        <v>0</v>
      </c>
      <c r="BK66" s="177">
        <v>0</v>
      </c>
      <c r="BL66" s="177">
        <v>0</v>
      </c>
      <c r="BM66" s="177">
        <v>0</v>
      </c>
      <c r="BN66" s="177">
        <v>0</v>
      </c>
      <c r="BO66" s="177">
        <v>0</v>
      </c>
      <c r="BP66" s="177">
        <v>0</v>
      </c>
      <c r="BQ66" s="177">
        <v>0</v>
      </c>
      <c r="BR66" s="179">
        <v>0</v>
      </c>
      <c r="BS66" s="177">
        <v>0</v>
      </c>
      <c r="BT66" s="177">
        <v>0</v>
      </c>
      <c r="BU66" s="179">
        <v>0</v>
      </c>
      <c r="BV66" s="177">
        <v>0</v>
      </c>
      <c r="BW66" s="177">
        <v>0</v>
      </c>
      <c r="BX66" s="177">
        <v>0</v>
      </c>
      <c r="BY66" s="177">
        <v>0</v>
      </c>
      <c r="BZ66" s="177">
        <v>0</v>
      </c>
      <c r="CA66" s="177">
        <v>0</v>
      </c>
      <c r="CB66" s="179">
        <v>0</v>
      </c>
      <c r="CC66" s="179">
        <v>0</v>
      </c>
      <c r="CD66" s="177">
        <v>0</v>
      </c>
      <c r="CE66" s="177">
        <v>0</v>
      </c>
      <c r="CF66" s="177">
        <v>0</v>
      </c>
      <c r="CG66" s="177">
        <v>0</v>
      </c>
      <c r="CH66" s="177">
        <v>0</v>
      </c>
      <c r="CI66" s="177">
        <v>0</v>
      </c>
      <c r="CJ66" s="179">
        <v>0</v>
      </c>
      <c r="CK66" s="177">
        <v>0</v>
      </c>
      <c r="CL66" s="177">
        <v>0</v>
      </c>
      <c r="CM66" s="178"/>
      <c r="CZ66" s="174">
        <f t="shared" si="0"/>
        <v>0</v>
      </c>
      <c r="DA66" s="158" t="s">
        <v>1409</v>
      </c>
      <c r="DB66" s="154" t="s">
        <v>1410</v>
      </c>
      <c r="DC66" s="154" t="s">
        <v>1288</v>
      </c>
    </row>
    <row r="67" spans="1:107" ht="13.2" customHeight="1" x14ac:dyDescent="0.25">
      <c r="A67" s="175" t="s">
        <v>1411</v>
      </c>
      <c r="B67" s="176" t="s">
        <v>1412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3217</v>
      </c>
      <c r="K67" s="177">
        <v>14938.28</v>
      </c>
      <c r="L67" s="177">
        <v>0</v>
      </c>
      <c r="M67" s="177">
        <v>1855</v>
      </c>
      <c r="N67" s="177">
        <v>0</v>
      </c>
      <c r="O67" s="177">
        <v>55333.25</v>
      </c>
      <c r="P67" s="177">
        <v>0</v>
      </c>
      <c r="Q67" s="177">
        <v>0</v>
      </c>
      <c r="R67" s="177">
        <v>0</v>
      </c>
      <c r="S67" s="177">
        <v>20571.5</v>
      </c>
      <c r="T67" s="177">
        <v>0</v>
      </c>
      <c r="U67" s="177">
        <v>0</v>
      </c>
      <c r="V67" s="177">
        <v>0</v>
      </c>
      <c r="W67" s="177">
        <v>3830705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0</v>
      </c>
      <c r="AJ67" s="177">
        <v>0</v>
      </c>
      <c r="AK67" s="177">
        <v>183395</v>
      </c>
      <c r="AL67" s="177">
        <v>0</v>
      </c>
      <c r="AM67" s="177">
        <v>0</v>
      </c>
      <c r="AN67" s="177">
        <v>0</v>
      </c>
      <c r="AO67" s="177">
        <v>0</v>
      </c>
      <c r="AP67" s="177">
        <v>0</v>
      </c>
      <c r="AQ67" s="177">
        <v>0</v>
      </c>
      <c r="AR67" s="177">
        <v>2580</v>
      </c>
      <c r="AS67" s="177">
        <v>0</v>
      </c>
      <c r="AT67" s="177">
        <v>0</v>
      </c>
      <c r="AU67" s="177">
        <v>0</v>
      </c>
      <c r="AV67" s="177">
        <v>9034</v>
      </c>
      <c r="AW67" s="177">
        <v>8000</v>
      </c>
      <c r="AX67" s="177">
        <v>42149.5</v>
      </c>
      <c r="AY67" s="177">
        <v>0</v>
      </c>
      <c r="AZ67" s="177">
        <v>0</v>
      </c>
      <c r="BA67" s="177">
        <v>3162.75</v>
      </c>
      <c r="BB67" s="177">
        <v>0</v>
      </c>
      <c r="BC67" s="177">
        <v>48076</v>
      </c>
      <c r="BD67" s="177">
        <v>0</v>
      </c>
      <c r="BE67" s="177">
        <v>2644</v>
      </c>
      <c r="BF67" s="177">
        <v>0</v>
      </c>
      <c r="BG67" s="177">
        <v>130214.5</v>
      </c>
      <c r="BH67" s="177">
        <v>0</v>
      </c>
      <c r="BI67" s="177">
        <v>7470</v>
      </c>
      <c r="BJ67" s="177">
        <v>0</v>
      </c>
      <c r="BK67" s="177">
        <v>10994.7</v>
      </c>
      <c r="BL67" s="177">
        <v>0</v>
      </c>
      <c r="BM67" s="177">
        <v>0</v>
      </c>
      <c r="BN67" s="177">
        <v>0</v>
      </c>
      <c r="BO67" s="177">
        <v>0</v>
      </c>
      <c r="BP67" s="177">
        <v>0</v>
      </c>
      <c r="BQ67" s="177">
        <v>0</v>
      </c>
      <c r="BR67" s="179">
        <v>112001</v>
      </c>
      <c r="BS67" s="177">
        <v>0</v>
      </c>
      <c r="BT67" s="177">
        <v>3836.64</v>
      </c>
      <c r="BU67" s="177">
        <v>0</v>
      </c>
      <c r="BV67" s="177">
        <v>0</v>
      </c>
      <c r="BW67" s="177">
        <v>0</v>
      </c>
      <c r="BX67" s="177">
        <v>0</v>
      </c>
      <c r="BY67" s="177">
        <v>0</v>
      </c>
      <c r="BZ67" s="177">
        <v>0</v>
      </c>
      <c r="CA67" s="177">
        <v>0</v>
      </c>
      <c r="CB67" s="177">
        <v>0</v>
      </c>
      <c r="CC67" s="177">
        <v>0</v>
      </c>
      <c r="CD67" s="179">
        <v>14566</v>
      </c>
      <c r="CE67" s="177">
        <v>0</v>
      </c>
      <c r="CF67" s="177">
        <v>0</v>
      </c>
      <c r="CG67" s="177">
        <v>0</v>
      </c>
      <c r="CH67" s="177">
        <v>0</v>
      </c>
      <c r="CI67" s="177">
        <v>0</v>
      </c>
      <c r="CJ67" s="179">
        <v>1700</v>
      </c>
      <c r="CK67" s="177">
        <v>0</v>
      </c>
      <c r="CL67" s="177">
        <v>0</v>
      </c>
      <c r="CM67" s="178"/>
      <c r="CZ67" s="174">
        <f t="shared" si="0"/>
        <v>0</v>
      </c>
      <c r="DA67" s="158" t="s">
        <v>1411</v>
      </c>
      <c r="DB67" s="154" t="s">
        <v>1412</v>
      </c>
      <c r="DC67" s="154" t="s">
        <v>1288</v>
      </c>
    </row>
    <row r="68" spans="1:107" ht="13.2" customHeight="1" x14ac:dyDescent="0.25">
      <c r="A68" s="175" t="s">
        <v>1413</v>
      </c>
      <c r="B68" s="176" t="s">
        <v>1414</v>
      </c>
      <c r="C68" s="177">
        <v>384949.57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219611.5</v>
      </c>
      <c r="J68" s="177">
        <v>0</v>
      </c>
      <c r="K68" s="177">
        <v>0</v>
      </c>
      <c r="L68" s="177">
        <v>0</v>
      </c>
      <c r="M68" s="177">
        <v>4020</v>
      </c>
      <c r="N68" s="177">
        <v>0</v>
      </c>
      <c r="O68" s="177">
        <v>39611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13781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0</v>
      </c>
      <c r="AF68" s="177">
        <v>0</v>
      </c>
      <c r="AG68" s="177">
        <v>0</v>
      </c>
      <c r="AH68" s="177">
        <v>0</v>
      </c>
      <c r="AI68" s="177">
        <v>0</v>
      </c>
      <c r="AJ68" s="177">
        <v>0</v>
      </c>
      <c r="AK68" s="177">
        <v>516056.25</v>
      </c>
      <c r="AL68" s="177">
        <v>19870</v>
      </c>
      <c r="AM68" s="177">
        <v>0</v>
      </c>
      <c r="AN68" s="177">
        <v>0</v>
      </c>
      <c r="AO68" s="177">
        <v>0</v>
      </c>
      <c r="AP68" s="177">
        <v>0</v>
      </c>
      <c r="AQ68" s="177">
        <v>0</v>
      </c>
      <c r="AR68" s="177">
        <v>0</v>
      </c>
      <c r="AS68" s="177">
        <v>0</v>
      </c>
      <c r="AT68" s="177">
        <v>822</v>
      </c>
      <c r="AU68" s="177">
        <v>1070</v>
      </c>
      <c r="AV68" s="177">
        <v>0</v>
      </c>
      <c r="AW68" s="177">
        <v>738</v>
      </c>
      <c r="AX68" s="177">
        <v>0</v>
      </c>
      <c r="AY68" s="177">
        <v>6965</v>
      </c>
      <c r="AZ68" s="177">
        <v>0</v>
      </c>
      <c r="BA68" s="177">
        <v>11781.5</v>
      </c>
      <c r="BB68" s="177">
        <v>0</v>
      </c>
      <c r="BC68" s="177">
        <v>12292</v>
      </c>
      <c r="BD68" s="177">
        <v>0</v>
      </c>
      <c r="BE68" s="177">
        <v>0</v>
      </c>
      <c r="BF68" s="177">
        <v>28894.799999999999</v>
      </c>
      <c r="BG68" s="177">
        <v>125610</v>
      </c>
      <c r="BH68" s="177">
        <v>0</v>
      </c>
      <c r="BI68" s="177">
        <v>0</v>
      </c>
      <c r="BJ68" s="177">
        <v>3120</v>
      </c>
      <c r="BK68" s="177">
        <v>0</v>
      </c>
      <c r="BL68" s="177">
        <v>3625</v>
      </c>
      <c r="BM68" s="177">
        <v>2115</v>
      </c>
      <c r="BN68" s="177">
        <v>0</v>
      </c>
      <c r="BO68" s="177">
        <v>901</v>
      </c>
      <c r="BP68" s="177">
        <v>0</v>
      </c>
      <c r="BQ68" s="177">
        <v>59168</v>
      </c>
      <c r="BR68" s="179">
        <v>2119656</v>
      </c>
      <c r="BS68" s="177">
        <v>0</v>
      </c>
      <c r="BT68" s="177">
        <v>0</v>
      </c>
      <c r="BU68" s="177">
        <v>0</v>
      </c>
      <c r="BV68" s="177">
        <v>0</v>
      </c>
      <c r="BW68" s="177">
        <v>0</v>
      </c>
      <c r="BX68" s="177">
        <v>0</v>
      </c>
      <c r="BY68" s="179">
        <v>0</v>
      </c>
      <c r="BZ68" s="177">
        <v>0</v>
      </c>
      <c r="CA68" s="177">
        <v>0</v>
      </c>
      <c r="CB68" s="177">
        <v>3975</v>
      </c>
      <c r="CC68" s="177">
        <v>0</v>
      </c>
      <c r="CD68" s="177">
        <v>0</v>
      </c>
      <c r="CE68" s="177">
        <v>0</v>
      </c>
      <c r="CF68" s="177">
        <v>7570</v>
      </c>
      <c r="CG68" s="177">
        <v>0</v>
      </c>
      <c r="CH68" s="177">
        <v>0</v>
      </c>
      <c r="CI68" s="177">
        <v>24780</v>
      </c>
      <c r="CJ68" s="177">
        <v>0</v>
      </c>
      <c r="CK68" s="177">
        <v>0</v>
      </c>
      <c r="CL68" s="177">
        <v>0</v>
      </c>
      <c r="CM68" s="178"/>
      <c r="CZ68" s="174">
        <f t="shared" si="0"/>
        <v>0</v>
      </c>
      <c r="DA68" s="158" t="s">
        <v>1413</v>
      </c>
      <c r="DB68" s="154" t="s">
        <v>1414</v>
      </c>
      <c r="DC68" s="154" t="s">
        <v>1288</v>
      </c>
    </row>
    <row r="69" spans="1:107" ht="13.2" customHeight="1" x14ac:dyDescent="0.25">
      <c r="A69" s="175" t="s">
        <v>1415</v>
      </c>
      <c r="B69" s="176" t="s">
        <v>1416</v>
      </c>
      <c r="C69" s="177">
        <v>1367088</v>
      </c>
      <c r="D69" s="177">
        <v>0</v>
      </c>
      <c r="E69" s="177">
        <v>170950</v>
      </c>
      <c r="F69" s="177">
        <v>230363</v>
      </c>
      <c r="G69" s="177">
        <v>4514</v>
      </c>
      <c r="H69" s="177">
        <v>0</v>
      </c>
      <c r="I69" s="177">
        <v>41393.65</v>
      </c>
      <c r="J69" s="177">
        <v>95588</v>
      </c>
      <c r="K69" s="177">
        <v>32298.25</v>
      </c>
      <c r="L69" s="177">
        <v>0</v>
      </c>
      <c r="M69" s="177">
        <v>317892.5</v>
      </c>
      <c r="N69" s="177">
        <v>5021.76</v>
      </c>
      <c r="O69" s="177">
        <v>185778.79</v>
      </c>
      <c r="P69" s="177">
        <v>0</v>
      </c>
      <c r="Q69" s="177">
        <v>0</v>
      </c>
      <c r="R69" s="177">
        <v>0</v>
      </c>
      <c r="S69" s="177">
        <v>22288.75</v>
      </c>
      <c r="T69" s="177">
        <v>68559.39</v>
      </c>
      <c r="U69" s="177">
        <v>0</v>
      </c>
      <c r="V69" s="177">
        <v>174495</v>
      </c>
      <c r="W69" s="177">
        <v>2376310</v>
      </c>
      <c r="X69" s="177">
        <v>237038</v>
      </c>
      <c r="Y69" s="177">
        <v>854030</v>
      </c>
      <c r="Z69" s="177">
        <v>649718.81999999995</v>
      </c>
      <c r="AA69" s="177">
        <v>58888</v>
      </c>
      <c r="AB69" s="177">
        <v>452549</v>
      </c>
      <c r="AC69" s="177">
        <v>1028130.42</v>
      </c>
      <c r="AD69" s="177">
        <v>112378</v>
      </c>
      <c r="AE69" s="177">
        <v>0</v>
      </c>
      <c r="AF69" s="177">
        <v>0</v>
      </c>
      <c r="AG69" s="177">
        <v>232968</v>
      </c>
      <c r="AH69" s="177">
        <v>288906.59999999998</v>
      </c>
      <c r="AI69" s="177">
        <v>0</v>
      </c>
      <c r="AJ69" s="177">
        <v>16252</v>
      </c>
      <c r="AK69" s="177">
        <v>921019.81</v>
      </c>
      <c r="AL69" s="177">
        <v>0</v>
      </c>
      <c r="AM69" s="177">
        <v>0</v>
      </c>
      <c r="AN69" s="177">
        <v>0</v>
      </c>
      <c r="AO69" s="177">
        <v>82606</v>
      </c>
      <c r="AP69" s="177">
        <v>0</v>
      </c>
      <c r="AQ69" s="177">
        <v>0</v>
      </c>
      <c r="AR69" s="177">
        <v>13645</v>
      </c>
      <c r="AS69" s="177">
        <v>0</v>
      </c>
      <c r="AT69" s="177">
        <v>17260</v>
      </c>
      <c r="AU69" s="177">
        <v>17420</v>
      </c>
      <c r="AV69" s="177">
        <v>2103</v>
      </c>
      <c r="AW69" s="177">
        <v>54864.5</v>
      </c>
      <c r="AX69" s="177">
        <v>443165.75</v>
      </c>
      <c r="AY69" s="177">
        <v>72710</v>
      </c>
      <c r="AZ69" s="177">
        <v>262672</v>
      </c>
      <c r="BA69" s="177">
        <v>517277.25</v>
      </c>
      <c r="BB69" s="177">
        <v>0</v>
      </c>
      <c r="BC69" s="177">
        <v>755327.08</v>
      </c>
      <c r="BD69" s="177">
        <v>816324.38</v>
      </c>
      <c r="BE69" s="177">
        <v>279388</v>
      </c>
      <c r="BF69" s="177">
        <v>106694.32</v>
      </c>
      <c r="BG69" s="177">
        <v>1393085.65</v>
      </c>
      <c r="BH69" s="177">
        <v>137287</v>
      </c>
      <c r="BI69" s="177">
        <v>0</v>
      </c>
      <c r="BJ69" s="177">
        <v>157432</v>
      </c>
      <c r="BK69" s="177">
        <v>36594.5</v>
      </c>
      <c r="BL69" s="177">
        <v>245667</v>
      </c>
      <c r="BM69" s="177">
        <v>4375</v>
      </c>
      <c r="BN69" s="177">
        <v>0</v>
      </c>
      <c r="BO69" s="177">
        <v>216361</v>
      </c>
      <c r="BP69" s="177">
        <v>118590</v>
      </c>
      <c r="BQ69" s="177">
        <v>0</v>
      </c>
      <c r="BR69" s="179">
        <v>3013173</v>
      </c>
      <c r="BS69" s="177">
        <v>0</v>
      </c>
      <c r="BT69" s="177">
        <v>0</v>
      </c>
      <c r="BU69" s="179">
        <v>3171904</v>
      </c>
      <c r="BV69" s="177">
        <v>0</v>
      </c>
      <c r="BW69" s="177">
        <v>0</v>
      </c>
      <c r="BX69" s="177">
        <v>0</v>
      </c>
      <c r="BY69" s="177">
        <v>0</v>
      </c>
      <c r="BZ69" s="177">
        <v>0</v>
      </c>
      <c r="CA69" s="177">
        <v>0</v>
      </c>
      <c r="CB69" s="177">
        <v>0</v>
      </c>
      <c r="CC69" s="177">
        <v>18194</v>
      </c>
      <c r="CD69" s="177">
        <v>2996</v>
      </c>
      <c r="CE69" s="177">
        <v>0</v>
      </c>
      <c r="CF69" s="177">
        <v>0</v>
      </c>
      <c r="CG69" s="177">
        <v>0</v>
      </c>
      <c r="CH69" s="177">
        <v>0</v>
      </c>
      <c r="CI69" s="177">
        <v>0</v>
      </c>
      <c r="CJ69" s="177">
        <v>21608</v>
      </c>
      <c r="CK69" s="177">
        <v>0</v>
      </c>
      <c r="CL69" s="177">
        <v>0</v>
      </c>
      <c r="CM69" s="178"/>
      <c r="CZ69" s="174">
        <f t="shared" si="0"/>
        <v>0</v>
      </c>
      <c r="DA69" s="158" t="s">
        <v>1415</v>
      </c>
      <c r="DB69" s="154" t="s">
        <v>1416</v>
      </c>
      <c r="DC69" s="154" t="s">
        <v>1288</v>
      </c>
    </row>
    <row r="70" spans="1:107" ht="13.2" customHeight="1" x14ac:dyDescent="0.25">
      <c r="A70" s="175" t="s">
        <v>1417</v>
      </c>
      <c r="B70" s="176" t="s">
        <v>1418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6300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0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 s="177">
        <v>0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22150</v>
      </c>
      <c r="BB70" s="177">
        <v>0</v>
      </c>
      <c r="BC70" s="177">
        <v>349478</v>
      </c>
      <c r="BD70" s="177">
        <v>0</v>
      </c>
      <c r="BE70" s="177">
        <v>0</v>
      </c>
      <c r="BF70" s="177">
        <v>0</v>
      </c>
      <c r="BG70" s="177">
        <v>0</v>
      </c>
      <c r="BH70" s="177">
        <v>0</v>
      </c>
      <c r="BI70" s="177">
        <v>0</v>
      </c>
      <c r="BJ70" s="177">
        <v>0</v>
      </c>
      <c r="BK70" s="177">
        <v>0</v>
      </c>
      <c r="BL70" s="177">
        <v>0</v>
      </c>
      <c r="BM70" s="177">
        <v>0</v>
      </c>
      <c r="BN70" s="177">
        <v>0</v>
      </c>
      <c r="BO70" s="177">
        <v>0</v>
      </c>
      <c r="BP70" s="177">
        <v>0</v>
      </c>
      <c r="BQ70" s="177">
        <v>0</v>
      </c>
      <c r="BR70" s="179">
        <v>158510</v>
      </c>
      <c r="BS70" s="177">
        <v>0</v>
      </c>
      <c r="BT70" s="177">
        <v>0</v>
      </c>
      <c r="BU70" s="177">
        <v>845</v>
      </c>
      <c r="BV70" s="177">
        <v>0</v>
      </c>
      <c r="BW70" s="177">
        <v>0</v>
      </c>
      <c r="BX70" s="179">
        <v>8920</v>
      </c>
      <c r="BY70" s="177">
        <v>0</v>
      </c>
      <c r="BZ70" s="177">
        <v>0</v>
      </c>
      <c r="CA70" s="177">
        <v>0</v>
      </c>
      <c r="CB70" s="177">
        <v>0</v>
      </c>
      <c r="CC70" s="177">
        <v>0</v>
      </c>
      <c r="CD70" s="179">
        <v>163703</v>
      </c>
      <c r="CE70" s="177">
        <v>0</v>
      </c>
      <c r="CF70" s="177">
        <v>0</v>
      </c>
      <c r="CG70" s="177">
        <v>0</v>
      </c>
      <c r="CH70" s="177">
        <v>0</v>
      </c>
      <c r="CI70" s="177">
        <v>0</v>
      </c>
      <c r="CJ70" s="177">
        <v>0</v>
      </c>
      <c r="CK70" s="177">
        <v>0</v>
      </c>
      <c r="CL70" s="177">
        <v>0</v>
      </c>
      <c r="CM70" s="178"/>
      <c r="CZ70" s="174">
        <f t="shared" ref="CZ70:CZ133" si="1">A70-DA70</f>
        <v>0</v>
      </c>
      <c r="DA70" s="158" t="s">
        <v>1417</v>
      </c>
      <c r="DB70" s="154" t="s">
        <v>1418</v>
      </c>
      <c r="DC70" s="154" t="s">
        <v>1288</v>
      </c>
    </row>
    <row r="71" spans="1:107" ht="13.2" customHeight="1" x14ac:dyDescent="0.25">
      <c r="A71" s="175" t="s">
        <v>1419</v>
      </c>
      <c r="B71" s="176" t="s">
        <v>1420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5400</v>
      </c>
      <c r="K71" s="177">
        <v>0</v>
      </c>
      <c r="L71" s="177">
        <v>0</v>
      </c>
      <c r="M71" s="177">
        <v>10012</v>
      </c>
      <c r="N71" s="177">
        <v>0</v>
      </c>
      <c r="O71" s="177">
        <v>9800</v>
      </c>
      <c r="P71" s="177">
        <v>0</v>
      </c>
      <c r="Q71" s="177">
        <v>0</v>
      </c>
      <c r="R71" s="177">
        <v>14100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12590</v>
      </c>
      <c r="AE71" s="177">
        <v>0</v>
      </c>
      <c r="AF71" s="177">
        <v>0</v>
      </c>
      <c r="AG71" s="177">
        <v>0</v>
      </c>
      <c r="AH71" s="177">
        <v>0</v>
      </c>
      <c r="AI71" s="177">
        <v>0</v>
      </c>
      <c r="AJ71" s="177">
        <v>0</v>
      </c>
      <c r="AK71" s="177">
        <v>15520</v>
      </c>
      <c r="AL71" s="177">
        <v>0</v>
      </c>
      <c r="AM71" s="177">
        <v>0</v>
      </c>
      <c r="AN71" s="177">
        <v>0</v>
      </c>
      <c r="AO71" s="177">
        <v>0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27180</v>
      </c>
      <c r="BB71" s="177">
        <v>0</v>
      </c>
      <c r="BC71" s="177">
        <v>901017.5</v>
      </c>
      <c r="BD71" s="177">
        <v>34055</v>
      </c>
      <c r="BE71" s="177">
        <v>1260</v>
      </c>
      <c r="BF71" s="177">
        <v>28965</v>
      </c>
      <c r="BG71" s="177">
        <v>47568</v>
      </c>
      <c r="BH71" s="177">
        <v>0</v>
      </c>
      <c r="BI71" s="177">
        <v>9990</v>
      </c>
      <c r="BJ71" s="177">
        <v>0</v>
      </c>
      <c r="BK71" s="177">
        <v>17330</v>
      </c>
      <c r="BL71" s="177">
        <v>299794</v>
      </c>
      <c r="BM71" s="177">
        <v>0</v>
      </c>
      <c r="BN71" s="177">
        <v>0</v>
      </c>
      <c r="BO71" s="177">
        <v>7360</v>
      </c>
      <c r="BP71" s="177">
        <v>0</v>
      </c>
      <c r="BQ71" s="177">
        <v>0</v>
      </c>
      <c r="BR71" s="177">
        <v>76940</v>
      </c>
      <c r="BS71" s="177">
        <v>0</v>
      </c>
      <c r="BT71" s="177">
        <v>0</v>
      </c>
      <c r="BU71" s="179">
        <v>0</v>
      </c>
      <c r="BV71" s="177">
        <v>0</v>
      </c>
      <c r="BW71" s="177">
        <v>0</v>
      </c>
      <c r="BX71" s="177">
        <v>0</v>
      </c>
      <c r="BY71" s="177">
        <v>500</v>
      </c>
      <c r="BZ71" s="177">
        <v>0</v>
      </c>
      <c r="CA71" s="179">
        <v>1070</v>
      </c>
      <c r="CB71" s="177">
        <v>0</v>
      </c>
      <c r="CC71" s="179">
        <v>56430</v>
      </c>
      <c r="CD71" s="179">
        <v>2390</v>
      </c>
      <c r="CE71" s="177">
        <v>0</v>
      </c>
      <c r="CF71" s="177">
        <v>0</v>
      </c>
      <c r="CG71" s="177">
        <v>0</v>
      </c>
      <c r="CH71" s="177">
        <v>0</v>
      </c>
      <c r="CI71" s="177">
        <v>0</v>
      </c>
      <c r="CJ71" s="177">
        <v>0</v>
      </c>
      <c r="CK71" s="177">
        <v>0</v>
      </c>
      <c r="CL71" s="177">
        <v>0</v>
      </c>
      <c r="CM71" s="178"/>
      <c r="CZ71" s="174">
        <f t="shared" si="1"/>
        <v>0</v>
      </c>
      <c r="DA71" s="158" t="s">
        <v>1419</v>
      </c>
      <c r="DB71" s="154" t="s">
        <v>1420</v>
      </c>
      <c r="DC71" s="154" t="s">
        <v>1288</v>
      </c>
    </row>
    <row r="72" spans="1:107" ht="13.2" customHeight="1" x14ac:dyDescent="0.25">
      <c r="A72" s="175" t="s">
        <v>1421</v>
      </c>
      <c r="B72" s="176" t="s">
        <v>1422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0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 s="177">
        <v>0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 s="177">
        <v>0</v>
      </c>
      <c r="BD72" s="177">
        <v>0</v>
      </c>
      <c r="BE72" s="177">
        <v>0</v>
      </c>
      <c r="BF72" s="177">
        <v>0</v>
      </c>
      <c r="BG72" s="177">
        <v>0</v>
      </c>
      <c r="BH72" s="177">
        <v>0</v>
      </c>
      <c r="BI72" s="177">
        <v>0</v>
      </c>
      <c r="BJ72" s="177">
        <v>0</v>
      </c>
      <c r="BK72" s="177">
        <v>0</v>
      </c>
      <c r="BL72" s="177">
        <v>0</v>
      </c>
      <c r="BM72" s="177">
        <v>0</v>
      </c>
      <c r="BN72" s="177">
        <v>0</v>
      </c>
      <c r="BO72" s="177">
        <v>0</v>
      </c>
      <c r="BP72" s="177">
        <v>0</v>
      </c>
      <c r="BQ72" s="177">
        <v>0</v>
      </c>
      <c r="BR72" s="179">
        <v>93720</v>
      </c>
      <c r="BS72" s="177">
        <v>0</v>
      </c>
      <c r="BT72" s="177">
        <v>0</v>
      </c>
      <c r="BU72" s="177">
        <v>0</v>
      </c>
      <c r="BV72" s="177">
        <v>0</v>
      </c>
      <c r="BW72" s="177">
        <v>0</v>
      </c>
      <c r="BX72" s="177">
        <v>0</v>
      </c>
      <c r="BY72" s="177">
        <v>0</v>
      </c>
      <c r="BZ72" s="177">
        <v>0</v>
      </c>
      <c r="CA72" s="177">
        <v>0</v>
      </c>
      <c r="CB72" s="177">
        <v>0</v>
      </c>
      <c r="CC72" s="177">
        <v>0</v>
      </c>
      <c r="CD72" s="177">
        <v>0</v>
      </c>
      <c r="CE72" s="177">
        <v>0</v>
      </c>
      <c r="CF72" s="177">
        <v>0</v>
      </c>
      <c r="CG72" s="177">
        <v>0</v>
      </c>
      <c r="CH72" s="177">
        <v>0</v>
      </c>
      <c r="CI72" s="177">
        <v>0</v>
      </c>
      <c r="CJ72" s="177">
        <v>0</v>
      </c>
      <c r="CK72" s="177">
        <v>0</v>
      </c>
      <c r="CL72" s="177">
        <v>0</v>
      </c>
      <c r="CM72" s="178"/>
      <c r="CZ72" s="174">
        <f t="shared" si="1"/>
        <v>0</v>
      </c>
      <c r="DA72" s="158" t="s">
        <v>1421</v>
      </c>
      <c r="DB72" s="154" t="s">
        <v>1422</v>
      </c>
      <c r="DC72" s="154" t="s">
        <v>1288</v>
      </c>
    </row>
    <row r="73" spans="1:107" ht="13.2" customHeight="1" x14ac:dyDescent="0.25">
      <c r="A73" s="175" t="s">
        <v>1423</v>
      </c>
      <c r="B73" s="176" t="s">
        <v>1424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 s="177">
        <v>0</v>
      </c>
      <c r="BD73" s="177">
        <v>0</v>
      </c>
      <c r="BE73" s="177">
        <v>0</v>
      </c>
      <c r="BF73" s="177">
        <v>0</v>
      </c>
      <c r="BG73" s="177">
        <v>0</v>
      </c>
      <c r="BH73" s="177">
        <v>0</v>
      </c>
      <c r="BI73" s="177">
        <v>0</v>
      </c>
      <c r="BJ73" s="177">
        <v>0</v>
      </c>
      <c r="BK73" s="177">
        <v>0</v>
      </c>
      <c r="BL73" s="177">
        <v>0</v>
      </c>
      <c r="BM73" s="177">
        <v>0</v>
      </c>
      <c r="BN73" s="177">
        <v>0</v>
      </c>
      <c r="BO73" s="177">
        <v>0</v>
      </c>
      <c r="BP73" s="177">
        <v>0</v>
      </c>
      <c r="BQ73" s="177">
        <v>0</v>
      </c>
      <c r="BR73" s="177">
        <v>0</v>
      </c>
      <c r="BS73" s="177">
        <v>0</v>
      </c>
      <c r="BT73" s="177">
        <v>0</v>
      </c>
      <c r="BU73" s="177">
        <v>0</v>
      </c>
      <c r="BV73" s="177">
        <v>0</v>
      </c>
      <c r="BW73" s="177">
        <v>0</v>
      </c>
      <c r="BX73" s="177">
        <v>0</v>
      </c>
      <c r="BY73" s="177">
        <v>0</v>
      </c>
      <c r="BZ73" s="177">
        <v>0</v>
      </c>
      <c r="CA73" s="177">
        <v>0</v>
      </c>
      <c r="CB73" s="177">
        <v>0</v>
      </c>
      <c r="CC73" s="177">
        <v>0</v>
      </c>
      <c r="CD73" s="177">
        <v>0</v>
      </c>
      <c r="CE73" s="177">
        <v>0</v>
      </c>
      <c r="CF73" s="177">
        <v>0</v>
      </c>
      <c r="CG73" s="177">
        <v>0</v>
      </c>
      <c r="CH73" s="177">
        <v>0</v>
      </c>
      <c r="CI73" s="177">
        <v>0</v>
      </c>
      <c r="CJ73" s="177">
        <v>0</v>
      </c>
      <c r="CK73" s="177">
        <v>0</v>
      </c>
      <c r="CL73" s="177">
        <v>0</v>
      </c>
      <c r="CM73" s="178"/>
      <c r="CZ73" s="174">
        <f t="shared" si="1"/>
        <v>0</v>
      </c>
      <c r="DA73" s="158" t="s">
        <v>1423</v>
      </c>
      <c r="DB73" s="154" t="s">
        <v>1424</v>
      </c>
      <c r="DC73" s="154" t="s">
        <v>1288</v>
      </c>
    </row>
    <row r="74" spans="1:107" ht="13.2" customHeight="1" x14ac:dyDescent="0.25">
      <c r="A74" s="175" t="s">
        <v>1425</v>
      </c>
      <c r="B74" s="176" t="s">
        <v>1426</v>
      </c>
      <c r="C74" s="177">
        <v>20523144.75</v>
      </c>
      <c r="D74" s="177">
        <v>2139317.59</v>
      </c>
      <c r="E74" s="177">
        <v>911761</v>
      </c>
      <c r="F74" s="177">
        <v>1860305</v>
      </c>
      <c r="G74" s="177">
        <v>758470</v>
      </c>
      <c r="H74" s="177">
        <v>1302596.67</v>
      </c>
      <c r="I74" s="177">
        <v>627042.5</v>
      </c>
      <c r="J74" s="177">
        <v>3772631.5</v>
      </c>
      <c r="K74" s="177">
        <v>1909802</v>
      </c>
      <c r="L74" s="177">
        <v>3428242.25</v>
      </c>
      <c r="M74" s="177">
        <v>2329047.5</v>
      </c>
      <c r="N74" s="177">
        <v>502327.01</v>
      </c>
      <c r="O74" s="177">
        <v>3561371.75</v>
      </c>
      <c r="P74" s="177">
        <v>611465.03</v>
      </c>
      <c r="Q74" s="177">
        <v>636067.5</v>
      </c>
      <c r="R74" s="177">
        <v>3844285.79</v>
      </c>
      <c r="S74" s="177">
        <v>2445409</v>
      </c>
      <c r="T74" s="177">
        <v>401559.5</v>
      </c>
      <c r="U74" s="177">
        <v>2029613</v>
      </c>
      <c r="V74" s="177">
        <v>545065</v>
      </c>
      <c r="W74" s="177">
        <v>5785022.1399999997</v>
      </c>
      <c r="X74" s="177">
        <v>478794</v>
      </c>
      <c r="Y74" s="177">
        <v>1508234.15</v>
      </c>
      <c r="Z74" s="177">
        <v>2170002.4700000002</v>
      </c>
      <c r="AA74" s="177">
        <v>258562</v>
      </c>
      <c r="AB74" s="177">
        <v>409183.5</v>
      </c>
      <c r="AC74" s="177">
        <v>3062459</v>
      </c>
      <c r="AD74" s="177">
        <v>2977152</v>
      </c>
      <c r="AE74" s="177">
        <v>1148224</v>
      </c>
      <c r="AF74" s="177">
        <v>1025263</v>
      </c>
      <c r="AG74" s="177">
        <v>287896</v>
      </c>
      <c r="AH74" s="177">
        <v>330683</v>
      </c>
      <c r="AI74" s="177">
        <v>690492</v>
      </c>
      <c r="AJ74" s="177">
        <v>1013437.25</v>
      </c>
      <c r="AK74" s="177">
        <v>562374.69999999995</v>
      </c>
      <c r="AL74" s="177">
        <v>610211</v>
      </c>
      <c r="AM74" s="177">
        <v>703665</v>
      </c>
      <c r="AN74" s="177">
        <v>1600529</v>
      </c>
      <c r="AO74" s="177">
        <v>1171953.6000000001</v>
      </c>
      <c r="AP74" s="177">
        <v>578472</v>
      </c>
      <c r="AQ74" s="177">
        <v>76967</v>
      </c>
      <c r="AR74" s="177">
        <v>1973348.8</v>
      </c>
      <c r="AS74" s="177">
        <v>267858.5</v>
      </c>
      <c r="AT74" s="177">
        <v>676935</v>
      </c>
      <c r="AU74" s="177">
        <v>736795.62</v>
      </c>
      <c r="AV74" s="177">
        <v>264062</v>
      </c>
      <c r="AW74" s="177">
        <v>525675.75</v>
      </c>
      <c r="AX74" s="177">
        <v>1634293.6</v>
      </c>
      <c r="AY74" s="177">
        <v>1581614</v>
      </c>
      <c r="AZ74" s="177">
        <v>1027161</v>
      </c>
      <c r="BA74" s="177">
        <v>7047100.9500000002</v>
      </c>
      <c r="BB74" s="177">
        <v>98948</v>
      </c>
      <c r="BC74" s="177">
        <v>10332928</v>
      </c>
      <c r="BD74" s="177">
        <v>2995876.2</v>
      </c>
      <c r="BE74" s="177">
        <v>195357.25</v>
      </c>
      <c r="BF74" s="177">
        <v>1058045.3</v>
      </c>
      <c r="BG74" s="177">
        <v>2017948.9</v>
      </c>
      <c r="BH74" s="177">
        <v>168175.5</v>
      </c>
      <c r="BI74" s="177">
        <v>33736</v>
      </c>
      <c r="BJ74" s="177">
        <v>1427253</v>
      </c>
      <c r="BK74" s="177">
        <v>2141911.25</v>
      </c>
      <c r="BL74" s="177">
        <v>3208116.5</v>
      </c>
      <c r="BM74" s="177">
        <v>2297500</v>
      </c>
      <c r="BN74" s="177">
        <v>689158.5</v>
      </c>
      <c r="BO74" s="177">
        <v>1293107</v>
      </c>
      <c r="BP74" s="177">
        <v>1307720</v>
      </c>
      <c r="BQ74" s="177">
        <v>2261450</v>
      </c>
      <c r="BR74" s="179">
        <v>56239</v>
      </c>
      <c r="BS74" s="179">
        <v>161566</v>
      </c>
      <c r="BT74" s="179">
        <v>2455692.14</v>
      </c>
      <c r="BU74" s="179">
        <v>25832444</v>
      </c>
      <c r="BV74" s="179">
        <v>274643</v>
      </c>
      <c r="BW74" s="179">
        <v>1406132.8</v>
      </c>
      <c r="BX74" s="179">
        <v>1548723.5</v>
      </c>
      <c r="BY74" s="179">
        <v>352637.25</v>
      </c>
      <c r="BZ74" s="179">
        <v>2267627</v>
      </c>
      <c r="CA74" s="179">
        <v>1782803</v>
      </c>
      <c r="CB74" s="179">
        <v>3144522</v>
      </c>
      <c r="CC74" s="179">
        <v>2065248</v>
      </c>
      <c r="CD74" s="179">
        <v>2145637</v>
      </c>
      <c r="CE74" s="179">
        <v>1932610</v>
      </c>
      <c r="CF74" s="179">
        <v>9751</v>
      </c>
      <c r="CG74" s="179">
        <v>1225601</v>
      </c>
      <c r="CH74" s="179">
        <v>676036</v>
      </c>
      <c r="CI74" s="179">
        <v>142915</v>
      </c>
      <c r="CJ74" s="179">
        <v>8300526.9500000002</v>
      </c>
      <c r="CK74" s="179">
        <v>550091</v>
      </c>
      <c r="CL74" s="179">
        <v>420288.6</v>
      </c>
      <c r="CM74" s="178"/>
      <c r="CZ74" s="174">
        <f t="shared" si="1"/>
        <v>0</v>
      </c>
      <c r="DA74" s="158" t="s">
        <v>1425</v>
      </c>
      <c r="DB74" s="154" t="s">
        <v>1426</v>
      </c>
      <c r="DC74" s="154" t="s">
        <v>1288</v>
      </c>
    </row>
    <row r="75" spans="1:107" ht="13.2" customHeight="1" x14ac:dyDescent="0.25">
      <c r="A75" s="175" t="s">
        <v>1427</v>
      </c>
      <c r="B75" s="176" t="s">
        <v>1428</v>
      </c>
      <c r="C75" s="177">
        <v>8006123.0599999996</v>
      </c>
      <c r="D75" s="177">
        <v>667896.6</v>
      </c>
      <c r="E75" s="177">
        <v>530977.5</v>
      </c>
      <c r="F75" s="177">
        <v>201904</v>
      </c>
      <c r="G75" s="177">
        <v>109103</v>
      </c>
      <c r="H75" s="177">
        <v>89312</v>
      </c>
      <c r="I75" s="177">
        <v>242042</v>
      </c>
      <c r="J75" s="177">
        <v>1945066.4</v>
      </c>
      <c r="K75" s="177">
        <v>195838</v>
      </c>
      <c r="L75" s="177">
        <v>2908586.25</v>
      </c>
      <c r="M75" s="177">
        <v>2002135.5</v>
      </c>
      <c r="N75" s="177">
        <v>149817.97</v>
      </c>
      <c r="O75" s="177">
        <v>5688067</v>
      </c>
      <c r="P75" s="177">
        <v>632178.54</v>
      </c>
      <c r="Q75" s="177">
        <v>530527.5</v>
      </c>
      <c r="R75" s="177">
        <v>8602592.6300000008</v>
      </c>
      <c r="S75" s="177">
        <v>2085990.75</v>
      </c>
      <c r="T75" s="177">
        <v>573305.5</v>
      </c>
      <c r="U75" s="177">
        <v>922748</v>
      </c>
      <c r="V75" s="177">
        <v>544809</v>
      </c>
      <c r="W75" s="177">
        <v>10846213</v>
      </c>
      <c r="X75" s="177">
        <v>363644.4</v>
      </c>
      <c r="Y75" s="177">
        <v>1876310</v>
      </c>
      <c r="Z75" s="177">
        <v>922588</v>
      </c>
      <c r="AA75" s="177">
        <v>64271</v>
      </c>
      <c r="AB75" s="177">
        <v>189493</v>
      </c>
      <c r="AC75" s="177">
        <v>2159718</v>
      </c>
      <c r="AD75" s="177">
        <v>1120852</v>
      </c>
      <c r="AE75" s="177">
        <v>687337</v>
      </c>
      <c r="AF75" s="177">
        <v>218383</v>
      </c>
      <c r="AG75" s="177">
        <v>151677</v>
      </c>
      <c r="AH75" s="177">
        <v>65785</v>
      </c>
      <c r="AI75" s="177">
        <v>263883</v>
      </c>
      <c r="AJ75" s="177">
        <v>211472</v>
      </c>
      <c r="AK75" s="177">
        <v>3729594.22</v>
      </c>
      <c r="AL75" s="177">
        <v>328539</v>
      </c>
      <c r="AM75" s="177">
        <v>244268.5</v>
      </c>
      <c r="AN75" s="177">
        <v>743629</v>
      </c>
      <c r="AO75" s="177">
        <v>1052006</v>
      </c>
      <c r="AP75" s="177">
        <v>122752</v>
      </c>
      <c r="AQ75" s="177">
        <v>44889</v>
      </c>
      <c r="AR75" s="177">
        <v>2049296.92</v>
      </c>
      <c r="AS75" s="177">
        <v>40521</v>
      </c>
      <c r="AT75" s="177">
        <v>545822</v>
      </c>
      <c r="AU75" s="177">
        <v>392995</v>
      </c>
      <c r="AV75" s="177">
        <v>135185</v>
      </c>
      <c r="AW75" s="177">
        <v>42066</v>
      </c>
      <c r="AX75" s="177">
        <v>83505</v>
      </c>
      <c r="AY75" s="177">
        <v>250513</v>
      </c>
      <c r="AZ75" s="177">
        <v>415190</v>
      </c>
      <c r="BA75" s="177">
        <v>3303668.25</v>
      </c>
      <c r="BB75" s="177">
        <v>93878</v>
      </c>
      <c r="BC75" s="177">
        <v>6252931.71</v>
      </c>
      <c r="BD75" s="177">
        <v>2425549.9</v>
      </c>
      <c r="BE75" s="177">
        <v>180286.25</v>
      </c>
      <c r="BF75" s="177">
        <v>481649</v>
      </c>
      <c r="BG75" s="177">
        <v>5354317.16</v>
      </c>
      <c r="BH75" s="177">
        <v>2012</v>
      </c>
      <c r="BI75" s="177">
        <v>94839</v>
      </c>
      <c r="BJ75" s="177">
        <v>301852</v>
      </c>
      <c r="BK75" s="177">
        <v>3758503.6</v>
      </c>
      <c r="BL75" s="177">
        <v>6332988.7699999996</v>
      </c>
      <c r="BM75" s="177">
        <v>829756</v>
      </c>
      <c r="BN75" s="177">
        <v>209882</v>
      </c>
      <c r="BO75" s="177">
        <v>767084</v>
      </c>
      <c r="BP75" s="177">
        <v>316825.33</v>
      </c>
      <c r="BQ75" s="177">
        <v>1654527</v>
      </c>
      <c r="BR75" s="179">
        <v>0</v>
      </c>
      <c r="BS75" s="179">
        <v>299940</v>
      </c>
      <c r="BT75" s="179">
        <v>3120467.6</v>
      </c>
      <c r="BU75" s="179">
        <v>7891915</v>
      </c>
      <c r="BV75" s="177">
        <v>1419701</v>
      </c>
      <c r="BW75" s="179">
        <v>448842</v>
      </c>
      <c r="BX75" s="179">
        <v>2818293.25</v>
      </c>
      <c r="BY75" s="179">
        <v>87625</v>
      </c>
      <c r="BZ75" s="179">
        <v>472117</v>
      </c>
      <c r="CA75" s="179">
        <v>298918</v>
      </c>
      <c r="CB75" s="179">
        <v>1618656</v>
      </c>
      <c r="CC75" s="179">
        <v>2392876</v>
      </c>
      <c r="CD75" s="179">
        <v>1492831</v>
      </c>
      <c r="CE75" s="179">
        <v>1164592</v>
      </c>
      <c r="CF75" s="179">
        <v>38793</v>
      </c>
      <c r="CG75" s="179">
        <v>235774</v>
      </c>
      <c r="CH75" s="179">
        <v>6515</v>
      </c>
      <c r="CI75" s="179">
        <v>43753</v>
      </c>
      <c r="CJ75" s="179">
        <v>1473014</v>
      </c>
      <c r="CK75" s="179">
        <v>206758</v>
      </c>
      <c r="CL75" s="179">
        <v>101038.5</v>
      </c>
      <c r="CM75" s="178"/>
      <c r="CZ75" s="174">
        <f t="shared" si="1"/>
        <v>0</v>
      </c>
      <c r="DA75" s="158" t="s">
        <v>1427</v>
      </c>
      <c r="DB75" s="154" t="s">
        <v>1428</v>
      </c>
      <c r="DC75" s="154" t="s">
        <v>1288</v>
      </c>
    </row>
    <row r="76" spans="1:107" ht="13.2" customHeight="1" x14ac:dyDescent="0.25">
      <c r="A76" s="175" t="s">
        <v>1429</v>
      </c>
      <c r="B76" s="176" t="s">
        <v>1430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73858</v>
      </c>
      <c r="J76" s="177">
        <v>3674173.11</v>
      </c>
      <c r="K76" s="177">
        <v>2153</v>
      </c>
      <c r="L76" s="177">
        <v>0</v>
      </c>
      <c r="M76" s="177">
        <v>820</v>
      </c>
      <c r="N76" s="177">
        <v>0</v>
      </c>
      <c r="O76" s="177">
        <v>534800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76717</v>
      </c>
      <c r="W76" s="177">
        <v>0</v>
      </c>
      <c r="X76" s="177">
        <v>6834</v>
      </c>
      <c r="Y76" s="177">
        <v>0</v>
      </c>
      <c r="Z76" s="177">
        <v>0</v>
      </c>
      <c r="AA76" s="177">
        <v>0</v>
      </c>
      <c r="AB76" s="177">
        <v>0</v>
      </c>
      <c r="AC76" s="177">
        <v>22320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0</v>
      </c>
      <c r="AJ76" s="177">
        <v>0</v>
      </c>
      <c r="AK76" s="177">
        <v>44332.95</v>
      </c>
      <c r="AL76" s="177">
        <v>0</v>
      </c>
      <c r="AM76" s="177">
        <v>0</v>
      </c>
      <c r="AN76" s="177">
        <v>0</v>
      </c>
      <c r="AO76" s="177">
        <v>0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186316.25</v>
      </c>
      <c r="BB76" s="177">
        <v>0</v>
      </c>
      <c r="BC76" s="177">
        <v>164185.25</v>
      </c>
      <c r="BD76" s="177">
        <v>0</v>
      </c>
      <c r="BE76" s="177">
        <v>0</v>
      </c>
      <c r="BF76" s="177">
        <v>0</v>
      </c>
      <c r="BG76" s="177">
        <v>50</v>
      </c>
      <c r="BH76" s="177">
        <v>205</v>
      </c>
      <c r="BI76" s="177">
        <v>0</v>
      </c>
      <c r="BJ76" s="177">
        <v>0</v>
      </c>
      <c r="BK76" s="177">
        <v>0</v>
      </c>
      <c r="BL76" s="177">
        <v>36460</v>
      </c>
      <c r="BM76" s="177">
        <v>0</v>
      </c>
      <c r="BN76" s="177">
        <v>0</v>
      </c>
      <c r="BO76" s="177">
        <v>149</v>
      </c>
      <c r="BP76" s="177">
        <v>0</v>
      </c>
      <c r="BQ76" s="177">
        <v>0</v>
      </c>
      <c r="BR76" s="179">
        <v>143336</v>
      </c>
      <c r="BS76" s="177">
        <v>0</v>
      </c>
      <c r="BT76" s="177">
        <v>0</v>
      </c>
      <c r="BU76" s="177">
        <v>0</v>
      </c>
      <c r="BV76" s="177">
        <v>0</v>
      </c>
      <c r="BW76" s="177">
        <v>0</v>
      </c>
      <c r="BX76" s="177">
        <v>0</v>
      </c>
      <c r="BY76" s="177">
        <v>0</v>
      </c>
      <c r="BZ76" s="177">
        <v>0</v>
      </c>
      <c r="CA76" s="177">
        <v>0</v>
      </c>
      <c r="CB76" s="177">
        <v>0</v>
      </c>
      <c r="CC76" s="177">
        <v>0</v>
      </c>
      <c r="CD76" s="177">
        <v>55041</v>
      </c>
      <c r="CE76" s="177">
        <v>0</v>
      </c>
      <c r="CF76" s="177">
        <v>0</v>
      </c>
      <c r="CG76" s="177">
        <v>0</v>
      </c>
      <c r="CH76" s="177">
        <v>0</v>
      </c>
      <c r="CI76" s="177">
        <v>0</v>
      </c>
      <c r="CJ76" s="177">
        <v>0</v>
      </c>
      <c r="CK76" s="177">
        <v>0</v>
      </c>
      <c r="CL76" s="177">
        <v>0</v>
      </c>
      <c r="CM76" s="178"/>
      <c r="CZ76" s="174">
        <f t="shared" si="1"/>
        <v>0</v>
      </c>
      <c r="DA76" s="158" t="s">
        <v>1429</v>
      </c>
      <c r="DB76" s="154" t="s">
        <v>1430</v>
      </c>
      <c r="DC76" s="154" t="s">
        <v>1288</v>
      </c>
    </row>
    <row r="77" spans="1:107" ht="13.2" customHeight="1" x14ac:dyDescent="0.25">
      <c r="A77" s="175" t="s">
        <v>1431</v>
      </c>
      <c r="B77" s="176" t="s">
        <v>1432</v>
      </c>
      <c r="C77" s="177">
        <v>1966251.4</v>
      </c>
      <c r="D77" s="177">
        <v>0</v>
      </c>
      <c r="E77" s="177">
        <v>0</v>
      </c>
      <c r="F77" s="177">
        <v>8661</v>
      </c>
      <c r="G77" s="177">
        <v>101529</v>
      </c>
      <c r="H77" s="177">
        <v>229447.5</v>
      </c>
      <c r="I77" s="177">
        <v>80891.75</v>
      </c>
      <c r="J77" s="177">
        <v>161890</v>
      </c>
      <c r="K77" s="177">
        <v>0</v>
      </c>
      <c r="L77" s="177">
        <v>120995</v>
      </c>
      <c r="M77" s="177">
        <v>257427.5</v>
      </c>
      <c r="N77" s="177">
        <v>0</v>
      </c>
      <c r="O77" s="177">
        <v>497343.3</v>
      </c>
      <c r="P77" s="177">
        <v>0</v>
      </c>
      <c r="Q77" s="177">
        <v>17639.5</v>
      </c>
      <c r="R77" s="177">
        <v>340663</v>
      </c>
      <c r="S77" s="177">
        <v>0</v>
      </c>
      <c r="T77" s="177">
        <v>160306</v>
      </c>
      <c r="U77" s="177">
        <v>148520</v>
      </c>
      <c r="V77" s="177">
        <v>19971</v>
      </c>
      <c r="W77" s="177">
        <v>1071529</v>
      </c>
      <c r="X77" s="177">
        <v>0</v>
      </c>
      <c r="Y77" s="177">
        <v>158407</v>
      </c>
      <c r="Z77" s="177">
        <v>53611</v>
      </c>
      <c r="AA77" s="177">
        <v>13907</v>
      </c>
      <c r="AB77" s="177">
        <v>172751.5</v>
      </c>
      <c r="AC77" s="177">
        <v>514203</v>
      </c>
      <c r="AD77" s="177">
        <v>273079</v>
      </c>
      <c r="AE77" s="177">
        <v>47464</v>
      </c>
      <c r="AF77" s="177">
        <v>0</v>
      </c>
      <c r="AG77" s="177">
        <v>0</v>
      </c>
      <c r="AH77" s="177">
        <v>43139</v>
      </c>
      <c r="AI77" s="177">
        <v>180328</v>
      </c>
      <c r="AJ77" s="177">
        <v>17946</v>
      </c>
      <c r="AK77" s="177">
        <v>5571503.8700000001</v>
      </c>
      <c r="AL77" s="177">
        <v>0</v>
      </c>
      <c r="AM77" s="177">
        <v>0</v>
      </c>
      <c r="AN77" s="177">
        <v>40568</v>
      </c>
      <c r="AO77" s="177">
        <v>43429</v>
      </c>
      <c r="AP77" s="177">
        <v>47654</v>
      </c>
      <c r="AQ77" s="177">
        <v>0</v>
      </c>
      <c r="AR77" s="177">
        <v>851444.5</v>
      </c>
      <c r="AS77" s="177">
        <v>151639.75</v>
      </c>
      <c r="AT77" s="177">
        <v>33150</v>
      </c>
      <c r="AU77" s="177">
        <v>0</v>
      </c>
      <c r="AV77" s="177">
        <v>131532</v>
      </c>
      <c r="AW77" s="177">
        <v>3426.5</v>
      </c>
      <c r="AX77" s="177">
        <v>203868.22</v>
      </c>
      <c r="AY77" s="177">
        <v>9463</v>
      </c>
      <c r="AZ77" s="177">
        <v>5470</v>
      </c>
      <c r="BA77" s="177">
        <v>621857.25</v>
      </c>
      <c r="BB77" s="177">
        <v>44248</v>
      </c>
      <c r="BC77" s="177">
        <v>1449911.8</v>
      </c>
      <c r="BD77" s="177">
        <v>220896.9</v>
      </c>
      <c r="BE77" s="177">
        <v>0</v>
      </c>
      <c r="BF77" s="177">
        <v>0</v>
      </c>
      <c r="BG77" s="177">
        <v>871999</v>
      </c>
      <c r="BH77" s="177">
        <v>13967.5</v>
      </c>
      <c r="BI77" s="177">
        <v>0</v>
      </c>
      <c r="BJ77" s="177">
        <v>0</v>
      </c>
      <c r="BK77" s="177">
        <v>0</v>
      </c>
      <c r="BL77" s="177">
        <v>2106855</v>
      </c>
      <c r="BM77" s="177">
        <v>92569</v>
      </c>
      <c r="BN77" s="177">
        <v>11386</v>
      </c>
      <c r="BO77" s="177">
        <v>254731</v>
      </c>
      <c r="BP77" s="177">
        <v>34719</v>
      </c>
      <c r="BQ77" s="177">
        <v>20483</v>
      </c>
      <c r="BR77" s="179">
        <v>2996182</v>
      </c>
      <c r="BS77" s="179">
        <v>153234</v>
      </c>
      <c r="BT77" s="177">
        <v>117160.65</v>
      </c>
      <c r="BU77" s="179">
        <v>2469035</v>
      </c>
      <c r="BV77" s="177">
        <v>0</v>
      </c>
      <c r="BW77" s="179">
        <v>38219</v>
      </c>
      <c r="BX77" s="179">
        <v>330408.75</v>
      </c>
      <c r="BY77" s="179">
        <v>54327</v>
      </c>
      <c r="BZ77" s="179">
        <v>48964</v>
      </c>
      <c r="CA77" s="177">
        <v>123537</v>
      </c>
      <c r="CB77" s="179">
        <v>183960</v>
      </c>
      <c r="CC77" s="179">
        <v>29868</v>
      </c>
      <c r="CD77" s="179">
        <v>142799</v>
      </c>
      <c r="CE77" s="177">
        <v>93662.5</v>
      </c>
      <c r="CF77" s="177">
        <v>0</v>
      </c>
      <c r="CG77" s="177">
        <v>65439</v>
      </c>
      <c r="CH77" s="177">
        <v>0</v>
      </c>
      <c r="CI77" s="179">
        <v>14845</v>
      </c>
      <c r="CJ77" s="179">
        <v>339497</v>
      </c>
      <c r="CK77" s="177">
        <v>0</v>
      </c>
      <c r="CL77" s="177">
        <v>0</v>
      </c>
      <c r="CM77" s="178"/>
      <c r="CZ77" s="174">
        <f t="shared" si="1"/>
        <v>0</v>
      </c>
      <c r="DA77" s="158" t="s">
        <v>1431</v>
      </c>
      <c r="DB77" s="154" t="s">
        <v>1432</v>
      </c>
      <c r="DC77" s="154" t="s">
        <v>1288</v>
      </c>
    </row>
    <row r="78" spans="1:107" ht="13.2" customHeight="1" x14ac:dyDescent="0.25">
      <c r="A78" s="175" t="s">
        <v>1433</v>
      </c>
      <c r="B78" s="176" t="s">
        <v>1434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22278.75</v>
      </c>
      <c r="K78" s="177">
        <v>0</v>
      </c>
      <c r="L78" s="177">
        <v>0</v>
      </c>
      <c r="M78" s="177">
        <v>50</v>
      </c>
      <c r="N78" s="177">
        <v>0</v>
      </c>
      <c r="O78" s="177">
        <v>20393.5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36670.400000000001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0</v>
      </c>
      <c r="AJ78" s="177">
        <v>0</v>
      </c>
      <c r="AK78" s="177">
        <v>76405.75</v>
      </c>
      <c r="AL78" s="177">
        <v>0</v>
      </c>
      <c r="AM78" s="177">
        <v>0</v>
      </c>
      <c r="AN78" s="177">
        <v>0</v>
      </c>
      <c r="AO78" s="177">
        <v>0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2558</v>
      </c>
      <c r="AV78" s="177">
        <v>4303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 s="177">
        <v>5581.25</v>
      </c>
      <c r="BD78" s="177">
        <v>0</v>
      </c>
      <c r="BE78" s="177">
        <v>0</v>
      </c>
      <c r="BF78" s="177">
        <v>0</v>
      </c>
      <c r="BG78" s="177">
        <v>15584</v>
      </c>
      <c r="BH78" s="177">
        <v>0</v>
      </c>
      <c r="BI78" s="177">
        <v>0</v>
      </c>
      <c r="BJ78" s="177">
        <v>0</v>
      </c>
      <c r="BK78" s="177">
        <v>0</v>
      </c>
      <c r="BL78" s="177">
        <v>0</v>
      </c>
      <c r="BM78" s="177">
        <v>0</v>
      </c>
      <c r="BN78" s="177">
        <v>0</v>
      </c>
      <c r="BO78" s="177">
        <v>0</v>
      </c>
      <c r="BP78" s="177">
        <v>0</v>
      </c>
      <c r="BQ78" s="177">
        <v>0</v>
      </c>
      <c r="BR78" s="179">
        <v>0</v>
      </c>
      <c r="BS78" s="177">
        <v>0</v>
      </c>
      <c r="BT78" s="177">
        <v>0</v>
      </c>
      <c r="BU78" s="177">
        <v>0</v>
      </c>
      <c r="BV78" s="177">
        <v>0</v>
      </c>
      <c r="BW78" s="177">
        <v>0</v>
      </c>
      <c r="BX78" s="177">
        <v>0</v>
      </c>
      <c r="BY78" s="177">
        <v>0</v>
      </c>
      <c r="BZ78" s="177">
        <v>0</v>
      </c>
      <c r="CA78" s="177">
        <v>0</v>
      </c>
      <c r="CB78" s="177">
        <v>0</v>
      </c>
      <c r="CC78" s="177">
        <v>0</v>
      </c>
      <c r="CD78" s="177">
        <v>0</v>
      </c>
      <c r="CE78" s="177">
        <v>4226</v>
      </c>
      <c r="CF78" s="177">
        <v>0</v>
      </c>
      <c r="CG78" s="177">
        <v>0</v>
      </c>
      <c r="CH78" s="177">
        <v>0</v>
      </c>
      <c r="CI78" s="177">
        <v>0</v>
      </c>
      <c r="CJ78" s="177">
        <v>0</v>
      </c>
      <c r="CK78" s="177">
        <v>0</v>
      </c>
      <c r="CL78" s="177">
        <v>0</v>
      </c>
      <c r="CM78" s="178"/>
      <c r="CZ78" s="174">
        <f t="shared" si="1"/>
        <v>0</v>
      </c>
      <c r="DA78" s="158" t="s">
        <v>1433</v>
      </c>
      <c r="DB78" s="154" t="s">
        <v>1434</v>
      </c>
      <c r="DC78" s="154" t="s">
        <v>1288</v>
      </c>
    </row>
    <row r="79" spans="1:107" ht="13.2" customHeight="1" x14ac:dyDescent="0.25">
      <c r="A79" s="175" t="s">
        <v>1435</v>
      </c>
      <c r="B79" s="176" t="s">
        <v>1436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17843.560000000001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 s="177">
        <v>0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8724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 s="177">
        <v>22138.5</v>
      </c>
      <c r="BD79" s="177">
        <v>0</v>
      </c>
      <c r="BE79" s="177">
        <v>0</v>
      </c>
      <c r="BF79" s="177">
        <v>0</v>
      </c>
      <c r="BG79" s="177">
        <v>6487.46</v>
      </c>
      <c r="BH79" s="177">
        <v>0</v>
      </c>
      <c r="BI79" s="177">
        <v>0</v>
      </c>
      <c r="BJ79" s="177">
        <v>0</v>
      </c>
      <c r="BK79" s="177">
        <v>0</v>
      </c>
      <c r="BL79" s="177">
        <v>0</v>
      </c>
      <c r="BM79" s="177">
        <v>0</v>
      </c>
      <c r="BN79" s="177">
        <v>0</v>
      </c>
      <c r="BO79" s="177">
        <v>0</v>
      </c>
      <c r="BP79" s="177">
        <v>0</v>
      </c>
      <c r="BQ79" s="177">
        <v>0</v>
      </c>
      <c r="BR79" s="177">
        <v>0</v>
      </c>
      <c r="BS79" s="177">
        <v>0</v>
      </c>
      <c r="BT79" s="177">
        <v>0</v>
      </c>
      <c r="BU79" s="177">
        <v>0</v>
      </c>
      <c r="BV79" s="177">
        <v>0</v>
      </c>
      <c r="BW79" s="177">
        <v>0</v>
      </c>
      <c r="BX79" s="177">
        <v>0</v>
      </c>
      <c r="BY79" s="177">
        <v>0</v>
      </c>
      <c r="BZ79" s="177">
        <v>0</v>
      </c>
      <c r="CA79" s="177">
        <v>0</v>
      </c>
      <c r="CB79" s="177">
        <v>0</v>
      </c>
      <c r="CC79" s="177">
        <v>0</v>
      </c>
      <c r="CD79" s="177">
        <v>0</v>
      </c>
      <c r="CE79" s="177">
        <v>20315</v>
      </c>
      <c r="CF79" s="177">
        <v>0</v>
      </c>
      <c r="CG79" s="177">
        <v>0</v>
      </c>
      <c r="CH79" s="177">
        <v>0</v>
      </c>
      <c r="CI79" s="177">
        <v>0</v>
      </c>
      <c r="CJ79" s="177">
        <v>0</v>
      </c>
      <c r="CK79" s="177">
        <v>0</v>
      </c>
      <c r="CL79" s="177">
        <v>0</v>
      </c>
      <c r="CM79" s="178"/>
      <c r="CZ79" s="174">
        <f t="shared" si="1"/>
        <v>0</v>
      </c>
      <c r="DA79" s="158" t="s">
        <v>1435</v>
      </c>
      <c r="DB79" s="154" t="s">
        <v>1436</v>
      </c>
      <c r="DC79" s="154" t="s">
        <v>1288</v>
      </c>
    </row>
    <row r="80" spans="1:107" ht="13.2" customHeight="1" x14ac:dyDescent="0.25">
      <c r="A80" s="175" t="s">
        <v>1437</v>
      </c>
      <c r="B80" s="176" t="s">
        <v>1438</v>
      </c>
      <c r="C80" s="177">
        <v>726775</v>
      </c>
      <c r="D80" s="177">
        <v>0</v>
      </c>
      <c r="E80" s="177">
        <v>11372</v>
      </c>
      <c r="F80" s="177">
        <v>0</v>
      </c>
      <c r="G80" s="177">
        <v>9602</v>
      </c>
      <c r="H80" s="177">
        <v>0</v>
      </c>
      <c r="I80" s="177">
        <v>2933.95</v>
      </c>
      <c r="J80" s="177">
        <v>68942.5</v>
      </c>
      <c r="K80" s="177">
        <v>0</v>
      </c>
      <c r="L80" s="177">
        <v>0</v>
      </c>
      <c r="M80" s="177">
        <v>909</v>
      </c>
      <c r="N80" s="177">
        <v>2136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162924</v>
      </c>
      <c r="V80" s="177">
        <v>0</v>
      </c>
      <c r="W80" s="177">
        <v>574759.5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0</v>
      </c>
      <c r="AJ80" s="177">
        <v>0</v>
      </c>
      <c r="AK80" s="177">
        <v>1292484.1499999999</v>
      </c>
      <c r="AL80" s="177">
        <v>0</v>
      </c>
      <c r="AM80" s="177">
        <v>900</v>
      </c>
      <c r="AN80" s="177">
        <v>0</v>
      </c>
      <c r="AO80" s="177">
        <v>116432</v>
      </c>
      <c r="AP80" s="177">
        <v>1959</v>
      </c>
      <c r="AQ80" s="177">
        <v>1580</v>
      </c>
      <c r="AR80" s="177">
        <v>92182.5</v>
      </c>
      <c r="AS80" s="177">
        <v>73560</v>
      </c>
      <c r="AT80" s="177">
        <v>9125</v>
      </c>
      <c r="AU80" s="177">
        <v>12108.78</v>
      </c>
      <c r="AV80" s="177">
        <v>17696</v>
      </c>
      <c r="AW80" s="177">
        <v>1070</v>
      </c>
      <c r="AX80" s="177">
        <v>0</v>
      </c>
      <c r="AY80" s="177">
        <v>32609</v>
      </c>
      <c r="AZ80" s="177">
        <v>100380</v>
      </c>
      <c r="BA80" s="177">
        <v>55428.75</v>
      </c>
      <c r="BB80" s="177">
        <v>27868.5</v>
      </c>
      <c r="BC80" s="177">
        <v>983063.5</v>
      </c>
      <c r="BD80" s="177">
        <v>2022227.55</v>
      </c>
      <c r="BE80" s="177">
        <v>0</v>
      </c>
      <c r="BF80" s="177">
        <v>0</v>
      </c>
      <c r="BG80" s="177">
        <v>37609</v>
      </c>
      <c r="BH80" s="177">
        <v>0</v>
      </c>
      <c r="BI80" s="177">
        <v>0</v>
      </c>
      <c r="BJ80" s="177">
        <v>908269</v>
      </c>
      <c r="BK80" s="177">
        <v>158075.5</v>
      </c>
      <c r="BL80" s="177">
        <v>158625</v>
      </c>
      <c r="BM80" s="177">
        <v>0</v>
      </c>
      <c r="BN80" s="177">
        <v>0</v>
      </c>
      <c r="BO80" s="177">
        <v>0</v>
      </c>
      <c r="BP80" s="177">
        <v>0</v>
      </c>
      <c r="BQ80" s="177">
        <v>0</v>
      </c>
      <c r="BR80" s="179">
        <v>23104884</v>
      </c>
      <c r="BS80" s="179">
        <v>2071</v>
      </c>
      <c r="BT80" s="177">
        <v>0</v>
      </c>
      <c r="BU80" s="177">
        <v>23175</v>
      </c>
      <c r="BV80" s="177">
        <v>0</v>
      </c>
      <c r="BW80" s="179">
        <v>600</v>
      </c>
      <c r="BX80" s="179">
        <v>4728</v>
      </c>
      <c r="BY80" s="177">
        <v>0</v>
      </c>
      <c r="BZ80" s="177">
        <v>0</v>
      </c>
      <c r="CA80" s="179">
        <v>2490</v>
      </c>
      <c r="CB80" s="177">
        <v>150</v>
      </c>
      <c r="CC80" s="179">
        <v>12303.75</v>
      </c>
      <c r="CD80" s="177">
        <v>740</v>
      </c>
      <c r="CE80" s="179">
        <v>10315.5</v>
      </c>
      <c r="CF80" s="177">
        <v>0</v>
      </c>
      <c r="CG80" s="177">
        <v>0</v>
      </c>
      <c r="CH80" s="177">
        <v>0</v>
      </c>
      <c r="CI80" s="177">
        <v>2366</v>
      </c>
      <c r="CJ80" s="179">
        <v>5334.5</v>
      </c>
      <c r="CK80" s="177">
        <v>21126</v>
      </c>
      <c r="CL80" s="179">
        <v>446</v>
      </c>
      <c r="CM80" s="178"/>
      <c r="CZ80" s="174">
        <f t="shared" si="1"/>
        <v>0</v>
      </c>
      <c r="DA80" s="158" t="s">
        <v>1437</v>
      </c>
      <c r="DB80" s="154" t="s">
        <v>1438</v>
      </c>
      <c r="DC80" s="154" t="s">
        <v>1288</v>
      </c>
    </row>
    <row r="81" spans="1:107" ht="13.2" customHeight="1" x14ac:dyDescent="0.25">
      <c r="A81" s="175" t="s">
        <v>1439</v>
      </c>
      <c r="B81" s="176" t="s">
        <v>1440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713308.8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0</v>
      </c>
      <c r="AJ81" s="177">
        <v>0</v>
      </c>
      <c r="AK81" s="177">
        <v>40897</v>
      </c>
      <c r="AL81" s="177">
        <v>0</v>
      </c>
      <c r="AM81" s="177">
        <v>0</v>
      </c>
      <c r="AN81" s="177">
        <v>0</v>
      </c>
      <c r="AO81" s="177">
        <v>0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 s="177">
        <v>0</v>
      </c>
      <c r="BD81" s="177">
        <v>0</v>
      </c>
      <c r="BE81" s="177">
        <v>0</v>
      </c>
      <c r="BF81" s="177">
        <v>0</v>
      </c>
      <c r="BG81" s="177">
        <v>0</v>
      </c>
      <c r="BH81" s="177">
        <v>0</v>
      </c>
      <c r="BI81" s="177">
        <v>0</v>
      </c>
      <c r="BJ81" s="177">
        <v>0</v>
      </c>
      <c r="BK81" s="177">
        <v>0</v>
      </c>
      <c r="BL81" s="177">
        <v>0</v>
      </c>
      <c r="BM81" s="177">
        <v>0</v>
      </c>
      <c r="BN81" s="177">
        <v>0</v>
      </c>
      <c r="BO81" s="177">
        <v>0</v>
      </c>
      <c r="BP81" s="177">
        <v>0</v>
      </c>
      <c r="BQ81" s="177">
        <v>0</v>
      </c>
      <c r="BR81" s="177">
        <v>236417</v>
      </c>
      <c r="BS81" s="177">
        <v>0</v>
      </c>
      <c r="BT81" s="177">
        <v>0</v>
      </c>
      <c r="BU81" s="177">
        <v>0</v>
      </c>
      <c r="BV81" s="177">
        <v>0</v>
      </c>
      <c r="BW81" s="177">
        <v>0</v>
      </c>
      <c r="BX81" s="177">
        <v>0</v>
      </c>
      <c r="BY81" s="177">
        <v>0</v>
      </c>
      <c r="BZ81" s="177">
        <v>0</v>
      </c>
      <c r="CA81" s="177">
        <v>0</v>
      </c>
      <c r="CB81" s="177">
        <v>0</v>
      </c>
      <c r="CC81" s="177">
        <v>0</v>
      </c>
      <c r="CD81" s="177">
        <v>0</v>
      </c>
      <c r="CE81" s="177">
        <v>0</v>
      </c>
      <c r="CF81" s="177">
        <v>0</v>
      </c>
      <c r="CG81" s="177">
        <v>0</v>
      </c>
      <c r="CH81" s="177">
        <v>0</v>
      </c>
      <c r="CI81" s="177">
        <v>0</v>
      </c>
      <c r="CJ81" s="177">
        <v>0</v>
      </c>
      <c r="CK81" s="177">
        <v>0</v>
      </c>
      <c r="CL81" s="177">
        <v>0</v>
      </c>
      <c r="CM81" s="178"/>
      <c r="CZ81" s="174">
        <f t="shared" si="1"/>
        <v>0</v>
      </c>
      <c r="DA81" s="158" t="s">
        <v>1439</v>
      </c>
      <c r="DB81" s="154" t="s">
        <v>1440</v>
      </c>
      <c r="DC81" s="154" t="s">
        <v>1288</v>
      </c>
    </row>
    <row r="82" spans="1:107" ht="13.2" customHeight="1" x14ac:dyDescent="0.25">
      <c r="A82" s="175" t="s">
        <v>1441</v>
      </c>
      <c r="B82" s="176" t="s">
        <v>1442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1548758.8</v>
      </c>
      <c r="X82" s="177">
        <v>750437.2</v>
      </c>
      <c r="Y82" s="177">
        <v>0</v>
      </c>
      <c r="Z82" s="177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0</v>
      </c>
      <c r="AF82" s="177">
        <v>0</v>
      </c>
      <c r="AG82" s="177">
        <v>0</v>
      </c>
      <c r="AH82" s="177">
        <v>25396.55</v>
      </c>
      <c r="AI82" s="177">
        <v>0</v>
      </c>
      <c r="AJ82" s="177">
        <v>0</v>
      </c>
      <c r="AK82" s="177">
        <v>587386.09</v>
      </c>
      <c r="AL82" s="177">
        <v>0</v>
      </c>
      <c r="AM82" s="177">
        <v>0</v>
      </c>
      <c r="AN82" s="177">
        <v>0</v>
      </c>
      <c r="AO82" s="177">
        <v>0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12730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 s="177">
        <v>0</v>
      </c>
      <c r="BD82" s="177">
        <v>0</v>
      </c>
      <c r="BE82" s="177">
        <v>0</v>
      </c>
      <c r="BF82" s="177">
        <v>0</v>
      </c>
      <c r="BG82" s="177">
        <v>0</v>
      </c>
      <c r="BH82" s="177">
        <v>0</v>
      </c>
      <c r="BI82" s="177">
        <v>0</v>
      </c>
      <c r="BJ82" s="177">
        <v>0</v>
      </c>
      <c r="BK82" s="177">
        <v>0</v>
      </c>
      <c r="BL82" s="177">
        <v>0</v>
      </c>
      <c r="BM82" s="177">
        <v>0</v>
      </c>
      <c r="BN82" s="177">
        <v>0</v>
      </c>
      <c r="BO82" s="177">
        <v>0</v>
      </c>
      <c r="BP82" s="177">
        <v>0</v>
      </c>
      <c r="BQ82" s="177">
        <v>0</v>
      </c>
      <c r="BR82" s="177">
        <v>4438631</v>
      </c>
      <c r="BS82" s="177">
        <v>0</v>
      </c>
      <c r="BT82" s="177">
        <v>0</v>
      </c>
      <c r="BU82" s="177">
        <v>186636</v>
      </c>
      <c r="BV82" s="177">
        <v>0</v>
      </c>
      <c r="BW82" s="177">
        <v>0</v>
      </c>
      <c r="BX82" s="177">
        <v>0</v>
      </c>
      <c r="BY82" s="177">
        <v>0</v>
      </c>
      <c r="BZ82" s="177">
        <v>0</v>
      </c>
      <c r="CA82" s="177">
        <v>903</v>
      </c>
      <c r="CB82" s="177">
        <v>0</v>
      </c>
      <c r="CC82" s="177">
        <v>105472.25</v>
      </c>
      <c r="CD82" s="177">
        <v>0</v>
      </c>
      <c r="CE82" s="177">
        <v>0</v>
      </c>
      <c r="CF82" s="177">
        <v>0</v>
      </c>
      <c r="CG82" s="177">
        <v>0</v>
      </c>
      <c r="CH82" s="177">
        <v>0</v>
      </c>
      <c r="CI82" s="177">
        <v>0</v>
      </c>
      <c r="CJ82" s="177">
        <v>0</v>
      </c>
      <c r="CK82" s="177">
        <v>0</v>
      </c>
      <c r="CL82" s="177">
        <v>0</v>
      </c>
      <c r="CM82" s="178"/>
      <c r="CZ82" s="174">
        <f t="shared" si="1"/>
        <v>0</v>
      </c>
      <c r="DA82" s="158" t="s">
        <v>1441</v>
      </c>
      <c r="DB82" s="154" t="s">
        <v>1442</v>
      </c>
      <c r="DC82" s="154" t="s">
        <v>1288</v>
      </c>
    </row>
    <row r="83" spans="1:107" ht="13.2" customHeight="1" x14ac:dyDescent="0.25">
      <c r="A83" s="175" t="s">
        <v>1443</v>
      </c>
      <c r="B83" s="176" t="s">
        <v>1444</v>
      </c>
      <c r="C83" s="177">
        <v>164496</v>
      </c>
      <c r="D83" s="177">
        <v>121628.25</v>
      </c>
      <c r="E83" s="177">
        <v>427022</v>
      </c>
      <c r="F83" s="177">
        <v>309484</v>
      </c>
      <c r="G83" s="177">
        <v>166768</v>
      </c>
      <c r="H83" s="177">
        <v>197216.25</v>
      </c>
      <c r="I83" s="177">
        <v>194981.25</v>
      </c>
      <c r="J83" s="177">
        <v>2523</v>
      </c>
      <c r="K83" s="177">
        <v>78322.460000000006</v>
      </c>
      <c r="L83" s="177">
        <v>51929</v>
      </c>
      <c r="M83" s="177">
        <v>87636</v>
      </c>
      <c r="N83" s="177">
        <v>89096.74</v>
      </c>
      <c r="O83" s="177">
        <v>188007.7</v>
      </c>
      <c r="P83" s="177">
        <v>24170.7</v>
      </c>
      <c r="Q83" s="177">
        <v>32306</v>
      </c>
      <c r="R83" s="177">
        <v>5458.5</v>
      </c>
      <c r="S83" s="177">
        <v>20735</v>
      </c>
      <c r="T83" s="177">
        <v>20835.5</v>
      </c>
      <c r="U83" s="177">
        <v>172738</v>
      </c>
      <c r="V83" s="177">
        <v>27430</v>
      </c>
      <c r="W83" s="177">
        <v>552466</v>
      </c>
      <c r="X83" s="177">
        <v>33110</v>
      </c>
      <c r="Y83" s="177">
        <v>80365</v>
      </c>
      <c r="Z83" s="177">
        <v>101899</v>
      </c>
      <c r="AA83" s="177">
        <v>107361</v>
      </c>
      <c r="AB83" s="177">
        <v>99555</v>
      </c>
      <c r="AC83" s="177">
        <v>161063</v>
      </c>
      <c r="AD83" s="177">
        <v>128570</v>
      </c>
      <c r="AE83" s="177">
        <v>3144</v>
      </c>
      <c r="AF83" s="177">
        <v>109842</v>
      </c>
      <c r="AG83" s="177">
        <v>115353</v>
      </c>
      <c r="AH83" s="177">
        <v>110040.5</v>
      </c>
      <c r="AI83" s="177">
        <v>25423</v>
      </c>
      <c r="AJ83" s="177">
        <v>18114</v>
      </c>
      <c r="AK83" s="177">
        <v>230452.75</v>
      </c>
      <c r="AL83" s="177">
        <v>73843</v>
      </c>
      <c r="AM83" s="177">
        <v>9882</v>
      </c>
      <c r="AN83" s="177">
        <v>116587</v>
      </c>
      <c r="AO83" s="177">
        <v>150095</v>
      </c>
      <c r="AP83" s="177">
        <v>208843</v>
      </c>
      <c r="AQ83" s="177">
        <v>58203</v>
      </c>
      <c r="AR83" s="177">
        <v>486864.56</v>
      </c>
      <c r="AS83" s="177">
        <v>87570.5</v>
      </c>
      <c r="AT83" s="177">
        <v>119722</v>
      </c>
      <c r="AU83" s="177">
        <v>118892.06</v>
      </c>
      <c r="AV83" s="177">
        <v>22274</v>
      </c>
      <c r="AW83" s="177">
        <v>77478</v>
      </c>
      <c r="AX83" s="177">
        <v>106170.75</v>
      </c>
      <c r="AY83" s="177">
        <v>46623</v>
      </c>
      <c r="AZ83" s="177">
        <v>57947</v>
      </c>
      <c r="BA83" s="177">
        <v>456390.25</v>
      </c>
      <c r="BB83" s="177">
        <v>75842</v>
      </c>
      <c r="BC83" s="177">
        <v>182006.5</v>
      </c>
      <c r="BD83" s="177">
        <v>219806.5</v>
      </c>
      <c r="BE83" s="177">
        <v>8650</v>
      </c>
      <c r="BF83" s="177">
        <v>59554</v>
      </c>
      <c r="BG83" s="177">
        <v>139922</v>
      </c>
      <c r="BH83" s="177">
        <v>59307.5</v>
      </c>
      <c r="BI83" s="177">
        <v>95974</v>
      </c>
      <c r="BJ83" s="177">
        <v>85343</v>
      </c>
      <c r="BK83" s="177">
        <v>7151</v>
      </c>
      <c r="BL83" s="177">
        <v>249815.5</v>
      </c>
      <c r="BM83" s="177">
        <v>7806.5</v>
      </c>
      <c r="BN83" s="177">
        <v>17501</v>
      </c>
      <c r="BO83" s="177">
        <v>150115</v>
      </c>
      <c r="BP83" s="177">
        <v>107801</v>
      </c>
      <c r="BQ83" s="177">
        <v>39995</v>
      </c>
      <c r="BR83" s="179">
        <v>283034</v>
      </c>
      <c r="BS83" s="179">
        <v>31825</v>
      </c>
      <c r="BT83" s="179">
        <v>223696.4</v>
      </c>
      <c r="BU83" s="179">
        <v>639206</v>
      </c>
      <c r="BV83" s="179">
        <v>38580</v>
      </c>
      <c r="BW83" s="179">
        <v>312611.5</v>
      </c>
      <c r="BX83" s="179">
        <v>287751</v>
      </c>
      <c r="BY83" s="179">
        <v>11519</v>
      </c>
      <c r="BZ83" s="179">
        <v>9844</v>
      </c>
      <c r="CA83" s="179">
        <v>278350</v>
      </c>
      <c r="CB83" s="179">
        <v>49678</v>
      </c>
      <c r="CC83" s="179">
        <v>406401.5</v>
      </c>
      <c r="CD83" s="179">
        <v>82593</v>
      </c>
      <c r="CE83" s="179">
        <v>215748.5</v>
      </c>
      <c r="CF83" s="179">
        <v>30049</v>
      </c>
      <c r="CG83" s="179">
        <v>61494</v>
      </c>
      <c r="CH83" s="179">
        <v>125621</v>
      </c>
      <c r="CI83" s="179">
        <v>19730</v>
      </c>
      <c r="CJ83" s="179">
        <v>98432.5</v>
      </c>
      <c r="CK83" s="179">
        <v>18511</v>
      </c>
      <c r="CL83" s="179">
        <v>30502.5</v>
      </c>
      <c r="CM83" s="178"/>
      <c r="CZ83" s="174">
        <f t="shared" si="1"/>
        <v>0</v>
      </c>
      <c r="DA83" s="158" t="s">
        <v>1443</v>
      </c>
      <c r="DB83" s="154" t="s">
        <v>1444</v>
      </c>
      <c r="DC83" s="154" t="s">
        <v>1288</v>
      </c>
    </row>
    <row r="84" spans="1:107" ht="13.2" customHeight="1" x14ac:dyDescent="0.25">
      <c r="A84" s="175" t="s">
        <v>1445</v>
      </c>
      <c r="B84" s="176" t="s">
        <v>1446</v>
      </c>
      <c r="C84" s="177">
        <v>1080540.6499999999</v>
      </c>
      <c r="D84" s="177">
        <v>12625.5</v>
      </c>
      <c r="E84" s="177">
        <v>88751</v>
      </c>
      <c r="F84" s="177">
        <v>100296</v>
      </c>
      <c r="G84" s="177">
        <v>106649</v>
      </c>
      <c r="H84" s="177">
        <v>52082.5</v>
      </c>
      <c r="I84" s="177">
        <v>167100.73000000001</v>
      </c>
      <c r="J84" s="177">
        <v>334307</v>
      </c>
      <c r="K84" s="177">
        <v>148558.14000000001</v>
      </c>
      <c r="L84" s="177">
        <v>177730</v>
      </c>
      <c r="M84" s="177">
        <v>433728</v>
      </c>
      <c r="N84" s="177">
        <v>97359.56</v>
      </c>
      <c r="O84" s="177">
        <v>1972708.85</v>
      </c>
      <c r="P84" s="177">
        <v>27368.15</v>
      </c>
      <c r="Q84" s="177">
        <v>45012</v>
      </c>
      <c r="R84" s="177">
        <v>894643.75</v>
      </c>
      <c r="S84" s="177">
        <v>11369</v>
      </c>
      <c r="T84" s="177">
        <v>23244.5</v>
      </c>
      <c r="U84" s="177">
        <v>286464</v>
      </c>
      <c r="V84" s="177">
        <v>28266</v>
      </c>
      <c r="W84" s="177">
        <v>9916613.6099999994</v>
      </c>
      <c r="X84" s="177">
        <v>53138</v>
      </c>
      <c r="Y84" s="177">
        <v>86746</v>
      </c>
      <c r="Z84" s="177">
        <v>109395</v>
      </c>
      <c r="AA84" s="177">
        <v>47687.5</v>
      </c>
      <c r="AB84" s="177">
        <v>146380</v>
      </c>
      <c r="AC84" s="177">
        <v>204144</v>
      </c>
      <c r="AD84" s="177">
        <v>119668</v>
      </c>
      <c r="AE84" s="177">
        <v>3682</v>
      </c>
      <c r="AF84" s="177">
        <v>139017</v>
      </c>
      <c r="AG84" s="177">
        <v>145989</v>
      </c>
      <c r="AH84" s="177">
        <v>31959.599999999999</v>
      </c>
      <c r="AI84" s="177">
        <v>8536</v>
      </c>
      <c r="AJ84" s="177">
        <v>50383</v>
      </c>
      <c r="AK84" s="177">
        <v>14574221.01</v>
      </c>
      <c r="AL84" s="177">
        <v>16789</v>
      </c>
      <c r="AM84" s="177">
        <v>17150.5</v>
      </c>
      <c r="AN84" s="177">
        <v>5659</v>
      </c>
      <c r="AO84" s="177">
        <v>63407</v>
      </c>
      <c r="AP84" s="177">
        <v>27377</v>
      </c>
      <c r="AQ84" s="177">
        <v>14489</v>
      </c>
      <c r="AR84" s="177">
        <v>1141278.74</v>
      </c>
      <c r="AS84" s="177">
        <v>63961.75</v>
      </c>
      <c r="AT84" s="177">
        <v>154055</v>
      </c>
      <c r="AU84" s="177">
        <v>100061.93</v>
      </c>
      <c r="AV84" s="177">
        <v>40014</v>
      </c>
      <c r="AW84" s="177">
        <v>17855</v>
      </c>
      <c r="AX84" s="177">
        <v>20507</v>
      </c>
      <c r="AY84" s="177">
        <v>16700</v>
      </c>
      <c r="AZ84" s="177">
        <v>2979</v>
      </c>
      <c r="BA84" s="177">
        <v>3752143.25</v>
      </c>
      <c r="BB84" s="177">
        <v>17158</v>
      </c>
      <c r="BC84" s="177">
        <v>1342984.3</v>
      </c>
      <c r="BD84" s="177">
        <v>318882.5</v>
      </c>
      <c r="BE84" s="177">
        <v>4297.25</v>
      </c>
      <c r="BF84" s="177">
        <v>48475</v>
      </c>
      <c r="BG84" s="177">
        <v>679966.25</v>
      </c>
      <c r="BH84" s="177">
        <v>71650</v>
      </c>
      <c r="BI84" s="177">
        <v>110438</v>
      </c>
      <c r="BJ84" s="177">
        <v>6850</v>
      </c>
      <c r="BK84" s="177">
        <v>19686</v>
      </c>
      <c r="BL84" s="177">
        <v>5827941.2800000003</v>
      </c>
      <c r="BM84" s="177">
        <v>48159</v>
      </c>
      <c r="BN84" s="177">
        <v>36566</v>
      </c>
      <c r="BO84" s="177">
        <v>71938</v>
      </c>
      <c r="BP84" s="177">
        <v>73302</v>
      </c>
      <c r="BQ84" s="177">
        <v>41786</v>
      </c>
      <c r="BR84" s="179">
        <v>7810384.25</v>
      </c>
      <c r="BS84" s="179">
        <v>40243</v>
      </c>
      <c r="BT84" s="179">
        <v>97012</v>
      </c>
      <c r="BU84" s="179">
        <v>2567679</v>
      </c>
      <c r="BV84" s="177">
        <v>0</v>
      </c>
      <c r="BW84" s="179">
        <v>186856</v>
      </c>
      <c r="BX84" s="179">
        <v>788120</v>
      </c>
      <c r="BY84" s="179">
        <v>9707</v>
      </c>
      <c r="BZ84" s="179">
        <v>2324</v>
      </c>
      <c r="CA84" s="179">
        <v>228385</v>
      </c>
      <c r="CB84" s="179">
        <v>89122</v>
      </c>
      <c r="CC84" s="179">
        <v>527723.5</v>
      </c>
      <c r="CD84" s="179">
        <v>117534</v>
      </c>
      <c r="CE84" s="179">
        <v>311787</v>
      </c>
      <c r="CF84" s="179">
        <v>18527</v>
      </c>
      <c r="CG84" s="179">
        <v>115447</v>
      </c>
      <c r="CH84" s="179">
        <v>74857</v>
      </c>
      <c r="CI84" s="179">
        <v>20480</v>
      </c>
      <c r="CJ84" s="179">
        <v>393322.2</v>
      </c>
      <c r="CK84" s="179">
        <v>24928</v>
      </c>
      <c r="CL84" s="179">
        <v>16304</v>
      </c>
      <c r="CM84" s="178"/>
      <c r="CZ84" s="174">
        <f t="shared" si="1"/>
        <v>0</v>
      </c>
      <c r="DA84" s="158" t="s">
        <v>1445</v>
      </c>
      <c r="DB84" s="154" t="s">
        <v>1446</v>
      </c>
      <c r="DC84" s="154" t="s">
        <v>1288</v>
      </c>
    </row>
    <row r="85" spans="1:107" ht="13.2" customHeight="1" x14ac:dyDescent="0.25">
      <c r="A85" s="175" t="s">
        <v>1447</v>
      </c>
      <c r="B85" s="176" t="s">
        <v>1448</v>
      </c>
      <c r="C85" s="177">
        <v>4437606.57</v>
      </c>
      <c r="D85" s="177">
        <v>379217.91</v>
      </c>
      <c r="E85" s="177">
        <v>631083.5</v>
      </c>
      <c r="F85" s="177">
        <v>632006.73</v>
      </c>
      <c r="G85" s="177">
        <v>419745.5</v>
      </c>
      <c r="H85" s="177">
        <v>654685</v>
      </c>
      <c r="I85" s="177">
        <v>1361005.59</v>
      </c>
      <c r="J85" s="177">
        <v>770605.6</v>
      </c>
      <c r="K85" s="177">
        <v>305096.43</v>
      </c>
      <c r="L85" s="177">
        <v>558718.77</v>
      </c>
      <c r="M85" s="177">
        <v>746563</v>
      </c>
      <c r="N85" s="177">
        <v>217959.87</v>
      </c>
      <c r="O85" s="177">
        <v>1840495.25</v>
      </c>
      <c r="P85" s="177">
        <v>1149710.1599999999</v>
      </c>
      <c r="Q85" s="177">
        <v>114458.5</v>
      </c>
      <c r="R85" s="177">
        <v>568146.89</v>
      </c>
      <c r="S85" s="177">
        <v>685689</v>
      </c>
      <c r="T85" s="177">
        <v>115840.84</v>
      </c>
      <c r="U85" s="177">
        <v>517564.5</v>
      </c>
      <c r="V85" s="177">
        <v>148140</v>
      </c>
      <c r="W85" s="177">
        <v>6789591.8200000003</v>
      </c>
      <c r="X85" s="177">
        <v>145863</v>
      </c>
      <c r="Y85" s="177">
        <v>293465.25</v>
      </c>
      <c r="Z85" s="177">
        <v>177308.76</v>
      </c>
      <c r="AA85" s="177">
        <v>372928</v>
      </c>
      <c r="AB85" s="177">
        <v>249389</v>
      </c>
      <c r="AC85" s="177">
        <v>255663</v>
      </c>
      <c r="AD85" s="177">
        <v>1664844.95</v>
      </c>
      <c r="AE85" s="177">
        <v>341297</v>
      </c>
      <c r="AF85" s="177">
        <v>530292</v>
      </c>
      <c r="AG85" s="177">
        <v>283115</v>
      </c>
      <c r="AH85" s="177">
        <v>320731.90000000002</v>
      </c>
      <c r="AI85" s="177">
        <v>181572</v>
      </c>
      <c r="AJ85" s="177">
        <v>259410.13</v>
      </c>
      <c r="AK85" s="177">
        <v>4971438.3</v>
      </c>
      <c r="AL85" s="177">
        <v>947806</v>
      </c>
      <c r="AM85" s="177">
        <v>489718.25</v>
      </c>
      <c r="AN85" s="177">
        <v>712548</v>
      </c>
      <c r="AO85" s="177">
        <v>897583</v>
      </c>
      <c r="AP85" s="177">
        <v>483430.91</v>
      </c>
      <c r="AQ85" s="177">
        <v>143924</v>
      </c>
      <c r="AR85" s="177">
        <v>4707170.62</v>
      </c>
      <c r="AS85" s="177">
        <v>398906.47</v>
      </c>
      <c r="AT85" s="177">
        <v>363002</v>
      </c>
      <c r="AU85" s="177">
        <v>899730.26</v>
      </c>
      <c r="AV85" s="177">
        <v>1341149.5</v>
      </c>
      <c r="AW85" s="177">
        <v>518710.9</v>
      </c>
      <c r="AX85" s="177">
        <v>944402.79</v>
      </c>
      <c r="AY85" s="177">
        <v>875508.25</v>
      </c>
      <c r="AZ85" s="177">
        <v>490372</v>
      </c>
      <c r="BA85" s="177">
        <v>2840557.75</v>
      </c>
      <c r="BB85" s="177">
        <v>128091.26</v>
      </c>
      <c r="BC85" s="177">
        <v>4167863.3</v>
      </c>
      <c r="BD85" s="177">
        <v>1148084.5</v>
      </c>
      <c r="BE85" s="177">
        <v>266009.25</v>
      </c>
      <c r="BF85" s="177">
        <v>224716.9</v>
      </c>
      <c r="BG85" s="177">
        <v>1188937.75</v>
      </c>
      <c r="BH85" s="177">
        <v>47437</v>
      </c>
      <c r="BI85" s="177">
        <v>47110</v>
      </c>
      <c r="BJ85" s="177">
        <v>189548.75</v>
      </c>
      <c r="BK85" s="177">
        <v>79129.39</v>
      </c>
      <c r="BL85" s="177">
        <v>3362159.56</v>
      </c>
      <c r="BM85" s="177">
        <v>984212.75</v>
      </c>
      <c r="BN85" s="177">
        <v>1095683.5</v>
      </c>
      <c r="BO85" s="177">
        <v>410628</v>
      </c>
      <c r="BP85" s="177">
        <v>220636.86</v>
      </c>
      <c r="BQ85" s="177">
        <v>590866</v>
      </c>
      <c r="BR85" s="179">
        <v>18370530</v>
      </c>
      <c r="BS85" s="179">
        <v>194040.5</v>
      </c>
      <c r="BT85" s="179">
        <v>613661.49</v>
      </c>
      <c r="BU85" s="179">
        <v>3875007</v>
      </c>
      <c r="BV85" s="179">
        <v>93425</v>
      </c>
      <c r="BW85" s="179">
        <v>454107</v>
      </c>
      <c r="BX85" s="179">
        <v>605271.5</v>
      </c>
      <c r="BY85" s="179">
        <v>110448.25</v>
      </c>
      <c r="BZ85" s="179">
        <v>164243.5</v>
      </c>
      <c r="CA85" s="179">
        <v>223124</v>
      </c>
      <c r="CB85" s="179">
        <v>704792.65</v>
      </c>
      <c r="CC85" s="179">
        <v>952112.25</v>
      </c>
      <c r="CD85" s="179">
        <v>707764.55</v>
      </c>
      <c r="CE85" s="179">
        <v>217634</v>
      </c>
      <c r="CF85" s="179">
        <v>160686</v>
      </c>
      <c r="CG85" s="179">
        <v>282338.75</v>
      </c>
      <c r="CH85" s="179">
        <v>177064.92</v>
      </c>
      <c r="CI85" s="179">
        <v>230349</v>
      </c>
      <c r="CJ85" s="179">
        <v>1279314</v>
      </c>
      <c r="CK85" s="179">
        <v>114300</v>
      </c>
      <c r="CL85" s="179">
        <v>44500.5</v>
      </c>
      <c r="CM85" s="178"/>
      <c r="CZ85" s="174">
        <f t="shared" si="1"/>
        <v>0</v>
      </c>
      <c r="DA85" s="158" t="s">
        <v>1447</v>
      </c>
      <c r="DB85" s="154" t="s">
        <v>1448</v>
      </c>
      <c r="DC85" s="154" t="s">
        <v>1288</v>
      </c>
    </row>
    <row r="86" spans="1:107" ht="13.2" customHeight="1" x14ac:dyDescent="0.25">
      <c r="A86" s="175" t="s">
        <v>1449</v>
      </c>
      <c r="B86" s="176" t="s">
        <v>1450</v>
      </c>
      <c r="C86" s="177">
        <v>1320042.9099999999</v>
      </c>
      <c r="D86" s="177">
        <v>120710.82</v>
      </c>
      <c r="E86" s="177">
        <v>248977.88</v>
      </c>
      <c r="F86" s="177">
        <v>220719.1</v>
      </c>
      <c r="G86" s="177">
        <v>75868</v>
      </c>
      <c r="H86" s="177">
        <v>284208.3</v>
      </c>
      <c r="I86" s="177">
        <v>31506.21</v>
      </c>
      <c r="J86" s="177">
        <v>1619039.73</v>
      </c>
      <c r="K86" s="177">
        <v>128035.75</v>
      </c>
      <c r="L86" s="177">
        <v>402070.69</v>
      </c>
      <c r="M86" s="177">
        <v>895834</v>
      </c>
      <c r="N86" s="177">
        <v>252916.24</v>
      </c>
      <c r="O86" s="177">
        <v>1240943.1000000001</v>
      </c>
      <c r="P86" s="177">
        <v>116479.72</v>
      </c>
      <c r="Q86" s="177">
        <v>74824.600000000006</v>
      </c>
      <c r="R86" s="177">
        <v>462539.06</v>
      </c>
      <c r="S86" s="177">
        <v>212081.67</v>
      </c>
      <c r="T86" s="177">
        <v>73826.759999999995</v>
      </c>
      <c r="U86" s="177">
        <v>895994.5</v>
      </c>
      <c r="V86" s="177">
        <v>37789.410000000003</v>
      </c>
      <c r="W86" s="177">
        <v>4163549.9</v>
      </c>
      <c r="X86" s="177">
        <v>340387.42</v>
      </c>
      <c r="Y86" s="177">
        <v>165979.37</v>
      </c>
      <c r="Z86" s="177">
        <v>97327.38</v>
      </c>
      <c r="AA86" s="177">
        <v>43521</v>
      </c>
      <c r="AB86" s="177">
        <v>227350.39</v>
      </c>
      <c r="AC86" s="177">
        <v>335285.96000000002</v>
      </c>
      <c r="AD86" s="177">
        <v>258482.57</v>
      </c>
      <c r="AE86" s="177">
        <v>80272.960000000006</v>
      </c>
      <c r="AF86" s="177">
        <v>503348.28</v>
      </c>
      <c r="AG86" s="177">
        <v>135486.79</v>
      </c>
      <c r="AH86" s="177">
        <v>159693.84</v>
      </c>
      <c r="AI86" s="177">
        <v>193597.04</v>
      </c>
      <c r="AJ86" s="177">
        <v>102884.44</v>
      </c>
      <c r="AK86" s="177">
        <v>6227222.4699999997</v>
      </c>
      <c r="AL86" s="177">
        <v>75409</v>
      </c>
      <c r="AM86" s="177">
        <v>122944.57</v>
      </c>
      <c r="AN86" s="177">
        <v>613597.80000000005</v>
      </c>
      <c r="AO86" s="177">
        <v>237114.35</v>
      </c>
      <c r="AP86" s="177">
        <v>166464.21</v>
      </c>
      <c r="AQ86" s="177">
        <v>106881.86</v>
      </c>
      <c r="AR86" s="177">
        <v>458804.77</v>
      </c>
      <c r="AS86" s="177">
        <v>480302.25</v>
      </c>
      <c r="AT86" s="177">
        <v>82466.009999999995</v>
      </c>
      <c r="AU86" s="177">
        <v>413258.77</v>
      </c>
      <c r="AV86" s="177">
        <v>186246.98</v>
      </c>
      <c r="AW86" s="177">
        <v>156786.75</v>
      </c>
      <c r="AX86" s="177">
        <v>117896.13</v>
      </c>
      <c r="AY86" s="177">
        <v>15408</v>
      </c>
      <c r="AZ86" s="177">
        <v>42085.04</v>
      </c>
      <c r="BA86" s="177">
        <v>892581.61</v>
      </c>
      <c r="BB86" s="177">
        <v>31064.27</v>
      </c>
      <c r="BC86" s="177">
        <v>4662875.67</v>
      </c>
      <c r="BD86" s="177">
        <v>464081.91999999998</v>
      </c>
      <c r="BE86" s="177">
        <v>169732.43</v>
      </c>
      <c r="BF86" s="177">
        <v>227730.3</v>
      </c>
      <c r="BG86" s="177">
        <v>1507564.02</v>
      </c>
      <c r="BH86" s="177">
        <v>27228.639999999999</v>
      </c>
      <c r="BI86" s="177">
        <v>19241.77</v>
      </c>
      <c r="BJ86" s="177">
        <v>185573.19</v>
      </c>
      <c r="BK86" s="177">
        <v>165580.41</v>
      </c>
      <c r="BL86" s="177">
        <v>2371367.7599999998</v>
      </c>
      <c r="BM86" s="177">
        <v>46292.75</v>
      </c>
      <c r="BN86" s="177">
        <v>199721.83</v>
      </c>
      <c r="BO86" s="177">
        <v>1140588.17</v>
      </c>
      <c r="BP86" s="177">
        <v>553777</v>
      </c>
      <c r="BQ86" s="177">
        <v>88256</v>
      </c>
      <c r="BR86" s="179">
        <v>7652788.6200000001</v>
      </c>
      <c r="BS86" s="179">
        <v>379643.72</v>
      </c>
      <c r="BT86" s="179">
        <v>610367.12</v>
      </c>
      <c r="BU86" s="179">
        <v>1403377.1</v>
      </c>
      <c r="BV86" s="177">
        <v>41415</v>
      </c>
      <c r="BW86" s="179">
        <v>81439.850000000006</v>
      </c>
      <c r="BX86" s="179">
        <v>863805.94</v>
      </c>
      <c r="BY86" s="179">
        <v>161094.82</v>
      </c>
      <c r="BZ86" s="179">
        <v>121360.11</v>
      </c>
      <c r="CA86" s="179">
        <v>121907.58</v>
      </c>
      <c r="CB86" s="179">
        <v>249272.03</v>
      </c>
      <c r="CC86" s="179">
        <v>140852.43</v>
      </c>
      <c r="CD86" s="179">
        <v>259209.12</v>
      </c>
      <c r="CE86" s="179">
        <v>109487.88</v>
      </c>
      <c r="CF86" s="179">
        <v>121256.46</v>
      </c>
      <c r="CG86" s="179">
        <v>16669.310000000001</v>
      </c>
      <c r="CH86" s="179">
        <v>2889</v>
      </c>
      <c r="CI86" s="179">
        <v>97390.47</v>
      </c>
      <c r="CJ86" s="179">
        <v>486748.84</v>
      </c>
      <c r="CK86" s="179">
        <v>126711.83</v>
      </c>
      <c r="CL86" s="179">
        <v>0</v>
      </c>
      <c r="CM86" s="178"/>
      <c r="CZ86" s="174">
        <f t="shared" si="1"/>
        <v>0</v>
      </c>
      <c r="DA86" s="158" t="s">
        <v>1449</v>
      </c>
      <c r="DB86" s="154" t="s">
        <v>1450</v>
      </c>
      <c r="DC86" s="154" t="s">
        <v>1288</v>
      </c>
    </row>
    <row r="87" spans="1:107" ht="13.2" customHeight="1" x14ac:dyDescent="0.25">
      <c r="A87" s="175" t="s">
        <v>1451</v>
      </c>
      <c r="B87" s="176" t="s">
        <v>1452</v>
      </c>
      <c r="C87" s="177">
        <v>0</v>
      </c>
      <c r="D87" s="177">
        <v>22168.25</v>
      </c>
      <c r="E87" s="177">
        <v>144573</v>
      </c>
      <c r="F87" s="177">
        <v>55493.25</v>
      </c>
      <c r="G87" s="177">
        <v>28253.5</v>
      </c>
      <c r="H87" s="177">
        <v>0</v>
      </c>
      <c r="I87" s="177">
        <v>45702</v>
      </c>
      <c r="J87" s="177">
        <v>158819.04</v>
      </c>
      <c r="K87" s="177">
        <v>44187</v>
      </c>
      <c r="L87" s="177">
        <v>0</v>
      </c>
      <c r="M87" s="177">
        <v>65648.5</v>
      </c>
      <c r="N87" s="177">
        <v>7445</v>
      </c>
      <c r="O87" s="177">
        <v>105112.5</v>
      </c>
      <c r="P87" s="177">
        <v>107910.1</v>
      </c>
      <c r="Q87" s="177">
        <v>4354.5</v>
      </c>
      <c r="R87" s="177">
        <v>99130</v>
      </c>
      <c r="S87" s="177">
        <v>2961.25</v>
      </c>
      <c r="T87" s="177">
        <v>35201</v>
      </c>
      <c r="U87" s="177">
        <v>49398</v>
      </c>
      <c r="V87" s="177">
        <v>3714</v>
      </c>
      <c r="W87" s="177">
        <v>232301.79</v>
      </c>
      <c r="X87" s="177">
        <v>0</v>
      </c>
      <c r="Y87" s="177">
        <v>0</v>
      </c>
      <c r="Z87" s="177">
        <v>88625</v>
      </c>
      <c r="AA87" s="177">
        <v>64718</v>
      </c>
      <c r="AB87" s="177">
        <v>7298.5</v>
      </c>
      <c r="AC87" s="177">
        <v>146411</v>
      </c>
      <c r="AD87" s="177">
        <v>146801</v>
      </c>
      <c r="AE87" s="177">
        <v>0</v>
      </c>
      <c r="AF87" s="177">
        <v>14918</v>
      </c>
      <c r="AG87" s="177">
        <v>0</v>
      </c>
      <c r="AH87" s="177">
        <v>16280.9</v>
      </c>
      <c r="AI87" s="177">
        <v>3735</v>
      </c>
      <c r="AJ87" s="177">
        <v>0</v>
      </c>
      <c r="AK87" s="177">
        <v>1381712.05</v>
      </c>
      <c r="AL87" s="177">
        <v>15633</v>
      </c>
      <c r="AM87" s="177">
        <v>106546.5</v>
      </c>
      <c r="AN87" s="177">
        <v>98728</v>
      </c>
      <c r="AO87" s="177">
        <v>23058</v>
      </c>
      <c r="AP87" s="177">
        <v>0</v>
      </c>
      <c r="AQ87" s="177">
        <v>0</v>
      </c>
      <c r="AR87" s="177">
        <v>392730.57</v>
      </c>
      <c r="AS87" s="177">
        <v>0</v>
      </c>
      <c r="AT87" s="177">
        <v>27696</v>
      </c>
      <c r="AU87" s="177">
        <v>14680.25</v>
      </c>
      <c r="AV87" s="177">
        <v>23996</v>
      </c>
      <c r="AW87" s="177">
        <v>848</v>
      </c>
      <c r="AX87" s="177">
        <v>0</v>
      </c>
      <c r="AY87" s="177">
        <v>0</v>
      </c>
      <c r="AZ87" s="177">
        <v>0</v>
      </c>
      <c r="BA87" s="177">
        <v>1121899.17</v>
      </c>
      <c r="BB87" s="177">
        <v>0</v>
      </c>
      <c r="BC87" s="177">
        <v>151809</v>
      </c>
      <c r="BD87" s="177">
        <v>204711.5</v>
      </c>
      <c r="BE87" s="177">
        <v>0</v>
      </c>
      <c r="BF87" s="177">
        <v>0</v>
      </c>
      <c r="BG87" s="177">
        <v>37368.25</v>
      </c>
      <c r="BH87" s="177">
        <v>0</v>
      </c>
      <c r="BI87" s="177">
        <v>0</v>
      </c>
      <c r="BJ87" s="177">
        <v>0</v>
      </c>
      <c r="BK87" s="177">
        <v>0</v>
      </c>
      <c r="BL87" s="177">
        <v>515043</v>
      </c>
      <c r="BM87" s="177">
        <v>39746</v>
      </c>
      <c r="BN87" s="177">
        <v>35381</v>
      </c>
      <c r="BO87" s="177">
        <v>15220</v>
      </c>
      <c r="BP87" s="177">
        <v>127310</v>
      </c>
      <c r="BQ87" s="177">
        <v>46666</v>
      </c>
      <c r="BR87" s="179">
        <v>31939</v>
      </c>
      <c r="BS87" s="177">
        <v>0</v>
      </c>
      <c r="BT87" s="177">
        <v>0</v>
      </c>
      <c r="BU87" s="179">
        <v>609931</v>
      </c>
      <c r="BV87" s="177">
        <v>0</v>
      </c>
      <c r="BW87" s="179">
        <v>5169</v>
      </c>
      <c r="BX87" s="179">
        <v>13823.5</v>
      </c>
      <c r="BY87" s="179">
        <v>8827</v>
      </c>
      <c r="BZ87" s="177">
        <v>0</v>
      </c>
      <c r="CA87" s="177">
        <v>0</v>
      </c>
      <c r="CB87" s="177">
        <v>0</v>
      </c>
      <c r="CC87" s="179">
        <v>25594.25</v>
      </c>
      <c r="CD87" s="177">
        <v>3495</v>
      </c>
      <c r="CE87" s="177">
        <v>0</v>
      </c>
      <c r="CF87" s="177">
        <v>0</v>
      </c>
      <c r="CG87" s="177">
        <v>0</v>
      </c>
      <c r="CH87" s="177">
        <v>0</v>
      </c>
      <c r="CI87" s="179">
        <v>28217</v>
      </c>
      <c r="CJ87" s="177">
        <v>0</v>
      </c>
      <c r="CK87" s="179">
        <v>4640</v>
      </c>
      <c r="CL87" s="177">
        <v>0</v>
      </c>
      <c r="CM87" s="178"/>
      <c r="CZ87" s="174">
        <f t="shared" si="1"/>
        <v>0</v>
      </c>
      <c r="DA87" s="158" t="s">
        <v>1451</v>
      </c>
      <c r="DB87" s="154" t="s">
        <v>1452</v>
      </c>
      <c r="DC87" s="154" t="s">
        <v>1288</v>
      </c>
    </row>
    <row r="88" spans="1:107" ht="13.2" customHeight="1" x14ac:dyDescent="0.25">
      <c r="A88" s="175" t="s">
        <v>1453</v>
      </c>
      <c r="B88" s="176" t="s">
        <v>1454</v>
      </c>
      <c r="C88" s="177">
        <v>0</v>
      </c>
      <c r="D88" s="177">
        <v>94480</v>
      </c>
      <c r="E88" s="177">
        <v>40461</v>
      </c>
      <c r="F88" s="177">
        <v>20594.599999999999</v>
      </c>
      <c r="G88" s="177">
        <v>0</v>
      </c>
      <c r="H88" s="177">
        <v>0</v>
      </c>
      <c r="I88" s="177">
        <v>46593</v>
      </c>
      <c r="J88" s="177">
        <v>163968.81</v>
      </c>
      <c r="K88" s="177">
        <v>33713.47</v>
      </c>
      <c r="L88" s="177">
        <v>0</v>
      </c>
      <c r="M88" s="177">
        <v>87833.32</v>
      </c>
      <c r="N88" s="177">
        <v>0</v>
      </c>
      <c r="O88" s="177">
        <v>190443.31</v>
      </c>
      <c r="P88" s="177">
        <v>100418.1</v>
      </c>
      <c r="Q88" s="177">
        <v>34797.68</v>
      </c>
      <c r="R88" s="177">
        <v>434710.69</v>
      </c>
      <c r="S88" s="177">
        <v>100696</v>
      </c>
      <c r="T88" s="177">
        <v>0</v>
      </c>
      <c r="U88" s="177">
        <v>910726.95</v>
      </c>
      <c r="V88" s="177">
        <v>1433</v>
      </c>
      <c r="W88" s="177">
        <v>302832.99</v>
      </c>
      <c r="X88" s="177">
        <v>0</v>
      </c>
      <c r="Y88" s="177">
        <v>0</v>
      </c>
      <c r="Z88" s="177">
        <v>48236</v>
      </c>
      <c r="AA88" s="177">
        <v>15790</v>
      </c>
      <c r="AB88" s="177">
        <v>19245</v>
      </c>
      <c r="AC88" s="177">
        <v>91846</v>
      </c>
      <c r="AD88" s="177">
        <v>47425</v>
      </c>
      <c r="AE88" s="177">
        <v>0</v>
      </c>
      <c r="AF88" s="177">
        <v>61128.19</v>
      </c>
      <c r="AG88" s="177">
        <v>9799.42</v>
      </c>
      <c r="AH88" s="177">
        <v>77218</v>
      </c>
      <c r="AI88" s="177">
        <v>0</v>
      </c>
      <c r="AJ88" s="177">
        <v>0</v>
      </c>
      <c r="AK88" s="177">
        <v>876368.75</v>
      </c>
      <c r="AL88" s="177">
        <v>89678</v>
      </c>
      <c r="AM88" s="177">
        <v>26247</v>
      </c>
      <c r="AN88" s="177">
        <v>148194</v>
      </c>
      <c r="AO88" s="177">
        <v>29227.9</v>
      </c>
      <c r="AP88" s="177">
        <v>0</v>
      </c>
      <c r="AQ88" s="177">
        <v>20723</v>
      </c>
      <c r="AR88" s="177">
        <v>1293682.95</v>
      </c>
      <c r="AS88" s="177">
        <v>0</v>
      </c>
      <c r="AT88" s="177">
        <v>101869</v>
      </c>
      <c r="AU88" s="177">
        <v>64283.25</v>
      </c>
      <c r="AV88" s="177">
        <v>84039.44</v>
      </c>
      <c r="AW88" s="177">
        <v>11700</v>
      </c>
      <c r="AX88" s="177">
        <v>0</v>
      </c>
      <c r="AY88" s="177">
        <v>0</v>
      </c>
      <c r="AZ88" s="177">
        <v>0</v>
      </c>
      <c r="BA88" s="177">
        <v>651244.46</v>
      </c>
      <c r="BB88" s="177">
        <v>0</v>
      </c>
      <c r="BC88" s="177">
        <v>306351.84999999998</v>
      </c>
      <c r="BD88" s="177">
        <v>512025.5</v>
      </c>
      <c r="BE88" s="177">
        <v>0</v>
      </c>
      <c r="BF88" s="177">
        <v>0</v>
      </c>
      <c r="BG88" s="177">
        <v>256458.67</v>
      </c>
      <c r="BH88" s="177">
        <v>0</v>
      </c>
      <c r="BI88" s="177">
        <v>0</v>
      </c>
      <c r="BJ88" s="177">
        <v>0</v>
      </c>
      <c r="BK88" s="177">
        <v>0</v>
      </c>
      <c r="BL88" s="177">
        <v>110197.25</v>
      </c>
      <c r="BM88" s="177">
        <v>0</v>
      </c>
      <c r="BN88" s="177">
        <v>44798</v>
      </c>
      <c r="BO88" s="177">
        <v>65986</v>
      </c>
      <c r="BP88" s="177">
        <v>190166</v>
      </c>
      <c r="BQ88" s="177">
        <v>0</v>
      </c>
      <c r="BR88" s="177">
        <v>0</v>
      </c>
      <c r="BS88" s="177">
        <v>0</v>
      </c>
      <c r="BT88" s="177">
        <v>0</v>
      </c>
      <c r="BU88" s="179">
        <v>1185564.6000000001</v>
      </c>
      <c r="BV88" s="177">
        <v>0</v>
      </c>
      <c r="BW88" s="177">
        <v>0</v>
      </c>
      <c r="BX88" s="179">
        <v>1087</v>
      </c>
      <c r="BY88" s="177">
        <v>0</v>
      </c>
      <c r="BZ88" s="177">
        <v>0</v>
      </c>
      <c r="CA88" s="177">
        <v>0</v>
      </c>
      <c r="CB88" s="177">
        <v>0</v>
      </c>
      <c r="CC88" s="179">
        <v>2400</v>
      </c>
      <c r="CD88" s="179">
        <v>40837</v>
      </c>
      <c r="CE88" s="177">
        <v>0</v>
      </c>
      <c r="CF88" s="177">
        <v>0</v>
      </c>
      <c r="CG88" s="177">
        <v>0</v>
      </c>
      <c r="CH88" s="177">
        <v>0</v>
      </c>
      <c r="CI88" s="179">
        <v>16729</v>
      </c>
      <c r="CJ88" s="179">
        <v>18754.5</v>
      </c>
      <c r="CK88" s="179">
        <v>25773</v>
      </c>
      <c r="CL88" s="177">
        <v>0</v>
      </c>
      <c r="CM88" s="178"/>
      <c r="CZ88" s="174">
        <f t="shared" si="1"/>
        <v>0</v>
      </c>
      <c r="DA88" s="158" t="s">
        <v>1453</v>
      </c>
      <c r="DB88" s="154" t="s">
        <v>1454</v>
      </c>
      <c r="DC88" s="154" t="s">
        <v>1288</v>
      </c>
    </row>
    <row r="89" spans="1:107" ht="13.2" customHeight="1" x14ac:dyDescent="0.25">
      <c r="A89" s="175" t="s">
        <v>1455</v>
      </c>
      <c r="B89" s="176" t="s">
        <v>1456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0</v>
      </c>
      <c r="AF89" s="177">
        <v>0</v>
      </c>
      <c r="AG89" s="177">
        <v>0</v>
      </c>
      <c r="AH89" s="177">
        <v>0</v>
      </c>
      <c r="AI89" s="177">
        <v>0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 s="177">
        <v>0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 s="177">
        <v>1619441.11</v>
      </c>
      <c r="BD89" s="177">
        <v>0</v>
      </c>
      <c r="BE89" s="177">
        <v>0</v>
      </c>
      <c r="BF89" s="177">
        <v>0</v>
      </c>
      <c r="BG89" s="177">
        <v>0</v>
      </c>
      <c r="BH89" s="177">
        <v>0</v>
      </c>
      <c r="BI89" s="177">
        <v>0</v>
      </c>
      <c r="BJ89" s="177">
        <v>0</v>
      </c>
      <c r="BK89" s="177">
        <v>0</v>
      </c>
      <c r="BL89" s="177">
        <v>0</v>
      </c>
      <c r="BM89" s="177">
        <v>0</v>
      </c>
      <c r="BN89" s="177">
        <v>0</v>
      </c>
      <c r="BO89" s="177">
        <v>0</v>
      </c>
      <c r="BP89" s="177">
        <v>0</v>
      </c>
      <c r="BQ89" s="177">
        <v>0</v>
      </c>
      <c r="BR89" s="177">
        <v>0</v>
      </c>
      <c r="BS89" s="177">
        <v>0</v>
      </c>
      <c r="BT89" s="177">
        <v>0</v>
      </c>
      <c r="BU89" s="177">
        <v>0</v>
      </c>
      <c r="BV89" s="177">
        <v>0</v>
      </c>
      <c r="BW89" s="179">
        <v>0</v>
      </c>
      <c r="BX89" s="177">
        <v>0</v>
      </c>
      <c r="BY89" s="179">
        <v>0</v>
      </c>
      <c r="BZ89" s="177">
        <v>0</v>
      </c>
      <c r="CA89" s="177">
        <v>0</v>
      </c>
      <c r="CB89" s="177">
        <v>0</v>
      </c>
      <c r="CC89" s="177">
        <v>0</v>
      </c>
      <c r="CD89" s="177">
        <v>0</v>
      </c>
      <c r="CE89" s="177">
        <v>0</v>
      </c>
      <c r="CF89" s="177">
        <v>0</v>
      </c>
      <c r="CG89" s="179">
        <v>28132.5</v>
      </c>
      <c r="CH89" s="177">
        <v>0</v>
      </c>
      <c r="CI89" s="177">
        <v>0</v>
      </c>
      <c r="CJ89" s="177">
        <v>0</v>
      </c>
      <c r="CK89" s="177">
        <v>0</v>
      </c>
      <c r="CL89" s="177">
        <v>0</v>
      </c>
      <c r="CM89" s="178"/>
      <c r="CZ89" s="174">
        <f t="shared" si="1"/>
        <v>0</v>
      </c>
      <c r="DA89" s="158" t="s">
        <v>1455</v>
      </c>
      <c r="DB89" s="154" t="s">
        <v>1456</v>
      </c>
      <c r="DC89" s="154" t="s">
        <v>1288</v>
      </c>
    </row>
    <row r="90" spans="1:107" ht="13.2" customHeight="1" x14ac:dyDescent="0.25">
      <c r="A90" s="175" t="s">
        <v>1457</v>
      </c>
      <c r="B90" s="176" t="s">
        <v>1458</v>
      </c>
      <c r="C90" s="177">
        <v>0</v>
      </c>
      <c r="D90" s="177">
        <v>0</v>
      </c>
      <c r="E90" s="177">
        <v>1963500.68</v>
      </c>
      <c r="F90" s="177">
        <v>0</v>
      </c>
      <c r="G90" s="177">
        <v>0</v>
      </c>
      <c r="H90" s="177">
        <v>0</v>
      </c>
      <c r="I90" s="177">
        <v>39500</v>
      </c>
      <c r="J90" s="177">
        <v>0</v>
      </c>
      <c r="K90" s="177">
        <v>741000</v>
      </c>
      <c r="L90" s="177">
        <v>0</v>
      </c>
      <c r="M90" s="177">
        <v>270</v>
      </c>
      <c r="N90" s="177">
        <v>0</v>
      </c>
      <c r="O90" s="177">
        <v>0</v>
      </c>
      <c r="P90" s="177">
        <v>0</v>
      </c>
      <c r="Q90" s="177">
        <v>190837.69</v>
      </c>
      <c r="R90" s="177">
        <v>447009.69</v>
      </c>
      <c r="S90" s="177">
        <v>-168265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0</v>
      </c>
      <c r="AF90" s="177">
        <v>0</v>
      </c>
      <c r="AG90" s="177">
        <v>0</v>
      </c>
      <c r="AH90" s="177">
        <v>0</v>
      </c>
      <c r="AI90" s="177">
        <v>0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 s="177">
        <v>0</v>
      </c>
      <c r="AP90" s="177">
        <v>0</v>
      </c>
      <c r="AQ90" s="177">
        <v>0</v>
      </c>
      <c r="AR90" s="177">
        <v>0</v>
      </c>
      <c r="AS90" s="177">
        <v>134250.25</v>
      </c>
      <c r="AT90" s="177">
        <v>0</v>
      </c>
      <c r="AU90" s="177">
        <v>0</v>
      </c>
      <c r="AV90" s="177">
        <v>0</v>
      </c>
      <c r="AW90" s="177">
        <v>3300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 s="177">
        <v>1947071.05</v>
      </c>
      <c r="BD90" s="177">
        <v>0</v>
      </c>
      <c r="BE90" s="177">
        <v>0</v>
      </c>
      <c r="BF90" s="177">
        <v>0</v>
      </c>
      <c r="BG90" s="177">
        <v>0</v>
      </c>
      <c r="BH90" s="177">
        <v>0</v>
      </c>
      <c r="BI90" s="177">
        <v>0</v>
      </c>
      <c r="BJ90" s="177">
        <v>0</v>
      </c>
      <c r="BK90" s="177">
        <v>0</v>
      </c>
      <c r="BL90" s="177">
        <v>0</v>
      </c>
      <c r="BM90" s="177">
        <v>0</v>
      </c>
      <c r="BN90" s="177">
        <v>0</v>
      </c>
      <c r="BO90" s="177">
        <v>0</v>
      </c>
      <c r="BP90" s="177">
        <v>1028071.84</v>
      </c>
      <c r="BQ90" s="177">
        <v>59134</v>
      </c>
      <c r="BR90" s="179">
        <v>0</v>
      </c>
      <c r="BS90" s="179">
        <v>0</v>
      </c>
      <c r="BT90" s="179">
        <v>0</v>
      </c>
      <c r="BU90" s="179">
        <v>0</v>
      </c>
      <c r="BV90" s="179">
        <v>0</v>
      </c>
      <c r="BW90" s="177">
        <v>0</v>
      </c>
      <c r="BX90" s="179">
        <v>0</v>
      </c>
      <c r="BY90" s="177">
        <v>0</v>
      </c>
      <c r="BZ90" s="179">
        <v>0</v>
      </c>
      <c r="CA90" s="179">
        <v>0</v>
      </c>
      <c r="CB90" s="179">
        <v>0</v>
      </c>
      <c r="CC90" s="179">
        <v>0</v>
      </c>
      <c r="CD90" s="179">
        <v>0</v>
      </c>
      <c r="CE90" s="179">
        <v>0</v>
      </c>
      <c r="CF90" s="179">
        <v>0</v>
      </c>
      <c r="CG90" s="177">
        <v>0</v>
      </c>
      <c r="CH90" s="179">
        <v>0</v>
      </c>
      <c r="CI90" s="179">
        <v>0</v>
      </c>
      <c r="CJ90" s="179">
        <v>0</v>
      </c>
      <c r="CK90" s="179">
        <v>0</v>
      </c>
      <c r="CL90" s="179">
        <v>0</v>
      </c>
      <c r="CM90" s="178"/>
      <c r="CZ90" s="174">
        <f t="shared" si="1"/>
        <v>0</v>
      </c>
      <c r="DA90" s="158" t="s">
        <v>1457</v>
      </c>
      <c r="DB90" s="154" t="s">
        <v>1458</v>
      </c>
      <c r="DC90" s="154" t="s">
        <v>1288</v>
      </c>
    </row>
    <row r="91" spans="1:107" ht="13.2" customHeight="1" x14ac:dyDescent="0.25">
      <c r="A91" s="175" t="s">
        <v>1459</v>
      </c>
      <c r="B91" s="176" t="s">
        <v>1460</v>
      </c>
      <c r="C91" s="177">
        <v>0</v>
      </c>
      <c r="D91" s="177">
        <v>0</v>
      </c>
      <c r="E91" s="177">
        <v>0</v>
      </c>
      <c r="F91" s="177">
        <v>123630</v>
      </c>
      <c r="G91" s="177">
        <v>0</v>
      </c>
      <c r="H91" s="177">
        <v>0</v>
      </c>
      <c r="I91" s="177">
        <v>940400</v>
      </c>
      <c r="J91" s="177">
        <v>603000</v>
      </c>
      <c r="K91" s="177">
        <v>0</v>
      </c>
      <c r="L91" s="177">
        <v>0</v>
      </c>
      <c r="M91" s="177">
        <v>801800</v>
      </c>
      <c r="N91" s="177">
        <v>0</v>
      </c>
      <c r="O91" s="177">
        <v>0</v>
      </c>
      <c r="P91" s="177">
        <v>0</v>
      </c>
      <c r="Q91" s="177">
        <v>0</v>
      </c>
      <c r="R91" s="177">
        <v>1474100</v>
      </c>
      <c r="S91" s="177">
        <v>0</v>
      </c>
      <c r="T91" s="177">
        <v>0</v>
      </c>
      <c r="U91" s="177">
        <v>33193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0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 s="177">
        <v>0</v>
      </c>
      <c r="AP91" s="177">
        <v>136500</v>
      </c>
      <c r="AQ91" s="177">
        <v>0</v>
      </c>
      <c r="AR91" s="177">
        <v>0</v>
      </c>
      <c r="AS91" s="177">
        <v>0</v>
      </c>
      <c r="AT91" s="177">
        <v>0</v>
      </c>
      <c r="AU91" s="177">
        <v>8400</v>
      </c>
      <c r="AV91" s="177">
        <v>1000</v>
      </c>
      <c r="AW91" s="177">
        <v>0</v>
      </c>
      <c r="AX91" s="177">
        <v>0</v>
      </c>
      <c r="AY91" s="177">
        <v>2818575</v>
      </c>
      <c r="AZ91" s="177">
        <v>0</v>
      </c>
      <c r="BA91" s="177">
        <v>0</v>
      </c>
      <c r="BB91" s="177">
        <v>0</v>
      </c>
      <c r="BC91" s="177">
        <v>0</v>
      </c>
      <c r="BD91" s="177">
        <v>5341350</v>
      </c>
      <c r="BE91" s="177">
        <v>0</v>
      </c>
      <c r="BF91" s="177">
        <v>0</v>
      </c>
      <c r="BG91" s="177">
        <v>11757854</v>
      </c>
      <c r="BH91" s="177">
        <v>4334635</v>
      </c>
      <c r="BI91" s="177">
        <v>0</v>
      </c>
      <c r="BJ91" s="177">
        <v>4721303.63</v>
      </c>
      <c r="BK91" s="177">
        <v>2134830.7200000002</v>
      </c>
      <c r="BL91" s="177">
        <v>0</v>
      </c>
      <c r="BM91" s="177">
        <v>0</v>
      </c>
      <c r="BN91" s="177">
        <v>0</v>
      </c>
      <c r="BO91" s="177">
        <v>0</v>
      </c>
      <c r="BP91" s="177">
        <v>0</v>
      </c>
      <c r="BQ91" s="177">
        <v>0</v>
      </c>
      <c r="BR91" s="177">
        <v>0</v>
      </c>
      <c r="BS91" s="179">
        <v>0</v>
      </c>
      <c r="BT91" s="177">
        <v>0</v>
      </c>
      <c r="BU91" s="177">
        <v>0</v>
      </c>
      <c r="BV91" s="177">
        <v>0</v>
      </c>
      <c r="BW91" s="177">
        <v>0</v>
      </c>
      <c r="BX91" s="179">
        <v>0</v>
      </c>
      <c r="BY91" s="177">
        <v>0</v>
      </c>
      <c r="BZ91" s="179">
        <v>0</v>
      </c>
      <c r="CA91" s="179">
        <v>0</v>
      </c>
      <c r="CB91" s="177">
        <v>0</v>
      </c>
      <c r="CC91" s="179">
        <v>0</v>
      </c>
      <c r="CD91" s="177">
        <v>0</v>
      </c>
      <c r="CE91" s="179">
        <v>0</v>
      </c>
      <c r="CF91" s="179">
        <v>0</v>
      </c>
      <c r="CG91" s="177">
        <v>0</v>
      </c>
      <c r="CH91" s="179">
        <v>0</v>
      </c>
      <c r="CI91" s="177">
        <v>178040.6</v>
      </c>
      <c r="CJ91" s="179">
        <v>0</v>
      </c>
      <c r="CK91" s="177">
        <v>0</v>
      </c>
      <c r="CL91" s="179">
        <v>0</v>
      </c>
      <c r="CM91" s="178"/>
      <c r="CZ91" s="174">
        <f t="shared" si="1"/>
        <v>0</v>
      </c>
      <c r="DA91" s="158" t="s">
        <v>1459</v>
      </c>
      <c r="DB91" s="154" t="s">
        <v>1460</v>
      </c>
      <c r="DC91" s="154" t="s">
        <v>1288</v>
      </c>
    </row>
    <row r="92" spans="1:107" ht="13.2" customHeight="1" x14ac:dyDescent="0.25">
      <c r="A92" s="175" t="s">
        <v>1461</v>
      </c>
      <c r="B92" s="176" t="s">
        <v>1462</v>
      </c>
      <c r="C92" s="177">
        <v>0</v>
      </c>
      <c r="D92" s="177">
        <v>0</v>
      </c>
      <c r="E92" s="177">
        <v>224290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7782</v>
      </c>
      <c r="S92" s="177">
        <v>-130000</v>
      </c>
      <c r="T92" s="177">
        <v>0</v>
      </c>
      <c r="U92" s="177">
        <v>4675.8500000000004</v>
      </c>
      <c r="V92" s="177">
        <v>16299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0</v>
      </c>
      <c r="AF92" s="177">
        <v>0</v>
      </c>
      <c r="AG92" s="177">
        <v>0</v>
      </c>
      <c r="AH92" s="177">
        <v>0</v>
      </c>
      <c r="AI92" s="177">
        <v>0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 s="177">
        <v>0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 s="177">
        <v>385</v>
      </c>
      <c r="BD92" s="177">
        <v>642975.5</v>
      </c>
      <c r="BE92" s="177">
        <v>0</v>
      </c>
      <c r="BF92" s="177">
        <v>0</v>
      </c>
      <c r="BG92" s="177">
        <v>327.89</v>
      </c>
      <c r="BH92" s="177">
        <v>0</v>
      </c>
      <c r="BI92" s="177">
        <v>0</v>
      </c>
      <c r="BJ92" s="177">
        <v>0</v>
      </c>
      <c r="BK92" s="177">
        <v>0</v>
      </c>
      <c r="BL92" s="177">
        <v>0.5</v>
      </c>
      <c r="BM92" s="177">
        <v>0</v>
      </c>
      <c r="BN92" s="177">
        <v>0</v>
      </c>
      <c r="BO92" s="177">
        <v>0</v>
      </c>
      <c r="BP92" s="177">
        <v>0</v>
      </c>
      <c r="BQ92" s="177">
        <v>0</v>
      </c>
      <c r="BR92" s="177">
        <v>57540</v>
      </c>
      <c r="BS92" s="177">
        <v>0</v>
      </c>
      <c r="BT92" s="177">
        <v>0</v>
      </c>
      <c r="BU92" s="177">
        <v>0</v>
      </c>
      <c r="BV92" s="177">
        <v>0</v>
      </c>
      <c r="BW92" s="177">
        <v>0</v>
      </c>
      <c r="BX92" s="177">
        <v>0</v>
      </c>
      <c r="BY92" s="177">
        <v>0</v>
      </c>
      <c r="BZ92" s="177">
        <v>0</v>
      </c>
      <c r="CA92" s="177">
        <v>0</v>
      </c>
      <c r="CB92" s="179">
        <v>222</v>
      </c>
      <c r="CC92" s="177">
        <v>0</v>
      </c>
      <c r="CD92" s="179">
        <v>8905.19</v>
      </c>
      <c r="CE92" s="177">
        <v>0</v>
      </c>
      <c r="CF92" s="177">
        <v>5264.59</v>
      </c>
      <c r="CG92" s="177">
        <v>0</v>
      </c>
      <c r="CH92" s="179">
        <v>1101.6500000000001</v>
      </c>
      <c r="CI92" s="177">
        <v>0</v>
      </c>
      <c r="CJ92" s="177">
        <v>0</v>
      </c>
      <c r="CK92" s="177">
        <v>0</v>
      </c>
      <c r="CL92" s="177">
        <v>0</v>
      </c>
      <c r="CM92" s="178"/>
      <c r="CZ92" s="174">
        <f t="shared" si="1"/>
        <v>0</v>
      </c>
      <c r="DA92" s="158" t="s">
        <v>1461</v>
      </c>
      <c r="DB92" s="154" t="s">
        <v>1462</v>
      </c>
      <c r="DC92" s="154" t="s">
        <v>1288</v>
      </c>
    </row>
    <row r="93" spans="1:107" ht="13.2" customHeight="1" x14ac:dyDescent="0.25">
      <c r="A93" s="175" t="s">
        <v>1463</v>
      </c>
      <c r="B93" s="176" t="s">
        <v>1464</v>
      </c>
      <c r="C93" s="177">
        <v>44056.94</v>
      </c>
      <c r="D93" s="177">
        <v>9634.51</v>
      </c>
      <c r="E93" s="177">
        <v>28595.02</v>
      </c>
      <c r="F93" s="177">
        <v>0</v>
      </c>
      <c r="G93" s="177">
        <v>24241.23</v>
      </c>
      <c r="H93" s="177">
        <v>196504.75</v>
      </c>
      <c r="I93" s="177">
        <v>46428.08</v>
      </c>
      <c r="J93" s="177">
        <v>2071972.75</v>
      </c>
      <c r="K93" s="177">
        <v>83827.47</v>
      </c>
      <c r="L93" s="177">
        <v>69483.77</v>
      </c>
      <c r="M93" s="177">
        <v>65730.240000000005</v>
      </c>
      <c r="N93" s="177">
        <v>0</v>
      </c>
      <c r="O93" s="177">
        <v>1140601.83</v>
      </c>
      <c r="P93" s="177">
        <v>26670.71</v>
      </c>
      <c r="Q93" s="177">
        <v>124228.42</v>
      </c>
      <c r="R93" s="177">
        <v>1323066.6599999999</v>
      </c>
      <c r="S93" s="177">
        <v>263789.7</v>
      </c>
      <c r="T93" s="177">
        <v>67333.7</v>
      </c>
      <c r="U93" s="177">
        <v>56395.11</v>
      </c>
      <c r="V93" s="177">
        <v>64165.760000000002</v>
      </c>
      <c r="W93" s="177">
        <v>1271076.5900000001</v>
      </c>
      <c r="X93" s="177">
        <v>520854.12</v>
      </c>
      <c r="Y93" s="177">
        <v>166156.74</v>
      </c>
      <c r="Z93" s="177">
        <v>36073.629999999997</v>
      </c>
      <c r="AA93" s="177">
        <v>62465.94</v>
      </c>
      <c r="AB93" s="177">
        <v>40799.26</v>
      </c>
      <c r="AC93" s="177">
        <v>62004.57</v>
      </c>
      <c r="AD93" s="177">
        <v>238036.03</v>
      </c>
      <c r="AE93" s="177">
        <v>14107.65</v>
      </c>
      <c r="AF93" s="177">
        <v>88806.52</v>
      </c>
      <c r="AG93" s="177">
        <v>249016.58</v>
      </c>
      <c r="AH93" s="177">
        <v>140815.32999999999</v>
      </c>
      <c r="AI93" s="177">
        <v>3905.55</v>
      </c>
      <c r="AJ93" s="177">
        <v>66259.820000000007</v>
      </c>
      <c r="AK93" s="177">
        <v>4536526.76</v>
      </c>
      <c r="AL93" s="177">
        <v>7175.78</v>
      </c>
      <c r="AM93" s="177">
        <v>99680.73</v>
      </c>
      <c r="AN93" s="177">
        <v>18501.64</v>
      </c>
      <c r="AO93" s="177">
        <v>109276.73</v>
      </c>
      <c r="AP93" s="177">
        <v>67727.62</v>
      </c>
      <c r="AQ93" s="177">
        <v>28471.68</v>
      </c>
      <c r="AR93" s="177">
        <v>1757942.31</v>
      </c>
      <c r="AS93" s="177">
        <v>12249.5</v>
      </c>
      <c r="AT93" s="177">
        <v>2990020.41</v>
      </c>
      <c r="AU93" s="177">
        <v>30558.2</v>
      </c>
      <c r="AV93" s="177">
        <v>233483.95</v>
      </c>
      <c r="AW93" s="177">
        <v>97831.1</v>
      </c>
      <c r="AX93" s="177">
        <v>223356.13</v>
      </c>
      <c r="AY93" s="177">
        <v>22331.91</v>
      </c>
      <c r="AZ93" s="177">
        <v>10960.58</v>
      </c>
      <c r="BA93" s="177">
        <v>843380.46</v>
      </c>
      <c r="BB93" s="177">
        <v>49688.76</v>
      </c>
      <c r="BC93" s="177">
        <v>229953.11</v>
      </c>
      <c r="BD93" s="177">
        <v>305465.98</v>
      </c>
      <c r="BE93" s="177">
        <v>64561.120000000003</v>
      </c>
      <c r="BF93" s="177">
        <v>8764.58</v>
      </c>
      <c r="BG93" s="177">
        <v>1090707.95</v>
      </c>
      <c r="BH93" s="177">
        <v>330079.44</v>
      </c>
      <c r="BI93" s="177">
        <v>2062.4499999999998</v>
      </c>
      <c r="BJ93" s="177">
        <v>323.2</v>
      </c>
      <c r="BK93" s="177">
        <v>0</v>
      </c>
      <c r="BL93" s="177">
        <v>711723.72</v>
      </c>
      <c r="BM93" s="177">
        <v>109744.56</v>
      </c>
      <c r="BN93" s="177">
        <v>460227.2</v>
      </c>
      <c r="BO93" s="177">
        <v>1241690.3700000001</v>
      </c>
      <c r="BP93" s="177">
        <v>200102.97</v>
      </c>
      <c r="BQ93" s="177">
        <v>0</v>
      </c>
      <c r="BR93" s="179">
        <v>12111250.130000001</v>
      </c>
      <c r="BS93" s="179">
        <v>27492.54</v>
      </c>
      <c r="BT93" s="179">
        <v>12677.21</v>
      </c>
      <c r="BU93" s="179">
        <v>918808.69</v>
      </c>
      <c r="BV93" s="177">
        <v>0</v>
      </c>
      <c r="BW93" s="179">
        <v>228636.43</v>
      </c>
      <c r="BX93" s="179">
        <v>170866.18</v>
      </c>
      <c r="BY93" s="179">
        <v>118590.06</v>
      </c>
      <c r="BZ93" s="179">
        <v>19937.59</v>
      </c>
      <c r="CA93" s="179">
        <v>27653.58</v>
      </c>
      <c r="CB93" s="179">
        <v>169530.87</v>
      </c>
      <c r="CC93" s="179">
        <v>198207.32</v>
      </c>
      <c r="CD93" s="179">
        <v>55101.58</v>
      </c>
      <c r="CE93" s="179">
        <v>181900.53</v>
      </c>
      <c r="CF93" s="177">
        <v>39742.68</v>
      </c>
      <c r="CG93" s="179">
        <v>203231.33</v>
      </c>
      <c r="CH93" s="179">
        <v>476825.88</v>
      </c>
      <c r="CI93" s="179">
        <v>21256.05</v>
      </c>
      <c r="CJ93" s="179">
        <v>460744</v>
      </c>
      <c r="CK93" s="179">
        <v>78643.87</v>
      </c>
      <c r="CL93" s="179">
        <v>128605.35</v>
      </c>
      <c r="CM93" s="178"/>
      <c r="CZ93" s="174">
        <f t="shared" si="1"/>
        <v>0</v>
      </c>
      <c r="DA93" s="158" t="s">
        <v>1463</v>
      </c>
      <c r="DB93" s="154" t="s">
        <v>1464</v>
      </c>
      <c r="DC93" s="154" t="s">
        <v>1288</v>
      </c>
    </row>
    <row r="94" spans="1:107" ht="13.2" customHeight="1" x14ac:dyDescent="0.25">
      <c r="A94" s="175" t="s">
        <v>1465</v>
      </c>
      <c r="B94" s="176" t="s">
        <v>1466</v>
      </c>
      <c r="C94" s="177">
        <v>3853477.06</v>
      </c>
      <c r="D94" s="177">
        <v>0</v>
      </c>
      <c r="E94" s="177">
        <v>45486</v>
      </c>
      <c r="F94" s="177">
        <v>1739044.47</v>
      </c>
      <c r="G94" s="177">
        <v>1109540.33</v>
      </c>
      <c r="H94" s="177">
        <v>2500000</v>
      </c>
      <c r="I94" s="177">
        <v>1425205.12</v>
      </c>
      <c r="J94" s="177">
        <v>2885773.87</v>
      </c>
      <c r="K94" s="177">
        <v>1012450.18</v>
      </c>
      <c r="L94" s="177">
        <v>1772696.13</v>
      </c>
      <c r="M94" s="177">
        <v>3757012.19</v>
      </c>
      <c r="N94" s="177">
        <v>972700</v>
      </c>
      <c r="O94" s="177">
        <v>2010621.25</v>
      </c>
      <c r="P94" s="177">
        <v>1550463.49</v>
      </c>
      <c r="Q94" s="177">
        <v>2874000.55</v>
      </c>
      <c r="R94" s="177">
        <v>731940.73</v>
      </c>
      <c r="S94" s="177">
        <v>2018281.75</v>
      </c>
      <c r="T94" s="177">
        <v>958016.1</v>
      </c>
      <c r="U94" s="177">
        <v>1678567.46</v>
      </c>
      <c r="V94" s="177">
        <v>292173.25</v>
      </c>
      <c r="W94" s="177">
        <v>0</v>
      </c>
      <c r="X94" s="177">
        <v>111293.96</v>
      </c>
      <c r="Y94" s="177">
        <v>7839077.8499999996</v>
      </c>
      <c r="Z94" s="177">
        <v>0</v>
      </c>
      <c r="AA94" s="177">
        <v>0</v>
      </c>
      <c r="AB94" s="177">
        <v>0</v>
      </c>
      <c r="AC94" s="177">
        <v>0</v>
      </c>
      <c r="AD94" s="177">
        <v>3005088.65</v>
      </c>
      <c r="AE94" s="177">
        <v>4551212.2699999996</v>
      </c>
      <c r="AF94" s="177">
        <v>880149.34</v>
      </c>
      <c r="AG94" s="177">
        <v>7643991.5</v>
      </c>
      <c r="AH94" s="177">
        <v>994256.59</v>
      </c>
      <c r="AI94" s="177">
        <v>2760119.9</v>
      </c>
      <c r="AJ94" s="177">
        <v>3319265.96</v>
      </c>
      <c r="AK94" s="177">
        <v>1308717</v>
      </c>
      <c r="AL94" s="177">
        <v>23206.5</v>
      </c>
      <c r="AM94" s="177">
        <v>408161</v>
      </c>
      <c r="AN94" s="177">
        <v>207</v>
      </c>
      <c r="AO94" s="177">
        <v>1204350</v>
      </c>
      <c r="AP94" s="177">
        <v>549662</v>
      </c>
      <c r="AQ94" s="177">
        <v>416376</v>
      </c>
      <c r="AR94" s="177">
        <v>434993</v>
      </c>
      <c r="AS94" s="177">
        <v>166</v>
      </c>
      <c r="AT94" s="177">
        <v>848592</v>
      </c>
      <c r="AU94" s="177">
        <v>577333</v>
      </c>
      <c r="AV94" s="177">
        <v>1483005</v>
      </c>
      <c r="AW94" s="177">
        <v>20180.86</v>
      </c>
      <c r="AX94" s="177">
        <v>268870</v>
      </c>
      <c r="AY94" s="177">
        <v>964018.4</v>
      </c>
      <c r="AZ94" s="177">
        <v>973743</v>
      </c>
      <c r="BA94" s="177">
        <v>2721222.25</v>
      </c>
      <c r="BB94" s="177">
        <v>580351</v>
      </c>
      <c r="BC94" s="177">
        <v>21648</v>
      </c>
      <c r="BD94" s="177">
        <v>2077803.76</v>
      </c>
      <c r="BE94" s="177">
        <v>2630449.6</v>
      </c>
      <c r="BF94" s="177">
        <v>858267.08</v>
      </c>
      <c r="BG94" s="177">
        <v>3928551.67</v>
      </c>
      <c r="BH94" s="177">
        <v>0</v>
      </c>
      <c r="BI94" s="177">
        <v>1900186.65</v>
      </c>
      <c r="BJ94" s="177">
        <v>3284165.99</v>
      </c>
      <c r="BK94" s="177">
        <v>0</v>
      </c>
      <c r="BL94" s="177">
        <v>3918436.35</v>
      </c>
      <c r="BM94" s="177">
        <v>8141435.8600000003</v>
      </c>
      <c r="BN94" s="177">
        <v>1974833.71</v>
      </c>
      <c r="BO94" s="177">
        <v>6231443.8799999999</v>
      </c>
      <c r="BP94" s="177">
        <v>1154888.67</v>
      </c>
      <c r="BQ94" s="177">
        <v>552860.09</v>
      </c>
      <c r="BR94" s="179">
        <v>2960589.9</v>
      </c>
      <c r="BS94" s="179">
        <v>1314049.78</v>
      </c>
      <c r="BT94" s="179">
        <v>1000560</v>
      </c>
      <c r="BU94" s="179">
        <v>2260046.29</v>
      </c>
      <c r="BV94" s="179">
        <v>777932</v>
      </c>
      <c r="BW94" s="179">
        <v>1212343.1599999999</v>
      </c>
      <c r="BX94" s="179">
        <v>4222197.45</v>
      </c>
      <c r="BY94" s="179">
        <v>1379195.72</v>
      </c>
      <c r="BZ94" s="179">
        <v>1794316</v>
      </c>
      <c r="CA94" s="179">
        <v>623770.4</v>
      </c>
      <c r="CB94" s="179">
        <v>389851.45</v>
      </c>
      <c r="CC94" s="179">
        <v>2351658.0499999998</v>
      </c>
      <c r="CD94" s="179">
        <v>1280457.48</v>
      </c>
      <c r="CE94" s="179">
        <v>1337760.8500000001</v>
      </c>
      <c r="CF94" s="177">
        <v>613567.66</v>
      </c>
      <c r="CG94" s="179">
        <v>2234541.71</v>
      </c>
      <c r="CH94" s="179">
        <v>878987.23</v>
      </c>
      <c r="CI94" s="179">
        <v>479497.55</v>
      </c>
      <c r="CJ94" s="179">
        <v>3144275.35</v>
      </c>
      <c r="CK94" s="179">
        <v>420332.53</v>
      </c>
      <c r="CL94" s="179">
        <v>1065677.25</v>
      </c>
      <c r="CM94" s="178"/>
      <c r="CZ94" s="174">
        <f t="shared" si="1"/>
        <v>0</v>
      </c>
      <c r="DA94" s="158" t="s">
        <v>1465</v>
      </c>
      <c r="DB94" s="154" t="s">
        <v>1466</v>
      </c>
      <c r="DC94" s="154" t="s">
        <v>1288</v>
      </c>
    </row>
    <row r="95" spans="1:107" ht="13.2" customHeight="1" x14ac:dyDescent="0.25">
      <c r="A95" s="175" t="s">
        <v>1467</v>
      </c>
      <c r="B95" s="176" t="s">
        <v>1468</v>
      </c>
      <c r="C95" s="177">
        <v>0</v>
      </c>
      <c r="D95" s="177">
        <v>57718.83</v>
      </c>
      <c r="E95" s="177">
        <v>0</v>
      </c>
      <c r="F95" s="177">
        <v>0</v>
      </c>
      <c r="G95" s="177">
        <v>77154.84</v>
      </c>
      <c r="H95" s="177">
        <v>504822.57</v>
      </c>
      <c r="I95" s="177">
        <v>0</v>
      </c>
      <c r="J95" s="177">
        <v>310780.43</v>
      </c>
      <c r="K95" s="177">
        <v>4332.3599999999997</v>
      </c>
      <c r="L95" s="177">
        <v>63184.94</v>
      </c>
      <c r="M95" s="177">
        <v>-86669.37</v>
      </c>
      <c r="N95" s="177">
        <v>1531.2</v>
      </c>
      <c r="O95" s="177">
        <v>38641.89</v>
      </c>
      <c r="P95" s="177">
        <v>135899.1</v>
      </c>
      <c r="Q95" s="177">
        <v>18891.79</v>
      </c>
      <c r="R95" s="177">
        <v>6824199.8499999996</v>
      </c>
      <c r="S95" s="177">
        <v>-507446.16</v>
      </c>
      <c r="T95" s="177">
        <v>52158.36</v>
      </c>
      <c r="U95" s="177">
        <v>0</v>
      </c>
      <c r="V95" s="177">
        <v>104388.98</v>
      </c>
      <c r="W95" s="177">
        <v>0</v>
      </c>
      <c r="X95" s="177">
        <v>0</v>
      </c>
      <c r="Y95" s="177">
        <v>0</v>
      </c>
      <c r="Z95" s="177">
        <v>256394.94</v>
      </c>
      <c r="AA95" s="177">
        <v>119977.13</v>
      </c>
      <c r="AB95" s="177">
        <v>587770.34</v>
      </c>
      <c r="AC95" s="177">
        <v>0</v>
      </c>
      <c r="AD95" s="177">
        <v>61795.68</v>
      </c>
      <c r="AE95" s="177">
        <v>0</v>
      </c>
      <c r="AF95" s="177">
        <v>958632.68</v>
      </c>
      <c r="AG95" s="177">
        <v>0</v>
      </c>
      <c r="AH95" s="177">
        <v>65941.89</v>
      </c>
      <c r="AI95" s="177">
        <v>0</v>
      </c>
      <c r="AJ95" s="177">
        <v>402778.77</v>
      </c>
      <c r="AK95" s="177">
        <v>0</v>
      </c>
      <c r="AL95" s="177">
        <v>391154.62</v>
      </c>
      <c r="AM95" s="177">
        <v>0</v>
      </c>
      <c r="AN95" s="177">
        <v>5259.7</v>
      </c>
      <c r="AO95" s="177">
        <v>0</v>
      </c>
      <c r="AP95" s="177">
        <v>139849.72</v>
      </c>
      <c r="AQ95" s="177">
        <v>0</v>
      </c>
      <c r="AR95" s="177">
        <v>3424945.62</v>
      </c>
      <c r="AS95" s="177">
        <v>0</v>
      </c>
      <c r="AT95" s="177">
        <v>0</v>
      </c>
      <c r="AU95" s="177">
        <v>572435.34</v>
      </c>
      <c r="AV95" s="177">
        <v>0</v>
      </c>
      <c r="AW95" s="177">
        <v>0</v>
      </c>
      <c r="AX95" s="177">
        <v>0</v>
      </c>
      <c r="AY95" s="177">
        <v>71622.97</v>
      </c>
      <c r="AZ95" s="177">
        <v>220689.96</v>
      </c>
      <c r="BA95" s="177">
        <v>13216.68</v>
      </c>
      <c r="BB95" s="177">
        <v>30152.6</v>
      </c>
      <c r="BC95" s="177">
        <v>5213612.7</v>
      </c>
      <c r="BD95" s="177">
        <v>134637.19</v>
      </c>
      <c r="BE95" s="177">
        <v>225217.14</v>
      </c>
      <c r="BF95" s="177">
        <v>0</v>
      </c>
      <c r="BG95" s="177">
        <v>2180.5100000000002</v>
      </c>
      <c r="BH95" s="177">
        <v>0</v>
      </c>
      <c r="BI95" s="177">
        <v>0</v>
      </c>
      <c r="BJ95" s="177">
        <v>220183.38</v>
      </c>
      <c r="BK95" s="177">
        <v>0</v>
      </c>
      <c r="BL95" s="177">
        <v>11214.92</v>
      </c>
      <c r="BM95" s="177">
        <v>34535.03</v>
      </c>
      <c r="BN95" s="177">
        <v>3519.28</v>
      </c>
      <c r="BO95" s="177">
        <v>1682617.22</v>
      </c>
      <c r="BP95" s="177">
        <v>12706.92</v>
      </c>
      <c r="BQ95" s="177">
        <v>678575.92</v>
      </c>
      <c r="BR95" s="179">
        <v>6540.98</v>
      </c>
      <c r="BS95" s="177">
        <v>0</v>
      </c>
      <c r="BT95" s="177">
        <v>0</v>
      </c>
      <c r="BU95" s="177">
        <v>191280.79</v>
      </c>
      <c r="BV95" s="177">
        <v>0</v>
      </c>
      <c r="BW95" s="177">
        <v>8680.4</v>
      </c>
      <c r="BX95" s="179">
        <v>48982.03</v>
      </c>
      <c r="BY95" s="179">
        <v>270114.98</v>
      </c>
      <c r="BZ95" s="177">
        <v>374</v>
      </c>
      <c r="CA95" s="177">
        <v>0</v>
      </c>
      <c r="CB95" s="179">
        <v>247421.35</v>
      </c>
      <c r="CC95" s="177">
        <v>50150.71</v>
      </c>
      <c r="CD95" s="179">
        <v>90252.14</v>
      </c>
      <c r="CE95" s="179">
        <v>190348.38</v>
      </c>
      <c r="CF95" s="177">
        <v>0</v>
      </c>
      <c r="CG95" s="179">
        <v>643653.88</v>
      </c>
      <c r="CH95" s="179">
        <v>84690.82</v>
      </c>
      <c r="CI95" s="177">
        <v>0</v>
      </c>
      <c r="CJ95" s="179">
        <v>1808429.03</v>
      </c>
      <c r="CK95" s="179">
        <v>423417.35</v>
      </c>
      <c r="CL95" s="177">
        <v>4969891.72</v>
      </c>
      <c r="CM95" s="178"/>
      <c r="CZ95" s="174">
        <f t="shared" si="1"/>
        <v>0</v>
      </c>
      <c r="DA95" s="158" t="s">
        <v>1467</v>
      </c>
      <c r="DB95" s="154" t="s">
        <v>1468</v>
      </c>
      <c r="DC95" s="154" t="s">
        <v>1288</v>
      </c>
    </row>
    <row r="96" spans="1:107" ht="13.2" customHeight="1" x14ac:dyDescent="0.25">
      <c r="A96" s="175" t="s">
        <v>1469</v>
      </c>
      <c r="B96" s="176" t="s">
        <v>1470</v>
      </c>
      <c r="C96" s="177">
        <v>-127139.21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-64343.6</v>
      </c>
      <c r="P96" s="177">
        <v>0</v>
      </c>
      <c r="Q96" s="177">
        <v>0</v>
      </c>
      <c r="R96" s="177">
        <v>-3215.04</v>
      </c>
      <c r="S96" s="177">
        <v>0</v>
      </c>
      <c r="T96" s="177">
        <v>0</v>
      </c>
      <c r="U96" s="177">
        <v>0</v>
      </c>
      <c r="V96" s="177">
        <v>0</v>
      </c>
      <c r="W96" s="177">
        <v>-81227.23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0</v>
      </c>
      <c r="AF96" s="177">
        <v>0</v>
      </c>
      <c r="AG96" s="177">
        <v>0</v>
      </c>
      <c r="AH96" s="177">
        <v>-2785.4</v>
      </c>
      <c r="AI96" s="177">
        <v>0</v>
      </c>
      <c r="AJ96" s="177">
        <v>0</v>
      </c>
      <c r="AK96" s="177">
        <v>-88865.919999999998</v>
      </c>
      <c r="AL96" s="177">
        <v>0</v>
      </c>
      <c r="AM96" s="177">
        <v>0</v>
      </c>
      <c r="AN96" s="177">
        <v>0</v>
      </c>
      <c r="AO96" s="177">
        <v>0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-67559.960000000006</v>
      </c>
      <c r="BB96" s="177">
        <v>0</v>
      </c>
      <c r="BC96" s="177">
        <v>-41520.6</v>
      </c>
      <c r="BD96" s="177">
        <v>-5164.4399999999996</v>
      </c>
      <c r="BE96" s="177">
        <v>0</v>
      </c>
      <c r="BF96" s="177">
        <v>0</v>
      </c>
      <c r="BG96" s="177">
        <v>-86485.52</v>
      </c>
      <c r="BH96" s="177">
        <v>0</v>
      </c>
      <c r="BI96" s="177">
        <v>0</v>
      </c>
      <c r="BJ96" s="177">
        <v>0</v>
      </c>
      <c r="BK96" s="177">
        <v>-513.20000000000005</v>
      </c>
      <c r="BL96" s="177">
        <v>-23515.23</v>
      </c>
      <c r="BM96" s="177">
        <v>0</v>
      </c>
      <c r="BN96" s="177">
        <v>0</v>
      </c>
      <c r="BO96" s="177">
        <v>0</v>
      </c>
      <c r="BP96" s="177">
        <v>0</v>
      </c>
      <c r="BQ96" s="177">
        <v>0</v>
      </c>
      <c r="BR96" s="179">
        <v>-674569.19</v>
      </c>
      <c r="BS96" s="177">
        <v>0</v>
      </c>
      <c r="BT96" s="177">
        <v>0</v>
      </c>
      <c r="BU96" s="179">
        <v>-88402.21</v>
      </c>
      <c r="BV96" s="177">
        <v>0</v>
      </c>
      <c r="BW96" s="177">
        <v>0</v>
      </c>
      <c r="BX96" s="179">
        <v>-51237.24</v>
      </c>
      <c r="BY96" s="177">
        <v>0</v>
      </c>
      <c r="BZ96" s="177">
        <v>0</v>
      </c>
      <c r="CA96" s="177">
        <v>0</v>
      </c>
      <c r="CB96" s="177">
        <v>0</v>
      </c>
      <c r="CC96" s="177">
        <v>0</v>
      </c>
      <c r="CD96" s="177">
        <v>0</v>
      </c>
      <c r="CE96" s="177">
        <v>0</v>
      </c>
      <c r="CF96" s="177">
        <v>0</v>
      </c>
      <c r="CG96" s="177">
        <v>0</v>
      </c>
      <c r="CH96" s="177">
        <v>0</v>
      </c>
      <c r="CI96" s="177">
        <v>0</v>
      </c>
      <c r="CJ96" s="177">
        <v>0</v>
      </c>
      <c r="CK96" s="177">
        <v>0</v>
      </c>
      <c r="CL96" s="177">
        <v>0</v>
      </c>
      <c r="CM96" s="178"/>
      <c r="CZ96" s="174">
        <f t="shared" si="1"/>
        <v>0</v>
      </c>
      <c r="DA96" s="158" t="s">
        <v>1469</v>
      </c>
      <c r="DB96" s="154" t="s">
        <v>1470</v>
      </c>
      <c r="DC96" s="154" t="s">
        <v>1288</v>
      </c>
    </row>
    <row r="97" spans="1:107" ht="13.2" customHeight="1" x14ac:dyDescent="0.25">
      <c r="A97" s="175" t="s">
        <v>1471</v>
      </c>
      <c r="B97" s="176" t="s">
        <v>1472</v>
      </c>
      <c r="C97" s="177">
        <v>-11276.72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-15733.6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0</v>
      </c>
      <c r="AF97" s="177">
        <v>0</v>
      </c>
      <c r="AG97" s="177">
        <v>0</v>
      </c>
      <c r="AH97" s="177">
        <v>0</v>
      </c>
      <c r="AI97" s="177">
        <v>0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 s="177">
        <v>0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 s="177">
        <v>0</v>
      </c>
      <c r="BD97" s="177">
        <v>-3868.96</v>
      </c>
      <c r="BE97" s="177">
        <v>0</v>
      </c>
      <c r="BF97" s="177">
        <v>0</v>
      </c>
      <c r="BG97" s="177">
        <v>0</v>
      </c>
      <c r="BH97" s="177">
        <v>0</v>
      </c>
      <c r="BI97" s="177">
        <v>0</v>
      </c>
      <c r="BJ97" s="177">
        <v>0</v>
      </c>
      <c r="BK97" s="177">
        <v>0</v>
      </c>
      <c r="BL97" s="177">
        <v>-10600.24</v>
      </c>
      <c r="BM97" s="177">
        <v>0</v>
      </c>
      <c r="BN97" s="177">
        <v>0</v>
      </c>
      <c r="BO97" s="177">
        <v>0</v>
      </c>
      <c r="BP97" s="177">
        <v>0</v>
      </c>
      <c r="BQ97" s="177">
        <v>0</v>
      </c>
      <c r="BR97" s="179">
        <v>-103499.2</v>
      </c>
      <c r="BS97" s="177">
        <v>0</v>
      </c>
      <c r="BT97" s="177">
        <v>0</v>
      </c>
      <c r="BU97" s="179">
        <v>-84512.97</v>
      </c>
      <c r="BV97" s="177">
        <v>0</v>
      </c>
      <c r="BW97" s="177">
        <v>0</v>
      </c>
      <c r="BX97" s="177">
        <v>0</v>
      </c>
      <c r="BY97" s="177">
        <v>0</v>
      </c>
      <c r="BZ97" s="177">
        <v>0</v>
      </c>
      <c r="CA97" s="177">
        <v>0</v>
      </c>
      <c r="CB97" s="177">
        <v>0</v>
      </c>
      <c r="CC97" s="177">
        <v>0</v>
      </c>
      <c r="CD97" s="177">
        <v>0</v>
      </c>
      <c r="CE97" s="177">
        <v>0</v>
      </c>
      <c r="CF97" s="177">
        <v>0</v>
      </c>
      <c r="CG97" s="177">
        <v>0</v>
      </c>
      <c r="CH97" s="177">
        <v>0</v>
      </c>
      <c r="CI97" s="177">
        <v>0</v>
      </c>
      <c r="CJ97" s="177">
        <v>0</v>
      </c>
      <c r="CK97" s="177">
        <v>0</v>
      </c>
      <c r="CL97" s="177">
        <v>0</v>
      </c>
      <c r="CM97" s="178"/>
      <c r="CZ97" s="174">
        <f t="shared" si="1"/>
        <v>0</v>
      </c>
      <c r="DA97" s="158" t="s">
        <v>1471</v>
      </c>
      <c r="DB97" s="154" t="s">
        <v>1472</v>
      </c>
      <c r="DC97" s="154" t="s">
        <v>1288</v>
      </c>
    </row>
    <row r="98" spans="1:107" ht="13.2" customHeight="1" x14ac:dyDescent="0.25">
      <c r="A98" s="175" t="s">
        <v>1473</v>
      </c>
      <c r="B98" s="176" t="s">
        <v>1474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0</v>
      </c>
      <c r="AF98" s="177">
        <v>0</v>
      </c>
      <c r="AG98" s="177">
        <v>0</v>
      </c>
      <c r="AH98" s="177">
        <v>0</v>
      </c>
      <c r="AI98" s="177">
        <v>0</v>
      </c>
      <c r="AJ98" s="177">
        <v>0</v>
      </c>
      <c r="AK98" s="177">
        <v>0</v>
      </c>
      <c r="AL98" s="177">
        <v>0</v>
      </c>
      <c r="AM98" s="177">
        <v>0</v>
      </c>
      <c r="AN98" s="177">
        <v>-479518.2</v>
      </c>
      <c r="AO98" s="177">
        <v>0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 s="177">
        <v>0</v>
      </c>
      <c r="BD98" s="177">
        <v>0</v>
      </c>
      <c r="BE98" s="177">
        <v>0</v>
      </c>
      <c r="BF98" s="177">
        <v>0</v>
      </c>
      <c r="BG98" s="177">
        <v>0</v>
      </c>
      <c r="BH98" s="177">
        <v>0</v>
      </c>
      <c r="BI98" s="177">
        <v>0</v>
      </c>
      <c r="BJ98" s="177">
        <v>0</v>
      </c>
      <c r="BK98" s="177">
        <v>0</v>
      </c>
      <c r="BL98" s="177">
        <v>-3793.87</v>
      </c>
      <c r="BM98" s="177">
        <v>0</v>
      </c>
      <c r="BN98" s="177">
        <v>0</v>
      </c>
      <c r="BO98" s="177">
        <v>0</v>
      </c>
      <c r="BP98" s="177">
        <v>0</v>
      </c>
      <c r="BQ98" s="177">
        <v>0</v>
      </c>
      <c r="BR98" s="177">
        <v>-307138.46999999997</v>
      </c>
      <c r="BS98" s="177">
        <v>0</v>
      </c>
      <c r="BT98" s="177">
        <v>0</v>
      </c>
      <c r="BU98" s="177">
        <v>0</v>
      </c>
      <c r="BV98" s="177">
        <v>-2910.4</v>
      </c>
      <c r="BW98" s="177">
        <v>0</v>
      </c>
      <c r="BX98" s="177">
        <v>0</v>
      </c>
      <c r="BY98" s="177">
        <v>0</v>
      </c>
      <c r="BZ98" s="177">
        <v>0</v>
      </c>
      <c r="CA98" s="177">
        <v>0</v>
      </c>
      <c r="CB98" s="177">
        <v>0</v>
      </c>
      <c r="CC98" s="177">
        <v>0</v>
      </c>
      <c r="CD98" s="177">
        <v>0</v>
      </c>
      <c r="CE98" s="177">
        <v>0</v>
      </c>
      <c r="CF98" s="177">
        <v>0</v>
      </c>
      <c r="CG98" s="177">
        <v>0</v>
      </c>
      <c r="CH98" s="177">
        <v>0</v>
      </c>
      <c r="CI98" s="177">
        <v>0</v>
      </c>
      <c r="CJ98" s="177">
        <v>0</v>
      </c>
      <c r="CK98" s="177">
        <v>0</v>
      </c>
      <c r="CL98" s="177">
        <v>0</v>
      </c>
      <c r="CM98" s="178"/>
      <c r="CZ98" s="174">
        <f t="shared" si="1"/>
        <v>0</v>
      </c>
      <c r="DA98" s="158" t="s">
        <v>1473</v>
      </c>
      <c r="DB98" s="154" t="s">
        <v>1474</v>
      </c>
      <c r="DC98" s="154" t="s">
        <v>1288</v>
      </c>
    </row>
    <row r="99" spans="1:107" ht="13.2" customHeight="1" x14ac:dyDescent="0.25">
      <c r="A99" s="175" t="s">
        <v>1475</v>
      </c>
      <c r="B99" s="176" t="s">
        <v>1476</v>
      </c>
      <c r="C99" s="177">
        <v>-1641851.58</v>
      </c>
      <c r="D99" s="177">
        <v>-171145.41</v>
      </c>
      <c r="E99" s="177">
        <v>-72940.88</v>
      </c>
      <c r="F99" s="177">
        <v>-148824.4</v>
      </c>
      <c r="G99" s="177">
        <v>-60677.599999999999</v>
      </c>
      <c r="H99" s="177">
        <v>-104207.73</v>
      </c>
      <c r="I99" s="177">
        <v>-50163.4</v>
      </c>
      <c r="J99" s="177">
        <v>-301810.52</v>
      </c>
      <c r="K99" s="177">
        <v>-152784.16</v>
      </c>
      <c r="L99" s="177">
        <v>-274259.38</v>
      </c>
      <c r="M99" s="177">
        <v>-186323.8</v>
      </c>
      <c r="N99" s="177">
        <v>-40186.160000000003</v>
      </c>
      <c r="O99" s="177">
        <v>-284909.74</v>
      </c>
      <c r="P99" s="177">
        <v>-48917.2</v>
      </c>
      <c r="Q99" s="177">
        <v>-50885.4</v>
      </c>
      <c r="R99" s="177">
        <v>-307542.86</v>
      </c>
      <c r="S99" s="177">
        <v>-195632.72</v>
      </c>
      <c r="T99" s="177">
        <v>-32124.76</v>
      </c>
      <c r="U99" s="177">
        <v>-162369.04</v>
      </c>
      <c r="V99" s="177">
        <v>-43605.2</v>
      </c>
      <c r="W99" s="177">
        <v>-462801.77</v>
      </c>
      <c r="X99" s="177">
        <v>-38303.519999999997</v>
      </c>
      <c r="Y99" s="177">
        <v>-120658.73</v>
      </c>
      <c r="Z99" s="177">
        <v>-173600.2</v>
      </c>
      <c r="AA99" s="177">
        <v>-20684.96</v>
      </c>
      <c r="AB99" s="177">
        <v>-32734.68</v>
      </c>
      <c r="AC99" s="177">
        <v>-244996.72</v>
      </c>
      <c r="AD99" s="177">
        <v>-238172.16</v>
      </c>
      <c r="AE99" s="177">
        <v>-91857.919999999998</v>
      </c>
      <c r="AF99" s="177">
        <v>-82021.039999999994</v>
      </c>
      <c r="AG99" s="177">
        <v>-23031.68</v>
      </c>
      <c r="AH99" s="177">
        <v>-26454.639999999999</v>
      </c>
      <c r="AI99" s="177">
        <v>-55239.360000000001</v>
      </c>
      <c r="AJ99" s="177">
        <v>-81074.98</v>
      </c>
      <c r="AK99" s="177">
        <v>-44989.97</v>
      </c>
      <c r="AL99" s="177">
        <v>-48816.88</v>
      </c>
      <c r="AM99" s="177">
        <v>-56293.2</v>
      </c>
      <c r="AN99" s="177">
        <v>-128042.32</v>
      </c>
      <c r="AO99" s="177">
        <v>-93756.28</v>
      </c>
      <c r="AP99" s="177">
        <v>-46277.760000000002</v>
      </c>
      <c r="AQ99" s="177">
        <v>-6157.36</v>
      </c>
      <c r="AR99" s="177">
        <v>-157867.9</v>
      </c>
      <c r="AS99" s="177">
        <v>-21428.68</v>
      </c>
      <c r="AT99" s="177">
        <v>-54154.8</v>
      </c>
      <c r="AU99" s="177">
        <v>-58943.65</v>
      </c>
      <c r="AV99" s="177">
        <v>-21124.959999999999</v>
      </c>
      <c r="AW99" s="177">
        <v>-42054.06</v>
      </c>
      <c r="AX99" s="177">
        <v>-130743.49</v>
      </c>
      <c r="AY99" s="177">
        <v>-126529.12</v>
      </c>
      <c r="AZ99" s="177">
        <v>-82172.88</v>
      </c>
      <c r="BA99" s="177">
        <v>-563768.07999999996</v>
      </c>
      <c r="BB99" s="177">
        <v>-7915.84</v>
      </c>
      <c r="BC99" s="177">
        <v>-826634.23999999999</v>
      </c>
      <c r="BD99" s="177">
        <v>-239670.1</v>
      </c>
      <c r="BE99" s="177">
        <v>-15628.58</v>
      </c>
      <c r="BF99" s="177">
        <v>-84643.62</v>
      </c>
      <c r="BG99" s="177">
        <v>-161435.91</v>
      </c>
      <c r="BH99" s="177">
        <v>-13454.04</v>
      </c>
      <c r="BI99" s="177">
        <v>-2698.88</v>
      </c>
      <c r="BJ99" s="177">
        <v>-114180.24</v>
      </c>
      <c r="BK99" s="177">
        <v>-171352.9</v>
      </c>
      <c r="BL99" s="177">
        <v>-256649.32</v>
      </c>
      <c r="BM99" s="177">
        <v>-183800</v>
      </c>
      <c r="BN99" s="177">
        <v>-55132.68</v>
      </c>
      <c r="BO99" s="177">
        <v>-103448.56</v>
      </c>
      <c r="BP99" s="177">
        <v>-104617.60000000001</v>
      </c>
      <c r="BQ99" s="177">
        <v>-180916</v>
      </c>
      <c r="BR99" s="179">
        <v>-4499.12</v>
      </c>
      <c r="BS99" s="179">
        <v>-12925.28</v>
      </c>
      <c r="BT99" s="179">
        <v>-196455.37</v>
      </c>
      <c r="BU99" s="179">
        <v>-2066595.52</v>
      </c>
      <c r="BV99" s="179">
        <v>-21971.439999999999</v>
      </c>
      <c r="BW99" s="179">
        <v>-112490.62</v>
      </c>
      <c r="BX99" s="179">
        <v>-123897.88</v>
      </c>
      <c r="BY99" s="179">
        <v>-28210.98</v>
      </c>
      <c r="BZ99" s="179">
        <v>-181410.16</v>
      </c>
      <c r="CA99" s="179">
        <v>-142624.24</v>
      </c>
      <c r="CB99" s="179">
        <v>-251561.76</v>
      </c>
      <c r="CC99" s="179">
        <v>-165219.84</v>
      </c>
      <c r="CD99" s="179">
        <v>-171650.96</v>
      </c>
      <c r="CE99" s="179">
        <v>-154608.79999999999</v>
      </c>
      <c r="CF99" s="179">
        <v>-780.08</v>
      </c>
      <c r="CG99" s="179">
        <v>-98048.08</v>
      </c>
      <c r="CH99" s="179">
        <v>-54082.879999999997</v>
      </c>
      <c r="CI99" s="179">
        <v>-11433.2</v>
      </c>
      <c r="CJ99" s="179">
        <v>-664042.16</v>
      </c>
      <c r="CK99" s="179">
        <v>-44007.28</v>
      </c>
      <c r="CL99" s="179">
        <v>-33623.089999999997</v>
      </c>
      <c r="CM99" s="178"/>
      <c r="CZ99" s="174">
        <f t="shared" si="1"/>
        <v>0</v>
      </c>
      <c r="DA99" s="158" t="s">
        <v>1475</v>
      </c>
      <c r="DB99" s="154" t="s">
        <v>1476</v>
      </c>
      <c r="DC99" s="154" t="s">
        <v>1288</v>
      </c>
    </row>
    <row r="100" spans="1:107" ht="13.2" customHeight="1" x14ac:dyDescent="0.25">
      <c r="A100" s="175" t="s">
        <v>1477</v>
      </c>
      <c r="B100" s="176" t="s">
        <v>1478</v>
      </c>
      <c r="C100" s="177">
        <v>-640489.84</v>
      </c>
      <c r="D100" s="177">
        <v>-53431.73</v>
      </c>
      <c r="E100" s="177">
        <v>-42478.2</v>
      </c>
      <c r="F100" s="177">
        <v>-16152.32</v>
      </c>
      <c r="G100" s="177">
        <v>-8728.24</v>
      </c>
      <c r="H100" s="177">
        <v>-7144.96</v>
      </c>
      <c r="I100" s="177">
        <v>-19363.36</v>
      </c>
      <c r="J100" s="177">
        <v>-155605.31</v>
      </c>
      <c r="K100" s="177">
        <v>-15667.04</v>
      </c>
      <c r="L100" s="177">
        <v>-232686.9</v>
      </c>
      <c r="M100" s="177">
        <v>-160170.84</v>
      </c>
      <c r="N100" s="177">
        <v>-11985.44</v>
      </c>
      <c r="O100" s="177">
        <v>-455045.36</v>
      </c>
      <c r="P100" s="177">
        <v>-50574.28</v>
      </c>
      <c r="Q100" s="177">
        <v>-42442.2</v>
      </c>
      <c r="R100" s="177">
        <v>-688207.41</v>
      </c>
      <c r="S100" s="177">
        <v>-166879.26</v>
      </c>
      <c r="T100" s="177">
        <v>-45864.44</v>
      </c>
      <c r="U100" s="177">
        <v>-73819.839999999997</v>
      </c>
      <c r="V100" s="177">
        <v>-43584.72</v>
      </c>
      <c r="W100" s="177">
        <v>-867697.04</v>
      </c>
      <c r="X100" s="177">
        <v>-29091.55</v>
      </c>
      <c r="Y100" s="177">
        <v>-150104.79999999999</v>
      </c>
      <c r="Z100" s="177">
        <v>-73807.039999999994</v>
      </c>
      <c r="AA100" s="177">
        <v>-5141.68</v>
      </c>
      <c r="AB100" s="177">
        <v>-15159.44</v>
      </c>
      <c r="AC100" s="177">
        <v>-172777.44</v>
      </c>
      <c r="AD100" s="177">
        <v>-89668.160000000003</v>
      </c>
      <c r="AE100" s="177">
        <v>-54986.96</v>
      </c>
      <c r="AF100" s="177">
        <v>-17470.64</v>
      </c>
      <c r="AG100" s="177">
        <v>-12134.16</v>
      </c>
      <c r="AH100" s="177">
        <v>-5262.8</v>
      </c>
      <c r="AI100" s="177">
        <v>-21110.639999999999</v>
      </c>
      <c r="AJ100" s="177">
        <v>-16917.759999999998</v>
      </c>
      <c r="AK100" s="177">
        <v>-298367.53999999998</v>
      </c>
      <c r="AL100" s="177">
        <v>-26283.119999999999</v>
      </c>
      <c r="AM100" s="177">
        <v>-19541.48</v>
      </c>
      <c r="AN100" s="177">
        <v>-59490.32</v>
      </c>
      <c r="AO100" s="177">
        <v>-84160.48</v>
      </c>
      <c r="AP100" s="177">
        <v>-9820.16</v>
      </c>
      <c r="AQ100" s="177">
        <v>-3591.12</v>
      </c>
      <c r="AR100" s="177">
        <v>-163943.75</v>
      </c>
      <c r="AS100" s="177">
        <v>-3241.68</v>
      </c>
      <c r="AT100" s="177">
        <v>-43665.760000000002</v>
      </c>
      <c r="AU100" s="177">
        <v>-31439.599999999999</v>
      </c>
      <c r="AV100" s="177">
        <v>-10814.8</v>
      </c>
      <c r="AW100" s="177">
        <v>-3365.28</v>
      </c>
      <c r="AX100" s="177">
        <v>-6680.4</v>
      </c>
      <c r="AY100" s="177">
        <v>-20041.04</v>
      </c>
      <c r="AZ100" s="177">
        <v>-33215.199999999997</v>
      </c>
      <c r="BA100" s="177">
        <v>-264293.46000000002</v>
      </c>
      <c r="BB100" s="177">
        <v>-7510.24</v>
      </c>
      <c r="BC100" s="177">
        <v>-500234.54</v>
      </c>
      <c r="BD100" s="177">
        <v>-194043.99</v>
      </c>
      <c r="BE100" s="177">
        <v>-14422.9</v>
      </c>
      <c r="BF100" s="177">
        <v>-38531.919999999998</v>
      </c>
      <c r="BG100" s="177">
        <v>-428345.37</v>
      </c>
      <c r="BH100" s="177">
        <v>-160.96</v>
      </c>
      <c r="BI100" s="177">
        <v>-7587.12</v>
      </c>
      <c r="BJ100" s="177">
        <v>-24148.16</v>
      </c>
      <c r="BK100" s="177">
        <v>-300680.28999999998</v>
      </c>
      <c r="BL100" s="177">
        <v>-506639.1</v>
      </c>
      <c r="BM100" s="177">
        <v>-66380.479999999996</v>
      </c>
      <c r="BN100" s="177">
        <v>-16790.560000000001</v>
      </c>
      <c r="BO100" s="177">
        <v>-61366.720000000001</v>
      </c>
      <c r="BP100" s="177">
        <v>-25346.03</v>
      </c>
      <c r="BQ100" s="177">
        <v>-132362.16</v>
      </c>
      <c r="BR100" s="179">
        <v>0</v>
      </c>
      <c r="BS100" s="179">
        <v>-23995.200000000001</v>
      </c>
      <c r="BT100" s="179">
        <v>-249637.41</v>
      </c>
      <c r="BU100" s="179">
        <v>-631353.19999999995</v>
      </c>
      <c r="BV100" s="177">
        <v>-113576.08</v>
      </c>
      <c r="BW100" s="179">
        <v>-35907.360000000001</v>
      </c>
      <c r="BX100" s="179">
        <v>-225463.46</v>
      </c>
      <c r="BY100" s="179">
        <v>-7010</v>
      </c>
      <c r="BZ100" s="179">
        <v>-37769.360000000001</v>
      </c>
      <c r="CA100" s="179">
        <v>-23913.439999999999</v>
      </c>
      <c r="CB100" s="179">
        <v>-129492.48</v>
      </c>
      <c r="CC100" s="179">
        <v>-191430.08</v>
      </c>
      <c r="CD100" s="179">
        <v>-119426.48</v>
      </c>
      <c r="CE100" s="179">
        <v>-93167.360000000001</v>
      </c>
      <c r="CF100" s="179">
        <v>-3103.44</v>
      </c>
      <c r="CG100" s="179">
        <v>-18861.919999999998</v>
      </c>
      <c r="CH100" s="179">
        <v>-521.20000000000005</v>
      </c>
      <c r="CI100" s="179">
        <v>-3500.24</v>
      </c>
      <c r="CJ100" s="179">
        <v>-117841.12</v>
      </c>
      <c r="CK100" s="179">
        <v>-16540.64</v>
      </c>
      <c r="CL100" s="179">
        <v>-8083.08</v>
      </c>
      <c r="CM100" s="178"/>
      <c r="CZ100" s="174">
        <f t="shared" si="1"/>
        <v>0</v>
      </c>
      <c r="DA100" s="158" t="s">
        <v>1477</v>
      </c>
      <c r="DB100" s="154" t="s">
        <v>1478</v>
      </c>
      <c r="DC100" s="154" t="s">
        <v>1288</v>
      </c>
    </row>
    <row r="101" spans="1:107" ht="13.2" customHeight="1" x14ac:dyDescent="0.25">
      <c r="A101" s="187" t="s">
        <v>1479</v>
      </c>
      <c r="B101" s="188" t="s">
        <v>1480</v>
      </c>
      <c r="C101" s="177">
        <v>-742012.23</v>
      </c>
      <c r="D101" s="177">
        <v>-49097.86</v>
      </c>
      <c r="E101" s="177">
        <v>-28279.32</v>
      </c>
      <c r="F101" s="177">
        <v>-28174.17</v>
      </c>
      <c r="G101" s="177">
        <v>-24456.12</v>
      </c>
      <c r="H101" s="177">
        <v>-27835.21</v>
      </c>
      <c r="I101" s="177">
        <v>-12792.14</v>
      </c>
      <c r="J101" s="177">
        <v>-142829.35</v>
      </c>
      <c r="K101" s="177">
        <v>-21450.89</v>
      </c>
      <c r="L101" s="177">
        <v>-33814.89</v>
      </c>
      <c r="M101" s="177">
        <v>-59041.96</v>
      </c>
      <c r="N101" s="177">
        <v>-8134.43</v>
      </c>
      <c r="O101" s="177">
        <v>-330190.5</v>
      </c>
      <c r="P101" s="177">
        <v>-6844</v>
      </c>
      <c r="Q101" s="177">
        <v>-24741.08</v>
      </c>
      <c r="R101" s="177">
        <v>-318466.96999999997</v>
      </c>
      <c r="S101" s="177">
        <v>-70334.009999999995</v>
      </c>
      <c r="T101" s="177">
        <v>-6838.45</v>
      </c>
      <c r="U101" s="177">
        <v>-11952.66</v>
      </c>
      <c r="V101" s="177">
        <v>-809.01</v>
      </c>
      <c r="W101" s="177">
        <v>-453499.37</v>
      </c>
      <c r="X101" s="177">
        <v>0</v>
      </c>
      <c r="Y101" s="177">
        <v>0</v>
      </c>
      <c r="Z101" s="177">
        <v>-6978</v>
      </c>
      <c r="AA101" s="177">
        <v>0</v>
      </c>
      <c r="AB101" s="177">
        <v>0</v>
      </c>
      <c r="AC101" s="177">
        <v>0</v>
      </c>
      <c r="AD101" s="177">
        <v>0</v>
      </c>
      <c r="AE101" s="177">
        <v>0</v>
      </c>
      <c r="AF101" s="177">
        <v>0</v>
      </c>
      <c r="AG101" s="177">
        <v>0</v>
      </c>
      <c r="AH101" s="177">
        <v>0</v>
      </c>
      <c r="AI101" s="177">
        <v>0</v>
      </c>
      <c r="AJ101" s="177">
        <v>0</v>
      </c>
      <c r="AK101" s="177">
        <v>-3098925.28</v>
      </c>
      <c r="AL101" s="177">
        <v>-18011.43</v>
      </c>
      <c r="AM101" s="177">
        <v>-33174.71</v>
      </c>
      <c r="AN101" s="177">
        <v>-24337.5</v>
      </c>
      <c r="AO101" s="177">
        <v>-71089.23</v>
      </c>
      <c r="AP101" s="177">
        <v>-2563.98</v>
      </c>
      <c r="AQ101" s="177">
        <v>-4867.29</v>
      </c>
      <c r="AR101" s="177">
        <v>-381554.3</v>
      </c>
      <c r="AS101" s="177">
        <v>-20558.13</v>
      </c>
      <c r="AT101" s="177">
        <v>-23070.14</v>
      </c>
      <c r="AU101" s="177">
        <v>-12859.88</v>
      </c>
      <c r="AV101" s="177">
        <v>-25503.75</v>
      </c>
      <c r="AW101" s="177">
        <v>-28966.16</v>
      </c>
      <c r="AX101" s="177">
        <v>-25093.86</v>
      </c>
      <c r="AY101" s="177">
        <v>-27011.22</v>
      </c>
      <c r="AZ101" s="177">
        <v>-19173.39</v>
      </c>
      <c r="BA101" s="177">
        <v>-237088.55</v>
      </c>
      <c r="BB101" s="177">
        <v>-10383.93</v>
      </c>
      <c r="BC101" s="177">
        <v>-1117979.17</v>
      </c>
      <c r="BD101" s="177">
        <v>-193545.67</v>
      </c>
      <c r="BE101" s="177">
        <v>-5358.85</v>
      </c>
      <c r="BF101" s="177">
        <v>-1770.78</v>
      </c>
      <c r="BG101" s="177">
        <v>-446340.04</v>
      </c>
      <c r="BH101" s="177">
        <v>-1981.62</v>
      </c>
      <c r="BI101" s="177">
        <v>-3949.89</v>
      </c>
      <c r="BJ101" s="177">
        <v>-3603.09</v>
      </c>
      <c r="BK101" s="177">
        <v>-6912.63</v>
      </c>
      <c r="BL101" s="177">
        <v>-209093.35</v>
      </c>
      <c r="BM101" s="177">
        <v>-35957.279999999999</v>
      </c>
      <c r="BN101" s="177">
        <v>-13510.61</v>
      </c>
      <c r="BO101" s="177">
        <v>-7689.21</v>
      </c>
      <c r="BP101" s="177">
        <v>-8251.26</v>
      </c>
      <c r="BQ101" s="177">
        <v>-11351.34</v>
      </c>
      <c r="BR101" s="177">
        <v>-2829385.49</v>
      </c>
      <c r="BS101" s="177">
        <v>-12319.38</v>
      </c>
      <c r="BT101" s="177">
        <v>-45430.74</v>
      </c>
      <c r="BU101" s="177">
        <v>-330705.81</v>
      </c>
      <c r="BV101" s="177">
        <v>-23516.16</v>
      </c>
      <c r="BW101" s="177">
        <v>-22184.58</v>
      </c>
      <c r="BX101" s="177">
        <v>-117572.64</v>
      </c>
      <c r="BY101" s="177">
        <v>-2991.52</v>
      </c>
      <c r="BZ101" s="177">
        <v>-8110.68</v>
      </c>
      <c r="CA101" s="177">
        <v>-6437.46</v>
      </c>
      <c r="CB101" s="177">
        <v>-4063.32</v>
      </c>
      <c r="CC101" s="177">
        <v>-27948.07</v>
      </c>
      <c r="CD101" s="177">
        <v>-81609.09</v>
      </c>
      <c r="CE101" s="177">
        <v>-52030.26</v>
      </c>
      <c r="CF101" s="177">
        <v>-3691.29</v>
      </c>
      <c r="CG101" s="177">
        <v>-39670.879999999997</v>
      </c>
      <c r="CH101" s="177">
        <v>-6296.88</v>
      </c>
      <c r="CI101" s="177">
        <v>-31808.91</v>
      </c>
      <c r="CJ101" s="177">
        <v>-8660.42</v>
      </c>
      <c r="CK101" s="177">
        <v>-16092.63</v>
      </c>
      <c r="CL101" s="177">
        <v>-17305.59</v>
      </c>
      <c r="CM101" s="178"/>
      <c r="CZ101" s="174">
        <f t="shared" si="1"/>
        <v>0</v>
      </c>
      <c r="DA101" s="158" t="s">
        <v>1479</v>
      </c>
      <c r="DB101" s="154" t="s">
        <v>1480</v>
      </c>
      <c r="DC101" s="154" t="s">
        <v>1288</v>
      </c>
    </row>
    <row r="102" spans="1:107" ht="13.2" customHeight="1" x14ac:dyDescent="0.25">
      <c r="A102" s="187" t="s">
        <v>1481</v>
      </c>
      <c r="B102" s="188" t="s">
        <v>1482</v>
      </c>
      <c r="C102" s="177">
        <v>0</v>
      </c>
      <c r="D102" s="177">
        <v>0</v>
      </c>
      <c r="E102" s="177">
        <v>0</v>
      </c>
      <c r="F102" s="177">
        <v>0</v>
      </c>
      <c r="G102" s="177">
        <v>0</v>
      </c>
      <c r="H102" s="177">
        <v>0</v>
      </c>
      <c r="I102" s="177">
        <v>0</v>
      </c>
      <c r="J102" s="177">
        <v>0</v>
      </c>
      <c r="K102" s="177">
        <v>0</v>
      </c>
      <c r="L102" s="177">
        <v>0</v>
      </c>
      <c r="M102" s="177">
        <v>0</v>
      </c>
      <c r="N102" s="177">
        <v>0</v>
      </c>
      <c r="O102" s="177">
        <v>0</v>
      </c>
      <c r="P102" s="177">
        <v>0</v>
      </c>
      <c r="Q102" s="177">
        <v>0</v>
      </c>
      <c r="R102" s="177">
        <v>0</v>
      </c>
      <c r="S102" s="177">
        <v>0</v>
      </c>
      <c r="T102" s="177">
        <v>0</v>
      </c>
      <c r="U102" s="177">
        <v>0</v>
      </c>
      <c r="V102" s="177">
        <v>0</v>
      </c>
      <c r="W102" s="177">
        <v>0</v>
      </c>
      <c r="X102" s="177">
        <v>0</v>
      </c>
      <c r="Y102" s="177">
        <v>0</v>
      </c>
      <c r="Z102" s="177">
        <v>0</v>
      </c>
      <c r="AA102" s="177">
        <v>0</v>
      </c>
      <c r="AB102" s="177">
        <v>0</v>
      </c>
      <c r="AC102" s="177">
        <v>0</v>
      </c>
      <c r="AD102" s="177">
        <v>0</v>
      </c>
      <c r="AE102" s="177">
        <v>0</v>
      </c>
      <c r="AF102" s="177">
        <v>0</v>
      </c>
      <c r="AG102" s="177">
        <v>0</v>
      </c>
      <c r="AH102" s="177">
        <v>0</v>
      </c>
      <c r="AI102" s="177">
        <v>0</v>
      </c>
      <c r="AJ102" s="177">
        <v>0</v>
      </c>
      <c r="AK102" s="177">
        <v>0</v>
      </c>
      <c r="AL102" s="177">
        <v>0</v>
      </c>
      <c r="AM102" s="177">
        <v>0</v>
      </c>
      <c r="AN102" s="177">
        <v>0</v>
      </c>
      <c r="AO102" s="177">
        <v>0</v>
      </c>
      <c r="AP102" s="177">
        <v>0</v>
      </c>
      <c r="AQ102" s="177">
        <v>0</v>
      </c>
      <c r="AR102" s="177">
        <v>0</v>
      </c>
      <c r="AS102" s="177">
        <v>0</v>
      </c>
      <c r="AT102" s="177">
        <v>0</v>
      </c>
      <c r="AU102" s="177">
        <v>0</v>
      </c>
      <c r="AV102" s="177">
        <v>0</v>
      </c>
      <c r="AW102" s="177">
        <v>0</v>
      </c>
      <c r="AX102" s="177">
        <v>0</v>
      </c>
      <c r="AY102" s="177">
        <v>0</v>
      </c>
      <c r="AZ102" s="177">
        <v>0</v>
      </c>
      <c r="BA102" s="177">
        <v>0</v>
      </c>
      <c r="BB102" s="177">
        <v>0</v>
      </c>
      <c r="BC102" s="177">
        <v>0</v>
      </c>
      <c r="BD102" s="177">
        <v>0</v>
      </c>
      <c r="BE102" s="177">
        <v>0</v>
      </c>
      <c r="BF102" s="177">
        <v>0</v>
      </c>
      <c r="BG102" s="177">
        <v>0</v>
      </c>
      <c r="BH102" s="177">
        <v>0</v>
      </c>
      <c r="BI102" s="177">
        <v>0</v>
      </c>
      <c r="BJ102" s="177">
        <v>0</v>
      </c>
      <c r="BK102" s="177">
        <v>0</v>
      </c>
      <c r="BL102" s="177">
        <v>0</v>
      </c>
      <c r="BM102" s="177">
        <v>0</v>
      </c>
      <c r="BN102" s="177">
        <v>0</v>
      </c>
      <c r="BO102" s="177">
        <v>0</v>
      </c>
      <c r="BP102" s="177">
        <v>0</v>
      </c>
      <c r="BQ102" s="177">
        <v>0</v>
      </c>
      <c r="BR102" s="177">
        <v>0</v>
      </c>
      <c r="BS102" s="177">
        <v>0</v>
      </c>
      <c r="BT102" s="177">
        <v>0</v>
      </c>
      <c r="BU102" s="177">
        <v>0</v>
      </c>
      <c r="BV102" s="177">
        <v>0</v>
      </c>
      <c r="BW102" s="177">
        <v>0</v>
      </c>
      <c r="BX102" s="177">
        <v>0</v>
      </c>
      <c r="BY102" s="177">
        <v>0</v>
      </c>
      <c r="BZ102" s="177">
        <v>0</v>
      </c>
      <c r="CA102" s="177">
        <v>0</v>
      </c>
      <c r="CB102" s="177">
        <v>0</v>
      </c>
      <c r="CC102" s="177">
        <v>0</v>
      </c>
      <c r="CD102" s="177">
        <v>0</v>
      </c>
      <c r="CE102" s="177">
        <v>0</v>
      </c>
      <c r="CF102" s="177">
        <v>0</v>
      </c>
      <c r="CG102" s="177">
        <v>0</v>
      </c>
      <c r="CH102" s="177">
        <v>0</v>
      </c>
      <c r="CI102" s="177">
        <v>0</v>
      </c>
      <c r="CJ102" s="177">
        <v>0</v>
      </c>
      <c r="CK102" s="177">
        <v>0</v>
      </c>
      <c r="CL102" s="177">
        <v>0</v>
      </c>
      <c r="CM102" s="178"/>
      <c r="CZ102" s="174">
        <f t="shared" si="1"/>
        <v>0</v>
      </c>
      <c r="DA102" s="158" t="s">
        <v>1481</v>
      </c>
      <c r="DB102" s="154" t="s">
        <v>1482</v>
      </c>
      <c r="DC102" s="154" t="s">
        <v>1288</v>
      </c>
    </row>
    <row r="103" spans="1:107" ht="13.2" customHeight="1" x14ac:dyDescent="0.25">
      <c r="A103" s="175" t="s">
        <v>1483</v>
      </c>
      <c r="B103" s="176" t="s">
        <v>1484</v>
      </c>
      <c r="C103" s="177">
        <v>2514389.34</v>
      </c>
      <c r="D103" s="177">
        <v>0</v>
      </c>
      <c r="E103" s="177">
        <v>0</v>
      </c>
      <c r="F103" s="177">
        <v>0</v>
      </c>
      <c r="G103" s="177">
        <v>0</v>
      </c>
      <c r="H103" s="177">
        <v>0</v>
      </c>
      <c r="I103" s="177">
        <v>0</v>
      </c>
      <c r="J103" s="177">
        <v>0</v>
      </c>
      <c r="K103" s="177">
        <v>0</v>
      </c>
      <c r="L103" s="177">
        <v>0</v>
      </c>
      <c r="M103" s="177">
        <v>0</v>
      </c>
      <c r="N103" s="177">
        <v>0</v>
      </c>
      <c r="O103" s="177">
        <v>0</v>
      </c>
      <c r="P103" s="177">
        <v>0</v>
      </c>
      <c r="Q103" s="177">
        <v>0</v>
      </c>
      <c r="R103" s="177">
        <v>0</v>
      </c>
      <c r="S103" s="177">
        <v>0</v>
      </c>
      <c r="T103" s="177">
        <v>0</v>
      </c>
      <c r="U103" s="177">
        <v>0</v>
      </c>
      <c r="V103" s="177">
        <v>0</v>
      </c>
      <c r="W103" s="177">
        <v>0</v>
      </c>
      <c r="X103" s="177">
        <v>0</v>
      </c>
      <c r="Y103" s="177">
        <v>0</v>
      </c>
      <c r="Z103" s="177">
        <v>0</v>
      </c>
      <c r="AA103" s="177">
        <v>0</v>
      </c>
      <c r="AB103" s="177">
        <v>0</v>
      </c>
      <c r="AC103" s="177">
        <v>0</v>
      </c>
      <c r="AD103" s="177">
        <v>0</v>
      </c>
      <c r="AE103" s="177">
        <v>0</v>
      </c>
      <c r="AF103" s="177">
        <v>0</v>
      </c>
      <c r="AG103" s="177">
        <v>0</v>
      </c>
      <c r="AH103" s="177">
        <v>0</v>
      </c>
      <c r="AI103" s="177">
        <v>0</v>
      </c>
      <c r="AJ103" s="177">
        <v>0</v>
      </c>
      <c r="AK103" s="177">
        <v>0</v>
      </c>
      <c r="AL103" s="177">
        <v>0</v>
      </c>
      <c r="AM103" s="177">
        <v>0</v>
      </c>
      <c r="AN103" s="177">
        <v>0</v>
      </c>
      <c r="AO103" s="177">
        <v>0</v>
      </c>
      <c r="AP103" s="177">
        <v>0</v>
      </c>
      <c r="AQ103" s="177">
        <v>0</v>
      </c>
      <c r="AR103" s="177">
        <v>0</v>
      </c>
      <c r="AS103" s="177">
        <v>0</v>
      </c>
      <c r="AT103" s="177">
        <v>0</v>
      </c>
      <c r="AU103" s="177">
        <v>0</v>
      </c>
      <c r="AV103" s="177">
        <v>0</v>
      </c>
      <c r="AW103" s="177">
        <v>0</v>
      </c>
      <c r="AX103" s="177">
        <v>0</v>
      </c>
      <c r="AY103" s="177">
        <v>0</v>
      </c>
      <c r="AZ103" s="177">
        <v>0</v>
      </c>
      <c r="BA103" s="177">
        <v>0</v>
      </c>
      <c r="BB103" s="177">
        <v>0</v>
      </c>
      <c r="BC103" s="177">
        <v>0</v>
      </c>
      <c r="BD103" s="177">
        <v>0</v>
      </c>
      <c r="BE103" s="177">
        <v>0</v>
      </c>
      <c r="BF103" s="177">
        <v>0</v>
      </c>
      <c r="BG103" s="177">
        <v>0</v>
      </c>
      <c r="BH103" s="177">
        <v>0</v>
      </c>
      <c r="BI103" s="177">
        <v>0</v>
      </c>
      <c r="BJ103" s="177">
        <v>0</v>
      </c>
      <c r="BK103" s="177">
        <v>0</v>
      </c>
      <c r="BL103" s="177">
        <v>0</v>
      </c>
      <c r="BM103" s="177">
        <v>0</v>
      </c>
      <c r="BN103" s="177">
        <v>0</v>
      </c>
      <c r="BO103" s="177">
        <v>0</v>
      </c>
      <c r="BP103" s="177">
        <v>0</v>
      </c>
      <c r="BQ103" s="177">
        <v>0</v>
      </c>
      <c r="BR103" s="179">
        <v>0</v>
      </c>
      <c r="BS103" s="177">
        <v>0</v>
      </c>
      <c r="BT103" s="179">
        <v>0</v>
      </c>
      <c r="BU103" s="179">
        <v>0</v>
      </c>
      <c r="BV103" s="177">
        <v>0</v>
      </c>
      <c r="BW103" s="177">
        <v>0</v>
      </c>
      <c r="BX103" s="177">
        <v>0</v>
      </c>
      <c r="BY103" s="179">
        <v>0</v>
      </c>
      <c r="BZ103" s="177">
        <v>0</v>
      </c>
      <c r="CA103" s="177">
        <v>0</v>
      </c>
      <c r="CB103" s="177">
        <v>0</v>
      </c>
      <c r="CC103" s="177">
        <v>0</v>
      </c>
      <c r="CD103" s="177">
        <v>0</v>
      </c>
      <c r="CE103" s="177">
        <v>0</v>
      </c>
      <c r="CF103" s="177">
        <v>0</v>
      </c>
      <c r="CG103" s="177">
        <v>0</v>
      </c>
      <c r="CH103" s="177">
        <v>0</v>
      </c>
      <c r="CI103" s="179">
        <v>0</v>
      </c>
      <c r="CJ103" s="177">
        <v>0</v>
      </c>
      <c r="CK103" s="179">
        <v>0</v>
      </c>
      <c r="CL103" s="177">
        <v>0</v>
      </c>
      <c r="CM103" s="178"/>
      <c r="CZ103" s="174">
        <f t="shared" si="1"/>
        <v>0</v>
      </c>
      <c r="DA103" s="158" t="s">
        <v>1483</v>
      </c>
      <c r="DB103" s="154" t="s">
        <v>1484</v>
      </c>
      <c r="DC103" s="154" t="s">
        <v>1288</v>
      </c>
    </row>
    <row r="104" spans="1:107" ht="13.2" customHeight="1" x14ac:dyDescent="0.25">
      <c r="A104" s="175" t="s">
        <v>1485</v>
      </c>
      <c r="B104" s="176" t="s">
        <v>1486</v>
      </c>
      <c r="C104" s="177">
        <v>2500</v>
      </c>
      <c r="D104" s="177">
        <v>0</v>
      </c>
      <c r="E104" s="177">
        <v>0</v>
      </c>
      <c r="F104" s="177">
        <v>0</v>
      </c>
      <c r="G104" s="177">
        <v>0</v>
      </c>
      <c r="H104" s="177">
        <v>0</v>
      </c>
      <c r="I104" s="177">
        <v>0</v>
      </c>
      <c r="J104" s="177">
        <v>0</v>
      </c>
      <c r="K104" s="177">
        <v>0</v>
      </c>
      <c r="L104" s="177">
        <v>0</v>
      </c>
      <c r="M104" s="177">
        <v>0</v>
      </c>
      <c r="N104" s="177">
        <v>0</v>
      </c>
      <c r="O104" s="177">
        <v>294967.36</v>
      </c>
      <c r="P104" s="177">
        <v>0</v>
      </c>
      <c r="Q104" s="177">
        <v>0</v>
      </c>
      <c r="R104" s="177">
        <v>0</v>
      </c>
      <c r="S104" s="177">
        <v>0</v>
      </c>
      <c r="T104" s="177">
        <v>0</v>
      </c>
      <c r="U104" s="177">
        <v>0</v>
      </c>
      <c r="V104" s="177">
        <v>0</v>
      </c>
      <c r="W104" s="177">
        <v>0</v>
      </c>
      <c r="X104" s="177">
        <v>0</v>
      </c>
      <c r="Y104" s="177">
        <v>0</v>
      </c>
      <c r="Z104" s="177">
        <v>0</v>
      </c>
      <c r="AA104" s="177">
        <v>0</v>
      </c>
      <c r="AB104" s="177">
        <v>0</v>
      </c>
      <c r="AC104" s="177">
        <v>0</v>
      </c>
      <c r="AD104" s="177">
        <v>0</v>
      </c>
      <c r="AE104" s="177">
        <v>0</v>
      </c>
      <c r="AF104" s="177">
        <v>0</v>
      </c>
      <c r="AG104" s="177">
        <v>0</v>
      </c>
      <c r="AH104" s="177">
        <v>0</v>
      </c>
      <c r="AI104" s="177">
        <v>0</v>
      </c>
      <c r="AJ104" s="177">
        <v>0</v>
      </c>
      <c r="AK104" s="177">
        <v>0</v>
      </c>
      <c r="AL104" s="177">
        <v>0</v>
      </c>
      <c r="AM104" s="177">
        <v>0</v>
      </c>
      <c r="AN104" s="177">
        <v>0</v>
      </c>
      <c r="AO104" s="177">
        <v>0</v>
      </c>
      <c r="AP104" s="177">
        <v>0</v>
      </c>
      <c r="AQ104" s="177">
        <v>0</v>
      </c>
      <c r="AR104" s="177">
        <v>0</v>
      </c>
      <c r="AS104" s="177">
        <v>0</v>
      </c>
      <c r="AT104" s="177">
        <v>0</v>
      </c>
      <c r="AU104" s="177">
        <v>0</v>
      </c>
      <c r="AV104" s="177">
        <v>0</v>
      </c>
      <c r="AW104" s="177">
        <v>0</v>
      </c>
      <c r="AX104" s="177">
        <v>0</v>
      </c>
      <c r="AY104" s="177">
        <v>0</v>
      </c>
      <c r="AZ104" s="177">
        <v>0</v>
      </c>
      <c r="BA104" s="177">
        <v>0</v>
      </c>
      <c r="BB104" s="177">
        <v>0</v>
      </c>
      <c r="BC104" s="177">
        <v>0</v>
      </c>
      <c r="BD104" s="177">
        <v>1840.4</v>
      </c>
      <c r="BE104" s="177">
        <v>0</v>
      </c>
      <c r="BF104" s="177">
        <v>0</v>
      </c>
      <c r="BG104" s="177">
        <v>0</v>
      </c>
      <c r="BH104" s="177">
        <v>0</v>
      </c>
      <c r="BI104" s="177">
        <v>0</v>
      </c>
      <c r="BJ104" s="177">
        <v>0</v>
      </c>
      <c r="BK104" s="177">
        <v>0</v>
      </c>
      <c r="BL104" s="177">
        <v>0</v>
      </c>
      <c r="BM104" s="177">
        <v>0</v>
      </c>
      <c r="BN104" s="177">
        <v>0</v>
      </c>
      <c r="BO104" s="177">
        <v>0</v>
      </c>
      <c r="BP104" s="177">
        <v>0</v>
      </c>
      <c r="BQ104" s="177">
        <v>0</v>
      </c>
      <c r="BR104" s="177">
        <v>0</v>
      </c>
      <c r="BS104" s="177">
        <v>0</v>
      </c>
      <c r="BT104" s="177">
        <v>0</v>
      </c>
      <c r="BU104" s="177">
        <v>0</v>
      </c>
      <c r="BV104" s="177">
        <v>0</v>
      </c>
      <c r="BW104" s="177">
        <v>0</v>
      </c>
      <c r="BX104" s="177">
        <v>0</v>
      </c>
      <c r="BY104" s="177">
        <v>0</v>
      </c>
      <c r="BZ104" s="177">
        <v>0</v>
      </c>
      <c r="CA104" s="177">
        <v>0</v>
      </c>
      <c r="CB104" s="177">
        <v>0</v>
      </c>
      <c r="CC104" s="177">
        <v>0</v>
      </c>
      <c r="CD104" s="177">
        <v>0</v>
      </c>
      <c r="CE104" s="179">
        <v>0</v>
      </c>
      <c r="CF104" s="177">
        <v>0</v>
      </c>
      <c r="CG104" s="177">
        <v>0</v>
      </c>
      <c r="CH104" s="177">
        <v>0</v>
      </c>
      <c r="CI104" s="177">
        <v>0</v>
      </c>
      <c r="CJ104" s="177">
        <v>0</v>
      </c>
      <c r="CK104" s="177">
        <v>0</v>
      </c>
      <c r="CL104" s="177">
        <v>0</v>
      </c>
      <c r="CM104" s="178"/>
      <c r="CZ104" s="174">
        <f t="shared" si="1"/>
        <v>0</v>
      </c>
      <c r="DA104" s="158" t="s">
        <v>1485</v>
      </c>
      <c r="DB104" s="154" t="s">
        <v>1486</v>
      </c>
      <c r="DC104" s="154" t="s">
        <v>1288</v>
      </c>
    </row>
    <row r="105" spans="1:107" ht="13.2" customHeight="1" x14ac:dyDescent="0.25">
      <c r="A105" s="175" t="s">
        <v>1487</v>
      </c>
      <c r="B105" s="176" t="s">
        <v>1488</v>
      </c>
      <c r="C105" s="177">
        <v>0</v>
      </c>
      <c r="D105" s="177">
        <v>0</v>
      </c>
      <c r="E105" s="177">
        <v>0</v>
      </c>
      <c r="F105" s="177">
        <v>0</v>
      </c>
      <c r="G105" s="177">
        <v>0</v>
      </c>
      <c r="H105" s="177">
        <v>0</v>
      </c>
      <c r="I105" s="177">
        <v>0</v>
      </c>
      <c r="J105" s="177">
        <v>0</v>
      </c>
      <c r="K105" s="177">
        <v>0</v>
      </c>
      <c r="L105" s="177">
        <v>0</v>
      </c>
      <c r="M105" s="177">
        <v>0</v>
      </c>
      <c r="N105" s="177">
        <v>0</v>
      </c>
      <c r="O105" s="177">
        <v>0</v>
      </c>
      <c r="P105" s="177">
        <v>0</v>
      </c>
      <c r="Q105" s="177">
        <v>0</v>
      </c>
      <c r="R105" s="177">
        <v>0</v>
      </c>
      <c r="S105" s="177">
        <v>0</v>
      </c>
      <c r="T105" s="177">
        <v>0</v>
      </c>
      <c r="U105" s="177">
        <v>0</v>
      </c>
      <c r="V105" s="177">
        <v>0</v>
      </c>
      <c r="W105" s="177">
        <v>0</v>
      </c>
      <c r="X105" s="177">
        <v>0</v>
      </c>
      <c r="Y105" s="177">
        <v>0</v>
      </c>
      <c r="Z105" s="177">
        <v>0</v>
      </c>
      <c r="AA105" s="177">
        <v>0</v>
      </c>
      <c r="AB105" s="177">
        <v>0</v>
      </c>
      <c r="AC105" s="177">
        <v>0</v>
      </c>
      <c r="AD105" s="177">
        <v>0</v>
      </c>
      <c r="AE105" s="177">
        <v>0</v>
      </c>
      <c r="AF105" s="177">
        <v>0</v>
      </c>
      <c r="AG105" s="177">
        <v>0</v>
      </c>
      <c r="AH105" s="177">
        <v>0</v>
      </c>
      <c r="AI105" s="177">
        <v>0</v>
      </c>
      <c r="AJ105" s="177">
        <v>0</v>
      </c>
      <c r="AK105" s="177">
        <v>0</v>
      </c>
      <c r="AL105" s="177">
        <v>0</v>
      </c>
      <c r="AM105" s="177">
        <v>0</v>
      </c>
      <c r="AN105" s="177">
        <v>0</v>
      </c>
      <c r="AO105" s="177">
        <v>0</v>
      </c>
      <c r="AP105" s="177">
        <v>0</v>
      </c>
      <c r="AQ105" s="177">
        <v>0</v>
      </c>
      <c r="AR105" s="177">
        <v>0</v>
      </c>
      <c r="AS105" s="177">
        <v>0</v>
      </c>
      <c r="AT105" s="177">
        <v>0</v>
      </c>
      <c r="AU105" s="177">
        <v>0</v>
      </c>
      <c r="AV105" s="177">
        <v>0</v>
      </c>
      <c r="AW105" s="177">
        <v>0</v>
      </c>
      <c r="AX105" s="177">
        <v>0</v>
      </c>
      <c r="AY105" s="177">
        <v>0</v>
      </c>
      <c r="AZ105" s="177">
        <v>0</v>
      </c>
      <c r="BA105" s="177">
        <v>0</v>
      </c>
      <c r="BB105" s="177">
        <v>0</v>
      </c>
      <c r="BC105" s="177">
        <v>0</v>
      </c>
      <c r="BD105" s="177">
        <v>0</v>
      </c>
      <c r="BE105" s="177">
        <v>0</v>
      </c>
      <c r="BF105" s="177">
        <v>0</v>
      </c>
      <c r="BG105" s="177">
        <v>0</v>
      </c>
      <c r="BH105" s="177">
        <v>0</v>
      </c>
      <c r="BI105" s="177">
        <v>0</v>
      </c>
      <c r="BJ105" s="177">
        <v>0</v>
      </c>
      <c r="BK105" s="177">
        <v>0</v>
      </c>
      <c r="BL105" s="177">
        <v>0</v>
      </c>
      <c r="BM105" s="177">
        <v>0</v>
      </c>
      <c r="BN105" s="177">
        <v>0</v>
      </c>
      <c r="BO105" s="177">
        <v>0</v>
      </c>
      <c r="BP105" s="177">
        <v>0</v>
      </c>
      <c r="BQ105" s="177">
        <v>0</v>
      </c>
      <c r="BR105" s="177">
        <v>0</v>
      </c>
      <c r="BS105" s="177">
        <v>0</v>
      </c>
      <c r="BT105" s="177">
        <v>0</v>
      </c>
      <c r="BU105" s="177">
        <v>0</v>
      </c>
      <c r="BV105" s="177">
        <v>0</v>
      </c>
      <c r="BW105" s="177">
        <v>0</v>
      </c>
      <c r="BX105" s="177">
        <v>0</v>
      </c>
      <c r="BY105" s="177">
        <v>0</v>
      </c>
      <c r="BZ105" s="177">
        <v>0</v>
      </c>
      <c r="CA105" s="177">
        <v>0</v>
      </c>
      <c r="CB105" s="177">
        <v>0</v>
      </c>
      <c r="CC105" s="177">
        <v>0</v>
      </c>
      <c r="CD105" s="177">
        <v>0</v>
      </c>
      <c r="CE105" s="177">
        <v>0</v>
      </c>
      <c r="CF105" s="177">
        <v>0</v>
      </c>
      <c r="CG105" s="177">
        <v>0</v>
      </c>
      <c r="CH105" s="177">
        <v>0</v>
      </c>
      <c r="CI105" s="177">
        <v>0</v>
      </c>
      <c r="CJ105" s="177">
        <v>0</v>
      </c>
      <c r="CK105" s="177">
        <v>0</v>
      </c>
      <c r="CL105" s="177">
        <v>0</v>
      </c>
      <c r="CM105" s="178"/>
      <c r="CZ105" s="174">
        <f t="shared" si="1"/>
        <v>0</v>
      </c>
      <c r="DA105" s="158" t="s">
        <v>1487</v>
      </c>
      <c r="DB105" s="154" t="s">
        <v>1488</v>
      </c>
      <c r="DC105" s="154" t="s">
        <v>1288</v>
      </c>
    </row>
    <row r="106" spans="1:107" ht="13.2" customHeight="1" x14ac:dyDescent="0.25">
      <c r="A106" s="175" t="s">
        <v>1489</v>
      </c>
      <c r="B106" s="176" t="s">
        <v>1490</v>
      </c>
      <c r="C106" s="177">
        <v>0</v>
      </c>
      <c r="D106" s="177">
        <v>0</v>
      </c>
      <c r="E106" s="177">
        <v>0</v>
      </c>
      <c r="F106" s="177">
        <v>0</v>
      </c>
      <c r="G106" s="177">
        <v>0</v>
      </c>
      <c r="H106" s="177">
        <v>0</v>
      </c>
      <c r="I106" s="177">
        <v>0</v>
      </c>
      <c r="J106" s="177">
        <v>0</v>
      </c>
      <c r="K106" s="177">
        <v>0</v>
      </c>
      <c r="L106" s="177">
        <v>0</v>
      </c>
      <c r="M106" s="177">
        <v>0</v>
      </c>
      <c r="N106" s="177">
        <v>0</v>
      </c>
      <c r="O106" s="177">
        <v>0</v>
      </c>
      <c r="P106" s="177">
        <v>0</v>
      </c>
      <c r="Q106" s="177">
        <v>0</v>
      </c>
      <c r="R106" s="177">
        <v>0</v>
      </c>
      <c r="S106" s="177">
        <v>0</v>
      </c>
      <c r="T106" s="177">
        <v>0</v>
      </c>
      <c r="U106" s="177">
        <v>0</v>
      </c>
      <c r="V106" s="177">
        <v>0</v>
      </c>
      <c r="W106" s="177">
        <v>0</v>
      </c>
      <c r="X106" s="177">
        <v>0</v>
      </c>
      <c r="Y106" s="177">
        <v>0</v>
      </c>
      <c r="Z106" s="177">
        <v>0</v>
      </c>
      <c r="AA106" s="177">
        <v>0</v>
      </c>
      <c r="AB106" s="177">
        <v>0</v>
      </c>
      <c r="AC106" s="177">
        <v>0</v>
      </c>
      <c r="AD106" s="177">
        <v>0</v>
      </c>
      <c r="AE106" s="177">
        <v>0</v>
      </c>
      <c r="AF106" s="177">
        <v>0</v>
      </c>
      <c r="AG106" s="177">
        <v>0</v>
      </c>
      <c r="AH106" s="177">
        <v>0</v>
      </c>
      <c r="AI106" s="177">
        <v>0</v>
      </c>
      <c r="AJ106" s="177">
        <v>0</v>
      </c>
      <c r="AK106" s="177">
        <v>0</v>
      </c>
      <c r="AL106" s="177">
        <v>0</v>
      </c>
      <c r="AM106" s="177">
        <v>0</v>
      </c>
      <c r="AN106" s="177">
        <v>0</v>
      </c>
      <c r="AO106" s="177">
        <v>0</v>
      </c>
      <c r="AP106" s="177">
        <v>0</v>
      </c>
      <c r="AQ106" s="177">
        <v>0</v>
      </c>
      <c r="AR106" s="177">
        <v>0</v>
      </c>
      <c r="AS106" s="177">
        <v>0</v>
      </c>
      <c r="AT106" s="177">
        <v>0</v>
      </c>
      <c r="AU106" s="177">
        <v>0</v>
      </c>
      <c r="AV106" s="177">
        <v>0</v>
      </c>
      <c r="AW106" s="177">
        <v>0</v>
      </c>
      <c r="AX106" s="177">
        <v>0</v>
      </c>
      <c r="AY106" s="177">
        <v>0</v>
      </c>
      <c r="AZ106" s="177">
        <v>0</v>
      </c>
      <c r="BA106" s="177">
        <v>0</v>
      </c>
      <c r="BB106" s="177">
        <v>0</v>
      </c>
      <c r="BC106" s="177">
        <v>0</v>
      </c>
      <c r="BD106" s="177">
        <v>0</v>
      </c>
      <c r="BE106" s="177">
        <v>0</v>
      </c>
      <c r="BF106" s="177">
        <v>0</v>
      </c>
      <c r="BG106" s="177">
        <v>0</v>
      </c>
      <c r="BH106" s="177">
        <v>0</v>
      </c>
      <c r="BI106" s="177">
        <v>0</v>
      </c>
      <c r="BJ106" s="177">
        <v>0</v>
      </c>
      <c r="BK106" s="177">
        <v>0</v>
      </c>
      <c r="BL106" s="177">
        <v>0</v>
      </c>
      <c r="BM106" s="177">
        <v>0</v>
      </c>
      <c r="BN106" s="177">
        <v>0</v>
      </c>
      <c r="BO106" s="177">
        <v>0</v>
      </c>
      <c r="BP106" s="177">
        <v>0</v>
      </c>
      <c r="BQ106" s="177">
        <v>0</v>
      </c>
      <c r="BR106" s="177">
        <v>0</v>
      </c>
      <c r="BS106" s="177">
        <v>0</v>
      </c>
      <c r="BT106" s="177">
        <v>0</v>
      </c>
      <c r="BU106" s="177">
        <v>0</v>
      </c>
      <c r="BV106" s="177">
        <v>0</v>
      </c>
      <c r="BW106" s="177">
        <v>0</v>
      </c>
      <c r="BX106" s="177">
        <v>0</v>
      </c>
      <c r="BY106" s="177">
        <v>0</v>
      </c>
      <c r="BZ106" s="177">
        <v>0</v>
      </c>
      <c r="CA106" s="177">
        <v>0</v>
      </c>
      <c r="CB106" s="177">
        <v>0</v>
      </c>
      <c r="CC106" s="177">
        <v>0</v>
      </c>
      <c r="CD106" s="177">
        <v>0</v>
      </c>
      <c r="CE106" s="177">
        <v>0</v>
      </c>
      <c r="CF106" s="177">
        <v>0</v>
      </c>
      <c r="CG106" s="177">
        <v>0</v>
      </c>
      <c r="CH106" s="177">
        <v>0</v>
      </c>
      <c r="CI106" s="177">
        <v>0</v>
      </c>
      <c r="CJ106" s="177">
        <v>0</v>
      </c>
      <c r="CK106" s="177">
        <v>0</v>
      </c>
      <c r="CL106" s="177">
        <v>0</v>
      </c>
      <c r="CM106" s="178"/>
      <c r="CZ106" s="174">
        <f t="shared" si="1"/>
        <v>0</v>
      </c>
      <c r="DA106" s="158" t="s">
        <v>1489</v>
      </c>
      <c r="DB106" s="154" t="s">
        <v>1490</v>
      </c>
      <c r="DC106" s="154" t="s">
        <v>1288</v>
      </c>
    </row>
    <row r="107" spans="1:107" ht="13.2" customHeight="1" x14ac:dyDescent="0.25">
      <c r="A107" s="175" t="s">
        <v>1491</v>
      </c>
      <c r="B107" s="176" t="s">
        <v>1492</v>
      </c>
      <c r="C107" s="177">
        <v>3250</v>
      </c>
      <c r="D107" s="177">
        <v>0</v>
      </c>
      <c r="E107" s="177">
        <v>0</v>
      </c>
      <c r="F107" s="177">
        <v>0</v>
      </c>
      <c r="G107" s="177">
        <v>0</v>
      </c>
      <c r="H107" s="177">
        <v>0</v>
      </c>
      <c r="I107" s="177">
        <v>0</v>
      </c>
      <c r="J107" s="177">
        <v>0</v>
      </c>
      <c r="K107" s="177">
        <v>0</v>
      </c>
      <c r="L107" s="177">
        <v>0</v>
      </c>
      <c r="M107" s="177">
        <v>0</v>
      </c>
      <c r="N107" s="177">
        <v>0</v>
      </c>
      <c r="O107" s="177">
        <v>0</v>
      </c>
      <c r="P107" s="177">
        <v>0</v>
      </c>
      <c r="Q107" s="177">
        <v>0</v>
      </c>
      <c r="R107" s="177">
        <v>0</v>
      </c>
      <c r="S107" s="177">
        <v>0</v>
      </c>
      <c r="T107" s="177">
        <v>0</v>
      </c>
      <c r="U107" s="177">
        <v>0</v>
      </c>
      <c r="V107" s="177">
        <v>0</v>
      </c>
      <c r="W107" s="177">
        <v>0</v>
      </c>
      <c r="X107" s="177">
        <v>0</v>
      </c>
      <c r="Y107" s="177">
        <v>0</v>
      </c>
      <c r="Z107" s="177">
        <v>0</v>
      </c>
      <c r="AA107" s="177">
        <v>0</v>
      </c>
      <c r="AB107" s="177">
        <v>0</v>
      </c>
      <c r="AC107" s="177">
        <v>0</v>
      </c>
      <c r="AD107" s="177">
        <v>0</v>
      </c>
      <c r="AE107" s="177">
        <v>0</v>
      </c>
      <c r="AF107" s="177">
        <v>0</v>
      </c>
      <c r="AG107" s="177">
        <v>0</v>
      </c>
      <c r="AH107" s="177">
        <v>0</v>
      </c>
      <c r="AI107" s="177">
        <v>0</v>
      </c>
      <c r="AJ107" s="177">
        <v>0</v>
      </c>
      <c r="AK107" s="177">
        <v>36336.449999999997</v>
      </c>
      <c r="AL107" s="177">
        <v>0</v>
      </c>
      <c r="AM107" s="177">
        <v>0</v>
      </c>
      <c r="AN107" s="177">
        <v>0</v>
      </c>
      <c r="AO107" s="177">
        <v>0</v>
      </c>
      <c r="AP107" s="177">
        <v>0</v>
      </c>
      <c r="AQ107" s="177">
        <v>0</v>
      </c>
      <c r="AR107" s="177">
        <v>0</v>
      </c>
      <c r="AS107" s="177">
        <v>0</v>
      </c>
      <c r="AT107" s="177">
        <v>0</v>
      </c>
      <c r="AU107" s="177">
        <v>0</v>
      </c>
      <c r="AV107" s="177">
        <v>0</v>
      </c>
      <c r="AW107" s="177">
        <v>0</v>
      </c>
      <c r="AX107" s="177">
        <v>0</v>
      </c>
      <c r="AY107" s="177">
        <v>0</v>
      </c>
      <c r="AZ107" s="177">
        <v>0</v>
      </c>
      <c r="BA107" s="177">
        <v>0</v>
      </c>
      <c r="BB107" s="177">
        <v>0</v>
      </c>
      <c r="BC107" s="177">
        <v>0</v>
      </c>
      <c r="BD107" s="177">
        <v>0</v>
      </c>
      <c r="BE107" s="177">
        <v>0</v>
      </c>
      <c r="BF107" s="177">
        <v>0</v>
      </c>
      <c r="BG107" s="177">
        <v>0</v>
      </c>
      <c r="BH107" s="177">
        <v>0</v>
      </c>
      <c r="BI107" s="177">
        <v>0</v>
      </c>
      <c r="BJ107" s="177">
        <v>0</v>
      </c>
      <c r="BK107" s="177">
        <v>0</v>
      </c>
      <c r="BL107" s="177">
        <v>0</v>
      </c>
      <c r="BM107" s="177">
        <v>0</v>
      </c>
      <c r="BN107" s="177">
        <v>0</v>
      </c>
      <c r="BO107" s="177">
        <v>0</v>
      </c>
      <c r="BP107" s="177">
        <v>0</v>
      </c>
      <c r="BQ107" s="177">
        <v>0</v>
      </c>
      <c r="BR107" s="177">
        <v>0</v>
      </c>
      <c r="BS107" s="177">
        <v>0</v>
      </c>
      <c r="BT107" s="177">
        <v>0</v>
      </c>
      <c r="BU107" s="177">
        <v>0</v>
      </c>
      <c r="BV107" s="177">
        <v>0</v>
      </c>
      <c r="BW107" s="177">
        <v>0</v>
      </c>
      <c r="BX107" s="177">
        <v>0</v>
      </c>
      <c r="BY107" s="177">
        <v>0</v>
      </c>
      <c r="BZ107" s="177">
        <v>0</v>
      </c>
      <c r="CA107" s="177">
        <v>0</v>
      </c>
      <c r="CB107" s="177">
        <v>0</v>
      </c>
      <c r="CC107" s="177">
        <v>0</v>
      </c>
      <c r="CD107" s="177">
        <v>0</v>
      </c>
      <c r="CE107" s="177">
        <v>0</v>
      </c>
      <c r="CF107" s="177">
        <v>0</v>
      </c>
      <c r="CG107" s="177">
        <v>0</v>
      </c>
      <c r="CH107" s="177">
        <v>0</v>
      </c>
      <c r="CI107" s="177">
        <v>0</v>
      </c>
      <c r="CJ107" s="177">
        <v>0</v>
      </c>
      <c r="CK107" s="177">
        <v>0</v>
      </c>
      <c r="CL107" s="177">
        <v>0</v>
      </c>
      <c r="CM107" s="178"/>
      <c r="CZ107" s="174">
        <f t="shared" si="1"/>
        <v>0</v>
      </c>
      <c r="DA107" s="158" t="s">
        <v>1491</v>
      </c>
      <c r="DB107" s="154" t="s">
        <v>1492</v>
      </c>
      <c r="DC107" s="154" t="s">
        <v>1288</v>
      </c>
    </row>
    <row r="108" spans="1:107" ht="13.2" customHeight="1" x14ac:dyDescent="0.25">
      <c r="A108" s="175" t="s">
        <v>1493</v>
      </c>
      <c r="B108" s="176" t="s">
        <v>1494</v>
      </c>
      <c r="C108" s="177">
        <v>0</v>
      </c>
      <c r="D108" s="177">
        <v>0</v>
      </c>
      <c r="E108" s="177">
        <v>0</v>
      </c>
      <c r="F108" s="177">
        <v>0</v>
      </c>
      <c r="G108" s="177">
        <v>0</v>
      </c>
      <c r="H108" s="177">
        <v>0</v>
      </c>
      <c r="I108" s="177">
        <v>0</v>
      </c>
      <c r="J108" s="177">
        <v>0</v>
      </c>
      <c r="K108" s="177">
        <v>0</v>
      </c>
      <c r="L108" s="177">
        <v>0</v>
      </c>
      <c r="M108" s="177">
        <v>0</v>
      </c>
      <c r="N108" s="177">
        <v>0</v>
      </c>
      <c r="O108" s="177">
        <v>0</v>
      </c>
      <c r="P108" s="177">
        <v>0</v>
      </c>
      <c r="Q108" s="177">
        <v>0</v>
      </c>
      <c r="R108" s="177">
        <v>0</v>
      </c>
      <c r="S108" s="177">
        <v>0</v>
      </c>
      <c r="T108" s="177">
        <v>0</v>
      </c>
      <c r="U108" s="177">
        <v>0</v>
      </c>
      <c r="V108" s="177">
        <v>0</v>
      </c>
      <c r="W108" s="177">
        <v>0</v>
      </c>
      <c r="X108" s="177">
        <v>0</v>
      </c>
      <c r="Y108" s="177">
        <v>0</v>
      </c>
      <c r="Z108" s="177">
        <v>0</v>
      </c>
      <c r="AA108" s="177">
        <v>0</v>
      </c>
      <c r="AB108" s="177">
        <v>0</v>
      </c>
      <c r="AC108" s="177">
        <v>0</v>
      </c>
      <c r="AD108" s="177">
        <v>0</v>
      </c>
      <c r="AE108" s="177">
        <v>0</v>
      </c>
      <c r="AF108" s="177">
        <v>0</v>
      </c>
      <c r="AG108" s="177">
        <v>0</v>
      </c>
      <c r="AH108" s="177">
        <v>0</v>
      </c>
      <c r="AI108" s="177">
        <v>0</v>
      </c>
      <c r="AJ108" s="177">
        <v>0</v>
      </c>
      <c r="AK108" s="177">
        <v>0</v>
      </c>
      <c r="AL108" s="177">
        <v>0</v>
      </c>
      <c r="AM108" s="177">
        <v>0</v>
      </c>
      <c r="AN108" s="177">
        <v>0</v>
      </c>
      <c r="AO108" s="177">
        <v>0</v>
      </c>
      <c r="AP108" s="177">
        <v>0</v>
      </c>
      <c r="AQ108" s="177">
        <v>0</v>
      </c>
      <c r="AR108" s="177">
        <v>0</v>
      </c>
      <c r="AS108" s="177">
        <v>0</v>
      </c>
      <c r="AT108" s="177">
        <v>0</v>
      </c>
      <c r="AU108" s="177">
        <v>0</v>
      </c>
      <c r="AV108" s="177">
        <v>0</v>
      </c>
      <c r="AW108" s="177">
        <v>0</v>
      </c>
      <c r="AX108" s="177">
        <v>0</v>
      </c>
      <c r="AY108" s="177">
        <v>0</v>
      </c>
      <c r="AZ108" s="177">
        <v>0</v>
      </c>
      <c r="BA108" s="177">
        <v>0</v>
      </c>
      <c r="BB108" s="177">
        <v>0</v>
      </c>
      <c r="BC108" s="177">
        <v>0</v>
      </c>
      <c r="BD108" s="177">
        <v>0</v>
      </c>
      <c r="BE108" s="177">
        <v>0</v>
      </c>
      <c r="BF108" s="177">
        <v>0</v>
      </c>
      <c r="BG108" s="177">
        <v>0</v>
      </c>
      <c r="BH108" s="177">
        <v>0</v>
      </c>
      <c r="BI108" s="177">
        <v>0</v>
      </c>
      <c r="BJ108" s="177">
        <v>0</v>
      </c>
      <c r="BK108" s="177">
        <v>0</v>
      </c>
      <c r="BL108" s="177">
        <v>0</v>
      </c>
      <c r="BM108" s="177">
        <v>0</v>
      </c>
      <c r="BN108" s="177">
        <v>0</v>
      </c>
      <c r="BO108" s="177">
        <v>0</v>
      </c>
      <c r="BP108" s="177">
        <v>0</v>
      </c>
      <c r="BQ108" s="177">
        <v>0</v>
      </c>
      <c r="BR108" s="179">
        <v>0</v>
      </c>
      <c r="BS108" s="177">
        <v>0</v>
      </c>
      <c r="BT108" s="177">
        <v>0</v>
      </c>
      <c r="BU108" s="177">
        <v>0</v>
      </c>
      <c r="BV108" s="177">
        <v>0</v>
      </c>
      <c r="BW108" s="177">
        <v>0</v>
      </c>
      <c r="BX108" s="177">
        <v>0</v>
      </c>
      <c r="BY108" s="177">
        <v>0</v>
      </c>
      <c r="BZ108" s="177">
        <v>0</v>
      </c>
      <c r="CA108" s="177">
        <v>0</v>
      </c>
      <c r="CB108" s="177">
        <v>0</v>
      </c>
      <c r="CC108" s="177">
        <v>0</v>
      </c>
      <c r="CD108" s="177">
        <v>0</v>
      </c>
      <c r="CE108" s="177">
        <v>0</v>
      </c>
      <c r="CF108" s="177">
        <v>0</v>
      </c>
      <c r="CG108" s="177">
        <v>0</v>
      </c>
      <c r="CH108" s="177">
        <v>0</v>
      </c>
      <c r="CI108" s="177">
        <v>0</v>
      </c>
      <c r="CJ108" s="177">
        <v>0</v>
      </c>
      <c r="CK108" s="177">
        <v>0</v>
      </c>
      <c r="CL108" s="177">
        <v>0</v>
      </c>
      <c r="CM108" s="178"/>
      <c r="CZ108" s="174">
        <f t="shared" si="1"/>
        <v>0</v>
      </c>
      <c r="DA108" s="158" t="s">
        <v>1493</v>
      </c>
      <c r="DB108" s="154" t="s">
        <v>1494</v>
      </c>
      <c r="DC108" s="154" t="s">
        <v>1288</v>
      </c>
    </row>
    <row r="109" spans="1:107" ht="13.2" customHeight="1" x14ac:dyDescent="0.25">
      <c r="A109" s="175" t="s">
        <v>1495</v>
      </c>
      <c r="B109" s="176" t="s">
        <v>1496</v>
      </c>
      <c r="C109" s="177">
        <v>0</v>
      </c>
      <c r="D109" s="177">
        <v>0</v>
      </c>
      <c r="E109" s="177">
        <v>0</v>
      </c>
      <c r="F109" s="177">
        <v>0</v>
      </c>
      <c r="G109" s="177">
        <v>0</v>
      </c>
      <c r="H109" s="177">
        <v>0</v>
      </c>
      <c r="I109" s="177">
        <v>0</v>
      </c>
      <c r="J109" s="177">
        <v>0</v>
      </c>
      <c r="K109" s="177">
        <v>0</v>
      </c>
      <c r="L109" s="177">
        <v>0</v>
      </c>
      <c r="M109" s="177">
        <v>0</v>
      </c>
      <c r="N109" s="177">
        <v>0</v>
      </c>
      <c r="O109" s="177">
        <v>0</v>
      </c>
      <c r="P109" s="177">
        <v>0</v>
      </c>
      <c r="Q109" s="177">
        <v>0</v>
      </c>
      <c r="R109" s="177">
        <v>0</v>
      </c>
      <c r="S109" s="177">
        <v>0</v>
      </c>
      <c r="T109" s="177">
        <v>0</v>
      </c>
      <c r="U109" s="177">
        <v>0</v>
      </c>
      <c r="V109" s="177">
        <v>0</v>
      </c>
      <c r="W109" s="177">
        <v>0</v>
      </c>
      <c r="X109" s="177">
        <v>0</v>
      </c>
      <c r="Y109" s="177">
        <v>0</v>
      </c>
      <c r="Z109" s="177">
        <v>0</v>
      </c>
      <c r="AA109" s="177">
        <v>0</v>
      </c>
      <c r="AB109" s="177">
        <v>0</v>
      </c>
      <c r="AC109" s="177">
        <v>0</v>
      </c>
      <c r="AD109" s="177">
        <v>0</v>
      </c>
      <c r="AE109" s="177">
        <v>0</v>
      </c>
      <c r="AF109" s="177">
        <v>0</v>
      </c>
      <c r="AG109" s="177">
        <v>0</v>
      </c>
      <c r="AH109" s="177">
        <v>0</v>
      </c>
      <c r="AI109" s="177">
        <v>0</v>
      </c>
      <c r="AJ109" s="177">
        <v>0</v>
      </c>
      <c r="AK109" s="177">
        <v>0</v>
      </c>
      <c r="AL109" s="177">
        <v>0</v>
      </c>
      <c r="AM109" s="177">
        <v>0</v>
      </c>
      <c r="AN109" s="177">
        <v>2540505</v>
      </c>
      <c r="AO109" s="177">
        <v>140246</v>
      </c>
      <c r="AP109" s="177">
        <v>0</v>
      </c>
      <c r="AQ109" s="177">
        <v>0</v>
      </c>
      <c r="AR109" s="177">
        <v>0</v>
      </c>
      <c r="AS109" s="177">
        <v>0</v>
      </c>
      <c r="AT109" s="177">
        <v>0</v>
      </c>
      <c r="AU109" s="177">
        <v>0</v>
      </c>
      <c r="AV109" s="177">
        <v>0</v>
      </c>
      <c r="AW109" s="177">
        <v>0</v>
      </c>
      <c r="AX109" s="177">
        <v>0</v>
      </c>
      <c r="AY109" s="177">
        <v>0</v>
      </c>
      <c r="AZ109" s="177">
        <v>0</v>
      </c>
      <c r="BA109" s="177">
        <v>0</v>
      </c>
      <c r="BB109" s="177">
        <v>0</v>
      </c>
      <c r="BC109" s="177">
        <v>0</v>
      </c>
      <c r="BD109" s="177">
        <v>622870.98</v>
      </c>
      <c r="BE109" s="177">
        <v>0</v>
      </c>
      <c r="BF109" s="177">
        <v>0</v>
      </c>
      <c r="BG109" s="177">
        <v>0</v>
      </c>
      <c r="BH109" s="177">
        <v>0</v>
      </c>
      <c r="BI109" s="177">
        <v>0</v>
      </c>
      <c r="BJ109" s="177">
        <v>0</v>
      </c>
      <c r="BK109" s="177">
        <v>0</v>
      </c>
      <c r="BL109" s="177">
        <v>0</v>
      </c>
      <c r="BM109" s="177">
        <v>0</v>
      </c>
      <c r="BN109" s="177">
        <v>0</v>
      </c>
      <c r="BO109" s="177">
        <v>0</v>
      </c>
      <c r="BP109" s="177">
        <v>0</v>
      </c>
      <c r="BQ109" s="177">
        <v>0</v>
      </c>
      <c r="BR109" s="177">
        <v>0</v>
      </c>
      <c r="BS109" s="177">
        <v>0</v>
      </c>
      <c r="BT109" s="177">
        <v>0</v>
      </c>
      <c r="BU109" s="179">
        <v>0</v>
      </c>
      <c r="BV109" s="179">
        <v>680346</v>
      </c>
      <c r="BW109" s="177">
        <v>0</v>
      </c>
      <c r="BX109" s="177">
        <v>0</v>
      </c>
      <c r="BY109" s="177">
        <v>0</v>
      </c>
      <c r="BZ109" s="177">
        <v>0</v>
      </c>
      <c r="CA109" s="177">
        <v>0</v>
      </c>
      <c r="CB109" s="177">
        <v>0</v>
      </c>
      <c r="CC109" s="177">
        <v>0</v>
      </c>
      <c r="CD109" s="177">
        <v>0</v>
      </c>
      <c r="CE109" s="179">
        <v>0</v>
      </c>
      <c r="CF109" s="177">
        <v>0</v>
      </c>
      <c r="CG109" s="177">
        <v>0</v>
      </c>
      <c r="CH109" s="177">
        <v>0</v>
      </c>
      <c r="CI109" s="177">
        <v>5990</v>
      </c>
      <c r="CJ109" s="177">
        <v>0</v>
      </c>
      <c r="CK109" s="177">
        <v>0</v>
      </c>
      <c r="CL109" s="177">
        <v>0</v>
      </c>
      <c r="CM109" s="178"/>
      <c r="CZ109" s="174">
        <f t="shared" si="1"/>
        <v>0</v>
      </c>
      <c r="DA109" s="158" t="s">
        <v>1495</v>
      </c>
      <c r="DB109" s="154" t="s">
        <v>1496</v>
      </c>
      <c r="DC109" s="154" t="s">
        <v>1288</v>
      </c>
    </row>
    <row r="110" spans="1:107" ht="13.2" customHeight="1" x14ac:dyDescent="0.25">
      <c r="A110" s="175" t="s">
        <v>1497</v>
      </c>
      <c r="B110" s="176" t="s">
        <v>1498</v>
      </c>
      <c r="C110" s="177">
        <v>0</v>
      </c>
      <c r="D110" s="177">
        <v>0</v>
      </c>
      <c r="E110" s="177">
        <v>0</v>
      </c>
      <c r="F110" s="177">
        <v>0</v>
      </c>
      <c r="G110" s="177">
        <v>0</v>
      </c>
      <c r="H110" s="177">
        <v>0</v>
      </c>
      <c r="I110" s="177">
        <v>0</v>
      </c>
      <c r="J110" s="177">
        <v>0</v>
      </c>
      <c r="K110" s="177">
        <v>0</v>
      </c>
      <c r="L110" s="177">
        <v>0</v>
      </c>
      <c r="M110" s="177">
        <v>0</v>
      </c>
      <c r="N110" s="177">
        <v>0</v>
      </c>
      <c r="O110" s="177">
        <v>0</v>
      </c>
      <c r="P110" s="177">
        <v>0</v>
      </c>
      <c r="Q110" s="177">
        <v>0</v>
      </c>
      <c r="R110" s="177">
        <v>0</v>
      </c>
      <c r="S110" s="177">
        <v>0</v>
      </c>
      <c r="T110" s="177">
        <v>0</v>
      </c>
      <c r="U110" s="177">
        <v>0</v>
      </c>
      <c r="V110" s="177">
        <v>0</v>
      </c>
      <c r="W110" s="177">
        <v>0</v>
      </c>
      <c r="X110" s="177">
        <v>0</v>
      </c>
      <c r="Y110" s="177">
        <v>0</v>
      </c>
      <c r="Z110" s="177">
        <v>0</v>
      </c>
      <c r="AA110" s="177">
        <v>0</v>
      </c>
      <c r="AB110" s="177">
        <v>0</v>
      </c>
      <c r="AC110" s="177">
        <v>0</v>
      </c>
      <c r="AD110" s="177">
        <v>0</v>
      </c>
      <c r="AE110" s="177">
        <v>0</v>
      </c>
      <c r="AF110" s="177">
        <v>0</v>
      </c>
      <c r="AG110" s="177">
        <v>0</v>
      </c>
      <c r="AH110" s="177">
        <v>0</v>
      </c>
      <c r="AI110" s="177">
        <v>0</v>
      </c>
      <c r="AJ110" s="177">
        <v>0</v>
      </c>
      <c r="AK110" s="177">
        <v>0</v>
      </c>
      <c r="AL110" s="177">
        <v>0</v>
      </c>
      <c r="AM110" s="177">
        <v>0</v>
      </c>
      <c r="AN110" s="177">
        <v>0</v>
      </c>
      <c r="AO110" s="177">
        <v>0</v>
      </c>
      <c r="AP110" s="177">
        <v>0</v>
      </c>
      <c r="AQ110" s="177">
        <v>0</v>
      </c>
      <c r="AR110" s="177">
        <v>0</v>
      </c>
      <c r="AS110" s="177">
        <v>0</v>
      </c>
      <c r="AT110" s="177">
        <v>0</v>
      </c>
      <c r="AU110" s="177">
        <v>0</v>
      </c>
      <c r="AV110" s="177">
        <v>0</v>
      </c>
      <c r="AW110" s="177">
        <v>0</v>
      </c>
      <c r="AX110" s="177">
        <v>0</v>
      </c>
      <c r="AY110" s="177">
        <v>0</v>
      </c>
      <c r="AZ110" s="177">
        <v>0</v>
      </c>
      <c r="BA110" s="177">
        <v>0</v>
      </c>
      <c r="BB110" s="177">
        <v>0</v>
      </c>
      <c r="BC110" s="177">
        <v>0</v>
      </c>
      <c r="BD110" s="177">
        <v>19400</v>
      </c>
      <c r="BE110" s="177">
        <v>0</v>
      </c>
      <c r="BF110" s="177">
        <v>0</v>
      </c>
      <c r="BG110" s="177">
        <v>0</v>
      </c>
      <c r="BH110" s="177">
        <v>0</v>
      </c>
      <c r="BI110" s="177">
        <v>0</v>
      </c>
      <c r="BJ110" s="177">
        <v>0</v>
      </c>
      <c r="BK110" s="177">
        <v>0</v>
      </c>
      <c r="BL110" s="177">
        <v>0</v>
      </c>
      <c r="BM110" s="177">
        <v>0</v>
      </c>
      <c r="BN110" s="177">
        <v>0</v>
      </c>
      <c r="BO110" s="177">
        <v>0</v>
      </c>
      <c r="BP110" s="177">
        <v>0</v>
      </c>
      <c r="BQ110" s="177">
        <v>0</v>
      </c>
      <c r="BR110" s="177">
        <v>0</v>
      </c>
      <c r="BS110" s="177">
        <v>0</v>
      </c>
      <c r="BT110" s="177">
        <v>0</v>
      </c>
      <c r="BU110" s="179">
        <v>5016</v>
      </c>
      <c r="BV110" s="179">
        <v>69705</v>
      </c>
      <c r="BW110" s="177">
        <v>0</v>
      </c>
      <c r="BX110" s="177">
        <v>0</v>
      </c>
      <c r="BY110" s="177">
        <v>0</v>
      </c>
      <c r="BZ110" s="177">
        <v>0</v>
      </c>
      <c r="CA110" s="177">
        <v>0</v>
      </c>
      <c r="CB110" s="177">
        <v>0</v>
      </c>
      <c r="CC110" s="177">
        <v>0</v>
      </c>
      <c r="CD110" s="177">
        <v>0</v>
      </c>
      <c r="CE110" s="179">
        <v>0</v>
      </c>
      <c r="CF110" s="177">
        <v>0</v>
      </c>
      <c r="CG110" s="177">
        <v>0</v>
      </c>
      <c r="CH110" s="177">
        <v>0</v>
      </c>
      <c r="CI110" s="177">
        <v>0</v>
      </c>
      <c r="CJ110" s="177">
        <v>0</v>
      </c>
      <c r="CK110" s="177">
        <v>0</v>
      </c>
      <c r="CL110" s="177">
        <v>0</v>
      </c>
      <c r="CM110" s="178"/>
      <c r="CZ110" s="174">
        <f t="shared" si="1"/>
        <v>0</v>
      </c>
      <c r="DA110" s="158" t="s">
        <v>1497</v>
      </c>
      <c r="DB110" s="154" t="s">
        <v>1498</v>
      </c>
      <c r="DC110" s="154" t="s">
        <v>1288</v>
      </c>
    </row>
    <row r="111" spans="1:107" ht="13.2" customHeight="1" x14ac:dyDescent="0.25">
      <c r="A111" s="175" t="s">
        <v>1499</v>
      </c>
      <c r="B111" s="176" t="s">
        <v>1500</v>
      </c>
      <c r="C111" s="177">
        <v>0</v>
      </c>
      <c r="D111" s="177">
        <v>0</v>
      </c>
      <c r="E111" s="177">
        <v>0</v>
      </c>
      <c r="F111" s="177">
        <v>0</v>
      </c>
      <c r="G111" s="177">
        <v>0</v>
      </c>
      <c r="H111" s="177">
        <v>0</v>
      </c>
      <c r="I111" s="177">
        <v>0</v>
      </c>
      <c r="J111" s="177">
        <v>0</v>
      </c>
      <c r="K111" s="177">
        <v>0</v>
      </c>
      <c r="L111" s="177">
        <v>0</v>
      </c>
      <c r="M111" s="177">
        <v>0</v>
      </c>
      <c r="N111" s="177">
        <v>0</v>
      </c>
      <c r="O111" s="177">
        <v>0</v>
      </c>
      <c r="P111" s="177">
        <v>0</v>
      </c>
      <c r="Q111" s="177">
        <v>0</v>
      </c>
      <c r="R111" s="177">
        <v>0</v>
      </c>
      <c r="S111" s="177">
        <v>0</v>
      </c>
      <c r="T111" s="177">
        <v>0</v>
      </c>
      <c r="U111" s="177">
        <v>0</v>
      </c>
      <c r="V111" s="177">
        <v>0</v>
      </c>
      <c r="W111" s="177">
        <v>0</v>
      </c>
      <c r="X111" s="177">
        <v>0</v>
      </c>
      <c r="Y111" s="177">
        <v>0</v>
      </c>
      <c r="Z111" s="177">
        <v>0</v>
      </c>
      <c r="AA111" s="177">
        <v>0</v>
      </c>
      <c r="AB111" s="177">
        <v>0</v>
      </c>
      <c r="AC111" s="177">
        <v>0</v>
      </c>
      <c r="AD111" s="177">
        <v>0</v>
      </c>
      <c r="AE111" s="177">
        <v>0</v>
      </c>
      <c r="AF111" s="177">
        <v>0</v>
      </c>
      <c r="AG111" s="177">
        <v>0</v>
      </c>
      <c r="AH111" s="177">
        <v>0</v>
      </c>
      <c r="AI111" s="177">
        <v>0</v>
      </c>
      <c r="AJ111" s="177">
        <v>0</v>
      </c>
      <c r="AK111" s="177">
        <v>0</v>
      </c>
      <c r="AL111" s="177">
        <v>0</v>
      </c>
      <c r="AM111" s="177">
        <v>0</v>
      </c>
      <c r="AN111" s="177">
        <v>0</v>
      </c>
      <c r="AO111" s="177">
        <v>0</v>
      </c>
      <c r="AP111" s="177">
        <v>0</v>
      </c>
      <c r="AQ111" s="177">
        <v>0</v>
      </c>
      <c r="AR111" s="177">
        <v>0</v>
      </c>
      <c r="AS111" s="177">
        <v>0</v>
      </c>
      <c r="AT111" s="177">
        <v>0</v>
      </c>
      <c r="AU111" s="177">
        <v>0</v>
      </c>
      <c r="AV111" s="177">
        <v>0</v>
      </c>
      <c r="AW111" s="177">
        <v>0</v>
      </c>
      <c r="AX111" s="177">
        <v>0</v>
      </c>
      <c r="AY111" s="177">
        <v>0</v>
      </c>
      <c r="AZ111" s="177">
        <v>0</v>
      </c>
      <c r="BA111" s="177">
        <v>0</v>
      </c>
      <c r="BB111" s="177">
        <v>0</v>
      </c>
      <c r="BC111" s="177">
        <v>0</v>
      </c>
      <c r="BD111" s="177">
        <v>0</v>
      </c>
      <c r="BE111" s="177">
        <v>0</v>
      </c>
      <c r="BF111" s="177">
        <v>0</v>
      </c>
      <c r="BG111" s="177">
        <v>0</v>
      </c>
      <c r="BH111" s="177">
        <v>0</v>
      </c>
      <c r="BI111" s="177">
        <v>0</v>
      </c>
      <c r="BJ111" s="177">
        <v>421691.1</v>
      </c>
      <c r="BK111" s="177">
        <v>0</v>
      </c>
      <c r="BL111" s="177">
        <v>0</v>
      </c>
      <c r="BM111" s="177">
        <v>0</v>
      </c>
      <c r="BN111" s="177">
        <v>0</v>
      </c>
      <c r="BO111" s="177">
        <v>0</v>
      </c>
      <c r="BP111" s="177">
        <v>0</v>
      </c>
      <c r="BQ111" s="177">
        <v>0</v>
      </c>
      <c r="BR111" s="177">
        <v>0</v>
      </c>
      <c r="BS111" s="177">
        <v>0</v>
      </c>
      <c r="BT111" s="177">
        <v>0</v>
      </c>
      <c r="BU111" s="177">
        <v>0</v>
      </c>
      <c r="BV111" s="179">
        <v>0</v>
      </c>
      <c r="BW111" s="177">
        <v>0</v>
      </c>
      <c r="BX111" s="177">
        <v>0</v>
      </c>
      <c r="BY111" s="177">
        <v>0</v>
      </c>
      <c r="BZ111" s="177">
        <v>0</v>
      </c>
      <c r="CA111" s="177">
        <v>0</v>
      </c>
      <c r="CB111" s="177">
        <v>0</v>
      </c>
      <c r="CC111" s="177">
        <v>0</v>
      </c>
      <c r="CD111" s="177">
        <v>0</v>
      </c>
      <c r="CE111" s="179">
        <v>0</v>
      </c>
      <c r="CF111" s="177">
        <v>0</v>
      </c>
      <c r="CG111" s="177">
        <v>0</v>
      </c>
      <c r="CH111" s="177">
        <v>0</v>
      </c>
      <c r="CI111" s="177">
        <v>0</v>
      </c>
      <c r="CJ111" s="177">
        <v>0</v>
      </c>
      <c r="CK111" s="177">
        <v>0</v>
      </c>
      <c r="CL111" s="177">
        <v>0</v>
      </c>
      <c r="CM111" s="178"/>
      <c r="CZ111" s="174">
        <f t="shared" si="1"/>
        <v>0</v>
      </c>
      <c r="DA111" s="158" t="s">
        <v>1499</v>
      </c>
      <c r="DB111" s="154" t="s">
        <v>1500</v>
      </c>
      <c r="DC111" s="154" t="s">
        <v>1288</v>
      </c>
    </row>
    <row r="112" spans="1:107" ht="13.2" customHeight="1" x14ac:dyDescent="0.25">
      <c r="A112" s="175" t="s">
        <v>1501</v>
      </c>
      <c r="B112" s="176" t="s">
        <v>1502</v>
      </c>
      <c r="C112" s="177">
        <v>19946809.329999998</v>
      </c>
      <c r="D112" s="177">
        <v>2751659.64</v>
      </c>
      <c r="E112" s="177">
        <v>1524717</v>
      </c>
      <c r="F112" s="177">
        <v>2037795.91</v>
      </c>
      <c r="G112" s="177">
        <v>2006688.49</v>
      </c>
      <c r="H112" s="177">
        <v>2855635.76</v>
      </c>
      <c r="I112" s="177">
        <v>3527525.05</v>
      </c>
      <c r="J112" s="177">
        <v>5535973.5499999998</v>
      </c>
      <c r="K112" s="177">
        <v>2287742.66</v>
      </c>
      <c r="L112" s="177">
        <v>6297808.4900000002</v>
      </c>
      <c r="M112" s="177">
        <v>6768364.9800000004</v>
      </c>
      <c r="N112" s="177">
        <v>1441141.82</v>
      </c>
      <c r="O112" s="177">
        <v>20336452.989999998</v>
      </c>
      <c r="P112" s="177">
        <v>2877039.79</v>
      </c>
      <c r="Q112" s="177">
        <v>2823296.67</v>
      </c>
      <c r="R112" s="177">
        <v>6419142.6200000001</v>
      </c>
      <c r="S112" s="177">
        <v>1653867.75</v>
      </c>
      <c r="T112" s="177">
        <v>4793489.0599999996</v>
      </c>
      <c r="U112" s="177">
        <v>2376236.65</v>
      </c>
      <c r="V112" s="177">
        <v>1117306.04</v>
      </c>
      <c r="W112" s="177">
        <v>32411738.41</v>
      </c>
      <c r="X112" s="177">
        <v>629260.11</v>
      </c>
      <c r="Y112" s="177">
        <v>5415699.6500000004</v>
      </c>
      <c r="Z112" s="177">
        <v>1950647.52</v>
      </c>
      <c r="AA112" s="177">
        <v>943967.84</v>
      </c>
      <c r="AB112" s="177">
        <v>1497629.46</v>
      </c>
      <c r="AC112" s="177">
        <v>1224969.8400000001</v>
      </c>
      <c r="AD112" s="177">
        <v>9076608.6999999993</v>
      </c>
      <c r="AE112" s="177">
        <v>2089343.07</v>
      </c>
      <c r="AF112" s="177">
        <v>1842327.5</v>
      </c>
      <c r="AG112" s="177">
        <v>2870458.14</v>
      </c>
      <c r="AH112" s="177">
        <v>3067758.54</v>
      </c>
      <c r="AI112" s="177">
        <v>1827982.88</v>
      </c>
      <c r="AJ112" s="177">
        <v>1486838.85</v>
      </c>
      <c r="AK112" s="177">
        <v>95519509.450000003</v>
      </c>
      <c r="AL112" s="177">
        <v>2133626.25</v>
      </c>
      <c r="AM112" s="177">
        <v>833509.74</v>
      </c>
      <c r="AN112" s="177">
        <v>12049000.27</v>
      </c>
      <c r="AO112" s="177">
        <v>2115044.91</v>
      </c>
      <c r="AP112" s="177">
        <v>2223358.42</v>
      </c>
      <c r="AQ112" s="177">
        <v>953305.35</v>
      </c>
      <c r="AR112" s="177">
        <v>11438492.75</v>
      </c>
      <c r="AS112" s="177">
        <v>2144564.9900000002</v>
      </c>
      <c r="AT112" s="177">
        <v>4899657.59</v>
      </c>
      <c r="AU112" s="177">
        <v>5525107.7699999996</v>
      </c>
      <c r="AV112" s="177">
        <v>1898545</v>
      </c>
      <c r="AW112" s="177">
        <v>694052.12</v>
      </c>
      <c r="AX112" s="177">
        <v>2090758.91</v>
      </c>
      <c r="AY112" s="177">
        <v>3694526.14</v>
      </c>
      <c r="AZ112" s="177">
        <v>1202347.78</v>
      </c>
      <c r="BA112" s="177">
        <v>21292208.27</v>
      </c>
      <c r="BB112" s="177">
        <v>2957364.88</v>
      </c>
      <c r="BC112" s="177">
        <v>41928055.32</v>
      </c>
      <c r="BD112" s="177">
        <v>7117195.8300000001</v>
      </c>
      <c r="BE112" s="177">
        <v>1246309.54</v>
      </c>
      <c r="BF112" s="177">
        <v>1464748.73</v>
      </c>
      <c r="BG112" s="177">
        <v>11872046.300000001</v>
      </c>
      <c r="BH112" s="177">
        <v>991870.42</v>
      </c>
      <c r="BI112" s="177">
        <v>936771.58</v>
      </c>
      <c r="BJ112" s="177">
        <v>2008968.45</v>
      </c>
      <c r="BK112" s="177">
        <v>1612385.14</v>
      </c>
      <c r="BL112" s="177">
        <v>29379758.440000001</v>
      </c>
      <c r="BM112" s="177">
        <v>4387130.1500000004</v>
      </c>
      <c r="BN112" s="177">
        <v>3690324.39</v>
      </c>
      <c r="BO112" s="177">
        <v>2065071.61</v>
      </c>
      <c r="BP112" s="177">
        <v>3772064.64</v>
      </c>
      <c r="BQ112" s="177">
        <v>2511650.5299999998</v>
      </c>
      <c r="BR112" s="179">
        <v>122014663.04000001</v>
      </c>
      <c r="BS112" s="179">
        <v>3879568.87</v>
      </c>
      <c r="BT112" s="179">
        <v>2955160.29</v>
      </c>
      <c r="BU112" s="179">
        <v>20394103.420000002</v>
      </c>
      <c r="BV112" s="179">
        <v>910015.87</v>
      </c>
      <c r="BW112" s="179">
        <v>2349829.0299999998</v>
      </c>
      <c r="BX112" s="179">
        <v>8394363.0500000007</v>
      </c>
      <c r="BY112" s="179">
        <v>1040073.01</v>
      </c>
      <c r="BZ112" s="179">
        <v>1965953.43</v>
      </c>
      <c r="CA112" s="179">
        <v>2193227.5099999998</v>
      </c>
      <c r="CB112" s="179">
        <v>2852020.11</v>
      </c>
      <c r="CC112" s="179">
        <v>9764402.7200000007</v>
      </c>
      <c r="CD112" s="179">
        <v>5274873.92</v>
      </c>
      <c r="CE112" s="179">
        <v>5349891.09</v>
      </c>
      <c r="CF112" s="179">
        <v>1360618.27</v>
      </c>
      <c r="CG112" s="179">
        <v>1381610.6</v>
      </c>
      <c r="CH112" s="179">
        <v>2055790.77</v>
      </c>
      <c r="CI112" s="179">
        <v>1326951.48</v>
      </c>
      <c r="CJ112" s="179">
        <v>8064262.1799999997</v>
      </c>
      <c r="CK112" s="179">
        <v>2102825.61</v>
      </c>
      <c r="CL112" s="179">
        <v>974933.28</v>
      </c>
      <c r="CM112" s="178"/>
      <c r="CZ112" s="174">
        <f t="shared" si="1"/>
        <v>0</v>
      </c>
      <c r="DA112" s="158" t="s">
        <v>1501</v>
      </c>
      <c r="DB112" s="154" t="s">
        <v>1502</v>
      </c>
      <c r="DC112" s="154" t="s">
        <v>1288</v>
      </c>
    </row>
    <row r="113" spans="1:107" ht="13.2" customHeight="1" x14ac:dyDescent="0.25">
      <c r="A113" s="175" t="s">
        <v>1503</v>
      </c>
      <c r="B113" s="176" t="s">
        <v>1504</v>
      </c>
      <c r="C113" s="177">
        <v>364003.36</v>
      </c>
      <c r="D113" s="177">
        <v>3000</v>
      </c>
      <c r="E113" s="177">
        <v>86145</v>
      </c>
      <c r="F113" s="177">
        <v>26000</v>
      </c>
      <c r="G113" s="177">
        <v>1326.8</v>
      </c>
      <c r="H113" s="177">
        <v>215529.5</v>
      </c>
      <c r="I113" s="177">
        <v>0</v>
      </c>
      <c r="J113" s="177">
        <v>153321.70000000001</v>
      </c>
      <c r="K113" s="177">
        <v>179918.05</v>
      </c>
      <c r="L113" s="177">
        <v>67309</v>
      </c>
      <c r="M113" s="177">
        <v>567268.56999999995</v>
      </c>
      <c r="N113" s="177">
        <v>28436.19</v>
      </c>
      <c r="O113" s="177">
        <v>76184.98</v>
      </c>
      <c r="P113" s="177">
        <v>93423</v>
      </c>
      <c r="Q113" s="177">
        <v>24557.1</v>
      </c>
      <c r="R113" s="177">
        <v>5780</v>
      </c>
      <c r="S113" s="177">
        <v>84570</v>
      </c>
      <c r="T113" s="177">
        <v>38560</v>
      </c>
      <c r="U113" s="177">
        <v>0</v>
      </c>
      <c r="V113" s="177">
        <v>89820</v>
      </c>
      <c r="W113" s="177">
        <v>0</v>
      </c>
      <c r="X113" s="177">
        <v>29680</v>
      </c>
      <c r="Y113" s="177">
        <v>-47145</v>
      </c>
      <c r="Z113" s="177">
        <v>237160</v>
      </c>
      <c r="AA113" s="177">
        <v>7918.55</v>
      </c>
      <c r="AB113" s="177">
        <v>128140</v>
      </c>
      <c r="AC113" s="177">
        <v>45250</v>
      </c>
      <c r="AD113" s="177">
        <v>164622</v>
      </c>
      <c r="AE113" s="177">
        <v>0</v>
      </c>
      <c r="AF113" s="177">
        <v>117187</v>
      </c>
      <c r="AG113" s="177">
        <v>5680</v>
      </c>
      <c r="AH113" s="177">
        <v>12443.8</v>
      </c>
      <c r="AI113" s="177">
        <v>0</v>
      </c>
      <c r="AJ113" s="177">
        <v>35320</v>
      </c>
      <c r="AK113" s="177">
        <v>144439.43</v>
      </c>
      <c r="AL113" s="177">
        <v>228708</v>
      </c>
      <c r="AM113" s="177">
        <v>16600</v>
      </c>
      <c r="AN113" s="177">
        <v>4512207.01</v>
      </c>
      <c r="AO113" s="177">
        <v>504956</v>
      </c>
      <c r="AP113" s="177">
        <v>147678.01999999999</v>
      </c>
      <c r="AQ113" s="177">
        <v>35945</v>
      </c>
      <c r="AR113" s="177">
        <v>654401.12</v>
      </c>
      <c r="AS113" s="177">
        <v>148337</v>
      </c>
      <c r="AT113" s="177">
        <v>225265</v>
      </c>
      <c r="AU113" s="177">
        <v>947695</v>
      </c>
      <c r="AV113" s="177">
        <v>70875</v>
      </c>
      <c r="AW113" s="177">
        <v>58745</v>
      </c>
      <c r="AX113" s="177">
        <v>0</v>
      </c>
      <c r="AY113" s="177">
        <v>108822.5</v>
      </c>
      <c r="AZ113" s="177">
        <v>173373.4</v>
      </c>
      <c r="BA113" s="177">
        <v>411722.5</v>
      </c>
      <c r="BB113" s="177">
        <v>79622</v>
      </c>
      <c r="BC113" s="177">
        <v>922790.04</v>
      </c>
      <c r="BD113" s="177">
        <v>345468.4</v>
      </c>
      <c r="BE113" s="177">
        <v>67081</v>
      </c>
      <c r="BF113" s="177">
        <v>185203.5</v>
      </c>
      <c r="BG113" s="177">
        <v>406653.62</v>
      </c>
      <c r="BH113" s="177">
        <v>75850</v>
      </c>
      <c r="BI113" s="177">
        <v>32270</v>
      </c>
      <c r="BJ113" s="177">
        <v>206133.28</v>
      </c>
      <c r="BK113" s="177">
        <v>0</v>
      </c>
      <c r="BL113" s="177">
        <v>0</v>
      </c>
      <c r="BM113" s="177">
        <v>592519.56999999995</v>
      </c>
      <c r="BN113" s="177">
        <v>241681.5</v>
      </c>
      <c r="BO113" s="177">
        <v>266742.28000000003</v>
      </c>
      <c r="BP113" s="177">
        <v>146384</v>
      </c>
      <c r="BQ113" s="177">
        <v>256478.43</v>
      </c>
      <c r="BR113" s="179">
        <v>561802.59</v>
      </c>
      <c r="BS113" s="179">
        <v>112000</v>
      </c>
      <c r="BT113" s="179">
        <v>3880</v>
      </c>
      <c r="BU113" s="179">
        <v>180662.6</v>
      </c>
      <c r="BV113" s="177">
        <v>7447.2</v>
      </c>
      <c r="BW113" s="177">
        <v>48725</v>
      </c>
      <c r="BX113" s="177">
        <v>825999.88</v>
      </c>
      <c r="BY113" s="177">
        <v>112800</v>
      </c>
      <c r="BZ113" s="177">
        <v>273950</v>
      </c>
      <c r="CA113" s="179">
        <v>6648</v>
      </c>
      <c r="CB113" s="177">
        <v>0</v>
      </c>
      <c r="CC113" s="179">
        <v>354620.88</v>
      </c>
      <c r="CD113" s="179">
        <v>175655</v>
      </c>
      <c r="CE113" s="177">
        <v>148062</v>
      </c>
      <c r="CF113" s="177">
        <v>18288</v>
      </c>
      <c r="CG113" s="179">
        <v>81634</v>
      </c>
      <c r="CH113" s="177">
        <v>57066.05</v>
      </c>
      <c r="CI113" s="179">
        <v>260151.52</v>
      </c>
      <c r="CJ113" s="177">
        <v>1653654.99</v>
      </c>
      <c r="CK113" s="177">
        <v>92240</v>
      </c>
      <c r="CL113" s="179">
        <v>82917</v>
      </c>
      <c r="CM113" s="178"/>
      <c r="CZ113" s="174">
        <f t="shared" si="1"/>
        <v>0</v>
      </c>
      <c r="DA113" s="158" t="s">
        <v>1503</v>
      </c>
      <c r="DB113" s="154" t="s">
        <v>1504</v>
      </c>
      <c r="DC113" s="154" t="s">
        <v>1288</v>
      </c>
    </row>
    <row r="114" spans="1:107" ht="13.2" customHeight="1" x14ac:dyDescent="0.25">
      <c r="A114" s="175" t="s">
        <v>1505</v>
      </c>
      <c r="B114" s="176" t="s">
        <v>1506</v>
      </c>
      <c r="C114" s="177">
        <v>9647855.8599999994</v>
      </c>
      <c r="D114" s="177">
        <v>728000.13</v>
      </c>
      <c r="E114" s="177">
        <v>753645</v>
      </c>
      <c r="F114" s="177">
        <v>539740.36</v>
      </c>
      <c r="G114" s="177">
        <v>843277.77</v>
      </c>
      <c r="H114" s="177">
        <v>1259213.07</v>
      </c>
      <c r="I114" s="177">
        <v>1385810.47</v>
      </c>
      <c r="J114" s="177">
        <v>3428031.26</v>
      </c>
      <c r="K114" s="177">
        <v>1151372.3999999999</v>
      </c>
      <c r="L114" s="177">
        <v>980084.18</v>
      </c>
      <c r="M114" s="177">
        <v>3541887.92</v>
      </c>
      <c r="N114" s="177">
        <v>1123149.73</v>
      </c>
      <c r="O114" s="177">
        <v>12325203.93</v>
      </c>
      <c r="P114" s="177">
        <v>2739688.8</v>
      </c>
      <c r="Q114" s="177">
        <v>393376.09</v>
      </c>
      <c r="R114" s="177">
        <v>1817994.73</v>
      </c>
      <c r="S114" s="177">
        <v>566816.5</v>
      </c>
      <c r="T114" s="177">
        <v>2081877.34</v>
      </c>
      <c r="U114" s="177">
        <v>677777.89</v>
      </c>
      <c r="V114" s="177">
        <v>526387.57999999996</v>
      </c>
      <c r="W114" s="177">
        <v>16009897.32</v>
      </c>
      <c r="X114" s="177">
        <v>860667.1</v>
      </c>
      <c r="Y114" s="177">
        <v>2625775.7599999998</v>
      </c>
      <c r="Z114" s="177">
        <v>1755942.77</v>
      </c>
      <c r="AA114" s="177">
        <v>727208.98</v>
      </c>
      <c r="AB114" s="177">
        <v>749686.23</v>
      </c>
      <c r="AC114" s="177">
        <v>1450871.31</v>
      </c>
      <c r="AD114" s="177">
        <v>6442457.1299999999</v>
      </c>
      <c r="AE114" s="177">
        <v>1628352.71</v>
      </c>
      <c r="AF114" s="177">
        <v>969247.01</v>
      </c>
      <c r="AG114" s="177">
        <v>2304992.41</v>
      </c>
      <c r="AH114" s="177">
        <v>1705524.55</v>
      </c>
      <c r="AI114" s="177">
        <v>968927.63</v>
      </c>
      <c r="AJ114" s="177">
        <v>621880.1</v>
      </c>
      <c r="AK114" s="177">
        <v>27621550.140000001</v>
      </c>
      <c r="AL114" s="177">
        <v>2121045.08</v>
      </c>
      <c r="AM114" s="177">
        <v>678022.58</v>
      </c>
      <c r="AN114" s="177">
        <v>950573.53</v>
      </c>
      <c r="AO114" s="177">
        <v>1421147.17</v>
      </c>
      <c r="AP114" s="177">
        <v>1150102.47</v>
      </c>
      <c r="AQ114" s="177">
        <v>157105.48000000001</v>
      </c>
      <c r="AR114" s="177">
        <v>6875133.5099999998</v>
      </c>
      <c r="AS114" s="177">
        <v>964713.55</v>
      </c>
      <c r="AT114" s="177">
        <v>1664998.78</v>
      </c>
      <c r="AU114" s="177">
        <v>3479450.22</v>
      </c>
      <c r="AV114" s="177">
        <v>559133.73</v>
      </c>
      <c r="AW114" s="177">
        <v>539899.30000000005</v>
      </c>
      <c r="AX114" s="177">
        <v>1089519.02</v>
      </c>
      <c r="AY114" s="177">
        <v>1594262.69</v>
      </c>
      <c r="AZ114" s="177">
        <v>1154139.8600000001</v>
      </c>
      <c r="BA114" s="177">
        <v>11556188.470000001</v>
      </c>
      <c r="BB114" s="177">
        <v>1411474.48</v>
      </c>
      <c r="BC114" s="177">
        <v>10964096.130000001</v>
      </c>
      <c r="BD114" s="177">
        <v>1398633.94</v>
      </c>
      <c r="BE114" s="177">
        <v>726252.82</v>
      </c>
      <c r="BF114" s="177">
        <v>877844.47999999998</v>
      </c>
      <c r="BG114" s="177">
        <v>11556615.880000001</v>
      </c>
      <c r="BH114" s="177">
        <v>512934.02</v>
      </c>
      <c r="BI114" s="177">
        <v>410580.78</v>
      </c>
      <c r="BJ114" s="177">
        <v>565438.81000000006</v>
      </c>
      <c r="BK114" s="177">
        <v>769398.68</v>
      </c>
      <c r="BL114" s="177">
        <v>6576163.3099999996</v>
      </c>
      <c r="BM114" s="177">
        <v>1963331.64</v>
      </c>
      <c r="BN114" s="177">
        <v>777345.4</v>
      </c>
      <c r="BO114" s="177">
        <v>2116849</v>
      </c>
      <c r="BP114" s="177">
        <v>2945974.54</v>
      </c>
      <c r="BQ114" s="177">
        <v>754444.96</v>
      </c>
      <c r="BR114" s="179">
        <v>105438612.48</v>
      </c>
      <c r="BS114" s="179">
        <v>1815176.13</v>
      </c>
      <c r="BT114" s="179">
        <v>1728517.24</v>
      </c>
      <c r="BU114" s="179">
        <v>7178861.4400000004</v>
      </c>
      <c r="BV114" s="179">
        <v>338028.1</v>
      </c>
      <c r="BW114" s="179">
        <v>1176538.7</v>
      </c>
      <c r="BX114" s="179">
        <v>2479765.71</v>
      </c>
      <c r="BY114" s="179">
        <v>917719.98</v>
      </c>
      <c r="BZ114" s="179">
        <v>878013.36</v>
      </c>
      <c r="CA114" s="179">
        <v>758988.25</v>
      </c>
      <c r="CB114" s="179">
        <v>833569.09</v>
      </c>
      <c r="CC114" s="179">
        <v>2533819.67</v>
      </c>
      <c r="CD114" s="179">
        <v>1503164.03</v>
      </c>
      <c r="CE114" s="179">
        <v>4607339.97</v>
      </c>
      <c r="CF114" s="179">
        <v>1432027.72</v>
      </c>
      <c r="CG114" s="179">
        <v>675460.7</v>
      </c>
      <c r="CH114" s="179">
        <v>540885.81000000006</v>
      </c>
      <c r="CI114" s="179">
        <v>1024128.95</v>
      </c>
      <c r="CJ114" s="179">
        <v>778894.33</v>
      </c>
      <c r="CK114" s="179">
        <v>1075856.02</v>
      </c>
      <c r="CL114" s="179">
        <v>630519.06999999995</v>
      </c>
      <c r="CM114" s="178"/>
      <c r="CZ114" s="174">
        <f t="shared" si="1"/>
        <v>0</v>
      </c>
      <c r="DA114" s="158" t="s">
        <v>1505</v>
      </c>
      <c r="DB114" s="154" t="s">
        <v>1506</v>
      </c>
      <c r="DC114" s="154" t="s">
        <v>1288</v>
      </c>
    </row>
    <row r="115" spans="1:107" ht="13.2" customHeight="1" x14ac:dyDescent="0.25">
      <c r="A115" s="175" t="s">
        <v>1507</v>
      </c>
      <c r="B115" s="176" t="s">
        <v>1508</v>
      </c>
      <c r="C115" s="177">
        <v>1253465.4099999999</v>
      </c>
      <c r="D115" s="177">
        <v>174429.8</v>
      </c>
      <c r="E115" s="177">
        <v>1366122.82</v>
      </c>
      <c r="F115" s="177">
        <v>752357</v>
      </c>
      <c r="G115" s="177">
        <v>366839.35</v>
      </c>
      <c r="H115" s="177">
        <v>884661</v>
      </c>
      <c r="I115" s="177">
        <v>215757.9</v>
      </c>
      <c r="J115" s="177">
        <v>552640.1</v>
      </c>
      <c r="K115" s="177">
        <v>409673.5</v>
      </c>
      <c r="L115" s="177">
        <v>1245289.3999999999</v>
      </c>
      <c r="M115" s="177">
        <v>795255</v>
      </c>
      <c r="N115" s="177">
        <v>565426</v>
      </c>
      <c r="O115" s="177">
        <v>2820064.04</v>
      </c>
      <c r="P115" s="177">
        <v>478121.75</v>
      </c>
      <c r="Q115" s="177">
        <v>353960.5</v>
      </c>
      <c r="R115" s="177">
        <v>422680.5</v>
      </c>
      <c r="S115" s="177">
        <v>576171.80000000005</v>
      </c>
      <c r="T115" s="177">
        <v>631554</v>
      </c>
      <c r="U115" s="177">
        <v>394360</v>
      </c>
      <c r="V115" s="177">
        <v>263128</v>
      </c>
      <c r="W115" s="177">
        <v>395989.2</v>
      </c>
      <c r="X115" s="177">
        <v>133203</v>
      </c>
      <c r="Y115" s="177">
        <v>1089099</v>
      </c>
      <c r="Z115" s="177">
        <v>496516.8</v>
      </c>
      <c r="AA115" s="177">
        <v>365000</v>
      </c>
      <c r="AB115" s="177">
        <v>101825</v>
      </c>
      <c r="AC115" s="177">
        <v>366729.75</v>
      </c>
      <c r="AD115" s="177">
        <v>1419615.5</v>
      </c>
      <c r="AE115" s="177">
        <v>265991</v>
      </c>
      <c r="AF115" s="177">
        <v>487254.5</v>
      </c>
      <c r="AG115" s="177">
        <v>633179.49</v>
      </c>
      <c r="AH115" s="177">
        <v>425936.63</v>
      </c>
      <c r="AI115" s="177">
        <v>491068.7</v>
      </c>
      <c r="AJ115" s="177">
        <v>461972.15</v>
      </c>
      <c r="AK115" s="177">
        <v>2655643.56</v>
      </c>
      <c r="AL115" s="177">
        <v>487733.25</v>
      </c>
      <c r="AM115" s="177">
        <v>271837</v>
      </c>
      <c r="AN115" s="177">
        <v>1074597.19</v>
      </c>
      <c r="AO115" s="177">
        <v>789627</v>
      </c>
      <c r="AP115" s="177">
        <v>552409.17000000004</v>
      </c>
      <c r="AQ115" s="177">
        <v>98008</v>
      </c>
      <c r="AR115" s="177">
        <v>2590097.16</v>
      </c>
      <c r="AS115" s="177">
        <v>761817.12</v>
      </c>
      <c r="AT115" s="177">
        <v>681937</v>
      </c>
      <c r="AU115" s="177">
        <v>1080279.58</v>
      </c>
      <c r="AV115" s="177">
        <v>258210</v>
      </c>
      <c r="AW115" s="177">
        <v>314095.71999999997</v>
      </c>
      <c r="AX115" s="177">
        <v>149449.25</v>
      </c>
      <c r="AY115" s="177">
        <v>852698.4</v>
      </c>
      <c r="AZ115" s="177">
        <v>685417</v>
      </c>
      <c r="BA115" s="177">
        <v>1395382.2</v>
      </c>
      <c r="BB115" s="177">
        <v>340728.18</v>
      </c>
      <c r="BC115" s="177">
        <v>1271467</v>
      </c>
      <c r="BD115" s="177">
        <v>1278296.45</v>
      </c>
      <c r="BE115" s="177">
        <v>256145</v>
      </c>
      <c r="BF115" s="177">
        <v>716032.8</v>
      </c>
      <c r="BG115" s="177">
        <v>1883837.42</v>
      </c>
      <c r="BH115" s="177">
        <v>561612.96</v>
      </c>
      <c r="BI115" s="177">
        <v>60755</v>
      </c>
      <c r="BJ115" s="177">
        <v>353373.58</v>
      </c>
      <c r="BK115" s="177">
        <v>357525</v>
      </c>
      <c r="BL115" s="177">
        <v>4795257.7699999996</v>
      </c>
      <c r="BM115" s="177">
        <v>202165.53</v>
      </c>
      <c r="BN115" s="177">
        <v>451586.34</v>
      </c>
      <c r="BO115" s="177">
        <v>246416.4</v>
      </c>
      <c r="BP115" s="177">
        <v>265185</v>
      </c>
      <c r="BQ115" s="177">
        <v>778642.72</v>
      </c>
      <c r="BR115" s="179">
        <v>8929267.1799999997</v>
      </c>
      <c r="BS115" s="179">
        <v>40000</v>
      </c>
      <c r="BT115" s="179">
        <v>629265</v>
      </c>
      <c r="BU115" s="179">
        <v>2937594.19</v>
      </c>
      <c r="BV115" s="179">
        <v>92588.75</v>
      </c>
      <c r="BW115" s="179">
        <v>225080.07</v>
      </c>
      <c r="BX115" s="179">
        <v>1439109.8</v>
      </c>
      <c r="BY115" s="179">
        <v>835314.1</v>
      </c>
      <c r="BZ115" s="179">
        <v>123260</v>
      </c>
      <c r="CA115" s="179">
        <v>1065574.77</v>
      </c>
      <c r="CB115" s="179">
        <v>655788</v>
      </c>
      <c r="CC115" s="179">
        <v>805509.5</v>
      </c>
      <c r="CD115" s="179">
        <v>385181.46</v>
      </c>
      <c r="CE115" s="179">
        <v>933651.2</v>
      </c>
      <c r="CF115" s="179">
        <v>129874</v>
      </c>
      <c r="CG115" s="179">
        <v>540148</v>
      </c>
      <c r="CH115" s="179">
        <v>586208.1</v>
      </c>
      <c r="CI115" s="179">
        <v>482476.79</v>
      </c>
      <c r="CJ115" s="179">
        <v>1263904.71</v>
      </c>
      <c r="CK115" s="179">
        <v>324275.26</v>
      </c>
      <c r="CL115" s="179">
        <v>413226.79</v>
      </c>
      <c r="CM115" s="178"/>
      <c r="CZ115" s="174">
        <f t="shared" si="1"/>
        <v>0</v>
      </c>
      <c r="DA115" s="158" t="s">
        <v>1507</v>
      </c>
      <c r="DB115" s="154" t="s">
        <v>1508</v>
      </c>
      <c r="DC115" s="154" t="s">
        <v>1288</v>
      </c>
    </row>
    <row r="116" spans="1:107" ht="13.2" customHeight="1" x14ac:dyDescent="0.25">
      <c r="A116" s="175" t="s">
        <v>1509</v>
      </c>
      <c r="B116" s="176" t="s">
        <v>1510</v>
      </c>
      <c r="C116" s="177">
        <v>0</v>
      </c>
      <c r="D116" s="177">
        <v>0</v>
      </c>
      <c r="E116" s="177">
        <v>0</v>
      </c>
      <c r="F116" s="177">
        <v>0</v>
      </c>
      <c r="G116" s="177">
        <v>0</v>
      </c>
      <c r="H116" s="177">
        <v>0</v>
      </c>
      <c r="I116" s="177">
        <v>0</v>
      </c>
      <c r="J116" s="177">
        <v>0</v>
      </c>
      <c r="K116" s="177">
        <v>0</v>
      </c>
      <c r="L116" s="177">
        <v>0</v>
      </c>
      <c r="M116" s="177">
        <v>0</v>
      </c>
      <c r="N116" s="177">
        <v>0</v>
      </c>
      <c r="O116" s="177">
        <v>0</v>
      </c>
      <c r="P116" s="177">
        <v>877</v>
      </c>
      <c r="Q116" s="177">
        <v>0</v>
      </c>
      <c r="R116" s="177">
        <v>0</v>
      </c>
      <c r="S116" s="177">
        <v>10680</v>
      </c>
      <c r="T116" s="177">
        <v>0</v>
      </c>
      <c r="U116" s="177">
        <v>0</v>
      </c>
      <c r="V116" s="177">
        <v>16790</v>
      </c>
      <c r="W116" s="177">
        <v>0</v>
      </c>
      <c r="X116" s="177">
        <v>0</v>
      </c>
      <c r="Y116" s="177">
        <v>0</v>
      </c>
      <c r="Z116" s="177">
        <v>0</v>
      </c>
      <c r="AA116" s="177">
        <v>0</v>
      </c>
      <c r="AB116" s="177">
        <v>0</v>
      </c>
      <c r="AC116" s="177">
        <v>0</v>
      </c>
      <c r="AD116" s="177">
        <v>0</v>
      </c>
      <c r="AE116" s="177">
        <v>0</v>
      </c>
      <c r="AF116" s="177">
        <v>0</v>
      </c>
      <c r="AG116" s="177">
        <v>0</v>
      </c>
      <c r="AH116" s="177">
        <v>0</v>
      </c>
      <c r="AI116" s="177">
        <v>0</v>
      </c>
      <c r="AJ116" s="177">
        <v>0</v>
      </c>
      <c r="AK116" s="177">
        <v>0</v>
      </c>
      <c r="AL116" s="177">
        <v>0</v>
      </c>
      <c r="AM116" s="177">
        <v>0</v>
      </c>
      <c r="AN116" s="177">
        <v>0</v>
      </c>
      <c r="AO116" s="177">
        <v>0</v>
      </c>
      <c r="AP116" s="177">
        <v>0</v>
      </c>
      <c r="AQ116" s="177">
        <v>0</v>
      </c>
      <c r="AR116" s="177">
        <v>0</v>
      </c>
      <c r="AS116" s="177">
        <v>0</v>
      </c>
      <c r="AT116" s="177">
        <v>0</v>
      </c>
      <c r="AU116" s="177">
        <v>0</v>
      </c>
      <c r="AV116" s="177">
        <v>0</v>
      </c>
      <c r="AW116" s="177">
        <v>0</v>
      </c>
      <c r="AX116" s="177">
        <v>0</v>
      </c>
      <c r="AY116" s="177">
        <v>0</v>
      </c>
      <c r="AZ116" s="177">
        <v>0</v>
      </c>
      <c r="BA116" s="177">
        <v>17856</v>
      </c>
      <c r="BB116" s="177">
        <v>0</v>
      </c>
      <c r="BC116" s="177">
        <v>0</v>
      </c>
      <c r="BD116" s="177">
        <v>0</v>
      </c>
      <c r="BE116" s="177">
        <v>9892</v>
      </c>
      <c r="BF116" s="177">
        <v>0</v>
      </c>
      <c r="BG116" s="177">
        <v>0</v>
      </c>
      <c r="BH116" s="177">
        <v>0</v>
      </c>
      <c r="BI116" s="177">
        <v>0</v>
      </c>
      <c r="BJ116" s="177">
        <v>0</v>
      </c>
      <c r="BK116" s="177">
        <v>0</v>
      </c>
      <c r="BL116" s="177">
        <v>0</v>
      </c>
      <c r="BM116" s="177">
        <v>0</v>
      </c>
      <c r="BN116" s="177">
        <v>0</v>
      </c>
      <c r="BO116" s="177">
        <v>0</v>
      </c>
      <c r="BP116" s="177">
        <v>0</v>
      </c>
      <c r="BQ116" s="177">
        <v>0</v>
      </c>
      <c r="BR116" s="177">
        <v>0</v>
      </c>
      <c r="BS116" s="177">
        <v>0</v>
      </c>
      <c r="BT116" s="177">
        <v>0</v>
      </c>
      <c r="BU116" s="179">
        <v>0</v>
      </c>
      <c r="BV116" s="177">
        <v>8000</v>
      </c>
      <c r="BW116" s="177">
        <v>0</v>
      </c>
      <c r="BX116" s="177">
        <v>0</v>
      </c>
      <c r="BY116" s="177">
        <v>0</v>
      </c>
      <c r="BZ116" s="177">
        <v>0</v>
      </c>
      <c r="CA116" s="177">
        <v>0</v>
      </c>
      <c r="CB116" s="177">
        <v>0</v>
      </c>
      <c r="CC116" s="177">
        <v>0</v>
      </c>
      <c r="CD116" s="177">
        <v>0</v>
      </c>
      <c r="CE116" s="177">
        <v>0</v>
      </c>
      <c r="CF116" s="177">
        <v>0</v>
      </c>
      <c r="CG116" s="177">
        <v>0</v>
      </c>
      <c r="CH116" s="177">
        <v>0</v>
      </c>
      <c r="CI116" s="177">
        <v>0</v>
      </c>
      <c r="CJ116" s="177">
        <v>0</v>
      </c>
      <c r="CK116" s="177">
        <v>0</v>
      </c>
      <c r="CL116" s="177">
        <v>0</v>
      </c>
      <c r="CM116" s="178"/>
      <c r="CZ116" s="174">
        <f t="shared" si="1"/>
        <v>0</v>
      </c>
      <c r="DA116" s="158" t="s">
        <v>1509</v>
      </c>
      <c r="DB116" s="154" t="s">
        <v>1510</v>
      </c>
      <c r="DC116" s="154" t="s">
        <v>1288</v>
      </c>
    </row>
    <row r="117" spans="1:107" ht="13.2" customHeight="1" x14ac:dyDescent="0.25">
      <c r="A117" s="175" t="s">
        <v>1511</v>
      </c>
      <c r="B117" s="176" t="s">
        <v>1512</v>
      </c>
      <c r="C117" s="177">
        <v>440545.87</v>
      </c>
      <c r="D117" s="177">
        <v>130849.44</v>
      </c>
      <c r="E117" s="177">
        <v>67279.929999999993</v>
      </c>
      <c r="F117" s="177">
        <v>168145.59</v>
      </c>
      <c r="G117" s="177">
        <v>68435.22</v>
      </c>
      <c r="H117" s="177">
        <v>85779.05</v>
      </c>
      <c r="I117" s="177">
        <v>147732.97</v>
      </c>
      <c r="J117" s="177">
        <v>436698.4</v>
      </c>
      <c r="K117" s="177">
        <v>264571</v>
      </c>
      <c r="L117" s="177">
        <v>111514.23</v>
      </c>
      <c r="M117" s="177">
        <v>719421.62</v>
      </c>
      <c r="N117" s="177">
        <v>143174.92000000001</v>
      </c>
      <c r="O117" s="177">
        <v>213992.45</v>
      </c>
      <c r="P117" s="177">
        <v>319118.77</v>
      </c>
      <c r="Q117" s="177">
        <v>133547.66</v>
      </c>
      <c r="R117" s="177">
        <v>64108</v>
      </c>
      <c r="S117" s="177">
        <v>193075.01</v>
      </c>
      <c r="T117" s="177">
        <v>99831</v>
      </c>
      <c r="U117" s="177">
        <v>50951.45</v>
      </c>
      <c r="V117" s="177">
        <v>101703.5</v>
      </c>
      <c r="W117" s="177">
        <v>49659.5</v>
      </c>
      <c r="X117" s="177">
        <v>175444.32</v>
      </c>
      <c r="Y117" s="177">
        <v>133370.63</v>
      </c>
      <c r="Z117" s="177">
        <v>143417.25</v>
      </c>
      <c r="AA117" s="177">
        <v>142059.94</v>
      </c>
      <c r="AB117" s="177">
        <v>38726</v>
      </c>
      <c r="AC117" s="177">
        <v>121721.54</v>
      </c>
      <c r="AD117" s="177">
        <v>988435.89</v>
      </c>
      <c r="AE117" s="177">
        <v>196195.39</v>
      </c>
      <c r="AF117" s="177">
        <v>197655.1</v>
      </c>
      <c r="AG117" s="177">
        <v>239318.63</v>
      </c>
      <c r="AH117" s="177">
        <v>239462.3</v>
      </c>
      <c r="AI117" s="177">
        <v>175201.76</v>
      </c>
      <c r="AJ117" s="177">
        <v>192863.5</v>
      </c>
      <c r="AK117" s="177">
        <v>529673.56999999995</v>
      </c>
      <c r="AL117" s="177">
        <v>216147.74</v>
      </c>
      <c r="AM117" s="177">
        <v>66429</v>
      </c>
      <c r="AN117" s="177">
        <v>528750.41</v>
      </c>
      <c r="AO117" s="177">
        <v>222213</v>
      </c>
      <c r="AP117" s="177">
        <v>63760</v>
      </c>
      <c r="AQ117" s="177">
        <v>65067.11</v>
      </c>
      <c r="AR117" s="177">
        <v>613292.68999999994</v>
      </c>
      <c r="AS117" s="177">
        <v>291994.46999999997</v>
      </c>
      <c r="AT117" s="177">
        <v>256678.04</v>
      </c>
      <c r="AU117" s="177">
        <v>436876.6</v>
      </c>
      <c r="AV117" s="177">
        <v>204283.94</v>
      </c>
      <c r="AW117" s="177">
        <v>148406.78</v>
      </c>
      <c r="AX117" s="177">
        <v>115613</v>
      </c>
      <c r="AY117" s="177">
        <v>144193.65</v>
      </c>
      <c r="AZ117" s="177">
        <v>145171.76999999999</v>
      </c>
      <c r="BA117" s="177">
        <v>929283.68</v>
      </c>
      <c r="BB117" s="177">
        <v>130506.58</v>
      </c>
      <c r="BC117" s="177">
        <v>303059.90000000002</v>
      </c>
      <c r="BD117" s="177">
        <v>19358.2</v>
      </c>
      <c r="BE117" s="177">
        <v>210771.74</v>
      </c>
      <c r="BF117" s="177">
        <v>57270</v>
      </c>
      <c r="BG117" s="177">
        <v>369261.5</v>
      </c>
      <c r="BH117" s="177">
        <v>43910</v>
      </c>
      <c r="BI117" s="177">
        <v>45874.43</v>
      </c>
      <c r="BJ117" s="177">
        <v>55982</v>
      </c>
      <c r="BK117" s="177">
        <v>245733</v>
      </c>
      <c r="BL117" s="177">
        <v>716837.13</v>
      </c>
      <c r="BM117" s="177">
        <v>212156.11</v>
      </c>
      <c r="BN117" s="177">
        <v>73534.22</v>
      </c>
      <c r="BO117" s="177">
        <v>421472</v>
      </c>
      <c r="BP117" s="177">
        <v>79510.259999999995</v>
      </c>
      <c r="BQ117" s="177">
        <v>146910.72</v>
      </c>
      <c r="BR117" s="177">
        <v>0</v>
      </c>
      <c r="BS117" s="179">
        <v>120428.86</v>
      </c>
      <c r="BT117" s="179">
        <v>0</v>
      </c>
      <c r="BU117" s="179">
        <v>375064.52</v>
      </c>
      <c r="BV117" s="177">
        <v>3420</v>
      </c>
      <c r="BW117" s="179">
        <v>133227</v>
      </c>
      <c r="BX117" s="179">
        <v>138842.04999999999</v>
      </c>
      <c r="BY117" s="179">
        <v>325422.17</v>
      </c>
      <c r="BZ117" s="179">
        <v>195850.4</v>
      </c>
      <c r="CA117" s="179">
        <v>129942.59</v>
      </c>
      <c r="CB117" s="179">
        <v>405575.26</v>
      </c>
      <c r="CC117" s="179">
        <v>486144.26</v>
      </c>
      <c r="CD117" s="179">
        <v>95208.639999999999</v>
      </c>
      <c r="CE117" s="179">
        <v>459343.38</v>
      </c>
      <c r="CF117" s="179">
        <v>136588.81</v>
      </c>
      <c r="CG117" s="179">
        <v>298263.37</v>
      </c>
      <c r="CH117" s="179">
        <v>91766</v>
      </c>
      <c r="CI117" s="179">
        <v>72964.83</v>
      </c>
      <c r="CJ117" s="179">
        <v>780567.31</v>
      </c>
      <c r="CK117" s="179">
        <v>62400</v>
      </c>
      <c r="CL117" s="179">
        <v>51081.3</v>
      </c>
      <c r="CM117" s="178"/>
      <c r="CZ117" s="174">
        <f t="shared" si="1"/>
        <v>0</v>
      </c>
      <c r="DA117" s="158" t="s">
        <v>1511</v>
      </c>
      <c r="DB117" s="154" t="s">
        <v>1512</v>
      </c>
      <c r="DC117" s="154" t="s">
        <v>1288</v>
      </c>
    </row>
    <row r="118" spans="1:107" ht="13.2" customHeight="1" x14ac:dyDescent="0.25">
      <c r="A118" s="175" t="s">
        <v>1513</v>
      </c>
      <c r="B118" s="176" t="s">
        <v>1514</v>
      </c>
      <c r="C118" s="177">
        <v>247516.4</v>
      </c>
      <c r="D118" s="177">
        <v>0</v>
      </c>
      <c r="E118" s="177">
        <v>0</v>
      </c>
      <c r="F118" s="177">
        <v>0</v>
      </c>
      <c r="G118" s="177">
        <v>0</v>
      </c>
      <c r="H118" s="177">
        <v>0</v>
      </c>
      <c r="I118" s="177">
        <v>0</v>
      </c>
      <c r="J118" s="177">
        <v>0</v>
      </c>
      <c r="K118" s="177">
        <v>0</v>
      </c>
      <c r="L118" s="177">
        <v>0</v>
      </c>
      <c r="M118" s="177">
        <v>0</v>
      </c>
      <c r="N118" s="177">
        <v>0</v>
      </c>
      <c r="O118" s="177">
        <v>64356.92</v>
      </c>
      <c r="P118" s="177">
        <v>3603</v>
      </c>
      <c r="Q118" s="177">
        <v>360</v>
      </c>
      <c r="R118" s="177">
        <v>0</v>
      </c>
      <c r="S118" s="177">
        <v>8150</v>
      </c>
      <c r="T118" s="177">
        <v>53017.58</v>
      </c>
      <c r="U118" s="177">
        <v>5578.39</v>
      </c>
      <c r="V118" s="177">
        <v>0</v>
      </c>
      <c r="W118" s="177">
        <v>2427.98</v>
      </c>
      <c r="X118" s="177">
        <v>0</v>
      </c>
      <c r="Y118" s="177">
        <v>0</v>
      </c>
      <c r="Z118" s="177">
        <v>0</v>
      </c>
      <c r="AA118" s="177">
        <v>0</v>
      </c>
      <c r="AB118" s="177">
        <v>0</v>
      </c>
      <c r="AC118" s="177">
        <v>0</v>
      </c>
      <c r="AD118" s="177">
        <v>0</v>
      </c>
      <c r="AE118" s="177">
        <v>0</v>
      </c>
      <c r="AF118" s="177">
        <v>0</v>
      </c>
      <c r="AG118" s="177">
        <v>1836</v>
      </c>
      <c r="AH118" s="177">
        <v>3299.92</v>
      </c>
      <c r="AI118" s="177">
        <v>0</v>
      </c>
      <c r="AJ118" s="177">
        <v>21507.45</v>
      </c>
      <c r="AK118" s="177">
        <v>5979</v>
      </c>
      <c r="AL118" s="177">
        <v>0</v>
      </c>
      <c r="AM118" s="177">
        <v>0</v>
      </c>
      <c r="AN118" s="177">
        <v>0</v>
      </c>
      <c r="AO118" s="177">
        <v>0</v>
      </c>
      <c r="AP118" s="177">
        <v>0</v>
      </c>
      <c r="AQ118" s="177">
        <v>0</v>
      </c>
      <c r="AR118" s="177">
        <v>118222.71</v>
      </c>
      <c r="AS118" s="177">
        <v>1265</v>
      </c>
      <c r="AT118" s="177">
        <v>28480</v>
      </c>
      <c r="AU118" s="177">
        <v>0</v>
      </c>
      <c r="AV118" s="177">
        <v>0</v>
      </c>
      <c r="AW118" s="177">
        <v>0</v>
      </c>
      <c r="AX118" s="177">
        <v>0</v>
      </c>
      <c r="AY118" s="177">
        <v>0</v>
      </c>
      <c r="AZ118" s="177">
        <v>0</v>
      </c>
      <c r="BA118" s="177">
        <v>209315</v>
      </c>
      <c r="BB118" s="177">
        <v>0</v>
      </c>
      <c r="BC118" s="177">
        <v>83019.55</v>
      </c>
      <c r="BD118" s="177">
        <v>0</v>
      </c>
      <c r="BE118" s="177">
        <v>0</v>
      </c>
      <c r="BF118" s="177">
        <v>0</v>
      </c>
      <c r="BG118" s="177">
        <v>0</v>
      </c>
      <c r="BH118" s="177">
        <v>0</v>
      </c>
      <c r="BI118" s="177">
        <v>0</v>
      </c>
      <c r="BJ118" s="177">
        <v>0</v>
      </c>
      <c r="BK118" s="177">
        <v>0</v>
      </c>
      <c r="BL118" s="177">
        <v>0</v>
      </c>
      <c r="BM118" s="177">
        <v>55264.4</v>
      </c>
      <c r="BN118" s="177">
        <v>17527</v>
      </c>
      <c r="BO118" s="177">
        <v>17088</v>
      </c>
      <c r="BP118" s="177">
        <v>6739</v>
      </c>
      <c r="BQ118" s="177">
        <v>23003</v>
      </c>
      <c r="BR118" s="179">
        <v>781168.21</v>
      </c>
      <c r="BS118" s="177">
        <v>0</v>
      </c>
      <c r="BT118" s="179">
        <v>0</v>
      </c>
      <c r="BU118" s="179">
        <v>74919.399999999994</v>
      </c>
      <c r="BV118" s="177">
        <v>0</v>
      </c>
      <c r="BW118" s="179">
        <v>0</v>
      </c>
      <c r="BX118" s="179">
        <v>0</v>
      </c>
      <c r="BY118" s="179">
        <v>0</v>
      </c>
      <c r="BZ118" s="179">
        <v>0</v>
      </c>
      <c r="CA118" s="179">
        <v>0</v>
      </c>
      <c r="CB118" s="177">
        <v>0</v>
      </c>
      <c r="CC118" s="179">
        <v>0</v>
      </c>
      <c r="CD118" s="179">
        <v>60</v>
      </c>
      <c r="CE118" s="179">
        <v>0</v>
      </c>
      <c r="CF118" s="179">
        <v>0</v>
      </c>
      <c r="CG118" s="179">
        <v>0</v>
      </c>
      <c r="CH118" s="179">
        <v>0</v>
      </c>
      <c r="CI118" s="179">
        <v>0</v>
      </c>
      <c r="CJ118" s="179">
        <v>0</v>
      </c>
      <c r="CK118" s="179">
        <v>0</v>
      </c>
      <c r="CL118" s="177">
        <v>0</v>
      </c>
      <c r="CM118" s="178"/>
      <c r="CZ118" s="174">
        <f t="shared" si="1"/>
        <v>0</v>
      </c>
      <c r="DA118" s="158" t="s">
        <v>1513</v>
      </c>
      <c r="DB118" s="154" t="s">
        <v>1514</v>
      </c>
      <c r="DC118" s="154" t="s">
        <v>1288</v>
      </c>
    </row>
    <row r="119" spans="1:107" ht="13.2" customHeight="1" x14ac:dyDescent="0.25">
      <c r="A119" s="175" t="s">
        <v>1515</v>
      </c>
      <c r="B119" s="176" t="s">
        <v>1516</v>
      </c>
      <c r="C119" s="177">
        <v>0</v>
      </c>
      <c r="D119" s="177">
        <v>0</v>
      </c>
      <c r="E119" s="177">
        <v>0</v>
      </c>
      <c r="F119" s="177">
        <v>0</v>
      </c>
      <c r="G119" s="177">
        <v>0</v>
      </c>
      <c r="H119" s="177">
        <v>0</v>
      </c>
      <c r="I119" s="177">
        <v>0</v>
      </c>
      <c r="J119" s="177">
        <v>0</v>
      </c>
      <c r="K119" s="177">
        <v>0</v>
      </c>
      <c r="L119" s="177">
        <v>0</v>
      </c>
      <c r="M119" s="177">
        <v>0</v>
      </c>
      <c r="N119" s="177">
        <v>0</v>
      </c>
      <c r="O119" s="177">
        <v>0</v>
      </c>
      <c r="P119" s="177">
        <v>0</v>
      </c>
      <c r="Q119" s="177">
        <v>0</v>
      </c>
      <c r="R119" s="177">
        <v>0</v>
      </c>
      <c r="S119" s="177">
        <v>125025</v>
      </c>
      <c r="T119" s="177">
        <v>0</v>
      </c>
      <c r="U119" s="177">
        <v>0</v>
      </c>
      <c r="V119" s="177">
        <v>0</v>
      </c>
      <c r="W119" s="177">
        <v>0</v>
      </c>
      <c r="X119" s="177">
        <v>0</v>
      </c>
      <c r="Y119" s="177">
        <v>0</v>
      </c>
      <c r="Z119" s="177">
        <v>230550</v>
      </c>
      <c r="AA119" s="177">
        <v>0</v>
      </c>
      <c r="AB119" s="177">
        <v>0</v>
      </c>
      <c r="AC119" s="177">
        <v>0</v>
      </c>
      <c r="AD119" s="177">
        <v>0</v>
      </c>
      <c r="AE119" s="177">
        <v>0</v>
      </c>
      <c r="AF119" s="177">
        <v>0</v>
      </c>
      <c r="AG119" s="177">
        <v>0</v>
      </c>
      <c r="AH119" s="177">
        <v>0</v>
      </c>
      <c r="AI119" s="177">
        <v>0</v>
      </c>
      <c r="AJ119" s="177">
        <v>0</v>
      </c>
      <c r="AK119" s="177">
        <v>0</v>
      </c>
      <c r="AL119" s="177">
        <v>0</v>
      </c>
      <c r="AM119" s="177">
        <v>1500</v>
      </c>
      <c r="AN119" s="177">
        <v>0</v>
      </c>
      <c r="AO119" s="177">
        <v>418994</v>
      </c>
      <c r="AP119" s="177">
        <v>0</v>
      </c>
      <c r="AQ119" s="177">
        <v>0</v>
      </c>
      <c r="AR119" s="177">
        <v>199707.5</v>
      </c>
      <c r="AS119" s="177">
        <v>15000</v>
      </c>
      <c r="AT119" s="177">
        <v>0</v>
      </c>
      <c r="AU119" s="177">
        <v>436760</v>
      </c>
      <c r="AV119" s="177">
        <v>0</v>
      </c>
      <c r="AW119" s="177">
        <v>0</v>
      </c>
      <c r="AX119" s="177">
        <v>0</v>
      </c>
      <c r="AY119" s="177">
        <v>0</v>
      </c>
      <c r="AZ119" s="177">
        <v>0</v>
      </c>
      <c r="BA119" s="177">
        <v>0</v>
      </c>
      <c r="BB119" s="177">
        <v>4708</v>
      </c>
      <c r="BC119" s="177">
        <v>0</v>
      </c>
      <c r="BD119" s="177">
        <v>0</v>
      </c>
      <c r="BE119" s="177">
        <v>0</v>
      </c>
      <c r="BF119" s="177">
        <v>0</v>
      </c>
      <c r="BG119" s="177">
        <v>0</v>
      </c>
      <c r="BH119" s="177">
        <v>0</v>
      </c>
      <c r="BI119" s="177">
        <v>0</v>
      </c>
      <c r="BJ119" s="177">
        <v>0</v>
      </c>
      <c r="BK119" s="177">
        <v>0</v>
      </c>
      <c r="BL119" s="177">
        <v>0</v>
      </c>
      <c r="BM119" s="177">
        <v>0</v>
      </c>
      <c r="BN119" s="177">
        <v>0</v>
      </c>
      <c r="BO119" s="177">
        <v>61400</v>
      </c>
      <c r="BP119" s="177">
        <v>0</v>
      </c>
      <c r="BQ119" s="177">
        <v>0</v>
      </c>
      <c r="BR119" s="177">
        <v>0</v>
      </c>
      <c r="BS119" s="179">
        <v>0</v>
      </c>
      <c r="BT119" s="177">
        <v>0</v>
      </c>
      <c r="BU119" s="177">
        <v>0</v>
      </c>
      <c r="BV119" s="177">
        <v>0</v>
      </c>
      <c r="BW119" s="177">
        <v>0</v>
      </c>
      <c r="BX119" s="177">
        <v>257040</v>
      </c>
      <c r="BY119" s="177">
        <v>0</v>
      </c>
      <c r="BZ119" s="177">
        <v>0</v>
      </c>
      <c r="CA119" s="179">
        <v>295550</v>
      </c>
      <c r="CB119" s="179">
        <v>1687661</v>
      </c>
      <c r="CC119" s="179">
        <v>0</v>
      </c>
      <c r="CD119" s="179">
        <v>125810.87</v>
      </c>
      <c r="CE119" s="179">
        <v>0</v>
      </c>
      <c r="CF119" s="177">
        <v>0</v>
      </c>
      <c r="CG119" s="177">
        <v>0</v>
      </c>
      <c r="CH119" s="177">
        <v>0</v>
      </c>
      <c r="CI119" s="177">
        <v>0</v>
      </c>
      <c r="CJ119" s="179">
        <v>430060</v>
      </c>
      <c r="CK119" s="177">
        <v>0</v>
      </c>
      <c r="CL119" s="177">
        <v>152000</v>
      </c>
      <c r="CM119" s="178"/>
      <c r="CZ119" s="174">
        <f t="shared" si="1"/>
        <v>0</v>
      </c>
      <c r="DA119" s="158" t="s">
        <v>1515</v>
      </c>
      <c r="DB119" s="154" t="s">
        <v>1516</v>
      </c>
      <c r="DC119" s="154" t="s">
        <v>1288</v>
      </c>
    </row>
    <row r="120" spans="1:107" ht="13.2" customHeight="1" x14ac:dyDescent="0.25">
      <c r="A120" s="175" t="s">
        <v>1517</v>
      </c>
      <c r="B120" s="176" t="s">
        <v>1518</v>
      </c>
      <c r="C120" s="177">
        <v>401390.5</v>
      </c>
      <c r="D120" s="177">
        <v>204783.25</v>
      </c>
      <c r="E120" s="177">
        <v>239552</v>
      </c>
      <c r="F120" s="177">
        <v>182619.77</v>
      </c>
      <c r="G120" s="177">
        <v>49404</v>
      </c>
      <c r="H120" s="177">
        <v>145043</v>
      </c>
      <c r="I120" s="177">
        <v>85535.24</v>
      </c>
      <c r="J120" s="177">
        <v>382863.6</v>
      </c>
      <c r="K120" s="177">
        <v>137360</v>
      </c>
      <c r="L120" s="177">
        <v>682493.93</v>
      </c>
      <c r="M120" s="177">
        <v>307972.5</v>
      </c>
      <c r="N120" s="177">
        <v>149889.07</v>
      </c>
      <c r="O120" s="177">
        <v>481964.55</v>
      </c>
      <c r="P120" s="177">
        <v>127579.4</v>
      </c>
      <c r="Q120" s="177">
        <v>117146.84</v>
      </c>
      <c r="R120" s="177">
        <v>412953</v>
      </c>
      <c r="S120" s="177">
        <v>80574.7</v>
      </c>
      <c r="T120" s="177">
        <v>133522.1</v>
      </c>
      <c r="U120" s="177">
        <v>460870.85</v>
      </c>
      <c r="V120" s="177">
        <v>39543.699999999997</v>
      </c>
      <c r="W120" s="177">
        <v>1973363.07</v>
      </c>
      <c r="X120" s="177">
        <v>161828.15</v>
      </c>
      <c r="Y120" s="177">
        <v>1224211</v>
      </c>
      <c r="Z120" s="177">
        <v>488949</v>
      </c>
      <c r="AA120" s="177">
        <v>78320</v>
      </c>
      <c r="AB120" s="177">
        <v>42860.68</v>
      </c>
      <c r="AC120" s="177">
        <v>143484.26999999999</v>
      </c>
      <c r="AD120" s="177">
        <v>196410.61</v>
      </c>
      <c r="AE120" s="177">
        <v>31164</v>
      </c>
      <c r="AF120" s="177">
        <v>110178</v>
      </c>
      <c r="AG120" s="177">
        <v>52068</v>
      </c>
      <c r="AH120" s="177">
        <v>203534.09</v>
      </c>
      <c r="AI120" s="177">
        <v>183161.32</v>
      </c>
      <c r="AJ120" s="177">
        <v>292425.5</v>
      </c>
      <c r="AK120" s="177">
        <v>2175488.56</v>
      </c>
      <c r="AL120" s="177">
        <v>98904.5</v>
      </c>
      <c r="AM120" s="177">
        <v>108071</v>
      </c>
      <c r="AN120" s="177">
        <v>928808.6</v>
      </c>
      <c r="AO120" s="177">
        <v>227724</v>
      </c>
      <c r="AP120" s="177">
        <v>200834</v>
      </c>
      <c r="AQ120" s="177">
        <v>47829</v>
      </c>
      <c r="AR120" s="177">
        <v>1489079.55</v>
      </c>
      <c r="AS120" s="177">
        <v>398195.42</v>
      </c>
      <c r="AT120" s="177">
        <v>279855</v>
      </c>
      <c r="AU120" s="177">
        <v>671914.22</v>
      </c>
      <c r="AV120" s="177">
        <v>135861</v>
      </c>
      <c r="AW120" s="177">
        <v>186181</v>
      </c>
      <c r="AX120" s="177">
        <v>139054.6</v>
      </c>
      <c r="AY120" s="177">
        <v>395602.35</v>
      </c>
      <c r="AZ120" s="177">
        <v>47412.800000000003</v>
      </c>
      <c r="BA120" s="177">
        <v>991792.1</v>
      </c>
      <c r="BB120" s="177">
        <v>199272</v>
      </c>
      <c r="BC120" s="177">
        <v>677938.3</v>
      </c>
      <c r="BD120" s="177">
        <v>154563.92000000001</v>
      </c>
      <c r="BE120" s="177">
        <v>46458.34</v>
      </c>
      <c r="BF120" s="177">
        <v>63129.96</v>
      </c>
      <c r="BG120" s="177">
        <v>355500.64</v>
      </c>
      <c r="BH120" s="177">
        <v>111868.1</v>
      </c>
      <c r="BI120" s="177">
        <v>1333.01</v>
      </c>
      <c r="BJ120" s="177">
        <v>224052</v>
      </c>
      <c r="BK120" s="177">
        <v>19526</v>
      </c>
      <c r="BL120" s="177">
        <v>1033657</v>
      </c>
      <c r="BM120" s="177">
        <v>128529.16</v>
      </c>
      <c r="BN120" s="177">
        <v>77937.37</v>
      </c>
      <c r="BO120" s="177">
        <v>250760</v>
      </c>
      <c r="BP120" s="177">
        <v>493192.4</v>
      </c>
      <c r="BQ120" s="177">
        <v>239609.69</v>
      </c>
      <c r="BR120" s="179">
        <v>888982.85</v>
      </c>
      <c r="BS120" s="179">
        <v>611128</v>
      </c>
      <c r="BT120" s="179">
        <v>422920.5</v>
      </c>
      <c r="BU120" s="179">
        <v>970941.46</v>
      </c>
      <c r="BV120" s="179">
        <v>77960</v>
      </c>
      <c r="BW120" s="179">
        <v>91800.5</v>
      </c>
      <c r="BX120" s="179">
        <v>177292.82</v>
      </c>
      <c r="BY120" s="179">
        <v>235000</v>
      </c>
      <c r="BZ120" s="179">
        <v>115721.60000000001</v>
      </c>
      <c r="CA120" s="179">
        <v>414755.22</v>
      </c>
      <c r="CB120" s="179">
        <v>180601.42</v>
      </c>
      <c r="CC120" s="179">
        <v>484773.34</v>
      </c>
      <c r="CD120" s="179">
        <v>197394.92</v>
      </c>
      <c r="CE120" s="179">
        <v>186605.83</v>
      </c>
      <c r="CF120" s="179">
        <v>61220.3</v>
      </c>
      <c r="CG120" s="179">
        <v>200380.14</v>
      </c>
      <c r="CH120" s="179">
        <v>162387.9</v>
      </c>
      <c r="CI120" s="179">
        <v>93624.7</v>
      </c>
      <c r="CJ120" s="179">
        <v>1133573</v>
      </c>
      <c r="CK120" s="179">
        <v>205793</v>
      </c>
      <c r="CL120" s="179">
        <v>106286.46</v>
      </c>
      <c r="CM120" s="178"/>
      <c r="CZ120" s="174">
        <f t="shared" si="1"/>
        <v>0</v>
      </c>
      <c r="DA120" s="158" t="s">
        <v>1517</v>
      </c>
      <c r="DB120" s="154" t="s">
        <v>1518</v>
      </c>
      <c r="DC120" s="154" t="s">
        <v>1288</v>
      </c>
    </row>
    <row r="121" spans="1:107" ht="13.2" customHeight="1" x14ac:dyDescent="0.25">
      <c r="A121" s="175" t="s">
        <v>1519</v>
      </c>
      <c r="B121" s="176" t="s">
        <v>1520</v>
      </c>
      <c r="C121" s="177">
        <v>0</v>
      </c>
      <c r="D121" s="177">
        <v>0</v>
      </c>
      <c r="E121" s="177">
        <v>0</v>
      </c>
      <c r="F121" s="177">
        <v>0</v>
      </c>
      <c r="G121" s="177">
        <v>0</v>
      </c>
      <c r="H121" s="177">
        <v>0</v>
      </c>
      <c r="I121" s="177">
        <v>0</v>
      </c>
      <c r="J121" s="177">
        <v>0</v>
      </c>
      <c r="K121" s="177">
        <v>0</v>
      </c>
      <c r="L121" s="177">
        <v>0</v>
      </c>
      <c r="M121" s="177">
        <v>0</v>
      </c>
      <c r="N121" s="177">
        <v>0</v>
      </c>
      <c r="O121" s="177">
        <v>0</v>
      </c>
      <c r="P121" s="177">
        <v>0</v>
      </c>
      <c r="Q121" s="177">
        <v>1960</v>
      </c>
      <c r="R121" s="177">
        <v>0</v>
      </c>
      <c r="S121" s="177">
        <v>0</v>
      </c>
      <c r="T121" s="177">
        <v>0</v>
      </c>
      <c r="U121" s="177">
        <v>0</v>
      </c>
      <c r="V121" s="177">
        <v>0</v>
      </c>
      <c r="W121" s="177">
        <v>0</v>
      </c>
      <c r="X121" s="177">
        <v>0</v>
      </c>
      <c r="Y121" s="177">
        <v>0</v>
      </c>
      <c r="Z121" s="177">
        <v>0</v>
      </c>
      <c r="AA121" s="177">
        <v>1660</v>
      </c>
      <c r="AB121" s="177">
        <v>0</v>
      </c>
      <c r="AC121" s="177">
        <v>0</v>
      </c>
      <c r="AD121" s="177">
        <v>0</v>
      </c>
      <c r="AE121" s="177">
        <v>0</v>
      </c>
      <c r="AF121" s="177">
        <v>0</v>
      </c>
      <c r="AG121" s="177">
        <v>0</v>
      </c>
      <c r="AH121" s="177">
        <v>0</v>
      </c>
      <c r="AI121" s="177">
        <v>0</v>
      </c>
      <c r="AJ121" s="177">
        <v>4590</v>
      </c>
      <c r="AK121" s="177">
        <v>0</v>
      </c>
      <c r="AL121" s="177">
        <v>0</v>
      </c>
      <c r="AM121" s="177">
        <v>0</v>
      </c>
      <c r="AN121" s="177">
        <v>0</v>
      </c>
      <c r="AO121" s="177">
        <v>285</v>
      </c>
      <c r="AP121" s="177">
        <v>0</v>
      </c>
      <c r="AQ121" s="177">
        <v>0</v>
      </c>
      <c r="AR121" s="177">
        <v>0</v>
      </c>
      <c r="AS121" s="177">
        <v>4558</v>
      </c>
      <c r="AT121" s="177">
        <v>0</v>
      </c>
      <c r="AU121" s="177">
        <v>0</v>
      </c>
      <c r="AV121" s="177">
        <v>0</v>
      </c>
      <c r="AW121" s="177">
        <v>0</v>
      </c>
      <c r="AX121" s="177">
        <v>0</v>
      </c>
      <c r="AY121" s="177">
        <v>0</v>
      </c>
      <c r="AZ121" s="177">
        <v>0</v>
      </c>
      <c r="BA121" s="177">
        <v>1343</v>
      </c>
      <c r="BB121" s="177">
        <v>0</v>
      </c>
      <c r="BC121" s="177">
        <v>56810</v>
      </c>
      <c r="BD121" s="177">
        <v>0</v>
      </c>
      <c r="BE121" s="177">
        <v>0</v>
      </c>
      <c r="BF121" s="177">
        <v>0</v>
      </c>
      <c r="BG121" s="177">
        <v>0</v>
      </c>
      <c r="BH121" s="177">
        <v>0</v>
      </c>
      <c r="BI121" s="177">
        <v>0</v>
      </c>
      <c r="BJ121" s="177">
        <v>0</v>
      </c>
      <c r="BK121" s="177">
        <v>0</v>
      </c>
      <c r="BL121" s="177">
        <v>0</v>
      </c>
      <c r="BM121" s="177">
        <v>0</v>
      </c>
      <c r="BN121" s="177">
        <v>0</v>
      </c>
      <c r="BO121" s="177">
        <v>0</v>
      </c>
      <c r="BP121" s="177">
        <v>0</v>
      </c>
      <c r="BQ121" s="177">
        <v>0</v>
      </c>
      <c r="BR121" s="177">
        <v>0</v>
      </c>
      <c r="BS121" s="177">
        <v>0</v>
      </c>
      <c r="BT121" s="177">
        <v>0</v>
      </c>
      <c r="BU121" s="177">
        <v>0</v>
      </c>
      <c r="BV121" s="177">
        <v>0</v>
      </c>
      <c r="BW121" s="177">
        <v>0</v>
      </c>
      <c r="BX121" s="179">
        <v>0</v>
      </c>
      <c r="BY121" s="179">
        <v>0</v>
      </c>
      <c r="BZ121" s="177">
        <v>0</v>
      </c>
      <c r="CA121" s="177">
        <v>0</v>
      </c>
      <c r="CB121" s="177">
        <v>0</v>
      </c>
      <c r="CC121" s="179">
        <v>0</v>
      </c>
      <c r="CD121" s="179">
        <v>0</v>
      </c>
      <c r="CE121" s="179">
        <v>0</v>
      </c>
      <c r="CF121" s="179">
        <v>0</v>
      </c>
      <c r="CG121" s="177">
        <v>0</v>
      </c>
      <c r="CH121" s="179">
        <v>0</v>
      </c>
      <c r="CI121" s="179">
        <v>0</v>
      </c>
      <c r="CJ121" s="179">
        <v>0</v>
      </c>
      <c r="CK121" s="177">
        <v>0</v>
      </c>
      <c r="CL121" s="177">
        <v>0</v>
      </c>
      <c r="CM121" s="178"/>
      <c r="CZ121" s="174">
        <f t="shared" si="1"/>
        <v>0</v>
      </c>
      <c r="DA121" s="158" t="s">
        <v>1519</v>
      </c>
      <c r="DB121" s="154" t="s">
        <v>1520</v>
      </c>
      <c r="DC121" s="154" t="s">
        <v>1288</v>
      </c>
    </row>
    <row r="122" spans="1:107" ht="13.2" customHeight="1" x14ac:dyDescent="0.25">
      <c r="A122" s="175" t="s">
        <v>1521</v>
      </c>
      <c r="B122" s="176" t="s">
        <v>1522</v>
      </c>
      <c r="C122" s="177">
        <v>0</v>
      </c>
      <c r="D122" s="177">
        <v>0</v>
      </c>
      <c r="E122" s="177">
        <v>0</v>
      </c>
      <c r="F122" s="177">
        <v>0</v>
      </c>
      <c r="G122" s="177">
        <v>0</v>
      </c>
      <c r="H122" s="177">
        <v>0</v>
      </c>
      <c r="I122" s="177">
        <v>0</v>
      </c>
      <c r="J122" s="177">
        <v>0</v>
      </c>
      <c r="K122" s="177">
        <v>0</v>
      </c>
      <c r="L122" s="177">
        <v>11690</v>
      </c>
      <c r="M122" s="177">
        <v>0</v>
      </c>
      <c r="N122" s="177">
        <v>0</v>
      </c>
      <c r="O122" s="177">
        <v>0</v>
      </c>
      <c r="P122" s="177">
        <v>0</v>
      </c>
      <c r="Q122" s="177">
        <v>0</v>
      </c>
      <c r="R122" s="177">
        <v>0</v>
      </c>
      <c r="S122" s="177">
        <v>0</v>
      </c>
      <c r="T122" s="177">
        <v>0</v>
      </c>
      <c r="U122" s="177">
        <v>0</v>
      </c>
      <c r="V122" s="177">
        <v>0</v>
      </c>
      <c r="W122" s="177">
        <v>0</v>
      </c>
      <c r="X122" s="177">
        <v>0</v>
      </c>
      <c r="Y122" s="177">
        <v>0</v>
      </c>
      <c r="Z122" s="177">
        <v>0</v>
      </c>
      <c r="AA122" s="177">
        <v>0</v>
      </c>
      <c r="AB122" s="177">
        <v>0</v>
      </c>
      <c r="AC122" s="177">
        <v>0</v>
      </c>
      <c r="AD122" s="177">
        <v>0</v>
      </c>
      <c r="AE122" s="177">
        <v>0</v>
      </c>
      <c r="AF122" s="177">
        <v>0</v>
      </c>
      <c r="AG122" s="177">
        <v>0</v>
      </c>
      <c r="AH122" s="177">
        <v>0</v>
      </c>
      <c r="AI122" s="177">
        <v>0</v>
      </c>
      <c r="AJ122" s="177">
        <v>0</v>
      </c>
      <c r="AK122" s="177">
        <v>0</v>
      </c>
      <c r="AL122" s="177">
        <v>0</v>
      </c>
      <c r="AM122" s="177">
        <v>0</v>
      </c>
      <c r="AN122" s="177">
        <v>0</v>
      </c>
      <c r="AO122" s="177">
        <v>0</v>
      </c>
      <c r="AP122" s="177">
        <v>0</v>
      </c>
      <c r="AQ122" s="177">
        <v>0</v>
      </c>
      <c r="AR122" s="177">
        <v>0</v>
      </c>
      <c r="AS122" s="177">
        <v>13737</v>
      </c>
      <c r="AT122" s="177">
        <v>0</v>
      </c>
      <c r="AU122" s="177">
        <v>0</v>
      </c>
      <c r="AV122" s="177">
        <v>8410</v>
      </c>
      <c r="AW122" s="177">
        <v>0</v>
      </c>
      <c r="AX122" s="177">
        <v>1710</v>
      </c>
      <c r="AY122" s="177">
        <v>0</v>
      </c>
      <c r="AZ122" s="177">
        <v>0</v>
      </c>
      <c r="BA122" s="177">
        <v>0</v>
      </c>
      <c r="BB122" s="177">
        <v>0</v>
      </c>
      <c r="BC122" s="177">
        <v>0</v>
      </c>
      <c r="BD122" s="177">
        <v>0</v>
      </c>
      <c r="BE122" s="177">
        <v>0</v>
      </c>
      <c r="BF122" s="177">
        <v>0</v>
      </c>
      <c r="BG122" s="177">
        <v>0</v>
      </c>
      <c r="BH122" s="177">
        <v>0</v>
      </c>
      <c r="BI122" s="177">
        <v>0</v>
      </c>
      <c r="BJ122" s="177">
        <v>0</v>
      </c>
      <c r="BK122" s="177">
        <v>0</v>
      </c>
      <c r="BL122" s="177">
        <v>0</v>
      </c>
      <c r="BM122" s="177">
        <v>0</v>
      </c>
      <c r="BN122" s="177">
        <v>0</v>
      </c>
      <c r="BO122" s="177">
        <v>0</v>
      </c>
      <c r="BP122" s="177">
        <v>0</v>
      </c>
      <c r="BQ122" s="177">
        <v>0</v>
      </c>
      <c r="BR122" s="179">
        <v>0</v>
      </c>
      <c r="BS122" s="179">
        <v>0</v>
      </c>
      <c r="BT122" s="179">
        <v>0</v>
      </c>
      <c r="BU122" s="179">
        <v>0</v>
      </c>
      <c r="BV122" s="179">
        <v>0</v>
      </c>
      <c r="BW122" s="179">
        <v>0</v>
      </c>
      <c r="BX122" s="179">
        <v>0</v>
      </c>
      <c r="BY122" s="179">
        <v>0</v>
      </c>
      <c r="BZ122" s="179">
        <v>0</v>
      </c>
      <c r="CA122" s="179">
        <v>0</v>
      </c>
      <c r="CB122" s="179">
        <v>0</v>
      </c>
      <c r="CC122" s="179">
        <v>0</v>
      </c>
      <c r="CD122" s="179">
        <v>0</v>
      </c>
      <c r="CE122" s="179">
        <v>0</v>
      </c>
      <c r="CF122" s="179">
        <v>0</v>
      </c>
      <c r="CG122" s="179">
        <v>0</v>
      </c>
      <c r="CH122" s="179">
        <v>0</v>
      </c>
      <c r="CI122" s="179">
        <v>0</v>
      </c>
      <c r="CJ122" s="179">
        <v>0</v>
      </c>
      <c r="CK122" s="179">
        <v>0</v>
      </c>
      <c r="CL122" s="179">
        <v>0</v>
      </c>
      <c r="CM122" s="178"/>
      <c r="CZ122" s="174">
        <f t="shared" si="1"/>
        <v>0</v>
      </c>
      <c r="DA122" s="158" t="s">
        <v>1521</v>
      </c>
      <c r="DB122" s="154" t="s">
        <v>1522</v>
      </c>
      <c r="DC122" s="154" t="s">
        <v>1288</v>
      </c>
    </row>
    <row r="123" spans="1:107" ht="13.2" customHeight="1" x14ac:dyDescent="0.25">
      <c r="A123" s="175" t="s">
        <v>1523</v>
      </c>
      <c r="B123" s="176" t="s">
        <v>1524</v>
      </c>
      <c r="C123" s="177">
        <v>0</v>
      </c>
      <c r="D123" s="177">
        <v>0</v>
      </c>
      <c r="E123" s="177">
        <v>3500</v>
      </c>
      <c r="F123" s="177">
        <v>3926</v>
      </c>
      <c r="G123" s="177">
        <v>31625</v>
      </c>
      <c r="H123" s="177">
        <v>29206</v>
      </c>
      <c r="I123" s="177">
        <v>0</v>
      </c>
      <c r="J123" s="177">
        <v>102251</v>
      </c>
      <c r="K123" s="177">
        <v>0</v>
      </c>
      <c r="L123" s="177">
        <v>4750</v>
      </c>
      <c r="M123" s="177">
        <v>450</v>
      </c>
      <c r="N123" s="177">
        <v>0</v>
      </c>
      <c r="O123" s="177">
        <v>98251</v>
      </c>
      <c r="P123" s="177">
        <v>13226</v>
      </c>
      <c r="Q123" s="177">
        <v>0</v>
      </c>
      <c r="R123" s="177">
        <v>0</v>
      </c>
      <c r="S123" s="177">
        <v>0</v>
      </c>
      <c r="T123" s="177">
        <v>84007</v>
      </c>
      <c r="U123" s="177">
        <v>8110</v>
      </c>
      <c r="V123" s="177">
        <v>1305</v>
      </c>
      <c r="W123" s="177">
        <v>14400</v>
      </c>
      <c r="X123" s="177">
        <v>14104</v>
      </c>
      <c r="Y123" s="177">
        <v>0</v>
      </c>
      <c r="Z123" s="177">
        <v>17154</v>
      </c>
      <c r="AA123" s="177">
        <v>21042</v>
      </c>
      <c r="AB123" s="177">
        <v>0</v>
      </c>
      <c r="AC123" s="177">
        <v>15420</v>
      </c>
      <c r="AD123" s="177">
        <v>0</v>
      </c>
      <c r="AE123" s="177">
        <v>15023</v>
      </c>
      <c r="AF123" s="177">
        <v>0</v>
      </c>
      <c r="AG123" s="177">
        <v>63486.01</v>
      </c>
      <c r="AH123" s="177">
        <v>0</v>
      </c>
      <c r="AI123" s="177">
        <v>0</v>
      </c>
      <c r="AJ123" s="177">
        <v>14420</v>
      </c>
      <c r="AK123" s="177">
        <v>0</v>
      </c>
      <c r="AL123" s="177">
        <v>0</v>
      </c>
      <c r="AM123" s="177">
        <v>6320</v>
      </c>
      <c r="AN123" s="177">
        <v>43966</v>
      </c>
      <c r="AO123" s="177">
        <v>1380</v>
      </c>
      <c r="AP123" s="177">
        <v>23135</v>
      </c>
      <c r="AQ123" s="177">
        <v>297</v>
      </c>
      <c r="AR123" s="177">
        <v>37454</v>
      </c>
      <c r="AS123" s="177">
        <v>21430</v>
      </c>
      <c r="AT123" s="177">
        <v>5985</v>
      </c>
      <c r="AU123" s="177">
        <v>0</v>
      </c>
      <c r="AV123" s="177">
        <v>0</v>
      </c>
      <c r="AW123" s="177">
        <v>45710</v>
      </c>
      <c r="AX123" s="177">
        <v>0</v>
      </c>
      <c r="AY123" s="177">
        <v>2354</v>
      </c>
      <c r="AZ123" s="177">
        <v>2554</v>
      </c>
      <c r="BA123" s="177">
        <v>7480</v>
      </c>
      <c r="BB123" s="177">
        <v>0</v>
      </c>
      <c r="BC123" s="177">
        <v>17325</v>
      </c>
      <c r="BD123" s="177">
        <v>14912</v>
      </c>
      <c r="BE123" s="177">
        <v>0</v>
      </c>
      <c r="BF123" s="177">
        <v>3722.87</v>
      </c>
      <c r="BG123" s="177">
        <v>13900</v>
      </c>
      <c r="BH123" s="177">
        <v>5410</v>
      </c>
      <c r="BI123" s="177">
        <v>0</v>
      </c>
      <c r="BJ123" s="177">
        <v>0</v>
      </c>
      <c r="BK123" s="177">
        <v>4463</v>
      </c>
      <c r="BL123" s="177">
        <v>64464</v>
      </c>
      <c r="BM123" s="177">
        <v>0</v>
      </c>
      <c r="BN123" s="177">
        <v>0</v>
      </c>
      <c r="BO123" s="177">
        <v>0</v>
      </c>
      <c r="BP123" s="177">
        <v>0</v>
      </c>
      <c r="BQ123" s="177">
        <v>14080</v>
      </c>
      <c r="BR123" s="179">
        <v>328610.90000000002</v>
      </c>
      <c r="BS123" s="179">
        <v>0</v>
      </c>
      <c r="BT123" s="179">
        <v>0</v>
      </c>
      <c r="BU123" s="179">
        <v>56090</v>
      </c>
      <c r="BV123" s="179">
        <v>785</v>
      </c>
      <c r="BW123" s="179">
        <v>11475</v>
      </c>
      <c r="BX123" s="179">
        <v>66132</v>
      </c>
      <c r="BY123" s="179">
        <v>0</v>
      </c>
      <c r="BZ123" s="179">
        <v>21536.58</v>
      </c>
      <c r="CA123" s="179">
        <v>0</v>
      </c>
      <c r="CB123" s="179">
        <v>0</v>
      </c>
      <c r="CC123" s="179">
        <v>0</v>
      </c>
      <c r="CD123" s="179">
        <v>0</v>
      </c>
      <c r="CE123" s="179">
        <v>5955.25</v>
      </c>
      <c r="CF123" s="177">
        <v>0</v>
      </c>
      <c r="CG123" s="177">
        <v>0</v>
      </c>
      <c r="CH123" s="177">
        <v>0</v>
      </c>
      <c r="CI123" s="179">
        <v>0</v>
      </c>
      <c r="CJ123" s="177">
        <v>0</v>
      </c>
      <c r="CK123" s="179">
        <v>1059</v>
      </c>
      <c r="CL123" s="179">
        <v>4989.16</v>
      </c>
      <c r="CM123" s="178"/>
      <c r="CZ123" s="174">
        <f t="shared" si="1"/>
        <v>0</v>
      </c>
      <c r="DA123" s="158" t="s">
        <v>1523</v>
      </c>
      <c r="DB123" s="154" t="s">
        <v>1524</v>
      </c>
      <c r="DC123" s="154" t="s">
        <v>1288</v>
      </c>
    </row>
    <row r="124" spans="1:107" ht="13.2" customHeight="1" x14ac:dyDescent="0.25">
      <c r="A124" s="175" t="s">
        <v>1525</v>
      </c>
      <c r="B124" s="176" t="s">
        <v>1526</v>
      </c>
      <c r="C124" s="177">
        <v>0</v>
      </c>
      <c r="D124" s="177">
        <v>0</v>
      </c>
      <c r="E124" s="177">
        <v>0</v>
      </c>
      <c r="F124" s="177">
        <v>0</v>
      </c>
      <c r="G124" s="177">
        <v>0</v>
      </c>
      <c r="H124" s="177">
        <v>0</v>
      </c>
      <c r="I124" s="177">
        <v>0</v>
      </c>
      <c r="J124" s="177">
        <v>0</v>
      </c>
      <c r="K124" s="177">
        <v>0</v>
      </c>
      <c r="L124" s="177">
        <v>0</v>
      </c>
      <c r="M124" s="177">
        <v>0</v>
      </c>
      <c r="N124" s="177">
        <v>0</v>
      </c>
      <c r="O124" s="177">
        <v>20546.400000000001</v>
      </c>
      <c r="P124" s="177">
        <v>0</v>
      </c>
      <c r="Q124" s="177">
        <v>0</v>
      </c>
      <c r="R124" s="177">
        <v>0</v>
      </c>
      <c r="S124" s="177">
        <v>0</v>
      </c>
      <c r="T124" s="177">
        <v>0</v>
      </c>
      <c r="U124" s="177">
        <v>0</v>
      </c>
      <c r="V124" s="177">
        <v>0</v>
      </c>
      <c r="W124" s="177">
        <v>168569</v>
      </c>
      <c r="X124" s="177">
        <v>0</v>
      </c>
      <c r="Y124" s="177">
        <v>0</v>
      </c>
      <c r="Z124" s="177">
        <v>0</v>
      </c>
      <c r="AA124" s="177">
        <v>0</v>
      </c>
      <c r="AB124" s="177">
        <v>0</v>
      </c>
      <c r="AC124" s="177">
        <v>0</v>
      </c>
      <c r="AD124" s="177">
        <v>0</v>
      </c>
      <c r="AE124" s="177">
        <v>0</v>
      </c>
      <c r="AF124" s="177">
        <v>0</v>
      </c>
      <c r="AG124" s="177">
        <v>0</v>
      </c>
      <c r="AH124" s="177">
        <v>0</v>
      </c>
      <c r="AI124" s="177">
        <v>0</v>
      </c>
      <c r="AJ124" s="177">
        <v>0</v>
      </c>
      <c r="AK124" s="177">
        <v>0</v>
      </c>
      <c r="AL124" s="177">
        <v>0</v>
      </c>
      <c r="AM124" s="177">
        <v>4580</v>
      </c>
      <c r="AN124" s="177">
        <v>0</v>
      </c>
      <c r="AO124" s="177">
        <v>0</v>
      </c>
      <c r="AP124" s="177">
        <v>0</v>
      </c>
      <c r="AQ124" s="177">
        <v>0</v>
      </c>
      <c r="AR124" s="177">
        <v>3360</v>
      </c>
      <c r="AS124" s="177">
        <v>0</v>
      </c>
      <c r="AT124" s="177">
        <v>0</v>
      </c>
      <c r="AU124" s="177">
        <v>0</v>
      </c>
      <c r="AV124" s="177">
        <v>0</v>
      </c>
      <c r="AW124" s="177">
        <v>0</v>
      </c>
      <c r="AX124" s="177">
        <v>0</v>
      </c>
      <c r="AY124" s="177">
        <v>0</v>
      </c>
      <c r="AZ124" s="177">
        <v>0</v>
      </c>
      <c r="BA124" s="177">
        <v>0</v>
      </c>
      <c r="BB124" s="177">
        <v>0</v>
      </c>
      <c r="BC124" s="177">
        <v>2800</v>
      </c>
      <c r="BD124" s="177">
        <v>0</v>
      </c>
      <c r="BE124" s="177">
        <v>0</v>
      </c>
      <c r="BF124" s="177">
        <v>0</v>
      </c>
      <c r="BG124" s="177">
        <v>0</v>
      </c>
      <c r="BH124" s="177">
        <v>0</v>
      </c>
      <c r="BI124" s="177">
        <v>0</v>
      </c>
      <c r="BJ124" s="177">
        <v>0</v>
      </c>
      <c r="BK124" s="177">
        <v>0</v>
      </c>
      <c r="BL124" s="177">
        <v>45344</v>
      </c>
      <c r="BM124" s="177">
        <v>0</v>
      </c>
      <c r="BN124" s="177">
        <v>0</v>
      </c>
      <c r="BO124" s="177">
        <v>0</v>
      </c>
      <c r="BP124" s="177">
        <v>0</v>
      </c>
      <c r="BQ124" s="177">
        <v>0</v>
      </c>
      <c r="BR124" s="177">
        <v>0</v>
      </c>
      <c r="BS124" s="177">
        <v>0</v>
      </c>
      <c r="BT124" s="179">
        <v>0</v>
      </c>
      <c r="BU124" s="177">
        <v>0</v>
      </c>
      <c r="BV124" s="177">
        <v>0</v>
      </c>
      <c r="BW124" s="177">
        <v>0</v>
      </c>
      <c r="BX124" s="177">
        <v>0</v>
      </c>
      <c r="BY124" s="177">
        <v>0</v>
      </c>
      <c r="BZ124" s="177">
        <v>0</v>
      </c>
      <c r="CA124" s="177">
        <v>0</v>
      </c>
      <c r="CB124" s="179">
        <v>0</v>
      </c>
      <c r="CC124" s="177">
        <v>0</v>
      </c>
      <c r="CD124" s="177">
        <v>0</v>
      </c>
      <c r="CE124" s="179">
        <v>0</v>
      </c>
      <c r="CF124" s="177">
        <v>0</v>
      </c>
      <c r="CG124" s="179">
        <v>0</v>
      </c>
      <c r="CH124" s="177">
        <v>0</v>
      </c>
      <c r="CI124" s="177">
        <v>0</v>
      </c>
      <c r="CJ124" s="177">
        <v>0</v>
      </c>
      <c r="CK124" s="177">
        <v>0</v>
      </c>
      <c r="CL124" s="179">
        <v>0</v>
      </c>
      <c r="CM124" s="178"/>
      <c r="CZ124" s="174">
        <f t="shared" si="1"/>
        <v>0</v>
      </c>
      <c r="DA124" s="158" t="s">
        <v>1525</v>
      </c>
      <c r="DB124" s="154" t="s">
        <v>1526</v>
      </c>
      <c r="DC124" s="154" t="s">
        <v>1288</v>
      </c>
    </row>
    <row r="125" spans="1:107" ht="13.2" customHeight="1" x14ac:dyDescent="0.25">
      <c r="A125" s="175" t="s">
        <v>1527</v>
      </c>
      <c r="B125" s="176" t="s">
        <v>1528</v>
      </c>
      <c r="C125" s="177">
        <v>280936.90000000002</v>
      </c>
      <c r="D125" s="177">
        <v>72770</v>
      </c>
      <c r="E125" s="177">
        <v>30620</v>
      </c>
      <c r="F125" s="177">
        <v>24570</v>
      </c>
      <c r="G125" s="177">
        <v>12000</v>
      </c>
      <c r="H125" s="177">
        <v>64590</v>
      </c>
      <c r="I125" s="177">
        <v>0</v>
      </c>
      <c r="J125" s="177">
        <v>196845</v>
      </c>
      <c r="K125" s="177">
        <v>0</v>
      </c>
      <c r="L125" s="177">
        <v>9265</v>
      </c>
      <c r="M125" s="177">
        <v>60980</v>
      </c>
      <c r="N125" s="177">
        <v>42205.22</v>
      </c>
      <c r="O125" s="177">
        <v>255099</v>
      </c>
      <c r="P125" s="177">
        <v>92702</v>
      </c>
      <c r="Q125" s="177">
        <v>1770</v>
      </c>
      <c r="R125" s="177">
        <v>78570</v>
      </c>
      <c r="S125" s="177">
        <v>44800</v>
      </c>
      <c r="T125" s="177">
        <v>48792</v>
      </c>
      <c r="U125" s="177">
        <v>74756</v>
      </c>
      <c r="V125" s="177">
        <v>101217</v>
      </c>
      <c r="W125" s="177">
        <v>186240</v>
      </c>
      <c r="X125" s="177">
        <v>81035.100000000006</v>
      </c>
      <c r="Y125" s="177">
        <v>0</v>
      </c>
      <c r="Z125" s="177">
        <v>158820</v>
      </c>
      <c r="AA125" s="177">
        <v>52111</v>
      </c>
      <c r="AB125" s="177">
        <v>10127.5</v>
      </c>
      <c r="AC125" s="177">
        <v>0</v>
      </c>
      <c r="AD125" s="177">
        <v>0</v>
      </c>
      <c r="AE125" s="177">
        <v>150896</v>
      </c>
      <c r="AF125" s="177">
        <v>116660</v>
      </c>
      <c r="AG125" s="177">
        <v>70150</v>
      </c>
      <c r="AH125" s="177">
        <v>101820</v>
      </c>
      <c r="AI125" s="177">
        <v>0</v>
      </c>
      <c r="AJ125" s="177">
        <v>163835</v>
      </c>
      <c r="AK125" s="177">
        <v>875944.65</v>
      </c>
      <c r="AL125" s="177">
        <v>133490</v>
      </c>
      <c r="AM125" s="177">
        <v>102995</v>
      </c>
      <c r="AN125" s="177">
        <v>216630</v>
      </c>
      <c r="AO125" s="177">
        <v>19140</v>
      </c>
      <c r="AP125" s="177">
        <v>117140</v>
      </c>
      <c r="AQ125" s="177">
        <v>22110</v>
      </c>
      <c r="AR125" s="177">
        <v>103943.33</v>
      </c>
      <c r="AS125" s="177">
        <v>74570</v>
      </c>
      <c r="AT125" s="177">
        <v>26350</v>
      </c>
      <c r="AU125" s="177">
        <v>127400</v>
      </c>
      <c r="AV125" s="177">
        <v>117280</v>
      </c>
      <c r="AW125" s="177">
        <v>69204.960000000006</v>
      </c>
      <c r="AX125" s="177">
        <v>121650</v>
      </c>
      <c r="AY125" s="177">
        <v>124605</v>
      </c>
      <c r="AZ125" s="177">
        <v>38350</v>
      </c>
      <c r="BA125" s="177">
        <v>687376</v>
      </c>
      <c r="BB125" s="177">
        <v>106740</v>
      </c>
      <c r="BC125" s="177">
        <v>3140</v>
      </c>
      <c r="BD125" s="177">
        <v>67625.600000000006</v>
      </c>
      <c r="BE125" s="177">
        <v>93630</v>
      </c>
      <c r="BF125" s="177">
        <v>17500</v>
      </c>
      <c r="BG125" s="177">
        <v>322213.38</v>
      </c>
      <c r="BH125" s="177">
        <v>103074.4</v>
      </c>
      <c r="BI125" s="177">
        <v>0</v>
      </c>
      <c r="BJ125" s="177">
        <v>15750</v>
      </c>
      <c r="BK125" s="177">
        <v>0</v>
      </c>
      <c r="BL125" s="177">
        <v>180302</v>
      </c>
      <c r="BM125" s="177">
        <v>24280</v>
      </c>
      <c r="BN125" s="177">
        <v>51075</v>
      </c>
      <c r="BO125" s="177">
        <v>45705</v>
      </c>
      <c r="BP125" s="177">
        <v>26249</v>
      </c>
      <c r="BQ125" s="177">
        <v>75780</v>
      </c>
      <c r="BR125" s="179">
        <v>474285</v>
      </c>
      <c r="BS125" s="179">
        <v>136718</v>
      </c>
      <c r="BT125" s="177">
        <v>0</v>
      </c>
      <c r="BU125" s="179">
        <v>116030</v>
      </c>
      <c r="BV125" s="177">
        <v>0</v>
      </c>
      <c r="BW125" s="179">
        <v>19275</v>
      </c>
      <c r="BX125" s="179">
        <v>55912.5</v>
      </c>
      <c r="BY125" s="179">
        <v>5250</v>
      </c>
      <c r="BZ125" s="179">
        <v>131235</v>
      </c>
      <c r="CA125" s="179">
        <v>54600</v>
      </c>
      <c r="CB125" s="179">
        <v>0</v>
      </c>
      <c r="CC125" s="179">
        <v>128005</v>
      </c>
      <c r="CD125" s="179">
        <v>379237</v>
      </c>
      <c r="CE125" s="179">
        <v>65830</v>
      </c>
      <c r="CF125" s="179">
        <v>109270</v>
      </c>
      <c r="CG125" s="179">
        <v>65621.649999999994</v>
      </c>
      <c r="CH125" s="177">
        <v>0</v>
      </c>
      <c r="CI125" s="179">
        <v>59040.2</v>
      </c>
      <c r="CJ125" s="179">
        <v>10980</v>
      </c>
      <c r="CK125" s="179">
        <v>57690</v>
      </c>
      <c r="CL125" s="179">
        <v>25238</v>
      </c>
      <c r="CM125" s="178"/>
      <c r="CZ125" s="174">
        <f t="shared" si="1"/>
        <v>0</v>
      </c>
      <c r="DA125" s="158" t="s">
        <v>1527</v>
      </c>
      <c r="DB125" s="154" t="s">
        <v>1528</v>
      </c>
      <c r="DC125" s="154" t="s">
        <v>1288</v>
      </c>
    </row>
    <row r="126" spans="1:107" ht="13.2" customHeight="1" x14ac:dyDescent="0.25">
      <c r="A126" s="175" t="s">
        <v>1529</v>
      </c>
      <c r="B126" s="176" t="s">
        <v>1530</v>
      </c>
      <c r="C126" s="177">
        <v>852364.9</v>
      </c>
      <c r="D126" s="177">
        <v>308839.33</v>
      </c>
      <c r="E126" s="177">
        <v>150491</v>
      </c>
      <c r="F126" s="177">
        <v>186097.13</v>
      </c>
      <c r="G126" s="177">
        <v>154348.99</v>
      </c>
      <c r="H126" s="177">
        <v>195465</v>
      </c>
      <c r="I126" s="177">
        <v>59081.57</v>
      </c>
      <c r="J126" s="177">
        <v>338619</v>
      </c>
      <c r="K126" s="177">
        <v>128447.26</v>
      </c>
      <c r="L126" s="177">
        <v>406909.42</v>
      </c>
      <c r="M126" s="177">
        <v>260844.71</v>
      </c>
      <c r="N126" s="177">
        <v>100780.54</v>
      </c>
      <c r="O126" s="177">
        <v>501406.81</v>
      </c>
      <c r="P126" s="177">
        <v>82346</v>
      </c>
      <c r="Q126" s="177">
        <v>262852.46999999997</v>
      </c>
      <c r="R126" s="177">
        <v>391791</v>
      </c>
      <c r="S126" s="177">
        <v>197436.81</v>
      </c>
      <c r="T126" s="177">
        <v>628865.52</v>
      </c>
      <c r="U126" s="177">
        <v>207169</v>
      </c>
      <c r="V126" s="177">
        <v>110112.1</v>
      </c>
      <c r="W126" s="177">
        <v>1428020</v>
      </c>
      <c r="X126" s="177">
        <v>192126.75</v>
      </c>
      <c r="Y126" s="177">
        <v>716574.55</v>
      </c>
      <c r="Z126" s="177">
        <v>842647</v>
      </c>
      <c r="AA126" s="177">
        <v>239757.5</v>
      </c>
      <c r="AB126" s="177">
        <v>176755.01</v>
      </c>
      <c r="AC126" s="177">
        <v>98998.22</v>
      </c>
      <c r="AD126" s="177">
        <v>691885.16</v>
      </c>
      <c r="AE126" s="177">
        <v>229099.24</v>
      </c>
      <c r="AF126" s="177">
        <v>166105.29999999999</v>
      </c>
      <c r="AG126" s="177">
        <v>180762.53</v>
      </c>
      <c r="AH126" s="177">
        <v>307155.67</v>
      </c>
      <c r="AI126" s="177">
        <v>204033.6</v>
      </c>
      <c r="AJ126" s="177">
        <v>317100.51</v>
      </c>
      <c r="AK126" s="177">
        <v>1374747.14</v>
      </c>
      <c r="AL126" s="177">
        <v>327048.34000000003</v>
      </c>
      <c r="AM126" s="177">
        <v>165634</v>
      </c>
      <c r="AN126" s="177">
        <v>975888.83</v>
      </c>
      <c r="AO126" s="177">
        <v>439360</v>
      </c>
      <c r="AP126" s="177">
        <v>197314.85</v>
      </c>
      <c r="AQ126" s="177">
        <v>41595</v>
      </c>
      <c r="AR126" s="177">
        <v>901555.95</v>
      </c>
      <c r="AS126" s="177">
        <v>223139.25</v>
      </c>
      <c r="AT126" s="177">
        <v>143588</v>
      </c>
      <c r="AU126" s="177">
        <v>267349.86</v>
      </c>
      <c r="AV126" s="177">
        <v>157754</v>
      </c>
      <c r="AW126" s="177">
        <v>160332</v>
      </c>
      <c r="AX126" s="177">
        <v>287914.77</v>
      </c>
      <c r="AY126" s="177">
        <v>318930.11</v>
      </c>
      <c r="AZ126" s="177">
        <v>126807</v>
      </c>
      <c r="BA126" s="177">
        <v>685712</v>
      </c>
      <c r="BB126" s="177">
        <v>207445</v>
      </c>
      <c r="BC126" s="177">
        <v>533109.69999999995</v>
      </c>
      <c r="BD126" s="177">
        <v>99509.5</v>
      </c>
      <c r="BE126" s="177">
        <v>49438</v>
      </c>
      <c r="BF126" s="177">
        <v>150407.54999999999</v>
      </c>
      <c r="BG126" s="177">
        <v>762515.09</v>
      </c>
      <c r="BH126" s="177">
        <v>166861.78</v>
      </c>
      <c r="BI126" s="177">
        <v>0</v>
      </c>
      <c r="BJ126" s="177">
        <v>335571</v>
      </c>
      <c r="BK126" s="177">
        <v>53031</v>
      </c>
      <c r="BL126" s="177">
        <v>305378</v>
      </c>
      <c r="BM126" s="177">
        <v>192836.43</v>
      </c>
      <c r="BN126" s="177">
        <v>74852.490000000005</v>
      </c>
      <c r="BO126" s="177">
        <v>145724.20000000001</v>
      </c>
      <c r="BP126" s="177">
        <v>352526</v>
      </c>
      <c r="BQ126" s="177">
        <v>68332</v>
      </c>
      <c r="BR126" s="179">
        <v>1693347.2</v>
      </c>
      <c r="BS126" s="179">
        <v>184491</v>
      </c>
      <c r="BT126" s="179">
        <v>1018209</v>
      </c>
      <c r="BU126" s="179">
        <v>1131040.9099999999</v>
      </c>
      <c r="BV126" s="179">
        <v>18358</v>
      </c>
      <c r="BW126" s="179">
        <v>144168.67000000001</v>
      </c>
      <c r="BX126" s="179">
        <v>548303.96</v>
      </c>
      <c r="BY126" s="179">
        <v>498400</v>
      </c>
      <c r="BZ126" s="179">
        <v>304858</v>
      </c>
      <c r="CA126" s="179">
        <v>549774.30000000005</v>
      </c>
      <c r="CB126" s="179">
        <v>2919818.67</v>
      </c>
      <c r="CC126" s="179">
        <v>361822.15</v>
      </c>
      <c r="CD126" s="179">
        <v>595987.6</v>
      </c>
      <c r="CE126" s="179">
        <v>159451.10999999999</v>
      </c>
      <c r="CF126" s="179">
        <v>107936</v>
      </c>
      <c r="CG126" s="179">
        <v>148717.99</v>
      </c>
      <c r="CH126" s="179">
        <v>484751.98</v>
      </c>
      <c r="CI126" s="179">
        <v>216358.23</v>
      </c>
      <c r="CJ126" s="179">
        <v>1772861</v>
      </c>
      <c r="CK126" s="179">
        <v>209832</v>
      </c>
      <c r="CL126" s="179">
        <v>178589.99</v>
      </c>
      <c r="CM126" s="178"/>
      <c r="CZ126" s="174">
        <f t="shared" si="1"/>
        <v>0</v>
      </c>
      <c r="DA126" s="158" t="s">
        <v>1529</v>
      </c>
      <c r="DB126" s="154" t="s">
        <v>1530</v>
      </c>
      <c r="DC126" s="154" t="s">
        <v>1288</v>
      </c>
    </row>
    <row r="127" spans="1:107" ht="13.2" customHeight="1" x14ac:dyDescent="0.25">
      <c r="A127" s="175" t="s">
        <v>1531</v>
      </c>
      <c r="B127" s="176" t="s">
        <v>1532</v>
      </c>
      <c r="C127" s="177">
        <v>0</v>
      </c>
      <c r="D127" s="177">
        <v>0</v>
      </c>
      <c r="E127" s="177">
        <v>0</v>
      </c>
      <c r="F127" s="177">
        <v>720</v>
      </c>
      <c r="G127" s="177">
        <v>0</v>
      </c>
      <c r="H127" s="177">
        <v>0</v>
      </c>
      <c r="I127" s="177">
        <v>0</v>
      </c>
      <c r="J127" s="177">
        <v>0</v>
      </c>
      <c r="K127" s="177">
        <v>0</v>
      </c>
      <c r="L127" s="177">
        <v>0</v>
      </c>
      <c r="M127" s="177">
        <v>22630</v>
      </c>
      <c r="N127" s="177">
        <v>0</v>
      </c>
      <c r="O127" s="177">
        <v>55645</v>
      </c>
      <c r="P127" s="177">
        <v>6770</v>
      </c>
      <c r="Q127" s="177">
        <v>0</v>
      </c>
      <c r="R127" s="177">
        <v>0</v>
      </c>
      <c r="S127" s="177">
        <v>0</v>
      </c>
      <c r="T127" s="177">
        <v>1600</v>
      </c>
      <c r="U127" s="177">
        <v>0</v>
      </c>
      <c r="V127" s="177">
        <v>0</v>
      </c>
      <c r="W127" s="177">
        <v>6520</v>
      </c>
      <c r="X127" s="177">
        <v>0</v>
      </c>
      <c r="Y127" s="177">
        <v>0</v>
      </c>
      <c r="Z127" s="177">
        <v>0</v>
      </c>
      <c r="AA127" s="177">
        <v>28648</v>
      </c>
      <c r="AB127" s="177">
        <v>4930</v>
      </c>
      <c r="AC127" s="177">
        <v>0</v>
      </c>
      <c r="AD127" s="177">
        <v>0</v>
      </c>
      <c r="AE127" s="177">
        <v>0</v>
      </c>
      <c r="AF127" s="177">
        <v>0</v>
      </c>
      <c r="AG127" s="177">
        <v>0</v>
      </c>
      <c r="AH127" s="177">
        <v>1980</v>
      </c>
      <c r="AI127" s="177">
        <v>0</v>
      </c>
      <c r="AJ127" s="177">
        <v>0</v>
      </c>
      <c r="AK127" s="177">
        <v>0</v>
      </c>
      <c r="AL127" s="177">
        <v>0</v>
      </c>
      <c r="AM127" s="177">
        <v>0</v>
      </c>
      <c r="AN127" s="177">
        <v>599524</v>
      </c>
      <c r="AO127" s="177">
        <v>0</v>
      </c>
      <c r="AP127" s="177">
        <v>1430</v>
      </c>
      <c r="AQ127" s="177">
        <v>0</v>
      </c>
      <c r="AR127" s="177">
        <v>0</v>
      </c>
      <c r="AS127" s="177">
        <v>748.75</v>
      </c>
      <c r="AT127" s="177">
        <v>9400</v>
      </c>
      <c r="AU127" s="177">
        <v>0</v>
      </c>
      <c r="AV127" s="177">
        <v>0</v>
      </c>
      <c r="AW127" s="177">
        <v>31841</v>
      </c>
      <c r="AX127" s="177">
        <v>0</v>
      </c>
      <c r="AY127" s="177">
        <v>0</v>
      </c>
      <c r="AZ127" s="177">
        <v>5797</v>
      </c>
      <c r="BA127" s="177">
        <v>12300</v>
      </c>
      <c r="BB127" s="177">
        <v>0</v>
      </c>
      <c r="BC127" s="177">
        <v>8724</v>
      </c>
      <c r="BD127" s="177">
        <v>0</v>
      </c>
      <c r="BE127" s="177">
        <v>0</v>
      </c>
      <c r="BF127" s="177">
        <v>0</v>
      </c>
      <c r="BG127" s="177">
        <v>0</v>
      </c>
      <c r="BH127" s="177">
        <v>0</v>
      </c>
      <c r="BI127" s="177">
        <v>0</v>
      </c>
      <c r="BJ127" s="177">
        <v>0</v>
      </c>
      <c r="BK127" s="177">
        <v>0</v>
      </c>
      <c r="BL127" s="177">
        <v>73983</v>
      </c>
      <c r="BM127" s="177">
        <v>0</v>
      </c>
      <c r="BN127" s="177">
        <v>0</v>
      </c>
      <c r="BO127" s="177">
        <v>0</v>
      </c>
      <c r="BP127" s="177">
        <v>0</v>
      </c>
      <c r="BQ127" s="177">
        <v>0</v>
      </c>
      <c r="BR127" s="179">
        <v>973974.63</v>
      </c>
      <c r="BS127" s="179">
        <v>0</v>
      </c>
      <c r="BT127" s="179">
        <v>0</v>
      </c>
      <c r="BU127" s="179">
        <v>66682</v>
      </c>
      <c r="BV127" s="179">
        <v>0</v>
      </c>
      <c r="BW127" s="179">
        <v>8776.25</v>
      </c>
      <c r="BX127" s="179">
        <v>11800</v>
      </c>
      <c r="BY127" s="177">
        <v>0</v>
      </c>
      <c r="BZ127" s="179">
        <v>13918</v>
      </c>
      <c r="CA127" s="177">
        <v>0</v>
      </c>
      <c r="CB127" s="177">
        <v>0</v>
      </c>
      <c r="CC127" s="179">
        <v>0</v>
      </c>
      <c r="CD127" s="179">
        <v>0</v>
      </c>
      <c r="CE127" s="179">
        <v>18052.189999999999</v>
      </c>
      <c r="CF127" s="179">
        <v>0</v>
      </c>
      <c r="CG127" s="179">
        <v>0</v>
      </c>
      <c r="CH127" s="177">
        <v>0</v>
      </c>
      <c r="CI127" s="179">
        <v>0</v>
      </c>
      <c r="CJ127" s="177">
        <v>0</v>
      </c>
      <c r="CK127" s="179">
        <v>0</v>
      </c>
      <c r="CL127" s="179">
        <v>0</v>
      </c>
      <c r="CM127" s="178"/>
      <c r="CZ127" s="174">
        <f t="shared" si="1"/>
        <v>0</v>
      </c>
      <c r="DA127" s="158" t="s">
        <v>1531</v>
      </c>
      <c r="DB127" s="154" t="s">
        <v>1532</v>
      </c>
      <c r="DC127" s="154" t="s">
        <v>1288</v>
      </c>
    </row>
    <row r="128" spans="1:107" ht="13.2" customHeight="1" x14ac:dyDescent="0.25">
      <c r="A128" s="175" t="s">
        <v>1533</v>
      </c>
      <c r="B128" s="176" t="s">
        <v>1534</v>
      </c>
      <c r="C128" s="177">
        <v>0</v>
      </c>
      <c r="D128" s="177">
        <v>0</v>
      </c>
      <c r="E128" s="177">
        <v>0</v>
      </c>
      <c r="F128" s="177">
        <v>0</v>
      </c>
      <c r="G128" s="177">
        <v>0</v>
      </c>
      <c r="H128" s="177">
        <v>0</v>
      </c>
      <c r="I128" s="177">
        <v>0</v>
      </c>
      <c r="J128" s="177">
        <v>0</v>
      </c>
      <c r="K128" s="177">
        <v>0</v>
      </c>
      <c r="L128" s="177">
        <v>247714.88</v>
      </c>
      <c r="M128" s="177">
        <v>0</v>
      </c>
      <c r="N128" s="177">
        <v>0</v>
      </c>
      <c r="O128" s="177">
        <v>0</v>
      </c>
      <c r="P128" s="177">
        <v>0</v>
      </c>
      <c r="Q128" s="177">
        <v>0</v>
      </c>
      <c r="R128" s="177">
        <v>0</v>
      </c>
      <c r="S128" s="177">
        <v>0</v>
      </c>
      <c r="T128" s="177">
        <v>0</v>
      </c>
      <c r="U128" s="177">
        <v>0</v>
      </c>
      <c r="V128" s="177">
        <v>0</v>
      </c>
      <c r="W128" s="177">
        <v>0</v>
      </c>
      <c r="X128" s="177">
        <v>0</v>
      </c>
      <c r="Y128" s="177">
        <v>0</v>
      </c>
      <c r="Z128" s="177">
        <v>0</v>
      </c>
      <c r="AA128" s="177">
        <v>8100</v>
      </c>
      <c r="AB128" s="177">
        <v>0</v>
      </c>
      <c r="AC128" s="177">
        <v>0</v>
      </c>
      <c r="AD128" s="177">
        <v>150166</v>
      </c>
      <c r="AE128" s="177">
        <v>0</v>
      </c>
      <c r="AF128" s="177">
        <v>0</v>
      </c>
      <c r="AG128" s="177">
        <v>0</v>
      </c>
      <c r="AH128" s="177">
        <v>0</v>
      </c>
      <c r="AI128" s="177">
        <v>0</v>
      </c>
      <c r="AJ128" s="177">
        <v>0</v>
      </c>
      <c r="AK128" s="177">
        <v>0</v>
      </c>
      <c r="AL128" s="177">
        <v>0</v>
      </c>
      <c r="AM128" s="177">
        <v>0</v>
      </c>
      <c r="AN128" s="177">
        <v>0</v>
      </c>
      <c r="AO128" s="177">
        <v>0</v>
      </c>
      <c r="AP128" s="177">
        <v>0</v>
      </c>
      <c r="AQ128" s="177">
        <v>0</v>
      </c>
      <c r="AR128" s="177">
        <v>500</v>
      </c>
      <c r="AS128" s="177">
        <v>209623</v>
      </c>
      <c r="AT128" s="177">
        <v>285130.75</v>
      </c>
      <c r="AU128" s="177">
        <v>0</v>
      </c>
      <c r="AV128" s="177">
        <v>0</v>
      </c>
      <c r="AW128" s="177">
        <v>0</v>
      </c>
      <c r="AX128" s="177">
        <v>0</v>
      </c>
      <c r="AY128" s="177">
        <v>0</v>
      </c>
      <c r="AZ128" s="177">
        <v>0</v>
      </c>
      <c r="BA128" s="177">
        <v>0</v>
      </c>
      <c r="BB128" s="177">
        <v>0</v>
      </c>
      <c r="BC128" s="177">
        <v>0</v>
      </c>
      <c r="BD128" s="177">
        <v>0</v>
      </c>
      <c r="BE128" s="177">
        <v>0</v>
      </c>
      <c r="BF128" s="177">
        <v>0</v>
      </c>
      <c r="BG128" s="177">
        <v>0</v>
      </c>
      <c r="BH128" s="177">
        <v>720</v>
      </c>
      <c r="BI128" s="177">
        <v>0</v>
      </c>
      <c r="BJ128" s="177">
        <v>0</v>
      </c>
      <c r="BK128" s="177">
        <v>0</v>
      </c>
      <c r="BL128" s="177">
        <v>0</v>
      </c>
      <c r="BM128" s="177">
        <v>0</v>
      </c>
      <c r="BN128" s="177">
        <v>0</v>
      </c>
      <c r="BO128" s="177">
        <v>0</v>
      </c>
      <c r="BP128" s="177">
        <v>0</v>
      </c>
      <c r="BQ128" s="177">
        <v>0</v>
      </c>
      <c r="BR128" s="177">
        <v>5498357.0499999998</v>
      </c>
      <c r="BS128" s="179">
        <v>0</v>
      </c>
      <c r="BT128" s="179">
        <v>0</v>
      </c>
      <c r="BU128" s="179">
        <v>0</v>
      </c>
      <c r="BV128" s="179">
        <v>36219.5</v>
      </c>
      <c r="BW128" s="177">
        <v>0</v>
      </c>
      <c r="BX128" s="179">
        <v>29050</v>
      </c>
      <c r="BY128" s="179">
        <v>0</v>
      </c>
      <c r="BZ128" s="179">
        <v>0</v>
      </c>
      <c r="CA128" s="177">
        <v>0</v>
      </c>
      <c r="CB128" s="179">
        <v>0</v>
      </c>
      <c r="CC128" s="177">
        <v>0</v>
      </c>
      <c r="CD128" s="177">
        <v>0</v>
      </c>
      <c r="CE128" s="177">
        <v>0</v>
      </c>
      <c r="CF128" s="177">
        <v>0</v>
      </c>
      <c r="CG128" s="179">
        <v>0</v>
      </c>
      <c r="CH128" s="179">
        <v>0</v>
      </c>
      <c r="CI128" s="179">
        <v>0</v>
      </c>
      <c r="CJ128" s="179">
        <v>0</v>
      </c>
      <c r="CK128" s="177">
        <v>0</v>
      </c>
      <c r="CL128" s="179">
        <v>2638</v>
      </c>
      <c r="CM128" s="178"/>
      <c r="CZ128" s="174">
        <f t="shared" si="1"/>
        <v>0</v>
      </c>
      <c r="DA128" s="158" t="s">
        <v>1533</v>
      </c>
      <c r="DB128" s="154" t="s">
        <v>1534</v>
      </c>
      <c r="DC128" s="154" t="s">
        <v>1288</v>
      </c>
    </row>
    <row r="129" spans="1:107" ht="13.2" customHeight="1" x14ac:dyDescent="0.25">
      <c r="A129" s="175" t="s">
        <v>1535</v>
      </c>
      <c r="B129" s="176" t="s">
        <v>1536</v>
      </c>
      <c r="C129" s="177">
        <v>43647.26</v>
      </c>
      <c r="D129" s="177">
        <v>0</v>
      </c>
      <c r="E129" s="177">
        <v>0</v>
      </c>
      <c r="F129" s="177">
        <v>27678.76</v>
      </c>
      <c r="G129" s="177">
        <v>0</v>
      </c>
      <c r="H129" s="177">
        <v>67078.45</v>
      </c>
      <c r="I129" s="177">
        <v>0</v>
      </c>
      <c r="J129" s="177">
        <v>42898.94</v>
      </c>
      <c r="K129" s="177">
        <v>0</v>
      </c>
      <c r="L129" s="177">
        <v>28282.23</v>
      </c>
      <c r="M129" s="177">
        <v>7886.57</v>
      </c>
      <c r="N129" s="177">
        <v>0</v>
      </c>
      <c r="O129" s="177">
        <v>60646.53</v>
      </c>
      <c r="P129" s="177">
        <v>89873.62</v>
      </c>
      <c r="Q129" s="177">
        <v>77577.87</v>
      </c>
      <c r="R129" s="177">
        <v>65096.38</v>
      </c>
      <c r="S129" s="177">
        <v>23166.7</v>
      </c>
      <c r="T129" s="177">
        <v>60135.4</v>
      </c>
      <c r="U129" s="177">
        <v>0</v>
      </c>
      <c r="V129" s="177">
        <v>0</v>
      </c>
      <c r="W129" s="177">
        <v>0</v>
      </c>
      <c r="X129" s="177">
        <v>3054</v>
      </c>
      <c r="Y129" s="177">
        <v>398373.3</v>
      </c>
      <c r="Z129" s="177">
        <v>0</v>
      </c>
      <c r="AA129" s="177">
        <v>0</v>
      </c>
      <c r="AB129" s="177">
        <v>4275.99</v>
      </c>
      <c r="AC129" s="177">
        <v>0</v>
      </c>
      <c r="AD129" s="177">
        <v>512</v>
      </c>
      <c r="AE129" s="177">
        <v>17399.11</v>
      </c>
      <c r="AF129" s="177">
        <v>0</v>
      </c>
      <c r="AG129" s="177">
        <v>11284</v>
      </c>
      <c r="AH129" s="177">
        <v>69913.899999999994</v>
      </c>
      <c r="AI129" s="177">
        <v>7947.43</v>
      </c>
      <c r="AJ129" s="177">
        <v>38978.29</v>
      </c>
      <c r="AK129" s="177">
        <v>0</v>
      </c>
      <c r="AL129" s="177">
        <v>50131.72</v>
      </c>
      <c r="AM129" s="177">
        <v>21809.54</v>
      </c>
      <c r="AN129" s="177">
        <v>68768.639999999999</v>
      </c>
      <c r="AO129" s="177">
        <v>52933.84</v>
      </c>
      <c r="AP129" s="177">
        <v>25926.94</v>
      </c>
      <c r="AQ129" s="177">
        <v>3856.95</v>
      </c>
      <c r="AR129" s="177">
        <v>0</v>
      </c>
      <c r="AS129" s="177">
        <v>38145.49</v>
      </c>
      <c r="AT129" s="177">
        <v>18011.7</v>
      </c>
      <c r="AU129" s="177">
        <v>32834.800000000003</v>
      </c>
      <c r="AV129" s="177">
        <v>15288.06</v>
      </c>
      <c r="AW129" s="177">
        <v>66418.34</v>
      </c>
      <c r="AX129" s="177">
        <v>20401.46</v>
      </c>
      <c r="AY129" s="177">
        <v>113551.08</v>
      </c>
      <c r="AZ129" s="177">
        <v>18537.75</v>
      </c>
      <c r="BA129" s="177">
        <v>34326.76</v>
      </c>
      <c r="BB129" s="177">
        <v>19394.37</v>
      </c>
      <c r="BC129" s="177">
        <v>0</v>
      </c>
      <c r="BD129" s="177">
        <v>0</v>
      </c>
      <c r="BE129" s="177">
        <v>0</v>
      </c>
      <c r="BF129" s="177">
        <v>0</v>
      </c>
      <c r="BG129" s="177">
        <v>0</v>
      </c>
      <c r="BH129" s="177">
        <v>0</v>
      </c>
      <c r="BI129" s="177">
        <v>0</v>
      </c>
      <c r="BJ129" s="177">
        <v>0</v>
      </c>
      <c r="BK129" s="177">
        <v>109710.04</v>
      </c>
      <c r="BL129" s="177">
        <v>0</v>
      </c>
      <c r="BM129" s="177">
        <v>0</v>
      </c>
      <c r="BN129" s="177">
        <v>0</v>
      </c>
      <c r="BO129" s="177">
        <v>0</v>
      </c>
      <c r="BP129" s="177">
        <v>0</v>
      </c>
      <c r="BQ129" s="177">
        <v>1</v>
      </c>
      <c r="BR129" s="179">
        <v>0</v>
      </c>
      <c r="BS129" s="177">
        <v>0</v>
      </c>
      <c r="BT129" s="179">
        <v>0</v>
      </c>
      <c r="BU129" s="179">
        <v>0</v>
      </c>
      <c r="BV129" s="179">
        <v>0</v>
      </c>
      <c r="BW129" s="179">
        <v>0</v>
      </c>
      <c r="BX129" s="179">
        <v>0</v>
      </c>
      <c r="BY129" s="179">
        <v>3154.36</v>
      </c>
      <c r="BZ129" s="179">
        <v>0</v>
      </c>
      <c r="CA129" s="179">
        <v>50689.67</v>
      </c>
      <c r="CB129" s="179">
        <v>2859.49</v>
      </c>
      <c r="CC129" s="179">
        <v>6821.25</v>
      </c>
      <c r="CD129" s="179">
        <v>0</v>
      </c>
      <c r="CE129" s="179">
        <v>0</v>
      </c>
      <c r="CF129" s="179">
        <v>0</v>
      </c>
      <c r="CG129" s="179">
        <v>0</v>
      </c>
      <c r="CH129" s="179">
        <v>566400</v>
      </c>
      <c r="CI129" s="179">
        <v>0</v>
      </c>
      <c r="CJ129" s="179">
        <v>4000</v>
      </c>
      <c r="CK129" s="179">
        <v>900</v>
      </c>
      <c r="CL129" s="179">
        <v>0</v>
      </c>
      <c r="CM129" s="178"/>
      <c r="CZ129" s="174">
        <f t="shared" si="1"/>
        <v>0</v>
      </c>
      <c r="DA129" s="158" t="s">
        <v>1535</v>
      </c>
      <c r="DB129" s="154" t="s">
        <v>1536</v>
      </c>
      <c r="DC129" s="154" t="s">
        <v>1288</v>
      </c>
    </row>
    <row r="130" spans="1:107" ht="13.2" customHeight="1" x14ac:dyDescent="0.25">
      <c r="A130" s="175" t="s">
        <v>1537</v>
      </c>
      <c r="B130" s="176" t="s">
        <v>1538</v>
      </c>
      <c r="C130" s="177">
        <v>0</v>
      </c>
      <c r="D130" s="177">
        <v>0</v>
      </c>
      <c r="E130" s="177">
        <v>0</v>
      </c>
      <c r="F130" s="177">
        <v>0</v>
      </c>
      <c r="G130" s="177">
        <v>0</v>
      </c>
      <c r="H130" s="177">
        <v>0</v>
      </c>
      <c r="I130" s="177">
        <v>0</v>
      </c>
      <c r="J130" s="177">
        <v>0</v>
      </c>
      <c r="K130" s="177">
        <v>0</v>
      </c>
      <c r="L130" s="177">
        <v>0</v>
      </c>
      <c r="M130" s="177">
        <v>0</v>
      </c>
      <c r="N130" s="177">
        <v>0</v>
      </c>
      <c r="O130" s="177">
        <v>0</v>
      </c>
      <c r="P130" s="177">
        <v>0</v>
      </c>
      <c r="Q130" s="177">
        <v>0</v>
      </c>
      <c r="R130" s="177">
        <v>0</v>
      </c>
      <c r="S130" s="177">
        <v>0</v>
      </c>
      <c r="T130" s="177">
        <v>0</v>
      </c>
      <c r="U130" s="177">
        <v>0</v>
      </c>
      <c r="V130" s="177">
        <v>0</v>
      </c>
      <c r="W130" s="177">
        <v>0</v>
      </c>
      <c r="X130" s="177">
        <v>0</v>
      </c>
      <c r="Y130" s="177">
        <v>0</v>
      </c>
      <c r="Z130" s="177">
        <v>0</v>
      </c>
      <c r="AA130" s="177">
        <v>0</v>
      </c>
      <c r="AB130" s="177">
        <v>0</v>
      </c>
      <c r="AC130" s="177">
        <v>0</v>
      </c>
      <c r="AD130" s="177">
        <v>0</v>
      </c>
      <c r="AE130" s="177">
        <v>0</v>
      </c>
      <c r="AF130" s="177">
        <v>0</v>
      </c>
      <c r="AG130" s="177">
        <v>0</v>
      </c>
      <c r="AH130" s="177">
        <v>0</v>
      </c>
      <c r="AI130" s="177">
        <v>0</v>
      </c>
      <c r="AJ130" s="177">
        <v>0</v>
      </c>
      <c r="AK130" s="177">
        <v>0</v>
      </c>
      <c r="AL130" s="177">
        <v>0</v>
      </c>
      <c r="AM130" s="177">
        <v>0</v>
      </c>
      <c r="AN130" s="177">
        <v>0</v>
      </c>
      <c r="AO130" s="177">
        <v>0</v>
      </c>
      <c r="AP130" s="177">
        <v>0</v>
      </c>
      <c r="AQ130" s="177">
        <v>0</v>
      </c>
      <c r="AR130" s="177">
        <v>0</v>
      </c>
      <c r="AS130" s="177">
        <v>0</v>
      </c>
      <c r="AT130" s="177">
        <v>0</v>
      </c>
      <c r="AU130" s="177">
        <v>0</v>
      </c>
      <c r="AV130" s="177">
        <v>0</v>
      </c>
      <c r="AW130" s="177">
        <v>0</v>
      </c>
      <c r="AX130" s="177">
        <v>0</v>
      </c>
      <c r="AY130" s="177">
        <v>0</v>
      </c>
      <c r="AZ130" s="177">
        <v>0</v>
      </c>
      <c r="BA130" s="177">
        <v>0</v>
      </c>
      <c r="BB130" s="177">
        <v>0</v>
      </c>
      <c r="BC130" s="177">
        <v>0</v>
      </c>
      <c r="BD130" s="177">
        <v>0</v>
      </c>
      <c r="BE130" s="177">
        <v>0</v>
      </c>
      <c r="BF130" s="177">
        <v>0</v>
      </c>
      <c r="BG130" s="177">
        <v>0</v>
      </c>
      <c r="BH130" s="177">
        <v>0</v>
      </c>
      <c r="BI130" s="177">
        <v>0</v>
      </c>
      <c r="BJ130" s="177">
        <v>0</v>
      </c>
      <c r="BK130" s="177">
        <v>0</v>
      </c>
      <c r="BL130" s="177">
        <v>0</v>
      </c>
      <c r="BM130" s="177">
        <v>0</v>
      </c>
      <c r="BN130" s="177">
        <v>0</v>
      </c>
      <c r="BO130" s="177">
        <v>0</v>
      </c>
      <c r="BP130" s="177">
        <v>0</v>
      </c>
      <c r="BQ130" s="177">
        <v>0</v>
      </c>
      <c r="BR130" s="177">
        <v>0</v>
      </c>
      <c r="BS130" s="177">
        <v>0</v>
      </c>
      <c r="BT130" s="177">
        <v>0</v>
      </c>
      <c r="BU130" s="177">
        <v>0</v>
      </c>
      <c r="BV130" s="177">
        <v>0</v>
      </c>
      <c r="BW130" s="177">
        <v>0</v>
      </c>
      <c r="BX130" s="177">
        <v>0</v>
      </c>
      <c r="BY130" s="179">
        <v>0</v>
      </c>
      <c r="BZ130" s="179">
        <v>0</v>
      </c>
      <c r="CA130" s="177">
        <v>0</v>
      </c>
      <c r="CB130" s="179">
        <v>0</v>
      </c>
      <c r="CC130" s="179">
        <v>0</v>
      </c>
      <c r="CD130" s="179">
        <v>355928.73</v>
      </c>
      <c r="CE130" s="177">
        <v>0</v>
      </c>
      <c r="CF130" s="177">
        <v>0</v>
      </c>
      <c r="CG130" s="179">
        <v>0</v>
      </c>
      <c r="CH130" s="177">
        <v>0</v>
      </c>
      <c r="CI130" s="177">
        <v>0</v>
      </c>
      <c r="CJ130" s="177">
        <v>0</v>
      </c>
      <c r="CK130" s="179">
        <v>0</v>
      </c>
      <c r="CL130" s="177">
        <v>0</v>
      </c>
      <c r="CM130" s="178"/>
      <c r="CZ130" s="174">
        <f t="shared" si="1"/>
        <v>0</v>
      </c>
      <c r="DA130" s="158" t="s">
        <v>1537</v>
      </c>
      <c r="DB130" s="154" t="s">
        <v>1538</v>
      </c>
      <c r="DC130" s="154" t="s">
        <v>1288</v>
      </c>
    </row>
    <row r="131" spans="1:107" ht="13.2" customHeight="1" x14ac:dyDescent="0.25">
      <c r="A131" s="175" t="s">
        <v>1539</v>
      </c>
      <c r="B131" s="176" t="s">
        <v>1540</v>
      </c>
      <c r="C131" s="177">
        <v>0</v>
      </c>
      <c r="D131" s="177">
        <v>0</v>
      </c>
      <c r="E131" s="177">
        <v>0</v>
      </c>
      <c r="F131" s="177">
        <v>0</v>
      </c>
      <c r="G131" s="177">
        <v>0</v>
      </c>
      <c r="H131" s="177">
        <v>0</v>
      </c>
      <c r="I131" s="177">
        <v>0</v>
      </c>
      <c r="J131" s="177">
        <v>0</v>
      </c>
      <c r="K131" s="177">
        <v>0</v>
      </c>
      <c r="L131" s="177">
        <v>0</v>
      </c>
      <c r="M131" s="177">
        <v>0</v>
      </c>
      <c r="N131" s="177">
        <v>0</v>
      </c>
      <c r="O131" s="177">
        <v>0</v>
      </c>
      <c r="P131" s="177">
        <v>0</v>
      </c>
      <c r="Q131" s="177">
        <v>0</v>
      </c>
      <c r="R131" s="177">
        <v>0</v>
      </c>
      <c r="S131" s="177">
        <v>0</v>
      </c>
      <c r="T131" s="177">
        <v>0</v>
      </c>
      <c r="U131" s="177">
        <v>0</v>
      </c>
      <c r="V131" s="177">
        <v>1438800</v>
      </c>
      <c r="W131" s="177">
        <v>0</v>
      </c>
      <c r="X131" s="177">
        <v>0</v>
      </c>
      <c r="Y131" s="177">
        <v>0</v>
      </c>
      <c r="Z131" s="177">
        <v>0</v>
      </c>
      <c r="AA131" s="177">
        <v>0</v>
      </c>
      <c r="AB131" s="177">
        <v>0</v>
      </c>
      <c r="AC131" s="177">
        <v>0</v>
      </c>
      <c r="AD131" s="177">
        <v>0</v>
      </c>
      <c r="AE131" s="177">
        <v>0</v>
      </c>
      <c r="AF131" s="177">
        <v>0</v>
      </c>
      <c r="AG131" s="177">
        <v>0</v>
      </c>
      <c r="AH131" s="177">
        <v>0</v>
      </c>
      <c r="AI131" s="177">
        <v>0</v>
      </c>
      <c r="AJ131" s="177">
        <v>0</v>
      </c>
      <c r="AK131" s="177">
        <v>0</v>
      </c>
      <c r="AL131" s="177">
        <v>0</v>
      </c>
      <c r="AM131" s="177">
        <v>0</v>
      </c>
      <c r="AN131" s="177">
        <v>0</v>
      </c>
      <c r="AO131" s="177">
        <v>0</v>
      </c>
      <c r="AP131" s="177">
        <v>0</v>
      </c>
      <c r="AQ131" s="177">
        <v>0</v>
      </c>
      <c r="AR131" s="177">
        <v>0</v>
      </c>
      <c r="AS131" s="177">
        <v>0</v>
      </c>
      <c r="AT131" s="177">
        <v>0</v>
      </c>
      <c r="AU131" s="177">
        <v>0</v>
      </c>
      <c r="AV131" s="177">
        <v>0</v>
      </c>
      <c r="AW131" s="177">
        <v>0</v>
      </c>
      <c r="AX131" s="177">
        <v>0</v>
      </c>
      <c r="AY131" s="177">
        <v>0</v>
      </c>
      <c r="AZ131" s="177">
        <v>0</v>
      </c>
      <c r="BA131" s="177">
        <v>0</v>
      </c>
      <c r="BB131" s="177">
        <v>0</v>
      </c>
      <c r="BC131" s="177">
        <v>0</v>
      </c>
      <c r="BD131" s="177">
        <v>0</v>
      </c>
      <c r="BE131" s="177">
        <v>0</v>
      </c>
      <c r="BF131" s="177">
        <v>2973400</v>
      </c>
      <c r="BG131" s="177">
        <v>0</v>
      </c>
      <c r="BH131" s="177">
        <v>0</v>
      </c>
      <c r="BI131" s="177">
        <v>0</v>
      </c>
      <c r="BJ131" s="177">
        <v>0</v>
      </c>
      <c r="BK131" s="177">
        <v>0</v>
      </c>
      <c r="BL131" s="177">
        <v>0</v>
      </c>
      <c r="BM131" s="177">
        <v>0</v>
      </c>
      <c r="BN131" s="177">
        <v>0</v>
      </c>
      <c r="BO131" s="177">
        <v>0</v>
      </c>
      <c r="BP131" s="177">
        <v>0</v>
      </c>
      <c r="BQ131" s="177">
        <v>0</v>
      </c>
      <c r="BR131" s="177">
        <v>0</v>
      </c>
      <c r="BS131" s="177">
        <v>0</v>
      </c>
      <c r="BT131" s="177">
        <v>0</v>
      </c>
      <c r="BU131" s="177">
        <v>0</v>
      </c>
      <c r="BV131" s="177">
        <v>0</v>
      </c>
      <c r="BW131" s="177">
        <v>0</v>
      </c>
      <c r="BX131" s="177">
        <v>0</v>
      </c>
      <c r="BY131" s="177">
        <v>0</v>
      </c>
      <c r="BZ131" s="177">
        <v>0</v>
      </c>
      <c r="CA131" s="177">
        <v>0</v>
      </c>
      <c r="CB131" s="177">
        <v>0</v>
      </c>
      <c r="CC131" s="177">
        <v>0</v>
      </c>
      <c r="CD131" s="177">
        <v>0</v>
      </c>
      <c r="CE131" s="177">
        <v>0</v>
      </c>
      <c r="CF131" s="177">
        <v>0</v>
      </c>
      <c r="CG131" s="177">
        <v>0</v>
      </c>
      <c r="CH131" s="177">
        <v>0</v>
      </c>
      <c r="CI131" s="177">
        <v>0</v>
      </c>
      <c r="CJ131" s="177">
        <v>0</v>
      </c>
      <c r="CK131" s="177">
        <v>0</v>
      </c>
      <c r="CL131" s="177">
        <v>0</v>
      </c>
      <c r="CM131" s="178"/>
      <c r="CZ131" s="174">
        <f t="shared" si="1"/>
        <v>0</v>
      </c>
      <c r="DA131" s="158" t="s">
        <v>1539</v>
      </c>
      <c r="DB131" s="154" t="s">
        <v>1540</v>
      </c>
      <c r="DC131" s="154" t="s">
        <v>1288</v>
      </c>
    </row>
    <row r="132" spans="1:107" ht="13.2" customHeight="1" x14ac:dyDescent="0.25">
      <c r="A132" s="175" t="s">
        <v>1541</v>
      </c>
      <c r="B132" s="176" t="s">
        <v>1542</v>
      </c>
      <c r="C132" s="177">
        <v>0</v>
      </c>
      <c r="D132" s="177">
        <v>0</v>
      </c>
      <c r="E132" s="177">
        <v>0</v>
      </c>
      <c r="F132" s="177">
        <v>0</v>
      </c>
      <c r="G132" s="177">
        <v>0</v>
      </c>
      <c r="H132" s="177">
        <v>0</v>
      </c>
      <c r="I132" s="177">
        <v>0</v>
      </c>
      <c r="J132" s="177">
        <v>0</v>
      </c>
      <c r="K132" s="177">
        <v>0</v>
      </c>
      <c r="L132" s="177">
        <v>0</v>
      </c>
      <c r="M132" s="177">
        <v>0</v>
      </c>
      <c r="N132" s="177">
        <v>0</v>
      </c>
      <c r="O132" s="177">
        <v>0</v>
      </c>
      <c r="P132" s="177">
        <v>0</v>
      </c>
      <c r="Q132" s="177">
        <v>0</v>
      </c>
      <c r="R132" s="177">
        <v>0</v>
      </c>
      <c r="S132" s="177">
        <v>0</v>
      </c>
      <c r="T132" s="177">
        <v>0</v>
      </c>
      <c r="U132" s="177">
        <v>0</v>
      </c>
      <c r="V132" s="177">
        <v>0</v>
      </c>
      <c r="W132" s="177">
        <v>0</v>
      </c>
      <c r="X132" s="177">
        <v>0</v>
      </c>
      <c r="Y132" s="177">
        <v>0</v>
      </c>
      <c r="Z132" s="177">
        <v>0</v>
      </c>
      <c r="AA132" s="177">
        <v>0</v>
      </c>
      <c r="AB132" s="177">
        <v>0</v>
      </c>
      <c r="AC132" s="177">
        <v>0</v>
      </c>
      <c r="AD132" s="177">
        <v>0</v>
      </c>
      <c r="AE132" s="177">
        <v>0</v>
      </c>
      <c r="AF132" s="177">
        <v>0</v>
      </c>
      <c r="AG132" s="177">
        <v>0</v>
      </c>
      <c r="AH132" s="177">
        <v>0</v>
      </c>
      <c r="AI132" s="177">
        <v>0</v>
      </c>
      <c r="AJ132" s="177">
        <v>0</v>
      </c>
      <c r="AK132" s="177">
        <v>0</v>
      </c>
      <c r="AL132" s="177">
        <v>0</v>
      </c>
      <c r="AM132" s="177">
        <v>0</v>
      </c>
      <c r="AN132" s="177">
        <v>0</v>
      </c>
      <c r="AO132" s="177">
        <v>0</v>
      </c>
      <c r="AP132" s="177">
        <v>0</v>
      </c>
      <c r="AQ132" s="177">
        <v>0</v>
      </c>
      <c r="AR132" s="177">
        <v>0</v>
      </c>
      <c r="AS132" s="177">
        <v>0</v>
      </c>
      <c r="AT132" s="177">
        <v>0</v>
      </c>
      <c r="AU132" s="177">
        <v>0</v>
      </c>
      <c r="AV132" s="177">
        <v>0</v>
      </c>
      <c r="AW132" s="177">
        <v>0</v>
      </c>
      <c r="AX132" s="177">
        <v>0</v>
      </c>
      <c r="AY132" s="177">
        <v>0</v>
      </c>
      <c r="AZ132" s="177">
        <v>0</v>
      </c>
      <c r="BA132" s="177">
        <v>0</v>
      </c>
      <c r="BB132" s="177">
        <v>0</v>
      </c>
      <c r="BC132" s="177">
        <v>0</v>
      </c>
      <c r="BD132" s="177">
        <v>0</v>
      </c>
      <c r="BE132" s="177">
        <v>0</v>
      </c>
      <c r="BF132" s="177">
        <v>0</v>
      </c>
      <c r="BG132" s="177">
        <v>0</v>
      </c>
      <c r="BH132" s="177">
        <v>0</v>
      </c>
      <c r="BI132" s="177">
        <v>0</v>
      </c>
      <c r="BJ132" s="177">
        <v>655500</v>
      </c>
      <c r="BK132" s="177">
        <v>0</v>
      </c>
      <c r="BL132" s="177">
        <v>0</v>
      </c>
      <c r="BM132" s="177">
        <v>0</v>
      </c>
      <c r="BN132" s="177">
        <v>0</v>
      </c>
      <c r="BO132" s="177">
        <v>0</v>
      </c>
      <c r="BP132" s="177">
        <v>0</v>
      </c>
      <c r="BQ132" s="177">
        <v>0</v>
      </c>
      <c r="BR132" s="177">
        <v>0</v>
      </c>
      <c r="BS132" s="177">
        <v>0</v>
      </c>
      <c r="BT132" s="177">
        <v>0</v>
      </c>
      <c r="BU132" s="177">
        <v>0</v>
      </c>
      <c r="BV132" s="177">
        <v>0</v>
      </c>
      <c r="BW132" s="177">
        <v>0</v>
      </c>
      <c r="BX132" s="177">
        <v>0</v>
      </c>
      <c r="BY132" s="177">
        <v>0</v>
      </c>
      <c r="BZ132" s="177">
        <v>0</v>
      </c>
      <c r="CA132" s="177">
        <v>0</v>
      </c>
      <c r="CB132" s="177">
        <v>0</v>
      </c>
      <c r="CC132" s="177">
        <v>0</v>
      </c>
      <c r="CD132" s="177">
        <v>0</v>
      </c>
      <c r="CE132" s="177">
        <v>0</v>
      </c>
      <c r="CF132" s="177">
        <v>0</v>
      </c>
      <c r="CG132" s="177">
        <v>0</v>
      </c>
      <c r="CH132" s="177">
        <v>0</v>
      </c>
      <c r="CI132" s="177">
        <v>0</v>
      </c>
      <c r="CJ132" s="177">
        <v>0</v>
      </c>
      <c r="CK132" s="177">
        <v>0</v>
      </c>
      <c r="CL132" s="177">
        <v>0</v>
      </c>
      <c r="CM132" s="178"/>
      <c r="CZ132" s="174">
        <f t="shared" si="1"/>
        <v>0</v>
      </c>
      <c r="DA132" s="158" t="s">
        <v>1541</v>
      </c>
      <c r="DB132" s="154" t="s">
        <v>1542</v>
      </c>
      <c r="DC132" s="154" t="s">
        <v>1288</v>
      </c>
    </row>
    <row r="133" spans="1:107" ht="13.2" customHeight="1" x14ac:dyDescent="0.25">
      <c r="A133" s="175" t="s">
        <v>1543</v>
      </c>
      <c r="B133" s="176" t="s">
        <v>1544</v>
      </c>
      <c r="C133" s="177">
        <v>0</v>
      </c>
      <c r="D133" s="177">
        <v>0</v>
      </c>
      <c r="E133" s="177">
        <v>0</v>
      </c>
      <c r="F133" s="177">
        <v>0</v>
      </c>
      <c r="G133" s="177">
        <v>0</v>
      </c>
      <c r="H133" s="177">
        <v>0</v>
      </c>
      <c r="I133" s="177">
        <v>0</v>
      </c>
      <c r="J133" s="177">
        <v>0</v>
      </c>
      <c r="K133" s="177">
        <v>0</v>
      </c>
      <c r="L133" s="177">
        <v>0</v>
      </c>
      <c r="M133" s="177">
        <v>0</v>
      </c>
      <c r="N133" s="177">
        <v>0</v>
      </c>
      <c r="O133" s="177">
        <v>0</v>
      </c>
      <c r="P133" s="177">
        <v>0</v>
      </c>
      <c r="Q133" s="177">
        <v>0</v>
      </c>
      <c r="R133" s="177">
        <v>0</v>
      </c>
      <c r="S133" s="177">
        <v>0</v>
      </c>
      <c r="T133" s="177">
        <v>0</v>
      </c>
      <c r="U133" s="177">
        <v>0</v>
      </c>
      <c r="V133" s="177">
        <v>0</v>
      </c>
      <c r="W133" s="177">
        <v>0</v>
      </c>
      <c r="X133" s="177">
        <v>0</v>
      </c>
      <c r="Y133" s="177">
        <v>0</v>
      </c>
      <c r="Z133" s="177">
        <v>0</v>
      </c>
      <c r="AA133" s="177">
        <v>0</v>
      </c>
      <c r="AB133" s="177">
        <v>0</v>
      </c>
      <c r="AC133" s="177">
        <v>0</v>
      </c>
      <c r="AD133" s="177">
        <v>0</v>
      </c>
      <c r="AE133" s="177">
        <v>0</v>
      </c>
      <c r="AF133" s="177">
        <v>0</v>
      </c>
      <c r="AG133" s="177">
        <v>0</v>
      </c>
      <c r="AH133" s="177">
        <v>0</v>
      </c>
      <c r="AI133" s="177">
        <v>0</v>
      </c>
      <c r="AJ133" s="177">
        <v>0</v>
      </c>
      <c r="AK133" s="177">
        <v>0</v>
      </c>
      <c r="AL133" s="177">
        <v>0</v>
      </c>
      <c r="AM133" s="177">
        <v>0</v>
      </c>
      <c r="AN133" s="177">
        <v>0</v>
      </c>
      <c r="AO133" s="177">
        <v>0</v>
      </c>
      <c r="AP133" s="177">
        <v>0</v>
      </c>
      <c r="AQ133" s="177">
        <v>0</v>
      </c>
      <c r="AR133" s="177">
        <v>0</v>
      </c>
      <c r="AS133" s="177">
        <v>0</v>
      </c>
      <c r="AT133" s="177">
        <v>0</v>
      </c>
      <c r="AU133" s="177">
        <v>0</v>
      </c>
      <c r="AV133" s="177">
        <v>0</v>
      </c>
      <c r="AW133" s="177">
        <v>0</v>
      </c>
      <c r="AX133" s="177">
        <v>0</v>
      </c>
      <c r="AY133" s="177">
        <v>0</v>
      </c>
      <c r="AZ133" s="177">
        <v>0</v>
      </c>
      <c r="BA133" s="177">
        <v>0</v>
      </c>
      <c r="BB133" s="177">
        <v>0</v>
      </c>
      <c r="BC133" s="177">
        <v>0</v>
      </c>
      <c r="BD133" s="177">
        <v>0</v>
      </c>
      <c r="BE133" s="177">
        <v>0</v>
      </c>
      <c r="BF133" s="177">
        <v>0</v>
      </c>
      <c r="BG133" s="177">
        <v>0</v>
      </c>
      <c r="BH133" s="177">
        <v>0</v>
      </c>
      <c r="BI133" s="177">
        <v>0</v>
      </c>
      <c r="BJ133" s="177">
        <v>0</v>
      </c>
      <c r="BK133" s="177">
        <v>0</v>
      </c>
      <c r="BL133" s="177">
        <v>0</v>
      </c>
      <c r="BM133" s="177">
        <v>0</v>
      </c>
      <c r="BN133" s="177">
        <v>0</v>
      </c>
      <c r="BO133" s="177">
        <v>0</v>
      </c>
      <c r="BP133" s="177">
        <v>0</v>
      </c>
      <c r="BQ133" s="177">
        <v>0</v>
      </c>
      <c r="BR133" s="177">
        <v>0</v>
      </c>
      <c r="BS133" s="177">
        <v>0</v>
      </c>
      <c r="BT133" s="177">
        <v>0</v>
      </c>
      <c r="BU133" s="177">
        <v>0</v>
      </c>
      <c r="BV133" s="177">
        <v>0</v>
      </c>
      <c r="BW133" s="177">
        <v>0</v>
      </c>
      <c r="BX133" s="177">
        <v>0</v>
      </c>
      <c r="BY133" s="177">
        <v>0</v>
      </c>
      <c r="BZ133" s="177">
        <v>0</v>
      </c>
      <c r="CA133" s="177">
        <v>0</v>
      </c>
      <c r="CB133" s="177">
        <v>0</v>
      </c>
      <c r="CC133" s="177">
        <v>0</v>
      </c>
      <c r="CD133" s="177">
        <v>0</v>
      </c>
      <c r="CE133" s="177">
        <v>0</v>
      </c>
      <c r="CF133" s="177">
        <v>0</v>
      </c>
      <c r="CG133" s="177">
        <v>0</v>
      </c>
      <c r="CH133" s="177">
        <v>0</v>
      </c>
      <c r="CI133" s="177">
        <v>0</v>
      </c>
      <c r="CJ133" s="177">
        <v>0</v>
      </c>
      <c r="CK133" s="177">
        <v>0</v>
      </c>
      <c r="CL133" s="177">
        <v>0</v>
      </c>
      <c r="CM133" s="178"/>
      <c r="CZ133" s="174">
        <f t="shared" si="1"/>
        <v>0</v>
      </c>
      <c r="DA133" s="158" t="s">
        <v>1543</v>
      </c>
      <c r="DB133" s="154" t="s">
        <v>1544</v>
      </c>
      <c r="DC133" s="154" t="s">
        <v>1288</v>
      </c>
    </row>
    <row r="134" spans="1:107" ht="13.2" customHeight="1" x14ac:dyDescent="0.25">
      <c r="A134" s="175" t="s">
        <v>1545</v>
      </c>
      <c r="B134" s="176" t="s">
        <v>1546</v>
      </c>
      <c r="C134" s="177">
        <v>0</v>
      </c>
      <c r="D134" s="177">
        <v>0</v>
      </c>
      <c r="E134" s="177">
        <v>0</v>
      </c>
      <c r="F134" s="177">
        <v>0</v>
      </c>
      <c r="G134" s="177">
        <v>0</v>
      </c>
      <c r="H134" s="177">
        <v>0</v>
      </c>
      <c r="I134" s="177">
        <v>0</v>
      </c>
      <c r="J134" s="177">
        <v>0</v>
      </c>
      <c r="K134" s="177">
        <v>0</v>
      </c>
      <c r="L134" s="177">
        <v>0</v>
      </c>
      <c r="M134" s="177">
        <v>0</v>
      </c>
      <c r="N134" s="177">
        <v>0</v>
      </c>
      <c r="O134" s="177">
        <v>0</v>
      </c>
      <c r="P134" s="177">
        <v>0</v>
      </c>
      <c r="Q134" s="177">
        <v>0</v>
      </c>
      <c r="R134" s="177">
        <v>0</v>
      </c>
      <c r="S134" s="177">
        <v>0</v>
      </c>
      <c r="T134" s="177">
        <v>0</v>
      </c>
      <c r="U134" s="177">
        <v>0</v>
      </c>
      <c r="V134" s="177">
        <v>0</v>
      </c>
      <c r="W134" s="177">
        <v>0</v>
      </c>
      <c r="X134" s="177">
        <v>0</v>
      </c>
      <c r="Y134" s="177">
        <v>0</v>
      </c>
      <c r="Z134" s="177">
        <v>0</v>
      </c>
      <c r="AA134" s="177">
        <v>0</v>
      </c>
      <c r="AB134" s="177">
        <v>0</v>
      </c>
      <c r="AC134" s="177">
        <v>0</v>
      </c>
      <c r="AD134" s="177">
        <v>0</v>
      </c>
      <c r="AE134" s="177">
        <v>0</v>
      </c>
      <c r="AF134" s="177">
        <v>0</v>
      </c>
      <c r="AG134" s="177">
        <v>0</v>
      </c>
      <c r="AH134" s="177">
        <v>0</v>
      </c>
      <c r="AI134" s="177">
        <v>0</v>
      </c>
      <c r="AJ134" s="177">
        <v>0</v>
      </c>
      <c r="AK134" s="177">
        <v>0</v>
      </c>
      <c r="AL134" s="177">
        <v>0</v>
      </c>
      <c r="AM134" s="177">
        <v>0</v>
      </c>
      <c r="AN134" s="177">
        <v>0</v>
      </c>
      <c r="AO134" s="177">
        <v>0</v>
      </c>
      <c r="AP134" s="177">
        <v>0</v>
      </c>
      <c r="AQ134" s="177">
        <v>0</v>
      </c>
      <c r="AR134" s="177">
        <v>0</v>
      </c>
      <c r="AS134" s="177">
        <v>0</v>
      </c>
      <c r="AT134" s="177">
        <v>0</v>
      </c>
      <c r="AU134" s="177">
        <v>0</v>
      </c>
      <c r="AV134" s="177">
        <v>0</v>
      </c>
      <c r="AW134" s="177">
        <v>0</v>
      </c>
      <c r="AX134" s="177">
        <v>0</v>
      </c>
      <c r="AY134" s="177">
        <v>0</v>
      </c>
      <c r="AZ134" s="177">
        <v>0</v>
      </c>
      <c r="BA134" s="177">
        <v>0</v>
      </c>
      <c r="BB134" s="177">
        <v>0</v>
      </c>
      <c r="BC134" s="177">
        <v>0</v>
      </c>
      <c r="BD134" s="177">
        <v>0</v>
      </c>
      <c r="BE134" s="177">
        <v>0</v>
      </c>
      <c r="BF134" s="177">
        <v>0</v>
      </c>
      <c r="BG134" s="177">
        <v>0</v>
      </c>
      <c r="BH134" s="177">
        <v>0</v>
      </c>
      <c r="BI134" s="177">
        <v>0</v>
      </c>
      <c r="BJ134" s="177">
        <v>0</v>
      </c>
      <c r="BK134" s="177">
        <v>0</v>
      </c>
      <c r="BL134" s="177">
        <v>0</v>
      </c>
      <c r="BM134" s="177">
        <v>0</v>
      </c>
      <c r="BN134" s="177">
        <v>0</v>
      </c>
      <c r="BO134" s="177">
        <v>0</v>
      </c>
      <c r="BP134" s="177">
        <v>0</v>
      </c>
      <c r="BQ134" s="177">
        <v>0</v>
      </c>
      <c r="BR134" s="177">
        <v>0</v>
      </c>
      <c r="BS134" s="177">
        <v>0</v>
      </c>
      <c r="BT134" s="177">
        <v>0</v>
      </c>
      <c r="BU134" s="177">
        <v>0</v>
      </c>
      <c r="BV134" s="177">
        <v>0</v>
      </c>
      <c r="BW134" s="177">
        <v>0</v>
      </c>
      <c r="BX134" s="177">
        <v>0</v>
      </c>
      <c r="BY134" s="177">
        <v>0</v>
      </c>
      <c r="BZ134" s="177">
        <v>0</v>
      </c>
      <c r="CA134" s="177">
        <v>0</v>
      </c>
      <c r="CB134" s="177">
        <v>0</v>
      </c>
      <c r="CC134" s="177">
        <v>0</v>
      </c>
      <c r="CD134" s="177">
        <v>0</v>
      </c>
      <c r="CE134" s="177">
        <v>0</v>
      </c>
      <c r="CF134" s="177">
        <v>0</v>
      </c>
      <c r="CG134" s="177">
        <v>0</v>
      </c>
      <c r="CH134" s="177">
        <v>0</v>
      </c>
      <c r="CI134" s="177">
        <v>0</v>
      </c>
      <c r="CJ134" s="177">
        <v>0</v>
      </c>
      <c r="CK134" s="177">
        <v>0</v>
      </c>
      <c r="CL134" s="177">
        <v>0</v>
      </c>
      <c r="CM134" s="178"/>
      <c r="CZ134" s="174">
        <f t="shared" ref="CZ134:CZ197" si="2">A134-DA134</f>
        <v>0</v>
      </c>
      <c r="DA134" s="158" t="s">
        <v>1545</v>
      </c>
      <c r="DB134" s="154" t="s">
        <v>1546</v>
      </c>
      <c r="DC134" s="154" t="s">
        <v>1288</v>
      </c>
    </row>
    <row r="135" spans="1:107" ht="13.2" customHeight="1" x14ac:dyDescent="0.25">
      <c r="A135" s="175" t="s">
        <v>1547</v>
      </c>
      <c r="B135" s="176" t="s">
        <v>1548</v>
      </c>
      <c r="C135" s="177">
        <v>0</v>
      </c>
      <c r="D135" s="177">
        <v>0</v>
      </c>
      <c r="E135" s="177">
        <v>0</v>
      </c>
      <c r="F135" s="177">
        <v>0</v>
      </c>
      <c r="G135" s="177">
        <v>0</v>
      </c>
      <c r="H135" s="177">
        <v>0</v>
      </c>
      <c r="I135" s="177">
        <v>0</v>
      </c>
      <c r="J135" s="177">
        <v>0</v>
      </c>
      <c r="K135" s="177">
        <v>0</v>
      </c>
      <c r="L135" s="177">
        <v>0</v>
      </c>
      <c r="M135" s="177">
        <v>0</v>
      </c>
      <c r="N135" s="177">
        <v>0</v>
      </c>
      <c r="O135" s="177">
        <v>0</v>
      </c>
      <c r="P135" s="177">
        <v>0</v>
      </c>
      <c r="Q135" s="177">
        <v>0</v>
      </c>
      <c r="R135" s="177">
        <v>0</v>
      </c>
      <c r="S135" s="177">
        <v>0</v>
      </c>
      <c r="T135" s="177">
        <v>0</v>
      </c>
      <c r="U135" s="177">
        <v>0</v>
      </c>
      <c r="V135" s="177">
        <v>0</v>
      </c>
      <c r="W135" s="177">
        <v>0</v>
      </c>
      <c r="X135" s="177">
        <v>0</v>
      </c>
      <c r="Y135" s="177">
        <v>0</v>
      </c>
      <c r="Z135" s="177">
        <v>0</v>
      </c>
      <c r="AA135" s="177">
        <v>0</v>
      </c>
      <c r="AB135" s="177">
        <v>0</v>
      </c>
      <c r="AC135" s="177">
        <v>0</v>
      </c>
      <c r="AD135" s="177">
        <v>0</v>
      </c>
      <c r="AE135" s="177">
        <v>0</v>
      </c>
      <c r="AF135" s="177">
        <v>0</v>
      </c>
      <c r="AG135" s="177">
        <v>0</v>
      </c>
      <c r="AH135" s="177">
        <v>0</v>
      </c>
      <c r="AI135" s="177">
        <v>0</v>
      </c>
      <c r="AJ135" s="177">
        <v>0</v>
      </c>
      <c r="AK135" s="177">
        <v>0</v>
      </c>
      <c r="AL135" s="177">
        <v>0</v>
      </c>
      <c r="AM135" s="177">
        <v>0</v>
      </c>
      <c r="AN135" s="177">
        <v>0</v>
      </c>
      <c r="AO135" s="177">
        <v>0</v>
      </c>
      <c r="AP135" s="177">
        <v>0</v>
      </c>
      <c r="AQ135" s="177">
        <v>0</v>
      </c>
      <c r="AR135" s="177">
        <v>0</v>
      </c>
      <c r="AS135" s="177">
        <v>0</v>
      </c>
      <c r="AT135" s="177">
        <v>0</v>
      </c>
      <c r="AU135" s="177">
        <v>0</v>
      </c>
      <c r="AV135" s="177">
        <v>0</v>
      </c>
      <c r="AW135" s="177">
        <v>0</v>
      </c>
      <c r="AX135" s="177">
        <v>0</v>
      </c>
      <c r="AY135" s="177">
        <v>0</v>
      </c>
      <c r="AZ135" s="177">
        <v>0</v>
      </c>
      <c r="BA135" s="177">
        <v>0</v>
      </c>
      <c r="BB135" s="177">
        <v>0</v>
      </c>
      <c r="BC135" s="177">
        <v>0</v>
      </c>
      <c r="BD135" s="177">
        <v>0</v>
      </c>
      <c r="BE135" s="177">
        <v>0</v>
      </c>
      <c r="BF135" s="177">
        <v>0</v>
      </c>
      <c r="BG135" s="177">
        <v>0</v>
      </c>
      <c r="BH135" s="177">
        <v>0</v>
      </c>
      <c r="BI135" s="177">
        <v>0</v>
      </c>
      <c r="BJ135" s="177">
        <v>0</v>
      </c>
      <c r="BK135" s="177">
        <v>0</v>
      </c>
      <c r="BL135" s="177">
        <v>0</v>
      </c>
      <c r="BM135" s="177">
        <v>0</v>
      </c>
      <c r="BN135" s="177">
        <v>0</v>
      </c>
      <c r="BO135" s="177">
        <v>0</v>
      </c>
      <c r="BP135" s="177">
        <v>0</v>
      </c>
      <c r="BQ135" s="177">
        <v>0</v>
      </c>
      <c r="BR135" s="177">
        <v>0</v>
      </c>
      <c r="BS135" s="177">
        <v>0</v>
      </c>
      <c r="BT135" s="177">
        <v>0</v>
      </c>
      <c r="BU135" s="177">
        <v>0</v>
      </c>
      <c r="BV135" s="177">
        <v>0</v>
      </c>
      <c r="BW135" s="177">
        <v>0</v>
      </c>
      <c r="BX135" s="177">
        <v>0</v>
      </c>
      <c r="BY135" s="177">
        <v>0</v>
      </c>
      <c r="BZ135" s="177">
        <v>0</v>
      </c>
      <c r="CA135" s="177">
        <v>0</v>
      </c>
      <c r="CB135" s="177">
        <v>0</v>
      </c>
      <c r="CC135" s="177">
        <v>0</v>
      </c>
      <c r="CD135" s="177">
        <v>0</v>
      </c>
      <c r="CE135" s="177">
        <v>0</v>
      </c>
      <c r="CF135" s="177">
        <v>0</v>
      </c>
      <c r="CG135" s="177">
        <v>0</v>
      </c>
      <c r="CH135" s="177">
        <v>0</v>
      </c>
      <c r="CI135" s="177">
        <v>0</v>
      </c>
      <c r="CJ135" s="177">
        <v>0</v>
      </c>
      <c r="CK135" s="177">
        <v>0</v>
      </c>
      <c r="CL135" s="177">
        <v>0</v>
      </c>
      <c r="CM135" s="178"/>
      <c r="CZ135" s="174">
        <f t="shared" si="2"/>
        <v>0</v>
      </c>
      <c r="DA135" s="158" t="s">
        <v>1547</v>
      </c>
      <c r="DB135" s="154" t="s">
        <v>1548</v>
      </c>
      <c r="DC135" s="154" t="s">
        <v>1288</v>
      </c>
    </row>
    <row r="136" spans="1:107" ht="13.2" customHeight="1" x14ac:dyDescent="0.25">
      <c r="A136" s="175" t="s">
        <v>1549</v>
      </c>
      <c r="B136" s="176" t="s">
        <v>1550</v>
      </c>
      <c r="C136" s="177">
        <v>0</v>
      </c>
      <c r="D136" s="177">
        <v>0</v>
      </c>
      <c r="E136" s="177">
        <v>0</v>
      </c>
      <c r="F136" s="177">
        <v>0</v>
      </c>
      <c r="G136" s="177">
        <v>0</v>
      </c>
      <c r="H136" s="177">
        <v>0</v>
      </c>
      <c r="I136" s="177">
        <v>0</v>
      </c>
      <c r="J136" s="177">
        <v>0</v>
      </c>
      <c r="K136" s="177">
        <v>0</v>
      </c>
      <c r="L136" s="177">
        <v>0</v>
      </c>
      <c r="M136" s="177">
        <v>0</v>
      </c>
      <c r="N136" s="177">
        <v>0</v>
      </c>
      <c r="O136" s="177">
        <v>0</v>
      </c>
      <c r="P136" s="177">
        <v>0</v>
      </c>
      <c r="Q136" s="177">
        <v>0</v>
      </c>
      <c r="R136" s="177">
        <v>0</v>
      </c>
      <c r="S136" s="177">
        <v>0</v>
      </c>
      <c r="T136" s="177">
        <v>0</v>
      </c>
      <c r="U136" s="177">
        <v>0</v>
      </c>
      <c r="V136" s="177">
        <v>0</v>
      </c>
      <c r="W136" s="177">
        <v>0</v>
      </c>
      <c r="X136" s="177">
        <v>0</v>
      </c>
      <c r="Y136" s="177">
        <v>0</v>
      </c>
      <c r="Z136" s="177">
        <v>0</v>
      </c>
      <c r="AA136" s="177">
        <v>0</v>
      </c>
      <c r="AB136" s="177">
        <v>0</v>
      </c>
      <c r="AC136" s="177">
        <v>0</v>
      </c>
      <c r="AD136" s="177">
        <v>0</v>
      </c>
      <c r="AE136" s="177">
        <v>0</v>
      </c>
      <c r="AF136" s="177">
        <v>0</v>
      </c>
      <c r="AG136" s="177">
        <v>0</v>
      </c>
      <c r="AH136" s="177">
        <v>0</v>
      </c>
      <c r="AI136" s="177">
        <v>0</v>
      </c>
      <c r="AJ136" s="177">
        <v>0</v>
      </c>
      <c r="AK136" s="177">
        <v>0</v>
      </c>
      <c r="AL136" s="177">
        <v>0</v>
      </c>
      <c r="AM136" s="177">
        <v>0</v>
      </c>
      <c r="AN136" s="177">
        <v>0</v>
      </c>
      <c r="AO136" s="177">
        <v>0</v>
      </c>
      <c r="AP136" s="177">
        <v>0</v>
      </c>
      <c r="AQ136" s="177">
        <v>0</v>
      </c>
      <c r="AR136" s="177">
        <v>0</v>
      </c>
      <c r="AS136" s="177">
        <v>0</v>
      </c>
      <c r="AT136" s="177">
        <v>0</v>
      </c>
      <c r="AU136" s="177">
        <v>0</v>
      </c>
      <c r="AV136" s="177">
        <v>0</v>
      </c>
      <c r="AW136" s="177">
        <v>0</v>
      </c>
      <c r="AX136" s="177">
        <v>0</v>
      </c>
      <c r="AY136" s="177">
        <v>0</v>
      </c>
      <c r="AZ136" s="177">
        <v>0</v>
      </c>
      <c r="BA136" s="177">
        <v>0</v>
      </c>
      <c r="BB136" s="177">
        <v>0</v>
      </c>
      <c r="BC136" s="177">
        <v>0</v>
      </c>
      <c r="BD136" s="177">
        <v>0</v>
      </c>
      <c r="BE136" s="177">
        <v>0</v>
      </c>
      <c r="BF136" s="177">
        <v>0</v>
      </c>
      <c r="BG136" s="177">
        <v>0</v>
      </c>
      <c r="BH136" s="177">
        <v>0</v>
      </c>
      <c r="BI136" s="177">
        <v>0</v>
      </c>
      <c r="BJ136" s="177">
        <v>0</v>
      </c>
      <c r="BK136" s="177">
        <v>0</v>
      </c>
      <c r="BL136" s="177">
        <v>0</v>
      </c>
      <c r="BM136" s="177">
        <v>0</v>
      </c>
      <c r="BN136" s="177">
        <v>0</v>
      </c>
      <c r="BO136" s="177">
        <v>0</v>
      </c>
      <c r="BP136" s="177">
        <v>0</v>
      </c>
      <c r="BQ136" s="177">
        <v>0</v>
      </c>
      <c r="BR136" s="179">
        <v>0</v>
      </c>
      <c r="BS136" s="179">
        <v>0</v>
      </c>
      <c r="BT136" s="179">
        <v>0</v>
      </c>
      <c r="BU136" s="179">
        <v>0</v>
      </c>
      <c r="BV136" s="179">
        <v>0</v>
      </c>
      <c r="BW136" s="179">
        <v>0</v>
      </c>
      <c r="BX136" s="179">
        <v>0</v>
      </c>
      <c r="BY136" s="179">
        <v>0</v>
      </c>
      <c r="BZ136" s="179">
        <v>0</v>
      </c>
      <c r="CA136" s="179">
        <v>0</v>
      </c>
      <c r="CB136" s="179">
        <v>0</v>
      </c>
      <c r="CC136" s="179">
        <v>0</v>
      </c>
      <c r="CD136" s="179">
        <v>0</v>
      </c>
      <c r="CE136" s="179">
        <v>0</v>
      </c>
      <c r="CF136" s="179">
        <v>0</v>
      </c>
      <c r="CG136" s="179">
        <v>0</v>
      </c>
      <c r="CH136" s="179">
        <v>0</v>
      </c>
      <c r="CI136" s="179">
        <v>0</v>
      </c>
      <c r="CJ136" s="179">
        <v>0</v>
      </c>
      <c r="CK136" s="179">
        <v>0</v>
      </c>
      <c r="CL136" s="179">
        <v>0</v>
      </c>
      <c r="CM136" s="178"/>
      <c r="CZ136" s="174">
        <f t="shared" si="2"/>
        <v>0</v>
      </c>
      <c r="DA136" s="158" t="s">
        <v>1549</v>
      </c>
      <c r="DB136" s="154" t="s">
        <v>1550</v>
      </c>
      <c r="DC136" s="154" t="s">
        <v>1288</v>
      </c>
    </row>
    <row r="137" spans="1:107" ht="13.2" customHeight="1" x14ac:dyDescent="0.25">
      <c r="A137" s="175" t="s">
        <v>1551</v>
      </c>
      <c r="B137" s="176" t="s">
        <v>1552</v>
      </c>
      <c r="C137" s="177">
        <v>45318621</v>
      </c>
      <c r="D137" s="177">
        <v>0</v>
      </c>
      <c r="E137" s="177">
        <v>3359800</v>
      </c>
      <c r="F137" s="177">
        <v>8829000</v>
      </c>
      <c r="G137" s="177">
        <v>6634000</v>
      </c>
      <c r="H137" s="177">
        <v>9838160</v>
      </c>
      <c r="I137" s="177">
        <v>11984000</v>
      </c>
      <c r="J137" s="177">
        <v>6184070</v>
      </c>
      <c r="K137" s="177">
        <v>7660000</v>
      </c>
      <c r="L137" s="177">
        <v>7720000</v>
      </c>
      <c r="M137" s="177">
        <v>15838000</v>
      </c>
      <c r="N137" s="177">
        <v>17469200</v>
      </c>
      <c r="O137" s="177">
        <v>96486180</v>
      </c>
      <c r="P137" s="177">
        <v>7378073</v>
      </c>
      <c r="Q137" s="177">
        <v>6317000</v>
      </c>
      <c r="R137" s="177">
        <v>14478464.16</v>
      </c>
      <c r="S137" s="177">
        <v>9314000</v>
      </c>
      <c r="T137" s="177">
        <v>6765400</v>
      </c>
      <c r="U137" s="177">
        <v>9708750</v>
      </c>
      <c r="V137" s="177">
        <v>9013000</v>
      </c>
      <c r="W137" s="177">
        <v>128771500</v>
      </c>
      <c r="X137" s="177">
        <v>16905510</v>
      </c>
      <c r="Y137" s="177">
        <v>15812600</v>
      </c>
      <c r="Z137" s="177">
        <v>15748597</v>
      </c>
      <c r="AA137" s="177">
        <v>9858523</v>
      </c>
      <c r="AB137" s="177">
        <v>13133697</v>
      </c>
      <c r="AC137" s="177">
        <v>7562100</v>
      </c>
      <c r="AD137" s="177">
        <v>41894125</v>
      </c>
      <c r="AE137" s="177">
        <v>16855611.66</v>
      </c>
      <c r="AF137" s="177">
        <v>6997242</v>
      </c>
      <c r="AG137" s="177">
        <v>17875329</v>
      </c>
      <c r="AH137" s="177">
        <v>24770500</v>
      </c>
      <c r="AI137" s="177">
        <v>22840421</v>
      </c>
      <c r="AJ137" s="177">
        <v>18143815</v>
      </c>
      <c r="AK137" s="177">
        <v>148968067.80000001</v>
      </c>
      <c r="AL137" s="177">
        <v>20167500</v>
      </c>
      <c r="AM137" s="177">
        <v>11204700</v>
      </c>
      <c r="AN137" s="177">
        <v>7042000</v>
      </c>
      <c r="AO137" s="177">
        <v>23095700</v>
      </c>
      <c r="AP137" s="177">
        <v>30276700</v>
      </c>
      <c r="AQ137" s="177">
        <v>5883000</v>
      </c>
      <c r="AR137" s="177">
        <v>42841329</v>
      </c>
      <c r="AS137" s="177">
        <v>6209000</v>
      </c>
      <c r="AT137" s="177">
        <v>16574400</v>
      </c>
      <c r="AU137" s="177">
        <v>39701818</v>
      </c>
      <c r="AV137" s="177">
        <v>6194100</v>
      </c>
      <c r="AW137" s="177">
        <v>10620700</v>
      </c>
      <c r="AX137" s="177">
        <v>14242250</v>
      </c>
      <c r="AY137" s="177">
        <v>9340000</v>
      </c>
      <c r="AZ137" s="177">
        <v>11271700</v>
      </c>
      <c r="BA137" s="177">
        <v>43437500</v>
      </c>
      <c r="BB137" s="177">
        <v>0</v>
      </c>
      <c r="BC137" s="177">
        <v>131826384</v>
      </c>
      <c r="BD137" s="177">
        <v>14837295</v>
      </c>
      <c r="BE137" s="177">
        <v>16105950</v>
      </c>
      <c r="BF137" s="177">
        <v>8376000</v>
      </c>
      <c r="BG137" s="177">
        <v>88446735</v>
      </c>
      <c r="BH137" s="177">
        <v>0</v>
      </c>
      <c r="BI137" s="177">
        <v>10206866</v>
      </c>
      <c r="BJ137" s="177">
        <v>8935650</v>
      </c>
      <c r="BK137" s="177">
        <v>16041100</v>
      </c>
      <c r="BL137" s="177">
        <v>133144816</v>
      </c>
      <c r="BM137" s="177">
        <v>21397590</v>
      </c>
      <c r="BN137" s="177">
        <v>17285871.5</v>
      </c>
      <c r="BO137" s="177">
        <v>29989717</v>
      </c>
      <c r="BP137" s="177">
        <v>20456975</v>
      </c>
      <c r="BQ137" s="177">
        <v>12880278</v>
      </c>
      <c r="BR137" s="177">
        <v>85644972</v>
      </c>
      <c r="BS137" s="177">
        <v>12351000</v>
      </c>
      <c r="BT137" s="177">
        <v>5588000</v>
      </c>
      <c r="BU137" s="177">
        <v>127368299</v>
      </c>
      <c r="BV137" s="177">
        <v>13112970</v>
      </c>
      <c r="BW137" s="177">
        <v>20677195</v>
      </c>
      <c r="BX137" s="177">
        <v>6171004</v>
      </c>
      <c r="BY137" s="177">
        <v>22974149</v>
      </c>
      <c r="BZ137" s="177">
        <v>31823660</v>
      </c>
      <c r="CA137" s="177">
        <v>19979571</v>
      </c>
      <c r="CB137" s="177">
        <v>40335997</v>
      </c>
      <c r="CC137" s="177">
        <v>56090390</v>
      </c>
      <c r="CD137" s="177">
        <v>14047000</v>
      </c>
      <c r="CE137" s="177">
        <v>17466266</v>
      </c>
      <c r="CF137" s="177">
        <v>6669000</v>
      </c>
      <c r="CG137" s="177">
        <v>16981684</v>
      </c>
      <c r="CH137" s="177">
        <v>15230960</v>
      </c>
      <c r="CI137" s="177">
        <v>2104000</v>
      </c>
      <c r="CJ137" s="177">
        <v>82846724</v>
      </c>
      <c r="CK137" s="177">
        <v>16986000</v>
      </c>
      <c r="CL137" s="177">
        <v>18251700</v>
      </c>
      <c r="CM137" s="178"/>
      <c r="CZ137" s="174">
        <f t="shared" si="2"/>
        <v>0</v>
      </c>
      <c r="DA137" s="158" t="s">
        <v>1551</v>
      </c>
      <c r="DB137" s="154" t="s">
        <v>1552</v>
      </c>
      <c r="DC137" s="154" t="s">
        <v>1288</v>
      </c>
    </row>
    <row r="138" spans="1:107" ht="13.2" customHeight="1" x14ac:dyDescent="0.25">
      <c r="A138" s="175" t="s">
        <v>1553</v>
      </c>
      <c r="B138" s="176" t="s">
        <v>1554</v>
      </c>
      <c r="C138" s="177">
        <v>0</v>
      </c>
      <c r="D138" s="177">
        <v>0</v>
      </c>
      <c r="E138" s="177">
        <v>0</v>
      </c>
      <c r="F138" s="177">
        <v>0</v>
      </c>
      <c r="G138" s="177">
        <v>0</v>
      </c>
      <c r="H138" s="177">
        <v>0</v>
      </c>
      <c r="I138" s="177">
        <v>0</v>
      </c>
      <c r="J138" s="177">
        <v>0</v>
      </c>
      <c r="K138" s="177">
        <v>0</v>
      </c>
      <c r="L138" s="177">
        <v>0</v>
      </c>
      <c r="M138" s="177">
        <v>0</v>
      </c>
      <c r="N138" s="177">
        <v>0</v>
      </c>
      <c r="O138" s="177">
        <v>0</v>
      </c>
      <c r="P138" s="177">
        <v>0</v>
      </c>
      <c r="Q138" s="177">
        <v>0</v>
      </c>
      <c r="R138" s="177">
        <v>0</v>
      </c>
      <c r="S138" s="177">
        <v>0</v>
      </c>
      <c r="T138" s="177">
        <v>0</v>
      </c>
      <c r="U138" s="177">
        <v>0</v>
      </c>
      <c r="V138" s="177">
        <v>0</v>
      </c>
      <c r="W138" s="177">
        <v>0</v>
      </c>
      <c r="X138" s="177">
        <v>0</v>
      </c>
      <c r="Y138" s="177">
        <v>0</v>
      </c>
      <c r="Z138" s="177">
        <v>0</v>
      </c>
      <c r="AA138" s="177">
        <v>0</v>
      </c>
      <c r="AB138" s="177">
        <v>0</v>
      </c>
      <c r="AC138" s="177">
        <v>0</v>
      </c>
      <c r="AD138" s="177">
        <v>0</v>
      </c>
      <c r="AE138" s="177">
        <v>0</v>
      </c>
      <c r="AF138" s="177">
        <v>0</v>
      </c>
      <c r="AG138" s="177">
        <v>0</v>
      </c>
      <c r="AH138" s="177">
        <v>0</v>
      </c>
      <c r="AI138" s="177">
        <v>0</v>
      </c>
      <c r="AJ138" s="177">
        <v>0</v>
      </c>
      <c r="AK138" s="177">
        <v>0</v>
      </c>
      <c r="AL138" s="177">
        <v>0</v>
      </c>
      <c r="AM138" s="177">
        <v>0</v>
      </c>
      <c r="AN138" s="177">
        <v>0</v>
      </c>
      <c r="AO138" s="177">
        <v>0</v>
      </c>
      <c r="AP138" s="177">
        <v>0</v>
      </c>
      <c r="AQ138" s="177">
        <v>0</v>
      </c>
      <c r="AR138" s="177">
        <v>0</v>
      </c>
      <c r="AS138" s="177">
        <v>0</v>
      </c>
      <c r="AT138" s="177">
        <v>0</v>
      </c>
      <c r="AU138" s="177">
        <v>0</v>
      </c>
      <c r="AV138" s="177">
        <v>0</v>
      </c>
      <c r="AW138" s="177">
        <v>0</v>
      </c>
      <c r="AX138" s="177">
        <v>0</v>
      </c>
      <c r="AY138" s="177">
        <v>0</v>
      </c>
      <c r="AZ138" s="177">
        <v>0</v>
      </c>
      <c r="BA138" s="177">
        <v>0</v>
      </c>
      <c r="BB138" s="177">
        <v>0</v>
      </c>
      <c r="BC138" s="177">
        <v>0</v>
      </c>
      <c r="BD138" s="177">
        <v>0</v>
      </c>
      <c r="BE138" s="177">
        <v>0</v>
      </c>
      <c r="BF138" s="177">
        <v>0</v>
      </c>
      <c r="BG138" s="177">
        <v>0</v>
      </c>
      <c r="BH138" s="177">
        <v>0</v>
      </c>
      <c r="BI138" s="177">
        <v>0</v>
      </c>
      <c r="BJ138" s="177">
        <v>0</v>
      </c>
      <c r="BK138" s="177">
        <v>0</v>
      </c>
      <c r="BL138" s="177">
        <v>0</v>
      </c>
      <c r="BM138" s="177">
        <v>0</v>
      </c>
      <c r="BN138" s="177">
        <v>0</v>
      </c>
      <c r="BO138" s="177">
        <v>0</v>
      </c>
      <c r="BP138" s="177">
        <v>0</v>
      </c>
      <c r="BQ138" s="177">
        <v>0</v>
      </c>
      <c r="BR138" s="179">
        <v>0</v>
      </c>
      <c r="BS138" s="179">
        <v>0</v>
      </c>
      <c r="BT138" s="179">
        <v>0</v>
      </c>
      <c r="BU138" s="179">
        <v>0</v>
      </c>
      <c r="BV138" s="179">
        <v>0</v>
      </c>
      <c r="BW138" s="179">
        <v>0</v>
      </c>
      <c r="BX138" s="179">
        <v>0</v>
      </c>
      <c r="BY138" s="179">
        <v>0</v>
      </c>
      <c r="BZ138" s="179">
        <v>0</v>
      </c>
      <c r="CA138" s="179">
        <v>0</v>
      </c>
      <c r="CB138" s="179">
        <v>0</v>
      </c>
      <c r="CC138" s="179">
        <v>0</v>
      </c>
      <c r="CD138" s="179">
        <v>0</v>
      </c>
      <c r="CE138" s="179">
        <v>0</v>
      </c>
      <c r="CF138" s="179">
        <v>0</v>
      </c>
      <c r="CG138" s="179">
        <v>0</v>
      </c>
      <c r="CH138" s="179">
        <v>0</v>
      </c>
      <c r="CI138" s="179">
        <v>0</v>
      </c>
      <c r="CJ138" s="179">
        <v>0</v>
      </c>
      <c r="CK138" s="179">
        <v>0</v>
      </c>
      <c r="CL138" s="179">
        <v>0</v>
      </c>
      <c r="CM138" s="178"/>
      <c r="CZ138" s="174">
        <f t="shared" si="2"/>
        <v>0</v>
      </c>
      <c r="DA138" s="158" t="s">
        <v>1553</v>
      </c>
      <c r="DB138" s="154" t="s">
        <v>1554</v>
      </c>
      <c r="DC138" s="154" t="s">
        <v>1288</v>
      </c>
    </row>
    <row r="139" spans="1:107" ht="13.2" customHeight="1" x14ac:dyDescent="0.25">
      <c r="A139" s="175" t="s">
        <v>1555</v>
      </c>
      <c r="B139" s="176" t="s">
        <v>1556</v>
      </c>
      <c r="C139" s="177">
        <v>-32885237.140000001</v>
      </c>
      <c r="D139" s="177">
        <v>0</v>
      </c>
      <c r="E139" s="177">
        <v>-3359792</v>
      </c>
      <c r="F139" s="177">
        <v>-8828987</v>
      </c>
      <c r="G139" s="177">
        <v>-5306040.74</v>
      </c>
      <c r="H139" s="177">
        <v>-9678384.0199999996</v>
      </c>
      <c r="I139" s="177">
        <v>-11529813.73</v>
      </c>
      <c r="J139" s="177">
        <v>-6044468.46</v>
      </c>
      <c r="K139" s="177">
        <v>-995799.87</v>
      </c>
      <c r="L139" s="177">
        <v>-7719991</v>
      </c>
      <c r="M139" s="177">
        <v>-2982432.95</v>
      </c>
      <c r="N139" s="177">
        <v>-4677906.45</v>
      </c>
      <c r="O139" s="177">
        <v>-29475696.300000001</v>
      </c>
      <c r="P139" s="177">
        <v>-7378058</v>
      </c>
      <c r="Q139" s="177">
        <v>-6262986</v>
      </c>
      <c r="R139" s="177">
        <v>-8052700.7800000003</v>
      </c>
      <c r="S139" s="177">
        <v>-9313984.1400000006</v>
      </c>
      <c r="T139" s="177">
        <v>-6765387</v>
      </c>
      <c r="U139" s="177">
        <v>-9708737.9900000002</v>
      </c>
      <c r="V139" s="177">
        <v>-8169862.6699999999</v>
      </c>
      <c r="W139" s="177">
        <v>-55380805.770000003</v>
      </c>
      <c r="X139" s="177">
        <v>-11981041.880000001</v>
      </c>
      <c r="Y139" s="177">
        <v>-10510614.57</v>
      </c>
      <c r="Z139" s="177">
        <v>-11244491.6</v>
      </c>
      <c r="AA139" s="177">
        <v>-8945951.9600000009</v>
      </c>
      <c r="AB139" s="177">
        <v>-8607590.0700000003</v>
      </c>
      <c r="AC139" s="177">
        <v>-7560356.4400000004</v>
      </c>
      <c r="AD139" s="177">
        <v>-20229899.710000001</v>
      </c>
      <c r="AE139" s="177">
        <v>-10697321.380000001</v>
      </c>
      <c r="AF139" s="177">
        <v>-6997235.9800000004</v>
      </c>
      <c r="AG139" s="177">
        <v>-12780552.07</v>
      </c>
      <c r="AH139" s="177">
        <v>-14849412.98</v>
      </c>
      <c r="AI139" s="177">
        <v>-11278683.35</v>
      </c>
      <c r="AJ139" s="177">
        <v>-3742480.67</v>
      </c>
      <c r="AK139" s="177">
        <v>-29992358.780000001</v>
      </c>
      <c r="AL139" s="177">
        <v>-13330533.92</v>
      </c>
      <c r="AM139" s="177">
        <v>-7747168.7300000004</v>
      </c>
      <c r="AN139" s="177">
        <v>-7041985</v>
      </c>
      <c r="AO139" s="177">
        <v>-10194359.609999999</v>
      </c>
      <c r="AP139" s="177">
        <v>-13365619.32</v>
      </c>
      <c r="AQ139" s="177">
        <v>-5882989</v>
      </c>
      <c r="AR139" s="177">
        <v>-16807276.010000002</v>
      </c>
      <c r="AS139" s="177">
        <v>-6208988</v>
      </c>
      <c r="AT139" s="177">
        <v>-8529482.4900000002</v>
      </c>
      <c r="AU139" s="177">
        <v>-11229450.039999999</v>
      </c>
      <c r="AV139" s="177">
        <v>-5978383.5199999996</v>
      </c>
      <c r="AW139" s="177">
        <v>-7363026.46</v>
      </c>
      <c r="AX139" s="177">
        <v>-8412169.5</v>
      </c>
      <c r="AY139" s="177">
        <v>-9339988</v>
      </c>
      <c r="AZ139" s="177">
        <v>-7137617.7199999997</v>
      </c>
      <c r="BA139" s="177">
        <v>-23331571.710000001</v>
      </c>
      <c r="BB139" s="177">
        <v>0</v>
      </c>
      <c r="BC139" s="177">
        <v>-76975060.590000004</v>
      </c>
      <c r="BD139" s="177">
        <v>-12434382.949999999</v>
      </c>
      <c r="BE139" s="177">
        <v>-14666241</v>
      </c>
      <c r="BF139" s="177">
        <v>-7955997.71</v>
      </c>
      <c r="BG139" s="177">
        <v>-27852213.359999999</v>
      </c>
      <c r="BH139" s="177">
        <v>0</v>
      </c>
      <c r="BI139" s="177">
        <v>-993709.4</v>
      </c>
      <c r="BJ139" s="177">
        <v>-2028373.3</v>
      </c>
      <c r="BK139" s="177">
        <v>-3422520.81</v>
      </c>
      <c r="BL139" s="177">
        <v>-101511321.27</v>
      </c>
      <c r="BM139" s="177">
        <v>-15991688.949999999</v>
      </c>
      <c r="BN139" s="177">
        <v>-8794179.1300000008</v>
      </c>
      <c r="BO139" s="177">
        <v>-16394450.68</v>
      </c>
      <c r="BP139" s="177">
        <v>-11410893.779999999</v>
      </c>
      <c r="BQ139" s="177">
        <v>-6845390.7800000003</v>
      </c>
      <c r="BR139" s="179">
        <v>-56481606.310000002</v>
      </c>
      <c r="BS139" s="177">
        <v>-8383245.9299999997</v>
      </c>
      <c r="BT139" s="179">
        <v>-5587989</v>
      </c>
      <c r="BU139" s="177">
        <v>-36089677.25</v>
      </c>
      <c r="BV139" s="179">
        <v>-4105640.86</v>
      </c>
      <c r="BW139" s="177">
        <v>-12037946.890000001</v>
      </c>
      <c r="BX139" s="179">
        <v>-1542751.11</v>
      </c>
      <c r="BY139" s="177">
        <v>-14367073.390000001</v>
      </c>
      <c r="BZ139" s="177">
        <v>-25660169.579999998</v>
      </c>
      <c r="CA139" s="177">
        <v>-15840911.51</v>
      </c>
      <c r="CB139" s="177">
        <v>-28597968.329999998</v>
      </c>
      <c r="CC139" s="177">
        <v>-13774216</v>
      </c>
      <c r="CD139" s="177">
        <v>-14046999</v>
      </c>
      <c r="CE139" s="179">
        <v>-11297226.93</v>
      </c>
      <c r="CF139" s="177">
        <v>-6446061.6699999999</v>
      </c>
      <c r="CG139" s="179">
        <v>-11999590.470000001</v>
      </c>
      <c r="CH139" s="177">
        <v>-13661006.15</v>
      </c>
      <c r="CI139" s="179">
        <v>-1294859.47</v>
      </c>
      <c r="CJ139" s="179">
        <v>-28082472.890000001</v>
      </c>
      <c r="CK139" s="179">
        <v>-3128193.55</v>
      </c>
      <c r="CL139" s="179">
        <v>-3393479.94</v>
      </c>
      <c r="CM139" s="178"/>
      <c r="CZ139" s="174">
        <f t="shared" si="2"/>
        <v>0</v>
      </c>
      <c r="DA139" s="158" t="s">
        <v>1555</v>
      </c>
      <c r="DB139" s="154" t="s">
        <v>1556</v>
      </c>
      <c r="DC139" s="154" t="s">
        <v>1288</v>
      </c>
    </row>
    <row r="140" spans="1:107" ht="13.2" customHeight="1" x14ac:dyDescent="0.25">
      <c r="A140" s="175" t="s">
        <v>1557</v>
      </c>
      <c r="B140" s="176" t="s">
        <v>1558</v>
      </c>
      <c r="C140" s="177">
        <v>765819836.27999997</v>
      </c>
      <c r="D140" s="177">
        <v>0</v>
      </c>
      <c r="E140" s="177">
        <v>13892650</v>
      </c>
      <c r="F140" s="177">
        <v>19597045</v>
      </c>
      <c r="G140" s="177">
        <v>14320000</v>
      </c>
      <c r="H140" s="177">
        <v>31430972</v>
      </c>
      <c r="I140" s="177">
        <v>10301000</v>
      </c>
      <c r="J140" s="177">
        <v>19857744</v>
      </c>
      <c r="K140" s="177">
        <v>38505000</v>
      </c>
      <c r="L140" s="177">
        <v>65361300</v>
      </c>
      <c r="M140" s="177">
        <v>89777700</v>
      </c>
      <c r="N140" s="177">
        <v>18329000</v>
      </c>
      <c r="O140" s="177">
        <v>330078896.69999999</v>
      </c>
      <c r="P140" s="177">
        <v>13592893</v>
      </c>
      <c r="Q140" s="177">
        <v>11155700</v>
      </c>
      <c r="R140" s="177">
        <v>106116016.86</v>
      </c>
      <c r="S140" s="177">
        <v>13580377</v>
      </c>
      <c r="T140" s="177">
        <v>14802800</v>
      </c>
      <c r="U140" s="177">
        <v>13005000</v>
      </c>
      <c r="V140" s="177">
        <v>11414000</v>
      </c>
      <c r="W140" s="177">
        <v>428669012</v>
      </c>
      <c r="X140" s="177">
        <v>17241035</v>
      </c>
      <c r="Y140" s="177">
        <v>92964952.219999999</v>
      </c>
      <c r="Z140" s="177">
        <v>17191000</v>
      </c>
      <c r="AA140" s="177">
        <v>15124958</v>
      </c>
      <c r="AB140" s="177">
        <v>14217106</v>
      </c>
      <c r="AC140" s="177">
        <v>13131700</v>
      </c>
      <c r="AD140" s="177">
        <v>107338401</v>
      </c>
      <c r="AE140" s="177">
        <v>11777000</v>
      </c>
      <c r="AF140" s="177">
        <v>29404291.170000002</v>
      </c>
      <c r="AG140" s="177">
        <v>19122359.800000001</v>
      </c>
      <c r="AH140" s="177">
        <v>54134740</v>
      </c>
      <c r="AI140" s="177">
        <v>16761286</v>
      </c>
      <c r="AJ140" s="177">
        <v>16203156.390000001</v>
      </c>
      <c r="AK140" s="177">
        <v>964205891.97000003</v>
      </c>
      <c r="AL140" s="177">
        <v>24143400</v>
      </c>
      <c r="AM140" s="177">
        <v>14026000</v>
      </c>
      <c r="AN140" s="177">
        <v>8045860</v>
      </c>
      <c r="AO140" s="177">
        <v>22279000</v>
      </c>
      <c r="AP140" s="177">
        <v>12451250</v>
      </c>
      <c r="AQ140" s="177">
        <v>136000</v>
      </c>
      <c r="AR140" s="177">
        <v>134514200</v>
      </c>
      <c r="AS140" s="177">
        <v>15137000</v>
      </c>
      <c r="AT140" s="177">
        <v>12535398.1</v>
      </c>
      <c r="AU140" s="177">
        <v>35247690</v>
      </c>
      <c r="AV140" s="177">
        <v>13581174</v>
      </c>
      <c r="AW140" s="177">
        <v>23566600</v>
      </c>
      <c r="AX140" s="177">
        <v>16540400</v>
      </c>
      <c r="AY140" s="177">
        <v>16885100</v>
      </c>
      <c r="AZ140" s="177">
        <v>16175116</v>
      </c>
      <c r="BA140" s="177">
        <v>302216289</v>
      </c>
      <c r="BB140" s="177">
        <v>0</v>
      </c>
      <c r="BC140" s="177">
        <v>609128507.02999997</v>
      </c>
      <c r="BD140" s="177">
        <v>63729813.960000001</v>
      </c>
      <c r="BE140" s="177">
        <v>23375000</v>
      </c>
      <c r="BF140" s="177">
        <v>16848500</v>
      </c>
      <c r="BG140" s="177">
        <v>126848156.42</v>
      </c>
      <c r="BH140" s="177">
        <v>6997121.75</v>
      </c>
      <c r="BI140" s="177">
        <v>18989348</v>
      </c>
      <c r="BJ140" s="177">
        <v>9900000</v>
      </c>
      <c r="BK140" s="177">
        <v>24244240.489999998</v>
      </c>
      <c r="BL140" s="177">
        <v>430638388</v>
      </c>
      <c r="BM140" s="177">
        <v>17462384.579999998</v>
      </c>
      <c r="BN140" s="177">
        <v>34479500</v>
      </c>
      <c r="BO140" s="177">
        <v>31992649</v>
      </c>
      <c r="BP140" s="177">
        <v>29118246.23</v>
      </c>
      <c r="BQ140" s="177">
        <v>31362733</v>
      </c>
      <c r="BR140" s="177">
        <v>884052568</v>
      </c>
      <c r="BS140" s="177">
        <v>0</v>
      </c>
      <c r="BT140" s="177">
        <v>19016000</v>
      </c>
      <c r="BU140" s="177">
        <v>0</v>
      </c>
      <c r="BV140" s="177">
        <v>7533500</v>
      </c>
      <c r="BW140" s="177">
        <v>0</v>
      </c>
      <c r="BX140" s="177">
        <v>150475200.15000001</v>
      </c>
      <c r="BY140" s="177">
        <v>0</v>
      </c>
      <c r="BZ140" s="177">
        <v>0</v>
      </c>
      <c r="CA140" s="177">
        <v>0</v>
      </c>
      <c r="CB140" s="177">
        <v>0</v>
      </c>
      <c r="CC140" s="177">
        <v>0</v>
      </c>
      <c r="CD140" s="177">
        <v>0</v>
      </c>
      <c r="CE140" s="177">
        <v>149101222.09999999</v>
      </c>
      <c r="CF140" s="177">
        <v>0</v>
      </c>
      <c r="CG140" s="177">
        <v>18696879</v>
      </c>
      <c r="CH140" s="177">
        <v>0</v>
      </c>
      <c r="CI140" s="177">
        <v>4029200</v>
      </c>
      <c r="CJ140" s="177">
        <v>68581308</v>
      </c>
      <c r="CK140" s="177">
        <v>15800000</v>
      </c>
      <c r="CL140" s="177">
        <v>15616800</v>
      </c>
      <c r="CM140" s="178"/>
      <c r="CZ140" s="174">
        <f t="shared" si="2"/>
        <v>0</v>
      </c>
      <c r="DA140" s="158" t="s">
        <v>1557</v>
      </c>
      <c r="DB140" s="154" t="s">
        <v>1558</v>
      </c>
      <c r="DC140" s="154" t="s">
        <v>1288</v>
      </c>
    </row>
    <row r="141" spans="1:107" ht="13.2" customHeight="1" x14ac:dyDescent="0.25">
      <c r="A141" s="175" t="s">
        <v>1559</v>
      </c>
      <c r="B141" s="176" t="s">
        <v>1560</v>
      </c>
      <c r="C141" s="177">
        <v>0</v>
      </c>
      <c r="D141" s="177">
        <v>0</v>
      </c>
      <c r="E141" s="177">
        <v>0</v>
      </c>
      <c r="F141" s="177">
        <v>0</v>
      </c>
      <c r="G141" s="177">
        <v>0</v>
      </c>
      <c r="H141" s="177">
        <v>0</v>
      </c>
      <c r="I141" s="177">
        <v>0</v>
      </c>
      <c r="J141" s="177">
        <v>0</v>
      </c>
      <c r="K141" s="177">
        <v>0</v>
      </c>
      <c r="L141" s="177">
        <v>0</v>
      </c>
      <c r="M141" s="177">
        <v>0</v>
      </c>
      <c r="N141" s="177">
        <v>0</v>
      </c>
      <c r="O141" s="177">
        <v>0</v>
      </c>
      <c r="P141" s="177">
        <v>0</v>
      </c>
      <c r="Q141" s="177">
        <v>0</v>
      </c>
      <c r="R141" s="177">
        <v>0</v>
      </c>
      <c r="S141" s="177">
        <v>0</v>
      </c>
      <c r="T141" s="177">
        <v>0</v>
      </c>
      <c r="U141" s="177">
        <v>0</v>
      </c>
      <c r="V141" s="177">
        <v>0</v>
      </c>
      <c r="W141" s="177">
        <v>0</v>
      </c>
      <c r="X141" s="177">
        <v>0</v>
      </c>
      <c r="Y141" s="177">
        <v>0</v>
      </c>
      <c r="Z141" s="177">
        <v>0</v>
      </c>
      <c r="AA141" s="177">
        <v>0</v>
      </c>
      <c r="AB141" s="177">
        <v>0</v>
      </c>
      <c r="AC141" s="177">
        <v>0</v>
      </c>
      <c r="AD141" s="177">
        <v>0</v>
      </c>
      <c r="AE141" s="177">
        <v>0</v>
      </c>
      <c r="AF141" s="177">
        <v>0</v>
      </c>
      <c r="AG141" s="177">
        <v>0</v>
      </c>
      <c r="AH141" s="177">
        <v>0</v>
      </c>
      <c r="AI141" s="177">
        <v>0</v>
      </c>
      <c r="AJ141" s="177">
        <v>0</v>
      </c>
      <c r="AK141" s="177">
        <v>0</v>
      </c>
      <c r="AL141" s="177">
        <v>0</v>
      </c>
      <c r="AM141" s="177">
        <v>0</v>
      </c>
      <c r="AN141" s="177">
        <v>0</v>
      </c>
      <c r="AO141" s="177">
        <v>0</v>
      </c>
      <c r="AP141" s="177">
        <v>0</v>
      </c>
      <c r="AQ141" s="177">
        <v>0</v>
      </c>
      <c r="AR141" s="177">
        <v>0</v>
      </c>
      <c r="AS141" s="177">
        <v>0</v>
      </c>
      <c r="AT141" s="177">
        <v>0</v>
      </c>
      <c r="AU141" s="177">
        <v>0</v>
      </c>
      <c r="AV141" s="177">
        <v>0</v>
      </c>
      <c r="AW141" s="177">
        <v>0</v>
      </c>
      <c r="AX141" s="177">
        <v>0</v>
      </c>
      <c r="AY141" s="177">
        <v>0</v>
      </c>
      <c r="AZ141" s="177">
        <v>0</v>
      </c>
      <c r="BA141" s="177">
        <v>0</v>
      </c>
      <c r="BB141" s="177">
        <v>0</v>
      </c>
      <c r="BC141" s="177">
        <v>0</v>
      </c>
      <c r="BD141" s="177">
        <v>0</v>
      </c>
      <c r="BE141" s="177">
        <v>0</v>
      </c>
      <c r="BF141" s="177">
        <v>0</v>
      </c>
      <c r="BG141" s="177">
        <v>0</v>
      </c>
      <c r="BH141" s="177">
        <v>0</v>
      </c>
      <c r="BI141" s="177">
        <v>0</v>
      </c>
      <c r="BJ141" s="177">
        <v>0</v>
      </c>
      <c r="BK141" s="177">
        <v>0</v>
      </c>
      <c r="BL141" s="177">
        <v>0</v>
      </c>
      <c r="BM141" s="177">
        <v>0</v>
      </c>
      <c r="BN141" s="177">
        <v>0</v>
      </c>
      <c r="BO141" s="177">
        <v>0</v>
      </c>
      <c r="BP141" s="177">
        <v>0</v>
      </c>
      <c r="BQ141" s="177">
        <v>0</v>
      </c>
      <c r="BR141" s="179">
        <v>0</v>
      </c>
      <c r="BS141" s="177">
        <v>0</v>
      </c>
      <c r="BT141" s="179">
        <v>0</v>
      </c>
      <c r="BU141" s="177">
        <v>0</v>
      </c>
      <c r="BV141" s="179">
        <v>0</v>
      </c>
      <c r="BW141" s="177">
        <v>0</v>
      </c>
      <c r="BX141" s="179">
        <v>0</v>
      </c>
      <c r="BY141" s="177">
        <v>0</v>
      </c>
      <c r="BZ141" s="177">
        <v>0</v>
      </c>
      <c r="CA141" s="177">
        <v>0</v>
      </c>
      <c r="CB141" s="177">
        <v>0</v>
      </c>
      <c r="CC141" s="177">
        <v>0</v>
      </c>
      <c r="CD141" s="177">
        <v>0</v>
      </c>
      <c r="CE141" s="179">
        <v>0</v>
      </c>
      <c r="CF141" s="177">
        <v>0</v>
      </c>
      <c r="CG141" s="179">
        <v>0</v>
      </c>
      <c r="CH141" s="177">
        <v>0</v>
      </c>
      <c r="CI141" s="179">
        <v>0</v>
      </c>
      <c r="CJ141" s="179">
        <v>0</v>
      </c>
      <c r="CK141" s="179">
        <v>0</v>
      </c>
      <c r="CL141" s="179">
        <v>0</v>
      </c>
      <c r="CM141" s="178"/>
      <c r="CZ141" s="174">
        <f t="shared" si="2"/>
        <v>0</v>
      </c>
      <c r="DA141" s="158" t="s">
        <v>1559</v>
      </c>
      <c r="DB141" s="154" t="s">
        <v>1560</v>
      </c>
      <c r="DC141" s="154" t="s">
        <v>1288</v>
      </c>
    </row>
    <row r="142" spans="1:107" ht="13.2" customHeight="1" x14ac:dyDescent="0.25">
      <c r="A142" s="175" t="s">
        <v>1561</v>
      </c>
      <c r="B142" s="176" t="s">
        <v>1562</v>
      </c>
      <c r="C142" s="177">
        <v>-396919382.72000003</v>
      </c>
      <c r="D142" s="177">
        <v>0</v>
      </c>
      <c r="E142" s="177">
        <v>-11605819.359999999</v>
      </c>
      <c r="F142" s="177">
        <v>-19373482.170000002</v>
      </c>
      <c r="G142" s="177">
        <v>-13884252.07</v>
      </c>
      <c r="H142" s="177">
        <v>-30560694.600000001</v>
      </c>
      <c r="I142" s="177">
        <v>-9679938.5299999993</v>
      </c>
      <c r="J142" s="177">
        <v>-16181133.41</v>
      </c>
      <c r="K142" s="177">
        <v>-38504996</v>
      </c>
      <c r="L142" s="177">
        <v>-12984944.390000001</v>
      </c>
      <c r="M142" s="177">
        <v>-51183871.869999997</v>
      </c>
      <c r="N142" s="177">
        <v>-4320525.8099999996</v>
      </c>
      <c r="O142" s="177">
        <v>-143660598.06999999</v>
      </c>
      <c r="P142" s="177">
        <v>-13592888</v>
      </c>
      <c r="Q142" s="177">
        <v>-11155697</v>
      </c>
      <c r="R142" s="177">
        <v>-39839115.469999999</v>
      </c>
      <c r="S142" s="177">
        <v>-13047141.27</v>
      </c>
      <c r="T142" s="177">
        <v>-14802797</v>
      </c>
      <c r="U142" s="177">
        <v>-13004480.029999999</v>
      </c>
      <c r="V142" s="177">
        <v>-10176499</v>
      </c>
      <c r="W142" s="177">
        <v>-206615420.19</v>
      </c>
      <c r="X142" s="177">
        <v>-16465577.189999999</v>
      </c>
      <c r="Y142" s="177">
        <v>-15880936.92</v>
      </c>
      <c r="Z142" s="177">
        <v>-17016773.920000002</v>
      </c>
      <c r="AA142" s="177">
        <v>-14532156</v>
      </c>
      <c r="AB142" s="177">
        <v>-13612242.09</v>
      </c>
      <c r="AC142" s="177">
        <v>-11623260.619999999</v>
      </c>
      <c r="AD142" s="177">
        <v>-44148459.210000001</v>
      </c>
      <c r="AE142" s="177">
        <v>-11412783.49</v>
      </c>
      <c r="AF142" s="177">
        <v>-23590325</v>
      </c>
      <c r="AG142" s="177">
        <v>-11986926.039999999</v>
      </c>
      <c r="AH142" s="177">
        <v>-46876302.560000002</v>
      </c>
      <c r="AI142" s="177">
        <v>-14370580.300000001</v>
      </c>
      <c r="AJ142" s="177">
        <v>-5185010.3600000003</v>
      </c>
      <c r="AK142" s="177">
        <v>-300896628.69999999</v>
      </c>
      <c r="AL142" s="177">
        <v>-21036271.399999999</v>
      </c>
      <c r="AM142" s="177">
        <v>-10129328.359999999</v>
      </c>
      <c r="AN142" s="177">
        <v>-2659929.85</v>
      </c>
      <c r="AO142" s="177">
        <v>-9639388.0299999993</v>
      </c>
      <c r="AP142" s="177">
        <v>-12451247</v>
      </c>
      <c r="AQ142" s="177">
        <v>-134756.12</v>
      </c>
      <c r="AR142" s="177">
        <v>-48659083.780000001</v>
      </c>
      <c r="AS142" s="177">
        <v>-14492068</v>
      </c>
      <c r="AT142" s="177">
        <v>-11893694.529999999</v>
      </c>
      <c r="AU142" s="177">
        <v>-24328058.91</v>
      </c>
      <c r="AV142" s="177">
        <v>-13229510.99</v>
      </c>
      <c r="AW142" s="177">
        <v>-14266704.67</v>
      </c>
      <c r="AX142" s="177">
        <v>-12366754.33</v>
      </c>
      <c r="AY142" s="177">
        <v>-16726843.65</v>
      </c>
      <c r="AZ142" s="177">
        <v>-15465114.630000001</v>
      </c>
      <c r="BA142" s="177">
        <v>-122372296</v>
      </c>
      <c r="BB142" s="177">
        <v>0</v>
      </c>
      <c r="BC142" s="177">
        <v>-232988828.53999999</v>
      </c>
      <c r="BD142" s="177">
        <v>-30855911.600000001</v>
      </c>
      <c r="BE142" s="177">
        <v>-22138896.879999999</v>
      </c>
      <c r="BF142" s="177">
        <v>-16415345.98</v>
      </c>
      <c r="BG142" s="177">
        <v>-54679845.369999997</v>
      </c>
      <c r="BH142" s="177">
        <v>-4915034.9800000004</v>
      </c>
      <c r="BI142" s="177">
        <v>-4785482.21</v>
      </c>
      <c r="BJ142" s="177">
        <v>-3432000</v>
      </c>
      <c r="BK142" s="177">
        <v>-7298115.3700000001</v>
      </c>
      <c r="BL142" s="177">
        <v>-389023987.25</v>
      </c>
      <c r="BM142" s="177">
        <v>-11794439.949999999</v>
      </c>
      <c r="BN142" s="177">
        <v>-14565772.67</v>
      </c>
      <c r="BO142" s="177">
        <v>-27102850.420000002</v>
      </c>
      <c r="BP142" s="177">
        <v>-14848656.140000001</v>
      </c>
      <c r="BQ142" s="177">
        <v>-10021894.92</v>
      </c>
      <c r="BR142" s="179">
        <v>-555812572.50999999</v>
      </c>
      <c r="BS142" s="179">
        <v>0</v>
      </c>
      <c r="BT142" s="177">
        <v>-18472035</v>
      </c>
      <c r="BU142" s="179">
        <v>0</v>
      </c>
      <c r="BV142" s="179">
        <v>-7533498.1600000001</v>
      </c>
      <c r="BW142" s="179">
        <v>0</v>
      </c>
      <c r="BX142" s="177">
        <v>-52035019.619999997</v>
      </c>
      <c r="BY142" s="179">
        <v>0</v>
      </c>
      <c r="BZ142" s="179">
        <v>0</v>
      </c>
      <c r="CA142" s="179">
        <v>0</v>
      </c>
      <c r="CB142" s="179">
        <v>0</v>
      </c>
      <c r="CC142" s="179">
        <v>0</v>
      </c>
      <c r="CD142" s="179">
        <v>0</v>
      </c>
      <c r="CE142" s="179">
        <v>-52540357.670000002</v>
      </c>
      <c r="CF142" s="179">
        <v>0</v>
      </c>
      <c r="CG142" s="177">
        <v>-18383937.920000002</v>
      </c>
      <c r="CH142" s="179">
        <v>0</v>
      </c>
      <c r="CI142" s="179">
        <v>-3587787.58</v>
      </c>
      <c r="CJ142" s="177">
        <v>-55334502.049999997</v>
      </c>
      <c r="CK142" s="179">
        <v>-4758000.3</v>
      </c>
      <c r="CL142" s="179">
        <v>-5078102.34</v>
      </c>
      <c r="CM142" s="178"/>
      <c r="CZ142" s="174">
        <f t="shared" si="2"/>
        <v>0</v>
      </c>
      <c r="DA142" s="158" t="s">
        <v>1561</v>
      </c>
      <c r="DB142" s="154" t="s">
        <v>1562</v>
      </c>
      <c r="DC142" s="154" t="s">
        <v>1288</v>
      </c>
    </row>
    <row r="143" spans="1:107" ht="13.2" customHeight="1" x14ac:dyDescent="0.25">
      <c r="A143" s="175" t="s">
        <v>1563</v>
      </c>
      <c r="B143" s="176" t="s">
        <v>1564</v>
      </c>
      <c r="C143" s="177">
        <v>1390000</v>
      </c>
      <c r="D143" s="177">
        <v>0</v>
      </c>
      <c r="E143" s="177">
        <v>0</v>
      </c>
      <c r="F143" s="177">
        <v>19870</v>
      </c>
      <c r="G143" s="177">
        <v>3895848</v>
      </c>
      <c r="H143" s="177">
        <v>2430025</v>
      </c>
      <c r="I143" s="177">
        <v>838800</v>
      </c>
      <c r="J143" s="177">
        <v>1393265</v>
      </c>
      <c r="K143" s="177">
        <v>0</v>
      </c>
      <c r="L143" s="177">
        <v>2037540</v>
      </c>
      <c r="M143" s="177">
        <v>0</v>
      </c>
      <c r="N143" s="177">
        <v>1990800</v>
      </c>
      <c r="O143" s="177">
        <v>6119772.0099999998</v>
      </c>
      <c r="P143" s="177">
        <v>62000</v>
      </c>
      <c r="Q143" s="177">
        <v>3319359</v>
      </c>
      <c r="R143" s="177">
        <v>17844805</v>
      </c>
      <c r="S143" s="177">
        <v>2182016</v>
      </c>
      <c r="T143" s="177">
        <v>6481000</v>
      </c>
      <c r="U143" s="177">
        <v>0</v>
      </c>
      <c r="V143" s="177">
        <v>1283520</v>
      </c>
      <c r="W143" s="177">
        <v>10233360</v>
      </c>
      <c r="X143" s="177">
        <v>2959545</v>
      </c>
      <c r="Y143" s="177">
        <v>1126000</v>
      </c>
      <c r="Z143" s="177">
        <v>1465000</v>
      </c>
      <c r="AA143" s="177">
        <v>1548000</v>
      </c>
      <c r="AB143" s="177">
        <v>8818000</v>
      </c>
      <c r="AC143" s="177">
        <v>1948000</v>
      </c>
      <c r="AD143" s="177">
        <v>0</v>
      </c>
      <c r="AE143" s="177">
        <v>1700600</v>
      </c>
      <c r="AF143" s="177">
        <v>1623995</v>
      </c>
      <c r="AG143" s="177">
        <v>2415977.5</v>
      </c>
      <c r="AH143" s="177">
        <v>2910035</v>
      </c>
      <c r="AI143" s="177">
        <v>2638000</v>
      </c>
      <c r="AJ143" s="177">
        <v>1951405</v>
      </c>
      <c r="AK143" s="177">
        <v>3231000</v>
      </c>
      <c r="AL143" s="177">
        <v>0</v>
      </c>
      <c r="AM143" s="177">
        <v>0</v>
      </c>
      <c r="AN143" s="177">
        <v>0</v>
      </c>
      <c r="AO143" s="177">
        <v>3759000</v>
      </c>
      <c r="AP143" s="177">
        <v>3174760</v>
      </c>
      <c r="AQ143" s="177">
        <v>16760190</v>
      </c>
      <c r="AR143" s="177">
        <v>2065000</v>
      </c>
      <c r="AS143" s="177">
        <v>3584951</v>
      </c>
      <c r="AT143" s="177">
        <v>13547652.4</v>
      </c>
      <c r="AU143" s="177">
        <v>2305160</v>
      </c>
      <c r="AV143" s="177">
        <v>3250016</v>
      </c>
      <c r="AW143" s="177">
        <v>3993700</v>
      </c>
      <c r="AX143" s="177">
        <v>0</v>
      </c>
      <c r="AY143" s="177">
        <v>3625500.01</v>
      </c>
      <c r="AZ143" s="177">
        <v>1385000</v>
      </c>
      <c r="BA143" s="177">
        <v>15115484</v>
      </c>
      <c r="BB143" s="177">
        <v>0</v>
      </c>
      <c r="BC143" s="177">
        <v>12495400</v>
      </c>
      <c r="BD143" s="177">
        <v>11112591</v>
      </c>
      <c r="BE143" s="177">
        <v>0</v>
      </c>
      <c r="BF143" s="177">
        <v>0</v>
      </c>
      <c r="BG143" s="177">
        <v>0</v>
      </c>
      <c r="BH143" s="177">
        <v>0</v>
      </c>
      <c r="BI143" s="177">
        <v>0</v>
      </c>
      <c r="BJ143" s="177">
        <v>0</v>
      </c>
      <c r="BK143" s="177">
        <v>1700000</v>
      </c>
      <c r="BL143" s="177">
        <v>14988480</v>
      </c>
      <c r="BM143" s="177">
        <v>9816500</v>
      </c>
      <c r="BN143" s="177">
        <v>3445138.88</v>
      </c>
      <c r="BO143" s="177">
        <v>1548000</v>
      </c>
      <c r="BP143" s="177">
        <v>7828872</v>
      </c>
      <c r="BQ143" s="177">
        <v>14752318</v>
      </c>
      <c r="BR143" s="177">
        <v>12983952</v>
      </c>
      <c r="BS143" s="177">
        <v>31441052</v>
      </c>
      <c r="BT143" s="177">
        <v>0</v>
      </c>
      <c r="BU143" s="177">
        <v>403294308.75999999</v>
      </c>
      <c r="BV143" s="177">
        <v>10072000</v>
      </c>
      <c r="BW143" s="177">
        <v>42014500</v>
      </c>
      <c r="BX143" s="177">
        <v>0</v>
      </c>
      <c r="BY143" s="177">
        <v>44624237</v>
      </c>
      <c r="BZ143" s="177">
        <v>2848701</v>
      </c>
      <c r="CA143" s="177">
        <v>15512607.640000001</v>
      </c>
      <c r="CB143" s="177">
        <v>7505072.5999999996</v>
      </c>
      <c r="CC143" s="177">
        <v>142320364</v>
      </c>
      <c r="CD143" s="177">
        <v>33377753.93</v>
      </c>
      <c r="CE143" s="177">
        <v>1089910</v>
      </c>
      <c r="CF143" s="177">
        <v>14650000</v>
      </c>
      <c r="CG143" s="177">
        <v>0</v>
      </c>
      <c r="CH143" s="177">
        <v>19879923</v>
      </c>
      <c r="CI143" s="177">
        <v>3673386</v>
      </c>
      <c r="CJ143" s="177">
        <v>0</v>
      </c>
      <c r="CK143" s="177">
        <v>4595988</v>
      </c>
      <c r="CL143" s="177">
        <v>3817944</v>
      </c>
      <c r="CM143" s="178"/>
      <c r="CZ143" s="174">
        <f t="shared" si="2"/>
        <v>0</v>
      </c>
      <c r="DA143" s="158" t="s">
        <v>1563</v>
      </c>
      <c r="DB143" s="154" t="s">
        <v>1564</v>
      </c>
      <c r="DC143" s="154" t="s">
        <v>1288</v>
      </c>
    </row>
    <row r="144" spans="1:107" ht="13.2" customHeight="1" x14ac:dyDescent="0.25">
      <c r="A144" s="175" t="s">
        <v>1565</v>
      </c>
      <c r="B144" s="176" t="s">
        <v>1566</v>
      </c>
      <c r="C144" s="177">
        <v>0</v>
      </c>
      <c r="D144" s="177">
        <v>0</v>
      </c>
      <c r="E144" s="177">
        <v>0</v>
      </c>
      <c r="F144" s="177">
        <v>0</v>
      </c>
      <c r="G144" s="177">
        <v>0</v>
      </c>
      <c r="H144" s="177">
        <v>0</v>
      </c>
      <c r="I144" s="177">
        <v>0</v>
      </c>
      <c r="J144" s="177">
        <v>0</v>
      </c>
      <c r="K144" s="177">
        <v>0</v>
      </c>
      <c r="L144" s="177">
        <v>0</v>
      </c>
      <c r="M144" s="177">
        <v>0</v>
      </c>
      <c r="N144" s="177">
        <v>0</v>
      </c>
      <c r="O144" s="177">
        <v>0</v>
      </c>
      <c r="P144" s="177">
        <v>0</v>
      </c>
      <c r="Q144" s="177">
        <v>0</v>
      </c>
      <c r="R144" s="177">
        <v>0</v>
      </c>
      <c r="S144" s="177">
        <v>0</v>
      </c>
      <c r="T144" s="177">
        <v>0</v>
      </c>
      <c r="U144" s="177">
        <v>0</v>
      </c>
      <c r="V144" s="177">
        <v>0</v>
      </c>
      <c r="W144" s="177">
        <v>0</v>
      </c>
      <c r="X144" s="177">
        <v>0</v>
      </c>
      <c r="Y144" s="177">
        <v>0</v>
      </c>
      <c r="Z144" s="177">
        <v>0</v>
      </c>
      <c r="AA144" s="177">
        <v>0</v>
      </c>
      <c r="AB144" s="177">
        <v>0</v>
      </c>
      <c r="AC144" s="177">
        <v>0</v>
      </c>
      <c r="AD144" s="177">
        <v>0</v>
      </c>
      <c r="AE144" s="177">
        <v>0</v>
      </c>
      <c r="AF144" s="177">
        <v>0</v>
      </c>
      <c r="AG144" s="177">
        <v>0</v>
      </c>
      <c r="AH144" s="177">
        <v>0</v>
      </c>
      <c r="AI144" s="177">
        <v>0</v>
      </c>
      <c r="AJ144" s="177">
        <v>0</v>
      </c>
      <c r="AK144" s="177">
        <v>0</v>
      </c>
      <c r="AL144" s="177">
        <v>0</v>
      </c>
      <c r="AM144" s="177">
        <v>0</v>
      </c>
      <c r="AN144" s="177">
        <v>0</v>
      </c>
      <c r="AO144" s="177">
        <v>0</v>
      </c>
      <c r="AP144" s="177">
        <v>0</v>
      </c>
      <c r="AQ144" s="177">
        <v>0</v>
      </c>
      <c r="AR144" s="177">
        <v>0</v>
      </c>
      <c r="AS144" s="177">
        <v>0</v>
      </c>
      <c r="AT144" s="177">
        <v>0</v>
      </c>
      <c r="AU144" s="177">
        <v>0</v>
      </c>
      <c r="AV144" s="177">
        <v>0</v>
      </c>
      <c r="AW144" s="177">
        <v>0</v>
      </c>
      <c r="AX144" s="177">
        <v>0</v>
      </c>
      <c r="AY144" s="177">
        <v>0</v>
      </c>
      <c r="AZ144" s="177">
        <v>0</v>
      </c>
      <c r="BA144" s="177">
        <v>0</v>
      </c>
      <c r="BB144" s="177">
        <v>0</v>
      </c>
      <c r="BC144" s="177">
        <v>0</v>
      </c>
      <c r="BD144" s="177">
        <v>0</v>
      </c>
      <c r="BE144" s="177">
        <v>0</v>
      </c>
      <c r="BF144" s="177">
        <v>0</v>
      </c>
      <c r="BG144" s="177">
        <v>0</v>
      </c>
      <c r="BH144" s="177">
        <v>0</v>
      </c>
      <c r="BI144" s="177">
        <v>0</v>
      </c>
      <c r="BJ144" s="177">
        <v>0</v>
      </c>
      <c r="BK144" s="177">
        <v>0</v>
      </c>
      <c r="BL144" s="177">
        <v>0</v>
      </c>
      <c r="BM144" s="177">
        <v>0</v>
      </c>
      <c r="BN144" s="177">
        <v>0</v>
      </c>
      <c r="BO144" s="177">
        <v>0</v>
      </c>
      <c r="BP144" s="177">
        <v>0</v>
      </c>
      <c r="BQ144" s="177">
        <v>0</v>
      </c>
      <c r="BR144" s="179">
        <v>0</v>
      </c>
      <c r="BS144" s="179">
        <v>0</v>
      </c>
      <c r="BT144" s="177">
        <v>0</v>
      </c>
      <c r="BU144" s="179">
        <v>0</v>
      </c>
      <c r="BV144" s="179">
        <v>0</v>
      </c>
      <c r="BW144" s="179">
        <v>0</v>
      </c>
      <c r="BX144" s="177">
        <v>0</v>
      </c>
      <c r="BY144" s="179">
        <v>0</v>
      </c>
      <c r="BZ144" s="179">
        <v>0</v>
      </c>
      <c r="CA144" s="179">
        <v>0</v>
      </c>
      <c r="CB144" s="179">
        <v>0</v>
      </c>
      <c r="CC144" s="179">
        <v>0</v>
      </c>
      <c r="CD144" s="179">
        <v>0</v>
      </c>
      <c r="CE144" s="179">
        <v>0</v>
      </c>
      <c r="CF144" s="179">
        <v>0</v>
      </c>
      <c r="CG144" s="177">
        <v>0</v>
      </c>
      <c r="CH144" s="179">
        <v>0</v>
      </c>
      <c r="CI144" s="179">
        <v>0</v>
      </c>
      <c r="CJ144" s="177">
        <v>0</v>
      </c>
      <c r="CK144" s="179">
        <v>0</v>
      </c>
      <c r="CL144" s="179">
        <v>0</v>
      </c>
      <c r="CM144" s="178"/>
      <c r="CZ144" s="174">
        <f t="shared" si="2"/>
        <v>0</v>
      </c>
      <c r="DA144" s="158" t="s">
        <v>1565</v>
      </c>
      <c r="DB144" s="154" t="s">
        <v>1566</v>
      </c>
      <c r="DC144" s="154" t="s">
        <v>1288</v>
      </c>
    </row>
    <row r="145" spans="1:107" ht="13.2" customHeight="1" x14ac:dyDescent="0.25">
      <c r="A145" s="175" t="s">
        <v>1567</v>
      </c>
      <c r="B145" s="176" t="s">
        <v>1568</v>
      </c>
      <c r="C145" s="177">
        <v>-489432.27</v>
      </c>
      <c r="D145" s="177">
        <v>0</v>
      </c>
      <c r="E145" s="177">
        <v>0</v>
      </c>
      <c r="F145" s="177">
        <v>-19868</v>
      </c>
      <c r="G145" s="177">
        <v>-1868218.38</v>
      </c>
      <c r="H145" s="177">
        <v>-2430020</v>
      </c>
      <c r="I145" s="177">
        <v>-550717.34</v>
      </c>
      <c r="J145" s="177">
        <v>-945274.08</v>
      </c>
      <c r="K145" s="177">
        <v>0</v>
      </c>
      <c r="L145" s="177">
        <v>-2037536</v>
      </c>
      <c r="M145" s="177">
        <v>0</v>
      </c>
      <c r="N145" s="177">
        <v>-1509032.16</v>
      </c>
      <c r="O145" s="177">
        <v>-4962248.13</v>
      </c>
      <c r="P145" s="177">
        <v>-27693.67</v>
      </c>
      <c r="Q145" s="177">
        <v>-3319343</v>
      </c>
      <c r="R145" s="177">
        <v>-17768961.219999999</v>
      </c>
      <c r="S145" s="177">
        <v>-1797264.47</v>
      </c>
      <c r="T145" s="177">
        <v>-5606329.2300000004</v>
      </c>
      <c r="U145" s="177">
        <v>0</v>
      </c>
      <c r="V145" s="177">
        <v>-1283515</v>
      </c>
      <c r="W145" s="177">
        <v>-8786598.7899999991</v>
      </c>
      <c r="X145" s="177">
        <v>-2490077.6</v>
      </c>
      <c r="Y145" s="177">
        <v>-913859.1</v>
      </c>
      <c r="Z145" s="177">
        <v>-1464998</v>
      </c>
      <c r="AA145" s="177">
        <v>-1486080</v>
      </c>
      <c r="AB145" s="177">
        <v>-8455720.0500000007</v>
      </c>
      <c r="AC145" s="177">
        <v>-1941808.28</v>
      </c>
      <c r="AD145" s="177">
        <v>0</v>
      </c>
      <c r="AE145" s="177">
        <v>-1581007.32</v>
      </c>
      <c r="AF145" s="177">
        <v>-1623815.02</v>
      </c>
      <c r="AG145" s="177">
        <v>-2000958.96</v>
      </c>
      <c r="AH145" s="177">
        <v>-2733993.98</v>
      </c>
      <c r="AI145" s="177">
        <v>-1716949.91</v>
      </c>
      <c r="AJ145" s="177">
        <v>-572412.13</v>
      </c>
      <c r="AK145" s="177">
        <v>-2800015.05</v>
      </c>
      <c r="AL145" s="177">
        <v>0</v>
      </c>
      <c r="AM145" s="177">
        <v>0</v>
      </c>
      <c r="AN145" s="177">
        <v>0</v>
      </c>
      <c r="AO145" s="177">
        <v>-3615105.98</v>
      </c>
      <c r="AP145" s="177">
        <v>-3174756</v>
      </c>
      <c r="AQ145" s="177">
        <v>-14499887.539999999</v>
      </c>
      <c r="AR145" s="177">
        <v>-2064995</v>
      </c>
      <c r="AS145" s="177">
        <v>-3516961.32</v>
      </c>
      <c r="AT145" s="177">
        <v>-6952691.2599999998</v>
      </c>
      <c r="AU145" s="177">
        <v>-2305156</v>
      </c>
      <c r="AV145" s="177">
        <v>-2757850.59</v>
      </c>
      <c r="AW145" s="177">
        <v>-3993694</v>
      </c>
      <c r="AX145" s="177">
        <v>0</v>
      </c>
      <c r="AY145" s="177">
        <v>-3559336.09</v>
      </c>
      <c r="AZ145" s="177">
        <v>-1384997</v>
      </c>
      <c r="BA145" s="177">
        <v>-11546092.880000001</v>
      </c>
      <c r="BB145" s="177">
        <v>0</v>
      </c>
      <c r="BC145" s="177">
        <v>-10866404.98</v>
      </c>
      <c r="BD145" s="177">
        <v>-4540198.84</v>
      </c>
      <c r="BE145" s="177">
        <v>0</v>
      </c>
      <c r="BF145" s="177">
        <v>0</v>
      </c>
      <c r="BG145" s="177">
        <v>0</v>
      </c>
      <c r="BH145" s="177">
        <v>0</v>
      </c>
      <c r="BI145" s="177">
        <v>0</v>
      </c>
      <c r="BJ145" s="177">
        <v>0</v>
      </c>
      <c r="BK145" s="177">
        <v>-578000.18999999994</v>
      </c>
      <c r="BL145" s="177">
        <v>-14988473</v>
      </c>
      <c r="BM145" s="177">
        <v>-2237775.0699999998</v>
      </c>
      <c r="BN145" s="177">
        <v>-2712262.28</v>
      </c>
      <c r="BO145" s="177">
        <v>-1289438</v>
      </c>
      <c r="BP145" s="177">
        <v>-7622708.3899999997</v>
      </c>
      <c r="BQ145" s="177">
        <v>-8784411.4499999993</v>
      </c>
      <c r="BR145" s="177">
        <v>-1007982.41</v>
      </c>
      <c r="BS145" s="177">
        <v>-14830366.699999999</v>
      </c>
      <c r="BT145" s="177">
        <v>0</v>
      </c>
      <c r="BU145" s="177">
        <v>-121226555.23999999</v>
      </c>
      <c r="BV145" s="177">
        <v>-2581677.2999999998</v>
      </c>
      <c r="BW145" s="179">
        <v>-32739811.309999999</v>
      </c>
      <c r="BX145" s="177">
        <v>0</v>
      </c>
      <c r="BY145" s="179">
        <v>-38993895.969999999</v>
      </c>
      <c r="BZ145" s="177">
        <v>-2838479.11</v>
      </c>
      <c r="CA145" s="177">
        <v>-15512594.640000001</v>
      </c>
      <c r="CB145" s="177">
        <v>-7239979.3899999997</v>
      </c>
      <c r="CC145" s="177">
        <v>-42817077.840000004</v>
      </c>
      <c r="CD145" s="177">
        <v>-27076355.5</v>
      </c>
      <c r="CE145" s="177">
        <v>-851553.8</v>
      </c>
      <c r="CF145" s="177">
        <v>-14649996</v>
      </c>
      <c r="CG145" s="177">
        <v>0</v>
      </c>
      <c r="CH145" s="177">
        <v>-19695119.879999999</v>
      </c>
      <c r="CI145" s="177">
        <v>-1846350.03</v>
      </c>
      <c r="CJ145" s="177">
        <v>0</v>
      </c>
      <c r="CK145" s="179">
        <v>-1221256.21</v>
      </c>
      <c r="CL145" s="177">
        <v>-1091899.33</v>
      </c>
      <c r="CM145" s="178"/>
      <c r="CZ145" s="174">
        <f t="shared" si="2"/>
        <v>0</v>
      </c>
      <c r="DA145" s="158" t="s">
        <v>1567</v>
      </c>
      <c r="DB145" s="154" t="s">
        <v>1568</v>
      </c>
      <c r="DC145" s="154" t="s">
        <v>1288</v>
      </c>
    </row>
    <row r="146" spans="1:107" ht="13.2" customHeight="1" x14ac:dyDescent="0.25">
      <c r="A146" s="175" t="s">
        <v>1569</v>
      </c>
      <c r="B146" s="176" t="s">
        <v>1570</v>
      </c>
      <c r="C146" s="177">
        <v>0</v>
      </c>
      <c r="D146" s="177">
        <v>0</v>
      </c>
      <c r="E146" s="177">
        <v>0</v>
      </c>
      <c r="F146" s="177">
        <v>0</v>
      </c>
      <c r="G146" s="177">
        <v>0</v>
      </c>
      <c r="H146" s="177">
        <v>0</v>
      </c>
      <c r="I146" s="177">
        <v>0</v>
      </c>
      <c r="J146" s="177">
        <v>0</v>
      </c>
      <c r="K146" s="177">
        <v>0</v>
      </c>
      <c r="L146" s="177">
        <v>0</v>
      </c>
      <c r="M146" s="177">
        <v>0</v>
      </c>
      <c r="N146" s="177">
        <v>0</v>
      </c>
      <c r="O146" s="177">
        <v>0</v>
      </c>
      <c r="P146" s="177">
        <v>0</v>
      </c>
      <c r="Q146" s="177">
        <v>0</v>
      </c>
      <c r="R146" s="177">
        <v>0</v>
      </c>
      <c r="S146" s="177">
        <v>0</v>
      </c>
      <c r="T146" s="177">
        <v>0</v>
      </c>
      <c r="U146" s="177">
        <v>0</v>
      </c>
      <c r="V146" s="177">
        <v>0</v>
      </c>
      <c r="W146" s="177">
        <v>0</v>
      </c>
      <c r="X146" s="177">
        <v>0</v>
      </c>
      <c r="Y146" s="177">
        <v>0</v>
      </c>
      <c r="Z146" s="177">
        <v>0</v>
      </c>
      <c r="AA146" s="177">
        <v>0</v>
      </c>
      <c r="AB146" s="177">
        <v>0</v>
      </c>
      <c r="AC146" s="177">
        <v>0</v>
      </c>
      <c r="AD146" s="177">
        <v>0</v>
      </c>
      <c r="AE146" s="177">
        <v>0</v>
      </c>
      <c r="AF146" s="177">
        <v>0</v>
      </c>
      <c r="AG146" s="177">
        <v>0</v>
      </c>
      <c r="AH146" s="177">
        <v>0</v>
      </c>
      <c r="AI146" s="177">
        <v>0</v>
      </c>
      <c r="AJ146" s="177">
        <v>0</v>
      </c>
      <c r="AK146" s="177">
        <v>0</v>
      </c>
      <c r="AL146" s="177">
        <v>0</v>
      </c>
      <c r="AM146" s="177">
        <v>0</v>
      </c>
      <c r="AN146" s="177">
        <v>0</v>
      </c>
      <c r="AO146" s="177">
        <v>0</v>
      </c>
      <c r="AP146" s="177">
        <v>0</v>
      </c>
      <c r="AQ146" s="177">
        <v>0</v>
      </c>
      <c r="AR146" s="177">
        <v>0</v>
      </c>
      <c r="AS146" s="177">
        <v>0</v>
      </c>
      <c r="AT146" s="177">
        <v>0</v>
      </c>
      <c r="AU146" s="177">
        <v>0</v>
      </c>
      <c r="AV146" s="177">
        <v>0</v>
      </c>
      <c r="AW146" s="177">
        <v>0</v>
      </c>
      <c r="AX146" s="177">
        <v>0</v>
      </c>
      <c r="AY146" s="177">
        <v>0</v>
      </c>
      <c r="AZ146" s="177">
        <v>0</v>
      </c>
      <c r="BA146" s="177">
        <v>0</v>
      </c>
      <c r="BB146" s="177">
        <v>0</v>
      </c>
      <c r="BC146" s="177">
        <v>0</v>
      </c>
      <c r="BD146" s="177">
        <v>0</v>
      </c>
      <c r="BE146" s="177">
        <v>0</v>
      </c>
      <c r="BF146" s="177">
        <v>0</v>
      </c>
      <c r="BG146" s="177">
        <v>0</v>
      </c>
      <c r="BH146" s="177">
        <v>0</v>
      </c>
      <c r="BI146" s="177">
        <v>0</v>
      </c>
      <c r="BJ146" s="177">
        <v>0</v>
      </c>
      <c r="BK146" s="177">
        <v>0</v>
      </c>
      <c r="BL146" s="177">
        <v>3891816.27</v>
      </c>
      <c r="BM146" s="177">
        <v>0</v>
      </c>
      <c r="BN146" s="177">
        <v>0</v>
      </c>
      <c r="BO146" s="177">
        <v>0</v>
      </c>
      <c r="BP146" s="177">
        <v>0</v>
      </c>
      <c r="BQ146" s="177">
        <v>0</v>
      </c>
      <c r="BR146" s="177">
        <v>0</v>
      </c>
      <c r="BS146" s="177">
        <v>0</v>
      </c>
      <c r="BT146" s="177">
        <v>0</v>
      </c>
      <c r="BU146" s="177">
        <v>0</v>
      </c>
      <c r="BV146" s="177">
        <v>0</v>
      </c>
      <c r="BW146" s="177">
        <v>2341047</v>
      </c>
      <c r="BX146" s="177">
        <v>0</v>
      </c>
      <c r="BY146" s="177">
        <v>0</v>
      </c>
      <c r="BZ146" s="177">
        <v>0</v>
      </c>
      <c r="CA146" s="177">
        <v>0</v>
      </c>
      <c r="CB146" s="177">
        <v>0</v>
      </c>
      <c r="CC146" s="177">
        <v>0</v>
      </c>
      <c r="CD146" s="177">
        <v>0</v>
      </c>
      <c r="CE146" s="177">
        <v>0</v>
      </c>
      <c r="CF146" s="177">
        <v>0</v>
      </c>
      <c r="CG146" s="177">
        <v>0</v>
      </c>
      <c r="CH146" s="177">
        <v>0</v>
      </c>
      <c r="CI146" s="177">
        <v>0</v>
      </c>
      <c r="CJ146" s="177">
        <v>0</v>
      </c>
      <c r="CK146" s="177">
        <v>485000</v>
      </c>
      <c r="CL146" s="177">
        <v>0</v>
      </c>
      <c r="CM146" s="178"/>
      <c r="CZ146" s="174">
        <f t="shared" si="2"/>
        <v>0</v>
      </c>
      <c r="DA146" s="158" t="s">
        <v>1569</v>
      </c>
      <c r="DB146" s="154" t="s">
        <v>1570</v>
      </c>
      <c r="DC146" s="154" t="s">
        <v>1288</v>
      </c>
    </row>
    <row r="147" spans="1:107" ht="13.2" customHeight="1" x14ac:dyDescent="0.25">
      <c r="A147" s="175" t="s">
        <v>1571</v>
      </c>
      <c r="B147" s="176" t="s">
        <v>1572</v>
      </c>
      <c r="C147" s="177">
        <v>0</v>
      </c>
      <c r="D147" s="177">
        <v>0</v>
      </c>
      <c r="E147" s="177">
        <v>0</v>
      </c>
      <c r="F147" s="177">
        <v>0</v>
      </c>
      <c r="G147" s="177">
        <v>0</v>
      </c>
      <c r="H147" s="177">
        <v>0</v>
      </c>
      <c r="I147" s="177">
        <v>0</v>
      </c>
      <c r="J147" s="177">
        <v>0</v>
      </c>
      <c r="K147" s="177">
        <v>0</v>
      </c>
      <c r="L147" s="177">
        <v>0</v>
      </c>
      <c r="M147" s="177">
        <v>0</v>
      </c>
      <c r="N147" s="177">
        <v>0</v>
      </c>
      <c r="O147" s="177">
        <v>0</v>
      </c>
      <c r="P147" s="177">
        <v>0</v>
      </c>
      <c r="Q147" s="177">
        <v>0</v>
      </c>
      <c r="R147" s="177">
        <v>0</v>
      </c>
      <c r="S147" s="177">
        <v>0</v>
      </c>
      <c r="T147" s="177">
        <v>0</v>
      </c>
      <c r="U147" s="177">
        <v>0</v>
      </c>
      <c r="V147" s="177">
        <v>0</v>
      </c>
      <c r="W147" s="177">
        <v>0</v>
      </c>
      <c r="X147" s="177">
        <v>0</v>
      </c>
      <c r="Y147" s="177">
        <v>0</v>
      </c>
      <c r="Z147" s="177">
        <v>0</v>
      </c>
      <c r="AA147" s="177">
        <v>0</v>
      </c>
      <c r="AB147" s="177">
        <v>0</v>
      </c>
      <c r="AC147" s="177">
        <v>0</v>
      </c>
      <c r="AD147" s="177">
        <v>0</v>
      </c>
      <c r="AE147" s="177">
        <v>0</v>
      </c>
      <c r="AF147" s="177">
        <v>0</v>
      </c>
      <c r="AG147" s="177">
        <v>0</v>
      </c>
      <c r="AH147" s="177">
        <v>0</v>
      </c>
      <c r="AI147" s="177">
        <v>0</v>
      </c>
      <c r="AJ147" s="177">
        <v>0</v>
      </c>
      <c r="AK147" s="177">
        <v>0</v>
      </c>
      <c r="AL147" s="177">
        <v>0</v>
      </c>
      <c r="AM147" s="177">
        <v>0</v>
      </c>
      <c r="AN147" s="177">
        <v>0</v>
      </c>
      <c r="AO147" s="177">
        <v>0</v>
      </c>
      <c r="AP147" s="177">
        <v>0</v>
      </c>
      <c r="AQ147" s="177">
        <v>0</v>
      </c>
      <c r="AR147" s="177">
        <v>0</v>
      </c>
      <c r="AS147" s="177">
        <v>0</v>
      </c>
      <c r="AT147" s="177">
        <v>0</v>
      </c>
      <c r="AU147" s="177">
        <v>0</v>
      </c>
      <c r="AV147" s="177">
        <v>0</v>
      </c>
      <c r="AW147" s="177">
        <v>0</v>
      </c>
      <c r="AX147" s="177">
        <v>0</v>
      </c>
      <c r="AY147" s="177">
        <v>0</v>
      </c>
      <c r="AZ147" s="177">
        <v>0</v>
      </c>
      <c r="BA147" s="177">
        <v>0</v>
      </c>
      <c r="BB147" s="177">
        <v>0</v>
      </c>
      <c r="BC147" s="177">
        <v>0</v>
      </c>
      <c r="BD147" s="177">
        <v>0</v>
      </c>
      <c r="BE147" s="177">
        <v>0</v>
      </c>
      <c r="BF147" s="177">
        <v>0</v>
      </c>
      <c r="BG147" s="177">
        <v>0</v>
      </c>
      <c r="BH147" s="177">
        <v>0</v>
      </c>
      <c r="BI147" s="177">
        <v>0</v>
      </c>
      <c r="BJ147" s="177">
        <v>0</v>
      </c>
      <c r="BK147" s="177">
        <v>0</v>
      </c>
      <c r="BL147" s="177">
        <v>0</v>
      </c>
      <c r="BM147" s="177">
        <v>0</v>
      </c>
      <c r="BN147" s="177">
        <v>0</v>
      </c>
      <c r="BO147" s="177">
        <v>0</v>
      </c>
      <c r="BP147" s="177">
        <v>0</v>
      </c>
      <c r="BQ147" s="177">
        <v>0</v>
      </c>
      <c r="BR147" s="177">
        <v>0</v>
      </c>
      <c r="BS147" s="177">
        <v>0</v>
      </c>
      <c r="BT147" s="177">
        <v>0</v>
      </c>
      <c r="BU147" s="177">
        <v>0</v>
      </c>
      <c r="BV147" s="177">
        <v>0</v>
      </c>
      <c r="BW147" s="179">
        <v>0</v>
      </c>
      <c r="BX147" s="177">
        <v>0</v>
      </c>
      <c r="BY147" s="179">
        <v>0</v>
      </c>
      <c r="BZ147" s="177">
        <v>0</v>
      </c>
      <c r="CA147" s="177">
        <v>0</v>
      </c>
      <c r="CB147" s="177">
        <v>0</v>
      </c>
      <c r="CC147" s="177">
        <v>0</v>
      </c>
      <c r="CD147" s="177">
        <v>0</v>
      </c>
      <c r="CE147" s="177">
        <v>0</v>
      </c>
      <c r="CF147" s="177">
        <v>0</v>
      </c>
      <c r="CG147" s="177">
        <v>0</v>
      </c>
      <c r="CH147" s="177">
        <v>0</v>
      </c>
      <c r="CI147" s="177">
        <v>0</v>
      </c>
      <c r="CJ147" s="177">
        <v>0</v>
      </c>
      <c r="CK147" s="179">
        <v>0</v>
      </c>
      <c r="CL147" s="177">
        <v>0</v>
      </c>
      <c r="CM147" s="178"/>
      <c r="CZ147" s="174">
        <f t="shared" si="2"/>
        <v>0</v>
      </c>
      <c r="DA147" s="158" t="s">
        <v>1571</v>
      </c>
      <c r="DB147" s="154" t="s">
        <v>1572</v>
      </c>
      <c r="DC147" s="154" t="s">
        <v>1288</v>
      </c>
    </row>
    <row r="148" spans="1:107" ht="13.2" customHeight="1" x14ac:dyDescent="0.25">
      <c r="A148" s="175" t="s">
        <v>1573</v>
      </c>
      <c r="B148" s="176" t="s">
        <v>1574</v>
      </c>
      <c r="C148" s="177">
        <v>0</v>
      </c>
      <c r="D148" s="177">
        <v>0</v>
      </c>
      <c r="E148" s="177">
        <v>0</v>
      </c>
      <c r="F148" s="177">
        <v>0</v>
      </c>
      <c r="G148" s="177">
        <v>0</v>
      </c>
      <c r="H148" s="177">
        <v>0</v>
      </c>
      <c r="I148" s="177">
        <v>0</v>
      </c>
      <c r="J148" s="177">
        <v>0</v>
      </c>
      <c r="K148" s="177">
        <v>0</v>
      </c>
      <c r="L148" s="177">
        <v>0</v>
      </c>
      <c r="M148" s="177">
        <v>0</v>
      </c>
      <c r="N148" s="177">
        <v>0</v>
      </c>
      <c r="O148" s="177">
        <v>0</v>
      </c>
      <c r="P148" s="177">
        <v>0</v>
      </c>
      <c r="Q148" s="177">
        <v>0</v>
      </c>
      <c r="R148" s="177">
        <v>0</v>
      </c>
      <c r="S148" s="177">
        <v>0</v>
      </c>
      <c r="T148" s="177">
        <v>0</v>
      </c>
      <c r="U148" s="177">
        <v>0</v>
      </c>
      <c r="V148" s="177">
        <v>0</v>
      </c>
      <c r="W148" s="177">
        <v>0</v>
      </c>
      <c r="X148" s="177">
        <v>0</v>
      </c>
      <c r="Y148" s="177">
        <v>0</v>
      </c>
      <c r="Z148" s="177">
        <v>0</v>
      </c>
      <c r="AA148" s="177">
        <v>0</v>
      </c>
      <c r="AB148" s="177">
        <v>0</v>
      </c>
      <c r="AC148" s="177">
        <v>0</v>
      </c>
      <c r="AD148" s="177">
        <v>0</v>
      </c>
      <c r="AE148" s="177">
        <v>0</v>
      </c>
      <c r="AF148" s="177">
        <v>0</v>
      </c>
      <c r="AG148" s="177">
        <v>0</v>
      </c>
      <c r="AH148" s="177">
        <v>0</v>
      </c>
      <c r="AI148" s="177">
        <v>0</v>
      </c>
      <c r="AJ148" s="177">
        <v>0</v>
      </c>
      <c r="AK148" s="177">
        <v>0</v>
      </c>
      <c r="AL148" s="177">
        <v>0</v>
      </c>
      <c r="AM148" s="177">
        <v>0</v>
      </c>
      <c r="AN148" s="177">
        <v>0</v>
      </c>
      <c r="AO148" s="177">
        <v>0</v>
      </c>
      <c r="AP148" s="177">
        <v>0</v>
      </c>
      <c r="AQ148" s="177">
        <v>0</v>
      </c>
      <c r="AR148" s="177">
        <v>0</v>
      </c>
      <c r="AS148" s="177">
        <v>0</v>
      </c>
      <c r="AT148" s="177">
        <v>0</v>
      </c>
      <c r="AU148" s="177">
        <v>0</v>
      </c>
      <c r="AV148" s="177">
        <v>0</v>
      </c>
      <c r="AW148" s="177">
        <v>0</v>
      </c>
      <c r="AX148" s="177">
        <v>0</v>
      </c>
      <c r="AY148" s="177">
        <v>0</v>
      </c>
      <c r="AZ148" s="177">
        <v>0</v>
      </c>
      <c r="BA148" s="177">
        <v>0</v>
      </c>
      <c r="BB148" s="177">
        <v>0</v>
      </c>
      <c r="BC148" s="177">
        <v>0</v>
      </c>
      <c r="BD148" s="177">
        <v>0</v>
      </c>
      <c r="BE148" s="177">
        <v>0</v>
      </c>
      <c r="BF148" s="177">
        <v>0</v>
      </c>
      <c r="BG148" s="177">
        <v>0</v>
      </c>
      <c r="BH148" s="177">
        <v>0</v>
      </c>
      <c r="BI148" s="177">
        <v>0</v>
      </c>
      <c r="BJ148" s="177">
        <v>0</v>
      </c>
      <c r="BK148" s="177">
        <v>0</v>
      </c>
      <c r="BL148" s="177">
        <v>-52068.6</v>
      </c>
      <c r="BM148" s="177">
        <v>0</v>
      </c>
      <c r="BN148" s="177">
        <v>0</v>
      </c>
      <c r="BO148" s="177">
        <v>0</v>
      </c>
      <c r="BP148" s="177">
        <v>0</v>
      </c>
      <c r="BQ148" s="177">
        <v>0</v>
      </c>
      <c r="BR148" s="179">
        <v>0</v>
      </c>
      <c r="BS148" s="179">
        <v>0</v>
      </c>
      <c r="BT148" s="177">
        <v>0</v>
      </c>
      <c r="BU148" s="177">
        <v>0</v>
      </c>
      <c r="BV148" s="177">
        <v>0</v>
      </c>
      <c r="BW148" s="177">
        <v>-301557</v>
      </c>
      <c r="BX148" s="177">
        <v>0</v>
      </c>
      <c r="BY148" s="177">
        <v>0</v>
      </c>
      <c r="BZ148" s="179">
        <v>0</v>
      </c>
      <c r="CA148" s="177">
        <v>0</v>
      </c>
      <c r="CB148" s="177">
        <v>0</v>
      </c>
      <c r="CC148" s="177">
        <v>0</v>
      </c>
      <c r="CD148" s="177">
        <v>0</v>
      </c>
      <c r="CE148" s="177">
        <v>0</v>
      </c>
      <c r="CF148" s="177">
        <v>0</v>
      </c>
      <c r="CG148" s="179">
        <v>0</v>
      </c>
      <c r="CH148" s="177">
        <v>0</v>
      </c>
      <c r="CI148" s="177">
        <v>0</v>
      </c>
      <c r="CJ148" s="177">
        <v>0</v>
      </c>
      <c r="CK148" s="179">
        <v>-91610.96</v>
      </c>
      <c r="CL148" s="179">
        <v>0</v>
      </c>
      <c r="CM148" s="178"/>
      <c r="CZ148" s="174">
        <f t="shared" si="2"/>
        <v>0</v>
      </c>
      <c r="DA148" s="158" t="s">
        <v>1573</v>
      </c>
      <c r="DB148" s="154" t="s">
        <v>1574</v>
      </c>
      <c r="DC148" s="154" t="s">
        <v>1288</v>
      </c>
    </row>
    <row r="149" spans="1:107" ht="13.2" customHeight="1" x14ac:dyDescent="0.25">
      <c r="A149" s="175" t="s">
        <v>1575</v>
      </c>
      <c r="B149" s="176" t="s">
        <v>1576</v>
      </c>
      <c r="C149" s="177">
        <v>574500</v>
      </c>
      <c r="D149" s="177">
        <v>0</v>
      </c>
      <c r="E149" s="177">
        <v>450000</v>
      </c>
      <c r="F149" s="177">
        <v>2465080</v>
      </c>
      <c r="G149" s="177">
        <v>0</v>
      </c>
      <c r="H149" s="177">
        <v>0</v>
      </c>
      <c r="I149" s="177">
        <v>4889274</v>
      </c>
      <c r="J149" s="177">
        <v>844183</v>
      </c>
      <c r="K149" s="177">
        <v>0</v>
      </c>
      <c r="L149" s="177">
        <v>0</v>
      </c>
      <c r="M149" s="177">
        <v>87000</v>
      </c>
      <c r="N149" s="177">
        <v>1091200</v>
      </c>
      <c r="O149" s="177">
        <v>7570503.4900000002</v>
      </c>
      <c r="P149" s="177">
        <v>4603984</v>
      </c>
      <c r="Q149" s="177">
        <v>284500</v>
      </c>
      <c r="R149" s="177">
        <v>214813</v>
      </c>
      <c r="S149" s="177">
        <v>2969919</v>
      </c>
      <c r="T149" s="177">
        <v>0</v>
      </c>
      <c r="U149" s="177">
        <v>476500</v>
      </c>
      <c r="V149" s="177">
        <v>0</v>
      </c>
      <c r="W149" s="177">
        <v>0</v>
      </c>
      <c r="X149" s="177">
        <v>3273930</v>
      </c>
      <c r="Y149" s="177">
        <v>0</v>
      </c>
      <c r="Z149" s="177">
        <v>6912940.2800000003</v>
      </c>
      <c r="AA149" s="177">
        <v>0</v>
      </c>
      <c r="AB149" s="177">
        <v>1299000</v>
      </c>
      <c r="AC149" s="177">
        <v>45000</v>
      </c>
      <c r="AD149" s="177">
        <v>0</v>
      </c>
      <c r="AE149" s="177">
        <v>397500</v>
      </c>
      <c r="AF149" s="177">
        <v>1896300</v>
      </c>
      <c r="AG149" s="177">
        <v>102000</v>
      </c>
      <c r="AH149" s="177">
        <v>242000</v>
      </c>
      <c r="AI149" s="177">
        <v>168268.5</v>
      </c>
      <c r="AJ149" s="177">
        <v>4094790</v>
      </c>
      <c r="AK149" s="177">
        <v>2531765</v>
      </c>
      <c r="AL149" s="177">
        <v>0</v>
      </c>
      <c r="AM149" s="177">
        <v>0</v>
      </c>
      <c r="AN149" s="177">
        <v>0</v>
      </c>
      <c r="AO149" s="177">
        <v>1412000</v>
      </c>
      <c r="AP149" s="177">
        <v>1000000</v>
      </c>
      <c r="AQ149" s="177">
        <v>1261540</v>
      </c>
      <c r="AR149" s="177">
        <v>450000</v>
      </c>
      <c r="AS149" s="177">
        <v>1289300</v>
      </c>
      <c r="AT149" s="177">
        <v>0</v>
      </c>
      <c r="AU149" s="177">
        <v>0</v>
      </c>
      <c r="AV149" s="177">
        <v>0</v>
      </c>
      <c r="AW149" s="177">
        <v>0</v>
      </c>
      <c r="AX149" s="177">
        <v>0</v>
      </c>
      <c r="AY149" s="177">
        <v>0</v>
      </c>
      <c r="AZ149" s="177">
        <v>685000</v>
      </c>
      <c r="BA149" s="177">
        <v>0</v>
      </c>
      <c r="BB149" s="177">
        <v>0</v>
      </c>
      <c r="BC149" s="177">
        <v>2249689.5</v>
      </c>
      <c r="BD149" s="177">
        <v>8870400</v>
      </c>
      <c r="BE149" s="177">
        <v>0</v>
      </c>
      <c r="BF149" s="177">
        <v>283200</v>
      </c>
      <c r="BG149" s="177">
        <v>416500</v>
      </c>
      <c r="BH149" s="177">
        <v>0</v>
      </c>
      <c r="BI149" s="177">
        <v>0</v>
      </c>
      <c r="BJ149" s="177">
        <v>0</v>
      </c>
      <c r="BK149" s="177">
        <v>4063000</v>
      </c>
      <c r="BL149" s="177">
        <v>4125552</v>
      </c>
      <c r="BM149" s="177">
        <v>5166055</v>
      </c>
      <c r="BN149" s="177">
        <v>3701025</v>
      </c>
      <c r="BO149" s="177">
        <v>1746000</v>
      </c>
      <c r="BP149" s="177">
        <v>4631500</v>
      </c>
      <c r="BQ149" s="177">
        <v>2206100</v>
      </c>
      <c r="BR149" s="177">
        <v>40969000</v>
      </c>
      <c r="BS149" s="177">
        <v>271096</v>
      </c>
      <c r="BT149" s="179">
        <v>0</v>
      </c>
      <c r="BU149" s="177">
        <v>0</v>
      </c>
      <c r="BV149" s="179">
        <v>0</v>
      </c>
      <c r="BW149" s="179">
        <v>0</v>
      </c>
      <c r="BX149" s="177">
        <v>0</v>
      </c>
      <c r="BY149" s="177">
        <v>0</v>
      </c>
      <c r="BZ149" s="179">
        <v>130000</v>
      </c>
      <c r="CA149" s="179">
        <v>1385000</v>
      </c>
      <c r="CB149" s="177">
        <v>0</v>
      </c>
      <c r="CC149" s="177">
        <v>0</v>
      </c>
      <c r="CD149" s="177">
        <v>0</v>
      </c>
      <c r="CE149" s="179">
        <v>0</v>
      </c>
      <c r="CF149" s="177">
        <v>0</v>
      </c>
      <c r="CG149" s="177">
        <v>1084000</v>
      </c>
      <c r="CH149" s="177">
        <v>0</v>
      </c>
      <c r="CI149" s="177">
        <v>0</v>
      </c>
      <c r="CJ149" s="177">
        <v>0</v>
      </c>
      <c r="CK149" s="179">
        <v>108000</v>
      </c>
      <c r="CL149" s="179">
        <v>1493700</v>
      </c>
      <c r="CM149" s="178"/>
      <c r="CZ149" s="174">
        <f t="shared" si="2"/>
        <v>0</v>
      </c>
      <c r="DA149" s="158" t="s">
        <v>1575</v>
      </c>
      <c r="DB149" s="154" t="s">
        <v>1576</v>
      </c>
      <c r="DC149" s="154" t="s">
        <v>1288</v>
      </c>
    </row>
    <row r="150" spans="1:107" ht="13.2" customHeight="1" x14ac:dyDescent="0.25">
      <c r="A150" s="175" t="s">
        <v>1577</v>
      </c>
      <c r="B150" s="176" t="s">
        <v>1578</v>
      </c>
      <c r="C150" s="177">
        <v>0</v>
      </c>
      <c r="D150" s="177">
        <v>0</v>
      </c>
      <c r="E150" s="177">
        <v>0</v>
      </c>
      <c r="F150" s="177">
        <v>50000</v>
      </c>
      <c r="G150" s="177">
        <v>2080000</v>
      </c>
      <c r="H150" s="177">
        <v>0</v>
      </c>
      <c r="I150" s="177">
        <v>0</v>
      </c>
      <c r="J150" s="177">
        <v>0</v>
      </c>
      <c r="K150" s="177">
        <v>0</v>
      </c>
      <c r="L150" s="177">
        <v>1085000</v>
      </c>
      <c r="M150" s="177">
        <v>0</v>
      </c>
      <c r="N150" s="177">
        <v>2167000</v>
      </c>
      <c r="O150" s="177">
        <v>0</v>
      </c>
      <c r="P150" s="177">
        <v>583200</v>
      </c>
      <c r="Q150" s="177">
        <v>548200</v>
      </c>
      <c r="R150" s="177">
        <v>0</v>
      </c>
      <c r="S150" s="177">
        <v>1505000</v>
      </c>
      <c r="T150" s="177">
        <v>3311258</v>
      </c>
      <c r="U150" s="177">
        <v>1558000</v>
      </c>
      <c r="V150" s="177">
        <v>3750050</v>
      </c>
      <c r="W150" s="177">
        <v>0</v>
      </c>
      <c r="X150" s="177">
        <v>0</v>
      </c>
      <c r="Y150" s="177">
        <v>550200</v>
      </c>
      <c r="Z150" s="177">
        <v>0</v>
      </c>
      <c r="AA150" s="177">
        <v>320000</v>
      </c>
      <c r="AB150" s="177">
        <v>1107000</v>
      </c>
      <c r="AC150" s="177">
        <v>1732000</v>
      </c>
      <c r="AD150" s="177">
        <v>1099000</v>
      </c>
      <c r="AE150" s="177">
        <v>1267500</v>
      </c>
      <c r="AF150" s="177">
        <v>1414000</v>
      </c>
      <c r="AG150" s="177">
        <v>42660</v>
      </c>
      <c r="AH150" s="177">
        <v>1285000</v>
      </c>
      <c r="AI150" s="177">
        <v>1479000</v>
      </c>
      <c r="AJ150" s="177">
        <v>2000000</v>
      </c>
      <c r="AK150" s="177">
        <v>0</v>
      </c>
      <c r="AL150" s="177">
        <v>1310000</v>
      </c>
      <c r="AM150" s="177">
        <v>200000</v>
      </c>
      <c r="AN150" s="177">
        <v>0</v>
      </c>
      <c r="AO150" s="177">
        <v>108000</v>
      </c>
      <c r="AP150" s="177">
        <v>2300000</v>
      </c>
      <c r="AQ150" s="177">
        <v>1738469</v>
      </c>
      <c r="AR150" s="177">
        <v>0</v>
      </c>
      <c r="AS150" s="177">
        <v>1000000</v>
      </c>
      <c r="AT150" s="177">
        <v>0</v>
      </c>
      <c r="AU150" s="177">
        <v>1503000</v>
      </c>
      <c r="AV150" s="177">
        <v>406500</v>
      </c>
      <c r="AW150" s="177">
        <v>320000</v>
      </c>
      <c r="AX150" s="177">
        <v>0</v>
      </c>
      <c r="AY150" s="177">
        <v>0</v>
      </c>
      <c r="AZ150" s="177">
        <v>0</v>
      </c>
      <c r="BA150" s="177">
        <v>300000</v>
      </c>
      <c r="BB150" s="177">
        <v>0</v>
      </c>
      <c r="BC150" s="177">
        <v>350000</v>
      </c>
      <c r="BD150" s="177">
        <v>1550000</v>
      </c>
      <c r="BE150" s="177">
        <v>451010</v>
      </c>
      <c r="BF150" s="177">
        <v>1875000</v>
      </c>
      <c r="BG150" s="177">
        <v>9432381.8800000008</v>
      </c>
      <c r="BH150" s="177">
        <v>1949810</v>
      </c>
      <c r="BI150" s="177">
        <v>0</v>
      </c>
      <c r="BJ150" s="177">
        <v>2000000</v>
      </c>
      <c r="BK150" s="177">
        <v>2649000</v>
      </c>
      <c r="BL150" s="177">
        <v>18773595</v>
      </c>
      <c r="BM150" s="177">
        <v>354000</v>
      </c>
      <c r="BN150" s="177">
        <v>1376000</v>
      </c>
      <c r="BO150" s="177">
        <v>0</v>
      </c>
      <c r="BP150" s="177">
        <v>500000</v>
      </c>
      <c r="BQ150" s="177">
        <v>1151572</v>
      </c>
      <c r="BR150" s="177">
        <v>0</v>
      </c>
      <c r="BS150" s="177">
        <v>0</v>
      </c>
      <c r="BT150" s="179">
        <v>1200000</v>
      </c>
      <c r="BU150" s="179">
        <v>0</v>
      </c>
      <c r="BV150" s="179">
        <v>1280000</v>
      </c>
      <c r="BW150" s="179">
        <v>894000</v>
      </c>
      <c r="BX150" s="177">
        <v>0</v>
      </c>
      <c r="BY150" s="177">
        <v>0</v>
      </c>
      <c r="BZ150" s="179">
        <v>430000</v>
      </c>
      <c r="CA150" s="179">
        <v>1084704</v>
      </c>
      <c r="CB150" s="177">
        <v>0</v>
      </c>
      <c r="CC150" s="179">
        <v>0</v>
      </c>
      <c r="CD150" s="177">
        <v>0</v>
      </c>
      <c r="CE150" s="179">
        <v>1680000</v>
      </c>
      <c r="CF150" s="177">
        <v>0</v>
      </c>
      <c r="CG150" s="177">
        <v>0</v>
      </c>
      <c r="CH150" s="177">
        <v>0</v>
      </c>
      <c r="CI150" s="177">
        <v>0</v>
      </c>
      <c r="CJ150" s="179">
        <v>0</v>
      </c>
      <c r="CK150" s="179">
        <v>1645000</v>
      </c>
      <c r="CL150" s="179">
        <v>2380000</v>
      </c>
      <c r="CM150" s="178"/>
      <c r="CZ150" s="174">
        <f t="shared" si="2"/>
        <v>0</v>
      </c>
      <c r="DA150" s="158" t="s">
        <v>1577</v>
      </c>
      <c r="DB150" s="154" t="s">
        <v>1578</v>
      </c>
      <c r="DC150" s="154" t="s">
        <v>1288</v>
      </c>
    </row>
    <row r="151" spans="1:107" ht="13.2" customHeight="1" x14ac:dyDescent="0.25">
      <c r="A151" s="175" t="s">
        <v>1579</v>
      </c>
      <c r="B151" s="176" t="s">
        <v>1580</v>
      </c>
      <c r="C151" s="177">
        <v>0</v>
      </c>
      <c r="D151" s="177">
        <v>0</v>
      </c>
      <c r="E151" s="177">
        <v>4000000</v>
      </c>
      <c r="F151" s="177">
        <v>18089140</v>
      </c>
      <c r="G151" s="177">
        <v>3000000</v>
      </c>
      <c r="H151" s="177">
        <v>0</v>
      </c>
      <c r="I151" s="177">
        <v>5584532</v>
      </c>
      <c r="J151" s="177">
        <v>5908806</v>
      </c>
      <c r="K151" s="177">
        <v>0</v>
      </c>
      <c r="L151" s="177">
        <v>4824722</v>
      </c>
      <c r="M151" s="177">
        <v>0</v>
      </c>
      <c r="N151" s="177">
        <v>0</v>
      </c>
      <c r="O151" s="177">
        <v>5055000</v>
      </c>
      <c r="P151" s="177">
        <v>5955999</v>
      </c>
      <c r="Q151" s="177">
        <v>22282.75</v>
      </c>
      <c r="R151" s="177">
        <v>0</v>
      </c>
      <c r="S151" s="177">
        <v>5955999</v>
      </c>
      <c r="T151" s="177">
        <v>835000</v>
      </c>
      <c r="U151" s="177">
        <v>4931008</v>
      </c>
      <c r="V151" s="177">
        <v>4931008</v>
      </c>
      <c r="W151" s="177">
        <v>0</v>
      </c>
      <c r="X151" s="177">
        <v>44000</v>
      </c>
      <c r="Y151" s="177">
        <v>0</v>
      </c>
      <c r="Z151" s="177">
        <v>0</v>
      </c>
      <c r="AA151" s="177">
        <v>7886000</v>
      </c>
      <c r="AB151" s="177">
        <v>0</v>
      </c>
      <c r="AC151" s="177">
        <v>1500000</v>
      </c>
      <c r="AD151" s="177">
        <v>0</v>
      </c>
      <c r="AE151" s="177">
        <v>5736000</v>
      </c>
      <c r="AF151" s="177">
        <v>0</v>
      </c>
      <c r="AG151" s="177">
        <v>1149480</v>
      </c>
      <c r="AH151" s="177">
        <v>0</v>
      </c>
      <c r="AI151" s="177">
        <v>1424000</v>
      </c>
      <c r="AJ151" s="177">
        <v>0</v>
      </c>
      <c r="AK151" s="177">
        <v>629000</v>
      </c>
      <c r="AL151" s="177">
        <v>1450000</v>
      </c>
      <c r="AM151" s="177">
        <v>5175979</v>
      </c>
      <c r="AN151" s="177">
        <v>0</v>
      </c>
      <c r="AO151" s="177">
        <v>5000000</v>
      </c>
      <c r="AP151" s="177">
        <v>1500389.95</v>
      </c>
      <c r="AQ151" s="177">
        <v>1600000</v>
      </c>
      <c r="AR151" s="177">
        <v>3680000</v>
      </c>
      <c r="AS151" s="177">
        <v>5891979</v>
      </c>
      <c r="AT151" s="177">
        <v>2343877</v>
      </c>
      <c r="AU151" s="177">
        <v>5803262</v>
      </c>
      <c r="AV151" s="177">
        <v>4554079</v>
      </c>
      <c r="AW151" s="177">
        <v>3500000</v>
      </c>
      <c r="AX151" s="177">
        <v>2000000</v>
      </c>
      <c r="AY151" s="177">
        <v>0</v>
      </c>
      <c r="AZ151" s="177">
        <v>4565800</v>
      </c>
      <c r="BA151" s="177">
        <v>8599000</v>
      </c>
      <c r="BB151" s="177">
        <v>0</v>
      </c>
      <c r="BC151" s="177">
        <v>1982500</v>
      </c>
      <c r="BD151" s="177">
        <v>1400000</v>
      </c>
      <c r="BE151" s="177">
        <v>0</v>
      </c>
      <c r="BF151" s="177">
        <v>4390000</v>
      </c>
      <c r="BG151" s="177">
        <v>5750000</v>
      </c>
      <c r="BH151" s="177">
        <v>203667.49</v>
      </c>
      <c r="BI151" s="177">
        <v>0</v>
      </c>
      <c r="BJ151" s="177">
        <v>0</v>
      </c>
      <c r="BK151" s="177">
        <v>0</v>
      </c>
      <c r="BL151" s="177">
        <v>7293000</v>
      </c>
      <c r="BM151" s="177">
        <v>2399000</v>
      </c>
      <c r="BN151" s="177">
        <v>0</v>
      </c>
      <c r="BO151" s="177">
        <v>2399000</v>
      </c>
      <c r="BP151" s="177">
        <v>0</v>
      </c>
      <c r="BQ151" s="177">
        <v>1561070</v>
      </c>
      <c r="BR151" s="177">
        <v>0</v>
      </c>
      <c r="BS151" s="177">
        <v>0</v>
      </c>
      <c r="BT151" s="177">
        <v>4291029</v>
      </c>
      <c r="BU151" s="177">
        <v>219986</v>
      </c>
      <c r="BV151" s="177">
        <v>4572979</v>
      </c>
      <c r="BW151" s="179">
        <v>3371760</v>
      </c>
      <c r="BX151" s="177">
        <v>0</v>
      </c>
      <c r="BY151" s="177">
        <v>0</v>
      </c>
      <c r="BZ151" s="179">
        <v>4688679</v>
      </c>
      <c r="CA151" s="177">
        <v>1200000</v>
      </c>
      <c r="CB151" s="179">
        <v>0</v>
      </c>
      <c r="CC151" s="177">
        <v>7370000</v>
      </c>
      <c r="CD151" s="179">
        <v>0</v>
      </c>
      <c r="CE151" s="177">
        <v>3838000</v>
      </c>
      <c r="CF151" s="177">
        <v>0</v>
      </c>
      <c r="CG151" s="177">
        <v>0</v>
      </c>
      <c r="CH151" s="179">
        <v>0</v>
      </c>
      <c r="CI151" s="177">
        <v>0</v>
      </c>
      <c r="CJ151" s="179">
        <v>5889999</v>
      </c>
      <c r="CK151" s="179">
        <v>1030000</v>
      </c>
      <c r="CL151" s="179">
        <v>1129500</v>
      </c>
      <c r="CM151" s="178"/>
      <c r="CZ151" s="174">
        <f t="shared" si="2"/>
        <v>0</v>
      </c>
      <c r="DA151" s="158" t="s">
        <v>1579</v>
      </c>
      <c r="DB151" s="154" t="s">
        <v>1580</v>
      </c>
      <c r="DC151" s="154" t="s">
        <v>1288</v>
      </c>
    </row>
    <row r="152" spans="1:107" ht="13.2" customHeight="1" x14ac:dyDescent="0.25">
      <c r="A152" s="175" t="s">
        <v>1581</v>
      </c>
      <c r="B152" s="176" t="s">
        <v>1582</v>
      </c>
      <c r="C152" s="177">
        <v>0</v>
      </c>
      <c r="D152" s="177">
        <v>0</v>
      </c>
      <c r="E152" s="177">
        <v>0</v>
      </c>
      <c r="F152" s="177">
        <v>316786.84999999998</v>
      </c>
      <c r="G152" s="177">
        <v>0</v>
      </c>
      <c r="H152" s="177">
        <v>0</v>
      </c>
      <c r="I152" s="177">
        <v>0</v>
      </c>
      <c r="J152" s="177">
        <v>0</v>
      </c>
      <c r="K152" s="177">
        <v>0</v>
      </c>
      <c r="L152" s="177">
        <v>128000</v>
      </c>
      <c r="M152" s="177">
        <v>0</v>
      </c>
      <c r="N152" s="177">
        <v>0</v>
      </c>
      <c r="O152" s="177">
        <v>0</v>
      </c>
      <c r="P152" s="177">
        <v>1327103</v>
      </c>
      <c r="Q152" s="177">
        <v>899000</v>
      </c>
      <c r="R152" s="177">
        <v>0</v>
      </c>
      <c r="S152" s="177">
        <v>120000</v>
      </c>
      <c r="T152" s="177">
        <v>749000</v>
      </c>
      <c r="U152" s="177">
        <v>0</v>
      </c>
      <c r="V152" s="177">
        <v>207000</v>
      </c>
      <c r="W152" s="177">
        <v>0</v>
      </c>
      <c r="X152" s="177">
        <v>0</v>
      </c>
      <c r="Y152" s="177">
        <v>313282</v>
      </c>
      <c r="Z152" s="177">
        <v>0</v>
      </c>
      <c r="AA152" s="177">
        <v>0</v>
      </c>
      <c r="AB152" s="177">
        <v>3778750.01</v>
      </c>
      <c r="AC152" s="177">
        <v>0</v>
      </c>
      <c r="AD152" s="177">
        <v>387650</v>
      </c>
      <c r="AE152" s="177">
        <v>0</v>
      </c>
      <c r="AF152" s="177">
        <v>0</v>
      </c>
      <c r="AG152" s="177">
        <v>1131535</v>
      </c>
      <c r="AH152" s="177">
        <v>0</v>
      </c>
      <c r="AI152" s="177">
        <v>0</v>
      </c>
      <c r="AJ152" s="177">
        <v>1209500</v>
      </c>
      <c r="AK152" s="177">
        <v>0</v>
      </c>
      <c r="AL152" s="177">
        <v>270000</v>
      </c>
      <c r="AM152" s="177">
        <v>100000</v>
      </c>
      <c r="AN152" s="177">
        <v>0</v>
      </c>
      <c r="AO152" s="177">
        <v>65000</v>
      </c>
      <c r="AP152" s="177">
        <v>100000</v>
      </c>
      <c r="AQ152" s="177">
        <v>0</v>
      </c>
      <c r="AR152" s="177">
        <v>1550000</v>
      </c>
      <c r="AS152" s="177">
        <v>369330</v>
      </c>
      <c r="AT152" s="177">
        <v>626670.09</v>
      </c>
      <c r="AU152" s="177">
        <v>281000</v>
      </c>
      <c r="AV152" s="177">
        <v>70000</v>
      </c>
      <c r="AW152" s="177">
        <v>180000</v>
      </c>
      <c r="AX152" s="177">
        <v>0</v>
      </c>
      <c r="AY152" s="177">
        <v>0</v>
      </c>
      <c r="AZ152" s="177">
        <v>0</v>
      </c>
      <c r="BA152" s="177">
        <v>50000</v>
      </c>
      <c r="BB152" s="177">
        <v>0</v>
      </c>
      <c r="BC152" s="177">
        <v>3156500</v>
      </c>
      <c r="BD152" s="177">
        <v>5463467.04</v>
      </c>
      <c r="BE152" s="177">
        <v>4890000</v>
      </c>
      <c r="BF152" s="177">
        <v>0</v>
      </c>
      <c r="BG152" s="177">
        <v>14760033.699999999</v>
      </c>
      <c r="BH152" s="177">
        <v>409224.71</v>
      </c>
      <c r="BI152" s="177">
        <v>0</v>
      </c>
      <c r="BJ152" s="177">
        <v>2445000</v>
      </c>
      <c r="BK152" s="177">
        <v>1282578.3</v>
      </c>
      <c r="BL152" s="177">
        <v>290000</v>
      </c>
      <c r="BM152" s="177">
        <v>0</v>
      </c>
      <c r="BN152" s="177">
        <v>0</v>
      </c>
      <c r="BO152" s="177">
        <v>0</v>
      </c>
      <c r="BP152" s="177">
        <v>193900</v>
      </c>
      <c r="BQ152" s="177">
        <v>1557740</v>
      </c>
      <c r="BR152" s="177">
        <v>0</v>
      </c>
      <c r="BS152" s="179">
        <v>0</v>
      </c>
      <c r="BT152" s="179">
        <v>0</v>
      </c>
      <c r="BU152" s="179">
        <v>0</v>
      </c>
      <c r="BV152" s="179">
        <v>0</v>
      </c>
      <c r="BW152" s="177">
        <v>114000</v>
      </c>
      <c r="BX152" s="177">
        <v>0</v>
      </c>
      <c r="BY152" s="177">
        <v>0</v>
      </c>
      <c r="BZ152" s="177">
        <v>90379</v>
      </c>
      <c r="CA152" s="177">
        <v>0</v>
      </c>
      <c r="CB152" s="177">
        <v>181543.65</v>
      </c>
      <c r="CC152" s="177">
        <v>0</v>
      </c>
      <c r="CD152" s="179">
        <v>89435</v>
      </c>
      <c r="CE152" s="179">
        <v>0</v>
      </c>
      <c r="CF152" s="177">
        <v>0</v>
      </c>
      <c r="CG152" s="177">
        <v>0</v>
      </c>
      <c r="CH152" s="177">
        <v>6005000</v>
      </c>
      <c r="CI152" s="177">
        <v>0</v>
      </c>
      <c r="CJ152" s="177">
        <v>112000</v>
      </c>
      <c r="CK152" s="177">
        <v>1179925.8799999999</v>
      </c>
      <c r="CL152" s="179">
        <v>1478925.88</v>
      </c>
      <c r="CM152" s="178"/>
      <c r="CZ152" s="174">
        <f t="shared" si="2"/>
        <v>0</v>
      </c>
      <c r="DA152" s="158" t="s">
        <v>1581</v>
      </c>
      <c r="DB152" s="154" t="s">
        <v>1582</v>
      </c>
      <c r="DC152" s="154" t="s">
        <v>1288</v>
      </c>
    </row>
    <row r="153" spans="1:107" ht="13.2" customHeight="1" x14ac:dyDescent="0.25">
      <c r="A153" s="175" t="s">
        <v>1583</v>
      </c>
      <c r="B153" s="176" t="s">
        <v>1584</v>
      </c>
      <c r="C153" s="177">
        <v>0</v>
      </c>
      <c r="D153" s="177">
        <v>0</v>
      </c>
      <c r="E153" s="177">
        <v>0</v>
      </c>
      <c r="F153" s="177">
        <v>49000</v>
      </c>
      <c r="G153" s="177">
        <v>0</v>
      </c>
      <c r="H153" s="177">
        <v>0</v>
      </c>
      <c r="I153" s="177">
        <v>0</v>
      </c>
      <c r="J153" s="177">
        <v>80560</v>
      </c>
      <c r="K153" s="177">
        <v>0</v>
      </c>
      <c r="L153" s="177">
        <v>0</v>
      </c>
      <c r="M153" s="177">
        <v>0</v>
      </c>
      <c r="N153" s="177">
        <v>0</v>
      </c>
      <c r="O153" s="177">
        <v>0</v>
      </c>
      <c r="P153" s="177">
        <v>0</v>
      </c>
      <c r="Q153" s="177">
        <v>0</v>
      </c>
      <c r="R153" s="177">
        <v>0</v>
      </c>
      <c r="S153" s="177">
        <v>0</v>
      </c>
      <c r="T153" s="177">
        <v>0</v>
      </c>
      <c r="U153" s="177">
        <v>0</v>
      </c>
      <c r="V153" s="177">
        <v>0</v>
      </c>
      <c r="W153" s="177">
        <v>0</v>
      </c>
      <c r="X153" s="177">
        <v>0</v>
      </c>
      <c r="Y153" s="177">
        <v>48000</v>
      </c>
      <c r="Z153" s="177">
        <v>0</v>
      </c>
      <c r="AA153" s="177">
        <v>94900</v>
      </c>
      <c r="AB153" s="177">
        <v>0</v>
      </c>
      <c r="AC153" s="177">
        <v>0</v>
      </c>
      <c r="AD153" s="177">
        <v>0</v>
      </c>
      <c r="AE153" s="177">
        <v>0</v>
      </c>
      <c r="AF153" s="177">
        <v>0</v>
      </c>
      <c r="AG153" s="177">
        <v>89180</v>
      </c>
      <c r="AH153" s="177">
        <v>0</v>
      </c>
      <c r="AI153" s="177">
        <v>0</v>
      </c>
      <c r="AJ153" s="177">
        <v>0</v>
      </c>
      <c r="AK153" s="177">
        <v>85600</v>
      </c>
      <c r="AL153" s="177">
        <v>0</v>
      </c>
      <c r="AM153" s="177">
        <v>0</v>
      </c>
      <c r="AN153" s="177">
        <v>0</v>
      </c>
      <c r="AO153" s="177">
        <v>0</v>
      </c>
      <c r="AP153" s="177">
        <v>0</v>
      </c>
      <c r="AQ153" s="177">
        <v>0</v>
      </c>
      <c r="AR153" s="177">
        <v>0</v>
      </c>
      <c r="AS153" s="177">
        <v>49500</v>
      </c>
      <c r="AT153" s="177">
        <v>0</v>
      </c>
      <c r="AU153" s="177">
        <v>0</v>
      </c>
      <c r="AV153" s="177">
        <v>0</v>
      </c>
      <c r="AW153" s="177">
        <v>0</v>
      </c>
      <c r="AX153" s="177">
        <v>0</v>
      </c>
      <c r="AY153" s="177">
        <v>0</v>
      </c>
      <c r="AZ153" s="177">
        <v>0</v>
      </c>
      <c r="BA153" s="177">
        <v>0</v>
      </c>
      <c r="BB153" s="177">
        <v>0</v>
      </c>
      <c r="BC153" s="177">
        <v>0</v>
      </c>
      <c r="BD153" s="177">
        <v>70940</v>
      </c>
      <c r="BE153" s="177">
        <v>0</v>
      </c>
      <c r="BF153" s="177">
        <v>0</v>
      </c>
      <c r="BG153" s="177">
        <v>1473181</v>
      </c>
      <c r="BH153" s="177">
        <v>0</v>
      </c>
      <c r="BI153" s="177">
        <v>0</v>
      </c>
      <c r="BJ153" s="177">
        <v>0</v>
      </c>
      <c r="BK153" s="177">
        <v>0</v>
      </c>
      <c r="BL153" s="177">
        <v>0</v>
      </c>
      <c r="BM153" s="177">
        <v>0</v>
      </c>
      <c r="BN153" s="177">
        <v>0</v>
      </c>
      <c r="BO153" s="177">
        <v>0</v>
      </c>
      <c r="BP153" s="177">
        <v>0</v>
      </c>
      <c r="BQ153" s="177">
        <v>39590</v>
      </c>
      <c r="BR153" s="177">
        <v>0</v>
      </c>
      <c r="BS153" s="179">
        <v>245104</v>
      </c>
      <c r="BT153" s="177">
        <v>60000</v>
      </c>
      <c r="BU153" s="179">
        <v>90341.4</v>
      </c>
      <c r="BV153" s="179">
        <v>154890</v>
      </c>
      <c r="BW153" s="179">
        <v>0</v>
      </c>
      <c r="BX153" s="179">
        <v>0</v>
      </c>
      <c r="BY153" s="179">
        <v>0</v>
      </c>
      <c r="BZ153" s="179">
        <v>0</v>
      </c>
      <c r="CA153" s="179">
        <v>0</v>
      </c>
      <c r="CB153" s="179">
        <v>0</v>
      </c>
      <c r="CC153" s="177">
        <v>0</v>
      </c>
      <c r="CD153" s="179">
        <v>119490</v>
      </c>
      <c r="CE153" s="179">
        <v>1017478.11</v>
      </c>
      <c r="CF153" s="177">
        <v>0</v>
      </c>
      <c r="CG153" s="177">
        <v>0</v>
      </c>
      <c r="CH153" s="179">
        <v>0</v>
      </c>
      <c r="CI153" s="177">
        <v>0</v>
      </c>
      <c r="CJ153" s="179">
        <v>0</v>
      </c>
      <c r="CK153" s="177">
        <v>0</v>
      </c>
      <c r="CL153" s="179">
        <v>17505.2</v>
      </c>
      <c r="CM153" s="178"/>
      <c r="CZ153" s="174">
        <f t="shared" si="2"/>
        <v>0</v>
      </c>
      <c r="DA153" s="158" t="s">
        <v>1583</v>
      </c>
      <c r="DB153" s="154" t="s">
        <v>1584</v>
      </c>
      <c r="DC153" s="154" t="s">
        <v>1288</v>
      </c>
    </row>
    <row r="154" spans="1:107" ht="13.2" customHeight="1" x14ac:dyDescent="0.25">
      <c r="A154" s="175" t="s">
        <v>1585</v>
      </c>
      <c r="B154" s="176" t="s">
        <v>1586</v>
      </c>
      <c r="C154" s="177">
        <v>0</v>
      </c>
      <c r="D154" s="177">
        <v>0</v>
      </c>
      <c r="E154" s="177">
        <v>900000</v>
      </c>
      <c r="F154" s="177">
        <v>0</v>
      </c>
      <c r="G154" s="177">
        <v>2719166</v>
      </c>
      <c r="H154" s="177">
        <v>0</v>
      </c>
      <c r="I154" s="177">
        <v>0</v>
      </c>
      <c r="J154" s="177">
        <v>489000</v>
      </c>
      <c r="K154" s="177">
        <v>231595.96</v>
      </c>
      <c r="L154" s="177">
        <v>0</v>
      </c>
      <c r="M154" s="177">
        <v>0</v>
      </c>
      <c r="N154" s="177">
        <v>2188800</v>
      </c>
      <c r="O154" s="177">
        <v>0</v>
      </c>
      <c r="P154" s="177">
        <v>1185042.57</v>
      </c>
      <c r="Q154" s="177">
        <v>962500</v>
      </c>
      <c r="R154" s="177">
        <v>0</v>
      </c>
      <c r="S154" s="177">
        <v>2393000</v>
      </c>
      <c r="T154" s="177">
        <v>858280</v>
      </c>
      <c r="U154" s="177">
        <v>568500</v>
      </c>
      <c r="V154" s="177">
        <v>1272350</v>
      </c>
      <c r="W154" s="177">
        <v>0</v>
      </c>
      <c r="X154" s="177">
        <v>0</v>
      </c>
      <c r="Y154" s="177">
        <v>3737471</v>
      </c>
      <c r="Z154" s="177">
        <v>0</v>
      </c>
      <c r="AA154" s="177">
        <v>1144135</v>
      </c>
      <c r="AB154" s="177">
        <v>64336</v>
      </c>
      <c r="AC154" s="177">
        <v>0</v>
      </c>
      <c r="AD154" s="177">
        <v>0</v>
      </c>
      <c r="AE154" s="177">
        <v>448220</v>
      </c>
      <c r="AF154" s="177">
        <v>941340</v>
      </c>
      <c r="AG154" s="177">
        <v>0</v>
      </c>
      <c r="AH154" s="177">
        <v>2778300</v>
      </c>
      <c r="AI154" s="177">
        <v>1400700</v>
      </c>
      <c r="AJ154" s="177">
        <v>900000</v>
      </c>
      <c r="AK154" s="177">
        <v>0</v>
      </c>
      <c r="AL154" s="177">
        <v>0</v>
      </c>
      <c r="AM154" s="177">
        <v>0</v>
      </c>
      <c r="AN154" s="177">
        <v>0</v>
      </c>
      <c r="AO154" s="177">
        <v>0</v>
      </c>
      <c r="AP154" s="177">
        <v>0</v>
      </c>
      <c r="AQ154" s="177">
        <v>415900</v>
      </c>
      <c r="AR154" s="177">
        <v>0</v>
      </c>
      <c r="AS154" s="177">
        <v>0</v>
      </c>
      <c r="AT154" s="177">
        <v>320000</v>
      </c>
      <c r="AU154" s="177">
        <v>0</v>
      </c>
      <c r="AV154" s="177">
        <v>0</v>
      </c>
      <c r="AW154" s="177">
        <v>0</v>
      </c>
      <c r="AX154" s="177">
        <v>543000</v>
      </c>
      <c r="AY154" s="177">
        <v>0</v>
      </c>
      <c r="AZ154" s="177">
        <v>0</v>
      </c>
      <c r="BA154" s="177">
        <v>1509700</v>
      </c>
      <c r="BB154" s="177">
        <v>0</v>
      </c>
      <c r="BC154" s="177">
        <v>2909735.09</v>
      </c>
      <c r="BD154" s="177">
        <v>2937190</v>
      </c>
      <c r="BE154" s="177">
        <v>685200</v>
      </c>
      <c r="BF154" s="177">
        <v>1239800</v>
      </c>
      <c r="BG154" s="177">
        <v>2098549</v>
      </c>
      <c r="BH154" s="177">
        <v>94964.5</v>
      </c>
      <c r="BI154" s="177">
        <v>0</v>
      </c>
      <c r="BJ154" s="177">
        <v>900000</v>
      </c>
      <c r="BK154" s="177">
        <v>900000</v>
      </c>
      <c r="BL154" s="177">
        <v>7850910</v>
      </c>
      <c r="BM154" s="177">
        <v>2294770</v>
      </c>
      <c r="BN154" s="177">
        <v>2235580</v>
      </c>
      <c r="BO154" s="177">
        <v>1103000</v>
      </c>
      <c r="BP154" s="177">
        <v>600645</v>
      </c>
      <c r="BQ154" s="177">
        <v>4474400</v>
      </c>
      <c r="BR154" s="177">
        <v>0</v>
      </c>
      <c r="BS154" s="177">
        <v>1245590</v>
      </c>
      <c r="BT154" s="177">
        <v>0</v>
      </c>
      <c r="BU154" s="177">
        <v>5080200</v>
      </c>
      <c r="BV154" s="177">
        <v>516000</v>
      </c>
      <c r="BW154" s="177">
        <v>2861260</v>
      </c>
      <c r="BX154" s="177">
        <v>2750000</v>
      </c>
      <c r="BY154" s="177">
        <v>598000</v>
      </c>
      <c r="BZ154" s="177">
        <v>365747</v>
      </c>
      <c r="CA154" s="177">
        <v>715300</v>
      </c>
      <c r="CB154" s="177">
        <v>1541437.5</v>
      </c>
      <c r="CC154" s="177">
        <v>0</v>
      </c>
      <c r="CD154" s="177">
        <v>275578</v>
      </c>
      <c r="CE154" s="177">
        <v>2410026.6</v>
      </c>
      <c r="CF154" s="177">
        <v>0</v>
      </c>
      <c r="CG154" s="177">
        <v>0</v>
      </c>
      <c r="CH154" s="177">
        <v>2390000</v>
      </c>
      <c r="CI154" s="177">
        <v>0</v>
      </c>
      <c r="CJ154" s="177">
        <v>3674200</v>
      </c>
      <c r="CK154" s="177">
        <v>0</v>
      </c>
      <c r="CL154" s="177">
        <v>3079500</v>
      </c>
      <c r="CM154" s="178"/>
      <c r="CZ154" s="174">
        <f t="shared" si="2"/>
        <v>0</v>
      </c>
      <c r="DA154" s="158" t="s">
        <v>1585</v>
      </c>
      <c r="DB154" s="154" t="s">
        <v>1586</v>
      </c>
      <c r="DC154" s="154" t="s">
        <v>1288</v>
      </c>
    </row>
    <row r="155" spans="1:107" ht="13.2" customHeight="1" x14ac:dyDescent="0.25">
      <c r="A155" s="175" t="s">
        <v>1587</v>
      </c>
      <c r="B155" s="176" t="s">
        <v>1588</v>
      </c>
      <c r="C155" s="177">
        <v>0</v>
      </c>
      <c r="D155" s="177">
        <v>0</v>
      </c>
      <c r="E155" s="177">
        <v>0</v>
      </c>
      <c r="F155" s="177">
        <v>0</v>
      </c>
      <c r="G155" s="177">
        <v>0</v>
      </c>
      <c r="H155" s="177">
        <v>0</v>
      </c>
      <c r="I155" s="177">
        <v>0</v>
      </c>
      <c r="J155" s="177">
        <v>0</v>
      </c>
      <c r="K155" s="177">
        <v>0</v>
      </c>
      <c r="L155" s="177">
        <v>0</v>
      </c>
      <c r="M155" s="177">
        <v>0</v>
      </c>
      <c r="N155" s="177">
        <v>0</v>
      </c>
      <c r="O155" s="177">
        <v>0</v>
      </c>
      <c r="P155" s="177">
        <v>0</v>
      </c>
      <c r="Q155" s="177">
        <v>0</v>
      </c>
      <c r="R155" s="177">
        <v>0</v>
      </c>
      <c r="S155" s="177">
        <v>0</v>
      </c>
      <c r="T155" s="177">
        <v>0</v>
      </c>
      <c r="U155" s="177">
        <v>0</v>
      </c>
      <c r="V155" s="177">
        <v>0</v>
      </c>
      <c r="W155" s="177">
        <v>0</v>
      </c>
      <c r="X155" s="177">
        <v>0</v>
      </c>
      <c r="Y155" s="177">
        <v>0</v>
      </c>
      <c r="Z155" s="177">
        <v>0</v>
      </c>
      <c r="AA155" s="177">
        <v>0</v>
      </c>
      <c r="AB155" s="177">
        <v>0</v>
      </c>
      <c r="AC155" s="177">
        <v>0</v>
      </c>
      <c r="AD155" s="177">
        <v>0</v>
      </c>
      <c r="AE155" s="177">
        <v>0</v>
      </c>
      <c r="AF155" s="177">
        <v>0</v>
      </c>
      <c r="AG155" s="177">
        <v>0</v>
      </c>
      <c r="AH155" s="177">
        <v>0</v>
      </c>
      <c r="AI155" s="177">
        <v>0</v>
      </c>
      <c r="AJ155" s="177">
        <v>0</v>
      </c>
      <c r="AK155" s="177">
        <v>0</v>
      </c>
      <c r="AL155" s="177">
        <v>0</v>
      </c>
      <c r="AM155" s="177">
        <v>0</v>
      </c>
      <c r="AN155" s="177">
        <v>0</v>
      </c>
      <c r="AO155" s="177">
        <v>0</v>
      </c>
      <c r="AP155" s="177">
        <v>0</v>
      </c>
      <c r="AQ155" s="177">
        <v>0</v>
      </c>
      <c r="AR155" s="177">
        <v>0</v>
      </c>
      <c r="AS155" s="177">
        <v>0</v>
      </c>
      <c r="AT155" s="177">
        <v>0</v>
      </c>
      <c r="AU155" s="177">
        <v>0</v>
      </c>
      <c r="AV155" s="177">
        <v>0</v>
      </c>
      <c r="AW155" s="177">
        <v>0</v>
      </c>
      <c r="AX155" s="177">
        <v>0</v>
      </c>
      <c r="AY155" s="177">
        <v>0</v>
      </c>
      <c r="AZ155" s="177">
        <v>0</v>
      </c>
      <c r="BA155" s="177">
        <v>0</v>
      </c>
      <c r="BB155" s="177">
        <v>0</v>
      </c>
      <c r="BC155" s="177">
        <v>0</v>
      </c>
      <c r="BD155" s="177">
        <v>0</v>
      </c>
      <c r="BE155" s="177">
        <v>0</v>
      </c>
      <c r="BF155" s="177">
        <v>0</v>
      </c>
      <c r="BG155" s="177">
        <v>0</v>
      </c>
      <c r="BH155" s="177">
        <v>0</v>
      </c>
      <c r="BI155" s="177">
        <v>0</v>
      </c>
      <c r="BJ155" s="177">
        <v>0</v>
      </c>
      <c r="BK155" s="177">
        <v>0</v>
      </c>
      <c r="BL155" s="177">
        <v>0</v>
      </c>
      <c r="BM155" s="177">
        <v>0</v>
      </c>
      <c r="BN155" s="177">
        <v>0</v>
      </c>
      <c r="BO155" s="177">
        <v>0</v>
      </c>
      <c r="BP155" s="177">
        <v>0</v>
      </c>
      <c r="BQ155" s="177">
        <v>0</v>
      </c>
      <c r="BR155" s="177">
        <v>0</v>
      </c>
      <c r="BS155" s="177">
        <v>0</v>
      </c>
      <c r="BT155" s="177">
        <v>0</v>
      </c>
      <c r="BU155" s="177">
        <v>0</v>
      </c>
      <c r="BV155" s="177">
        <v>0</v>
      </c>
      <c r="BW155" s="177">
        <v>0</v>
      </c>
      <c r="BX155" s="177">
        <v>0</v>
      </c>
      <c r="BY155" s="177">
        <v>0</v>
      </c>
      <c r="BZ155" s="177">
        <v>0</v>
      </c>
      <c r="CA155" s="177">
        <v>0</v>
      </c>
      <c r="CB155" s="177">
        <v>0</v>
      </c>
      <c r="CC155" s="177">
        <v>0</v>
      </c>
      <c r="CD155" s="177">
        <v>0</v>
      </c>
      <c r="CE155" s="177">
        <v>0</v>
      </c>
      <c r="CF155" s="177">
        <v>0</v>
      </c>
      <c r="CG155" s="177">
        <v>0</v>
      </c>
      <c r="CH155" s="177">
        <v>0</v>
      </c>
      <c r="CI155" s="177">
        <v>0</v>
      </c>
      <c r="CJ155" s="177">
        <v>0</v>
      </c>
      <c r="CK155" s="177">
        <v>0</v>
      </c>
      <c r="CL155" s="177">
        <v>0</v>
      </c>
      <c r="CM155" s="178"/>
      <c r="CZ155" s="174">
        <f t="shared" si="2"/>
        <v>0</v>
      </c>
      <c r="DA155" s="158" t="s">
        <v>1587</v>
      </c>
      <c r="DB155" s="154" t="s">
        <v>1588</v>
      </c>
      <c r="DC155" s="154" t="s">
        <v>1288</v>
      </c>
    </row>
    <row r="156" spans="1:107" ht="13.2" customHeight="1" x14ac:dyDescent="0.25">
      <c r="A156" s="175" t="s">
        <v>1589</v>
      </c>
      <c r="B156" s="176" t="s">
        <v>1590</v>
      </c>
      <c r="C156" s="177">
        <v>0</v>
      </c>
      <c r="D156" s="177">
        <v>0</v>
      </c>
      <c r="E156" s="177">
        <v>0</v>
      </c>
      <c r="F156" s="177">
        <v>0</v>
      </c>
      <c r="G156" s="177">
        <v>0</v>
      </c>
      <c r="H156" s="177">
        <v>0</v>
      </c>
      <c r="I156" s="177">
        <v>0</v>
      </c>
      <c r="J156" s="177">
        <v>0</v>
      </c>
      <c r="K156" s="177">
        <v>0</v>
      </c>
      <c r="L156" s="177">
        <v>0</v>
      </c>
      <c r="M156" s="177">
        <v>0</v>
      </c>
      <c r="N156" s="177">
        <v>0</v>
      </c>
      <c r="O156" s="177">
        <v>0</v>
      </c>
      <c r="P156" s="177">
        <v>0</v>
      </c>
      <c r="Q156" s="177">
        <v>0</v>
      </c>
      <c r="R156" s="177">
        <v>0</v>
      </c>
      <c r="S156" s="177">
        <v>0</v>
      </c>
      <c r="T156" s="177">
        <v>0</v>
      </c>
      <c r="U156" s="177">
        <v>0</v>
      </c>
      <c r="V156" s="177">
        <v>0</v>
      </c>
      <c r="W156" s="177">
        <v>0</v>
      </c>
      <c r="X156" s="177">
        <v>0</v>
      </c>
      <c r="Y156" s="177">
        <v>0</v>
      </c>
      <c r="Z156" s="177">
        <v>0</v>
      </c>
      <c r="AA156" s="177">
        <v>0</v>
      </c>
      <c r="AB156" s="177">
        <v>0</v>
      </c>
      <c r="AC156" s="177">
        <v>0</v>
      </c>
      <c r="AD156" s="177">
        <v>0</v>
      </c>
      <c r="AE156" s="177">
        <v>0</v>
      </c>
      <c r="AF156" s="177">
        <v>0</v>
      </c>
      <c r="AG156" s="177">
        <v>0</v>
      </c>
      <c r="AH156" s="177">
        <v>0</v>
      </c>
      <c r="AI156" s="177">
        <v>0</v>
      </c>
      <c r="AJ156" s="177">
        <v>0</v>
      </c>
      <c r="AK156" s="177">
        <v>0</v>
      </c>
      <c r="AL156" s="177">
        <v>0</v>
      </c>
      <c r="AM156" s="177">
        <v>0</v>
      </c>
      <c r="AN156" s="177">
        <v>0</v>
      </c>
      <c r="AO156" s="177">
        <v>0</v>
      </c>
      <c r="AP156" s="177">
        <v>0</v>
      </c>
      <c r="AQ156" s="177">
        <v>0</v>
      </c>
      <c r="AR156" s="177">
        <v>0</v>
      </c>
      <c r="AS156" s="177">
        <v>0</v>
      </c>
      <c r="AT156" s="177">
        <v>0</v>
      </c>
      <c r="AU156" s="177">
        <v>0</v>
      </c>
      <c r="AV156" s="177">
        <v>0</v>
      </c>
      <c r="AW156" s="177">
        <v>0</v>
      </c>
      <c r="AX156" s="177">
        <v>0</v>
      </c>
      <c r="AY156" s="177">
        <v>0</v>
      </c>
      <c r="AZ156" s="177">
        <v>0</v>
      </c>
      <c r="BA156" s="177">
        <v>0</v>
      </c>
      <c r="BB156" s="177">
        <v>0</v>
      </c>
      <c r="BC156" s="177">
        <v>0</v>
      </c>
      <c r="BD156" s="177">
        <v>0</v>
      </c>
      <c r="BE156" s="177">
        <v>0</v>
      </c>
      <c r="BF156" s="177">
        <v>0</v>
      </c>
      <c r="BG156" s="177">
        <v>0</v>
      </c>
      <c r="BH156" s="177">
        <v>0</v>
      </c>
      <c r="BI156" s="177">
        <v>0</v>
      </c>
      <c r="BJ156" s="177">
        <v>0</v>
      </c>
      <c r="BK156" s="177">
        <v>0</v>
      </c>
      <c r="BL156" s="177">
        <v>0</v>
      </c>
      <c r="BM156" s="177">
        <v>0</v>
      </c>
      <c r="BN156" s="177">
        <v>0</v>
      </c>
      <c r="BO156" s="177">
        <v>0</v>
      </c>
      <c r="BP156" s="177">
        <v>0</v>
      </c>
      <c r="BQ156" s="177">
        <v>0</v>
      </c>
      <c r="BR156" s="177">
        <v>0</v>
      </c>
      <c r="BS156" s="177">
        <v>0</v>
      </c>
      <c r="BT156" s="177">
        <v>0</v>
      </c>
      <c r="BU156" s="177">
        <v>0</v>
      </c>
      <c r="BV156" s="177">
        <v>0</v>
      </c>
      <c r="BW156" s="177">
        <v>0</v>
      </c>
      <c r="BX156" s="177">
        <v>0</v>
      </c>
      <c r="BY156" s="177">
        <v>0</v>
      </c>
      <c r="BZ156" s="177">
        <v>0</v>
      </c>
      <c r="CA156" s="177">
        <v>0</v>
      </c>
      <c r="CB156" s="177">
        <v>0</v>
      </c>
      <c r="CC156" s="177">
        <v>0</v>
      </c>
      <c r="CD156" s="177">
        <v>0</v>
      </c>
      <c r="CE156" s="177">
        <v>0</v>
      </c>
      <c r="CF156" s="177">
        <v>0</v>
      </c>
      <c r="CG156" s="177">
        <v>0</v>
      </c>
      <c r="CH156" s="177">
        <v>0</v>
      </c>
      <c r="CI156" s="177">
        <v>0</v>
      </c>
      <c r="CJ156" s="177">
        <v>0</v>
      </c>
      <c r="CK156" s="177">
        <v>0</v>
      </c>
      <c r="CL156" s="177">
        <v>0</v>
      </c>
      <c r="CM156" s="178"/>
      <c r="CZ156" s="174">
        <f t="shared" si="2"/>
        <v>0</v>
      </c>
      <c r="DA156" s="158" t="s">
        <v>1589</v>
      </c>
      <c r="DB156" s="154" t="s">
        <v>1590</v>
      </c>
      <c r="DC156" s="154" t="s">
        <v>1288</v>
      </c>
    </row>
    <row r="157" spans="1:107" ht="13.2" customHeight="1" x14ac:dyDescent="0.25">
      <c r="A157" s="175" t="s">
        <v>1591</v>
      </c>
      <c r="B157" s="176" t="s">
        <v>1592</v>
      </c>
      <c r="C157" s="177">
        <v>0</v>
      </c>
      <c r="D157" s="177">
        <v>0</v>
      </c>
      <c r="E157" s="177">
        <v>0</v>
      </c>
      <c r="F157" s="177">
        <v>0</v>
      </c>
      <c r="G157" s="177">
        <v>0</v>
      </c>
      <c r="H157" s="177">
        <v>0</v>
      </c>
      <c r="I157" s="177">
        <v>0</v>
      </c>
      <c r="J157" s="177">
        <v>0</v>
      </c>
      <c r="K157" s="177">
        <v>0</v>
      </c>
      <c r="L157" s="177">
        <v>0</v>
      </c>
      <c r="M157" s="177">
        <v>0</v>
      </c>
      <c r="N157" s="177">
        <v>0</v>
      </c>
      <c r="O157" s="177">
        <v>0</v>
      </c>
      <c r="P157" s="177">
        <v>0</v>
      </c>
      <c r="Q157" s="177">
        <v>0</v>
      </c>
      <c r="R157" s="177">
        <v>0</v>
      </c>
      <c r="S157" s="177">
        <v>0</v>
      </c>
      <c r="T157" s="177">
        <v>0</v>
      </c>
      <c r="U157" s="177">
        <v>0</v>
      </c>
      <c r="V157" s="177">
        <v>0</v>
      </c>
      <c r="W157" s="177">
        <v>0</v>
      </c>
      <c r="X157" s="177">
        <v>0</v>
      </c>
      <c r="Y157" s="177">
        <v>0</v>
      </c>
      <c r="Z157" s="177">
        <v>0</v>
      </c>
      <c r="AA157" s="177">
        <v>0</v>
      </c>
      <c r="AB157" s="177">
        <v>0</v>
      </c>
      <c r="AC157" s="177">
        <v>0</v>
      </c>
      <c r="AD157" s="177">
        <v>0</v>
      </c>
      <c r="AE157" s="177">
        <v>0</v>
      </c>
      <c r="AF157" s="177">
        <v>0</v>
      </c>
      <c r="AG157" s="177">
        <v>0</v>
      </c>
      <c r="AH157" s="177">
        <v>0</v>
      </c>
      <c r="AI157" s="177">
        <v>0</v>
      </c>
      <c r="AJ157" s="177">
        <v>0</v>
      </c>
      <c r="AK157" s="177">
        <v>0</v>
      </c>
      <c r="AL157" s="177">
        <v>0</v>
      </c>
      <c r="AM157" s="177">
        <v>0</v>
      </c>
      <c r="AN157" s="177">
        <v>0</v>
      </c>
      <c r="AO157" s="177">
        <v>0</v>
      </c>
      <c r="AP157" s="177">
        <v>0</v>
      </c>
      <c r="AQ157" s="177">
        <v>0</v>
      </c>
      <c r="AR157" s="177">
        <v>0</v>
      </c>
      <c r="AS157" s="177">
        <v>0</v>
      </c>
      <c r="AT157" s="177">
        <v>0</v>
      </c>
      <c r="AU157" s="177">
        <v>0</v>
      </c>
      <c r="AV157" s="177">
        <v>0</v>
      </c>
      <c r="AW157" s="177">
        <v>0</v>
      </c>
      <c r="AX157" s="177">
        <v>0</v>
      </c>
      <c r="AY157" s="177">
        <v>0</v>
      </c>
      <c r="AZ157" s="177">
        <v>0</v>
      </c>
      <c r="BA157" s="177">
        <v>0</v>
      </c>
      <c r="BB157" s="177">
        <v>0</v>
      </c>
      <c r="BC157" s="177">
        <v>0</v>
      </c>
      <c r="BD157" s="177">
        <v>0</v>
      </c>
      <c r="BE157" s="177">
        <v>0</v>
      </c>
      <c r="BF157" s="177">
        <v>0</v>
      </c>
      <c r="BG157" s="177">
        <v>0</v>
      </c>
      <c r="BH157" s="177">
        <v>0</v>
      </c>
      <c r="BI157" s="177">
        <v>0</v>
      </c>
      <c r="BJ157" s="177">
        <v>0</v>
      </c>
      <c r="BK157" s="177">
        <v>0</v>
      </c>
      <c r="BL157" s="177">
        <v>0</v>
      </c>
      <c r="BM157" s="177">
        <v>0</v>
      </c>
      <c r="BN157" s="177">
        <v>0</v>
      </c>
      <c r="BO157" s="177">
        <v>0</v>
      </c>
      <c r="BP157" s="177">
        <v>0</v>
      </c>
      <c r="BQ157" s="177">
        <v>0</v>
      </c>
      <c r="BR157" s="177">
        <v>0</v>
      </c>
      <c r="BS157" s="177">
        <v>0</v>
      </c>
      <c r="BT157" s="177">
        <v>0</v>
      </c>
      <c r="BU157" s="177">
        <v>0</v>
      </c>
      <c r="BV157" s="177">
        <v>0</v>
      </c>
      <c r="BW157" s="177">
        <v>0</v>
      </c>
      <c r="BX157" s="177">
        <v>0</v>
      </c>
      <c r="BY157" s="177">
        <v>0</v>
      </c>
      <c r="BZ157" s="177">
        <v>0</v>
      </c>
      <c r="CA157" s="177">
        <v>0</v>
      </c>
      <c r="CB157" s="177">
        <v>0</v>
      </c>
      <c r="CC157" s="177">
        <v>0</v>
      </c>
      <c r="CD157" s="177">
        <v>0</v>
      </c>
      <c r="CE157" s="177">
        <v>0</v>
      </c>
      <c r="CF157" s="177">
        <v>0</v>
      </c>
      <c r="CG157" s="177">
        <v>0</v>
      </c>
      <c r="CH157" s="177">
        <v>0</v>
      </c>
      <c r="CI157" s="177">
        <v>0</v>
      </c>
      <c r="CJ157" s="177">
        <v>0</v>
      </c>
      <c r="CK157" s="177">
        <v>0</v>
      </c>
      <c r="CL157" s="177">
        <v>0</v>
      </c>
      <c r="CM157" s="178"/>
      <c r="CZ157" s="174">
        <f t="shared" si="2"/>
        <v>0</v>
      </c>
      <c r="DA157" s="158" t="s">
        <v>1591</v>
      </c>
      <c r="DB157" s="154" t="s">
        <v>1592</v>
      </c>
      <c r="DC157" s="154" t="s">
        <v>1288</v>
      </c>
    </row>
    <row r="158" spans="1:107" ht="13.2" customHeight="1" x14ac:dyDescent="0.25">
      <c r="A158" s="175" t="s">
        <v>1593</v>
      </c>
      <c r="B158" s="176" t="s">
        <v>1594</v>
      </c>
      <c r="C158" s="177">
        <v>0</v>
      </c>
      <c r="D158" s="177">
        <v>0</v>
      </c>
      <c r="E158" s="177">
        <v>0</v>
      </c>
      <c r="F158" s="177">
        <v>0</v>
      </c>
      <c r="G158" s="177">
        <v>0</v>
      </c>
      <c r="H158" s="177">
        <v>0</v>
      </c>
      <c r="I158" s="177">
        <v>0</v>
      </c>
      <c r="J158" s="177">
        <v>0</v>
      </c>
      <c r="K158" s="177">
        <v>0</v>
      </c>
      <c r="L158" s="177">
        <v>0</v>
      </c>
      <c r="M158" s="177">
        <v>0</v>
      </c>
      <c r="N158" s="177">
        <v>0</v>
      </c>
      <c r="O158" s="177">
        <v>0</v>
      </c>
      <c r="P158" s="177">
        <v>0</v>
      </c>
      <c r="Q158" s="177">
        <v>0</v>
      </c>
      <c r="R158" s="177">
        <v>0</v>
      </c>
      <c r="S158" s="177">
        <v>0</v>
      </c>
      <c r="T158" s="177">
        <v>0</v>
      </c>
      <c r="U158" s="177">
        <v>0</v>
      </c>
      <c r="V158" s="177">
        <v>0</v>
      </c>
      <c r="W158" s="177">
        <v>0</v>
      </c>
      <c r="X158" s="177">
        <v>0</v>
      </c>
      <c r="Y158" s="177">
        <v>0</v>
      </c>
      <c r="Z158" s="177">
        <v>0</v>
      </c>
      <c r="AA158" s="177">
        <v>0</v>
      </c>
      <c r="AB158" s="177">
        <v>0</v>
      </c>
      <c r="AC158" s="177">
        <v>0</v>
      </c>
      <c r="AD158" s="177">
        <v>0</v>
      </c>
      <c r="AE158" s="177">
        <v>0</v>
      </c>
      <c r="AF158" s="177">
        <v>0</v>
      </c>
      <c r="AG158" s="177">
        <v>0</v>
      </c>
      <c r="AH158" s="177">
        <v>0</v>
      </c>
      <c r="AI158" s="177">
        <v>0</v>
      </c>
      <c r="AJ158" s="177">
        <v>0</v>
      </c>
      <c r="AK158" s="177">
        <v>0</v>
      </c>
      <c r="AL158" s="177">
        <v>0</v>
      </c>
      <c r="AM158" s="177">
        <v>0</v>
      </c>
      <c r="AN158" s="177">
        <v>0</v>
      </c>
      <c r="AO158" s="177">
        <v>0</v>
      </c>
      <c r="AP158" s="177">
        <v>0</v>
      </c>
      <c r="AQ158" s="177">
        <v>0</v>
      </c>
      <c r="AR158" s="177">
        <v>0</v>
      </c>
      <c r="AS158" s="177">
        <v>0</v>
      </c>
      <c r="AT158" s="177">
        <v>0</v>
      </c>
      <c r="AU158" s="177">
        <v>0</v>
      </c>
      <c r="AV158" s="177">
        <v>0</v>
      </c>
      <c r="AW158" s="177">
        <v>0</v>
      </c>
      <c r="AX158" s="177">
        <v>0</v>
      </c>
      <c r="AY158" s="177">
        <v>0</v>
      </c>
      <c r="AZ158" s="177">
        <v>0</v>
      </c>
      <c r="BA158" s="177">
        <v>0</v>
      </c>
      <c r="BB158" s="177">
        <v>0</v>
      </c>
      <c r="BC158" s="177">
        <v>0</v>
      </c>
      <c r="BD158" s="177">
        <v>0</v>
      </c>
      <c r="BE158" s="177">
        <v>0</v>
      </c>
      <c r="BF158" s="177">
        <v>0</v>
      </c>
      <c r="BG158" s="177">
        <v>0</v>
      </c>
      <c r="BH158" s="177">
        <v>0</v>
      </c>
      <c r="BI158" s="177">
        <v>0</v>
      </c>
      <c r="BJ158" s="177">
        <v>0</v>
      </c>
      <c r="BK158" s="177">
        <v>0</v>
      </c>
      <c r="BL158" s="177">
        <v>0</v>
      </c>
      <c r="BM158" s="177">
        <v>0</v>
      </c>
      <c r="BN158" s="177">
        <v>0</v>
      </c>
      <c r="BO158" s="177">
        <v>0</v>
      </c>
      <c r="BP158" s="177">
        <v>0</v>
      </c>
      <c r="BQ158" s="177">
        <v>0</v>
      </c>
      <c r="BR158" s="177">
        <v>0</v>
      </c>
      <c r="BS158" s="177">
        <v>0</v>
      </c>
      <c r="BT158" s="177">
        <v>0</v>
      </c>
      <c r="BU158" s="177">
        <v>0</v>
      </c>
      <c r="BV158" s="177">
        <v>0</v>
      </c>
      <c r="BW158" s="177">
        <v>0</v>
      </c>
      <c r="BX158" s="177">
        <v>0</v>
      </c>
      <c r="BY158" s="177">
        <v>0</v>
      </c>
      <c r="BZ158" s="177">
        <v>0</v>
      </c>
      <c r="CA158" s="177">
        <v>0</v>
      </c>
      <c r="CB158" s="177">
        <v>0</v>
      </c>
      <c r="CC158" s="177">
        <v>0</v>
      </c>
      <c r="CD158" s="177">
        <v>0</v>
      </c>
      <c r="CE158" s="177">
        <v>0</v>
      </c>
      <c r="CF158" s="177">
        <v>0</v>
      </c>
      <c r="CG158" s="177">
        <v>0</v>
      </c>
      <c r="CH158" s="177">
        <v>0</v>
      </c>
      <c r="CI158" s="177">
        <v>0</v>
      </c>
      <c r="CJ158" s="177">
        <v>0</v>
      </c>
      <c r="CK158" s="177">
        <v>0</v>
      </c>
      <c r="CL158" s="177">
        <v>0</v>
      </c>
      <c r="CM158" s="178"/>
      <c r="CZ158" s="174">
        <f t="shared" si="2"/>
        <v>0</v>
      </c>
      <c r="DA158" s="158" t="s">
        <v>1593</v>
      </c>
      <c r="DB158" s="154" t="s">
        <v>1594</v>
      </c>
      <c r="DC158" s="154" t="s">
        <v>1288</v>
      </c>
    </row>
    <row r="159" spans="1:107" ht="13.2" customHeight="1" x14ac:dyDescent="0.25">
      <c r="A159" s="175" t="s">
        <v>1595</v>
      </c>
      <c r="B159" s="176" t="s">
        <v>1596</v>
      </c>
      <c r="C159" s="177">
        <v>0</v>
      </c>
      <c r="D159" s="177">
        <v>0</v>
      </c>
      <c r="E159" s="177">
        <v>0</v>
      </c>
      <c r="F159" s="177">
        <v>0</v>
      </c>
      <c r="G159" s="177">
        <v>0</v>
      </c>
      <c r="H159" s="177">
        <v>0</v>
      </c>
      <c r="I159" s="177">
        <v>0</v>
      </c>
      <c r="J159" s="177">
        <v>0</v>
      </c>
      <c r="K159" s="177">
        <v>0</v>
      </c>
      <c r="L159" s="177">
        <v>0</v>
      </c>
      <c r="M159" s="177">
        <v>0</v>
      </c>
      <c r="N159" s="177">
        <v>0</v>
      </c>
      <c r="O159" s="177">
        <v>0</v>
      </c>
      <c r="P159" s="177">
        <v>0</v>
      </c>
      <c r="Q159" s="177">
        <v>0</v>
      </c>
      <c r="R159" s="177">
        <v>0</v>
      </c>
      <c r="S159" s="177">
        <v>0</v>
      </c>
      <c r="T159" s="177">
        <v>0</v>
      </c>
      <c r="U159" s="177">
        <v>0</v>
      </c>
      <c r="V159" s="177">
        <v>0</v>
      </c>
      <c r="W159" s="177">
        <v>0</v>
      </c>
      <c r="X159" s="177">
        <v>0</v>
      </c>
      <c r="Y159" s="177">
        <v>0</v>
      </c>
      <c r="Z159" s="177">
        <v>0</v>
      </c>
      <c r="AA159" s="177">
        <v>0</v>
      </c>
      <c r="AB159" s="177">
        <v>0</v>
      </c>
      <c r="AC159" s="177">
        <v>0</v>
      </c>
      <c r="AD159" s="177">
        <v>0</v>
      </c>
      <c r="AE159" s="177">
        <v>0</v>
      </c>
      <c r="AF159" s="177">
        <v>0</v>
      </c>
      <c r="AG159" s="177">
        <v>0</v>
      </c>
      <c r="AH159" s="177">
        <v>0</v>
      </c>
      <c r="AI159" s="177">
        <v>0</v>
      </c>
      <c r="AJ159" s="177">
        <v>0</v>
      </c>
      <c r="AK159" s="177">
        <v>0</v>
      </c>
      <c r="AL159" s="177">
        <v>0</v>
      </c>
      <c r="AM159" s="177">
        <v>0</v>
      </c>
      <c r="AN159" s="177">
        <v>0</v>
      </c>
      <c r="AO159" s="177">
        <v>0</v>
      </c>
      <c r="AP159" s="177">
        <v>0</v>
      </c>
      <c r="AQ159" s="177">
        <v>0</v>
      </c>
      <c r="AR159" s="177">
        <v>0</v>
      </c>
      <c r="AS159" s="177">
        <v>0</v>
      </c>
      <c r="AT159" s="177">
        <v>0</v>
      </c>
      <c r="AU159" s="177">
        <v>0</v>
      </c>
      <c r="AV159" s="177">
        <v>0</v>
      </c>
      <c r="AW159" s="177">
        <v>0</v>
      </c>
      <c r="AX159" s="177">
        <v>0</v>
      </c>
      <c r="AY159" s="177">
        <v>0</v>
      </c>
      <c r="AZ159" s="177">
        <v>0</v>
      </c>
      <c r="BA159" s="177">
        <v>0</v>
      </c>
      <c r="BB159" s="177">
        <v>0</v>
      </c>
      <c r="BC159" s="177">
        <v>0</v>
      </c>
      <c r="BD159" s="177">
        <v>0</v>
      </c>
      <c r="BE159" s="177">
        <v>0</v>
      </c>
      <c r="BF159" s="177">
        <v>0</v>
      </c>
      <c r="BG159" s="177">
        <v>0</v>
      </c>
      <c r="BH159" s="177">
        <v>0</v>
      </c>
      <c r="BI159" s="177">
        <v>0</v>
      </c>
      <c r="BJ159" s="177">
        <v>0</v>
      </c>
      <c r="BK159" s="177">
        <v>0</v>
      </c>
      <c r="BL159" s="177">
        <v>0</v>
      </c>
      <c r="BM159" s="177">
        <v>0</v>
      </c>
      <c r="BN159" s="177">
        <v>0</v>
      </c>
      <c r="BO159" s="177">
        <v>0</v>
      </c>
      <c r="BP159" s="177">
        <v>0</v>
      </c>
      <c r="BQ159" s="177">
        <v>0</v>
      </c>
      <c r="BR159" s="177">
        <v>0</v>
      </c>
      <c r="BS159" s="177">
        <v>0</v>
      </c>
      <c r="BT159" s="177">
        <v>0</v>
      </c>
      <c r="BU159" s="177">
        <v>0</v>
      </c>
      <c r="BV159" s="177">
        <v>0</v>
      </c>
      <c r="BW159" s="177">
        <v>0</v>
      </c>
      <c r="BX159" s="177">
        <v>0</v>
      </c>
      <c r="BY159" s="177">
        <v>0</v>
      </c>
      <c r="BZ159" s="177">
        <v>0</v>
      </c>
      <c r="CA159" s="177">
        <v>0</v>
      </c>
      <c r="CB159" s="177">
        <v>0</v>
      </c>
      <c r="CC159" s="177">
        <v>0</v>
      </c>
      <c r="CD159" s="177">
        <v>0</v>
      </c>
      <c r="CE159" s="177">
        <v>0</v>
      </c>
      <c r="CF159" s="177">
        <v>0</v>
      </c>
      <c r="CG159" s="177">
        <v>0</v>
      </c>
      <c r="CH159" s="177">
        <v>0</v>
      </c>
      <c r="CI159" s="177">
        <v>0</v>
      </c>
      <c r="CJ159" s="177">
        <v>0</v>
      </c>
      <c r="CK159" s="177">
        <v>0</v>
      </c>
      <c r="CL159" s="177">
        <v>0</v>
      </c>
      <c r="CM159" s="178"/>
      <c r="CZ159" s="174">
        <f t="shared" si="2"/>
        <v>0</v>
      </c>
      <c r="DA159" s="158" t="s">
        <v>1595</v>
      </c>
      <c r="DB159" s="154" t="s">
        <v>1596</v>
      </c>
      <c r="DC159" s="154" t="s">
        <v>1288</v>
      </c>
    </row>
    <row r="160" spans="1:107" ht="13.2" customHeight="1" x14ac:dyDescent="0.25">
      <c r="A160" s="175" t="s">
        <v>1597</v>
      </c>
      <c r="B160" s="176" t="s">
        <v>1598</v>
      </c>
      <c r="C160" s="177">
        <v>0</v>
      </c>
      <c r="D160" s="177">
        <v>0</v>
      </c>
      <c r="E160" s="177">
        <v>0</v>
      </c>
      <c r="F160" s="177">
        <v>0</v>
      </c>
      <c r="G160" s="177">
        <v>0</v>
      </c>
      <c r="H160" s="177">
        <v>0</v>
      </c>
      <c r="I160" s="177">
        <v>0</v>
      </c>
      <c r="J160" s="177">
        <v>0</v>
      </c>
      <c r="K160" s="177">
        <v>0</v>
      </c>
      <c r="L160" s="177">
        <v>0</v>
      </c>
      <c r="M160" s="177">
        <v>0</v>
      </c>
      <c r="N160" s="177">
        <v>0</v>
      </c>
      <c r="O160" s="177">
        <v>0</v>
      </c>
      <c r="P160" s="177">
        <v>0</v>
      </c>
      <c r="Q160" s="177">
        <v>0</v>
      </c>
      <c r="R160" s="177">
        <v>0</v>
      </c>
      <c r="S160" s="177">
        <v>0</v>
      </c>
      <c r="T160" s="177">
        <v>0</v>
      </c>
      <c r="U160" s="177">
        <v>0</v>
      </c>
      <c r="V160" s="177">
        <v>0</v>
      </c>
      <c r="W160" s="177">
        <v>0</v>
      </c>
      <c r="X160" s="177">
        <v>0</v>
      </c>
      <c r="Y160" s="177">
        <v>0</v>
      </c>
      <c r="Z160" s="177">
        <v>0</v>
      </c>
      <c r="AA160" s="177">
        <v>0</v>
      </c>
      <c r="AB160" s="177">
        <v>0</v>
      </c>
      <c r="AC160" s="177">
        <v>0</v>
      </c>
      <c r="AD160" s="177">
        <v>0</v>
      </c>
      <c r="AE160" s="177">
        <v>0</v>
      </c>
      <c r="AF160" s="177">
        <v>0</v>
      </c>
      <c r="AG160" s="177">
        <v>0</v>
      </c>
      <c r="AH160" s="177">
        <v>0</v>
      </c>
      <c r="AI160" s="177">
        <v>0</v>
      </c>
      <c r="AJ160" s="177">
        <v>0</v>
      </c>
      <c r="AK160" s="177">
        <v>0</v>
      </c>
      <c r="AL160" s="177">
        <v>0</v>
      </c>
      <c r="AM160" s="177">
        <v>0</v>
      </c>
      <c r="AN160" s="177">
        <v>0</v>
      </c>
      <c r="AO160" s="177">
        <v>0</v>
      </c>
      <c r="AP160" s="177">
        <v>0</v>
      </c>
      <c r="AQ160" s="177">
        <v>0</v>
      </c>
      <c r="AR160" s="177">
        <v>0</v>
      </c>
      <c r="AS160" s="177">
        <v>0</v>
      </c>
      <c r="AT160" s="177">
        <v>0</v>
      </c>
      <c r="AU160" s="177">
        <v>0</v>
      </c>
      <c r="AV160" s="177">
        <v>0</v>
      </c>
      <c r="AW160" s="177">
        <v>0</v>
      </c>
      <c r="AX160" s="177">
        <v>0</v>
      </c>
      <c r="AY160" s="177">
        <v>0</v>
      </c>
      <c r="AZ160" s="177">
        <v>0</v>
      </c>
      <c r="BA160" s="177">
        <v>0</v>
      </c>
      <c r="BB160" s="177">
        <v>0</v>
      </c>
      <c r="BC160" s="177">
        <v>0</v>
      </c>
      <c r="BD160" s="177">
        <v>0</v>
      </c>
      <c r="BE160" s="177">
        <v>0</v>
      </c>
      <c r="BF160" s="177">
        <v>0</v>
      </c>
      <c r="BG160" s="177">
        <v>0</v>
      </c>
      <c r="BH160" s="177">
        <v>0</v>
      </c>
      <c r="BI160" s="177">
        <v>0</v>
      </c>
      <c r="BJ160" s="177">
        <v>0</v>
      </c>
      <c r="BK160" s="177">
        <v>0</v>
      </c>
      <c r="BL160" s="177">
        <v>0</v>
      </c>
      <c r="BM160" s="177">
        <v>0</v>
      </c>
      <c r="BN160" s="177">
        <v>0</v>
      </c>
      <c r="BO160" s="177">
        <v>0</v>
      </c>
      <c r="BP160" s="177">
        <v>0</v>
      </c>
      <c r="BQ160" s="177">
        <v>0</v>
      </c>
      <c r="BR160" s="179">
        <v>0</v>
      </c>
      <c r="BS160" s="179">
        <v>0</v>
      </c>
      <c r="BT160" s="177">
        <v>0</v>
      </c>
      <c r="BU160" s="177">
        <v>0</v>
      </c>
      <c r="BV160" s="177">
        <v>0</v>
      </c>
      <c r="BW160" s="177">
        <v>0</v>
      </c>
      <c r="BX160" s="177">
        <v>0</v>
      </c>
      <c r="BY160" s="177">
        <v>0</v>
      </c>
      <c r="BZ160" s="179">
        <v>0</v>
      </c>
      <c r="CA160" s="177">
        <v>0</v>
      </c>
      <c r="CB160" s="177">
        <v>0</v>
      </c>
      <c r="CC160" s="177">
        <v>0</v>
      </c>
      <c r="CD160" s="177">
        <v>0</v>
      </c>
      <c r="CE160" s="177">
        <v>0</v>
      </c>
      <c r="CF160" s="177">
        <v>0</v>
      </c>
      <c r="CG160" s="179">
        <v>0</v>
      </c>
      <c r="CH160" s="177">
        <v>0</v>
      </c>
      <c r="CI160" s="177">
        <v>0</v>
      </c>
      <c r="CJ160" s="177">
        <v>0</v>
      </c>
      <c r="CK160" s="179">
        <v>0</v>
      </c>
      <c r="CL160" s="179">
        <v>0</v>
      </c>
      <c r="CM160" s="178"/>
      <c r="CZ160" s="174">
        <f t="shared" si="2"/>
        <v>0</v>
      </c>
      <c r="DA160" s="158" t="s">
        <v>1597</v>
      </c>
      <c r="DB160" s="154" t="s">
        <v>1598</v>
      </c>
      <c r="DC160" s="154" t="s">
        <v>1288</v>
      </c>
    </row>
    <row r="161" spans="1:107" ht="13.2" customHeight="1" x14ac:dyDescent="0.25">
      <c r="A161" s="175" t="s">
        <v>1599</v>
      </c>
      <c r="B161" s="176" t="s">
        <v>1600</v>
      </c>
      <c r="C161" s="177">
        <v>-398544.57</v>
      </c>
      <c r="D161" s="177">
        <v>0</v>
      </c>
      <c r="E161" s="177">
        <v>-449999</v>
      </c>
      <c r="F161" s="177">
        <v>-2465068</v>
      </c>
      <c r="G161" s="177">
        <v>0</v>
      </c>
      <c r="H161" s="177">
        <v>0</v>
      </c>
      <c r="I161" s="177">
        <v>-4889263</v>
      </c>
      <c r="J161" s="177">
        <v>-838405.04</v>
      </c>
      <c r="K161" s="177">
        <v>0</v>
      </c>
      <c r="L161" s="177">
        <v>0</v>
      </c>
      <c r="M161" s="177">
        <v>-86999</v>
      </c>
      <c r="N161" s="177">
        <v>-574225.06000000006</v>
      </c>
      <c r="O161" s="177">
        <v>-7195183.9500000002</v>
      </c>
      <c r="P161" s="177">
        <v>-4603964</v>
      </c>
      <c r="Q161" s="177">
        <v>-284497</v>
      </c>
      <c r="R161" s="177">
        <v>-8353.7999999999993</v>
      </c>
      <c r="S161" s="177">
        <v>-2969373.95</v>
      </c>
      <c r="T161" s="177">
        <v>0</v>
      </c>
      <c r="U161" s="177">
        <v>-297012.95</v>
      </c>
      <c r="V161" s="177">
        <v>0</v>
      </c>
      <c r="W161" s="177">
        <v>0</v>
      </c>
      <c r="X161" s="177">
        <v>-2940927.24</v>
      </c>
      <c r="Y161" s="177">
        <v>0</v>
      </c>
      <c r="Z161" s="177">
        <v>-6909619.3899999997</v>
      </c>
      <c r="AA161" s="177">
        <v>0</v>
      </c>
      <c r="AB161" s="177">
        <v>-1252114.67</v>
      </c>
      <c r="AC161" s="177">
        <v>-42000</v>
      </c>
      <c r="AD161" s="177">
        <v>0</v>
      </c>
      <c r="AE161" s="177">
        <v>-368448.25</v>
      </c>
      <c r="AF161" s="177">
        <v>-1781760.2</v>
      </c>
      <c r="AG161" s="177">
        <v>-66300.09</v>
      </c>
      <c r="AH161" s="177">
        <v>-224994.14</v>
      </c>
      <c r="AI161" s="177">
        <v>-142707.82999999999</v>
      </c>
      <c r="AJ161" s="177">
        <v>-2001897.33</v>
      </c>
      <c r="AK161" s="177">
        <v>-2402267.0499999998</v>
      </c>
      <c r="AL161" s="177">
        <v>0</v>
      </c>
      <c r="AM161" s="177">
        <v>0</v>
      </c>
      <c r="AN161" s="177">
        <v>0</v>
      </c>
      <c r="AO161" s="177">
        <v>-1217959.19</v>
      </c>
      <c r="AP161" s="177">
        <v>-999999</v>
      </c>
      <c r="AQ161" s="177">
        <v>-1261528</v>
      </c>
      <c r="AR161" s="177">
        <v>-449999</v>
      </c>
      <c r="AS161" s="177">
        <v>-1260547.31</v>
      </c>
      <c r="AT161" s="177">
        <v>0</v>
      </c>
      <c r="AU161" s="177">
        <v>0</v>
      </c>
      <c r="AV161" s="177">
        <v>0</v>
      </c>
      <c r="AW161" s="177">
        <v>0</v>
      </c>
      <c r="AX161" s="177">
        <v>0</v>
      </c>
      <c r="AY161" s="177">
        <v>0</v>
      </c>
      <c r="AZ161" s="177">
        <v>-684997</v>
      </c>
      <c r="BA161" s="177">
        <v>0</v>
      </c>
      <c r="BB161" s="177">
        <v>0</v>
      </c>
      <c r="BC161" s="177">
        <v>-2249687.5</v>
      </c>
      <c r="BD161" s="177">
        <v>-6960810.2199999997</v>
      </c>
      <c r="BE161" s="177">
        <v>0</v>
      </c>
      <c r="BF161" s="177">
        <v>-283199</v>
      </c>
      <c r="BG161" s="177">
        <v>-416497</v>
      </c>
      <c r="BH161" s="177">
        <v>0</v>
      </c>
      <c r="BI161" s="177">
        <v>0</v>
      </c>
      <c r="BJ161" s="177">
        <v>0</v>
      </c>
      <c r="BK161" s="177">
        <v>-335719.67</v>
      </c>
      <c r="BL161" s="177">
        <v>-3715824.77</v>
      </c>
      <c r="BM161" s="177">
        <v>-4696466.09</v>
      </c>
      <c r="BN161" s="177">
        <v>-3267006.92</v>
      </c>
      <c r="BO161" s="177">
        <v>-1250340</v>
      </c>
      <c r="BP161" s="177">
        <v>-2152846</v>
      </c>
      <c r="BQ161" s="177">
        <v>-2101593.2799999998</v>
      </c>
      <c r="BR161" s="177">
        <v>-10517326.810000001</v>
      </c>
      <c r="BS161" s="177">
        <v>-158217.82999999999</v>
      </c>
      <c r="BT161" s="179">
        <v>0</v>
      </c>
      <c r="BU161" s="177">
        <v>0</v>
      </c>
      <c r="BV161" s="179">
        <v>0</v>
      </c>
      <c r="BW161" s="179">
        <v>0</v>
      </c>
      <c r="BX161" s="177">
        <v>0</v>
      </c>
      <c r="BY161" s="177">
        <v>0</v>
      </c>
      <c r="BZ161" s="179">
        <v>-118444.29</v>
      </c>
      <c r="CA161" s="179">
        <v>-76944.399999999994</v>
      </c>
      <c r="CB161" s="177">
        <v>0</v>
      </c>
      <c r="CC161" s="177">
        <v>0</v>
      </c>
      <c r="CD161" s="177">
        <v>0</v>
      </c>
      <c r="CE161" s="179">
        <v>0</v>
      </c>
      <c r="CF161" s="177">
        <v>0</v>
      </c>
      <c r="CG161" s="177">
        <v>-763470.46</v>
      </c>
      <c r="CH161" s="177">
        <v>0</v>
      </c>
      <c r="CI161" s="177">
        <v>0</v>
      </c>
      <c r="CJ161" s="177">
        <v>0</v>
      </c>
      <c r="CK161" s="179">
        <v>-21960</v>
      </c>
      <c r="CL161" s="179">
        <v>-1165603.33</v>
      </c>
      <c r="CM161" s="178"/>
      <c r="CZ161" s="174">
        <f t="shared" si="2"/>
        <v>0</v>
      </c>
      <c r="DA161" s="158" t="s">
        <v>1599</v>
      </c>
      <c r="DB161" s="154" t="s">
        <v>1600</v>
      </c>
      <c r="DC161" s="154" t="s">
        <v>1288</v>
      </c>
    </row>
    <row r="162" spans="1:107" ht="13.2" customHeight="1" x14ac:dyDescent="0.25">
      <c r="A162" s="175" t="s">
        <v>1601</v>
      </c>
      <c r="B162" s="176" t="s">
        <v>1602</v>
      </c>
      <c r="C162" s="177">
        <v>0</v>
      </c>
      <c r="D162" s="177">
        <v>0</v>
      </c>
      <c r="E162" s="177">
        <v>0</v>
      </c>
      <c r="F162" s="177">
        <v>-49999</v>
      </c>
      <c r="G162" s="177">
        <v>-2079999</v>
      </c>
      <c r="H162" s="177">
        <v>0</v>
      </c>
      <c r="I162" s="177">
        <v>0</v>
      </c>
      <c r="J162" s="177">
        <v>0</v>
      </c>
      <c r="K162" s="177">
        <v>0</v>
      </c>
      <c r="L162" s="177">
        <v>-1084999</v>
      </c>
      <c r="M162" s="177">
        <v>0</v>
      </c>
      <c r="N162" s="177">
        <v>-1116215.94</v>
      </c>
      <c r="O162" s="177">
        <v>0</v>
      </c>
      <c r="P162" s="177">
        <v>-583198</v>
      </c>
      <c r="Q162" s="177">
        <v>-548199</v>
      </c>
      <c r="R162" s="177">
        <v>0</v>
      </c>
      <c r="S162" s="177">
        <v>-1504999</v>
      </c>
      <c r="T162" s="177">
        <v>-3311257</v>
      </c>
      <c r="U162" s="177">
        <v>-1448939.75</v>
      </c>
      <c r="V162" s="177">
        <v>-3566049.22</v>
      </c>
      <c r="W162" s="177">
        <v>0</v>
      </c>
      <c r="X162" s="177">
        <v>0</v>
      </c>
      <c r="Y162" s="177">
        <v>-550199</v>
      </c>
      <c r="Z162" s="177">
        <v>0</v>
      </c>
      <c r="AA162" s="177">
        <v>-319999</v>
      </c>
      <c r="AB162" s="177">
        <v>-1106999</v>
      </c>
      <c r="AC162" s="177">
        <v>-1731999</v>
      </c>
      <c r="AD162" s="177">
        <v>-1098999</v>
      </c>
      <c r="AE162" s="177">
        <v>-1267499</v>
      </c>
      <c r="AF162" s="177">
        <v>-1413998</v>
      </c>
      <c r="AG162" s="177">
        <v>-42659</v>
      </c>
      <c r="AH162" s="177">
        <v>-1284999</v>
      </c>
      <c r="AI162" s="177">
        <v>-1478999</v>
      </c>
      <c r="AJ162" s="177">
        <v>-640000</v>
      </c>
      <c r="AK162" s="177">
        <v>0</v>
      </c>
      <c r="AL162" s="177">
        <v>-1309998</v>
      </c>
      <c r="AM162" s="177">
        <v>-189333.36</v>
      </c>
      <c r="AN162" s="177">
        <v>0</v>
      </c>
      <c r="AO162" s="177">
        <v>-107998</v>
      </c>
      <c r="AP162" s="177">
        <v>-2299999</v>
      </c>
      <c r="AQ162" s="177">
        <v>-1738466</v>
      </c>
      <c r="AR162" s="177">
        <v>0</v>
      </c>
      <c r="AS162" s="177">
        <v>-999999</v>
      </c>
      <c r="AT162" s="177">
        <v>0</v>
      </c>
      <c r="AU162" s="177">
        <v>-1502999</v>
      </c>
      <c r="AV162" s="177">
        <v>-406497</v>
      </c>
      <c r="AW162" s="177">
        <v>-319999</v>
      </c>
      <c r="AX162" s="177">
        <v>0</v>
      </c>
      <c r="AY162" s="177">
        <v>0</v>
      </c>
      <c r="AZ162" s="177">
        <v>0</v>
      </c>
      <c r="BA162" s="177">
        <v>-299999</v>
      </c>
      <c r="BB162" s="177">
        <v>0</v>
      </c>
      <c r="BC162" s="177">
        <v>-349999</v>
      </c>
      <c r="BD162" s="177">
        <v>-1531331.64</v>
      </c>
      <c r="BE162" s="177">
        <v>-451009</v>
      </c>
      <c r="BF162" s="177">
        <v>-1874999</v>
      </c>
      <c r="BG162" s="177">
        <v>-2553001.46</v>
      </c>
      <c r="BH162" s="177">
        <v>-1949809</v>
      </c>
      <c r="BI162" s="177">
        <v>0</v>
      </c>
      <c r="BJ162" s="177">
        <v>-1155555.54</v>
      </c>
      <c r="BK162" s="177">
        <v>-1382338.94</v>
      </c>
      <c r="BL162" s="177">
        <v>-18773588</v>
      </c>
      <c r="BM162" s="177">
        <v>-353999</v>
      </c>
      <c r="BN162" s="177">
        <v>-1375998</v>
      </c>
      <c r="BO162" s="177">
        <v>0</v>
      </c>
      <c r="BP162" s="177">
        <v>-499999</v>
      </c>
      <c r="BQ162" s="177">
        <v>-1138776.6599999999</v>
      </c>
      <c r="BR162" s="177">
        <v>0</v>
      </c>
      <c r="BS162" s="177">
        <v>0</v>
      </c>
      <c r="BT162" s="179">
        <v>-1199999</v>
      </c>
      <c r="BU162" s="179">
        <v>0</v>
      </c>
      <c r="BV162" s="179">
        <v>-1279999</v>
      </c>
      <c r="BW162" s="179">
        <v>-893999</v>
      </c>
      <c r="BX162" s="177">
        <v>0</v>
      </c>
      <c r="BY162" s="177">
        <v>0</v>
      </c>
      <c r="BZ162" s="179">
        <v>-429998</v>
      </c>
      <c r="CA162" s="179">
        <v>-1084698</v>
      </c>
      <c r="CB162" s="177">
        <v>0</v>
      </c>
      <c r="CC162" s="179">
        <v>0</v>
      </c>
      <c r="CD162" s="177">
        <v>0</v>
      </c>
      <c r="CE162" s="179">
        <v>-1679999</v>
      </c>
      <c r="CF162" s="177">
        <v>0</v>
      </c>
      <c r="CG162" s="177">
        <v>0</v>
      </c>
      <c r="CH162" s="177">
        <v>0</v>
      </c>
      <c r="CI162" s="177">
        <v>0</v>
      </c>
      <c r="CJ162" s="179">
        <v>0</v>
      </c>
      <c r="CK162" s="179">
        <v>-641549.69999999995</v>
      </c>
      <c r="CL162" s="179">
        <v>-2300666.5499999998</v>
      </c>
      <c r="CM162" s="178"/>
      <c r="CZ162" s="174">
        <f t="shared" si="2"/>
        <v>0</v>
      </c>
      <c r="DA162" s="158" t="s">
        <v>1601</v>
      </c>
      <c r="DB162" s="154" t="s">
        <v>1602</v>
      </c>
      <c r="DC162" s="154" t="s">
        <v>1288</v>
      </c>
    </row>
    <row r="163" spans="1:107" ht="13.2" customHeight="1" x14ac:dyDescent="0.25">
      <c r="A163" s="175" t="s">
        <v>1603</v>
      </c>
      <c r="B163" s="176" t="s">
        <v>1604</v>
      </c>
      <c r="C163" s="177">
        <v>0</v>
      </c>
      <c r="D163" s="177">
        <v>0</v>
      </c>
      <c r="E163" s="177">
        <v>-3999999</v>
      </c>
      <c r="F163" s="177">
        <v>-17638483.84</v>
      </c>
      <c r="G163" s="177">
        <v>-2808387.25</v>
      </c>
      <c r="H163" s="177">
        <v>0</v>
      </c>
      <c r="I163" s="177">
        <v>-5584531</v>
      </c>
      <c r="J163" s="177">
        <v>-5908805</v>
      </c>
      <c r="K163" s="177">
        <v>0</v>
      </c>
      <c r="L163" s="177">
        <v>-4824721</v>
      </c>
      <c r="M163" s="177">
        <v>0</v>
      </c>
      <c r="N163" s="177">
        <v>0</v>
      </c>
      <c r="O163" s="177">
        <v>-5054999</v>
      </c>
      <c r="P163" s="177">
        <v>-5955998</v>
      </c>
      <c r="Q163" s="177">
        <v>-22281.75</v>
      </c>
      <c r="R163" s="177">
        <v>0</v>
      </c>
      <c r="S163" s="177">
        <v>-5955998</v>
      </c>
      <c r="T163" s="177">
        <v>-834999</v>
      </c>
      <c r="U163" s="177">
        <v>-4931006.97</v>
      </c>
      <c r="V163" s="177">
        <v>-4931007</v>
      </c>
      <c r="W163" s="177">
        <v>0</v>
      </c>
      <c r="X163" s="177">
        <v>-25676.73</v>
      </c>
      <c r="Y163" s="177">
        <v>0</v>
      </c>
      <c r="Z163" s="177">
        <v>0</v>
      </c>
      <c r="AA163" s="177">
        <v>-7885999</v>
      </c>
      <c r="AB163" s="177">
        <v>0</v>
      </c>
      <c r="AC163" s="177">
        <v>-1499999</v>
      </c>
      <c r="AD163" s="177">
        <v>0</v>
      </c>
      <c r="AE163" s="177">
        <v>-5395297.2999999998</v>
      </c>
      <c r="AF163" s="177">
        <v>0</v>
      </c>
      <c r="AG163" s="177">
        <v>-1149479</v>
      </c>
      <c r="AH163" s="177">
        <v>0</v>
      </c>
      <c r="AI163" s="177">
        <v>-1423998</v>
      </c>
      <c r="AJ163" s="177">
        <v>0</v>
      </c>
      <c r="AK163" s="177">
        <v>-598143.07999999996</v>
      </c>
      <c r="AL163" s="177">
        <v>-1439998.97</v>
      </c>
      <c r="AM163" s="177">
        <v>-5175978</v>
      </c>
      <c r="AN163" s="177">
        <v>0</v>
      </c>
      <c r="AO163" s="177">
        <v>-4999999</v>
      </c>
      <c r="AP163" s="177">
        <v>-1500388.95</v>
      </c>
      <c r="AQ163" s="177">
        <v>-1599998</v>
      </c>
      <c r="AR163" s="177">
        <v>-3679999</v>
      </c>
      <c r="AS163" s="177">
        <v>-5891978</v>
      </c>
      <c r="AT163" s="177">
        <v>-2319461.16</v>
      </c>
      <c r="AU163" s="177">
        <v>-5803261</v>
      </c>
      <c r="AV163" s="177">
        <v>-4493357.76</v>
      </c>
      <c r="AW163" s="177">
        <v>-3499999</v>
      </c>
      <c r="AX163" s="177">
        <v>-1999999</v>
      </c>
      <c r="AY163" s="177">
        <v>0</v>
      </c>
      <c r="AZ163" s="177">
        <v>-4565799</v>
      </c>
      <c r="BA163" s="177">
        <v>-8598998</v>
      </c>
      <c r="BB163" s="177">
        <v>0</v>
      </c>
      <c r="BC163" s="177">
        <v>-1982497</v>
      </c>
      <c r="BD163" s="177">
        <v>-1399999</v>
      </c>
      <c r="BE163" s="177">
        <v>0</v>
      </c>
      <c r="BF163" s="177">
        <v>-4389999</v>
      </c>
      <c r="BG163" s="177">
        <v>-5749999</v>
      </c>
      <c r="BH163" s="177">
        <v>-203666.49</v>
      </c>
      <c r="BI163" s="177">
        <v>0</v>
      </c>
      <c r="BJ163" s="177">
        <v>0</v>
      </c>
      <c r="BK163" s="177">
        <v>0</v>
      </c>
      <c r="BL163" s="177">
        <v>-7292999</v>
      </c>
      <c r="BM163" s="177">
        <v>-2398999</v>
      </c>
      <c r="BN163" s="177">
        <v>0</v>
      </c>
      <c r="BO163" s="177">
        <v>-1991665.8</v>
      </c>
      <c r="BP163" s="177">
        <v>0</v>
      </c>
      <c r="BQ163" s="177">
        <v>-1543724.73</v>
      </c>
      <c r="BR163" s="177">
        <v>0</v>
      </c>
      <c r="BS163" s="177">
        <v>0</v>
      </c>
      <c r="BT163" s="177">
        <v>-4291028</v>
      </c>
      <c r="BU163" s="177">
        <v>-219983</v>
      </c>
      <c r="BV163" s="177">
        <v>-4572978</v>
      </c>
      <c r="BW163" s="179">
        <v>-3371759</v>
      </c>
      <c r="BX163" s="177">
        <v>0</v>
      </c>
      <c r="BY163" s="177">
        <v>0</v>
      </c>
      <c r="BZ163" s="179">
        <v>-4516780.7699999996</v>
      </c>
      <c r="CA163" s="177">
        <v>-1199999</v>
      </c>
      <c r="CB163" s="179">
        <v>0</v>
      </c>
      <c r="CC163" s="177">
        <v>-4662632.3499999996</v>
      </c>
      <c r="CD163" s="179">
        <v>0</v>
      </c>
      <c r="CE163" s="177">
        <v>-3837999</v>
      </c>
      <c r="CF163" s="177">
        <v>0</v>
      </c>
      <c r="CG163" s="177">
        <v>0</v>
      </c>
      <c r="CH163" s="179">
        <v>0</v>
      </c>
      <c r="CI163" s="177">
        <v>0</v>
      </c>
      <c r="CJ163" s="179">
        <v>-5375331.3200000003</v>
      </c>
      <c r="CK163" s="179">
        <v>-336766.36</v>
      </c>
      <c r="CL163" s="179">
        <v>-856537.5</v>
      </c>
      <c r="CM163" s="178"/>
      <c r="CZ163" s="174">
        <f t="shared" si="2"/>
        <v>0</v>
      </c>
      <c r="DA163" s="158" t="s">
        <v>1603</v>
      </c>
      <c r="DB163" s="154" t="s">
        <v>1604</v>
      </c>
      <c r="DC163" s="154" t="s">
        <v>1288</v>
      </c>
    </row>
    <row r="164" spans="1:107" ht="13.2" customHeight="1" x14ac:dyDescent="0.25">
      <c r="A164" s="175" t="s">
        <v>1605</v>
      </c>
      <c r="B164" s="176" t="s">
        <v>1606</v>
      </c>
      <c r="C164" s="177">
        <v>0</v>
      </c>
      <c r="D164" s="177">
        <v>0</v>
      </c>
      <c r="E164" s="177">
        <v>0</v>
      </c>
      <c r="F164" s="177">
        <v>-280598.12</v>
      </c>
      <c r="G164" s="177">
        <v>0</v>
      </c>
      <c r="H164" s="177">
        <v>0</v>
      </c>
      <c r="I164" s="177">
        <v>0</v>
      </c>
      <c r="J164" s="177">
        <v>0</v>
      </c>
      <c r="K164" s="177">
        <v>0</v>
      </c>
      <c r="L164" s="177">
        <v>-127999</v>
      </c>
      <c r="M164" s="177">
        <v>0</v>
      </c>
      <c r="N164" s="177">
        <v>0</v>
      </c>
      <c r="O164" s="177">
        <v>0</v>
      </c>
      <c r="P164" s="177">
        <v>-758947.69</v>
      </c>
      <c r="Q164" s="177">
        <v>-898998</v>
      </c>
      <c r="R164" s="177">
        <v>0</v>
      </c>
      <c r="S164" s="177">
        <v>-119999</v>
      </c>
      <c r="T164" s="177">
        <v>-748998</v>
      </c>
      <c r="U164" s="177">
        <v>0</v>
      </c>
      <c r="V164" s="177">
        <v>-206999</v>
      </c>
      <c r="W164" s="177">
        <v>0</v>
      </c>
      <c r="X164" s="177">
        <v>0</v>
      </c>
      <c r="Y164" s="177">
        <v>-313281</v>
      </c>
      <c r="Z164" s="177">
        <v>0</v>
      </c>
      <c r="AA164" s="177">
        <v>0</v>
      </c>
      <c r="AB164" s="177">
        <v>-2464123.35</v>
      </c>
      <c r="AC164" s="177">
        <v>0</v>
      </c>
      <c r="AD164" s="177">
        <v>-387648</v>
      </c>
      <c r="AE164" s="177">
        <v>0</v>
      </c>
      <c r="AF164" s="177">
        <v>0</v>
      </c>
      <c r="AG164" s="177">
        <v>-1131534</v>
      </c>
      <c r="AH164" s="177">
        <v>0</v>
      </c>
      <c r="AI164" s="177">
        <v>0</v>
      </c>
      <c r="AJ164" s="177">
        <v>-387040.01</v>
      </c>
      <c r="AK164" s="177">
        <v>0</v>
      </c>
      <c r="AL164" s="177">
        <v>-269999</v>
      </c>
      <c r="AM164" s="177">
        <v>-99999</v>
      </c>
      <c r="AN164" s="177">
        <v>0</v>
      </c>
      <c r="AO164" s="177">
        <v>-64999</v>
      </c>
      <c r="AP164" s="177">
        <v>-99999</v>
      </c>
      <c r="AQ164" s="177">
        <v>0</v>
      </c>
      <c r="AR164" s="177">
        <v>-1549997</v>
      </c>
      <c r="AS164" s="177">
        <v>-369328</v>
      </c>
      <c r="AT164" s="177">
        <v>-614213.23</v>
      </c>
      <c r="AU164" s="177">
        <v>-280999</v>
      </c>
      <c r="AV164" s="177">
        <v>-69999</v>
      </c>
      <c r="AW164" s="177">
        <v>-179999</v>
      </c>
      <c r="AX164" s="177">
        <v>0</v>
      </c>
      <c r="AY164" s="177">
        <v>0</v>
      </c>
      <c r="AZ164" s="177">
        <v>0</v>
      </c>
      <c r="BA164" s="177">
        <v>-49999</v>
      </c>
      <c r="BB164" s="177">
        <v>0</v>
      </c>
      <c r="BC164" s="177">
        <v>-3156499</v>
      </c>
      <c r="BD164" s="177">
        <v>-2233229.39</v>
      </c>
      <c r="BE164" s="177">
        <v>-271666.59999999998</v>
      </c>
      <c r="BF164" s="177">
        <v>0</v>
      </c>
      <c r="BG164" s="177">
        <v>-4948444.79</v>
      </c>
      <c r="BH164" s="177">
        <v>-409223.71</v>
      </c>
      <c r="BI164" s="177">
        <v>0</v>
      </c>
      <c r="BJ164" s="177">
        <v>-1336888.83</v>
      </c>
      <c r="BK164" s="177">
        <v>-834767.18</v>
      </c>
      <c r="BL164" s="177">
        <v>-289999</v>
      </c>
      <c r="BM164" s="177">
        <v>0</v>
      </c>
      <c r="BN164" s="177">
        <v>0</v>
      </c>
      <c r="BO164" s="177">
        <v>0</v>
      </c>
      <c r="BP164" s="177">
        <v>-153717.88</v>
      </c>
      <c r="BQ164" s="177">
        <v>-1531777.62</v>
      </c>
      <c r="BR164" s="177">
        <v>0</v>
      </c>
      <c r="BS164" s="179">
        <v>0</v>
      </c>
      <c r="BT164" s="179">
        <v>0</v>
      </c>
      <c r="BU164" s="179">
        <v>0</v>
      </c>
      <c r="BV164" s="179">
        <v>0</v>
      </c>
      <c r="BW164" s="177">
        <v>-113999</v>
      </c>
      <c r="BX164" s="177">
        <v>0</v>
      </c>
      <c r="BY164" s="177">
        <v>0</v>
      </c>
      <c r="BZ164" s="177">
        <v>-90378</v>
      </c>
      <c r="CA164" s="177">
        <v>0</v>
      </c>
      <c r="CB164" s="177">
        <v>-181542.65</v>
      </c>
      <c r="CC164" s="177">
        <v>0</v>
      </c>
      <c r="CD164" s="179">
        <v>-89433</v>
      </c>
      <c r="CE164" s="179">
        <v>0</v>
      </c>
      <c r="CF164" s="177">
        <v>0</v>
      </c>
      <c r="CG164" s="177">
        <v>0</v>
      </c>
      <c r="CH164" s="177">
        <v>-6004995</v>
      </c>
      <c r="CI164" s="177">
        <v>0</v>
      </c>
      <c r="CJ164" s="177">
        <v>-111998</v>
      </c>
      <c r="CK164" s="177">
        <v>-440506</v>
      </c>
      <c r="CL164" s="179">
        <v>-1369133.03</v>
      </c>
      <c r="CM164" s="178"/>
      <c r="CZ164" s="174">
        <f t="shared" si="2"/>
        <v>0</v>
      </c>
      <c r="DA164" s="158" t="s">
        <v>1605</v>
      </c>
      <c r="DB164" s="154" t="s">
        <v>1606</v>
      </c>
      <c r="DC164" s="154" t="s">
        <v>1288</v>
      </c>
    </row>
    <row r="165" spans="1:107" ht="13.2" customHeight="1" x14ac:dyDescent="0.25">
      <c r="A165" s="175" t="s">
        <v>1607</v>
      </c>
      <c r="B165" s="176" t="s">
        <v>1608</v>
      </c>
      <c r="C165" s="177">
        <v>0</v>
      </c>
      <c r="D165" s="177">
        <v>0</v>
      </c>
      <c r="E165" s="177">
        <v>0</v>
      </c>
      <c r="F165" s="177">
        <v>-48999</v>
      </c>
      <c r="G165" s="177">
        <v>0</v>
      </c>
      <c r="H165" s="177">
        <v>0</v>
      </c>
      <c r="I165" s="177">
        <v>0</v>
      </c>
      <c r="J165" s="177">
        <v>-80557</v>
      </c>
      <c r="K165" s="177">
        <v>0</v>
      </c>
      <c r="L165" s="177">
        <v>0</v>
      </c>
      <c r="M165" s="177">
        <v>0</v>
      </c>
      <c r="N165" s="177">
        <v>0</v>
      </c>
      <c r="O165" s="177">
        <v>0</v>
      </c>
      <c r="P165" s="177">
        <v>0</v>
      </c>
      <c r="Q165" s="177">
        <v>0</v>
      </c>
      <c r="R165" s="177">
        <v>0</v>
      </c>
      <c r="S165" s="177">
        <v>0</v>
      </c>
      <c r="T165" s="177">
        <v>0</v>
      </c>
      <c r="U165" s="177">
        <v>0</v>
      </c>
      <c r="V165" s="177">
        <v>0</v>
      </c>
      <c r="W165" s="177">
        <v>0</v>
      </c>
      <c r="X165" s="177">
        <v>0</v>
      </c>
      <c r="Y165" s="177">
        <v>-46590.25</v>
      </c>
      <c r="Z165" s="177">
        <v>0</v>
      </c>
      <c r="AA165" s="177">
        <v>-94899</v>
      </c>
      <c r="AB165" s="177">
        <v>0</v>
      </c>
      <c r="AC165" s="177">
        <v>0</v>
      </c>
      <c r="AD165" s="177">
        <v>0</v>
      </c>
      <c r="AE165" s="177">
        <v>0</v>
      </c>
      <c r="AF165" s="177">
        <v>0</v>
      </c>
      <c r="AG165" s="177">
        <v>-89179</v>
      </c>
      <c r="AH165" s="177">
        <v>0</v>
      </c>
      <c r="AI165" s="177">
        <v>0</v>
      </c>
      <c r="AJ165" s="177">
        <v>0</v>
      </c>
      <c r="AK165" s="177">
        <v>-79916.19</v>
      </c>
      <c r="AL165" s="177">
        <v>0</v>
      </c>
      <c r="AM165" s="177">
        <v>0</v>
      </c>
      <c r="AN165" s="177">
        <v>0</v>
      </c>
      <c r="AO165" s="177">
        <v>0</v>
      </c>
      <c r="AP165" s="177">
        <v>0</v>
      </c>
      <c r="AQ165" s="177">
        <v>0</v>
      </c>
      <c r="AR165" s="177">
        <v>0</v>
      </c>
      <c r="AS165" s="177">
        <v>-49499</v>
      </c>
      <c r="AT165" s="177">
        <v>0</v>
      </c>
      <c r="AU165" s="177">
        <v>0</v>
      </c>
      <c r="AV165" s="177">
        <v>0</v>
      </c>
      <c r="AW165" s="177">
        <v>0</v>
      </c>
      <c r="AX165" s="177">
        <v>0</v>
      </c>
      <c r="AY165" s="177">
        <v>0</v>
      </c>
      <c r="AZ165" s="177">
        <v>0</v>
      </c>
      <c r="BA165" s="177">
        <v>0</v>
      </c>
      <c r="BB165" s="177">
        <v>0</v>
      </c>
      <c r="BC165" s="177">
        <v>0</v>
      </c>
      <c r="BD165" s="177">
        <v>-12217.43</v>
      </c>
      <c r="BE165" s="177">
        <v>0</v>
      </c>
      <c r="BF165" s="177">
        <v>0</v>
      </c>
      <c r="BG165" s="177">
        <v>-379768.57</v>
      </c>
      <c r="BH165" s="177">
        <v>0</v>
      </c>
      <c r="BI165" s="177">
        <v>0</v>
      </c>
      <c r="BJ165" s="177">
        <v>0</v>
      </c>
      <c r="BK165" s="177">
        <v>0</v>
      </c>
      <c r="BL165" s="177">
        <v>0</v>
      </c>
      <c r="BM165" s="177">
        <v>0</v>
      </c>
      <c r="BN165" s="177">
        <v>0</v>
      </c>
      <c r="BO165" s="177">
        <v>0</v>
      </c>
      <c r="BP165" s="177">
        <v>0</v>
      </c>
      <c r="BQ165" s="177">
        <v>-39149.919999999998</v>
      </c>
      <c r="BR165" s="177">
        <v>0</v>
      </c>
      <c r="BS165" s="179">
        <v>-245101</v>
      </c>
      <c r="BT165" s="177">
        <v>-59999</v>
      </c>
      <c r="BU165" s="179">
        <v>-90338.4</v>
      </c>
      <c r="BV165" s="179">
        <v>-154887</v>
      </c>
      <c r="BW165" s="179">
        <v>0</v>
      </c>
      <c r="BX165" s="179">
        <v>0</v>
      </c>
      <c r="BY165" s="179">
        <v>0</v>
      </c>
      <c r="BZ165" s="179">
        <v>0</v>
      </c>
      <c r="CA165" s="179">
        <v>0</v>
      </c>
      <c r="CB165" s="179">
        <v>0</v>
      </c>
      <c r="CC165" s="177">
        <v>0</v>
      </c>
      <c r="CD165" s="179">
        <v>-119489</v>
      </c>
      <c r="CE165" s="179">
        <v>-619543.62</v>
      </c>
      <c r="CF165" s="177">
        <v>0</v>
      </c>
      <c r="CG165" s="177">
        <v>0</v>
      </c>
      <c r="CH165" s="179">
        <v>0</v>
      </c>
      <c r="CI165" s="177">
        <v>0</v>
      </c>
      <c r="CJ165" s="179">
        <v>0</v>
      </c>
      <c r="CK165" s="177">
        <v>0</v>
      </c>
      <c r="CL165" s="179">
        <v>-15793.97</v>
      </c>
      <c r="CM165" s="178"/>
      <c r="CZ165" s="174">
        <f t="shared" si="2"/>
        <v>0</v>
      </c>
      <c r="DA165" s="158" t="s">
        <v>1607</v>
      </c>
      <c r="DB165" s="154" t="s">
        <v>1608</v>
      </c>
      <c r="DC165" s="154" t="s">
        <v>1288</v>
      </c>
    </row>
    <row r="166" spans="1:107" ht="13.2" customHeight="1" x14ac:dyDescent="0.25">
      <c r="A166" s="175" t="s">
        <v>1609</v>
      </c>
      <c r="B166" s="176" t="s">
        <v>1610</v>
      </c>
      <c r="C166" s="177">
        <v>0</v>
      </c>
      <c r="D166" s="177">
        <v>0</v>
      </c>
      <c r="E166" s="177">
        <v>-899999</v>
      </c>
      <c r="F166" s="177">
        <v>0</v>
      </c>
      <c r="G166" s="177">
        <v>-2719164</v>
      </c>
      <c r="H166" s="177">
        <v>0</v>
      </c>
      <c r="I166" s="177">
        <v>0</v>
      </c>
      <c r="J166" s="177">
        <v>-488999</v>
      </c>
      <c r="K166" s="177">
        <v>-231594.96</v>
      </c>
      <c r="L166" s="177">
        <v>0</v>
      </c>
      <c r="M166" s="177">
        <v>0</v>
      </c>
      <c r="N166" s="177">
        <v>-1569847.63</v>
      </c>
      <c r="O166" s="177">
        <v>0</v>
      </c>
      <c r="P166" s="177">
        <v>-1185039.57</v>
      </c>
      <c r="Q166" s="177">
        <v>-950341.51</v>
      </c>
      <c r="R166" s="177">
        <v>0</v>
      </c>
      <c r="S166" s="177">
        <v>-2227780.4</v>
      </c>
      <c r="T166" s="177">
        <v>-754585.56</v>
      </c>
      <c r="U166" s="177">
        <v>-341294.66</v>
      </c>
      <c r="V166" s="177">
        <v>-1272344</v>
      </c>
      <c r="W166" s="177">
        <v>0</v>
      </c>
      <c r="X166" s="177">
        <v>0</v>
      </c>
      <c r="Y166" s="177">
        <v>-3676174.81</v>
      </c>
      <c r="Z166" s="177">
        <v>0</v>
      </c>
      <c r="AA166" s="177">
        <v>-1144133</v>
      </c>
      <c r="AB166" s="177">
        <v>-63429.99</v>
      </c>
      <c r="AC166" s="177">
        <v>0</v>
      </c>
      <c r="AD166" s="177">
        <v>0</v>
      </c>
      <c r="AE166" s="177">
        <v>-327491.23</v>
      </c>
      <c r="AF166" s="177">
        <v>-939111.49</v>
      </c>
      <c r="AG166" s="177">
        <v>0</v>
      </c>
      <c r="AH166" s="177">
        <v>-2778296</v>
      </c>
      <c r="AI166" s="177">
        <v>-1322126.7</v>
      </c>
      <c r="AJ166" s="177">
        <v>-288000</v>
      </c>
      <c r="AK166" s="177">
        <v>0</v>
      </c>
      <c r="AL166" s="177">
        <v>0</v>
      </c>
      <c r="AM166" s="177">
        <v>0</v>
      </c>
      <c r="AN166" s="177">
        <v>0</v>
      </c>
      <c r="AO166" s="177">
        <v>0</v>
      </c>
      <c r="AP166" s="177">
        <v>0</v>
      </c>
      <c r="AQ166" s="177">
        <v>-410369.89</v>
      </c>
      <c r="AR166" s="177">
        <v>0</v>
      </c>
      <c r="AS166" s="177">
        <v>0</v>
      </c>
      <c r="AT166" s="177">
        <v>-319999</v>
      </c>
      <c r="AU166" s="177">
        <v>0</v>
      </c>
      <c r="AV166" s="177">
        <v>0</v>
      </c>
      <c r="AW166" s="177">
        <v>0</v>
      </c>
      <c r="AX166" s="177">
        <v>-542999</v>
      </c>
      <c r="AY166" s="177">
        <v>0</v>
      </c>
      <c r="AZ166" s="177">
        <v>0</v>
      </c>
      <c r="BA166" s="177">
        <v>-1509698</v>
      </c>
      <c r="BB166" s="177">
        <v>0</v>
      </c>
      <c r="BC166" s="177">
        <v>-2909724.09</v>
      </c>
      <c r="BD166" s="177">
        <v>-2937181.93</v>
      </c>
      <c r="BE166" s="177">
        <v>-685199</v>
      </c>
      <c r="BF166" s="177">
        <v>-1154515.78</v>
      </c>
      <c r="BG166" s="177">
        <v>-2098541.88</v>
      </c>
      <c r="BH166" s="177">
        <v>-94963.5</v>
      </c>
      <c r="BI166" s="177">
        <v>0</v>
      </c>
      <c r="BJ166" s="177">
        <v>-520000</v>
      </c>
      <c r="BK166" s="177">
        <v>-900000</v>
      </c>
      <c r="BL166" s="177">
        <v>-7850908</v>
      </c>
      <c r="BM166" s="177">
        <v>-2294766</v>
      </c>
      <c r="BN166" s="177">
        <v>-2154302.9700000002</v>
      </c>
      <c r="BO166" s="177">
        <v>-669153.46</v>
      </c>
      <c r="BP166" s="177">
        <v>-600643</v>
      </c>
      <c r="BQ166" s="177">
        <v>-4367740.0999999996</v>
      </c>
      <c r="BR166" s="179">
        <v>0</v>
      </c>
      <c r="BS166" s="177">
        <v>-1245582</v>
      </c>
      <c r="BT166" s="179">
        <v>0</v>
      </c>
      <c r="BU166" s="177">
        <v>-2963450</v>
      </c>
      <c r="BV166" s="177">
        <v>-515999</v>
      </c>
      <c r="BW166" s="179">
        <v>-2496980.4700000002</v>
      </c>
      <c r="BX166" s="179">
        <v>-626388.9</v>
      </c>
      <c r="BY166" s="177">
        <v>-597999</v>
      </c>
      <c r="BZ166" s="179">
        <v>-365744</v>
      </c>
      <c r="CA166" s="179">
        <v>-653095.19999999995</v>
      </c>
      <c r="CB166" s="179">
        <v>-1466140.24</v>
      </c>
      <c r="CC166" s="179">
        <v>0</v>
      </c>
      <c r="CD166" s="179">
        <v>-275577</v>
      </c>
      <c r="CE166" s="179">
        <v>-2331419.52</v>
      </c>
      <c r="CF166" s="179">
        <v>0</v>
      </c>
      <c r="CG166" s="179">
        <v>0</v>
      </c>
      <c r="CH166" s="179">
        <v>-2389997</v>
      </c>
      <c r="CI166" s="177">
        <v>0</v>
      </c>
      <c r="CJ166" s="179">
        <v>-3657305.58</v>
      </c>
      <c r="CK166" s="177">
        <v>0</v>
      </c>
      <c r="CL166" s="179">
        <v>-2465650</v>
      </c>
      <c r="CM166" s="178"/>
      <c r="CZ166" s="174">
        <f t="shared" si="2"/>
        <v>0</v>
      </c>
      <c r="DA166" s="158" t="s">
        <v>1609</v>
      </c>
      <c r="DB166" s="154" t="s">
        <v>1610</v>
      </c>
      <c r="DC166" s="154" t="s">
        <v>1288</v>
      </c>
    </row>
    <row r="167" spans="1:107" ht="13.2" customHeight="1" x14ac:dyDescent="0.25">
      <c r="A167" s="175" t="s">
        <v>1611</v>
      </c>
      <c r="B167" s="176" t="s">
        <v>1612</v>
      </c>
      <c r="C167" s="177">
        <v>27500000</v>
      </c>
      <c r="D167" s="177">
        <v>5906000</v>
      </c>
      <c r="E167" s="177">
        <v>7573000</v>
      </c>
      <c r="F167" s="177">
        <v>0</v>
      </c>
      <c r="G167" s="177">
        <v>8135100</v>
      </c>
      <c r="H167" s="177">
        <v>6179000</v>
      </c>
      <c r="I167" s="177">
        <v>0</v>
      </c>
      <c r="J167" s="177">
        <v>0</v>
      </c>
      <c r="K167" s="177">
        <v>0</v>
      </c>
      <c r="L167" s="177">
        <v>9312500</v>
      </c>
      <c r="M167" s="177">
        <v>0</v>
      </c>
      <c r="N167" s="177">
        <v>0</v>
      </c>
      <c r="O167" s="177">
        <v>15237000</v>
      </c>
      <c r="P167" s="177">
        <v>1154558.06</v>
      </c>
      <c r="Q167" s="177">
        <v>3147581</v>
      </c>
      <c r="R167" s="177">
        <v>4188600</v>
      </c>
      <c r="S167" s="177">
        <v>11643521.140000001</v>
      </c>
      <c r="T167" s="177">
        <v>10011189.5</v>
      </c>
      <c r="U167" s="177">
        <v>383790</v>
      </c>
      <c r="V167" s="177">
        <v>0</v>
      </c>
      <c r="W167" s="177">
        <v>0</v>
      </c>
      <c r="X167" s="177">
        <v>0</v>
      </c>
      <c r="Y167" s="177">
        <v>2160000</v>
      </c>
      <c r="Z167" s="177">
        <v>314000</v>
      </c>
      <c r="AA167" s="177">
        <v>0</v>
      </c>
      <c r="AB167" s="177">
        <v>1982566.14</v>
      </c>
      <c r="AC167" s="177">
        <v>8225100</v>
      </c>
      <c r="AD167" s="177">
        <v>6880200</v>
      </c>
      <c r="AE167" s="177">
        <v>6459059</v>
      </c>
      <c r="AF167" s="177">
        <v>501100</v>
      </c>
      <c r="AG167" s="177">
        <v>55000</v>
      </c>
      <c r="AH167" s="177">
        <v>0</v>
      </c>
      <c r="AI167" s="177">
        <v>0</v>
      </c>
      <c r="AJ167" s="177">
        <v>0</v>
      </c>
      <c r="AK167" s="177">
        <v>55575000</v>
      </c>
      <c r="AL167" s="177">
        <v>0</v>
      </c>
      <c r="AM167" s="177">
        <v>0</v>
      </c>
      <c r="AN167" s="177">
        <v>5904200</v>
      </c>
      <c r="AO167" s="177">
        <v>0</v>
      </c>
      <c r="AP167" s="177">
        <v>0</v>
      </c>
      <c r="AQ167" s="177">
        <v>0</v>
      </c>
      <c r="AR167" s="177">
        <v>29876000</v>
      </c>
      <c r="AS167" s="177">
        <v>5995700</v>
      </c>
      <c r="AT167" s="177">
        <v>8446712</v>
      </c>
      <c r="AU167" s="177">
        <v>4361879</v>
      </c>
      <c r="AV167" s="177">
        <v>0</v>
      </c>
      <c r="AW167" s="177">
        <v>888000</v>
      </c>
      <c r="AX167" s="177">
        <v>71000</v>
      </c>
      <c r="AY167" s="177">
        <v>1590000</v>
      </c>
      <c r="AZ167" s="177">
        <v>633334</v>
      </c>
      <c r="BA167" s="177">
        <v>17572756</v>
      </c>
      <c r="BB167" s="177">
        <v>29186628</v>
      </c>
      <c r="BC167" s="177">
        <v>3506000</v>
      </c>
      <c r="BD167" s="177">
        <v>8468785</v>
      </c>
      <c r="BE167" s="177">
        <v>0</v>
      </c>
      <c r="BF167" s="177">
        <v>7970000</v>
      </c>
      <c r="BG167" s="177">
        <v>34508750.780000001</v>
      </c>
      <c r="BH167" s="177">
        <v>14202400</v>
      </c>
      <c r="BI167" s="177">
        <v>7900000</v>
      </c>
      <c r="BJ167" s="177">
        <v>7774900</v>
      </c>
      <c r="BK167" s="177">
        <v>0</v>
      </c>
      <c r="BL167" s="177">
        <v>0</v>
      </c>
      <c r="BM167" s="177">
        <v>1507200</v>
      </c>
      <c r="BN167" s="177">
        <v>1870600</v>
      </c>
      <c r="BO167" s="177">
        <v>7577830</v>
      </c>
      <c r="BP167" s="177">
        <v>0</v>
      </c>
      <c r="BQ167" s="177">
        <v>515700</v>
      </c>
      <c r="BR167" s="179">
        <v>52520000</v>
      </c>
      <c r="BS167" s="179">
        <v>0</v>
      </c>
      <c r="BT167" s="179">
        <v>5788500</v>
      </c>
      <c r="BU167" s="177">
        <v>0</v>
      </c>
      <c r="BV167" s="177">
        <v>0</v>
      </c>
      <c r="BW167" s="177">
        <v>760000</v>
      </c>
      <c r="BX167" s="179">
        <v>11982608.699999999</v>
      </c>
      <c r="BY167" s="177">
        <v>0</v>
      </c>
      <c r="BZ167" s="179">
        <v>1727058</v>
      </c>
      <c r="CA167" s="179">
        <v>4996000</v>
      </c>
      <c r="CB167" s="179">
        <v>5645767</v>
      </c>
      <c r="CC167" s="177">
        <v>12230314</v>
      </c>
      <c r="CD167" s="177">
        <v>10667000</v>
      </c>
      <c r="CE167" s="179">
        <v>4490000</v>
      </c>
      <c r="CF167" s="179">
        <v>1300000</v>
      </c>
      <c r="CG167" s="179">
        <v>1774500</v>
      </c>
      <c r="CH167" s="179">
        <v>8088880</v>
      </c>
      <c r="CI167" s="177">
        <v>0</v>
      </c>
      <c r="CJ167" s="179">
        <v>11776000</v>
      </c>
      <c r="CK167" s="177">
        <v>0</v>
      </c>
      <c r="CL167" s="179">
        <v>548000</v>
      </c>
      <c r="CM167" s="178"/>
      <c r="CZ167" s="174">
        <f t="shared" si="2"/>
        <v>0</v>
      </c>
      <c r="DA167" s="158" t="s">
        <v>1611</v>
      </c>
      <c r="DB167" s="154" t="s">
        <v>1612</v>
      </c>
      <c r="DC167" s="154" t="s">
        <v>1288</v>
      </c>
    </row>
    <row r="168" spans="1:107" ht="13.2" customHeight="1" x14ac:dyDescent="0.25">
      <c r="A168" s="175" t="s">
        <v>1613</v>
      </c>
      <c r="B168" s="176" t="s">
        <v>1614</v>
      </c>
      <c r="C168" s="177">
        <v>4731300</v>
      </c>
      <c r="D168" s="177">
        <v>12959200</v>
      </c>
      <c r="E168" s="177">
        <v>1383291.5</v>
      </c>
      <c r="F168" s="177">
        <v>0</v>
      </c>
      <c r="G168" s="177">
        <v>10385000</v>
      </c>
      <c r="H168" s="177">
        <v>16486000</v>
      </c>
      <c r="I168" s="177">
        <v>0</v>
      </c>
      <c r="J168" s="177">
        <v>23629809.649999999</v>
      </c>
      <c r="K168" s="177">
        <v>2980830</v>
      </c>
      <c r="L168" s="177">
        <v>2871000</v>
      </c>
      <c r="M168" s="177">
        <v>41496389</v>
      </c>
      <c r="N168" s="177">
        <v>949262</v>
      </c>
      <c r="O168" s="177">
        <v>36940342</v>
      </c>
      <c r="P168" s="177">
        <v>12917469.99</v>
      </c>
      <c r="Q168" s="177">
        <v>19339300</v>
      </c>
      <c r="R168" s="177">
        <v>24239833.989999998</v>
      </c>
      <c r="S168" s="177">
        <v>5688238.1600000001</v>
      </c>
      <c r="T168" s="177">
        <v>6643565.3600000003</v>
      </c>
      <c r="U168" s="177">
        <v>2345990.81</v>
      </c>
      <c r="V168" s="177">
        <v>3513947.91</v>
      </c>
      <c r="W168" s="177">
        <v>68316467</v>
      </c>
      <c r="X168" s="177">
        <v>7518118</v>
      </c>
      <c r="Y168" s="177">
        <v>8495526</v>
      </c>
      <c r="Z168" s="177">
        <v>2311499</v>
      </c>
      <c r="AA168" s="177">
        <v>89275</v>
      </c>
      <c r="AB168" s="177">
        <v>1086664</v>
      </c>
      <c r="AC168" s="177">
        <v>5351734.0599999996</v>
      </c>
      <c r="AD168" s="177">
        <v>4339473.79</v>
      </c>
      <c r="AE168" s="177">
        <v>3105500</v>
      </c>
      <c r="AF168" s="177">
        <v>1674385.04</v>
      </c>
      <c r="AG168" s="177">
        <v>5133679.6100000003</v>
      </c>
      <c r="AH168" s="177">
        <v>19477000</v>
      </c>
      <c r="AI168" s="177">
        <v>9371823</v>
      </c>
      <c r="AJ168" s="177">
        <v>2565000</v>
      </c>
      <c r="AK168" s="177">
        <v>137989685.90000001</v>
      </c>
      <c r="AL168" s="177">
        <v>4925097.5</v>
      </c>
      <c r="AM168" s="177">
        <v>3178000</v>
      </c>
      <c r="AN168" s="177">
        <v>52824592.119999997</v>
      </c>
      <c r="AO168" s="177">
        <v>5537024</v>
      </c>
      <c r="AP168" s="177">
        <v>6867474</v>
      </c>
      <c r="AQ168" s="177">
        <v>168000</v>
      </c>
      <c r="AR168" s="177">
        <v>46433647</v>
      </c>
      <c r="AS168" s="177">
        <v>8517000</v>
      </c>
      <c r="AT168" s="177">
        <v>41068508.25</v>
      </c>
      <c r="AU168" s="177">
        <v>22756628.289999999</v>
      </c>
      <c r="AV168" s="177">
        <v>229100</v>
      </c>
      <c r="AW168" s="177">
        <v>2017800</v>
      </c>
      <c r="AX168" s="177">
        <v>65454748</v>
      </c>
      <c r="AY168" s="177">
        <v>1564500</v>
      </c>
      <c r="AZ168" s="177">
        <v>7894835</v>
      </c>
      <c r="BA168" s="177">
        <v>66603204</v>
      </c>
      <c r="BB168" s="177">
        <v>103633794</v>
      </c>
      <c r="BC168" s="177">
        <v>157092308.11000001</v>
      </c>
      <c r="BD168" s="177">
        <v>32864400</v>
      </c>
      <c r="BE168" s="177">
        <v>1549200</v>
      </c>
      <c r="BF168" s="177">
        <v>151005710</v>
      </c>
      <c r="BG168" s="177">
        <v>143098705.72</v>
      </c>
      <c r="BH168" s="177">
        <v>7704600</v>
      </c>
      <c r="BI168" s="177">
        <v>2215340</v>
      </c>
      <c r="BJ168" s="177">
        <v>4399140.49</v>
      </c>
      <c r="BK168" s="177">
        <v>1607000</v>
      </c>
      <c r="BL168" s="177">
        <v>18500000</v>
      </c>
      <c r="BM168" s="177">
        <v>14356750</v>
      </c>
      <c r="BN168" s="177">
        <v>7176916.25</v>
      </c>
      <c r="BO168" s="177">
        <v>10788000</v>
      </c>
      <c r="BP168" s="177">
        <v>2828798.04</v>
      </c>
      <c r="BQ168" s="177">
        <v>11172153</v>
      </c>
      <c r="BR168" s="179">
        <v>581561354.91999996</v>
      </c>
      <c r="BS168" s="179">
        <v>1450100</v>
      </c>
      <c r="BT168" s="179">
        <v>9037699</v>
      </c>
      <c r="BU168" s="179">
        <v>0</v>
      </c>
      <c r="BV168" s="179">
        <v>0</v>
      </c>
      <c r="BW168" s="179">
        <v>0</v>
      </c>
      <c r="BX168" s="179">
        <v>55445402.869999997</v>
      </c>
      <c r="BY168" s="179">
        <v>0</v>
      </c>
      <c r="BZ168" s="179">
        <v>15014910.49</v>
      </c>
      <c r="CA168" s="179">
        <v>3070000</v>
      </c>
      <c r="CB168" s="177">
        <v>8472540</v>
      </c>
      <c r="CC168" s="179">
        <v>0</v>
      </c>
      <c r="CD168" s="179">
        <v>0</v>
      </c>
      <c r="CE168" s="179">
        <v>9743145.9199999999</v>
      </c>
      <c r="CF168" s="179">
        <v>3965731.5</v>
      </c>
      <c r="CG168" s="179">
        <v>3023500</v>
      </c>
      <c r="CH168" s="179">
        <v>1539500</v>
      </c>
      <c r="CI168" s="177">
        <v>0</v>
      </c>
      <c r="CJ168" s="177">
        <v>56988255.109999999</v>
      </c>
      <c r="CK168" s="179">
        <v>0</v>
      </c>
      <c r="CL168" s="179">
        <v>2860695.23</v>
      </c>
      <c r="CM168" s="178"/>
      <c r="CZ168" s="174">
        <f t="shared" si="2"/>
        <v>0</v>
      </c>
      <c r="DA168" s="158" t="s">
        <v>1613</v>
      </c>
      <c r="DB168" s="154" t="s">
        <v>1614</v>
      </c>
      <c r="DC168" s="154" t="s">
        <v>1288</v>
      </c>
    </row>
    <row r="169" spans="1:107" ht="13.2" customHeight="1" x14ac:dyDescent="0.25">
      <c r="A169" s="175" t="s">
        <v>1615</v>
      </c>
      <c r="B169" s="176" t="s">
        <v>1616</v>
      </c>
      <c r="C169" s="177">
        <v>1439000</v>
      </c>
      <c r="D169" s="177">
        <v>3315500</v>
      </c>
      <c r="E169" s="177">
        <v>2085000</v>
      </c>
      <c r="F169" s="177">
        <v>1409000</v>
      </c>
      <c r="G169" s="177">
        <v>895000</v>
      </c>
      <c r="H169" s="177">
        <v>97000</v>
      </c>
      <c r="I169" s="177">
        <v>0</v>
      </c>
      <c r="J169" s="177">
        <v>0</v>
      </c>
      <c r="K169" s="177">
        <v>3776152.47</v>
      </c>
      <c r="L169" s="177">
        <v>2449400</v>
      </c>
      <c r="M169" s="177">
        <v>490000</v>
      </c>
      <c r="N169" s="177">
        <v>771000</v>
      </c>
      <c r="O169" s="177">
        <v>9674450</v>
      </c>
      <c r="P169" s="177">
        <v>157000</v>
      </c>
      <c r="Q169" s="177">
        <v>2338266</v>
      </c>
      <c r="R169" s="177">
        <v>3056327.88</v>
      </c>
      <c r="S169" s="177">
        <v>0</v>
      </c>
      <c r="T169" s="177">
        <v>2818273.3</v>
      </c>
      <c r="U169" s="177">
        <v>650000</v>
      </c>
      <c r="V169" s="177">
        <v>80000</v>
      </c>
      <c r="W169" s="177">
        <v>3468229.5</v>
      </c>
      <c r="X169" s="177">
        <v>2134192.5</v>
      </c>
      <c r="Y169" s="177">
        <v>3099284</v>
      </c>
      <c r="Z169" s="177">
        <v>59000</v>
      </c>
      <c r="AA169" s="177">
        <v>722240</v>
      </c>
      <c r="AB169" s="177">
        <v>0</v>
      </c>
      <c r="AC169" s="177">
        <v>0</v>
      </c>
      <c r="AD169" s="177">
        <v>0</v>
      </c>
      <c r="AE169" s="177">
        <v>497670</v>
      </c>
      <c r="AF169" s="177">
        <v>712800</v>
      </c>
      <c r="AG169" s="177">
        <v>4697300</v>
      </c>
      <c r="AH169" s="177">
        <v>850000</v>
      </c>
      <c r="AI169" s="177">
        <v>1655800</v>
      </c>
      <c r="AJ169" s="177">
        <v>3072800</v>
      </c>
      <c r="AK169" s="177">
        <v>2503900</v>
      </c>
      <c r="AL169" s="177">
        <v>376000</v>
      </c>
      <c r="AM169" s="177">
        <v>180000</v>
      </c>
      <c r="AN169" s="177">
        <v>883765</v>
      </c>
      <c r="AO169" s="177">
        <v>2421000</v>
      </c>
      <c r="AP169" s="177">
        <v>2303858</v>
      </c>
      <c r="AQ169" s="177">
        <v>7181750</v>
      </c>
      <c r="AR169" s="177">
        <v>2035000</v>
      </c>
      <c r="AS169" s="177">
        <v>1243613.5</v>
      </c>
      <c r="AT169" s="177">
        <v>4643735.4000000004</v>
      </c>
      <c r="AU169" s="177">
        <v>6741310.9500000002</v>
      </c>
      <c r="AV169" s="177">
        <v>1385000</v>
      </c>
      <c r="AW169" s="177">
        <v>1830000</v>
      </c>
      <c r="AX169" s="177">
        <v>0</v>
      </c>
      <c r="AY169" s="177">
        <v>6014000</v>
      </c>
      <c r="AZ169" s="177">
        <v>6840981</v>
      </c>
      <c r="BA169" s="177">
        <v>5148650</v>
      </c>
      <c r="BB169" s="177">
        <v>6269642</v>
      </c>
      <c r="BC169" s="177">
        <v>431000</v>
      </c>
      <c r="BD169" s="177">
        <v>5923821.9000000004</v>
      </c>
      <c r="BE169" s="177">
        <v>0</v>
      </c>
      <c r="BF169" s="177">
        <v>3005700</v>
      </c>
      <c r="BG169" s="177">
        <v>0</v>
      </c>
      <c r="BH169" s="177">
        <v>0</v>
      </c>
      <c r="BI169" s="177">
        <v>0</v>
      </c>
      <c r="BJ169" s="177">
        <v>3822000</v>
      </c>
      <c r="BK169" s="177">
        <v>740000</v>
      </c>
      <c r="BL169" s="177">
        <v>1984769</v>
      </c>
      <c r="BM169" s="177">
        <v>485089</v>
      </c>
      <c r="BN169" s="177">
        <v>2349327</v>
      </c>
      <c r="BO169" s="177">
        <v>1174000</v>
      </c>
      <c r="BP169" s="177">
        <v>657920</v>
      </c>
      <c r="BQ169" s="177">
        <v>1837700</v>
      </c>
      <c r="BR169" s="179">
        <v>80443000</v>
      </c>
      <c r="BS169" s="179">
        <v>2374820</v>
      </c>
      <c r="BT169" s="177">
        <v>1578200</v>
      </c>
      <c r="BU169" s="177">
        <v>30576720</v>
      </c>
      <c r="BV169" s="177">
        <v>4442900.83</v>
      </c>
      <c r="BW169" s="177">
        <v>4556100</v>
      </c>
      <c r="BX169" s="179">
        <v>2176101</v>
      </c>
      <c r="BY169" s="179">
        <v>2323485</v>
      </c>
      <c r="BZ169" s="179">
        <v>2797000</v>
      </c>
      <c r="CA169" s="177">
        <v>99800</v>
      </c>
      <c r="CB169" s="179">
        <v>904864.5</v>
      </c>
      <c r="CC169" s="179">
        <v>3089000</v>
      </c>
      <c r="CD169" s="177">
        <v>11603200</v>
      </c>
      <c r="CE169" s="179">
        <v>382925</v>
      </c>
      <c r="CF169" s="179">
        <v>882000</v>
      </c>
      <c r="CG169" s="177">
        <v>936000</v>
      </c>
      <c r="CH169" s="177">
        <v>6022392.8200000003</v>
      </c>
      <c r="CI169" s="177">
        <v>0</v>
      </c>
      <c r="CJ169" s="177">
        <v>0</v>
      </c>
      <c r="CK169" s="179">
        <v>2478000</v>
      </c>
      <c r="CL169" s="179">
        <v>2429980</v>
      </c>
      <c r="CM169" s="178"/>
      <c r="CZ169" s="174">
        <f t="shared" si="2"/>
        <v>0</v>
      </c>
      <c r="DA169" s="158" t="s">
        <v>1615</v>
      </c>
      <c r="DB169" s="154" t="s">
        <v>1616</v>
      </c>
      <c r="DC169" s="154" t="s">
        <v>1288</v>
      </c>
    </row>
    <row r="170" spans="1:107" ht="13.2" customHeight="1" x14ac:dyDescent="0.25">
      <c r="A170" s="175" t="s">
        <v>1617</v>
      </c>
      <c r="B170" s="176" t="s">
        <v>1618</v>
      </c>
      <c r="C170" s="177">
        <v>2739000</v>
      </c>
      <c r="D170" s="177">
        <v>1677344.12</v>
      </c>
      <c r="E170" s="177">
        <v>3215340</v>
      </c>
      <c r="F170" s="177">
        <v>3933900</v>
      </c>
      <c r="G170" s="177">
        <v>856179.9</v>
      </c>
      <c r="H170" s="177">
        <v>1790789.1</v>
      </c>
      <c r="I170" s="177">
        <v>0</v>
      </c>
      <c r="J170" s="177">
        <v>499000</v>
      </c>
      <c r="K170" s="177">
        <v>7107839.6600000001</v>
      </c>
      <c r="L170" s="177">
        <v>625836</v>
      </c>
      <c r="M170" s="177">
        <v>6800087.1100000003</v>
      </c>
      <c r="N170" s="177">
        <v>165500</v>
      </c>
      <c r="O170" s="177">
        <v>9846605</v>
      </c>
      <c r="P170" s="177">
        <v>645000</v>
      </c>
      <c r="Q170" s="177">
        <v>6943886</v>
      </c>
      <c r="R170" s="177">
        <v>1376309</v>
      </c>
      <c r="S170" s="177">
        <v>1388227</v>
      </c>
      <c r="T170" s="177">
        <v>834000</v>
      </c>
      <c r="U170" s="177">
        <v>1035600</v>
      </c>
      <c r="V170" s="177">
        <v>599505</v>
      </c>
      <c r="W170" s="177">
        <v>4543999</v>
      </c>
      <c r="X170" s="177">
        <v>3826330</v>
      </c>
      <c r="Y170" s="177">
        <v>2214340</v>
      </c>
      <c r="Z170" s="177">
        <v>5262000</v>
      </c>
      <c r="AA170" s="177">
        <v>998820</v>
      </c>
      <c r="AB170" s="177">
        <v>207680</v>
      </c>
      <c r="AC170" s="177">
        <v>3626800</v>
      </c>
      <c r="AD170" s="177">
        <v>5056945.93</v>
      </c>
      <c r="AE170" s="177">
        <v>0</v>
      </c>
      <c r="AF170" s="177">
        <v>573500</v>
      </c>
      <c r="AG170" s="177">
        <v>378780</v>
      </c>
      <c r="AH170" s="177">
        <v>1269599</v>
      </c>
      <c r="AI170" s="177">
        <v>811668</v>
      </c>
      <c r="AJ170" s="177">
        <v>688000</v>
      </c>
      <c r="AK170" s="177">
        <v>32338787.129999999</v>
      </c>
      <c r="AL170" s="177">
        <v>1880000</v>
      </c>
      <c r="AM170" s="177">
        <v>1036500</v>
      </c>
      <c r="AN170" s="177">
        <v>4422754.1399999997</v>
      </c>
      <c r="AO170" s="177">
        <v>2224851</v>
      </c>
      <c r="AP170" s="177">
        <v>3326225</v>
      </c>
      <c r="AQ170" s="177">
        <v>154000</v>
      </c>
      <c r="AR170" s="177">
        <v>8987000</v>
      </c>
      <c r="AS170" s="177">
        <v>4238912.43</v>
      </c>
      <c r="AT170" s="177">
        <v>8331858.9000000004</v>
      </c>
      <c r="AU170" s="177">
        <v>1478471.36</v>
      </c>
      <c r="AV170" s="177">
        <v>5996626</v>
      </c>
      <c r="AW170" s="177">
        <v>287500</v>
      </c>
      <c r="AX170" s="177">
        <v>500000</v>
      </c>
      <c r="AY170" s="177">
        <v>1864346.4</v>
      </c>
      <c r="AZ170" s="177">
        <v>1534263.94</v>
      </c>
      <c r="BA170" s="177">
        <v>5767800</v>
      </c>
      <c r="BB170" s="177">
        <v>1236720</v>
      </c>
      <c r="BC170" s="177">
        <v>5431000</v>
      </c>
      <c r="BD170" s="177">
        <v>8284900</v>
      </c>
      <c r="BE170" s="177">
        <v>2038489</v>
      </c>
      <c r="BF170" s="177">
        <v>2853850</v>
      </c>
      <c r="BG170" s="177">
        <v>15613336.710000001</v>
      </c>
      <c r="BH170" s="177">
        <v>2491049</v>
      </c>
      <c r="BI170" s="177">
        <v>3647102</v>
      </c>
      <c r="BJ170" s="177">
        <v>1830250</v>
      </c>
      <c r="BK170" s="177">
        <v>4953842</v>
      </c>
      <c r="BL170" s="177">
        <v>0</v>
      </c>
      <c r="BM170" s="177">
        <v>5066606</v>
      </c>
      <c r="BN170" s="177">
        <v>1425664</v>
      </c>
      <c r="BO170" s="177">
        <v>2678545</v>
      </c>
      <c r="BP170" s="177">
        <v>2702424</v>
      </c>
      <c r="BQ170" s="177">
        <v>3048900</v>
      </c>
      <c r="BR170" s="179">
        <v>11819506.300000001</v>
      </c>
      <c r="BS170" s="177">
        <v>2131800</v>
      </c>
      <c r="BT170" s="179">
        <v>0</v>
      </c>
      <c r="BU170" s="177">
        <v>0</v>
      </c>
      <c r="BV170" s="177">
        <v>0</v>
      </c>
      <c r="BW170" s="177">
        <v>0</v>
      </c>
      <c r="BX170" s="179">
        <v>6269969.4800000004</v>
      </c>
      <c r="BY170" s="179">
        <v>0</v>
      </c>
      <c r="BZ170" s="177">
        <v>4245180</v>
      </c>
      <c r="CA170" s="177">
        <v>0</v>
      </c>
      <c r="CB170" s="177">
        <v>1716817</v>
      </c>
      <c r="CC170" s="179">
        <v>365404</v>
      </c>
      <c r="CD170" s="177">
        <v>0</v>
      </c>
      <c r="CE170" s="177">
        <v>130000</v>
      </c>
      <c r="CF170" s="179">
        <v>813300</v>
      </c>
      <c r="CG170" s="177">
        <v>0</v>
      </c>
      <c r="CH170" s="177">
        <v>0</v>
      </c>
      <c r="CI170" s="177">
        <v>0</v>
      </c>
      <c r="CJ170" s="177">
        <v>0</v>
      </c>
      <c r="CK170" s="177">
        <v>12033071.18</v>
      </c>
      <c r="CL170" s="179">
        <v>1498095.62</v>
      </c>
      <c r="CM170" s="178"/>
      <c r="CZ170" s="174">
        <f t="shared" si="2"/>
        <v>0</v>
      </c>
      <c r="DA170" s="158" t="s">
        <v>1617</v>
      </c>
      <c r="DB170" s="154" t="s">
        <v>1618</v>
      </c>
      <c r="DC170" s="154" t="s">
        <v>1288</v>
      </c>
    </row>
    <row r="171" spans="1:107" ht="13.2" customHeight="1" x14ac:dyDescent="0.25">
      <c r="A171" s="175" t="s">
        <v>1619</v>
      </c>
      <c r="B171" s="176" t="s">
        <v>1620</v>
      </c>
      <c r="C171" s="177">
        <v>0</v>
      </c>
      <c r="D171" s="177">
        <v>152030</v>
      </c>
      <c r="E171" s="177">
        <v>0</v>
      </c>
      <c r="F171" s="177">
        <v>0</v>
      </c>
      <c r="G171" s="177">
        <v>0</v>
      </c>
      <c r="H171" s="177">
        <v>0</v>
      </c>
      <c r="I171" s="177">
        <v>1724005.19</v>
      </c>
      <c r="J171" s="177">
        <v>0</v>
      </c>
      <c r="K171" s="177">
        <v>0</v>
      </c>
      <c r="L171" s="177">
        <v>0</v>
      </c>
      <c r="M171" s="177">
        <v>0</v>
      </c>
      <c r="N171" s="177">
        <v>0</v>
      </c>
      <c r="O171" s="177">
        <v>0</v>
      </c>
      <c r="P171" s="177">
        <v>163400</v>
      </c>
      <c r="Q171" s="177">
        <v>0</v>
      </c>
      <c r="R171" s="177">
        <v>0</v>
      </c>
      <c r="S171" s="177">
        <v>45000</v>
      </c>
      <c r="T171" s="177">
        <v>0</v>
      </c>
      <c r="U171" s="177">
        <v>0</v>
      </c>
      <c r="V171" s="177">
        <v>0</v>
      </c>
      <c r="W171" s="177">
        <v>0</v>
      </c>
      <c r="X171" s="177">
        <v>101535</v>
      </c>
      <c r="Y171" s="177">
        <v>0</v>
      </c>
      <c r="Z171" s="177">
        <v>0</v>
      </c>
      <c r="AA171" s="177">
        <v>497000</v>
      </c>
      <c r="AB171" s="177">
        <v>0</v>
      </c>
      <c r="AC171" s="177">
        <v>0</v>
      </c>
      <c r="AD171" s="177">
        <v>0</v>
      </c>
      <c r="AE171" s="177">
        <v>0</v>
      </c>
      <c r="AF171" s="177">
        <v>0</v>
      </c>
      <c r="AG171" s="177">
        <v>28500</v>
      </c>
      <c r="AH171" s="177">
        <v>0</v>
      </c>
      <c r="AI171" s="177">
        <v>0</v>
      </c>
      <c r="AJ171" s="177">
        <v>0</v>
      </c>
      <c r="AK171" s="177">
        <v>95978.5</v>
      </c>
      <c r="AL171" s="177">
        <v>0</v>
      </c>
      <c r="AM171" s="177">
        <v>0</v>
      </c>
      <c r="AN171" s="177">
        <v>0</v>
      </c>
      <c r="AO171" s="177">
        <v>0</v>
      </c>
      <c r="AP171" s="177">
        <v>90935</v>
      </c>
      <c r="AQ171" s="177">
        <v>0</v>
      </c>
      <c r="AR171" s="177">
        <v>0</v>
      </c>
      <c r="AS171" s="177">
        <v>0</v>
      </c>
      <c r="AT171" s="177">
        <v>1016976</v>
      </c>
      <c r="AU171" s="177">
        <v>1916520</v>
      </c>
      <c r="AV171" s="177">
        <v>0</v>
      </c>
      <c r="AW171" s="177">
        <v>0</v>
      </c>
      <c r="AX171" s="177">
        <v>62000</v>
      </c>
      <c r="AY171" s="177">
        <v>0</v>
      </c>
      <c r="AZ171" s="177">
        <v>0</v>
      </c>
      <c r="BA171" s="177">
        <v>0</v>
      </c>
      <c r="BB171" s="177">
        <v>1433035</v>
      </c>
      <c r="BC171" s="177">
        <v>144857</v>
      </c>
      <c r="BD171" s="177">
        <v>0</v>
      </c>
      <c r="BE171" s="177">
        <v>63710</v>
      </c>
      <c r="BF171" s="177">
        <v>305800</v>
      </c>
      <c r="BG171" s="177">
        <v>9584515.6099999994</v>
      </c>
      <c r="BH171" s="177">
        <v>175000</v>
      </c>
      <c r="BI171" s="177">
        <v>937042</v>
      </c>
      <c r="BJ171" s="177">
        <v>1093200</v>
      </c>
      <c r="BK171" s="177">
        <v>0</v>
      </c>
      <c r="BL171" s="177">
        <v>0</v>
      </c>
      <c r="BM171" s="177">
        <v>1091729</v>
      </c>
      <c r="BN171" s="177">
        <v>0</v>
      </c>
      <c r="BO171" s="177">
        <v>2820564</v>
      </c>
      <c r="BP171" s="177">
        <v>899855.2</v>
      </c>
      <c r="BQ171" s="177">
        <v>98000</v>
      </c>
      <c r="BR171" s="179">
        <v>3169772</v>
      </c>
      <c r="BS171" s="177">
        <v>0</v>
      </c>
      <c r="BT171" s="179">
        <v>91485</v>
      </c>
      <c r="BU171" s="177">
        <v>418660</v>
      </c>
      <c r="BV171" s="177">
        <v>0</v>
      </c>
      <c r="BW171" s="179">
        <v>0</v>
      </c>
      <c r="BX171" s="177">
        <v>3408304</v>
      </c>
      <c r="BY171" s="177">
        <v>213975</v>
      </c>
      <c r="BZ171" s="179">
        <v>0</v>
      </c>
      <c r="CA171" s="177">
        <v>0</v>
      </c>
      <c r="CB171" s="177">
        <v>0</v>
      </c>
      <c r="CC171" s="177">
        <v>11608</v>
      </c>
      <c r="CD171" s="177">
        <v>0</v>
      </c>
      <c r="CE171" s="179">
        <v>0</v>
      </c>
      <c r="CF171" s="177">
        <v>53533.14</v>
      </c>
      <c r="CG171" s="177">
        <v>0</v>
      </c>
      <c r="CH171" s="177">
        <v>0</v>
      </c>
      <c r="CI171" s="177">
        <v>0</v>
      </c>
      <c r="CJ171" s="179">
        <v>0</v>
      </c>
      <c r="CK171" s="177">
        <v>0</v>
      </c>
      <c r="CL171" s="179">
        <v>47000</v>
      </c>
      <c r="CM171" s="178"/>
      <c r="CZ171" s="174">
        <f t="shared" si="2"/>
        <v>0</v>
      </c>
      <c r="DA171" s="158" t="s">
        <v>1619</v>
      </c>
      <c r="DB171" s="154" t="s">
        <v>1620</v>
      </c>
      <c r="DC171" s="154" t="s">
        <v>1288</v>
      </c>
    </row>
    <row r="172" spans="1:107" ht="13.2" customHeight="1" x14ac:dyDescent="0.25">
      <c r="A172" s="175" t="s">
        <v>1621</v>
      </c>
      <c r="B172" s="176" t="s">
        <v>1622</v>
      </c>
      <c r="C172" s="177">
        <v>0</v>
      </c>
      <c r="D172" s="177">
        <v>5000000</v>
      </c>
      <c r="E172" s="177">
        <v>0</v>
      </c>
      <c r="F172" s="177">
        <v>0</v>
      </c>
      <c r="G172" s="177">
        <v>0</v>
      </c>
      <c r="H172" s="177">
        <v>0</v>
      </c>
      <c r="I172" s="177">
        <v>0</v>
      </c>
      <c r="J172" s="177">
        <v>0</v>
      </c>
      <c r="K172" s="177">
        <v>0</v>
      </c>
      <c r="L172" s="177">
        <v>0</v>
      </c>
      <c r="M172" s="177">
        <v>0</v>
      </c>
      <c r="N172" s="177">
        <v>0</v>
      </c>
      <c r="O172" s="177">
        <v>0</v>
      </c>
      <c r="P172" s="177">
        <v>0</v>
      </c>
      <c r="Q172" s="177">
        <v>0</v>
      </c>
      <c r="R172" s="177">
        <v>0</v>
      </c>
      <c r="S172" s="177">
        <v>0</v>
      </c>
      <c r="T172" s="177">
        <v>0</v>
      </c>
      <c r="U172" s="177">
        <v>0</v>
      </c>
      <c r="V172" s="177">
        <v>0</v>
      </c>
      <c r="W172" s="177">
        <v>0</v>
      </c>
      <c r="X172" s="177">
        <v>0</v>
      </c>
      <c r="Y172" s="177">
        <v>0</v>
      </c>
      <c r="Z172" s="177">
        <v>0</v>
      </c>
      <c r="AA172" s="177">
        <v>0</v>
      </c>
      <c r="AB172" s="177">
        <v>0</v>
      </c>
      <c r="AC172" s="177">
        <v>0</v>
      </c>
      <c r="AD172" s="177">
        <v>0</v>
      </c>
      <c r="AE172" s="177">
        <v>0</v>
      </c>
      <c r="AF172" s="177">
        <v>0</v>
      </c>
      <c r="AG172" s="177">
        <v>0</v>
      </c>
      <c r="AH172" s="177">
        <v>0</v>
      </c>
      <c r="AI172" s="177">
        <v>0</v>
      </c>
      <c r="AJ172" s="177">
        <v>1525000</v>
      </c>
      <c r="AK172" s="177">
        <v>524499.99</v>
      </c>
      <c r="AL172" s="177">
        <v>0</v>
      </c>
      <c r="AM172" s="177">
        <v>0</v>
      </c>
      <c r="AN172" s="177">
        <v>0</v>
      </c>
      <c r="AO172" s="177">
        <v>0</v>
      </c>
      <c r="AP172" s="177">
        <v>0</v>
      </c>
      <c r="AQ172" s="177">
        <v>0</v>
      </c>
      <c r="AR172" s="177">
        <v>0</v>
      </c>
      <c r="AS172" s="177">
        <v>0</v>
      </c>
      <c r="AT172" s="177">
        <v>0</v>
      </c>
      <c r="AU172" s="177">
        <v>0</v>
      </c>
      <c r="AV172" s="177">
        <v>0</v>
      </c>
      <c r="AW172" s="177">
        <v>76900</v>
      </c>
      <c r="AX172" s="177">
        <v>0</v>
      </c>
      <c r="AY172" s="177">
        <v>0</v>
      </c>
      <c r="AZ172" s="177">
        <v>252000</v>
      </c>
      <c r="BA172" s="177">
        <v>0</v>
      </c>
      <c r="BB172" s="177">
        <v>200000</v>
      </c>
      <c r="BC172" s="177">
        <v>1800000</v>
      </c>
      <c r="BD172" s="177">
        <v>449900</v>
      </c>
      <c r="BE172" s="177">
        <v>0</v>
      </c>
      <c r="BF172" s="177">
        <v>143600</v>
      </c>
      <c r="BG172" s="177">
        <v>1051620</v>
      </c>
      <c r="BH172" s="177">
        <v>813450</v>
      </c>
      <c r="BI172" s="177">
        <v>1474800</v>
      </c>
      <c r="BJ172" s="177">
        <v>77500</v>
      </c>
      <c r="BK172" s="177">
        <v>352058</v>
      </c>
      <c r="BL172" s="177">
        <v>0</v>
      </c>
      <c r="BM172" s="177">
        <v>0</v>
      </c>
      <c r="BN172" s="177">
        <v>0</v>
      </c>
      <c r="BO172" s="177">
        <v>250473</v>
      </c>
      <c r="BP172" s="177">
        <v>0</v>
      </c>
      <c r="BQ172" s="177">
        <v>3690000</v>
      </c>
      <c r="BR172" s="179">
        <v>22242500</v>
      </c>
      <c r="BS172" s="177">
        <v>0</v>
      </c>
      <c r="BT172" s="179">
        <v>100580</v>
      </c>
      <c r="BU172" s="179">
        <v>0</v>
      </c>
      <c r="BV172" s="177">
        <v>0</v>
      </c>
      <c r="BW172" s="177">
        <v>47080</v>
      </c>
      <c r="BX172" s="179">
        <v>317800</v>
      </c>
      <c r="BY172" s="179">
        <v>0</v>
      </c>
      <c r="BZ172" s="179">
        <v>930126</v>
      </c>
      <c r="CA172" s="177">
        <v>0</v>
      </c>
      <c r="CB172" s="177">
        <v>0</v>
      </c>
      <c r="CC172" s="177">
        <v>0</v>
      </c>
      <c r="CD172" s="177">
        <v>0</v>
      </c>
      <c r="CE172" s="177">
        <v>127236</v>
      </c>
      <c r="CF172" s="177">
        <v>0</v>
      </c>
      <c r="CG172" s="177">
        <v>0</v>
      </c>
      <c r="CH172" s="179">
        <v>0</v>
      </c>
      <c r="CI172" s="177">
        <v>0</v>
      </c>
      <c r="CJ172" s="179">
        <v>210000</v>
      </c>
      <c r="CK172" s="177">
        <v>0</v>
      </c>
      <c r="CL172" s="179">
        <v>1131294</v>
      </c>
      <c r="CM172" s="178"/>
      <c r="CZ172" s="174">
        <f t="shared" si="2"/>
        <v>0</v>
      </c>
      <c r="DA172" s="158" t="s">
        <v>1621</v>
      </c>
      <c r="DB172" s="154" t="s">
        <v>1622</v>
      </c>
      <c r="DC172" s="154" t="s">
        <v>1288</v>
      </c>
    </row>
    <row r="173" spans="1:107" ht="13.2" customHeight="1" x14ac:dyDescent="0.25">
      <c r="A173" s="175" t="s">
        <v>1623</v>
      </c>
      <c r="B173" s="176" t="s">
        <v>1624</v>
      </c>
      <c r="C173" s="177">
        <v>0</v>
      </c>
      <c r="D173" s="177">
        <v>4974866.7300000004</v>
      </c>
      <c r="E173" s="177">
        <v>199300</v>
      </c>
      <c r="F173" s="177">
        <v>0</v>
      </c>
      <c r="G173" s="177">
        <v>0</v>
      </c>
      <c r="H173" s="177">
        <v>1288237.95</v>
      </c>
      <c r="I173" s="177">
        <v>0</v>
      </c>
      <c r="J173" s="177">
        <v>1110458.31</v>
      </c>
      <c r="K173" s="177">
        <v>2951804.38</v>
      </c>
      <c r="L173" s="177">
        <v>0</v>
      </c>
      <c r="M173" s="177">
        <v>0</v>
      </c>
      <c r="N173" s="177">
        <v>0</v>
      </c>
      <c r="O173" s="177">
        <v>852095.31</v>
      </c>
      <c r="P173" s="177">
        <v>745000</v>
      </c>
      <c r="Q173" s="177">
        <v>3598553.29</v>
      </c>
      <c r="R173" s="177">
        <v>89214</v>
      </c>
      <c r="S173" s="177">
        <v>0</v>
      </c>
      <c r="T173" s="177">
        <v>0</v>
      </c>
      <c r="U173" s="177">
        <v>0</v>
      </c>
      <c r="V173" s="177">
        <v>0</v>
      </c>
      <c r="W173" s="177">
        <v>0</v>
      </c>
      <c r="X173" s="177">
        <v>1110893.1100000001</v>
      </c>
      <c r="Y173" s="177">
        <v>486850</v>
      </c>
      <c r="Z173" s="177">
        <v>0</v>
      </c>
      <c r="AA173" s="177">
        <v>0</v>
      </c>
      <c r="AB173" s="177">
        <v>394979.8</v>
      </c>
      <c r="AC173" s="177">
        <v>0</v>
      </c>
      <c r="AD173" s="177">
        <v>1496000</v>
      </c>
      <c r="AE173" s="177">
        <v>0</v>
      </c>
      <c r="AF173" s="177">
        <v>120400</v>
      </c>
      <c r="AG173" s="177">
        <v>0</v>
      </c>
      <c r="AH173" s="177">
        <v>2031136.06</v>
      </c>
      <c r="AI173" s="177">
        <v>770000</v>
      </c>
      <c r="AJ173" s="177">
        <v>90950</v>
      </c>
      <c r="AK173" s="177">
        <v>4203170</v>
      </c>
      <c r="AL173" s="177">
        <v>0</v>
      </c>
      <c r="AM173" s="177">
        <v>0</v>
      </c>
      <c r="AN173" s="177">
        <v>2549458.9500000002</v>
      </c>
      <c r="AO173" s="177">
        <v>0</v>
      </c>
      <c r="AP173" s="177">
        <v>2293350</v>
      </c>
      <c r="AQ173" s="177">
        <v>0</v>
      </c>
      <c r="AR173" s="177">
        <v>4399931</v>
      </c>
      <c r="AS173" s="177">
        <v>1023568.66</v>
      </c>
      <c r="AT173" s="177">
        <v>1694983.58</v>
      </c>
      <c r="AU173" s="177">
        <v>0</v>
      </c>
      <c r="AV173" s="177">
        <v>0</v>
      </c>
      <c r="AW173" s="177">
        <v>0</v>
      </c>
      <c r="AX173" s="177">
        <v>0</v>
      </c>
      <c r="AY173" s="177">
        <v>0</v>
      </c>
      <c r="AZ173" s="177">
        <v>1453399</v>
      </c>
      <c r="BA173" s="177">
        <v>0</v>
      </c>
      <c r="BB173" s="177">
        <v>0</v>
      </c>
      <c r="BC173" s="177">
        <v>1604071.5</v>
      </c>
      <c r="BD173" s="177">
        <v>7366336.3600000003</v>
      </c>
      <c r="BE173" s="177">
        <v>700000</v>
      </c>
      <c r="BF173" s="177">
        <v>0</v>
      </c>
      <c r="BG173" s="177">
        <v>52158665.210000001</v>
      </c>
      <c r="BH173" s="177">
        <v>1500000</v>
      </c>
      <c r="BI173" s="177">
        <v>1666169</v>
      </c>
      <c r="BJ173" s="177">
        <v>103385</v>
      </c>
      <c r="BK173" s="177">
        <v>1269492</v>
      </c>
      <c r="BL173" s="177">
        <v>0</v>
      </c>
      <c r="BM173" s="177">
        <v>0</v>
      </c>
      <c r="BN173" s="177">
        <v>2135000</v>
      </c>
      <c r="BO173" s="177">
        <v>0</v>
      </c>
      <c r="BP173" s="177">
        <v>0</v>
      </c>
      <c r="BQ173" s="177">
        <v>1749633.25</v>
      </c>
      <c r="BR173" s="179">
        <v>26050775.699999999</v>
      </c>
      <c r="BS173" s="177">
        <v>0</v>
      </c>
      <c r="BT173" s="179">
        <v>73500</v>
      </c>
      <c r="BU173" s="177">
        <v>3195990.76</v>
      </c>
      <c r="BV173" s="179">
        <v>0</v>
      </c>
      <c r="BW173" s="177">
        <v>0</v>
      </c>
      <c r="BX173" s="179">
        <v>2646367.14</v>
      </c>
      <c r="BY173" s="177">
        <v>49000</v>
      </c>
      <c r="BZ173" s="179">
        <v>1492000</v>
      </c>
      <c r="CA173" s="177">
        <v>0</v>
      </c>
      <c r="CB173" s="177">
        <v>0</v>
      </c>
      <c r="CC173" s="177">
        <v>0</v>
      </c>
      <c r="CD173" s="177">
        <v>0</v>
      </c>
      <c r="CE173" s="177">
        <v>0</v>
      </c>
      <c r="CF173" s="177">
        <v>0</v>
      </c>
      <c r="CG173" s="177">
        <v>0</v>
      </c>
      <c r="CH173" s="177">
        <v>565000</v>
      </c>
      <c r="CI173" s="179">
        <v>0</v>
      </c>
      <c r="CJ173" s="179">
        <v>2076632</v>
      </c>
      <c r="CK173" s="177">
        <v>2880000</v>
      </c>
      <c r="CL173" s="177">
        <v>232000</v>
      </c>
      <c r="CM173" s="178"/>
      <c r="CZ173" s="174">
        <f t="shared" si="2"/>
        <v>0</v>
      </c>
      <c r="DA173" s="158" t="s">
        <v>1623</v>
      </c>
      <c r="DB173" s="154" t="s">
        <v>1624</v>
      </c>
      <c r="DC173" s="154" t="s">
        <v>1288</v>
      </c>
    </row>
    <row r="174" spans="1:107" ht="13.2" customHeight="1" x14ac:dyDescent="0.25">
      <c r="A174" s="175" t="s">
        <v>1625</v>
      </c>
      <c r="B174" s="176" t="s">
        <v>1626</v>
      </c>
      <c r="C174" s="177">
        <v>0</v>
      </c>
      <c r="D174" s="177">
        <v>0</v>
      </c>
      <c r="E174" s="177">
        <v>99900</v>
      </c>
      <c r="F174" s="177">
        <v>0</v>
      </c>
      <c r="G174" s="177">
        <v>0</v>
      </c>
      <c r="H174" s="177">
        <v>0</v>
      </c>
      <c r="I174" s="177">
        <v>0</v>
      </c>
      <c r="J174" s="177">
        <v>0</v>
      </c>
      <c r="K174" s="177">
        <v>23300</v>
      </c>
      <c r="L174" s="177">
        <v>0</v>
      </c>
      <c r="M174" s="177">
        <v>0</v>
      </c>
      <c r="N174" s="177">
        <v>0</v>
      </c>
      <c r="O174" s="177">
        <v>0</v>
      </c>
      <c r="P174" s="177">
        <v>0</v>
      </c>
      <c r="Q174" s="177">
        <v>99724</v>
      </c>
      <c r="R174" s="177">
        <v>695500</v>
      </c>
      <c r="S174" s="177">
        <v>0</v>
      </c>
      <c r="T174" s="177">
        <v>0</v>
      </c>
      <c r="U174" s="177">
        <v>0</v>
      </c>
      <c r="V174" s="177">
        <v>0</v>
      </c>
      <c r="W174" s="177">
        <v>0</v>
      </c>
      <c r="X174" s="177">
        <v>0</v>
      </c>
      <c r="Y174" s="177">
        <v>0</v>
      </c>
      <c r="Z174" s="177">
        <v>0</v>
      </c>
      <c r="AA174" s="177">
        <v>0</v>
      </c>
      <c r="AB174" s="177">
        <v>0</v>
      </c>
      <c r="AC174" s="177">
        <v>0</v>
      </c>
      <c r="AD174" s="177">
        <v>0</v>
      </c>
      <c r="AE174" s="177">
        <v>0</v>
      </c>
      <c r="AF174" s="177">
        <v>0</v>
      </c>
      <c r="AG174" s="177">
        <v>0</v>
      </c>
      <c r="AH174" s="177">
        <v>0</v>
      </c>
      <c r="AI174" s="177">
        <v>0</v>
      </c>
      <c r="AJ174" s="177">
        <v>0</v>
      </c>
      <c r="AK174" s="177">
        <v>2993000</v>
      </c>
      <c r="AL174" s="177">
        <v>0</v>
      </c>
      <c r="AM174" s="177">
        <v>0</v>
      </c>
      <c r="AN174" s="177">
        <v>0</v>
      </c>
      <c r="AO174" s="177">
        <v>0</v>
      </c>
      <c r="AP174" s="177">
        <v>0</v>
      </c>
      <c r="AQ174" s="177">
        <v>0</v>
      </c>
      <c r="AR174" s="177">
        <v>0</v>
      </c>
      <c r="AS174" s="177">
        <v>0</v>
      </c>
      <c r="AT174" s="177">
        <v>0</v>
      </c>
      <c r="AU174" s="177">
        <v>0</v>
      </c>
      <c r="AV174" s="177">
        <v>0</v>
      </c>
      <c r="AW174" s="177">
        <v>0</v>
      </c>
      <c r="AX174" s="177">
        <v>0</v>
      </c>
      <c r="AY174" s="177">
        <v>0</v>
      </c>
      <c r="AZ174" s="177">
        <v>83500</v>
      </c>
      <c r="BA174" s="177">
        <v>0</v>
      </c>
      <c r="BB174" s="177">
        <v>0</v>
      </c>
      <c r="BC174" s="177">
        <v>3958470</v>
      </c>
      <c r="BD174" s="177">
        <v>0</v>
      </c>
      <c r="BE174" s="177">
        <v>359000</v>
      </c>
      <c r="BF174" s="177">
        <v>0</v>
      </c>
      <c r="BG174" s="177">
        <v>1690080.5</v>
      </c>
      <c r="BH174" s="177">
        <v>0</v>
      </c>
      <c r="BI174" s="177">
        <v>0</v>
      </c>
      <c r="BJ174" s="177">
        <v>219588.77</v>
      </c>
      <c r="BK174" s="177">
        <v>247705</v>
      </c>
      <c r="BL174" s="177">
        <v>0</v>
      </c>
      <c r="BM174" s="177">
        <v>0</v>
      </c>
      <c r="BN174" s="177">
        <v>0</v>
      </c>
      <c r="BO174" s="177">
        <v>0</v>
      </c>
      <c r="BP174" s="177">
        <v>0</v>
      </c>
      <c r="BQ174" s="177">
        <v>0</v>
      </c>
      <c r="BR174" s="179">
        <v>4950000</v>
      </c>
      <c r="BS174" s="179">
        <v>0</v>
      </c>
      <c r="BT174" s="179">
        <v>71904</v>
      </c>
      <c r="BU174" s="179">
        <v>0</v>
      </c>
      <c r="BV174" s="179">
        <v>62595</v>
      </c>
      <c r="BW174" s="179">
        <v>0</v>
      </c>
      <c r="BX174" s="179">
        <v>715295</v>
      </c>
      <c r="BY174" s="179">
        <v>72342.06</v>
      </c>
      <c r="BZ174" s="179">
        <v>99450</v>
      </c>
      <c r="CA174" s="177">
        <v>0</v>
      </c>
      <c r="CB174" s="179">
        <v>0</v>
      </c>
      <c r="CC174" s="179">
        <v>0</v>
      </c>
      <c r="CD174" s="177">
        <v>0</v>
      </c>
      <c r="CE174" s="179">
        <v>0</v>
      </c>
      <c r="CF174" s="179">
        <v>0</v>
      </c>
      <c r="CG174" s="177">
        <v>0</v>
      </c>
      <c r="CH174" s="179">
        <v>0</v>
      </c>
      <c r="CI174" s="177">
        <v>98333</v>
      </c>
      <c r="CJ174" s="179">
        <v>2565035.2999999998</v>
      </c>
      <c r="CK174" s="177">
        <v>0</v>
      </c>
      <c r="CL174" s="179">
        <v>0</v>
      </c>
      <c r="CM174" s="178"/>
      <c r="CZ174" s="174">
        <f t="shared" si="2"/>
        <v>0</v>
      </c>
      <c r="DA174" s="158" t="s">
        <v>1625</v>
      </c>
      <c r="DB174" s="154" t="s">
        <v>1626</v>
      </c>
      <c r="DC174" s="154" t="s">
        <v>1288</v>
      </c>
    </row>
    <row r="175" spans="1:107" ht="13.2" customHeight="1" x14ac:dyDescent="0.25">
      <c r="A175" s="175" t="s">
        <v>1627</v>
      </c>
      <c r="B175" s="176" t="s">
        <v>1628</v>
      </c>
      <c r="C175" s="177">
        <v>0</v>
      </c>
      <c r="D175" s="177">
        <v>0</v>
      </c>
      <c r="E175" s="177">
        <v>798000</v>
      </c>
      <c r="F175" s="177">
        <v>0</v>
      </c>
      <c r="G175" s="177">
        <v>249900</v>
      </c>
      <c r="H175" s="177">
        <v>85000</v>
      </c>
      <c r="I175" s="177">
        <v>0</v>
      </c>
      <c r="J175" s="177">
        <v>360000</v>
      </c>
      <c r="K175" s="177">
        <v>1112408.3999999999</v>
      </c>
      <c r="L175" s="177">
        <v>0</v>
      </c>
      <c r="M175" s="177">
        <v>2348500</v>
      </c>
      <c r="N175" s="177">
        <v>0</v>
      </c>
      <c r="O175" s="177">
        <v>0</v>
      </c>
      <c r="P175" s="177">
        <v>40000</v>
      </c>
      <c r="Q175" s="177">
        <v>1231791</v>
      </c>
      <c r="R175" s="177">
        <v>924700</v>
      </c>
      <c r="S175" s="177">
        <v>292000</v>
      </c>
      <c r="T175" s="177">
        <v>1549500</v>
      </c>
      <c r="U175" s="177">
        <v>752939</v>
      </c>
      <c r="V175" s="177">
        <v>57000</v>
      </c>
      <c r="W175" s="177">
        <v>0</v>
      </c>
      <c r="X175" s="177">
        <v>755700</v>
      </c>
      <c r="Y175" s="177">
        <v>3404860</v>
      </c>
      <c r="Z175" s="177">
        <v>0</v>
      </c>
      <c r="AA175" s="177">
        <v>0</v>
      </c>
      <c r="AB175" s="177">
        <v>562013</v>
      </c>
      <c r="AC175" s="177">
        <v>0</v>
      </c>
      <c r="AD175" s="177">
        <v>1034100</v>
      </c>
      <c r="AE175" s="177">
        <v>1031750</v>
      </c>
      <c r="AF175" s="177">
        <v>0</v>
      </c>
      <c r="AG175" s="177">
        <v>434204.17</v>
      </c>
      <c r="AH175" s="177">
        <v>1632285</v>
      </c>
      <c r="AI175" s="177">
        <v>410000</v>
      </c>
      <c r="AJ175" s="177">
        <v>1319500</v>
      </c>
      <c r="AK175" s="177">
        <v>3856726.93</v>
      </c>
      <c r="AL175" s="177">
        <v>0</v>
      </c>
      <c r="AM175" s="177">
        <v>0</v>
      </c>
      <c r="AN175" s="177">
        <v>769500</v>
      </c>
      <c r="AO175" s="177">
        <v>0</v>
      </c>
      <c r="AP175" s="177">
        <v>382500</v>
      </c>
      <c r="AQ175" s="177">
        <v>234000</v>
      </c>
      <c r="AR175" s="177">
        <v>0</v>
      </c>
      <c r="AS175" s="177">
        <v>902909</v>
      </c>
      <c r="AT175" s="177">
        <v>1568669.85</v>
      </c>
      <c r="AU175" s="177">
        <v>0</v>
      </c>
      <c r="AV175" s="177">
        <v>0</v>
      </c>
      <c r="AW175" s="177">
        <v>0</v>
      </c>
      <c r="AX175" s="177">
        <v>0</v>
      </c>
      <c r="AY175" s="177">
        <v>0</v>
      </c>
      <c r="AZ175" s="177">
        <v>1816400</v>
      </c>
      <c r="BA175" s="177">
        <v>1996000</v>
      </c>
      <c r="BB175" s="177">
        <v>0</v>
      </c>
      <c r="BC175" s="177">
        <v>43859</v>
      </c>
      <c r="BD175" s="177">
        <v>3939900</v>
      </c>
      <c r="BE175" s="177">
        <v>0</v>
      </c>
      <c r="BF175" s="177">
        <v>916700</v>
      </c>
      <c r="BG175" s="177">
        <v>4836460</v>
      </c>
      <c r="BH175" s="177">
        <v>1023150</v>
      </c>
      <c r="BI175" s="177">
        <v>2450800</v>
      </c>
      <c r="BJ175" s="177">
        <v>193000</v>
      </c>
      <c r="BK175" s="177">
        <v>0</v>
      </c>
      <c r="BL175" s="177">
        <v>0</v>
      </c>
      <c r="BM175" s="177">
        <v>609697</v>
      </c>
      <c r="BN175" s="177">
        <v>776600</v>
      </c>
      <c r="BO175" s="177">
        <v>2226000</v>
      </c>
      <c r="BP175" s="177">
        <v>300298</v>
      </c>
      <c r="BQ175" s="177">
        <v>0</v>
      </c>
      <c r="BR175" s="179">
        <v>220000</v>
      </c>
      <c r="BS175" s="177">
        <v>299000</v>
      </c>
      <c r="BT175" s="179">
        <v>499356</v>
      </c>
      <c r="BU175" s="177">
        <v>2700000</v>
      </c>
      <c r="BV175" s="177">
        <v>329770</v>
      </c>
      <c r="BW175" s="179">
        <v>873905</v>
      </c>
      <c r="BX175" s="179">
        <v>1556278</v>
      </c>
      <c r="BY175" s="177">
        <v>148000</v>
      </c>
      <c r="BZ175" s="179">
        <v>246862</v>
      </c>
      <c r="CA175" s="179">
        <v>0</v>
      </c>
      <c r="CB175" s="179">
        <v>1653002.5</v>
      </c>
      <c r="CC175" s="179">
        <v>940000</v>
      </c>
      <c r="CD175" s="179">
        <v>0</v>
      </c>
      <c r="CE175" s="179">
        <v>263998.71999999997</v>
      </c>
      <c r="CF175" s="179">
        <v>202992.5</v>
      </c>
      <c r="CG175" s="179">
        <v>0</v>
      </c>
      <c r="CH175" s="179">
        <v>963000</v>
      </c>
      <c r="CI175" s="177">
        <v>0</v>
      </c>
      <c r="CJ175" s="179">
        <v>2822061</v>
      </c>
      <c r="CK175" s="177">
        <v>0</v>
      </c>
      <c r="CL175" s="179">
        <v>83200</v>
      </c>
      <c r="CM175" s="178"/>
      <c r="CZ175" s="174">
        <f t="shared" si="2"/>
        <v>0</v>
      </c>
      <c r="DA175" s="158" t="s">
        <v>1627</v>
      </c>
      <c r="DB175" s="154" t="s">
        <v>1628</v>
      </c>
      <c r="DC175" s="154" t="s">
        <v>1288</v>
      </c>
    </row>
    <row r="176" spans="1:107" ht="13.2" customHeight="1" x14ac:dyDescent="0.25">
      <c r="A176" s="175" t="s">
        <v>1629</v>
      </c>
      <c r="B176" s="176" t="s">
        <v>1630</v>
      </c>
      <c r="C176" s="177">
        <v>-10019758.98</v>
      </c>
      <c r="D176" s="177">
        <v>-5905988</v>
      </c>
      <c r="E176" s="177">
        <v>-3153981.81</v>
      </c>
      <c r="F176" s="177">
        <v>0</v>
      </c>
      <c r="G176" s="177">
        <v>-3829934.34</v>
      </c>
      <c r="H176" s="177">
        <v>-2245309.25</v>
      </c>
      <c r="I176" s="177">
        <v>0</v>
      </c>
      <c r="J176" s="177">
        <v>0</v>
      </c>
      <c r="K176" s="177">
        <v>0</v>
      </c>
      <c r="L176" s="177">
        <v>-1956157.3</v>
      </c>
      <c r="M176" s="177">
        <v>0</v>
      </c>
      <c r="N176" s="177">
        <v>0</v>
      </c>
      <c r="O176" s="177">
        <v>-7571354.8200000003</v>
      </c>
      <c r="P176" s="177">
        <v>-409229.34</v>
      </c>
      <c r="Q176" s="177">
        <v>-1144020.6599999999</v>
      </c>
      <c r="R176" s="177">
        <v>-1391142.08</v>
      </c>
      <c r="S176" s="177">
        <v>-3361402.9</v>
      </c>
      <c r="T176" s="177">
        <v>-2652617.21</v>
      </c>
      <c r="U176" s="177">
        <v>-200583.73</v>
      </c>
      <c r="V176" s="177">
        <v>0</v>
      </c>
      <c r="W176" s="177">
        <v>0</v>
      </c>
      <c r="X176" s="177">
        <v>0</v>
      </c>
      <c r="Y176" s="177">
        <v>-934954.51</v>
      </c>
      <c r="Z176" s="177">
        <v>-56573.53</v>
      </c>
      <c r="AA176" s="177">
        <v>0</v>
      </c>
      <c r="AB176" s="177">
        <v>-1083541.3799999999</v>
      </c>
      <c r="AC176" s="177">
        <v>-3411608</v>
      </c>
      <c r="AD176" s="177">
        <v>-3329245.41</v>
      </c>
      <c r="AE176" s="177">
        <v>-2950993.63</v>
      </c>
      <c r="AF176" s="177">
        <v>-191949.96</v>
      </c>
      <c r="AG176" s="177">
        <v>-12832.92</v>
      </c>
      <c r="AH176" s="177">
        <v>0</v>
      </c>
      <c r="AI176" s="177">
        <v>0</v>
      </c>
      <c r="AJ176" s="177">
        <v>0</v>
      </c>
      <c r="AK176" s="177">
        <v>-17451126.52</v>
      </c>
      <c r="AL176" s="177">
        <v>0</v>
      </c>
      <c r="AM176" s="177">
        <v>0</v>
      </c>
      <c r="AN176" s="177">
        <v>-5518126.6699999999</v>
      </c>
      <c r="AO176" s="177">
        <v>0</v>
      </c>
      <c r="AP176" s="177">
        <v>0</v>
      </c>
      <c r="AQ176" s="177">
        <v>0</v>
      </c>
      <c r="AR176" s="177">
        <v>-18411470.34</v>
      </c>
      <c r="AS176" s="177">
        <v>-2318337.52</v>
      </c>
      <c r="AT176" s="177">
        <v>-3537813.36</v>
      </c>
      <c r="AU176" s="177">
        <v>-1223918.97</v>
      </c>
      <c r="AV176" s="177">
        <v>0</v>
      </c>
      <c r="AW176" s="177">
        <v>-424640</v>
      </c>
      <c r="AX176" s="177">
        <v>-15146.84</v>
      </c>
      <c r="AY176" s="177">
        <v>-445516.49</v>
      </c>
      <c r="AZ176" s="177">
        <v>-354679.9</v>
      </c>
      <c r="BA176" s="177">
        <v>-5395788.8899999997</v>
      </c>
      <c r="BB176" s="177">
        <v>-9897344.3699999992</v>
      </c>
      <c r="BC176" s="177">
        <v>-458860.65</v>
      </c>
      <c r="BD176" s="177">
        <v>-4246378.25</v>
      </c>
      <c r="BE176" s="177">
        <v>0</v>
      </c>
      <c r="BF176" s="177">
        <v>-2098766.7799999998</v>
      </c>
      <c r="BG176" s="177">
        <v>-12776063.109999999</v>
      </c>
      <c r="BH176" s="177">
        <v>-5455850.04</v>
      </c>
      <c r="BI176" s="177">
        <v>-1895999.76</v>
      </c>
      <c r="BJ176" s="177">
        <v>-2695298.64</v>
      </c>
      <c r="BK176" s="177">
        <v>0</v>
      </c>
      <c r="BL176" s="177">
        <v>0</v>
      </c>
      <c r="BM176" s="177">
        <v>-619656</v>
      </c>
      <c r="BN176" s="177">
        <v>-857313.97</v>
      </c>
      <c r="BO176" s="177">
        <v>-3436405.4</v>
      </c>
      <c r="BP176" s="177">
        <v>0</v>
      </c>
      <c r="BQ176" s="177">
        <v>-211437</v>
      </c>
      <c r="BR176" s="179">
        <v>-26260000.32</v>
      </c>
      <c r="BS176" s="179">
        <v>0</v>
      </c>
      <c r="BT176" s="179">
        <v>-2703328.62</v>
      </c>
      <c r="BU176" s="177">
        <v>0</v>
      </c>
      <c r="BV176" s="177">
        <v>0</v>
      </c>
      <c r="BW176" s="177">
        <v>-283433.14</v>
      </c>
      <c r="BX176" s="179">
        <v>-4433328.25</v>
      </c>
      <c r="BY176" s="177">
        <v>0</v>
      </c>
      <c r="BZ176" s="179">
        <v>-771466.49</v>
      </c>
      <c r="CA176" s="179">
        <v>-3036337.64</v>
      </c>
      <c r="CB176" s="179">
        <v>-1455818.25</v>
      </c>
      <c r="CC176" s="177">
        <v>-5065111.32</v>
      </c>
      <c r="CD176" s="177">
        <v>-2927586.8</v>
      </c>
      <c r="CE176" s="179">
        <v>-2155200.25</v>
      </c>
      <c r="CF176" s="179">
        <v>-662999.85</v>
      </c>
      <c r="CG176" s="179">
        <v>-839927.16</v>
      </c>
      <c r="CH176" s="179">
        <v>-1833479.24</v>
      </c>
      <c r="CI176" s="177">
        <v>0</v>
      </c>
      <c r="CJ176" s="179">
        <v>-3890779.59</v>
      </c>
      <c r="CK176" s="177">
        <v>0</v>
      </c>
      <c r="CL176" s="179">
        <v>-125520.12</v>
      </c>
      <c r="CM176" s="178"/>
      <c r="CZ176" s="174">
        <f t="shared" si="2"/>
        <v>0</v>
      </c>
      <c r="DA176" s="158" t="s">
        <v>1629</v>
      </c>
      <c r="DB176" s="154" t="s">
        <v>1630</v>
      </c>
      <c r="DC176" s="154" t="s">
        <v>1288</v>
      </c>
    </row>
    <row r="177" spans="1:107" ht="13.2" customHeight="1" x14ac:dyDescent="0.25">
      <c r="A177" s="175" t="s">
        <v>1631</v>
      </c>
      <c r="B177" s="176" t="s">
        <v>1632</v>
      </c>
      <c r="C177" s="177">
        <v>-485175.63</v>
      </c>
      <c r="D177" s="177">
        <v>-12959197</v>
      </c>
      <c r="E177" s="177">
        <v>-423873.5</v>
      </c>
      <c r="F177" s="177">
        <v>0</v>
      </c>
      <c r="G177" s="177">
        <v>-1239250.68</v>
      </c>
      <c r="H177" s="177">
        <v>-7526773.25</v>
      </c>
      <c r="I177" s="177">
        <v>0</v>
      </c>
      <c r="J177" s="177">
        <v>-6517247.1200000001</v>
      </c>
      <c r="K177" s="177">
        <v>-925254.48</v>
      </c>
      <c r="L177" s="177">
        <v>-1061202.06</v>
      </c>
      <c r="M177" s="177">
        <v>-12820680.380000001</v>
      </c>
      <c r="N177" s="177">
        <v>-101629.05</v>
      </c>
      <c r="O177" s="177">
        <v>-18412833.800000001</v>
      </c>
      <c r="P177" s="177">
        <v>-5606673.6600000001</v>
      </c>
      <c r="Q177" s="177">
        <v>-8088063.1399999997</v>
      </c>
      <c r="R177" s="177">
        <v>-10968750.23</v>
      </c>
      <c r="S177" s="177">
        <v>-889196.45</v>
      </c>
      <c r="T177" s="177">
        <v>-1487346.74</v>
      </c>
      <c r="U177" s="177">
        <v>-1246828.9099999999</v>
      </c>
      <c r="V177" s="177">
        <v>-1113219.08</v>
      </c>
      <c r="W177" s="177">
        <v>-21948662.210000001</v>
      </c>
      <c r="X177" s="177">
        <v>-2878652.99</v>
      </c>
      <c r="Y177" s="177">
        <v>-3796919.49</v>
      </c>
      <c r="Z177" s="177">
        <v>-553548.78</v>
      </c>
      <c r="AA177" s="177">
        <v>-45529.74</v>
      </c>
      <c r="AB177" s="177">
        <v>-271526.17</v>
      </c>
      <c r="AC177" s="177">
        <v>-1979156.72</v>
      </c>
      <c r="AD177" s="177">
        <v>-1034908.16</v>
      </c>
      <c r="AE177" s="177">
        <v>-875364.82</v>
      </c>
      <c r="AF177" s="177">
        <v>-590962.97</v>
      </c>
      <c r="AG177" s="177">
        <v>-1975524.62</v>
      </c>
      <c r="AH177" s="177">
        <v>-7142673.2800000003</v>
      </c>
      <c r="AI177" s="177">
        <v>-2319805.5699999998</v>
      </c>
      <c r="AJ177" s="177">
        <v>-765862.48</v>
      </c>
      <c r="AK177" s="177">
        <v>-47021276.579999998</v>
      </c>
      <c r="AL177" s="177">
        <v>-1462123.2</v>
      </c>
      <c r="AM177" s="177">
        <v>-1181492.7</v>
      </c>
      <c r="AN177" s="177">
        <v>-34320424.770000003</v>
      </c>
      <c r="AO177" s="177">
        <v>-3067656.45</v>
      </c>
      <c r="AP177" s="177">
        <v>-4272043.59</v>
      </c>
      <c r="AQ177" s="177">
        <v>-36493.9</v>
      </c>
      <c r="AR177" s="177">
        <v>-26333143.649999999</v>
      </c>
      <c r="AS177" s="177">
        <v>-1996883.34</v>
      </c>
      <c r="AT177" s="177">
        <v>-12623789.619999999</v>
      </c>
      <c r="AU177" s="177">
        <v>-9251086.5600000005</v>
      </c>
      <c r="AV177" s="177">
        <v>-110842.86</v>
      </c>
      <c r="AW177" s="177">
        <v>-579801.35</v>
      </c>
      <c r="AX177" s="177">
        <v>-24740864.280000001</v>
      </c>
      <c r="AY177" s="177">
        <v>-392326.87</v>
      </c>
      <c r="AZ177" s="177">
        <v>-1705004.74</v>
      </c>
      <c r="BA177" s="177">
        <v>-21978575.789999999</v>
      </c>
      <c r="BB177" s="177">
        <v>-37112550.090000004</v>
      </c>
      <c r="BC177" s="177">
        <v>-55957792.079999998</v>
      </c>
      <c r="BD177" s="177">
        <v>-12781798.58</v>
      </c>
      <c r="BE177" s="177">
        <v>-537055.68000000005</v>
      </c>
      <c r="BF177" s="177">
        <v>-15051560.939999999</v>
      </c>
      <c r="BG177" s="177">
        <v>-35339223.039999999</v>
      </c>
      <c r="BH177" s="177">
        <v>-464568.66</v>
      </c>
      <c r="BI177" s="177">
        <v>-402709.69</v>
      </c>
      <c r="BJ177" s="177">
        <v>-1000370.69</v>
      </c>
      <c r="BK177" s="177">
        <v>-181170.11</v>
      </c>
      <c r="BL177" s="177">
        <v>-3586666.67</v>
      </c>
      <c r="BM177" s="177">
        <v>-5263215.6500000004</v>
      </c>
      <c r="BN177" s="177">
        <v>-2316430.27</v>
      </c>
      <c r="BO177" s="177">
        <v>-4135400</v>
      </c>
      <c r="BP177" s="177">
        <v>-640304.88</v>
      </c>
      <c r="BQ177" s="177">
        <v>-763140.38</v>
      </c>
      <c r="BR177" s="179">
        <v>-209310103.65000001</v>
      </c>
      <c r="BS177" s="179">
        <v>-717605.57</v>
      </c>
      <c r="BT177" s="179">
        <v>-3411133.32</v>
      </c>
      <c r="BU177" s="179">
        <v>0</v>
      </c>
      <c r="BV177" s="179">
        <v>0</v>
      </c>
      <c r="BW177" s="179">
        <v>0</v>
      </c>
      <c r="BX177" s="179">
        <v>-17904364.66</v>
      </c>
      <c r="BY177" s="179">
        <v>0</v>
      </c>
      <c r="BZ177" s="179">
        <v>-3884989.04</v>
      </c>
      <c r="CA177" s="179">
        <v>-611932.98</v>
      </c>
      <c r="CB177" s="177">
        <v>-1592930.9</v>
      </c>
      <c r="CC177" s="179">
        <v>0</v>
      </c>
      <c r="CD177" s="179">
        <v>0</v>
      </c>
      <c r="CE177" s="179">
        <v>-2217443.6800000002</v>
      </c>
      <c r="CF177" s="179">
        <v>-3965725.6</v>
      </c>
      <c r="CG177" s="179">
        <v>-650879.79</v>
      </c>
      <c r="CH177" s="179">
        <v>-576749.82999999996</v>
      </c>
      <c r="CI177" s="177">
        <v>0</v>
      </c>
      <c r="CJ177" s="177">
        <v>-25843025</v>
      </c>
      <c r="CK177" s="179">
        <v>0</v>
      </c>
      <c r="CL177" s="179">
        <v>-298812.73</v>
      </c>
      <c r="CM177" s="178"/>
      <c r="CZ177" s="174">
        <f t="shared" si="2"/>
        <v>0</v>
      </c>
      <c r="DA177" s="158" t="s">
        <v>1631</v>
      </c>
      <c r="DB177" s="154" t="s">
        <v>1632</v>
      </c>
      <c r="DC177" s="154" t="s">
        <v>1288</v>
      </c>
    </row>
    <row r="178" spans="1:107" ht="13.2" customHeight="1" x14ac:dyDescent="0.25">
      <c r="A178" s="175" t="s">
        <v>1633</v>
      </c>
      <c r="B178" s="176" t="s">
        <v>1634</v>
      </c>
      <c r="C178" s="177">
        <v>-656972.56999999995</v>
      </c>
      <c r="D178" s="177">
        <v>-2150139.42</v>
      </c>
      <c r="E178" s="177">
        <v>-795971</v>
      </c>
      <c r="F178" s="177">
        <v>-1258981.6399999999</v>
      </c>
      <c r="G178" s="177">
        <v>-209825.02</v>
      </c>
      <c r="H178" s="177">
        <v>-96999</v>
      </c>
      <c r="I178" s="177">
        <v>0</v>
      </c>
      <c r="J178" s="177">
        <v>0</v>
      </c>
      <c r="K178" s="177">
        <v>-1316283.03</v>
      </c>
      <c r="L178" s="177">
        <v>-1072200.67</v>
      </c>
      <c r="M178" s="177">
        <v>-122016.83</v>
      </c>
      <c r="N178" s="177">
        <v>-160146.16</v>
      </c>
      <c r="O178" s="177">
        <v>-1531550.61</v>
      </c>
      <c r="P178" s="177">
        <v>-72894.38</v>
      </c>
      <c r="Q178" s="177">
        <v>-1311670.8700000001</v>
      </c>
      <c r="R178" s="177">
        <v>-1176664.92</v>
      </c>
      <c r="S178" s="177">
        <v>0</v>
      </c>
      <c r="T178" s="177">
        <v>-889659.1</v>
      </c>
      <c r="U178" s="177">
        <v>-23833.37</v>
      </c>
      <c r="V178" s="177">
        <v>-55110.68</v>
      </c>
      <c r="W178" s="177">
        <v>-1358785.89</v>
      </c>
      <c r="X178" s="177">
        <v>-295316.89</v>
      </c>
      <c r="Y178" s="177">
        <v>-1161775.3999999999</v>
      </c>
      <c r="Z178" s="177">
        <v>-18880.240000000002</v>
      </c>
      <c r="AA178" s="177">
        <v>-252871.3</v>
      </c>
      <c r="AB178" s="177">
        <v>0</v>
      </c>
      <c r="AC178" s="177">
        <v>0</v>
      </c>
      <c r="AD178" s="177">
        <v>0</v>
      </c>
      <c r="AE178" s="177">
        <v>-221013.83</v>
      </c>
      <c r="AF178" s="177">
        <v>-243715.83</v>
      </c>
      <c r="AG178" s="177">
        <v>-996535.8</v>
      </c>
      <c r="AH178" s="177">
        <v>-687306.78</v>
      </c>
      <c r="AI178" s="177">
        <v>-233719.7</v>
      </c>
      <c r="AJ178" s="177">
        <v>-810964.46</v>
      </c>
      <c r="AK178" s="177">
        <v>-1339851.67</v>
      </c>
      <c r="AL178" s="177">
        <v>-55146.52</v>
      </c>
      <c r="AM178" s="177">
        <v>-139500</v>
      </c>
      <c r="AN178" s="177">
        <v>-640641.56000000006</v>
      </c>
      <c r="AO178" s="177">
        <v>-2261163.46</v>
      </c>
      <c r="AP178" s="177">
        <v>-1393387.86</v>
      </c>
      <c r="AQ178" s="177">
        <v>-3113326.62</v>
      </c>
      <c r="AR178" s="177">
        <v>-2014997.99</v>
      </c>
      <c r="AS178" s="177">
        <v>-642273.89</v>
      </c>
      <c r="AT178" s="177">
        <v>-1409525.87</v>
      </c>
      <c r="AU178" s="177">
        <v>-4094050.49</v>
      </c>
      <c r="AV178" s="177">
        <v>-386233.47</v>
      </c>
      <c r="AW178" s="177">
        <v>-254122.2</v>
      </c>
      <c r="AX178" s="177">
        <v>0</v>
      </c>
      <c r="AY178" s="177">
        <v>-3803266.53</v>
      </c>
      <c r="AZ178" s="177">
        <v>-3822908.25</v>
      </c>
      <c r="BA178" s="177">
        <v>-2094237.46</v>
      </c>
      <c r="BB178" s="177">
        <v>-3421102.2</v>
      </c>
      <c r="BC178" s="177">
        <v>-122433.12</v>
      </c>
      <c r="BD178" s="177">
        <v>-3592449.94</v>
      </c>
      <c r="BE178" s="177">
        <v>0</v>
      </c>
      <c r="BF178" s="177">
        <v>-568170.52</v>
      </c>
      <c r="BG178" s="177">
        <v>0</v>
      </c>
      <c r="BH178" s="177">
        <v>0</v>
      </c>
      <c r="BI178" s="177">
        <v>0</v>
      </c>
      <c r="BJ178" s="177">
        <v>-930186.9</v>
      </c>
      <c r="BK178" s="177">
        <v>-118400.16</v>
      </c>
      <c r="BL178" s="177">
        <v>-271799.13</v>
      </c>
      <c r="BM178" s="177">
        <v>-244161.4</v>
      </c>
      <c r="BN178" s="177">
        <v>-766405.47</v>
      </c>
      <c r="BO178" s="177">
        <v>-480446.54</v>
      </c>
      <c r="BP178" s="177">
        <v>-172703.28</v>
      </c>
      <c r="BQ178" s="177">
        <v>-734953.81</v>
      </c>
      <c r="BR178" s="179">
        <v>-30166333.219999999</v>
      </c>
      <c r="BS178" s="179">
        <v>-676636.59</v>
      </c>
      <c r="BT178" s="177">
        <v>-539600.99</v>
      </c>
      <c r="BU178" s="177">
        <v>-2339366.75</v>
      </c>
      <c r="BV178" s="177">
        <v>-825207.42</v>
      </c>
      <c r="BW178" s="177">
        <v>-1164959.31</v>
      </c>
      <c r="BX178" s="179">
        <v>-748031.25</v>
      </c>
      <c r="BY178" s="179">
        <v>-456421.25</v>
      </c>
      <c r="BZ178" s="179">
        <v>-831113.32</v>
      </c>
      <c r="CA178" s="177">
        <v>-65423.92</v>
      </c>
      <c r="CB178" s="179">
        <v>0</v>
      </c>
      <c r="CC178" s="179">
        <v>-934540.02</v>
      </c>
      <c r="CD178" s="177">
        <v>-4509409.91</v>
      </c>
      <c r="CE178" s="179">
        <v>-199121.25</v>
      </c>
      <c r="CF178" s="179">
        <v>-193213.23</v>
      </c>
      <c r="CG178" s="177">
        <v>-303765.21000000002</v>
      </c>
      <c r="CH178" s="177">
        <v>-1993011.2</v>
      </c>
      <c r="CI178" s="177">
        <v>0</v>
      </c>
      <c r="CJ178" s="177">
        <v>0</v>
      </c>
      <c r="CK178" s="179">
        <v>-487340</v>
      </c>
      <c r="CL178" s="179">
        <v>-398956.82</v>
      </c>
      <c r="CM178" s="178"/>
      <c r="CZ178" s="174">
        <f t="shared" si="2"/>
        <v>0</v>
      </c>
      <c r="DA178" s="158" t="s">
        <v>1633</v>
      </c>
      <c r="DB178" s="154" t="s">
        <v>1634</v>
      </c>
      <c r="DC178" s="154" t="s">
        <v>1288</v>
      </c>
    </row>
    <row r="179" spans="1:107" ht="13.2" customHeight="1" x14ac:dyDescent="0.25">
      <c r="A179" s="175" t="s">
        <v>1635</v>
      </c>
      <c r="B179" s="176" t="s">
        <v>1636</v>
      </c>
      <c r="C179" s="177">
        <v>-1356753.01</v>
      </c>
      <c r="D179" s="177">
        <v>-719097.92</v>
      </c>
      <c r="E179" s="177">
        <v>-1913400.86</v>
      </c>
      <c r="F179" s="177">
        <v>-1884016.3</v>
      </c>
      <c r="G179" s="177">
        <v>-516706.86</v>
      </c>
      <c r="H179" s="177">
        <v>-1283688.6399999999</v>
      </c>
      <c r="I179" s="177">
        <v>0</v>
      </c>
      <c r="J179" s="177">
        <v>-189288.05</v>
      </c>
      <c r="K179" s="177">
        <v>-5132067.63</v>
      </c>
      <c r="L179" s="177">
        <v>-298252.78000000003</v>
      </c>
      <c r="M179" s="177">
        <v>-4193094.89</v>
      </c>
      <c r="N179" s="177">
        <v>-27280.880000000001</v>
      </c>
      <c r="O179" s="177">
        <v>-4560425.04</v>
      </c>
      <c r="P179" s="177">
        <v>-336716.31</v>
      </c>
      <c r="Q179" s="177">
        <v>-1276524.43</v>
      </c>
      <c r="R179" s="177">
        <v>-606904.03</v>
      </c>
      <c r="S179" s="177">
        <v>-444007.8</v>
      </c>
      <c r="T179" s="177">
        <v>-253970.03</v>
      </c>
      <c r="U179" s="177">
        <v>-555052.47</v>
      </c>
      <c r="V179" s="177">
        <v>-279768.78000000003</v>
      </c>
      <c r="W179" s="177">
        <v>-4177557.62</v>
      </c>
      <c r="X179" s="177">
        <v>-1580696.54</v>
      </c>
      <c r="Y179" s="177">
        <v>-730153.93</v>
      </c>
      <c r="Z179" s="177">
        <v>-1818797.66</v>
      </c>
      <c r="AA179" s="177">
        <v>-807333.99</v>
      </c>
      <c r="AB179" s="177">
        <v>-102100.1</v>
      </c>
      <c r="AC179" s="177">
        <v>-1736400.02</v>
      </c>
      <c r="AD179" s="177">
        <v>-2224416.4700000002</v>
      </c>
      <c r="AE179" s="177">
        <v>0</v>
      </c>
      <c r="AF179" s="177">
        <v>-304522.96999999997</v>
      </c>
      <c r="AG179" s="177">
        <v>-222484.7</v>
      </c>
      <c r="AH179" s="177">
        <v>-701061.98</v>
      </c>
      <c r="AI179" s="177">
        <v>-276796.31</v>
      </c>
      <c r="AJ179" s="177">
        <v>-154244.48000000001</v>
      </c>
      <c r="AK179" s="177">
        <v>-7271006.9800000004</v>
      </c>
      <c r="AL179" s="177">
        <v>-1272451.76</v>
      </c>
      <c r="AM179" s="177">
        <v>-419247.2</v>
      </c>
      <c r="AN179" s="177">
        <v>-2841335.54</v>
      </c>
      <c r="AO179" s="177">
        <v>-1962072.92</v>
      </c>
      <c r="AP179" s="177">
        <v>-2264401.12</v>
      </c>
      <c r="AQ179" s="177">
        <v>-8555.56</v>
      </c>
      <c r="AR179" s="177">
        <v>-3212449</v>
      </c>
      <c r="AS179" s="177">
        <v>-1978899.98</v>
      </c>
      <c r="AT179" s="177">
        <v>-2937771.53</v>
      </c>
      <c r="AU179" s="177">
        <v>-431138.78</v>
      </c>
      <c r="AV179" s="177">
        <v>-2933479.04</v>
      </c>
      <c r="AW179" s="177">
        <v>-46958.23</v>
      </c>
      <c r="AX179" s="177">
        <v>-413888.56</v>
      </c>
      <c r="AY179" s="177">
        <v>-63359.39</v>
      </c>
      <c r="AZ179" s="177">
        <v>-454909.04</v>
      </c>
      <c r="BA179" s="177">
        <v>-3390465.8</v>
      </c>
      <c r="BB179" s="177">
        <v>-474273.6</v>
      </c>
      <c r="BC179" s="177">
        <v>-414178.04</v>
      </c>
      <c r="BD179" s="177">
        <v>-3080069.96</v>
      </c>
      <c r="BE179" s="177">
        <v>-1163156.73</v>
      </c>
      <c r="BF179" s="177">
        <v>-981564.36</v>
      </c>
      <c r="BG179" s="177">
        <v>-5544487.5300000003</v>
      </c>
      <c r="BH179" s="177">
        <v>-998790.41</v>
      </c>
      <c r="BI179" s="177">
        <v>-1523571.47</v>
      </c>
      <c r="BJ179" s="177">
        <v>-720925.06</v>
      </c>
      <c r="BK179" s="177">
        <v>-643622.07999999996</v>
      </c>
      <c r="BL179" s="177">
        <v>0</v>
      </c>
      <c r="BM179" s="177">
        <v>-2823516.74</v>
      </c>
      <c r="BN179" s="177">
        <v>-614333.05000000005</v>
      </c>
      <c r="BO179" s="177">
        <v>-889845.28</v>
      </c>
      <c r="BP179" s="177">
        <v>-1203520.95</v>
      </c>
      <c r="BQ179" s="177">
        <v>-363987.75</v>
      </c>
      <c r="BR179" s="179">
        <v>-2599764.5499999998</v>
      </c>
      <c r="BS179" s="177">
        <v>-1166093.95</v>
      </c>
      <c r="BT179" s="179">
        <v>0</v>
      </c>
      <c r="BU179" s="177">
        <v>0</v>
      </c>
      <c r="BV179" s="177">
        <v>0</v>
      </c>
      <c r="BW179" s="177">
        <v>0</v>
      </c>
      <c r="BX179" s="179">
        <v>-952780.79</v>
      </c>
      <c r="BY179" s="179">
        <v>0</v>
      </c>
      <c r="BZ179" s="177">
        <v>-2567855.2400000002</v>
      </c>
      <c r="CA179" s="177">
        <v>0</v>
      </c>
      <c r="CB179" s="177">
        <v>-1618817.62</v>
      </c>
      <c r="CC179" s="179">
        <v>-168693.22</v>
      </c>
      <c r="CD179" s="177">
        <v>0</v>
      </c>
      <c r="CE179" s="177">
        <v>-36833.22</v>
      </c>
      <c r="CF179" s="179">
        <v>-580824.85</v>
      </c>
      <c r="CG179" s="177">
        <v>0</v>
      </c>
      <c r="CH179" s="177">
        <v>0</v>
      </c>
      <c r="CI179" s="177">
        <v>0</v>
      </c>
      <c r="CJ179" s="177">
        <v>0</v>
      </c>
      <c r="CK179" s="177">
        <v>-2483179.1800000002</v>
      </c>
      <c r="CL179" s="179">
        <v>-529348.69999999995</v>
      </c>
      <c r="CM179" s="178"/>
      <c r="CZ179" s="174">
        <f t="shared" si="2"/>
        <v>0</v>
      </c>
      <c r="DA179" s="158" t="s">
        <v>1635</v>
      </c>
      <c r="DB179" s="154" t="s">
        <v>1636</v>
      </c>
      <c r="DC179" s="154" t="s">
        <v>1288</v>
      </c>
    </row>
    <row r="180" spans="1:107" ht="13.2" customHeight="1" x14ac:dyDescent="0.25">
      <c r="A180" s="175" t="s">
        <v>1637</v>
      </c>
      <c r="B180" s="176" t="s">
        <v>1638</v>
      </c>
      <c r="C180" s="177">
        <v>0</v>
      </c>
      <c r="D180" s="177">
        <v>-152029</v>
      </c>
      <c r="E180" s="177">
        <v>0</v>
      </c>
      <c r="F180" s="177">
        <v>0</v>
      </c>
      <c r="G180" s="177">
        <v>0</v>
      </c>
      <c r="H180" s="177">
        <v>0</v>
      </c>
      <c r="I180" s="177">
        <v>-57267.519999999997</v>
      </c>
      <c r="J180" s="177">
        <v>0</v>
      </c>
      <c r="K180" s="177">
        <v>0</v>
      </c>
      <c r="L180" s="177">
        <v>0</v>
      </c>
      <c r="M180" s="177">
        <v>0</v>
      </c>
      <c r="N180" s="177">
        <v>0</v>
      </c>
      <c r="O180" s="177">
        <v>0</v>
      </c>
      <c r="P180" s="177">
        <v>-115287.97</v>
      </c>
      <c r="Q180" s="177">
        <v>0</v>
      </c>
      <c r="R180" s="177">
        <v>0</v>
      </c>
      <c r="S180" s="177">
        <v>-14250</v>
      </c>
      <c r="T180" s="177">
        <v>0</v>
      </c>
      <c r="U180" s="177">
        <v>0</v>
      </c>
      <c r="V180" s="177">
        <v>0</v>
      </c>
      <c r="W180" s="177">
        <v>0</v>
      </c>
      <c r="X180" s="177">
        <v>-41705.769999999997</v>
      </c>
      <c r="Y180" s="177">
        <v>0</v>
      </c>
      <c r="Z180" s="177">
        <v>0</v>
      </c>
      <c r="AA180" s="177">
        <v>-30372.21</v>
      </c>
      <c r="AB180" s="177">
        <v>0</v>
      </c>
      <c r="AC180" s="177">
        <v>0</v>
      </c>
      <c r="AD180" s="177">
        <v>0</v>
      </c>
      <c r="AE180" s="177">
        <v>0</v>
      </c>
      <c r="AF180" s="177">
        <v>0</v>
      </c>
      <c r="AG180" s="177">
        <v>-28499</v>
      </c>
      <c r="AH180" s="177">
        <v>0</v>
      </c>
      <c r="AI180" s="177">
        <v>0</v>
      </c>
      <c r="AJ180" s="177">
        <v>0</v>
      </c>
      <c r="AK180" s="177">
        <v>-29854.080000000002</v>
      </c>
      <c r="AL180" s="177">
        <v>0</v>
      </c>
      <c r="AM180" s="177">
        <v>0</v>
      </c>
      <c r="AN180" s="177">
        <v>0</v>
      </c>
      <c r="AO180" s="177">
        <v>0</v>
      </c>
      <c r="AP180" s="177">
        <v>-76349.87</v>
      </c>
      <c r="AQ180" s="177">
        <v>0</v>
      </c>
      <c r="AR180" s="177">
        <v>0</v>
      </c>
      <c r="AS180" s="177">
        <v>0</v>
      </c>
      <c r="AT180" s="177">
        <v>-76911.56</v>
      </c>
      <c r="AU180" s="177">
        <v>-1575805.34</v>
      </c>
      <c r="AV180" s="177">
        <v>0</v>
      </c>
      <c r="AW180" s="177">
        <v>0</v>
      </c>
      <c r="AX180" s="177">
        <v>-39332.339999999997</v>
      </c>
      <c r="AY180" s="177">
        <v>0</v>
      </c>
      <c r="AZ180" s="177">
        <v>0</v>
      </c>
      <c r="BA180" s="177">
        <v>0</v>
      </c>
      <c r="BB180" s="177">
        <v>-1403818.81</v>
      </c>
      <c r="BC180" s="177">
        <v>-119104.46</v>
      </c>
      <c r="BD180" s="177">
        <v>0</v>
      </c>
      <c r="BE180" s="177">
        <v>-52380.959999999999</v>
      </c>
      <c r="BF180" s="177">
        <v>-136234.94</v>
      </c>
      <c r="BG180" s="177">
        <v>-5458327.2800000003</v>
      </c>
      <c r="BH180" s="177">
        <v>-154582.72</v>
      </c>
      <c r="BI180" s="177">
        <v>-515175.75</v>
      </c>
      <c r="BJ180" s="177">
        <v>-359464.6</v>
      </c>
      <c r="BK180" s="177">
        <v>0</v>
      </c>
      <c r="BL180" s="177">
        <v>0</v>
      </c>
      <c r="BM180" s="177">
        <v>-879448.34</v>
      </c>
      <c r="BN180" s="177">
        <v>0</v>
      </c>
      <c r="BO180" s="177">
        <v>-2152334.66</v>
      </c>
      <c r="BP180" s="177">
        <v>-250143.03</v>
      </c>
      <c r="BQ180" s="177">
        <v>-60433.14</v>
      </c>
      <c r="BR180" s="179">
        <v>-2668364.2400000002</v>
      </c>
      <c r="BS180" s="177">
        <v>0</v>
      </c>
      <c r="BT180" s="179">
        <v>-91482</v>
      </c>
      <c r="BU180" s="177">
        <v>-27910.68</v>
      </c>
      <c r="BV180" s="177">
        <v>0</v>
      </c>
      <c r="BW180" s="179">
        <v>0</v>
      </c>
      <c r="BX180" s="177">
        <v>-1262031.8700000001</v>
      </c>
      <c r="BY180" s="177">
        <v>-213310.42</v>
      </c>
      <c r="BZ180" s="179">
        <v>0</v>
      </c>
      <c r="CA180" s="177">
        <v>0</v>
      </c>
      <c r="CB180" s="177">
        <v>0</v>
      </c>
      <c r="CC180" s="177">
        <v>-4836.6499999999996</v>
      </c>
      <c r="CD180" s="177">
        <v>0</v>
      </c>
      <c r="CE180" s="179">
        <v>0</v>
      </c>
      <c r="CF180" s="177">
        <v>-42826.53</v>
      </c>
      <c r="CG180" s="177">
        <v>0</v>
      </c>
      <c r="CH180" s="177">
        <v>0</v>
      </c>
      <c r="CI180" s="177">
        <v>0</v>
      </c>
      <c r="CJ180" s="179">
        <v>0</v>
      </c>
      <c r="CK180" s="177">
        <v>0</v>
      </c>
      <c r="CL180" s="179">
        <v>-32508.49</v>
      </c>
      <c r="CM180" s="178"/>
      <c r="CZ180" s="174">
        <f t="shared" si="2"/>
        <v>0</v>
      </c>
      <c r="DA180" s="158" t="s">
        <v>1637</v>
      </c>
      <c r="DB180" s="154" t="s">
        <v>1638</v>
      </c>
      <c r="DC180" s="154" t="s">
        <v>1288</v>
      </c>
    </row>
    <row r="181" spans="1:107" ht="13.2" customHeight="1" x14ac:dyDescent="0.25">
      <c r="A181" s="175" t="s">
        <v>1639</v>
      </c>
      <c r="B181" s="176" t="s">
        <v>1640</v>
      </c>
      <c r="C181" s="177">
        <v>0</v>
      </c>
      <c r="D181" s="177">
        <v>-4999999</v>
      </c>
      <c r="E181" s="177">
        <v>0</v>
      </c>
      <c r="F181" s="177">
        <v>0</v>
      </c>
      <c r="G181" s="177">
        <v>0</v>
      </c>
      <c r="H181" s="177">
        <v>0</v>
      </c>
      <c r="I181" s="177">
        <v>0</v>
      </c>
      <c r="J181" s="177">
        <v>0</v>
      </c>
      <c r="K181" s="177">
        <v>0</v>
      </c>
      <c r="L181" s="177">
        <v>0</v>
      </c>
      <c r="M181" s="177">
        <v>0</v>
      </c>
      <c r="N181" s="177">
        <v>0</v>
      </c>
      <c r="O181" s="177">
        <v>0</v>
      </c>
      <c r="P181" s="177">
        <v>0</v>
      </c>
      <c r="Q181" s="177">
        <v>0</v>
      </c>
      <c r="R181" s="177">
        <v>0</v>
      </c>
      <c r="S181" s="177">
        <v>0</v>
      </c>
      <c r="T181" s="177">
        <v>0</v>
      </c>
      <c r="U181" s="177">
        <v>0</v>
      </c>
      <c r="V181" s="177">
        <v>0</v>
      </c>
      <c r="W181" s="177">
        <v>0</v>
      </c>
      <c r="X181" s="177">
        <v>0</v>
      </c>
      <c r="Y181" s="177">
        <v>0</v>
      </c>
      <c r="Z181" s="177">
        <v>0</v>
      </c>
      <c r="AA181" s="177">
        <v>0</v>
      </c>
      <c r="AB181" s="177">
        <v>0</v>
      </c>
      <c r="AC181" s="177">
        <v>0</v>
      </c>
      <c r="AD181" s="177">
        <v>0</v>
      </c>
      <c r="AE181" s="177">
        <v>0</v>
      </c>
      <c r="AF181" s="177">
        <v>0</v>
      </c>
      <c r="AG181" s="177">
        <v>0</v>
      </c>
      <c r="AH181" s="177">
        <v>0</v>
      </c>
      <c r="AI181" s="177">
        <v>0</v>
      </c>
      <c r="AJ181" s="177">
        <v>-462583.36</v>
      </c>
      <c r="AK181" s="177">
        <v>-56973.97</v>
      </c>
      <c r="AL181" s="177">
        <v>0</v>
      </c>
      <c r="AM181" s="177">
        <v>0</v>
      </c>
      <c r="AN181" s="177">
        <v>0</v>
      </c>
      <c r="AO181" s="177">
        <v>0</v>
      </c>
      <c r="AP181" s="177">
        <v>0</v>
      </c>
      <c r="AQ181" s="177">
        <v>0</v>
      </c>
      <c r="AR181" s="177">
        <v>0</v>
      </c>
      <c r="AS181" s="177">
        <v>0</v>
      </c>
      <c r="AT181" s="177">
        <v>0</v>
      </c>
      <c r="AU181" s="177">
        <v>0</v>
      </c>
      <c r="AV181" s="177">
        <v>0</v>
      </c>
      <c r="AW181" s="177">
        <v>-66219.34</v>
      </c>
      <c r="AX181" s="177">
        <v>0</v>
      </c>
      <c r="AY181" s="177">
        <v>0</v>
      </c>
      <c r="AZ181" s="177">
        <v>-85400</v>
      </c>
      <c r="BA181" s="177">
        <v>0</v>
      </c>
      <c r="BB181" s="177">
        <v>-141333.68</v>
      </c>
      <c r="BC181" s="177">
        <v>-580000</v>
      </c>
      <c r="BD181" s="177">
        <v>-12497.2</v>
      </c>
      <c r="BE181" s="177">
        <v>0</v>
      </c>
      <c r="BF181" s="177">
        <v>-44128.95</v>
      </c>
      <c r="BG181" s="177">
        <v>-494075.7</v>
      </c>
      <c r="BH181" s="177">
        <v>-283469.67</v>
      </c>
      <c r="BI181" s="177">
        <v>-427728.9</v>
      </c>
      <c r="BJ181" s="177">
        <v>-21958.3</v>
      </c>
      <c r="BK181" s="177">
        <v>-44985.24</v>
      </c>
      <c r="BL181" s="177">
        <v>0</v>
      </c>
      <c r="BM181" s="177">
        <v>0</v>
      </c>
      <c r="BN181" s="177">
        <v>0</v>
      </c>
      <c r="BO181" s="177">
        <v>-224869.38</v>
      </c>
      <c r="BP181" s="177">
        <v>0</v>
      </c>
      <c r="BQ181" s="177">
        <v>-3034000</v>
      </c>
      <c r="BR181" s="179">
        <v>-21518239.23</v>
      </c>
      <c r="BS181" s="177">
        <v>0</v>
      </c>
      <c r="BT181" s="179">
        <v>-22514.720000000001</v>
      </c>
      <c r="BU181" s="179">
        <v>0</v>
      </c>
      <c r="BV181" s="177">
        <v>0</v>
      </c>
      <c r="BW181" s="177">
        <v>-19773.18</v>
      </c>
      <c r="BX181" s="179">
        <v>-10296.69</v>
      </c>
      <c r="BY181" s="179">
        <v>0</v>
      </c>
      <c r="BZ181" s="179">
        <v>-899038.83</v>
      </c>
      <c r="CA181" s="177">
        <v>0</v>
      </c>
      <c r="CB181" s="177">
        <v>0</v>
      </c>
      <c r="CC181" s="177">
        <v>0</v>
      </c>
      <c r="CD181" s="177">
        <v>0</v>
      </c>
      <c r="CE181" s="177">
        <v>-84846.24</v>
      </c>
      <c r="CF181" s="177">
        <v>0</v>
      </c>
      <c r="CG181" s="177">
        <v>0</v>
      </c>
      <c r="CH181" s="179">
        <v>0</v>
      </c>
      <c r="CI181" s="177">
        <v>0</v>
      </c>
      <c r="CJ181" s="179">
        <v>-158628.06</v>
      </c>
      <c r="CK181" s="177">
        <v>0</v>
      </c>
      <c r="CL181" s="179">
        <v>-388434.54</v>
      </c>
      <c r="CM181" s="178"/>
      <c r="CZ181" s="174">
        <f t="shared" si="2"/>
        <v>0</v>
      </c>
      <c r="DA181" s="158" t="s">
        <v>1639</v>
      </c>
      <c r="DB181" s="154" t="s">
        <v>1640</v>
      </c>
      <c r="DC181" s="154" t="s">
        <v>1288</v>
      </c>
    </row>
    <row r="182" spans="1:107" ht="13.2" customHeight="1" x14ac:dyDescent="0.25">
      <c r="A182" s="175" t="s">
        <v>1641</v>
      </c>
      <c r="B182" s="176" t="s">
        <v>1642</v>
      </c>
      <c r="C182" s="177">
        <v>0</v>
      </c>
      <c r="D182" s="177">
        <v>-2656988.9300000002</v>
      </c>
      <c r="E182" s="177">
        <v>-199296</v>
      </c>
      <c r="F182" s="177">
        <v>0</v>
      </c>
      <c r="G182" s="177">
        <v>0</v>
      </c>
      <c r="H182" s="177">
        <v>-661400.01</v>
      </c>
      <c r="I182" s="177">
        <v>0</v>
      </c>
      <c r="J182" s="177">
        <v>0</v>
      </c>
      <c r="K182" s="177">
        <v>-2017066.68</v>
      </c>
      <c r="L182" s="177">
        <v>0</v>
      </c>
      <c r="M182" s="177">
        <v>0</v>
      </c>
      <c r="N182" s="177">
        <v>0</v>
      </c>
      <c r="O182" s="177">
        <v>-603567.15</v>
      </c>
      <c r="P182" s="177">
        <v>-300527.90000000002</v>
      </c>
      <c r="Q182" s="177">
        <v>-2059953.54</v>
      </c>
      <c r="R182" s="177">
        <v>-55015.1</v>
      </c>
      <c r="S182" s="177">
        <v>0</v>
      </c>
      <c r="T182" s="177">
        <v>0</v>
      </c>
      <c r="U182" s="177">
        <v>0</v>
      </c>
      <c r="V182" s="177">
        <v>0</v>
      </c>
      <c r="W182" s="177">
        <v>0</v>
      </c>
      <c r="X182" s="177">
        <v>-398388.39</v>
      </c>
      <c r="Y182" s="177">
        <v>-132956.74</v>
      </c>
      <c r="Z182" s="177">
        <v>0</v>
      </c>
      <c r="AA182" s="177">
        <v>0</v>
      </c>
      <c r="AB182" s="177">
        <v>-219433</v>
      </c>
      <c r="AC182" s="177">
        <v>0</v>
      </c>
      <c r="AD182" s="177">
        <v>-1231666.67</v>
      </c>
      <c r="AE182" s="177">
        <v>0</v>
      </c>
      <c r="AF182" s="177">
        <v>-90673.81</v>
      </c>
      <c r="AG182" s="177">
        <v>0</v>
      </c>
      <c r="AH182" s="177">
        <v>-1602208.62</v>
      </c>
      <c r="AI182" s="177">
        <v>-667755.26</v>
      </c>
      <c r="AJ182" s="177">
        <v>-22434.400000000001</v>
      </c>
      <c r="AK182" s="177">
        <v>-656068.63</v>
      </c>
      <c r="AL182" s="177">
        <v>0</v>
      </c>
      <c r="AM182" s="177">
        <v>0</v>
      </c>
      <c r="AN182" s="177">
        <v>-1188083.42</v>
      </c>
      <c r="AO182" s="177">
        <v>0</v>
      </c>
      <c r="AP182" s="177">
        <v>-1648238.09</v>
      </c>
      <c r="AQ182" s="177">
        <v>0</v>
      </c>
      <c r="AR182" s="177">
        <v>-1162576.18</v>
      </c>
      <c r="AS182" s="177">
        <v>-625514.03</v>
      </c>
      <c r="AT182" s="177">
        <v>-521297.96</v>
      </c>
      <c r="AU182" s="177">
        <v>0</v>
      </c>
      <c r="AV182" s="177">
        <v>0</v>
      </c>
      <c r="AW182" s="177">
        <v>0</v>
      </c>
      <c r="AX182" s="177">
        <v>0</v>
      </c>
      <c r="AY182" s="177">
        <v>0</v>
      </c>
      <c r="AZ182" s="177">
        <v>-512273.96</v>
      </c>
      <c r="BA182" s="177">
        <v>0</v>
      </c>
      <c r="BB182" s="177">
        <v>0</v>
      </c>
      <c r="BC182" s="177">
        <v>-951477.76000000001</v>
      </c>
      <c r="BD182" s="177">
        <v>-1975098.58</v>
      </c>
      <c r="BE182" s="177">
        <v>-447221.56</v>
      </c>
      <c r="BF182" s="177">
        <v>0</v>
      </c>
      <c r="BG182" s="177">
        <v>-14239428.939999999</v>
      </c>
      <c r="BH182" s="177">
        <v>-1308332.6499999999</v>
      </c>
      <c r="BI182" s="177">
        <v>-900174.26</v>
      </c>
      <c r="BJ182" s="177">
        <v>-49540.04</v>
      </c>
      <c r="BK182" s="177">
        <v>-184581</v>
      </c>
      <c r="BL182" s="177">
        <v>0</v>
      </c>
      <c r="BM182" s="177">
        <v>0</v>
      </c>
      <c r="BN182" s="177">
        <v>-1430749.99</v>
      </c>
      <c r="BO182" s="177">
        <v>0</v>
      </c>
      <c r="BP182" s="177">
        <v>0</v>
      </c>
      <c r="BQ182" s="177">
        <v>-178262.8</v>
      </c>
      <c r="BR182" s="179">
        <v>-15844560.470000001</v>
      </c>
      <c r="BS182" s="177">
        <v>0</v>
      </c>
      <c r="BT182" s="179">
        <v>-63700</v>
      </c>
      <c r="BU182" s="177">
        <v>-1173978.18</v>
      </c>
      <c r="BV182" s="179">
        <v>0</v>
      </c>
      <c r="BW182" s="177">
        <v>0</v>
      </c>
      <c r="BX182" s="179">
        <v>-909954.12</v>
      </c>
      <c r="BY182" s="177">
        <v>-48999</v>
      </c>
      <c r="BZ182" s="179">
        <v>-397366.73</v>
      </c>
      <c r="CA182" s="177">
        <v>0</v>
      </c>
      <c r="CB182" s="177">
        <v>0</v>
      </c>
      <c r="CC182" s="177">
        <v>0</v>
      </c>
      <c r="CD182" s="177">
        <v>0</v>
      </c>
      <c r="CE182" s="177">
        <v>0</v>
      </c>
      <c r="CF182" s="177">
        <v>0</v>
      </c>
      <c r="CG182" s="177">
        <v>0</v>
      </c>
      <c r="CH182" s="177">
        <v>-462221.54</v>
      </c>
      <c r="CI182" s="179">
        <v>0</v>
      </c>
      <c r="CJ182" s="179">
        <v>-696540.89</v>
      </c>
      <c r="CK182" s="177">
        <v>-587187.64</v>
      </c>
      <c r="CL182" s="177">
        <v>-146908.18</v>
      </c>
      <c r="CM182" s="178"/>
      <c r="CZ182" s="174">
        <f t="shared" si="2"/>
        <v>0</v>
      </c>
      <c r="DA182" s="158" t="s">
        <v>1641</v>
      </c>
      <c r="DB182" s="154" t="s">
        <v>1642</v>
      </c>
      <c r="DC182" s="154" t="s">
        <v>1288</v>
      </c>
    </row>
    <row r="183" spans="1:107" ht="13.2" customHeight="1" x14ac:dyDescent="0.25">
      <c r="A183" s="175" t="s">
        <v>1643</v>
      </c>
      <c r="B183" s="176" t="s">
        <v>1644</v>
      </c>
      <c r="C183" s="177">
        <v>0</v>
      </c>
      <c r="D183" s="177">
        <v>0</v>
      </c>
      <c r="E183" s="177">
        <v>-99899</v>
      </c>
      <c r="F183" s="177">
        <v>0</v>
      </c>
      <c r="G183" s="177">
        <v>0</v>
      </c>
      <c r="H183" s="177">
        <v>0</v>
      </c>
      <c r="I183" s="177">
        <v>0</v>
      </c>
      <c r="J183" s="177">
        <v>0</v>
      </c>
      <c r="K183" s="177">
        <v>-23299</v>
      </c>
      <c r="L183" s="177">
        <v>0</v>
      </c>
      <c r="M183" s="177">
        <v>0</v>
      </c>
      <c r="N183" s="177">
        <v>0</v>
      </c>
      <c r="O183" s="177">
        <v>0</v>
      </c>
      <c r="P183" s="177">
        <v>0</v>
      </c>
      <c r="Q183" s="177">
        <v>-55402.1</v>
      </c>
      <c r="R183" s="177">
        <v>-695499.01</v>
      </c>
      <c r="S183" s="177">
        <v>0</v>
      </c>
      <c r="T183" s="177">
        <v>0</v>
      </c>
      <c r="U183" s="177">
        <v>0</v>
      </c>
      <c r="V183" s="177">
        <v>0</v>
      </c>
      <c r="W183" s="177">
        <v>0</v>
      </c>
      <c r="X183" s="177">
        <v>0</v>
      </c>
      <c r="Y183" s="177">
        <v>0</v>
      </c>
      <c r="Z183" s="177">
        <v>0</v>
      </c>
      <c r="AA183" s="177">
        <v>0</v>
      </c>
      <c r="AB183" s="177">
        <v>0</v>
      </c>
      <c r="AC183" s="177">
        <v>0</v>
      </c>
      <c r="AD183" s="177">
        <v>0</v>
      </c>
      <c r="AE183" s="177">
        <v>0</v>
      </c>
      <c r="AF183" s="177">
        <v>0</v>
      </c>
      <c r="AG183" s="177">
        <v>0</v>
      </c>
      <c r="AH183" s="177">
        <v>0</v>
      </c>
      <c r="AI183" s="177">
        <v>0</v>
      </c>
      <c r="AJ183" s="177">
        <v>0</v>
      </c>
      <c r="AK183" s="177">
        <v>-1828911.96</v>
      </c>
      <c r="AL183" s="177">
        <v>0</v>
      </c>
      <c r="AM183" s="177">
        <v>0</v>
      </c>
      <c r="AN183" s="177">
        <v>0</v>
      </c>
      <c r="AO183" s="177">
        <v>0</v>
      </c>
      <c r="AP183" s="177">
        <v>0</v>
      </c>
      <c r="AQ183" s="177">
        <v>0</v>
      </c>
      <c r="AR183" s="177">
        <v>0</v>
      </c>
      <c r="AS183" s="177">
        <v>0</v>
      </c>
      <c r="AT183" s="177">
        <v>0</v>
      </c>
      <c r="AU183" s="177">
        <v>0</v>
      </c>
      <c r="AV183" s="177">
        <v>0</v>
      </c>
      <c r="AW183" s="177">
        <v>0</v>
      </c>
      <c r="AX183" s="177">
        <v>0</v>
      </c>
      <c r="AY183" s="177">
        <v>0</v>
      </c>
      <c r="AZ183" s="177">
        <v>-83499</v>
      </c>
      <c r="BA183" s="177">
        <v>0</v>
      </c>
      <c r="BB183" s="177">
        <v>0</v>
      </c>
      <c r="BC183" s="177">
        <v>-1803204.25</v>
      </c>
      <c r="BD183" s="177">
        <v>0</v>
      </c>
      <c r="BE183" s="177">
        <v>-251299.31</v>
      </c>
      <c r="BF183" s="177">
        <v>0</v>
      </c>
      <c r="BG183" s="177">
        <v>-390786.45</v>
      </c>
      <c r="BH183" s="177">
        <v>0</v>
      </c>
      <c r="BI183" s="177">
        <v>0</v>
      </c>
      <c r="BJ183" s="177">
        <v>-163720.01</v>
      </c>
      <c r="BK183" s="177">
        <v>-66054.720000000001</v>
      </c>
      <c r="BL183" s="177">
        <v>0</v>
      </c>
      <c r="BM183" s="177">
        <v>0</v>
      </c>
      <c r="BN183" s="177">
        <v>0</v>
      </c>
      <c r="BO183" s="177">
        <v>0</v>
      </c>
      <c r="BP183" s="177">
        <v>0</v>
      </c>
      <c r="BQ183" s="177">
        <v>0</v>
      </c>
      <c r="BR183" s="179">
        <v>-1563500.13</v>
      </c>
      <c r="BS183" s="179">
        <v>0</v>
      </c>
      <c r="BT183" s="179">
        <v>-62316.800000000003</v>
      </c>
      <c r="BU183" s="179">
        <v>0</v>
      </c>
      <c r="BV183" s="179">
        <v>-62594</v>
      </c>
      <c r="BW183" s="179">
        <v>0</v>
      </c>
      <c r="BX183" s="179">
        <v>-400090.91</v>
      </c>
      <c r="BY183" s="179">
        <v>-19291.2</v>
      </c>
      <c r="BZ183" s="179">
        <v>-99449</v>
      </c>
      <c r="CA183" s="177">
        <v>0</v>
      </c>
      <c r="CB183" s="179">
        <v>0</v>
      </c>
      <c r="CC183" s="179">
        <v>0</v>
      </c>
      <c r="CD183" s="177">
        <v>0</v>
      </c>
      <c r="CE183" s="179">
        <v>0</v>
      </c>
      <c r="CF183" s="179">
        <v>0</v>
      </c>
      <c r="CG183" s="177">
        <v>0</v>
      </c>
      <c r="CH183" s="179">
        <v>0</v>
      </c>
      <c r="CI183" s="177">
        <v>-83582.880000000005</v>
      </c>
      <c r="CJ183" s="179">
        <v>-2565031.81</v>
      </c>
      <c r="CK183" s="177">
        <v>0</v>
      </c>
      <c r="CL183" s="179">
        <v>0</v>
      </c>
      <c r="CM183" s="178"/>
      <c r="CZ183" s="174">
        <f t="shared" si="2"/>
        <v>0</v>
      </c>
      <c r="DA183" s="158" t="s">
        <v>1643</v>
      </c>
      <c r="DB183" s="154" t="s">
        <v>1644</v>
      </c>
      <c r="DC183" s="154" t="s">
        <v>1288</v>
      </c>
    </row>
    <row r="184" spans="1:107" ht="13.2" customHeight="1" x14ac:dyDescent="0.25">
      <c r="A184" s="175" t="s">
        <v>1645</v>
      </c>
      <c r="B184" s="176" t="s">
        <v>1646</v>
      </c>
      <c r="C184" s="177">
        <v>0</v>
      </c>
      <c r="D184" s="177">
        <v>0</v>
      </c>
      <c r="E184" s="177">
        <v>-295233.90999999997</v>
      </c>
      <c r="F184" s="177">
        <v>0</v>
      </c>
      <c r="G184" s="177">
        <v>-177952.94</v>
      </c>
      <c r="H184" s="177">
        <v>-58612.78</v>
      </c>
      <c r="I184" s="177">
        <v>0</v>
      </c>
      <c r="J184" s="177">
        <v>-136034.67000000001</v>
      </c>
      <c r="K184" s="177">
        <v>-888736.93</v>
      </c>
      <c r="L184" s="177">
        <v>0</v>
      </c>
      <c r="M184" s="177">
        <v>-2244873.25</v>
      </c>
      <c r="N184" s="177">
        <v>0</v>
      </c>
      <c r="O184" s="177">
        <v>0</v>
      </c>
      <c r="P184" s="177">
        <v>-39999</v>
      </c>
      <c r="Q184" s="177">
        <v>-525671.68999999994</v>
      </c>
      <c r="R184" s="177">
        <v>-580677.67000000004</v>
      </c>
      <c r="S184" s="177">
        <v>-56777.7</v>
      </c>
      <c r="T184" s="177">
        <v>-1242691.4099999999</v>
      </c>
      <c r="U184" s="177">
        <v>-414251.41</v>
      </c>
      <c r="V184" s="177">
        <v>-34516.94</v>
      </c>
      <c r="W184" s="177">
        <v>0</v>
      </c>
      <c r="X184" s="177">
        <v>-377942.56</v>
      </c>
      <c r="Y184" s="177">
        <v>-2691971.5</v>
      </c>
      <c r="Z184" s="177">
        <v>0</v>
      </c>
      <c r="AA184" s="177">
        <v>0</v>
      </c>
      <c r="AB184" s="177">
        <v>-386728.72</v>
      </c>
      <c r="AC184" s="177">
        <v>0</v>
      </c>
      <c r="AD184" s="177">
        <v>-910795.5</v>
      </c>
      <c r="AE184" s="177">
        <v>-422178.67</v>
      </c>
      <c r="AF184" s="177">
        <v>0</v>
      </c>
      <c r="AG184" s="177">
        <v>-267055.48</v>
      </c>
      <c r="AH184" s="177">
        <v>-649264.52</v>
      </c>
      <c r="AI184" s="177">
        <v>-84396.21</v>
      </c>
      <c r="AJ184" s="177">
        <v>-304683.36</v>
      </c>
      <c r="AK184" s="177">
        <v>-678683.11</v>
      </c>
      <c r="AL184" s="177">
        <v>0</v>
      </c>
      <c r="AM184" s="177">
        <v>0</v>
      </c>
      <c r="AN184" s="177">
        <v>-766260.05</v>
      </c>
      <c r="AO184" s="177">
        <v>0</v>
      </c>
      <c r="AP184" s="177">
        <v>-350619.24</v>
      </c>
      <c r="AQ184" s="177">
        <v>-11700</v>
      </c>
      <c r="AR184" s="177">
        <v>0</v>
      </c>
      <c r="AS184" s="177">
        <v>-140452.48000000001</v>
      </c>
      <c r="AT184" s="177">
        <v>-915470.66</v>
      </c>
      <c r="AU184" s="177">
        <v>0</v>
      </c>
      <c r="AV184" s="177">
        <v>0</v>
      </c>
      <c r="AW184" s="177">
        <v>0</v>
      </c>
      <c r="AX184" s="177">
        <v>0</v>
      </c>
      <c r="AY184" s="177">
        <v>0</v>
      </c>
      <c r="AZ184" s="177">
        <v>-380729.74</v>
      </c>
      <c r="BA184" s="177">
        <v>-1585711.27</v>
      </c>
      <c r="BB184" s="177">
        <v>0</v>
      </c>
      <c r="BC184" s="177">
        <v>-29239.200000000001</v>
      </c>
      <c r="BD184" s="177">
        <v>-2316094.67</v>
      </c>
      <c r="BE184" s="177">
        <v>0</v>
      </c>
      <c r="BF184" s="177">
        <v>-426087.63</v>
      </c>
      <c r="BG184" s="177">
        <v>-2373243.54</v>
      </c>
      <c r="BH184" s="177">
        <v>-731657.11</v>
      </c>
      <c r="BI184" s="177">
        <v>-1106667.51</v>
      </c>
      <c r="BJ184" s="177">
        <v>-122498.98</v>
      </c>
      <c r="BK184" s="177">
        <v>0</v>
      </c>
      <c r="BL184" s="177">
        <v>0</v>
      </c>
      <c r="BM184" s="177">
        <v>-79496.61</v>
      </c>
      <c r="BN184" s="177">
        <v>-296239.40999999997</v>
      </c>
      <c r="BO184" s="177">
        <v>-1194620.48</v>
      </c>
      <c r="BP184" s="177">
        <v>-163892.26</v>
      </c>
      <c r="BQ184" s="177">
        <v>0</v>
      </c>
      <c r="BR184" s="177">
        <v>-178444.23</v>
      </c>
      <c r="BS184" s="177">
        <v>-298999</v>
      </c>
      <c r="BT184" s="177">
        <v>-93629.25</v>
      </c>
      <c r="BU184" s="177">
        <v>-2661499.04</v>
      </c>
      <c r="BV184" s="177">
        <v>-78189.78</v>
      </c>
      <c r="BW184" s="177">
        <v>-459581.19</v>
      </c>
      <c r="BX184" s="177">
        <v>-202101.66</v>
      </c>
      <c r="BY184" s="177">
        <v>-112096.09</v>
      </c>
      <c r="BZ184" s="177">
        <v>-185578.21</v>
      </c>
      <c r="CA184" s="177">
        <v>0</v>
      </c>
      <c r="CB184" s="177">
        <v>-956788.62</v>
      </c>
      <c r="CC184" s="177">
        <v>-96277.77</v>
      </c>
      <c r="CD184" s="177">
        <v>0</v>
      </c>
      <c r="CE184" s="177">
        <v>-99488.52</v>
      </c>
      <c r="CF184" s="177">
        <v>-126557.2</v>
      </c>
      <c r="CG184" s="177">
        <v>0</v>
      </c>
      <c r="CH184" s="177">
        <v>-848622.96</v>
      </c>
      <c r="CI184" s="177">
        <v>0</v>
      </c>
      <c r="CJ184" s="177">
        <v>-1097650.21</v>
      </c>
      <c r="CK184" s="177">
        <v>0</v>
      </c>
      <c r="CL184" s="177">
        <v>-43981.5</v>
      </c>
      <c r="CM184" s="178"/>
      <c r="CZ184" s="174">
        <f t="shared" si="2"/>
        <v>0</v>
      </c>
      <c r="DA184" s="158" t="s">
        <v>1645</v>
      </c>
      <c r="DB184" s="154" t="s">
        <v>1646</v>
      </c>
      <c r="DC184" s="154" t="s">
        <v>1288</v>
      </c>
    </row>
    <row r="185" spans="1:107" ht="13.2" customHeight="1" x14ac:dyDescent="0.25">
      <c r="A185" s="175" t="s">
        <v>1647</v>
      </c>
      <c r="B185" s="176" t="s">
        <v>1648</v>
      </c>
      <c r="C185" s="177">
        <v>0</v>
      </c>
      <c r="D185" s="177">
        <v>0</v>
      </c>
      <c r="E185" s="177">
        <v>0</v>
      </c>
      <c r="F185" s="177">
        <v>0</v>
      </c>
      <c r="G185" s="177">
        <v>0</v>
      </c>
      <c r="H185" s="177">
        <v>0</v>
      </c>
      <c r="I185" s="177">
        <v>0</v>
      </c>
      <c r="J185" s="177">
        <v>0</v>
      </c>
      <c r="K185" s="177">
        <v>0</v>
      </c>
      <c r="L185" s="177">
        <v>0</v>
      </c>
      <c r="M185" s="177">
        <v>0</v>
      </c>
      <c r="N185" s="177">
        <v>0</v>
      </c>
      <c r="O185" s="177">
        <v>0</v>
      </c>
      <c r="P185" s="177">
        <v>0</v>
      </c>
      <c r="Q185" s="177">
        <v>0</v>
      </c>
      <c r="R185" s="177">
        <v>0</v>
      </c>
      <c r="S185" s="177">
        <v>0</v>
      </c>
      <c r="T185" s="177">
        <v>0</v>
      </c>
      <c r="U185" s="177">
        <v>0</v>
      </c>
      <c r="V185" s="177">
        <v>0</v>
      </c>
      <c r="W185" s="177">
        <v>0</v>
      </c>
      <c r="X185" s="177">
        <v>0</v>
      </c>
      <c r="Y185" s="177">
        <v>0</v>
      </c>
      <c r="Z185" s="177">
        <v>0</v>
      </c>
      <c r="AA185" s="177">
        <v>0</v>
      </c>
      <c r="AB185" s="177">
        <v>0</v>
      </c>
      <c r="AC185" s="177">
        <v>0</v>
      </c>
      <c r="AD185" s="177">
        <v>0</v>
      </c>
      <c r="AE185" s="177">
        <v>0</v>
      </c>
      <c r="AF185" s="177">
        <v>0</v>
      </c>
      <c r="AG185" s="177">
        <v>0</v>
      </c>
      <c r="AH185" s="177">
        <v>0</v>
      </c>
      <c r="AI185" s="177">
        <v>0</v>
      </c>
      <c r="AJ185" s="177">
        <v>0</v>
      </c>
      <c r="AK185" s="177">
        <v>0</v>
      </c>
      <c r="AL185" s="177">
        <v>0</v>
      </c>
      <c r="AM185" s="177">
        <v>0</v>
      </c>
      <c r="AN185" s="177">
        <v>0</v>
      </c>
      <c r="AO185" s="177">
        <v>0</v>
      </c>
      <c r="AP185" s="177">
        <v>0</v>
      </c>
      <c r="AQ185" s="177">
        <v>0</v>
      </c>
      <c r="AR185" s="177">
        <v>4969462</v>
      </c>
      <c r="AS185" s="177">
        <v>0</v>
      </c>
      <c r="AT185" s="177">
        <v>0</v>
      </c>
      <c r="AU185" s="177">
        <v>0</v>
      </c>
      <c r="AV185" s="177">
        <v>0</v>
      </c>
      <c r="AW185" s="177">
        <v>0</v>
      </c>
      <c r="AX185" s="177">
        <v>0</v>
      </c>
      <c r="AY185" s="177">
        <v>0</v>
      </c>
      <c r="AZ185" s="177">
        <v>0</v>
      </c>
      <c r="BA185" s="177">
        <v>0</v>
      </c>
      <c r="BB185" s="177">
        <v>0</v>
      </c>
      <c r="BC185" s="177">
        <v>0</v>
      </c>
      <c r="BD185" s="177">
        <v>0</v>
      </c>
      <c r="BE185" s="177">
        <v>0</v>
      </c>
      <c r="BF185" s="177">
        <v>0</v>
      </c>
      <c r="BG185" s="177">
        <v>0</v>
      </c>
      <c r="BH185" s="177">
        <v>0</v>
      </c>
      <c r="BI185" s="177">
        <v>0</v>
      </c>
      <c r="BJ185" s="177">
        <v>0</v>
      </c>
      <c r="BK185" s="177">
        <v>0</v>
      </c>
      <c r="BL185" s="177">
        <v>0</v>
      </c>
      <c r="BM185" s="177">
        <v>0</v>
      </c>
      <c r="BN185" s="177">
        <v>0</v>
      </c>
      <c r="BO185" s="177">
        <v>0</v>
      </c>
      <c r="BP185" s="177">
        <v>0</v>
      </c>
      <c r="BQ185" s="177">
        <v>0</v>
      </c>
      <c r="BR185" s="177">
        <v>0</v>
      </c>
      <c r="BS185" s="177">
        <v>0</v>
      </c>
      <c r="BT185" s="177">
        <v>0</v>
      </c>
      <c r="BU185" s="177">
        <v>0</v>
      </c>
      <c r="BV185" s="177">
        <v>0</v>
      </c>
      <c r="BW185" s="177">
        <v>0</v>
      </c>
      <c r="BX185" s="177">
        <v>0</v>
      </c>
      <c r="BY185" s="177">
        <v>0</v>
      </c>
      <c r="BZ185" s="177">
        <v>0</v>
      </c>
      <c r="CA185" s="177">
        <v>0</v>
      </c>
      <c r="CB185" s="177">
        <v>0</v>
      </c>
      <c r="CC185" s="177">
        <v>0</v>
      </c>
      <c r="CD185" s="177">
        <v>0</v>
      </c>
      <c r="CE185" s="177">
        <v>0</v>
      </c>
      <c r="CF185" s="177">
        <v>0</v>
      </c>
      <c r="CG185" s="177">
        <v>0</v>
      </c>
      <c r="CH185" s="177">
        <v>0</v>
      </c>
      <c r="CI185" s="177">
        <v>0</v>
      </c>
      <c r="CJ185" s="177">
        <v>0</v>
      </c>
      <c r="CK185" s="177">
        <v>0</v>
      </c>
      <c r="CL185" s="177">
        <v>0</v>
      </c>
      <c r="CM185" s="178"/>
      <c r="CZ185" s="174">
        <f t="shared" si="2"/>
        <v>0</v>
      </c>
      <c r="DA185" s="158" t="s">
        <v>1647</v>
      </c>
      <c r="DB185" s="154" t="s">
        <v>1648</v>
      </c>
      <c r="DC185" s="154" t="s">
        <v>1288</v>
      </c>
    </row>
    <row r="186" spans="1:107" ht="13.2" customHeight="1" x14ac:dyDescent="0.25">
      <c r="A186" s="175" t="s">
        <v>1649</v>
      </c>
      <c r="B186" s="176" t="s">
        <v>1650</v>
      </c>
      <c r="C186" s="177">
        <v>0</v>
      </c>
      <c r="D186" s="177">
        <v>0</v>
      </c>
      <c r="E186" s="177">
        <v>0</v>
      </c>
      <c r="F186" s="177">
        <v>0</v>
      </c>
      <c r="G186" s="177">
        <v>0</v>
      </c>
      <c r="H186" s="177">
        <v>0</v>
      </c>
      <c r="I186" s="177">
        <v>0</v>
      </c>
      <c r="J186" s="177">
        <v>0</v>
      </c>
      <c r="K186" s="177">
        <v>0</v>
      </c>
      <c r="L186" s="177">
        <v>0</v>
      </c>
      <c r="M186" s="177">
        <v>0</v>
      </c>
      <c r="N186" s="177">
        <v>0</v>
      </c>
      <c r="O186" s="177">
        <v>0</v>
      </c>
      <c r="P186" s="177">
        <v>0</v>
      </c>
      <c r="Q186" s="177">
        <v>0</v>
      </c>
      <c r="R186" s="177">
        <v>0</v>
      </c>
      <c r="S186" s="177">
        <v>0</v>
      </c>
      <c r="T186" s="177">
        <v>0</v>
      </c>
      <c r="U186" s="177">
        <v>0</v>
      </c>
      <c r="V186" s="177">
        <v>0</v>
      </c>
      <c r="W186" s="177">
        <v>0</v>
      </c>
      <c r="X186" s="177">
        <v>0</v>
      </c>
      <c r="Y186" s="177">
        <v>0</v>
      </c>
      <c r="Z186" s="177">
        <v>0</v>
      </c>
      <c r="AA186" s="177">
        <v>0</v>
      </c>
      <c r="AB186" s="177">
        <v>0</v>
      </c>
      <c r="AC186" s="177">
        <v>0</v>
      </c>
      <c r="AD186" s="177">
        <v>0</v>
      </c>
      <c r="AE186" s="177">
        <v>0</v>
      </c>
      <c r="AF186" s="177">
        <v>0</v>
      </c>
      <c r="AG186" s="177">
        <v>0</v>
      </c>
      <c r="AH186" s="177">
        <v>0</v>
      </c>
      <c r="AI186" s="177">
        <v>0</v>
      </c>
      <c r="AJ186" s="177">
        <v>0</v>
      </c>
      <c r="AK186" s="177">
        <v>0</v>
      </c>
      <c r="AL186" s="177">
        <v>0</v>
      </c>
      <c r="AM186" s="177">
        <v>0</v>
      </c>
      <c r="AN186" s="177">
        <v>0</v>
      </c>
      <c r="AO186" s="177">
        <v>0</v>
      </c>
      <c r="AP186" s="177">
        <v>0</v>
      </c>
      <c r="AQ186" s="177">
        <v>0</v>
      </c>
      <c r="AR186" s="177">
        <v>-193256.85</v>
      </c>
      <c r="AS186" s="177">
        <v>0</v>
      </c>
      <c r="AT186" s="177">
        <v>0</v>
      </c>
      <c r="AU186" s="177">
        <v>0</v>
      </c>
      <c r="AV186" s="177">
        <v>0</v>
      </c>
      <c r="AW186" s="177">
        <v>0</v>
      </c>
      <c r="AX186" s="177">
        <v>0</v>
      </c>
      <c r="AY186" s="177">
        <v>0</v>
      </c>
      <c r="AZ186" s="177">
        <v>0</v>
      </c>
      <c r="BA186" s="177">
        <v>0</v>
      </c>
      <c r="BB186" s="177">
        <v>0</v>
      </c>
      <c r="BC186" s="177">
        <v>0</v>
      </c>
      <c r="BD186" s="177">
        <v>0</v>
      </c>
      <c r="BE186" s="177">
        <v>0</v>
      </c>
      <c r="BF186" s="177">
        <v>0</v>
      </c>
      <c r="BG186" s="177">
        <v>0</v>
      </c>
      <c r="BH186" s="177">
        <v>0</v>
      </c>
      <c r="BI186" s="177">
        <v>0</v>
      </c>
      <c r="BJ186" s="177">
        <v>0</v>
      </c>
      <c r="BK186" s="177">
        <v>0</v>
      </c>
      <c r="BL186" s="177">
        <v>0</v>
      </c>
      <c r="BM186" s="177">
        <v>0</v>
      </c>
      <c r="BN186" s="177">
        <v>0</v>
      </c>
      <c r="BO186" s="177">
        <v>0</v>
      </c>
      <c r="BP186" s="177">
        <v>0</v>
      </c>
      <c r="BQ186" s="177">
        <v>0</v>
      </c>
      <c r="BR186" s="179">
        <v>0</v>
      </c>
      <c r="BS186" s="179">
        <v>0</v>
      </c>
      <c r="BT186" s="179">
        <v>0</v>
      </c>
      <c r="BU186" s="179">
        <v>0</v>
      </c>
      <c r="BV186" s="179">
        <v>0</v>
      </c>
      <c r="BW186" s="179">
        <v>0</v>
      </c>
      <c r="BX186" s="177">
        <v>0</v>
      </c>
      <c r="BY186" s="179">
        <v>0</v>
      </c>
      <c r="BZ186" s="179">
        <v>0</v>
      </c>
      <c r="CA186" s="179">
        <v>0</v>
      </c>
      <c r="CB186" s="179">
        <v>0</v>
      </c>
      <c r="CC186" s="179">
        <v>0</v>
      </c>
      <c r="CD186" s="179">
        <v>0</v>
      </c>
      <c r="CE186" s="179">
        <v>0</v>
      </c>
      <c r="CF186" s="177">
        <v>0</v>
      </c>
      <c r="CG186" s="177">
        <v>0</v>
      </c>
      <c r="CH186" s="179">
        <v>0</v>
      </c>
      <c r="CI186" s="179">
        <v>0</v>
      </c>
      <c r="CJ186" s="179">
        <v>0</v>
      </c>
      <c r="CK186" s="177">
        <v>0</v>
      </c>
      <c r="CL186" s="179">
        <v>0</v>
      </c>
      <c r="CM186" s="178"/>
      <c r="CZ186" s="174">
        <f t="shared" si="2"/>
        <v>0</v>
      </c>
      <c r="DA186" s="158" t="s">
        <v>1649</v>
      </c>
      <c r="DB186" s="154" t="s">
        <v>1650</v>
      </c>
      <c r="DC186" s="154" t="s">
        <v>1288</v>
      </c>
    </row>
    <row r="187" spans="1:107" ht="13.2" customHeight="1" x14ac:dyDescent="0.25">
      <c r="A187" s="175" t="s">
        <v>1651</v>
      </c>
      <c r="B187" s="176" t="s">
        <v>1652</v>
      </c>
      <c r="C187" s="177">
        <v>5939861</v>
      </c>
      <c r="D187" s="177">
        <v>0</v>
      </c>
      <c r="E187" s="177">
        <v>249200</v>
      </c>
      <c r="F187" s="177">
        <v>2008111.38</v>
      </c>
      <c r="G187" s="177">
        <v>570180</v>
      </c>
      <c r="H187" s="177">
        <v>559190</v>
      </c>
      <c r="I187" s="177">
        <v>358653.5</v>
      </c>
      <c r="J187" s="177">
        <v>1542371</v>
      </c>
      <c r="K187" s="177">
        <v>1597946.32</v>
      </c>
      <c r="L187" s="177">
        <v>642246</v>
      </c>
      <c r="M187" s="177">
        <v>2970307.4</v>
      </c>
      <c r="N187" s="177">
        <v>317000</v>
      </c>
      <c r="O187" s="177">
        <v>3906392.94</v>
      </c>
      <c r="P187" s="177">
        <v>12000</v>
      </c>
      <c r="Q187" s="177">
        <v>0</v>
      </c>
      <c r="R187" s="177">
        <v>1445650</v>
      </c>
      <c r="S187" s="177">
        <v>1357252.5</v>
      </c>
      <c r="T187" s="177">
        <v>1016261</v>
      </c>
      <c r="U187" s="177">
        <v>1550016.75</v>
      </c>
      <c r="V187" s="177">
        <v>971486</v>
      </c>
      <c r="W187" s="177">
        <v>40000</v>
      </c>
      <c r="X187" s="177">
        <v>333138.5</v>
      </c>
      <c r="Y187" s="177">
        <v>3446715.48</v>
      </c>
      <c r="Z187" s="177">
        <v>1620350.5</v>
      </c>
      <c r="AA187" s="177">
        <v>446069</v>
      </c>
      <c r="AB187" s="177">
        <v>181295</v>
      </c>
      <c r="AC187" s="177">
        <v>874547</v>
      </c>
      <c r="AD187" s="177">
        <v>0</v>
      </c>
      <c r="AE187" s="177">
        <v>2307655.59</v>
      </c>
      <c r="AF187" s="177">
        <v>1023447</v>
      </c>
      <c r="AG187" s="177">
        <v>578863.5</v>
      </c>
      <c r="AH187" s="177">
        <v>1220982</v>
      </c>
      <c r="AI187" s="177">
        <v>1307448</v>
      </c>
      <c r="AJ187" s="177">
        <v>0</v>
      </c>
      <c r="AK187" s="177">
        <v>7956985.8700000001</v>
      </c>
      <c r="AL187" s="177">
        <v>267500</v>
      </c>
      <c r="AM187" s="177">
        <v>0</v>
      </c>
      <c r="AN187" s="177">
        <v>662830</v>
      </c>
      <c r="AO187" s="177">
        <v>174800</v>
      </c>
      <c r="AP187" s="177">
        <v>0</v>
      </c>
      <c r="AQ187" s="177">
        <v>1213815</v>
      </c>
      <c r="AR187" s="177">
        <v>9300</v>
      </c>
      <c r="AS187" s="177">
        <v>1353946</v>
      </c>
      <c r="AT187" s="177">
        <v>2324222.6</v>
      </c>
      <c r="AU187" s="177">
        <v>0</v>
      </c>
      <c r="AV187" s="177">
        <v>567530</v>
      </c>
      <c r="AW187" s="177">
        <v>0</v>
      </c>
      <c r="AX187" s="177">
        <v>1039640</v>
      </c>
      <c r="AY187" s="177">
        <v>2398654.7000000002</v>
      </c>
      <c r="AZ187" s="177">
        <v>0</v>
      </c>
      <c r="BA187" s="177">
        <v>2155293.6</v>
      </c>
      <c r="BB187" s="177">
        <v>0</v>
      </c>
      <c r="BC187" s="177">
        <v>5204670.83</v>
      </c>
      <c r="BD187" s="177">
        <v>6775323.9400000004</v>
      </c>
      <c r="BE187" s="177">
        <v>1625667.6</v>
      </c>
      <c r="BF187" s="177">
        <v>1260585</v>
      </c>
      <c r="BG187" s="177">
        <v>23238058</v>
      </c>
      <c r="BH187" s="177">
        <v>1060052</v>
      </c>
      <c r="BI187" s="177">
        <v>0</v>
      </c>
      <c r="BJ187" s="177">
        <v>0</v>
      </c>
      <c r="BK187" s="177">
        <v>13500</v>
      </c>
      <c r="BL187" s="177">
        <v>10824066.48</v>
      </c>
      <c r="BM187" s="177">
        <v>3974670.03</v>
      </c>
      <c r="BN187" s="177">
        <v>705495</v>
      </c>
      <c r="BO187" s="177">
        <v>2458040</v>
      </c>
      <c r="BP187" s="177">
        <v>852606</v>
      </c>
      <c r="BQ187" s="177">
        <v>1038200</v>
      </c>
      <c r="BR187" s="177">
        <v>12764750.41</v>
      </c>
      <c r="BS187" s="177">
        <v>4778487.3099999996</v>
      </c>
      <c r="BT187" s="177">
        <v>2536202</v>
      </c>
      <c r="BU187" s="177">
        <v>2576512</v>
      </c>
      <c r="BV187" s="177">
        <v>224400</v>
      </c>
      <c r="BW187" s="177">
        <v>1189770</v>
      </c>
      <c r="BX187" s="177">
        <v>0</v>
      </c>
      <c r="BY187" s="177">
        <v>434861.5</v>
      </c>
      <c r="BZ187" s="177">
        <v>393913</v>
      </c>
      <c r="CA187" s="177">
        <v>3232421</v>
      </c>
      <c r="CB187" s="177">
        <v>2422800</v>
      </c>
      <c r="CC187" s="177">
        <v>1093989.3999999999</v>
      </c>
      <c r="CD187" s="177">
        <v>4216826</v>
      </c>
      <c r="CE187" s="177">
        <v>1633370</v>
      </c>
      <c r="CF187" s="177">
        <v>0</v>
      </c>
      <c r="CG187" s="177">
        <v>0</v>
      </c>
      <c r="CH187" s="177">
        <v>4391226</v>
      </c>
      <c r="CI187" s="177">
        <v>1430361.44</v>
      </c>
      <c r="CJ187" s="177">
        <v>3803650</v>
      </c>
      <c r="CK187" s="177">
        <v>0</v>
      </c>
      <c r="CL187" s="177">
        <v>931420</v>
      </c>
      <c r="CM187" s="178"/>
      <c r="CZ187" s="174">
        <f t="shared" si="2"/>
        <v>0</v>
      </c>
      <c r="DA187" s="158" t="s">
        <v>1651</v>
      </c>
      <c r="DB187" s="154" t="s">
        <v>1652</v>
      </c>
      <c r="DC187" s="154" t="s">
        <v>1288</v>
      </c>
    </row>
    <row r="188" spans="1:107" ht="13.2" customHeight="1" x14ac:dyDescent="0.25">
      <c r="A188" s="175" t="s">
        <v>1653</v>
      </c>
      <c r="B188" s="176" t="s">
        <v>1654</v>
      </c>
      <c r="C188" s="177">
        <v>0</v>
      </c>
      <c r="D188" s="177">
        <v>0</v>
      </c>
      <c r="E188" s="177">
        <v>0</v>
      </c>
      <c r="F188" s="177">
        <v>0</v>
      </c>
      <c r="G188" s="177">
        <v>0</v>
      </c>
      <c r="H188" s="177">
        <v>0</v>
      </c>
      <c r="I188" s="177">
        <v>0</v>
      </c>
      <c r="J188" s="177">
        <v>0</v>
      </c>
      <c r="K188" s="177">
        <v>0</v>
      </c>
      <c r="L188" s="177">
        <v>0</v>
      </c>
      <c r="M188" s="177">
        <v>0</v>
      </c>
      <c r="N188" s="177">
        <v>0</v>
      </c>
      <c r="O188" s="177">
        <v>0</v>
      </c>
      <c r="P188" s="177">
        <v>0</v>
      </c>
      <c r="Q188" s="177">
        <v>0</v>
      </c>
      <c r="R188" s="177">
        <v>0</v>
      </c>
      <c r="S188" s="177">
        <v>0</v>
      </c>
      <c r="T188" s="177">
        <v>0</v>
      </c>
      <c r="U188" s="177">
        <v>0</v>
      </c>
      <c r="V188" s="177">
        <v>0</v>
      </c>
      <c r="W188" s="177">
        <v>0</v>
      </c>
      <c r="X188" s="177">
        <v>0</v>
      </c>
      <c r="Y188" s="177">
        <v>0</v>
      </c>
      <c r="Z188" s="177">
        <v>0</v>
      </c>
      <c r="AA188" s="177">
        <v>0</v>
      </c>
      <c r="AB188" s="177">
        <v>0</v>
      </c>
      <c r="AC188" s="177">
        <v>0</v>
      </c>
      <c r="AD188" s="177">
        <v>0</v>
      </c>
      <c r="AE188" s="177">
        <v>0</v>
      </c>
      <c r="AF188" s="177">
        <v>0</v>
      </c>
      <c r="AG188" s="177">
        <v>0</v>
      </c>
      <c r="AH188" s="177">
        <v>0</v>
      </c>
      <c r="AI188" s="177">
        <v>0</v>
      </c>
      <c r="AJ188" s="177">
        <v>0</v>
      </c>
      <c r="AK188" s="177">
        <v>0</v>
      </c>
      <c r="AL188" s="177">
        <v>0</v>
      </c>
      <c r="AM188" s="177">
        <v>0</v>
      </c>
      <c r="AN188" s="177">
        <v>0</v>
      </c>
      <c r="AO188" s="177">
        <v>0</v>
      </c>
      <c r="AP188" s="177">
        <v>0</v>
      </c>
      <c r="AQ188" s="177">
        <v>0</v>
      </c>
      <c r="AR188" s="177">
        <v>0</v>
      </c>
      <c r="AS188" s="177">
        <v>0</v>
      </c>
      <c r="AT188" s="177">
        <v>0</v>
      </c>
      <c r="AU188" s="177">
        <v>0</v>
      </c>
      <c r="AV188" s="177">
        <v>0</v>
      </c>
      <c r="AW188" s="177">
        <v>0</v>
      </c>
      <c r="AX188" s="177">
        <v>0</v>
      </c>
      <c r="AY188" s="177">
        <v>0</v>
      </c>
      <c r="AZ188" s="177">
        <v>0</v>
      </c>
      <c r="BA188" s="177">
        <v>0</v>
      </c>
      <c r="BB188" s="177">
        <v>0</v>
      </c>
      <c r="BC188" s="177">
        <v>0</v>
      </c>
      <c r="BD188" s="177">
        <v>0</v>
      </c>
      <c r="BE188" s="177">
        <v>0</v>
      </c>
      <c r="BF188" s="177">
        <v>0</v>
      </c>
      <c r="BG188" s="177">
        <v>0</v>
      </c>
      <c r="BH188" s="177">
        <v>0</v>
      </c>
      <c r="BI188" s="177">
        <v>0</v>
      </c>
      <c r="BJ188" s="177">
        <v>0</v>
      </c>
      <c r="BK188" s="177">
        <v>0</v>
      </c>
      <c r="BL188" s="177">
        <v>0</v>
      </c>
      <c r="BM188" s="177">
        <v>0</v>
      </c>
      <c r="BN188" s="177">
        <v>0</v>
      </c>
      <c r="BO188" s="177">
        <v>0</v>
      </c>
      <c r="BP188" s="177">
        <v>0</v>
      </c>
      <c r="BQ188" s="177">
        <v>0</v>
      </c>
      <c r="BR188" s="179">
        <v>0</v>
      </c>
      <c r="BS188" s="179">
        <v>0</v>
      </c>
      <c r="BT188" s="179">
        <v>0</v>
      </c>
      <c r="BU188" s="179">
        <v>0</v>
      </c>
      <c r="BV188" s="179">
        <v>0</v>
      </c>
      <c r="BW188" s="179">
        <v>0</v>
      </c>
      <c r="BX188" s="177">
        <v>0</v>
      </c>
      <c r="BY188" s="179">
        <v>0</v>
      </c>
      <c r="BZ188" s="179">
        <v>0</v>
      </c>
      <c r="CA188" s="179">
        <v>0</v>
      </c>
      <c r="CB188" s="179">
        <v>0</v>
      </c>
      <c r="CC188" s="179">
        <v>0</v>
      </c>
      <c r="CD188" s="179">
        <v>0</v>
      </c>
      <c r="CE188" s="179">
        <v>0</v>
      </c>
      <c r="CF188" s="177">
        <v>0</v>
      </c>
      <c r="CG188" s="177">
        <v>0</v>
      </c>
      <c r="CH188" s="179">
        <v>0</v>
      </c>
      <c r="CI188" s="179">
        <v>0</v>
      </c>
      <c r="CJ188" s="179">
        <v>0</v>
      </c>
      <c r="CK188" s="177">
        <v>0</v>
      </c>
      <c r="CL188" s="179">
        <v>0</v>
      </c>
      <c r="CM188" s="178"/>
      <c r="CZ188" s="174">
        <f t="shared" si="2"/>
        <v>0</v>
      </c>
      <c r="DA188" s="158" t="s">
        <v>1653</v>
      </c>
      <c r="DB188" s="154" t="s">
        <v>1654</v>
      </c>
      <c r="DC188" s="154" t="s">
        <v>1288</v>
      </c>
    </row>
    <row r="189" spans="1:107" ht="13.2" customHeight="1" x14ac:dyDescent="0.25">
      <c r="A189" s="175" t="s">
        <v>1655</v>
      </c>
      <c r="B189" s="176" t="s">
        <v>1656</v>
      </c>
      <c r="C189" s="177">
        <v>-5939588</v>
      </c>
      <c r="D189" s="177">
        <v>0</v>
      </c>
      <c r="E189" s="177">
        <v>-249190</v>
      </c>
      <c r="F189" s="177">
        <v>-2008022.36</v>
      </c>
      <c r="G189" s="177">
        <v>-525166</v>
      </c>
      <c r="H189" s="177">
        <v>-559175.4</v>
      </c>
      <c r="I189" s="177">
        <v>-358641.5</v>
      </c>
      <c r="J189" s="177">
        <v>-1542295</v>
      </c>
      <c r="K189" s="177">
        <v>-1597904.32</v>
      </c>
      <c r="L189" s="177">
        <v>-642195</v>
      </c>
      <c r="M189" s="177">
        <v>-2970179.4</v>
      </c>
      <c r="N189" s="177">
        <v>-316994</v>
      </c>
      <c r="O189" s="177">
        <v>-3906210.94</v>
      </c>
      <c r="P189" s="177">
        <v>-11999</v>
      </c>
      <c r="Q189" s="177">
        <v>0</v>
      </c>
      <c r="R189" s="177">
        <v>-1344087.32</v>
      </c>
      <c r="S189" s="177">
        <v>-1357204.5</v>
      </c>
      <c r="T189" s="177">
        <v>-1016232</v>
      </c>
      <c r="U189" s="177">
        <v>-1549975.75</v>
      </c>
      <c r="V189" s="177">
        <v>-971447</v>
      </c>
      <c r="W189" s="177">
        <v>-39998</v>
      </c>
      <c r="X189" s="177">
        <v>-333127.5</v>
      </c>
      <c r="Y189" s="177">
        <v>-1480436.85</v>
      </c>
      <c r="Z189" s="177">
        <v>-1620314.5</v>
      </c>
      <c r="AA189" s="177">
        <v>-446061</v>
      </c>
      <c r="AB189" s="177">
        <v>-181287</v>
      </c>
      <c r="AC189" s="177">
        <v>-874516</v>
      </c>
      <c r="AD189" s="177">
        <v>0</v>
      </c>
      <c r="AE189" s="177">
        <v>-2307549.59</v>
      </c>
      <c r="AF189" s="177">
        <v>-973280.85</v>
      </c>
      <c r="AG189" s="177">
        <v>-578841.5</v>
      </c>
      <c r="AH189" s="177">
        <v>-1220919</v>
      </c>
      <c r="AI189" s="177">
        <v>-1307388</v>
      </c>
      <c r="AJ189" s="177">
        <v>0</v>
      </c>
      <c r="AK189" s="177">
        <v>-7956743.8700000001</v>
      </c>
      <c r="AL189" s="177">
        <v>-267485</v>
      </c>
      <c r="AM189" s="177">
        <v>0</v>
      </c>
      <c r="AN189" s="177">
        <v>-345912.18</v>
      </c>
      <c r="AO189" s="177">
        <v>-174796</v>
      </c>
      <c r="AP189" s="177">
        <v>0</v>
      </c>
      <c r="AQ189" s="177">
        <v>-1213772</v>
      </c>
      <c r="AR189" s="177">
        <v>-9299</v>
      </c>
      <c r="AS189" s="177">
        <v>-1353848</v>
      </c>
      <c r="AT189" s="177">
        <v>-2324169.6</v>
      </c>
      <c r="AU189" s="177">
        <v>0</v>
      </c>
      <c r="AV189" s="177">
        <v>-567516</v>
      </c>
      <c r="AW189" s="177">
        <v>0</v>
      </c>
      <c r="AX189" s="177">
        <v>-1039608</v>
      </c>
      <c r="AY189" s="177">
        <v>-2398542.7000000002</v>
      </c>
      <c r="AZ189" s="177">
        <v>0</v>
      </c>
      <c r="BA189" s="177">
        <v>-2155206.6</v>
      </c>
      <c r="BB189" s="177">
        <v>0</v>
      </c>
      <c r="BC189" s="177">
        <v>-5204516.83</v>
      </c>
      <c r="BD189" s="177">
        <v>-6775116.9400000004</v>
      </c>
      <c r="BE189" s="177">
        <v>-1559283.62</v>
      </c>
      <c r="BF189" s="177">
        <v>-1260558</v>
      </c>
      <c r="BG189" s="177">
        <v>-21915531.469999999</v>
      </c>
      <c r="BH189" s="177">
        <v>-1060017</v>
      </c>
      <c r="BI189" s="177">
        <v>0</v>
      </c>
      <c r="BJ189" s="177">
        <v>0</v>
      </c>
      <c r="BK189" s="177">
        <v>-13499</v>
      </c>
      <c r="BL189" s="177">
        <v>-10823696.48</v>
      </c>
      <c r="BM189" s="177">
        <v>-3920181.26</v>
      </c>
      <c r="BN189" s="177">
        <v>-663681.97</v>
      </c>
      <c r="BO189" s="177">
        <v>-2457928</v>
      </c>
      <c r="BP189" s="177">
        <v>-852573</v>
      </c>
      <c r="BQ189" s="177">
        <v>-1030392.15</v>
      </c>
      <c r="BR189" s="179">
        <v>-3615084.45</v>
      </c>
      <c r="BS189" s="179">
        <v>-4778386.3099999996</v>
      </c>
      <c r="BT189" s="179">
        <v>-2536082</v>
      </c>
      <c r="BU189" s="179">
        <v>-2576376</v>
      </c>
      <c r="BV189" s="179">
        <v>-224393</v>
      </c>
      <c r="BW189" s="179">
        <v>-1189742.99</v>
      </c>
      <c r="BX189" s="179">
        <v>0</v>
      </c>
      <c r="BY189" s="179">
        <v>-434850.5</v>
      </c>
      <c r="BZ189" s="179">
        <v>-393900</v>
      </c>
      <c r="CA189" s="179">
        <v>-2976063.47</v>
      </c>
      <c r="CB189" s="179">
        <v>-2422681</v>
      </c>
      <c r="CC189" s="179">
        <v>-1093947.3999999999</v>
      </c>
      <c r="CD189" s="179">
        <v>-4216810</v>
      </c>
      <c r="CE189" s="179">
        <v>-1633290.98</v>
      </c>
      <c r="CF189" s="177">
        <v>0</v>
      </c>
      <c r="CG189" s="179">
        <v>0</v>
      </c>
      <c r="CH189" s="179">
        <v>-4391207</v>
      </c>
      <c r="CI189" s="179">
        <v>-1430288.41</v>
      </c>
      <c r="CJ189" s="179">
        <v>-3803487.04</v>
      </c>
      <c r="CK189" s="179">
        <v>0</v>
      </c>
      <c r="CL189" s="179">
        <v>-931393</v>
      </c>
      <c r="CM189" s="178"/>
      <c r="CZ189" s="174">
        <f t="shared" si="2"/>
        <v>0</v>
      </c>
      <c r="DA189" s="158" t="s">
        <v>1655</v>
      </c>
      <c r="DB189" s="154" t="s">
        <v>1656</v>
      </c>
      <c r="DC189" s="154" t="s">
        <v>1288</v>
      </c>
    </row>
    <row r="190" spans="1:107" ht="13.2" customHeight="1" x14ac:dyDescent="0.25">
      <c r="A190" s="175" t="s">
        <v>1657</v>
      </c>
      <c r="B190" s="176" t="s">
        <v>1658</v>
      </c>
      <c r="C190" s="177">
        <v>26825600</v>
      </c>
      <c r="D190" s="177">
        <v>0</v>
      </c>
      <c r="E190" s="177">
        <v>2872000</v>
      </c>
      <c r="F190" s="177">
        <v>5833000</v>
      </c>
      <c r="G190" s="177">
        <v>5527500</v>
      </c>
      <c r="H190" s="177">
        <v>4342500</v>
      </c>
      <c r="I190" s="177">
        <v>3118900</v>
      </c>
      <c r="J190" s="177">
        <v>4696300</v>
      </c>
      <c r="K190" s="177">
        <v>4015933.33</v>
      </c>
      <c r="L190" s="177">
        <v>4335400</v>
      </c>
      <c r="M190" s="177">
        <v>11084752.609999999</v>
      </c>
      <c r="N190" s="177">
        <v>5058900</v>
      </c>
      <c r="O190" s="177">
        <v>12725178</v>
      </c>
      <c r="P190" s="177">
        <v>7196428</v>
      </c>
      <c r="Q190" s="177">
        <v>8113350</v>
      </c>
      <c r="R190" s="177">
        <v>7644800</v>
      </c>
      <c r="S190" s="177">
        <v>6798000</v>
      </c>
      <c r="T190" s="177">
        <v>4360000</v>
      </c>
      <c r="U190" s="177">
        <v>7853502</v>
      </c>
      <c r="V190" s="177">
        <v>8217000</v>
      </c>
      <c r="W190" s="177">
        <v>8946400</v>
      </c>
      <c r="X190" s="177">
        <v>7634618.3499999996</v>
      </c>
      <c r="Y190" s="177">
        <v>8860218.3499999996</v>
      </c>
      <c r="Z190" s="177">
        <v>8183200</v>
      </c>
      <c r="AA190" s="177">
        <v>6461300</v>
      </c>
      <c r="AB190" s="177">
        <v>5148700</v>
      </c>
      <c r="AC190" s="177">
        <v>4644690</v>
      </c>
      <c r="AD190" s="177">
        <v>13773850</v>
      </c>
      <c r="AE190" s="177">
        <v>6219000</v>
      </c>
      <c r="AF190" s="177">
        <v>8950962.6199999992</v>
      </c>
      <c r="AG190" s="177">
        <v>7069392</v>
      </c>
      <c r="AH190" s="177">
        <v>10283850</v>
      </c>
      <c r="AI190" s="177">
        <v>11246000</v>
      </c>
      <c r="AJ190" s="177">
        <v>4829200</v>
      </c>
      <c r="AK190" s="177">
        <v>16899700</v>
      </c>
      <c r="AL190" s="177">
        <v>3045700</v>
      </c>
      <c r="AM190" s="177">
        <v>10540800</v>
      </c>
      <c r="AN190" s="177">
        <v>3796200</v>
      </c>
      <c r="AO190" s="177">
        <v>8640950</v>
      </c>
      <c r="AP190" s="177">
        <v>6683799</v>
      </c>
      <c r="AQ190" s="177">
        <v>4184800</v>
      </c>
      <c r="AR190" s="177">
        <v>2543000</v>
      </c>
      <c r="AS190" s="177">
        <v>6227000</v>
      </c>
      <c r="AT190" s="177">
        <v>8776799.8000000007</v>
      </c>
      <c r="AU190" s="177">
        <v>8579600</v>
      </c>
      <c r="AV190" s="177">
        <v>4799699</v>
      </c>
      <c r="AW190" s="177">
        <v>5649800</v>
      </c>
      <c r="AX190" s="177">
        <v>9654800</v>
      </c>
      <c r="AY190" s="177">
        <v>9380300</v>
      </c>
      <c r="AZ190" s="177">
        <v>7612700</v>
      </c>
      <c r="BA190" s="177">
        <v>8350999.7999999998</v>
      </c>
      <c r="BB190" s="177">
        <v>1799800</v>
      </c>
      <c r="BC190" s="177">
        <v>21287528</v>
      </c>
      <c r="BD190" s="177">
        <v>10283400</v>
      </c>
      <c r="BE190" s="177">
        <v>5600000</v>
      </c>
      <c r="BF190" s="177">
        <v>6882144</v>
      </c>
      <c r="BG190" s="177">
        <v>5654800</v>
      </c>
      <c r="BH190" s="177">
        <v>1410000</v>
      </c>
      <c r="BI190" s="177">
        <v>0</v>
      </c>
      <c r="BJ190" s="177">
        <v>4677002</v>
      </c>
      <c r="BK190" s="177">
        <v>7122000</v>
      </c>
      <c r="BL190" s="177">
        <v>24321848</v>
      </c>
      <c r="BM190" s="177">
        <v>11845500</v>
      </c>
      <c r="BN190" s="177">
        <v>9199900</v>
      </c>
      <c r="BO190" s="177">
        <v>12342582.289999999</v>
      </c>
      <c r="BP190" s="177">
        <v>6959900</v>
      </c>
      <c r="BQ190" s="177">
        <v>9334000</v>
      </c>
      <c r="BR190" s="177">
        <v>11333600</v>
      </c>
      <c r="BS190" s="177">
        <v>5726900</v>
      </c>
      <c r="BT190" s="177">
        <v>3571000</v>
      </c>
      <c r="BU190" s="177">
        <v>9428894</v>
      </c>
      <c r="BV190" s="177">
        <v>4120676</v>
      </c>
      <c r="BW190" s="177">
        <v>8017000</v>
      </c>
      <c r="BX190" s="177">
        <v>6348400</v>
      </c>
      <c r="BY190" s="177">
        <v>11606526</v>
      </c>
      <c r="BZ190" s="177">
        <v>8019800</v>
      </c>
      <c r="CA190" s="177">
        <v>6762103</v>
      </c>
      <c r="CB190" s="177">
        <v>8694800</v>
      </c>
      <c r="CC190" s="177">
        <v>12980396</v>
      </c>
      <c r="CD190" s="177">
        <v>4372147.75</v>
      </c>
      <c r="CE190" s="177">
        <v>12581700</v>
      </c>
      <c r="CF190" s="177">
        <v>992000</v>
      </c>
      <c r="CG190" s="177">
        <v>5554526</v>
      </c>
      <c r="CH190" s="177">
        <v>4900147.75</v>
      </c>
      <c r="CI190" s="177">
        <v>8017232</v>
      </c>
      <c r="CJ190" s="177">
        <v>14742000</v>
      </c>
      <c r="CK190" s="177">
        <v>3065000</v>
      </c>
      <c r="CL190" s="177">
        <v>4717800</v>
      </c>
      <c r="CM190" s="178"/>
      <c r="CZ190" s="174">
        <f t="shared" si="2"/>
        <v>0</v>
      </c>
      <c r="DA190" s="158" t="s">
        <v>1657</v>
      </c>
      <c r="DB190" s="154" t="s">
        <v>1658</v>
      </c>
      <c r="DC190" s="154" t="s">
        <v>1288</v>
      </c>
    </row>
    <row r="191" spans="1:107" ht="13.2" customHeight="1" x14ac:dyDescent="0.25">
      <c r="A191" s="175" t="s">
        <v>1659</v>
      </c>
      <c r="B191" s="176" t="s">
        <v>1660</v>
      </c>
      <c r="C191" s="177">
        <v>0</v>
      </c>
      <c r="D191" s="177">
        <v>0</v>
      </c>
      <c r="E191" s="177">
        <v>0</v>
      </c>
      <c r="F191" s="177">
        <v>0</v>
      </c>
      <c r="G191" s="177">
        <v>0</v>
      </c>
      <c r="H191" s="177">
        <v>0</v>
      </c>
      <c r="I191" s="177">
        <v>0</v>
      </c>
      <c r="J191" s="177">
        <v>0</v>
      </c>
      <c r="K191" s="177">
        <v>0</v>
      </c>
      <c r="L191" s="177">
        <v>0</v>
      </c>
      <c r="M191" s="177">
        <v>0</v>
      </c>
      <c r="N191" s="177">
        <v>0</v>
      </c>
      <c r="O191" s="177">
        <v>0</v>
      </c>
      <c r="P191" s="177">
        <v>0</v>
      </c>
      <c r="Q191" s="177">
        <v>0</v>
      </c>
      <c r="R191" s="177">
        <v>0</v>
      </c>
      <c r="S191" s="177">
        <v>0</v>
      </c>
      <c r="T191" s="177">
        <v>0</v>
      </c>
      <c r="U191" s="177">
        <v>0</v>
      </c>
      <c r="V191" s="177">
        <v>0</v>
      </c>
      <c r="W191" s="177">
        <v>0</v>
      </c>
      <c r="X191" s="177">
        <v>0</v>
      </c>
      <c r="Y191" s="177">
        <v>0</v>
      </c>
      <c r="Z191" s="177">
        <v>0</v>
      </c>
      <c r="AA191" s="177">
        <v>0</v>
      </c>
      <c r="AB191" s="177">
        <v>0</v>
      </c>
      <c r="AC191" s="177">
        <v>0</v>
      </c>
      <c r="AD191" s="177">
        <v>0</v>
      </c>
      <c r="AE191" s="177">
        <v>0</v>
      </c>
      <c r="AF191" s="177">
        <v>0</v>
      </c>
      <c r="AG191" s="177">
        <v>0</v>
      </c>
      <c r="AH191" s="177">
        <v>0</v>
      </c>
      <c r="AI191" s="177">
        <v>0</v>
      </c>
      <c r="AJ191" s="177">
        <v>0</v>
      </c>
      <c r="AK191" s="177">
        <v>0</v>
      </c>
      <c r="AL191" s="177">
        <v>0</v>
      </c>
      <c r="AM191" s="177">
        <v>0</v>
      </c>
      <c r="AN191" s="177">
        <v>0</v>
      </c>
      <c r="AO191" s="177">
        <v>0</v>
      </c>
      <c r="AP191" s="177">
        <v>0</v>
      </c>
      <c r="AQ191" s="177">
        <v>0</v>
      </c>
      <c r="AR191" s="177">
        <v>0</v>
      </c>
      <c r="AS191" s="177">
        <v>0</v>
      </c>
      <c r="AT191" s="177">
        <v>0</v>
      </c>
      <c r="AU191" s="177">
        <v>0</v>
      </c>
      <c r="AV191" s="177">
        <v>0</v>
      </c>
      <c r="AW191" s="177">
        <v>0</v>
      </c>
      <c r="AX191" s="177">
        <v>0</v>
      </c>
      <c r="AY191" s="177">
        <v>0</v>
      </c>
      <c r="AZ191" s="177">
        <v>0</v>
      </c>
      <c r="BA191" s="177">
        <v>0</v>
      </c>
      <c r="BB191" s="177">
        <v>0</v>
      </c>
      <c r="BC191" s="177">
        <v>0</v>
      </c>
      <c r="BD191" s="177">
        <v>0</v>
      </c>
      <c r="BE191" s="177">
        <v>0</v>
      </c>
      <c r="BF191" s="177">
        <v>0</v>
      </c>
      <c r="BG191" s="177">
        <v>0</v>
      </c>
      <c r="BH191" s="177">
        <v>0</v>
      </c>
      <c r="BI191" s="177">
        <v>0</v>
      </c>
      <c r="BJ191" s="177">
        <v>0</v>
      </c>
      <c r="BK191" s="177">
        <v>0</v>
      </c>
      <c r="BL191" s="177">
        <v>0</v>
      </c>
      <c r="BM191" s="177">
        <v>0</v>
      </c>
      <c r="BN191" s="177">
        <v>0</v>
      </c>
      <c r="BO191" s="177">
        <v>0</v>
      </c>
      <c r="BP191" s="177">
        <v>0</v>
      </c>
      <c r="BQ191" s="177">
        <v>0</v>
      </c>
      <c r="BR191" s="179">
        <v>0</v>
      </c>
      <c r="BS191" s="179">
        <v>0</v>
      </c>
      <c r="BT191" s="179">
        <v>0</v>
      </c>
      <c r="BU191" s="179">
        <v>0</v>
      </c>
      <c r="BV191" s="179">
        <v>0</v>
      </c>
      <c r="BW191" s="179">
        <v>0</v>
      </c>
      <c r="BX191" s="179">
        <v>0</v>
      </c>
      <c r="BY191" s="179">
        <v>0</v>
      </c>
      <c r="BZ191" s="179">
        <v>0</v>
      </c>
      <c r="CA191" s="179">
        <v>0</v>
      </c>
      <c r="CB191" s="179">
        <v>0</v>
      </c>
      <c r="CC191" s="179">
        <v>0</v>
      </c>
      <c r="CD191" s="179">
        <v>0</v>
      </c>
      <c r="CE191" s="179">
        <v>0</v>
      </c>
      <c r="CF191" s="177">
        <v>0</v>
      </c>
      <c r="CG191" s="179">
        <v>0</v>
      </c>
      <c r="CH191" s="179">
        <v>0</v>
      </c>
      <c r="CI191" s="179">
        <v>0</v>
      </c>
      <c r="CJ191" s="179">
        <v>0</v>
      </c>
      <c r="CK191" s="179">
        <v>0</v>
      </c>
      <c r="CL191" s="179">
        <v>0</v>
      </c>
      <c r="CM191" s="178"/>
      <c r="CZ191" s="174">
        <f t="shared" si="2"/>
        <v>0</v>
      </c>
      <c r="DA191" s="158" t="s">
        <v>1659</v>
      </c>
      <c r="DB191" s="154" t="s">
        <v>1660</v>
      </c>
      <c r="DC191" s="154" t="s">
        <v>1288</v>
      </c>
    </row>
    <row r="192" spans="1:107" ht="13.2" customHeight="1" x14ac:dyDescent="0.25">
      <c r="A192" s="175" t="s">
        <v>1661</v>
      </c>
      <c r="B192" s="176" t="s">
        <v>1662</v>
      </c>
      <c r="C192" s="177">
        <v>-24457995.440000001</v>
      </c>
      <c r="D192" s="177">
        <v>0</v>
      </c>
      <c r="E192" s="177">
        <v>-2871997</v>
      </c>
      <c r="F192" s="177">
        <v>-5832989</v>
      </c>
      <c r="G192" s="177">
        <v>-3070452.21</v>
      </c>
      <c r="H192" s="177">
        <v>-4342494</v>
      </c>
      <c r="I192" s="177">
        <v>-3118896</v>
      </c>
      <c r="J192" s="177">
        <v>-4696290</v>
      </c>
      <c r="K192" s="177">
        <v>-4015924.33</v>
      </c>
      <c r="L192" s="177">
        <v>-4335392</v>
      </c>
      <c r="M192" s="177">
        <v>-6044314.46</v>
      </c>
      <c r="N192" s="177">
        <v>-5058895</v>
      </c>
      <c r="O192" s="177">
        <v>-10339579.859999999</v>
      </c>
      <c r="P192" s="177">
        <v>-4765625.12</v>
      </c>
      <c r="Q192" s="177">
        <v>-8113337</v>
      </c>
      <c r="R192" s="177">
        <v>-5354959.6500000004</v>
      </c>
      <c r="S192" s="177">
        <v>-4367197.05</v>
      </c>
      <c r="T192" s="177">
        <v>-4359992</v>
      </c>
      <c r="U192" s="177">
        <v>-7853491</v>
      </c>
      <c r="V192" s="177">
        <v>-8216991.0099999998</v>
      </c>
      <c r="W192" s="177">
        <v>-8279431.0700000003</v>
      </c>
      <c r="X192" s="177">
        <v>-7634610.3499999996</v>
      </c>
      <c r="Y192" s="177">
        <v>-8860202.3499999996</v>
      </c>
      <c r="Z192" s="177">
        <v>-8183194</v>
      </c>
      <c r="AA192" s="177">
        <v>-5131295</v>
      </c>
      <c r="AB192" s="177">
        <v>-5148692</v>
      </c>
      <c r="AC192" s="177">
        <v>-2719686</v>
      </c>
      <c r="AD192" s="177">
        <v>-12118248.83</v>
      </c>
      <c r="AE192" s="177">
        <v>-4889953.9000000004</v>
      </c>
      <c r="AF192" s="177">
        <v>-7415854.3700000001</v>
      </c>
      <c r="AG192" s="177">
        <v>-7069381</v>
      </c>
      <c r="AH192" s="177">
        <v>-6537709.2199999997</v>
      </c>
      <c r="AI192" s="177">
        <v>-9463578.0299999993</v>
      </c>
      <c r="AJ192" s="177">
        <v>-3499197</v>
      </c>
      <c r="AK192" s="177">
        <v>-14523416.57</v>
      </c>
      <c r="AL192" s="177">
        <v>-3045697</v>
      </c>
      <c r="AM192" s="177">
        <v>-6272883.7000000002</v>
      </c>
      <c r="AN192" s="177">
        <v>-3796198</v>
      </c>
      <c r="AO192" s="177">
        <v>-8640942</v>
      </c>
      <c r="AP192" s="177">
        <v>-6683791</v>
      </c>
      <c r="AQ192" s="177">
        <v>-4184794</v>
      </c>
      <c r="AR192" s="177">
        <v>-2542996</v>
      </c>
      <c r="AS192" s="177">
        <v>-6226989</v>
      </c>
      <c r="AT192" s="177">
        <v>-8776787.8000000007</v>
      </c>
      <c r="AU192" s="177">
        <v>-8579588</v>
      </c>
      <c r="AV192" s="177">
        <v>-4799692</v>
      </c>
      <c r="AW192" s="177">
        <v>-5649794</v>
      </c>
      <c r="AX192" s="177">
        <v>-9654787</v>
      </c>
      <c r="AY192" s="177">
        <v>-9380286</v>
      </c>
      <c r="AZ192" s="177">
        <v>-5450361.6399999997</v>
      </c>
      <c r="BA192" s="177">
        <v>-8350979.7999999998</v>
      </c>
      <c r="BB192" s="177">
        <v>-1799799</v>
      </c>
      <c r="BC192" s="177">
        <v>-21287514</v>
      </c>
      <c r="BD192" s="177">
        <v>-10283387</v>
      </c>
      <c r="BE192" s="177">
        <v>-5599991</v>
      </c>
      <c r="BF192" s="177">
        <v>-4717204.6399999997</v>
      </c>
      <c r="BG192" s="177">
        <v>-5654793</v>
      </c>
      <c r="BH192" s="177">
        <v>-1409997</v>
      </c>
      <c r="BI192" s="177">
        <v>0</v>
      </c>
      <c r="BJ192" s="177">
        <v>-4676995</v>
      </c>
      <c r="BK192" s="177">
        <v>-5181996.04</v>
      </c>
      <c r="BL192" s="177">
        <v>-19496628</v>
      </c>
      <c r="BM192" s="177">
        <v>-9724731.9700000007</v>
      </c>
      <c r="BN192" s="177">
        <v>-7079140.9699999997</v>
      </c>
      <c r="BO192" s="177">
        <v>-10047041.949999999</v>
      </c>
      <c r="BP192" s="177">
        <v>-4797559.6500000004</v>
      </c>
      <c r="BQ192" s="177">
        <v>-9333992.1300000008</v>
      </c>
      <c r="BR192" s="179">
        <v>-4789873.13</v>
      </c>
      <c r="BS192" s="179">
        <v>-3849029.47</v>
      </c>
      <c r="BT192" s="179">
        <v>-3570993</v>
      </c>
      <c r="BU192" s="179">
        <v>-9428881.1999999993</v>
      </c>
      <c r="BV192" s="179">
        <v>-4120672</v>
      </c>
      <c r="BW192" s="179">
        <v>-5319394.8899999997</v>
      </c>
      <c r="BX192" s="177">
        <v>-6348386</v>
      </c>
      <c r="BY192" s="179">
        <v>-9484916</v>
      </c>
      <c r="BZ192" s="179">
        <v>-5523789</v>
      </c>
      <c r="CA192" s="179">
        <v>-6510762.79</v>
      </c>
      <c r="CB192" s="179">
        <v>-7963293</v>
      </c>
      <c r="CC192" s="179">
        <v>-12980380</v>
      </c>
      <c r="CD192" s="179">
        <v>-4372143.87</v>
      </c>
      <c r="CE192" s="177">
        <v>-10460087.07</v>
      </c>
      <c r="CF192" s="177">
        <v>-165333.29999999999</v>
      </c>
      <c r="CG192" s="177">
        <v>-5554519</v>
      </c>
      <c r="CH192" s="179">
        <v>-4900143.75</v>
      </c>
      <c r="CI192" s="179">
        <v>-8017219</v>
      </c>
      <c r="CJ192" s="179">
        <v>-14741982</v>
      </c>
      <c r="CK192" s="177">
        <v>-2405265.59</v>
      </c>
      <c r="CL192" s="179">
        <v>-4717796</v>
      </c>
      <c r="CM192" s="178"/>
      <c r="CZ192" s="174">
        <f t="shared" si="2"/>
        <v>0</v>
      </c>
      <c r="DA192" s="158" t="s">
        <v>1661</v>
      </c>
      <c r="DB192" s="154" t="s">
        <v>1662</v>
      </c>
      <c r="DC192" s="154" t="s">
        <v>1288</v>
      </c>
    </row>
    <row r="193" spans="1:107" ht="13.2" customHeight="1" x14ac:dyDescent="0.25">
      <c r="A193" s="175" t="s">
        <v>1663</v>
      </c>
      <c r="B193" s="176" t="s">
        <v>1664</v>
      </c>
      <c r="C193" s="177">
        <v>74924</v>
      </c>
      <c r="D193" s="177">
        <v>0</v>
      </c>
      <c r="E193" s="177">
        <v>0</v>
      </c>
      <c r="F193" s="177">
        <v>117370</v>
      </c>
      <c r="G193" s="177">
        <v>1428000</v>
      </c>
      <c r="H193" s="177">
        <v>899400</v>
      </c>
      <c r="I193" s="177">
        <v>0</v>
      </c>
      <c r="J193" s="177">
        <v>899870.5</v>
      </c>
      <c r="K193" s="177">
        <v>434763.2</v>
      </c>
      <c r="L193" s="177">
        <v>871800</v>
      </c>
      <c r="M193" s="177">
        <v>808560</v>
      </c>
      <c r="N193" s="177">
        <v>170000</v>
      </c>
      <c r="O193" s="177">
        <v>4531748</v>
      </c>
      <c r="P193" s="177">
        <v>749000</v>
      </c>
      <c r="Q193" s="177">
        <v>0</v>
      </c>
      <c r="R193" s="177">
        <v>1296835</v>
      </c>
      <c r="S193" s="177">
        <v>635235</v>
      </c>
      <c r="T193" s="177">
        <v>209982.5</v>
      </c>
      <c r="U193" s="177">
        <v>529210</v>
      </c>
      <c r="V193" s="177">
        <v>861746</v>
      </c>
      <c r="W193" s="177">
        <v>2999000</v>
      </c>
      <c r="X193" s="177">
        <v>807280</v>
      </c>
      <c r="Y193" s="177">
        <v>3950400</v>
      </c>
      <c r="Z193" s="177">
        <v>1593810.5</v>
      </c>
      <c r="AA193" s="177">
        <v>1086470</v>
      </c>
      <c r="AB193" s="177">
        <v>72000</v>
      </c>
      <c r="AC193" s="177">
        <v>899480</v>
      </c>
      <c r="AD193" s="177">
        <v>0</v>
      </c>
      <c r="AE193" s="177">
        <v>2719533.64</v>
      </c>
      <c r="AF193" s="177">
        <v>1218260.5</v>
      </c>
      <c r="AG193" s="177">
        <v>3174350</v>
      </c>
      <c r="AH193" s="177">
        <v>4126500</v>
      </c>
      <c r="AI193" s="177">
        <v>144900</v>
      </c>
      <c r="AJ193" s="177">
        <v>1225000</v>
      </c>
      <c r="AK193" s="177">
        <v>247119.8</v>
      </c>
      <c r="AL193" s="177">
        <v>333500</v>
      </c>
      <c r="AM193" s="177">
        <v>0</v>
      </c>
      <c r="AN193" s="177">
        <v>0</v>
      </c>
      <c r="AO193" s="177">
        <v>742000</v>
      </c>
      <c r="AP193" s="177">
        <v>0</v>
      </c>
      <c r="AQ193" s="177">
        <v>47390</v>
      </c>
      <c r="AR193" s="177">
        <v>0</v>
      </c>
      <c r="AS193" s="177">
        <v>45850</v>
      </c>
      <c r="AT193" s="177">
        <v>923750</v>
      </c>
      <c r="AU193" s="177">
        <v>0</v>
      </c>
      <c r="AV193" s="177">
        <v>80190</v>
      </c>
      <c r="AW193" s="177">
        <v>0</v>
      </c>
      <c r="AX193" s="177">
        <v>4733570</v>
      </c>
      <c r="AY193" s="177">
        <v>1549772</v>
      </c>
      <c r="AZ193" s="177">
        <v>1249760</v>
      </c>
      <c r="BA193" s="177">
        <v>3550720</v>
      </c>
      <c r="BB193" s="177">
        <v>1640000</v>
      </c>
      <c r="BC193" s="177">
        <v>566050</v>
      </c>
      <c r="BD193" s="177">
        <v>489189</v>
      </c>
      <c r="BE193" s="177">
        <v>79575.899999999994</v>
      </c>
      <c r="BF193" s="177">
        <v>970240</v>
      </c>
      <c r="BG193" s="177">
        <v>288033.01</v>
      </c>
      <c r="BH193" s="177">
        <v>0</v>
      </c>
      <c r="BI193" s="177">
        <v>0</v>
      </c>
      <c r="BJ193" s="177">
        <v>0</v>
      </c>
      <c r="BK193" s="177">
        <v>0</v>
      </c>
      <c r="BL193" s="177">
        <v>4907311</v>
      </c>
      <c r="BM193" s="177">
        <v>2566528</v>
      </c>
      <c r="BN193" s="177">
        <v>1583218</v>
      </c>
      <c r="BO193" s="177">
        <v>1862000</v>
      </c>
      <c r="BP193" s="177">
        <v>2452870</v>
      </c>
      <c r="BQ193" s="177">
        <v>1439870</v>
      </c>
      <c r="BR193" s="177">
        <v>16461500</v>
      </c>
      <c r="BS193" s="177">
        <v>230865</v>
      </c>
      <c r="BT193" s="177">
        <v>1381760</v>
      </c>
      <c r="BU193" s="177">
        <v>365255.69</v>
      </c>
      <c r="BV193" s="177">
        <v>95000</v>
      </c>
      <c r="BW193" s="177">
        <v>2734700</v>
      </c>
      <c r="BX193" s="177">
        <v>0</v>
      </c>
      <c r="BY193" s="177">
        <v>1057900</v>
      </c>
      <c r="BZ193" s="177">
        <v>2086735</v>
      </c>
      <c r="CA193" s="177">
        <v>2465182.7999999998</v>
      </c>
      <c r="CB193" s="177">
        <v>1735284.26</v>
      </c>
      <c r="CC193" s="177">
        <v>5679509.0700000003</v>
      </c>
      <c r="CD193" s="177">
        <v>2206687.5</v>
      </c>
      <c r="CE193" s="177">
        <v>0</v>
      </c>
      <c r="CF193" s="177">
        <v>0</v>
      </c>
      <c r="CG193" s="177">
        <v>0</v>
      </c>
      <c r="CH193" s="177">
        <v>3899329</v>
      </c>
      <c r="CI193" s="177">
        <v>1860084</v>
      </c>
      <c r="CJ193" s="177">
        <v>3466822.43</v>
      </c>
      <c r="CK193" s="177">
        <v>0</v>
      </c>
      <c r="CL193" s="177">
        <v>1610200</v>
      </c>
      <c r="CM193" s="178"/>
      <c r="CZ193" s="174">
        <f t="shared" si="2"/>
        <v>0</v>
      </c>
      <c r="DA193" s="158" t="s">
        <v>1663</v>
      </c>
      <c r="DB193" s="154" t="s">
        <v>1664</v>
      </c>
      <c r="DC193" s="154" t="s">
        <v>1288</v>
      </c>
    </row>
    <row r="194" spans="1:107" ht="13.2" customHeight="1" x14ac:dyDescent="0.25">
      <c r="A194" s="175" t="s">
        <v>1665</v>
      </c>
      <c r="B194" s="176" t="s">
        <v>1666</v>
      </c>
      <c r="C194" s="177">
        <v>0</v>
      </c>
      <c r="D194" s="177">
        <v>0</v>
      </c>
      <c r="E194" s="177">
        <v>0</v>
      </c>
      <c r="F194" s="177">
        <v>0</v>
      </c>
      <c r="G194" s="177">
        <v>0</v>
      </c>
      <c r="H194" s="177">
        <v>0</v>
      </c>
      <c r="I194" s="177">
        <v>0</v>
      </c>
      <c r="J194" s="177">
        <v>0</v>
      </c>
      <c r="K194" s="177">
        <v>0</v>
      </c>
      <c r="L194" s="177">
        <v>0</v>
      </c>
      <c r="M194" s="177">
        <v>0</v>
      </c>
      <c r="N194" s="177">
        <v>0</v>
      </c>
      <c r="O194" s="177">
        <v>0</v>
      </c>
      <c r="P194" s="177">
        <v>0</v>
      </c>
      <c r="Q194" s="177">
        <v>0</v>
      </c>
      <c r="R194" s="177">
        <v>0</v>
      </c>
      <c r="S194" s="177">
        <v>0</v>
      </c>
      <c r="T194" s="177">
        <v>0</v>
      </c>
      <c r="U194" s="177">
        <v>0</v>
      </c>
      <c r="V194" s="177">
        <v>0</v>
      </c>
      <c r="W194" s="177">
        <v>0</v>
      </c>
      <c r="X194" s="177">
        <v>0</v>
      </c>
      <c r="Y194" s="177">
        <v>0</v>
      </c>
      <c r="Z194" s="177">
        <v>0</v>
      </c>
      <c r="AA194" s="177">
        <v>0</v>
      </c>
      <c r="AB194" s="177">
        <v>0</v>
      </c>
      <c r="AC194" s="177">
        <v>0</v>
      </c>
      <c r="AD194" s="177">
        <v>0</v>
      </c>
      <c r="AE194" s="177">
        <v>0</v>
      </c>
      <c r="AF194" s="177">
        <v>0</v>
      </c>
      <c r="AG194" s="177">
        <v>0</v>
      </c>
      <c r="AH194" s="177">
        <v>0</v>
      </c>
      <c r="AI194" s="177">
        <v>0</v>
      </c>
      <c r="AJ194" s="177">
        <v>0</v>
      </c>
      <c r="AK194" s="177">
        <v>0</v>
      </c>
      <c r="AL194" s="177">
        <v>0</v>
      </c>
      <c r="AM194" s="177">
        <v>0</v>
      </c>
      <c r="AN194" s="177">
        <v>0</v>
      </c>
      <c r="AO194" s="177">
        <v>0</v>
      </c>
      <c r="AP194" s="177">
        <v>0</v>
      </c>
      <c r="AQ194" s="177">
        <v>0</v>
      </c>
      <c r="AR194" s="177">
        <v>0</v>
      </c>
      <c r="AS194" s="177">
        <v>0</v>
      </c>
      <c r="AT194" s="177">
        <v>0</v>
      </c>
      <c r="AU194" s="177">
        <v>0</v>
      </c>
      <c r="AV194" s="177">
        <v>0</v>
      </c>
      <c r="AW194" s="177">
        <v>0</v>
      </c>
      <c r="AX194" s="177">
        <v>0</v>
      </c>
      <c r="AY194" s="177">
        <v>0</v>
      </c>
      <c r="AZ194" s="177">
        <v>0</v>
      </c>
      <c r="BA194" s="177">
        <v>0</v>
      </c>
      <c r="BB194" s="177">
        <v>0</v>
      </c>
      <c r="BC194" s="177">
        <v>0</v>
      </c>
      <c r="BD194" s="177">
        <v>0</v>
      </c>
      <c r="BE194" s="177">
        <v>0</v>
      </c>
      <c r="BF194" s="177">
        <v>0</v>
      </c>
      <c r="BG194" s="177">
        <v>0</v>
      </c>
      <c r="BH194" s="177">
        <v>0</v>
      </c>
      <c r="BI194" s="177">
        <v>0</v>
      </c>
      <c r="BJ194" s="177">
        <v>0</v>
      </c>
      <c r="BK194" s="177">
        <v>0</v>
      </c>
      <c r="BL194" s="177">
        <v>0</v>
      </c>
      <c r="BM194" s="177">
        <v>0</v>
      </c>
      <c r="BN194" s="177">
        <v>0</v>
      </c>
      <c r="BO194" s="177">
        <v>0</v>
      </c>
      <c r="BP194" s="177">
        <v>0</v>
      </c>
      <c r="BQ194" s="177">
        <v>0</v>
      </c>
      <c r="BR194" s="179">
        <v>0</v>
      </c>
      <c r="BS194" s="179">
        <v>0</v>
      </c>
      <c r="BT194" s="179">
        <v>0</v>
      </c>
      <c r="BU194" s="179">
        <v>0</v>
      </c>
      <c r="BV194" s="179">
        <v>0</v>
      </c>
      <c r="BW194" s="179">
        <v>0</v>
      </c>
      <c r="BX194" s="177">
        <v>0</v>
      </c>
      <c r="BY194" s="179">
        <v>0</v>
      </c>
      <c r="BZ194" s="179">
        <v>0</v>
      </c>
      <c r="CA194" s="179">
        <v>0</v>
      </c>
      <c r="CB194" s="179">
        <v>0</v>
      </c>
      <c r="CC194" s="179">
        <v>0</v>
      </c>
      <c r="CD194" s="179">
        <v>0</v>
      </c>
      <c r="CE194" s="177">
        <v>0</v>
      </c>
      <c r="CF194" s="177">
        <v>0</v>
      </c>
      <c r="CG194" s="177">
        <v>0</v>
      </c>
      <c r="CH194" s="179">
        <v>0</v>
      </c>
      <c r="CI194" s="179">
        <v>0</v>
      </c>
      <c r="CJ194" s="179">
        <v>0</v>
      </c>
      <c r="CK194" s="177">
        <v>0</v>
      </c>
      <c r="CL194" s="179">
        <v>0</v>
      </c>
      <c r="CM194" s="178"/>
      <c r="CZ194" s="174">
        <f t="shared" si="2"/>
        <v>0</v>
      </c>
      <c r="DA194" s="158" t="s">
        <v>1665</v>
      </c>
      <c r="DB194" s="154" t="s">
        <v>1666</v>
      </c>
      <c r="DC194" s="154" t="s">
        <v>1288</v>
      </c>
    </row>
    <row r="195" spans="1:107" ht="13.2" customHeight="1" x14ac:dyDescent="0.25">
      <c r="A195" s="175" t="s">
        <v>1667</v>
      </c>
      <c r="B195" s="176" t="s">
        <v>1668</v>
      </c>
      <c r="C195" s="177">
        <v>-74922</v>
      </c>
      <c r="D195" s="177">
        <v>0</v>
      </c>
      <c r="E195" s="177">
        <v>0</v>
      </c>
      <c r="F195" s="177">
        <v>-117362</v>
      </c>
      <c r="G195" s="177">
        <v>-1427997</v>
      </c>
      <c r="H195" s="177">
        <v>-899394</v>
      </c>
      <c r="I195" s="177">
        <v>0</v>
      </c>
      <c r="J195" s="177">
        <v>-899847.5</v>
      </c>
      <c r="K195" s="177">
        <v>-434747.2</v>
      </c>
      <c r="L195" s="177">
        <v>-871796</v>
      </c>
      <c r="M195" s="177">
        <v>-808538</v>
      </c>
      <c r="N195" s="177">
        <v>-169999</v>
      </c>
      <c r="O195" s="177">
        <v>-3675267.96</v>
      </c>
      <c r="P195" s="177">
        <v>-748999</v>
      </c>
      <c r="Q195" s="177">
        <v>0</v>
      </c>
      <c r="R195" s="177">
        <v>-1223703.4099999999</v>
      </c>
      <c r="S195" s="177">
        <v>-635194</v>
      </c>
      <c r="T195" s="177">
        <v>-209976.5</v>
      </c>
      <c r="U195" s="177">
        <v>-529197</v>
      </c>
      <c r="V195" s="177">
        <v>-861735</v>
      </c>
      <c r="W195" s="177">
        <v>-2998999</v>
      </c>
      <c r="X195" s="177">
        <v>-807272</v>
      </c>
      <c r="Y195" s="177">
        <v>-2638260.59</v>
      </c>
      <c r="Z195" s="177">
        <v>-1593806.5</v>
      </c>
      <c r="AA195" s="177">
        <v>-1086463</v>
      </c>
      <c r="AB195" s="177">
        <v>-71996</v>
      </c>
      <c r="AC195" s="177">
        <v>-899470</v>
      </c>
      <c r="AD195" s="177">
        <v>0</v>
      </c>
      <c r="AE195" s="177">
        <v>-2719519.64</v>
      </c>
      <c r="AF195" s="177">
        <v>-1218250.5</v>
      </c>
      <c r="AG195" s="177">
        <v>-1842865.91</v>
      </c>
      <c r="AH195" s="177">
        <v>-4126487</v>
      </c>
      <c r="AI195" s="177">
        <v>-144887</v>
      </c>
      <c r="AJ195" s="177">
        <v>-1224999</v>
      </c>
      <c r="AK195" s="177">
        <v>-247107.8</v>
      </c>
      <c r="AL195" s="177">
        <v>-333494</v>
      </c>
      <c r="AM195" s="177">
        <v>0</v>
      </c>
      <c r="AN195" s="177">
        <v>0</v>
      </c>
      <c r="AO195" s="177">
        <v>-296799.93</v>
      </c>
      <c r="AP195" s="177">
        <v>0</v>
      </c>
      <c r="AQ195" s="177">
        <v>-47387</v>
      </c>
      <c r="AR195" s="177">
        <v>0</v>
      </c>
      <c r="AS195" s="177">
        <v>-45846</v>
      </c>
      <c r="AT195" s="177">
        <v>-923745</v>
      </c>
      <c r="AU195" s="177">
        <v>0</v>
      </c>
      <c r="AV195" s="177">
        <v>-80188</v>
      </c>
      <c r="AW195" s="177">
        <v>0</v>
      </c>
      <c r="AX195" s="177">
        <v>-4733561</v>
      </c>
      <c r="AY195" s="177">
        <v>-1549716</v>
      </c>
      <c r="AZ195" s="177">
        <v>-1249759</v>
      </c>
      <c r="BA195" s="177">
        <v>-3550662</v>
      </c>
      <c r="BB195" s="177">
        <v>-154888.87</v>
      </c>
      <c r="BC195" s="177">
        <v>-566035</v>
      </c>
      <c r="BD195" s="177">
        <v>-489178</v>
      </c>
      <c r="BE195" s="177">
        <v>-43766.21</v>
      </c>
      <c r="BF195" s="177">
        <v>-970231</v>
      </c>
      <c r="BG195" s="177">
        <v>-288010.01</v>
      </c>
      <c r="BH195" s="177">
        <v>0</v>
      </c>
      <c r="BI195" s="177">
        <v>0</v>
      </c>
      <c r="BJ195" s="177">
        <v>0</v>
      </c>
      <c r="BK195" s="177">
        <v>0</v>
      </c>
      <c r="BL195" s="177">
        <v>-4907245</v>
      </c>
      <c r="BM195" s="177">
        <v>-2003390.5</v>
      </c>
      <c r="BN195" s="177">
        <v>-1583211</v>
      </c>
      <c r="BO195" s="177">
        <v>-1861982.06</v>
      </c>
      <c r="BP195" s="177">
        <v>-1698166.33</v>
      </c>
      <c r="BQ195" s="177">
        <v>-1426536.46</v>
      </c>
      <c r="BR195" s="179">
        <v>-7277538.79</v>
      </c>
      <c r="BS195" s="177">
        <v>-230851</v>
      </c>
      <c r="BT195" s="179">
        <v>-1381737</v>
      </c>
      <c r="BU195" s="179">
        <v>-365243.69</v>
      </c>
      <c r="BV195" s="177">
        <v>-94998</v>
      </c>
      <c r="BW195" s="179">
        <v>-362241.99</v>
      </c>
      <c r="BX195" s="179">
        <v>0</v>
      </c>
      <c r="BY195" s="177">
        <v>-970747</v>
      </c>
      <c r="BZ195" s="179">
        <v>-1453309.67</v>
      </c>
      <c r="CA195" s="179">
        <v>-1202811.42</v>
      </c>
      <c r="CB195" s="179">
        <v>-1734166.95</v>
      </c>
      <c r="CC195" s="179">
        <v>-4780056.4000000004</v>
      </c>
      <c r="CD195" s="179">
        <v>-2206673.5</v>
      </c>
      <c r="CE195" s="179">
        <v>0</v>
      </c>
      <c r="CF195" s="177">
        <v>0</v>
      </c>
      <c r="CG195" s="177">
        <v>0</v>
      </c>
      <c r="CH195" s="179">
        <v>-3236960.28</v>
      </c>
      <c r="CI195" s="179">
        <v>-1860066</v>
      </c>
      <c r="CJ195" s="179">
        <v>-3400891.31</v>
      </c>
      <c r="CK195" s="177">
        <v>0</v>
      </c>
      <c r="CL195" s="179">
        <v>-1610193</v>
      </c>
      <c r="CM195" s="178"/>
      <c r="CZ195" s="174">
        <f t="shared" si="2"/>
        <v>0</v>
      </c>
      <c r="DA195" s="158" t="s">
        <v>1667</v>
      </c>
      <c r="DB195" s="154" t="s">
        <v>1668</v>
      </c>
      <c r="DC195" s="154" t="s">
        <v>1288</v>
      </c>
    </row>
    <row r="196" spans="1:107" ht="13.2" customHeight="1" x14ac:dyDescent="0.25">
      <c r="A196" s="175" t="s">
        <v>1669</v>
      </c>
      <c r="B196" s="176" t="s">
        <v>1670</v>
      </c>
      <c r="C196" s="177">
        <v>1076590</v>
      </c>
      <c r="D196" s="177">
        <v>0</v>
      </c>
      <c r="E196" s="177">
        <v>21990</v>
      </c>
      <c r="F196" s="177">
        <v>719889.2</v>
      </c>
      <c r="G196" s="177">
        <v>229500</v>
      </c>
      <c r="H196" s="177">
        <v>99000</v>
      </c>
      <c r="I196" s="177">
        <v>34900</v>
      </c>
      <c r="J196" s="177">
        <v>184220</v>
      </c>
      <c r="K196" s="177">
        <v>236840.2</v>
      </c>
      <c r="L196" s="177">
        <v>68980</v>
      </c>
      <c r="M196" s="177">
        <v>416731</v>
      </c>
      <c r="N196" s="177">
        <v>0</v>
      </c>
      <c r="O196" s="177">
        <v>657691.30000000005</v>
      </c>
      <c r="P196" s="177">
        <v>0</v>
      </c>
      <c r="Q196" s="177">
        <v>0</v>
      </c>
      <c r="R196" s="177">
        <v>187610</v>
      </c>
      <c r="S196" s="177">
        <v>110125</v>
      </c>
      <c r="T196" s="177">
        <v>172190</v>
      </c>
      <c r="U196" s="177">
        <v>314000</v>
      </c>
      <c r="V196" s="177">
        <v>444241</v>
      </c>
      <c r="W196" s="177">
        <v>5990</v>
      </c>
      <c r="X196" s="177">
        <v>44990</v>
      </c>
      <c r="Y196" s="177">
        <v>361960</v>
      </c>
      <c r="Z196" s="177">
        <v>200800</v>
      </c>
      <c r="AA196" s="177">
        <v>12900</v>
      </c>
      <c r="AB196" s="177">
        <v>100100</v>
      </c>
      <c r="AC196" s="177">
        <v>415808</v>
      </c>
      <c r="AD196" s="177">
        <v>0</v>
      </c>
      <c r="AE196" s="177">
        <v>340586</v>
      </c>
      <c r="AF196" s="177">
        <v>6000</v>
      </c>
      <c r="AG196" s="177">
        <v>144900</v>
      </c>
      <c r="AH196" s="177">
        <v>263615.40000000002</v>
      </c>
      <c r="AI196" s="177">
        <v>512354</v>
      </c>
      <c r="AJ196" s="177">
        <v>0</v>
      </c>
      <c r="AK196" s="177">
        <v>1196160</v>
      </c>
      <c r="AL196" s="177">
        <v>0</v>
      </c>
      <c r="AM196" s="177">
        <v>0</v>
      </c>
      <c r="AN196" s="177">
        <v>0</v>
      </c>
      <c r="AO196" s="177">
        <v>0</v>
      </c>
      <c r="AP196" s="177">
        <v>0</v>
      </c>
      <c r="AQ196" s="177">
        <v>0</v>
      </c>
      <c r="AR196" s="177">
        <v>0</v>
      </c>
      <c r="AS196" s="177">
        <v>37980</v>
      </c>
      <c r="AT196" s="177">
        <v>88105</v>
      </c>
      <c r="AU196" s="177">
        <v>0</v>
      </c>
      <c r="AV196" s="177">
        <v>51990</v>
      </c>
      <c r="AW196" s="177">
        <v>0</v>
      </c>
      <c r="AX196" s="177">
        <v>302590</v>
      </c>
      <c r="AY196" s="177">
        <v>69690</v>
      </c>
      <c r="AZ196" s="177">
        <v>0</v>
      </c>
      <c r="BA196" s="177">
        <v>489563</v>
      </c>
      <c r="BB196" s="177">
        <v>0</v>
      </c>
      <c r="BC196" s="177">
        <v>1562452.3</v>
      </c>
      <c r="BD196" s="177">
        <v>326366</v>
      </c>
      <c r="BE196" s="177">
        <v>600125</v>
      </c>
      <c r="BF196" s="177">
        <v>92790</v>
      </c>
      <c r="BG196" s="177">
        <v>1519939.6</v>
      </c>
      <c r="BH196" s="177">
        <v>78710</v>
      </c>
      <c r="BI196" s="177">
        <v>0</v>
      </c>
      <c r="BJ196" s="177">
        <v>0</v>
      </c>
      <c r="BK196" s="177">
        <v>0</v>
      </c>
      <c r="BL196" s="177">
        <v>1294470</v>
      </c>
      <c r="BM196" s="177">
        <v>1006170</v>
      </c>
      <c r="BN196" s="177">
        <v>77460</v>
      </c>
      <c r="BO196" s="177">
        <v>336585</v>
      </c>
      <c r="BP196" s="177">
        <v>861860</v>
      </c>
      <c r="BQ196" s="177">
        <v>259900</v>
      </c>
      <c r="BR196" s="177">
        <v>2937910</v>
      </c>
      <c r="BS196" s="177">
        <v>0</v>
      </c>
      <c r="BT196" s="177">
        <v>593282</v>
      </c>
      <c r="BU196" s="177">
        <v>980370</v>
      </c>
      <c r="BV196" s="177">
        <v>0</v>
      </c>
      <c r="BW196" s="177">
        <v>164916</v>
      </c>
      <c r="BX196" s="177">
        <v>997600</v>
      </c>
      <c r="BY196" s="177">
        <v>0</v>
      </c>
      <c r="BZ196" s="177">
        <v>95980</v>
      </c>
      <c r="CA196" s="177">
        <v>783895</v>
      </c>
      <c r="CB196" s="177">
        <v>258664</v>
      </c>
      <c r="CC196" s="177">
        <v>482051.5</v>
      </c>
      <c r="CD196" s="177">
        <v>128980</v>
      </c>
      <c r="CE196" s="177">
        <v>741600</v>
      </c>
      <c r="CF196" s="177">
        <v>0</v>
      </c>
      <c r="CG196" s="177">
        <v>0</v>
      </c>
      <c r="CH196" s="177">
        <v>153850</v>
      </c>
      <c r="CI196" s="177">
        <v>479762</v>
      </c>
      <c r="CJ196" s="177">
        <v>370135</v>
      </c>
      <c r="CK196" s="177">
        <v>0</v>
      </c>
      <c r="CL196" s="177">
        <v>60000</v>
      </c>
      <c r="CM196" s="178"/>
      <c r="CZ196" s="174">
        <f t="shared" si="2"/>
        <v>0</v>
      </c>
      <c r="DA196" s="158" t="s">
        <v>1669</v>
      </c>
      <c r="DB196" s="154" t="s">
        <v>1670</v>
      </c>
      <c r="DC196" s="154" t="s">
        <v>1288</v>
      </c>
    </row>
    <row r="197" spans="1:107" ht="13.2" customHeight="1" x14ac:dyDescent="0.25">
      <c r="A197" s="175" t="s">
        <v>1671</v>
      </c>
      <c r="B197" s="176" t="s">
        <v>1672</v>
      </c>
      <c r="C197" s="177">
        <v>0</v>
      </c>
      <c r="D197" s="177">
        <v>0</v>
      </c>
      <c r="E197" s="177">
        <v>0</v>
      </c>
      <c r="F197" s="177">
        <v>0</v>
      </c>
      <c r="G197" s="177">
        <v>0</v>
      </c>
      <c r="H197" s="177">
        <v>0</v>
      </c>
      <c r="I197" s="177">
        <v>0</v>
      </c>
      <c r="J197" s="177">
        <v>0</v>
      </c>
      <c r="K197" s="177">
        <v>0</v>
      </c>
      <c r="L197" s="177">
        <v>0</v>
      </c>
      <c r="M197" s="177">
        <v>0</v>
      </c>
      <c r="N197" s="177">
        <v>0</v>
      </c>
      <c r="O197" s="177">
        <v>0</v>
      </c>
      <c r="P197" s="177">
        <v>0</v>
      </c>
      <c r="Q197" s="177">
        <v>0</v>
      </c>
      <c r="R197" s="177">
        <v>0</v>
      </c>
      <c r="S197" s="177">
        <v>0</v>
      </c>
      <c r="T197" s="177">
        <v>0</v>
      </c>
      <c r="U197" s="177">
        <v>0</v>
      </c>
      <c r="V197" s="177">
        <v>0</v>
      </c>
      <c r="W197" s="177">
        <v>0</v>
      </c>
      <c r="X197" s="177">
        <v>0</v>
      </c>
      <c r="Y197" s="177">
        <v>0</v>
      </c>
      <c r="Z197" s="177">
        <v>0</v>
      </c>
      <c r="AA197" s="177">
        <v>0</v>
      </c>
      <c r="AB197" s="177">
        <v>0</v>
      </c>
      <c r="AC197" s="177">
        <v>0</v>
      </c>
      <c r="AD197" s="177">
        <v>0</v>
      </c>
      <c r="AE197" s="177">
        <v>0</v>
      </c>
      <c r="AF197" s="177">
        <v>0</v>
      </c>
      <c r="AG197" s="177">
        <v>0</v>
      </c>
      <c r="AH197" s="177">
        <v>0</v>
      </c>
      <c r="AI197" s="177">
        <v>0</v>
      </c>
      <c r="AJ197" s="177">
        <v>0</v>
      </c>
      <c r="AK197" s="177">
        <v>0</v>
      </c>
      <c r="AL197" s="177">
        <v>0</v>
      </c>
      <c r="AM197" s="177">
        <v>0</v>
      </c>
      <c r="AN197" s="177">
        <v>0</v>
      </c>
      <c r="AO197" s="177">
        <v>0</v>
      </c>
      <c r="AP197" s="177">
        <v>0</v>
      </c>
      <c r="AQ197" s="177">
        <v>0</v>
      </c>
      <c r="AR197" s="177">
        <v>0</v>
      </c>
      <c r="AS197" s="177">
        <v>0</v>
      </c>
      <c r="AT197" s="177">
        <v>0</v>
      </c>
      <c r="AU197" s="177">
        <v>0</v>
      </c>
      <c r="AV197" s="177">
        <v>0</v>
      </c>
      <c r="AW197" s="177">
        <v>0</v>
      </c>
      <c r="AX197" s="177">
        <v>0</v>
      </c>
      <c r="AY197" s="177">
        <v>0</v>
      </c>
      <c r="AZ197" s="177">
        <v>0</v>
      </c>
      <c r="BA197" s="177">
        <v>0</v>
      </c>
      <c r="BB197" s="177">
        <v>0</v>
      </c>
      <c r="BC197" s="177">
        <v>0</v>
      </c>
      <c r="BD197" s="177">
        <v>0</v>
      </c>
      <c r="BE197" s="177">
        <v>0</v>
      </c>
      <c r="BF197" s="177">
        <v>0</v>
      </c>
      <c r="BG197" s="177">
        <v>0</v>
      </c>
      <c r="BH197" s="177">
        <v>0</v>
      </c>
      <c r="BI197" s="177">
        <v>0</v>
      </c>
      <c r="BJ197" s="177">
        <v>0</v>
      </c>
      <c r="BK197" s="177">
        <v>0</v>
      </c>
      <c r="BL197" s="177">
        <v>0</v>
      </c>
      <c r="BM197" s="177">
        <v>0</v>
      </c>
      <c r="BN197" s="177">
        <v>0</v>
      </c>
      <c r="BO197" s="177">
        <v>0</v>
      </c>
      <c r="BP197" s="177">
        <v>0</v>
      </c>
      <c r="BQ197" s="177">
        <v>0</v>
      </c>
      <c r="BR197" s="179">
        <v>0</v>
      </c>
      <c r="BS197" s="177">
        <v>0</v>
      </c>
      <c r="BT197" s="179">
        <v>0</v>
      </c>
      <c r="BU197" s="179">
        <v>0</v>
      </c>
      <c r="BV197" s="177">
        <v>0</v>
      </c>
      <c r="BW197" s="179">
        <v>0</v>
      </c>
      <c r="BX197" s="179">
        <v>0</v>
      </c>
      <c r="BY197" s="177">
        <v>0</v>
      </c>
      <c r="BZ197" s="179">
        <v>0</v>
      </c>
      <c r="CA197" s="179">
        <v>0</v>
      </c>
      <c r="CB197" s="179">
        <v>0</v>
      </c>
      <c r="CC197" s="179">
        <v>0</v>
      </c>
      <c r="CD197" s="179">
        <v>0</v>
      </c>
      <c r="CE197" s="179">
        <v>0</v>
      </c>
      <c r="CF197" s="177">
        <v>0</v>
      </c>
      <c r="CG197" s="177">
        <v>0</v>
      </c>
      <c r="CH197" s="179">
        <v>0</v>
      </c>
      <c r="CI197" s="179">
        <v>0</v>
      </c>
      <c r="CJ197" s="179">
        <v>0</v>
      </c>
      <c r="CK197" s="177">
        <v>0</v>
      </c>
      <c r="CL197" s="179">
        <v>0</v>
      </c>
      <c r="CM197" s="178"/>
      <c r="CZ197" s="174">
        <f t="shared" si="2"/>
        <v>0</v>
      </c>
      <c r="DA197" s="158" t="s">
        <v>1671</v>
      </c>
      <c r="DB197" s="154" t="s">
        <v>1672</v>
      </c>
      <c r="DC197" s="154" t="s">
        <v>1288</v>
      </c>
    </row>
    <row r="198" spans="1:107" ht="13.2" customHeight="1" x14ac:dyDescent="0.25">
      <c r="A198" s="175" t="s">
        <v>1673</v>
      </c>
      <c r="B198" s="176" t="s">
        <v>1674</v>
      </c>
      <c r="C198" s="177">
        <v>-1076573</v>
      </c>
      <c r="D198" s="177">
        <v>0</v>
      </c>
      <c r="E198" s="177">
        <v>-21988</v>
      </c>
      <c r="F198" s="177">
        <v>-719868.2</v>
      </c>
      <c r="G198" s="177">
        <v>-229485</v>
      </c>
      <c r="H198" s="177">
        <v>-98999</v>
      </c>
      <c r="I198" s="177">
        <v>-34899</v>
      </c>
      <c r="J198" s="177">
        <v>-184215</v>
      </c>
      <c r="K198" s="177">
        <v>-236839.2</v>
      </c>
      <c r="L198" s="177">
        <v>-68977</v>
      </c>
      <c r="M198" s="177">
        <v>-416718</v>
      </c>
      <c r="N198" s="177">
        <v>0</v>
      </c>
      <c r="O198" s="177">
        <v>-657671.30000000005</v>
      </c>
      <c r="P198" s="177">
        <v>0</v>
      </c>
      <c r="Q198" s="177">
        <v>0</v>
      </c>
      <c r="R198" s="177">
        <v>-113771</v>
      </c>
      <c r="S198" s="177">
        <v>-110118</v>
      </c>
      <c r="T198" s="177">
        <v>-172187</v>
      </c>
      <c r="U198" s="177">
        <v>-313994</v>
      </c>
      <c r="V198" s="177">
        <v>-444221</v>
      </c>
      <c r="W198" s="177">
        <v>-5989</v>
      </c>
      <c r="X198" s="177">
        <v>-44988</v>
      </c>
      <c r="Y198" s="177">
        <v>-361949</v>
      </c>
      <c r="Z198" s="177">
        <v>-200794</v>
      </c>
      <c r="AA198" s="177">
        <v>-12899</v>
      </c>
      <c r="AB198" s="177">
        <v>-100097</v>
      </c>
      <c r="AC198" s="177">
        <v>-415792</v>
      </c>
      <c r="AD198" s="177">
        <v>0</v>
      </c>
      <c r="AE198" s="177">
        <v>-340575</v>
      </c>
      <c r="AF198" s="177">
        <v>-5999</v>
      </c>
      <c r="AG198" s="177">
        <v>-144897</v>
      </c>
      <c r="AH198" s="177">
        <v>-263603.40000000002</v>
      </c>
      <c r="AI198" s="177">
        <v>-512339</v>
      </c>
      <c r="AJ198" s="177">
        <v>0</v>
      </c>
      <c r="AK198" s="177">
        <v>-1196139</v>
      </c>
      <c r="AL198" s="177">
        <v>0</v>
      </c>
      <c r="AM198" s="177">
        <v>0</v>
      </c>
      <c r="AN198" s="177">
        <v>0</v>
      </c>
      <c r="AO198" s="177">
        <v>0</v>
      </c>
      <c r="AP198" s="177">
        <v>0</v>
      </c>
      <c r="AQ198" s="177">
        <v>0</v>
      </c>
      <c r="AR198" s="177">
        <v>0</v>
      </c>
      <c r="AS198" s="177">
        <v>-37977</v>
      </c>
      <c r="AT198" s="177">
        <v>-88103</v>
      </c>
      <c r="AU198" s="177">
        <v>0</v>
      </c>
      <c r="AV198" s="177">
        <v>-51988</v>
      </c>
      <c r="AW198" s="177">
        <v>0</v>
      </c>
      <c r="AX198" s="177">
        <v>-302573</v>
      </c>
      <c r="AY198" s="177">
        <v>-69687</v>
      </c>
      <c r="AZ198" s="177">
        <v>0</v>
      </c>
      <c r="BA198" s="177">
        <v>-489549</v>
      </c>
      <c r="BB198" s="177">
        <v>0</v>
      </c>
      <c r="BC198" s="177">
        <v>-1562423.3</v>
      </c>
      <c r="BD198" s="177">
        <v>-326352</v>
      </c>
      <c r="BE198" s="177">
        <v>-600070</v>
      </c>
      <c r="BF198" s="177">
        <v>-92786</v>
      </c>
      <c r="BG198" s="177">
        <v>-1519905.6</v>
      </c>
      <c r="BH198" s="177">
        <v>-78710</v>
      </c>
      <c r="BI198" s="177">
        <v>0</v>
      </c>
      <c r="BJ198" s="177">
        <v>0</v>
      </c>
      <c r="BK198" s="177">
        <v>0</v>
      </c>
      <c r="BL198" s="177">
        <v>-1282465.3400000001</v>
      </c>
      <c r="BM198" s="177">
        <v>-1006154</v>
      </c>
      <c r="BN198" s="177">
        <v>-77456</v>
      </c>
      <c r="BO198" s="177">
        <v>-336576</v>
      </c>
      <c r="BP198" s="177">
        <v>-861828</v>
      </c>
      <c r="BQ198" s="177">
        <v>-259892</v>
      </c>
      <c r="BR198" s="179">
        <v>-921845.97</v>
      </c>
      <c r="BS198" s="177">
        <v>0</v>
      </c>
      <c r="BT198" s="179">
        <v>-593249</v>
      </c>
      <c r="BU198" s="179">
        <v>-980345</v>
      </c>
      <c r="BV198" s="179">
        <v>0</v>
      </c>
      <c r="BW198" s="179">
        <v>-164909</v>
      </c>
      <c r="BX198" s="177">
        <v>-349160.07</v>
      </c>
      <c r="BY198" s="177">
        <v>0</v>
      </c>
      <c r="BZ198" s="177">
        <v>-95977</v>
      </c>
      <c r="CA198" s="177">
        <v>-764095.55</v>
      </c>
      <c r="CB198" s="179">
        <v>-258652</v>
      </c>
      <c r="CC198" s="177">
        <v>-482034.5</v>
      </c>
      <c r="CD198" s="177">
        <v>-128978</v>
      </c>
      <c r="CE198" s="177">
        <v>-741571</v>
      </c>
      <c r="CF198" s="177">
        <v>0</v>
      </c>
      <c r="CG198" s="177">
        <v>0</v>
      </c>
      <c r="CH198" s="177">
        <v>-153846</v>
      </c>
      <c r="CI198" s="179">
        <v>-479749</v>
      </c>
      <c r="CJ198" s="177">
        <v>-370107</v>
      </c>
      <c r="CK198" s="177">
        <v>0</v>
      </c>
      <c r="CL198" s="179">
        <v>-59999</v>
      </c>
      <c r="CM198" s="178"/>
      <c r="CZ198" s="174">
        <f t="shared" ref="CZ198:CZ261" si="3">A198-DA198</f>
        <v>0</v>
      </c>
      <c r="DA198" s="158" t="s">
        <v>1673</v>
      </c>
      <c r="DB198" s="154" t="s">
        <v>1674</v>
      </c>
      <c r="DC198" s="154" t="s">
        <v>1288</v>
      </c>
    </row>
    <row r="199" spans="1:107" ht="13.2" customHeight="1" x14ac:dyDescent="0.25">
      <c r="A199" s="175" t="s">
        <v>1675</v>
      </c>
      <c r="B199" s="176" t="s">
        <v>1676</v>
      </c>
      <c r="C199" s="177">
        <v>0</v>
      </c>
      <c r="D199" s="177">
        <v>0</v>
      </c>
      <c r="E199" s="177">
        <v>0</v>
      </c>
      <c r="F199" s="177">
        <v>200300</v>
      </c>
      <c r="G199" s="177">
        <v>0</v>
      </c>
      <c r="H199" s="177">
        <v>9600</v>
      </c>
      <c r="I199" s="177">
        <v>35700</v>
      </c>
      <c r="J199" s="177">
        <v>195316</v>
      </c>
      <c r="K199" s="177">
        <v>0</v>
      </c>
      <c r="L199" s="177">
        <v>18300</v>
      </c>
      <c r="M199" s="177">
        <v>0</v>
      </c>
      <c r="N199" s="177">
        <v>0</v>
      </c>
      <c r="O199" s="177">
        <v>279860</v>
      </c>
      <c r="P199" s="177">
        <v>0</v>
      </c>
      <c r="Q199" s="177">
        <v>0</v>
      </c>
      <c r="R199" s="177">
        <v>55546</v>
      </c>
      <c r="S199" s="177">
        <v>0</v>
      </c>
      <c r="T199" s="177">
        <v>133000</v>
      </c>
      <c r="U199" s="177">
        <v>44019.8</v>
      </c>
      <c r="V199" s="177">
        <v>67000</v>
      </c>
      <c r="W199" s="177">
        <v>0</v>
      </c>
      <c r="X199" s="177">
        <v>85500</v>
      </c>
      <c r="Y199" s="177">
        <v>85900</v>
      </c>
      <c r="Z199" s="177">
        <v>298500</v>
      </c>
      <c r="AA199" s="177">
        <v>158200</v>
      </c>
      <c r="AB199" s="177">
        <v>45910</v>
      </c>
      <c r="AC199" s="177">
        <v>694331</v>
      </c>
      <c r="AD199" s="177">
        <v>0</v>
      </c>
      <c r="AE199" s="177">
        <v>190550</v>
      </c>
      <c r="AF199" s="177">
        <v>80000</v>
      </c>
      <c r="AG199" s="177">
        <v>107035</v>
      </c>
      <c r="AH199" s="177">
        <v>65200</v>
      </c>
      <c r="AI199" s="177">
        <v>260400</v>
      </c>
      <c r="AJ199" s="177">
        <v>0</v>
      </c>
      <c r="AK199" s="177">
        <v>104250</v>
      </c>
      <c r="AL199" s="177">
        <v>0</v>
      </c>
      <c r="AM199" s="177">
        <v>0</v>
      </c>
      <c r="AN199" s="177">
        <v>0</v>
      </c>
      <c r="AO199" s="177">
        <v>0</v>
      </c>
      <c r="AP199" s="177">
        <v>0</v>
      </c>
      <c r="AQ199" s="177">
        <v>76690</v>
      </c>
      <c r="AR199" s="177">
        <v>0</v>
      </c>
      <c r="AS199" s="177">
        <v>50000</v>
      </c>
      <c r="AT199" s="177">
        <v>0</v>
      </c>
      <c r="AU199" s="177">
        <v>0</v>
      </c>
      <c r="AV199" s="177">
        <v>143559</v>
      </c>
      <c r="AW199" s="177">
        <v>43772.63</v>
      </c>
      <c r="AX199" s="177">
        <v>0</v>
      </c>
      <c r="AY199" s="177">
        <v>210800</v>
      </c>
      <c r="AZ199" s="177">
        <v>0</v>
      </c>
      <c r="BA199" s="177">
        <v>176282.69</v>
      </c>
      <c r="BB199" s="177">
        <v>0</v>
      </c>
      <c r="BC199" s="177">
        <v>0</v>
      </c>
      <c r="BD199" s="177">
        <v>143150</v>
      </c>
      <c r="BE199" s="177">
        <v>6840</v>
      </c>
      <c r="BF199" s="177">
        <v>48755</v>
      </c>
      <c r="BG199" s="177">
        <v>0</v>
      </c>
      <c r="BH199" s="177">
        <v>7530</v>
      </c>
      <c r="BI199" s="177">
        <v>0</v>
      </c>
      <c r="BJ199" s="177">
        <v>0</v>
      </c>
      <c r="BK199" s="177">
        <v>0</v>
      </c>
      <c r="BL199" s="177">
        <v>36400</v>
      </c>
      <c r="BM199" s="177">
        <v>12200</v>
      </c>
      <c r="BN199" s="177">
        <v>27416</v>
      </c>
      <c r="BO199" s="177">
        <v>0</v>
      </c>
      <c r="BP199" s="177">
        <v>442300</v>
      </c>
      <c r="BQ199" s="177">
        <v>0</v>
      </c>
      <c r="BR199" s="177">
        <v>902800</v>
      </c>
      <c r="BS199" s="177">
        <v>0</v>
      </c>
      <c r="BT199" s="177">
        <v>115000</v>
      </c>
      <c r="BU199" s="177">
        <v>253300</v>
      </c>
      <c r="BV199" s="177">
        <v>20500</v>
      </c>
      <c r="BW199" s="177">
        <v>0</v>
      </c>
      <c r="BX199" s="177">
        <v>0</v>
      </c>
      <c r="BY199" s="177">
        <v>0</v>
      </c>
      <c r="BZ199" s="177">
        <v>0</v>
      </c>
      <c r="CA199" s="177">
        <v>0</v>
      </c>
      <c r="CB199" s="177">
        <v>8780</v>
      </c>
      <c r="CC199" s="177">
        <v>0</v>
      </c>
      <c r="CD199" s="177">
        <v>0</v>
      </c>
      <c r="CE199" s="177">
        <v>0</v>
      </c>
      <c r="CF199" s="177">
        <v>0</v>
      </c>
      <c r="CG199" s="177">
        <v>0</v>
      </c>
      <c r="CH199" s="177">
        <v>0</v>
      </c>
      <c r="CI199" s="177">
        <v>302125</v>
      </c>
      <c r="CJ199" s="177">
        <v>0</v>
      </c>
      <c r="CK199" s="177">
        <v>0</v>
      </c>
      <c r="CL199" s="177">
        <v>12500</v>
      </c>
      <c r="CM199" s="178"/>
      <c r="CZ199" s="174">
        <f t="shared" si="3"/>
        <v>0</v>
      </c>
      <c r="DA199" s="158" t="s">
        <v>1675</v>
      </c>
      <c r="DB199" s="154" t="s">
        <v>1676</v>
      </c>
      <c r="DC199" s="154" t="s">
        <v>1288</v>
      </c>
    </row>
    <row r="200" spans="1:107" ht="13.2" customHeight="1" x14ac:dyDescent="0.25">
      <c r="A200" s="175" t="s">
        <v>1677</v>
      </c>
      <c r="B200" s="176" t="s">
        <v>1678</v>
      </c>
      <c r="C200" s="177">
        <v>0</v>
      </c>
      <c r="D200" s="177">
        <v>0</v>
      </c>
      <c r="E200" s="177">
        <v>0</v>
      </c>
      <c r="F200" s="177">
        <v>0</v>
      </c>
      <c r="G200" s="177">
        <v>0</v>
      </c>
      <c r="H200" s="177">
        <v>0</v>
      </c>
      <c r="I200" s="177">
        <v>0</v>
      </c>
      <c r="J200" s="177">
        <v>0</v>
      </c>
      <c r="K200" s="177">
        <v>0</v>
      </c>
      <c r="L200" s="177">
        <v>0</v>
      </c>
      <c r="M200" s="177">
        <v>0</v>
      </c>
      <c r="N200" s="177">
        <v>0</v>
      </c>
      <c r="O200" s="177">
        <v>0</v>
      </c>
      <c r="P200" s="177">
        <v>0</v>
      </c>
      <c r="Q200" s="177">
        <v>0</v>
      </c>
      <c r="R200" s="177">
        <v>0</v>
      </c>
      <c r="S200" s="177">
        <v>0</v>
      </c>
      <c r="T200" s="177">
        <v>0</v>
      </c>
      <c r="U200" s="177">
        <v>0</v>
      </c>
      <c r="V200" s="177">
        <v>0</v>
      </c>
      <c r="W200" s="177">
        <v>0</v>
      </c>
      <c r="X200" s="177">
        <v>0</v>
      </c>
      <c r="Y200" s="177">
        <v>0</v>
      </c>
      <c r="Z200" s="177">
        <v>0</v>
      </c>
      <c r="AA200" s="177">
        <v>0</v>
      </c>
      <c r="AB200" s="177">
        <v>0</v>
      </c>
      <c r="AC200" s="177">
        <v>0</v>
      </c>
      <c r="AD200" s="177">
        <v>0</v>
      </c>
      <c r="AE200" s="177">
        <v>0</v>
      </c>
      <c r="AF200" s="177">
        <v>0</v>
      </c>
      <c r="AG200" s="177">
        <v>0</v>
      </c>
      <c r="AH200" s="177">
        <v>0</v>
      </c>
      <c r="AI200" s="177">
        <v>0</v>
      </c>
      <c r="AJ200" s="177">
        <v>0</v>
      </c>
      <c r="AK200" s="177">
        <v>0</v>
      </c>
      <c r="AL200" s="177">
        <v>0</v>
      </c>
      <c r="AM200" s="177">
        <v>0</v>
      </c>
      <c r="AN200" s="177">
        <v>0</v>
      </c>
      <c r="AO200" s="177">
        <v>0</v>
      </c>
      <c r="AP200" s="177">
        <v>0</v>
      </c>
      <c r="AQ200" s="177">
        <v>0</v>
      </c>
      <c r="AR200" s="177">
        <v>0</v>
      </c>
      <c r="AS200" s="177">
        <v>0</v>
      </c>
      <c r="AT200" s="177">
        <v>0</v>
      </c>
      <c r="AU200" s="177">
        <v>0</v>
      </c>
      <c r="AV200" s="177">
        <v>0</v>
      </c>
      <c r="AW200" s="177">
        <v>0</v>
      </c>
      <c r="AX200" s="177">
        <v>0</v>
      </c>
      <c r="AY200" s="177">
        <v>0</v>
      </c>
      <c r="AZ200" s="177">
        <v>0</v>
      </c>
      <c r="BA200" s="177">
        <v>0</v>
      </c>
      <c r="BB200" s="177">
        <v>0</v>
      </c>
      <c r="BC200" s="177">
        <v>0</v>
      </c>
      <c r="BD200" s="177">
        <v>0</v>
      </c>
      <c r="BE200" s="177">
        <v>0</v>
      </c>
      <c r="BF200" s="177">
        <v>0</v>
      </c>
      <c r="BG200" s="177">
        <v>0</v>
      </c>
      <c r="BH200" s="177">
        <v>0</v>
      </c>
      <c r="BI200" s="177">
        <v>0</v>
      </c>
      <c r="BJ200" s="177">
        <v>0</v>
      </c>
      <c r="BK200" s="177">
        <v>0</v>
      </c>
      <c r="BL200" s="177">
        <v>0</v>
      </c>
      <c r="BM200" s="177">
        <v>0</v>
      </c>
      <c r="BN200" s="177">
        <v>0</v>
      </c>
      <c r="BO200" s="177">
        <v>0</v>
      </c>
      <c r="BP200" s="177">
        <v>0</v>
      </c>
      <c r="BQ200" s="177">
        <v>0</v>
      </c>
      <c r="BR200" s="179">
        <v>0</v>
      </c>
      <c r="BS200" s="177">
        <v>0</v>
      </c>
      <c r="BT200" s="179">
        <v>0</v>
      </c>
      <c r="BU200" s="179">
        <v>0</v>
      </c>
      <c r="BV200" s="179">
        <v>0</v>
      </c>
      <c r="BW200" s="179">
        <v>0</v>
      </c>
      <c r="BX200" s="177">
        <v>0</v>
      </c>
      <c r="BY200" s="177">
        <v>0</v>
      </c>
      <c r="BZ200" s="177">
        <v>0</v>
      </c>
      <c r="CA200" s="177">
        <v>0</v>
      </c>
      <c r="CB200" s="179">
        <v>0</v>
      </c>
      <c r="CC200" s="177">
        <v>0</v>
      </c>
      <c r="CD200" s="177">
        <v>0</v>
      </c>
      <c r="CE200" s="177">
        <v>0</v>
      </c>
      <c r="CF200" s="177">
        <v>0</v>
      </c>
      <c r="CG200" s="177">
        <v>0</v>
      </c>
      <c r="CH200" s="177">
        <v>0</v>
      </c>
      <c r="CI200" s="179">
        <v>0</v>
      </c>
      <c r="CJ200" s="177">
        <v>0</v>
      </c>
      <c r="CK200" s="177">
        <v>0</v>
      </c>
      <c r="CL200" s="179">
        <v>0</v>
      </c>
      <c r="CM200" s="178"/>
      <c r="CZ200" s="174">
        <f t="shared" si="3"/>
        <v>0</v>
      </c>
      <c r="DA200" s="158" t="s">
        <v>1677</v>
      </c>
      <c r="DB200" s="154" t="s">
        <v>1678</v>
      </c>
      <c r="DC200" s="154" t="s">
        <v>1288</v>
      </c>
    </row>
    <row r="201" spans="1:107" ht="13.2" customHeight="1" x14ac:dyDescent="0.25">
      <c r="A201" s="175" t="s">
        <v>1679</v>
      </c>
      <c r="B201" s="176" t="s">
        <v>1680</v>
      </c>
      <c r="C201" s="177">
        <v>0</v>
      </c>
      <c r="D201" s="177">
        <v>0</v>
      </c>
      <c r="E201" s="177">
        <v>0</v>
      </c>
      <c r="F201" s="177">
        <v>-200294</v>
      </c>
      <c r="G201" s="177">
        <v>0</v>
      </c>
      <c r="H201" s="177">
        <v>-9599</v>
      </c>
      <c r="I201" s="177">
        <v>-35698</v>
      </c>
      <c r="J201" s="177">
        <v>-195307</v>
      </c>
      <c r="K201" s="177">
        <v>0</v>
      </c>
      <c r="L201" s="177">
        <v>-18298</v>
      </c>
      <c r="M201" s="177">
        <v>0</v>
      </c>
      <c r="N201" s="177">
        <v>0</v>
      </c>
      <c r="O201" s="177">
        <v>-279855</v>
      </c>
      <c r="P201" s="177">
        <v>0</v>
      </c>
      <c r="Q201" s="177">
        <v>0</v>
      </c>
      <c r="R201" s="177">
        <v>-55543</v>
      </c>
      <c r="S201" s="177">
        <v>0</v>
      </c>
      <c r="T201" s="177">
        <v>-132998</v>
      </c>
      <c r="U201" s="177">
        <v>-44018.8</v>
      </c>
      <c r="V201" s="177">
        <v>-66998</v>
      </c>
      <c r="W201" s="177">
        <v>0</v>
      </c>
      <c r="X201" s="177">
        <v>-85497</v>
      </c>
      <c r="Y201" s="177">
        <v>-85896</v>
      </c>
      <c r="Z201" s="177">
        <v>-298496</v>
      </c>
      <c r="AA201" s="177">
        <v>-158194</v>
      </c>
      <c r="AB201" s="177">
        <v>-45908</v>
      </c>
      <c r="AC201" s="177">
        <v>-694314</v>
      </c>
      <c r="AD201" s="177">
        <v>0</v>
      </c>
      <c r="AE201" s="177">
        <v>-190544</v>
      </c>
      <c r="AF201" s="177">
        <v>-79998</v>
      </c>
      <c r="AG201" s="177">
        <v>-107031</v>
      </c>
      <c r="AH201" s="177">
        <v>-65196</v>
      </c>
      <c r="AI201" s="177">
        <v>-260394</v>
      </c>
      <c r="AJ201" s="177">
        <v>0</v>
      </c>
      <c r="AK201" s="177">
        <v>-104244</v>
      </c>
      <c r="AL201" s="177">
        <v>0</v>
      </c>
      <c r="AM201" s="177">
        <v>0</v>
      </c>
      <c r="AN201" s="177">
        <v>0</v>
      </c>
      <c r="AO201" s="177">
        <v>0</v>
      </c>
      <c r="AP201" s="177">
        <v>0</v>
      </c>
      <c r="AQ201" s="177">
        <v>-76688</v>
      </c>
      <c r="AR201" s="177">
        <v>0</v>
      </c>
      <c r="AS201" s="177">
        <v>-49999</v>
      </c>
      <c r="AT201" s="177">
        <v>0</v>
      </c>
      <c r="AU201" s="177">
        <v>0</v>
      </c>
      <c r="AV201" s="177">
        <v>-143555</v>
      </c>
      <c r="AW201" s="177">
        <v>-43771.63</v>
      </c>
      <c r="AX201" s="177">
        <v>0</v>
      </c>
      <c r="AY201" s="177">
        <v>-210792</v>
      </c>
      <c r="AZ201" s="177">
        <v>0</v>
      </c>
      <c r="BA201" s="177">
        <v>-176277.69</v>
      </c>
      <c r="BB201" s="177">
        <v>0</v>
      </c>
      <c r="BC201" s="177">
        <v>0</v>
      </c>
      <c r="BD201" s="177">
        <v>-143148</v>
      </c>
      <c r="BE201" s="177">
        <v>-6839</v>
      </c>
      <c r="BF201" s="177">
        <v>-48751</v>
      </c>
      <c r="BG201" s="177">
        <v>0</v>
      </c>
      <c r="BH201" s="177">
        <v>-7529</v>
      </c>
      <c r="BI201" s="177">
        <v>0</v>
      </c>
      <c r="BJ201" s="177">
        <v>0</v>
      </c>
      <c r="BK201" s="177">
        <v>0</v>
      </c>
      <c r="BL201" s="177">
        <v>-36396</v>
      </c>
      <c r="BM201" s="177">
        <v>-12198</v>
      </c>
      <c r="BN201" s="177">
        <v>-27413</v>
      </c>
      <c r="BO201" s="177">
        <v>0</v>
      </c>
      <c r="BP201" s="177">
        <v>-442287</v>
      </c>
      <c r="BQ201" s="177">
        <v>0</v>
      </c>
      <c r="BR201" s="177">
        <v>-314913.37</v>
      </c>
      <c r="BS201" s="177">
        <v>0</v>
      </c>
      <c r="BT201" s="177">
        <v>-114995</v>
      </c>
      <c r="BU201" s="177">
        <v>-253293</v>
      </c>
      <c r="BV201" s="177">
        <v>-20499</v>
      </c>
      <c r="BW201" s="177">
        <v>0</v>
      </c>
      <c r="BX201" s="177">
        <v>0</v>
      </c>
      <c r="BY201" s="177">
        <v>0</v>
      </c>
      <c r="BZ201" s="177">
        <v>0</v>
      </c>
      <c r="CA201" s="177">
        <v>0</v>
      </c>
      <c r="CB201" s="177">
        <v>-8779</v>
      </c>
      <c r="CC201" s="177">
        <v>0</v>
      </c>
      <c r="CD201" s="177">
        <v>0</v>
      </c>
      <c r="CE201" s="177">
        <v>0</v>
      </c>
      <c r="CF201" s="177">
        <v>0</v>
      </c>
      <c r="CG201" s="177">
        <v>0</v>
      </c>
      <c r="CH201" s="177">
        <v>0</v>
      </c>
      <c r="CI201" s="177">
        <v>-302116</v>
      </c>
      <c r="CJ201" s="177">
        <v>0</v>
      </c>
      <c r="CK201" s="177">
        <v>0</v>
      </c>
      <c r="CL201" s="179">
        <v>-12499</v>
      </c>
      <c r="CM201" s="178"/>
      <c r="CZ201" s="174">
        <f t="shared" si="3"/>
        <v>0</v>
      </c>
      <c r="DA201" s="158" t="s">
        <v>1679</v>
      </c>
      <c r="DB201" s="154" t="s">
        <v>1680</v>
      </c>
      <c r="DC201" s="154" t="s">
        <v>1288</v>
      </c>
    </row>
    <row r="202" spans="1:107" ht="13.2" customHeight="1" x14ac:dyDescent="0.25">
      <c r="A202" s="175" t="s">
        <v>1681</v>
      </c>
      <c r="B202" s="176" t="s">
        <v>1682</v>
      </c>
      <c r="C202" s="177">
        <v>0</v>
      </c>
      <c r="D202" s="177">
        <v>0</v>
      </c>
      <c r="E202" s="177">
        <v>0</v>
      </c>
      <c r="F202" s="177">
        <v>0</v>
      </c>
      <c r="G202" s="177">
        <v>0</v>
      </c>
      <c r="H202" s="177">
        <v>0</v>
      </c>
      <c r="I202" s="177">
        <v>0</v>
      </c>
      <c r="J202" s="177">
        <v>0</v>
      </c>
      <c r="K202" s="177">
        <v>0</v>
      </c>
      <c r="L202" s="177">
        <v>0</v>
      </c>
      <c r="M202" s="177">
        <v>0</v>
      </c>
      <c r="N202" s="177">
        <v>0</v>
      </c>
      <c r="O202" s="177">
        <v>0</v>
      </c>
      <c r="P202" s="177">
        <v>0</v>
      </c>
      <c r="Q202" s="177">
        <v>0</v>
      </c>
      <c r="R202" s="177">
        <v>0</v>
      </c>
      <c r="S202" s="177">
        <v>0</v>
      </c>
      <c r="T202" s="177">
        <v>0</v>
      </c>
      <c r="U202" s="177">
        <v>0</v>
      </c>
      <c r="V202" s="177">
        <v>0</v>
      </c>
      <c r="W202" s="177">
        <v>0</v>
      </c>
      <c r="X202" s="177">
        <v>0</v>
      </c>
      <c r="Y202" s="177">
        <v>0</v>
      </c>
      <c r="Z202" s="177">
        <v>0</v>
      </c>
      <c r="AA202" s="177">
        <v>0</v>
      </c>
      <c r="AB202" s="177">
        <v>0</v>
      </c>
      <c r="AC202" s="177">
        <v>18200</v>
      </c>
      <c r="AD202" s="177">
        <v>0</v>
      </c>
      <c r="AE202" s="177">
        <v>0</v>
      </c>
      <c r="AF202" s="177">
        <v>0</v>
      </c>
      <c r="AG202" s="177">
        <v>0</v>
      </c>
      <c r="AH202" s="177">
        <v>0</v>
      </c>
      <c r="AI202" s="177">
        <v>0</v>
      </c>
      <c r="AJ202" s="177">
        <v>0</v>
      </c>
      <c r="AK202" s="177">
        <v>0</v>
      </c>
      <c r="AL202" s="177">
        <v>0</v>
      </c>
      <c r="AM202" s="177">
        <v>0</v>
      </c>
      <c r="AN202" s="177">
        <v>0</v>
      </c>
      <c r="AO202" s="177">
        <v>0</v>
      </c>
      <c r="AP202" s="177">
        <v>0</v>
      </c>
      <c r="AQ202" s="177">
        <v>0</v>
      </c>
      <c r="AR202" s="177">
        <v>0</v>
      </c>
      <c r="AS202" s="177">
        <v>0</v>
      </c>
      <c r="AT202" s="177">
        <v>0</v>
      </c>
      <c r="AU202" s="177">
        <v>0</v>
      </c>
      <c r="AV202" s="177">
        <v>0</v>
      </c>
      <c r="AW202" s="177">
        <v>0</v>
      </c>
      <c r="AX202" s="177">
        <v>0</v>
      </c>
      <c r="AY202" s="177">
        <v>0</v>
      </c>
      <c r="AZ202" s="177">
        <v>0</v>
      </c>
      <c r="BA202" s="177">
        <v>0</v>
      </c>
      <c r="BB202" s="177">
        <v>0</v>
      </c>
      <c r="BC202" s="177">
        <v>0</v>
      </c>
      <c r="BD202" s="177">
        <v>0</v>
      </c>
      <c r="BE202" s="177">
        <v>0</v>
      </c>
      <c r="BF202" s="177">
        <v>0</v>
      </c>
      <c r="BG202" s="177">
        <v>0</v>
      </c>
      <c r="BH202" s="177">
        <v>0</v>
      </c>
      <c r="BI202" s="177">
        <v>0</v>
      </c>
      <c r="BJ202" s="177">
        <v>0</v>
      </c>
      <c r="BK202" s="177">
        <v>0</v>
      </c>
      <c r="BL202" s="177">
        <v>0</v>
      </c>
      <c r="BM202" s="177">
        <v>0</v>
      </c>
      <c r="BN202" s="177">
        <v>0</v>
      </c>
      <c r="BO202" s="177">
        <v>0</v>
      </c>
      <c r="BP202" s="177">
        <v>0</v>
      </c>
      <c r="BQ202" s="177">
        <v>0</v>
      </c>
      <c r="BR202" s="177">
        <v>0</v>
      </c>
      <c r="BS202" s="177">
        <v>0</v>
      </c>
      <c r="BT202" s="177">
        <v>0</v>
      </c>
      <c r="BU202" s="177">
        <v>0</v>
      </c>
      <c r="BV202" s="177">
        <v>0</v>
      </c>
      <c r="BW202" s="177">
        <v>0</v>
      </c>
      <c r="BX202" s="177">
        <v>0</v>
      </c>
      <c r="BY202" s="177">
        <v>0</v>
      </c>
      <c r="BZ202" s="177">
        <v>0</v>
      </c>
      <c r="CA202" s="177">
        <v>0</v>
      </c>
      <c r="CB202" s="177">
        <v>0</v>
      </c>
      <c r="CC202" s="177">
        <v>0</v>
      </c>
      <c r="CD202" s="177">
        <v>0</v>
      </c>
      <c r="CE202" s="177">
        <v>0</v>
      </c>
      <c r="CF202" s="177">
        <v>0</v>
      </c>
      <c r="CG202" s="177">
        <v>0</v>
      </c>
      <c r="CH202" s="177">
        <v>0</v>
      </c>
      <c r="CI202" s="177">
        <v>0</v>
      </c>
      <c r="CJ202" s="177">
        <v>0</v>
      </c>
      <c r="CK202" s="177">
        <v>0</v>
      </c>
      <c r="CL202" s="177">
        <v>0</v>
      </c>
      <c r="CM202" s="178"/>
      <c r="CZ202" s="174">
        <f t="shared" si="3"/>
        <v>0</v>
      </c>
      <c r="DA202" s="158" t="s">
        <v>1681</v>
      </c>
      <c r="DB202" s="154" t="s">
        <v>1682</v>
      </c>
      <c r="DC202" s="154" t="s">
        <v>1288</v>
      </c>
    </row>
    <row r="203" spans="1:107" ht="13.2" customHeight="1" x14ac:dyDescent="0.25">
      <c r="A203" s="175" t="s">
        <v>1683</v>
      </c>
      <c r="B203" s="176" t="s">
        <v>1684</v>
      </c>
      <c r="C203" s="177">
        <v>0</v>
      </c>
      <c r="D203" s="177">
        <v>0</v>
      </c>
      <c r="E203" s="177">
        <v>0</v>
      </c>
      <c r="F203" s="177">
        <v>0</v>
      </c>
      <c r="G203" s="177">
        <v>0</v>
      </c>
      <c r="H203" s="177">
        <v>0</v>
      </c>
      <c r="I203" s="177">
        <v>0</v>
      </c>
      <c r="J203" s="177">
        <v>0</v>
      </c>
      <c r="K203" s="177">
        <v>0</v>
      </c>
      <c r="L203" s="177">
        <v>0</v>
      </c>
      <c r="M203" s="177">
        <v>0</v>
      </c>
      <c r="N203" s="177">
        <v>0</v>
      </c>
      <c r="O203" s="177">
        <v>0</v>
      </c>
      <c r="P203" s="177">
        <v>0</v>
      </c>
      <c r="Q203" s="177">
        <v>0</v>
      </c>
      <c r="R203" s="177">
        <v>0</v>
      </c>
      <c r="S203" s="177">
        <v>0</v>
      </c>
      <c r="T203" s="177">
        <v>0</v>
      </c>
      <c r="U203" s="177">
        <v>0</v>
      </c>
      <c r="V203" s="177">
        <v>0</v>
      </c>
      <c r="W203" s="177">
        <v>0</v>
      </c>
      <c r="X203" s="177">
        <v>0</v>
      </c>
      <c r="Y203" s="177">
        <v>0</v>
      </c>
      <c r="Z203" s="177">
        <v>0</v>
      </c>
      <c r="AA203" s="177">
        <v>0</v>
      </c>
      <c r="AB203" s="177">
        <v>0</v>
      </c>
      <c r="AC203" s="177">
        <v>0</v>
      </c>
      <c r="AD203" s="177">
        <v>0</v>
      </c>
      <c r="AE203" s="177">
        <v>0</v>
      </c>
      <c r="AF203" s="177">
        <v>0</v>
      </c>
      <c r="AG203" s="177">
        <v>0</v>
      </c>
      <c r="AH203" s="177">
        <v>0</v>
      </c>
      <c r="AI203" s="177">
        <v>0</v>
      </c>
      <c r="AJ203" s="177">
        <v>0</v>
      </c>
      <c r="AK203" s="177">
        <v>0</v>
      </c>
      <c r="AL203" s="177">
        <v>0</v>
      </c>
      <c r="AM203" s="177">
        <v>0</v>
      </c>
      <c r="AN203" s="177">
        <v>0</v>
      </c>
      <c r="AO203" s="177">
        <v>0</v>
      </c>
      <c r="AP203" s="177">
        <v>0</v>
      </c>
      <c r="AQ203" s="177">
        <v>0</v>
      </c>
      <c r="AR203" s="177">
        <v>0</v>
      </c>
      <c r="AS203" s="177">
        <v>0</v>
      </c>
      <c r="AT203" s="177">
        <v>0</v>
      </c>
      <c r="AU203" s="177">
        <v>0</v>
      </c>
      <c r="AV203" s="177">
        <v>0</v>
      </c>
      <c r="AW203" s="177">
        <v>0</v>
      </c>
      <c r="AX203" s="177">
        <v>0</v>
      </c>
      <c r="AY203" s="177">
        <v>0</v>
      </c>
      <c r="AZ203" s="177">
        <v>0</v>
      </c>
      <c r="BA203" s="177">
        <v>0</v>
      </c>
      <c r="BB203" s="177">
        <v>0</v>
      </c>
      <c r="BC203" s="177">
        <v>0</v>
      </c>
      <c r="BD203" s="177">
        <v>0</v>
      </c>
      <c r="BE203" s="177">
        <v>0</v>
      </c>
      <c r="BF203" s="177">
        <v>0</v>
      </c>
      <c r="BG203" s="177">
        <v>0</v>
      </c>
      <c r="BH203" s="177">
        <v>0</v>
      </c>
      <c r="BI203" s="177">
        <v>0</v>
      </c>
      <c r="BJ203" s="177">
        <v>0</v>
      </c>
      <c r="BK203" s="177">
        <v>0</v>
      </c>
      <c r="BL203" s="177">
        <v>0</v>
      </c>
      <c r="BM203" s="177">
        <v>0</v>
      </c>
      <c r="BN203" s="177">
        <v>0</v>
      </c>
      <c r="BO203" s="177">
        <v>0</v>
      </c>
      <c r="BP203" s="177">
        <v>0</v>
      </c>
      <c r="BQ203" s="177">
        <v>0</v>
      </c>
      <c r="BR203" s="177">
        <v>0</v>
      </c>
      <c r="BS203" s="177">
        <v>0</v>
      </c>
      <c r="BT203" s="177">
        <v>0</v>
      </c>
      <c r="BU203" s="177">
        <v>0</v>
      </c>
      <c r="BV203" s="177">
        <v>0</v>
      </c>
      <c r="BW203" s="177">
        <v>0</v>
      </c>
      <c r="BX203" s="177">
        <v>0</v>
      </c>
      <c r="BY203" s="177">
        <v>0</v>
      </c>
      <c r="BZ203" s="177">
        <v>0</v>
      </c>
      <c r="CA203" s="177">
        <v>0</v>
      </c>
      <c r="CB203" s="177">
        <v>0</v>
      </c>
      <c r="CC203" s="177">
        <v>0</v>
      </c>
      <c r="CD203" s="177">
        <v>0</v>
      </c>
      <c r="CE203" s="177">
        <v>0</v>
      </c>
      <c r="CF203" s="177">
        <v>0</v>
      </c>
      <c r="CG203" s="177">
        <v>0</v>
      </c>
      <c r="CH203" s="177">
        <v>0</v>
      </c>
      <c r="CI203" s="177">
        <v>0</v>
      </c>
      <c r="CJ203" s="177">
        <v>0</v>
      </c>
      <c r="CK203" s="177">
        <v>0</v>
      </c>
      <c r="CL203" s="179">
        <v>0</v>
      </c>
      <c r="CM203" s="178"/>
      <c r="CZ203" s="174">
        <f t="shared" si="3"/>
        <v>0</v>
      </c>
      <c r="DA203" s="158" t="s">
        <v>1683</v>
      </c>
      <c r="DB203" s="154" t="s">
        <v>1684</v>
      </c>
      <c r="DC203" s="154" t="s">
        <v>1288</v>
      </c>
    </row>
    <row r="204" spans="1:107" ht="13.2" customHeight="1" x14ac:dyDescent="0.25">
      <c r="A204" s="175" t="s">
        <v>1685</v>
      </c>
      <c r="B204" s="176" t="s">
        <v>1686</v>
      </c>
      <c r="C204" s="177">
        <v>0</v>
      </c>
      <c r="D204" s="177">
        <v>0</v>
      </c>
      <c r="E204" s="177">
        <v>0</v>
      </c>
      <c r="F204" s="177">
        <v>0</v>
      </c>
      <c r="G204" s="177">
        <v>0</v>
      </c>
      <c r="H204" s="177">
        <v>0</v>
      </c>
      <c r="I204" s="177">
        <v>0</v>
      </c>
      <c r="J204" s="177">
        <v>0</v>
      </c>
      <c r="K204" s="177">
        <v>0</v>
      </c>
      <c r="L204" s="177">
        <v>0</v>
      </c>
      <c r="M204" s="177">
        <v>0</v>
      </c>
      <c r="N204" s="177">
        <v>0</v>
      </c>
      <c r="O204" s="177">
        <v>0</v>
      </c>
      <c r="P204" s="177">
        <v>0</v>
      </c>
      <c r="Q204" s="177">
        <v>0</v>
      </c>
      <c r="R204" s="177">
        <v>0</v>
      </c>
      <c r="S204" s="177">
        <v>0</v>
      </c>
      <c r="T204" s="177">
        <v>0</v>
      </c>
      <c r="U204" s="177">
        <v>0</v>
      </c>
      <c r="V204" s="177">
        <v>0</v>
      </c>
      <c r="W204" s="177">
        <v>0</v>
      </c>
      <c r="X204" s="177">
        <v>0</v>
      </c>
      <c r="Y204" s="177">
        <v>0</v>
      </c>
      <c r="Z204" s="177">
        <v>0</v>
      </c>
      <c r="AA204" s="177">
        <v>0</v>
      </c>
      <c r="AB204" s="177">
        <v>0</v>
      </c>
      <c r="AC204" s="177">
        <v>-18198</v>
      </c>
      <c r="AD204" s="177">
        <v>0</v>
      </c>
      <c r="AE204" s="177">
        <v>0</v>
      </c>
      <c r="AF204" s="177">
        <v>0</v>
      </c>
      <c r="AG204" s="177">
        <v>0</v>
      </c>
      <c r="AH204" s="177">
        <v>0</v>
      </c>
      <c r="AI204" s="177">
        <v>0</v>
      </c>
      <c r="AJ204" s="177">
        <v>0</v>
      </c>
      <c r="AK204" s="177">
        <v>0</v>
      </c>
      <c r="AL204" s="177">
        <v>0</v>
      </c>
      <c r="AM204" s="177">
        <v>0</v>
      </c>
      <c r="AN204" s="177">
        <v>0</v>
      </c>
      <c r="AO204" s="177">
        <v>0</v>
      </c>
      <c r="AP204" s="177">
        <v>0</v>
      </c>
      <c r="AQ204" s="177">
        <v>0</v>
      </c>
      <c r="AR204" s="177">
        <v>0</v>
      </c>
      <c r="AS204" s="177">
        <v>0</v>
      </c>
      <c r="AT204" s="177">
        <v>0</v>
      </c>
      <c r="AU204" s="177">
        <v>0</v>
      </c>
      <c r="AV204" s="177">
        <v>0</v>
      </c>
      <c r="AW204" s="177">
        <v>0</v>
      </c>
      <c r="AX204" s="177">
        <v>0</v>
      </c>
      <c r="AY204" s="177">
        <v>0</v>
      </c>
      <c r="AZ204" s="177">
        <v>0</v>
      </c>
      <c r="BA204" s="177">
        <v>0</v>
      </c>
      <c r="BB204" s="177">
        <v>0</v>
      </c>
      <c r="BC204" s="177">
        <v>0</v>
      </c>
      <c r="BD204" s="177">
        <v>0</v>
      </c>
      <c r="BE204" s="177">
        <v>0</v>
      </c>
      <c r="BF204" s="177">
        <v>0</v>
      </c>
      <c r="BG204" s="177">
        <v>0</v>
      </c>
      <c r="BH204" s="177">
        <v>0</v>
      </c>
      <c r="BI204" s="177">
        <v>0</v>
      </c>
      <c r="BJ204" s="177">
        <v>0</v>
      </c>
      <c r="BK204" s="177">
        <v>0</v>
      </c>
      <c r="BL204" s="177">
        <v>0</v>
      </c>
      <c r="BM204" s="177">
        <v>0</v>
      </c>
      <c r="BN204" s="177">
        <v>0</v>
      </c>
      <c r="BO204" s="177">
        <v>0</v>
      </c>
      <c r="BP204" s="177">
        <v>0</v>
      </c>
      <c r="BQ204" s="177">
        <v>0</v>
      </c>
      <c r="BR204" s="179">
        <v>0</v>
      </c>
      <c r="BS204" s="179">
        <v>0</v>
      </c>
      <c r="BT204" s="179">
        <v>0</v>
      </c>
      <c r="BU204" s="179">
        <v>0</v>
      </c>
      <c r="BV204" s="179">
        <v>0</v>
      </c>
      <c r="BW204" s="179">
        <v>0</v>
      </c>
      <c r="BX204" s="179">
        <v>0</v>
      </c>
      <c r="BY204" s="179">
        <v>0</v>
      </c>
      <c r="BZ204" s="179">
        <v>0</v>
      </c>
      <c r="CA204" s="179">
        <v>0</v>
      </c>
      <c r="CB204" s="179">
        <v>0</v>
      </c>
      <c r="CC204" s="179">
        <v>0</v>
      </c>
      <c r="CD204" s="179">
        <v>0</v>
      </c>
      <c r="CE204" s="179">
        <v>0</v>
      </c>
      <c r="CF204" s="179">
        <v>0</v>
      </c>
      <c r="CG204" s="177">
        <v>0</v>
      </c>
      <c r="CH204" s="179">
        <v>0</v>
      </c>
      <c r="CI204" s="179">
        <v>0</v>
      </c>
      <c r="CJ204" s="179">
        <v>0</v>
      </c>
      <c r="CK204" s="179">
        <v>0</v>
      </c>
      <c r="CL204" s="179">
        <v>0</v>
      </c>
      <c r="CM204" s="178"/>
      <c r="CZ204" s="174">
        <f t="shared" si="3"/>
        <v>0</v>
      </c>
      <c r="DA204" s="158" t="s">
        <v>1685</v>
      </c>
      <c r="DB204" s="154" t="s">
        <v>1686</v>
      </c>
      <c r="DC204" s="154" t="s">
        <v>1288</v>
      </c>
    </row>
    <row r="205" spans="1:107" ht="13.2" customHeight="1" x14ac:dyDescent="0.25">
      <c r="A205" s="175" t="s">
        <v>1687</v>
      </c>
      <c r="B205" s="176" t="s">
        <v>1688</v>
      </c>
      <c r="C205" s="177">
        <v>520600</v>
      </c>
      <c r="D205" s="177">
        <v>0</v>
      </c>
      <c r="E205" s="177">
        <v>0</v>
      </c>
      <c r="F205" s="177">
        <v>18100</v>
      </c>
      <c r="G205" s="177">
        <v>0</v>
      </c>
      <c r="H205" s="177">
        <v>0</v>
      </c>
      <c r="I205" s="177">
        <v>0</v>
      </c>
      <c r="J205" s="177">
        <v>0</v>
      </c>
      <c r="K205" s="177">
        <v>0</v>
      </c>
      <c r="L205" s="177">
        <v>0</v>
      </c>
      <c r="M205" s="177">
        <v>0</v>
      </c>
      <c r="N205" s="177">
        <v>0</v>
      </c>
      <c r="O205" s="177">
        <v>0</v>
      </c>
      <c r="P205" s="177">
        <v>0</v>
      </c>
      <c r="Q205" s="177">
        <v>0</v>
      </c>
      <c r="R205" s="177">
        <v>0</v>
      </c>
      <c r="S205" s="177">
        <v>0</v>
      </c>
      <c r="T205" s="177">
        <v>0</v>
      </c>
      <c r="U205" s="177">
        <v>0</v>
      </c>
      <c r="V205" s="177">
        <v>22543</v>
      </c>
      <c r="W205" s="177">
        <v>0</v>
      </c>
      <c r="X205" s="177">
        <v>8000</v>
      </c>
      <c r="Y205" s="177">
        <v>0</v>
      </c>
      <c r="Z205" s="177">
        <v>0</v>
      </c>
      <c r="AA205" s="177">
        <v>8200</v>
      </c>
      <c r="AB205" s="177">
        <v>0</v>
      </c>
      <c r="AC205" s="177">
        <v>6033070</v>
      </c>
      <c r="AD205" s="177">
        <v>0</v>
      </c>
      <c r="AE205" s="177">
        <v>29095</v>
      </c>
      <c r="AF205" s="177">
        <v>0</v>
      </c>
      <c r="AG205" s="177">
        <v>0</v>
      </c>
      <c r="AH205" s="177">
        <v>0</v>
      </c>
      <c r="AI205" s="177">
        <v>0</v>
      </c>
      <c r="AJ205" s="177">
        <v>0</v>
      </c>
      <c r="AK205" s="177">
        <v>380590.01</v>
      </c>
      <c r="AL205" s="177">
        <v>0</v>
      </c>
      <c r="AM205" s="177">
        <v>0</v>
      </c>
      <c r="AN205" s="177">
        <v>0</v>
      </c>
      <c r="AO205" s="177">
        <v>0</v>
      </c>
      <c r="AP205" s="177">
        <v>0</v>
      </c>
      <c r="AQ205" s="177">
        <v>0</v>
      </c>
      <c r="AR205" s="177">
        <v>0</v>
      </c>
      <c r="AS205" s="177">
        <v>6200</v>
      </c>
      <c r="AT205" s="177">
        <v>0</v>
      </c>
      <c r="AU205" s="177">
        <v>0</v>
      </c>
      <c r="AV205" s="177">
        <v>13200</v>
      </c>
      <c r="AW205" s="177">
        <v>0</v>
      </c>
      <c r="AX205" s="177">
        <v>0</v>
      </c>
      <c r="AY205" s="177">
        <v>0</v>
      </c>
      <c r="AZ205" s="177">
        <v>0</v>
      </c>
      <c r="BA205" s="177">
        <v>101650</v>
      </c>
      <c r="BB205" s="177">
        <v>0</v>
      </c>
      <c r="BC205" s="177">
        <v>0</v>
      </c>
      <c r="BD205" s="177">
        <v>49080.5</v>
      </c>
      <c r="BE205" s="177">
        <v>0</v>
      </c>
      <c r="BF205" s="177">
        <v>0</v>
      </c>
      <c r="BG205" s="177">
        <v>5778</v>
      </c>
      <c r="BH205" s="177">
        <v>129000</v>
      </c>
      <c r="BI205" s="177">
        <v>0</v>
      </c>
      <c r="BJ205" s="177">
        <v>0</v>
      </c>
      <c r="BK205" s="177">
        <v>0</v>
      </c>
      <c r="BL205" s="177">
        <v>0</v>
      </c>
      <c r="BM205" s="177">
        <v>54600</v>
      </c>
      <c r="BN205" s="177">
        <v>0</v>
      </c>
      <c r="BO205" s="177">
        <v>0</v>
      </c>
      <c r="BP205" s="177">
        <v>0</v>
      </c>
      <c r="BQ205" s="177">
        <v>0</v>
      </c>
      <c r="BR205" s="177">
        <v>92000</v>
      </c>
      <c r="BS205" s="177">
        <v>0</v>
      </c>
      <c r="BT205" s="177">
        <v>0</v>
      </c>
      <c r="BU205" s="177">
        <v>0</v>
      </c>
      <c r="BV205" s="177">
        <v>0</v>
      </c>
      <c r="BW205" s="177">
        <v>0</v>
      </c>
      <c r="BX205" s="177">
        <v>0</v>
      </c>
      <c r="BY205" s="177">
        <v>0</v>
      </c>
      <c r="BZ205" s="177">
        <v>0</v>
      </c>
      <c r="CA205" s="177">
        <v>0</v>
      </c>
      <c r="CB205" s="177">
        <v>0</v>
      </c>
      <c r="CC205" s="177">
        <v>0</v>
      </c>
      <c r="CD205" s="177">
        <v>0</v>
      </c>
      <c r="CE205" s="177">
        <v>0</v>
      </c>
      <c r="CF205" s="177">
        <v>0</v>
      </c>
      <c r="CG205" s="177">
        <v>0</v>
      </c>
      <c r="CH205" s="177">
        <v>0</v>
      </c>
      <c r="CI205" s="177">
        <v>0</v>
      </c>
      <c r="CJ205" s="177">
        <v>0</v>
      </c>
      <c r="CK205" s="177">
        <v>0</v>
      </c>
      <c r="CL205" s="177">
        <v>146790</v>
      </c>
      <c r="CM205" s="178"/>
      <c r="CZ205" s="174">
        <f t="shared" si="3"/>
        <v>0</v>
      </c>
      <c r="DA205" s="158" t="s">
        <v>1687</v>
      </c>
      <c r="DB205" s="154" t="s">
        <v>1688</v>
      </c>
      <c r="DC205" s="154" t="s">
        <v>1288</v>
      </c>
    </row>
    <row r="206" spans="1:107" ht="13.2" customHeight="1" x14ac:dyDescent="0.25">
      <c r="A206" s="175" t="s">
        <v>1689</v>
      </c>
      <c r="B206" s="176" t="s">
        <v>1690</v>
      </c>
      <c r="C206" s="177">
        <v>0</v>
      </c>
      <c r="D206" s="177">
        <v>0</v>
      </c>
      <c r="E206" s="177">
        <v>0</v>
      </c>
      <c r="F206" s="177">
        <v>0</v>
      </c>
      <c r="G206" s="177">
        <v>0</v>
      </c>
      <c r="H206" s="177">
        <v>0</v>
      </c>
      <c r="I206" s="177">
        <v>0</v>
      </c>
      <c r="J206" s="177">
        <v>0</v>
      </c>
      <c r="K206" s="177">
        <v>0</v>
      </c>
      <c r="L206" s="177">
        <v>0</v>
      </c>
      <c r="M206" s="177">
        <v>0</v>
      </c>
      <c r="N206" s="177">
        <v>0</v>
      </c>
      <c r="O206" s="177">
        <v>0</v>
      </c>
      <c r="P206" s="177">
        <v>0</v>
      </c>
      <c r="Q206" s="177">
        <v>0</v>
      </c>
      <c r="R206" s="177">
        <v>0</v>
      </c>
      <c r="S206" s="177">
        <v>0</v>
      </c>
      <c r="T206" s="177">
        <v>0</v>
      </c>
      <c r="U206" s="177">
        <v>0</v>
      </c>
      <c r="V206" s="177">
        <v>0</v>
      </c>
      <c r="W206" s="177">
        <v>0</v>
      </c>
      <c r="X206" s="177">
        <v>0</v>
      </c>
      <c r="Y206" s="177">
        <v>0</v>
      </c>
      <c r="Z206" s="177">
        <v>0</v>
      </c>
      <c r="AA206" s="177">
        <v>0</v>
      </c>
      <c r="AB206" s="177">
        <v>0</v>
      </c>
      <c r="AC206" s="177">
        <v>0</v>
      </c>
      <c r="AD206" s="177">
        <v>0</v>
      </c>
      <c r="AE206" s="177">
        <v>0</v>
      </c>
      <c r="AF206" s="177">
        <v>0</v>
      </c>
      <c r="AG206" s="177">
        <v>0</v>
      </c>
      <c r="AH206" s="177">
        <v>0</v>
      </c>
      <c r="AI206" s="177">
        <v>0</v>
      </c>
      <c r="AJ206" s="177">
        <v>0</v>
      </c>
      <c r="AK206" s="177">
        <v>0</v>
      </c>
      <c r="AL206" s="177">
        <v>0</v>
      </c>
      <c r="AM206" s="177">
        <v>0</v>
      </c>
      <c r="AN206" s="177">
        <v>0</v>
      </c>
      <c r="AO206" s="177">
        <v>0</v>
      </c>
      <c r="AP206" s="177">
        <v>0</v>
      </c>
      <c r="AQ206" s="177">
        <v>0</v>
      </c>
      <c r="AR206" s="177">
        <v>0</v>
      </c>
      <c r="AS206" s="177">
        <v>0</v>
      </c>
      <c r="AT206" s="177">
        <v>0</v>
      </c>
      <c r="AU206" s="177">
        <v>0</v>
      </c>
      <c r="AV206" s="177">
        <v>0</v>
      </c>
      <c r="AW206" s="177">
        <v>0</v>
      </c>
      <c r="AX206" s="177">
        <v>0</v>
      </c>
      <c r="AY206" s="177">
        <v>0</v>
      </c>
      <c r="AZ206" s="177">
        <v>0</v>
      </c>
      <c r="BA206" s="177">
        <v>0</v>
      </c>
      <c r="BB206" s="177">
        <v>0</v>
      </c>
      <c r="BC206" s="177">
        <v>0</v>
      </c>
      <c r="BD206" s="177">
        <v>0</v>
      </c>
      <c r="BE206" s="177">
        <v>0</v>
      </c>
      <c r="BF206" s="177">
        <v>0</v>
      </c>
      <c r="BG206" s="177">
        <v>0</v>
      </c>
      <c r="BH206" s="177">
        <v>0</v>
      </c>
      <c r="BI206" s="177">
        <v>0</v>
      </c>
      <c r="BJ206" s="177">
        <v>0</v>
      </c>
      <c r="BK206" s="177">
        <v>0</v>
      </c>
      <c r="BL206" s="177">
        <v>0</v>
      </c>
      <c r="BM206" s="177">
        <v>0</v>
      </c>
      <c r="BN206" s="177">
        <v>0</v>
      </c>
      <c r="BO206" s="177">
        <v>0</v>
      </c>
      <c r="BP206" s="177">
        <v>0</v>
      </c>
      <c r="BQ206" s="177">
        <v>0</v>
      </c>
      <c r="BR206" s="179">
        <v>0</v>
      </c>
      <c r="BS206" s="179">
        <v>0</v>
      </c>
      <c r="BT206" s="179">
        <v>0</v>
      </c>
      <c r="BU206" s="179">
        <v>0</v>
      </c>
      <c r="BV206" s="179">
        <v>0</v>
      </c>
      <c r="BW206" s="179">
        <v>0</v>
      </c>
      <c r="BX206" s="179">
        <v>0</v>
      </c>
      <c r="BY206" s="179">
        <v>0</v>
      </c>
      <c r="BZ206" s="179">
        <v>0</v>
      </c>
      <c r="CA206" s="179">
        <v>0</v>
      </c>
      <c r="CB206" s="179">
        <v>0</v>
      </c>
      <c r="CC206" s="179">
        <v>0</v>
      </c>
      <c r="CD206" s="179">
        <v>0</v>
      </c>
      <c r="CE206" s="179">
        <v>0</v>
      </c>
      <c r="CF206" s="179">
        <v>0</v>
      </c>
      <c r="CG206" s="177">
        <v>0</v>
      </c>
      <c r="CH206" s="179">
        <v>0</v>
      </c>
      <c r="CI206" s="179">
        <v>0</v>
      </c>
      <c r="CJ206" s="179">
        <v>0</v>
      </c>
      <c r="CK206" s="179">
        <v>0</v>
      </c>
      <c r="CL206" s="179">
        <v>0</v>
      </c>
      <c r="CM206" s="178"/>
      <c r="CZ206" s="174">
        <f t="shared" si="3"/>
        <v>0</v>
      </c>
      <c r="DA206" s="158" t="s">
        <v>1689</v>
      </c>
      <c r="DB206" s="154" t="s">
        <v>1690</v>
      </c>
      <c r="DC206" s="154" t="s">
        <v>1288</v>
      </c>
    </row>
    <row r="207" spans="1:107" ht="13.2" customHeight="1" x14ac:dyDescent="0.25">
      <c r="A207" s="175" t="s">
        <v>1691</v>
      </c>
      <c r="B207" s="176" t="s">
        <v>1692</v>
      </c>
      <c r="C207" s="177">
        <v>-520586</v>
      </c>
      <c r="D207" s="177">
        <v>0</v>
      </c>
      <c r="E207" s="177">
        <v>0</v>
      </c>
      <c r="F207" s="177">
        <v>-18097</v>
      </c>
      <c r="G207" s="177">
        <v>0</v>
      </c>
      <c r="H207" s="177">
        <v>0</v>
      </c>
      <c r="I207" s="177">
        <v>0</v>
      </c>
      <c r="J207" s="177">
        <v>0</v>
      </c>
      <c r="K207" s="177">
        <v>0</v>
      </c>
      <c r="L207" s="177">
        <v>0</v>
      </c>
      <c r="M207" s="177">
        <v>0</v>
      </c>
      <c r="N207" s="177">
        <v>0</v>
      </c>
      <c r="O207" s="177">
        <v>0</v>
      </c>
      <c r="P207" s="177">
        <v>0</v>
      </c>
      <c r="Q207" s="177">
        <v>0</v>
      </c>
      <c r="R207" s="177">
        <v>0</v>
      </c>
      <c r="S207" s="177">
        <v>0</v>
      </c>
      <c r="T207" s="177">
        <v>0</v>
      </c>
      <c r="U207" s="177">
        <v>0</v>
      </c>
      <c r="V207" s="177">
        <v>-22540</v>
      </c>
      <c r="W207" s="177">
        <v>0</v>
      </c>
      <c r="X207" s="177">
        <v>-7999</v>
      </c>
      <c r="Y207" s="177">
        <v>0</v>
      </c>
      <c r="Z207" s="177">
        <v>0</v>
      </c>
      <c r="AA207" s="177">
        <v>-8199</v>
      </c>
      <c r="AB207" s="177">
        <v>0</v>
      </c>
      <c r="AC207" s="177">
        <v>-5513031.4100000001</v>
      </c>
      <c r="AD207" s="177">
        <v>0</v>
      </c>
      <c r="AE207" s="177">
        <v>-29093</v>
      </c>
      <c r="AF207" s="177">
        <v>0</v>
      </c>
      <c r="AG207" s="177">
        <v>0</v>
      </c>
      <c r="AH207" s="177">
        <v>0</v>
      </c>
      <c r="AI207" s="177">
        <v>0</v>
      </c>
      <c r="AJ207" s="177">
        <v>0</v>
      </c>
      <c r="AK207" s="177">
        <v>-380578.01</v>
      </c>
      <c r="AL207" s="177">
        <v>0</v>
      </c>
      <c r="AM207" s="177">
        <v>0</v>
      </c>
      <c r="AN207" s="177">
        <v>0</v>
      </c>
      <c r="AO207" s="177">
        <v>0</v>
      </c>
      <c r="AP207" s="177">
        <v>0</v>
      </c>
      <c r="AQ207" s="177">
        <v>0</v>
      </c>
      <c r="AR207" s="177">
        <v>0</v>
      </c>
      <c r="AS207" s="177">
        <v>-6199</v>
      </c>
      <c r="AT207" s="177">
        <v>0</v>
      </c>
      <c r="AU207" s="177">
        <v>0</v>
      </c>
      <c r="AV207" s="177">
        <v>-13198</v>
      </c>
      <c r="AW207" s="177">
        <v>0</v>
      </c>
      <c r="AX207" s="177">
        <v>0</v>
      </c>
      <c r="AY207" s="177">
        <v>0</v>
      </c>
      <c r="AZ207" s="177">
        <v>0</v>
      </c>
      <c r="BA207" s="177">
        <v>-101645</v>
      </c>
      <c r="BB207" s="177">
        <v>0</v>
      </c>
      <c r="BC207" s="177">
        <v>0</v>
      </c>
      <c r="BD207" s="177">
        <v>-49077.5</v>
      </c>
      <c r="BE207" s="177">
        <v>0</v>
      </c>
      <c r="BF207" s="177">
        <v>0</v>
      </c>
      <c r="BG207" s="177">
        <v>-5777</v>
      </c>
      <c r="BH207" s="177">
        <v>-128995</v>
      </c>
      <c r="BI207" s="177">
        <v>0</v>
      </c>
      <c r="BJ207" s="177">
        <v>0</v>
      </c>
      <c r="BK207" s="177">
        <v>0</v>
      </c>
      <c r="BL207" s="177">
        <v>0</v>
      </c>
      <c r="BM207" s="177">
        <v>-54598</v>
      </c>
      <c r="BN207" s="177">
        <v>0</v>
      </c>
      <c r="BO207" s="177">
        <v>0</v>
      </c>
      <c r="BP207" s="177">
        <v>0</v>
      </c>
      <c r="BQ207" s="177">
        <v>0</v>
      </c>
      <c r="BR207" s="179">
        <v>-16866.63</v>
      </c>
      <c r="BS207" s="179">
        <v>0</v>
      </c>
      <c r="BT207" s="179">
        <v>0</v>
      </c>
      <c r="BU207" s="179">
        <v>0</v>
      </c>
      <c r="BV207" s="179">
        <v>0</v>
      </c>
      <c r="BW207" s="179">
        <v>0</v>
      </c>
      <c r="BX207" s="177">
        <v>0</v>
      </c>
      <c r="BY207" s="177">
        <v>0</v>
      </c>
      <c r="BZ207" s="179">
        <v>0</v>
      </c>
      <c r="CA207" s="179">
        <v>0</v>
      </c>
      <c r="CB207" s="179">
        <v>0</v>
      </c>
      <c r="CC207" s="179">
        <v>0</v>
      </c>
      <c r="CD207" s="179">
        <v>0</v>
      </c>
      <c r="CE207" s="177">
        <v>0</v>
      </c>
      <c r="CF207" s="177">
        <v>0</v>
      </c>
      <c r="CG207" s="177">
        <v>0</v>
      </c>
      <c r="CH207" s="177">
        <v>0</v>
      </c>
      <c r="CI207" s="179">
        <v>0</v>
      </c>
      <c r="CJ207" s="179">
        <v>0</v>
      </c>
      <c r="CK207" s="177">
        <v>0</v>
      </c>
      <c r="CL207" s="179">
        <v>-146785</v>
      </c>
      <c r="CM207" s="178"/>
      <c r="CZ207" s="174">
        <f t="shared" si="3"/>
        <v>0</v>
      </c>
      <c r="DA207" s="158" t="s">
        <v>1691</v>
      </c>
      <c r="DB207" s="154" t="s">
        <v>1692</v>
      </c>
      <c r="DC207" s="154" t="s">
        <v>1288</v>
      </c>
    </row>
    <row r="208" spans="1:107" ht="13.2" customHeight="1" x14ac:dyDescent="0.25">
      <c r="A208" s="175" t="s">
        <v>1693</v>
      </c>
      <c r="B208" s="176" t="s">
        <v>1694</v>
      </c>
      <c r="C208" s="177">
        <v>310894926.06</v>
      </c>
      <c r="D208" s="177">
        <v>0</v>
      </c>
      <c r="E208" s="177">
        <v>2329310</v>
      </c>
      <c r="F208" s="177">
        <v>6120439</v>
      </c>
      <c r="G208" s="177">
        <v>8714280</v>
      </c>
      <c r="H208" s="177">
        <v>7603315</v>
      </c>
      <c r="I208" s="177">
        <v>9946871</v>
      </c>
      <c r="J208" s="177">
        <v>17953374</v>
      </c>
      <c r="K208" s="177">
        <v>7471029.0499999998</v>
      </c>
      <c r="L208" s="177">
        <v>3677405</v>
      </c>
      <c r="M208" s="177">
        <v>52728121.799999997</v>
      </c>
      <c r="N208" s="177">
        <v>15102500</v>
      </c>
      <c r="O208" s="177">
        <v>125278734.92</v>
      </c>
      <c r="P208" s="177">
        <v>9778450</v>
      </c>
      <c r="Q208" s="177">
        <v>1394000</v>
      </c>
      <c r="R208" s="177">
        <v>18065046</v>
      </c>
      <c r="S208" s="177">
        <v>13023877.35</v>
      </c>
      <c r="T208" s="177">
        <v>4813950</v>
      </c>
      <c r="U208" s="177">
        <v>8311094.1200000001</v>
      </c>
      <c r="V208" s="177">
        <v>8112301.0999999996</v>
      </c>
      <c r="W208" s="177">
        <v>155009640</v>
      </c>
      <c r="X208" s="177">
        <v>9054778.8499999996</v>
      </c>
      <c r="Y208" s="177">
        <v>15073497</v>
      </c>
      <c r="Z208" s="177">
        <v>11906320</v>
      </c>
      <c r="AA208" s="177">
        <v>8408447.5</v>
      </c>
      <c r="AB208" s="177">
        <v>8199350</v>
      </c>
      <c r="AC208" s="177">
        <v>1160688</v>
      </c>
      <c r="AD208" s="177">
        <v>31509393.789999999</v>
      </c>
      <c r="AE208" s="177">
        <v>9037394.7699999996</v>
      </c>
      <c r="AF208" s="177">
        <v>4595353</v>
      </c>
      <c r="AG208" s="177">
        <v>10726774</v>
      </c>
      <c r="AH208" s="177">
        <v>21654013.530000001</v>
      </c>
      <c r="AI208" s="177">
        <v>3540427.31</v>
      </c>
      <c r="AJ208" s="177">
        <v>6382830</v>
      </c>
      <c r="AK208" s="177">
        <v>388846651.24000001</v>
      </c>
      <c r="AL208" s="177">
        <v>10975002.630000001</v>
      </c>
      <c r="AM208" s="177">
        <v>8824866.6699999999</v>
      </c>
      <c r="AN208" s="177">
        <v>2428319</v>
      </c>
      <c r="AO208" s="177">
        <v>15193418.689999999</v>
      </c>
      <c r="AP208" s="177">
        <v>18463700</v>
      </c>
      <c r="AQ208" s="177">
        <v>3481546</v>
      </c>
      <c r="AR208" s="177">
        <v>45625600</v>
      </c>
      <c r="AS208" s="177">
        <v>15068749</v>
      </c>
      <c r="AT208" s="177">
        <v>10118705.24</v>
      </c>
      <c r="AU208" s="177">
        <v>20045778.66</v>
      </c>
      <c r="AV208" s="177">
        <v>12578752.92</v>
      </c>
      <c r="AW208" s="177">
        <v>5776226</v>
      </c>
      <c r="AX208" s="177">
        <v>12077722.609999999</v>
      </c>
      <c r="AY208" s="177">
        <v>18596174.670000002</v>
      </c>
      <c r="AZ208" s="177">
        <v>9122022</v>
      </c>
      <c r="BA208" s="177">
        <v>97218757.920000002</v>
      </c>
      <c r="BB208" s="177">
        <v>5438881</v>
      </c>
      <c r="BC208" s="177">
        <v>205716101.77000001</v>
      </c>
      <c r="BD208" s="177">
        <v>30318243.940000001</v>
      </c>
      <c r="BE208" s="177">
        <v>15296993.67</v>
      </c>
      <c r="BF208" s="177">
        <v>9081219.4499999993</v>
      </c>
      <c r="BG208" s="177">
        <v>98997040</v>
      </c>
      <c r="BH208" s="177">
        <v>0</v>
      </c>
      <c r="BI208" s="177">
        <v>6978250</v>
      </c>
      <c r="BJ208" s="177">
        <v>3764016.67</v>
      </c>
      <c r="BK208" s="177">
        <v>4592656.67</v>
      </c>
      <c r="BL208" s="177">
        <v>231512716.34</v>
      </c>
      <c r="BM208" s="177">
        <v>26684906.309999999</v>
      </c>
      <c r="BN208" s="177">
        <v>20361436</v>
      </c>
      <c r="BO208" s="177">
        <v>25749772.559999999</v>
      </c>
      <c r="BP208" s="177">
        <v>11536937</v>
      </c>
      <c r="BQ208" s="177">
        <v>28231714</v>
      </c>
      <c r="BR208" s="177">
        <v>538390517</v>
      </c>
      <c r="BS208" s="177">
        <v>9143268.7899999991</v>
      </c>
      <c r="BT208" s="177">
        <v>12804600</v>
      </c>
      <c r="BU208" s="177">
        <v>85830460</v>
      </c>
      <c r="BV208" s="177">
        <v>4127958.6</v>
      </c>
      <c r="BW208" s="177">
        <v>8018100</v>
      </c>
      <c r="BX208" s="177">
        <v>24164900</v>
      </c>
      <c r="BY208" s="177">
        <v>7576200</v>
      </c>
      <c r="BZ208" s="177">
        <v>14793845</v>
      </c>
      <c r="CA208" s="177">
        <v>17860542.07</v>
      </c>
      <c r="CB208" s="177">
        <v>15924137.51</v>
      </c>
      <c r="CC208" s="177">
        <v>49439226.799999997</v>
      </c>
      <c r="CD208" s="177">
        <v>9738698</v>
      </c>
      <c r="CE208" s="177">
        <v>33102007.57</v>
      </c>
      <c r="CF208" s="177">
        <v>6223192.8799999999</v>
      </c>
      <c r="CG208" s="177">
        <v>149900</v>
      </c>
      <c r="CH208" s="177">
        <v>9866700</v>
      </c>
      <c r="CI208" s="177">
        <v>10691027</v>
      </c>
      <c r="CJ208" s="177">
        <v>26379819</v>
      </c>
      <c r="CK208" s="177">
        <v>5885650</v>
      </c>
      <c r="CL208" s="177">
        <v>9776720</v>
      </c>
      <c r="CM208" s="178"/>
      <c r="CZ208" s="174">
        <f t="shared" si="3"/>
        <v>0</v>
      </c>
      <c r="DA208" s="158" t="s">
        <v>1693</v>
      </c>
      <c r="DB208" s="154" t="s">
        <v>1694</v>
      </c>
      <c r="DC208" s="154" t="s">
        <v>1288</v>
      </c>
    </row>
    <row r="209" spans="1:107" ht="13.2" customHeight="1" x14ac:dyDescent="0.25">
      <c r="A209" s="175" t="s">
        <v>1695</v>
      </c>
      <c r="B209" s="176" t="s">
        <v>1696</v>
      </c>
      <c r="C209" s="177">
        <v>0</v>
      </c>
      <c r="D209" s="177">
        <v>0</v>
      </c>
      <c r="E209" s="177">
        <v>0</v>
      </c>
      <c r="F209" s="177">
        <v>0</v>
      </c>
      <c r="G209" s="177">
        <v>0</v>
      </c>
      <c r="H209" s="177">
        <v>0</v>
      </c>
      <c r="I209" s="177">
        <v>0</v>
      </c>
      <c r="J209" s="177">
        <v>0</v>
      </c>
      <c r="K209" s="177">
        <v>0</v>
      </c>
      <c r="L209" s="177">
        <v>0</v>
      </c>
      <c r="M209" s="177">
        <v>0</v>
      </c>
      <c r="N209" s="177">
        <v>0</v>
      </c>
      <c r="O209" s="177">
        <v>0</v>
      </c>
      <c r="P209" s="177">
        <v>0</v>
      </c>
      <c r="Q209" s="177">
        <v>0</v>
      </c>
      <c r="R209" s="177">
        <v>0</v>
      </c>
      <c r="S209" s="177">
        <v>0</v>
      </c>
      <c r="T209" s="177">
        <v>0</v>
      </c>
      <c r="U209" s="177">
        <v>0</v>
      </c>
      <c r="V209" s="177">
        <v>0</v>
      </c>
      <c r="W209" s="177">
        <v>0</v>
      </c>
      <c r="X209" s="177">
        <v>0</v>
      </c>
      <c r="Y209" s="177">
        <v>0</v>
      </c>
      <c r="Z209" s="177">
        <v>0</v>
      </c>
      <c r="AA209" s="177">
        <v>0</v>
      </c>
      <c r="AB209" s="177">
        <v>0</v>
      </c>
      <c r="AC209" s="177">
        <v>0</v>
      </c>
      <c r="AD209" s="177">
        <v>0</v>
      </c>
      <c r="AE209" s="177">
        <v>0</v>
      </c>
      <c r="AF209" s="177">
        <v>0</v>
      </c>
      <c r="AG209" s="177">
        <v>0</v>
      </c>
      <c r="AH209" s="177">
        <v>0</v>
      </c>
      <c r="AI209" s="177">
        <v>0</v>
      </c>
      <c r="AJ209" s="177">
        <v>0</v>
      </c>
      <c r="AK209" s="177">
        <v>0</v>
      </c>
      <c r="AL209" s="177">
        <v>0</v>
      </c>
      <c r="AM209" s="177">
        <v>0</v>
      </c>
      <c r="AN209" s="177">
        <v>0</v>
      </c>
      <c r="AO209" s="177">
        <v>0</v>
      </c>
      <c r="AP209" s="177">
        <v>0</v>
      </c>
      <c r="AQ209" s="177">
        <v>0</v>
      </c>
      <c r="AR209" s="177">
        <v>0</v>
      </c>
      <c r="AS209" s="177">
        <v>0</v>
      </c>
      <c r="AT209" s="177">
        <v>0</v>
      </c>
      <c r="AU209" s="177">
        <v>0</v>
      </c>
      <c r="AV209" s="177">
        <v>0</v>
      </c>
      <c r="AW209" s="177">
        <v>0</v>
      </c>
      <c r="AX209" s="177">
        <v>0</v>
      </c>
      <c r="AY209" s="177">
        <v>0</v>
      </c>
      <c r="AZ209" s="177">
        <v>0</v>
      </c>
      <c r="BA209" s="177">
        <v>0</v>
      </c>
      <c r="BB209" s="177">
        <v>0</v>
      </c>
      <c r="BC209" s="177">
        <v>0</v>
      </c>
      <c r="BD209" s="177">
        <v>0</v>
      </c>
      <c r="BE209" s="177">
        <v>0</v>
      </c>
      <c r="BF209" s="177">
        <v>0</v>
      </c>
      <c r="BG209" s="177">
        <v>0</v>
      </c>
      <c r="BH209" s="177">
        <v>0</v>
      </c>
      <c r="BI209" s="177">
        <v>0</v>
      </c>
      <c r="BJ209" s="177">
        <v>0</v>
      </c>
      <c r="BK209" s="177">
        <v>0</v>
      </c>
      <c r="BL209" s="177">
        <v>0</v>
      </c>
      <c r="BM209" s="177">
        <v>0</v>
      </c>
      <c r="BN209" s="177">
        <v>0</v>
      </c>
      <c r="BO209" s="177">
        <v>0</v>
      </c>
      <c r="BP209" s="177">
        <v>0</v>
      </c>
      <c r="BQ209" s="177">
        <v>0</v>
      </c>
      <c r="BR209" s="179">
        <v>0</v>
      </c>
      <c r="BS209" s="179">
        <v>0</v>
      </c>
      <c r="BT209" s="179">
        <v>0</v>
      </c>
      <c r="BU209" s="179">
        <v>0</v>
      </c>
      <c r="BV209" s="179">
        <v>0</v>
      </c>
      <c r="BW209" s="179">
        <v>0</v>
      </c>
      <c r="BX209" s="177">
        <v>0</v>
      </c>
      <c r="BY209" s="177">
        <v>0</v>
      </c>
      <c r="BZ209" s="179">
        <v>0</v>
      </c>
      <c r="CA209" s="179">
        <v>0</v>
      </c>
      <c r="CB209" s="179">
        <v>0</v>
      </c>
      <c r="CC209" s="179">
        <v>0</v>
      </c>
      <c r="CD209" s="179">
        <v>0</v>
      </c>
      <c r="CE209" s="177">
        <v>0</v>
      </c>
      <c r="CF209" s="177">
        <v>0</v>
      </c>
      <c r="CG209" s="177">
        <v>0</v>
      </c>
      <c r="CH209" s="177">
        <v>0</v>
      </c>
      <c r="CI209" s="179">
        <v>0</v>
      </c>
      <c r="CJ209" s="179">
        <v>0</v>
      </c>
      <c r="CK209" s="177">
        <v>0</v>
      </c>
      <c r="CL209" s="179">
        <v>0</v>
      </c>
      <c r="CM209" s="178"/>
      <c r="CZ209" s="174">
        <f t="shared" si="3"/>
        <v>0</v>
      </c>
      <c r="DA209" s="158" t="s">
        <v>1695</v>
      </c>
      <c r="DB209" s="154" t="s">
        <v>1696</v>
      </c>
      <c r="DC209" s="154" t="s">
        <v>1288</v>
      </c>
    </row>
    <row r="210" spans="1:107" ht="13.2" customHeight="1" x14ac:dyDescent="0.25">
      <c r="A210" s="175" t="s">
        <v>1697</v>
      </c>
      <c r="B210" s="176" t="s">
        <v>1698</v>
      </c>
      <c r="C210" s="177">
        <v>-260105941.80000001</v>
      </c>
      <c r="D210" s="177">
        <v>0</v>
      </c>
      <c r="E210" s="177">
        <v>-2219121</v>
      </c>
      <c r="F210" s="177">
        <v>-2675919.41</v>
      </c>
      <c r="G210" s="177">
        <v>-4839947.82</v>
      </c>
      <c r="H210" s="177">
        <v>-7584230</v>
      </c>
      <c r="I210" s="177">
        <v>-6914916.6600000001</v>
      </c>
      <c r="J210" s="177">
        <v>-13319529.25</v>
      </c>
      <c r="K210" s="177">
        <v>-7471012.0499999998</v>
      </c>
      <c r="L210" s="177">
        <v>-3677339</v>
      </c>
      <c r="M210" s="177">
        <v>-35940556.710000001</v>
      </c>
      <c r="N210" s="177">
        <v>-10051360.16</v>
      </c>
      <c r="O210" s="177">
        <v>-104247776.98</v>
      </c>
      <c r="P210" s="177">
        <v>-3782157.63</v>
      </c>
      <c r="Q210" s="177">
        <v>-23233.33</v>
      </c>
      <c r="R210" s="177">
        <v>-12037237.34</v>
      </c>
      <c r="S210" s="177">
        <v>-9689911.4900000002</v>
      </c>
      <c r="T210" s="177">
        <v>-1986856.28</v>
      </c>
      <c r="U210" s="177">
        <v>-8310991.1200000001</v>
      </c>
      <c r="V210" s="177">
        <v>-7371354.8499999996</v>
      </c>
      <c r="W210" s="177">
        <v>-92804817.950000003</v>
      </c>
      <c r="X210" s="177">
        <v>-7855314.8399999999</v>
      </c>
      <c r="Y210" s="177">
        <v>-9472277.0999999996</v>
      </c>
      <c r="Z210" s="177">
        <v>-10543928.050000001</v>
      </c>
      <c r="AA210" s="177">
        <v>-7229374.8300000001</v>
      </c>
      <c r="AB210" s="177">
        <v>-5759562.4199999999</v>
      </c>
      <c r="AC210" s="177">
        <v>-1160637</v>
      </c>
      <c r="AD210" s="177">
        <v>-21996013.66</v>
      </c>
      <c r="AE210" s="177">
        <v>-7640956.2400000002</v>
      </c>
      <c r="AF210" s="177">
        <v>-3120815.73</v>
      </c>
      <c r="AG210" s="177">
        <v>-9339459.6899999995</v>
      </c>
      <c r="AH210" s="177">
        <v>-18708250.940000001</v>
      </c>
      <c r="AI210" s="177">
        <v>-3413097.78</v>
      </c>
      <c r="AJ210" s="177">
        <v>-4387634</v>
      </c>
      <c r="AK210" s="177">
        <v>-324507026.79000002</v>
      </c>
      <c r="AL210" s="177">
        <v>-8275769.5</v>
      </c>
      <c r="AM210" s="177">
        <v>-5301867.07</v>
      </c>
      <c r="AN210" s="177">
        <v>-2191093.7999999998</v>
      </c>
      <c r="AO210" s="177">
        <v>-6309880.5099999998</v>
      </c>
      <c r="AP210" s="177">
        <v>-13645474.74</v>
      </c>
      <c r="AQ210" s="177">
        <v>-1552141.66</v>
      </c>
      <c r="AR210" s="177">
        <v>-17224244.66</v>
      </c>
      <c r="AS210" s="177">
        <v>-12644876.359999999</v>
      </c>
      <c r="AT210" s="177">
        <v>-5913257.4900000002</v>
      </c>
      <c r="AU210" s="177">
        <v>-18014137.440000001</v>
      </c>
      <c r="AV210" s="177">
        <v>-12578677.92</v>
      </c>
      <c r="AW210" s="177">
        <v>-2613107.41</v>
      </c>
      <c r="AX210" s="177">
        <v>-10761148.609999999</v>
      </c>
      <c r="AY210" s="177">
        <v>-14843098.99</v>
      </c>
      <c r="AZ210" s="177">
        <v>-2681570.42</v>
      </c>
      <c r="BA210" s="177">
        <v>-64649252.670000002</v>
      </c>
      <c r="BB210" s="177">
        <v>-2538763.1800000002</v>
      </c>
      <c r="BC210" s="177">
        <v>-178287764.84</v>
      </c>
      <c r="BD210" s="177">
        <v>-17145396.32</v>
      </c>
      <c r="BE210" s="177">
        <v>-11800363.52</v>
      </c>
      <c r="BF210" s="177">
        <v>-7689906.2400000002</v>
      </c>
      <c r="BG210" s="177">
        <v>-66107538.710000001</v>
      </c>
      <c r="BH210" s="177">
        <v>0</v>
      </c>
      <c r="BI210" s="177">
        <v>-3029942.74</v>
      </c>
      <c r="BJ210" s="177">
        <v>-3763949.67</v>
      </c>
      <c r="BK210" s="177">
        <v>-1485308.77</v>
      </c>
      <c r="BL210" s="177">
        <v>-192625596.75</v>
      </c>
      <c r="BM210" s="177">
        <v>-19745115.940000001</v>
      </c>
      <c r="BN210" s="177">
        <v>-15261658.01</v>
      </c>
      <c r="BO210" s="177">
        <v>-19633173.219999999</v>
      </c>
      <c r="BP210" s="177">
        <v>-9656016.7799999993</v>
      </c>
      <c r="BQ210" s="177">
        <v>-26481259.359999999</v>
      </c>
      <c r="BR210" s="179">
        <v>-200768023.65000001</v>
      </c>
      <c r="BS210" s="177">
        <v>-6745015.6500000004</v>
      </c>
      <c r="BT210" s="177">
        <v>-12804367</v>
      </c>
      <c r="BU210" s="177">
        <v>-57052935.840000004</v>
      </c>
      <c r="BV210" s="177">
        <v>-2610768.09</v>
      </c>
      <c r="BW210" s="177">
        <v>-3183241.36</v>
      </c>
      <c r="BX210" s="177">
        <v>-10558893.33</v>
      </c>
      <c r="BY210" s="177">
        <v>-5960869.9900000002</v>
      </c>
      <c r="BZ210" s="177">
        <v>-11196069.99</v>
      </c>
      <c r="CA210" s="177">
        <v>-12485146.9</v>
      </c>
      <c r="CB210" s="177">
        <v>-14931386.050000001</v>
      </c>
      <c r="CC210" s="177">
        <v>-30140283.809999999</v>
      </c>
      <c r="CD210" s="177">
        <v>-6868950.1399999997</v>
      </c>
      <c r="CE210" s="177">
        <v>-26280534.289999999</v>
      </c>
      <c r="CF210" s="177">
        <v>-1859730.27</v>
      </c>
      <c r="CG210" s="177">
        <v>-27481.51</v>
      </c>
      <c r="CH210" s="177">
        <v>-5678336.3099999996</v>
      </c>
      <c r="CI210" s="177">
        <v>-10303559</v>
      </c>
      <c r="CJ210" s="177">
        <v>-21606377.350000001</v>
      </c>
      <c r="CK210" s="177">
        <v>-2324534.16</v>
      </c>
      <c r="CL210" s="177">
        <v>-7614631.9800000004</v>
      </c>
      <c r="CM210" s="178"/>
      <c r="CZ210" s="174">
        <f t="shared" si="3"/>
        <v>0</v>
      </c>
      <c r="DA210" s="158" t="s">
        <v>1697</v>
      </c>
      <c r="DB210" s="154" t="s">
        <v>1698</v>
      </c>
      <c r="DC210" s="154" t="s">
        <v>1288</v>
      </c>
    </row>
    <row r="211" spans="1:107" ht="13.2" customHeight="1" x14ac:dyDescent="0.25">
      <c r="A211" s="175" t="s">
        <v>1699</v>
      </c>
      <c r="B211" s="176" t="s">
        <v>1700</v>
      </c>
      <c r="C211" s="177">
        <v>2362140</v>
      </c>
      <c r="D211" s="177">
        <v>0</v>
      </c>
      <c r="E211" s="177">
        <v>89040</v>
      </c>
      <c r="F211" s="177">
        <v>1900214</v>
      </c>
      <c r="G211" s="177">
        <v>676342.6</v>
      </c>
      <c r="H211" s="177">
        <v>827899.7</v>
      </c>
      <c r="I211" s="177">
        <v>243086</v>
      </c>
      <c r="J211" s="177">
        <v>1602380</v>
      </c>
      <c r="K211" s="177">
        <v>622000</v>
      </c>
      <c r="L211" s="177">
        <v>246390</v>
      </c>
      <c r="M211" s="177">
        <v>2961962.8</v>
      </c>
      <c r="N211" s="177">
        <v>175940</v>
      </c>
      <c r="O211" s="177">
        <v>1495158</v>
      </c>
      <c r="P211" s="177">
        <v>0</v>
      </c>
      <c r="Q211" s="177">
        <v>0</v>
      </c>
      <c r="R211" s="177">
        <v>352438</v>
      </c>
      <c r="S211" s="177">
        <v>1063670</v>
      </c>
      <c r="T211" s="177">
        <v>995590</v>
      </c>
      <c r="U211" s="177">
        <v>1890190</v>
      </c>
      <c r="V211" s="177">
        <v>670534</v>
      </c>
      <c r="W211" s="177">
        <v>534614</v>
      </c>
      <c r="X211" s="177">
        <v>335211</v>
      </c>
      <c r="Y211" s="177">
        <v>1747060</v>
      </c>
      <c r="Z211" s="177">
        <v>632243</v>
      </c>
      <c r="AA211" s="177">
        <v>0</v>
      </c>
      <c r="AB211" s="177">
        <v>103748</v>
      </c>
      <c r="AC211" s="177">
        <v>0</v>
      </c>
      <c r="AD211" s="177">
        <v>0</v>
      </c>
      <c r="AE211" s="177">
        <v>2656533.4300000002</v>
      </c>
      <c r="AF211" s="177">
        <v>638790</v>
      </c>
      <c r="AG211" s="177">
        <v>168380</v>
      </c>
      <c r="AH211" s="177">
        <v>634870</v>
      </c>
      <c r="AI211" s="177">
        <v>306742</v>
      </c>
      <c r="AJ211" s="177">
        <v>44700</v>
      </c>
      <c r="AK211" s="177">
        <v>12414461.57</v>
      </c>
      <c r="AL211" s="177">
        <v>0</v>
      </c>
      <c r="AM211" s="177">
        <v>0</v>
      </c>
      <c r="AN211" s="177">
        <v>400800</v>
      </c>
      <c r="AO211" s="177">
        <v>0</v>
      </c>
      <c r="AP211" s="177">
        <v>0</v>
      </c>
      <c r="AQ211" s="177">
        <v>1196977</v>
      </c>
      <c r="AR211" s="177">
        <v>0</v>
      </c>
      <c r="AS211" s="177">
        <v>952043.5</v>
      </c>
      <c r="AT211" s="177">
        <v>743930</v>
      </c>
      <c r="AU211" s="177">
        <v>0</v>
      </c>
      <c r="AV211" s="177">
        <v>890481</v>
      </c>
      <c r="AW211" s="177">
        <v>0</v>
      </c>
      <c r="AX211" s="177">
        <v>0</v>
      </c>
      <c r="AY211" s="177">
        <v>2935090</v>
      </c>
      <c r="AZ211" s="177">
        <v>0</v>
      </c>
      <c r="BA211" s="177">
        <v>1871367.08</v>
      </c>
      <c r="BB211" s="177">
        <v>0</v>
      </c>
      <c r="BC211" s="177">
        <v>6165388</v>
      </c>
      <c r="BD211" s="177">
        <v>632497.5</v>
      </c>
      <c r="BE211" s="177">
        <v>730275</v>
      </c>
      <c r="BF211" s="177">
        <v>1393939</v>
      </c>
      <c r="BG211" s="177">
        <v>1048764</v>
      </c>
      <c r="BH211" s="177">
        <v>0</v>
      </c>
      <c r="BI211" s="177">
        <v>0</v>
      </c>
      <c r="BJ211" s="177">
        <v>84150</v>
      </c>
      <c r="BK211" s="177">
        <v>73550</v>
      </c>
      <c r="BL211" s="177">
        <v>5280546.49</v>
      </c>
      <c r="BM211" s="177">
        <v>2325659.5</v>
      </c>
      <c r="BN211" s="177">
        <v>503092</v>
      </c>
      <c r="BO211" s="177">
        <v>1531753</v>
      </c>
      <c r="BP211" s="177">
        <v>353063</v>
      </c>
      <c r="BQ211" s="177">
        <v>1063000</v>
      </c>
      <c r="BR211" s="177">
        <v>35540949</v>
      </c>
      <c r="BS211" s="177">
        <v>2965119.26</v>
      </c>
      <c r="BT211" s="177">
        <v>1323900</v>
      </c>
      <c r="BU211" s="177">
        <v>3893080.5</v>
      </c>
      <c r="BV211" s="177">
        <v>39676</v>
      </c>
      <c r="BW211" s="177">
        <v>726160</v>
      </c>
      <c r="BX211" s="177">
        <v>0</v>
      </c>
      <c r="BY211" s="177">
        <v>0</v>
      </c>
      <c r="BZ211" s="177">
        <v>166510</v>
      </c>
      <c r="CA211" s="177">
        <v>184500</v>
      </c>
      <c r="CB211" s="177">
        <v>2008034</v>
      </c>
      <c r="CC211" s="177">
        <v>268500</v>
      </c>
      <c r="CD211" s="177">
        <v>1379432</v>
      </c>
      <c r="CE211" s="177">
        <v>0</v>
      </c>
      <c r="CF211" s="177">
        <v>0</v>
      </c>
      <c r="CG211" s="177">
        <v>0</v>
      </c>
      <c r="CH211" s="177">
        <v>0</v>
      </c>
      <c r="CI211" s="177">
        <v>1502041.5</v>
      </c>
      <c r="CJ211" s="177">
        <v>2214444</v>
      </c>
      <c r="CK211" s="177">
        <v>0</v>
      </c>
      <c r="CL211" s="177">
        <v>580300</v>
      </c>
      <c r="CM211" s="178"/>
      <c r="CZ211" s="174">
        <f t="shared" si="3"/>
        <v>0</v>
      </c>
      <c r="DA211" s="158" t="s">
        <v>1699</v>
      </c>
      <c r="DB211" s="154" t="s">
        <v>1700</v>
      </c>
      <c r="DC211" s="154" t="s">
        <v>1288</v>
      </c>
    </row>
    <row r="212" spans="1:107" ht="13.2" customHeight="1" x14ac:dyDescent="0.25">
      <c r="A212" s="175" t="s">
        <v>1701</v>
      </c>
      <c r="B212" s="176" t="s">
        <v>1702</v>
      </c>
      <c r="C212" s="177">
        <v>0</v>
      </c>
      <c r="D212" s="177">
        <v>0</v>
      </c>
      <c r="E212" s="177">
        <v>0</v>
      </c>
      <c r="F212" s="177">
        <v>0</v>
      </c>
      <c r="G212" s="177">
        <v>0</v>
      </c>
      <c r="H212" s="177">
        <v>0</v>
      </c>
      <c r="I212" s="177">
        <v>0</v>
      </c>
      <c r="J212" s="177">
        <v>0</v>
      </c>
      <c r="K212" s="177">
        <v>0</v>
      </c>
      <c r="L212" s="177">
        <v>0</v>
      </c>
      <c r="M212" s="177">
        <v>0</v>
      </c>
      <c r="N212" s="177">
        <v>0</v>
      </c>
      <c r="O212" s="177">
        <v>0</v>
      </c>
      <c r="P212" s="177">
        <v>0</v>
      </c>
      <c r="Q212" s="177">
        <v>0</v>
      </c>
      <c r="R212" s="177">
        <v>0</v>
      </c>
      <c r="S212" s="177">
        <v>0</v>
      </c>
      <c r="T212" s="177">
        <v>0</v>
      </c>
      <c r="U212" s="177">
        <v>0</v>
      </c>
      <c r="V212" s="177">
        <v>0</v>
      </c>
      <c r="W212" s="177">
        <v>0</v>
      </c>
      <c r="X212" s="177">
        <v>0</v>
      </c>
      <c r="Y212" s="177">
        <v>0</v>
      </c>
      <c r="Z212" s="177">
        <v>0</v>
      </c>
      <c r="AA212" s="177">
        <v>0</v>
      </c>
      <c r="AB212" s="177">
        <v>0</v>
      </c>
      <c r="AC212" s="177">
        <v>0</v>
      </c>
      <c r="AD212" s="177">
        <v>0</v>
      </c>
      <c r="AE212" s="177">
        <v>0</v>
      </c>
      <c r="AF212" s="177">
        <v>0</v>
      </c>
      <c r="AG212" s="177">
        <v>0</v>
      </c>
      <c r="AH212" s="177">
        <v>0</v>
      </c>
      <c r="AI212" s="177">
        <v>0</v>
      </c>
      <c r="AJ212" s="177">
        <v>0</v>
      </c>
      <c r="AK212" s="177">
        <v>0</v>
      </c>
      <c r="AL212" s="177">
        <v>0</v>
      </c>
      <c r="AM212" s="177">
        <v>0</v>
      </c>
      <c r="AN212" s="177">
        <v>0</v>
      </c>
      <c r="AO212" s="177">
        <v>0</v>
      </c>
      <c r="AP212" s="177">
        <v>0</v>
      </c>
      <c r="AQ212" s="177">
        <v>0</v>
      </c>
      <c r="AR212" s="177">
        <v>0</v>
      </c>
      <c r="AS212" s="177">
        <v>0</v>
      </c>
      <c r="AT212" s="177">
        <v>0</v>
      </c>
      <c r="AU212" s="177">
        <v>0</v>
      </c>
      <c r="AV212" s="177">
        <v>0</v>
      </c>
      <c r="AW212" s="177">
        <v>0</v>
      </c>
      <c r="AX212" s="177">
        <v>0</v>
      </c>
      <c r="AY212" s="177">
        <v>0</v>
      </c>
      <c r="AZ212" s="177">
        <v>0</v>
      </c>
      <c r="BA212" s="177">
        <v>0</v>
      </c>
      <c r="BB212" s="177">
        <v>0</v>
      </c>
      <c r="BC212" s="177">
        <v>0</v>
      </c>
      <c r="BD212" s="177">
        <v>0</v>
      </c>
      <c r="BE212" s="177">
        <v>0</v>
      </c>
      <c r="BF212" s="177">
        <v>0</v>
      </c>
      <c r="BG212" s="177">
        <v>0</v>
      </c>
      <c r="BH212" s="177">
        <v>0</v>
      </c>
      <c r="BI212" s="177">
        <v>0</v>
      </c>
      <c r="BJ212" s="177">
        <v>0</v>
      </c>
      <c r="BK212" s="177">
        <v>0</v>
      </c>
      <c r="BL212" s="177">
        <v>0</v>
      </c>
      <c r="BM212" s="177">
        <v>0</v>
      </c>
      <c r="BN212" s="177">
        <v>0</v>
      </c>
      <c r="BO212" s="177">
        <v>0</v>
      </c>
      <c r="BP212" s="177">
        <v>0</v>
      </c>
      <c r="BQ212" s="177">
        <v>0</v>
      </c>
      <c r="BR212" s="179">
        <v>0</v>
      </c>
      <c r="BS212" s="177">
        <v>0</v>
      </c>
      <c r="BT212" s="177">
        <v>0</v>
      </c>
      <c r="BU212" s="177">
        <v>0</v>
      </c>
      <c r="BV212" s="177">
        <v>0</v>
      </c>
      <c r="BW212" s="177">
        <v>0</v>
      </c>
      <c r="BX212" s="177">
        <v>0</v>
      </c>
      <c r="BY212" s="177">
        <v>0</v>
      </c>
      <c r="BZ212" s="177">
        <v>0</v>
      </c>
      <c r="CA212" s="177">
        <v>0</v>
      </c>
      <c r="CB212" s="177">
        <v>0</v>
      </c>
      <c r="CC212" s="177">
        <v>0</v>
      </c>
      <c r="CD212" s="177">
        <v>0</v>
      </c>
      <c r="CE212" s="177">
        <v>0</v>
      </c>
      <c r="CF212" s="177">
        <v>0</v>
      </c>
      <c r="CG212" s="177">
        <v>0</v>
      </c>
      <c r="CH212" s="177">
        <v>0</v>
      </c>
      <c r="CI212" s="177">
        <v>0</v>
      </c>
      <c r="CJ212" s="177">
        <v>0</v>
      </c>
      <c r="CK212" s="177">
        <v>0</v>
      </c>
      <c r="CL212" s="177">
        <v>0</v>
      </c>
      <c r="CM212" s="178"/>
      <c r="CZ212" s="174">
        <f t="shared" si="3"/>
        <v>0</v>
      </c>
      <c r="DA212" s="158" t="s">
        <v>1701</v>
      </c>
      <c r="DB212" s="154" t="s">
        <v>1702</v>
      </c>
      <c r="DC212" s="154" t="s">
        <v>1288</v>
      </c>
    </row>
    <row r="213" spans="1:107" ht="13.2" customHeight="1" x14ac:dyDescent="0.25">
      <c r="A213" s="175" t="s">
        <v>1703</v>
      </c>
      <c r="B213" s="176" t="s">
        <v>1704</v>
      </c>
      <c r="C213" s="177">
        <v>-2362025</v>
      </c>
      <c r="D213" s="177">
        <v>0</v>
      </c>
      <c r="E213" s="177">
        <v>-89035</v>
      </c>
      <c r="F213" s="177">
        <v>-1900132.99</v>
      </c>
      <c r="G213" s="177">
        <v>-676305.6</v>
      </c>
      <c r="H213" s="177">
        <v>-827872.7</v>
      </c>
      <c r="I213" s="177">
        <v>-243077</v>
      </c>
      <c r="J213" s="177">
        <v>-1602298</v>
      </c>
      <c r="K213" s="177">
        <v>-621966</v>
      </c>
      <c r="L213" s="177">
        <v>-246377</v>
      </c>
      <c r="M213" s="177">
        <v>-2961783.8</v>
      </c>
      <c r="N213" s="177">
        <v>-175927</v>
      </c>
      <c r="O213" s="177">
        <v>-1495100</v>
      </c>
      <c r="P213" s="177">
        <v>0</v>
      </c>
      <c r="Q213" s="177">
        <v>0</v>
      </c>
      <c r="R213" s="177">
        <v>-352408</v>
      </c>
      <c r="S213" s="177">
        <v>-1063619</v>
      </c>
      <c r="T213" s="177">
        <v>-995566</v>
      </c>
      <c r="U213" s="177">
        <v>-1890119</v>
      </c>
      <c r="V213" s="177">
        <v>-670496</v>
      </c>
      <c r="W213" s="177">
        <v>-534592</v>
      </c>
      <c r="X213" s="177">
        <v>-335209</v>
      </c>
      <c r="Y213" s="177">
        <v>-1746989</v>
      </c>
      <c r="Z213" s="177">
        <v>-632229</v>
      </c>
      <c r="AA213" s="177">
        <v>0</v>
      </c>
      <c r="AB213" s="177">
        <v>-103745</v>
      </c>
      <c r="AC213" s="177">
        <v>0</v>
      </c>
      <c r="AD213" s="177">
        <v>0</v>
      </c>
      <c r="AE213" s="177">
        <v>-2656455.4300000002</v>
      </c>
      <c r="AF213" s="177">
        <v>-638773</v>
      </c>
      <c r="AG213" s="177">
        <v>-168368</v>
      </c>
      <c r="AH213" s="177">
        <v>-634828</v>
      </c>
      <c r="AI213" s="177">
        <v>-306738</v>
      </c>
      <c r="AJ213" s="177">
        <v>-44697</v>
      </c>
      <c r="AK213" s="177">
        <v>-12414289.57</v>
      </c>
      <c r="AL213" s="177">
        <v>0</v>
      </c>
      <c r="AM213" s="177">
        <v>0</v>
      </c>
      <c r="AN213" s="177">
        <v>-227120</v>
      </c>
      <c r="AO213" s="177">
        <v>0</v>
      </c>
      <c r="AP213" s="177">
        <v>0</v>
      </c>
      <c r="AQ213" s="177">
        <v>-1196930</v>
      </c>
      <c r="AR213" s="177">
        <v>0</v>
      </c>
      <c r="AS213" s="177">
        <v>-952008.5</v>
      </c>
      <c r="AT213" s="177">
        <v>-743896</v>
      </c>
      <c r="AU213" s="177">
        <v>0</v>
      </c>
      <c r="AV213" s="177">
        <v>-890456</v>
      </c>
      <c r="AW213" s="177">
        <v>0</v>
      </c>
      <c r="AX213" s="177">
        <v>0</v>
      </c>
      <c r="AY213" s="177">
        <v>-2144746.6800000002</v>
      </c>
      <c r="AZ213" s="177">
        <v>0</v>
      </c>
      <c r="BA213" s="177">
        <v>-1871305.08</v>
      </c>
      <c r="BB213" s="177">
        <v>0</v>
      </c>
      <c r="BC213" s="177">
        <v>-4939248.24</v>
      </c>
      <c r="BD213" s="177">
        <v>-632469.5</v>
      </c>
      <c r="BE213" s="177">
        <v>-730241</v>
      </c>
      <c r="BF213" s="177">
        <v>-1393888</v>
      </c>
      <c r="BG213" s="177">
        <v>-1048709</v>
      </c>
      <c r="BH213" s="177">
        <v>0</v>
      </c>
      <c r="BI213" s="177">
        <v>0</v>
      </c>
      <c r="BJ213" s="177">
        <v>-84145</v>
      </c>
      <c r="BK213" s="177">
        <v>-73547</v>
      </c>
      <c r="BL213" s="177">
        <v>-5280313.49</v>
      </c>
      <c r="BM213" s="177">
        <v>-2325568.5</v>
      </c>
      <c r="BN213" s="177">
        <v>-503074</v>
      </c>
      <c r="BO213" s="177">
        <v>-1531681</v>
      </c>
      <c r="BP213" s="177">
        <v>-353061</v>
      </c>
      <c r="BQ213" s="177">
        <v>-1062980</v>
      </c>
      <c r="BR213" s="179">
        <v>-14486765.619999999</v>
      </c>
      <c r="BS213" s="179">
        <v>-2965063.26</v>
      </c>
      <c r="BT213" s="179">
        <v>-1323857</v>
      </c>
      <c r="BU213" s="179">
        <v>-3892885.5</v>
      </c>
      <c r="BV213" s="179">
        <v>-39670</v>
      </c>
      <c r="BW213" s="179">
        <v>-726140</v>
      </c>
      <c r="BX213" s="177">
        <v>0</v>
      </c>
      <c r="BY213" s="179">
        <v>0</v>
      </c>
      <c r="BZ213" s="179">
        <v>-166503</v>
      </c>
      <c r="CA213" s="179">
        <v>-184491</v>
      </c>
      <c r="CB213" s="179">
        <v>-2007973</v>
      </c>
      <c r="CC213" s="179">
        <v>-268490</v>
      </c>
      <c r="CD213" s="179">
        <v>-1379414</v>
      </c>
      <c r="CE213" s="179">
        <v>0</v>
      </c>
      <c r="CF213" s="177">
        <v>0</v>
      </c>
      <c r="CG213" s="177">
        <v>0</v>
      </c>
      <c r="CH213" s="179">
        <v>0</v>
      </c>
      <c r="CI213" s="179">
        <v>-1501976.51</v>
      </c>
      <c r="CJ213" s="179">
        <v>-2214382</v>
      </c>
      <c r="CK213" s="179">
        <v>0</v>
      </c>
      <c r="CL213" s="179">
        <v>-574721.6</v>
      </c>
      <c r="CM213" s="178"/>
      <c r="CZ213" s="174">
        <f t="shared" si="3"/>
        <v>0</v>
      </c>
      <c r="DA213" s="158" t="s">
        <v>1703</v>
      </c>
      <c r="DB213" s="154" t="s">
        <v>1704</v>
      </c>
      <c r="DC213" s="154" t="s">
        <v>1288</v>
      </c>
    </row>
    <row r="214" spans="1:107" ht="13.2" customHeight="1" x14ac:dyDescent="0.25">
      <c r="A214" s="175" t="s">
        <v>1705</v>
      </c>
      <c r="B214" s="176" t="s">
        <v>1706</v>
      </c>
      <c r="C214" s="177">
        <v>0</v>
      </c>
      <c r="D214" s="177">
        <v>0</v>
      </c>
      <c r="E214" s="177">
        <v>0</v>
      </c>
      <c r="F214" s="177">
        <v>0</v>
      </c>
      <c r="G214" s="177">
        <v>0</v>
      </c>
      <c r="H214" s="177">
        <v>0</v>
      </c>
      <c r="I214" s="177">
        <v>0</v>
      </c>
      <c r="J214" s="177">
        <v>0</v>
      </c>
      <c r="K214" s="177">
        <v>0</v>
      </c>
      <c r="L214" s="177">
        <v>0</v>
      </c>
      <c r="M214" s="177">
        <v>0</v>
      </c>
      <c r="N214" s="177">
        <v>0</v>
      </c>
      <c r="O214" s="177">
        <v>0</v>
      </c>
      <c r="P214" s="177">
        <v>0</v>
      </c>
      <c r="Q214" s="177">
        <v>0</v>
      </c>
      <c r="R214" s="177">
        <v>0</v>
      </c>
      <c r="S214" s="177">
        <v>0</v>
      </c>
      <c r="T214" s="177">
        <v>0</v>
      </c>
      <c r="U214" s="177">
        <v>0</v>
      </c>
      <c r="V214" s="177">
        <v>0</v>
      </c>
      <c r="W214" s="177">
        <v>0</v>
      </c>
      <c r="X214" s="177">
        <v>0</v>
      </c>
      <c r="Y214" s="177">
        <v>0</v>
      </c>
      <c r="Z214" s="177">
        <v>0</v>
      </c>
      <c r="AA214" s="177">
        <v>0</v>
      </c>
      <c r="AB214" s="177">
        <v>0</v>
      </c>
      <c r="AC214" s="177">
        <v>395510</v>
      </c>
      <c r="AD214" s="177">
        <v>0</v>
      </c>
      <c r="AE214" s="177">
        <v>0</v>
      </c>
      <c r="AF214" s="177">
        <v>0</v>
      </c>
      <c r="AG214" s="177">
        <v>0</v>
      </c>
      <c r="AH214" s="177">
        <v>0</v>
      </c>
      <c r="AI214" s="177">
        <v>0</v>
      </c>
      <c r="AJ214" s="177">
        <v>0</v>
      </c>
      <c r="AK214" s="177">
        <v>0</v>
      </c>
      <c r="AL214" s="177">
        <v>0</v>
      </c>
      <c r="AM214" s="177">
        <v>0</v>
      </c>
      <c r="AN214" s="177">
        <v>0</v>
      </c>
      <c r="AO214" s="177">
        <v>0</v>
      </c>
      <c r="AP214" s="177">
        <v>0</v>
      </c>
      <c r="AQ214" s="177">
        <v>0</v>
      </c>
      <c r="AR214" s="177">
        <v>0</v>
      </c>
      <c r="AS214" s="177">
        <v>0</v>
      </c>
      <c r="AT214" s="177">
        <v>0</v>
      </c>
      <c r="AU214" s="177">
        <v>0</v>
      </c>
      <c r="AV214" s="177">
        <v>0</v>
      </c>
      <c r="AW214" s="177">
        <v>0</v>
      </c>
      <c r="AX214" s="177">
        <v>0</v>
      </c>
      <c r="AY214" s="177">
        <v>0</v>
      </c>
      <c r="AZ214" s="177">
        <v>0</v>
      </c>
      <c r="BA214" s="177">
        <v>0</v>
      </c>
      <c r="BB214" s="177">
        <v>0</v>
      </c>
      <c r="BC214" s="177">
        <v>0</v>
      </c>
      <c r="BD214" s="177">
        <v>0</v>
      </c>
      <c r="BE214" s="177">
        <v>0</v>
      </c>
      <c r="BF214" s="177">
        <v>0</v>
      </c>
      <c r="BG214" s="177">
        <v>0</v>
      </c>
      <c r="BH214" s="177">
        <v>13000</v>
      </c>
      <c r="BI214" s="177">
        <v>0</v>
      </c>
      <c r="BJ214" s="177">
        <v>0</v>
      </c>
      <c r="BK214" s="177">
        <v>0</v>
      </c>
      <c r="BL214" s="177">
        <v>0</v>
      </c>
      <c r="BM214" s="177">
        <v>0</v>
      </c>
      <c r="BN214" s="177">
        <v>0</v>
      </c>
      <c r="BO214" s="177">
        <v>0</v>
      </c>
      <c r="BP214" s="177">
        <v>0</v>
      </c>
      <c r="BQ214" s="177">
        <v>0</v>
      </c>
      <c r="BR214" s="177">
        <v>10602500</v>
      </c>
      <c r="BS214" s="177">
        <v>0</v>
      </c>
      <c r="BT214" s="177">
        <v>0</v>
      </c>
      <c r="BU214" s="177">
        <v>0</v>
      </c>
      <c r="BV214" s="177">
        <v>0</v>
      </c>
      <c r="BW214" s="177">
        <v>0</v>
      </c>
      <c r="BX214" s="177">
        <v>0</v>
      </c>
      <c r="BY214" s="177">
        <v>0</v>
      </c>
      <c r="BZ214" s="177">
        <v>0</v>
      </c>
      <c r="CA214" s="177">
        <v>0</v>
      </c>
      <c r="CB214" s="177">
        <v>0</v>
      </c>
      <c r="CC214" s="177">
        <v>0</v>
      </c>
      <c r="CD214" s="177">
        <v>0</v>
      </c>
      <c r="CE214" s="177">
        <v>0</v>
      </c>
      <c r="CF214" s="177">
        <v>0</v>
      </c>
      <c r="CG214" s="177">
        <v>0</v>
      </c>
      <c r="CH214" s="177">
        <v>0</v>
      </c>
      <c r="CI214" s="177">
        <v>0</v>
      </c>
      <c r="CJ214" s="177">
        <v>0</v>
      </c>
      <c r="CK214" s="177">
        <v>0</v>
      </c>
      <c r="CL214" s="177">
        <v>0</v>
      </c>
      <c r="CM214" s="178"/>
      <c r="CZ214" s="174">
        <f t="shared" si="3"/>
        <v>0</v>
      </c>
      <c r="DA214" s="158" t="s">
        <v>1705</v>
      </c>
      <c r="DB214" s="154" t="s">
        <v>1706</v>
      </c>
      <c r="DC214" s="154" t="s">
        <v>1288</v>
      </c>
    </row>
    <row r="215" spans="1:107" ht="13.2" customHeight="1" x14ac:dyDescent="0.25">
      <c r="A215" s="175" t="s">
        <v>1707</v>
      </c>
      <c r="B215" s="176" t="s">
        <v>1708</v>
      </c>
      <c r="C215" s="177">
        <v>0</v>
      </c>
      <c r="D215" s="177">
        <v>0</v>
      </c>
      <c r="E215" s="177">
        <v>0</v>
      </c>
      <c r="F215" s="177">
        <v>0</v>
      </c>
      <c r="G215" s="177">
        <v>0</v>
      </c>
      <c r="H215" s="177">
        <v>0</v>
      </c>
      <c r="I215" s="177">
        <v>0</v>
      </c>
      <c r="J215" s="177">
        <v>0</v>
      </c>
      <c r="K215" s="177">
        <v>0</v>
      </c>
      <c r="L215" s="177">
        <v>0</v>
      </c>
      <c r="M215" s="177">
        <v>0</v>
      </c>
      <c r="N215" s="177">
        <v>0</v>
      </c>
      <c r="O215" s="177">
        <v>0</v>
      </c>
      <c r="P215" s="177">
        <v>0</v>
      </c>
      <c r="Q215" s="177">
        <v>0</v>
      </c>
      <c r="R215" s="177">
        <v>0</v>
      </c>
      <c r="S215" s="177">
        <v>0</v>
      </c>
      <c r="T215" s="177">
        <v>0</v>
      </c>
      <c r="U215" s="177">
        <v>0</v>
      </c>
      <c r="V215" s="177">
        <v>0</v>
      </c>
      <c r="W215" s="177">
        <v>0</v>
      </c>
      <c r="X215" s="177">
        <v>0</v>
      </c>
      <c r="Y215" s="177">
        <v>0</v>
      </c>
      <c r="Z215" s="177">
        <v>0</v>
      </c>
      <c r="AA215" s="177">
        <v>0</v>
      </c>
      <c r="AB215" s="177">
        <v>0</v>
      </c>
      <c r="AC215" s="177">
        <v>0</v>
      </c>
      <c r="AD215" s="177">
        <v>0</v>
      </c>
      <c r="AE215" s="177">
        <v>0</v>
      </c>
      <c r="AF215" s="177">
        <v>0</v>
      </c>
      <c r="AG215" s="177">
        <v>0</v>
      </c>
      <c r="AH215" s="177">
        <v>0</v>
      </c>
      <c r="AI215" s="177">
        <v>0</v>
      </c>
      <c r="AJ215" s="177">
        <v>0</v>
      </c>
      <c r="AK215" s="177">
        <v>0</v>
      </c>
      <c r="AL215" s="177">
        <v>0</v>
      </c>
      <c r="AM215" s="177">
        <v>0</v>
      </c>
      <c r="AN215" s="177">
        <v>0</v>
      </c>
      <c r="AO215" s="177">
        <v>0</v>
      </c>
      <c r="AP215" s="177">
        <v>0</v>
      </c>
      <c r="AQ215" s="177">
        <v>0</v>
      </c>
      <c r="AR215" s="177">
        <v>0</v>
      </c>
      <c r="AS215" s="177">
        <v>0</v>
      </c>
      <c r="AT215" s="177">
        <v>0</v>
      </c>
      <c r="AU215" s="177">
        <v>0</v>
      </c>
      <c r="AV215" s="177">
        <v>0</v>
      </c>
      <c r="AW215" s="177">
        <v>0</v>
      </c>
      <c r="AX215" s="177">
        <v>0</v>
      </c>
      <c r="AY215" s="177">
        <v>0</v>
      </c>
      <c r="AZ215" s="177">
        <v>0</v>
      </c>
      <c r="BA215" s="177">
        <v>0</v>
      </c>
      <c r="BB215" s="177">
        <v>0</v>
      </c>
      <c r="BC215" s="177">
        <v>0</v>
      </c>
      <c r="BD215" s="177">
        <v>0</v>
      </c>
      <c r="BE215" s="177">
        <v>0</v>
      </c>
      <c r="BF215" s="177">
        <v>0</v>
      </c>
      <c r="BG215" s="177">
        <v>0</v>
      </c>
      <c r="BH215" s="177">
        <v>0</v>
      </c>
      <c r="BI215" s="177">
        <v>0</v>
      </c>
      <c r="BJ215" s="177">
        <v>0</v>
      </c>
      <c r="BK215" s="177">
        <v>0</v>
      </c>
      <c r="BL215" s="177">
        <v>0</v>
      </c>
      <c r="BM215" s="177">
        <v>0</v>
      </c>
      <c r="BN215" s="177">
        <v>0</v>
      </c>
      <c r="BO215" s="177">
        <v>0</v>
      </c>
      <c r="BP215" s="177">
        <v>0</v>
      </c>
      <c r="BQ215" s="177">
        <v>0</v>
      </c>
      <c r="BR215" s="179">
        <v>0</v>
      </c>
      <c r="BS215" s="179">
        <v>0</v>
      </c>
      <c r="BT215" s="179">
        <v>0</v>
      </c>
      <c r="BU215" s="179">
        <v>0</v>
      </c>
      <c r="BV215" s="179">
        <v>0</v>
      </c>
      <c r="BW215" s="179">
        <v>0</v>
      </c>
      <c r="BX215" s="177">
        <v>0</v>
      </c>
      <c r="BY215" s="179">
        <v>0</v>
      </c>
      <c r="BZ215" s="179">
        <v>0</v>
      </c>
      <c r="CA215" s="179">
        <v>0</v>
      </c>
      <c r="CB215" s="179">
        <v>0</v>
      </c>
      <c r="CC215" s="179">
        <v>0</v>
      </c>
      <c r="CD215" s="179">
        <v>0</v>
      </c>
      <c r="CE215" s="179">
        <v>0</v>
      </c>
      <c r="CF215" s="177">
        <v>0</v>
      </c>
      <c r="CG215" s="177">
        <v>0</v>
      </c>
      <c r="CH215" s="179">
        <v>0</v>
      </c>
      <c r="CI215" s="179">
        <v>0</v>
      </c>
      <c r="CJ215" s="179">
        <v>0</v>
      </c>
      <c r="CK215" s="179">
        <v>0</v>
      </c>
      <c r="CL215" s="179">
        <v>0</v>
      </c>
      <c r="CM215" s="178"/>
      <c r="CZ215" s="174">
        <f t="shared" si="3"/>
        <v>0</v>
      </c>
      <c r="DA215" s="158" t="s">
        <v>1707</v>
      </c>
      <c r="DB215" s="154" t="s">
        <v>1708</v>
      </c>
      <c r="DC215" s="154" t="s">
        <v>1288</v>
      </c>
    </row>
    <row r="216" spans="1:107" ht="13.2" customHeight="1" x14ac:dyDescent="0.25">
      <c r="A216" s="175" t="s">
        <v>1709</v>
      </c>
      <c r="B216" s="176" t="s">
        <v>1710</v>
      </c>
      <c r="C216" s="177">
        <v>0</v>
      </c>
      <c r="D216" s="177">
        <v>0</v>
      </c>
      <c r="E216" s="177">
        <v>0</v>
      </c>
      <c r="F216" s="177">
        <v>0</v>
      </c>
      <c r="G216" s="177">
        <v>0</v>
      </c>
      <c r="H216" s="177">
        <v>0</v>
      </c>
      <c r="I216" s="177">
        <v>0</v>
      </c>
      <c r="J216" s="177">
        <v>0</v>
      </c>
      <c r="K216" s="177">
        <v>0</v>
      </c>
      <c r="L216" s="177">
        <v>0</v>
      </c>
      <c r="M216" s="177">
        <v>0</v>
      </c>
      <c r="N216" s="177">
        <v>0</v>
      </c>
      <c r="O216" s="177">
        <v>0</v>
      </c>
      <c r="P216" s="177">
        <v>0</v>
      </c>
      <c r="Q216" s="177">
        <v>0</v>
      </c>
      <c r="R216" s="177">
        <v>0</v>
      </c>
      <c r="S216" s="177">
        <v>0</v>
      </c>
      <c r="T216" s="177">
        <v>0</v>
      </c>
      <c r="U216" s="177">
        <v>0</v>
      </c>
      <c r="V216" s="177">
        <v>0</v>
      </c>
      <c r="W216" s="177">
        <v>0</v>
      </c>
      <c r="X216" s="177">
        <v>0</v>
      </c>
      <c r="Y216" s="177">
        <v>0</v>
      </c>
      <c r="Z216" s="177">
        <v>0</v>
      </c>
      <c r="AA216" s="177">
        <v>0</v>
      </c>
      <c r="AB216" s="177">
        <v>0</v>
      </c>
      <c r="AC216" s="177">
        <v>-395481</v>
      </c>
      <c r="AD216" s="177">
        <v>0</v>
      </c>
      <c r="AE216" s="177">
        <v>0</v>
      </c>
      <c r="AF216" s="177">
        <v>0</v>
      </c>
      <c r="AG216" s="177">
        <v>0</v>
      </c>
      <c r="AH216" s="177">
        <v>0</v>
      </c>
      <c r="AI216" s="177">
        <v>0</v>
      </c>
      <c r="AJ216" s="177">
        <v>0</v>
      </c>
      <c r="AK216" s="177">
        <v>0</v>
      </c>
      <c r="AL216" s="177">
        <v>0</v>
      </c>
      <c r="AM216" s="177">
        <v>0</v>
      </c>
      <c r="AN216" s="177">
        <v>0</v>
      </c>
      <c r="AO216" s="177">
        <v>0</v>
      </c>
      <c r="AP216" s="177">
        <v>0</v>
      </c>
      <c r="AQ216" s="177">
        <v>0</v>
      </c>
      <c r="AR216" s="177">
        <v>0</v>
      </c>
      <c r="AS216" s="177">
        <v>0</v>
      </c>
      <c r="AT216" s="177">
        <v>0</v>
      </c>
      <c r="AU216" s="177">
        <v>0</v>
      </c>
      <c r="AV216" s="177">
        <v>0</v>
      </c>
      <c r="AW216" s="177">
        <v>0</v>
      </c>
      <c r="AX216" s="177">
        <v>0</v>
      </c>
      <c r="AY216" s="177">
        <v>0</v>
      </c>
      <c r="AZ216" s="177">
        <v>0</v>
      </c>
      <c r="BA216" s="177">
        <v>0</v>
      </c>
      <c r="BB216" s="177">
        <v>0</v>
      </c>
      <c r="BC216" s="177">
        <v>0</v>
      </c>
      <c r="BD216" s="177">
        <v>0</v>
      </c>
      <c r="BE216" s="177">
        <v>0</v>
      </c>
      <c r="BF216" s="177">
        <v>0</v>
      </c>
      <c r="BG216" s="177">
        <v>0</v>
      </c>
      <c r="BH216" s="177">
        <v>-12999</v>
      </c>
      <c r="BI216" s="177">
        <v>0</v>
      </c>
      <c r="BJ216" s="177">
        <v>0</v>
      </c>
      <c r="BK216" s="177">
        <v>0</v>
      </c>
      <c r="BL216" s="177">
        <v>0</v>
      </c>
      <c r="BM216" s="177">
        <v>0</v>
      </c>
      <c r="BN216" s="177">
        <v>0</v>
      </c>
      <c r="BO216" s="177">
        <v>0</v>
      </c>
      <c r="BP216" s="177">
        <v>0</v>
      </c>
      <c r="BQ216" s="177">
        <v>0</v>
      </c>
      <c r="BR216" s="177">
        <v>-9268553.5299999993</v>
      </c>
      <c r="BS216" s="177">
        <v>0</v>
      </c>
      <c r="BT216" s="177">
        <v>0</v>
      </c>
      <c r="BU216" s="177">
        <v>0</v>
      </c>
      <c r="BV216" s="177">
        <v>0</v>
      </c>
      <c r="BW216" s="177">
        <v>0</v>
      </c>
      <c r="BX216" s="177">
        <v>0</v>
      </c>
      <c r="BY216" s="177">
        <v>0</v>
      </c>
      <c r="BZ216" s="177">
        <v>0</v>
      </c>
      <c r="CA216" s="177">
        <v>0</v>
      </c>
      <c r="CB216" s="177">
        <v>0</v>
      </c>
      <c r="CC216" s="177">
        <v>0</v>
      </c>
      <c r="CD216" s="177">
        <v>0</v>
      </c>
      <c r="CE216" s="177">
        <v>0</v>
      </c>
      <c r="CF216" s="177">
        <v>0</v>
      </c>
      <c r="CG216" s="177">
        <v>0</v>
      </c>
      <c r="CH216" s="177">
        <v>0</v>
      </c>
      <c r="CI216" s="177">
        <v>0</v>
      </c>
      <c r="CJ216" s="177">
        <v>0</v>
      </c>
      <c r="CK216" s="177">
        <v>0</v>
      </c>
      <c r="CL216" s="177">
        <v>0</v>
      </c>
      <c r="CM216" s="178"/>
      <c r="CZ216" s="174">
        <f t="shared" si="3"/>
        <v>0</v>
      </c>
      <c r="DA216" s="158" t="s">
        <v>1709</v>
      </c>
      <c r="DB216" s="154" t="s">
        <v>1710</v>
      </c>
      <c r="DC216" s="154" t="s">
        <v>1288</v>
      </c>
    </row>
    <row r="217" spans="1:107" ht="13.2" customHeight="1" x14ac:dyDescent="0.25">
      <c r="A217" s="175" t="s">
        <v>1711</v>
      </c>
      <c r="B217" s="176" t="s">
        <v>1712</v>
      </c>
      <c r="C217" s="177">
        <v>4706290</v>
      </c>
      <c r="D217" s="177">
        <v>0</v>
      </c>
      <c r="E217" s="177">
        <v>5990</v>
      </c>
      <c r="F217" s="177">
        <v>1025900</v>
      </c>
      <c r="G217" s="177">
        <v>654000.5</v>
      </c>
      <c r="H217" s="177">
        <v>580080</v>
      </c>
      <c r="I217" s="177">
        <v>345700</v>
      </c>
      <c r="J217" s="177">
        <v>1069720</v>
      </c>
      <c r="K217" s="177">
        <v>201500</v>
      </c>
      <c r="L217" s="177">
        <v>199380</v>
      </c>
      <c r="M217" s="177">
        <v>1578536.49</v>
      </c>
      <c r="N217" s="177">
        <v>285700</v>
      </c>
      <c r="O217" s="177">
        <v>4097280</v>
      </c>
      <c r="P217" s="177">
        <v>16500</v>
      </c>
      <c r="Q217" s="177">
        <v>0</v>
      </c>
      <c r="R217" s="177">
        <v>1252265</v>
      </c>
      <c r="S217" s="177">
        <v>1422070</v>
      </c>
      <c r="T217" s="177">
        <v>419025</v>
      </c>
      <c r="U217" s="177">
        <v>997424.93</v>
      </c>
      <c r="V217" s="177">
        <v>185961</v>
      </c>
      <c r="W217" s="177">
        <v>1943180</v>
      </c>
      <c r="X217" s="177">
        <v>702338</v>
      </c>
      <c r="Y217" s="177">
        <v>721182.71999999997</v>
      </c>
      <c r="Z217" s="177">
        <v>1167435</v>
      </c>
      <c r="AA217" s="177">
        <v>822154</v>
      </c>
      <c r="AB217" s="177">
        <v>99804.15</v>
      </c>
      <c r="AC217" s="177">
        <v>0</v>
      </c>
      <c r="AD217" s="177">
        <v>750000</v>
      </c>
      <c r="AE217" s="177">
        <v>390010</v>
      </c>
      <c r="AF217" s="177">
        <v>714500</v>
      </c>
      <c r="AG217" s="177">
        <v>1188200</v>
      </c>
      <c r="AH217" s="177">
        <v>1093985</v>
      </c>
      <c r="AI217" s="177">
        <v>668833</v>
      </c>
      <c r="AJ217" s="177">
        <v>0</v>
      </c>
      <c r="AK217" s="177">
        <v>7410600</v>
      </c>
      <c r="AL217" s="177">
        <v>143000</v>
      </c>
      <c r="AM217" s="177">
        <v>0</v>
      </c>
      <c r="AN217" s="177">
        <v>339190</v>
      </c>
      <c r="AO217" s="177">
        <v>0</v>
      </c>
      <c r="AP217" s="177">
        <v>1679500</v>
      </c>
      <c r="AQ217" s="177">
        <v>329910</v>
      </c>
      <c r="AR217" s="177">
        <v>986000</v>
      </c>
      <c r="AS217" s="177">
        <v>362605</v>
      </c>
      <c r="AT217" s="177">
        <v>2392175</v>
      </c>
      <c r="AU217" s="177">
        <v>685000</v>
      </c>
      <c r="AV217" s="177">
        <v>898000</v>
      </c>
      <c r="AW217" s="177">
        <v>0</v>
      </c>
      <c r="AX217" s="177">
        <v>814028</v>
      </c>
      <c r="AY217" s="177">
        <v>2228980</v>
      </c>
      <c r="AZ217" s="177">
        <v>0</v>
      </c>
      <c r="BA217" s="177">
        <v>2109540.33</v>
      </c>
      <c r="BB217" s="177">
        <v>0</v>
      </c>
      <c r="BC217" s="177">
        <v>3481233</v>
      </c>
      <c r="BD217" s="177">
        <v>1764097</v>
      </c>
      <c r="BE217" s="177">
        <v>110090</v>
      </c>
      <c r="BF217" s="177">
        <v>1232608</v>
      </c>
      <c r="BG217" s="177">
        <v>9278108</v>
      </c>
      <c r="BH217" s="177">
        <v>58190</v>
      </c>
      <c r="BI217" s="177">
        <v>0</v>
      </c>
      <c r="BJ217" s="177">
        <v>13390</v>
      </c>
      <c r="BK217" s="177">
        <v>13390</v>
      </c>
      <c r="BL217" s="177">
        <v>3456880</v>
      </c>
      <c r="BM217" s="177">
        <v>1574880</v>
      </c>
      <c r="BN217" s="177">
        <v>1293600</v>
      </c>
      <c r="BO217" s="177">
        <v>967865</v>
      </c>
      <c r="BP217" s="177">
        <v>1475070</v>
      </c>
      <c r="BQ217" s="177">
        <v>570080</v>
      </c>
      <c r="BR217" s="177">
        <v>9324886.0099999998</v>
      </c>
      <c r="BS217" s="177">
        <v>1799995</v>
      </c>
      <c r="BT217" s="177">
        <v>1676260</v>
      </c>
      <c r="BU217" s="177">
        <v>3069281.75</v>
      </c>
      <c r="BV217" s="177">
        <v>679500</v>
      </c>
      <c r="BW217" s="177">
        <v>705211</v>
      </c>
      <c r="BX217" s="177">
        <v>0</v>
      </c>
      <c r="BY217" s="177">
        <v>751600</v>
      </c>
      <c r="BZ217" s="177">
        <v>126230</v>
      </c>
      <c r="CA217" s="177">
        <v>1743286.33</v>
      </c>
      <c r="CB217" s="177">
        <v>1724632.45</v>
      </c>
      <c r="CC217" s="177">
        <v>3096542</v>
      </c>
      <c r="CD217" s="177">
        <v>1358571</v>
      </c>
      <c r="CE217" s="177">
        <v>428600</v>
      </c>
      <c r="CF217" s="177">
        <v>250000</v>
      </c>
      <c r="CG217" s="177">
        <v>0</v>
      </c>
      <c r="CH217" s="177">
        <v>1488081</v>
      </c>
      <c r="CI217" s="177">
        <v>1112912</v>
      </c>
      <c r="CJ217" s="177">
        <v>5028854</v>
      </c>
      <c r="CK217" s="177">
        <v>345000</v>
      </c>
      <c r="CL217" s="177">
        <v>711370</v>
      </c>
      <c r="CM217" s="178"/>
      <c r="CZ217" s="174">
        <f t="shared" si="3"/>
        <v>0</v>
      </c>
      <c r="DA217" s="158" t="s">
        <v>1711</v>
      </c>
      <c r="DB217" s="154" t="s">
        <v>1712</v>
      </c>
      <c r="DC217" s="154" t="s">
        <v>1288</v>
      </c>
    </row>
    <row r="218" spans="1:107" ht="13.2" customHeight="1" x14ac:dyDescent="0.25">
      <c r="A218" s="175" t="s">
        <v>1713</v>
      </c>
      <c r="B218" s="176" t="s">
        <v>1714</v>
      </c>
      <c r="C218" s="177">
        <v>0</v>
      </c>
      <c r="D218" s="177">
        <v>0</v>
      </c>
      <c r="E218" s="177">
        <v>0</v>
      </c>
      <c r="F218" s="177">
        <v>0</v>
      </c>
      <c r="G218" s="177">
        <v>0</v>
      </c>
      <c r="H218" s="177">
        <v>0</v>
      </c>
      <c r="I218" s="177">
        <v>0</v>
      </c>
      <c r="J218" s="177">
        <v>0</v>
      </c>
      <c r="K218" s="177">
        <v>0</v>
      </c>
      <c r="L218" s="177">
        <v>0</v>
      </c>
      <c r="M218" s="177">
        <v>0</v>
      </c>
      <c r="N218" s="177">
        <v>0</v>
      </c>
      <c r="O218" s="177">
        <v>0</v>
      </c>
      <c r="P218" s="177">
        <v>0</v>
      </c>
      <c r="Q218" s="177">
        <v>0</v>
      </c>
      <c r="R218" s="177">
        <v>0</v>
      </c>
      <c r="S218" s="177">
        <v>0</v>
      </c>
      <c r="T218" s="177">
        <v>0</v>
      </c>
      <c r="U218" s="177">
        <v>0</v>
      </c>
      <c r="V218" s="177">
        <v>0</v>
      </c>
      <c r="W218" s="177">
        <v>0</v>
      </c>
      <c r="X218" s="177">
        <v>0</v>
      </c>
      <c r="Y218" s="177">
        <v>0</v>
      </c>
      <c r="Z218" s="177">
        <v>0</v>
      </c>
      <c r="AA218" s="177">
        <v>0</v>
      </c>
      <c r="AB218" s="177">
        <v>0</v>
      </c>
      <c r="AC218" s="177">
        <v>0</v>
      </c>
      <c r="AD218" s="177">
        <v>0</v>
      </c>
      <c r="AE218" s="177">
        <v>0</v>
      </c>
      <c r="AF218" s="177">
        <v>0</v>
      </c>
      <c r="AG218" s="177">
        <v>0</v>
      </c>
      <c r="AH218" s="177">
        <v>0</v>
      </c>
      <c r="AI218" s="177">
        <v>0</v>
      </c>
      <c r="AJ218" s="177">
        <v>0</v>
      </c>
      <c r="AK218" s="177">
        <v>0</v>
      </c>
      <c r="AL218" s="177">
        <v>0</v>
      </c>
      <c r="AM218" s="177">
        <v>0</v>
      </c>
      <c r="AN218" s="177">
        <v>0</v>
      </c>
      <c r="AO218" s="177">
        <v>0</v>
      </c>
      <c r="AP218" s="177">
        <v>0</v>
      </c>
      <c r="AQ218" s="177">
        <v>0</v>
      </c>
      <c r="AR218" s="177">
        <v>0</v>
      </c>
      <c r="AS218" s="177">
        <v>0</v>
      </c>
      <c r="AT218" s="177">
        <v>0</v>
      </c>
      <c r="AU218" s="177">
        <v>0</v>
      </c>
      <c r="AV218" s="177">
        <v>0</v>
      </c>
      <c r="AW218" s="177">
        <v>0</v>
      </c>
      <c r="AX218" s="177">
        <v>0</v>
      </c>
      <c r="AY218" s="177">
        <v>0</v>
      </c>
      <c r="AZ218" s="177">
        <v>0</v>
      </c>
      <c r="BA218" s="177">
        <v>0</v>
      </c>
      <c r="BB218" s="177">
        <v>0</v>
      </c>
      <c r="BC218" s="177">
        <v>0</v>
      </c>
      <c r="BD218" s="177">
        <v>0</v>
      </c>
      <c r="BE218" s="177">
        <v>0</v>
      </c>
      <c r="BF218" s="177">
        <v>0</v>
      </c>
      <c r="BG218" s="177">
        <v>0</v>
      </c>
      <c r="BH218" s="177">
        <v>0</v>
      </c>
      <c r="BI218" s="177">
        <v>0</v>
      </c>
      <c r="BJ218" s="177">
        <v>0</v>
      </c>
      <c r="BK218" s="177">
        <v>0</v>
      </c>
      <c r="BL218" s="177">
        <v>0</v>
      </c>
      <c r="BM218" s="177">
        <v>0</v>
      </c>
      <c r="BN218" s="177">
        <v>0</v>
      </c>
      <c r="BO218" s="177">
        <v>0</v>
      </c>
      <c r="BP218" s="177">
        <v>0</v>
      </c>
      <c r="BQ218" s="177">
        <v>0</v>
      </c>
      <c r="BR218" s="177">
        <v>0</v>
      </c>
      <c r="BS218" s="177">
        <v>0</v>
      </c>
      <c r="BT218" s="177">
        <v>0</v>
      </c>
      <c r="BU218" s="177">
        <v>0</v>
      </c>
      <c r="BV218" s="177">
        <v>0</v>
      </c>
      <c r="BW218" s="177">
        <v>0</v>
      </c>
      <c r="BX218" s="177">
        <v>0</v>
      </c>
      <c r="BY218" s="177">
        <v>0</v>
      </c>
      <c r="BZ218" s="177">
        <v>0</v>
      </c>
      <c r="CA218" s="177">
        <v>0</v>
      </c>
      <c r="CB218" s="177">
        <v>0</v>
      </c>
      <c r="CC218" s="177">
        <v>0</v>
      </c>
      <c r="CD218" s="177">
        <v>0</v>
      </c>
      <c r="CE218" s="177">
        <v>0</v>
      </c>
      <c r="CF218" s="177">
        <v>0</v>
      </c>
      <c r="CG218" s="177">
        <v>0</v>
      </c>
      <c r="CH218" s="177">
        <v>0</v>
      </c>
      <c r="CI218" s="177">
        <v>0</v>
      </c>
      <c r="CJ218" s="177">
        <v>0</v>
      </c>
      <c r="CK218" s="177">
        <v>0</v>
      </c>
      <c r="CL218" s="177">
        <v>0</v>
      </c>
      <c r="CM218" s="178"/>
      <c r="CZ218" s="174">
        <f t="shared" si="3"/>
        <v>0</v>
      </c>
      <c r="DA218" s="158" t="s">
        <v>1713</v>
      </c>
      <c r="DB218" s="154" t="s">
        <v>1714</v>
      </c>
      <c r="DC218" s="154" t="s">
        <v>1288</v>
      </c>
    </row>
    <row r="219" spans="1:107" ht="13.2" customHeight="1" x14ac:dyDescent="0.25">
      <c r="A219" s="175" t="s">
        <v>1715</v>
      </c>
      <c r="B219" s="176" t="s">
        <v>1716</v>
      </c>
      <c r="C219" s="177">
        <v>-4706245</v>
      </c>
      <c r="D219" s="177">
        <v>0</v>
      </c>
      <c r="E219" s="177">
        <v>-5989</v>
      </c>
      <c r="F219" s="177">
        <v>-1025880.02</v>
      </c>
      <c r="G219" s="177">
        <v>-653979.5</v>
      </c>
      <c r="H219" s="177">
        <v>-580070</v>
      </c>
      <c r="I219" s="177">
        <v>-345688</v>
      </c>
      <c r="J219" s="177">
        <v>-1069669</v>
      </c>
      <c r="K219" s="177">
        <v>-201488</v>
      </c>
      <c r="L219" s="177">
        <v>-199367</v>
      </c>
      <c r="M219" s="177">
        <v>-1578498.49</v>
      </c>
      <c r="N219" s="177">
        <v>-285690</v>
      </c>
      <c r="O219" s="177">
        <v>-4097216</v>
      </c>
      <c r="P219" s="177">
        <v>-16497</v>
      </c>
      <c r="Q219" s="177">
        <v>0</v>
      </c>
      <c r="R219" s="177">
        <v>-1252249</v>
      </c>
      <c r="S219" s="177">
        <v>-1422040.84</v>
      </c>
      <c r="T219" s="177">
        <v>-419012</v>
      </c>
      <c r="U219" s="177">
        <v>-997397.93</v>
      </c>
      <c r="V219" s="177">
        <v>-185936</v>
      </c>
      <c r="W219" s="177">
        <v>-1943177</v>
      </c>
      <c r="X219" s="177">
        <v>-702324</v>
      </c>
      <c r="Y219" s="177">
        <v>-721165.72</v>
      </c>
      <c r="Z219" s="177">
        <v>-1167428</v>
      </c>
      <c r="AA219" s="177">
        <v>-822145</v>
      </c>
      <c r="AB219" s="177">
        <v>-99794.15</v>
      </c>
      <c r="AC219" s="177">
        <v>0</v>
      </c>
      <c r="AD219" s="177">
        <v>-749999</v>
      </c>
      <c r="AE219" s="177">
        <v>-390003</v>
      </c>
      <c r="AF219" s="177">
        <v>-714490</v>
      </c>
      <c r="AG219" s="177">
        <v>-1188180</v>
      </c>
      <c r="AH219" s="177">
        <v>-1093959</v>
      </c>
      <c r="AI219" s="177">
        <v>-668796</v>
      </c>
      <c r="AJ219" s="177">
        <v>0</v>
      </c>
      <c r="AK219" s="177">
        <v>-7410505</v>
      </c>
      <c r="AL219" s="177">
        <v>-142996</v>
      </c>
      <c r="AM219" s="177">
        <v>0</v>
      </c>
      <c r="AN219" s="177">
        <v>-192207.62</v>
      </c>
      <c r="AO219" s="177">
        <v>0</v>
      </c>
      <c r="AP219" s="177">
        <v>-1679496</v>
      </c>
      <c r="AQ219" s="177">
        <v>-329901</v>
      </c>
      <c r="AR219" s="177">
        <v>-985998</v>
      </c>
      <c r="AS219" s="177">
        <v>-362589</v>
      </c>
      <c r="AT219" s="177">
        <v>-2392144</v>
      </c>
      <c r="AU219" s="177">
        <v>-684999</v>
      </c>
      <c r="AV219" s="177">
        <v>-897996</v>
      </c>
      <c r="AW219" s="177">
        <v>0</v>
      </c>
      <c r="AX219" s="177">
        <v>-814021</v>
      </c>
      <c r="AY219" s="177">
        <v>-2228910</v>
      </c>
      <c r="AZ219" s="177">
        <v>0</v>
      </c>
      <c r="BA219" s="177">
        <v>-2109505.33</v>
      </c>
      <c r="BB219" s="177">
        <v>0</v>
      </c>
      <c r="BC219" s="177">
        <v>-3481153</v>
      </c>
      <c r="BD219" s="177">
        <v>-1764042</v>
      </c>
      <c r="BE219" s="177">
        <v>-110082</v>
      </c>
      <c r="BF219" s="177">
        <v>-1232595</v>
      </c>
      <c r="BG219" s="177">
        <v>-3879902</v>
      </c>
      <c r="BH219" s="177">
        <v>-58181</v>
      </c>
      <c r="BI219" s="177">
        <v>0</v>
      </c>
      <c r="BJ219" s="177">
        <v>-13389</v>
      </c>
      <c r="BK219" s="177">
        <v>-13389</v>
      </c>
      <c r="BL219" s="177">
        <v>-3456712</v>
      </c>
      <c r="BM219" s="177">
        <v>-1574853</v>
      </c>
      <c r="BN219" s="177">
        <v>-1293594</v>
      </c>
      <c r="BO219" s="177">
        <v>-967825</v>
      </c>
      <c r="BP219" s="177">
        <v>-1475033</v>
      </c>
      <c r="BQ219" s="177">
        <v>-544398.26</v>
      </c>
      <c r="BR219" s="177">
        <v>-5807231.9400000004</v>
      </c>
      <c r="BS219" s="177">
        <v>-1799949.04</v>
      </c>
      <c r="BT219" s="177">
        <v>-1676215</v>
      </c>
      <c r="BU219" s="177">
        <v>-3069215.75</v>
      </c>
      <c r="BV219" s="177">
        <v>-613053.52</v>
      </c>
      <c r="BW219" s="177">
        <v>-705195</v>
      </c>
      <c r="BX219" s="177">
        <v>0</v>
      </c>
      <c r="BY219" s="177">
        <v>-751592</v>
      </c>
      <c r="BZ219" s="177">
        <v>-126221</v>
      </c>
      <c r="CA219" s="177">
        <v>-1722418.88</v>
      </c>
      <c r="CB219" s="177">
        <v>-1724583.45</v>
      </c>
      <c r="CC219" s="177">
        <v>-3096528</v>
      </c>
      <c r="CD219" s="177">
        <v>-1358559</v>
      </c>
      <c r="CE219" s="177">
        <v>-428569</v>
      </c>
      <c r="CF219" s="177">
        <v>-41666.639999999999</v>
      </c>
      <c r="CG219" s="177">
        <v>0</v>
      </c>
      <c r="CH219" s="177">
        <v>-1488065</v>
      </c>
      <c r="CI219" s="177">
        <v>-1112885</v>
      </c>
      <c r="CJ219" s="177">
        <v>-5028669</v>
      </c>
      <c r="CK219" s="177">
        <v>-344999</v>
      </c>
      <c r="CL219" s="177">
        <v>-711356</v>
      </c>
      <c r="CM219" s="178"/>
      <c r="CZ219" s="174">
        <f t="shared" si="3"/>
        <v>0</v>
      </c>
      <c r="DA219" s="158" t="s">
        <v>1715</v>
      </c>
      <c r="DB219" s="154" t="s">
        <v>1716</v>
      </c>
      <c r="DC219" s="154" t="s">
        <v>1288</v>
      </c>
    </row>
    <row r="220" spans="1:107" ht="13.2" customHeight="1" x14ac:dyDescent="0.25">
      <c r="A220" s="175" t="s">
        <v>1717</v>
      </c>
      <c r="B220" s="176" t="s">
        <v>1718</v>
      </c>
      <c r="C220" s="177">
        <v>0</v>
      </c>
      <c r="D220" s="177">
        <v>0</v>
      </c>
      <c r="E220" s="177">
        <v>0</v>
      </c>
      <c r="F220" s="177">
        <v>0</v>
      </c>
      <c r="G220" s="177">
        <v>0</v>
      </c>
      <c r="H220" s="177">
        <v>0</v>
      </c>
      <c r="I220" s="177">
        <v>0</v>
      </c>
      <c r="J220" s="177">
        <v>0</v>
      </c>
      <c r="K220" s="177">
        <v>0</v>
      </c>
      <c r="L220" s="177">
        <v>0</v>
      </c>
      <c r="M220" s="177">
        <v>0</v>
      </c>
      <c r="N220" s="177">
        <v>0</v>
      </c>
      <c r="O220" s="177">
        <v>0</v>
      </c>
      <c r="P220" s="177">
        <v>0</v>
      </c>
      <c r="Q220" s="177">
        <v>0</v>
      </c>
      <c r="R220" s="177">
        <v>0</v>
      </c>
      <c r="S220" s="177">
        <v>0</v>
      </c>
      <c r="T220" s="177">
        <v>0</v>
      </c>
      <c r="U220" s="177">
        <v>0</v>
      </c>
      <c r="V220" s="177">
        <v>0</v>
      </c>
      <c r="W220" s="177">
        <v>0</v>
      </c>
      <c r="X220" s="177">
        <v>0</v>
      </c>
      <c r="Y220" s="177">
        <v>0</v>
      </c>
      <c r="Z220" s="177">
        <v>0</v>
      </c>
      <c r="AA220" s="177">
        <v>0</v>
      </c>
      <c r="AB220" s="177">
        <v>0</v>
      </c>
      <c r="AC220" s="177">
        <v>0</v>
      </c>
      <c r="AD220" s="177">
        <v>0</v>
      </c>
      <c r="AE220" s="177">
        <v>0</v>
      </c>
      <c r="AF220" s="177">
        <v>0</v>
      </c>
      <c r="AG220" s="177">
        <v>0</v>
      </c>
      <c r="AH220" s="177">
        <v>0</v>
      </c>
      <c r="AI220" s="177">
        <v>0</v>
      </c>
      <c r="AJ220" s="177">
        <v>0</v>
      </c>
      <c r="AK220" s="177">
        <v>1706240</v>
      </c>
      <c r="AL220" s="177">
        <v>0</v>
      </c>
      <c r="AM220" s="177">
        <v>0</v>
      </c>
      <c r="AN220" s="177">
        <v>0</v>
      </c>
      <c r="AO220" s="177">
        <v>0</v>
      </c>
      <c r="AP220" s="177">
        <v>0</v>
      </c>
      <c r="AQ220" s="177">
        <v>0</v>
      </c>
      <c r="AR220" s="177">
        <v>0</v>
      </c>
      <c r="AS220" s="177">
        <v>0</v>
      </c>
      <c r="AT220" s="177">
        <v>14900</v>
      </c>
      <c r="AU220" s="177">
        <v>0</v>
      </c>
      <c r="AV220" s="177">
        <v>0</v>
      </c>
      <c r="AW220" s="177">
        <v>0</v>
      </c>
      <c r="AX220" s="177">
        <v>0</v>
      </c>
      <c r="AY220" s="177">
        <v>0</v>
      </c>
      <c r="AZ220" s="177">
        <v>0</v>
      </c>
      <c r="BA220" s="177">
        <v>0</v>
      </c>
      <c r="BB220" s="177">
        <v>0</v>
      </c>
      <c r="BC220" s="177">
        <v>0</v>
      </c>
      <c r="BD220" s="177">
        <v>0</v>
      </c>
      <c r="BE220" s="177">
        <v>0</v>
      </c>
      <c r="BF220" s="177">
        <v>0</v>
      </c>
      <c r="BG220" s="177">
        <v>0</v>
      </c>
      <c r="BH220" s="177">
        <v>0</v>
      </c>
      <c r="BI220" s="177">
        <v>0</v>
      </c>
      <c r="BJ220" s="177">
        <v>0</v>
      </c>
      <c r="BK220" s="177">
        <v>0</v>
      </c>
      <c r="BL220" s="177">
        <v>0</v>
      </c>
      <c r="BM220" s="177">
        <v>0</v>
      </c>
      <c r="BN220" s="177">
        <v>0</v>
      </c>
      <c r="BO220" s="177">
        <v>0</v>
      </c>
      <c r="BP220" s="177">
        <v>0</v>
      </c>
      <c r="BQ220" s="177">
        <v>0</v>
      </c>
      <c r="BR220" s="177">
        <v>0</v>
      </c>
      <c r="BS220" s="177">
        <v>0</v>
      </c>
      <c r="BT220" s="177">
        <v>0</v>
      </c>
      <c r="BU220" s="177">
        <v>0</v>
      </c>
      <c r="BV220" s="177">
        <v>0</v>
      </c>
      <c r="BW220" s="177">
        <v>0</v>
      </c>
      <c r="BX220" s="177">
        <v>0</v>
      </c>
      <c r="BY220" s="177">
        <v>0</v>
      </c>
      <c r="BZ220" s="177">
        <v>0</v>
      </c>
      <c r="CA220" s="177">
        <v>0</v>
      </c>
      <c r="CB220" s="177">
        <v>0</v>
      </c>
      <c r="CC220" s="177">
        <v>0</v>
      </c>
      <c r="CD220" s="177">
        <v>0</v>
      </c>
      <c r="CE220" s="177">
        <v>0</v>
      </c>
      <c r="CF220" s="177">
        <v>0</v>
      </c>
      <c r="CG220" s="177">
        <v>0</v>
      </c>
      <c r="CH220" s="177">
        <v>0</v>
      </c>
      <c r="CI220" s="177">
        <v>0</v>
      </c>
      <c r="CJ220" s="177">
        <v>0</v>
      </c>
      <c r="CK220" s="177">
        <v>0</v>
      </c>
      <c r="CL220" s="177">
        <v>0</v>
      </c>
      <c r="CM220" s="178"/>
      <c r="CZ220" s="174">
        <f t="shared" si="3"/>
        <v>0</v>
      </c>
      <c r="DA220" s="158" t="s">
        <v>1717</v>
      </c>
      <c r="DB220" s="154" t="s">
        <v>1718</v>
      </c>
      <c r="DC220" s="154" t="s">
        <v>1288</v>
      </c>
    </row>
    <row r="221" spans="1:107" ht="13.2" customHeight="1" x14ac:dyDescent="0.25">
      <c r="A221" s="175" t="s">
        <v>1719</v>
      </c>
      <c r="B221" s="176" t="s">
        <v>1720</v>
      </c>
      <c r="C221" s="177">
        <v>0</v>
      </c>
      <c r="D221" s="177">
        <v>0</v>
      </c>
      <c r="E221" s="177">
        <v>0</v>
      </c>
      <c r="F221" s="177">
        <v>0</v>
      </c>
      <c r="G221" s="177">
        <v>0</v>
      </c>
      <c r="H221" s="177">
        <v>0</v>
      </c>
      <c r="I221" s="177">
        <v>0</v>
      </c>
      <c r="J221" s="177">
        <v>0</v>
      </c>
      <c r="K221" s="177">
        <v>0</v>
      </c>
      <c r="L221" s="177">
        <v>0</v>
      </c>
      <c r="M221" s="177">
        <v>0</v>
      </c>
      <c r="N221" s="177">
        <v>0</v>
      </c>
      <c r="O221" s="177">
        <v>0</v>
      </c>
      <c r="P221" s="177">
        <v>0</v>
      </c>
      <c r="Q221" s="177">
        <v>0</v>
      </c>
      <c r="R221" s="177">
        <v>0</v>
      </c>
      <c r="S221" s="177">
        <v>0</v>
      </c>
      <c r="T221" s="177">
        <v>0</v>
      </c>
      <c r="U221" s="177">
        <v>0</v>
      </c>
      <c r="V221" s="177">
        <v>0</v>
      </c>
      <c r="W221" s="177">
        <v>0</v>
      </c>
      <c r="X221" s="177">
        <v>0</v>
      </c>
      <c r="Y221" s="177">
        <v>0</v>
      </c>
      <c r="Z221" s="177">
        <v>0</v>
      </c>
      <c r="AA221" s="177">
        <v>0</v>
      </c>
      <c r="AB221" s="177">
        <v>0</v>
      </c>
      <c r="AC221" s="177">
        <v>0</v>
      </c>
      <c r="AD221" s="177">
        <v>0</v>
      </c>
      <c r="AE221" s="177">
        <v>0</v>
      </c>
      <c r="AF221" s="177">
        <v>0</v>
      </c>
      <c r="AG221" s="177">
        <v>0</v>
      </c>
      <c r="AH221" s="177">
        <v>0</v>
      </c>
      <c r="AI221" s="177">
        <v>0</v>
      </c>
      <c r="AJ221" s="177">
        <v>0</v>
      </c>
      <c r="AK221" s="177">
        <v>0</v>
      </c>
      <c r="AL221" s="177">
        <v>0</v>
      </c>
      <c r="AM221" s="177">
        <v>0</v>
      </c>
      <c r="AN221" s="177">
        <v>0</v>
      </c>
      <c r="AO221" s="177">
        <v>0</v>
      </c>
      <c r="AP221" s="177">
        <v>0</v>
      </c>
      <c r="AQ221" s="177">
        <v>0</v>
      </c>
      <c r="AR221" s="177">
        <v>0</v>
      </c>
      <c r="AS221" s="177">
        <v>0</v>
      </c>
      <c r="AT221" s="177">
        <v>0</v>
      </c>
      <c r="AU221" s="177">
        <v>0</v>
      </c>
      <c r="AV221" s="177">
        <v>0</v>
      </c>
      <c r="AW221" s="177">
        <v>0</v>
      </c>
      <c r="AX221" s="177">
        <v>0</v>
      </c>
      <c r="AY221" s="177">
        <v>0</v>
      </c>
      <c r="AZ221" s="177">
        <v>0</v>
      </c>
      <c r="BA221" s="177">
        <v>0</v>
      </c>
      <c r="BB221" s="177">
        <v>0</v>
      </c>
      <c r="BC221" s="177">
        <v>0</v>
      </c>
      <c r="BD221" s="177">
        <v>0</v>
      </c>
      <c r="BE221" s="177">
        <v>0</v>
      </c>
      <c r="BF221" s="177">
        <v>0</v>
      </c>
      <c r="BG221" s="177">
        <v>0</v>
      </c>
      <c r="BH221" s="177">
        <v>0</v>
      </c>
      <c r="BI221" s="177">
        <v>0</v>
      </c>
      <c r="BJ221" s="177">
        <v>0</v>
      </c>
      <c r="BK221" s="177">
        <v>0</v>
      </c>
      <c r="BL221" s="177">
        <v>0</v>
      </c>
      <c r="BM221" s="177">
        <v>0</v>
      </c>
      <c r="BN221" s="177">
        <v>0</v>
      </c>
      <c r="BO221" s="177">
        <v>0</v>
      </c>
      <c r="BP221" s="177">
        <v>0</v>
      </c>
      <c r="BQ221" s="177">
        <v>0</v>
      </c>
      <c r="BR221" s="177">
        <v>0</v>
      </c>
      <c r="BS221" s="177">
        <v>0</v>
      </c>
      <c r="BT221" s="177">
        <v>0</v>
      </c>
      <c r="BU221" s="177">
        <v>0</v>
      </c>
      <c r="BV221" s="177">
        <v>0</v>
      </c>
      <c r="BW221" s="177">
        <v>0</v>
      </c>
      <c r="BX221" s="177">
        <v>0</v>
      </c>
      <c r="BY221" s="177">
        <v>0</v>
      </c>
      <c r="BZ221" s="177">
        <v>0</v>
      </c>
      <c r="CA221" s="177">
        <v>0</v>
      </c>
      <c r="CB221" s="177">
        <v>0</v>
      </c>
      <c r="CC221" s="177">
        <v>0</v>
      </c>
      <c r="CD221" s="177">
        <v>0</v>
      </c>
      <c r="CE221" s="177">
        <v>0</v>
      </c>
      <c r="CF221" s="177">
        <v>0</v>
      </c>
      <c r="CG221" s="177">
        <v>0</v>
      </c>
      <c r="CH221" s="177">
        <v>0</v>
      </c>
      <c r="CI221" s="177">
        <v>0</v>
      </c>
      <c r="CJ221" s="177">
        <v>0</v>
      </c>
      <c r="CK221" s="177">
        <v>0</v>
      </c>
      <c r="CL221" s="177">
        <v>0</v>
      </c>
      <c r="CM221" s="178"/>
      <c r="CZ221" s="174">
        <f t="shared" si="3"/>
        <v>0</v>
      </c>
      <c r="DA221" s="158" t="s">
        <v>1719</v>
      </c>
      <c r="DB221" s="154" t="s">
        <v>1720</v>
      </c>
      <c r="DC221" s="154" t="s">
        <v>1288</v>
      </c>
    </row>
    <row r="222" spans="1:107" ht="13.2" customHeight="1" x14ac:dyDescent="0.25">
      <c r="A222" s="175" t="s">
        <v>1721</v>
      </c>
      <c r="B222" s="176" t="s">
        <v>1722</v>
      </c>
      <c r="C222" s="177">
        <v>0</v>
      </c>
      <c r="D222" s="177">
        <v>0</v>
      </c>
      <c r="E222" s="177">
        <v>0</v>
      </c>
      <c r="F222" s="177">
        <v>0</v>
      </c>
      <c r="G222" s="177">
        <v>0</v>
      </c>
      <c r="H222" s="177">
        <v>0</v>
      </c>
      <c r="I222" s="177">
        <v>0</v>
      </c>
      <c r="J222" s="177">
        <v>0</v>
      </c>
      <c r="K222" s="177">
        <v>0</v>
      </c>
      <c r="L222" s="177">
        <v>0</v>
      </c>
      <c r="M222" s="177">
        <v>0</v>
      </c>
      <c r="N222" s="177">
        <v>0</v>
      </c>
      <c r="O222" s="177">
        <v>0</v>
      </c>
      <c r="P222" s="177">
        <v>0</v>
      </c>
      <c r="Q222" s="177">
        <v>0</v>
      </c>
      <c r="R222" s="177">
        <v>0</v>
      </c>
      <c r="S222" s="177">
        <v>0</v>
      </c>
      <c r="T222" s="177">
        <v>0</v>
      </c>
      <c r="U222" s="177">
        <v>0</v>
      </c>
      <c r="V222" s="177">
        <v>0</v>
      </c>
      <c r="W222" s="177">
        <v>0</v>
      </c>
      <c r="X222" s="177">
        <v>0</v>
      </c>
      <c r="Y222" s="177">
        <v>0</v>
      </c>
      <c r="Z222" s="177">
        <v>0</v>
      </c>
      <c r="AA222" s="177">
        <v>0</v>
      </c>
      <c r="AB222" s="177">
        <v>0</v>
      </c>
      <c r="AC222" s="177">
        <v>0</v>
      </c>
      <c r="AD222" s="177">
        <v>0</v>
      </c>
      <c r="AE222" s="177">
        <v>0</v>
      </c>
      <c r="AF222" s="177">
        <v>0</v>
      </c>
      <c r="AG222" s="177">
        <v>0</v>
      </c>
      <c r="AH222" s="177">
        <v>0</v>
      </c>
      <c r="AI222" s="177">
        <v>0</v>
      </c>
      <c r="AJ222" s="177">
        <v>0</v>
      </c>
      <c r="AK222" s="177">
        <v>-1706239</v>
      </c>
      <c r="AL222" s="177">
        <v>0</v>
      </c>
      <c r="AM222" s="177">
        <v>0</v>
      </c>
      <c r="AN222" s="177">
        <v>0</v>
      </c>
      <c r="AO222" s="177">
        <v>0</v>
      </c>
      <c r="AP222" s="177">
        <v>0</v>
      </c>
      <c r="AQ222" s="177">
        <v>0</v>
      </c>
      <c r="AR222" s="177">
        <v>0</v>
      </c>
      <c r="AS222" s="177">
        <v>0</v>
      </c>
      <c r="AT222" s="177">
        <v>-14899</v>
      </c>
      <c r="AU222" s="177">
        <v>0</v>
      </c>
      <c r="AV222" s="177">
        <v>0</v>
      </c>
      <c r="AW222" s="177">
        <v>0</v>
      </c>
      <c r="AX222" s="177">
        <v>0</v>
      </c>
      <c r="AY222" s="177">
        <v>0</v>
      </c>
      <c r="AZ222" s="177">
        <v>0</v>
      </c>
      <c r="BA222" s="177">
        <v>0</v>
      </c>
      <c r="BB222" s="177">
        <v>0</v>
      </c>
      <c r="BC222" s="177">
        <v>0</v>
      </c>
      <c r="BD222" s="177">
        <v>0</v>
      </c>
      <c r="BE222" s="177">
        <v>0</v>
      </c>
      <c r="BF222" s="177">
        <v>0</v>
      </c>
      <c r="BG222" s="177">
        <v>0</v>
      </c>
      <c r="BH222" s="177">
        <v>0</v>
      </c>
      <c r="BI222" s="177">
        <v>0</v>
      </c>
      <c r="BJ222" s="177">
        <v>0</v>
      </c>
      <c r="BK222" s="177">
        <v>0</v>
      </c>
      <c r="BL222" s="177">
        <v>0</v>
      </c>
      <c r="BM222" s="177">
        <v>0</v>
      </c>
      <c r="BN222" s="177">
        <v>0</v>
      </c>
      <c r="BO222" s="177">
        <v>0</v>
      </c>
      <c r="BP222" s="177">
        <v>0</v>
      </c>
      <c r="BQ222" s="177">
        <v>0</v>
      </c>
      <c r="BR222" s="177">
        <v>0</v>
      </c>
      <c r="BS222" s="177">
        <v>0</v>
      </c>
      <c r="BT222" s="177">
        <v>0</v>
      </c>
      <c r="BU222" s="177">
        <v>0</v>
      </c>
      <c r="BV222" s="177">
        <v>0</v>
      </c>
      <c r="BW222" s="177">
        <v>0</v>
      </c>
      <c r="BX222" s="177">
        <v>0</v>
      </c>
      <c r="BY222" s="177">
        <v>0</v>
      </c>
      <c r="BZ222" s="177">
        <v>0</v>
      </c>
      <c r="CA222" s="177">
        <v>0</v>
      </c>
      <c r="CB222" s="177">
        <v>0</v>
      </c>
      <c r="CC222" s="177">
        <v>0</v>
      </c>
      <c r="CD222" s="177">
        <v>0</v>
      </c>
      <c r="CE222" s="177">
        <v>0</v>
      </c>
      <c r="CF222" s="177">
        <v>0</v>
      </c>
      <c r="CG222" s="177">
        <v>0</v>
      </c>
      <c r="CH222" s="177">
        <v>0</v>
      </c>
      <c r="CI222" s="177">
        <v>0</v>
      </c>
      <c r="CJ222" s="177">
        <v>0</v>
      </c>
      <c r="CK222" s="177">
        <v>0</v>
      </c>
      <c r="CL222" s="177">
        <v>0</v>
      </c>
      <c r="CM222" s="178"/>
      <c r="CZ222" s="174">
        <f t="shared" si="3"/>
        <v>0</v>
      </c>
      <c r="DA222" s="158" t="s">
        <v>1721</v>
      </c>
      <c r="DB222" s="154" t="s">
        <v>1722</v>
      </c>
      <c r="DC222" s="154" t="s">
        <v>1288</v>
      </c>
    </row>
    <row r="223" spans="1:107" ht="13.2" customHeight="1" x14ac:dyDescent="0.25">
      <c r="A223" s="175" t="s">
        <v>1723</v>
      </c>
      <c r="B223" s="176" t="s">
        <v>1724</v>
      </c>
      <c r="C223" s="177">
        <v>0</v>
      </c>
      <c r="D223" s="177">
        <v>0</v>
      </c>
      <c r="E223" s="177">
        <v>0</v>
      </c>
      <c r="F223" s="177">
        <v>0</v>
      </c>
      <c r="G223" s="177">
        <v>0</v>
      </c>
      <c r="H223" s="177">
        <v>0</v>
      </c>
      <c r="I223" s="177">
        <v>0</v>
      </c>
      <c r="J223" s="177">
        <v>0</v>
      </c>
      <c r="K223" s="177">
        <v>0</v>
      </c>
      <c r="L223" s="177">
        <v>0</v>
      </c>
      <c r="M223" s="177">
        <v>0</v>
      </c>
      <c r="N223" s="177">
        <v>0</v>
      </c>
      <c r="O223" s="177">
        <v>0</v>
      </c>
      <c r="P223" s="177">
        <v>0</v>
      </c>
      <c r="Q223" s="177">
        <v>0</v>
      </c>
      <c r="R223" s="177">
        <v>0</v>
      </c>
      <c r="S223" s="177">
        <v>0</v>
      </c>
      <c r="T223" s="177">
        <v>0</v>
      </c>
      <c r="U223" s="177">
        <v>0</v>
      </c>
      <c r="V223" s="177">
        <v>0</v>
      </c>
      <c r="W223" s="177">
        <v>0</v>
      </c>
      <c r="X223" s="177">
        <v>0</v>
      </c>
      <c r="Y223" s="177">
        <v>0</v>
      </c>
      <c r="Z223" s="177">
        <v>0</v>
      </c>
      <c r="AA223" s="177">
        <v>0</v>
      </c>
      <c r="AB223" s="177">
        <v>0</v>
      </c>
      <c r="AC223" s="177">
        <v>0</v>
      </c>
      <c r="AD223" s="177">
        <v>0</v>
      </c>
      <c r="AE223" s="177">
        <v>0</v>
      </c>
      <c r="AF223" s="177">
        <v>0</v>
      </c>
      <c r="AG223" s="177">
        <v>0</v>
      </c>
      <c r="AH223" s="177">
        <v>0</v>
      </c>
      <c r="AI223" s="177">
        <v>0</v>
      </c>
      <c r="AJ223" s="177">
        <v>0</v>
      </c>
      <c r="AK223" s="177">
        <v>0</v>
      </c>
      <c r="AL223" s="177">
        <v>0</v>
      </c>
      <c r="AM223" s="177">
        <v>0</v>
      </c>
      <c r="AN223" s="177">
        <v>0</v>
      </c>
      <c r="AO223" s="177">
        <v>0</v>
      </c>
      <c r="AP223" s="177">
        <v>0</v>
      </c>
      <c r="AQ223" s="177">
        <v>0</v>
      </c>
      <c r="AR223" s="177">
        <v>0</v>
      </c>
      <c r="AS223" s="177">
        <v>0</v>
      </c>
      <c r="AT223" s="177">
        <v>0</v>
      </c>
      <c r="AU223" s="177">
        <v>0</v>
      </c>
      <c r="AV223" s="177">
        <v>0</v>
      </c>
      <c r="AW223" s="177">
        <v>0</v>
      </c>
      <c r="AX223" s="177">
        <v>0</v>
      </c>
      <c r="AY223" s="177">
        <v>0</v>
      </c>
      <c r="AZ223" s="177">
        <v>0</v>
      </c>
      <c r="BA223" s="177">
        <v>0</v>
      </c>
      <c r="BB223" s="177">
        <v>0</v>
      </c>
      <c r="BC223" s="177">
        <v>0</v>
      </c>
      <c r="BD223" s="177">
        <v>0</v>
      </c>
      <c r="BE223" s="177">
        <v>0</v>
      </c>
      <c r="BF223" s="177">
        <v>0</v>
      </c>
      <c r="BG223" s="177">
        <v>0</v>
      </c>
      <c r="BH223" s="177">
        <v>0</v>
      </c>
      <c r="BI223" s="177">
        <v>0</v>
      </c>
      <c r="BJ223" s="177">
        <v>0</v>
      </c>
      <c r="BK223" s="177">
        <v>0</v>
      </c>
      <c r="BL223" s="177">
        <v>0</v>
      </c>
      <c r="BM223" s="177">
        <v>0</v>
      </c>
      <c r="BN223" s="177">
        <v>0</v>
      </c>
      <c r="BO223" s="177">
        <v>0</v>
      </c>
      <c r="BP223" s="177">
        <v>0</v>
      </c>
      <c r="BQ223" s="177">
        <v>0</v>
      </c>
      <c r="BR223" s="177">
        <v>0</v>
      </c>
      <c r="BS223" s="177">
        <v>0</v>
      </c>
      <c r="BT223" s="177">
        <v>0</v>
      </c>
      <c r="BU223" s="177">
        <v>0</v>
      </c>
      <c r="BV223" s="177">
        <v>0</v>
      </c>
      <c r="BW223" s="177">
        <v>0</v>
      </c>
      <c r="BX223" s="177">
        <v>0</v>
      </c>
      <c r="BY223" s="177">
        <v>0</v>
      </c>
      <c r="BZ223" s="177">
        <v>0</v>
      </c>
      <c r="CA223" s="177">
        <v>0</v>
      </c>
      <c r="CB223" s="177">
        <v>0</v>
      </c>
      <c r="CC223" s="177">
        <v>0</v>
      </c>
      <c r="CD223" s="177">
        <v>0</v>
      </c>
      <c r="CE223" s="177">
        <v>0</v>
      </c>
      <c r="CF223" s="177">
        <v>0</v>
      </c>
      <c r="CG223" s="177">
        <v>0</v>
      </c>
      <c r="CH223" s="177">
        <v>0</v>
      </c>
      <c r="CI223" s="177">
        <v>0</v>
      </c>
      <c r="CJ223" s="177">
        <v>0</v>
      </c>
      <c r="CK223" s="177">
        <v>0</v>
      </c>
      <c r="CL223" s="177">
        <v>0</v>
      </c>
      <c r="CM223" s="178"/>
      <c r="CZ223" s="174">
        <f t="shared" si="3"/>
        <v>0</v>
      </c>
      <c r="DA223" s="158" t="s">
        <v>1723</v>
      </c>
      <c r="DB223" s="154" t="s">
        <v>1724</v>
      </c>
      <c r="DC223" s="154" t="s">
        <v>1288</v>
      </c>
    </row>
    <row r="224" spans="1:107" ht="13.2" customHeight="1" x14ac:dyDescent="0.25">
      <c r="A224" s="175" t="s">
        <v>1725</v>
      </c>
      <c r="B224" s="176" t="s">
        <v>1726</v>
      </c>
      <c r="C224" s="177">
        <v>0</v>
      </c>
      <c r="D224" s="177">
        <v>0</v>
      </c>
      <c r="E224" s="177">
        <v>0</v>
      </c>
      <c r="F224" s="177">
        <v>0</v>
      </c>
      <c r="G224" s="177">
        <v>0</v>
      </c>
      <c r="H224" s="177">
        <v>0</v>
      </c>
      <c r="I224" s="177">
        <v>0</v>
      </c>
      <c r="J224" s="177">
        <v>0</v>
      </c>
      <c r="K224" s="177">
        <v>0</v>
      </c>
      <c r="L224" s="177">
        <v>0</v>
      </c>
      <c r="M224" s="177">
        <v>0</v>
      </c>
      <c r="N224" s="177">
        <v>0</v>
      </c>
      <c r="O224" s="177">
        <v>0</v>
      </c>
      <c r="P224" s="177">
        <v>0</v>
      </c>
      <c r="Q224" s="177">
        <v>0</v>
      </c>
      <c r="R224" s="177">
        <v>0</v>
      </c>
      <c r="S224" s="177">
        <v>0</v>
      </c>
      <c r="T224" s="177">
        <v>0</v>
      </c>
      <c r="U224" s="177">
        <v>0</v>
      </c>
      <c r="V224" s="177">
        <v>0</v>
      </c>
      <c r="W224" s="177">
        <v>0</v>
      </c>
      <c r="X224" s="177">
        <v>0</v>
      </c>
      <c r="Y224" s="177">
        <v>0</v>
      </c>
      <c r="Z224" s="177">
        <v>0</v>
      </c>
      <c r="AA224" s="177">
        <v>0</v>
      </c>
      <c r="AB224" s="177">
        <v>0</v>
      </c>
      <c r="AC224" s="177">
        <v>0</v>
      </c>
      <c r="AD224" s="177">
        <v>0</v>
      </c>
      <c r="AE224" s="177">
        <v>0</v>
      </c>
      <c r="AF224" s="177">
        <v>0</v>
      </c>
      <c r="AG224" s="177">
        <v>0</v>
      </c>
      <c r="AH224" s="177">
        <v>0</v>
      </c>
      <c r="AI224" s="177">
        <v>0</v>
      </c>
      <c r="AJ224" s="177">
        <v>0</v>
      </c>
      <c r="AK224" s="177">
        <v>0</v>
      </c>
      <c r="AL224" s="177">
        <v>0</v>
      </c>
      <c r="AM224" s="177">
        <v>0</v>
      </c>
      <c r="AN224" s="177">
        <v>0</v>
      </c>
      <c r="AO224" s="177">
        <v>0</v>
      </c>
      <c r="AP224" s="177">
        <v>0</v>
      </c>
      <c r="AQ224" s="177">
        <v>0</v>
      </c>
      <c r="AR224" s="177">
        <v>0</v>
      </c>
      <c r="AS224" s="177">
        <v>0</v>
      </c>
      <c r="AT224" s="177">
        <v>0</v>
      </c>
      <c r="AU224" s="177">
        <v>0</v>
      </c>
      <c r="AV224" s="177">
        <v>0</v>
      </c>
      <c r="AW224" s="177">
        <v>0</v>
      </c>
      <c r="AX224" s="177">
        <v>0</v>
      </c>
      <c r="AY224" s="177">
        <v>0</v>
      </c>
      <c r="AZ224" s="177">
        <v>0</v>
      </c>
      <c r="BA224" s="177">
        <v>0</v>
      </c>
      <c r="BB224" s="177">
        <v>0</v>
      </c>
      <c r="BC224" s="177">
        <v>0</v>
      </c>
      <c r="BD224" s="177">
        <v>0</v>
      </c>
      <c r="BE224" s="177">
        <v>0</v>
      </c>
      <c r="BF224" s="177">
        <v>0</v>
      </c>
      <c r="BG224" s="177">
        <v>0</v>
      </c>
      <c r="BH224" s="177">
        <v>0</v>
      </c>
      <c r="BI224" s="177">
        <v>0</v>
      </c>
      <c r="BJ224" s="177">
        <v>0</v>
      </c>
      <c r="BK224" s="177">
        <v>0</v>
      </c>
      <c r="BL224" s="177">
        <v>0</v>
      </c>
      <c r="BM224" s="177">
        <v>0</v>
      </c>
      <c r="BN224" s="177">
        <v>0</v>
      </c>
      <c r="BO224" s="177">
        <v>0</v>
      </c>
      <c r="BP224" s="177">
        <v>0</v>
      </c>
      <c r="BQ224" s="177">
        <v>0</v>
      </c>
      <c r="BR224" s="177">
        <v>0</v>
      </c>
      <c r="BS224" s="177">
        <v>0</v>
      </c>
      <c r="BT224" s="177">
        <v>0</v>
      </c>
      <c r="BU224" s="177">
        <v>0</v>
      </c>
      <c r="BV224" s="177">
        <v>0</v>
      </c>
      <c r="BW224" s="177">
        <v>0</v>
      </c>
      <c r="BX224" s="177">
        <v>0</v>
      </c>
      <c r="BY224" s="177">
        <v>0</v>
      </c>
      <c r="BZ224" s="177">
        <v>0</v>
      </c>
      <c r="CA224" s="177">
        <v>0</v>
      </c>
      <c r="CB224" s="177">
        <v>0</v>
      </c>
      <c r="CC224" s="177">
        <v>0</v>
      </c>
      <c r="CD224" s="177">
        <v>0</v>
      </c>
      <c r="CE224" s="177">
        <v>0</v>
      </c>
      <c r="CF224" s="177">
        <v>0</v>
      </c>
      <c r="CG224" s="177">
        <v>0</v>
      </c>
      <c r="CH224" s="177">
        <v>0</v>
      </c>
      <c r="CI224" s="177">
        <v>0</v>
      </c>
      <c r="CJ224" s="177">
        <v>0</v>
      </c>
      <c r="CK224" s="177">
        <v>0</v>
      </c>
      <c r="CL224" s="177">
        <v>0</v>
      </c>
      <c r="CM224" s="178"/>
      <c r="CZ224" s="174">
        <f t="shared" si="3"/>
        <v>0</v>
      </c>
      <c r="DA224" s="158" t="s">
        <v>1725</v>
      </c>
      <c r="DB224" s="154" t="s">
        <v>1726</v>
      </c>
      <c r="DC224" s="154" t="s">
        <v>1288</v>
      </c>
    </row>
    <row r="225" spans="1:107" ht="13.2" customHeight="1" x14ac:dyDescent="0.25">
      <c r="A225" s="175" t="s">
        <v>1727</v>
      </c>
      <c r="B225" s="176" t="s">
        <v>1728</v>
      </c>
      <c r="C225" s="177">
        <v>0</v>
      </c>
      <c r="D225" s="177">
        <v>0</v>
      </c>
      <c r="E225" s="177">
        <v>0</v>
      </c>
      <c r="F225" s="177">
        <v>0</v>
      </c>
      <c r="G225" s="177">
        <v>0</v>
      </c>
      <c r="H225" s="177">
        <v>0</v>
      </c>
      <c r="I225" s="177">
        <v>0</v>
      </c>
      <c r="J225" s="177">
        <v>0</v>
      </c>
      <c r="K225" s="177">
        <v>0</v>
      </c>
      <c r="L225" s="177">
        <v>0</v>
      </c>
      <c r="M225" s="177">
        <v>0</v>
      </c>
      <c r="N225" s="177">
        <v>0</v>
      </c>
      <c r="O225" s="177">
        <v>0</v>
      </c>
      <c r="P225" s="177">
        <v>0</v>
      </c>
      <c r="Q225" s="177">
        <v>0</v>
      </c>
      <c r="R225" s="177">
        <v>0</v>
      </c>
      <c r="S225" s="177">
        <v>0</v>
      </c>
      <c r="T225" s="177">
        <v>0</v>
      </c>
      <c r="U225" s="177">
        <v>0</v>
      </c>
      <c r="V225" s="177">
        <v>0</v>
      </c>
      <c r="W225" s="177">
        <v>0</v>
      </c>
      <c r="X225" s="177">
        <v>0</v>
      </c>
      <c r="Y225" s="177">
        <v>0</v>
      </c>
      <c r="Z225" s="177">
        <v>0</v>
      </c>
      <c r="AA225" s="177">
        <v>0</v>
      </c>
      <c r="AB225" s="177">
        <v>0</v>
      </c>
      <c r="AC225" s="177">
        <v>0</v>
      </c>
      <c r="AD225" s="177">
        <v>0</v>
      </c>
      <c r="AE225" s="177">
        <v>0</v>
      </c>
      <c r="AF225" s="177">
        <v>0</v>
      </c>
      <c r="AG225" s="177">
        <v>0</v>
      </c>
      <c r="AH225" s="177">
        <v>0</v>
      </c>
      <c r="AI225" s="177">
        <v>0</v>
      </c>
      <c r="AJ225" s="177">
        <v>0</v>
      </c>
      <c r="AK225" s="177">
        <v>0</v>
      </c>
      <c r="AL225" s="177">
        <v>0</v>
      </c>
      <c r="AM225" s="177">
        <v>0</v>
      </c>
      <c r="AN225" s="177">
        <v>0</v>
      </c>
      <c r="AO225" s="177">
        <v>0</v>
      </c>
      <c r="AP225" s="177">
        <v>0</v>
      </c>
      <c r="AQ225" s="177">
        <v>0</v>
      </c>
      <c r="AR225" s="177">
        <v>0</v>
      </c>
      <c r="AS225" s="177">
        <v>0</v>
      </c>
      <c r="AT225" s="177">
        <v>0</v>
      </c>
      <c r="AU225" s="177">
        <v>0</v>
      </c>
      <c r="AV225" s="177">
        <v>0</v>
      </c>
      <c r="AW225" s="177">
        <v>0</v>
      </c>
      <c r="AX225" s="177">
        <v>0</v>
      </c>
      <c r="AY225" s="177">
        <v>0</v>
      </c>
      <c r="AZ225" s="177">
        <v>0</v>
      </c>
      <c r="BA225" s="177">
        <v>0</v>
      </c>
      <c r="BB225" s="177">
        <v>0</v>
      </c>
      <c r="BC225" s="177">
        <v>0</v>
      </c>
      <c r="BD225" s="177">
        <v>0</v>
      </c>
      <c r="BE225" s="177">
        <v>0</v>
      </c>
      <c r="BF225" s="177">
        <v>0</v>
      </c>
      <c r="BG225" s="177">
        <v>0</v>
      </c>
      <c r="BH225" s="177">
        <v>0</v>
      </c>
      <c r="BI225" s="177">
        <v>0</v>
      </c>
      <c r="BJ225" s="177">
        <v>0</v>
      </c>
      <c r="BK225" s="177">
        <v>0</v>
      </c>
      <c r="BL225" s="177">
        <v>0</v>
      </c>
      <c r="BM225" s="177">
        <v>0</v>
      </c>
      <c r="BN225" s="177">
        <v>0</v>
      </c>
      <c r="BO225" s="177">
        <v>0</v>
      </c>
      <c r="BP225" s="177">
        <v>0</v>
      </c>
      <c r="BQ225" s="177">
        <v>0</v>
      </c>
      <c r="BR225" s="179">
        <v>0</v>
      </c>
      <c r="BS225" s="177">
        <v>0</v>
      </c>
      <c r="BT225" s="177">
        <v>0</v>
      </c>
      <c r="BU225" s="177">
        <v>0</v>
      </c>
      <c r="BV225" s="179">
        <v>0</v>
      </c>
      <c r="BW225" s="177">
        <v>0</v>
      </c>
      <c r="BX225" s="177">
        <v>0</v>
      </c>
      <c r="BY225" s="177">
        <v>0</v>
      </c>
      <c r="BZ225" s="179">
        <v>0</v>
      </c>
      <c r="CA225" s="179">
        <v>0</v>
      </c>
      <c r="CB225" s="177">
        <v>0</v>
      </c>
      <c r="CC225" s="179">
        <v>0</v>
      </c>
      <c r="CD225" s="179">
        <v>0</v>
      </c>
      <c r="CE225" s="179">
        <v>0</v>
      </c>
      <c r="CF225" s="179">
        <v>0</v>
      </c>
      <c r="CG225" s="177">
        <v>0</v>
      </c>
      <c r="CH225" s="179">
        <v>0</v>
      </c>
      <c r="CI225" s="177">
        <v>0</v>
      </c>
      <c r="CJ225" s="179">
        <v>0</v>
      </c>
      <c r="CK225" s="177">
        <v>0</v>
      </c>
      <c r="CL225" s="177">
        <v>0</v>
      </c>
      <c r="CM225" s="178"/>
      <c r="CZ225" s="174">
        <f t="shared" si="3"/>
        <v>0</v>
      </c>
      <c r="DA225" s="158" t="s">
        <v>1727</v>
      </c>
      <c r="DB225" s="154" t="s">
        <v>1728</v>
      </c>
      <c r="DC225" s="154" t="s">
        <v>1288</v>
      </c>
    </row>
    <row r="226" spans="1:107" ht="13.2" customHeight="1" x14ac:dyDescent="0.25">
      <c r="A226" s="175" t="s">
        <v>1729</v>
      </c>
      <c r="B226" s="176" t="s">
        <v>1730</v>
      </c>
      <c r="C226" s="177">
        <v>0</v>
      </c>
      <c r="D226" s="177">
        <v>0</v>
      </c>
      <c r="E226" s="177">
        <v>0</v>
      </c>
      <c r="F226" s="177">
        <v>0</v>
      </c>
      <c r="G226" s="177">
        <v>0</v>
      </c>
      <c r="H226" s="177">
        <v>0</v>
      </c>
      <c r="I226" s="177">
        <v>0</v>
      </c>
      <c r="J226" s="177">
        <v>0</v>
      </c>
      <c r="K226" s="177">
        <v>0</v>
      </c>
      <c r="L226" s="177">
        <v>0</v>
      </c>
      <c r="M226" s="177">
        <v>0</v>
      </c>
      <c r="N226" s="177">
        <v>0</v>
      </c>
      <c r="O226" s="177">
        <v>0</v>
      </c>
      <c r="P226" s="177">
        <v>0</v>
      </c>
      <c r="Q226" s="177">
        <v>0</v>
      </c>
      <c r="R226" s="177">
        <v>0</v>
      </c>
      <c r="S226" s="177">
        <v>0</v>
      </c>
      <c r="T226" s="177">
        <v>0</v>
      </c>
      <c r="U226" s="177">
        <v>0</v>
      </c>
      <c r="V226" s="177">
        <v>0</v>
      </c>
      <c r="W226" s="177">
        <v>0</v>
      </c>
      <c r="X226" s="177">
        <v>0</v>
      </c>
      <c r="Y226" s="177">
        <v>0</v>
      </c>
      <c r="Z226" s="177">
        <v>0</v>
      </c>
      <c r="AA226" s="177">
        <v>0</v>
      </c>
      <c r="AB226" s="177">
        <v>0</v>
      </c>
      <c r="AC226" s="177">
        <v>0</v>
      </c>
      <c r="AD226" s="177">
        <v>0</v>
      </c>
      <c r="AE226" s="177">
        <v>0</v>
      </c>
      <c r="AF226" s="177">
        <v>0</v>
      </c>
      <c r="AG226" s="177">
        <v>0</v>
      </c>
      <c r="AH226" s="177">
        <v>0</v>
      </c>
      <c r="AI226" s="177">
        <v>0</v>
      </c>
      <c r="AJ226" s="177">
        <v>0</v>
      </c>
      <c r="AK226" s="177">
        <v>0</v>
      </c>
      <c r="AL226" s="177">
        <v>0</v>
      </c>
      <c r="AM226" s="177">
        <v>0</v>
      </c>
      <c r="AN226" s="177">
        <v>0</v>
      </c>
      <c r="AO226" s="177">
        <v>0</v>
      </c>
      <c r="AP226" s="177">
        <v>0</v>
      </c>
      <c r="AQ226" s="177">
        <v>0</v>
      </c>
      <c r="AR226" s="177">
        <v>0</v>
      </c>
      <c r="AS226" s="177">
        <v>0</v>
      </c>
      <c r="AT226" s="177">
        <v>0</v>
      </c>
      <c r="AU226" s="177">
        <v>0</v>
      </c>
      <c r="AV226" s="177">
        <v>0</v>
      </c>
      <c r="AW226" s="177">
        <v>0</v>
      </c>
      <c r="AX226" s="177">
        <v>0</v>
      </c>
      <c r="AY226" s="177">
        <v>0</v>
      </c>
      <c r="AZ226" s="177">
        <v>0</v>
      </c>
      <c r="BA226" s="177">
        <v>0</v>
      </c>
      <c r="BB226" s="177">
        <v>0</v>
      </c>
      <c r="BC226" s="177">
        <v>0</v>
      </c>
      <c r="BD226" s="177">
        <v>0</v>
      </c>
      <c r="BE226" s="177">
        <v>0</v>
      </c>
      <c r="BF226" s="177">
        <v>0</v>
      </c>
      <c r="BG226" s="177">
        <v>0</v>
      </c>
      <c r="BH226" s="177">
        <v>0</v>
      </c>
      <c r="BI226" s="177">
        <v>0</v>
      </c>
      <c r="BJ226" s="177">
        <v>0</v>
      </c>
      <c r="BK226" s="177">
        <v>0</v>
      </c>
      <c r="BL226" s="177">
        <v>0</v>
      </c>
      <c r="BM226" s="177">
        <v>0</v>
      </c>
      <c r="BN226" s="177">
        <v>0</v>
      </c>
      <c r="BO226" s="177">
        <v>0</v>
      </c>
      <c r="BP226" s="177">
        <v>0</v>
      </c>
      <c r="BQ226" s="177">
        <v>0</v>
      </c>
      <c r="BR226" s="177">
        <v>0</v>
      </c>
      <c r="BS226" s="177">
        <v>0</v>
      </c>
      <c r="BT226" s="177">
        <v>0</v>
      </c>
      <c r="BU226" s="177">
        <v>0</v>
      </c>
      <c r="BV226" s="177">
        <v>0</v>
      </c>
      <c r="BW226" s="177">
        <v>0</v>
      </c>
      <c r="BX226" s="177">
        <v>0</v>
      </c>
      <c r="BY226" s="177">
        <v>0</v>
      </c>
      <c r="BZ226" s="177">
        <v>0</v>
      </c>
      <c r="CA226" s="177">
        <v>0</v>
      </c>
      <c r="CB226" s="177">
        <v>0</v>
      </c>
      <c r="CC226" s="177">
        <v>0</v>
      </c>
      <c r="CD226" s="177">
        <v>0</v>
      </c>
      <c r="CE226" s="177">
        <v>0</v>
      </c>
      <c r="CF226" s="177">
        <v>0</v>
      </c>
      <c r="CG226" s="177">
        <v>0</v>
      </c>
      <c r="CH226" s="177">
        <v>0</v>
      </c>
      <c r="CI226" s="177">
        <v>0</v>
      </c>
      <c r="CJ226" s="177">
        <v>0</v>
      </c>
      <c r="CK226" s="177">
        <v>0</v>
      </c>
      <c r="CL226" s="177">
        <v>0</v>
      </c>
      <c r="CM226" s="178"/>
      <c r="CZ226" s="174">
        <f t="shared" si="3"/>
        <v>0</v>
      </c>
      <c r="DA226" s="158" t="s">
        <v>1729</v>
      </c>
      <c r="DB226" s="154" t="s">
        <v>1730</v>
      </c>
      <c r="DC226" s="154" t="s">
        <v>1288</v>
      </c>
    </row>
    <row r="227" spans="1:107" ht="13.2" customHeight="1" x14ac:dyDescent="0.25">
      <c r="A227" s="175" t="s">
        <v>1731</v>
      </c>
      <c r="B227" s="176" t="s">
        <v>1732</v>
      </c>
      <c r="C227" s="177">
        <v>0</v>
      </c>
      <c r="D227" s="177">
        <v>0</v>
      </c>
      <c r="E227" s="177">
        <v>0</v>
      </c>
      <c r="F227" s="177">
        <v>0</v>
      </c>
      <c r="G227" s="177">
        <v>0</v>
      </c>
      <c r="H227" s="177">
        <v>0</v>
      </c>
      <c r="I227" s="177">
        <v>0</v>
      </c>
      <c r="J227" s="177">
        <v>0</v>
      </c>
      <c r="K227" s="177">
        <v>0</v>
      </c>
      <c r="L227" s="177">
        <v>0</v>
      </c>
      <c r="M227" s="177">
        <v>0</v>
      </c>
      <c r="N227" s="177">
        <v>0</v>
      </c>
      <c r="O227" s="177">
        <v>0</v>
      </c>
      <c r="P227" s="177">
        <v>0</v>
      </c>
      <c r="Q227" s="177">
        <v>0</v>
      </c>
      <c r="R227" s="177">
        <v>0</v>
      </c>
      <c r="S227" s="177">
        <v>0</v>
      </c>
      <c r="T227" s="177">
        <v>0</v>
      </c>
      <c r="U227" s="177">
        <v>0</v>
      </c>
      <c r="V227" s="177">
        <v>0</v>
      </c>
      <c r="W227" s="177">
        <v>0</v>
      </c>
      <c r="X227" s="177">
        <v>0</v>
      </c>
      <c r="Y227" s="177">
        <v>0</v>
      </c>
      <c r="Z227" s="177">
        <v>0</v>
      </c>
      <c r="AA227" s="177">
        <v>0</v>
      </c>
      <c r="AB227" s="177">
        <v>0</v>
      </c>
      <c r="AC227" s="177">
        <v>0</v>
      </c>
      <c r="AD227" s="177">
        <v>0</v>
      </c>
      <c r="AE227" s="177">
        <v>0</v>
      </c>
      <c r="AF227" s="177">
        <v>0</v>
      </c>
      <c r="AG227" s="177">
        <v>0</v>
      </c>
      <c r="AH227" s="177">
        <v>0</v>
      </c>
      <c r="AI227" s="177">
        <v>0</v>
      </c>
      <c r="AJ227" s="177">
        <v>0</v>
      </c>
      <c r="AK227" s="177">
        <v>0</v>
      </c>
      <c r="AL227" s="177">
        <v>0</v>
      </c>
      <c r="AM227" s="177">
        <v>0</v>
      </c>
      <c r="AN227" s="177">
        <v>0</v>
      </c>
      <c r="AO227" s="177">
        <v>0</v>
      </c>
      <c r="AP227" s="177">
        <v>0</v>
      </c>
      <c r="AQ227" s="177">
        <v>0</v>
      </c>
      <c r="AR227" s="177">
        <v>0</v>
      </c>
      <c r="AS227" s="177">
        <v>0</v>
      </c>
      <c r="AT227" s="177">
        <v>0</v>
      </c>
      <c r="AU227" s="177">
        <v>0</v>
      </c>
      <c r="AV227" s="177">
        <v>0</v>
      </c>
      <c r="AW227" s="177">
        <v>0</v>
      </c>
      <c r="AX227" s="177">
        <v>0</v>
      </c>
      <c r="AY227" s="177">
        <v>0</v>
      </c>
      <c r="AZ227" s="177">
        <v>0</v>
      </c>
      <c r="BA227" s="177">
        <v>0</v>
      </c>
      <c r="BB227" s="177">
        <v>0</v>
      </c>
      <c r="BC227" s="177">
        <v>0</v>
      </c>
      <c r="BD227" s="177">
        <v>0</v>
      </c>
      <c r="BE227" s="177">
        <v>0</v>
      </c>
      <c r="BF227" s="177">
        <v>0</v>
      </c>
      <c r="BG227" s="177">
        <v>0</v>
      </c>
      <c r="BH227" s="177">
        <v>0</v>
      </c>
      <c r="BI227" s="177">
        <v>0</v>
      </c>
      <c r="BJ227" s="177">
        <v>0</v>
      </c>
      <c r="BK227" s="177">
        <v>0</v>
      </c>
      <c r="BL227" s="177">
        <v>0</v>
      </c>
      <c r="BM227" s="177">
        <v>0</v>
      </c>
      <c r="BN227" s="177">
        <v>0</v>
      </c>
      <c r="BO227" s="177">
        <v>0</v>
      </c>
      <c r="BP227" s="177">
        <v>0</v>
      </c>
      <c r="BQ227" s="177">
        <v>0</v>
      </c>
      <c r="BR227" s="179">
        <v>0</v>
      </c>
      <c r="BS227" s="177">
        <v>0</v>
      </c>
      <c r="BT227" s="177">
        <v>0</v>
      </c>
      <c r="BU227" s="177">
        <v>0</v>
      </c>
      <c r="BV227" s="179">
        <v>0</v>
      </c>
      <c r="BW227" s="177">
        <v>0</v>
      </c>
      <c r="BX227" s="177">
        <v>0</v>
      </c>
      <c r="BY227" s="177">
        <v>0</v>
      </c>
      <c r="BZ227" s="179">
        <v>0</v>
      </c>
      <c r="CA227" s="179">
        <v>0</v>
      </c>
      <c r="CB227" s="177">
        <v>0</v>
      </c>
      <c r="CC227" s="179">
        <v>0</v>
      </c>
      <c r="CD227" s="179">
        <v>0</v>
      </c>
      <c r="CE227" s="179">
        <v>0</v>
      </c>
      <c r="CF227" s="179">
        <v>0</v>
      </c>
      <c r="CG227" s="177">
        <v>0</v>
      </c>
      <c r="CH227" s="179">
        <v>0</v>
      </c>
      <c r="CI227" s="177">
        <v>0</v>
      </c>
      <c r="CJ227" s="179">
        <v>0</v>
      </c>
      <c r="CK227" s="177">
        <v>0</v>
      </c>
      <c r="CL227" s="177">
        <v>0</v>
      </c>
      <c r="CM227" s="178"/>
      <c r="CZ227" s="174">
        <f t="shared" si="3"/>
        <v>0</v>
      </c>
      <c r="DA227" s="158" t="s">
        <v>1731</v>
      </c>
      <c r="DB227" s="154" t="s">
        <v>1732</v>
      </c>
      <c r="DC227" s="154" t="s">
        <v>1288</v>
      </c>
    </row>
    <row r="228" spans="1:107" ht="13.2" customHeight="1" x14ac:dyDescent="0.25">
      <c r="A228" s="175" t="s">
        <v>1733</v>
      </c>
      <c r="B228" s="176" t="s">
        <v>1734</v>
      </c>
      <c r="C228" s="177">
        <v>0</v>
      </c>
      <c r="D228" s="177">
        <v>0</v>
      </c>
      <c r="E228" s="177">
        <v>0</v>
      </c>
      <c r="F228" s="177">
        <v>0</v>
      </c>
      <c r="G228" s="177">
        <v>0</v>
      </c>
      <c r="H228" s="177">
        <v>0</v>
      </c>
      <c r="I228" s="177">
        <v>0</v>
      </c>
      <c r="J228" s="177">
        <v>0</v>
      </c>
      <c r="K228" s="177">
        <v>0</v>
      </c>
      <c r="L228" s="177">
        <v>0</v>
      </c>
      <c r="M228" s="177">
        <v>0</v>
      </c>
      <c r="N228" s="177">
        <v>0</v>
      </c>
      <c r="O228" s="177">
        <v>0</v>
      </c>
      <c r="P228" s="177">
        <v>0</v>
      </c>
      <c r="Q228" s="177">
        <v>0</v>
      </c>
      <c r="R228" s="177">
        <v>0</v>
      </c>
      <c r="S228" s="177">
        <v>0</v>
      </c>
      <c r="T228" s="177">
        <v>0</v>
      </c>
      <c r="U228" s="177">
        <v>0</v>
      </c>
      <c r="V228" s="177">
        <v>0</v>
      </c>
      <c r="W228" s="177">
        <v>0</v>
      </c>
      <c r="X228" s="177">
        <v>0</v>
      </c>
      <c r="Y228" s="177">
        <v>0</v>
      </c>
      <c r="Z228" s="177">
        <v>0</v>
      </c>
      <c r="AA228" s="177">
        <v>0</v>
      </c>
      <c r="AB228" s="177">
        <v>0</v>
      </c>
      <c r="AC228" s="177">
        <v>0</v>
      </c>
      <c r="AD228" s="177">
        <v>0</v>
      </c>
      <c r="AE228" s="177">
        <v>0</v>
      </c>
      <c r="AF228" s="177">
        <v>0</v>
      </c>
      <c r="AG228" s="177">
        <v>0</v>
      </c>
      <c r="AH228" s="177">
        <v>0</v>
      </c>
      <c r="AI228" s="177">
        <v>0</v>
      </c>
      <c r="AJ228" s="177">
        <v>0</v>
      </c>
      <c r="AK228" s="177">
        <v>0</v>
      </c>
      <c r="AL228" s="177">
        <v>0</v>
      </c>
      <c r="AM228" s="177">
        <v>0</v>
      </c>
      <c r="AN228" s="177">
        <v>0</v>
      </c>
      <c r="AO228" s="177">
        <v>0</v>
      </c>
      <c r="AP228" s="177">
        <v>0</v>
      </c>
      <c r="AQ228" s="177">
        <v>0</v>
      </c>
      <c r="AR228" s="177">
        <v>0</v>
      </c>
      <c r="AS228" s="177">
        <v>0</v>
      </c>
      <c r="AT228" s="177">
        <v>0</v>
      </c>
      <c r="AU228" s="177">
        <v>0</v>
      </c>
      <c r="AV228" s="177">
        <v>0</v>
      </c>
      <c r="AW228" s="177">
        <v>0</v>
      </c>
      <c r="AX228" s="177">
        <v>0</v>
      </c>
      <c r="AY228" s="177">
        <v>0</v>
      </c>
      <c r="AZ228" s="177">
        <v>0</v>
      </c>
      <c r="BA228" s="177">
        <v>0</v>
      </c>
      <c r="BB228" s="177">
        <v>0</v>
      </c>
      <c r="BC228" s="177">
        <v>0</v>
      </c>
      <c r="BD228" s="177">
        <v>0</v>
      </c>
      <c r="BE228" s="177">
        <v>0</v>
      </c>
      <c r="BF228" s="177">
        <v>0</v>
      </c>
      <c r="BG228" s="177">
        <v>0</v>
      </c>
      <c r="BH228" s="177">
        <v>0</v>
      </c>
      <c r="BI228" s="177">
        <v>0</v>
      </c>
      <c r="BJ228" s="177">
        <v>0</v>
      </c>
      <c r="BK228" s="177">
        <v>0</v>
      </c>
      <c r="BL228" s="177">
        <v>0</v>
      </c>
      <c r="BM228" s="177">
        <v>0</v>
      </c>
      <c r="BN228" s="177">
        <v>0</v>
      </c>
      <c r="BO228" s="177">
        <v>0</v>
      </c>
      <c r="BP228" s="177">
        <v>0</v>
      </c>
      <c r="BQ228" s="177">
        <v>0</v>
      </c>
      <c r="BR228" s="179">
        <v>0</v>
      </c>
      <c r="BS228" s="179">
        <v>0</v>
      </c>
      <c r="BT228" s="179">
        <v>0</v>
      </c>
      <c r="BU228" s="179">
        <v>0</v>
      </c>
      <c r="BV228" s="179">
        <v>0</v>
      </c>
      <c r="BW228" s="179">
        <v>0</v>
      </c>
      <c r="BX228" s="179">
        <v>0</v>
      </c>
      <c r="BY228" s="179">
        <v>0</v>
      </c>
      <c r="BZ228" s="179">
        <v>0</v>
      </c>
      <c r="CA228" s="179">
        <v>0</v>
      </c>
      <c r="CB228" s="179">
        <v>0</v>
      </c>
      <c r="CC228" s="179">
        <v>0</v>
      </c>
      <c r="CD228" s="179">
        <v>0</v>
      </c>
      <c r="CE228" s="179">
        <v>0</v>
      </c>
      <c r="CF228" s="179">
        <v>0</v>
      </c>
      <c r="CG228" s="179">
        <v>0</v>
      </c>
      <c r="CH228" s="179">
        <v>0</v>
      </c>
      <c r="CI228" s="179">
        <v>0</v>
      </c>
      <c r="CJ228" s="179">
        <v>0</v>
      </c>
      <c r="CK228" s="179">
        <v>0</v>
      </c>
      <c r="CL228" s="179">
        <v>0</v>
      </c>
      <c r="CM228" s="178"/>
      <c r="CZ228" s="174">
        <f t="shared" si="3"/>
        <v>0</v>
      </c>
      <c r="DA228" s="158" t="s">
        <v>1733</v>
      </c>
      <c r="DB228" s="154" t="s">
        <v>1734</v>
      </c>
      <c r="DC228" s="154" t="s">
        <v>1288</v>
      </c>
    </row>
    <row r="229" spans="1:107" ht="13.2" customHeight="1" x14ac:dyDescent="0.25">
      <c r="A229" s="175" t="s">
        <v>1735</v>
      </c>
      <c r="B229" s="176" t="s">
        <v>1736</v>
      </c>
      <c r="C229" s="177">
        <v>744600</v>
      </c>
      <c r="D229" s="177">
        <v>0</v>
      </c>
      <c r="E229" s="177">
        <v>0</v>
      </c>
      <c r="F229" s="177">
        <v>135000</v>
      </c>
      <c r="G229" s="177">
        <v>0</v>
      </c>
      <c r="H229" s="177">
        <v>7992755</v>
      </c>
      <c r="I229" s="177">
        <v>0</v>
      </c>
      <c r="J229" s="177">
        <v>54500</v>
      </c>
      <c r="K229" s="177">
        <v>0</v>
      </c>
      <c r="L229" s="177">
        <v>0</v>
      </c>
      <c r="M229" s="177">
        <v>99235</v>
      </c>
      <c r="N229" s="177">
        <v>0</v>
      </c>
      <c r="O229" s="177">
        <v>42515</v>
      </c>
      <c r="P229" s="177">
        <v>0</v>
      </c>
      <c r="Q229" s="177">
        <v>24900</v>
      </c>
      <c r="R229" s="177">
        <v>0</v>
      </c>
      <c r="S229" s="177">
        <v>0</v>
      </c>
      <c r="T229" s="177">
        <v>0</v>
      </c>
      <c r="U229" s="177">
        <v>208000</v>
      </c>
      <c r="V229" s="177">
        <v>6000</v>
      </c>
      <c r="W229" s="177">
        <v>3880000</v>
      </c>
      <c r="X229" s="177">
        <v>0</v>
      </c>
      <c r="Y229" s="177">
        <v>0</v>
      </c>
      <c r="Z229" s="177">
        <v>5000</v>
      </c>
      <c r="AA229" s="177">
        <v>109620</v>
      </c>
      <c r="AB229" s="177">
        <v>7800</v>
      </c>
      <c r="AC229" s="177">
        <v>0</v>
      </c>
      <c r="AD229" s="177">
        <v>0</v>
      </c>
      <c r="AE229" s="177">
        <v>20779.849999999999</v>
      </c>
      <c r="AF229" s="177">
        <v>13000</v>
      </c>
      <c r="AG229" s="177">
        <v>450000</v>
      </c>
      <c r="AH229" s="177">
        <v>0</v>
      </c>
      <c r="AI229" s="177">
        <v>0</v>
      </c>
      <c r="AJ229" s="177">
        <v>0</v>
      </c>
      <c r="AK229" s="177">
        <v>0</v>
      </c>
      <c r="AL229" s="177">
        <v>0</v>
      </c>
      <c r="AM229" s="177">
        <v>0</v>
      </c>
      <c r="AN229" s="177">
        <v>33000</v>
      </c>
      <c r="AO229" s="177">
        <v>0</v>
      </c>
      <c r="AP229" s="177">
        <v>0</v>
      </c>
      <c r="AQ229" s="177">
        <v>0</v>
      </c>
      <c r="AR229" s="177">
        <v>0</v>
      </c>
      <c r="AS229" s="177">
        <v>25400</v>
      </c>
      <c r="AT229" s="177">
        <v>0</v>
      </c>
      <c r="AU229" s="177">
        <v>0</v>
      </c>
      <c r="AV229" s="177">
        <v>27280</v>
      </c>
      <c r="AW229" s="177">
        <v>0</v>
      </c>
      <c r="AX229" s="177">
        <v>0</v>
      </c>
      <c r="AY229" s="177">
        <v>0</v>
      </c>
      <c r="AZ229" s="177">
        <v>0</v>
      </c>
      <c r="BA229" s="177">
        <v>411734.5</v>
      </c>
      <c r="BB229" s="177">
        <v>0</v>
      </c>
      <c r="BC229" s="177">
        <v>300791</v>
      </c>
      <c r="BD229" s="177">
        <v>0</v>
      </c>
      <c r="BE229" s="177">
        <v>0</v>
      </c>
      <c r="BF229" s="177">
        <v>0</v>
      </c>
      <c r="BG229" s="177">
        <v>0</v>
      </c>
      <c r="BH229" s="177">
        <v>0</v>
      </c>
      <c r="BI229" s="177">
        <v>0</v>
      </c>
      <c r="BJ229" s="177">
        <v>0</v>
      </c>
      <c r="BK229" s="177">
        <v>0</v>
      </c>
      <c r="BL229" s="177">
        <v>773475</v>
      </c>
      <c r="BM229" s="177">
        <v>0</v>
      </c>
      <c r="BN229" s="177">
        <v>0</v>
      </c>
      <c r="BO229" s="177">
        <v>0</v>
      </c>
      <c r="BP229" s="177">
        <v>0</v>
      </c>
      <c r="BQ229" s="177">
        <v>0</v>
      </c>
      <c r="BR229" s="179">
        <v>146600</v>
      </c>
      <c r="BS229" s="179">
        <v>0</v>
      </c>
      <c r="BT229" s="179">
        <v>0</v>
      </c>
      <c r="BU229" s="179">
        <v>0</v>
      </c>
      <c r="BV229" s="179">
        <v>946950</v>
      </c>
      <c r="BW229" s="179">
        <v>0</v>
      </c>
      <c r="BX229" s="179">
        <v>0</v>
      </c>
      <c r="BY229" s="179">
        <v>0</v>
      </c>
      <c r="BZ229" s="179">
        <v>58500</v>
      </c>
      <c r="CA229" s="179">
        <v>287825</v>
      </c>
      <c r="CB229" s="179">
        <v>0</v>
      </c>
      <c r="CC229" s="179">
        <v>8300</v>
      </c>
      <c r="CD229" s="179">
        <v>1144422.6000000001</v>
      </c>
      <c r="CE229" s="179">
        <v>23700</v>
      </c>
      <c r="CF229" s="179">
        <v>450000</v>
      </c>
      <c r="CG229" s="179">
        <v>0</v>
      </c>
      <c r="CH229" s="179">
        <v>1144422.6000000001</v>
      </c>
      <c r="CI229" s="179">
        <v>0</v>
      </c>
      <c r="CJ229" s="179">
        <v>1389225</v>
      </c>
      <c r="CK229" s="179">
        <v>0</v>
      </c>
      <c r="CL229" s="179">
        <v>0</v>
      </c>
      <c r="CM229" s="178"/>
      <c r="CZ229" s="174">
        <f t="shared" si="3"/>
        <v>0</v>
      </c>
      <c r="DA229" s="158" t="s">
        <v>1735</v>
      </c>
      <c r="DB229" s="154" t="s">
        <v>1736</v>
      </c>
      <c r="DC229" s="154" t="s">
        <v>1288</v>
      </c>
    </row>
    <row r="230" spans="1:107" ht="13.2" customHeight="1" x14ac:dyDescent="0.25">
      <c r="A230" s="175" t="s">
        <v>1737</v>
      </c>
      <c r="B230" s="176" t="s">
        <v>1738</v>
      </c>
      <c r="C230" s="177">
        <v>0</v>
      </c>
      <c r="D230" s="177">
        <v>0</v>
      </c>
      <c r="E230" s="177">
        <v>0</v>
      </c>
      <c r="F230" s="177">
        <v>0</v>
      </c>
      <c r="G230" s="177">
        <v>0</v>
      </c>
      <c r="H230" s="177">
        <v>0</v>
      </c>
      <c r="I230" s="177">
        <v>0</v>
      </c>
      <c r="J230" s="177">
        <v>0</v>
      </c>
      <c r="K230" s="177">
        <v>0</v>
      </c>
      <c r="L230" s="177">
        <v>0</v>
      </c>
      <c r="M230" s="177">
        <v>0</v>
      </c>
      <c r="N230" s="177">
        <v>0</v>
      </c>
      <c r="O230" s="177">
        <v>0</v>
      </c>
      <c r="P230" s="177">
        <v>0</v>
      </c>
      <c r="Q230" s="177">
        <v>0</v>
      </c>
      <c r="R230" s="177">
        <v>0</v>
      </c>
      <c r="S230" s="177">
        <v>0</v>
      </c>
      <c r="T230" s="177">
        <v>0</v>
      </c>
      <c r="U230" s="177">
        <v>0</v>
      </c>
      <c r="V230" s="177">
        <v>0</v>
      </c>
      <c r="W230" s="177">
        <v>0</v>
      </c>
      <c r="X230" s="177">
        <v>0</v>
      </c>
      <c r="Y230" s="177">
        <v>0</v>
      </c>
      <c r="Z230" s="177">
        <v>0</v>
      </c>
      <c r="AA230" s="177">
        <v>0</v>
      </c>
      <c r="AB230" s="177">
        <v>0</v>
      </c>
      <c r="AC230" s="177">
        <v>0</v>
      </c>
      <c r="AD230" s="177">
        <v>0</v>
      </c>
      <c r="AE230" s="177">
        <v>0</v>
      </c>
      <c r="AF230" s="177">
        <v>0</v>
      </c>
      <c r="AG230" s="177">
        <v>0</v>
      </c>
      <c r="AH230" s="177">
        <v>0</v>
      </c>
      <c r="AI230" s="177">
        <v>0</v>
      </c>
      <c r="AJ230" s="177">
        <v>0</v>
      </c>
      <c r="AK230" s="177">
        <v>0</v>
      </c>
      <c r="AL230" s="177">
        <v>0</v>
      </c>
      <c r="AM230" s="177">
        <v>0</v>
      </c>
      <c r="AN230" s="177">
        <v>0</v>
      </c>
      <c r="AO230" s="177">
        <v>0</v>
      </c>
      <c r="AP230" s="177">
        <v>0</v>
      </c>
      <c r="AQ230" s="177">
        <v>0</v>
      </c>
      <c r="AR230" s="177">
        <v>0</v>
      </c>
      <c r="AS230" s="177">
        <v>0</v>
      </c>
      <c r="AT230" s="177">
        <v>0</v>
      </c>
      <c r="AU230" s="177">
        <v>0</v>
      </c>
      <c r="AV230" s="177">
        <v>0</v>
      </c>
      <c r="AW230" s="177">
        <v>0</v>
      </c>
      <c r="AX230" s="177">
        <v>0</v>
      </c>
      <c r="AY230" s="177">
        <v>0</v>
      </c>
      <c r="AZ230" s="177">
        <v>0</v>
      </c>
      <c r="BA230" s="177">
        <v>0</v>
      </c>
      <c r="BB230" s="177">
        <v>0</v>
      </c>
      <c r="BC230" s="177">
        <v>0</v>
      </c>
      <c r="BD230" s="177">
        <v>0</v>
      </c>
      <c r="BE230" s="177">
        <v>0</v>
      </c>
      <c r="BF230" s="177">
        <v>0</v>
      </c>
      <c r="BG230" s="177">
        <v>0</v>
      </c>
      <c r="BH230" s="177">
        <v>0</v>
      </c>
      <c r="BI230" s="177">
        <v>0</v>
      </c>
      <c r="BJ230" s="177">
        <v>0</v>
      </c>
      <c r="BK230" s="177">
        <v>0</v>
      </c>
      <c r="BL230" s="177">
        <v>0</v>
      </c>
      <c r="BM230" s="177">
        <v>0</v>
      </c>
      <c r="BN230" s="177">
        <v>0</v>
      </c>
      <c r="BO230" s="177">
        <v>0</v>
      </c>
      <c r="BP230" s="177">
        <v>0</v>
      </c>
      <c r="BQ230" s="177">
        <v>0</v>
      </c>
      <c r="BR230" s="179">
        <v>0</v>
      </c>
      <c r="BS230" s="179">
        <v>0</v>
      </c>
      <c r="BT230" s="179">
        <v>0</v>
      </c>
      <c r="BU230" s="179">
        <v>0</v>
      </c>
      <c r="BV230" s="179">
        <v>0</v>
      </c>
      <c r="BW230" s="179">
        <v>0</v>
      </c>
      <c r="BX230" s="179">
        <v>0</v>
      </c>
      <c r="BY230" s="179">
        <v>0</v>
      </c>
      <c r="BZ230" s="179">
        <v>0</v>
      </c>
      <c r="CA230" s="179">
        <v>0</v>
      </c>
      <c r="CB230" s="179">
        <v>0</v>
      </c>
      <c r="CC230" s="179">
        <v>0</v>
      </c>
      <c r="CD230" s="179">
        <v>0</v>
      </c>
      <c r="CE230" s="179">
        <v>0</v>
      </c>
      <c r="CF230" s="179">
        <v>0</v>
      </c>
      <c r="CG230" s="179">
        <v>0</v>
      </c>
      <c r="CH230" s="179">
        <v>0</v>
      </c>
      <c r="CI230" s="179">
        <v>0</v>
      </c>
      <c r="CJ230" s="179">
        <v>0</v>
      </c>
      <c r="CK230" s="179">
        <v>0</v>
      </c>
      <c r="CL230" s="179">
        <v>0</v>
      </c>
      <c r="CM230" s="178"/>
      <c r="CZ230" s="174">
        <f t="shared" si="3"/>
        <v>0</v>
      </c>
      <c r="DA230" s="158" t="s">
        <v>1737</v>
      </c>
      <c r="DB230" s="154" t="s">
        <v>1738</v>
      </c>
      <c r="DC230" s="154" t="s">
        <v>1288</v>
      </c>
    </row>
    <row r="231" spans="1:107" ht="13.2" customHeight="1" x14ac:dyDescent="0.25">
      <c r="A231" s="175" t="s">
        <v>1739</v>
      </c>
      <c r="B231" s="176" t="s">
        <v>1740</v>
      </c>
      <c r="C231" s="177">
        <v>-744594</v>
      </c>
      <c r="D231" s="177">
        <v>0</v>
      </c>
      <c r="E231" s="177">
        <v>0</v>
      </c>
      <c r="F231" s="177">
        <v>-134993</v>
      </c>
      <c r="G231" s="177">
        <v>0</v>
      </c>
      <c r="H231" s="177">
        <v>-7992745</v>
      </c>
      <c r="I231" s="177">
        <v>0</v>
      </c>
      <c r="J231" s="177">
        <v>-54495</v>
      </c>
      <c r="K231" s="177">
        <v>0</v>
      </c>
      <c r="L231" s="177">
        <v>0</v>
      </c>
      <c r="M231" s="177">
        <v>-99225</v>
      </c>
      <c r="N231" s="177">
        <v>0</v>
      </c>
      <c r="O231" s="177">
        <v>-42512</v>
      </c>
      <c r="P231" s="177">
        <v>0</v>
      </c>
      <c r="Q231" s="177">
        <v>-24899</v>
      </c>
      <c r="R231" s="177">
        <v>0</v>
      </c>
      <c r="S231" s="177">
        <v>0</v>
      </c>
      <c r="T231" s="177">
        <v>0</v>
      </c>
      <c r="U231" s="177">
        <v>-207998</v>
      </c>
      <c r="V231" s="177">
        <v>-5999</v>
      </c>
      <c r="W231" s="177">
        <v>-3879996</v>
      </c>
      <c r="X231" s="177">
        <v>0</v>
      </c>
      <c r="Y231" s="177">
        <v>0</v>
      </c>
      <c r="Z231" s="177">
        <v>-4999</v>
      </c>
      <c r="AA231" s="177">
        <v>-109612</v>
      </c>
      <c r="AB231" s="177">
        <v>-7799</v>
      </c>
      <c r="AC231" s="177">
        <v>0</v>
      </c>
      <c r="AD231" s="177">
        <v>0</v>
      </c>
      <c r="AE231" s="177">
        <v>-20776.849999999999</v>
      </c>
      <c r="AF231" s="177">
        <v>-12998</v>
      </c>
      <c r="AG231" s="177">
        <v>-449999</v>
      </c>
      <c r="AH231" s="177">
        <v>0</v>
      </c>
      <c r="AI231" s="177">
        <v>0</v>
      </c>
      <c r="AJ231" s="177">
        <v>0</v>
      </c>
      <c r="AK231" s="177">
        <v>0</v>
      </c>
      <c r="AL231" s="177">
        <v>0</v>
      </c>
      <c r="AM231" s="177">
        <v>0</v>
      </c>
      <c r="AN231" s="177">
        <v>-17600</v>
      </c>
      <c r="AO231" s="177">
        <v>0</v>
      </c>
      <c r="AP231" s="177">
        <v>0</v>
      </c>
      <c r="AQ231" s="177">
        <v>0</v>
      </c>
      <c r="AR231" s="177">
        <v>0</v>
      </c>
      <c r="AS231" s="177">
        <v>-25399</v>
      </c>
      <c r="AT231" s="177">
        <v>0</v>
      </c>
      <c r="AU231" s="177">
        <v>0</v>
      </c>
      <c r="AV231" s="177">
        <v>-27278</v>
      </c>
      <c r="AW231" s="177">
        <v>0</v>
      </c>
      <c r="AX231" s="177">
        <v>0</v>
      </c>
      <c r="AY231" s="177">
        <v>0</v>
      </c>
      <c r="AZ231" s="177">
        <v>0</v>
      </c>
      <c r="BA231" s="177">
        <v>-411716.5</v>
      </c>
      <c r="BB231" s="177">
        <v>0</v>
      </c>
      <c r="BC231" s="177">
        <v>-300777</v>
      </c>
      <c r="BD231" s="177">
        <v>0</v>
      </c>
      <c r="BE231" s="177">
        <v>0</v>
      </c>
      <c r="BF231" s="177">
        <v>0</v>
      </c>
      <c r="BG231" s="177">
        <v>0</v>
      </c>
      <c r="BH231" s="177">
        <v>0</v>
      </c>
      <c r="BI231" s="177">
        <v>0</v>
      </c>
      <c r="BJ231" s="177">
        <v>0</v>
      </c>
      <c r="BK231" s="177">
        <v>0</v>
      </c>
      <c r="BL231" s="177">
        <v>-773467</v>
      </c>
      <c r="BM231" s="177">
        <v>0</v>
      </c>
      <c r="BN231" s="177">
        <v>0</v>
      </c>
      <c r="BO231" s="177">
        <v>0</v>
      </c>
      <c r="BP231" s="177">
        <v>0</v>
      </c>
      <c r="BQ231" s="177">
        <v>0</v>
      </c>
      <c r="BR231" s="179">
        <v>-86805.5</v>
      </c>
      <c r="BS231" s="179">
        <v>0</v>
      </c>
      <c r="BT231" s="179">
        <v>0</v>
      </c>
      <c r="BU231" s="179">
        <v>0</v>
      </c>
      <c r="BV231" s="179">
        <v>-585494.06999999995</v>
      </c>
      <c r="BW231" s="179">
        <v>0</v>
      </c>
      <c r="BX231" s="179">
        <v>0</v>
      </c>
      <c r="BY231" s="179">
        <v>0</v>
      </c>
      <c r="BZ231" s="179">
        <v>-58495</v>
      </c>
      <c r="CA231" s="179">
        <v>-287816</v>
      </c>
      <c r="CB231" s="179">
        <v>0</v>
      </c>
      <c r="CC231" s="179">
        <v>-8299</v>
      </c>
      <c r="CD231" s="179">
        <v>-1144417.6000000001</v>
      </c>
      <c r="CE231" s="179">
        <v>-23698</v>
      </c>
      <c r="CF231" s="179">
        <v>-449999</v>
      </c>
      <c r="CG231" s="179">
        <v>0</v>
      </c>
      <c r="CH231" s="179">
        <v>-1144417.6000000001</v>
      </c>
      <c r="CI231" s="179">
        <v>0</v>
      </c>
      <c r="CJ231" s="179">
        <v>-1389210</v>
      </c>
      <c r="CK231" s="179">
        <v>0</v>
      </c>
      <c r="CL231" s="179">
        <v>0</v>
      </c>
      <c r="CM231" s="178"/>
      <c r="CZ231" s="174">
        <f t="shared" si="3"/>
        <v>0</v>
      </c>
      <c r="DA231" s="158" t="s">
        <v>1739</v>
      </c>
      <c r="DB231" s="154" t="s">
        <v>1740</v>
      </c>
      <c r="DC231" s="154" t="s">
        <v>1288</v>
      </c>
    </row>
    <row r="232" spans="1:107" ht="13.2" customHeight="1" x14ac:dyDescent="0.25">
      <c r="A232" s="175" t="s">
        <v>1741</v>
      </c>
      <c r="B232" s="176" t="s">
        <v>1742</v>
      </c>
      <c r="C232" s="177">
        <v>19240406.66</v>
      </c>
      <c r="D232" s="177">
        <v>3109530</v>
      </c>
      <c r="E232" s="177">
        <v>2173965</v>
      </c>
      <c r="F232" s="177">
        <v>1355471</v>
      </c>
      <c r="G232" s="177">
        <v>2190050</v>
      </c>
      <c r="H232" s="177">
        <v>2460092</v>
      </c>
      <c r="I232" s="177">
        <v>1435987.5</v>
      </c>
      <c r="J232" s="177">
        <v>9847728.0700000003</v>
      </c>
      <c r="K232" s="177">
        <v>3290757.18</v>
      </c>
      <c r="L232" s="177">
        <v>4191380.75</v>
      </c>
      <c r="M232" s="177">
        <v>5374270</v>
      </c>
      <c r="N232" s="177">
        <v>1253540</v>
      </c>
      <c r="O232" s="177">
        <v>11896071.949999999</v>
      </c>
      <c r="P232" s="177">
        <v>7239151.6100000003</v>
      </c>
      <c r="Q232" s="177">
        <v>4815184.99</v>
      </c>
      <c r="R232" s="177">
        <v>6639443.2999999998</v>
      </c>
      <c r="S232" s="177">
        <v>3133893.05</v>
      </c>
      <c r="T232" s="177">
        <v>6052893.1799999997</v>
      </c>
      <c r="U232" s="177">
        <v>3963864.79</v>
      </c>
      <c r="V232" s="177">
        <v>1766905</v>
      </c>
      <c r="W232" s="177">
        <v>53361406.100000001</v>
      </c>
      <c r="X232" s="177">
        <v>3204868</v>
      </c>
      <c r="Y232" s="177">
        <v>6042643</v>
      </c>
      <c r="Z232" s="177">
        <v>3334359</v>
      </c>
      <c r="AA232" s="177">
        <v>1102727.1499999999</v>
      </c>
      <c r="AB232" s="177">
        <v>1236450</v>
      </c>
      <c r="AC232" s="177">
        <v>4447069</v>
      </c>
      <c r="AD232" s="177">
        <v>11000693.26</v>
      </c>
      <c r="AE232" s="177">
        <v>4245546</v>
      </c>
      <c r="AF232" s="177">
        <v>2714624.66</v>
      </c>
      <c r="AG232" s="177">
        <v>4239080</v>
      </c>
      <c r="AH232" s="177">
        <v>5814459.3300000001</v>
      </c>
      <c r="AI232" s="177">
        <v>3044386.5</v>
      </c>
      <c r="AJ232" s="177">
        <v>2631115</v>
      </c>
      <c r="AK232" s="177">
        <v>37870363.659999996</v>
      </c>
      <c r="AL232" s="177">
        <v>5586135.7599999998</v>
      </c>
      <c r="AM232" s="177">
        <v>3125842.95</v>
      </c>
      <c r="AN232" s="177">
        <v>10766188.029999999</v>
      </c>
      <c r="AO232" s="177">
        <v>8194706.5</v>
      </c>
      <c r="AP232" s="177">
        <v>6206263.9500000002</v>
      </c>
      <c r="AQ232" s="177">
        <v>1487170</v>
      </c>
      <c r="AR232" s="177">
        <v>43076406.850000001</v>
      </c>
      <c r="AS232" s="177">
        <v>5134025</v>
      </c>
      <c r="AT232" s="177">
        <v>8592370</v>
      </c>
      <c r="AU232" s="177">
        <v>14154279.050000001</v>
      </c>
      <c r="AV232" s="177">
        <v>3644627.5</v>
      </c>
      <c r="AW232" s="177">
        <v>2488279</v>
      </c>
      <c r="AX232" s="177">
        <v>5249574.5</v>
      </c>
      <c r="AY232" s="177">
        <v>4186776.5</v>
      </c>
      <c r="AZ232" s="177">
        <v>4725150</v>
      </c>
      <c r="BA232" s="177">
        <v>12398028.75</v>
      </c>
      <c r="BB232" s="177">
        <v>6986791</v>
      </c>
      <c r="BC232" s="177">
        <v>12955405.5</v>
      </c>
      <c r="BD232" s="177">
        <v>12887738.41</v>
      </c>
      <c r="BE232" s="177">
        <v>2007192.4</v>
      </c>
      <c r="BF232" s="177">
        <v>2840589</v>
      </c>
      <c r="BG232" s="177">
        <v>36435140.75</v>
      </c>
      <c r="BH232" s="177">
        <v>2920362.45</v>
      </c>
      <c r="BI232" s="177">
        <v>2627047</v>
      </c>
      <c r="BJ232" s="177">
        <v>4172629</v>
      </c>
      <c r="BK232" s="177">
        <v>3320243.34</v>
      </c>
      <c r="BL232" s="177">
        <v>13430822.75</v>
      </c>
      <c r="BM232" s="177">
        <v>7281607.75</v>
      </c>
      <c r="BN232" s="177">
        <v>6677203.0499999998</v>
      </c>
      <c r="BO232" s="177">
        <v>13582931.98</v>
      </c>
      <c r="BP232" s="177">
        <v>5557589.5</v>
      </c>
      <c r="BQ232" s="177">
        <v>7272772</v>
      </c>
      <c r="BR232" s="179">
        <v>71006782.700000003</v>
      </c>
      <c r="BS232" s="179">
        <v>8307172.7999999998</v>
      </c>
      <c r="BT232" s="179">
        <v>4151416.05</v>
      </c>
      <c r="BU232" s="179">
        <v>8046646.2999999998</v>
      </c>
      <c r="BV232" s="177">
        <v>3611481.8</v>
      </c>
      <c r="BW232" s="179">
        <v>3636988.2</v>
      </c>
      <c r="BX232" s="179">
        <v>16014982.1</v>
      </c>
      <c r="BY232" s="179">
        <v>2090810</v>
      </c>
      <c r="BZ232" s="179">
        <v>3631042.8</v>
      </c>
      <c r="CA232" s="179">
        <v>6125586.6699999999</v>
      </c>
      <c r="CB232" s="179">
        <v>11588605.810000001</v>
      </c>
      <c r="CC232" s="179">
        <v>7770040</v>
      </c>
      <c r="CD232" s="179">
        <v>4410753</v>
      </c>
      <c r="CE232" s="179">
        <v>7489206.3099999996</v>
      </c>
      <c r="CF232" s="177">
        <v>2094729</v>
      </c>
      <c r="CG232" s="179">
        <v>642509</v>
      </c>
      <c r="CH232" s="179">
        <v>2125504</v>
      </c>
      <c r="CI232" s="179">
        <v>1363467</v>
      </c>
      <c r="CJ232" s="177">
        <v>9206202.2400000002</v>
      </c>
      <c r="CK232" s="179">
        <v>2262753</v>
      </c>
      <c r="CL232" s="177">
        <v>1761450.09</v>
      </c>
      <c r="CM232" s="178"/>
      <c r="CZ232" s="174">
        <f t="shared" si="3"/>
        <v>0</v>
      </c>
      <c r="DA232" s="158" t="s">
        <v>1741</v>
      </c>
      <c r="DB232" s="154" t="s">
        <v>1742</v>
      </c>
      <c r="DC232" s="154" t="s">
        <v>1288</v>
      </c>
    </row>
    <row r="233" spans="1:107" ht="13.2" customHeight="1" x14ac:dyDescent="0.25">
      <c r="A233" s="175" t="s">
        <v>1743</v>
      </c>
      <c r="B233" s="176" t="s">
        <v>1744</v>
      </c>
      <c r="C233" s="177">
        <v>16730400</v>
      </c>
      <c r="D233" s="177">
        <v>12779000</v>
      </c>
      <c r="E233" s="177">
        <v>5395000</v>
      </c>
      <c r="F233" s="177">
        <v>2088000</v>
      </c>
      <c r="G233" s="177">
        <v>6156030</v>
      </c>
      <c r="H233" s="177">
        <v>7856700</v>
      </c>
      <c r="I233" s="177">
        <v>12390500</v>
      </c>
      <c r="J233" s="177">
        <v>3974460</v>
      </c>
      <c r="K233" s="177">
        <v>6738135</v>
      </c>
      <c r="L233" s="177">
        <v>6341800</v>
      </c>
      <c r="M233" s="177">
        <v>2519104</v>
      </c>
      <c r="N233" s="177">
        <v>4087000</v>
      </c>
      <c r="O233" s="177">
        <v>25002400</v>
      </c>
      <c r="P233" s="177">
        <v>11108330</v>
      </c>
      <c r="Q233" s="177">
        <v>10362010</v>
      </c>
      <c r="R233" s="177">
        <v>6479500</v>
      </c>
      <c r="S233" s="177">
        <v>6974428</v>
      </c>
      <c r="T233" s="177">
        <v>8370710</v>
      </c>
      <c r="U233" s="177">
        <v>2654326.67</v>
      </c>
      <c r="V233" s="177">
        <v>2123400</v>
      </c>
      <c r="W233" s="177">
        <v>40355700</v>
      </c>
      <c r="X233" s="177">
        <v>3019610</v>
      </c>
      <c r="Y233" s="177">
        <v>11860900</v>
      </c>
      <c r="Z233" s="177">
        <v>11435600</v>
      </c>
      <c r="AA233" s="177">
        <v>4234300</v>
      </c>
      <c r="AB233" s="177">
        <v>7182237</v>
      </c>
      <c r="AC233" s="177">
        <v>12982300</v>
      </c>
      <c r="AD233" s="177">
        <v>11657120</v>
      </c>
      <c r="AE233" s="177">
        <v>9832100.0199999996</v>
      </c>
      <c r="AF233" s="177">
        <v>6701500</v>
      </c>
      <c r="AG233" s="177">
        <v>9278000</v>
      </c>
      <c r="AH233" s="177">
        <v>8188700</v>
      </c>
      <c r="AI233" s="177">
        <v>4133000</v>
      </c>
      <c r="AJ233" s="177">
        <v>2639000</v>
      </c>
      <c r="AK233" s="177">
        <v>33461180</v>
      </c>
      <c r="AL233" s="177">
        <v>13715966.66</v>
      </c>
      <c r="AM233" s="177">
        <v>4479400</v>
      </c>
      <c r="AN233" s="177">
        <v>13407278.800000001</v>
      </c>
      <c r="AO233" s="177">
        <v>7684000</v>
      </c>
      <c r="AP233" s="177">
        <v>11056266.66</v>
      </c>
      <c r="AQ233" s="177">
        <v>6418800</v>
      </c>
      <c r="AR233" s="177">
        <v>16537155</v>
      </c>
      <c r="AS233" s="177">
        <v>6592950</v>
      </c>
      <c r="AT233" s="177">
        <v>11955900</v>
      </c>
      <c r="AU233" s="177">
        <v>13239380</v>
      </c>
      <c r="AV233" s="177">
        <v>7237327</v>
      </c>
      <c r="AW233" s="177">
        <v>4191800</v>
      </c>
      <c r="AX233" s="177">
        <v>5323000</v>
      </c>
      <c r="AY233" s="177">
        <v>9730200</v>
      </c>
      <c r="AZ233" s="177">
        <v>7853050</v>
      </c>
      <c r="BA233" s="177">
        <v>33412600</v>
      </c>
      <c r="BB233" s="177">
        <v>11556916</v>
      </c>
      <c r="BC233" s="177">
        <v>16214050</v>
      </c>
      <c r="BD233" s="177">
        <v>9283588</v>
      </c>
      <c r="BE233" s="177">
        <v>0</v>
      </c>
      <c r="BF233" s="177">
        <v>3875850</v>
      </c>
      <c r="BG233" s="177">
        <v>10692596</v>
      </c>
      <c r="BH233" s="177">
        <v>5053749</v>
      </c>
      <c r="BI233" s="177">
        <v>11426001</v>
      </c>
      <c r="BJ233" s="177">
        <v>68000</v>
      </c>
      <c r="BK233" s="177">
        <v>959000</v>
      </c>
      <c r="BL233" s="177">
        <v>8157601</v>
      </c>
      <c r="BM233" s="177">
        <v>9519980</v>
      </c>
      <c r="BN233" s="177">
        <v>3987000</v>
      </c>
      <c r="BO233" s="177">
        <v>8445500</v>
      </c>
      <c r="BP233" s="177">
        <v>6753000</v>
      </c>
      <c r="BQ233" s="177">
        <v>3878900</v>
      </c>
      <c r="BR233" s="179">
        <v>50533218</v>
      </c>
      <c r="BS233" s="177">
        <v>5460300</v>
      </c>
      <c r="BT233" s="179">
        <v>7770000</v>
      </c>
      <c r="BU233" s="179">
        <v>12826300.02</v>
      </c>
      <c r="BV233" s="177">
        <v>3482985</v>
      </c>
      <c r="BW233" s="179">
        <v>8024000</v>
      </c>
      <c r="BX233" s="179">
        <v>11484130</v>
      </c>
      <c r="BY233" s="177">
        <v>3230000</v>
      </c>
      <c r="BZ233" s="179">
        <v>5522500</v>
      </c>
      <c r="CA233" s="177">
        <v>8467526</v>
      </c>
      <c r="CB233" s="177">
        <v>5580120</v>
      </c>
      <c r="CC233" s="177">
        <v>12915066</v>
      </c>
      <c r="CD233" s="177">
        <v>13890026</v>
      </c>
      <c r="CE233" s="179">
        <v>6444838.04</v>
      </c>
      <c r="CF233" s="179">
        <v>2769500</v>
      </c>
      <c r="CG233" s="177">
        <v>6240000</v>
      </c>
      <c r="CH233" s="177">
        <v>10675184.6</v>
      </c>
      <c r="CI233" s="177">
        <v>2486200</v>
      </c>
      <c r="CJ233" s="177">
        <v>16891790.829999998</v>
      </c>
      <c r="CK233" s="177">
        <v>2752800</v>
      </c>
      <c r="CL233" s="179">
        <v>469000</v>
      </c>
      <c r="CM233" s="178"/>
      <c r="CZ233" s="174">
        <f t="shared" si="3"/>
        <v>0</v>
      </c>
      <c r="DA233" s="158" t="s">
        <v>1743</v>
      </c>
      <c r="DB233" s="154" t="s">
        <v>1744</v>
      </c>
      <c r="DC233" s="154" t="s">
        <v>1288</v>
      </c>
    </row>
    <row r="234" spans="1:107" ht="13.2" customHeight="1" x14ac:dyDescent="0.25">
      <c r="A234" s="175" t="s">
        <v>1745</v>
      </c>
      <c r="B234" s="176" t="s">
        <v>1746</v>
      </c>
      <c r="C234" s="177">
        <v>7591268.2000000002</v>
      </c>
      <c r="D234" s="177">
        <v>2875450</v>
      </c>
      <c r="E234" s="177">
        <v>1368403.19</v>
      </c>
      <c r="F234" s="177">
        <v>3785943</v>
      </c>
      <c r="G234" s="177">
        <v>2061800</v>
      </c>
      <c r="H234" s="177">
        <v>1808155</v>
      </c>
      <c r="I234" s="177">
        <v>655932.88</v>
      </c>
      <c r="J234" s="177">
        <v>3805418</v>
      </c>
      <c r="K234" s="177">
        <v>790015</v>
      </c>
      <c r="L234" s="177">
        <v>1778700</v>
      </c>
      <c r="M234" s="177">
        <v>3615515</v>
      </c>
      <c r="N234" s="177">
        <v>139688.5</v>
      </c>
      <c r="O234" s="177">
        <v>4292209.5</v>
      </c>
      <c r="P234" s="177">
        <v>555798.92000000004</v>
      </c>
      <c r="Q234" s="177">
        <v>309912</v>
      </c>
      <c r="R234" s="177">
        <v>4600480</v>
      </c>
      <c r="S234" s="177">
        <v>3444580</v>
      </c>
      <c r="T234" s="177">
        <v>5313238.42</v>
      </c>
      <c r="U234" s="177">
        <v>1453887.08</v>
      </c>
      <c r="V234" s="177">
        <v>1450000</v>
      </c>
      <c r="W234" s="177">
        <v>13353948</v>
      </c>
      <c r="X234" s="177">
        <v>2042640</v>
      </c>
      <c r="Y234" s="177">
        <v>1525925.32</v>
      </c>
      <c r="Z234" s="177">
        <v>1728903</v>
      </c>
      <c r="AA234" s="177">
        <v>625780</v>
      </c>
      <c r="AB234" s="177">
        <v>100795</v>
      </c>
      <c r="AC234" s="177">
        <v>5442681</v>
      </c>
      <c r="AD234" s="177">
        <v>562750</v>
      </c>
      <c r="AE234" s="177">
        <v>3151230</v>
      </c>
      <c r="AF234" s="177">
        <v>1065860</v>
      </c>
      <c r="AG234" s="177">
        <v>688700</v>
      </c>
      <c r="AH234" s="177">
        <v>1359983.8</v>
      </c>
      <c r="AI234" s="177">
        <v>548130.69999999995</v>
      </c>
      <c r="AJ234" s="177">
        <v>399776</v>
      </c>
      <c r="AK234" s="177">
        <v>8786668.4399999995</v>
      </c>
      <c r="AL234" s="177">
        <v>3410277.2</v>
      </c>
      <c r="AM234" s="177">
        <v>1791700</v>
      </c>
      <c r="AN234" s="177">
        <v>1878590</v>
      </c>
      <c r="AO234" s="177">
        <v>2927287.9</v>
      </c>
      <c r="AP234" s="177">
        <v>2076260</v>
      </c>
      <c r="AQ234" s="177">
        <v>1075802</v>
      </c>
      <c r="AR234" s="177">
        <v>2479860</v>
      </c>
      <c r="AS234" s="177">
        <v>1984876</v>
      </c>
      <c r="AT234" s="177">
        <v>2563718.75</v>
      </c>
      <c r="AU234" s="177">
        <v>3606552.97</v>
      </c>
      <c r="AV234" s="177">
        <v>2848038</v>
      </c>
      <c r="AW234" s="177">
        <v>3824190.5</v>
      </c>
      <c r="AX234" s="177">
        <v>409393</v>
      </c>
      <c r="AY234" s="177">
        <v>3184477</v>
      </c>
      <c r="AZ234" s="177">
        <v>362670</v>
      </c>
      <c r="BA234" s="177">
        <v>3335729.02</v>
      </c>
      <c r="BB234" s="177">
        <v>4005936</v>
      </c>
      <c r="BC234" s="177">
        <v>3907468</v>
      </c>
      <c r="BD234" s="177">
        <v>3294975</v>
      </c>
      <c r="BE234" s="177">
        <v>393535.6</v>
      </c>
      <c r="BF234" s="177">
        <v>535795.19999999995</v>
      </c>
      <c r="BG234" s="177">
        <v>5394647.0300000003</v>
      </c>
      <c r="BH234" s="177">
        <v>194719</v>
      </c>
      <c r="BI234" s="177">
        <v>1424009.51</v>
      </c>
      <c r="BJ234" s="177">
        <v>637030</v>
      </c>
      <c r="BK234" s="177">
        <v>162380</v>
      </c>
      <c r="BL234" s="177">
        <v>1971547.65</v>
      </c>
      <c r="BM234" s="177">
        <v>1242882.25</v>
      </c>
      <c r="BN234" s="177">
        <v>4332019</v>
      </c>
      <c r="BO234" s="177">
        <v>2446471.2999999998</v>
      </c>
      <c r="BP234" s="177">
        <v>2378772.71</v>
      </c>
      <c r="BQ234" s="177">
        <v>4630850</v>
      </c>
      <c r="BR234" s="179">
        <v>28827460.300000001</v>
      </c>
      <c r="BS234" s="179">
        <v>2426836.33</v>
      </c>
      <c r="BT234" s="179">
        <v>665325</v>
      </c>
      <c r="BU234" s="179">
        <v>5473470.3300000001</v>
      </c>
      <c r="BV234" s="179">
        <v>1101803.1000000001</v>
      </c>
      <c r="BW234" s="179">
        <v>868642.9</v>
      </c>
      <c r="BX234" s="179">
        <v>4711979</v>
      </c>
      <c r="BY234" s="179">
        <v>802885.1</v>
      </c>
      <c r="BZ234" s="179">
        <v>452695</v>
      </c>
      <c r="CA234" s="179">
        <v>2560986.96</v>
      </c>
      <c r="CB234" s="179">
        <v>5735011.25</v>
      </c>
      <c r="CC234" s="179">
        <v>1495262.12</v>
      </c>
      <c r="CD234" s="179">
        <v>1362376.5</v>
      </c>
      <c r="CE234" s="179">
        <v>529576.5</v>
      </c>
      <c r="CF234" s="179">
        <v>1630168</v>
      </c>
      <c r="CG234" s="179">
        <v>56680</v>
      </c>
      <c r="CH234" s="179">
        <v>1325957.71</v>
      </c>
      <c r="CI234" s="179">
        <v>687361</v>
      </c>
      <c r="CJ234" s="179">
        <v>8057139.5599999996</v>
      </c>
      <c r="CK234" s="179">
        <v>408218.24</v>
      </c>
      <c r="CL234" s="179">
        <v>407140</v>
      </c>
      <c r="CM234" s="178"/>
      <c r="CZ234" s="174">
        <f t="shared" si="3"/>
        <v>0</v>
      </c>
      <c r="DA234" s="158" t="s">
        <v>1745</v>
      </c>
      <c r="DB234" s="154" t="s">
        <v>1746</v>
      </c>
      <c r="DC234" s="154" t="s">
        <v>1288</v>
      </c>
    </row>
    <row r="235" spans="1:107" ht="13.2" customHeight="1" x14ac:dyDescent="0.25">
      <c r="A235" s="175" t="s">
        <v>1747</v>
      </c>
      <c r="B235" s="176" t="s">
        <v>1748</v>
      </c>
      <c r="C235" s="177">
        <v>3851401.5</v>
      </c>
      <c r="D235" s="177">
        <v>428190</v>
      </c>
      <c r="E235" s="177">
        <v>534565</v>
      </c>
      <c r="F235" s="177">
        <v>240675</v>
      </c>
      <c r="G235" s="177">
        <v>333476</v>
      </c>
      <c r="H235" s="177">
        <v>480967</v>
      </c>
      <c r="I235" s="177">
        <v>227753</v>
      </c>
      <c r="J235" s="177">
        <v>505270</v>
      </c>
      <c r="K235" s="177">
        <v>648232.19999999995</v>
      </c>
      <c r="L235" s="177">
        <v>808750</v>
      </c>
      <c r="M235" s="177">
        <v>1405770</v>
      </c>
      <c r="N235" s="177">
        <v>170616</v>
      </c>
      <c r="O235" s="177">
        <v>1711630</v>
      </c>
      <c r="P235" s="177">
        <v>535970</v>
      </c>
      <c r="Q235" s="177">
        <v>751496</v>
      </c>
      <c r="R235" s="177">
        <v>1248975</v>
      </c>
      <c r="S235" s="177">
        <v>963590</v>
      </c>
      <c r="T235" s="177">
        <v>651331</v>
      </c>
      <c r="U235" s="177">
        <v>604284.6</v>
      </c>
      <c r="V235" s="177">
        <v>330950</v>
      </c>
      <c r="W235" s="177">
        <v>4469588</v>
      </c>
      <c r="X235" s="177">
        <v>399460.01</v>
      </c>
      <c r="Y235" s="177">
        <v>738806</v>
      </c>
      <c r="Z235" s="177">
        <v>518881</v>
      </c>
      <c r="AA235" s="177">
        <v>165729.01</v>
      </c>
      <c r="AB235" s="177">
        <v>411790</v>
      </c>
      <c r="AC235" s="177">
        <v>490812.5</v>
      </c>
      <c r="AD235" s="177">
        <v>1106133</v>
      </c>
      <c r="AE235" s="177">
        <v>358500</v>
      </c>
      <c r="AF235" s="177">
        <v>634812.80000000005</v>
      </c>
      <c r="AG235" s="177">
        <v>403800.02</v>
      </c>
      <c r="AH235" s="177">
        <v>473872</v>
      </c>
      <c r="AI235" s="177">
        <v>614329.87</v>
      </c>
      <c r="AJ235" s="177">
        <v>185650</v>
      </c>
      <c r="AK235" s="177">
        <v>5993920</v>
      </c>
      <c r="AL235" s="177">
        <v>1362101</v>
      </c>
      <c r="AM235" s="177">
        <v>563739</v>
      </c>
      <c r="AN235" s="177">
        <v>1490330</v>
      </c>
      <c r="AO235" s="177">
        <v>1545853</v>
      </c>
      <c r="AP235" s="177">
        <v>815625.75</v>
      </c>
      <c r="AQ235" s="177">
        <v>876449</v>
      </c>
      <c r="AR235" s="177">
        <v>4367659</v>
      </c>
      <c r="AS235" s="177">
        <v>737917</v>
      </c>
      <c r="AT235" s="177">
        <v>1590993.5</v>
      </c>
      <c r="AU235" s="177">
        <v>730503</v>
      </c>
      <c r="AV235" s="177">
        <v>531007.81000000006</v>
      </c>
      <c r="AW235" s="177">
        <v>382756.21</v>
      </c>
      <c r="AX235" s="177">
        <v>562768.01</v>
      </c>
      <c r="AY235" s="177">
        <v>416477.99</v>
      </c>
      <c r="AZ235" s="177">
        <v>765898.01</v>
      </c>
      <c r="BA235" s="177">
        <v>750289</v>
      </c>
      <c r="BB235" s="177">
        <v>926150.01</v>
      </c>
      <c r="BC235" s="177">
        <v>3777845</v>
      </c>
      <c r="BD235" s="177">
        <v>1199024.8999999999</v>
      </c>
      <c r="BE235" s="177">
        <v>766320.5</v>
      </c>
      <c r="BF235" s="177">
        <v>748048.25</v>
      </c>
      <c r="BG235" s="177">
        <v>1138865.5</v>
      </c>
      <c r="BH235" s="177">
        <v>496555</v>
      </c>
      <c r="BI235" s="177">
        <v>734749.2</v>
      </c>
      <c r="BJ235" s="177">
        <v>1500572.42</v>
      </c>
      <c r="BK235" s="177">
        <v>1246927.6000000001</v>
      </c>
      <c r="BL235" s="177">
        <v>3422763.5</v>
      </c>
      <c r="BM235" s="177">
        <v>273885</v>
      </c>
      <c r="BN235" s="177">
        <v>921010</v>
      </c>
      <c r="BO235" s="177">
        <v>1392806.48</v>
      </c>
      <c r="BP235" s="177">
        <v>553050.77</v>
      </c>
      <c r="BQ235" s="177">
        <v>743753</v>
      </c>
      <c r="BR235" s="179">
        <v>10532004</v>
      </c>
      <c r="BS235" s="179">
        <v>941967</v>
      </c>
      <c r="BT235" s="179">
        <v>1429290</v>
      </c>
      <c r="BU235" s="179">
        <v>2288914.7400000002</v>
      </c>
      <c r="BV235" s="179">
        <v>678200</v>
      </c>
      <c r="BW235" s="179">
        <v>601271</v>
      </c>
      <c r="BX235" s="179">
        <v>4120125.25</v>
      </c>
      <c r="BY235" s="179">
        <v>260301</v>
      </c>
      <c r="BZ235" s="179">
        <v>974450</v>
      </c>
      <c r="CA235" s="179">
        <v>1689740</v>
      </c>
      <c r="CB235" s="179">
        <v>180140</v>
      </c>
      <c r="CC235" s="179">
        <v>1894943.7</v>
      </c>
      <c r="CD235" s="179">
        <v>271230</v>
      </c>
      <c r="CE235" s="179">
        <v>2727876</v>
      </c>
      <c r="CF235" s="179">
        <v>739480</v>
      </c>
      <c r="CG235" s="179">
        <v>43375</v>
      </c>
      <c r="CH235" s="179">
        <v>37650</v>
      </c>
      <c r="CI235" s="179">
        <v>272235</v>
      </c>
      <c r="CJ235" s="179">
        <v>2154491.1</v>
      </c>
      <c r="CK235" s="179">
        <v>1046321</v>
      </c>
      <c r="CL235" s="179">
        <v>311108</v>
      </c>
      <c r="CM235" s="178"/>
      <c r="CZ235" s="174">
        <f t="shared" si="3"/>
        <v>0</v>
      </c>
      <c r="DA235" s="158" t="s">
        <v>1747</v>
      </c>
      <c r="DB235" s="154" t="s">
        <v>1748</v>
      </c>
      <c r="DC235" s="154" t="s">
        <v>1288</v>
      </c>
    </row>
    <row r="236" spans="1:107" ht="13.2" customHeight="1" x14ac:dyDescent="0.25">
      <c r="A236" s="175" t="s">
        <v>1749</v>
      </c>
      <c r="B236" s="176" t="s">
        <v>1750</v>
      </c>
      <c r="C236" s="177">
        <v>1686905</v>
      </c>
      <c r="D236" s="177">
        <v>1208752</v>
      </c>
      <c r="E236" s="177">
        <v>284900</v>
      </c>
      <c r="F236" s="177">
        <v>14300</v>
      </c>
      <c r="G236" s="177">
        <v>55510</v>
      </c>
      <c r="H236" s="177">
        <v>52650</v>
      </c>
      <c r="I236" s="177">
        <v>148090</v>
      </c>
      <c r="J236" s="177">
        <v>283782</v>
      </c>
      <c r="K236" s="177">
        <v>65040</v>
      </c>
      <c r="L236" s="177">
        <v>353080</v>
      </c>
      <c r="M236" s="177">
        <v>571531</v>
      </c>
      <c r="N236" s="177">
        <v>0</v>
      </c>
      <c r="O236" s="177">
        <v>804352</v>
      </c>
      <c r="P236" s="177">
        <v>222190</v>
      </c>
      <c r="Q236" s="177">
        <v>99215</v>
      </c>
      <c r="R236" s="177">
        <v>39940</v>
      </c>
      <c r="S236" s="177">
        <v>161586</v>
      </c>
      <c r="T236" s="177">
        <v>450822</v>
      </c>
      <c r="U236" s="177">
        <v>752068.24</v>
      </c>
      <c r="V236" s="177">
        <v>0</v>
      </c>
      <c r="W236" s="177">
        <v>2155400</v>
      </c>
      <c r="X236" s="177">
        <v>425880</v>
      </c>
      <c r="Y236" s="177">
        <v>277000</v>
      </c>
      <c r="Z236" s="177">
        <v>105000</v>
      </c>
      <c r="AA236" s="177">
        <v>372190</v>
      </c>
      <c r="AB236" s="177">
        <v>173500</v>
      </c>
      <c r="AC236" s="177">
        <v>1178100</v>
      </c>
      <c r="AD236" s="177">
        <v>379024.3</v>
      </c>
      <c r="AE236" s="177">
        <v>1003677</v>
      </c>
      <c r="AF236" s="177">
        <v>561801</v>
      </c>
      <c r="AG236" s="177">
        <v>419850</v>
      </c>
      <c r="AH236" s="177">
        <v>865835</v>
      </c>
      <c r="AI236" s="177">
        <v>370300</v>
      </c>
      <c r="AJ236" s="177">
        <v>15600</v>
      </c>
      <c r="AK236" s="177">
        <v>555182.85</v>
      </c>
      <c r="AL236" s="177">
        <v>0</v>
      </c>
      <c r="AM236" s="177">
        <v>446260</v>
      </c>
      <c r="AN236" s="177">
        <v>448600</v>
      </c>
      <c r="AO236" s="177">
        <v>77600</v>
      </c>
      <c r="AP236" s="177">
        <v>363180</v>
      </c>
      <c r="AQ236" s="177">
        <v>129200</v>
      </c>
      <c r="AR236" s="177">
        <v>899119</v>
      </c>
      <c r="AS236" s="177">
        <v>139950</v>
      </c>
      <c r="AT236" s="177">
        <v>162500</v>
      </c>
      <c r="AU236" s="177">
        <v>475205</v>
      </c>
      <c r="AV236" s="177">
        <v>417798.03</v>
      </c>
      <c r="AW236" s="177">
        <v>558570</v>
      </c>
      <c r="AX236" s="177">
        <v>0</v>
      </c>
      <c r="AY236" s="177">
        <v>397445.29</v>
      </c>
      <c r="AZ236" s="177">
        <v>348300</v>
      </c>
      <c r="BA236" s="177">
        <v>458924</v>
      </c>
      <c r="BB236" s="177">
        <v>724888</v>
      </c>
      <c r="BC236" s="177">
        <v>67920</v>
      </c>
      <c r="BD236" s="177">
        <v>364810</v>
      </c>
      <c r="BE236" s="177">
        <v>44588.6</v>
      </c>
      <c r="BF236" s="177">
        <v>411972.8</v>
      </c>
      <c r="BG236" s="177">
        <v>444021</v>
      </c>
      <c r="BH236" s="177">
        <v>76700</v>
      </c>
      <c r="BI236" s="177">
        <v>35538</v>
      </c>
      <c r="BJ236" s="177">
        <v>32000</v>
      </c>
      <c r="BK236" s="177">
        <v>116800</v>
      </c>
      <c r="BL236" s="177">
        <v>1213034.25</v>
      </c>
      <c r="BM236" s="177">
        <v>96490</v>
      </c>
      <c r="BN236" s="177">
        <v>404224</v>
      </c>
      <c r="BO236" s="177">
        <v>144050.06</v>
      </c>
      <c r="BP236" s="177">
        <v>1109884</v>
      </c>
      <c r="BQ236" s="177">
        <v>182000</v>
      </c>
      <c r="BR236" s="179">
        <v>6581535.5300000003</v>
      </c>
      <c r="BS236" s="179">
        <v>9450</v>
      </c>
      <c r="BT236" s="179">
        <v>266983</v>
      </c>
      <c r="BU236" s="179">
        <v>798536</v>
      </c>
      <c r="BV236" s="179">
        <v>0</v>
      </c>
      <c r="BW236" s="179">
        <v>182971</v>
      </c>
      <c r="BX236" s="179">
        <v>16799</v>
      </c>
      <c r="BY236" s="179">
        <v>184643.6</v>
      </c>
      <c r="BZ236" s="179">
        <v>37500</v>
      </c>
      <c r="CA236" s="179">
        <v>336556</v>
      </c>
      <c r="CB236" s="179">
        <v>28900</v>
      </c>
      <c r="CC236" s="179">
        <v>416000</v>
      </c>
      <c r="CD236" s="179">
        <v>256062</v>
      </c>
      <c r="CE236" s="179">
        <v>15033</v>
      </c>
      <c r="CF236" s="179">
        <v>47200</v>
      </c>
      <c r="CG236" s="179">
        <v>10500</v>
      </c>
      <c r="CH236" s="179">
        <v>137070</v>
      </c>
      <c r="CI236" s="179">
        <v>200091</v>
      </c>
      <c r="CJ236" s="179">
        <v>0</v>
      </c>
      <c r="CK236" s="179">
        <v>97400</v>
      </c>
      <c r="CL236" s="179">
        <v>0</v>
      </c>
      <c r="CM236" s="178"/>
      <c r="CZ236" s="174">
        <f t="shared" si="3"/>
        <v>0</v>
      </c>
      <c r="DA236" s="158" t="s">
        <v>1749</v>
      </c>
      <c r="DB236" s="154" t="s">
        <v>1750</v>
      </c>
      <c r="DC236" s="154" t="s">
        <v>1288</v>
      </c>
    </row>
    <row r="237" spans="1:107" ht="13.2" customHeight="1" x14ac:dyDescent="0.25">
      <c r="A237" s="175" t="s">
        <v>1751</v>
      </c>
      <c r="B237" s="176" t="s">
        <v>1752</v>
      </c>
      <c r="C237" s="177">
        <v>372265</v>
      </c>
      <c r="D237" s="177">
        <v>26180</v>
      </c>
      <c r="E237" s="177">
        <v>0</v>
      </c>
      <c r="F237" s="177">
        <v>0</v>
      </c>
      <c r="G237" s="177">
        <v>0</v>
      </c>
      <c r="H237" s="177">
        <v>15000</v>
      </c>
      <c r="I237" s="177">
        <v>265000</v>
      </c>
      <c r="J237" s="177">
        <v>0</v>
      </c>
      <c r="K237" s="177">
        <v>0</v>
      </c>
      <c r="L237" s="177">
        <v>5000</v>
      </c>
      <c r="M237" s="177">
        <v>56890</v>
      </c>
      <c r="N237" s="177">
        <v>0</v>
      </c>
      <c r="O237" s="177">
        <v>140000</v>
      </c>
      <c r="P237" s="177">
        <v>5990</v>
      </c>
      <c r="Q237" s="177">
        <v>30923</v>
      </c>
      <c r="R237" s="177">
        <v>24900</v>
      </c>
      <c r="S237" s="177">
        <v>0</v>
      </c>
      <c r="T237" s="177">
        <v>75380</v>
      </c>
      <c r="U237" s="177">
        <v>0</v>
      </c>
      <c r="V237" s="177">
        <v>0</v>
      </c>
      <c r="W237" s="177">
        <v>0</v>
      </c>
      <c r="X237" s="177">
        <v>103393</v>
      </c>
      <c r="Y237" s="177">
        <v>0</v>
      </c>
      <c r="Z237" s="177">
        <v>28000</v>
      </c>
      <c r="AA237" s="177">
        <v>9280</v>
      </c>
      <c r="AB237" s="177">
        <v>0</v>
      </c>
      <c r="AC237" s="177">
        <v>452048.5</v>
      </c>
      <c r="AD237" s="177">
        <v>211400</v>
      </c>
      <c r="AE237" s="177">
        <v>24075</v>
      </c>
      <c r="AF237" s="177">
        <v>2416450</v>
      </c>
      <c r="AG237" s="177">
        <v>41000</v>
      </c>
      <c r="AH237" s="177">
        <v>18690</v>
      </c>
      <c r="AI237" s="177">
        <v>0</v>
      </c>
      <c r="AJ237" s="177">
        <v>80832</v>
      </c>
      <c r="AK237" s="177">
        <v>146644</v>
      </c>
      <c r="AL237" s="177">
        <v>424680</v>
      </c>
      <c r="AM237" s="177">
        <v>48164</v>
      </c>
      <c r="AN237" s="177">
        <v>0</v>
      </c>
      <c r="AO237" s="177">
        <v>0</v>
      </c>
      <c r="AP237" s="177">
        <v>23230</v>
      </c>
      <c r="AQ237" s="177">
        <v>0</v>
      </c>
      <c r="AR237" s="177">
        <v>49649</v>
      </c>
      <c r="AS237" s="177">
        <v>0</v>
      </c>
      <c r="AT237" s="177">
        <v>26200</v>
      </c>
      <c r="AU237" s="177">
        <v>87535</v>
      </c>
      <c r="AV237" s="177">
        <v>13450</v>
      </c>
      <c r="AW237" s="177">
        <v>55000</v>
      </c>
      <c r="AX237" s="177">
        <v>13500</v>
      </c>
      <c r="AY237" s="177">
        <v>0</v>
      </c>
      <c r="AZ237" s="177">
        <v>0</v>
      </c>
      <c r="BA237" s="177">
        <v>1241362.5</v>
      </c>
      <c r="BB237" s="177">
        <v>219800</v>
      </c>
      <c r="BC237" s="177">
        <v>0</v>
      </c>
      <c r="BD237" s="177">
        <v>22955</v>
      </c>
      <c r="BE237" s="177">
        <v>0</v>
      </c>
      <c r="BF237" s="177">
        <v>0</v>
      </c>
      <c r="BG237" s="177">
        <v>851729</v>
      </c>
      <c r="BH237" s="177">
        <v>131725</v>
      </c>
      <c r="BI237" s="177">
        <v>40507.300000000003</v>
      </c>
      <c r="BJ237" s="177">
        <v>157500</v>
      </c>
      <c r="BK237" s="177">
        <v>53330</v>
      </c>
      <c r="BL237" s="177">
        <v>0</v>
      </c>
      <c r="BM237" s="177">
        <v>127560</v>
      </c>
      <c r="BN237" s="177">
        <v>15952</v>
      </c>
      <c r="BO237" s="177">
        <v>0</v>
      </c>
      <c r="BP237" s="177">
        <v>0</v>
      </c>
      <c r="BQ237" s="177">
        <v>86850</v>
      </c>
      <c r="BR237" s="179">
        <v>10200</v>
      </c>
      <c r="BS237" s="177">
        <v>0</v>
      </c>
      <c r="BT237" s="179">
        <v>659998.47</v>
      </c>
      <c r="BU237" s="179">
        <v>115520</v>
      </c>
      <c r="BV237" s="179">
        <v>0</v>
      </c>
      <c r="BW237" s="179">
        <v>31464</v>
      </c>
      <c r="BX237" s="179">
        <v>29478.5</v>
      </c>
      <c r="BY237" s="179">
        <v>0</v>
      </c>
      <c r="BZ237" s="179">
        <v>15108</v>
      </c>
      <c r="CA237" s="179">
        <v>270000</v>
      </c>
      <c r="CB237" s="179">
        <v>94000</v>
      </c>
      <c r="CC237" s="179">
        <v>0</v>
      </c>
      <c r="CD237" s="179">
        <v>0</v>
      </c>
      <c r="CE237" s="179">
        <v>53390</v>
      </c>
      <c r="CF237" s="179">
        <v>57890</v>
      </c>
      <c r="CG237" s="179">
        <v>40000</v>
      </c>
      <c r="CH237" s="177">
        <v>0</v>
      </c>
      <c r="CI237" s="179">
        <v>15000</v>
      </c>
      <c r="CJ237" s="179">
        <v>0</v>
      </c>
      <c r="CK237" s="179">
        <v>0</v>
      </c>
      <c r="CL237" s="177">
        <v>379895</v>
      </c>
      <c r="CM237" s="178"/>
      <c r="CZ237" s="174">
        <f t="shared" si="3"/>
        <v>0</v>
      </c>
      <c r="DA237" s="158" t="s">
        <v>1751</v>
      </c>
      <c r="DB237" s="154" t="s">
        <v>1752</v>
      </c>
      <c r="DC237" s="154" t="s">
        <v>1288</v>
      </c>
    </row>
    <row r="238" spans="1:107" ht="13.2" customHeight="1" x14ac:dyDescent="0.25">
      <c r="A238" s="175" t="s">
        <v>1753</v>
      </c>
      <c r="B238" s="176" t="s">
        <v>1754</v>
      </c>
      <c r="C238" s="177">
        <v>309222483.69</v>
      </c>
      <c r="D238" s="177">
        <v>25419805</v>
      </c>
      <c r="E238" s="177">
        <v>21523983</v>
      </c>
      <c r="F238" s="177">
        <v>22000352</v>
      </c>
      <c r="G238" s="177">
        <v>13609384</v>
      </c>
      <c r="H238" s="177">
        <v>26903533.239999998</v>
      </c>
      <c r="I238" s="177">
        <v>32394052.510000002</v>
      </c>
      <c r="J238" s="177">
        <v>70729646.870000005</v>
      </c>
      <c r="K238" s="177">
        <v>22495523.48</v>
      </c>
      <c r="L238" s="177">
        <v>30190748.23</v>
      </c>
      <c r="M238" s="177">
        <v>86419701.269999996</v>
      </c>
      <c r="N238" s="177">
        <v>7413820</v>
      </c>
      <c r="O238" s="177">
        <v>272853298.26999998</v>
      </c>
      <c r="P238" s="177">
        <v>39757587.020000003</v>
      </c>
      <c r="Q238" s="177">
        <v>23232625</v>
      </c>
      <c r="R238" s="177">
        <v>90923829.840000004</v>
      </c>
      <c r="S238" s="177">
        <v>25372019.600000001</v>
      </c>
      <c r="T238" s="177">
        <v>33682720.32</v>
      </c>
      <c r="U238" s="177">
        <v>17283764.350000001</v>
      </c>
      <c r="V238" s="177">
        <v>14429365.76</v>
      </c>
      <c r="W238" s="177">
        <v>491581905.33999997</v>
      </c>
      <c r="X238" s="177">
        <v>20885230</v>
      </c>
      <c r="Y238" s="177">
        <v>38913707.25</v>
      </c>
      <c r="Z238" s="177">
        <v>29586212</v>
      </c>
      <c r="AA238" s="177">
        <v>12932577.199999999</v>
      </c>
      <c r="AB238" s="177">
        <v>15251270</v>
      </c>
      <c r="AC238" s="177">
        <v>26038220</v>
      </c>
      <c r="AD238" s="177">
        <v>108819491.56</v>
      </c>
      <c r="AE238" s="177">
        <v>33907629.649999999</v>
      </c>
      <c r="AF238" s="177">
        <v>19477547.449999999</v>
      </c>
      <c r="AG238" s="177">
        <v>25623655.870000001</v>
      </c>
      <c r="AH238" s="177">
        <v>56923566.039999999</v>
      </c>
      <c r="AI238" s="177">
        <v>22639254.530000001</v>
      </c>
      <c r="AJ238" s="177">
        <v>18685144.219999999</v>
      </c>
      <c r="AK238" s="177">
        <v>887180473.58000004</v>
      </c>
      <c r="AL238" s="177">
        <v>44046970.619999997</v>
      </c>
      <c r="AM238" s="177">
        <v>22315931.5</v>
      </c>
      <c r="AN238" s="177">
        <v>50339081.789999999</v>
      </c>
      <c r="AO238" s="177">
        <v>72677048.950000003</v>
      </c>
      <c r="AP238" s="177">
        <v>32019403.16</v>
      </c>
      <c r="AQ238" s="177">
        <v>16458648</v>
      </c>
      <c r="AR238" s="177">
        <v>225050858.28999999</v>
      </c>
      <c r="AS238" s="177">
        <v>28952425</v>
      </c>
      <c r="AT238" s="177">
        <v>55096301.799999997</v>
      </c>
      <c r="AU238" s="177">
        <v>51689391</v>
      </c>
      <c r="AV238" s="177">
        <v>23247334.850000001</v>
      </c>
      <c r="AW238" s="177">
        <v>21243796.170000002</v>
      </c>
      <c r="AX238" s="177">
        <v>37179096.560000002</v>
      </c>
      <c r="AY238" s="177">
        <v>34062022.880000003</v>
      </c>
      <c r="AZ238" s="177">
        <v>25464118.5</v>
      </c>
      <c r="BA238" s="177">
        <v>229293524.69999999</v>
      </c>
      <c r="BB238" s="177">
        <v>36623286.82</v>
      </c>
      <c r="BC238" s="177">
        <v>404542236.62</v>
      </c>
      <c r="BD238" s="177">
        <v>74378917.739999995</v>
      </c>
      <c r="BE238" s="177">
        <v>10064317</v>
      </c>
      <c r="BF238" s="177">
        <v>40438151.200000003</v>
      </c>
      <c r="BG238" s="177">
        <v>300543200.98000002</v>
      </c>
      <c r="BH238" s="177">
        <v>13325320.810000001</v>
      </c>
      <c r="BI238" s="177">
        <v>14696413.560000001</v>
      </c>
      <c r="BJ238" s="177">
        <v>13494176.25</v>
      </c>
      <c r="BK238" s="177">
        <v>18631625</v>
      </c>
      <c r="BL238" s="177">
        <v>216800209.25999999</v>
      </c>
      <c r="BM238" s="177">
        <v>53173308.509999998</v>
      </c>
      <c r="BN238" s="177">
        <v>33252302.109999999</v>
      </c>
      <c r="BO238" s="177">
        <v>74003516.540000007</v>
      </c>
      <c r="BP238" s="177">
        <v>39293214</v>
      </c>
      <c r="BQ238" s="177">
        <v>24581607.010000002</v>
      </c>
      <c r="BR238" s="179">
        <v>1388144665.3800001</v>
      </c>
      <c r="BS238" s="179">
        <v>41074719.659999996</v>
      </c>
      <c r="BT238" s="179">
        <v>39050557.68</v>
      </c>
      <c r="BU238" s="179">
        <v>194165913.38999999</v>
      </c>
      <c r="BV238" s="179">
        <v>12624873.560000001</v>
      </c>
      <c r="BW238" s="179">
        <v>24703799.920000002</v>
      </c>
      <c r="BX238" s="179">
        <v>112063645.18000001</v>
      </c>
      <c r="BY238" s="179">
        <v>18032984.120000001</v>
      </c>
      <c r="BZ238" s="179">
        <v>20474955.620000001</v>
      </c>
      <c r="CA238" s="179">
        <v>31496529.059999999</v>
      </c>
      <c r="CB238" s="179">
        <v>46384519.159999996</v>
      </c>
      <c r="CC238" s="179">
        <v>124386130.89</v>
      </c>
      <c r="CD238" s="179">
        <v>40733001.509999998</v>
      </c>
      <c r="CE238" s="179">
        <v>88427256.719999999</v>
      </c>
      <c r="CF238" s="179">
        <v>20766733.23</v>
      </c>
      <c r="CG238" s="179">
        <v>10768456.1</v>
      </c>
      <c r="CH238" s="179">
        <v>19789765.699999999</v>
      </c>
      <c r="CI238" s="179">
        <v>11014305</v>
      </c>
      <c r="CJ238" s="179">
        <v>153265385</v>
      </c>
      <c r="CK238" s="179">
        <v>26496679</v>
      </c>
      <c r="CL238" s="179">
        <v>13714035.51</v>
      </c>
      <c r="CM238" s="178"/>
      <c r="CZ238" s="174">
        <f t="shared" si="3"/>
        <v>0</v>
      </c>
      <c r="DA238" s="158" t="s">
        <v>1753</v>
      </c>
      <c r="DB238" s="154" t="s">
        <v>1754</v>
      </c>
      <c r="DC238" s="154" t="s">
        <v>1288</v>
      </c>
    </row>
    <row r="239" spans="1:107" ht="13.2" customHeight="1" x14ac:dyDescent="0.25">
      <c r="A239" s="175" t="s">
        <v>1755</v>
      </c>
      <c r="B239" s="176" t="s">
        <v>1756</v>
      </c>
      <c r="C239" s="177">
        <v>16525322</v>
      </c>
      <c r="D239" s="177">
        <v>1934200</v>
      </c>
      <c r="E239" s="177">
        <v>1704650</v>
      </c>
      <c r="F239" s="177">
        <v>1407505</v>
      </c>
      <c r="G239" s="177">
        <v>2272210</v>
      </c>
      <c r="H239" s="177">
        <v>2323995</v>
      </c>
      <c r="I239" s="177">
        <v>1714720</v>
      </c>
      <c r="J239" s="177">
        <v>4446371</v>
      </c>
      <c r="K239" s="177">
        <v>2938643.13</v>
      </c>
      <c r="L239" s="177">
        <v>3049833.2</v>
      </c>
      <c r="M239" s="177">
        <v>7372348</v>
      </c>
      <c r="N239" s="177">
        <v>959218</v>
      </c>
      <c r="O239" s="177">
        <v>11162578.460000001</v>
      </c>
      <c r="P239" s="177">
        <v>9304842.4199999999</v>
      </c>
      <c r="Q239" s="177">
        <v>2374934</v>
      </c>
      <c r="R239" s="177">
        <v>5293174.5</v>
      </c>
      <c r="S239" s="177">
        <v>3986258</v>
      </c>
      <c r="T239" s="177">
        <v>5820723.0199999996</v>
      </c>
      <c r="U239" s="177">
        <v>4928524.47</v>
      </c>
      <c r="V239" s="177">
        <v>1815680.5</v>
      </c>
      <c r="W239" s="177">
        <v>49381710</v>
      </c>
      <c r="X239" s="177">
        <v>2428895.5</v>
      </c>
      <c r="Y239" s="177">
        <v>6263669.0099999998</v>
      </c>
      <c r="Z239" s="177">
        <v>4493071</v>
      </c>
      <c r="AA239" s="177">
        <v>2482361</v>
      </c>
      <c r="AB239" s="177">
        <v>1534064</v>
      </c>
      <c r="AC239" s="177">
        <v>3648121</v>
      </c>
      <c r="AD239" s="177">
        <v>5802739</v>
      </c>
      <c r="AE239" s="177">
        <v>4417680.75</v>
      </c>
      <c r="AF239" s="177">
        <v>4279305.5</v>
      </c>
      <c r="AG239" s="177">
        <v>3066729</v>
      </c>
      <c r="AH239" s="177">
        <v>4594509.75</v>
      </c>
      <c r="AI239" s="177">
        <v>3837430</v>
      </c>
      <c r="AJ239" s="177">
        <v>2088660</v>
      </c>
      <c r="AK239" s="177">
        <v>38849787.880000003</v>
      </c>
      <c r="AL239" s="177">
        <v>6212232</v>
      </c>
      <c r="AM239" s="177">
        <v>3331020</v>
      </c>
      <c r="AN239" s="177">
        <v>7004687.3700000001</v>
      </c>
      <c r="AO239" s="177">
        <v>6134258.54</v>
      </c>
      <c r="AP239" s="177">
        <v>4409140</v>
      </c>
      <c r="AQ239" s="177">
        <v>1949845</v>
      </c>
      <c r="AR239" s="177">
        <v>8311224</v>
      </c>
      <c r="AS239" s="177">
        <v>3646343.6</v>
      </c>
      <c r="AT239" s="177">
        <v>8886488</v>
      </c>
      <c r="AU239" s="177">
        <v>5203649.66</v>
      </c>
      <c r="AV239" s="177">
        <v>2401515</v>
      </c>
      <c r="AW239" s="177">
        <v>1957520</v>
      </c>
      <c r="AX239" s="177">
        <v>3349153.81</v>
      </c>
      <c r="AY239" s="177">
        <v>3102177</v>
      </c>
      <c r="AZ239" s="177">
        <v>2256870</v>
      </c>
      <c r="BA239" s="177">
        <v>17897507.5</v>
      </c>
      <c r="BB239" s="177">
        <v>4334720</v>
      </c>
      <c r="BC239" s="177">
        <v>25491192.460000001</v>
      </c>
      <c r="BD239" s="177">
        <v>6717764</v>
      </c>
      <c r="BE239" s="177">
        <v>3361683</v>
      </c>
      <c r="BF239" s="177">
        <v>2713896.46</v>
      </c>
      <c r="BG239" s="177">
        <v>17036142.690000001</v>
      </c>
      <c r="BH239" s="177">
        <v>4681458</v>
      </c>
      <c r="BI239" s="177">
        <v>1984733.6</v>
      </c>
      <c r="BJ239" s="177">
        <v>3454550.44</v>
      </c>
      <c r="BK239" s="177">
        <v>3247501.9</v>
      </c>
      <c r="BL239" s="177">
        <v>14788893.33</v>
      </c>
      <c r="BM239" s="177">
        <v>5969945</v>
      </c>
      <c r="BN239" s="177">
        <v>5934051</v>
      </c>
      <c r="BO239" s="177">
        <v>10772366</v>
      </c>
      <c r="BP239" s="177">
        <v>2707869.29</v>
      </c>
      <c r="BQ239" s="177">
        <v>5787750</v>
      </c>
      <c r="BR239" s="179">
        <v>77225451.420000002</v>
      </c>
      <c r="BS239" s="179">
        <v>6352985.5999999996</v>
      </c>
      <c r="BT239" s="179">
        <v>3288335</v>
      </c>
      <c r="BU239" s="179">
        <v>7937165.2000000002</v>
      </c>
      <c r="BV239" s="179">
        <v>1813661.89</v>
      </c>
      <c r="BW239" s="179">
        <v>3761191</v>
      </c>
      <c r="BX239" s="179">
        <v>18214869</v>
      </c>
      <c r="BY239" s="179">
        <v>2529948</v>
      </c>
      <c r="BZ239" s="179">
        <v>5625455</v>
      </c>
      <c r="CA239" s="179">
        <v>4363265</v>
      </c>
      <c r="CB239" s="179">
        <v>6237630</v>
      </c>
      <c r="CC239" s="179">
        <v>7272033</v>
      </c>
      <c r="CD239" s="179">
        <v>3022395</v>
      </c>
      <c r="CE239" s="179">
        <v>7174190</v>
      </c>
      <c r="CF239" s="179">
        <v>2693048.5</v>
      </c>
      <c r="CG239" s="179">
        <v>643784</v>
      </c>
      <c r="CH239" s="179">
        <v>2285081</v>
      </c>
      <c r="CI239" s="179">
        <v>1971804</v>
      </c>
      <c r="CJ239" s="179">
        <v>13608796.5</v>
      </c>
      <c r="CK239" s="179">
        <v>2189730</v>
      </c>
      <c r="CL239" s="179">
        <v>1722500</v>
      </c>
      <c r="CM239" s="178"/>
      <c r="CZ239" s="174">
        <f t="shared" si="3"/>
        <v>0</v>
      </c>
      <c r="DA239" s="158" t="s">
        <v>1755</v>
      </c>
      <c r="DB239" s="154" t="s">
        <v>1756</v>
      </c>
      <c r="DC239" s="154" t="s">
        <v>1288</v>
      </c>
    </row>
    <row r="240" spans="1:107" ht="13.2" customHeight="1" x14ac:dyDescent="0.25">
      <c r="A240" s="175" t="s">
        <v>1757</v>
      </c>
      <c r="B240" s="176" t="s">
        <v>1758</v>
      </c>
      <c r="C240" s="177">
        <v>9042816.0199999996</v>
      </c>
      <c r="D240" s="177">
        <v>744390</v>
      </c>
      <c r="E240" s="177">
        <v>1259290</v>
      </c>
      <c r="F240" s="177">
        <v>936026.85</v>
      </c>
      <c r="G240" s="177">
        <v>1423650</v>
      </c>
      <c r="H240" s="177">
        <v>1419716.05</v>
      </c>
      <c r="I240" s="177">
        <v>1192806</v>
      </c>
      <c r="J240" s="177">
        <v>3883114.02</v>
      </c>
      <c r="K240" s="177">
        <v>1497748</v>
      </c>
      <c r="L240" s="177">
        <v>862330</v>
      </c>
      <c r="M240" s="177">
        <v>4679770</v>
      </c>
      <c r="N240" s="177">
        <v>104000</v>
      </c>
      <c r="O240" s="177">
        <v>6300374.5</v>
      </c>
      <c r="P240" s="177">
        <v>3395139.8</v>
      </c>
      <c r="Q240" s="177">
        <v>1176037</v>
      </c>
      <c r="R240" s="177">
        <v>3467306.3</v>
      </c>
      <c r="S240" s="177">
        <v>2359079.2999999998</v>
      </c>
      <c r="T240" s="177">
        <v>2623540</v>
      </c>
      <c r="U240" s="177">
        <v>1846968.44</v>
      </c>
      <c r="V240" s="177">
        <v>1810276.33</v>
      </c>
      <c r="W240" s="177">
        <v>19425395</v>
      </c>
      <c r="X240" s="177">
        <v>1661415</v>
      </c>
      <c r="Y240" s="177">
        <v>1776240</v>
      </c>
      <c r="Z240" s="177">
        <v>4453091.67</v>
      </c>
      <c r="AA240" s="177">
        <v>949439.5</v>
      </c>
      <c r="AB240" s="177">
        <v>1728026</v>
      </c>
      <c r="AC240" s="177">
        <v>2475220.0499999998</v>
      </c>
      <c r="AD240" s="177">
        <v>7686692.0099999998</v>
      </c>
      <c r="AE240" s="177">
        <v>1458760</v>
      </c>
      <c r="AF240" s="177">
        <v>1376270</v>
      </c>
      <c r="AG240" s="177">
        <v>2778720</v>
      </c>
      <c r="AH240" s="177">
        <v>3889223</v>
      </c>
      <c r="AI240" s="177">
        <v>1573155</v>
      </c>
      <c r="AJ240" s="177">
        <v>2801963.7</v>
      </c>
      <c r="AK240" s="177">
        <v>12125538.029999999</v>
      </c>
      <c r="AL240" s="177">
        <v>2648436</v>
      </c>
      <c r="AM240" s="177">
        <v>596143.5</v>
      </c>
      <c r="AN240" s="177">
        <v>6020685.1299999999</v>
      </c>
      <c r="AO240" s="177">
        <v>5635686.7000000002</v>
      </c>
      <c r="AP240" s="177">
        <v>2587272.63</v>
      </c>
      <c r="AQ240" s="177">
        <v>1443994</v>
      </c>
      <c r="AR240" s="177">
        <v>6943840</v>
      </c>
      <c r="AS240" s="177">
        <v>683979</v>
      </c>
      <c r="AT240" s="177">
        <v>4242295</v>
      </c>
      <c r="AU240" s="177">
        <v>3760909</v>
      </c>
      <c r="AV240" s="177">
        <v>1446496.95</v>
      </c>
      <c r="AW240" s="177">
        <v>1570076.6</v>
      </c>
      <c r="AX240" s="177">
        <v>1976032</v>
      </c>
      <c r="AY240" s="177">
        <v>1656050</v>
      </c>
      <c r="AZ240" s="177">
        <v>3055125</v>
      </c>
      <c r="BA240" s="177">
        <v>4412213.6500000004</v>
      </c>
      <c r="BB240" s="177">
        <v>2753622</v>
      </c>
      <c r="BC240" s="177">
        <v>5340182.5</v>
      </c>
      <c r="BD240" s="177">
        <v>4188007.86</v>
      </c>
      <c r="BE240" s="177">
        <v>317700.55</v>
      </c>
      <c r="BF240" s="177">
        <v>1263383</v>
      </c>
      <c r="BG240" s="177">
        <v>8278844.75</v>
      </c>
      <c r="BH240" s="177">
        <v>659033</v>
      </c>
      <c r="BI240" s="177">
        <v>791354.75</v>
      </c>
      <c r="BJ240" s="177">
        <v>2391180.46</v>
      </c>
      <c r="BK240" s="177">
        <v>916240</v>
      </c>
      <c r="BL240" s="177">
        <v>5946637</v>
      </c>
      <c r="BM240" s="177">
        <v>5538923</v>
      </c>
      <c r="BN240" s="177">
        <v>2565027.5</v>
      </c>
      <c r="BO240" s="177">
        <v>5598981</v>
      </c>
      <c r="BP240" s="177">
        <v>1853339</v>
      </c>
      <c r="BQ240" s="177">
        <v>1383035</v>
      </c>
      <c r="BR240" s="179">
        <v>23931786.16</v>
      </c>
      <c r="BS240" s="179">
        <v>3009391</v>
      </c>
      <c r="BT240" s="179">
        <v>1305923.7</v>
      </c>
      <c r="BU240" s="179">
        <v>4937553.4000000004</v>
      </c>
      <c r="BV240" s="179">
        <v>608999</v>
      </c>
      <c r="BW240" s="179">
        <v>1174059.3</v>
      </c>
      <c r="BX240" s="179">
        <v>6892610</v>
      </c>
      <c r="BY240" s="179">
        <v>2331910</v>
      </c>
      <c r="BZ240" s="179">
        <v>1250070</v>
      </c>
      <c r="CA240" s="179">
        <v>2904857</v>
      </c>
      <c r="CB240" s="179">
        <v>2719142.7</v>
      </c>
      <c r="CC240" s="179">
        <v>2591700</v>
      </c>
      <c r="CD240" s="179">
        <v>4134830</v>
      </c>
      <c r="CE240" s="179">
        <v>3312708.14</v>
      </c>
      <c r="CF240" s="179">
        <v>807810</v>
      </c>
      <c r="CG240" s="179">
        <v>444000</v>
      </c>
      <c r="CH240" s="179">
        <v>2328252</v>
      </c>
      <c r="CI240" s="179">
        <v>1305215</v>
      </c>
      <c r="CJ240" s="179">
        <v>2805280.72</v>
      </c>
      <c r="CK240" s="179">
        <v>1720168.9</v>
      </c>
      <c r="CL240" s="179">
        <v>1223760</v>
      </c>
      <c r="CM240" s="178"/>
      <c r="CZ240" s="174">
        <f t="shared" si="3"/>
        <v>0</v>
      </c>
      <c r="DA240" s="158" t="s">
        <v>1757</v>
      </c>
      <c r="DB240" s="154" t="s">
        <v>1758</v>
      </c>
      <c r="DC240" s="154" t="s">
        <v>1288</v>
      </c>
    </row>
    <row r="241" spans="1:107" ht="13.2" customHeight="1" x14ac:dyDescent="0.25">
      <c r="A241" s="175" t="s">
        <v>1759</v>
      </c>
      <c r="B241" s="176" t="s">
        <v>1760</v>
      </c>
      <c r="C241" s="177">
        <v>1424665</v>
      </c>
      <c r="D241" s="177">
        <v>55000</v>
      </c>
      <c r="E241" s="177">
        <v>551980</v>
      </c>
      <c r="F241" s="177">
        <v>246107.95</v>
      </c>
      <c r="G241" s="177">
        <v>0</v>
      </c>
      <c r="H241" s="177">
        <v>188690</v>
      </c>
      <c r="I241" s="177">
        <v>0</v>
      </c>
      <c r="J241" s="177">
        <v>0</v>
      </c>
      <c r="K241" s="177">
        <v>0</v>
      </c>
      <c r="L241" s="177">
        <v>0</v>
      </c>
      <c r="M241" s="177">
        <v>73850</v>
      </c>
      <c r="N241" s="177">
        <v>0</v>
      </c>
      <c r="O241" s="177">
        <v>20000</v>
      </c>
      <c r="P241" s="177">
        <v>0</v>
      </c>
      <c r="Q241" s="177">
        <v>331708</v>
      </c>
      <c r="R241" s="177">
        <v>0</v>
      </c>
      <c r="S241" s="177">
        <v>99232.5</v>
      </c>
      <c r="T241" s="177">
        <v>711402.38</v>
      </c>
      <c r="U241" s="177">
        <v>20800</v>
      </c>
      <c r="V241" s="177">
        <v>66700</v>
      </c>
      <c r="W241" s="177">
        <v>5366564</v>
      </c>
      <c r="X241" s="177">
        <v>17525</v>
      </c>
      <c r="Y241" s="177">
        <v>783065</v>
      </c>
      <c r="Z241" s="177">
        <v>35976</v>
      </c>
      <c r="AA241" s="177">
        <v>0</v>
      </c>
      <c r="AB241" s="177">
        <v>134812</v>
      </c>
      <c r="AC241" s="177">
        <v>159700</v>
      </c>
      <c r="AD241" s="177">
        <v>467860</v>
      </c>
      <c r="AE241" s="177">
        <v>158400</v>
      </c>
      <c r="AF241" s="177">
        <v>264060</v>
      </c>
      <c r="AG241" s="177">
        <v>205300</v>
      </c>
      <c r="AH241" s="177">
        <v>130000</v>
      </c>
      <c r="AI241" s="177">
        <v>59706</v>
      </c>
      <c r="AJ241" s="177">
        <v>0</v>
      </c>
      <c r="AK241" s="177">
        <v>3113728</v>
      </c>
      <c r="AL241" s="177">
        <v>67400</v>
      </c>
      <c r="AM241" s="177">
        <v>70200</v>
      </c>
      <c r="AN241" s="177">
        <v>966365</v>
      </c>
      <c r="AO241" s="177">
        <v>117775.99</v>
      </c>
      <c r="AP241" s="177">
        <v>390916</v>
      </c>
      <c r="AQ241" s="177">
        <v>58760</v>
      </c>
      <c r="AR241" s="177">
        <v>967549</v>
      </c>
      <c r="AS241" s="177">
        <v>0</v>
      </c>
      <c r="AT241" s="177">
        <v>938620</v>
      </c>
      <c r="AU241" s="177">
        <v>55320</v>
      </c>
      <c r="AV241" s="177">
        <v>182740</v>
      </c>
      <c r="AW241" s="177">
        <v>0</v>
      </c>
      <c r="AX241" s="177">
        <v>0</v>
      </c>
      <c r="AY241" s="177">
        <v>0</v>
      </c>
      <c r="AZ241" s="177">
        <v>132170</v>
      </c>
      <c r="BA241" s="177">
        <v>1150196</v>
      </c>
      <c r="BB241" s="177">
        <v>152182</v>
      </c>
      <c r="BC241" s="177">
        <v>658177</v>
      </c>
      <c r="BD241" s="177">
        <v>195470</v>
      </c>
      <c r="BE241" s="177">
        <v>0</v>
      </c>
      <c r="BF241" s="177">
        <v>168959</v>
      </c>
      <c r="BG241" s="177">
        <v>1648000</v>
      </c>
      <c r="BH241" s="177">
        <v>113078</v>
      </c>
      <c r="BI241" s="177">
        <v>0</v>
      </c>
      <c r="BJ241" s="177">
        <v>106500</v>
      </c>
      <c r="BK241" s="177">
        <v>0</v>
      </c>
      <c r="BL241" s="177">
        <v>884092.2</v>
      </c>
      <c r="BM241" s="177">
        <v>0</v>
      </c>
      <c r="BN241" s="177">
        <v>0</v>
      </c>
      <c r="BO241" s="177">
        <v>158300</v>
      </c>
      <c r="BP241" s="177">
        <v>55100</v>
      </c>
      <c r="BQ241" s="177">
        <v>192471.14</v>
      </c>
      <c r="BR241" s="179">
        <v>5335523.5</v>
      </c>
      <c r="BS241" s="179">
        <v>606308.30000000005</v>
      </c>
      <c r="BT241" s="179">
        <v>82000</v>
      </c>
      <c r="BU241" s="179">
        <v>402000</v>
      </c>
      <c r="BV241" s="179">
        <v>3028263.84</v>
      </c>
      <c r="BW241" s="179">
        <v>171900</v>
      </c>
      <c r="BX241" s="179">
        <v>120920</v>
      </c>
      <c r="BY241" s="179">
        <v>367270</v>
      </c>
      <c r="BZ241" s="179">
        <v>284236</v>
      </c>
      <c r="CA241" s="179">
        <v>501609</v>
      </c>
      <c r="CB241" s="179">
        <v>881960</v>
      </c>
      <c r="CC241" s="179">
        <v>388545</v>
      </c>
      <c r="CD241" s="179">
        <v>486506.25</v>
      </c>
      <c r="CE241" s="179">
        <v>706403</v>
      </c>
      <c r="CF241" s="179">
        <v>829165</v>
      </c>
      <c r="CG241" s="179">
        <v>0</v>
      </c>
      <c r="CH241" s="179">
        <v>0</v>
      </c>
      <c r="CI241" s="179">
        <v>97000</v>
      </c>
      <c r="CJ241" s="179">
        <v>5907409.7199999997</v>
      </c>
      <c r="CK241" s="179">
        <v>82979</v>
      </c>
      <c r="CL241" s="179">
        <v>37000</v>
      </c>
      <c r="CM241" s="178"/>
      <c r="CZ241" s="174">
        <f t="shared" si="3"/>
        <v>0</v>
      </c>
      <c r="DA241" s="158" t="s">
        <v>1759</v>
      </c>
      <c r="DB241" s="154" t="s">
        <v>1760</v>
      </c>
      <c r="DC241" s="154" t="s">
        <v>1288</v>
      </c>
    </row>
    <row r="242" spans="1:107" ht="13.2" customHeight="1" x14ac:dyDescent="0.25">
      <c r="A242" s="175" t="s">
        <v>1761</v>
      </c>
      <c r="B242" s="176" t="s">
        <v>1762</v>
      </c>
      <c r="C242" s="177">
        <v>-18963274.609999999</v>
      </c>
      <c r="D242" s="177">
        <v>-2444527.79</v>
      </c>
      <c r="E242" s="177">
        <v>-1906767.13</v>
      </c>
      <c r="F242" s="177">
        <v>-898571.8</v>
      </c>
      <c r="G242" s="177">
        <v>-1626204.01</v>
      </c>
      <c r="H242" s="177">
        <v>-1989609.93</v>
      </c>
      <c r="I242" s="177">
        <v>-887680.05</v>
      </c>
      <c r="J242" s="177">
        <v>-9494174.5099999998</v>
      </c>
      <c r="K242" s="177">
        <v>-3051197.04</v>
      </c>
      <c r="L242" s="177">
        <v>-3270418.22</v>
      </c>
      <c r="M242" s="177">
        <v>-4915474.2300000004</v>
      </c>
      <c r="N242" s="177">
        <v>-731094.36</v>
      </c>
      <c r="O242" s="177">
        <v>-10384072.76</v>
      </c>
      <c r="P242" s="177">
        <v>-6537173.8200000003</v>
      </c>
      <c r="Q242" s="177">
        <v>-4226312.1500000004</v>
      </c>
      <c r="R242" s="177">
        <v>-6184330.0999999996</v>
      </c>
      <c r="S242" s="177">
        <v>-2717327.24</v>
      </c>
      <c r="T242" s="177">
        <v>-5272911.7</v>
      </c>
      <c r="U242" s="177">
        <v>-3695761.12</v>
      </c>
      <c r="V242" s="177">
        <v>-1584870.56</v>
      </c>
      <c r="W242" s="177">
        <v>-40429119.880000003</v>
      </c>
      <c r="X242" s="177">
        <v>-2684588.37</v>
      </c>
      <c r="Y242" s="177">
        <v>-5284545.1399999997</v>
      </c>
      <c r="Z242" s="177">
        <v>-3004600.94</v>
      </c>
      <c r="AA242" s="177">
        <v>-871914.79</v>
      </c>
      <c r="AB242" s="177">
        <v>-1103157.48</v>
      </c>
      <c r="AC242" s="177">
        <v>-4444883.6399999997</v>
      </c>
      <c r="AD242" s="177">
        <v>-10373394.4</v>
      </c>
      <c r="AE242" s="177">
        <v>-4062765.45</v>
      </c>
      <c r="AF242" s="177">
        <v>-2532391.25</v>
      </c>
      <c r="AG242" s="177">
        <v>-3110230</v>
      </c>
      <c r="AH242" s="177">
        <v>-5695887.8399999999</v>
      </c>
      <c r="AI242" s="177">
        <v>-2589263.5</v>
      </c>
      <c r="AJ242" s="177">
        <v>-2062816.78</v>
      </c>
      <c r="AK242" s="177">
        <v>-31602394.510000002</v>
      </c>
      <c r="AL242" s="177">
        <v>-5323603.3600000003</v>
      </c>
      <c r="AM242" s="177">
        <v>-3001949.42</v>
      </c>
      <c r="AN242" s="177">
        <v>-10169540</v>
      </c>
      <c r="AO242" s="177">
        <v>-6482925.2000000002</v>
      </c>
      <c r="AP242" s="177">
        <v>-6025674.3499999996</v>
      </c>
      <c r="AQ242" s="177">
        <v>-1374368.08</v>
      </c>
      <c r="AR242" s="177">
        <v>-38251157.880000003</v>
      </c>
      <c r="AS242" s="177">
        <v>-4471076.42</v>
      </c>
      <c r="AT242" s="177">
        <v>-7533781.5700000003</v>
      </c>
      <c r="AU242" s="177">
        <v>-13475513.1</v>
      </c>
      <c r="AV242" s="177">
        <v>-3372101.47</v>
      </c>
      <c r="AW242" s="177">
        <v>-2289439.2200000002</v>
      </c>
      <c r="AX242" s="177">
        <v>-4849410.92</v>
      </c>
      <c r="AY242" s="177">
        <v>-3655346.55</v>
      </c>
      <c r="AZ242" s="177">
        <v>-3704662.6</v>
      </c>
      <c r="BA242" s="177">
        <v>-11526571.18</v>
      </c>
      <c r="BB242" s="177">
        <v>-6835900.4299999997</v>
      </c>
      <c r="BC242" s="177">
        <v>-10359238.539999999</v>
      </c>
      <c r="BD242" s="177">
        <v>-11391027.74</v>
      </c>
      <c r="BE242" s="177">
        <v>-1779209.84</v>
      </c>
      <c r="BF242" s="177">
        <v>-2544187.39</v>
      </c>
      <c r="BG242" s="177">
        <v>-34211498.340000004</v>
      </c>
      <c r="BH242" s="177">
        <v>-2482365.9</v>
      </c>
      <c r="BI242" s="177">
        <v>-2401128.41</v>
      </c>
      <c r="BJ242" s="177">
        <v>-3845816.3199999998</v>
      </c>
      <c r="BK242" s="177">
        <v>-2752745.68</v>
      </c>
      <c r="BL242" s="177">
        <v>-12899998.609999999</v>
      </c>
      <c r="BM242" s="177">
        <v>-6870989.8200000003</v>
      </c>
      <c r="BN242" s="177">
        <v>-6061208.7300000004</v>
      </c>
      <c r="BO242" s="177">
        <v>-12664073.25</v>
      </c>
      <c r="BP242" s="177">
        <v>-5226572.41</v>
      </c>
      <c r="BQ242" s="177">
        <v>-6216309.79</v>
      </c>
      <c r="BR242" s="179">
        <v>-70925187.400000006</v>
      </c>
      <c r="BS242" s="179">
        <v>-7707762.6900000004</v>
      </c>
      <c r="BT242" s="179">
        <v>-3469495.73</v>
      </c>
      <c r="BU242" s="179">
        <v>-7230113.4199999999</v>
      </c>
      <c r="BV242" s="177">
        <v>-3465908.73</v>
      </c>
      <c r="BW242" s="179">
        <v>-3080769.74</v>
      </c>
      <c r="BX242" s="179">
        <v>-14896779.09</v>
      </c>
      <c r="BY242" s="179">
        <v>-1749649.26</v>
      </c>
      <c r="BZ242" s="179">
        <v>-3387489.64</v>
      </c>
      <c r="CA242" s="179">
        <v>-5512951.0300000003</v>
      </c>
      <c r="CB242" s="179">
        <v>-9457338.9800000004</v>
      </c>
      <c r="CC242" s="179">
        <v>-7105085.9199999999</v>
      </c>
      <c r="CD242" s="179">
        <v>-3715733.24</v>
      </c>
      <c r="CE242" s="179">
        <v>-6675457.9299999997</v>
      </c>
      <c r="CF242" s="177">
        <v>-1844659.51</v>
      </c>
      <c r="CG242" s="179">
        <v>-201772.23</v>
      </c>
      <c r="CH242" s="179">
        <v>-1850847.14</v>
      </c>
      <c r="CI242" s="179">
        <v>-1082535.4099999999</v>
      </c>
      <c r="CJ242" s="177">
        <v>-7661959.8200000003</v>
      </c>
      <c r="CK242" s="179">
        <v>-1862072.66</v>
      </c>
      <c r="CL242" s="177">
        <v>-1590597.96</v>
      </c>
      <c r="CM242" s="178"/>
      <c r="CZ242" s="174">
        <f t="shared" si="3"/>
        <v>0</v>
      </c>
      <c r="DA242" s="158" t="s">
        <v>1761</v>
      </c>
      <c r="DB242" s="154" t="s">
        <v>1762</v>
      </c>
      <c r="DC242" s="154" t="s">
        <v>1288</v>
      </c>
    </row>
    <row r="243" spans="1:107" ht="13.2" customHeight="1" x14ac:dyDescent="0.25">
      <c r="A243" s="175" t="s">
        <v>1763</v>
      </c>
      <c r="B243" s="176" t="s">
        <v>1764</v>
      </c>
      <c r="C243" s="177">
        <v>-15867763.92</v>
      </c>
      <c r="D243" s="177">
        <v>-10407480.289999999</v>
      </c>
      <c r="E243" s="177">
        <v>-3825103.31</v>
      </c>
      <c r="F243" s="177">
        <v>-1969610.59</v>
      </c>
      <c r="G243" s="177">
        <v>-3730383.72</v>
      </c>
      <c r="H243" s="177">
        <v>-5969819.25</v>
      </c>
      <c r="I243" s="177">
        <v>-10942385.23</v>
      </c>
      <c r="J243" s="177">
        <v>-2451147.92</v>
      </c>
      <c r="K243" s="177">
        <v>-4255694.25</v>
      </c>
      <c r="L243" s="177">
        <v>-5278578.12</v>
      </c>
      <c r="M243" s="177">
        <v>-1847362.25</v>
      </c>
      <c r="N243" s="177">
        <v>-324542.64</v>
      </c>
      <c r="O243" s="177">
        <v>-16868194.350000001</v>
      </c>
      <c r="P243" s="177">
        <v>-9161154.3699999992</v>
      </c>
      <c r="Q243" s="177">
        <v>-6713409.2800000003</v>
      </c>
      <c r="R243" s="177">
        <v>-6369991.46</v>
      </c>
      <c r="S243" s="177">
        <v>-6974421</v>
      </c>
      <c r="T243" s="177">
        <v>-7664586.9900000002</v>
      </c>
      <c r="U243" s="177">
        <v>-1834322.59</v>
      </c>
      <c r="V243" s="177">
        <v>-967725.62</v>
      </c>
      <c r="W243" s="177">
        <v>-37774514.039999999</v>
      </c>
      <c r="X243" s="177">
        <v>-1770453.03</v>
      </c>
      <c r="Y243" s="177">
        <v>-11630359.939999999</v>
      </c>
      <c r="Z243" s="177">
        <v>-10939924.33</v>
      </c>
      <c r="AA243" s="177">
        <v>-4164974</v>
      </c>
      <c r="AB243" s="177">
        <v>-4456625.58</v>
      </c>
      <c r="AC243" s="177">
        <v>-12875575.33</v>
      </c>
      <c r="AD243" s="177">
        <v>-8909655.6600000001</v>
      </c>
      <c r="AE243" s="177">
        <v>-8405904.1600000001</v>
      </c>
      <c r="AF243" s="177">
        <v>-4331240.2699999996</v>
      </c>
      <c r="AG243" s="177">
        <v>-5902162.6900000004</v>
      </c>
      <c r="AH243" s="177">
        <v>-7240816.6500000004</v>
      </c>
      <c r="AI243" s="177">
        <v>-1614738.17</v>
      </c>
      <c r="AJ243" s="177">
        <v>-294466.68</v>
      </c>
      <c r="AK243" s="177">
        <v>-25671401.66</v>
      </c>
      <c r="AL243" s="177">
        <v>-12878140.029999999</v>
      </c>
      <c r="AM243" s="177">
        <v>-4430330.3600000003</v>
      </c>
      <c r="AN243" s="177">
        <v>-10517792.74</v>
      </c>
      <c r="AO243" s="177">
        <v>-4502615.66</v>
      </c>
      <c r="AP243" s="177">
        <v>-9352864.5700000003</v>
      </c>
      <c r="AQ243" s="177">
        <v>-5809455.6600000001</v>
      </c>
      <c r="AR243" s="177">
        <v>-17789141.98</v>
      </c>
      <c r="AS243" s="177">
        <v>-6565587.5700000003</v>
      </c>
      <c r="AT243" s="177">
        <v>-8022233.8899999997</v>
      </c>
      <c r="AU243" s="177">
        <v>-11485870</v>
      </c>
      <c r="AV243" s="177">
        <v>-4822590.76</v>
      </c>
      <c r="AW243" s="177">
        <v>-2572364.67</v>
      </c>
      <c r="AX243" s="177">
        <v>-3492678.22</v>
      </c>
      <c r="AY243" s="177">
        <v>-6007615.5</v>
      </c>
      <c r="AZ243" s="177">
        <v>-5821691.8099999996</v>
      </c>
      <c r="BA243" s="177">
        <v>-30181680.420000002</v>
      </c>
      <c r="BB243" s="177">
        <v>-11174153.880000001</v>
      </c>
      <c r="BC243" s="177">
        <v>-12374570.51</v>
      </c>
      <c r="BD243" s="177">
        <v>-7222817.6100000003</v>
      </c>
      <c r="BE243" s="177">
        <v>0</v>
      </c>
      <c r="BF243" s="177">
        <v>-3272512.47</v>
      </c>
      <c r="BG243" s="177">
        <v>-10204350.52</v>
      </c>
      <c r="BH243" s="177">
        <v>-5053749</v>
      </c>
      <c r="BI243" s="177">
        <v>-4991912.5999999996</v>
      </c>
      <c r="BJ243" s="177">
        <v>-24199.89</v>
      </c>
      <c r="BK243" s="177">
        <v>-319667.64</v>
      </c>
      <c r="BL243" s="177">
        <v>-7476305</v>
      </c>
      <c r="BM243" s="177">
        <v>-8424690.6899999995</v>
      </c>
      <c r="BN243" s="177">
        <v>-3687749</v>
      </c>
      <c r="BO243" s="177">
        <v>-7186489.9900000002</v>
      </c>
      <c r="BP243" s="177">
        <v>-5968297.0099999998</v>
      </c>
      <c r="BQ243" s="177">
        <v>-3790542.01</v>
      </c>
      <c r="BR243" s="179">
        <v>-48877599.210000001</v>
      </c>
      <c r="BS243" s="177">
        <v>-3004795.96</v>
      </c>
      <c r="BT243" s="179">
        <v>-7730995</v>
      </c>
      <c r="BU243" s="179">
        <v>-9094790.7899999991</v>
      </c>
      <c r="BV243" s="177">
        <v>-2119526.04</v>
      </c>
      <c r="BW243" s="179">
        <v>-8023995.1699999999</v>
      </c>
      <c r="BX243" s="179">
        <v>-9458156.8200000003</v>
      </c>
      <c r="BY243" s="177">
        <v>-2039997</v>
      </c>
      <c r="BZ243" s="179">
        <v>-5522493</v>
      </c>
      <c r="CA243" s="177">
        <v>-4565106.3499999996</v>
      </c>
      <c r="CB243" s="177">
        <v>-5266439.09</v>
      </c>
      <c r="CC243" s="177">
        <v>-11148390.32</v>
      </c>
      <c r="CD243" s="177">
        <v>-11803099.550000001</v>
      </c>
      <c r="CE243" s="179">
        <v>-4224676.2</v>
      </c>
      <c r="CF243" s="179">
        <v>-2403565.81</v>
      </c>
      <c r="CG243" s="177">
        <v>-3984545.1</v>
      </c>
      <c r="CH243" s="177">
        <v>-6756462.2199999997</v>
      </c>
      <c r="CI243" s="177">
        <v>-998198.95</v>
      </c>
      <c r="CJ243" s="177">
        <v>-13726261.220000001</v>
      </c>
      <c r="CK243" s="177">
        <v>-2742797</v>
      </c>
      <c r="CL243" s="179">
        <v>-114974.03</v>
      </c>
      <c r="CM243" s="178"/>
      <c r="CZ243" s="174">
        <f t="shared" si="3"/>
        <v>0</v>
      </c>
      <c r="DA243" s="158" t="s">
        <v>1763</v>
      </c>
      <c r="DB243" s="154" t="s">
        <v>1764</v>
      </c>
      <c r="DC243" s="154" t="s">
        <v>1288</v>
      </c>
    </row>
    <row r="244" spans="1:107" ht="13.2" customHeight="1" x14ac:dyDescent="0.25">
      <c r="A244" s="175" t="s">
        <v>1765</v>
      </c>
      <c r="B244" s="176" t="s">
        <v>1766</v>
      </c>
      <c r="C244" s="177">
        <v>-7124885.4800000004</v>
      </c>
      <c r="D244" s="177">
        <v>-1235545.1299999999</v>
      </c>
      <c r="E244" s="177">
        <v>-407263.5</v>
      </c>
      <c r="F244" s="177">
        <v>-2366206.5099999998</v>
      </c>
      <c r="G244" s="177">
        <v>-1802891.86</v>
      </c>
      <c r="H244" s="177">
        <v>-1077705.8400000001</v>
      </c>
      <c r="I244" s="177">
        <v>-286820.63</v>
      </c>
      <c r="J244" s="177">
        <v>-1328174.8</v>
      </c>
      <c r="K244" s="177">
        <v>-670776.17000000004</v>
      </c>
      <c r="L244" s="177">
        <v>-409381.99</v>
      </c>
      <c r="M244" s="177">
        <v>-3092823.26</v>
      </c>
      <c r="N244" s="177">
        <v>-34298.629999999997</v>
      </c>
      <c r="O244" s="177">
        <v>-2092869.78</v>
      </c>
      <c r="P244" s="177">
        <v>-544819.87</v>
      </c>
      <c r="Q244" s="177">
        <v>-267570.78000000003</v>
      </c>
      <c r="R244" s="177">
        <v>-4539048.18</v>
      </c>
      <c r="S244" s="177">
        <v>-3332531.04</v>
      </c>
      <c r="T244" s="177">
        <v>-2803632.78</v>
      </c>
      <c r="U244" s="177">
        <v>-1414644.72</v>
      </c>
      <c r="V244" s="177">
        <v>-821666.78</v>
      </c>
      <c r="W244" s="177">
        <v>-9899896.8200000003</v>
      </c>
      <c r="X244" s="177">
        <v>-1558722.39</v>
      </c>
      <c r="Y244" s="177">
        <v>-1506815.9</v>
      </c>
      <c r="Z244" s="177">
        <v>-1294934.18</v>
      </c>
      <c r="AA244" s="177">
        <v>-320107.44</v>
      </c>
      <c r="AB244" s="177">
        <v>-83071.92</v>
      </c>
      <c r="AC244" s="177">
        <v>-5431806.1500000004</v>
      </c>
      <c r="AD244" s="177">
        <v>-513711</v>
      </c>
      <c r="AE244" s="177">
        <v>-3151218</v>
      </c>
      <c r="AF244" s="177">
        <v>-664073.4</v>
      </c>
      <c r="AG244" s="177">
        <v>-463614.65</v>
      </c>
      <c r="AH244" s="177">
        <v>-847407.35</v>
      </c>
      <c r="AI244" s="177">
        <v>-493829.86</v>
      </c>
      <c r="AJ244" s="177">
        <v>-386270.18</v>
      </c>
      <c r="AK244" s="177">
        <v>-7538734.3700000001</v>
      </c>
      <c r="AL244" s="177">
        <v>-3399018.07</v>
      </c>
      <c r="AM244" s="177">
        <v>-1790114</v>
      </c>
      <c r="AN244" s="177">
        <v>-1877623</v>
      </c>
      <c r="AO244" s="177">
        <v>-2255802.6</v>
      </c>
      <c r="AP244" s="177">
        <v>-1697993.83</v>
      </c>
      <c r="AQ244" s="177">
        <v>-1020870.24</v>
      </c>
      <c r="AR244" s="177">
        <v>-2064514.34</v>
      </c>
      <c r="AS244" s="177">
        <v>-833082.76</v>
      </c>
      <c r="AT244" s="177">
        <v>-1199118.6499999999</v>
      </c>
      <c r="AU244" s="177">
        <v>-3435032.63</v>
      </c>
      <c r="AV244" s="177">
        <v>-2560939.4</v>
      </c>
      <c r="AW244" s="177">
        <v>-1800787.15</v>
      </c>
      <c r="AX244" s="177">
        <v>-407439.52</v>
      </c>
      <c r="AY244" s="177">
        <v>-2806576.56</v>
      </c>
      <c r="AZ244" s="177">
        <v>-294214.40000000002</v>
      </c>
      <c r="BA244" s="177">
        <v>-2640832.1800000002</v>
      </c>
      <c r="BB244" s="177">
        <v>-3979760.46</v>
      </c>
      <c r="BC244" s="177">
        <v>-491145.49</v>
      </c>
      <c r="BD244" s="177">
        <v>-1717549.98</v>
      </c>
      <c r="BE244" s="177">
        <v>-393246.01</v>
      </c>
      <c r="BF244" s="177">
        <v>-520248.96</v>
      </c>
      <c r="BG244" s="177">
        <v>-4341311.34</v>
      </c>
      <c r="BH244" s="177">
        <v>-188790.97</v>
      </c>
      <c r="BI244" s="177">
        <v>-969892.47</v>
      </c>
      <c r="BJ244" s="177">
        <v>-569026.30000000005</v>
      </c>
      <c r="BK244" s="177">
        <v>-86766.68</v>
      </c>
      <c r="BL244" s="177">
        <v>-1560431.59</v>
      </c>
      <c r="BM244" s="177">
        <v>-1055259.58</v>
      </c>
      <c r="BN244" s="177">
        <v>-2908044.64</v>
      </c>
      <c r="BO244" s="177">
        <v>-1956681.09</v>
      </c>
      <c r="BP244" s="177">
        <v>-1731939.73</v>
      </c>
      <c r="BQ244" s="177">
        <v>-1536940.01</v>
      </c>
      <c r="BR244" s="179">
        <v>-24102109.09</v>
      </c>
      <c r="BS244" s="179">
        <v>-1969625.84</v>
      </c>
      <c r="BT244" s="179">
        <v>-564052.81999999995</v>
      </c>
      <c r="BU244" s="179">
        <v>-3680968.32</v>
      </c>
      <c r="BV244" s="179">
        <v>-933023.4</v>
      </c>
      <c r="BW244" s="179">
        <v>-395619.85</v>
      </c>
      <c r="BX244" s="179">
        <v>-3662884.42</v>
      </c>
      <c r="BY244" s="179">
        <v>-636436.30000000005</v>
      </c>
      <c r="BZ244" s="179">
        <v>-431609.75</v>
      </c>
      <c r="CA244" s="179">
        <v>-2085604.39</v>
      </c>
      <c r="CB244" s="179">
        <v>-3171616.49</v>
      </c>
      <c r="CC244" s="179">
        <v>-1229027.24</v>
      </c>
      <c r="CD244" s="179">
        <v>-1065522.8700000001</v>
      </c>
      <c r="CE244" s="179">
        <v>-505198.96</v>
      </c>
      <c r="CF244" s="179">
        <v>-1563193.63</v>
      </c>
      <c r="CG244" s="179">
        <v>-30003.3</v>
      </c>
      <c r="CH244" s="179">
        <v>-1103053.95</v>
      </c>
      <c r="CI244" s="179">
        <v>-428686.52</v>
      </c>
      <c r="CJ244" s="179">
        <v>-3201984.31</v>
      </c>
      <c r="CK244" s="179">
        <v>-241998.82</v>
      </c>
      <c r="CL244" s="179">
        <v>-336636.79</v>
      </c>
      <c r="CM244" s="178"/>
      <c r="CZ244" s="174">
        <f t="shared" si="3"/>
        <v>0</v>
      </c>
      <c r="DA244" s="158" t="s">
        <v>1765</v>
      </c>
      <c r="DB244" s="154" t="s">
        <v>1766</v>
      </c>
      <c r="DC244" s="154" t="s">
        <v>1288</v>
      </c>
    </row>
    <row r="245" spans="1:107" ht="13.2" customHeight="1" x14ac:dyDescent="0.25">
      <c r="A245" s="175" t="s">
        <v>1767</v>
      </c>
      <c r="B245" s="176" t="s">
        <v>1768</v>
      </c>
      <c r="C245" s="177">
        <v>-3854910.15</v>
      </c>
      <c r="D245" s="177">
        <v>-351845.54</v>
      </c>
      <c r="E245" s="177">
        <v>-473931.66</v>
      </c>
      <c r="F245" s="177">
        <v>-192470.26</v>
      </c>
      <c r="G245" s="177">
        <v>-256047.26</v>
      </c>
      <c r="H245" s="177">
        <v>-421377.04</v>
      </c>
      <c r="I245" s="177">
        <v>-130759.2</v>
      </c>
      <c r="J245" s="177">
        <v>-374373.01</v>
      </c>
      <c r="K245" s="177">
        <v>-345068.59</v>
      </c>
      <c r="L245" s="177">
        <v>-599191.61</v>
      </c>
      <c r="M245" s="177">
        <v>-1071507.49</v>
      </c>
      <c r="N245" s="177">
        <v>-86886.35</v>
      </c>
      <c r="O245" s="177">
        <v>-1075045.29</v>
      </c>
      <c r="P245" s="177">
        <v>-469705.31</v>
      </c>
      <c r="Q245" s="177">
        <v>-521300.09</v>
      </c>
      <c r="R245" s="177">
        <v>-1092837.3799999999</v>
      </c>
      <c r="S245" s="177">
        <v>-828690.33</v>
      </c>
      <c r="T245" s="177">
        <v>-554356.65</v>
      </c>
      <c r="U245" s="177">
        <v>-529878.61</v>
      </c>
      <c r="V245" s="177">
        <v>-277000.55</v>
      </c>
      <c r="W245" s="177">
        <v>-3372627.5</v>
      </c>
      <c r="X245" s="177">
        <v>-253166.16</v>
      </c>
      <c r="Y245" s="177">
        <v>-730112.46</v>
      </c>
      <c r="Z245" s="177">
        <v>-494447.84</v>
      </c>
      <c r="AA245" s="177">
        <v>-115276.9</v>
      </c>
      <c r="AB245" s="177">
        <v>-315599.07</v>
      </c>
      <c r="AC245" s="177">
        <v>-411114.41</v>
      </c>
      <c r="AD245" s="177">
        <v>-1025236.48</v>
      </c>
      <c r="AE245" s="177">
        <v>-208506.29</v>
      </c>
      <c r="AF245" s="177">
        <v>-592770.89</v>
      </c>
      <c r="AG245" s="177">
        <v>-274530.03000000003</v>
      </c>
      <c r="AH245" s="177">
        <v>-376373.7</v>
      </c>
      <c r="AI245" s="177">
        <v>-311866.81</v>
      </c>
      <c r="AJ245" s="177">
        <v>-132995.97</v>
      </c>
      <c r="AK245" s="177">
        <v>-4399805.58</v>
      </c>
      <c r="AL245" s="177">
        <v>-1284128.4099999999</v>
      </c>
      <c r="AM245" s="177">
        <v>-547891.22</v>
      </c>
      <c r="AN245" s="177">
        <v>-1226702.05</v>
      </c>
      <c r="AO245" s="177">
        <v>-1485853.87</v>
      </c>
      <c r="AP245" s="177">
        <v>-722205.39</v>
      </c>
      <c r="AQ245" s="177">
        <v>-776239.8</v>
      </c>
      <c r="AR245" s="177">
        <v>-3484989.53</v>
      </c>
      <c r="AS245" s="177">
        <v>-664493.52</v>
      </c>
      <c r="AT245" s="177">
        <v>-1406699.91</v>
      </c>
      <c r="AU245" s="177">
        <v>-661122.67000000004</v>
      </c>
      <c r="AV245" s="177">
        <v>-524750.43000000005</v>
      </c>
      <c r="AW245" s="177">
        <v>-334930.51</v>
      </c>
      <c r="AX245" s="177">
        <v>-533801.35</v>
      </c>
      <c r="AY245" s="177">
        <v>-268120.5</v>
      </c>
      <c r="AZ245" s="177">
        <v>-663783.78</v>
      </c>
      <c r="BA245" s="177">
        <v>-669928.55000000005</v>
      </c>
      <c r="BB245" s="177">
        <v>-853275.16</v>
      </c>
      <c r="BC245" s="177">
        <v>-3036279.83</v>
      </c>
      <c r="BD245" s="177">
        <v>-1137765.8600000001</v>
      </c>
      <c r="BE245" s="177">
        <v>-682393.69</v>
      </c>
      <c r="BF245" s="177">
        <v>-682626.04</v>
      </c>
      <c r="BG245" s="177">
        <v>-856540.09</v>
      </c>
      <c r="BH245" s="177">
        <v>-205481.43</v>
      </c>
      <c r="BI245" s="177">
        <v>-421564.73</v>
      </c>
      <c r="BJ245" s="177">
        <v>-1299892.93</v>
      </c>
      <c r="BK245" s="177">
        <v>-966718.59</v>
      </c>
      <c r="BL245" s="177">
        <v>-2820064.33</v>
      </c>
      <c r="BM245" s="177">
        <v>-273865</v>
      </c>
      <c r="BN245" s="177">
        <v>-626590.18999999994</v>
      </c>
      <c r="BO245" s="177">
        <v>-1194770.05</v>
      </c>
      <c r="BP245" s="177">
        <v>-434216.82</v>
      </c>
      <c r="BQ245" s="177">
        <v>-654010.44999999995</v>
      </c>
      <c r="BR245" s="179">
        <v>-10174017.5</v>
      </c>
      <c r="BS245" s="179">
        <v>-764449.49</v>
      </c>
      <c r="BT245" s="179">
        <v>-1332925.6000000001</v>
      </c>
      <c r="BU245" s="179">
        <v>-1417010.41</v>
      </c>
      <c r="BV245" s="179">
        <v>-452578.35</v>
      </c>
      <c r="BW245" s="179">
        <v>-452104.06</v>
      </c>
      <c r="BX245" s="179">
        <v>-3302518.76</v>
      </c>
      <c r="BY245" s="179">
        <v>-223180.03</v>
      </c>
      <c r="BZ245" s="179">
        <v>-971569.67</v>
      </c>
      <c r="CA245" s="179">
        <v>-1444824.2</v>
      </c>
      <c r="CB245" s="179">
        <v>-113157.5</v>
      </c>
      <c r="CC245" s="179">
        <v>-1661529.03</v>
      </c>
      <c r="CD245" s="179">
        <v>-209490.12</v>
      </c>
      <c r="CE245" s="179">
        <v>-2574115.58</v>
      </c>
      <c r="CF245" s="179">
        <v>-629592.05000000005</v>
      </c>
      <c r="CG245" s="179">
        <v>-13735.1</v>
      </c>
      <c r="CH245" s="179">
        <v>-13805</v>
      </c>
      <c r="CI245" s="179">
        <v>-207547.06</v>
      </c>
      <c r="CJ245" s="179">
        <v>-2068055.73</v>
      </c>
      <c r="CK245" s="179">
        <v>-794557.99</v>
      </c>
      <c r="CL245" s="179">
        <v>-168507.23</v>
      </c>
      <c r="CM245" s="178"/>
      <c r="CZ245" s="174">
        <f t="shared" si="3"/>
        <v>0</v>
      </c>
      <c r="DA245" s="158" t="s">
        <v>1767</v>
      </c>
      <c r="DB245" s="154" t="s">
        <v>1768</v>
      </c>
      <c r="DC245" s="154" t="s">
        <v>1288</v>
      </c>
    </row>
    <row r="246" spans="1:107" ht="13.2" customHeight="1" x14ac:dyDescent="0.25">
      <c r="A246" s="175" t="s">
        <v>1769</v>
      </c>
      <c r="B246" s="176" t="s">
        <v>1770</v>
      </c>
      <c r="C246" s="177">
        <v>-1568326.38</v>
      </c>
      <c r="D246" s="177">
        <v>-925504.78</v>
      </c>
      <c r="E246" s="177">
        <v>-189270.29</v>
      </c>
      <c r="F246" s="177">
        <v>-14299</v>
      </c>
      <c r="G246" s="177">
        <v>-41964.160000000003</v>
      </c>
      <c r="H246" s="177">
        <v>-48798.82</v>
      </c>
      <c r="I246" s="177">
        <v>-124741.46</v>
      </c>
      <c r="J246" s="177">
        <v>-170903</v>
      </c>
      <c r="K246" s="177">
        <v>-61301.68</v>
      </c>
      <c r="L246" s="177">
        <v>-240910.17</v>
      </c>
      <c r="M246" s="177">
        <v>-554498.67000000004</v>
      </c>
      <c r="N246" s="177">
        <v>0</v>
      </c>
      <c r="O246" s="177">
        <v>-597570.29</v>
      </c>
      <c r="P246" s="177">
        <v>-222176</v>
      </c>
      <c r="Q246" s="177">
        <v>-54814.06</v>
      </c>
      <c r="R246" s="177">
        <v>-39935</v>
      </c>
      <c r="S246" s="177">
        <v>-113648.8</v>
      </c>
      <c r="T246" s="177">
        <v>-364772.18</v>
      </c>
      <c r="U246" s="177">
        <v>-669726.75</v>
      </c>
      <c r="V246" s="177">
        <v>0</v>
      </c>
      <c r="W246" s="177">
        <v>-2155387.9900000002</v>
      </c>
      <c r="X246" s="177">
        <v>-425423.76</v>
      </c>
      <c r="Y246" s="177">
        <v>-276992.01</v>
      </c>
      <c r="Z246" s="177">
        <v>-86040.61</v>
      </c>
      <c r="AA246" s="177">
        <v>-219258.18</v>
      </c>
      <c r="AB246" s="177">
        <v>-148370.98000000001</v>
      </c>
      <c r="AC246" s="177">
        <v>-1117467.23</v>
      </c>
      <c r="AD246" s="177">
        <v>-286667.05</v>
      </c>
      <c r="AE246" s="177">
        <v>-996764.61</v>
      </c>
      <c r="AF246" s="177">
        <v>-545785.51</v>
      </c>
      <c r="AG246" s="177">
        <v>-414938.81</v>
      </c>
      <c r="AH246" s="177">
        <v>-422523.7</v>
      </c>
      <c r="AI246" s="177">
        <v>-370287</v>
      </c>
      <c r="AJ246" s="177">
        <v>-15598</v>
      </c>
      <c r="AK246" s="177">
        <v>-421556.77</v>
      </c>
      <c r="AL246" s="177">
        <v>0</v>
      </c>
      <c r="AM246" s="177">
        <v>-392037.56</v>
      </c>
      <c r="AN246" s="177">
        <v>-394378.68</v>
      </c>
      <c r="AO246" s="177">
        <v>-77595</v>
      </c>
      <c r="AP246" s="177">
        <v>-363160</v>
      </c>
      <c r="AQ246" s="177">
        <v>-78290.67</v>
      </c>
      <c r="AR246" s="177">
        <v>-899080</v>
      </c>
      <c r="AS246" s="177">
        <v>-97015.33</v>
      </c>
      <c r="AT246" s="177">
        <v>-54720.92</v>
      </c>
      <c r="AU246" s="177">
        <v>-328287.84000000003</v>
      </c>
      <c r="AV246" s="177">
        <v>-417779.03</v>
      </c>
      <c r="AW246" s="177">
        <v>-509419.34</v>
      </c>
      <c r="AX246" s="177">
        <v>0</v>
      </c>
      <c r="AY246" s="177">
        <v>-378540.33</v>
      </c>
      <c r="AZ246" s="177">
        <v>-314719.84000000003</v>
      </c>
      <c r="BA246" s="177">
        <v>-458913</v>
      </c>
      <c r="BB246" s="177">
        <v>-507388.97</v>
      </c>
      <c r="BC246" s="177">
        <v>-67918</v>
      </c>
      <c r="BD246" s="177">
        <v>-340633.31</v>
      </c>
      <c r="BE246" s="177">
        <v>-34875.39</v>
      </c>
      <c r="BF246" s="177">
        <v>-392884.46</v>
      </c>
      <c r="BG246" s="177">
        <v>-408632.81</v>
      </c>
      <c r="BH246" s="177">
        <v>-73517.600000000006</v>
      </c>
      <c r="BI246" s="177">
        <v>-35534.03</v>
      </c>
      <c r="BJ246" s="177">
        <v>-20200</v>
      </c>
      <c r="BK246" s="177">
        <v>-116791</v>
      </c>
      <c r="BL246" s="177">
        <v>-1081243.8799999999</v>
      </c>
      <c r="BM246" s="177">
        <v>-19533.82</v>
      </c>
      <c r="BN246" s="177">
        <v>-252194.65</v>
      </c>
      <c r="BO246" s="177">
        <v>-89472.05</v>
      </c>
      <c r="BP246" s="177">
        <v>-1053966.98</v>
      </c>
      <c r="BQ246" s="177">
        <v>-169985.64</v>
      </c>
      <c r="BR246" s="179">
        <v>-6581296.04</v>
      </c>
      <c r="BS246" s="179">
        <v>-9449</v>
      </c>
      <c r="BT246" s="179">
        <v>-262992.34999999998</v>
      </c>
      <c r="BU246" s="179">
        <v>-608074.73</v>
      </c>
      <c r="BV246" s="179">
        <v>0</v>
      </c>
      <c r="BW246" s="179">
        <v>-167096.43</v>
      </c>
      <c r="BX246" s="179">
        <v>-16797</v>
      </c>
      <c r="BY246" s="179">
        <v>-118192.4</v>
      </c>
      <c r="BZ246" s="179">
        <v>-30599.03</v>
      </c>
      <c r="CA246" s="179">
        <v>-141254.75</v>
      </c>
      <c r="CB246" s="179">
        <v>-28897</v>
      </c>
      <c r="CC246" s="179">
        <v>-415992</v>
      </c>
      <c r="CD246" s="179">
        <v>-79343.710000000006</v>
      </c>
      <c r="CE246" s="179">
        <v>-15031</v>
      </c>
      <c r="CF246" s="179">
        <v>-5506.69</v>
      </c>
      <c r="CG246" s="179">
        <v>-3499.67</v>
      </c>
      <c r="CH246" s="179">
        <v>-89167.03</v>
      </c>
      <c r="CI246" s="179">
        <v>-111706.42</v>
      </c>
      <c r="CJ246" s="179">
        <v>0</v>
      </c>
      <c r="CK246" s="179">
        <v>-22815.19</v>
      </c>
      <c r="CL246" s="179">
        <v>0</v>
      </c>
      <c r="CM246" s="178"/>
      <c r="CZ246" s="174">
        <f t="shared" si="3"/>
        <v>0</v>
      </c>
      <c r="DA246" s="158" t="s">
        <v>1769</v>
      </c>
      <c r="DB246" s="154" t="s">
        <v>1770</v>
      </c>
      <c r="DC246" s="154" t="s">
        <v>1288</v>
      </c>
    </row>
    <row r="247" spans="1:107" ht="13.2" customHeight="1" x14ac:dyDescent="0.25">
      <c r="A247" s="175" t="s">
        <v>1771</v>
      </c>
      <c r="B247" s="176" t="s">
        <v>1772</v>
      </c>
      <c r="C247" s="177">
        <v>-353610.1</v>
      </c>
      <c r="D247" s="177">
        <v>-17669.240000000002</v>
      </c>
      <c r="E247" s="177">
        <v>0</v>
      </c>
      <c r="F247" s="177">
        <v>0</v>
      </c>
      <c r="G247" s="177">
        <v>0</v>
      </c>
      <c r="H247" s="177">
        <v>0</v>
      </c>
      <c r="I247" s="177">
        <v>-15573.95</v>
      </c>
      <c r="J247" s="177">
        <v>0</v>
      </c>
      <c r="K247" s="177">
        <v>0</v>
      </c>
      <c r="L247" s="177">
        <v>-3318.07</v>
      </c>
      <c r="M247" s="177">
        <v>-56885</v>
      </c>
      <c r="N247" s="177">
        <v>0</v>
      </c>
      <c r="O247" s="177">
        <v>-102666.96</v>
      </c>
      <c r="P247" s="177">
        <v>-5989</v>
      </c>
      <c r="Q247" s="177">
        <v>-30921</v>
      </c>
      <c r="R247" s="177">
        <v>-24897</v>
      </c>
      <c r="S247" s="177">
        <v>0</v>
      </c>
      <c r="T247" s="177">
        <v>-36133.480000000003</v>
      </c>
      <c r="U247" s="177">
        <v>0</v>
      </c>
      <c r="V247" s="177">
        <v>0</v>
      </c>
      <c r="W247" s="177">
        <v>0</v>
      </c>
      <c r="X247" s="177">
        <v>-103385</v>
      </c>
      <c r="Y247" s="177">
        <v>0</v>
      </c>
      <c r="Z247" s="177">
        <v>-27999</v>
      </c>
      <c r="AA247" s="177">
        <v>-9279</v>
      </c>
      <c r="AB247" s="177">
        <v>0</v>
      </c>
      <c r="AC247" s="177">
        <v>-440238.52</v>
      </c>
      <c r="AD247" s="177">
        <v>-140047</v>
      </c>
      <c r="AE247" s="177">
        <v>-24074</v>
      </c>
      <c r="AF247" s="177">
        <v>-1545462.51</v>
      </c>
      <c r="AG247" s="177">
        <v>-30749.98</v>
      </c>
      <c r="AH247" s="177">
        <v>-18689</v>
      </c>
      <c r="AI247" s="177">
        <v>0</v>
      </c>
      <c r="AJ247" s="177">
        <v>-80826</v>
      </c>
      <c r="AK247" s="177">
        <v>-134303.22</v>
      </c>
      <c r="AL247" s="177">
        <v>-424676</v>
      </c>
      <c r="AM247" s="177">
        <v>-48161</v>
      </c>
      <c r="AN247" s="177">
        <v>0</v>
      </c>
      <c r="AO247" s="177">
        <v>0</v>
      </c>
      <c r="AP247" s="177">
        <v>-23228</v>
      </c>
      <c r="AQ247" s="177">
        <v>0</v>
      </c>
      <c r="AR247" s="177">
        <v>-49646</v>
      </c>
      <c r="AS247" s="177">
        <v>0</v>
      </c>
      <c r="AT247" s="177">
        <v>-26196</v>
      </c>
      <c r="AU247" s="177">
        <v>-85727</v>
      </c>
      <c r="AV247" s="177">
        <v>-13449</v>
      </c>
      <c r="AW247" s="177">
        <v>-54995</v>
      </c>
      <c r="AX247" s="177">
        <v>-13499</v>
      </c>
      <c r="AY247" s="177">
        <v>0</v>
      </c>
      <c r="AZ247" s="177">
        <v>0</v>
      </c>
      <c r="BA247" s="177">
        <v>-1241346.5</v>
      </c>
      <c r="BB247" s="177">
        <v>-219794.11</v>
      </c>
      <c r="BC247" s="177">
        <v>0</v>
      </c>
      <c r="BD247" s="177">
        <v>-22952</v>
      </c>
      <c r="BE247" s="177">
        <v>0</v>
      </c>
      <c r="BF247" s="177">
        <v>0</v>
      </c>
      <c r="BG247" s="177">
        <v>-515308.13</v>
      </c>
      <c r="BH247" s="177">
        <v>-131724</v>
      </c>
      <c r="BI247" s="177">
        <v>-40503.300000000003</v>
      </c>
      <c r="BJ247" s="177">
        <v>-53729.75</v>
      </c>
      <c r="BK247" s="177">
        <v>-53327</v>
      </c>
      <c r="BL247" s="177">
        <v>0</v>
      </c>
      <c r="BM247" s="177">
        <v>-127553</v>
      </c>
      <c r="BN247" s="177">
        <v>-15949</v>
      </c>
      <c r="BO247" s="177">
        <v>0</v>
      </c>
      <c r="BP247" s="177">
        <v>0</v>
      </c>
      <c r="BQ247" s="177">
        <v>-85860.77</v>
      </c>
      <c r="BR247" s="179">
        <v>-10198</v>
      </c>
      <c r="BS247" s="177">
        <v>0</v>
      </c>
      <c r="BT247" s="179">
        <v>-131081.82</v>
      </c>
      <c r="BU247" s="179">
        <v>-115511.8</v>
      </c>
      <c r="BV247" s="179">
        <v>0</v>
      </c>
      <c r="BW247" s="179">
        <v>-31461.93</v>
      </c>
      <c r="BX247" s="179">
        <v>-29477.5</v>
      </c>
      <c r="BY247" s="179">
        <v>0</v>
      </c>
      <c r="BZ247" s="179">
        <v>-15106</v>
      </c>
      <c r="CA247" s="179">
        <v>-4500</v>
      </c>
      <c r="CB247" s="179">
        <v>0</v>
      </c>
      <c r="CC247" s="179">
        <v>0</v>
      </c>
      <c r="CD247" s="179">
        <v>0</v>
      </c>
      <c r="CE247" s="179">
        <v>-46241.11</v>
      </c>
      <c r="CF247" s="179">
        <v>-57889</v>
      </c>
      <c r="CG247" s="179">
        <v>-4183.1099999999997</v>
      </c>
      <c r="CH247" s="177">
        <v>0</v>
      </c>
      <c r="CI247" s="179">
        <v>-3250</v>
      </c>
      <c r="CJ247" s="179">
        <v>0</v>
      </c>
      <c r="CK247" s="179">
        <v>0</v>
      </c>
      <c r="CL247" s="177">
        <v>-379888.01</v>
      </c>
      <c r="CM247" s="178"/>
      <c r="CZ247" s="174">
        <f t="shared" si="3"/>
        <v>0</v>
      </c>
      <c r="DA247" s="158" t="s">
        <v>1771</v>
      </c>
      <c r="DB247" s="154" t="s">
        <v>1772</v>
      </c>
      <c r="DC247" s="154" t="s">
        <v>1288</v>
      </c>
    </row>
    <row r="248" spans="1:107" ht="13.2" customHeight="1" x14ac:dyDescent="0.25">
      <c r="A248" s="175" t="s">
        <v>1773</v>
      </c>
      <c r="B248" s="176" t="s">
        <v>1774</v>
      </c>
      <c r="C248" s="177">
        <v>-264740993.31</v>
      </c>
      <c r="D248" s="177">
        <v>-15881831.630000001</v>
      </c>
      <c r="E248" s="177">
        <v>-17900917.219999999</v>
      </c>
      <c r="F248" s="177">
        <v>-15339890.52</v>
      </c>
      <c r="G248" s="177">
        <v>-5954031.6399999997</v>
      </c>
      <c r="H248" s="177">
        <v>-20185076.719999999</v>
      </c>
      <c r="I248" s="177">
        <v>-25900295.48</v>
      </c>
      <c r="J248" s="177">
        <v>-53285944.130000003</v>
      </c>
      <c r="K248" s="177">
        <v>-15864808.9</v>
      </c>
      <c r="L248" s="177">
        <v>-18650133.379999999</v>
      </c>
      <c r="M248" s="177">
        <v>-58659146.630000003</v>
      </c>
      <c r="N248" s="177">
        <v>-3895632.17</v>
      </c>
      <c r="O248" s="177">
        <v>-220573928.19</v>
      </c>
      <c r="P248" s="177">
        <v>-32637437.079999998</v>
      </c>
      <c r="Q248" s="177">
        <v>-18536909.100000001</v>
      </c>
      <c r="R248" s="177">
        <v>-72386370.319999993</v>
      </c>
      <c r="S248" s="177">
        <v>-20523950.050000001</v>
      </c>
      <c r="T248" s="177">
        <v>-26754920.309999999</v>
      </c>
      <c r="U248" s="177">
        <v>-14701979.119999999</v>
      </c>
      <c r="V248" s="177">
        <v>-9962227.2899999991</v>
      </c>
      <c r="W248" s="177">
        <v>-392181266.58999997</v>
      </c>
      <c r="X248" s="177">
        <v>-11271546.07</v>
      </c>
      <c r="Y248" s="177">
        <v>-29160890.079999998</v>
      </c>
      <c r="Z248" s="177">
        <v>-18588740.41</v>
      </c>
      <c r="AA248" s="177">
        <v>-8929615.3200000003</v>
      </c>
      <c r="AB248" s="177">
        <v>-11094105.970000001</v>
      </c>
      <c r="AC248" s="177">
        <v>-22462642.02</v>
      </c>
      <c r="AD248" s="177">
        <v>-82216267.170000002</v>
      </c>
      <c r="AE248" s="177">
        <v>-25927540.789999999</v>
      </c>
      <c r="AF248" s="177">
        <v>-14962211.619999999</v>
      </c>
      <c r="AG248" s="177">
        <v>-18622689.489999998</v>
      </c>
      <c r="AH248" s="177">
        <v>-42540880.869999997</v>
      </c>
      <c r="AI248" s="177">
        <v>-17169105.57</v>
      </c>
      <c r="AJ248" s="177">
        <v>-13869958.43</v>
      </c>
      <c r="AK248" s="177">
        <v>-703933950.97000003</v>
      </c>
      <c r="AL248" s="177">
        <v>-35459159.770000003</v>
      </c>
      <c r="AM248" s="177">
        <v>-18398869.649999999</v>
      </c>
      <c r="AN248" s="177">
        <v>-44817347.340000004</v>
      </c>
      <c r="AO248" s="177">
        <v>-59090539.920000002</v>
      </c>
      <c r="AP248" s="177">
        <v>-23911845.120000001</v>
      </c>
      <c r="AQ248" s="177">
        <v>-14247958.390000001</v>
      </c>
      <c r="AR248" s="177">
        <v>-172310156.72</v>
      </c>
      <c r="AS248" s="177">
        <v>-21517387.66</v>
      </c>
      <c r="AT248" s="177">
        <v>-42924192.07</v>
      </c>
      <c r="AU248" s="177">
        <v>-39901572.950000003</v>
      </c>
      <c r="AV248" s="177">
        <v>-17066173.289999999</v>
      </c>
      <c r="AW248" s="177">
        <v>-16323382</v>
      </c>
      <c r="AX248" s="177">
        <v>-34503338.270000003</v>
      </c>
      <c r="AY248" s="177">
        <v>-26640236.649999999</v>
      </c>
      <c r="AZ248" s="177">
        <v>-17415160.620000001</v>
      </c>
      <c r="BA248" s="177">
        <v>-189893377.78</v>
      </c>
      <c r="BB248" s="177">
        <v>-32744482.899999999</v>
      </c>
      <c r="BC248" s="177">
        <v>-302367506.32999998</v>
      </c>
      <c r="BD248" s="177">
        <v>-58270930.740000002</v>
      </c>
      <c r="BE248" s="177">
        <v>-7248176.8799999999</v>
      </c>
      <c r="BF248" s="177">
        <v>-23800754.32</v>
      </c>
      <c r="BG248" s="177">
        <v>-230918899.16999999</v>
      </c>
      <c r="BH248" s="177">
        <v>-11008015.48</v>
      </c>
      <c r="BI248" s="177">
        <v>-9345742.0999999996</v>
      </c>
      <c r="BJ248" s="177">
        <v>-9691219.5</v>
      </c>
      <c r="BK248" s="177">
        <v>-12584053.74</v>
      </c>
      <c r="BL248" s="177">
        <v>-162524151.06999999</v>
      </c>
      <c r="BM248" s="177">
        <v>-42050123.090000004</v>
      </c>
      <c r="BN248" s="177">
        <v>-27421269.809999999</v>
      </c>
      <c r="BO248" s="177">
        <v>-62051234.780000001</v>
      </c>
      <c r="BP248" s="177">
        <v>-30210954.59</v>
      </c>
      <c r="BQ248" s="177">
        <v>-19969408.07</v>
      </c>
      <c r="BR248" s="177">
        <v>-1249989472.3800001</v>
      </c>
      <c r="BS248" s="177">
        <v>-29573844.210000001</v>
      </c>
      <c r="BT248" s="177">
        <v>-29035886.120000001</v>
      </c>
      <c r="BU248" s="177">
        <v>-138074329.84</v>
      </c>
      <c r="BV248" s="177">
        <v>-7800336.5899999999</v>
      </c>
      <c r="BW248" s="177">
        <v>-16575885.82</v>
      </c>
      <c r="BX248" s="177">
        <v>-68046615.469999999</v>
      </c>
      <c r="BY248" s="177">
        <v>-11438042.42</v>
      </c>
      <c r="BZ248" s="177">
        <v>-12056174.75</v>
      </c>
      <c r="CA248" s="177">
        <v>-24227472.960000001</v>
      </c>
      <c r="CB248" s="177">
        <v>-33276094.02</v>
      </c>
      <c r="CC248" s="177">
        <v>-82532962.900000006</v>
      </c>
      <c r="CD248" s="177">
        <v>-29662935.879999999</v>
      </c>
      <c r="CE248" s="177">
        <v>-48948208.689999998</v>
      </c>
      <c r="CF248" s="177">
        <v>-15921804.560000001</v>
      </c>
      <c r="CG248" s="177">
        <v>-4644322.72</v>
      </c>
      <c r="CH248" s="177">
        <v>-15511125.779999999</v>
      </c>
      <c r="CI248" s="177">
        <v>-7439624.8700000001</v>
      </c>
      <c r="CJ248" s="177">
        <v>-105940446.40000001</v>
      </c>
      <c r="CK248" s="177">
        <v>-18491746.960000001</v>
      </c>
      <c r="CL248" s="177">
        <v>-7478762.8200000003</v>
      </c>
      <c r="CM248" s="178"/>
      <c r="CZ248" s="174">
        <f t="shared" si="3"/>
        <v>0</v>
      </c>
      <c r="DA248" s="158" t="s">
        <v>1773</v>
      </c>
      <c r="DB248" s="154" t="s">
        <v>1774</v>
      </c>
      <c r="DC248" s="154" t="s">
        <v>1288</v>
      </c>
    </row>
    <row r="249" spans="1:107" ht="13.2" customHeight="1" x14ac:dyDescent="0.25">
      <c r="A249" s="175" t="s">
        <v>1775</v>
      </c>
      <c r="B249" s="176" t="s">
        <v>1776</v>
      </c>
      <c r="C249" s="177">
        <v>-15026824.16</v>
      </c>
      <c r="D249" s="177">
        <v>-1552656</v>
      </c>
      <c r="E249" s="177">
        <v>-1333538.05</v>
      </c>
      <c r="F249" s="177">
        <v>-974973.78</v>
      </c>
      <c r="G249" s="177">
        <v>-1628074.49</v>
      </c>
      <c r="H249" s="177">
        <v>-1690334.58</v>
      </c>
      <c r="I249" s="177">
        <v>-929057.94</v>
      </c>
      <c r="J249" s="177">
        <v>-3559317.12</v>
      </c>
      <c r="K249" s="177">
        <v>-2449588.42</v>
      </c>
      <c r="L249" s="177">
        <v>-2229243.0299999998</v>
      </c>
      <c r="M249" s="177">
        <v>-5521610.4299999997</v>
      </c>
      <c r="N249" s="177">
        <v>-586549.14</v>
      </c>
      <c r="O249" s="177">
        <v>-8724206.4100000001</v>
      </c>
      <c r="P249" s="177">
        <v>-7694198.0899999999</v>
      </c>
      <c r="Q249" s="177">
        <v>-2046335.26</v>
      </c>
      <c r="R249" s="177">
        <v>-4893226.01</v>
      </c>
      <c r="S249" s="177">
        <v>-3383848.52</v>
      </c>
      <c r="T249" s="177">
        <v>-3753347.76</v>
      </c>
      <c r="U249" s="177">
        <v>-4008836.46</v>
      </c>
      <c r="V249" s="177">
        <v>-1455539.29</v>
      </c>
      <c r="W249" s="177">
        <v>-47605379.729999997</v>
      </c>
      <c r="X249" s="177">
        <v>-2173119.7599999998</v>
      </c>
      <c r="Y249" s="177">
        <v>-5623316.9299999997</v>
      </c>
      <c r="Z249" s="177">
        <v>-3692191.04</v>
      </c>
      <c r="AA249" s="177">
        <v>-1729812.19</v>
      </c>
      <c r="AB249" s="177">
        <v>-1169168.05</v>
      </c>
      <c r="AC249" s="177">
        <v>-3151445.57</v>
      </c>
      <c r="AD249" s="177">
        <v>-5111137.1100000003</v>
      </c>
      <c r="AE249" s="177">
        <v>-4150972.21</v>
      </c>
      <c r="AF249" s="177">
        <v>-3755347.67</v>
      </c>
      <c r="AG249" s="177">
        <v>-2424404.3199999998</v>
      </c>
      <c r="AH249" s="177">
        <v>-4132648.07</v>
      </c>
      <c r="AI249" s="177">
        <v>-3469456.23</v>
      </c>
      <c r="AJ249" s="177">
        <v>-1908917.88</v>
      </c>
      <c r="AK249" s="177">
        <v>-30069854.719999999</v>
      </c>
      <c r="AL249" s="177">
        <v>-5511347.5599999996</v>
      </c>
      <c r="AM249" s="177">
        <v>-3068829.38</v>
      </c>
      <c r="AN249" s="177">
        <v>-6648835.4299999997</v>
      </c>
      <c r="AO249" s="177">
        <v>-5618081.9699999997</v>
      </c>
      <c r="AP249" s="177">
        <v>-3903057.82</v>
      </c>
      <c r="AQ249" s="177">
        <v>-1729957.28</v>
      </c>
      <c r="AR249" s="177">
        <v>-7584287.71</v>
      </c>
      <c r="AS249" s="177">
        <v>-3067163.08</v>
      </c>
      <c r="AT249" s="177">
        <v>-7749642.5899999999</v>
      </c>
      <c r="AU249" s="177">
        <v>-4601913.1100000003</v>
      </c>
      <c r="AV249" s="177">
        <v>-1925414.9</v>
      </c>
      <c r="AW249" s="177">
        <v>-1733874.57</v>
      </c>
      <c r="AX249" s="177">
        <v>-2706980.87</v>
      </c>
      <c r="AY249" s="177">
        <v>-2580375.13</v>
      </c>
      <c r="AZ249" s="177">
        <v>-1499876.82</v>
      </c>
      <c r="BA249" s="177">
        <v>-17148758.969999999</v>
      </c>
      <c r="BB249" s="177">
        <v>-3945706.01</v>
      </c>
      <c r="BC249" s="177">
        <v>-21208781.390000001</v>
      </c>
      <c r="BD249" s="177">
        <v>-5035976.01</v>
      </c>
      <c r="BE249" s="177">
        <v>-2840807.41</v>
      </c>
      <c r="BF249" s="177">
        <v>-2362520.9900000002</v>
      </c>
      <c r="BG249" s="177">
        <v>-15550481.689999999</v>
      </c>
      <c r="BH249" s="177">
        <v>-4281913.0199999996</v>
      </c>
      <c r="BI249" s="177">
        <v>-1782669.07</v>
      </c>
      <c r="BJ249" s="177">
        <v>-2901625.33</v>
      </c>
      <c r="BK249" s="177">
        <v>-2559821.61</v>
      </c>
      <c r="BL249" s="177">
        <v>-11309544.939999999</v>
      </c>
      <c r="BM249" s="177">
        <v>-5020285.22</v>
      </c>
      <c r="BN249" s="177">
        <v>-3843922.95</v>
      </c>
      <c r="BO249" s="177">
        <v>-9079108.3499999996</v>
      </c>
      <c r="BP249" s="177">
        <v>-2426617.67</v>
      </c>
      <c r="BQ249" s="177">
        <v>-4759281.67</v>
      </c>
      <c r="BR249" s="177">
        <v>-77196239.769999996</v>
      </c>
      <c r="BS249" s="177">
        <v>-5259784.78</v>
      </c>
      <c r="BT249" s="177">
        <v>-2522623.33</v>
      </c>
      <c r="BU249" s="177">
        <v>-7210657.25</v>
      </c>
      <c r="BV249" s="177">
        <v>-1694545.06</v>
      </c>
      <c r="BW249" s="177">
        <v>-3277709.33</v>
      </c>
      <c r="BX249" s="177">
        <v>-12780522.02</v>
      </c>
      <c r="BY249" s="177">
        <v>-2138643.54</v>
      </c>
      <c r="BZ249" s="177">
        <v>-4096182.46</v>
      </c>
      <c r="CA249" s="177">
        <v>-3367974.95</v>
      </c>
      <c r="CB249" s="177">
        <v>-4969409.62</v>
      </c>
      <c r="CC249" s="177">
        <v>-6629732.9900000002</v>
      </c>
      <c r="CD249" s="177">
        <v>-2571274.7599999998</v>
      </c>
      <c r="CE249" s="177">
        <v>-6469092.5800000001</v>
      </c>
      <c r="CF249" s="177">
        <v>-2304179.23</v>
      </c>
      <c r="CG249" s="177">
        <v>-126709.9</v>
      </c>
      <c r="CH249" s="177">
        <v>-2031899.49</v>
      </c>
      <c r="CI249" s="177">
        <v>-1489310.9</v>
      </c>
      <c r="CJ249" s="177">
        <v>-10505998.050000001</v>
      </c>
      <c r="CK249" s="177">
        <v>-1721568.2</v>
      </c>
      <c r="CL249" s="177">
        <v>-1286903.3700000001</v>
      </c>
      <c r="CM249" s="178"/>
      <c r="CZ249" s="174">
        <f t="shared" si="3"/>
        <v>0</v>
      </c>
      <c r="DA249" s="158" t="s">
        <v>1775</v>
      </c>
      <c r="DB249" s="154" t="s">
        <v>1776</v>
      </c>
      <c r="DC249" s="154" t="s">
        <v>1288</v>
      </c>
    </row>
    <row r="250" spans="1:107" ht="13.2" customHeight="1" x14ac:dyDescent="0.25">
      <c r="A250" s="175" t="s">
        <v>1777</v>
      </c>
      <c r="B250" s="176" t="s">
        <v>1778</v>
      </c>
      <c r="C250" s="177">
        <v>-8686063.3100000005</v>
      </c>
      <c r="D250" s="177">
        <v>-691151.93</v>
      </c>
      <c r="E250" s="177">
        <v>-1258944.33</v>
      </c>
      <c r="F250" s="177">
        <v>-878666.78</v>
      </c>
      <c r="G250" s="177">
        <v>-1230981.8</v>
      </c>
      <c r="H250" s="177">
        <v>-1069627.56</v>
      </c>
      <c r="I250" s="177">
        <v>-815295.81</v>
      </c>
      <c r="J250" s="177">
        <v>-2612405.7400000002</v>
      </c>
      <c r="K250" s="177">
        <v>-1435033.1</v>
      </c>
      <c r="L250" s="177">
        <v>-634988.4</v>
      </c>
      <c r="M250" s="177">
        <v>-4249604.49</v>
      </c>
      <c r="N250" s="177">
        <v>-73774.289999999994</v>
      </c>
      <c r="O250" s="177">
        <v>-6028404.7300000004</v>
      </c>
      <c r="P250" s="177">
        <v>-3287173.96</v>
      </c>
      <c r="Q250" s="177">
        <v>-1149428.3899999999</v>
      </c>
      <c r="R250" s="177">
        <v>-2554508.63</v>
      </c>
      <c r="S250" s="177">
        <v>-2308377.98</v>
      </c>
      <c r="T250" s="177">
        <v>-2443519.96</v>
      </c>
      <c r="U250" s="177">
        <v>-1795132.87</v>
      </c>
      <c r="V250" s="177">
        <v>-1656706.78</v>
      </c>
      <c r="W250" s="177">
        <v>-16229865.68</v>
      </c>
      <c r="X250" s="177">
        <v>-1038146.09</v>
      </c>
      <c r="Y250" s="177">
        <v>-1484558.75</v>
      </c>
      <c r="Z250" s="177">
        <v>-3339019.98</v>
      </c>
      <c r="AA250" s="177">
        <v>-296619.31</v>
      </c>
      <c r="AB250" s="177">
        <v>-1467515.17</v>
      </c>
      <c r="AC250" s="177">
        <v>-1887461.66</v>
      </c>
      <c r="AD250" s="177">
        <v>-7587746.4000000004</v>
      </c>
      <c r="AE250" s="177">
        <v>-1415467.29</v>
      </c>
      <c r="AF250" s="177">
        <v>-862652.12</v>
      </c>
      <c r="AG250" s="177">
        <v>-2353511.4900000002</v>
      </c>
      <c r="AH250" s="177">
        <v>-2973937.53</v>
      </c>
      <c r="AI250" s="177">
        <v>-1467884.17</v>
      </c>
      <c r="AJ250" s="177">
        <v>-2606440.61</v>
      </c>
      <c r="AK250" s="177">
        <v>-10970409.16</v>
      </c>
      <c r="AL250" s="177">
        <v>-2265773.7000000002</v>
      </c>
      <c r="AM250" s="177">
        <v>-585784.15</v>
      </c>
      <c r="AN250" s="177">
        <v>-5859624.5199999996</v>
      </c>
      <c r="AO250" s="177">
        <v>-5460419.6500000004</v>
      </c>
      <c r="AP250" s="177">
        <v>-2492543.36</v>
      </c>
      <c r="AQ250" s="177">
        <v>-1336778.03</v>
      </c>
      <c r="AR250" s="177">
        <v>-6703625.2800000003</v>
      </c>
      <c r="AS250" s="177">
        <v>-683855.04</v>
      </c>
      <c r="AT250" s="177">
        <v>-4029145.75</v>
      </c>
      <c r="AU250" s="177">
        <v>-3469177.33</v>
      </c>
      <c r="AV250" s="177">
        <v>-1025899.44</v>
      </c>
      <c r="AW250" s="177">
        <v>-1224189.8</v>
      </c>
      <c r="AX250" s="177">
        <v>-1742876.18</v>
      </c>
      <c r="AY250" s="177">
        <v>-1617852.56</v>
      </c>
      <c r="AZ250" s="177">
        <v>-2756275.64</v>
      </c>
      <c r="BA250" s="177">
        <v>-4329347.1900000004</v>
      </c>
      <c r="BB250" s="177">
        <v>-2683922.9</v>
      </c>
      <c r="BC250" s="177">
        <v>-4858367.12</v>
      </c>
      <c r="BD250" s="177">
        <v>-3690246.02</v>
      </c>
      <c r="BE250" s="177">
        <v>-309741.71000000002</v>
      </c>
      <c r="BF250" s="177">
        <v>-1248421.31</v>
      </c>
      <c r="BG250" s="177">
        <v>-5942694.6399999997</v>
      </c>
      <c r="BH250" s="177">
        <v>-580661.24</v>
      </c>
      <c r="BI250" s="177">
        <v>-663378.01</v>
      </c>
      <c r="BJ250" s="177">
        <v>-2215003.91</v>
      </c>
      <c r="BK250" s="177">
        <v>-828808.78</v>
      </c>
      <c r="BL250" s="177">
        <v>-5737994.2800000003</v>
      </c>
      <c r="BM250" s="177">
        <v>-5343310.82</v>
      </c>
      <c r="BN250" s="177">
        <v>-2200079.52</v>
      </c>
      <c r="BO250" s="177">
        <v>-5307826.17</v>
      </c>
      <c r="BP250" s="177">
        <v>-1469233.45</v>
      </c>
      <c r="BQ250" s="177">
        <v>-1124570.79</v>
      </c>
      <c r="BR250" s="177">
        <v>-23900289.57</v>
      </c>
      <c r="BS250" s="179">
        <v>-2902018.81</v>
      </c>
      <c r="BT250" s="179">
        <v>-1150754.6499999999</v>
      </c>
      <c r="BU250" s="179">
        <v>-4396177.59</v>
      </c>
      <c r="BV250" s="177">
        <v>-561153.82999999996</v>
      </c>
      <c r="BW250" s="177">
        <v>-942442.68</v>
      </c>
      <c r="BX250" s="177">
        <v>-5451239.9699999997</v>
      </c>
      <c r="BY250" s="177">
        <v>-2310514.2200000002</v>
      </c>
      <c r="BZ250" s="179">
        <v>-1074252.8899999999</v>
      </c>
      <c r="CA250" s="179">
        <v>-2848653.11</v>
      </c>
      <c r="CB250" s="179">
        <v>-1717670.35</v>
      </c>
      <c r="CC250" s="177">
        <v>-2485257.11</v>
      </c>
      <c r="CD250" s="177">
        <v>-3092317.69</v>
      </c>
      <c r="CE250" s="177">
        <v>-2645441.06</v>
      </c>
      <c r="CF250" s="177">
        <v>-751439.35999999999</v>
      </c>
      <c r="CG250" s="179">
        <v>-441464.03</v>
      </c>
      <c r="CH250" s="179">
        <v>-2282428.7000000002</v>
      </c>
      <c r="CI250" s="179">
        <v>-1017971.11</v>
      </c>
      <c r="CJ250" s="179">
        <v>-2238411.94</v>
      </c>
      <c r="CK250" s="177">
        <v>-1092006.78</v>
      </c>
      <c r="CL250" s="179">
        <v>-1105736.51</v>
      </c>
      <c r="CM250" s="178"/>
      <c r="CZ250" s="174">
        <f t="shared" si="3"/>
        <v>0</v>
      </c>
      <c r="DA250" s="158" t="s">
        <v>1777</v>
      </c>
      <c r="DB250" s="154" t="s">
        <v>1778</v>
      </c>
      <c r="DC250" s="154" t="s">
        <v>1288</v>
      </c>
    </row>
    <row r="251" spans="1:107" ht="13.2" customHeight="1" x14ac:dyDescent="0.25">
      <c r="A251" s="175" t="s">
        <v>1779</v>
      </c>
      <c r="B251" s="176" t="s">
        <v>1780</v>
      </c>
      <c r="C251" s="177">
        <v>-1424639</v>
      </c>
      <c r="D251" s="177">
        <v>-54999</v>
      </c>
      <c r="E251" s="177">
        <v>-385412.38</v>
      </c>
      <c r="F251" s="177">
        <v>-234887.96</v>
      </c>
      <c r="G251" s="177">
        <v>0</v>
      </c>
      <c r="H251" s="177">
        <v>-119441.44</v>
      </c>
      <c r="I251" s="177">
        <v>0</v>
      </c>
      <c r="J251" s="177">
        <v>0</v>
      </c>
      <c r="K251" s="177">
        <v>0</v>
      </c>
      <c r="L251" s="177">
        <v>0</v>
      </c>
      <c r="M251" s="177">
        <v>-31148.18</v>
      </c>
      <c r="N251" s="177">
        <v>0</v>
      </c>
      <c r="O251" s="177">
        <v>-7999.92</v>
      </c>
      <c r="P251" s="177">
        <v>0</v>
      </c>
      <c r="Q251" s="177">
        <v>-200896.48</v>
      </c>
      <c r="R251" s="177">
        <v>0</v>
      </c>
      <c r="S251" s="177">
        <v>-99227.59</v>
      </c>
      <c r="T251" s="177">
        <v>-674698.23999999999</v>
      </c>
      <c r="U251" s="177">
        <v>-20797</v>
      </c>
      <c r="V251" s="177">
        <v>-66696</v>
      </c>
      <c r="W251" s="177">
        <v>-5249638.0999999996</v>
      </c>
      <c r="X251" s="177">
        <v>-17522</v>
      </c>
      <c r="Y251" s="177">
        <v>-780504</v>
      </c>
      <c r="Z251" s="177">
        <v>-20920.87</v>
      </c>
      <c r="AA251" s="177">
        <v>0</v>
      </c>
      <c r="AB251" s="177">
        <v>-134796</v>
      </c>
      <c r="AC251" s="177">
        <v>-159693</v>
      </c>
      <c r="AD251" s="177">
        <v>-147185.17000000001</v>
      </c>
      <c r="AE251" s="177">
        <v>-158392</v>
      </c>
      <c r="AF251" s="177">
        <v>-160276.71</v>
      </c>
      <c r="AG251" s="177">
        <v>-196668</v>
      </c>
      <c r="AH251" s="177">
        <v>-58518.18</v>
      </c>
      <c r="AI251" s="177">
        <v>-59705</v>
      </c>
      <c r="AJ251" s="177">
        <v>0</v>
      </c>
      <c r="AK251" s="177">
        <v>-3083391.69</v>
      </c>
      <c r="AL251" s="177">
        <v>-67396</v>
      </c>
      <c r="AM251" s="177">
        <v>-47974.7</v>
      </c>
      <c r="AN251" s="177">
        <v>-475170.85</v>
      </c>
      <c r="AO251" s="177">
        <v>-117767.99</v>
      </c>
      <c r="AP251" s="177">
        <v>-337065.65</v>
      </c>
      <c r="AQ251" s="177">
        <v>-58757</v>
      </c>
      <c r="AR251" s="177">
        <v>-882360.31999999995</v>
      </c>
      <c r="AS251" s="177">
        <v>0</v>
      </c>
      <c r="AT251" s="177">
        <v>-809443.2</v>
      </c>
      <c r="AU251" s="177">
        <v>-55316</v>
      </c>
      <c r="AV251" s="177">
        <v>-178456.16</v>
      </c>
      <c r="AW251" s="177">
        <v>0</v>
      </c>
      <c r="AX251" s="177">
        <v>0</v>
      </c>
      <c r="AY251" s="177">
        <v>0</v>
      </c>
      <c r="AZ251" s="177">
        <v>-132163</v>
      </c>
      <c r="BA251" s="177">
        <v>-882246.56</v>
      </c>
      <c r="BB251" s="177">
        <v>-138532.51999999999</v>
      </c>
      <c r="BC251" s="177">
        <v>-565800.88</v>
      </c>
      <c r="BD251" s="177">
        <v>-195461</v>
      </c>
      <c r="BE251" s="177">
        <v>0</v>
      </c>
      <c r="BF251" s="177">
        <v>-168954</v>
      </c>
      <c r="BG251" s="177">
        <v>-147865.23000000001</v>
      </c>
      <c r="BH251" s="177">
        <v>-113074</v>
      </c>
      <c r="BI251" s="177">
        <v>0</v>
      </c>
      <c r="BJ251" s="177">
        <v>-33000</v>
      </c>
      <c r="BK251" s="177">
        <v>0</v>
      </c>
      <c r="BL251" s="177">
        <v>-731513.37</v>
      </c>
      <c r="BM251" s="177">
        <v>0</v>
      </c>
      <c r="BN251" s="177">
        <v>0</v>
      </c>
      <c r="BO251" s="177">
        <v>-158294</v>
      </c>
      <c r="BP251" s="177">
        <v>-55094</v>
      </c>
      <c r="BQ251" s="177">
        <v>-182405.15</v>
      </c>
      <c r="BR251" s="177">
        <v>-5335476.5</v>
      </c>
      <c r="BS251" s="177">
        <v>-94239.59</v>
      </c>
      <c r="BT251" s="177">
        <v>-13178</v>
      </c>
      <c r="BU251" s="177">
        <v>-165046.04999999999</v>
      </c>
      <c r="BV251" s="177">
        <v>-2662781.64</v>
      </c>
      <c r="BW251" s="177">
        <v>-150949.98000000001</v>
      </c>
      <c r="BX251" s="177">
        <v>-120915</v>
      </c>
      <c r="BY251" s="177">
        <v>-303403.64</v>
      </c>
      <c r="BZ251" s="177">
        <v>-194100.97</v>
      </c>
      <c r="CA251" s="177">
        <v>-300575.14</v>
      </c>
      <c r="CB251" s="177">
        <v>-439518.23</v>
      </c>
      <c r="CC251" s="177">
        <v>-381773.47</v>
      </c>
      <c r="CD251" s="177">
        <v>-441331.5</v>
      </c>
      <c r="CE251" s="177">
        <v>-604454.69999999995</v>
      </c>
      <c r="CF251" s="177">
        <v>-811121.98</v>
      </c>
      <c r="CG251" s="177">
        <v>0</v>
      </c>
      <c r="CH251" s="177">
        <v>0</v>
      </c>
      <c r="CI251" s="177">
        <v>-42033.42</v>
      </c>
      <c r="CJ251" s="177">
        <v>-4866383.28</v>
      </c>
      <c r="CK251" s="177">
        <v>-48910.6</v>
      </c>
      <c r="CL251" s="177">
        <v>-6166.7</v>
      </c>
      <c r="CM251" s="178"/>
      <c r="CZ251" s="174">
        <f t="shared" si="3"/>
        <v>0</v>
      </c>
      <c r="DA251" s="158" t="s">
        <v>1779</v>
      </c>
      <c r="DB251" s="154" t="s">
        <v>1780</v>
      </c>
      <c r="DC251" s="154" t="s">
        <v>1288</v>
      </c>
    </row>
    <row r="252" spans="1:107" ht="13.2" customHeight="1" x14ac:dyDescent="0.25">
      <c r="A252" s="175" t="s">
        <v>1781</v>
      </c>
      <c r="B252" s="176" t="s">
        <v>1782</v>
      </c>
      <c r="C252" s="177">
        <v>0</v>
      </c>
      <c r="D252" s="177">
        <v>0</v>
      </c>
      <c r="E252" s="177">
        <v>0</v>
      </c>
      <c r="F252" s="177">
        <v>0</v>
      </c>
      <c r="G252" s="177">
        <v>0</v>
      </c>
      <c r="H252" s="177">
        <v>0</v>
      </c>
      <c r="I252" s="177">
        <v>0</v>
      </c>
      <c r="J252" s="177">
        <v>0</v>
      </c>
      <c r="K252" s="177">
        <v>0</v>
      </c>
      <c r="L252" s="177">
        <v>0</v>
      </c>
      <c r="M252" s="177">
        <v>0</v>
      </c>
      <c r="N252" s="177">
        <v>0</v>
      </c>
      <c r="O252" s="177">
        <v>0</v>
      </c>
      <c r="P252" s="177">
        <v>0</v>
      </c>
      <c r="Q252" s="177">
        <v>0</v>
      </c>
      <c r="R252" s="177">
        <v>0</v>
      </c>
      <c r="S252" s="177">
        <v>0</v>
      </c>
      <c r="T252" s="177">
        <v>0</v>
      </c>
      <c r="U252" s="177">
        <v>0</v>
      </c>
      <c r="V252" s="177">
        <v>0</v>
      </c>
      <c r="W252" s="177">
        <v>0</v>
      </c>
      <c r="X252" s="177">
        <v>0</v>
      </c>
      <c r="Y252" s="177">
        <v>0</v>
      </c>
      <c r="Z252" s="177">
        <v>0</v>
      </c>
      <c r="AA252" s="177">
        <v>0</v>
      </c>
      <c r="AB252" s="177">
        <v>0</v>
      </c>
      <c r="AC252" s="177">
        <v>0</v>
      </c>
      <c r="AD252" s="177">
        <v>0</v>
      </c>
      <c r="AE252" s="177">
        <v>0</v>
      </c>
      <c r="AF252" s="177">
        <v>0</v>
      </c>
      <c r="AG252" s="177">
        <v>0</v>
      </c>
      <c r="AH252" s="177">
        <v>0</v>
      </c>
      <c r="AI252" s="177">
        <v>0</v>
      </c>
      <c r="AJ252" s="177">
        <v>0</v>
      </c>
      <c r="AK252" s="177">
        <v>0</v>
      </c>
      <c r="AL252" s="177">
        <v>0</v>
      </c>
      <c r="AM252" s="177">
        <v>0</v>
      </c>
      <c r="AN252" s="177">
        <v>0</v>
      </c>
      <c r="AO252" s="177">
        <v>0</v>
      </c>
      <c r="AP252" s="177">
        <v>0</v>
      </c>
      <c r="AQ252" s="177">
        <v>0</v>
      </c>
      <c r="AR252" s="177">
        <v>0</v>
      </c>
      <c r="AS252" s="177">
        <v>0</v>
      </c>
      <c r="AT252" s="177">
        <v>0</v>
      </c>
      <c r="AU252" s="177">
        <v>0</v>
      </c>
      <c r="AV252" s="177">
        <v>0</v>
      </c>
      <c r="AW252" s="177">
        <v>0</v>
      </c>
      <c r="AX252" s="177">
        <v>0</v>
      </c>
      <c r="AY252" s="177">
        <v>0</v>
      </c>
      <c r="AZ252" s="177">
        <v>0</v>
      </c>
      <c r="BA252" s="177">
        <v>0</v>
      </c>
      <c r="BB252" s="177">
        <v>0</v>
      </c>
      <c r="BC252" s="177">
        <v>0</v>
      </c>
      <c r="BD252" s="177">
        <v>0</v>
      </c>
      <c r="BE252" s="177">
        <v>0</v>
      </c>
      <c r="BF252" s="177">
        <v>0</v>
      </c>
      <c r="BG252" s="177">
        <v>0</v>
      </c>
      <c r="BH252" s="177">
        <v>0</v>
      </c>
      <c r="BI252" s="177">
        <v>0</v>
      </c>
      <c r="BJ252" s="177">
        <v>0</v>
      </c>
      <c r="BK252" s="177">
        <v>0</v>
      </c>
      <c r="BL252" s="177">
        <v>0</v>
      </c>
      <c r="BM252" s="177">
        <v>0</v>
      </c>
      <c r="BN252" s="177">
        <v>0</v>
      </c>
      <c r="BO252" s="177">
        <v>0</v>
      </c>
      <c r="BP252" s="177">
        <v>0</v>
      </c>
      <c r="BQ252" s="177">
        <v>0</v>
      </c>
      <c r="BR252" s="177">
        <v>0</v>
      </c>
      <c r="BS252" s="179">
        <v>0</v>
      </c>
      <c r="BT252" s="179">
        <v>0</v>
      </c>
      <c r="BU252" s="179">
        <v>0</v>
      </c>
      <c r="BV252" s="177">
        <v>0</v>
      </c>
      <c r="BW252" s="177">
        <v>0</v>
      </c>
      <c r="BX252" s="177">
        <v>0</v>
      </c>
      <c r="BY252" s="177">
        <v>0</v>
      </c>
      <c r="BZ252" s="179">
        <v>0</v>
      </c>
      <c r="CA252" s="179">
        <v>0</v>
      </c>
      <c r="CB252" s="179">
        <v>0</v>
      </c>
      <c r="CC252" s="177">
        <v>0</v>
      </c>
      <c r="CD252" s="177">
        <v>0</v>
      </c>
      <c r="CE252" s="177">
        <v>0</v>
      </c>
      <c r="CF252" s="177">
        <v>0</v>
      </c>
      <c r="CG252" s="179">
        <v>0</v>
      </c>
      <c r="CH252" s="179">
        <v>0</v>
      </c>
      <c r="CI252" s="179">
        <v>0</v>
      </c>
      <c r="CJ252" s="179">
        <v>0</v>
      </c>
      <c r="CK252" s="177">
        <v>0</v>
      </c>
      <c r="CL252" s="179">
        <v>0</v>
      </c>
      <c r="CM252" s="178"/>
      <c r="CZ252" s="174">
        <f t="shared" si="3"/>
        <v>0</v>
      </c>
      <c r="DA252" s="158" t="s">
        <v>1781</v>
      </c>
      <c r="DB252" s="154" t="s">
        <v>1782</v>
      </c>
      <c r="DC252" s="154" t="s">
        <v>1288</v>
      </c>
    </row>
    <row r="253" spans="1:107" ht="13.2" customHeight="1" x14ac:dyDescent="0.25">
      <c r="A253" s="175" t="s">
        <v>1783</v>
      </c>
      <c r="B253" s="176" t="s">
        <v>1784</v>
      </c>
      <c r="C253" s="177">
        <v>0</v>
      </c>
      <c r="D253" s="177">
        <v>0</v>
      </c>
      <c r="E253" s="177">
        <v>0</v>
      </c>
      <c r="F253" s="177">
        <v>0</v>
      </c>
      <c r="G253" s="177">
        <v>0</v>
      </c>
      <c r="H253" s="177">
        <v>0</v>
      </c>
      <c r="I253" s="177">
        <v>0</v>
      </c>
      <c r="J253" s="177">
        <v>0</v>
      </c>
      <c r="K253" s="177">
        <v>0</v>
      </c>
      <c r="L253" s="177">
        <v>0</v>
      </c>
      <c r="M253" s="177">
        <v>0</v>
      </c>
      <c r="N253" s="177">
        <v>0</v>
      </c>
      <c r="O253" s="177">
        <v>0</v>
      </c>
      <c r="P253" s="177">
        <v>0</v>
      </c>
      <c r="Q253" s="177">
        <v>0</v>
      </c>
      <c r="R253" s="177">
        <v>0</v>
      </c>
      <c r="S253" s="177">
        <v>0</v>
      </c>
      <c r="T253" s="177">
        <v>0</v>
      </c>
      <c r="U253" s="177">
        <v>0</v>
      </c>
      <c r="V253" s="177">
        <v>0</v>
      </c>
      <c r="W253" s="177">
        <v>0</v>
      </c>
      <c r="X253" s="177">
        <v>0</v>
      </c>
      <c r="Y253" s="177">
        <v>0</v>
      </c>
      <c r="Z253" s="177">
        <v>0</v>
      </c>
      <c r="AA253" s="177">
        <v>0</v>
      </c>
      <c r="AB253" s="177">
        <v>0</v>
      </c>
      <c r="AC253" s="177">
        <v>0</v>
      </c>
      <c r="AD253" s="177">
        <v>0</v>
      </c>
      <c r="AE253" s="177">
        <v>0</v>
      </c>
      <c r="AF253" s="177">
        <v>0</v>
      </c>
      <c r="AG253" s="177">
        <v>0</v>
      </c>
      <c r="AH253" s="177">
        <v>0</v>
      </c>
      <c r="AI253" s="177">
        <v>0</v>
      </c>
      <c r="AJ253" s="177">
        <v>0</v>
      </c>
      <c r="AK253" s="177">
        <v>0</v>
      </c>
      <c r="AL253" s="177">
        <v>0</v>
      </c>
      <c r="AM253" s="177">
        <v>0</v>
      </c>
      <c r="AN253" s="177">
        <v>0</v>
      </c>
      <c r="AO253" s="177">
        <v>0</v>
      </c>
      <c r="AP253" s="177">
        <v>0</v>
      </c>
      <c r="AQ253" s="177">
        <v>0</v>
      </c>
      <c r="AR253" s="177">
        <v>0</v>
      </c>
      <c r="AS253" s="177">
        <v>0</v>
      </c>
      <c r="AT253" s="177">
        <v>0</v>
      </c>
      <c r="AU253" s="177">
        <v>0</v>
      </c>
      <c r="AV253" s="177">
        <v>0</v>
      </c>
      <c r="AW253" s="177">
        <v>0</v>
      </c>
      <c r="AX253" s="177">
        <v>0</v>
      </c>
      <c r="AY253" s="177">
        <v>0</v>
      </c>
      <c r="AZ253" s="177">
        <v>0</v>
      </c>
      <c r="BA253" s="177">
        <v>0</v>
      </c>
      <c r="BB253" s="177">
        <v>0</v>
      </c>
      <c r="BC253" s="177">
        <v>0</v>
      </c>
      <c r="BD253" s="177">
        <v>0</v>
      </c>
      <c r="BE253" s="177">
        <v>0</v>
      </c>
      <c r="BF253" s="177">
        <v>0</v>
      </c>
      <c r="BG253" s="177">
        <v>0</v>
      </c>
      <c r="BH253" s="177">
        <v>0</v>
      </c>
      <c r="BI253" s="177">
        <v>0</v>
      </c>
      <c r="BJ253" s="177">
        <v>0</v>
      </c>
      <c r="BK253" s="177">
        <v>0</v>
      </c>
      <c r="BL253" s="177">
        <v>0</v>
      </c>
      <c r="BM253" s="177">
        <v>0</v>
      </c>
      <c r="BN253" s="177">
        <v>0</v>
      </c>
      <c r="BO253" s="177">
        <v>0</v>
      </c>
      <c r="BP253" s="177">
        <v>0</v>
      </c>
      <c r="BQ253" s="177">
        <v>0</v>
      </c>
      <c r="BR253" s="179">
        <v>0</v>
      </c>
      <c r="BS253" s="179">
        <v>0</v>
      </c>
      <c r="BT253" s="179">
        <v>0</v>
      </c>
      <c r="BU253" s="177">
        <v>0</v>
      </c>
      <c r="BV253" s="177">
        <v>0</v>
      </c>
      <c r="BW253" s="177">
        <v>0</v>
      </c>
      <c r="BX253" s="179">
        <v>0</v>
      </c>
      <c r="BY253" s="179">
        <v>0</v>
      </c>
      <c r="BZ253" s="177">
        <v>0</v>
      </c>
      <c r="CA253" s="179">
        <v>0</v>
      </c>
      <c r="CB253" s="179">
        <v>0</v>
      </c>
      <c r="CC253" s="179">
        <v>0</v>
      </c>
      <c r="CD253" s="177">
        <v>0</v>
      </c>
      <c r="CE253" s="179">
        <v>0</v>
      </c>
      <c r="CF253" s="177">
        <v>0</v>
      </c>
      <c r="CG253" s="177">
        <v>0</v>
      </c>
      <c r="CH253" s="179">
        <v>0</v>
      </c>
      <c r="CI253" s="177">
        <v>0</v>
      </c>
      <c r="CJ253" s="179">
        <v>0</v>
      </c>
      <c r="CK253" s="179">
        <v>0</v>
      </c>
      <c r="CL253" s="177">
        <v>0</v>
      </c>
      <c r="CM253" s="178"/>
      <c r="CZ253" s="174">
        <f t="shared" si="3"/>
        <v>0</v>
      </c>
      <c r="DA253" s="158" t="s">
        <v>1783</v>
      </c>
      <c r="DB253" s="154" t="s">
        <v>1784</v>
      </c>
      <c r="DC253" s="154" t="s">
        <v>1288</v>
      </c>
    </row>
    <row r="254" spans="1:107" ht="13.2" customHeight="1" x14ac:dyDescent="0.25">
      <c r="A254" s="175" t="s">
        <v>1785</v>
      </c>
      <c r="B254" s="176" t="s">
        <v>1786</v>
      </c>
      <c r="C254" s="177">
        <v>75000</v>
      </c>
      <c r="D254" s="177">
        <v>0</v>
      </c>
      <c r="E254" s="177">
        <v>0</v>
      </c>
      <c r="F254" s="177">
        <v>0</v>
      </c>
      <c r="G254" s="177">
        <v>25500</v>
      </c>
      <c r="H254" s="177">
        <v>0</v>
      </c>
      <c r="I254" s="177">
        <v>0</v>
      </c>
      <c r="J254" s="177">
        <v>5000</v>
      </c>
      <c r="K254" s="177">
        <v>0</v>
      </c>
      <c r="L254" s="177">
        <v>0</v>
      </c>
      <c r="M254" s="177">
        <v>387059</v>
      </c>
      <c r="N254" s="177">
        <v>0</v>
      </c>
      <c r="O254" s="177">
        <v>0</v>
      </c>
      <c r="P254" s="177">
        <v>0</v>
      </c>
      <c r="Q254" s="177">
        <v>99000</v>
      </c>
      <c r="R254" s="177">
        <v>0</v>
      </c>
      <c r="S254" s="177">
        <v>0</v>
      </c>
      <c r="T254" s="177">
        <v>0</v>
      </c>
      <c r="U254" s="177">
        <v>99000</v>
      </c>
      <c r="V254" s="177">
        <v>99000</v>
      </c>
      <c r="W254" s="177">
        <v>987400</v>
      </c>
      <c r="X254" s="177">
        <v>0</v>
      </c>
      <c r="Y254" s="177">
        <v>0</v>
      </c>
      <c r="Z254" s="177">
        <v>0</v>
      </c>
      <c r="AA254" s="177">
        <v>40000</v>
      </c>
      <c r="AB254" s="177">
        <v>0</v>
      </c>
      <c r="AC254" s="177">
        <v>79900</v>
      </c>
      <c r="AD254" s="177">
        <v>0</v>
      </c>
      <c r="AE254" s="177">
        <v>0</v>
      </c>
      <c r="AF254" s="177">
        <v>11128</v>
      </c>
      <c r="AG254" s="177">
        <v>40000</v>
      </c>
      <c r="AH254" s="177">
        <v>0</v>
      </c>
      <c r="AI254" s="177">
        <v>98050</v>
      </c>
      <c r="AJ254" s="177">
        <v>0</v>
      </c>
      <c r="AK254" s="177">
        <v>1575900</v>
      </c>
      <c r="AL254" s="177">
        <v>0</v>
      </c>
      <c r="AM254" s="177">
        <v>100000</v>
      </c>
      <c r="AN254" s="177">
        <v>0</v>
      </c>
      <c r="AO254" s="177">
        <v>0</v>
      </c>
      <c r="AP254" s="177">
        <v>0</v>
      </c>
      <c r="AQ254" s="177">
        <v>0</v>
      </c>
      <c r="AR254" s="177">
        <v>0</v>
      </c>
      <c r="AS254" s="177">
        <v>0</v>
      </c>
      <c r="AT254" s="177">
        <v>321000</v>
      </c>
      <c r="AU254" s="177">
        <v>0</v>
      </c>
      <c r="AV254" s="177">
        <v>0</v>
      </c>
      <c r="AW254" s="177">
        <v>0</v>
      </c>
      <c r="AX254" s="177">
        <v>0</v>
      </c>
      <c r="AY254" s="177">
        <v>0</v>
      </c>
      <c r="AZ254" s="177">
        <v>0</v>
      </c>
      <c r="BA254" s="177">
        <v>0</v>
      </c>
      <c r="BB254" s="177">
        <v>0</v>
      </c>
      <c r="BC254" s="177">
        <v>0</v>
      </c>
      <c r="BD254" s="177">
        <v>166900</v>
      </c>
      <c r="BE254" s="177">
        <v>7000</v>
      </c>
      <c r="BF254" s="177">
        <v>0</v>
      </c>
      <c r="BG254" s="177">
        <v>570000</v>
      </c>
      <c r="BH254" s="177">
        <v>20599</v>
      </c>
      <c r="BI254" s="177">
        <v>0</v>
      </c>
      <c r="BJ254" s="177">
        <v>286550</v>
      </c>
      <c r="BK254" s="177">
        <v>25550</v>
      </c>
      <c r="BL254" s="177">
        <v>0</v>
      </c>
      <c r="BM254" s="177">
        <v>0</v>
      </c>
      <c r="BN254" s="177">
        <v>0</v>
      </c>
      <c r="BO254" s="177">
        <v>0</v>
      </c>
      <c r="BP254" s="177">
        <v>0</v>
      </c>
      <c r="BQ254" s="177">
        <v>0</v>
      </c>
      <c r="BR254" s="179">
        <v>0</v>
      </c>
      <c r="BS254" s="177">
        <v>183100</v>
      </c>
      <c r="BT254" s="177">
        <v>226740</v>
      </c>
      <c r="BU254" s="177">
        <v>246250</v>
      </c>
      <c r="BV254" s="177">
        <v>0</v>
      </c>
      <c r="BW254" s="177">
        <v>0</v>
      </c>
      <c r="BX254" s="177">
        <v>0</v>
      </c>
      <c r="BY254" s="177">
        <v>0</v>
      </c>
      <c r="BZ254" s="177">
        <v>0</v>
      </c>
      <c r="CA254" s="177">
        <v>133900</v>
      </c>
      <c r="CB254" s="177">
        <v>654040</v>
      </c>
      <c r="CC254" s="177">
        <v>0</v>
      </c>
      <c r="CD254" s="177">
        <v>0</v>
      </c>
      <c r="CE254" s="177">
        <v>0</v>
      </c>
      <c r="CF254" s="177">
        <v>0</v>
      </c>
      <c r="CG254" s="177">
        <v>94700</v>
      </c>
      <c r="CH254" s="177">
        <v>0</v>
      </c>
      <c r="CI254" s="177">
        <v>791195.45</v>
      </c>
      <c r="CJ254" s="177">
        <v>99439</v>
      </c>
      <c r="CK254" s="177">
        <v>0</v>
      </c>
      <c r="CL254" s="177">
        <v>5000</v>
      </c>
      <c r="CM254" s="178"/>
      <c r="CZ254" s="174">
        <f t="shared" si="3"/>
        <v>0</v>
      </c>
      <c r="DA254" s="158" t="s">
        <v>1785</v>
      </c>
      <c r="DB254" s="154" t="s">
        <v>1786</v>
      </c>
      <c r="DC254" s="154" t="s">
        <v>1288</v>
      </c>
    </row>
    <row r="255" spans="1:107" ht="13.2" customHeight="1" x14ac:dyDescent="0.25">
      <c r="A255" s="175" t="s">
        <v>1787</v>
      </c>
      <c r="B255" s="176" t="s">
        <v>1788</v>
      </c>
      <c r="C255" s="177">
        <v>0</v>
      </c>
      <c r="D255" s="177">
        <v>0</v>
      </c>
      <c r="E255" s="177">
        <v>0</v>
      </c>
      <c r="F255" s="177">
        <v>0</v>
      </c>
      <c r="G255" s="177">
        <v>0</v>
      </c>
      <c r="H255" s="177">
        <v>0</v>
      </c>
      <c r="I255" s="177">
        <v>0</v>
      </c>
      <c r="J255" s="177">
        <v>0</v>
      </c>
      <c r="K255" s="177">
        <v>0</v>
      </c>
      <c r="L255" s="177">
        <v>0</v>
      </c>
      <c r="M255" s="177">
        <v>0</v>
      </c>
      <c r="N255" s="177">
        <v>0</v>
      </c>
      <c r="O255" s="177">
        <v>0</v>
      </c>
      <c r="P255" s="177">
        <v>0</v>
      </c>
      <c r="Q255" s="177">
        <v>0</v>
      </c>
      <c r="R255" s="177">
        <v>0</v>
      </c>
      <c r="S255" s="177">
        <v>0</v>
      </c>
      <c r="T255" s="177">
        <v>0</v>
      </c>
      <c r="U255" s="177">
        <v>0</v>
      </c>
      <c r="V255" s="177">
        <v>0</v>
      </c>
      <c r="W255" s="177">
        <v>0</v>
      </c>
      <c r="X255" s="177">
        <v>0</v>
      </c>
      <c r="Y255" s="177">
        <v>0</v>
      </c>
      <c r="Z255" s="177">
        <v>0</v>
      </c>
      <c r="AA255" s="177">
        <v>0</v>
      </c>
      <c r="AB255" s="177">
        <v>0</v>
      </c>
      <c r="AC255" s="177">
        <v>0</v>
      </c>
      <c r="AD255" s="177">
        <v>0</v>
      </c>
      <c r="AE255" s="177">
        <v>0</v>
      </c>
      <c r="AF255" s="177">
        <v>0</v>
      </c>
      <c r="AG255" s="177">
        <v>0</v>
      </c>
      <c r="AH255" s="177">
        <v>0</v>
      </c>
      <c r="AI255" s="177">
        <v>0</v>
      </c>
      <c r="AJ255" s="177">
        <v>0</v>
      </c>
      <c r="AK255" s="177">
        <v>0</v>
      </c>
      <c r="AL255" s="177">
        <v>0</v>
      </c>
      <c r="AM255" s="177">
        <v>0</v>
      </c>
      <c r="AN255" s="177">
        <v>0</v>
      </c>
      <c r="AO255" s="177">
        <v>0</v>
      </c>
      <c r="AP255" s="177">
        <v>0</v>
      </c>
      <c r="AQ255" s="177">
        <v>0</v>
      </c>
      <c r="AR255" s="177">
        <v>0</v>
      </c>
      <c r="AS255" s="177">
        <v>0</v>
      </c>
      <c r="AT255" s="177">
        <v>0</v>
      </c>
      <c r="AU255" s="177">
        <v>0</v>
      </c>
      <c r="AV255" s="177">
        <v>0</v>
      </c>
      <c r="AW255" s="177">
        <v>0</v>
      </c>
      <c r="AX255" s="177">
        <v>0</v>
      </c>
      <c r="AY255" s="177">
        <v>0</v>
      </c>
      <c r="AZ255" s="177">
        <v>0</v>
      </c>
      <c r="BA255" s="177">
        <v>0</v>
      </c>
      <c r="BB255" s="177">
        <v>0</v>
      </c>
      <c r="BC255" s="177">
        <v>0</v>
      </c>
      <c r="BD255" s="177">
        <v>0</v>
      </c>
      <c r="BE255" s="177">
        <v>0</v>
      </c>
      <c r="BF255" s="177">
        <v>0</v>
      </c>
      <c r="BG255" s="177">
        <v>0</v>
      </c>
      <c r="BH255" s="177">
        <v>0</v>
      </c>
      <c r="BI255" s="177">
        <v>0</v>
      </c>
      <c r="BJ255" s="177">
        <v>0</v>
      </c>
      <c r="BK255" s="177">
        <v>0</v>
      </c>
      <c r="BL255" s="177">
        <v>0</v>
      </c>
      <c r="BM255" s="177">
        <v>0</v>
      </c>
      <c r="BN255" s="177">
        <v>0</v>
      </c>
      <c r="BO255" s="177">
        <v>0</v>
      </c>
      <c r="BP255" s="177">
        <v>0</v>
      </c>
      <c r="BQ255" s="177">
        <v>0</v>
      </c>
      <c r="BR255" s="179">
        <v>0</v>
      </c>
      <c r="BS255" s="179">
        <v>0</v>
      </c>
      <c r="BT255" s="179">
        <v>0</v>
      </c>
      <c r="BU255" s="177">
        <v>0</v>
      </c>
      <c r="BV255" s="177">
        <v>0</v>
      </c>
      <c r="BW255" s="177">
        <v>0</v>
      </c>
      <c r="BX255" s="179">
        <v>0</v>
      </c>
      <c r="BY255" s="179">
        <v>0</v>
      </c>
      <c r="BZ255" s="179">
        <v>0</v>
      </c>
      <c r="CA255" s="179">
        <v>0</v>
      </c>
      <c r="CB255" s="179">
        <v>0</v>
      </c>
      <c r="CC255" s="179">
        <v>0</v>
      </c>
      <c r="CD255" s="177">
        <v>0</v>
      </c>
      <c r="CE255" s="179">
        <v>0</v>
      </c>
      <c r="CF255" s="177">
        <v>0</v>
      </c>
      <c r="CG255" s="177">
        <v>0</v>
      </c>
      <c r="CH255" s="179">
        <v>0</v>
      </c>
      <c r="CI255" s="177">
        <v>0</v>
      </c>
      <c r="CJ255" s="179">
        <v>0</v>
      </c>
      <c r="CK255" s="179">
        <v>0</v>
      </c>
      <c r="CL255" s="177">
        <v>0</v>
      </c>
      <c r="CM255" s="178"/>
      <c r="CZ255" s="174">
        <f t="shared" si="3"/>
        <v>0</v>
      </c>
      <c r="DA255" s="158" t="s">
        <v>1787</v>
      </c>
      <c r="DB255" s="154" t="s">
        <v>1788</v>
      </c>
      <c r="DC255" s="154" t="s">
        <v>1288</v>
      </c>
    </row>
    <row r="256" spans="1:107" ht="13.2" customHeight="1" x14ac:dyDescent="0.25">
      <c r="A256" s="175" t="s">
        <v>1789</v>
      </c>
      <c r="B256" s="176" t="s">
        <v>1790</v>
      </c>
      <c r="C256" s="177">
        <v>-74999</v>
      </c>
      <c r="D256" s="177">
        <v>0</v>
      </c>
      <c r="E256" s="177">
        <v>0</v>
      </c>
      <c r="F256" s="177">
        <v>0</v>
      </c>
      <c r="G256" s="177">
        <v>-25499</v>
      </c>
      <c r="H256" s="177">
        <v>0</v>
      </c>
      <c r="I256" s="177">
        <v>0</v>
      </c>
      <c r="J256" s="177">
        <v>-4999</v>
      </c>
      <c r="K256" s="177">
        <v>0</v>
      </c>
      <c r="L256" s="177">
        <v>0</v>
      </c>
      <c r="M256" s="177">
        <v>-387059</v>
      </c>
      <c r="N256" s="177">
        <v>0</v>
      </c>
      <c r="O256" s="177">
        <v>0</v>
      </c>
      <c r="P256" s="177">
        <v>0</v>
      </c>
      <c r="Q256" s="177">
        <v>-99000</v>
      </c>
      <c r="R256" s="177">
        <v>0</v>
      </c>
      <c r="S256" s="177">
        <v>0</v>
      </c>
      <c r="T256" s="177">
        <v>0</v>
      </c>
      <c r="U256" s="177">
        <v>-99000</v>
      </c>
      <c r="V256" s="177">
        <v>-99000</v>
      </c>
      <c r="W256" s="177">
        <v>-987400</v>
      </c>
      <c r="X256" s="177">
        <v>0</v>
      </c>
      <c r="Y256" s="177">
        <v>0</v>
      </c>
      <c r="Z256" s="177">
        <v>0</v>
      </c>
      <c r="AA256" s="177">
        <v>-40000</v>
      </c>
      <c r="AB256" s="177">
        <v>0</v>
      </c>
      <c r="AC256" s="177">
        <v>-79898.009999999995</v>
      </c>
      <c r="AD256" s="177">
        <v>0</v>
      </c>
      <c r="AE256" s="177">
        <v>0</v>
      </c>
      <c r="AF256" s="177">
        <v>-11128</v>
      </c>
      <c r="AG256" s="177">
        <v>-40000</v>
      </c>
      <c r="AH256" s="177">
        <v>0</v>
      </c>
      <c r="AI256" s="177">
        <v>-98050</v>
      </c>
      <c r="AJ256" s="177">
        <v>0</v>
      </c>
      <c r="AK256" s="177">
        <v>-1575900</v>
      </c>
      <c r="AL256" s="177">
        <v>0</v>
      </c>
      <c r="AM256" s="177">
        <v>-99999</v>
      </c>
      <c r="AN256" s="177">
        <v>0</v>
      </c>
      <c r="AO256" s="177">
        <v>0</v>
      </c>
      <c r="AP256" s="177">
        <v>0</v>
      </c>
      <c r="AQ256" s="177">
        <v>0</v>
      </c>
      <c r="AR256" s="177">
        <v>0</v>
      </c>
      <c r="AS256" s="177">
        <v>0</v>
      </c>
      <c r="AT256" s="177">
        <v>-321000</v>
      </c>
      <c r="AU256" s="177">
        <v>0</v>
      </c>
      <c r="AV256" s="177">
        <v>0</v>
      </c>
      <c r="AW256" s="177">
        <v>0</v>
      </c>
      <c r="AX256" s="177">
        <v>0</v>
      </c>
      <c r="AY256" s="177">
        <v>0</v>
      </c>
      <c r="AZ256" s="177">
        <v>0</v>
      </c>
      <c r="BA256" s="177">
        <v>0</v>
      </c>
      <c r="BB256" s="177">
        <v>0</v>
      </c>
      <c r="BC256" s="177">
        <v>0</v>
      </c>
      <c r="BD256" s="177">
        <v>-166900</v>
      </c>
      <c r="BE256" s="177">
        <v>-7000</v>
      </c>
      <c r="BF256" s="177">
        <v>0</v>
      </c>
      <c r="BG256" s="177">
        <v>-329998.89</v>
      </c>
      <c r="BH256" s="177">
        <v>-20599</v>
      </c>
      <c r="BI256" s="177">
        <v>0</v>
      </c>
      <c r="BJ256" s="177">
        <v>-286550</v>
      </c>
      <c r="BK256" s="177">
        <v>-25550</v>
      </c>
      <c r="BL256" s="177">
        <v>0</v>
      </c>
      <c r="BM256" s="177">
        <v>0</v>
      </c>
      <c r="BN256" s="177">
        <v>0</v>
      </c>
      <c r="BO256" s="177">
        <v>0</v>
      </c>
      <c r="BP256" s="177">
        <v>0</v>
      </c>
      <c r="BQ256" s="177">
        <v>0</v>
      </c>
      <c r="BR256" s="179">
        <v>0</v>
      </c>
      <c r="BS256" s="177">
        <v>-183100</v>
      </c>
      <c r="BT256" s="177">
        <v>-226740</v>
      </c>
      <c r="BU256" s="177">
        <v>-246250</v>
      </c>
      <c r="BV256" s="177">
        <v>0</v>
      </c>
      <c r="BW256" s="177">
        <v>0</v>
      </c>
      <c r="BX256" s="177">
        <v>0</v>
      </c>
      <c r="BY256" s="177">
        <v>0</v>
      </c>
      <c r="BZ256" s="177">
        <v>0</v>
      </c>
      <c r="CA256" s="177">
        <v>-133900</v>
      </c>
      <c r="CB256" s="177">
        <v>-654040</v>
      </c>
      <c r="CC256" s="177">
        <v>0</v>
      </c>
      <c r="CD256" s="177">
        <v>0</v>
      </c>
      <c r="CE256" s="177">
        <v>0</v>
      </c>
      <c r="CF256" s="177">
        <v>0</v>
      </c>
      <c r="CG256" s="177">
        <v>-94700</v>
      </c>
      <c r="CH256" s="177">
        <v>0</v>
      </c>
      <c r="CI256" s="177">
        <v>-791195.45</v>
      </c>
      <c r="CJ256" s="177">
        <v>-99439</v>
      </c>
      <c r="CK256" s="177">
        <v>0</v>
      </c>
      <c r="CL256" s="177">
        <v>-5000</v>
      </c>
      <c r="CM256" s="178"/>
      <c r="CZ256" s="174">
        <f t="shared" si="3"/>
        <v>0</v>
      </c>
      <c r="DA256" s="158" t="s">
        <v>1789</v>
      </c>
      <c r="DB256" s="154" t="s">
        <v>1790</v>
      </c>
      <c r="DC256" s="154" t="s">
        <v>1288</v>
      </c>
    </row>
    <row r="257" spans="1:107" ht="13.2" customHeight="1" x14ac:dyDescent="0.25">
      <c r="A257" s="175" t="s">
        <v>1791</v>
      </c>
      <c r="B257" s="176" t="s">
        <v>1792</v>
      </c>
      <c r="C257" s="177">
        <v>180421.5</v>
      </c>
      <c r="D257" s="177">
        <v>0</v>
      </c>
      <c r="E257" s="177">
        <v>53500</v>
      </c>
      <c r="F257" s="177">
        <v>0</v>
      </c>
      <c r="G257" s="177">
        <v>19260</v>
      </c>
      <c r="H257" s="177">
        <v>72760</v>
      </c>
      <c r="I257" s="177">
        <v>176550</v>
      </c>
      <c r="J257" s="177">
        <v>85000</v>
      </c>
      <c r="K257" s="177">
        <v>552500</v>
      </c>
      <c r="L257" s="177">
        <v>0</v>
      </c>
      <c r="M257" s="177">
        <v>388850</v>
      </c>
      <c r="N257" s="177">
        <v>0</v>
      </c>
      <c r="O257" s="177">
        <v>20000</v>
      </c>
      <c r="P257" s="177">
        <v>620590</v>
      </c>
      <c r="Q257" s="177">
        <v>16000</v>
      </c>
      <c r="R257" s="177">
        <v>0</v>
      </c>
      <c r="S257" s="177">
        <v>171916.67</v>
      </c>
      <c r="T257" s="177">
        <v>0</v>
      </c>
      <c r="U257" s="177">
        <v>0</v>
      </c>
      <c r="V257" s="177">
        <v>0</v>
      </c>
      <c r="W257" s="177">
        <v>2103444.12</v>
      </c>
      <c r="X257" s="177">
        <v>95000</v>
      </c>
      <c r="Y257" s="177">
        <v>135000</v>
      </c>
      <c r="Z257" s="177">
        <v>0</v>
      </c>
      <c r="AA257" s="177">
        <v>179000</v>
      </c>
      <c r="AB257" s="177">
        <v>0</v>
      </c>
      <c r="AC257" s="177">
        <v>0</v>
      </c>
      <c r="AD257" s="177">
        <v>128400</v>
      </c>
      <c r="AE257" s="177">
        <v>0</v>
      </c>
      <c r="AF257" s="177">
        <v>10500</v>
      </c>
      <c r="AG257" s="177">
        <v>224750</v>
      </c>
      <c r="AH257" s="177">
        <v>0</v>
      </c>
      <c r="AI257" s="177">
        <v>128400</v>
      </c>
      <c r="AJ257" s="177">
        <v>30000</v>
      </c>
      <c r="AK257" s="177">
        <v>11729371.52</v>
      </c>
      <c r="AL257" s="177">
        <v>0</v>
      </c>
      <c r="AM257" s="177">
        <v>0</v>
      </c>
      <c r="AN257" s="177">
        <v>314000</v>
      </c>
      <c r="AO257" s="177">
        <v>0</v>
      </c>
      <c r="AP257" s="177">
        <v>508810</v>
      </c>
      <c r="AQ257" s="177">
        <v>0</v>
      </c>
      <c r="AR257" s="177">
        <v>41705</v>
      </c>
      <c r="AS257" s="177">
        <v>0</v>
      </c>
      <c r="AT257" s="177">
        <v>0</v>
      </c>
      <c r="AU257" s="177">
        <v>0</v>
      </c>
      <c r="AV257" s="177">
        <v>0</v>
      </c>
      <c r="AW257" s="177">
        <v>0</v>
      </c>
      <c r="AX257" s="177">
        <v>100000</v>
      </c>
      <c r="AY257" s="177">
        <v>0</v>
      </c>
      <c r="AZ257" s="177">
        <v>0</v>
      </c>
      <c r="BA257" s="177">
        <v>0</v>
      </c>
      <c r="BB257" s="177">
        <v>99000</v>
      </c>
      <c r="BC257" s="177">
        <v>2271945</v>
      </c>
      <c r="BD257" s="177">
        <v>228000</v>
      </c>
      <c r="BE257" s="177">
        <v>188440</v>
      </c>
      <c r="BF257" s="177">
        <v>0</v>
      </c>
      <c r="BG257" s="177">
        <v>4359566.3</v>
      </c>
      <c r="BH257" s="177">
        <v>0</v>
      </c>
      <c r="BI257" s="177">
        <v>0</v>
      </c>
      <c r="BJ257" s="177">
        <v>109855</v>
      </c>
      <c r="BK257" s="177">
        <v>157400</v>
      </c>
      <c r="BL257" s="177">
        <v>0</v>
      </c>
      <c r="BM257" s="177">
        <v>30000</v>
      </c>
      <c r="BN257" s="177">
        <v>1819500</v>
      </c>
      <c r="BO257" s="177">
        <v>0</v>
      </c>
      <c r="BP257" s="177">
        <v>233400</v>
      </c>
      <c r="BQ257" s="177">
        <v>140360</v>
      </c>
      <c r="BR257" s="179">
        <v>24325000</v>
      </c>
      <c r="BS257" s="177">
        <v>250380</v>
      </c>
      <c r="BT257" s="177">
        <v>109726.63</v>
      </c>
      <c r="BU257" s="177">
        <v>0</v>
      </c>
      <c r="BV257" s="177">
        <v>0</v>
      </c>
      <c r="BW257" s="177">
        <v>0</v>
      </c>
      <c r="BX257" s="179">
        <v>268340</v>
      </c>
      <c r="BY257" s="177">
        <v>468551.93</v>
      </c>
      <c r="BZ257" s="177">
        <v>12500</v>
      </c>
      <c r="CA257" s="177">
        <v>145440</v>
      </c>
      <c r="CB257" s="177">
        <v>372410</v>
      </c>
      <c r="CC257" s="179">
        <v>85000</v>
      </c>
      <c r="CD257" s="177">
        <v>0</v>
      </c>
      <c r="CE257" s="177">
        <v>969900</v>
      </c>
      <c r="CF257" s="177">
        <v>0</v>
      </c>
      <c r="CG257" s="177">
        <v>0</v>
      </c>
      <c r="CH257" s="177">
        <v>198087.63</v>
      </c>
      <c r="CI257" s="177">
        <v>0</v>
      </c>
      <c r="CJ257" s="177">
        <v>5401188.5</v>
      </c>
      <c r="CK257" s="177">
        <v>512700</v>
      </c>
      <c r="CL257" s="177">
        <v>0</v>
      </c>
      <c r="CM257" s="178"/>
      <c r="CZ257" s="174">
        <f t="shared" si="3"/>
        <v>0</v>
      </c>
      <c r="DA257" s="158" t="s">
        <v>1791</v>
      </c>
      <c r="DB257" s="154" t="s">
        <v>1792</v>
      </c>
      <c r="DC257" s="154" t="s">
        <v>1288</v>
      </c>
    </row>
    <row r="258" spans="1:107" ht="13.2" customHeight="1" x14ac:dyDescent="0.25">
      <c r="A258" s="175" t="s">
        <v>1793</v>
      </c>
      <c r="B258" s="176" t="s">
        <v>1794</v>
      </c>
      <c r="C258" s="177">
        <v>0</v>
      </c>
      <c r="D258" s="177">
        <v>0</v>
      </c>
      <c r="E258" s="177">
        <v>0</v>
      </c>
      <c r="F258" s="177">
        <v>0</v>
      </c>
      <c r="G258" s="177">
        <v>0</v>
      </c>
      <c r="H258" s="177">
        <v>0</v>
      </c>
      <c r="I258" s="177">
        <v>0</v>
      </c>
      <c r="J258" s="177">
        <v>0</v>
      </c>
      <c r="K258" s="177">
        <v>0</v>
      </c>
      <c r="L258" s="177">
        <v>0</v>
      </c>
      <c r="M258" s="177">
        <v>0</v>
      </c>
      <c r="N258" s="177">
        <v>1200000</v>
      </c>
      <c r="O258" s="177">
        <v>0</v>
      </c>
      <c r="P258" s="177">
        <v>0</v>
      </c>
      <c r="Q258" s="177">
        <v>0</v>
      </c>
      <c r="R258" s="177">
        <v>0</v>
      </c>
      <c r="S258" s="177">
        <v>0</v>
      </c>
      <c r="T258" s="177">
        <v>0</v>
      </c>
      <c r="U258" s="177">
        <v>0</v>
      </c>
      <c r="V258" s="177">
        <v>0</v>
      </c>
      <c r="W258" s="177">
        <v>0</v>
      </c>
      <c r="X258" s="177">
        <v>0</v>
      </c>
      <c r="Y258" s="177">
        <v>0</v>
      </c>
      <c r="Z258" s="177">
        <v>0</v>
      </c>
      <c r="AA258" s="177">
        <v>0</v>
      </c>
      <c r="AB258" s="177">
        <v>0</v>
      </c>
      <c r="AC258" s="177">
        <v>0</v>
      </c>
      <c r="AD258" s="177">
        <v>0</v>
      </c>
      <c r="AE258" s="177">
        <v>0</v>
      </c>
      <c r="AF258" s="177">
        <v>0</v>
      </c>
      <c r="AG258" s="177">
        <v>0</v>
      </c>
      <c r="AH258" s="177">
        <v>0</v>
      </c>
      <c r="AI258" s="177">
        <v>0</v>
      </c>
      <c r="AJ258" s="177">
        <v>0</v>
      </c>
      <c r="AK258" s="177">
        <v>0</v>
      </c>
      <c r="AL258" s="177">
        <v>0</v>
      </c>
      <c r="AM258" s="177">
        <v>0</v>
      </c>
      <c r="AN258" s="177">
        <v>0</v>
      </c>
      <c r="AO258" s="177">
        <v>0</v>
      </c>
      <c r="AP258" s="177">
        <v>0</v>
      </c>
      <c r="AQ258" s="177">
        <v>0</v>
      </c>
      <c r="AR258" s="177">
        <v>0</v>
      </c>
      <c r="AS258" s="177">
        <v>0</v>
      </c>
      <c r="AT258" s="177">
        <v>0</v>
      </c>
      <c r="AU258" s="177">
        <v>0</v>
      </c>
      <c r="AV258" s="177">
        <v>0</v>
      </c>
      <c r="AW258" s="177">
        <v>0</v>
      </c>
      <c r="AX258" s="177">
        <v>0</v>
      </c>
      <c r="AY258" s="177">
        <v>0</v>
      </c>
      <c r="AZ258" s="177">
        <v>0</v>
      </c>
      <c r="BA258" s="177">
        <v>0</v>
      </c>
      <c r="BB258" s="177">
        <v>0</v>
      </c>
      <c r="BC258" s="177">
        <v>0</v>
      </c>
      <c r="BD258" s="177">
        <v>0</v>
      </c>
      <c r="BE258" s="177">
        <v>0</v>
      </c>
      <c r="BF258" s="177">
        <v>0</v>
      </c>
      <c r="BG258" s="177">
        <v>0</v>
      </c>
      <c r="BH258" s="177">
        <v>0</v>
      </c>
      <c r="BI258" s="177">
        <v>0</v>
      </c>
      <c r="BJ258" s="177">
        <v>0</v>
      </c>
      <c r="BK258" s="177">
        <v>0</v>
      </c>
      <c r="BL258" s="177">
        <v>0</v>
      </c>
      <c r="BM258" s="177">
        <v>0</v>
      </c>
      <c r="BN258" s="177">
        <v>0</v>
      </c>
      <c r="BO258" s="177">
        <v>0</v>
      </c>
      <c r="BP258" s="177">
        <v>0</v>
      </c>
      <c r="BQ258" s="177">
        <v>0</v>
      </c>
      <c r="BR258" s="177">
        <v>1270000</v>
      </c>
      <c r="BS258" s="177">
        <v>0</v>
      </c>
      <c r="BT258" s="177">
        <v>0</v>
      </c>
      <c r="BU258" s="177">
        <v>0</v>
      </c>
      <c r="BV258" s="177">
        <v>0</v>
      </c>
      <c r="BW258" s="177">
        <v>0</v>
      </c>
      <c r="BX258" s="177">
        <v>0</v>
      </c>
      <c r="BY258" s="177">
        <v>0</v>
      </c>
      <c r="BZ258" s="177">
        <v>0</v>
      </c>
      <c r="CA258" s="177">
        <v>0</v>
      </c>
      <c r="CB258" s="177">
        <v>0</v>
      </c>
      <c r="CC258" s="177">
        <v>0</v>
      </c>
      <c r="CD258" s="177">
        <v>0</v>
      </c>
      <c r="CE258" s="177">
        <v>0</v>
      </c>
      <c r="CF258" s="177">
        <v>0</v>
      </c>
      <c r="CG258" s="177">
        <v>0</v>
      </c>
      <c r="CH258" s="177">
        <v>0</v>
      </c>
      <c r="CI258" s="177">
        <v>0</v>
      </c>
      <c r="CJ258" s="177">
        <v>0</v>
      </c>
      <c r="CK258" s="177">
        <v>0</v>
      </c>
      <c r="CL258" s="177">
        <v>0</v>
      </c>
      <c r="CM258" s="178"/>
      <c r="CZ258" s="174">
        <f t="shared" si="3"/>
        <v>0</v>
      </c>
      <c r="DA258" s="158" t="s">
        <v>1793</v>
      </c>
      <c r="DB258" s="154" t="s">
        <v>1794</v>
      </c>
      <c r="DC258" s="154" t="s">
        <v>1288</v>
      </c>
    </row>
    <row r="259" spans="1:107" ht="13.2" customHeight="1" x14ac:dyDescent="0.25">
      <c r="A259" s="175" t="s">
        <v>1795</v>
      </c>
      <c r="B259" s="176" t="s">
        <v>1796</v>
      </c>
      <c r="C259" s="177">
        <v>-180415.5</v>
      </c>
      <c r="D259" s="177">
        <v>0</v>
      </c>
      <c r="E259" s="177">
        <v>-53500</v>
      </c>
      <c r="F259" s="177">
        <v>0</v>
      </c>
      <c r="G259" s="177">
        <v>-19259</v>
      </c>
      <c r="H259" s="177">
        <v>-72760</v>
      </c>
      <c r="I259" s="177">
        <v>-176550</v>
      </c>
      <c r="J259" s="177">
        <v>-78467.839999999997</v>
      </c>
      <c r="K259" s="177">
        <v>-417746</v>
      </c>
      <c r="L259" s="177">
        <v>0</v>
      </c>
      <c r="M259" s="177">
        <v>-208952.06</v>
      </c>
      <c r="N259" s="177">
        <v>0</v>
      </c>
      <c r="O259" s="177">
        <v>-20000</v>
      </c>
      <c r="P259" s="177">
        <v>-620590</v>
      </c>
      <c r="Q259" s="177">
        <v>-13333.25</v>
      </c>
      <c r="R259" s="177">
        <v>0</v>
      </c>
      <c r="S259" s="177">
        <v>-171916.67</v>
      </c>
      <c r="T259" s="177">
        <v>0</v>
      </c>
      <c r="U259" s="177">
        <v>0</v>
      </c>
      <c r="V259" s="177">
        <v>0</v>
      </c>
      <c r="W259" s="177">
        <v>-2066658.97</v>
      </c>
      <c r="X259" s="177">
        <v>-95000</v>
      </c>
      <c r="Y259" s="177">
        <v>-111930.52</v>
      </c>
      <c r="Z259" s="177">
        <v>0</v>
      </c>
      <c r="AA259" s="177">
        <v>-61888.86</v>
      </c>
      <c r="AB259" s="177">
        <v>0</v>
      </c>
      <c r="AC259" s="177">
        <v>0</v>
      </c>
      <c r="AD259" s="177">
        <v>-64200</v>
      </c>
      <c r="AE259" s="177">
        <v>0</v>
      </c>
      <c r="AF259" s="177">
        <v>-10500</v>
      </c>
      <c r="AG259" s="177">
        <v>-6243.06</v>
      </c>
      <c r="AH259" s="177">
        <v>0</v>
      </c>
      <c r="AI259" s="177">
        <v>-21341.38</v>
      </c>
      <c r="AJ259" s="177">
        <v>-30000</v>
      </c>
      <c r="AK259" s="177">
        <v>-5206014.54</v>
      </c>
      <c r="AL259" s="177">
        <v>0</v>
      </c>
      <c r="AM259" s="177">
        <v>0</v>
      </c>
      <c r="AN259" s="177">
        <v>-313995</v>
      </c>
      <c r="AO259" s="177">
        <v>0</v>
      </c>
      <c r="AP259" s="177">
        <v>-508802</v>
      </c>
      <c r="AQ259" s="177">
        <v>0</v>
      </c>
      <c r="AR259" s="177">
        <v>-41704</v>
      </c>
      <c r="AS259" s="177">
        <v>0</v>
      </c>
      <c r="AT259" s="177">
        <v>0</v>
      </c>
      <c r="AU259" s="177">
        <v>0</v>
      </c>
      <c r="AV259" s="177">
        <v>0</v>
      </c>
      <c r="AW259" s="177">
        <v>0</v>
      </c>
      <c r="AX259" s="177">
        <v>-100000</v>
      </c>
      <c r="AY259" s="177">
        <v>0</v>
      </c>
      <c r="AZ259" s="177">
        <v>0</v>
      </c>
      <c r="BA259" s="177">
        <v>0</v>
      </c>
      <c r="BB259" s="177">
        <v>0</v>
      </c>
      <c r="BC259" s="177">
        <v>-2271945</v>
      </c>
      <c r="BD259" s="177">
        <v>-228000</v>
      </c>
      <c r="BE259" s="177">
        <v>-138439.53</v>
      </c>
      <c r="BF259" s="177">
        <v>0</v>
      </c>
      <c r="BG259" s="177">
        <v>-2830645.67</v>
      </c>
      <c r="BH259" s="177">
        <v>0</v>
      </c>
      <c r="BI259" s="177">
        <v>0</v>
      </c>
      <c r="BJ259" s="177">
        <v>-40000</v>
      </c>
      <c r="BK259" s="177">
        <v>-54236.480000000003</v>
      </c>
      <c r="BL259" s="177">
        <v>0</v>
      </c>
      <c r="BM259" s="177">
        <v>-30000</v>
      </c>
      <c r="BN259" s="177">
        <v>-1014997.98</v>
      </c>
      <c r="BO259" s="177">
        <v>0</v>
      </c>
      <c r="BP259" s="177">
        <v>-155333.32</v>
      </c>
      <c r="BQ259" s="177">
        <v>-140360</v>
      </c>
      <c r="BR259" s="177">
        <v>-24325000</v>
      </c>
      <c r="BS259" s="177">
        <v>-250380</v>
      </c>
      <c r="BT259" s="177">
        <v>-109726.63</v>
      </c>
      <c r="BU259" s="179">
        <v>0</v>
      </c>
      <c r="BV259" s="177">
        <v>0</v>
      </c>
      <c r="BW259" s="177">
        <v>0</v>
      </c>
      <c r="BX259" s="179">
        <v>-206160.26</v>
      </c>
      <c r="BY259" s="177">
        <v>-402551.93</v>
      </c>
      <c r="BZ259" s="179">
        <v>-12500</v>
      </c>
      <c r="CA259" s="177">
        <v>-129606.61</v>
      </c>
      <c r="CB259" s="177">
        <v>-371851.42</v>
      </c>
      <c r="CC259" s="177">
        <v>-85000</v>
      </c>
      <c r="CD259" s="177">
        <v>0</v>
      </c>
      <c r="CE259" s="177">
        <v>-471649.99</v>
      </c>
      <c r="CF259" s="177">
        <v>0</v>
      </c>
      <c r="CG259" s="177">
        <v>0</v>
      </c>
      <c r="CH259" s="177">
        <v>-154089.63</v>
      </c>
      <c r="CI259" s="177">
        <v>0</v>
      </c>
      <c r="CJ259" s="177">
        <v>-3557440.13</v>
      </c>
      <c r="CK259" s="177">
        <v>-225222.18</v>
      </c>
      <c r="CL259" s="177">
        <v>0</v>
      </c>
      <c r="CM259" s="178"/>
      <c r="CZ259" s="174">
        <f t="shared" si="3"/>
        <v>0</v>
      </c>
      <c r="DA259" s="158" t="s">
        <v>1795</v>
      </c>
      <c r="DB259" s="154" t="s">
        <v>1796</v>
      </c>
      <c r="DC259" s="154" t="s">
        <v>1288</v>
      </c>
    </row>
    <row r="260" spans="1:107" ht="13.2" customHeight="1" x14ac:dyDescent="0.25">
      <c r="A260" s="175" t="s">
        <v>1797</v>
      </c>
      <c r="B260" s="176" t="s">
        <v>1798</v>
      </c>
      <c r="C260" s="177">
        <v>0</v>
      </c>
      <c r="D260" s="177">
        <v>0</v>
      </c>
      <c r="E260" s="177">
        <v>0</v>
      </c>
      <c r="F260" s="177">
        <v>0</v>
      </c>
      <c r="G260" s="177">
        <v>0</v>
      </c>
      <c r="H260" s="177">
        <v>0</v>
      </c>
      <c r="I260" s="177">
        <v>0</v>
      </c>
      <c r="J260" s="177">
        <v>0</v>
      </c>
      <c r="K260" s="177">
        <v>0</v>
      </c>
      <c r="L260" s="177">
        <v>0</v>
      </c>
      <c r="M260" s="177">
        <v>0</v>
      </c>
      <c r="N260" s="177">
        <v>-515068.06</v>
      </c>
      <c r="O260" s="177">
        <v>0</v>
      </c>
      <c r="P260" s="177">
        <v>0</v>
      </c>
      <c r="Q260" s="177">
        <v>0</v>
      </c>
      <c r="R260" s="177">
        <v>0</v>
      </c>
      <c r="S260" s="177">
        <v>0</v>
      </c>
      <c r="T260" s="177">
        <v>0</v>
      </c>
      <c r="U260" s="177">
        <v>0</v>
      </c>
      <c r="V260" s="177">
        <v>0</v>
      </c>
      <c r="W260" s="177">
        <v>0</v>
      </c>
      <c r="X260" s="177">
        <v>0</v>
      </c>
      <c r="Y260" s="177">
        <v>0</v>
      </c>
      <c r="Z260" s="177">
        <v>0</v>
      </c>
      <c r="AA260" s="177">
        <v>0</v>
      </c>
      <c r="AB260" s="177">
        <v>0</v>
      </c>
      <c r="AC260" s="177">
        <v>0</v>
      </c>
      <c r="AD260" s="177">
        <v>0</v>
      </c>
      <c r="AE260" s="177">
        <v>0</v>
      </c>
      <c r="AF260" s="177">
        <v>0</v>
      </c>
      <c r="AG260" s="177">
        <v>0</v>
      </c>
      <c r="AH260" s="177">
        <v>0</v>
      </c>
      <c r="AI260" s="177">
        <v>0</v>
      </c>
      <c r="AJ260" s="177">
        <v>0</v>
      </c>
      <c r="AK260" s="177">
        <v>0</v>
      </c>
      <c r="AL260" s="177">
        <v>0</v>
      </c>
      <c r="AM260" s="177">
        <v>0</v>
      </c>
      <c r="AN260" s="177">
        <v>0</v>
      </c>
      <c r="AO260" s="177">
        <v>0</v>
      </c>
      <c r="AP260" s="177">
        <v>0</v>
      </c>
      <c r="AQ260" s="177">
        <v>0</v>
      </c>
      <c r="AR260" s="177">
        <v>0</v>
      </c>
      <c r="AS260" s="177">
        <v>0</v>
      </c>
      <c r="AT260" s="177">
        <v>0</v>
      </c>
      <c r="AU260" s="177">
        <v>0</v>
      </c>
      <c r="AV260" s="177">
        <v>0</v>
      </c>
      <c r="AW260" s="177">
        <v>0</v>
      </c>
      <c r="AX260" s="177">
        <v>0</v>
      </c>
      <c r="AY260" s="177">
        <v>0</v>
      </c>
      <c r="AZ260" s="177">
        <v>0</v>
      </c>
      <c r="BA260" s="177">
        <v>0</v>
      </c>
      <c r="BB260" s="177">
        <v>0</v>
      </c>
      <c r="BC260" s="177">
        <v>0</v>
      </c>
      <c r="BD260" s="177">
        <v>0</v>
      </c>
      <c r="BE260" s="177">
        <v>0</v>
      </c>
      <c r="BF260" s="177">
        <v>0</v>
      </c>
      <c r="BG260" s="177">
        <v>0</v>
      </c>
      <c r="BH260" s="177">
        <v>0</v>
      </c>
      <c r="BI260" s="177">
        <v>0</v>
      </c>
      <c r="BJ260" s="177">
        <v>0</v>
      </c>
      <c r="BK260" s="177">
        <v>0</v>
      </c>
      <c r="BL260" s="177">
        <v>0</v>
      </c>
      <c r="BM260" s="177">
        <v>0</v>
      </c>
      <c r="BN260" s="177">
        <v>0</v>
      </c>
      <c r="BO260" s="177">
        <v>0</v>
      </c>
      <c r="BP260" s="177">
        <v>0</v>
      </c>
      <c r="BQ260" s="177">
        <v>0</v>
      </c>
      <c r="BR260" s="177">
        <v>-1270000</v>
      </c>
      <c r="BS260" s="177">
        <v>0</v>
      </c>
      <c r="BT260" s="177">
        <v>0</v>
      </c>
      <c r="BU260" s="177">
        <v>0</v>
      </c>
      <c r="BV260" s="177">
        <v>0</v>
      </c>
      <c r="BW260" s="177">
        <v>0</v>
      </c>
      <c r="BX260" s="177">
        <v>0</v>
      </c>
      <c r="BY260" s="177">
        <v>0</v>
      </c>
      <c r="BZ260" s="177">
        <v>0</v>
      </c>
      <c r="CA260" s="177">
        <v>0</v>
      </c>
      <c r="CB260" s="177">
        <v>0</v>
      </c>
      <c r="CC260" s="177">
        <v>0</v>
      </c>
      <c r="CD260" s="177">
        <v>0</v>
      </c>
      <c r="CE260" s="177">
        <v>0</v>
      </c>
      <c r="CF260" s="177">
        <v>0</v>
      </c>
      <c r="CG260" s="177">
        <v>0</v>
      </c>
      <c r="CH260" s="177">
        <v>0</v>
      </c>
      <c r="CI260" s="177">
        <v>0</v>
      </c>
      <c r="CJ260" s="177">
        <v>0</v>
      </c>
      <c r="CK260" s="177">
        <v>0</v>
      </c>
      <c r="CL260" s="177">
        <v>0</v>
      </c>
      <c r="CM260" s="178"/>
      <c r="CZ260" s="174">
        <f t="shared" si="3"/>
        <v>0</v>
      </c>
      <c r="DA260" s="158" t="s">
        <v>1797</v>
      </c>
      <c r="DB260" s="154" t="s">
        <v>1798</v>
      </c>
      <c r="DC260" s="154" t="s">
        <v>1288</v>
      </c>
    </row>
    <row r="261" spans="1:107" ht="13.2" customHeight="1" x14ac:dyDescent="0.25">
      <c r="A261" s="175" t="s">
        <v>1799</v>
      </c>
      <c r="B261" s="176" t="s">
        <v>1800</v>
      </c>
      <c r="C261" s="177">
        <v>322877280.91000003</v>
      </c>
      <c r="D261" s="177">
        <v>0</v>
      </c>
      <c r="E261" s="177">
        <v>0</v>
      </c>
      <c r="F261" s="177">
        <v>0</v>
      </c>
      <c r="G261" s="177">
        <v>0</v>
      </c>
      <c r="H261" s="177">
        <v>0</v>
      </c>
      <c r="I261" s="177">
        <v>0</v>
      </c>
      <c r="J261" s="177">
        <v>0</v>
      </c>
      <c r="K261" s="177">
        <v>0</v>
      </c>
      <c r="L261" s="177">
        <v>0</v>
      </c>
      <c r="M261" s="177">
        <v>0</v>
      </c>
      <c r="N261" s="177">
        <v>0</v>
      </c>
      <c r="O261" s="177">
        <v>22847140.539999999</v>
      </c>
      <c r="P261" s="177">
        <v>0</v>
      </c>
      <c r="Q261" s="177">
        <v>0</v>
      </c>
      <c r="R261" s="177">
        <v>0</v>
      </c>
      <c r="S261" s="177">
        <v>0</v>
      </c>
      <c r="T261" s="177">
        <v>0</v>
      </c>
      <c r="U261" s="177">
        <v>0</v>
      </c>
      <c r="V261" s="177">
        <v>0</v>
      </c>
      <c r="W261" s="177">
        <v>76849500</v>
      </c>
      <c r="X261" s="177">
        <v>0</v>
      </c>
      <c r="Y261" s="177">
        <v>0</v>
      </c>
      <c r="Z261" s="177">
        <v>0</v>
      </c>
      <c r="AA261" s="177">
        <v>0</v>
      </c>
      <c r="AB261" s="177">
        <v>0</v>
      </c>
      <c r="AC261" s="177">
        <v>0</v>
      </c>
      <c r="AD261" s="177">
        <v>0</v>
      </c>
      <c r="AE261" s="177">
        <v>0</v>
      </c>
      <c r="AF261" s="177">
        <v>0</v>
      </c>
      <c r="AG261" s="177">
        <v>0</v>
      </c>
      <c r="AH261" s="177">
        <v>0</v>
      </c>
      <c r="AI261" s="177">
        <v>0</v>
      </c>
      <c r="AJ261" s="177">
        <v>0</v>
      </c>
      <c r="AK261" s="177">
        <v>0</v>
      </c>
      <c r="AL261" s="177">
        <v>0</v>
      </c>
      <c r="AM261" s="177">
        <v>0</v>
      </c>
      <c r="AN261" s="177">
        <v>0</v>
      </c>
      <c r="AO261" s="177">
        <v>0</v>
      </c>
      <c r="AP261" s="177">
        <v>0</v>
      </c>
      <c r="AQ261" s="177">
        <v>0</v>
      </c>
      <c r="AR261" s="177">
        <v>0</v>
      </c>
      <c r="AS261" s="177">
        <v>0</v>
      </c>
      <c r="AT261" s="177">
        <v>0</v>
      </c>
      <c r="AU261" s="177">
        <v>0</v>
      </c>
      <c r="AV261" s="177">
        <v>0</v>
      </c>
      <c r="AW261" s="177">
        <v>0</v>
      </c>
      <c r="AX261" s="177">
        <v>0</v>
      </c>
      <c r="AY261" s="177">
        <v>0</v>
      </c>
      <c r="AZ261" s="177">
        <v>0</v>
      </c>
      <c r="BA261" s="177">
        <v>0</v>
      </c>
      <c r="BB261" s="177">
        <v>0</v>
      </c>
      <c r="BC261" s="177">
        <v>8884875</v>
      </c>
      <c r="BD261" s="177">
        <v>0</v>
      </c>
      <c r="BE261" s="177">
        <v>0</v>
      </c>
      <c r="BF261" s="177">
        <v>0</v>
      </c>
      <c r="BG261" s="177">
        <v>118320150.5</v>
      </c>
      <c r="BH261" s="177">
        <v>0</v>
      </c>
      <c r="BI261" s="177">
        <v>6060700</v>
      </c>
      <c r="BJ261" s="177">
        <v>0</v>
      </c>
      <c r="BK261" s="177">
        <v>0</v>
      </c>
      <c r="BL261" s="177">
        <v>0</v>
      </c>
      <c r="BM261" s="177">
        <v>0</v>
      </c>
      <c r="BN261" s="177">
        <v>0</v>
      </c>
      <c r="BO261" s="177">
        <v>3726316.03</v>
      </c>
      <c r="BP261" s="177">
        <v>0</v>
      </c>
      <c r="BQ261" s="177">
        <v>993600</v>
      </c>
      <c r="BR261" s="179">
        <v>6094500</v>
      </c>
      <c r="BS261" s="177">
        <v>0</v>
      </c>
      <c r="BT261" s="177">
        <v>0</v>
      </c>
      <c r="BU261" s="177">
        <v>0</v>
      </c>
      <c r="BV261" s="177">
        <v>0</v>
      </c>
      <c r="BW261" s="177">
        <v>0</v>
      </c>
      <c r="BX261" s="177">
        <v>0</v>
      </c>
      <c r="BY261" s="177">
        <v>0</v>
      </c>
      <c r="BZ261" s="177">
        <v>0</v>
      </c>
      <c r="CA261" s="177">
        <v>0</v>
      </c>
      <c r="CB261" s="177">
        <v>0</v>
      </c>
      <c r="CC261" s="177">
        <v>0</v>
      </c>
      <c r="CD261" s="177">
        <v>0</v>
      </c>
      <c r="CE261" s="177">
        <v>0</v>
      </c>
      <c r="CF261" s="177">
        <v>0</v>
      </c>
      <c r="CG261" s="177">
        <v>0</v>
      </c>
      <c r="CH261" s="177">
        <v>0</v>
      </c>
      <c r="CI261" s="177">
        <v>0</v>
      </c>
      <c r="CJ261" s="177">
        <v>23283600.07</v>
      </c>
      <c r="CK261" s="177">
        <v>0</v>
      </c>
      <c r="CL261" s="177">
        <v>0</v>
      </c>
      <c r="CM261" s="178"/>
      <c r="CZ261" s="174">
        <f t="shared" si="3"/>
        <v>0</v>
      </c>
      <c r="DA261" s="158" t="s">
        <v>1799</v>
      </c>
      <c r="DB261" s="154" t="s">
        <v>1800</v>
      </c>
      <c r="DC261" s="154" t="s">
        <v>1288</v>
      </c>
    </row>
    <row r="262" spans="1:107" ht="13.2" customHeight="1" x14ac:dyDescent="0.25">
      <c r="A262" s="175" t="s">
        <v>1801</v>
      </c>
      <c r="B262" s="176" t="s">
        <v>1802</v>
      </c>
      <c r="C262" s="177">
        <v>0</v>
      </c>
      <c r="D262" s="177">
        <v>0</v>
      </c>
      <c r="E262" s="177">
        <v>0</v>
      </c>
      <c r="F262" s="177">
        <v>0</v>
      </c>
      <c r="G262" s="177">
        <v>0</v>
      </c>
      <c r="H262" s="177">
        <v>0</v>
      </c>
      <c r="I262" s="177">
        <v>0</v>
      </c>
      <c r="J262" s="177">
        <v>0</v>
      </c>
      <c r="K262" s="177">
        <v>0</v>
      </c>
      <c r="L262" s="177">
        <v>0</v>
      </c>
      <c r="M262" s="177">
        <v>0</v>
      </c>
      <c r="N262" s="177">
        <v>0</v>
      </c>
      <c r="O262" s="177">
        <v>0</v>
      </c>
      <c r="P262" s="177">
        <v>0</v>
      </c>
      <c r="Q262" s="177">
        <v>0</v>
      </c>
      <c r="R262" s="177">
        <v>0</v>
      </c>
      <c r="S262" s="177">
        <v>0</v>
      </c>
      <c r="T262" s="177">
        <v>0</v>
      </c>
      <c r="U262" s="177">
        <v>0</v>
      </c>
      <c r="V262" s="177">
        <v>0</v>
      </c>
      <c r="W262" s="177">
        <v>0</v>
      </c>
      <c r="X262" s="177">
        <v>0</v>
      </c>
      <c r="Y262" s="177">
        <v>0</v>
      </c>
      <c r="Z262" s="177">
        <v>0</v>
      </c>
      <c r="AA262" s="177">
        <v>0</v>
      </c>
      <c r="AB262" s="177">
        <v>0</v>
      </c>
      <c r="AC262" s="177">
        <v>0</v>
      </c>
      <c r="AD262" s="177">
        <v>0</v>
      </c>
      <c r="AE262" s="177">
        <v>0</v>
      </c>
      <c r="AF262" s="177">
        <v>0</v>
      </c>
      <c r="AG262" s="177">
        <v>0</v>
      </c>
      <c r="AH262" s="177">
        <v>0</v>
      </c>
      <c r="AI262" s="177">
        <v>0</v>
      </c>
      <c r="AJ262" s="177">
        <v>0</v>
      </c>
      <c r="AK262" s="177">
        <v>0</v>
      </c>
      <c r="AL262" s="177">
        <v>0</v>
      </c>
      <c r="AM262" s="177">
        <v>0</v>
      </c>
      <c r="AN262" s="177">
        <v>0</v>
      </c>
      <c r="AO262" s="177">
        <v>0</v>
      </c>
      <c r="AP262" s="177">
        <v>0</v>
      </c>
      <c r="AQ262" s="177">
        <v>0</v>
      </c>
      <c r="AR262" s="177">
        <v>0</v>
      </c>
      <c r="AS262" s="177">
        <v>0</v>
      </c>
      <c r="AT262" s="177">
        <v>0</v>
      </c>
      <c r="AU262" s="177">
        <v>0</v>
      </c>
      <c r="AV262" s="177">
        <v>0</v>
      </c>
      <c r="AW262" s="177">
        <v>0</v>
      </c>
      <c r="AX262" s="177">
        <v>0</v>
      </c>
      <c r="AY262" s="177">
        <v>0</v>
      </c>
      <c r="AZ262" s="177">
        <v>0</v>
      </c>
      <c r="BA262" s="177">
        <v>0</v>
      </c>
      <c r="BB262" s="177">
        <v>0</v>
      </c>
      <c r="BC262" s="177">
        <v>0</v>
      </c>
      <c r="BD262" s="177">
        <v>0</v>
      </c>
      <c r="BE262" s="177">
        <v>0</v>
      </c>
      <c r="BF262" s="177">
        <v>0</v>
      </c>
      <c r="BG262" s="177">
        <v>0</v>
      </c>
      <c r="BH262" s="177">
        <v>0</v>
      </c>
      <c r="BI262" s="177">
        <v>0</v>
      </c>
      <c r="BJ262" s="177">
        <v>0</v>
      </c>
      <c r="BK262" s="177">
        <v>0</v>
      </c>
      <c r="BL262" s="177">
        <v>0</v>
      </c>
      <c r="BM262" s="177">
        <v>0</v>
      </c>
      <c r="BN262" s="177">
        <v>0</v>
      </c>
      <c r="BO262" s="177">
        <v>0</v>
      </c>
      <c r="BP262" s="177">
        <v>0</v>
      </c>
      <c r="BQ262" s="177">
        <v>0</v>
      </c>
      <c r="BR262" s="177">
        <v>0</v>
      </c>
      <c r="BS262" s="177">
        <v>0</v>
      </c>
      <c r="BT262" s="177">
        <v>0</v>
      </c>
      <c r="BU262" s="177">
        <v>0</v>
      </c>
      <c r="BV262" s="177">
        <v>0</v>
      </c>
      <c r="BW262" s="177">
        <v>0</v>
      </c>
      <c r="BX262" s="177">
        <v>0</v>
      </c>
      <c r="BY262" s="177">
        <v>0</v>
      </c>
      <c r="BZ262" s="177">
        <v>0</v>
      </c>
      <c r="CA262" s="177">
        <v>0</v>
      </c>
      <c r="CB262" s="177">
        <v>0</v>
      </c>
      <c r="CC262" s="177">
        <v>0</v>
      </c>
      <c r="CD262" s="177">
        <v>0</v>
      </c>
      <c r="CE262" s="177">
        <v>0</v>
      </c>
      <c r="CF262" s="177">
        <v>0</v>
      </c>
      <c r="CG262" s="177">
        <v>0</v>
      </c>
      <c r="CH262" s="177">
        <v>0</v>
      </c>
      <c r="CI262" s="177">
        <v>0</v>
      </c>
      <c r="CJ262" s="177">
        <v>0</v>
      </c>
      <c r="CK262" s="177">
        <v>0</v>
      </c>
      <c r="CL262" s="177">
        <v>0</v>
      </c>
      <c r="CM262" s="178"/>
      <c r="CZ262" s="174">
        <f t="shared" ref="CZ262:CZ325" si="4">A262-DA262</f>
        <v>0</v>
      </c>
      <c r="DA262" s="158" t="s">
        <v>1801</v>
      </c>
      <c r="DB262" s="154" t="s">
        <v>1802</v>
      </c>
      <c r="DC262" s="154" t="s">
        <v>1288</v>
      </c>
    </row>
    <row r="263" spans="1:107" ht="13.2" customHeight="1" x14ac:dyDescent="0.25">
      <c r="A263" s="175" t="s">
        <v>1803</v>
      </c>
      <c r="B263" s="176" t="s">
        <v>1804</v>
      </c>
      <c r="C263" s="177">
        <v>0</v>
      </c>
      <c r="D263" s="177">
        <v>0</v>
      </c>
      <c r="E263" s="177">
        <v>0</v>
      </c>
      <c r="F263" s="177">
        <v>0</v>
      </c>
      <c r="G263" s="177">
        <v>0</v>
      </c>
      <c r="H263" s="177">
        <v>0</v>
      </c>
      <c r="I263" s="177">
        <v>0</v>
      </c>
      <c r="J263" s="177">
        <v>0</v>
      </c>
      <c r="K263" s="177">
        <v>0</v>
      </c>
      <c r="L263" s="177">
        <v>0</v>
      </c>
      <c r="M263" s="177">
        <v>0</v>
      </c>
      <c r="N263" s="177">
        <v>0</v>
      </c>
      <c r="O263" s="177">
        <v>770755</v>
      </c>
      <c r="P263" s="177">
        <v>0</v>
      </c>
      <c r="Q263" s="177">
        <v>0</v>
      </c>
      <c r="R263" s="177">
        <v>0</v>
      </c>
      <c r="S263" s="177">
        <v>1906850</v>
      </c>
      <c r="T263" s="177">
        <v>0</v>
      </c>
      <c r="U263" s="177">
        <v>0</v>
      </c>
      <c r="V263" s="177">
        <v>0</v>
      </c>
      <c r="W263" s="177">
        <v>0</v>
      </c>
      <c r="X263" s="177">
        <v>0</v>
      </c>
      <c r="Y263" s="177">
        <v>0</v>
      </c>
      <c r="Z263" s="177">
        <v>0</v>
      </c>
      <c r="AA263" s="177">
        <v>0</v>
      </c>
      <c r="AB263" s="177">
        <v>0</v>
      </c>
      <c r="AC263" s="177">
        <v>0</v>
      </c>
      <c r="AD263" s="177">
        <v>0</v>
      </c>
      <c r="AE263" s="177">
        <v>0</v>
      </c>
      <c r="AF263" s="177">
        <v>0</v>
      </c>
      <c r="AG263" s="177">
        <v>0</v>
      </c>
      <c r="AH263" s="177">
        <v>0</v>
      </c>
      <c r="AI263" s="177">
        <v>0</v>
      </c>
      <c r="AJ263" s="177">
        <v>0</v>
      </c>
      <c r="AK263" s="177">
        <v>936250</v>
      </c>
      <c r="AL263" s="177">
        <v>0</v>
      </c>
      <c r="AM263" s="177">
        <v>0</v>
      </c>
      <c r="AN263" s="177">
        <v>0</v>
      </c>
      <c r="AO263" s="177">
        <v>0</v>
      </c>
      <c r="AP263" s="177">
        <v>0</v>
      </c>
      <c r="AQ263" s="177">
        <v>0</v>
      </c>
      <c r="AR263" s="177">
        <v>0</v>
      </c>
      <c r="AS263" s="177">
        <v>0</v>
      </c>
      <c r="AT263" s="177">
        <v>0</v>
      </c>
      <c r="AU263" s="177">
        <v>0</v>
      </c>
      <c r="AV263" s="177">
        <v>0</v>
      </c>
      <c r="AW263" s="177">
        <v>0</v>
      </c>
      <c r="AX263" s="177">
        <v>0</v>
      </c>
      <c r="AY263" s="177">
        <v>0</v>
      </c>
      <c r="AZ263" s="177">
        <v>0</v>
      </c>
      <c r="BA263" s="177">
        <v>0</v>
      </c>
      <c r="BB263" s="177">
        <v>0</v>
      </c>
      <c r="BC263" s="177">
        <v>0</v>
      </c>
      <c r="BD263" s="177">
        <v>0</v>
      </c>
      <c r="BE263" s="177">
        <v>0</v>
      </c>
      <c r="BF263" s="177">
        <v>0</v>
      </c>
      <c r="BG263" s="177">
        <v>1818000</v>
      </c>
      <c r="BH263" s="177">
        <v>0</v>
      </c>
      <c r="BI263" s="177">
        <v>0</v>
      </c>
      <c r="BJ263" s="177">
        <v>0</v>
      </c>
      <c r="BK263" s="177">
        <v>0</v>
      </c>
      <c r="BL263" s="177">
        <v>0</v>
      </c>
      <c r="BM263" s="177">
        <v>0</v>
      </c>
      <c r="BN263" s="177">
        <v>0</v>
      </c>
      <c r="BO263" s="177">
        <v>0</v>
      </c>
      <c r="BP263" s="177">
        <v>0</v>
      </c>
      <c r="BQ263" s="177">
        <v>0</v>
      </c>
      <c r="BR263" s="177">
        <v>0</v>
      </c>
      <c r="BS263" s="177">
        <v>0</v>
      </c>
      <c r="BT263" s="177">
        <v>0</v>
      </c>
      <c r="BU263" s="177">
        <v>0</v>
      </c>
      <c r="BV263" s="177">
        <v>0</v>
      </c>
      <c r="BW263" s="177">
        <v>0</v>
      </c>
      <c r="BX263" s="177">
        <v>14775700</v>
      </c>
      <c r="BY263" s="177">
        <v>0</v>
      </c>
      <c r="BZ263" s="177">
        <v>0</v>
      </c>
      <c r="CA263" s="177">
        <v>0</v>
      </c>
      <c r="CB263" s="177">
        <v>0</v>
      </c>
      <c r="CC263" s="177">
        <v>0</v>
      </c>
      <c r="CD263" s="177">
        <v>0</v>
      </c>
      <c r="CE263" s="177">
        <v>0</v>
      </c>
      <c r="CF263" s="177">
        <v>0</v>
      </c>
      <c r="CG263" s="177">
        <v>0</v>
      </c>
      <c r="CH263" s="177">
        <v>0</v>
      </c>
      <c r="CI263" s="177">
        <v>0</v>
      </c>
      <c r="CJ263" s="177">
        <v>0</v>
      </c>
      <c r="CK263" s="177">
        <v>0</v>
      </c>
      <c r="CL263" s="177">
        <v>0</v>
      </c>
      <c r="CM263" s="178"/>
      <c r="CZ263" s="174">
        <f t="shared" si="4"/>
        <v>0</v>
      </c>
      <c r="DA263" s="158" t="s">
        <v>1803</v>
      </c>
      <c r="DB263" s="154" t="s">
        <v>1804</v>
      </c>
      <c r="DC263" s="154" t="s">
        <v>1288</v>
      </c>
    </row>
    <row r="264" spans="1:107" ht="13.2" customHeight="1" x14ac:dyDescent="0.25">
      <c r="A264" s="175" t="s">
        <v>1805</v>
      </c>
      <c r="B264" s="176" t="s">
        <v>1806</v>
      </c>
      <c r="C264" s="177">
        <v>0</v>
      </c>
      <c r="D264" s="177">
        <v>0</v>
      </c>
      <c r="E264" s="177">
        <v>0</v>
      </c>
      <c r="F264" s="177">
        <v>0</v>
      </c>
      <c r="G264" s="177">
        <v>0</v>
      </c>
      <c r="H264" s="177">
        <v>0</v>
      </c>
      <c r="I264" s="177">
        <v>0</v>
      </c>
      <c r="J264" s="177">
        <v>0</v>
      </c>
      <c r="K264" s="177">
        <v>0</v>
      </c>
      <c r="L264" s="177">
        <v>0</v>
      </c>
      <c r="M264" s="177">
        <v>0</v>
      </c>
      <c r="N264" s="177">
        <v>0</v>
      </c>
      <c r="O264" s="177">
        <v>0</v>
      </c>
      <c r="P264" s="177">
        <v>0</v>
      </c>
      <c r="Q264" s="177">
        <v>0</v>
      </c>
      <c r="R264" s="177">
        <v>0</v>
      </c>
      <c r="S264" s="177">
        <v>0</v>
      </c>
      <c r="T264" s="177">
        <v>0</v>
      </c>
      <c r="U264" s="177">
        <v>0</v>
      </c>
      <c r="V264" s="177">
        <v>0</v>
      </c>
      <c r="W264" s="177">
        <v>0</v>
      </c>
      <c r="X264" s="177">
        <v>0</v>
      </c>
      <c r="Y264" s="177">
        <v>0</v>
      </c>
      <c r="Z264" s="177">
        <v>0</v>
      </c>
      <c r="AA264" s="177">
        <v>0</v>
      </c>
      <c r="AB264" s="177">
        <v>0</v>
      </c>
      <c r="AC264" s="177">
        <v>0</v>
      </c>
      <c r="AD264" s="177">
        <v>0</v>
      </c>
      <c r="AE264" s="177">
        <v>0</v>
      </c>
      <c r="AF264" s="177">
        <v>0</v>
      </c>
      <c r="AG264" s="177">
        <v>0</v>
      </c>
      <c r="AH264" s="177">
        <v>0</v>
      </c>
      <c r="AI264" s="177">
        <v>0</v>
      </c>
      <c r="AJ264" s="177">
        <v>0</v>
      </c>
      <c r="AK264" s="177">
        <v>0</v>
      </c>
      <c r="AL264" s="177">
        <v>0</v>
      </c>
      <c r="AM264" s="177">
        <v>0</v>
      </c>
      <c r="AN264" s="177">
        <v>0</v>
      </c>
      <c r="AO264" s="177">
        <v>0</v>
      </c>
      <c r="AP264" s="177">
        <v>0</v>
      </c>
      <c r="AQ264" s="177">
        <v>0</v>
      </c>
      <c r="AR264" s="177">
        <v>0</v>
      </c>
      <c r="AS264" s="177">
        <v>0</v>
      </c>
      <c r="AT264" s="177">
        <v>0</v>
      </c>
      <c r="AU264" s="177">
        <v>0</v>
      </c>
      <c r="AV264" s="177">
        <v>0</v>
      </c>
      <c r="AW264" s="177">
        <v>0</v>
      </c>
      <c r="AX264" s="177">
        <v>0</v>
      </c>
      <c r="AY264" s="177">
        <v>0</v>
      </c>
      <c r="AZ264" s="177">
        <v>0</v>
      </c>
      <c r="BA264" s="177">
        <v>0</v>
      </c>
      <c r="BB264" s="177">
        <v>0</v>
      </c>
      <c r="BC264" s="177">
        <v>0</v>
      </c>
      <c r="BD264" s="177">
        <v>0</v>
      </c>
      <c r="BE264" s="177">
        <v>0</v>
      </c>
      <c r="BF264" s="177">
        <v>0</v>
      </c>
      <c r="BG264" s="177">
        <v>0</v>
      </c>
      <c r="BH264" s="177">
        <v>0</v>
      </c>
      <c r="BI264" s="177">
        <v>0</v>
      </c>
      <c r="BJ264" s="177">
        <v>0</v>
      </c>
      <c r="BK264" s="177">
        <v>0</v>
      </c>
      <c r="BL264" s="177">
        <v>0</v>
      </c>
      <c r="BM264" s="177">
        <v>0</v>
      </c>
      <c r="BN264" s="177">
        <v>0</v>
      </c>
      <c r="BO264" s="177">
        <v>0</v>
      </c>
      <c r="BP264" s="177">
        <v>0</v>
      </c>
      <c r="BQ264" s="177">
        <v>0</v>
      </c>
      <c r="BR264" s="177">
        <v>0</v>
      </c>
      <c r="BS264" s="177">
        <v>0</v>
      </c>
      <c r="BT264" s="177">
        <v>0</v>
      </c>
      <c r="BU264" s="177">
        <v>0</v>
      </c>
      <c r="BV264" s="177">
        <v>0</v>
      </c>
      <c r="BW264" s="177">
        <v>0</v>
      </c>
      <c r="BX264" s="177">
        <v>0</v>
      </c>
      <c r="BY264" s="177">
        <v>0</v>
      </c>
      <c r="BZ264" s="177">
        <v>0</v>
      </c>
      <c r="CA264" s="177">
        <v>0</v>
      </c>
      <c r="CB264" s="177">
        <v>0</v>
      </c>
      <c r="CC264" s="177">
        <v>0</v>
      </c>
      <c r="CD264" s="177">
        <v>0</v>
      </c>
      <c r="CE264" s="177">
        <v>0</v>
      </c>
      <c r="CF264" s="177">
        <v>0</v>
      </c>
      <c r="CG264" s="177">
        <v>0</v>
      </c>
      <c r="CH264" s="177">
        <v>0</v>
      </c>
      <c r="CI264" s="177">
        <v>0</v>
      </c>
      <c r="CJ264" s="177">
        <v>0</v>
      </c>
      <c r="CK264" s="177">
        <v>0</v>
      </c>
      <c r="CL264" s="177">
        <v>0</v>
      </c>
      <c r="CM264" s="178"/>
      <c r="CZ264" s="174">
        <f t="shared" si="4"/>
        <v>0</v>
      </c>
      <c r="DA264" s="158" t="s">
        <v>1805</v>
      </c>
      <c r="DB264" s="154" t="s">
        <v>1806</v>
      </c>
      <c r="DC264" s="154" t="s">
        <v>1288</v>
      </c>
    </row>
    <row r="265" spans="1:107" ht="13.2" customHeight="1" x14ac:dyDescent="0.25">
      <c r="A265" s="175" t="s">
        <v>1807</v>
      </c>
      <c r="B265" s="176" t="s">
        <v>1808</v>
      </c>
      <c r="C265" s="177">
        <v>0</v>
      </c>
      <c r="D265" s="177">
        <v>0</v>
      </c>
      <c r="E265" s="177">
        <v>0</v>
      </c>
      <c r="F265" s="177">
        <v>0</v>
      </c>
      <c r="G265" s="177">
        <v>0</v>
      </c>
      <c r="H265" s="177">
        <v>0</v>
      </c>
      <c r="I265" s="177">
        <v>0</v>
      </c>
      <c r="J265" s="177">
        <v>0</v>
      </c>
      <c r="K265" s="177">
        <v>0</v>
      </c>
      <c r="L265" s="177">
        <v>0</v>
      </c>
      <c r="M265" s="177">
        <v>0</v>
      </c>
      <c r="N265" s="177">
        <v>0</v>
      </c>
      <c r="O265" s="177">
        <v>0</v>
      </c>
      <c r="P265" s="177">
        <v>0</v>
      </c>
      <c r="Q265" s="177">
        <v>0</v>
      </c>
      <c r="R265" s="177">
        <v>0</v>
      </c>
      <c r="S265" s="177">
        <v>0</v>
      </c>
      <c r="T265" s="177">
        <v>0</v>
      </c>
      <c r="U265" s="177">
        <v>0</v>
      </c>
      <c r="V265" s="177">
        <v>0</v>
      </c>
      <c r="W265" s="177">
        <v>0</v>
      </c>
      <c r="X265" s="177">
        <v>0</v>
      </c>
      <c r="Y265" s="177">
        <v>0</v>
      </c>
      <c r="Z265" s="177">
        <v>0</v>
      </c>
      <c r="AA265" s="177">
        <v>0</v>
      </c>
      <c r="AB265" s="177">
        <v>0</v>
      </c>
      <c r="AC265" s="177">
        <v>0</v>
      </c>
      <c r="AD265" s="177">
        <v>0</v>
      </c>
      <c r="AE265" s="177">
        <v>0</v>
      </c>
      <c r="AF265" s="177">
        <v>0</v>
      </c>
      <c r="AG265" s="177">
        <v>0</v>
      </c>
      <c r="AH265" s="177">
        <v>0</v>
      </c>
      <c r="AI265" s="177">
        <v>0</v>
      </c>
      <c r="AJ265" s="177">
        <v>0</v>
      </c>
      <c r="AK265" s="177">
        <v>0</v>
      </c>
      <c r="AL265" s="177">
        <v>0</v>
      </c>
      <c r="AM265" s="177">
        <v>0</v>
      </c>
      <c r="AN265" s="177">
        <v>0</v>
      </c>
      <c r="AO265" s="177">
        <v>0</v>
      </c>
      <c r="AP265" s="177">
        <v>0</v>
      </c>
      <c r="AQ265" s="177">
        <v>0</v>
      </c>
      <c r="AR265" s="177">
        <v>0</v>
      </c>
      <c r="AS265" s="177">
        <v>0</v>
      </c>
      <c r="AT265" s="177">
        <v>0</v>
      </c>
      <c r="AU265" s="177">
        <v>0</v>
      </c>
      <c r="AV265" s="177">
        <v>0</v>
      </c>
      <c r="AW265" s="177">
        <v>0</v>
      </c>
      <c r="AX265" s="177">
        <v>0</v>
      </c>
      <c r="AY265" s="177">
        <v>0</v>
      </c>
      <c r="AZ265" s="177">
        <v>0</v>
      </c>
      <c r="BA265" s="177">
        <v>0</v>
      </c>
      <c r="BB265" s="177">
        <v>0</v>
      </c>
      <c r="BC265" s="177">
        <v>0</v>
      </c>
      <c r="BD265" s="177">
        <v>0</v>
      </c>
      <c r="BE265" s="177">
        <v>0</v>
      </c>
      <c r="BF265" s="177">
        <v>0</v>
      </c>
      <c r="BG265" s="177">
        <v>0</v>
      </c>
      <c r="BH265" s="177">
        <v>0</v>
      </c>
      <c r="BI265" s="177">
        <v>0</v>
      </c>
      <c r="BJ265" s="177">
        <v>0</v>
      </c>
      <c r="BK265" s="177">
        <v>0</v>
      </c>
      <c r="BL265" s="177">
        <v>0</v>
      </c>
      <c r="BM265" s="177">
        <v>0</v>
      </c>
      <c r="BN265" s="177">
        <v>0</v>
      </c>
      <c r="BO265" s="177">
        <v>0</v>
      </c>
      <c r="BP265" s="177">
        <v>0</v>
      </c>
      <c r="BQ265" s="177">
        <v>0</v>
      </c>
      <c r="BR265" s="177">
        <v>0</v>
      </c>
      <c r="BS265" s="177">
        <v>0</v>
      </c>
      <c r="BT265" s="177">
        <v>0</v>
      </c>
      <c r="BU265" s="177">
        <v>0</v>
      </c>
      <c r="BV265" s="177">
        <v>0</v>
      </c>
      <c r="BW265" s="177">
        <v>0</v>
      </c>
      <c r="BX265" s="177">
        <v>0</v>
      </c>
      <c r="BY265" s="177">
        <v>0</v>
      </c>
      <c r="BZ265" s="177">
        <v>0</v>
      </c>
      <c r="CA265" s="177">
        <v>0</v>
      </c>
      <c r="CB265" s="177">
        <v>0</v>
      </c>
      <c r="CC265" s="177">
        <v>0</v>
      </c>
      <c r="CD265" s="177">
        <v>0</v>
      </c>
      <c r="CE265" s="177">
        <v>0</v>
      </c>
      <c r="CF265" s="177">
        <v>0</v>
      </c>
      <c r="CG265" s="177">
        <v>0</v>
      </c>
      <c r="CH265" s="177">
        <v>0</v>
      </c>
      <c r="CI265" s="177">
        <v>0</v>
      </c>
      <c r="CJ265" s="177">
        <v>0</v>
      </c>
      <c r="CK265" s="177">
        <v>0</v>
      </c>
      <c r="CL265" s="177">
        <v>0</v>
      </c>
      <c r="CM265" s="178"/>
      <c r="CZ265" s="174">
        <f t="shared" si="4"/>
        <v>0</v>
      </c>
      <c r="DA265" s="158" t="s">
        <v>1807</v>
      </c>
      <c r="DB265" s="154" t="s">
        <v>1808</v>
      </c>
      <c r="DC265" s="154" t="s">
        <v>1288</v>
      </c>
    </row>
    <row r="266" spans="1:107" ht="13.2" customHeight="1" x14ac:dyDescent="0.25">
      <c r="A266" s="175" t="s">
        <v>1809</v>
      </c>
      <c r="B266" s="176" t="s">
        <v>1810</v>
      </c>
      <c r="C266" s="177">
        <v>0</v>
      </c>
      <c r="D266" s="177">
        <v>0</v>
      </c>
      <c r="E266" s="177">
        <v>0</v>
      </c>
      <c r="F266" s="177">
        <v>0</v>
      </c>
      <c r="G266" s="177">
        <v>0</v>
      </c>
      <c r="H266" s="177">
        <v>0</v>
      </c>
      <c r="I266" s="177">
        <v>0</v>
      </c>
      <c r="J266" s="177">
        <v>0</v>
      </c>
      <c r="K266" s="177">
        <v>0</v>
      </c>
      <c r="L266" s="177">
        <v>0</v>
      </c>
      <c r="M266" s="177">
        <v>0</v>
      </c>
      <c r="N266" s="177">
        <v>0</v>
      </c>
      <c r="O266" s="177">
        <v>0</v>
      </c>
      <c r="P266" s="177">
        <v>0</v>
      </c>
      <c r="Q266" s="177">
        <v>0</v>
      </c>
      <c r="R266" s="177">
        <v>0</v>
      </c>
      <c r="S266" s="177">
        <v>0</v>
      </c>
      <c r="T266" s="177">
        <v>0</v>
      </c>
      <c r="U266" s="177">
        <v>0</v>
      </c>
      <c r="V266" s="177">
        <v>0</v>
      </c>
      <c r="W266" s="177">
        <v>0</v>
      </c>
      <c r="X266" s="177">
        <v>0</v>
      </c>
      <c r="Y266" s="177">
        <v>0</v>
      </c>
      <c r="Z266" s="177">
        <v>0</v>
      </c>
      <c r="AA266" s="177">
        <v>0</v>
      </c>
      <c r="AB266" s="177">
        <v>0</v>
      </c>
      <c r="AC266" s="177">
        <v>0</v>
      </c>
      <c r="AD266" s="177">
        <v>0</v>
      </c>
      <c r="AE266" s="177">
        <v>0</v>
      </c>
      <c r="AF266" s="177">
        <v>0</v>
      </c>
      <c r="AG266" s="177">
        <v>0</v>
      </c>
      <c r="AH266" s="177">
        <v>0</v>
      </c>
      <c r="AI266" s="177">
        <v>0</v>
      </c>
      <c r="AJ266" s="177">
        <v>0</v>
      </c>
      <c r="AK266" s="177">
        <v>0</v>
      </c>
      <c r="AL266" s="177">
        <v>0</v>
      </c>
      <c r="AM266" s="177">
        <v>0</v>
      </c>
      <c r="AN266" s="177">
        <v>0</v>
      </c>
      <c r="AO266" s="177">
        <v>0</v>
      </c>
      <c r="AP266" s="177">
        <v>0</v>
      </c>
      <c r="AQ266" s="177">
        <v>0</v>
      </c>
      <c r="AR266" s="177">
        <v>0</v>
      </c>
      <c r="AS266" s="177">
        <v>0</v>
      </c>
      <c r="AT266" s="177">
        <v>0</v>
      </c>
      <c r="AU266" s="177">
        <v>0</v>
      </c>
      <c r="AV266" s="177">
        <v>0</v>
      </c>
      <c r="AW266" s="177">
        <v>0</v>
      </c>
      <c r="AX266" s="177">
        <v>0</v>
      </c>
      <c r="AY266" s="177">
        <v>0</v>
      </c>
      <c r="AZ266" s="177">
        <v>0</v>
      </c>
      <c r="BA266" s="177">
        <v>0</v>
      </c>
      <c r="BB266" s="177">
        <v>0</v>
      </c>
      <c r="BC266" s="177">
        <v>0</v>
      </c>
      <c r="BD266" s="177">
        <v>0</v>
      </c>
      <c r="BE266" s="177">
        <v>0</v>
      </c>
      <c r="BF266" s="177">
        <v>0</v>
      </c>
      <c r="BG266" s="177">
        <v>0</v>
      </c>
      <c r="BH266" s="177">
        <v>0</v>
      </c>
      <c r="BI266" s="177">
        <v>0</v>
      </c>
      <c r="BJ266" s="177">
        <v>0</v>
      </c>
      <c r="BK266" s="177">
        <v>0</v>
      </c>
      <c r="BL266" s="177">
        <v>0</v>
      </c>
      <c r="BM266" s="177">
        <v>0</v>
      </c>
      <c r="BN266" s="177">
        <v>0</v>
      </c>
      <c r="BO266" s="177">
        <v>0</v>
      </c>
      <c r="BP266" s="177">
        <v>0</v>
      </c>
      <c r="BQ266" s="177">
        <v>0</v>
      </c>
      <c r="BR266" s="177">
        <v>0</v>
      </c>
      <c r="BS266" s="177">
        <v>0</v>
      </c>
      <c r="BT266" s="177">
        <v>0</v>
      </c>
      <c r="BU266" s="177">
        <v>0</v>
      </c>
      <c r="BV266" s="177">
        <v>0</v>
      </c>
      <c r="BW266" s="177">
        <v>0</v>
      </c>
      <c r="BX266" s="177">
        <v>0</v>
      </c>
      <c r="BY266" s="177">
        <v>0</v>
      </c>
      <c r="BZ266" s="177">
        <v>0</v>
      </c>
      <c r="CA266" s="177">
        <v>0</v>
      </c>
      <c r="CB266" s="177">
        <v>0</v>
      </c>
      <c r="CC266" s="177">
        <v>0</v>
      </c>
      <c r="CD266" s="177">
        <v>0</v>
      </c>
      <c r="CE266" s="177">
        <v>0</v>
      </c>
      <c r="CF266" s="177">
        <v>0</v>
      </c>
      <c r="CG266" s="177">
        <v>0</v>
      </c>
      <c r="CH266" s="177">
        <v>0</v>
      </c>
      <c r="CI266" s="177">
        <v>0</v>
      </c>
      <c r="CJ266" s="177">
        <v>0</v>
      </c>
      <c r="CK266" s="177">
        <v>0</v>
      </c>
      <c r="CL266" s="177">
        <v>0</v>
      </c>
      <c r="CM266" s="178"/>
      <c r="CZ266" s="174">
        <f t="shared" si="4"/>
        <v>0</v>
      </c>
      <c r="DA266" s="158" t="s">
        <v>1809</v>
      </c>
      <c r="DB266" s="154" t="s">
        <v>1810</v>
      </c>
      <c r="DC266" s="154" t="s">
        <v>1288</v>
      </c>
    </row>
    <row r="267" spans="1:107" ht="13.2" customHeight="1" x14ac:dyDescent="0.25">
      <c r="A267" s="175" t="s">
        <v>1811</v>
      </c>
      <c r="B267" s="176" t="s">
        <v>1812</v>
      </c>
      <c r="C267" s="177">
        <v>0</v>
      </c>
      <c r="D267" s="177">
        <v>0</v>
      </c>
      <c r="E267" s="177">
        <v>0</v>
      </c>
      <c r="F267" s="177">
        <v>0</v>
      </c>
      <c r="G267" s="177">
        <v>0</v>
      </c>
      <c r="H267" s="177">
        <v>0</v>
      </c>
      <c r="I267" s="177">
        <v>0</v>
      </c>
      <c r="J267" s="177">
        <v>0</v>
      </c>
      <c r="K267" s="177">
        <v>0</v>
      </c>
      <c r="L267" s="177">
        <v>0</v>
      </c>
      <c r="M267" s="177">
        <v>0</v>
      </c>
      <c r="N267" s="177">
        <v>0</v>
      </c>
      <c r="O267" s="177">
        <v>0</v>
      </c>
      <c r="P267" s="177">
        <v>0</v>
      </c>
      <c r="Q267" s="177">
        <v>0</v>
      </c>
      <c r="R267" s="177">
        <v>0</v>
      </c>
      <c r="S267" s="177">
        <v>0</v>
      </c>
      <c r="T267" s="177">
        <v>0</v>
      </c>
      <c r="U267" s="177">
        <v>0</v>
      </c>
      <c r="V267" s="177">
        <v>0</v>
      </c>
      <c r="W267" s="177">
        <v>0</v>
      </c>
      <c r="X267" s="177">
        <v>0</v>
      </c>
      <c r="Y267" s="177">
        <v>0</v>
      </c>
      <c r="Z267" s="177">
        <v>0</v>
      </c>
      <c r="AA267" s="177">
        <v>0</v>
      </c>
      <c r="AB267" s="177">
        <v>0</v>
      </c>
      <c r="AC267" s="177">
        <v>0</v>
      </c>
      <c r="AD267" s="177">
        <v>0</v>
      </c>
      <c r="AE267" s="177">
        <v>0</v>
      </c>
      <c r="AF267" s="177">
        <v>0</v>
      </c>
      <c r="AG267" s="177">
        <v>0</v>
      </c>
      <c r="AH267" s="177">
        <v>0</v>
      </c>
      <c r="AI267" s="177">
        <v>0</v>
      </c>
      <c r="AJ267" s="177">
        <v>0</v>
      </c>
      <c r="AK267" s="177">
        <v>0</v>
      </c>
      <c r="AL267" s="177">
        <v>0</v>
      </c>
      <c r="AM267" s="177">
        <v>0</v>
      </c>
      <c r="AN267" s="177">
        <v>0</v>
      </c>
      <c r="AO267" s="177">
        <v>0</v>
      </c>
      <c r="AP267" s="177">
        <v>0</v>
      </c>
      <c r="AQ267" s="177">
        <v>0</v>
      </c>
      <c r="AR267" s="177">
        <v>0</v>
      </c>
      <c r="AS267" s="177">
        <v>0</v>
      </c>
      <c r="AT267" s="177">
        <v>0</v>
      </c>
      <c r="AU267" s="177">
        <v>0</v>
      </c>
      <c r="AV267" s="177">
        <v>0</v>
      </c>
      <c r="AW267" s="177">
        <v>0</v>
      </c>
      <c r="AX267" s="177">
        <v>0</v>
      </c>
      <c r="AY267" s="177">
        <v>0</v>
      </c>
      <c r="AZ267" s="177">
        <v>0</v>
      </c>
      <c r="BA267" s="177">
        <v>0</v>
      </c>
      <c r="BB267" s="177">
        <v>0</v>
      </c>
      <c r="BC267" s="177">
        <v>0</v>
      </c>
      <c r="BD267" s="177">
        <v>0</v>
      </c>
      <c r="BE267" s="177">
        <v>0</v>
      </c>
      <c r="BF267" s="177">
        <v>0</v>
      </c>
      <c r="BG267" s="177">
        <v>0</v>
      </c>
      <c r="BH267" s="177">
        <v>0</v>
      </c>
      <c r="BI267" s="177">
        <v>0</v>
      </c>
      <c r="BJ267" s="177">
        <v>0</v>
      </c>
      <c r="BK267" s="177">
        <v>0</v>
      </c>
      <c r="BL267" s="177">
        <v>0</v>
      </c>
      <c r="BM267" s="177">
        <v>0</v>
      </c>
      <c r="BN267" s="177">
        <v>0</v>
      </c>
      <c r="BO267" s="177">
        <v>0</v>
      </c>
      <c r="BP267" s="177">
        <v>0</v>
      </c>
      <c r="BQ267" s="177">
        <v>0</v>
      </c>
      <c r="BR267" s="177">
        <v>0</v>
      </c>
      <c r="BS267" s="177">
        <v>0</v>
      </c>
      <c r="BT267" s="177">
        <v>0</v>
      </c>
      <c r="BU267" s="177">
        <v>0</v>
      </c>
      <c r="BV267" s="177">
        <v>0</v>
      </c>
      <c r="BW267" s="177">
        <v>0</v>
      </c>
      <c r="BX267" s="177">
        <v>0</v>
      </c>
      <c r="BY267" s="177">
        <v>0</v>
      </c>
      <c r="BZ267" s="177">
        <v>0</v>
      </c>
      <c r="CA267" s="177">
        <v>0</v>
      </c>
      <c r="CB267" s="177">
        <v>0</v>
      </c>
      <c r="CC267" s="177">
        <v>0</v>
      </c>
      <c r="CD267" s="177">
        <v>0</v>
      </c>
      <c r="CE267" s="177">
        <v>0</v>
      </c>
      <c r="CF267" s="177">
        <v>0</v>
      </c>
      <c r="CG267" s="177">
        <v>0</v>
      </c>
      <c r="CH267" s="177">
        <v>0</v>
      </c>
      <c r="CI267" s="177">
        <v>0</v>
      </c>
      <c r="CJ267" s="177">
        <v>0</v>
      </c>
      <c r="CK267" s="177">
        <v>0</v>
      </c>
      <c r="CL267" s="177">
        <v>0</v>
      </c>
      <c r="CM267" s="178"/>
      <c r="CZ267" s="174">
        <f t="shared" si="4"/>
        <v>0</v>
      </c>
      <c r="DA267" s="158" t="s">
        <v>1811</v>
      </c>
      <c r="DB267" s="154" t="s">
        <v>1812</v>
      </c>
      <c r="DC267" s="154" t="s">
        <v>1288</v>
      </c>
    </row>
    <row r="268" spans="1:107" ht="13.2" customHeight="1" x14ac:dyDescent="0.25">
      <c r="A268" s="175" t="s">
        <v>1813</v>
      </c>
      <c r="B268" s="176" t="s">
        <v>1814</v>
      </c>
      <c r="C268" s="177">
        <v>0</v>
      </c>
      <c r="D268" s="177">
        <v>0</v>
      </c>
      <c r="E268" s="177">
        <v>0</v>
      </c>
      <c r="F268" s="177">
        <v>0</v>
      </c>
      <c r="G268" s="177">
        <v>0</v>
      </c>
      <c r="H268" s="177">
        <v>0</v>
      </c>
      <c r="I268" s="177">
        <v>0</v>
      </c>
      <c r="J268" s="177">
        <v>0</v>
      </c>
      <c r="K268" s="177">
        <v>0</v>
      </c>
      <c r="L268" s="177">
        <v>0</v>
      </c>
      <c r="M268" s="177">
        <v>0</v>
      </c>
      <c r="N268" s="177">
        <v>0</v>
      </c>
      <c r="O268" s="177">
        <v>0</v>
      </c>
      <c r="P268" s="177">
        <v>0</v>
      </c>
      <c r="Q268" s="177">
        <v>0</v>
      </c>
      <c r="R268" s="177">
        <v>0</v>
      </c>
      <c r="S268" s="177">
        <v>0</v>
      </c>
      <c r="T268" s="177">
        <v>0</v>
      </c>
      <c r="U268" s="177">
        <v>0</v>
      </c>
      <c r="V268" s="177">
        <v>0</v>
      </c>
      <c r="W268" s="177">
        <v>0</v>
      </c>
      <c r="X268" s="177">
        <v>0</v>
      </c>
      <c r="Y268" s="177">
        <v>0</v>
      </c>
      <c r="Z268" s="177">
        <v>0</v>
      </c>
      <c r="AA268" s="177">
        <v>0</v>
      </c>
      <c r="AB268" s="177">
        <v>0</v>
      </c>
      <c r="AC268" s="177">
        <v>0</v>
      </c>
      <c r="AD268" s="177">
        <v>0</v>
      </c>
      <c r="AE268" s="177">
        <v>0</v>
      </c>
      <c r="AF268" s="177">
        <v>0</v>
      </c>
      <c r="AG268" s="177">
        <v>0</v>
      </c>
      <c r="AH268" s="177">
        <v>0</v>
      </c>
      <c r="AI268" s="177">
        <v>0</v>
      </c>
      <c r="AJ268" s="177">
        <v>0</v>
      </c>
      <c r="AK268" s="177">
        <v>0</v>
      </c>
      <c r="AL268" s="177">
        <v>0</v>
      </c>
      <c r="AM268" s="177">
        <v>0</v>
      </c>
      <c r="AN268" s="177">
        <v>0</v>
      </c>
      <c r="AO268" s="177">
        <v>0</v>
      </c>
      <c r="AP268" s="177">
        <v>0</v>
      </c>
      <c r="AQ268" s="177">
        <v>0</v>
      </c>
      <c r="AR268" s="177">
        <v>0</v>
      </c>
      <c r="AS268" s="177">
        <v>0</v>
      </c>
      <c r="AT268" s="177">
        <v>0</v>
      </c>
      <c r="AU268" s="177">
        <v>0</v>
      </c>
      <c r="AV268" s="177">
        <v>0</v>
      </c>
      <c r="AW268" s="177">
        <v>0</v>
      </c>
      <c r="AX268" s="177">
        <v>0</v>
      </c>
      <c r="AY268" s="177">
        <v>0</v>
      </c>
      <c r="AZ268" s="177">
        <v>0</v>
      </c>
      <c r="BA268" s="177">
        <v>0</v>
      </c>
      <c r="BB268" s="177">
        <v>0</v>
      </c>
      <c r="BC268" s="177">
        <v>0</v>
      </c>
      <c r="BD268" s="177">
        <v>0</v>
      </c>
      <c r="BE268" s="177">
        <v>0</v>
      </c>
      <c r="BF268" s="177">
        <v>0</v>
      </c>
      <c r="BG268" s="177">
        <v>0</v>
      </c>
      <c r="BH268" s="177">
        <v>0</v>
      </c>
      <c r="BI268" s="177">
        <v>0</v>
      </c>
      <c r="BJ268" s="177">
        <v>0</v>
      </c>
      <c r="BK268" s="177">
        <v>0</v>
      </c>
      <c r="BL268" s="177">
        <v>0</v>
      </c>
      <c r="BM268" s="177">
        <v>0</v>
      </c>
      <c r="BN268" s="177">
        <v>0</v>
      </c>
      <c r="BO268" s="177">
        <v>0</v>
      </c>
      <c r="BP268" s="177">
        <v>0</v>
      </c>
      <c r="BQ268" s="177">
        <v>0</v>
      </c>
      <c r="BR268" s="177">
        <v>0</v>
      </c>
      <c r="BS268" s="177">
        <v>0</v>
      </c>
      <c r="BT268" s="177">
        <v>0</v>
      </c>
      <c r="BU268" s="177">
        <v>0</v>
      </c>
      <c r="BV268" s="177">
        <v>0</v>
      </c>
      <c r="BW268" s="177">
        <v>0</v>
      </c>
      <c r="BX268" s="177">
        <v>0</v>
      </c>
      <c r="BY268" s="177">
        <v>0</v>
      </c>
      <c r="BZ268" s="177">
        <v>0</v>
      </c>
      <c r="CA268" s="177">
        <v>0</v>
      </c>
      <c r="CB268" s="177">
        <v>0</v>
      </c>
      <c r="CC268" s="177">
        <v>0</v>
      </c>
      <c r="CD268" s="177">
        <v>0</v>
      </c>
      <c r="CE268" s="177">
        <v>0</v>
      </c>
      <c r="CF268" s="177">
        <v>0</v>
      </c>
      <c r="CG268" s="177">
        <v>0</v>
      </c>
      <c r="CH268" s="177">
        <v>0</v>
      </c>
      <c r="CI268" s="177">
        <v>0</v>
      </c>
      <c r="CJ268" s="177">
        <v>0</v>
      </c>
      <c r="CK268" s="177">
        <v>0</v>
      </c>
      <c r="CL268" s="177">
        <v>0</v>
      </c>
      <c r="CM268" s="178"/>
      <c r="CZ268" s="174">
        <f t="shared" si="4"/>
        <v>0</v>
      </c>
      <c r="DA268" s="158" t="s">
        <v>1813</v>
      </c>
      <c r="DB268" s="154" t="s">
        <v>1814</v>
      </c>
      <c r="DC268" s="154" t="s">
        <v>1288</v>
      </c>
    </row>
    <row r="269" spans="1:107" ht="13.2" customHeight="1" x14ac:dyDescent="0.25">
      <c r="A269" s="175" t="s">
        <v>1815</v>
      </c>
      <c r="B269" s="176" t="s">
        <v>1816</v>
      </c>
      <c r="C269" s="177">
        <v>0</v>
      </c>
      <c r="D269" s="177">
        <v>0</v>
      </c>
      <c r="E269" s="177">
        <v>0</v>
      </c>
      <c r="F269" s="177">
        <v>0</v>
      </c>
      <c r="G269" s="177">
        <v>0</v>
      </c>
      <c r="H269" s="177">
        <v>0</v>
      </c>
      <c r="I269" s="177">
        <v>0</v>
      </c>
      <c r="J269" s="177">
        <v>0</v>
      </c>
      <c r="K269" s="177">
        <v>0</v>
      </c>
      <c r="L269" s="177">
        <v>0</v>
      </c>
      <c r="M269" s="177">
        <v>0</v>
      </c>
      <c r="N269" s="177">
        <v>0</v>
      </c>
      <c r="O269" s="177">
        <v>0</v>
      </c>
      <c r="P269" s="177">
        <v>0</v>
      </c>
      <c r="Q269" s="177">
        <v>0</v>
      </c>
      <c r="R269" s="177">
        <v>0</v>
      </c>
      <c r="S269" s="177">
        <v>0</v>
      </c>
      <c r="T269" s="177">
        <v>0</v>
      </c>
      <c r="U269" s="177">
        <v>0</v>
      </c>
      <c r="V269" s="177">
        <v>0</v>
      </c>
      <c r="W269" s="177">
        <v>0</v>
      </c>
      <c r="X269" s="177">
        <v>0</v>
      </c>
      <c r="Y269" s="177">
        <v>0</v>
      </c>
      <c r="Z269" s="177">
        <v>0</v>
      </c>
      <c r="AA269" s="177">
        <v>0</v>
      </c>
      <c r="AB269" s="177">
        <v>0</v>
      </c>
      <c r="AC269" s="177">
        <v>0</v>
      </c>
      <c r="AD269" s="177">
        <v>0</v>
      </c>
      <c r="AE269" s="177">
        <v>0</v>
      </c>
      <c r="AF269" s="177">
        <v>0</v>
      </c>
      <c r="AG269" s="177">
        <v>0</v>
      </c>
      <c r="AH269" s="177">
        <v>0</v>
      </c>
      <c r="AI269" s="177">
        <v>0</v>
      </c>
      <c r="AJ269" s="177">
        <v>0</v>
      </c>
      <c r="AK269" s="177">
        <v>0</v>
      </c>
      <c r="AL269" s="177">
        <v>0</v>
      </c>
      <c r="AM269" s="177">
        <v>0</v>
      </c>
      <c r="AN269" s="177">
        <v>0</v>
      </c>
      <c r="AO269" s="177">
        <v>0</v>
      </c>
      <c r="AP269" s="177">
        <v>0</v>
      </c>
      <c r="AQ269" s="177">
        <v>0</v>
      </c>
      <c r="AR269" s="177">
        <v>0</v>
      </c>
      <c r="AS269" s="177">
        <v>0</v>
      </c>
      <c r="AT269" s="177">
        <v>0</v>
      </c>
      <c r="AU269" s="177">
        <v>0</v>
      </c>
      <c r="AV269" s="177">
        <v>0</v>
      </c>
      <c r="AW269" s="177">
        <v>0</v>
      </c>
      <c r="AX269" s="177">
        <v>0</v>
      </c>
      <c r="AY269" s="177">
        <v>0</v>
      </c>
      <c r="AZ269" s="177">
        <v>0</v>
      </c>
      <c r="BA269" s="177">
        <v>0</v>
      </c>
      <c r="BB269" s="177">
        <v>0</v>
      </c>
      <c r="BC269" s="177">
        <v>0</v>
      </c>
      <c r="BD269" s="177">
        <v>0</v>
      </c>
      <c r="BE269" s="177">
        <v>0</v>
      </c>
      <c r="BF269" s="177">
        <v>0</v>
      </c>
      <c r="BG269" s="177">
        <v>0</v>
      </c>
      <c r="BH269" s="177">
        <v>0</v>
      </c>
      <c r="BI269" s="177">
        <v>0</v>
      </c>
      <c r="BJ269" s="177">
        <v>0</v>
      </c>
      <c r="BK269" s="177">
        <v>0</v>
      </c>
      <c r="BL269" s="177">
        <v>0</v>
      </c>
      <c r="BM269" s="177">
        <v>0</v>
      </c>
      <c r="BN269" s="177">
        <v>0</v>
      </c>
      <c r="BO269" s="177">
        <v>0</v>
      </c>
      <c r="BP269" s="177">
        <v>0</v>
      </c>
      <c r="BQ269" s="177">
        <v>0</v>
      </c>
      <c r="BR269" s="177">
        <v>0</v>
      </c>
      <c r="BS269" s="177">
        <v>0</v>
      </c>
      <c r="BT269" s="177">
        <v>0</v>
      </c>
      <c r="BU269" s="177">
        <v>0</v>
      </c>
      <c r="BV269" s="177">
        <v>0</v>
      </c>
      <c r="BW269" s="177">
        <v>0</v>
      </c>
      <c r="BX269" s="177">
        <v>0</v>
      </c>
      <c r="BY269" s="177">
        <v>0</v>
      </c>
      <c r="BZ269" s="177">
        <v>0</v>
      </c>
      <c r="CA269" s="177">
        <v>0</v>
      </c>
      <c r="CB269" s="177">
        <v>0</v>
      </c>
      <c r="CC269" s="177">
        <v>0</v>
      </c>
      <c r="CD269" s="177">
        <v>0</v>
      </c>
      <c r="CE269" s="177">
        <v>0</v>
      </c>
      <c r="CF269" s="177">
        <v>0</v>
      </c>
      <c r="CG269" s="177">
        <v>0</v>
      </c>
      <c r="CH269" s="177">
        <v>0</v>
      </c>
      <c r="CI269" s="177">
        <v>0</v>
      </c>
      <c r="CJ269" s="177">
        <v>0</v>
      </c>
      <c r="CK269" s="177">
        <v>0</v>
      </c>
      <c r="CL269" s="177">
        <v>0</v>
      </c>
      <c r="CM269" s="178"/>
      <c r="CZ269" s="174">
        <f t="shared" si="4"/>
        <v>0</v>
      </c>
      <c r="DA269" s="158" t="s">
        <v>1815</v>
      </c>
      <c r="DB269" s="154" t="s">
        <v>1816</v>
      </c>
      <c r="DC269" s="154" t="s">
        <v>1288</v>
      </c>
    </row>
    <row r="270" spans="1:107" ht="13.2" customHeight="1" x14ac:dyDescent="0.25">
      <c r="A270" s="175" t="s">
        <v>1817</v>
      </c>
      <c r="B270" s="176" t="s">
        <v>1818</v>
      </c>
      <c r="C270" s="177">
        <v>0</v>
      </c>
      <c r="D270" s="177">
        <v>0</v>
      </c>
      <c r="E270" s="177">
        <v>0</v>
      </c>
      <c r="F270" s="177">
        <v>0</v>
      </c>
      <c r="G270" s="177">
        <v>0</v>
      </c>
      <c r="H270" s="177">
        <v>0</v>
      </c>
      <c r="I270" s="177">
        <v>0</v>
      </c>
      <c r="J270" s="177">
        <v>0</v>
      </c>
      <c r="K270" s="177">
        <v>0</v>
      </c>
      <c r="L270" s="177">
        <v>0</v>
      </c>
      <c r="M270" s="177">
        <v>0</v>
      </c>
      <c r="N270" s="177">
        <v>0</v>
      </c>
      <c r="O270" s="177">
        <v>0</v>
      </c>
      <c r="P270" s="177">
        <v>0</v>
      </c>
      <c r="Q270" s="177">
        <v>0</v>
      </c>
      <c r="R270" s="177">
        <v>0</v>
      </c>
      <c r="S270" s="177">
        <v>0</v>
      </c>
      <c r="T270" s="177">
        <v>0</v>
      </c>
      <c r="U270" s="177">
        <v>0</v>
      </c>
      <c r="V270" s="177">
        <v>0</v>
      </c>
      <c r="W270" s="177">
        <v>0</v>
      </c>
      <c r="X270" s="177">
        <v>0</v>
      </c>
      <c r="Y270" s="177">
        <v>0</v>
      </c>
      <c r="Z270" s="177">
        <v>0</v>
      </c>
      <c r="AA270" s="177">
        <v>0</v>
      </c>
      <c r="AB270" s="177">
        <v>0</v>
      </c>
      <c r="AC270" s="177">
        <v>0</v>
      </c>
      <c r="AD270" s="177">
        <v>0</v>
      </c>
      <c r="AE270" s="177">
        <v>0</v>
      </c>
      <c r="AF270" s="177">
        <v>0</v>
      </c>
      <c r="AG270" s="177">
        <v>0</v>
      </c>
      <c r="AH270" s="177">
        <v>0</v>
      </c>
      <c r="AI270" s="177">
        <v>0</v>
      </c>
      <c r="AJ270" s="177">
        <v>0</v>
      </c>
      <c r="AK270" s="177">
        <v>0</v>
      </c>
      <c r="AL270" s="177">
        <v>0</v>
      </c>
      <c r="AM270" s="177">
        <v>0</v>
      </c>
      <c r="AN270" s="177">
        <v>0</v>
      </c>
      <c r="AO270" s="177">
        <v>0</v>
      </c>
      <c r="AP270" s="177">
        <v>0</v>
      </c>
      <c r="AQ270" s="177">
        <v>0</v>
      </c>
      <c r="AR270" s="177">
        <v>0</v>
      </c>
      <c r="AS270" s="177">
        <v>0</v>
      </c>
      <c r="AT270" s="177">
        <v>0</v>
      </c>
      <c r="AU270" s="177">
        <v>0</v>
      </c>
      <c r="AV270" s="177">
        <v>0</v>
      </c>
      <c r="AW270" s="177">
        <v>0</v>
      </c>
      <c r="AX270" s="177">
        <v>0</v>
      </c>
      <c r="AY270" s="177">
        <v>0</v>
      </c>
      <c r="AZ270" s="177">
        <v>0</v>
      </c>
      <c r="BA270" s="177">
        <v>0</v>
      </c>
      <c r="BB270" s="177">
        <v>0</v>
      </c>
      <c r="BC270" s="177">
        <v>0</v>
      </c>
      <c r="BD270" s="177">
        <v>0</v>
      </c>
      <c r="BE270" s="177">
        <v>0</v>
      </c>
      <c r="BF270" s="177">
        <v>0</v>
      </c>
      <c r="BG270" s="177">
        <v>0</v>
      </c>
      <c r="BH270" s="177">
        <v>0</v>
      </c>
      <c r="BI270" s="177">
        <v>0</v>
      </c>
      <c r="BJ270" s="177">
        <v>0</v>
      </c>
      <c r="BK270" s="177">
        <v>0</v>
      </c>
      <c r="BL270" s="177">
        <v>0</v>
      </c>
      <c r="BM270" s="177">
        <v>0</v>
      </c>
      <c r="BN270" s="177">
        <v>0</v>
      </c>
      <c r="BO270" s="177">
        <v>0</v>
      </c>
      <c r="BP270" s="177">
        <v>0</v>
      </c>
      <c r="BQ270" s="177">
        <v>0</v>
      </c>
      <c r="BR270" s="177">
        <v>0</v>
      </c>
      <c r="BS270" s="177">
        <v>0</v>
      </c>
      <c r="BT270" s="177">
        <v>0</v>
      </c>
      <c r="BU270" s="177">
        <v>0</v>
      </c>
      <c r="BV270" s="177">
        <v>0</v>
      </c>
      <c r="BW270" s="177">
        <v>0</v>
      </c>
      <c r="BX270" s="177">
        <v>0</v>
      </c>
      <c r="BY270" s="177">
        <v>0</v>
      </c>
      <c r="BZ270" s="177">
        <v>0</v>
      </c>
      <c r="CA270" s="177">
        <v>0</v>
      </c>
      <c r="CB270" s="177">
        <v>0</v>
      </c>
      <c r="CC270" s="177">
        <v>0</v>
      </c>
      <c r="CD270" s="177">
        <v>0</v>
      </c>
      <c r="CE270" s="177">
        <v>0</v>
      </c>
      <c r="CF270" s="177">
        <v>0</v>
      </c>
      <c r="CG270" s="177">
        <v>0</v>
      </c>
      <c r="CH270" s="177">
        <v>0</v>
      </c>
      <c r="CI270" s="177">
        <v>0</v>
      </c>
      <c r="CJ270" s="177">
        <v>0</v>
      </c>
      <c r="CK270" s="177">
        <v>0</v>
      </c>
      <c r="CL270" s="177">
        <v>0</v>
      </c>
      <c r="CM270" s="178"/>
      <c r="CZ270" s="174">
        <f t="shared" si="4"/>
        <v>0</v>
      </c>
      <c r="DA270" s="158" t="s">
        <v>1817</v>
      </c>
      <c r="DB270" s="154" t="s">
        <v>1818</v>
      </c>
      <c r="DC270" s="154" t="s">
        <v>1288</v>
      </c>
    </row>
    <row r="271" spans="1:107" ht="13.2" customHeight="1" x14ac:dyDescent="0.25">
      <c r="A271" s="175" t="s">
        <v>1819</v>
      </c>
      <c r="B271" s="176" t="s">
        <v>1820</v>
      </c>
      <c r="C271" s="177">
        <v>28226800</v>
      </c>
      <c r="D271" s="177">
        <v>0</v>
      </c>
      <c r="E271" s="177">
        <v>0</v>
      </c>
      <c r="F271" s="177">
        <v>0</v>
      </c>
      <c r="G271" s="177">
        <v>0</v>
      </c>
      <c r="H271" s="177">
        <v>0</v>
      </c>
      <c r="I271" s="177">
        <v>0</v>
      </c>
      <c r="J271" s="177">
        <v>0</v>
      </c>
      <c r="K271" s="177">
        <v>0</v>
      </c>
      <c r="L271" s="177">
        <v>0</v>
      </c>
      <c r="M271" s="177">
        <v>0</v>
      </c>
      <c r="N271" s="177">
        <v>0</v>
      </c>
      <c r="O271" s="177">
        <v>4745029</v>
      </c>
      <c r="P271" s="177">
        <v>0</v>
      </c>
      <c r="Q271" s="177">
        <v>0</v>
      </c>
      <c r="R271" s="177">
        <v>0</v>
      </c>
      <c r="S271" s="177">
        <v>0</v>
      </c>
      <c r="T271" s="177">
        <v>0</v>
      </c>
      <c r="U271" s="177">
        <v>0</v>
      </c>
      <c r="V271" s="177">
        <v>0</v>
      </c>
      <c r="W271" s="177">
        <v>1999000</v>
      </c>
      <c r="X271" s="177">
        <v>0</v>
      </c>
      <c r="Y271" s="177">
        <v>0</v>
      </c>
      <c r="Z271" s="177">
        <v>0</v>
      </c>
      <c r="AA271" s="177">
        <v>0</v>
      </c>
      <c r="AB271" s="177">
        <v>0</v>
      </c>
      <c r="AC271" s="177">
        <v>0</v>
      </c>
      <c r="AD271" s="177">
        <v>0</v>
      </c>
      <c r="AE271" s="177">
        <v>0</v>
      </c>
      <c r="AF271" s="177">
        <v>0</v>
      </c>
      <c r="AG271" s="177">
        <v>0</v>
      </c>
      <c r="AH271" s="177">
        <v>0</v>
      </c>
      <c r="AI271" s="177">
        <v>0</v>
      </c>
      <c r="AJ271" s="177">
        <v>0</v>
      </c>
      <c r="AK271" s="177">
        <v>0</v>
      </c>
      <c r="AL271" s="177">
        <v>0</v>
      </c>
      <c r="AM271" s="177">
        <v>0</v>
      </c>
      <c r="AN271" s="177">
        <v>0</v>
      </c>
      <c r="AO271" s="177">
        <v>0</v>
      </c>
      <c r="AP271" s="177">
        <v>0</v>
      </c>
      <c r="AQ271" s="177">
        <v>0</v>
      </c>
      <c r="AR271" s="177">
        <v>0</v>
      </c>
      <c r="AS271" s="177">
        <v>0</v>
      </c>
      <c r="AT271" s="177">
        <v>0</v>
      </c>
      <c r="AU271" s="177">
        <v>0</v>
      </c>
      <c r="AV271" s="177">
        <v>0</v>
      </c>
      <c r="AW271" s="177">
        <v>0</v>
      </c>
      <c r="AX271" s="177">
        <v>0</v>
      </c>
      <c r="AY271" s="177">
        <v>0</v>
      </c>
      <c r="AZ271" s="177">
        <v>0</v>
      </c>
      <c r="BA271" s="177">
        <v>0</v>
      </c>
      <c r="BB271" s="177">
        <v>0</v>
      </c>
      <c r="BC271" s="177">
        <v>0</v>
      </c>
      <c r="BD271" s="177">
        <v>0</v>
      </c>
      <c r="BE271" s="177">
        <v>0</v>
      </c>
      <c r="BF271" s="177">
        <v>0</v>
      </c>
      <c r="BG271" s="177">
        <v>0</v>
      </c>
      <c r="BH271" s="177">
        <v>0</v>
      </c>
      <c r="BI271" s="177">
        <v>0</v>
      </c>
      <c r="BJ271" s="177">
        <v>0</v>
      </c>
      <c r="BK271" s="177">
        <v>0</v>
      </c>
      <c r="BL271" s="177">
        <v>0</v>
      </c>
      <c r="BM271" s="177">
        <v>0</v>
      </c>
      <c r="BN271" s="177">
        <v>0</v>
      </c>
      <c r="BO271" s="177">
        <v>0</v>
      </c>
      <c r="BP271" s="177">
        <v>0</v>
      </c>
      <c r="BQ271" s="177">
        <v>0</v>
      </c>
      <c r="BR271" s="177">
        <v>7198000</v>
      </c>
      <c r="BS271" s="177">
        <v>0</v>
      </c>
      <c r="BT271" s="177">
        <v>0</v>
      </c>
      <c r="BU271" s="177">
        <v>0</v>
      </c>
      <c r="BV271" s="177">
        <v>0</v>
      </c>
      <c r="BW271" s="177">
        <v>0</v>
      </c>
      <c r="BX271" s="177">
        <v>0</v>
      </c>
      <c r="BY271" s="177">
        <v>0</v>
      </c>
      <c r="BZ271" s="177">
        <v>0</v>
      </c>
      <c r="CA271" s="177">
        <v>0</v>
      </c>
      <c r="CB271" s="177">
        <v>0</v>
      </c>
      <c r="CC271" s="177">
        <v>0</v>
      </c>
      <c r="CD271" s="177">
        <v>0</v>
      </c>
      <c r="CE271" s="177">
        <v>0</v>
      </c>
      <c r="CF271" s="177">
        <v>0</v>
      </c>
      <c r="CG271" s="177">
        <v>0</v>
      </c>
      <c r="CH271" s="177">
        <v>0</v>
      </c>
      <c r="CI271" s="177">
        <v>0</v>
      </c>
      <c r="CJ271" s="177">
        <v>0</v>
      </c>
      <c r="CK271" s="177">
        <v>0</v>
      </c>
      <c r="CL271" s="177">
        <v>0</v>
      </c>
      <c r="CM271" s="178"/>
      <c r="CZ271" s="174">
        <f t="shared" si="4"/>
        <v>0</v>
      </c>
      <c r="DA271" s="158" t="s">
        <v>1819</v>
      </c>
      <c r="DB271" s="154" t="s">
        <v>1820</v>
      </c>
      <c r="DC271" s="154" t="s">
        <v>1288</v>
      </c>
    </row>
    <row r="272" spans="1:107" ht="13.2" customHeight="1" x14ac:dyDescent="0.25">
      <c r="A272" s="175" t="s">
        <v>1821</v>
      </c>
      <c r="B272" s="176" t="s">
        <v>1822</v>
      </c>
      <c r="C272" s="177">
        <v>0</v>
      </c>
      <c r="D272" s="177">
        <v>0</v>
      </c>
      <c r="E272" s="177">
        <v>0</v>
      </c>
      <c r="F272" s="177">
        <v>0</v>
      </c>
      <c r="G272" s="177">
        <v>0</v>
      </c>
      <c r="H272" s="177">
        <v>0</v>
      </c>
      <c r="I272" s="177">
        <v>0</v>
      </c>
      <c r="J272" s="177">
        <v>0</v>
      </c>
      <c r="K272" s="177">
        <v>0</v>
      </c>
      <c r="L272" s="177">
        <v>0</v>
      </c>
      <c r="M272" s="177">
        <v>0</v>
      </c>
      <c r="N272" s="177">
        <v>0</v>
      </c>
      <c r="O272" s="177">
        <v>0</v>
      </c>
      <c r="P272" s="177">
        <v>0</v>
      </c>
      <c r="Q272" s="177">
        <v>0</v>
      </c>
      <c r="R272" s="177">
        <v>0</v>
      </c>
      <c r="S272" s="177">
        <v>0</v>
      </c>
      <c r="T272" s="177">
        <v>0</v>
      </c>
      <c r="U272" s="177">
        <v>0</v>
      </c>
      <c r="V272" s="177">
        <v>0</v>
      </c>
      <c r="W272" s="177">
        <v>0</v>
      </c>
      <c r="X272" s="177">
        <v>0</v>
      </c>
      <c r="Y272" s="177">
        <v>0</v>
      </c>
      <c r="Z272" s="177">
        <v>0</v>
      </c>
      <c r="AA272" s="177">
        <v>0</v>
      </c>
      <c r="AB272" s="177">
        <v>0</v>
      </c>
      <c r="AC272" s="177">
        <v>0</v>
      </c>
      <c r="AD272" s="177">
        <v>0</v>
      </c>
      <c r="AE272" s="177">
        <v>0</v>
      </c>
      <c r="AF272" s="177">
        <v>0</v>
      </c>
      <c r="AG272" s="177">
        <v>0</v>
      </c>
      <c r="AH272" s="177">
        <v>0</v>
      </c>
      <c r="AI272" s="177">
        <v>0</v>
      </c>
      <c r="AJ272" s="177">
        <v>0</v>
      </c>
      <c r="AK272" s="177">
        <v>0</v>
      </c>
      <c r="AL272" s="177">
        <v>0</v>
      </c>
      <c r="AM272" s="177">
        <v>0</v>
      </c>
      <c r="AN272" s="177">
        <v>0</v>
      </c>
      <c r="AO272" s="177">
        <v>0</v>
      </c>
      <c r="AP272" s="177">
        <v>0</v>
      </c>
      <c r="AQ272" s="177">
        <v>0</v>
      </c>
      <c r="AR272" s="177">
        <v>0</v>
      </c>
      <c r="AS272" s="177">
        <v>0</v>
      </c>
      <c r="AT272" s="177">
        <v>0</v>
      </c>
      <c r="AU272" s="177">
        <v>0</v>
      </c>
      <c r="AV272" s="177">
        <v>0</v>
      </c>
      <c r="AW272" s="177">
        <v>0</v>
      </c>
      <c r="AX272" s="177">
        <v>0</v>
      </c>
      <c r="AY272" s="177">
        <v>0</v>
      </c>
      <c r="AZ272" s="177">
        <v>0</v>
      </c>
      <c r="BA272" s="177">
        <v>0</v>
      </c>
      <c r="BB272" s="177">
        <v>0</v>
      </c>
      <c r="BC272" s="177">
        <v>0</v>
      </c>
      <c r="BD272" s="177">
        <v>0</v>
      </c>
      <c r="BE272" s="177">
        <v>0</v>
      </c>
      <c r="BF272" s="177">
        <v>0</v>
      </c>
      <c r="BG272" s="177">
        <v>0</v>
      </c>
      <c r="BH272" s="177">
        <v>0</v>
      </c>
      <c r="BI272" s="177">
        <v>0</v>
      </c>
      <c r="BJ272" s="177">
        <v>0</v>
      </c>
      <c r="BK272" s="177">
        <v>0</v>
      </c>
      <c r="BL272" s="177">
        <v>0</v>
      </c>
      <c r="BM272" s="177">
        <v>0</v>
      </c>
      <c r="BN272" s="177">
        <v>0</v>
      </c>
      <c r="BO272" s="177">
        <v>0</v>
      </c>
      <c r="BP272" s="177">
        <v>0</v>
      </c>
      <c r="BQ272" s="177">
        <v>0</v>
      </c>
      <c r="BR272" s="177">
        <v>0</v>
      </c>
      <c r="BS272" s="177">
        <v>0</v>
      </c>
      <c r="BT272" s="177">
        <v>0</v>
      </c>
      <c r="BU272" s="177">
        <v>0</v>
      </c>
      <c r="BV272" s="177">
        <v>0</v>
      </c>
      <c r="BW272" s="177">
        <v>0</v>
      </c>
      <c r="BX272" s="177">
        <v>0</v>
      </c>
      <c r="BY272" s="177">
        <v>0</v>
      </c>
      <c r="BZ272" s="177">
        <v>0</v>
      </c>
      <c r="CA272" s="177">
        <v>0</v>
      </c>
      <c r="CB272" s="177">
        <v>0</v>
      </c>
      <c r="CC272" s="177">
        <v>0</v>
      </c>
      <c r="CD272" s="177">
        <v>0</v>
      </c>
      <c r="CE272" s="177">
        <v>0</v>
      </c>
      <c r="CF272" s="177">
        <v>0</v>
      </c>
      <c r="CG272" s="177">
        <v>0</v>
      </c>
      <c r="CH272" s="177">
        <v>0</v>
      </c>
      <c r="CI272" s="177">
        <v>0</v>
      </c>
      <c r="CJ272" s="177">
        <v>0</v>
      </c>
      <c r="CK272" s="177">
        <v>0</v>
      </c>
      <c r="CL272" s="177">
        <v>0</v>
      </c>
      <c r="CM272" s="178"/>
      <c r="CZ272" s="174">
        <f t="shared" si="4"/>
        <v>0</v>
      </c>
      <c r="DA272" s="158" t="s">
        <v>1821</v>
      </c>
      <c r="DB272" s="154" t="s">
        <v>1822</v>
      </c>
      <c r="DC272" s="154" t="s">
        <v>1288</v>
      </c>
    </row>
    <row r="273" spans="1:107" ht="13.2" customHeight="1" x14ac:dyDescent="0.25">
      <c r="A273" s="175" t="s">
        <v>1823</v>
      </c>
      <c r="B273" s="176" t="s">
        <v>1824</v>
      </c>
      <c r="C273" s="177">
        <v>0</v>
      </c>
      <c r="D273" s="177">
        <v>0</v>
      </c>
      <c r="E273" s="177">
        <v>0</v>
      </c>
      <c r="F273" s="177">
        <v>0</v>
      </c>
      <c r="G273" s="177">
        <v>0</v>
      </c>
      <c r="H273" s="177">
        <v>0</v>
      </c>
      <c r="I273" s="177">
        <v>0</v>
      </c>
      <c r="J273" s="177">
        <v>0</v>
      </c>
      <c r="K273" s="177">
        <v>0</v>
      </c>
      <c r="L273" s="177">
        <v>0</v>
      </c>
      <c r="M273" s="177">
        <v>0</v>
      </c>
      <c r="N273" s="177">
        <v>0</v>
      </c>
      <c r="O273" s="177">
        <v>0</v>
      </c>
      <c r="P273" s="177">
        <v>0</v>
      </c>
      <c r="Q273" s="177">
        <v>0</v>
      </c>
      <c r="R273" s="177">
        <v>0</v>
      </c>
      <c r="S273" s="177">
        <v>0</v>
      </c>
      <c r="T273" s="177">
        <v>0</v>
      </c>
      <c r="U273" s="177">
        <v>0</v>
      </c>
      <c r="V273" s="177">
        <v>0</v>
      </c>
      <c r="W273" s="177">
        <v>0</v>
      </c>
      <c r="X273" s="177">
        <v>0</v>
      </c>
      <c r="Y273" s="177">
        <v>0</v>
      </c>
      <c r="Z273" s="177">
        <v>0</v>
      </c>
      <c r="AA273" s="177">
        <v>0</v>
      </c>
      <c r="AB273" s="177">
        <v>0</v>
      </c>
      <c r="AC273" s="177">
        <v>0</v>
      </c>
      <c r="AD273" s="177">
        <v>0</v>
      </c>
      <c r="AE273" s="177">
        <v>0</v>
      </c>
      <c r="AF273" s="177">
        <v>0</v>
      </c>
      <c r="AG273" s="177">
        <v>0</v>
      </c>
      <c r="AH273" s="177">
        <v>0</v>
      </c>
      <c r="AI273" s="177">
        <v>0</v>
      </c>
      <c r="AJ273" s="177">
        <v>0</v>
      </c>
      <c r="AK273" s="177">
        <v>0</v>
      </c>
      <c r="AL273" s="177">
        <v>0</v>
      </c>
      <c r="AM273" s="177">
        <v>0</v>
      </c>
      <c r="AN273" s="177">
        <v>0</v>
      </c>
      <c r="AO273" s="177">
        <v>0</v>
      </c>
      <c r="AP273" s="177">
        <v>0</v>
      </c>
      <c r="AQ273" s="177">
        <v>0</v>
      </c>
      <c r="AR273" s="177">
        <v>0</v>
      </c>
      <c r="AS273" s="177">
        <v>0</v>
      </c>
      <c r="AT273" s="177">
        <v>0</v>
      </c>
      <c r="AU273" s="177">
        <v>0</v>
      </c>
      <c r="AV273" s="177">
        <v>0</v>
      </c>
      <c r="AW273" s="177">
        <v>0</v>
      </c>
      <c r="AX273" s="177">
        <v>0</v>
      </c>
      <c r="AY273" s="177">
        <v>0</v>
      </c>
      <c r="AZ273" s="177">
        <v>0</v>
      </c>
      <c r="BA273" s="177">
        <v>0</v>
      </c>
      <c r="BB273" s="177">
        <v>0</v>
      </c>
      <c r="BC273" s="177">
        <v>0</v>
      </c>
      <c r="BD273" s="177">
        <v>0</v>
      </c>
      <c r="BE273" s="177">
        <v>0</v>
      </c>
      <c r="BF273" s="177">
        <v>0</v>
      </c>
      <c r="BG273" s="177">
        <v>0</v>
      </c>
      <c r="BH273" s="177">
        <v>0</v>
      </c>
      <c r="BI273" s="177">
        <v>0</v>
      </c>
      <c r="BJ273" s="177">
        <v>0</v>
      </c>
      <c r="BK273" s="177">
        <v>0</v>
      </c>
      <c r="BL273" s="177">
        <v>0</v>
      </c>
      <c r="BM273" s="177">
        <v>0</v>
      </c>
      <c r="BN273" s="177">
        <v>0</v>
      </c>
      <c r="BO273" s="177">
        <v>0</v>
      </c>
      <c r="BP273" s="177">
        <v>0</v>
      </c>
      <c r="BQ273" s="177">
        <v>0</v>
      </c>
      <c r="BR273" s="177">
        <v>0</v>
      </c>
      <c r="BS273" s="177">
        <v>0</v>
      </c>
      <c r="BT273" s="177">
        <v>0</v>
      </c>
      <c r="BU273" s="177">
        <v>0</v>
      </c>
      <c r="BV273" s="177">
        <v>0</v>
      </c>
      <c r="BW273" s="177">
        <v>0</v>
      </c>
      <c r="BX273" s="177">
        <v>0</v>
      </c>
      <c r="BY273" s="177">
        <v>0</v>
      </c>
      <c r="BZ273" s="177">
        <v>0</v>
      </c>
      <c r="CA273" s="177">
        <v>0</v>
      </c>
      <c r="CB273" s="177">
        <v>0</v>
      </c>
      <c r="CC273" s="177">
        <v>0</v>
      </c>
      <c r="CD273" s="177">
        <v>0</v>
      </c>
      <c r="CE273" s="177">
        <v>0</v>
      </c>
      <c r="CF273" s="177">
        <v>0</v>
      </c>
      <c r="CG273" s="177">
        <v>0</v>
      </c>
      <c r="CH273" s="177">
        <v>0</v>
      </c>
      <c r="CI273" s="177">
        <v>0</v>
      </c>
      <c r="CJ273" s="177">
        <v>0</v>
      </c>
      <c r="CK273" s="177">
        <v>0</v>
      </c>
      <c r="CL273" s="177">
        <v>0</v>
      </c>
      <c r="CM273" s="178"/>
      <c r="CZ273" s="174">
        <f t="shared" si="4"/>
        <v>0</v>
      </c>
      <c r="DA273" s="158" t="s">
        <v>1823</v>
      </c>
      <c r="DB273" s="154" t="s">
        <v>1824</v>
      </c>
      <c r="DC273" s="154" t="s">
        <v>1288</v>
      </c>
    </row>
    <row r="274" spans="1:107" ht="13.2" customHeight="1" x14ac:dyDescent="0.25">
      <c r="A274" s="175" t="s">
        <v>1825</v>
      </c>
      <c r="B274" s="176" t="s">
        <v>1826</v>
      </c>
      <c r="C274" s="177">
        <v>0</v>
      </c>
      <c r="D274" s="177">
        <v>0</v>
      </c>
      <c r="E274" s="177">
        <v>0</v>
      </c>
      <c r="F274" s="177">
        <v>0</v>
      </c>
      <c r="G274" s="177">
        <v>0</v>
      </c>
      <c r="H274" s="177">
        <v>0</v>
      </c>
      <c r="I274" s="177">
        <v>0</v>
      </c>
      <c r="J274" s="177">
        <v>0</v>
      </c>
      <c r="K274" s="177">
        <v>0</v>
      </c>
      <c r="L274" s="177">
        <v>0</v>
      </c>
      <c r="M274" s="177">
        <v>0</v>
      </c>
      <c r="N274" s="177">
        <v>0</v>
      </c>
      <c r="O274" s="177">
        <v>0</v>
      </c>
      <c r="P274" s="177">
        <v>0</v>
      </c>
      <c r="Q274" s="177">
        <v>0</v>
      </c>
      <c r="R274" s="177">
        <v>0</v>
      </c>
      <c r="S274" s="177">
        <v>0</v>
      </c>
      <c r="T274" s="177">
        <v>0</v>
      </c>
      <c r="U274" s="177">
        <v>0</v>
      </c>
      <c r="V274" s="177">
        <v>0</v>
      </c>
      <c r="W274" s="177">
        <v>0</v>
      </c>
      <c r="X274" s="177">
        <v>0</v>
      </c>
      <c r="Y274" s="177">
        <v>0</v>
      </c>
      <c r="Z274" s="177">
        <v>0</v>
      </c>
      <c r="AA274" s="177">
        <v>0</v>
      </c>
      <c r="AB274" s="177">
        <v>0</v>
      </c>
      <c r="AC274" s="177">
        <v>0</v>
      </c>
      <c r="AD274" s="177">
        <v>0</v>
      </c>
      <c r="AE274" s="177">
        <v>0</v>
      </c>
      <c r="AF274" s="177">
        <v>0</v>
      </c>
      <c r="AG274" s="177">
        <v>0</v>
      </c>
      <c r="AH274" s="177">
        <v>0</v>
      </c>
      <c r="AI274" s="177">
        <v>0</v>
      </c>
      <c r="AJ274" s="177">
        <v>0</v>
      </c>
      <c r="AK274" s="177">
        <v>0</v>
      </c>
      <c r="AL274" s="177">
        <v>0</v>
      </c>
      <c r="AM274" s="177">
        <v>0</v>
      </c>
      <c r="AN274" s="177">
        <v>0</v>
      </c>
      <c r="AO274" s="177">
        <v>0</v>
      </c>
      <c r="AP274" s="177">
        <v>0</v>
      </c>
      <c r="AQ274" s="177">
        <v>0</v>
      </c>
      <c r="AR274" s="177">
        <v>0</v>
      </c>
      <c r="AS274" s="177">
        <v>0</v>
      </c>
      <c r="AT274" s="177">
        <v>0</v>
      </c>
      <c r="AU274" s="177">
        <v>0</v>
      </c>
      <c r="AV274" s="177">
        <v>0</v>
      </c>
      <c r="AW274" s="177">
        <v>0</v>
      </c>
      <c r="AX274" s="177">
        <v>0</v>
      </c>
      <c r="AY274" s="177">
        <v>0</v>
      </c>
      <c r="AZ274" s="177">
        <v>0</v>
      </c>
      <c r="BA274" s="177">
        <v>0</v>
      </c>
      <c r="BB274" s="177">
        <v>0</v>
      </c>
      <c r="BC274" s="177">
        <v>0</v>
      </c>
      <c r="BD274" s="177">
        <v>0</v>
      </c>
      <c r="BE274" s="177">
        <v>0</v>
      </c>
      <c r="BF274" s="177">
        <v>0</v>
      </c>
      <c r="BG274" s="177">
        <v>0</v>
      </c>
      <c r="BH274" s="177">
        <v>0</v>
      </c>
      <c r="BI274" s="177">
        <v>0</v>
      </c>
      <c r="BJ274" s="177">
        <v>0</v>
      </c>
      <c r="BK274" s="177">
        <v>0</v>
      </c>
      <c r="BL274" s="177">
        <v>0</v>
      </c>
      <c r="BM274" s="177">
        <v>0</v>
      </c>
      <c r="BN274" s="177">
        <v>0</v>
      </c>
      <c r="BO274" s="177">
        <v>0</v>
      </c>
      <c r="BP274" s="177">
        <v>0</v>
      </c>
      <c r="BQ274" s="177">
        <v>0</v>
      </c>
      <c r="BR274" s="177">
        <v>0</v>
      </c>
      <c r="BS274" s="177">
        <v>0</v>
      </c>
      <c r="BT274" s="177">
        <v>0</v>
      </c>
      <c r="BU274" s="177">
        <v>0</v>
      </c>
      <c r="BV274" s="177">
        <v>0</v>
      </c>
      <c r="BW274" s="177">
        <v>0</v>
      </c>
      <c r="BX274" s="177">
        <v>0</v>
      </c>
      <c r="BY274" s="177">
        <v>0</v>
      </c>
      <c r="BZ274" s="177">
        <v>0</v>
      </c>
      <c r="CA274" s="177">
        <v>0</v>
      </c>
      <c r="CB274" s="177">
        <v>0</v>
      </c>
      <c r="CC274" s="177">
        <v>0</v>
      </c>
      <c r="CD274" s="177">
        <v>0</v>
      </c>
      <c r="CE274" s="177">
        <v>0</v>
      </c>
      <c r="CF274" s="177">
        <v>0</v>
      </c>
      <c r="CG274" s="177">
        <v>0</v>
      </c>
      <c r="CH274" s="177">
        <v>0</v>
      </c>
      <c r="CI274" s="177">
        <v>0</v>
      </c>
      <c r="CJ274" s="177">
        <v>0</v>
      </c>
      <c r="CK274" s="177">
        <v>0</v>
      </c>
      <c r="CL274" s="177">
        <v>0</v>
      </c>
      <c r="CM274" s="178"/>
      <c r="CZ274" s="174">
        <f t="shared" si="4"/>
        <v>0</v>
      </c>
      <c r="DA274" s="158" t="s">
        <v>1825</v>
      </c>
      <c r="DB274" s="154" t="s">
        <v>1826</v>
      </c>
      <c r="DC274" s="154" t="s">
        <v>1288</v>
      </c>
    </row>
    <row r="275" spans="1:107" ht="13.2" customHeight="1" x14ac:dyDescent="0.25">
      <c r="A275" s="175" t="s">
        <v>1827</v>
      </c>
      <c r="B275" s="176" t="s">
        <v>1828</v>
      </c>
      <c r="C275" s="177">
        <v>80</v>
      </c>
      <c r="D275" s="177">
        <v>0</v>
      </c>
      <c r="E275" s="177">
        <v>0</v>
      </c>
      <c r="F275" s="177">
        <v>0</v>
      </c>
      <c r="G275" s="177">
        <v>0</v>
      </c>
      <c r="H275" s="177">
        <v>0</v>
      </c>
      <c r="I275" s="177">
        <v>0</v>
      </c>
      <c r="J275" s="177">
        <v>0</v>
      </c>
      <c r="K275" s="177">
        <v>0</v>
      </c>
      <c r="L275" s="177">
        <v>0</v>
      </c>
      <c r="M275" s="177">
        <v>0</v>
      </c>
      <c r="N275" s="177">
        <v>0</v>
      </c>
      <c r="O275" s="177">
        <v>0</v>
      </c>
      <c r="P275" s="177">
        <v>0</v>
      </c>
      <c r="Q275" s="177">
        <v>0</v>
      </c>
      <c r="R275" s="177">
        <v>0</v>
      </c>
      <c r="S275" s="177">
        <v>0</v>
      </c>
      <c r="T275" s="177">
        <v>0</v>
      </c>
      <c r="U275" s="177">
        <v>0</v>
      </c>
      <c r="V275" s="177">
        <v>0</v>
      </c>
      <c r="W275" s="177">
        <v>0</v>
      </c>
      <c r="X275" s="177">
        <v>0</v>
      </c>
      <c r="Y275" s="177">
        <v>0</v>
      </c>
      <c r="Z275" s="177">
        <v>0</v>
      </c>
      <c r="AA275" s="177">
        <v>0</v>
      </c>
      <c r="AB275" s="177">
        <v>0</v>
      </c>
      <c r="AC275" s="177">
        <v>0</v>
      </c>
      <c r="AD275" s="177">
        <v>0</v>
      </c>
      <c r="AE275" s="177">
        <v>0</v>
      </c>
      <c r="AF275" s="177">
        <v>0</v>
      </c>
      <c r="AG275" s="177">
        <v>0</v>
      </c>
      <c r="AH275" s="177">
        <v>0</v>
      </c>
      <c r="AI275" s="177">
        <v>0</v>
      </c>
      <c r="AJ275" s="177">
        <v>0</v>
      </c>
      <c r="AK275" s="177">
        <v>0</v>
      </c>
      <c r="AL275" s="177">
        <v>0</v>
      </c>
      <c r="AM275" s="177">
        <v>0</v>
      </c>
      <c r="AN275" s="177">
        <v>0</v>
      </c>
      <c r="AO275" s="177">
        <v>0</v>
      </c>
      <c r="AP275" s="177">
        <v>0</v>
      </c>
      <c r="AQ275" s="177">
        <v>0</v>
      </c>
      <c r="AR275" s="177">
        <v>0</v>
      </c>
      <c r="AS275" s="177">
        <v>0</v>
      </c>
      <c r="AT275" s="177">
        <v>0</v>
      </c>
      <c r="AU275" s="177">
        <v>0</v>
      </c>
      <c r="AV275" s="177">
        <v>0</v>
      </c>
      <c r="AW275" s="177">
        <v>0</v>
      </c>
      <c r="AX275" s="177">
        <v>0</v>
      </c>
      <c r="AY275" s="177">
        <v>0</v>
      </c>
      <c r="AZ275" s="177">
        <v>0</v>
      </c>
      <c r="BA275" s="177">
        <v>0</v>
      </c>
      <c r="BB275" s="177">
        <v>0</v>
      </c>
      <c r="BC275" s="177">
        <v>0</v>
      </c>
      <c r="BD275" s="177">
        <v>0</v>
      </c>
      <c r="BE275" s="177">
        <v>0</v>
      </c>
      <c r="BF275" s="177">
        <v>0</v>
      </c>
      <c r="BG275" s="177">
        <v>0</v>
      </c>
      <c r="BH275" s="177">
        <v>0</v>
      </c>
      <c r="BI275" s="177">
        <v>0</v>
      </c>
      <c r="BJ275" s="177">
        <v>0</v>
      </c>
      <c r="BK275" s="177">
        <v>0</v>
      </c>
      <c r="BL275" s="177">
        <v>0</v>
      </c>
      <c r="BM275" s="177">
        <v>0</v>
      </c>
      <c r="BN275" s="177">
        <v>0</v>
      </c>
      <c r="BO275" s="177">
        <v>0</v>
      </c>
      <c r="BP275" s="177">
        <v>0</v>
      </c>
      <c r="BQ275" s="177">
        <v>0</v>
      </c>
      <c r="BR275" s="177">
        <v>34005236.369999997</v>
      </c>
      <c r="BS275" s="177">
        <v>0</v>
      </c>
      <c r="BT275" s="177">
        <v>0</v>
      </c>
      <c r="BU275" s="177">
        <v>0</v>
      </c>
      <c r="BV275" s="177">
        <v>0</v>
      </c>
      <c r="BW275" s="177">
        <v>0</v>
      </c>
      <c r="BX275" s="177">
        <v>0</v>
      </c>
      <c r="BY275" s="177">
        <v>0</v>
      </c>
      <c r="BZ275" s="177">
        <v>0</v>
      </c>
      <c r="CA275" s="177">
        <v>0</v>
      </c>
      <c r="CB275" s="177">
        <v>0</v>
      </c>
      <c r="CC275" s="177">
        <v>0</v>
      </c>
      <c r="CD275" s="177">
        <v>0</v>
      </c>
      <c r="CE275" s="177">
        <v>0</v>
      </c>
      <c r="CF275" s="177">
        <v>0</v>
      </c>
      <c r="CG275" s="177">
        <v>0</v>
      </c>
      <c r="CH275" s="177">
        <v>0</v>
      </c>
      <c r="CI275" s="177">
        <v>0</v>
      </c>
      <c r="CJ275" s="177">
        <v>0</v>
      </c>
      <c r="CK275" s="177">
        <v>0</v>
      </c>
      <c r="CL275" s="177">
        <v>0</v>
      </c>
      <c r="CM275" s="178"/>
      <c r="CZ275" s="174">
        <f t="shared" si="4"/>
        <v>0</v>
      </c>
      <c r="DA275" s="158" t="s">
        <v>1827</v>
      </c>
      <c r="DB275" s="154" t="s">
        <v>1828</v>
      </c>
      <c r="DC275" s="154" t="s">
        <v>1288</v>
      </c>
    </row>
    <row r="276" spans="1:107" ht="13.2" customHeight="1" x14ac:dyDescent="0.25">
      <c r="A276" s="175" t="s">
        <v>1829</v>
      </c>
      <c r="B276" s="176" t="s">
        <v>1830</v>
      </c>
      <c r="C276" s="177">
        <v>0</v>
      </c>
      <c r="D276" s="177">
        <v>0</v>
      </c>
      <c r="E276" s="177">
        <v>0</v>
      </c>
      <c r="F276" s="177">
        <v>0</v>
      </c>
      <c r="G276" s="177">
        <v>0</v>
      </c>
      <c r="H276" s="177">
        <v>0</v>
      </c>
      <c r="I276" s="177">
        <v>0</v>
      </c>
      <c r="J276" s="177">
        <v>0</v>
      </c>
      <c r="K276" s="177">
        <v>0</v>
      </c>
      <c r="L276" s="177">
        <v>0</v>
      </c>
      <c r="M276" s="177">
        <v>0</v>
      </c>
      <c r="N276" s="177">
        <v>0</v>
      </c>
      <c r="O276" s="177">
        <v>0</v>
      </c>
      <c r="P276" s="177">
        <v>0</v>
      </c>
      <c r="Q276" s="177">
        <v>0</v>
      </c>
      <c r="R276" s="177">
        <v>0</v>
      </c>
      <c r="S276" s="177">
        <v>0</v>
      </c>
      <c r="T276" s="177">
        <v>0</v>
      </c>
      <c r="U276" s="177">
        <v>0</v>
      </c>
      <c r="V276" s="177">
        <v>0</v>
      </c>
      <c r="W276" s="177">
        <v>0</v>
      </c>
      <c r="X276" s="177">
        <v>0</v>
      </c>
      <c r="Y276" s="177">
        <v>0</v>
      </c>
      <c r="Z276" s="177">
        <v>0</v>
      </c>
      <c r="AA276" s="177">
        <v>0</v>
      </c>
      <c r="AB276" s="177">
        <v>0</v>
      </c>
      <c r="AC276" s="177">
        <v>0</v>
      </c>
      <c r="AD276" s="177">
        <v>0</v>
      </c>
      <c r="AE276" s="177">
        <v>0</v>
      </c>
      <c r="AF276" s="177">
        <v>0</v>
      </c>
      <c r="AG276" s="177">
        <v>0</v>
      </c>
      <c r="AH276" s="177">
        <v>0</v>
      </c>
      <c r="AI276" s="177">
        <v>0</v>
      </c>
      <c r="AJ276" s="177">
        <v>0</v>
      </c>
      <c r="AK276" s="177">
        <v>0</v>
      </c>
      <c r="AL276" s="177">
        <v>0</v>
      </c>
      <c r="AM276" s="177">
        <v>0</v>
      </c>
      <c r="AN276" s="177">
        <v>0</v>
      </c>
      <c r="AO276" s="177">
        <v>0</v>
      </c>
      <c r="AP276" s="177">
        <v>0</v>
      </c>
      <c r="AQ276" s="177">
        <v>0</v>
      </c>
      <c r="AR276" s="177">
        <v>0</v>
      </c>
      <c r="AS276" s="177">
        <v>0</v>
      </c>
      <c r="AT276" s="177">
        <v>0</v>
      </c>
      <c r="AU276" s="177">
        <v>0</v>
      </c>
      <c r="AV276" s="177">
        <v>0</v>
      </c>
      <c r="AW276" s="177">
        <v>0</v>
      </c>
      <c r="AX276" s="177">
        <v>0</v>
      </c>
      <c r="AY276" s="177">
        <v>0</v>
      </c>
      <c r="AZ276" s="177">
        <v>0</v>
      </c>
      <c r="BA276" s="177">
        <v>0</v>
      </c>
      <c r="BB276" s="177">
        <v>0</v>
      </c>
      <c r="BC276" s="177">
        <v>0</v>
      </c>
      <c r="BD276" s="177">
        <v>0</v>
      </c>
      <c r="BE276" s="177">
        <v>0</v>
      </c>
      <c r="BF276" s="177">
        <v>0</v>
      </c>
      <c r="BG276" s="177">
        <v>0</v>
      </c>
      <c r="BH276" s="177">
        <v>0</v>
      </c>
      <c r="BI276" s="177">
        <v>0</v>
      </c>
      <c r="BJ276" s="177">
        <v>0</v>
      </c>
      <c r="BK276" s="177">
        <v>0</v>
      </c>
      <c r="BL276" s="177">
        <v>0</v>
      </c>
      <c r="BM276" s="177">
        <v>0</v>
      </c>
      <c r="BN276" s="177">
        <v>0</v>
      </c>
      <c r="BO276" s="177">
        <v>0</v>
      </c>
      <c r="BP276" s="177">
        <v>0</v>
      </c>
      <c r="BQ276" s="177">
        <v>0</v>
      </c>
      <c r="BR276" s="177">
        <v>0</v>
      </c>
      <c r="BS276" s="177">
        <v>0</v>
      </c>
      <c r="BT276" s="177">
        <v>0</v>
      </c>
      <c r="BU276" s="177">
        <v>0</v>
      </c>
      <c r="BV276" s="177">
        <v>0</v>
      </c>
      <c r="BW276" s="177">
        <v>0</v>
      </c>
      <c r="BX276" s="177">
        <v>0</v>
      </c>
      <c r="BY276" s="177">
        <v>0</v>
      </c>
      <c r="BZ276" s="177">
        <v>0</v>
      </c>
      <c r="CA276" s="177">
        <v>0</v>
      </c>
      <c r="CB276" s="177">
        <v>0</v>
      </c>
      <c r="CC276" s="177">
        <v>0</v>
      </c>
      <c r="CD276" s="177">
        <v>0</v>
      </c>
      <c r="CE276" s="177">
        <v>0</v>
      </c>
      <c r="CF276" s="177">
        <v>0</v>
      </c>
      <c r="CG276" s="177">
        <v>0</v>
      </c>
      <c r="CH276" s="177">
        <v>0</v>
      </c>
      <c r="CI276" s="177">
        <v>0</v>
      </c>
      <c r="CJ276" s="177">
        <v>0</v>
      </c>
      <c r="CK276" s="177">
        <v>0</v>
      </c>
      <c r="CL276" s="177">
        <v>0</v>
      </c>
      <c r="CM276" s="178"/>
      <c r="CZ276" s="174">
        <f t="shared" si="4"/>
        <v>0</v>
      </c>
      <c r="DA276" s="158" t="s">
        <v>1829</v>
      </c>
      <c r="DB276" s="154" t="s">
        <v>1830</v>
      </c>
      <c r="DC276" s="154" t="s">
        <v>1288</v>
      </c>
    </row>
    <row r="277" spans="1:107" ht="13.2" customHeight="1" x14ac:dyDescent="0.25">
      <c r="A277" s="175" t="s">
        <v>1831</v>
      </c>
      <c r="B277" s="176" t="s">
        <v>1832</v>
      </c>
      <c r="C277" s="177">
        <v>48000</v>
      </c>
      <c r="D277" s="177">
        <v>0</v>
      </c>
      <c r="E277" s="177">
        <v>0</v>
      </c>
      <c r="F277" s="177">
        <v>0</v>
      </c>
      <c r="G277" s="177">
        <v>0</v>
      </c>
      <c r="H277" s="177">
        <v>0</v>
      </c>
      <c r="I277" s="177">
        <v>0</v>
      </c>
      <c r="J277" s="177">
        <v>0</v>
      </c>
      <c r="K277" s="177">
        <v>0</v>
      </c>
      <c r="L277" s="177">
        <v>0</v>
      </c>
      <c r="M277" s="177">
        <v>0</v>
      </c>
      <c r="N277" s="177">
        <v>0</v>
      </c>
      <c r="O277" s="177">
        <v>0</v>
      </c>
      <c r="P277" s="177">
        <v>0</v>
      </c>
      <c r="Q277" s="177">
        <v>0</v>
      </c>
      <c r="R277" s="177">
        <v>0</v>
      </c>
      <c r="S277" s="177">
        <v>0</v>
      </c>
      <c r="T277" s="177">
        <v>0</v>
      </c>
      <c r="U277" s="177">
        <v>0</v>
      </c>
      <c r="V277" s="177">
        <v>0</v>
      </c>
      <c r="W277" s="177">
        <v>0</v>
      </c>
      <c r="X277" s="177">
        <v>0</v>
      </c>
      <c r="Y277" s="177">
        <v>0</v>
      </c>
      <c r="Z277" s="177">
        <v>0</v>
      </c>
      <c r="AA277" s="177">
        <v>0</v>
      </c>
      <c r="AB277" s="177">
        <v>0</v>
      </c>
      <c r="AC277" s="177">
        <v>0</v>
      </c>
      <c r="AD277" s="177">
        <v>0</v>
      </c>
      <c r="AE277" s="177">
        <v>0</v>
      </c>
      <c r="AF277" s="177">
        <v>0</v>
      </c>
      <c r="AG277" s="177">
        <v>0</v>
      </c>
      <c r="AH277" s="177">
        <v>0</v>
      </c>
      <c r="AI277" s="177">
        <v>0</v>
      </c>
      <c r="AJ277" s="177">
        <v>0</v>
      </c>
      <c r="AK277" s="177">
        <v>0</v>
      </c>
      <c r="AL277" s="177">
        <v>0</v>
      </c>
      <c r="AM277" s="177">
        <v>0</v>
      </c>
      <c r="AN277" s="177">
        <v>0</v>
      </c>
      <c r="AO277" s="177">
        <v>0</v>
      </c>
      <c r="AP277" s="177">
        <v>0</v>
      </c>
      <c r="AQ277" s="177">
        <v>0</v>
      </c>
      <c r="AR277" s="177">
        <v>0</v>
      </c>
      <c r="AS277" s="177">
        <v>0</v>
      </c>
      <c r="AT277" s="177">
        <v>0</v>
      </c>
      <c r="AU277" s="177">
        <v>0</v>
      </c>
      <c r="AV277" s="177">
        <v>0</v>
      </c>
      <c r="AW277" s="177">
        <v>0</v>
      </c>
      <c r="AX277" s="177">
        <v>0</v>
      </c>
      <c r="AY277" s="177">
        <v>0</v>
      </c>
      <c r="AZ277" s="177">
        <v>0</v>
      </c>
      <c r="BA277" s="177">
        <v>0</v>
      </c>
      <c r="BB277" s="177">
        <v>0</v>
      </c>
      <c r="BC277" s="177">
        <v>0</v>
      </c>
      <c r="BD277" s="177">
        <v>0</v>
      </c>
      <c r="BE277" s="177">
        <v>0</v>
      </c>
      <c r="BF277" s="177">
        <v>0</v>
      </c>
      <c r="BG277" s="177">
        <v>0</v>
      </c>
      <c r="BH277" s="177">
        <v>0</v>
      </c>
      <c r="BI277" s="177">
        <v>0</v>
      </c>
      <c r="BJ277" s="177">
        <v>0</v>
      </c>
      <c r="BK277" s="177">
        <v>0</v>
      </c>
      <c r="BL277" s="177">
        <v>0</v>
      </c>
      <c r="BM277" s="177">
        <v>0</v>
      </c>
      <c r="BN277" s="177">
        <v>0</v>
      </c>
      <c r="BO277" s="177">
        <v>0</v>
      </c>
      <c r="BP277" s="177">
        <v>0</v>
      </c>
      <c r="BQ277" s="177">
        <v>0</v>
      </c>
      <c r="BR277" s="177">
        <v>0</v>
      </c>
      <c r="BS277" s="177">
        <v>0</v>
      </c>
      <c r="BT277" s="177">
        <v>0</v>
      </c>
      <c r="BU277" s="177">
        <v>0</v>
      </c>
      <c r="BV277" s="177">
        <v>0</v>
      </c>
      <c r="BW277" s="177">
        <v>0</v>
      </c>
      <c r="BX277" s="177">
        <v>0</v>
      </c>
      <c r="BY277" s="177">
        <v>0</v>
      </c>
      <c r="BZ277" s="177">
        <v>0</v>
      </c>
      <c r="CA277" s="177">
        <v>0</v>
      </c>
      <c r="CB277" s="177">
        <v>0</v>
      </c>
      <c r="CC277" s="177">
        <v>0</v>
      </c>
      <c r="CD277" s="177">
        <v>0</v>
      </c>
      <c r="CE277" s="177">
        <v>0</v>
      </c>
      <c r="CF277" s="177">
        <v>0</v>
      </c>
      <c r="CG277" s="177">
        <v>0</v>
      </c>
      <c r="CH277" s="177">
        <v>0</v>
      </c>
      <c r="CI277" s="177">
        <v>0</v>
      </c>
      <c r="CJ277" s="177">
        <v>0</v>
      </c>
      <c r="CK277" s="177">
        <v>0</v>
      </c>
      <c r="CL277" s="177">
        <v>0</v>
      </c>
      <c r="CM277" s="178"/>
      <c r="CZ277" s="174">
        <f t="shared" si="4"/>
        <v>0</v>
      </c>
      <c r="DA277" s="158" t="s">
        <v>1831</v>
      </c>
      <c r="DB277" s="154" t="s">
        <v>1832</v>
      </c>
      <c r="DC277" s="154" t="s">
        <v>1288</v>
      </c>
    </row>
    <row r="278" spans="1:107" ht="13.2" customHeight="1" x14ac:dyDescent="0.25">
      <c r="A278" s="175" t="s">
        <v>1833</v>
      </c>
      <c r="B278" s="176" t="s">
        <v>1834</v>
      </c>
      <c r="C278" s="177">
        <v>0</v>
      </c>
      <c r="D278" s="177">
        <v>0</v>
      </c>
      <c r="E278" s="177">
        <v>0</v>
      </c>
      <c r="F278" s="177">
        <v>0</v>
      </c>
      <c r="G278" s="177">
        <v>0</v>
      </c>
      <c r="H278" s="177">
        <v>0</v>
      </c>
      <c r="I278" s="177">
        <v>0</v>
      </c>
      <c r="J278" s="177">
        <v>0</v>
      </c>
      <c r="K278" s="177">
        <v>0</v>
      </c>
      <c r="L278" s="177">
        <v>0</v>
      </c>
      <c r="M278" s="177">
        <v>0</v>
      </c>
      <c r="N278" s="177">
        <v>0</v>
      </c>
      <c r="O278" s="177">
        <v>0</v>
      </c>
      <c r="P278" s="177">
        <v>0</v>
      </c>
      <c r="Q278" s="177">
        <v>0</v>
      </c>
      <c r="R278" s="177">
        <v>0</v>
      </c>
      <c r="S278" s="177">
        <v>0</v>
      </c>
      <c r="T278" s="177">
        <v>0</v>
      </c>
      <c r="U278" s="177">
        <v>0</v>
      </c>
      <c r="V278" s="177">
        <v>0</v>
      </c>
      <c r="W278" s="177">
        <v>0</v>
      </c>
      <c r="X278" s="177">
        <v>0</v>
      </c>
      <c r="Y278" s="177">
        <v>0</v>
      </c>
      <c r="Z278" s="177">
        <v>0</v>
      </c>
      <c r="AA278" s="177">
        <v>0</v>
      </c>
      <c r="AB278" s="177">
        <v>0</v>
      </c>
      <c r="AC278" s="177">
        <v>0</v>
      </c>
      <c r="AD278" s="177">
        <v>0</v>
      </c>
      <c r="AE278" s="177">
        <v>0</v>
      </c>
      <c r="AF278" s="177">
        <v>0</v>
      </c>
      <c r="AG278" s="177">
        <v>0</v>
      </c>
      <c r="AH278" s="177">
        <v>0</v>
      </c>
      <c r="AI278" s="177">
        <v>0</v>
      </c>
      <c r="AJ278" s="177">
        <v>0</v>
      </c>
      <c r="AK278" s="177">
        <v>0</v>
      </c>
      <c r="AL278" s="177">
        <v>0</v>
      </c>
      <c r="AM278" s="177">
        <v>0</v>
      </c>
      <c r="AN278" s="177">
        <v>0</v>
      </c>
      <c r="AO278" s="177">
        <v>0</v>
      </c>
      <c r="AP278" s="177">
        <v>0</v>
      </c>
      <c r="AQ278" s="177">
        <v>0</v>
      </c>
      <c r="AR278" s="177">
        <v>0</v>
      </c>
      <c r="AS278" s="177">
        <v>0</v>
      </c>
      <c r="AT278" s="177">
        <v>0</v>
      </c>
      <c r="AU278" s="177">
        <v>0</v>
      </c>
      <c r="AV278" s="177">
        <v>0</v>
      </c>
      <c r="AW278" s="177">
        <v>0</v>
      </c>
      <c r="AX278" s="177">
        <v>0</v>
      </c>
      <c r="AY278" s="177">
        <v>0</v>
      </c>
      <c r="AZ278" s="177">
        <v>0</v>
      </c>
      <c r="BA278" s="177">
        <v>0</v>
      </c>
      <c r="BB278" s="177">
        <v>0</v>
      </c>
      <c r="BC278" s="177">
        <v>0</v>
      </c>
      <c r="BD278" s="177">
        <v>0</v>
      </c>
      <c r="BE278" s="177">
        <v>0</v>
      </c>
      <c r="BF278" s="177">
        <v>0</v>
      </c>
      <c r="BG278" s="177">
        <v>0</v>
      </c>
      <c r="BH278" s="177">
        <v>0</v>
      </c>
      <c r="BI278" s="177">
        <v>0</v>
      </c>
      <c r="BJ278" s="177">
        <v>0</v>
      </c>
      <c r="BK278" s="177">
        <v>0</v>
      </c>
      <c r="BL278" s="177">
        <v>0</v>
      </c>
      <c r="BM278" s="177">
        <v>0</v>
      </c>
      <c r="BN278" s="177">
        <v>0</v>
      </c>
      <c r="BO278" s="177">
        <v>0</v>
      </c>
      <c r="BP278" s="177">
        <v>0</v>
      </c>
      <c r="BQ278" s="177">
        <v>0</v>
      </c>
      <c r="BR278" s="177">
        <v>1153713</v>
      </c>
      <c r="BS278" s="177">
        <v>0</v>
      </c>
      <c r="BT278" s="177">
        <v>0</v>
      </c>
      <c r="BU278" s="177">
        <v>0</v>
      </c>
      <c r="BV278" s="177">
        <v>0</v>
      </c>
      <c r="BW278" s="177">
        <v>0</v>
      </c>
      <c r="BX278" s="177">
        <v>0</v>
      </c>
      <c r="BY278" s="177">
        <v>0</v>
      </c>
      <c r="BZ278" s="177">
        <v>0</v>
      </c>
      <c r="CA278" s="177">
        <v>0</v>
      </c>
      <c r="CB278" s="177">
        <v>0</v>
      </c>
      <c r="CC278" s="177">
        <v>0</v>
      </c>
      <c r="CD278" s="177">
        <v>0</v>
      </c>
      <c r="CE278" s="177">
        <v>0</v>
      </c>
      <c r="CF278" s="177">
        <v>0</v>
      </c>
      <c r="CG278" s="177">
        <v>0</v>
      </c>
      <c r="CH278" s="177">
        <v>0</v>
      </c>
      <c r="CI278" s="177">
        <v>0</v>
      </c>
      <c r="CJ278" s="177">
        <v>0</v>
      </c>
      <c r="CK278" s="177">
        <v>0</v>
      </c>
      <c r="CL278" s="177">
        <v>0</v>
      </c>
      <c r="CM278" s="178"/>
      <c r="CZ278" s="174">
        <f t="shared" si="4"/>
        <v>0</v>
      </c>
      <c r="DA278" s="158" t="s">
        <v>1833</v>
      </c>
      <c r="DB278" s="154" t="s">
        <v>1834</v>
      </c>
      <c r="DC278" s="154" t="s">
        <v>1288</v>
      </c>
    </row>
    <row r="279" spans="1:107" ht="13.2" customHeight="1" x14ac:dyDescent="0.25">
      <c r="A279" s="175" t="s">
        <v>1835</v>
      </c>
      <c r="B279" s="176" t="s">
        <v>1836</v>
      </c>
      <c r="C279" s="177">
        <v>0</v>
      </c>
      <c r="D279" s="177">
        <v>0</v>
      </c>
      <c r="E279" s="177">
        <v>0</v>
      </c>
      <c r="F279" s="177">
        <v>0</v>
      </c>
      <c r="G279" s="177">
        <v>0</v>
      </c>
      <c r="H279" s="177">
        <v>0</v>
      </c>
      <c r="I279" s="177">
        <v>0</v>
      </c>
      <c r="J279" s="177">
        <v>0</v>
      </c>
      <c r="K279" s="177">
        <v>0</v>
      </c>
      <c r="L279" s="177">
        <v>0</v>
      </c>
      <c r="M279" s="177">
        <v>0</v>
      </c>
      <c r="N279" s="177">
        <v>0</v>
      </c>
      <c r="O279" s="177">
        <v>0</v>
      </c>
      <c r="P279" s="177">
        <v>0</v>
      </c>
      <c r="Q279" s="177">
        <v>0</v>
      </c>
      <c r="R279" s="177">
        <v>0</v>
      </c>
      <c r="S279" s="177">
        <v>0</v>
      </c>
      <c r="T279" s="177">
        <v>0</v>
      </c>
      <c r="U279" s="177">
        <v>0</v>
      </c>
      <c r="V279" s="177">
        <v>0</v>
      </c>
      <c r="W279" s="177">
        <v>0</v>
      </c>
      <c r="X279" s="177">
        <v>0</v>
      </c>
      <c r="Y279" s="177">
        <v>0</v>
      </c>
      <c r="Z279" s="177">
        <v>0</v>
      </c>
      <c r="AA279" s="177">
        <v>0</v>
      </c>
      <c r="AB279" s="177">
        <v>0</v>
      </c>
      <c r="AC279" s="177">
        <v>0</v>
      </c>
      <c r="AD279" s="177">
        <v>0</v>
      </c>
      <c r="AE279" s="177">
        <v>0</v>
      </c>
      <c r="AF279" s="177">
        <v>0</v>
      </c>
      <c r="AG279" s="177">
        <v>0</v>
      </c>
      <c r="AH279" s="177">
        <v>0</v>
      </c>
      <c r="AI279" s="177">
        <v>0</v>
      </c>
      <c r="AJ279" s="177">
        <v>0</v>
      </c>
      <c r="AK279" s="177">
        <v>0</v>
      </c>
      <c r="AL279" s="177">
        <v>0</v>
      </c>
      <c r="AM279" s="177">
        <v>0</v>
      </c>
      <c r="AN279" s="177">
        <v>0</v>
      </c>
      <c r="AO279" s="177">
        <v>0</v>
      </c>
      <c r="AP279" s="177">
        <v>0</v>
      </c>
      <c r="AQ279" s="177">
        <v>0</v>
      </c>
      <c r="AR279" s="177">
        <v>0</v>
      </c>
      <c r="AS279" s="177">
        <v>0</v>
      </c>
      <c r="AT279" s="177">
        <v>0</v>
      </c>
      <c r="AU279" s="177">
        <v>0</v>
      </c>
      <c r="AV279" s="177">
        <v>0</v>
      </c>
      <c r="AW279" s="177">
        <v>0</v>
      </c>
      <c r="AX279" s="177">
        <v>0</v>
      </c>
      <c r="AY279" s="177">
        <v>0</v>
      </c>
      <c r="AZ279" s="177">
        <v>0</v>
      </c>
      <c r="BA279" s="177">
        <v>0</v>
      </c>
      <c r="BB279" s="177">
        <v>0</v>
      </c>
      <c r="BC279" s="177">
        <v>0</v>
      </c>
      <c r="BD279" s="177">
        <v>0</v>
      </c>
      <c r="BE279" s="177">
        <v>0</v>
      </c>
      <c r="BF279" s="177">
        <v>0</v>
      </c>
      <c r="BG279" s="177">
        <v>0</v>
      </c>
      <c r="BH279" s="177">
        <v>0</v>
      </c>
      <c r="BI279" s="177">
        <v>0</v>
      </c>
      <c r="BJ279" s="177">
        <v>0</v>
      </c>
      <c r="BK279" s="177">
        <v>0</v>
      </c>
      <c r="BL279" s="177">
        <v>0</v>
      </c>
      <c r="BM279" s="177">
        <v>0</v>
      </c>
      <c r="BN279" s="177">
        <v>0</v>
      </c>
      <c r="BO279" s="177">
        <v>0</v>
      </c>
      <c r="BP279" s="177">
        <v>0</v>
      </c>
      <c r="BQ279" s="177">
        <v>0</v>
      </c>
      <c r="BR279" s="177">
        <v>0</v>
      </c>
      <c r="BS279" s="177">
        <v>0</v>
      </c>
      <c r="BT279" s="177">
        <v>0</v>
      </c>
      <c r="BU279" s="177">
        <v>0</v>
      </c>
      <c r="BV279" s="177">
        <v>0</v>
      </c>
      <c r="BW279" s="177">
        <v>0</v>
      </c>
      <c r="BX279" s="177">
        <v>0</v>
      </c>
      <c r="BY279" s="177">
        <v>0</v>
      </c>
      <c r="BZ279" s="177">
        <v>0</v>
      </c>
      <c r="CA279" s="177">
        <v>0</v>
      </c>
      <c r="CB279" s="177">
        <v>0</v>
      </c>
      <c r="CC279" s="177">
        <v>0</v>
      </c>
      <c r="CD279" s="177">
        <v>0</v>
      </c>
      <c r="CE279" s="177">
        <v>0</v>
      </c>
      <c r="CF279" s="177">
        <v>0</v>
      </c>
      <c r="CG279" s="177">
        <v>0</v>
      </c>
      <c r="CH279" s="177">
        <v>0</v>
      </c>
      <c r="CI279" s="177">
        <v>0</v>
      </c>
      <c r="CJ279" s="177">
        <v>0</v>
      </c>
      <c r="CK279" s="177">
        <v>0</v>
      </c>
      <c r="CL279" s="177">
        <v>0</v>
      </c>
      <c r="CM279" s="178"/>
      <c r="CZ279" s="174">
        <f t="shared" si="4"/>
        <v>0</v>
      </c>
      <c r="DA279" s="158" t="s">
        <v>1835</v>
      </c>
      <c r="DB279" s="154" t="s">
        <v>1836</v>
      </c>
      <c r="DC279" s="154" t="s">
        <v>1288</v>
      </c>
    </row>
    <row r="280" spans="1:107" ht="13.2" customHeight="1" x14ac:dyDescent="0.25">
      <c r="A280" s="175" t="s">
        <v>1837</v>
      </c>
      <c r="B280" s="176" t="s">
        <v>1838</v>
      </c>
      <c r="C280" s="177">
        <v>44320</v>
      </c>
      <c r="D280" s="177">
        <v>0</v>
      </c>
      <c r="E280" s="177">
        <v>0</v>
      </c>
      <c r="F280" s="177">
        <v>0</v>
      </c>
      <c r="G280" s="177">
        <v>0</v>
      </c>
      <c r="H280" s="177">
        <v>0</v>
      </c>
      <c r="I280" s="177">
        <v>0</v>
      </c>
      <c r="J280" s="177">
        <v>0</v>
      </c>
      <c r="K280" s="177">
        <v>0</v>
      </c>
      <c r="L280" s="177">
        <v>0</v>
      </c>
      <c r="M280" s="177">
        <v>0</v>
      </c>
      <c r="N280" s="177">
        <v>0</v>
      </c>
      <c r="O280" s="177">
        <v>0</v>
      </c>
      <c r="P280" s="177">
        <v>0</v>
      </c>
      <c r="Q280" s="177">
        <v>0</v>
      </c>
      <c r="R280" s="177">
        <v>0</v>
      </c>
      <c r="S280" s="177">
        <v>0</v>
      </c>
      <c r="T280" s="177">
        <v>0</v>
      </c>
      <c r="U280" s="177">
        <v>0</v>
      </c>
      <c r="V280" s="177">
        <v>0</v>
      </c>
      <c r="W280" s="177">
        <v>0</v>
      </c>
      <c r="X280" s="177">
        <v>0</v>
      </c>
      <c r="Y280" s="177">
        <v>0</v>
      </c>
      <c r="Z280" s="177">
        <v>0</v>
      </c>
      <c r="AA280" s="177">
        <v>0</v>
      </c>
      <c r="AB280" s="177">
        <v>0</v>
      </c>
      <c r="AC280" s="177">
        <v>0</v>
      </c>
      <c r="AD280" s="177">
        <v>0</v>
      </c>
      <c r="AE280" s="177">
        <v>0</v>
      </c>
      <c r="AF280" s="177">
        <v>0</v>
      </c>
      <c r="AG280" s="177">
        <v>0</v>
      </c>
      <c r="AH280" s="177">
        <v>0</v>
      </c>
      <c r="AI280" s="177">
        <v>0</v>
      </c>
      <c r="AJ280" s="177">
        <v>0</v>
      </c>
      <c r="AK280" s="177">
        <v>0</v>
      </c>
      <c r="AL280" s="177">
        <v>0</v>
      </c>
      <c r="AM280" s="177">
        <v>0</v>
      </c>
      <c r="AN280" s="177">
        <v>0</v>
      </c>
      <c r="AO280" s="177">
        <v>0</v>
      </c>
      <c r="AP280" s="177">
        <v>0</v>
      </c>
      <c r="AQ280" s="177">
        <v>0</v>
      </c>
      <c r="AR280" s="177">
        <v>0</v>
      </c>
      <c r="AS280" s="177">
        <v>0</v>
      </c>
      <c r="AT280" s="177">
        <v>0</v>
      </c>
      <c r="AU280" s="177">
        <v>0</v>
      </c>
      <c r="AV280" s="177">
        <v>0</v>
      </c>
      <c r="AW280" s="177">
        <v>0</v>
      </c>
      <c r="AX280" s="177">
        <v>0</v>
      </c>
      <c r="AY280" s="177">
        <v>0</v>
      </c>
      <c r="AZ280" s="177">
        <v>0</v>
      </c>
      <c r="BA280" s="177">
        <v>0</v>
      </c>
      <c r="BB280" s="177">
        <v>0</v>
      </c>
      <c r="BC280" s="177">
        <v>0</v>
      </c>
      <c r="BD280" s="177">
        <v>0</v>
      </c>
      <c r="BE280" s="177">
        <v>0</v>
      </c>
      <c r="BF280" s="177">
        <v>0</v>
      </c>
      <c r="BG280" s="177">
        <v>0</v>
      </c>
      <c r="BH280" s="177">
        <v>0</v>
      </c>
      <c r="BI280" s="177">
        <v>0</v>
      </c>
      <c r="BJ280" s="177">
        <v>0</v>
      </c>
      <c r="BK280" s="177">
        <v>0</v>
      </c>
      <c r="BL280" s="177">
        <v>0</v>
      </c>
      <c r="BM280" s="177">
        <v>0</v>
      </c>
      <c r="BN280" s="177">
        <v>0</v>
      </c>
      <c r="BO280" s="177">
        <v>0</v>
      </c>
      <c r="BP280" s="177">
        <v>0</v>
      </c>
      <c r="BQ280" s="177">
        <v>0</v>
      </c>
      <c r="BR280" s="179">
        <v>0</v>
      </c>
      <c r="BS280" s="179">
        <v>0</v>
      </c>
      <c r="BT280" s="179">
        <v>0</v>
      </c>
      <c r="BU280" s="179">
        <v>0</v>
      </c>
      <c r="BV280" s="179">
        <v>0</v>
      </c>
      <c r="BW280" s="179">
        <v>0</v>
      </c>
      <c r="BX280" s="179">
        <v>0</v>
      </c>
      <c r="BY280" s="179">
        <v>0</v>
      </c>
      <c r="BZ280" s="179">
        <v>0</v>
      </c>
      <c r="CA280" s="179">
        <v>0</v>
      </c>
      <c r="CB280" s="179">
        <v>0</v>
      </c>
      <c r="CC280" s="179">
        <v>0</v>
      </c>
      <c r="CD280" s="179">
        <v>0</v>
      </c>
      <c r="CE280" s="179">
        <v>0</v>
      </c>
      <c r="CF280" s="179">
        <v>0</v>
      </c>
      <c r="CG280" s="179">
        <v>0</v>
      </c>
      <c r="CH280" s="179">
        <v>0</v>
      </c>
      <c r="CI280" s="179">
        <v>0</v>
      </c>
      <c r="CJ280" s="179">
        <v>0</v>
      </c>
      <c r="CK280" s="179">
        <v>0</v>
      </c>
      <c r="CL280" s="179">
        <v>0</v>
      </c>
      <c r="CM280" s="178"/>
      <c r="CZ280" s="174">
        <f t="shared" si="4"/>
        <v>0</v>
      </c>
      <c r="DA280" s="158" t="s">
        <v>1837</v>
      </c>
      <c r="DB280" s="154" t="s">
        <v>1838</v>
      </c>
      <c r="DC280" s="154" t="s">
        <v>1288</v>
      </c>
    </row>
    <row r="281" spans="1:107" ht="13.2" customHeight="1" x14ac:dyDescent="0.25">
      <c r="A281" s="175" t="s">
        <v>1839</v>
      </c>
      <c r="B281" s="176" t="s">
        <v>1840</v>
      </c>
      <c r="C281" s="177">
        <v>0</v>
      </c>
      <c r="D281" s="177">
        <v>0</v>
      </c>
      <c r="E281" s="177">
        <v>0</v>
      </c>
      <c r="F281" s="177">
        <v>0</v>
      </c>
      <c r="G281" s="177">
        <v>0</v>
      </c>
      <c r="H281" s="177">
        <v>0</v>
      </c>
      <c r="I281" s="177">
        <v>0</v>
      </c>
      <c r="J281" s="177">
        <v>0</v>
      </c>
      <c r="K281" s="177">
        <v>0</v>
      </c>
      <c r="L281" s="177">
        <v>0</v>
      </c>
      <c r="M281" s="177">
        <v>0</v>
      </c>
      <c r="N281" s="177">
        <v>0</v>
      </c>
      <c r="O281" s="177">
        <v>0</v>
      </c>
      <c r="P281" s="177">
        <v>0</v>
      </c>
      <c r="Q281" s="177">
        <v>0</v>
      </c>
      <c r="R281" s="177">
        <v>0</v>
      </c>
      <c r="S281" s="177">
        <v>0</v>
      </c>
      <c r="T281" s="177">
        <v>0</v>
      </c>
      <c r="U281" s="177">
        <v>0</v>
      </c>
      <c r="V281" s="177">
        <v>0</v>
      </c>
      <c r="W281" s="177">
        <v>0</v>
      </c>
      <c r="X281" s="177">
        <v>0</v>
      </c>
      <c r="Y281" s="177">
        <v>0</v>
      </c>
      <c r="Z281" s="177">
        <v>0</v>
      </c>
      <c r="AA281" s="177">
        <v>0</v>
      </c>
      <c r="AB281" s="177">
        <v>0</v>
      </c>
      <c r="AC281" s="177">
        <v>0</v>
      </c>
      <c r="AD281" s="177">
        <v>0</v>
      </c>
      <c r="AE281" s="177">
        <v>0</v>
      </c>
      <c r="AF281" s="177">
        <v>0</v>
      </c>
      <c r="AG281" s="177">
        <v>0</v>
      </c>
      <c r="AH281" s="177">
        <v>0</v>
      </c>
      <c r="AI281" s="177">
        <v>0</v>
      </c>
      <c r="AJ281" s="177">
        <v>0</v>
      </c>
      <c r="AK281" s="177">
        <v>0</v>
      </c>
      <c r="AL281" s="177">
        <v>0</v>
      </c>
      <c r="AM281" s="177">
        <v>0</v>
      </c>
      <c r="AN281" s="177">
        <v>0</v>
      </c>
      <c r="AO281" s="177">
        <v>0</v>
      </c>
      <c r="AP281" s="177">
        <v>0</v>
      </c>
      <c r="AQ281" s="177">
        <v>0</v>
      </c>
      <c r="AR281" s="177">
        <v>0</v>
      </c>
      <c r="AS281" s="177">
        <v>0</v>
      </c>
      <c r="AT281" s="177">
        <v>0</v>
      </c>
      <c r="AU281" s="177">
        <v>0</v>
      </c>
      <c r="AV281" s="177">
        <v>0</v>
      </c>
      <c r="AW281" s="177">
        <v>0</v>
      </c>
      <c r="AX281" s="177">
        <v>0</v>
      </c>
      <c r="AY281" s="177">
        <v>0</v>
      </c>
      <c r="AZ281" s="177">
        <v>0</v>
      </c>
      <c r="BA281" s="177">
        <v>0</v>
      </c>
      <c r="BB281" s="177">
        <v>0</v>
      </c>
      <c r="BC281" s="177">
        <v>0</v>
      </c>
      <c r="BD281" s="177">
        <v>0</v>
      </c>
      <c r="BE281" s="177">
        <v>0</v>
      </c>
      <c r="BF281" s="177">
        <v>0</v>
      </c>
      <c r="BG281" s="177">
        <v>0</v>
      </c>
      <c r="BH281" s="177">
        <v>0</v>
      </c>
      <c r="BI281" s="177">
        <v>0</v>
      </c>
      <c r="BJ281" s="177">
        <v>0</v>
      </c>
      <c r="BK281" s="177">
        <v>0</v>
      </c>
      <c r="BL281" s="177">
        <v>0</v>
      </c>
      <c r="BM281" s="177">
        <v>0</v>
      </c>
      <c r="BN281" s="177">
        <v>0</v>
      </c>
      <c r="BO281" s="177">
        <v>0</v>
      </c>
      <c r="BP281" s="177">
        <v>0</v>
      </c>
      <c r="BQ281" s="177">
        <v>0</v>
      </c>
      <c r="BR281" s="179">
        <v>0</v>
      </c>
      <c r="BS281" s="179">
        <v>0</v>
      </c>
      <c r="BT281" s="179">
        <v>0</v>
      </c>
      <c r="BU281" s="179">
        <v>0</v>
      </c>
      <c r="BV281" s="179">
        <v>0</v>
      </c>
      <c r="BW281" s="179">
        <v>0</v>
      </c>
      <c r="BX281" s="179">
        <v>0</v>
      </c>
      <c r="BY281" s="179">
        <v>0</v>
      </c>
      <c r="BZ281" s="179">
        <v>0</v>
      </c>
      <c r="CA281" s="179">
        <v>0</v>
      </c>
      <c r="CB281" s="179">
        <v>0</v>
      </c>
      <c r="CC281" s="179">
        <v>0</v>
      </c>
      <c r="CD281" s="179">
        <v>0</v>
      </c>
      <c r="CE281" s="179">
        <v>0</v>
      </c>
      <c r="CF281" s="179">
        <v>0</v>
      </c>
      <c r="CG281" s="179">
        <v>0</v>
      </c>
      <c r="CH281" s="179">
        <v>0</v>
      </c>
      <c r="CI281" s="179">
        <v>0</v>
      </c>
      <c r="CJ281" s="179">
        <v>0</v>
      </c>
      <c r="CK281" s="179">
        <v>0</v>
      </c>
      <c r="CL281" s="179">
        <v>0</v>
      </c>
      <c r="CM281" s="178"/>
      <c r="CZ281" s="174">
        <f t="shared" si="4"/>
        <v>0</v>
      </c>
      <c r="DA281" s="158" t="s">
        <v>1839</v>
      </c>
      <c r="DB281" s="154" t="s">
        <v>1840</v>
      </c>
      <c r="DC281" s="154" t="s">
        <v>1288</v>
      </c>
    </row>
    <row r="282" spans="1:107" ht="13.2" customHeight="1" x14ac:dyDescent="0.25">
      <c r="A282" s="175" t="s">
        <v>1841</v>
      </c>
      <c r="B282" s="176" t="s">
        <v>1842</v>
      </c>
      <c r="C282" s="177">
        <v>0</v>
      </c>
      <c r="D282" s="177">
        <v>0</v>
      </c>
      <c r="E282" s="177">
        <v>0</v>
      </c>
      <c r="F282" s="177">
        <v>0</v>
      </c>
      <c r="G282" s="177">
        <v>0</v>
      </c>
      <c r="H282" s="177">
        <v>0</v>
      </c>
      <c r="I282" s="177">
        <v>0</v>
      </c>
      <c r="J282" s="177">
        <v>0</v>
      </c>
      <c r="K282" s="177">
        <v>0</v>
      </c>
      <c r="L282" s="177">
        <v>0</v>
      </c>
      <c r="M282" s="177">
        <v>0</v>
      </c>
      <c r="N282" s="177">
        <v>0</v>
      </c>
      <c r="O282" s="177">
        <v>0</v>
      </c>
      <c r="P282" s="177">
        <v>0</v>
      </c>
      <c r="Q282" s="177">
        <v>0</v>
      </c>
      <c r="R282" s="177">
        <v>0</v>
      </c>
      <c r="S282" s="177">
        <v>0</v>
      </c>
      <c r="T282" s="177">
        <v>0</v>
      </c>
      <c r="U282" s="177">
        <v>0</v>
      </c>
      <c r="V282" s="177">
        <v>0</v>
      </c>
      <c r="W282" s="177">
        <v>0</v>
      </c>
      <c r="X282" s="177">
        <v>0</v>
      </c>
      <c r="Y282" s="177">
        <v>0</v>
      </c>
      <c r="Z282" s="177">
        <v>0</v>
      </c>
      <c r="AA282" s="177">
        <v>0</v>
      </c>
      <c r="AB282" s="177">
        <v>0</v>
      </c>
      <c r="AC282" s="177">
        <v>0</v>
      </c>
      <c r="AD282" s="177">
        <v>0</v>
      </c>
      <c r="AE282" s="177">
        <v>0</v>
      </c>
      <c r="AF282" s="177">
        <v>0</v>
      </c>
      <c r="AG282" s="177">
        <v>0</v>
      </c>
      <c r="AH282" s="177">
        <v>0</v>
      </c>
      <c r="AI282" s="177">
        <v>0</v>
      </c>
      <c r="AJ282" s="177">
        <v>0</v>
      </c>
      <c r="AK282" s="177">
        <v>0</v>
      </c>
      <c r="AL282" s="177">
        <v>0</v>
      </c>
      <c r="AM282" s="177">
        <v>0</v>
      </c>
      <c r="AN282" s="177">
        <v>0</v>
      </c>
      <c r="AO282" s="177">
        <v>0</v>
      </c>
      <c r="AP282" s="177">
        <v>0</v>
      </c>
      <c r="AQ282" s="177">
        <v>0</v>
      </c>
      <c r="AR282" s="177">
        <v>0</v>
      </c>
      <c r="AS282" s="177">
        <v>0</v>
      </c>
      <c r="AT282" s="177">
        <v>0</v>
      </c>
      <c r="AU282" s="177">
        <v>0</v>
      </c>
      <c r="AV282" s="177">
        <v>0</v>
      </c>
      <c r="AW282" s="177">
        <v>0</v>
      </c>
      <c r="AX282" s="177">
        <v>0</v>
      </c>
      <c r="AY282" s="177">
        <v>0</v>
      </c>
      <c r="AZ282" s="177">
        <v>0</v>
      </c>
      <c r="BA282" s="177">
        <v>0</v>
      </c>
      <c r="BB282" s="177">
        <v>0</v>
      </c>
      <c r="BC282" s="177">
        <v>0</v>
      </c>
      <c r="BD282" s="177">
        <v>0</v>
      </c>
      <c r="BE282" s="177">
        <v>0</v>
      </c>
      <c r="BF282" s="177">
        <v>0</v>
      </c>
      <c r="BG282" s="177">
        <v>0</v>
      </c>
      <c r="BH282" s="177">
        <v>0</v>
      </c>
      <c r="BI282" s="177">
        <v>0</v>
      </c>
      <c r="BJ282" s="177">
        <v>0</v>
      </c>
      <c r="BK282" s="177">
        <v>0</v>
      </c>
      <c r="BL282" s="177">
        <v>0</v>
      </c>
      <c r="BM282" s="177">
        <v>0</v>
      </c>
      <c r="BN282" s="177">
        <v>0</v>
      </c>
      <c r="BO282" s="177">
        <v>0</v>
      </c>
      <c r="BP282" s="177">
        <v>0</v>
      </c>
      <c r="BQ282" s="177">
        <v>0</v>
      </c>
      <c r="BR282" s="179">
        <v>0</v>
      </c>
      <c r="BS282" s="179">
        <v>0</v>
      </c>
      <c r="BT282" s="179">
        <v>0</v>
      </c>
      <c r="BU282" s="179">
        <v>0</v>
      </c>
      <c r="BV282" s="179">
        <v>0</v>
      </c>
      <c r="BW282" s="179">
        <v>0</v>
      </c>
      <c r="BX282" s="179">
        <v>0</v>
      </c>
      <c r="BY282" s="179">
        <v>0</v>
      </c>
      <c r="BZ282" s="179">
        <v>0</v>
      </c>
      <c r="CA282" s="179">
        <v>0</v>
      </c>
      <c r="CB282" s="179">
        <v>0</v>
      </c>
      <c r="CC282" s="179">
        <v>0</v>
      </c>
      <c r="CD282" s="179">
        <v>0</v>
      </c>
      <c r="CE282" s="179">
        <v>0</v>
      </c>
      <c r="CF282" s="179">
        <v>0</v>
      </c>
      <c r="CG282" s="179">
        <v>0</v>
      </c>
      <c r="CH282" s="179">
        <v>0</v>
      </c>
      <c r="CI282" s="179">
        <v>0</v>
      </c>
      <c r="CJ282" s="179">
        <v>0</v>
      </c>
      <c r="CK282" s="179">
        <v>0</v>
      </c>
      <c r="CL282" s="179">
        <v>0</v>
      </c>
      <c r="CM282" s="178"/>
      <c r="CZ282" s="174">
        <f t="shared" si="4"/>
        <v>0</v>
      </c>
      <c r="DA282" s="158" t="s">
        <v>1841</v>
      </c>
      <c r="DB282" s="154" t="s">
        <v>1842</v>
      </c>
      <c r="DC282" s="154" t="s">
        <v>1288</v>
      </c>
    </row>
    <row r="283" spans="1:107" ht="13.2" customHeight="1" x14ac:dyDescent="0.25">
      <c r="A283" s="175" t="s">
        <v>1843</v>
      </c>
      <c r="B283" s="176" t="s">
        <v>1844</v>
      </c>
      <c r="C283" s="177">
        <v>0</v>
      </c>
      <c r="D283" s="177">
        <v>0</v>
      </c>
      <c r="E283" s="177">
        <v>0</v>
      </c>
      <c r="F283" s="177">
        <v>0</v>
      </c>
      <c r="G283" s="177">
        <v>0</v>
      </c>
      <c r="H283" s="177">
        <v>0</v>
      </c>
      <c r="I283" s="177">
        <v>0</v>
      </c>
      <c r="J283" s="177">
        <v>0</v>
      </c>
      <c r="K283" s="177">
        <v>0</v>
      </c>
      <c r="L283" s="177">
        <v>0</v>
      </c>
      <c r="M283" s="177">
        <v>0</v>
      </c>
      <c r="N283" s="177">
        <v>0</v>
      </c>
      <c r="O283" s="177">
        <v>0</v>
      </c>
      <c r="P283" s="177">
        <v>0</v>
      </c>
      <c r="Q283" s="177">
        <v>0</v>
      </c>
      <c r="R283" s="177">
        <v>0</v>
      </c>
      <c r="S283" s="177">
        <v>0</v>
      </c>
      <c r="T283" s="177">
        <v>0</v>
      </c>
      <c r="U283" s="177">
        <v>0</v>
      </c>
      <c r="V283" s="177">
        <v>0</v>
      </c>
      <c r="W283" s="177">
        <v>0</v>
      </c>
      <c r="X283" s="177">
        <v>0</v>
      </c>
      <c r="Y283" s="177">
        <v>0</v>
      </c>
      <c r="Z283" s="177">
        <v>0</v>
      </c>
      <c r="AA283" s="177">
        <v>0</v>
      </c>
      <c r="AB283" s="177">
        <v>0</v>
      </c>
      <c r="AC283" s="177">
        <v>0</v>
      </c>
      <c r="AD283" s="177">
        <v>0</v>
      </c>
      <c r="AE283" s="177">
        <v>0</v>
      </c>
      <c r="AF283" s="177">
        <v>0</v>
      </c>
      <c r="AG283" s="177">
        <v>0</v>
      </c>
      <c r="AH283" s="177">
        <v>0</v>
      </c>
      <c r="AI283" s="177">
        <v>0</v>
      </c>
      <c r="AJ283" s="177">
        <v>0</v>
      </c>
      <c r="AK283" s="177">
        <v>0</v>
      </c>
      <c r="AL283" s="177">
        <v>0</v>
      </c>
      <c r="AM283" s="177">
        <v>0</v>
      </c>
      <c r="AN283" s="177">
        <v>0</v>
      </c>
      <c r="AO283" s="177">
        <v>0</v>
      </c>
      <c r="AP283" s="177">
        <v>0</v>
      </c>
      <c r="AQ283" s="177">
        <v>0</v>
      </c>
      <c r="AR283" s="177">
        <v>0</v>
      </c>
      <c r="AS283" s="177">
        <v>0</v>
      </c>
      <c r="AT283" s="177">
        <v>0</v>
      </c>
      <c r="AU283" s="177">
        <v>0</v>
      </c>
      <c r="AV283" s="177">
        <v>0</v>
      </c>
      <c r="AW283" s="177">
        <v>0</v>
      </c>
      <c r="AX283" s="177">
        <v>0</v>
      </c>
      <c r="AY283" s="177">
        <v>0</v>
      </c>
      <c r="AZ283" s="177">
        <v>0</v>
      </c>
      <c r="BA283" s="177">
        <v>0</v>
      </c>
      <c r="BB283" s="177">
        <v>0</v>
      </c>
      <c r="BC283" s="177">
        <v>0</v>
      </c>
      <c r="BD283" s="177">
        <v>0</v>
      </c>
      <c r="BE283" s="177">
        <v>0</v>
      </c>
      <c r="BF283" s="177">
        <v>0</v>
      </c>
      <c r="BG283" s="177">
        <v>0</v>
      </c>
      <c r="BH283" s="177">
        <v>0</v>
      </c>
      <c r="BI283" s="177">
        <v>0</v>
      </c>
      <c r="BJ283" s="177">
        <v>0</v>
      </c>
      <c r="BK283" s="177">
        <v>0</v>
      </c>
      <c r="BL283" s="177">
        <v>3999900</v>
      </c>
      <c r="BM283" s="177">
        <v>0</v>
      </c>
      <c r="BN283" s="177">
        <v>0</v>
      </c>
      <c r="BO283" s="177">
        <v>0</v>
      </c>
      <c r="BP283" s="177">
        <v>0</v>
      </c>
      <c r="BQ283" s="177">
        <v>0</v>
      </c>
      <c r="BR283" s="179">
        <v>0</v>
      </c>
      <c r="BS283" s="179">
        <v>0</v>
      </c>
      <c r="BT283" s="179">
        <v>0</v>
      </c>
      <c r="BU283" s="179">
        <v>0</v>
      </c>
      <c r="BV283" s="179">
        <v>0</v>
      </c>
      <c r="BW283" s="179">
        <v>0</v>
      </c>
      <c r="BX283" s="179">
        <v>0</v>
      </c>
      <c r="BY283" s="179">
        <v>0</v>
      </c>
      <c r="BZ283" s="179">
        <v>0</v>
      </c>
      <c r="CA283" s="179">
        <v>0</v>
      </c>
      <c r="CB283" s="179">
        <v>0</v>
      </c>
      <c r="CC283" s="179">
        <v>0</v>
      </c>
      <c r="CD283" s="179">
        <v>0</v>
      </c>
      <c r="CE283" s="179">
        <v>0</v>
      </c>
      <c r="CF283" s="179">
        <v>0</v>
      </c>
      <c r="CG283" s="179">
        <v>0</v>
      </c>
      <c r="CH283" s="179">
        <v>0</v>
      </c>
      <c r="CI283" s="179">
        <v>0</v>
      </c>
      <c r="CJ283" s="179">
        <v>0</v>
      </c>
      <c r="CK283" s="179">
        <v>0</v>
      </c>
      <c r="CL283" s="179">
        <v>0</v>
      </c>
      <c r="CM283" s="178"/>
      <c r="CZ283" s="174">
        <f t="shared" si="4"/>
        <v>0</v>
      </c>
      <c r="DA283" s="158" t="s">
        <v>1843</v>
      </c>
      <c r="DB283" s="154" t="s">
        <v>1844</v>
      </c>
      <c r="DC283" s="154" t="s">
        <v>1288</v>
      </c>
    </row>
    <row r="284" spans="1:107" ht="13.2" customHeight="1" x14ac:dyDescent="0.25">
      <c r="A284" s="175" t="s">
        <v>1845</v>
      </c>
      <c r="B284" s="176" t="s">
        <v>1846</v>
      </c>
      <c r="C284" s="177">
        <v>0</v>
      </c>
      <c r="D284" s="177">
        <v>0</v>
      </c>
      <c r="E284" s="177">
        <v>0</v>
      </c>
      <c r="F284" s="177">
        <v>0</v>
      </c>
      <c r="G284" s="177">
        <v>0</v>
      </c>
      <c r="H284" s="177">
        <v>0</v>
      </c>
      <c r="I284" s="177">
        <v>0</v>
      </c>
      <c r="J284" s="177">
        <v>0</v>
      </c>
      <c r="K284" s="177">
        <v>0</v>
      </c>
      <c r="L284" s="177">
        <v>0</v>
      </c>
      <c r="M284" s="177">
        <v>0</v>
      </c>
      <c r="N284" s="177">
        <v>0</v>
      </c>
      <c r="O284" s="177">
        <v>0</v>
      </c>
      <c r="P284" s="177">
        <v>0</v>
      </c>
      <c r="Q284" s="177">
        <v>0</v>
      </c>
      <c r="R284" s="177">
        <v>0</v>
      </c>
      <c r="S284" s="177">
        <v>0</v>
      </c>
      <c r="T284" s="177">
        <v>0</v>
      </c>
      <c r="U284" s="177">
        <v>0</v>
      </c>
      <c r="V284" s="177">
        <v>0</v>
      </c>
      <c r="W284" s="177">
        <v>0</v>
      </c>
      <c r="X284" s="177">
        <v>0</v>
      </c>
      <c r="Y284" s="177">
        <v>0</v>
      </c>
      <c r="Z284" s="177">
        <v>0</v>
      </c>
      <c r="AA284" s="177">
        <v>0</v>
      </c>
      <c r="AB284" s="177">
        <v>0</v>
      </c>
      <c r="AC284" s="177">
        <v>0</v>
      </c>
      <c r="AD284" s="177">
        <v>0</v>
      </c>
      <c r="AE284" s="177">
        <v>0</v>
      </c>
      <c r="AF284" s="177">
        <v>0</v>
      </c>
      <c r="AG284" s="177">
        <v>0</v>
      </c>
      <c r="AH284" s="177">
        <v>0</v>
      </c>
      <c r="AI284" s="177">
        <v>0</v>
      </c>
      <c r="AJ284" s="177">
        <v>0</v>
      </c>
      <c r="AK284" s="177">
        <v>0</v>
      </c>
      <c r="AL284" s="177">
        <v>0</v>
      </c>
      <c r="AM284" s="177">
        <v>0</v>
      </c>
      <c r="AN284" s="177">
        <v>0</v>
      </c>
      <c r="AO284" s="177">
        <v>0</v>
      </c>
      <c r="AP284" s="177">
        <v>0</v>
      </c>
      <c r="AQ284" s="177">
        <v>0</v>
      </c>
      <c r="AR284" s="177">
        <v>0</v>
      </c>
      <c r="AS284" s="177">
        <v>0</v>
      </c>
      <c r="AT284" s="177">
        <v>0</v>
      </c>
      <c r="AU284" s="177">
        <v>0</v>
      </c>
      <c r="AV284" s="177">
        <v>0</v>
      </c>
      <c r="AW284" s="177">
        <v>0</v>
      </c>
      <c r="AX284" s="177">
        <v>0</v>
      </c>
      <c r="AY284" s="177">
        <v>0</v>
      </c>
      <c r="AZ284" s="177">
        <v>0</v>
      </c>
      <c r="BA284" s="177">
        <v>0</v>
      </c>
      <c r="BB284" s="177">
        <v>0</v>
      </c>
      <c r="BC284" s="177">
        <v>0</v>
      </c>
      <c r="BD284" s="177">
        <v>0</v>
      </c>
      <c r="BE284" s="177">
        <v>0</v>
      </c>
      <c r="BF284" s="177">
        <v>0</v>
      </c>
      <c r="BG284" s="177">
        <v>0</v>
      </c>
      <c r="BH284" s="177">
        <v>0</v>
      </c>
      <c r="BI284" s="177">
        <v>0</v>
      </c>
      <c r="BJ284" s="177">
        <v>0</v>
      </c>
      <c r="BK284" s="177">
        <v>0</v>
      </c>
      <c r="BL284" s="177">
        <v>0</v>
      </c>
      <c r="BM284" s="177">
        <v>0</v>
      </c>
      <c r="BN284" s="177">
        <v>0</v>
      </c>
      <c r="BO284" s="177">
        <v>0</v>
      </c>
      <c r="BP284" s="177">
        <v>0</v>
      </c>
      <c r="BQ284" s="177">
        <v>0</v>
      </c>
      <c r="BR284" s="179">
        <v>0</v>
      </c>
      <c r="BS284" s="179">
        <v>0</v>
      </c>
      <c r="BT284" s="179">
        <v>0</v>
      </c>
      <c r="BU284" s="179">
        <v>0</v>
      </c>
      <c r="BV284" s="179">
        <v>0</v>
      </c>
      <c r="BW284" s="179">
        <v>0</v>
      </c>
      <c r="BX284" s="179">
        <v>0</v>
      </c>
      <c r="BY284" s="179">
        <v>0</v>
      </c>
      <c r="BZ284" s="179">
        <v>0</v>
      </c>
      <c r="CA284" s="179">
        <v>0</v>
      </c>
      <c r="CB284" s="179">
        <v>0</v>
      </c>
      <c r="CC284" s="179">
        <v>0</v>
      </c>
      <c r="CD284" s="179">
        <v>0</v>
      </c>
      <c r="CE284" s="179">
        <v>0</v>
      </c>
      <c r="CF284" s="179">
        <v>0</v>
      </c>
      <c r="CG284" s="179">
        <v>0</v>
      </c>
      <c r="CH284" s="179">
        <v>0</v>
      </c>
      <c r="CI284" s="179">
        <v>0</v>
      </c>
      <c r="CJ284" s="179">
        <v>0</v>
      </c>
      <c r="CK284" s="179">
        <v>0</v>
      </c>
      <c r="CL284" s="179">
        <v>0</v>
      </c>
      <c r="CM284" s="178"/>
      <c r="CZ284" s="174">
        <f t="shared" si="4"/>
        <v>0</v>
      </c>
      <c r="DA284" s="158" t="s">
        <v>1845</v>
      </c>
      <c r="DB284" s="154" t="s">
        <v>1846</v>
      </c>
      <c r="DC284" s="154" t="s">
        <v>1288</v>
      </c>
    </row>
    <row r="285" spans="1:107" ht="13.2" customHeight="1" x14ac:dyDescent="0.25">
      <c r="A285" s="175" t="s">
        <v>1847</v>
      </c>
      <c r="B285" s="176" t="s">
        <v>1848</v>
      </c>
      <c r="C285" s="177">
        <v>0</v>
      </c>
      <c r="D285" s="177">
        <v>0</v>
      </c>
      <c r="E285" s="177">
        <v>0</v>
      </c>
      <c r="F285" s="177">
        <v>0</v>
      </c>
      <c r="G285" s="177">
        <v>0</v>
      </c>
      <c r="H285" s="177">
        <v>0</v>
      </c>
      <c r="I285" s="177">
        <v>0</v>
      </c>
      <c r="J285" s="177">
        <v>0</v>
      </c>
      <c r="K285" s="177">
        <v>0</v>
      </c>
      <c r="L285" s="177">
        <v>0</v>
      </c>
      <c r="M285" s="177">
        <v>0</v>
      </c>
      <c r="N285" s="177">
        <v>0</v>
      </c>
      <c r="O285" s="177">
        <v>0</v>
      </c>
      <c r="P285" s="177">
        <v>0</v>
      </c>
      <c r="Q285" s="177">
        <v>0</v>
      </c>
      <c r="R285" s="177">
        <v>0</v>
      </c>
      <c r="S285" s="177">
        <v>0</v>
      </c>
      <c r="T285" s="177">
        <v>0</v>
      </c>
      <c r="U285" s="177">
        <v>0</v>
      </c>
      <c r="V285" s="177">
        <v>0</v>
      </c>
      <c r="W285" s="177">
        <v>0</v>
      </c>
      <c r="X285" s="177">
        <v>0</v>
      </c>
      <c r="Y285" s="177">
        <v>0</v>
      </c>
      <c r="Z285" s="177">
        <v>0</v>
      </c>
      <c r="AA285" s="177">
        <v>0</v>
      </c>
      <c r="AB285" s="177">
        <v>0</v>
      </c>
      <c r="AC285" s="177">
        <v>0</v>
      </c>
      <c r="AD285" s="177">
        <v>0</v>
      </c>
      <c r="AE285" s="177">
        <v>0</v>
      </c>
      <c r="AF285" s="177">
        <v>0</v>
      </c>
      <c r="AG285" s="177">
        <v>0</v>
      </c>
      <c r="AH285" s="177">
        <v>0</v>
      </c>
      <c r="AI285" s="177">
        <v>0</v>
      </c>
      <c r="AJ285" s="177">
        <v>0</v>
      </c>
      <c r="AK285" s="177">
        <v>0</v>
      </c>
      <c r="AL285" s="177">
        <v>0</v>
      </c>
      <c r="AM285" s="177">
        <v>0</v>
      </c>
      <c r="AN285" s="177">
        <v>0</v>
      </c>
      <c r="AO285" s="177">
        <v>0</v>
      </c>
      <c r="AP285" s="177">
        <v>0</v>
      </c>
      <c r="AQ285" s="177">
        <v>0</v>
      </c>
      <c r="AR285" s="177">
        <v>0</v>
      </c>
      <c r="AS285" s="177">
        <v>0</v>
      </c>
      <c r="AT285" s="177">
        <v>0</v>
      </c>
      <c r="AU285" s="177">
        <v>0</v>
      </c>
      <c r="AV285" s="177">
        <v>0</v>
      </c>
      <c r="AW285" s="177">
        <v>0</v>
      </c>
      <c r="AX285" s="177">
        <v>0</v>
      </c>
      <c r="AY285" s="177">
        <v>0</v>
      </c>
      <c r="AZ285" s="177">
        <v>0</v>
      </c>
      <c r="BA285" s="177">
        <v>0</v>
      </c>
      <c r="BB285" s="177">
        <v>0</v>
      </c>
      <c r="BC285" s="177">
        <v>0</v>
      </c>
      <c r="BD285" s="177">
        <v>0</v>
      </c>
      <c r="BE285" s="177">
        <v>0</v>
      </c>
      <c r="BF285" s="177">
        <v>0</v>
      </c>
      <c r="BG285" s="177">
        <v>0</v>
      </c>
      <c r="BH285" s="177">
        <v>0</v>
      </c>
      <c r="BI285" s="177">
        <v>0</v>
      </c>
      <c r="BJ285" s="177">
        <v>0</v>
      </c>
      <c r="BK285" s="177">
        <v>0</v>
      </c>
      <c r="BL285" s="177">
        <v>0</v>
      </c>
      <c r="BM285" s="177">
        <v>0</v>
      </c>
      <c r="BN285" s="177">
        <v>0</v>
      </c>
      <c r="BO285" s="177">
        <v>0</v>
      </c>
      <c r="BP285" s="177">
        <v>0</v>
      </c>
      <c r="BQ285" s="177">
        <v>0</v>
      </c>
      <c r="BR285" s="179">
        <v>0</v>
      </c>
      <c r="BS285" s="179">
        <v>0</v>
      </c>
      <c r="BT285" s="179">
        <v>0</v>
      </c>
      <c r="BU285" s="179">
        <v>0</v>
      </c>
      <c r="BV285" s="179">
        <v>0</v>
      </c>
      <c r="BW285" s="179">
        <v>0</v>
      </c>
      <c r="BX285" s="179">
        <v>0</v>
      </c>
      <c r="BY285" s="179">
        <v>0</v>
      </c>
      <c r="BZ285" s="179">
        <v>0</v>
      </c>
      <c r="CA285" s="179">
        <v>0</v>
      </c>
      <c r="CB285" s="179">
        <v>0</v>
      </c>
      <c r="CC285" s="179">
        <v>0</v>
      </c>
      <c r="CD285" s="179">
        <v>0</v>
      </c>
      <c r="CE285" s="179">
        <v>0</v>
      </c>
      <c r="CF285" s="179">
        <v>0</v>
      </c>
      <c r="CG285" s="179">
        <v>0</v>
      </c>
      <c r="CH285" s="179">
        <v>0</v>
      </c>
      <c r="CI285" s="179">
        <v>0</v>
      </c>
      <c r="CJ285" s="179">
        <v>0</v>
      </c>
      <c r="CK285" s="179">
        <v>0</v>
      </c>
      <c r="CL285" s="179">
        <v>0</v>
      </c>
      <c r="CM285" s="178"/>
      <c r="CZ285" s="174">
        <f t="shared" si="4"/>
        <v>0</v>
      </c>
      <c r="DA285" s="158" t="s">
        <v>1847</v>
      </c>
      <c r="DB285" s="154" t="s">
        <v>1848</v>
      </c>
      <c r="DC285" s="154" t="s">
        <v>1288</v>
      </c>
    </row>
    <row r="286" spans="1:107" ht="13.2" customHeight="1" x14ac:dyDescent="0.25">
      <c r="A286" s="175" t="s">
        <v>1849</v>
      </c>
      <c r="B286" s="176" t="s">
        <v>1850</v>
      </c>
      <c r="C286" s="177">
        <v>0</v>
      </c>
      <c r="D286" s="177">
        <v>0</v>
      </c>
      <c r="E286" s="177">
        <v>0</v>
      </c>
      <c r="F286" s="177">
        <v>0</v>
      </c>
      <c r="G286" s="177">
        <v>0</v>
      </c>
      <c r="H286" s="177">
        <v>0</v>
      </c>
      <c r="I286" s="177">
        <v>0</v>
      </c>
      <c r="J286" s="177">
        <v>0</v>
      </c>
      <c r="K286" s="177">
        <v>0</v>
      </c>
      <c r="L286" s="177">
        <v>0</v>
      </c>
      <c r="M286" s="177">
        <v>0</v>
      </c>
      <c r="N286" s="177">
        <v>0</v>
      </c>
      <c r="O286" s="177">
        <v>0</v>
      </c>
      <c r="P286" s="177">
        <v>0</v>
      </c>
      <c r="Q286" s="177">
        <v>0</v>
      </c>
      <c r="R286" s="177">
        <v>0</v>
      </c>
      <c r="S286" s="177">
        <v>0</v>
      </c>
      <c r="T286" s="177">
        <v>0</v>
      </c>
      <c r="U286" s="177">
        <v>0</v>
      </c>
      <c r="V286" s="177">
        <v>0</v>
      </c>
      <c r="W286" s="177">
        <v>0</v>
      </c>
      <c r="X286" s="177">
        <v>0</v>
      </c>
      <c r="Y286" s="177">
        <v>0</v>
      </c>
      <c r="Z286" s="177">
        <v>0</v>
      </c>
      <c r="AA286" s="177">
        <v>0</v>
      </c>
      <c r="AB286" s="177">
        <v>0</v>
      </c>
      <c r="AC286" s="177">
        <v>0</v>
      </c>
      <c r="AD286" s="177">
        <v>0</v>
      </c>
      <c r="AE286" s="177">
        <v>0</v>
      </c>
      <c r="AF286" s="177">
        <v>0</v>
      </c>
      <c r="AG286" s="177">
        <v>0</v>
      </c>
      <c r="AH286" s="177">
        <v>0</v>
      </c>
      <c r="AI286" s="177">
        <v>0</v>
      </c>
      <c r="AJ286" s="177">
        <v>0</v>
      </c>
      <c r="AK286" s="177">
        <v>0</v>
      </c>
      <c r="AL286" s="177">
        <v>0</v>
      </c>
      <c r="AM286" s="177">
        <v>0</v>
      </c>
      <c r="AN286" s="177">
        <v>0</v>
      </c>
      <c r="AO286" s="177">
        <v>0</v>
      </c>
      <c r="AP286" s="177">
        <v>0</v>
      </c>
      <c r="AQ286" s="177">
        <v>0</v>
      </c>
      <c r="AR286" s="177">
        <v>0</v>
      </c>
      <c r="AS286" s="177">
        <v>0</v>
      </c>
      <c r="AT286" s="177">
        <v>0</v>
      </c>
      <c r="AU286" s="177">
        <v>0</v>
      </c>
      <c r="AV286" s="177">
        <v>0</v>
      </c>
      <c r="AW286" s="177">
        <v>0</v>
      </c>
      <c r="AX286" s="177">
        <v>0</v>
      </c>
      <c r="AY286" s="177">
        <v>0</v>
      </c>
      <c r="AZ286" s="177">
        <v>0</v>
      </c>
      <c r="BA286" s="177">
        <v>0</v>
      </c>
      <c r="BB286" s="177">
        <v>0</v>
      </c>
      <c r="BC286" s="177">
        <v>0</v>
      </c>
      <c r="BD286" s="177">
        <v>0</v>
      </c>
      <c r="BE286" s="177">
        <v>0</v>
      </c>
      <c r="BF286" s="177">
        <v>0</v>
      </c>
      <c r="BG286" s="177">
        <v>0</v>
      </c>
      <c r="BH286" s="177">
        <v>0</v>
      </c>
      <c r="BI286" s="177">
        <v>0</v>
      </c>
      <c r="BJ286" s="177">
        <v>0</v>
      </c>
      <c r="BK286" s="177">
        <v>0</v>
      </c>
      <c r="BL286" s="177">
        <v>0</v>
      </c>
      <c r="BM286" s="177">
        <v>0</v>
      </c>
      <c r="BN286" s="177">
        <v>0</v>
      </c>
      <c r="BO286" s="177">
        <v>0</v>
      </c>
      <c r="BP286" s="177">
        <v>0</v>
      </c>
      <c r="BQ286" s="177">
        <v>0</v>
      </c>
      <c r="BR286" s="177">
        <v>0</v>
      </c>
      <c r="BS286" s="177">
        <v>0</v>
      </c>
      <c r="BT286" s="177">
        <v>0</v>
      </c>
      <c r="BU286" s="179">
        <v>0</v>
      </c>
      <c r="BV286" s="177">
        <v>0</v>
      </c>
      <c r="BW286" s="177">
        <v>0</v>
      </c>
      <c r="BX286" s="177">
        <v>0</v>
      </c>
      <c r="BY286" s="177">
        <v>0</v>
      </c>
      <c r="BZ286" s="179">
        <v>0</v>
      </c>
      <c r="CA286" s="177">
        <v>0</v>
      </c>
      <c r="CB286" s="177">
        <v>0</v>
      </c>
      <c r="CC286" s="179">
        <v>0</v>
      </c>
      <c r="CD286" s="177">
        <v>0</v>
      </c>
      <c r="CE286" s="177">
        <v>0</v>
      </c>
      <c r="CF286" s="177">
        <v>0</v>
      </c>
      <c r="CG286" s="177">
        <v>0</v>
      </c>
      <c r="CH286" s="177">
        <v>0</v>
      </c>
      <c r="CI286" s="177">
        <v>0</v>
      </c>
      <c r="CJ286" s="177">
        <v>0</v>
      </c>
      <c r="CK286" s="177">
        <v>0</v>
      </c>
      <c r="CL286" s="179">
        <v>0</v>
      </c>
      <c r="CM286" s="178"/>
      <c r="CZ286" s="174">
        <f t="shared" si="4"/>
        <v>0</v>
      </c>
      <c r="DA286" s="158" t="s">
        <v>1849</v>
      </c>
      <c r="DB286" s="154" t="s">
        <v>1850</v>
      </c>
      <c r="DC286" s="154" t="s">
        <v>1288</v>
      </c>
    </row>
    <row r="287" spans="1:107" ht="13.2" customHeight="1" x14ac:dyDescent="0.25">
      <c r="A287" s="175" t="s">
        <v>1851</v>
      </c>
      <c r="B287" s="176" t="s">
        <v>1852</v>
      </c>
      <c r="C287" s="177">
        <v>0</v>
      </c>
      <c r="D287" s="177">
        <v>0</v>
      </c>
      <c r="E287" s="177">
        <v>0</v>
      </c>
      <c r="F287" s="177">
        <v>0</v>
      </c>
      <c r="G287" s="177">
        <v>0</v>
      </c>
      <c r="H287" s="177">
        <v>0</v>
      </c>
      <c r="I287" s="177">
        <v>0</v>
      </c>
      <c r="J287" s="177">
        <v>0</v>
      </c>
      <c r="K287" s="177">
        <v>0</v>
      </c>
      <c r="L287" s="177">
        <v>0</v>
      </c>
      <c r="M287" s="177">
        <v>0</v>
      </c>
      <c r="N287" s="177">
        <v>0</v>
      </c>
      <c r="O287" s="177">
        <v>0</v>
      </c>
      <c r="P287" s="177">
        <v>0</v>
      </c>
      <c r="Q287" s="177">
        <v>0</v>
      </c>
      <c r="R287" s="177">
        <v>0</v>
      </c>
      <c r="S287" s="177">
        <v>0</v>
      </c>
      <c r="T287" s="177">
        <v>0</v>
      </c>
      <c r="U287" s="177">
        <v>0</v>
      </c>
      <c r="V287" s="177">
        <v>0</v>
      </c>
      <c r="W287" s="177">
        <v>0</v>
      </c>
      <c r="X287" s="177">
        <v>0</v>
      </c>
      <c r="Y287" s="177">
        <v>0</v>
      </c>
      <c r="Z287" s="177">
        <v>0</v>
      </c>
      <c r="AA287" s="177">
        <v>0</v>
      </c>
      <c r="AB287" s="177">
        <v>0</v>
      </c>
      <c r="AC287" s="177">
        <v>0</v>
      </c>
      <c r="AD287" s="177">
        <v>0</v>
      </c>
      <c r="AE287" s="177">
        <v>0</v>
      </c>
      <c r="AF287" s="177">
        <v>0</v>
      </c>
      <c r="AG287" s="177">
        <v>0</v>
      </c>
      <c r="AH287" s="177">
        <v>0</v>
      </c>
      <c r="AI287" s="177">
        <v>0</v>
      </c>
      <c r="AJ287" s="177">
        <v>0</v>
      </c>
      <c r="AK287" s="177">
        <v>0</v>
      </c>
      <c r="AL287" s="177">
        <v>0</v>
      </c>
      <c r="AM287" s="177">
        <v>0</v>
      </c>
      <c r="AN287" s="177">
        <v>0</v>
      </c>
      <c r="AO287" s="177">
        <v>0</v>
      </c>
      <c r="AP287" s="177">
        <v>0</v>
      </c>
      <c r="AQ287" s="177">
        <v>0</v>
      </c>
      <c r="AR287" s="177">
        <v>0</v>
      </c>
      <c r="AS287" s="177">
        <v>0</v>
      </c>
      <c r="AT287" s="177">
        <v>0</v>
      </c>
      <c r="AU287" s="177">
        <v>0</v>
      </c>
      <c r="AV287" s="177">
        <v>0</v>
      </c>
      <c r="AW287" s="177">
        <v>0</v>
      </c>
      <c r="AX287" s="177">
        <v>0</v>
      </c>
      <c r="AY287" s="177">
        <v>0</v>
      </c>
      <c r="AZ287" s="177">
        <v>0</v>
      </c>
      <c r="BA287" s="177">
        <v>0</v>
      </c>
      <c r="BB287" s="177">
        <v>0</v>
      </c>
      <c r="BC287" s="177">
        <v>0</v>
      </c>
      <c r="BD287" s="177">
        <v>0</v>
      </c>
      <c r="BE287" s="177">
        <v>0</v>
      </c>
      <c r="BF287" s="177">
        <v>0</v>
      </c>
      <c r="BG287" s="177">
        <v>0</v>
      </c>
      <c r="BH287" s="177">
        <v>0</v>
      </c>
      <c r="BI287" s="177">
        <v>0</v>
      </c>
      <c r="BJ287" s="177">
        <v>0</v>
      </c>
      <c r="BK287" s="177">
        <v>0</v>
      </c>
      <c r="BL287" s="177">
        <v>0</v>
      </c>
      <c r="BM287" s="177">
        <v>0</v>
      </c>
      <c r="BN287" s="177">
        <v>0</v>
      </c>
      <c r="BO287" s="177">
        <v>0</v>
      </c>
      <c r="BP287" s="177">
        <v>0</v>
      </c>
      <c r="BQ287" s="177">
        <v>0</v>
      </c>
      <c r="BR287" s="179">
        <v>0</v>
      </c>
      <c r="BS287" s="177">
        <v>0</v>
      </c>
      <c r="BT287" s="177">
        <v>0</v>
      </c>
      <c r="BU287" s="179">
        <v>0</v>
      </c>
      <c r="BV287" s="179">
        <v>0</v>
      </c>
      <c r="BW287" s="177">
        <v>0</v>
      </c>
      <c r="BX287" s="177">
        <v>0</v>
      </c>
      <c r="BY287" s="177">
        <v>0</v>
      </c>
      <c r="BZ287" s="177">
        <v>0</v>
      </c>
      <c r="CA287" s="177">
        <v>0</v>
      </c>
      <c r="CB287" s="177">
        <v>0</v>
      </c>
      <c r="CC287" s="177">
        <v>0</v>
      </c>
      <c r="CD287" s="177">
        <v>0</v>
      </c>
      <c r="CE287" s="179">
        <v>0</v>
      </c>
      <c r="CF287" s="177">
        <v>0</v>
      </c>
      <c r="CG287" s="177">
        <v>0</v>
      </c>
      <c r="CH287" s="177">
        <v>0</v>
      </c>
      <c r="CI287" s="177">
        <v>0</v>
      </c>
      <c r="CJ287" s="177">
        <v>0</v>
      </c>
      <c r="CK287" s="177">
        <v>0</v>
      </c>
      <c r="CL287" s="177">
        <v>0</v>
      </c>
      <c r="CM287" s="178"/>
      <c r="CZ287" s="174">
        <f t="shared" si="4"/>
        <v>0</v>
      </c>
      <c r="DA287" s="158" t="s">
        <v>1851</v>
      </c>
      <c r="DB287" s="154" t="s">
        <v>1852</v>
      </c>
      <c r="DC287" s="154" t="s">
        <v>1288</v>
      </c>
    </row>
    <row r="288" spans="1:107" ht="13.2" customHeight="1" x14ac:dyDescent="0.25">
      <c r="A288" s="175" t="s">
        <v>1853</v>
      </c>
      <c r="B288" s="176" t="s">
        <v>1854</v>
      </c>
      <c r="C288" s="177">
        <v>0</v>
      </c>
      <c r="D288" s="177">
        <v>0</v>
      </c>
      <c r="E288" s="177">
        <v>0</v>
      </c>
      <c r="F288" s="177">
        <v>0</v>
      </c>
      <c r="G288" s="177">
        <v>0</v>
      </c>
      <c r="H288" s="177">
        <v>0</v>
      </c>
      <c r="I288" s="177">
        <v>0</v>
      </c>
      <c r="J288" s="177">
        <v>0</v>
      </c>
      <c r="K288" s="177">
        <v>0</v>
      </c>
      <c r="L288" s="177">
        <v>0</v>
      </c>
      <c r="M288" s="177">
        <v>0</v>
      </c>
      <c r="N288" s="177">
        <v>0</v>
      </c>
      <c r="O288" s="177">
        <v>0</v>
      </c>
      <c r="P288" s="177">
        <v>0</v>
      </c>
      <c r="Q288" s="177">
        <v>0</v>
      </c>
      <c r="R288" s="177">
        <v>0</v>
      </c>
      <c r="S288" s="177">
        <v>0</v>
      </c>
      <c r="T288" s="177">
        <v>0</v>
      </c>
      <c r="U288" s="177">
        <v>0</v>
      </c>
      <c r="V288" s="177">
        <v>0</v>
      </c>
      <c r="W288" s="177">
        <v>0</v>
      </c>
      <c r="X288" s="177">
        <v>0</v>
      </c>
      <c r="Y288" s="177">
        <v>0</v>
      </c>
      <c r="Z288" s="177">
        <v>0</v>
      </c>
      <c r="AA288" s="177">
        <v>0</v>
      </c>
      <c r="AB288" s="177">
        <v>0</v>
      </c>
      <c r="AC288" s="177">
        <v>0</v>
      </c>
      <c r="AD288" s="177">
        <v>0</v>
      </c>
      <c r="AE288" s="177">
        <v>0</v>
      </c>
      <c r="AF288" s="177">
        <v>0</v>
      </c>
      <c r="AG288" s="177">
        <v>0</v>
      </c>
      <c r="AH288" s="177">
        <v>0</v>
      </c>
      <c r="AI288" s="177">
        <v>0</v>
      </c>
      <c r="AJ288" s="177">
        <v>0</v>
      </c>
      <c r="AK288" s="177">
        <v>0</v>
      </c>
      <c r="AL288" s="177">
        <v>0</v>
      </c>
      <c r="AM288" s="177">
        <v>0</v>
      </c>
      <c r="AN288" s="177">
        <v>0</v>
      </c>
      <c r="AO288" s="177">
        <v>0</v>
      </c>
      <c r="AP288" s="177">
        <v>0</v>
      </c>
      <c r="AQ288" s="177">
        <v>0</v>
      </c>
      <c r="AR288" s="177">
        <v>0</v>
      </c>
      <c r="AS288" s="177">
        <v>0</v>
      </c>
      <c r="AT288" s="177">
        <v>0</v>
      </c>
      <c r="AU288" s="177">
        <v>0</v>
      </c>
      <c r="AV288" s="177">
        <v>0</v>
      </c>
      <c r="AW288" s="177">
        <v>0</v>
      </c>
      <c r="AX288" s="177">
        <v>0</v>
      </c>
      <c r="AY288" s="177">
        <v>0</v>
      </c>
      <c r="AZ288" s="177">
        <v>0</v>
      </c>
      <c r="BA288" s="177">
        <v>0</v>
      </c>
      <c r="BB288" s="177">
        <v>0</v>
      </c>
      <c r="BC288" s="177">
        <v>0</v>
      </c>
      <c r="BD288" s="177">
        <v>0</v>
      </c>
      <c r="BE288" s="177">
        <v>0</v>
      </c>
      <c r="BF288" s="177">
        <v>0</v>
      </c>
      <c r="BG288" s="177">
        <v>0</v>
      </c>
      <c r="BH288" s="177">
        <v>0</v>
      </c>
      <c r="BI288" s="177">
        <v>0</v>
      </c>
      <c r="BJ288" s="177">
        <v>0</v>
      </c>
      <c r="BK288" s="177">
        <v>0</v>
      </c>
      <c r="BL288" s="177">
        <v>0</v>
      </c>
      <c r="BM288" s="177">
        <v>0</v>
      </c>
      <c r="BN288" s="177">
        <v>0</v>
      </c>
      <c r="BO288" s="177">
        <v>0</v>
      </c>
      <c r="BP288" s="177">
        <v>0</v>
      </c>
      <c r="BQ288" s="177">
        <v>0</v>
      </c>
      <c r="BR288" s="177">
        <v>0</v>
      </c>
      <c r="BS288" s="177">
        <v>0</v>
      </c>
      <c r="BT288" s="177">
        <v>0</v>
      </c>
      <c r="BU288" s="177">
        <v>0</v>
      </c>
      <c r="BV288" s="177">
        <v>0</v>
      </c>
      <c r="BW288" s="177">
        <v>0</v>
      </c>
      <c r="BX288" s="177">
        <v>0</v>
      </c>
      <c r="BY288" s="177">
        <v>0</v>
      </c>
      <c r="BZ288" s="177">
        <v>0</v>
      </c>
      <c r="CA288" s="177">
        <v>0</v>
      </c>
      <c r="CB288" s="177">
        <v>0</v>
      </c>
      <c r="CC288" s="177">
        <v>0</v>
      </c>
      <c r="CD288" s="177">
        <v>0</v>
      </c>
      <c r="CE288" s="177">
        <v>0</v>
      </c>
      <c r="CF288" s="177">
        <v>0</v>
      </c>
      <c r="CG288" s="177">
        <v>0</v>
      </c>
      <c r="CH288" s="177">
        <v>0</v>
      </c>
      <c r="CI288" s="177">
        <v>0</v>
      </c>
      <c r="CJ288" s="177">
        <v>0</v>
      </c>
      <c r="CK288" s="177">
        <v>0</v>
      </c>
      <c r="CL288" s="177">
        <v>0</v>
      </c>
      <c r="CM288" s="178"/>
      <c r="CZ288" s="174">
        <f t="shared" si="4"/>
        <v>0</v>
      </c>
      <c r="DA288" s="158" t="s">
        <v>1853</v>
      </c>
      <c r="DB288" s="154" t="s">
        <v>1854</v>
      </c>
      <c r="DC288" s="154" t="s">
        <v>1288</v>
      </c>
    </row>
    <row r="289" spans="1:107" ht="13.2" customHeight="1" x14ac:dyDescent="0.25">
      <c r="A289" s="175" t="s">
        <v>1855</v>
      </c>
      <c r="B289" s="176" t="s">
        <v>1856</v>
      </c>
      <c r="C289" s="177">
        <v>0</v>
      </c>
      <c r="D289" s="177">
        <v>0</v>
      </c>
      <c r="E289" s="177">
        <v>0</v>
      </c>
      <c r="F289" s="177">
        <v>0</v>
      </c>
      <c r="G289" s="177">
        <v>0</v>
      </c>
      <c r="H289" s="177">
        <v>0</v>
      </c>
      <c r="I289" s="177">
        <v>0</v>
      </c>
      <c r="J289" s="177">
        <v>0</v>
      </c>
      <c r="K289" s="177">
        <v>0</v>
      </c>
      <c r="L289" s="177">
        <v>0</v>
      </c>
      <c r="M289" s="177">
        <v>0</v>
      </c>
      <c r="N289" s="177">
        <v>0</v>
      </c>
      <c r="O289" s="177">
        <v>0</v>
      </c>
      <c r="P289" s="177">
        <v>0</v>
      </c>
      <c r="Q289" s="177">
        <v>0</v>
      </c>
      <c r="R289" s="177">
        <v>0</v>
      </c>
      <c r="S289" s="177">
        <v>0</v>
      </c>
      <c r="T289" s="177">
        <v>0</v>
      </c>
      <c r="U289" s="177">
        <v>0</v>
      </c>
      <c r="V289" s="177">
        <v>0</v>
      </c>
      <c r="W289" s="177">
        <v>0</v>
      </c>
      <c r="X289" s="177">
        <v>0</v>
      </c>
      <c r="Y289" s="177">
        <v>0</v>
      </c>
      <c r="Z289" s="177">
        <v>0</v>
      </c>
      <c r="AA289" s="177">
        <v>0</v>
      </c>
      <c r="AB289" s="177">
        <v>0</v>
      </c>
      <c r="AC289" s="177">
        <v>0</v>
      </c>
      <c r="AD289" s="177">
        <v>0</v>
      </c>
      <c r="AE289" s="177">
        <v>0</v>
      </c>
      <c r="AF289" s="177">
        <v>0</v>
      </c>
      <c r="AG289" s="177">
        <v>0</v>
      </c>
      <c r="AH289" s="177">
        <v>0</v>
      </c>
      <c r="AI289" s="177">
        <v>0</v>
      </c>
      <c r="AJ289" s="177">
        <v>0</v>
      </c>
      <c r="AK289" s="177">
        <v>0</v>
      </c>
      <c r="AL289" s="177">
        <v>0</v>
      </c>
      <c r="AM289" s="177">
        <v>0</v>
      </c>
      <c r="AN289" s="177">
        <v>0</v>
      </c>
      <c r="AO289" s="177">
        <v>0</v>
      </c>
      <c r="AP289" s="177">
        <v>0</v>
      </c>
      <c r="AQ289" s="177">
        <v>0</v>
      </c>
      <c r="AR289" s="177">
        <v>0</v>
      </c>
      <c r="AS289" s="177">
        <v>0</v>
      </c>
      <c r="AT289" s="177">
        <v>0</v>
      </c>
      <c r="AU289" s="177">
        <v>0</v>
      </c>
      <c r="AV289" s="177">
        <v>0</v>
      </c>
      <c r="AW289" s="177">
        <v>0</v>
      </c>
      <c r="AX289" s="177">
        <v>0</v>
      </c>
      <c r="AY289" s="177">
        <v>0</v>
      </c>
      <c r="AZ289" s="177">
        <v>0</v>
      </c>
      <c r="BA289" s="177">
        <v>0</v>
      </c>
      <c r="BB289" s="177">
        <v>0</v>
      </c>
      <c r="BC289" s="177">
        <v>0</v>
      </c>
      <c r="BD289" s="177">
        <v>0</v>
      </c>
      <c r="BE289" s="177">
        <v>0</v>
      </c>
      <c r="BF289" s="177">
        <v>0</v>
      </c>
      <c r="BG289" s="177">
        <v>0</v>
      </c>
      <c r="BH289" s="177">
        <v>0</v>
      </c>
      <c r="BI289" s="177">
        <v>0</v>
      </c>
      <c r="BJ289" s="177">
        <v>0</v>
      </c>
      <c r="BK289" s="177">
        <v>0</v>
      </c>
      <c r="BL289" s="177">
        <v>0</v>
      </c>
      <c r="BM289" s="177">
        <v>0</v>
      </c>
      <c r="BN289" s="177">
        <v>0</v>
      </c>
      <c r="BO289" s="177">
        <v>0</v>
      </c>
      <c r="BP289" s="177">
        <v>0</v>
      </c>
      <c r="BQ289" s="177">
        <v>0</v>
      </c>
      <c r="BR289" s="179">
        <v>0</v>
      </c>
      <c r="BS289" s="179">
        <v>0</v>
      </c>
      <c r="BT289" s="179">
        <v>0</v>
      </c>
      <c r="BU289" s="179">
        <v>0</v>
      </c>
      <c r="BV289" s="179">
        <v>0</v>
      </c>
      <c r="BW289" s="177">
        <v>0</v>
      </c>
      <c r="BX289" s="177">
        <v>0</v>
      </c>
      <c r="BY289" s="177">
        <v>0</v>
      </c>
      <c r="BZ289" s="177">
        <v>0</v>
      </c>
      <c r="CA289" s="179">
        <v>0</v>
      </c>
      <c r="CB289" s="177">
        <v>0</v>
      </c>
      <c r="CC289" s="179">
        <v>0</v>
      </c>
      <c r="CD289" s="179">
        <v>0</v>
      </c>
      <c r="CE289" s="177">
        <v>0</v>
      </c>
      <c r="CF289" s="177">
        <v>0</v>
      </c>
      <c r="CG289" s="179">
        <v>0</v>
      </c>
      <c r="CH289" s="179">
        <v>0</v>
      </c>
      <c r="CI289" s="179">
        <v>0</v>
      </c>
      <c r="CJ289" s="177">
        <v>0</v>
      </c>
      <c r="CK289" s="177">
        <v>0</v>
      </c>
      <c r="CL289" s="179">
        <v>0</v>
      </c>
      <c r="CM289" s="178"/>
      <c r="CZ289" s="174">
        <f t="shared" si="4"/>
        <v>0</v>
      </c>
      <c r="DA289" s="158" t="s">
        <v>1855</v>
      </c>
      <c r="DB289" s="154" t="s">
        <v>1856</v>
      </c>
      <c r="DC289" s="154" t="s">
        <v>1288</v>
      </c>
    </row>
    <row r="290" spans="1:107" ht="13.2" customHeight="1" x14ac:dyDescent="0.25">
      <c r="A290" s="175" t="s">
        <v>1857</v>
      </c>
      <c r="B290" s="176" t="s">
        <v>1858</v>
      </c>
      <c r="C290" s="177">
        <v>0</v>
      </c>
      <c r="D290" s="177">
        <v>0</v>
      </c>
      <c r="E290" s="177">
        <v>0</v>
      </c>
      <c r="F290" s="177">
        <v>0</v>
      </c>
      <c r="G290" s="177">
        <v>0</v>
      </c>
      <c r="H290" s="177">
        <v>0</v>
      </c>
      <c r="I290" s="177">
        <v>0</v>
      </c>
      <c r="J290" s="177">
        <v>0</v>
      </c>
      <c r="K290" s="177">
        <v>0</v>
      </c>
      <c r="L290" s="177">
        <v>0</v>
      </c>
      <c r="M290" s="177">
        <v>0</v>
      </c>
      <c r="N290" s="177">
        <v>0</v>
      </c>
      <c r="O290" s="177">
        <v>0</v>
      </c>
      <c r="P290" s="177">
        <v>0</v>
      </c>
      <c r="Q290" s="177">
        <v>0</v>
      </c>
      <c r="R290" s="177">
        <v>0</v>
      </c>
      <c r="S290" s="177">
        <v>0</v>
      </c>
      <c r="T290" s="177">
        <v>0</v>
      </c>
      <c r="U290" s="177">
        <v>0</v>
      </c>
      <c r="V290" s="177">
        <v>0</v>
      </c>
      <c r="W290" s="177">
        <v>0</v>
      </c>
      <c r="X290" s="177">
        <v>0</v>
      </c>
      <c r="Y290" s="177">
        <v>0</v>
      </c>
      <c r="Z290" s="177">
        <v>0</v>
      </c>
      <c r="AA290" s="177">
        <v>0</v>
      </c>
      <c r="AB290" s="177">
        <v>0</v>
      </c>
      <c r="AC290" s="177">
        <v>0</v>
      </c>
      <c r="AD290" s="177">
        <v>0</v>
      </c>
      <c r="AE290" s="177">
        <v>0</v>
      </c>
      <c r="AF290" s="177">
        <v>0</v>
      </c>
      <c r="AG290" s="177">
        <v>0</v>
      </c>
      <c r="AH290" s="177">
        <v>0</v>
      </c>
      <c r="AI290" s="177">
        <v>0</v>
      </c>
      <c r="AJ290" s="177">
        <v>0</v>
      </c>
      <c r="AK290" s="177">
        <v>0</v>
      </c>
      <c r="AL290" s="177">
        <v>0</v>
      </c>
      <c r="AM290" s="177">
        <v>0</v>
      </c>
      <c r="AN290" s="177">
        <v>0</v>
      </c>
      <c r="AO290" s="177">
        <v>0</v>
      </c>
      <c r="AP290" s="177">
        <v>0</v>
      </c>
      <c r="AQ290" s="177">
        <v>0</v>
      </c>
      <c r="AR290" s="177">
        <v>0</v>
      </c>
      <c r="AS290" s="177">
        <v>0</v>
      </c>
      <c r="AT290" s="177">
        <v>0</v>
      </c>
      <c r="AU290" s="177">
        <v>0</v>
      </c>
      <c r="AV290" s="177">
        <v>0</v>
      </c>
      <c r="AW290" s="177">
        <v>0</v>
      </c>
      <c r="AX290" s="177">
        <v>0</v>
      </c>
      <c r="AY290" s="177">
        <v>0</v>
      </c>
      <c r="AZ290" s="177">
        <v>0</v>
      </c>
      <c r="BA290" s="177">
        <v>0</v>
      </c>
      <c r="BB290" s="177">
        <v>0</v>
      </c>
      <c r="BC290" s="177">
        <v>0</v>
      </c>
      <c r="BD290" s="177">
        <v>0</v>
      </c>
      <c r="BE290" s="177">
        <v>0</v>
      </c>
      <c r="BF290" s="177">
        <v>0</v>
      </c>
      <c r="BG290" s="177">
        <v>0</v>
      </c>
      <c r="BH290" s="177">
        <v>0</v>
      </c>
      <c r="BI290" s="177">
        <v>0</v>
      </c>
      <c r="BJ290" s="177">
        <v>0</v>
      </c>
      <c r="BK290" s="177">
        <v>0</v>
      </c>
      <c r="BL290" s="177">
        <v>0</v>
      </c>
      <c r="BM290" s="177">
        <v>0</v>
      </c>
      <c r="BN290" s="177">
        <v>0</v>
      </c>
      <c r="BO290" s="177">
        <v>0</v>
      </c>
      <c r="BP290" s="177">
        <v>0</v>
      </c>
      <c r="BQ290" s="177">
        <v>0</v>
      </c>
      <c r="BR290" s="179">
        <v>0</v>
      </c>
      <c r="BS290" s="179">
        <v>0</v>
      </c>
      <c r="BT290" s="179">
        <v>0</v>
      </c>
      <c r="BU290" s="179">
        <v>0</v>
      </c>
      <c r="BV290" s="177">
        <v>0</v>
      </c>
      <c r="BW290" s="179">
        <v>0</v>
      </c>
      <c r="BX290" s="179">
        <v>0</v>
      </c>
      <c r="BY290" s="179">
        <v>0</v>
      </c>
      <c r="BZ290" s="179">
        <v>0</v>
      </c>
      <c r="CA290" s="179">
        <v>0</v>
      </c>
      <c r="CB290" s="179">
        <v>0</v>
      </c>
      <c r="CC290" s="179">
        <v>0</v>
      </c>
      <c r="CD290" s="179">
        <v>0</v>
      </c>
      <c r="CE290" s="179">
        <v>0</v>
      </c>
      <c r="CF290" s="179">
        <v>0</v>
      </c>
      <c r="CG290" s="179">
        <v>0</v>
      </c>
      <c r="CH290" s="179">
        <v>0</v>
      </c>
      <c r="CI290" s="179">
        <v>0</v>
      </c>
      <c r="CJ290" s="179">
        <v>0</v>
      </c>
      <c r="CK290" s="179">
        <v>0</v>
      </c>
      <c r="CL290" s="179">
        <v>0</v>
      </c>
      <c r="CM290" s="178"/>
      <c r="CZ290" s="174">
        <f t="shared" si="4"/>
        <v>0</v>
      </c>
      <c r="DA290" s="158" t="s">
        <v>1857</v>
      </c>
      <c r="DB290" s="154" t="s">
        <v>1858</v>
      </c>
      <c r="DC290" s="154" t="s">
        <v>1288</v>
      </c>
    </row>
    <row r="291" spans="1:107" ht="13.2" customHeight="1" x14ac:dyDescent="0.25">
      <c r="A291" s="175" t="s">
        <v>1859</v>
      </c>
      <c r="B291" s="176" t="s">
        <v>1860</v>
      </c>
      <c r="C291" s="177">
        <v>0</v>
      </c>
      <c r="D291" s="177">
        <v>0</v>
      </c>
      <c r="E291" s="177">
        <v>0</v>
      </c>
      <c r="F291" s="177">
        <v>0</v>
      </c>
      <c r="G291" s="177">
        <v>0</v>
      </c>
      <c r="H291" s="177">
        <v>0</v>
      </c>
      <c r="I291" s="177">
        <v>0</v>
      </c>
      <c r="J291" s="177">
        <v>0</v>
      </c>
      <c r="K291" s="177">
        <v>0</v>
      </c>
      <c r="L291" s="177">
        <v>0</v>
      </c>
      <c r="M291" s="177">
        <v>0</v>
      </c>
      <c r="N291" s="177">
        <v>0</v>
      </c>
      <c r="O291" s="177">
        <v>0</v>
      </c>
      <c r="P291" s="177">
        <v>0</v>
      </c>
      <c r="Q291" s="177">
        <v>0</v>
      </c>
      <c r="R291" s="177">
        <v>0</v>
      </c>
      <c r="S291" s="177">
        <v>0</v>
      </c>
      <c r="T291" s="177">
        <v>0</v>
      </c>
      <c r="U291" s="177">
        <v>0</v>
      </c>
      <c r="V291" s="177">
        <v>0</v>
      </c>
      <c r="W291" s="177">
        <v>0</v>
      </c>
      <c r="X291" s="177">
        <v>0</v>
      </c>
      <c r="Y291" s="177">
        <v>0</v>
      </c>
      <c r="Z291" s="177">
        <v>0</v>
      </c>
      <c r="AA291" s="177">
        <v>0</v>
      </c>
      <c r="AB291" s="177">
        <v>0</v>
      </c>
      <c r="AC291" s="177">
        <v>0</v>
      </c>
      <c r="AD291" s="177">
        <v>0</v>
      </c>
      <c r="AE291" s="177">
        <v>0</v>
      </c>
      <c r="AF291" s="177">
        <v>0</v>
      </c>
      <c r="AG291" s="177">
        <v>0</v>
      </c>
      <c r="AH291" s="177">
        <v>0</v>
      </c>
      <c r="AI291" s="177">
        <v>0</v>
      </c>
      <c r="AJ291" s="177">
        <v>0</v>
      </c>
      <c r="AK291" s="177">
        <v>0</v>
      </c>
      <c r="AL291" s="177">
        <v>0</v>
      </c>
      <c r="AM291" s="177">
        <v>0</v>
      </c>
      <c r="AN291" s="177">
        <v>0</v>
      </c>
      <c r="AO291" s="177">
        <v>0</v>
      </c>
      <c r="AP291" s="177">
        <v>0</v>
      </c>
      <c r="AQ291" s="177">
        <v>0</v>
      </c>
      <c r="AR291" s="177">
        <v>0</v>
      </c>
      <c r="AS291" s="177">
        <v>0</v>
      </c>
      <c r="AT291" s="177">
        <v>0</v>
      </c>
      <c r="AU291" s="177">
        <v>0</v>
      </c>
      <c r="AV291" s="177">
        <v>0</v>
      </c>
      <c r="AW291" s="177">
        <v>0</v>
      </c>
      <c r="AX291" s="177">
        <v>0</v>
      </c>
      <c r="AY291" s="177">
        <v>0</v>
      </c>
      <c r="AZ291" s="177">
        <v>0</v>
      </c>
      <c r="BA291" s="177">
        <v>0</v>
      </c>
      <c r="BB291" s="177">
        <v>0</v>
      </c>
      <c r="BC291" s="177">
        <v>0</v>
      </c>
      <c r="BD291" s="177">
        <v>0</v>
      </c>
      <c r="BE291" s="177">
        <v>0</v>
      </c>
      <c r="BF291" s="177">
        <v>0</v>
      </c>
      <c r="BG291" s="177">
        <v>0</v>
      </c>
      <c r="BH291" s="177">
        <v>0</v>
      </c>
      <c r="BI291" s="177">
        <v>0</v>
      </c>
      <c r="BJ291" s="177">
        <v>0</v>
      </c>
      <c r="BK291" s="177">
        <v>0</v>
      </c>
      <c r="BL291" s="177">
        <v>0</v>
      </c>
      <c r="BM291" s="177">
        <v>0</v>
      </c>
      <c r="BN291" s="177">
        <v>0</v>
      </c>
      <c r="BO291" s="177">
        <v>0</v>
      </c>
      <c r="BP291" s="177">
        <v>0</v>
      </c>
      <c r="BQ291" s="177">
        <v>0</v>
      </c>
      <c r="BR291" s="177">
        <v>0</v>
      </c>
      <c r="BS291" s="177">
        <v>0</v>
      </c>
      <c r="BT291" s="177">
        <v>0</v>
      </c>
      <c r="BU291" s="179">
        <v>0</v>
      </c>
      <c r="BV291" s="177">
        <v>0</v>
      </c>
      <c r="BW291" s="177">
        <v>0</v>
      </c>
      <c r="BX291" s="177">
        <v>0</v>
      </c>
      <c r="BY291" s="177">
        <v>0</v>
      </c>
      <c r="BZ291" s="177">
        <v>0</v>
      </c>
      <c r="CA291" s="177">
        <v>0</v>
      </c>
      <c r="CB291" s="177">
        <v>0</v>
      </c>
      <c r="CC291" s="177">
        <v>0</v>
      </c>
      <c r="CD291" s="179">
        <v>0</v>
      </c>
      <c r="CE291" s="177">
        <v>0</v>
      </c>
      <c r="CF291" s="177">
        <v>0</v>
      </c>
      <c r="CG291" s="177">
        <v>0</v>
      </c>
      <c r="CH291" s="177">
        <v>0</v>
      </c>
      <c r="CI291" s="177">
        <v>0</v>
      </c>
      <c r="CJ291" s="177">
        <v>0</v>
      </c>
      <c r="CK291" s="177">
        <v>0</v>
      </c>
      <c r="CL291" s="177">
        <v>0</v>
      </c>
      <c r="CM291" s="178"/>
      <c r="CZ291" s="174">
        <f t="shared" si="4"/>
        <v>0</v>
      </c>
      <c r="DA291" s="158" t="s">
        <v>1859</v>
      </c>
      <c r="DB291" s="154" t="s">
        <v>1860</v>
      </c>
      <c r="DC291" s="154" t="s">
        <v>1288</v>
      </c>
    </row>
    <row r="292" spans="1:107" ht="13.2" customHeight="1" x14ac:dyDescent="0.25">
      <c r="A292" s="175" t="s">
        <v>1861</v>
      </c>
      <c r="B292" s="176" t="s">
        <v>1862</v>
      </c>
      <c r="C292" s="177">
        <v>0</v>
      </c>
      <c r="D292" s="177">
        <v>0</v>
      </c>
      <c r="E292" s="177">
        <v>0</v>
      </c>
      <c r="F292" s="177">
        <v>0</v>
      </c>
      <c r="G292" s="177">
        <v>0</v>
      </c>
      <c r="H292" s="177">
        <v>0</v>
      </c>
      <c r="I292" s="177">
        <v>0</v>
      </c>
      <c r="J292" s="177">
        <v>0</v>
      </c>
      <c r="K292" s="177">
        <v>0</v>
      </c>
      <c r="L292" s="177">
        <v>0</v>
      </c>
      <c r="M292" s="177">
        <v>0</v>
      </c>
      <c r="N292" s="177">
        <v>0</v>
      </c>
      <c r="O292" s="177">
        <v>0</v>
      </c>
      <c r="P292" s="177">
        <v>0</v>
      </c>
      <c r="Q292" s="177">
        <v>0</v>
      </c>
      <c r="R292" s="177">
        <v>0</v>
      </c>
      <c r="S292" s="177">
        <v>0</v>
      </c>
      <c r="T292" s="177">
        <v>0</v>
      </c>
      <c r="U292" s="177">
        <v>0</v>
      </c>
      <c r="V292" s="177">
        <v>0</v>
      </c>
      <c r="W292" s="177">
        <v>0</v>
      </c>
      <c r="X292" s="177">
        <v>0</v>
      </c>
      <c r="Y292" s="177">
        <v>0</v>
      </c>
      <c r="Z292" s="177">
        <v>0</v>
      </c>
      <c r="AA292" s="177">
        <v>0</v>
      </c>
      <c r="AB292" s="177">
        <v>0</v>
      </c>
      <c r="AC292" s="177">
        <v>0</v>
      </c>
      <c r="AD292" s="177">
        <v>0</v>
      </c>
      <c r="AE292" s="177">
        <v>0</v>
      </c>
      <c r="AF292" s="177">
        <v>0</v>
      </c>
      <c r="AG292" s="177">
        <v>0</v>
      </c>
      <c r="AH292" s="177">
        <v>0</v>
      </c>
      <c r="AI292" s="177">
        <v>0</v>
      </c>
      <c r="AJ292" s="177">
        <v>0</v>
      </c>
      <c r="AK292" s="177">
        <v>0</v>
      </c>
      <c r="AL292" s="177">
        <v>0</v>
      </c>
      <c r="AM292" s="177">
        <v>0</v>
      </c>
      <c r="AN292" s="177">
        <v>0</v>
      </c>
      <c r="AO292" s="177">
        <v>0</v>
      </c>
      <c r="AP292" s="177">
        <v>0</v>
      </c>
      <c r="AQ292" s="177">
        <v>0</v>
      </c>
      <c r="AR292" s="177">
        <v>0</v>
      </c>
      <c r="AS292" s="177">
        <v>0</v>
      </c>
      <c r="AT292" s="177">
        <v>0</v>
      </c>
      <c r="AU292" s="177">
        <v>0</v>
      </c>
      <c r="AV292" s="177">
        <v>0</v>
      </c>
      <c r="AW292" s="177">
        <v>0</v>
      </c>
      <c r="AX292" s="177">
        <v>0</v>
      </c>
      <c r="AY292" s="177">
        <v>0</v>
      </c>
      <c r="AZ292" s="177">
        <v>0</v>
      </c>
      <c r="BA292" s="177">
        <v>0</v>
      </c>
      <c r="BB292" s="177">
        <v>0</v>
      </c>
      <c r="BC292" s="177">
        <v>0</v>
      </c>
      <c r="BD292" s="177">
        <v>0</v>
      </c>
      <c r="BE292" s="177">
        <v>0</v>
      </c>
      <c r="BF292" s="177">
        <v>0</v>
      </c>
      <c r="BG292" s="177">
        <v>0</v>
      </c>
      <c r="BH292" s="177">
        <v>0</v>
      </c>
      <c r="BI292" s="177">
        <v>0</v>
      </c>
      <c r="BJ292" s="177">
        <v>0</v>
      </c>
      <c r="BK292" s="177">
        <v>0</v>
      </c>
      <c r="BL292" s="177">
        <v>0</v>
      </c>
      <c r="BM292" s="177">
        <v>0</v>
      </c>
      <c r="BN292" s="177">
        <v>0</v>
      </c>
      <c r="BO292" s="177">
        <v>0</v>
      </c>
      <c r="BP292" s="177">
        <v>0</v>
      </c>
      <c r="BQ292" s="177">
        <v>0</v>
      </c>
      <c r="BR292" s="179">
        <v>0</v>
      </c>
      <c r="BS292" s="177">
        <v>0</v>
      </c>
      <c r="BT292" s="177">
        <v>0</v>
      </c>
      <c r="BU292" s="179">
        <v>0</v>
      </c>
      <c r="BV292" s="177">
        <v>0</v>
      </c>
      <c r="BW292" s="177">
        <v>0</v>
      </c>
      <c r="BX292" s="179">
        <v>0</v>
      </c>
      <c r="BY292" s="177">
        <v>0</v>
      </c>
      <c r="BZ292" s="177">
        <v>0</v>
      </c>
      <c r="CA292" s="177">
        <v>0</v>
      </c>
      <c r="CB292" s="177">
        <v>0</v>
      </c>
      <c r="CC292" s="179">
        <v>0</v>
      </c>
      <c r="CD292" s="177">
        <v>0</v>
      </c>
      <c r="CE292" s="179">
        <v>0</v>
      </c>
      <c r="CF292" s="177">
        <v>0</v>
      </c>
      <c r="CG292" s="177">
        <v>0</v>
      </c>
      <c r="CH292" s="177">
        <v>0</v>
      </c>
      <c r="CI292" s="177">
        <v>0</v>
      </c>
      <c r="CJ292" s="179">
        <v>0</v>
      </c>
      <c r="CK292" s="177">
        <v>0</v>
      </c>
      <c r="CL292" s="177">
        <v>0</v>
      </c>
      <c r="CM292" s="178"/>
      <c r="CZ292" s="174">
        <f t="shared" si="4"/>
        <v>0</v>
      </c>
      <c r="DA292" s="158" t="s">
        <v>1861</v>
      </c>
      <c r="DB292" s="154" t="s">
        <v>1862</v>
      </c>
      <c r="DC292" s="154" t="s">
        <v>1288</v>
      </c>
    </row>
    <row r="293" spans="1:107" ht="13.2" customHeight="1" x14ac:dyDescent="0.25">
      <c r="A293" s="175" t="s">
        <v>1863</v>
      </c>
      <c r="B293" s="176" t="s">
        <v>1864</v>
      </c>
      <c r="C293" s="177">
        <v>0</v>
      </c>
      <c r="D293" s="177">
        <v>0</v>
      </c>
      <c r="E293" s="177">
        <v>0</v>
      </c>
      <c r="F293" s="177">
        <v>0</v>
      </c>
      <c r="G293" s="177">
        <v>0</v>
      </c>
      <c r="H293" s="177">
        <v>0</v>
      </c>
      <c r="I293" s="177">
        <v>0</v>
      </c>
      <c r="J293" s="177">
        <v>0</v>
      </c>
      <c r="K293" s="177">
        <v>0</v>
      </c>
      <c r="L293" s="177">
        <v>0</v>
      </c>
      <c r="M293" s="177">
        <v>0</v>
      </c>
      <c r="N293" s="177">
        <v>0</v>
      </c>
      <c r="O293" s="177">
        <v>0</v>
      </c>
      <c r="P293" s="177">
        <v>0</v>
      </c>
      <c r="Q293" s="177">
        <v>0</v>
      </c>
      <c r="R293" s="177">
        <v>0</v>
      </c>
      <c r="S293" s="177">
        <v>0</v>
      </c>
      <c r="T293" s="177">
        <v>0</v>
      </c>
      <c r="U293" s="177">
        <v>0</v>
      </c>
      <c r="V293" s="177">
        <v>0</v>
      </c>
      <c r="W293" s="177">
        <v>0</v>
      </c>
      <c r="X293" s="177">
        <v>0</v>
      </c>
      <c r="Y293" s="177">
        <v>0</v>
      </c>
      <c r="Z293" s="177">
        <v>0</v>
      </c>
      <c r="AA293" s="177">
        <v>0</v>
      </c>
      <c r="AB293" s="177">
        <v>0</v>
      </c>
      <c r="AC293" s="177">
        <v>0</v>
      </c>
      <c r="AD293" s="177">
        <v>0</v>
      </c>
      <c r="AE293" s="177">
        <v>0</v>
      </c>
      <c r="AF293" s="177">
        <v>0</v>
      </c>
      <c r="AG293" s="177">
        <v>0</v>
      </c>
      <c r="AH293" s="177">
        <v>0</v>
      </c>
      <c r="AI293" s="177">
        <v>0</v>
      </c>
      <c r="AJ293" s="177">
        <v>0</v>
      </c>
      <c r="AK293" s="177">
        <v>0</v>
      </c>
      <c r="AL293" s="177">
        <v>0</v>
      </c>
      <c r="AM293" s="177">
        <v>0</v>
      </c>
      <c r="AN293" s="177">
        <v>0</v>
      </c>
      <c r="AO293" s="177">
        <v>0</v>
      </c>
      <c r="AP293" s="177">
        <v>0</v>
      </c>
      <c r="AQ293" s="177">
        <v>0</v>
      </c>
      <c r="AR293" s="177">
        <v>0</v>
      </c>
      <c r="AS293" s="177">
        <v>0</v>
      </c>
      <c r="AT293" s="177">
        <v>0</v>
      </c>
      <c r="AU293" s="177">
        <v>0</v>
      </c>
      <c r="AV293" s="177">
        <v>0</v>
      </c>
      <c r="AW293" s="177">
        <v>0</v>
      </c>
      <c r="AX293" s="177">
        <v>0</v>
      </c>
      <c r="AY293" s="177">
        <v>0</v>
      </c>
      <c r="AZ293" s="177">
        <v>0</v>
      </c>
      <c r="BA293" s="177">
        <v>0</v>
      </c>
      <c r="BB293" s="177">
        <v>0</v>
      </c>
      <c r="BC293" s="177">
        <v>0</v>
      </c>
      <c r="BD293" s="177">
        <v>0</v>
      </c>
      <c r="BE293" s="177">
        <v>0</v>
      </c>
      <c r="BF293" s="177">
        <v>0</v>
      </c>
      <c r="BG293" s="177">
        <v>0</v>
      </c>
      <c r="BH293" s="177">
        <v>0</v>
      </c>
      <c r="BI293" s="177">
        <v>0</v>
      </c>
      <c r="BJ293" s="177">
        <v>0</v>
      </c>
      <c r="BK293" s="177">
        <v>0</v>
      </c>
      <c r="BL293" s="177">
        <v>0</v>
      </c>
      <c r="BM293" s="177">
        <v>0</v>
      </c>
      <c r="BN293" s="177">
        <v>0</v>
      </c>
      <c r="BO293" s="177">
        <v>0</v>
      </c>
      <c r="BP293" s="177">
        <v>0</v>
      </c>
      <c r="BQ293" s="177">
        <v>0</v>
      </c>
      <c r="BR293" s="179">
        <v>0</v>
      </c>
      <c r="BS293" s="179">
        <v>0</v>
      </c>
      <c r="BT293" s="179">
        <v>0</v>
      </c>
      <c r="BU293" s="179">
        <v>0</v>
      </c>
      <c r="BV293" s="179">
        <v>0</v>
      </c>
      <c r="BW293" s="179">
        <v>0</v>
      </c>
      <c r="BX293" s="179">
        <v>0</v>
      </c>
      <c r="BY293" s="179">
        <v>0</v>
      </c>
      <c r="BZ293" s="179">
        <v>0</v>
      </c>
      <c r="CA293" s="179">
        <v>0</v>
      </c>
      <c r="CB293" s="179">
        <v>0</v>
      </c>
      <c r="CC293" s="179">
        <v>0</v>
      </c>
      <c r="CD293" s="179">
        <v>0</v>
      </c>
      <c r="CE293" s="179">
        <v>0</v>
      </c>
      <c r="CF293" s="179">
        <v>0</v>
      </c>
      <c r="CG293" s="179">
        <v>0</v>
      </c>
      <c r="CH293" s="179">
        <v>0</v>
      </c>
      <c r="CI293" s="179">
        <v>0</v>
      </c>
      <c r="CJ293" s="179">
        <v>0</v>
      </c>
      <c r="CK293" s="179">
        <v>0</v>
      </c>
      <c r="CL293" s="179">
        <v>0</v>
      </c>
      <c r="CM293" s="178"/>
      <c r="CZ293" s="174">
        <f t="shared" si="4"/>
        <v>0</v>
      </c>
      <c r="DA293" s="158" t="s">
        <v>1863</v>
      </c>
      <c r="DB293" s="154" t="s">
        <v>1864</v>
      </c>
      <c r="DC293" s="154" t="s">
        <v>1288</v>
      </c>
    </row>
    <row r="294" spans="1:107" ht="13.2" customHeight="1" x14ac:dyDescent="0.25">
      <c r="A294" s="175" t="s">
        <v>1865</v>
      </c>
      <c r="B294" s="176" t="s">
        <v>1866</v>
      </c>
      <c r="C294" s="177">
        <v>0</v>
      </c>
      <c r="D294" s="177">
        <v>0</v>
      </c>
      <c r="E294" s="177">
        <v>0</v>
      </c>
      <c r="F294" s="177">
        <v>0</v>
      </c>
      <c r="G294" s="177">
        <v>0</v>
      </c>
      <c r="H294" s="177">
        <v>0</v>
      </c>
      <c r="I294" s="177">
        <v>0</v>
      </c>
      <c r="J294" s="177">
        <v>0</v>
      </c>
      <c r="K294" s="177">
        <v>0</v>
      </c>
      <c r="L294" s="177">
        <v>0</v>
      </c>
      <c r="M294" s="177">
        <v>0</v>
      </c>
      <c r="N294" s="177">
        <v>0</v>
      </c>
      <c r="O294" s="177">
        <v>0</v>
      </c>
      <c r="P294" s="177">
        <v>0</v>
      </c>
      <c r="Q294" s="177">
        <v>0</v>
      </c>
      <c r="R294" s="177">
        <v>0</v>
      </c>
      <c r="S294" s="177">
        <v>0</v>
      </c>
      <c r="T294" s="177">
        <v>0</v>
      </c>
      <c r="U294" s="177">
        <v>0</v>
      </c>
      <c r="V294" s="177">
        <v>0</v>
      </c>
      <c r="W294" s="177">
        <v>0</v>
      </c>
      <c r="X294" s="177">
        <v>0</v>
      </c>
      <c r="Y294" s="177">
        <v>0</v>
      </c>
      <c r="Z294" s="177">
        <v>0</v>
      </c>
      <c r="AA294" s="177">
        <v>0</v>
      </c>
      <c r="AB294" s="177">
        <v>0</v>
      </c>
      <c r="AC294" s="177">
        <v>0</v>
      </c>
      <c r="AD294" s="177">
        <v>0</v>
      </c>
      <c r="AE294" s="177">
        <v>0</v>
      </c>
      <c r="AF294" s="177">
        <v>0</v>
      </c>
      <c r="AG294" s="177">
        <v>0</v>
      </c>
      <c r="AH294" s="177">
        <v>0</v>
      </c>
      <c r="AI294" s="177">
        <v>0</v>
      </c>
      <c r="AJ294" s="177">
        <v>0</v>
      </c>
      <c r="AK294" s="177">
        <v>0</v>
      </c>
      <c r="AL294" s="177">
        <v>0</v>
      </c>
      <c r="AM294" s="177">
        <v>0</v>
      </c>
      <c r="AN294" s="177">
        <v>0</v>
      </c>
      <c r="AO294" s="177">
        <v>0</v>
      </c>
      <c r="AP294" s="177">
        <v>0</v>
      </c>
      <c r="AQ294" s="177">
        <v>0</v>
      </c>
      <c r="AR294" s="177">
        <v>0</v>
      </c>
      <c r="AS294" s="177">
        <v>0</v>
      </c>
      <c r="AT294" s="177">
        <v>0</v>
      </c>
      <c r="AU294" s="177">
        <v>0</v>
      </c>
      <c r="AV294" s="177">
        <v>0</v>
      </c>
      <c r="AW294" s="177">
        <v>0</v>
      </c>
      <c r="AX294" s="177">
        <v>0</v>
      </c>
      <c r="AY294" s="177">
        <v>0</v>
      </c>
      <c r="AZ294" s="177">
        <v>0</v>
      </c>
      <c r="BA294" s="177">
        <v>0</v>
      </c>
      <c r="BB294" s="177">
        <v>0</v>
      </c>
      <c r="BC294" s="177">
        <v>0</v>
      </c>
      <c r="BD294" s="177">
        <v>0</v>
      </c>
      <c r="BE294" s="177">
        <v>0</v>
      </c>
      <c r="BF294" s="177">
        <v>0</v>
      </c>
      <c r="BG294" s="177">
        <v>0</v>
      </c>
      <c r="BH294" s="177">
        <v>0</v>
      </c>
      <c r="BI294" s="177">
        <v>0</v>
      </c>
      <c r="BJ294" s="177">
        <v>0</v>
      </c>
      <c r="BK294" s="177">
        <v>0</v>
      </c>
      <c r="BL294" s="177">
        <v>0</v>
      </c>
      <c r="BM294" s="177">
        <v>0</v>
      </c>
      <c r="BN294" s="177">
        <v>0</v>
      </c>
      <c r="BO294" s="177">
        <v>0</v>
      </c>
      <c r="BP294" s="177">
        <v>0</v>
      </c>
      <c r="BQ294" s="177">
        <v>0</v>
      </c>
      <c r="BR294" s="179">
        <v>0</v>
      </c>
      <c r="BS294" s="177">
        <v>0</v>
      </c>
      <c r="BT294" s="177">
        <v>0</v>
      </c>
      <c r="BU294" s="179">
        <v>0</v>
      </c>
      <c r="BV294" s="177">
        <v>0</v>
      </c>
      <c r="BW294" s="177">
        <v>0</v>
      </c>
      <c r="BX294" s="179">
        <v>0</v>
      </c>
      <c r="BY294" s="177">
        <v>0</v>
      </c>
      <c r="BZ294" s="177">
        <v>0</v>
      </c>
      <c r="CA294" s="177">
        <v>0</v>
      </c>
      <c r="CB294" s="177">
        <v>0</v>
      </c>
      <c r="CC294" s="179">
        <v>0</v>
      </c>
      <c r="CD294" s="179">
        <v>0</v>
      </c>
      <c r="CE294" s="177">
        <v>0</v>
      </c>
      <c r="CF294" s="177">
        <v>0</v>
      </c>
      <c r="CG294" s="177">
        <v>0</v>
      </c>
      <c r="CH294" s="177">
        <v>0</v>
      </c>
      <c r="CI294" s="179">
        <v>0</v>
      </c>
      <c r="CJ294" s="179">
        <v>0</v>
      </c>
      <c r="CK294" s="177">
        <v>0</v>
      </c>
      <c r="CL294" s="177">
        <v>0</v>
      </c>
      <c r="CM294" s="178"/>
      <c r="CZ294" s="174">
        <f t="shared" si="4"/>
        <v>0</v>
      </c>
      <c r="DA294" s="158" t="s">
        <v>1865</v>
      </c>
      <c r="DB294" s="154" t="s">
        <v>1866</v>
      </c>
      <c r="DC294" s="154" t="s">
        <v>1288</v>
      </c>
    </row>
    <row r="295" spans="1:107" ht="13.2" customHeight="1" x14ac:dyDescent="0.25">
      <c r="A295" s="175" t="s">
        <v>1867</v>
      </c>
      <c r="B295" s="176" t="s">
        <v>1868</v>
      </c>
      <c r="C295" s="177">
        <v>0</v>
      </c>
      <c r="D295" s="177">
        <v>0</v>
      </c>
      <c r="E295" s="177">
        <v>0</v>
      </c>
      <c r="F295" s="177">
        <v>0</v>
      </c>
      <c r="G295" s="177">
        <v>0</v>
      </c>
      <c r="H295" s="177">
        <v>0</v>
      </c>
      <c r="I295" s="177">
        <v>0</v>
      </c>
      <c r="J295" s="177">
        <v>0</v>
      </c>
      <c r="K295" s="177">
        <v>0</v>
      </c>
      <c r="L295" s="177">
        <v>0</v>
      </c>
      <c r="M295" s="177">
        <v>0</v>
      </c>
      <c r="N295" s="177">
        <v>0</v>
      </c>
      <c r="O295" s="177">
        <v>0</v>
      </c>
      <c r="P295" s="177">
        <v>0</v>
      </c>
      <c r="Q295" s="177">
        <v>0</v>
      </c>
      <c r="R295" s="177">
        <v>0</v>
      </c>
      <c r="S295" s="177">
        <v>0</v>
      </c>
      <c r="T295" s="177">
        <v>0</v>
      </c>
      <c r="U295" s="177">
        <v>0</v>
      </c>
      <c r="V295" s="177">
        <v>0</v>
      </c>
      <c r="W295" s="177">
        <v>0</v>
      </c>
      <c r="X295" s="177">
        <v>0</v>
      </c>
      <c r="Y295" s="177">
        <v>0</v>
      </c>
      <c r="Z295" s="177">
        <v>0</v>
      </c>
      <c r="AA295" s="177">
        <v>0</v>
      </c>
      <c r="AB295" s="177">
        <v>0</v>
      </c>
      <c r="AC295" s="177">
        <v>0</v>
      </c>
      <c r="AD295" s="177">
        <v>0</v>
      </c>
      <c r="AE295" s="177">
        <v>0</v>
      </c>
      <c r="AF295" s="177">
        <v>0</v>
      </c>
      <c r="AG295" s="177">
        <v>0</v>
      </c>
      <c r="AH295" s="177">
        <v>0</v>
      </c>
      <c r="AI295" s="177">
        <v>0</v>
      </c>
      <c r="AJ295" s="177">
        <v>0</v>
      </c>
      <c r="AK295" s="177">
        <v>0</v>
      </c>
      <c r="AL295" s="177">
        <v>0</v>
      </c>
      <c r="AM295" s="177">
        <v>0</v>
      </c>
      <c r="AN295" s="177">
        <v>0</v>
      </c>
      <c r="AO295" s="177">
        <v>0</v>
      </c>
      <c r="AP295" s="177">
        <v>0</v>
      </c>
      <c r="AQ295" s="177">
        <v>0</v>
      </c>
      <c r="AR295" s="177">
        <v>0</v>
      </c>
      <c r="AS295" s="177">
        <v>0</v>
      </c>
      <c r="AT295" s="177">
        <v>0</v>
      </c>
      <c r="AU295" s="177">
        <v>0</v>
      </c>
      <c r="AV295" s="177">
        <v>0</v>
      </c>
      <c r="AW295" s="177">
        <v>0</v>
      </c>
      <c r="AX295" s="177">
        <v>0</v>
      </c>
      <c r="AY295" s="177">
        <v>0</v>
      </c>
      <c r="AZ295" s="177">
        <v>0</v>
      </c>
      <c r="BA295" s="177">
        <v>0</v>
      </c>
      <c r="BB295" s="177">
        <v>0</v>
      </c>
      <c r="BC295" s="177">
        <v>0</v>
      </c>
      <c r="BD295" s="177">
        <v>0</v>
      </c>
      <c r="BE295" s="177">
        <v>0</v>
      </c>
      <c r="BF295" s="177">
        <v>0</v>
      </c>
      <c r="BG295" s="177">
        <v>0</v>
      </c>
      <c r="BH295" s="177">
        <v>0</v>
      </c>
      <c r="BI295" s="177">
        <v>0</v>
      </c>
      <c r="BJ295" s="177">
        <v>0</v>
      </c>
      <c r="BK295" s="177">
        <v>0</v>
      </c>
      <c r="BL295" s="177">
        <v>0</v>
      </c>
      <c r="BM295" s="177">
        <v>0</v>
      </c>
      <c r="BN295" s="177">
        <v>0</v>
      </c>
      <c r="BO295" s="177">
        <v>0</v>
      </c>
      <c r="BP295" s="177">
        <v>0</v>
      </c>
      <c r="BQ295" s="177">
        <v>0</v>
      </c>
      <c r="BR295" s="177">
        <v>0</v>
      </c>
      <c r="BS295" s="177">
        <v>0</v>
      </c>
      <c r="BT295" s="177">
        <v>0</v>
      </c>
      <c r="BU295" s="179">
        <v>0</v>
      </c>
      <c r="BV295" s="177">
        <v>0</v>
      </c>
      <c r="BW295" s="179">
        <v>0</v>
      </c>
      <c r="BX295" s="177">
        <v>0</v>
      </c>
      <c r="BY295" s="179">
        <v>0</v>
      </c>
      <c r="BZ295" s="177">
        <v>0</v>
      </c>
      <c r="CA295" s="177">
        <v>0</v>
      </c>
      <c r="CB295" s="177">
        <v>0</v>
      </c>
      <c r="CC295" s="177">
        <v>0</v>
      </c>
      <c r="CD295" s="179">
        <v>0</v>
      </c>
      <c r="CE295" s="179">
        <v>0</v>
      </c>
      <c r="CF295" s="179">
        <v>0</v>
      </c>
      <c r="CG295" s="179">
        <v>0</v>
      </c>
      <c r="CH295" s="179">
        <v>0</v>
      </c>
      <c r="CI295" s="179">
        <v>0</v>
      </c>
      <c r="CJ295" s="179">
        <v>0</v>
      </c>
      <c r="CK295" s="177">
        <v>0</v>
      </c>
      <c r="CL295" s="177">
        <v>0</v>
      </c>
      <c r="CM295" s="178"/>
      <c r="CZ295" s="174">
        <f t="shared" si="4"/>
        <v>0</v>
      </c>
      <c r="DA295" s="158" t="s">
        <v>1867</v>
      </c>
      <c r="DB295" s="154" t="s">
        <v>1868</v>
      </c>
      <c r="DC295" s="154" t="s">
        <v>1288</v>
      </c>
    </row>
    <row r="296" spans="1:107" ht="13.2" customHeight="1" x14ac:dyDescent="0.25">
      <c r="A296" s="175" t="s">
        <v>1869</v>
      </c>
      <c r="B296" s="176" t="s">
        <v>1870</v>
      </c>
      <c r="C296" s="177">
        <v>0</v>
      </c>
      <c r="D296" s="177">
        <v>0</v>
      </c>
      <c r="E296" s="177">
        <v>0</v>
      </c>
      <c r="F296" s="177">
        <v>0</v>
      </c>
      <c r="G296" s="177">
        <v>0</v>
      </c>
      <c r="H296" s="177">
        <v>0</v>
      </c>
      <c r="I296" s="177">
        <v>0</v>
      </c>
      <c r="J296" s="177">
        <v>0</v>
      </c>
      <c r="K296" s="177">
        <v>0</v>
      </c>
      <c r="L296" s="177">
        <v>0</v>
      </c>
      <c r="M296" s="177">
        <v>0</v>
      </c>
      <c r="N296" s="177">
        <v>0</v>
      </c>
      <c r="O296" s="177">
        <v>0</v>
      </c>
      <c r="P296" s="177">
        <v>0</v>
      </c>
      <c r="Q296" s="177">
        <v>0</v>
      </c>
      <c r="R296" s="177">
        <v>0</v>
      </c>
      <c r="S296" s="177">
        <v>0</v>
      </c>
      <c r="T296" s="177">
        <v>0</v>
      </c>
      <c r="U296" s="177">
        <v>0</v>
      </c>
      <c r="V296" s="177">
        <v>0</v>
      </c>
      <c r="W296" s="177">
        <v>0</v>
      </c>
      <c r="X296" s="177">
        <v>0</v>
      </c>
      <c r="Y296" s="177">
        <v>0</v>
      </c>
      <c r="Z296" s="177">
        <v>0</v>
      </c>
      <c r="AA296" s="177">
        <v>0</v>
      </c>
      <c r="AB296" s="177">
        <v>0</v>
      </c>
      <c r="AC296" s="177">
        <v>0</v>
      </c>
      <c r="AD296" s="177">
        <v>0</v>
      </c>
      <c r="AE296" s="177">
        <v>0</v>
      </c>
      <c r="AF296" s="177">
        <v>0</v>
      </c>
      <c r="AG296" s="177">
        <v>0</v>
      </c>
      <c r="AH296" s="177">
        <v>0</v>
      </c>
      <c r="AI296" s="177">
        <v>0</v>
      </c>
      <c r="AJ296" s="177">
        <v>0</v>
      </c>
      <c r="AK296" s="177">
        <v>0</v>
      </c>
      <c r="AL296" s="177">
        <v>0</v>
      </c>
      <c r="AM296" s="177">
        <v>0</v>
      </c>
      <c r="AN296" s="177">
        <v>0</v>
      </c>
      <c r="AO296" s="177">
        <v>0</v>
      </c>
      <c r="AP296" s="177">
        <v>0</v>
      </c>
      <c r="AQ296" s="177">
        <v>0</v>
      </c>
      <c r="AR296" s="177">
        <v>0</v>
      </c>
      <c r="AS296" s="177">
        <v>0</v>
      </c>
      <c r="AT296" s="177">
        <v>0</v>
      </c>
      <c r="AU296" s="177">
        <v>0</v>
      </c>
      <c r="AV296" s="177">
        <v>0</v>
      </c>
      <c r="AW296" s="177">
        <v>0</v>
      </c>
      <c r="AX296" s="177">
        <v>0</v>
      </c>
      <c r="AY296" s="177">
        <v>0</v>
      </c>
      <c r="AZ296" s="177">
        <v>0</v>
      </c>
      <c r="BA296" s="177">
        <v>0</v>
      </c>
      <c r="BB296" s="177">
        <v>0</v>
      </c>
      <c r="BC296" s="177">
        <v>0</v>
      </c>
      <c r="BD296" s="177">
        <v>0</v>
      </c>
      <c r="BE296" s="177">
        <v>0</v>
      </c>
      <c r="BF296" s="177">
        <v>0</v>
      </c>
      <c r="BG296" s="177">
        <v>0</v>
      </c>
      <c r="BH296" s="177">
        <v>0</v>
      </c>
      <c r="BI296" s="177">
        <v>0</v>
      </c>
      <c r="BJ296" s="177">
        <v>0</v>
      </c>
      <c r="BK296" s="177">
        <v>0</v>
      </c>
      <c r="BL296" s="177">
        <v>0</v>
      </c>
      <c r="BM296" s="177">
        <v>0</v>
      </c>
      <c r="BN296" s="177">
        <v>0</v>
      </c>
      <c r="BO296" s="177">
        <v>0</v>
      </c>
      <c r="BP296" s="177">
        <v>0</v>
      </c>
      <c r="BQ296" s="177">
        <v>0</v>
      </c>
      <c r="BR296" s="177">
        <v>0</v>
      </c>
      <c r="BS296" s="177">
        <v>0</v>
      </c>
      <c r="BT296" s="177">
        <v>0</v>
      </c>
      <c r="BU296" s="177">
        <v>0</v>
      </c>
      <c r="BV296" s="177">
        <v>0</v>
      </c>
      <c r="BW296" s="177">
        <v>0</v>
      </c>
      <c r="BX296" s="177">
        <v>0</v>
      </c>
      <c r="BY296" s="179">
        <v>0</v>
      </c>
      <c r="BZ296" s="177">
        <v>0</v>
      </c>
      <c r="CA296" s="177">
        <v>0</v>
      </c>
      <c r="CB296" s="177">
        <v>0</v>
      </c>
      <c r="CC296" s="177">
        <v>0</v>
      </c>
      <c r="CD296" s="177">
        <v>0</v>
      </c>
      <c r="CE296" s="177">
        <v>0</v>
      </c>
      <c r="CF296" s="177">
        <v>0</v>
      </c>
      <c r="CG296" s="177">
        <v>0</v>
      </c>
      <c r="CH296" s="179">
        <v>0</v>
      </c>
      <c r="CI296" s="177">
        <v>0</v>
      </c>
      <c r="CJ296" s="177">
        <v>0</v>
      </c>
      <c r="CK296" s="177">
        <v>0</v>
      </c>
      <c r="CL296" s="177">
        <v>0</v>
      </c>
      <c r="CM296" s="178"/>
      <c r="CZ296" s="174">
        <f t="shared" si="4"/>
        <v>0</v>
      </c>
      <c r="DA296" s="158" t="s">
        <v>1869</v>
      </c>
      <c r="DB296" s="154" t="s">
        <v>1870</v>
      </c>
      <c r="DC296" s="154" t="s">
        <v>1288</v>
      </c>
    </row>
    <row r="297" spans="1:107" ht="13.2" customHeight="1" x14ac:dyDescent="0.25">
      <c r="A297" s="175" t="s">
        <v>1871</v>
      </c>
      <c r="B297" s="176" t="s">
        <v>1856</v>
      </c>
      <c r="C297" s="177">
        <v>0</v>
      </c>
      <c r="D297" s="177">
        <v>0</v>
      </c>
      <c r="E297" s="177">
        <v>0</v>
      </c>
      <c r="F297" s="177">
        <v>0</v>
      </c>
      <c r="G297" s="177">
        <v>0</v>
      </c>
      <c r="H297" s="177">
        <v>0</v>
      </c>
      <c r="I297" s="177">
        <v>0</v>
      </c>
      <c r="J297" s="177">
        <v>0</v>
      </c>
      <c r="K297" s="177">
        <v>0</v>
      </c>
      <c r="L297" s="177">
        <v>0</v>
      </c>
      <c r="M297" s="177">
        <v>0</v>
      </c>
      <c r="N297" s="177">
        <v>0</v>
      </c>
      <c r="O297" s="177">
        <v>0</v>
      </c>
      <c r="P297" s="177">
        <v>0</v>
      </c>
      <c r="Q297" s="177">
        <v>0</v>
      </c>
      <c r="R297" s="177">
        <v>0</v>
      </c>
      <c r="S297" s="177">
        <v>0</v>
      </c>
      <c r="T297" s="177">
        <v>0</v>
      </c>
      <c r="U297" s="177">
        <v>0</v>
      </c>
      <c r="V297" s="177">
        <v>0</v>
      </c>
      <c r="W297" s="177">
        <v>0</v>
      </c>
      <c r="X297" s="177">
        <v>0</v>
      </c>
      <c r="Y297" s="177">
        <v>0</v>
      </c>
      <c r="Z297" s="177">
        <v>0</v>
      </c>
      <c r="AA297" s="177">
        <v>0</v>
      </c>
      <c r="AB297" s="177">
        <v>0</v>
      </c>
      <c r="AC297" s="177">
        <v>0</v>
      </c>
      <c r="AD297" s="177">
        <v>0</v>
      </c>
      <c r="AE297" s="177">
        <v>0</v>
      </c>
      <c r="AF297" s="177">
        <v>0</v>
      </c>
      <c r="AG297" s="177">
        <v>0</v>
      </c>
      <c r="AH297" s="177">
        <v>0</v>
      </c>
      <c r="AI297" s="177">
        <v>0</v>
      </c>
      <c r="AJ297" s="177">
        <v>0</v>
      </c>
      <c r="AK297" s="177">
        <v>0</v>
      </c>
      <c r="AL297" s="177">
        <v>0</v>
      </c>
      <c r="AM297" s="177">
        <v>0</v>
      </c>
      <c r="AN297" s="177">
        <v>0</v>
      </c>
      <c r="AO297" s="177">
        <v>0</v>
      </c>
      <c r="AP297" s="177">
        <v>0</v>
      </c>
      <c r="AQ297" s="177">
        <v>0</v>
      </c>
      <c r="AR297" s="177">
        <v>0</v>
      </c>
      <c r="AS297" s="177">
        <v>0</v>
      </c>
      <c r="AT297" s="177">
        <v>0</v>
      </c>
      <c r="AU297" s="177">
        <v>0</v>
      </c>
      <c r="AV297" s="177">
        <v>0</v>
      </c>
      <c r="AW297" s="177">
        <v>0</v>
      </c>
      <c r="AX297" s="177">
        <v>0</v>
      </c>
      <c r="AY297" s="177">
        <v>0</v>
      </c>
      <c r="AZ297" s="177">
        <v>0</v>
      </c>
      <c r="BA297" s="177">
        <v>0</v>
      </c>
      <c r="BB297" s="177">
        <v>0</v>
      </c>
      <c r="BC297" s="177">
        <v>0</v>
      </c>
      <c r="BD297" s="177">
        <v>0</v>
      </c>
      <c r="BE297" s="177">
        <v>0</v>
      </c>
      <c r="BF297" s="177">
        <v>0</v>
      </c>
      <c r="BG297" s="177">
        <v>0</v>
      </c>
      <c r="BH297" s="177">
        <v>0</v>
      </c>
      <c r="BI297" s="177">
        <v>0</v>
      </c>
      <c r="BJ297" s="177">
        <v>0</v>
      </c>
      <c r="BK297" s="177">
        <v>0</v>
      </c>
      <c r="BL297" s="177">
        <v>0</v>
      </c>
      <c r="BM297" s="177">
        <v>0</v>
      </c>
      <c r="BN297" s="177">
        <v>0</v>
      </c>
      <c r="BO297" s="177">
        <v>0</v>
      </c>
      <c r="BP297" s="177">
        <v>0</v>
      </c>
      <c r="BQ297" s="177">
        <v>0</v>
      </c>
      <c r="BR297" s="177">
        <v>0</v>
      </c>
      <c r="BS297" s="177">
        <v>0</v>
      </c>
      <c r="BT297" s="177">
        <v>0</v>
      </c>
      <c r="BU297" s="177">
        <v>0</v>
      </c>
      <c r="BV297" s="177">
        <v>0</v>
      </c>
      <c r="BW297" s="177">
        <v>0</v>
      </c>
      <c r="BX297" s="177">
        <v>0</v>
      </c>
      <c r="BY297" s="177">
        <v>0</v>
      </c>
      <c r="BZ297" s="177">
        <v>0</v>
      </c>
      <c r="CA297" s="177">
        <v>0</v>
      </c>
      <c r="CB297" s="177">
        <v>0</v>
      </c>
      <c r="CC297" s="177">
        <v>0</v>
      </c>
      <c r="CD297" s="177">
        <v>0</v>
      </c>
      <c r="CE297" s="177">
        <v>0</v>
      </c>
      <c r="CF297" s="177">
        <v>0</v>
      </c>
      <c r="CG297" s="177">
        <v>0</v>
      </c>
      <c r="CH297" s="177">
        <v>0</v>
      </c>
      <c r="CI297" s="177">
        <v>0</v>
      </c>
      <c r="CJ297" s="177">
        <v>0</v>
      </c>
      <c r="CK297" s="177">
        <v>0</v>
      </c>
      <c r="CL297" s="177">
        <v>0</v>
      </c>
      <c r="CM297" s="178"/>
      <c r="CZ297" s="174">
        <f t="shared" si="4"/>
        <v>0</v>
      </c>
      <c r="DA297" s="158" t="s">
        <v>1871</v>
      </c>
      <c r="DB297" s="154" t="s">
        <v>1856</v>
      </c>
      <c r="DC297" s="154" t="s">
        <v>1288</v>
      </c>
    </row>
    <row r="298" spans="1:107" ht="13.2" customHeight="1" x14ac:dyDescent="0.25">
      <c r="A298" s="175" t="s">
        <v>1872</v>
      </c>
      <c r="B298" s="176" t="s">
        <v>1873</v>
      </c>
      <c r="C298" s="177">
        <v>0</v>
      </c>
      <c r="D298" s="177">
        <v>0</v>
      </c>
      <c r="E298" s="177">
        <v>0</v>
      </c>
      <c r="F298" s="177">
        <v>0</v>
      </c>
      <c r="G298" s="177">
        <v>0</v>
      </c>
      <c r="H298" s="177">
        <v>0</v>
      </c>
      <c r="I298" s="177">
        <v>0</v>
      </c>
      <c r="J298" s="177">
        <v>0</v>
      </c>
      <c r="K298" s="177">
        <v>0</v>
      </c>
      <c r="L298" s="177">
        <v>0</v>
      </c>
      <c r="M298" s="177">
        <v>0</v>
      </c>
      <c r="N298" s="177">
        <v>0</v>
      </c>
      <c r="O298" s="177">
        <v>0</v>
      </c>
      <c r="P298" s="177">
        <v>0</v>
      </c>
      <c r="Q298" s="177">
        <v>0</v>
      </c>
      <c r="R298" s="177">
        <v>0</v>
      </c>
      <c r="S298" s="177">
        <v>0</v>
      </c>
      <c r="T298" s="177">
        <v>0</v>
      </c>
      <c r="U298" s="177">
        <v>0</v>
      </c>
      <c r="V298" s="177">
        <v>0</v>
      </c>
      <c r="W298" s="177">
        <v>0</v>
      </c>
      <c r="X298" s="177">
        <v>0</v>
      </c>
      <c r="Y298" s="177">
        <v>0</v>
      </c>
      <c r="Z298" s="177">
        <v>0</v>
      </c>
      <c r="AA298" s="177">
        <v>0</v>
      </c>
      <c r="AB298" s="177">
        <v>0</v>
      </c>
      <c r="AC298" s="177">
        <v>0</v>
      </c>
      <c r="AD298" s="177">
        <v>0</v>
      </c>
      <c r="AE298" s="177">
        <v>0</v>
      </c>
      <c r="AF298" s="177">
        <v>0</v>
      </c>
      <c r="AG298" s="177">
        <v>0</v>
      </c>
      <c r="AH298" s="177">
        <v>0</v>
      </c>
      <c r="AI298" s="177">
        <v>0</v>
      </c>
      <c r="AJ298" s="177">
        <v>0</v>
      </c>
      <c r="AK298" s="177">
        <v>0</v>
      </c>
      <c r="AL298" s="177">
        <v>0</v>
      </c>
      <c r="AM298" s="177">
        <v>0</v>
      </c>
      <c r="AN298" s="177">
        <v>0</v>
      </c>
      <c r="AO298" s="177">
        <v>0</v>
      </c>
      <c r="AP298" s="177">
        <v>0</v>
      </c>
      <c r="AQ298" s="177">
        <v>0</v>
      </c>
      <c r="AR298" s="177">
        <v>0</v>
      </c>
      <c r="AS298" s="177">
        <v>0</v>
      </c>
      <c r="AT298" s="177">
        <v>0</v>
      </c>
      <c r="AU298" s="177">
        <v>0</v>
      </c>
      <c r="AV298" s="177">
        <v>0</v>
      </c>
      <c r="AW298" s="177">
        <v>0</v>
      </c>
      <c r="AX298" s="177">
        <v>0</v>
      </c>
      <c r="AY298" s="177">
        <v>0</v>
      </c>
      <c r="AZ298" s="177">
        <v>0</v>
      </c>
      <c r="BA298" s="177">
        <v>0</v>
      </c>
      <c r="BB298" s="177">
        <v>0</v>
      </c>
      <c r="BC298" s="177">
        <v>0</v>
      </c>
      <c r="BD298" s="177">
        <v>0</v>
      </c>
      <c r="BE298" s="177">
        <v>0</v>
      </c>
      <c r="BF298" s="177">
        <v>0</v>
      </c>
      <c r="BG298" s="177">
        <v>0</v>
      </c>
      <c r="BH298" s="177">
        <v>0</v>
      </c>
      <c r="BI298" s="177">
        <v>0</v>
      </c>
      <c r="BJ298" s="177">
        <v>0</v>
      </c>
      <c r="BK298" s="177">
        <v>0</v>
      </c>
      <c r="BL298" s="177">
        <v>0</v>
      </c>
      <c r="BM298" s="177">
        <v>0</v>
      </c>
      <c r="BN298" s="177">
        <v>0</v>
      </c>
      <c r="BO298" s="177">
        <v>0</v>
      </c>
      <c r="BP298" s="177">
        <v>0</v>
      </c>
      <c r="BQ298" s="177">
        <v>0</v>
      </c>
      <c r="BR298" s="179">
        <v>0</v>
      </c>
      <c r="BS298" s="177">
        <v>0</v>
      </c>
      <c r="BT298" s="177">
        <v>0</v>
      </c>
      <c r="BU298" s="177">
        <v>0</v>
      </c>
      <c r="BV298" s="177">
        <v>0</v>
      </c>
      <c r="BW298" s="177">
        <v>0</v>
      </c>
      <c r="BX298" s="177">
        <v>0</v>
      </c>
      <c r="BY298" s="177">
        <v>0</v>
      </c>
      <c r="BZ298" s="177">
        <v>0</v>
      </c>
      <c r="CA298" s="177">
        <v>0</v>
      </c>
      <c r="CB298" s="177">
        <v>0</v>
      </c>
      <c r="CC298" s="177">
        <v>0</v>
      </c>
      <c r="CD298" s="177">
        <v>0</v>
      </c>
      <c r="CE298" s="177">
        <v>0</v>
      </c>
      <c r="CF298" s="177">
        <v>0</v>
      </c>
      <c r="CG298" s="177">
        <v>0</v>
      </c>
      <c r="CH298" s="177">
        <v>0</v>
      </c>
      <c r="CI298" s="177">
        <v>0</v>
      </c>
      <c r="CJ298" s="177">
        <v>0</v>
      </c>
      <c r="CK298" s="177">
        <v>0</v>
      </c>
      <c r="CL298" s="177">
        <v>0</v>
      </c>
      <c r="CM298" s="178"/>
      <c r="CZ298" s="174">
        <f t="shared" si="4"/>
        <v>0</v>
      </c>
      <c r="DA298" s="158" t="s">
        <v>1872</v>
      </c>
      <c r="DB298" s="154" t="s">
        <v>1873</v>
      </c>
      <c r="DC298" s="154" t="s">
        <v>1288</v>
      </c>
    </row>
    <row r="299" spans="1:107" ht="13.2" customHeight="1" x14ac:dyDescent="0.25">
      <c r="A299" s="175" t="s">
        <v>1874</v>
      </c>
      <c r="B299" s="176" t="s">
        <v>1860</v>
      </c>
      <c r="C299" s="177">
        <v>0</v>
      </c>
      <c r="D299" s="177">
        <v>0</v>
      </c>
      <c r="E299" s="177">
        <v>0</v>
      </c>
      <c r="F299" s="177">
        <v>0</v>
      </c>
      <c r="G299" s="177">
        <v>0</v>
      </c>
      <c r="H299" s="177">
        <v>0</v>
      </c>
      <c r="I299" s="177">
        <v>0</v>
      </c>
      <c r="J299" s="177">
        <v>0</v>
      </c>
      <c r="K299" s="177">
        <v>0</v>
      </c>
      <c r="L299" s="177">
        <v>0</v>
      </c>
      <c r="M299" s="177">
        <v>0</v>
      </c>
      <c r="N299" s="177">
        <v>0</v>
      </c>
      <c r="O299" s="177">
        <v>0</v>
      </c>
      <c r="P299" s="177">
        <v>0</v>
      </c>
      <c r="Q299" s="177">
        <v>0</v>
      </c>
      <c r="R299" s="177">
        <v>0</v>
      </c>
      <c r="S299" s="177">
        <v>0</v>
      </c>
      <c r="T299" s="177">
        <v>0</v>
      </c>
      <c r="U299" s="177">
        <v>0</v>
      </c>
      <c r="V299" s="177">
        <v>0</v>
      </c>
      <c r="W299" s="177">
        <v>0</v>
      </c>
      <c r="X299" s="177">
        <v>0</v>
      </c>
      <c r="Y299" s="177">
        <v>0</v>
      </c>
      <c r="Z299" s="177">
        <v>0</v>
      </c>
      <c r="AA299" s="177">
        <v>0</v>
      </c>
      <c r="AB299" s="177">
        <v>0</v>
      </c>
      <c r="AC299" s="177">
        <v>0</v>
      </c>
      <c r="AD299" s="177">
        <v>0</v>
      </c>
      <c r="AE299" s="177">
        <v>0</v>
      </c>
      <c r="AF299" s="177">
        <v>0</v>
      </c>
      <c r="AG299" s="177">
        <v>0</v>
      </c>
      <c r="AH299" s="177">
        <v>0</v>
      </c>
      <c r="AI299" s="177">
        <v>0</v>
      </c>
      <c r="AJ299" s="177">
        <v>0</v>
      </c>
      <c r="AK299" s="177">
        <v>0</v>
      </c>
      <c r="AL299" s="177">
        <v>0</v>
      </c>
      <c r="AM299" s="177">
        <v>0</v>
      </c>
      <c r="AN299" s="177">
        <v>0</v>
      </c>
      <c r="AO299" s="177">
        <v>0</v>
      </c>
      <c r="AP299" s="177">
        <v>0</v>
      </c>
      <c r="AQ299" s="177">
        <v>0</v>
      </c>
      <c r="AR299" s="177">
        <v>0</v>
      </c>
      <c r="AS299" s="177">
        <v>0</v>
      </c>
      <c r="AT299" s="177">
        <v>0</v>
      </c>
      <c r="AU299" s="177">
        <v>0</v>
      </c>
      <c r="AV299" s="177">
        <v>0</v>
      </c>
      <c r="AW299" s="177">
        <v>0</v>
      </c>
      <c r="AX299" s="177">
        <v>0</v>
      </c>
      <c r="AY299" s="177">
        <v>0</v>
      </c>
      <c r="AZ299" s="177">
        <v>0</v>
      </c>
      <c r="BA299" s="177">
        <v>0</v>
      </c>
      <c r="BB299" s="177">
        <v>0</v>
      </c>
      <c r="BC299" s="177">
        <v>0</v>
      </c>
      <c r="BD299" s="177">
        <v>0</v>
      </c>
      <c r="BE299" s="177">
        <v>0</v>
      </c>
      <c r="BF299" s="177">
        <v>0</v>
      </c>
      <c r="BG299" s="177">
        <v>0</v>
      </c>
      <c r="BH299" s="177">
        <v>0</v>
      </c>
      <c r="BI299" s="177">
        <v>0</v>
      </c>
      <c r="BJ299" s="177">
        <v>0</v>
      </c>
      <c r="BK299" s="177">
        <v>0</v>
      </c>
      <c r="BL299" s="177">
        <v>0</v>
      </c>
      <c r="BM299" s="177">
        <v>0</v>
      </c>
      <c r="BN299" s="177">
        <v>0</v>
      </c>
      <c r="BO299" s="177">
        <v>0</v>
      </c>
      <c r="BP299" s="177">
        <v>0</v>
      </c>
      <c r="BQ299" s="177">
        <v>0</v>
      </c>
      <c r="BR299" s="179">
        <v>0</v>
      </c>
      <c r="BS299" s="179">
        <v>0</v>
      </c>
      <c r="BT299" s="179">
        <v>0</v>
      </c>
      <c r="BU299" s="179">
        <v>0</v>
      </c>
      <c r="BV299" s="179">
        <v>0</v>
      </c>
      <c r="BW299" s="179">
        <v>0</v>
      </c>
      <c r="BX299" s="179">
        <v>0</v>
      </c>
      <c r="BY299" s="179">
        <v>0</v>
      </c>
      <c r="BZ299" s="177">
        <v>0</v>
      </c>
      <c r="CA299" s="179">
        <v>0</v>
      </c>
      <c r="CB299" s="179">
        <v>0</v>
      </c>
      <c r="CC299" s="179">
        <v>0</v>
      </c>
      <c r="CD299" s="179">
        <v>0</v>
      </c>
      <c r="CE299" s="179">
        <v>0</v>
      </c>
      <c r="CF299" s="179">
        <v>0</v>
      </c>
      <c r="CG299" s="179">
        <v>0</v>
      </c>
      <c r="CH299" s="179">
        <v>0</v>
      </c>
      <c r="CI299" s="179">
        <v>0</v>
      </c>
      <c r="CJ299" s="179">
        <v>0</v>
      </c>
      <c r="CK299" s="179">
        <v>0</v>
      </c>
      <c r="CL299" s="179">
        <v>0</v>
      </c>
      <c r="CM299" s="178"/>
      <c r="CZ299" s="174">
        <f t="shared" si="4"/>
        <v>0</v>
      </c>
      <c r="DA299" s="158" t="s">
        <v>1874</v>
      </c>
      <c r="DB299" s="154" t="s">
        <v>1860</v>
      </c>
      <c r="DC299" s="154" t="s">
        <v>1288</v>
      </c>
    </row>
    <row r="300" spans="1:107" ht="13.2" customHeight="1" x14ac:dyDescent="0.25">
      <c r="A300" s="175" t="s">
        <v>1875</v>
      </c>
      <c r="B300" s="176" t="s">
        <v>1862</v>
      </c>
      <c r="C300" s="177">
        <v>0</v>
      </c>
      <c r="D300" s="177">
        <v>0</v>
      </c>
      <c r="E300" s="177">
        <v>0</v>
      </c>
      <c r="F300" s="177">
        <v>0</v>
      </c>
      <c r="G300" s="177">
        <v>0</v>
      </c>
      <c r="H300" s="177">
        <v>0</v>
      </c>
      <c r="I300" s="177">
        <v>0</v>
      </c>
      <c r="J300" s="177">
        <v>0</v>
      </c>
      <c r="K300" s="177">
        <v>0</v>
      </c>
      <c r="L300" s="177">
        <v>0</v>
      </c>
      <c r="M300" s="177">
        <v>0</v>
      </c>
      <c r="N300" s="177">
        <v>0</v>
      </c>
      <c r="O300" s="177">
        <v>0</v>
      </c>
      <c r="P300" s="177">
        <v>0</v>
      </c>
      <c r="Q300" s="177">
        <v>0</v>
      </c>
      <c r="R300" s="177">
        <v>0</v>
      </c>
      <c r="S300" s="177">
        <v>0</v>
      </c>
      <c r="T300" s="177">
        <v>0</v>
      </c>
      <c r="U300" s="177">
        <v>0</v>
      </c>
      <c r="V300" s="177">
        <v>0</v>
      </c>
      <c r="W300" s="177">
        <v>0</v>
      </c>
      <c r="X300" s="177">
        <v>0</v>
      </c>
      <c r="Y300" s="177">
        <v>0</v>
      </c>
      <c r="Z300" s="177">
        <v>0</v>
      </c>
      <c r="AA300" s="177">
        <v>0</v>
      </c>
      <c r="AB300" s="177">
        <v>0</v>
      </c>
      <c r="AC300" s="177">
        <v>0</v>
      </c>
      <c r="AD300" s="177">
        <v>0</v>
      </c>
      <c r="AE300" s="177">
        <v>0</v>
      </c>
      <c r="AF300" s="177">
        <v>0</v>
      </c>
      <c r="AG300" s="177">
        <v>0</v>
      </c>
      <c r="AH300" s="177">
        <v>0</v>
      </c>
      <c r="AI300" s="177">
        <v>0</v>
      </c>
      <c r="AJ300" s="177">
        <v>0</v>
      </c>
      <c r="AK300" s="177">
        <v>0</v>
      </c>
      <c r="AL300" s="177">
        <v>0</v>
      </c>
      <c r="AM300" s="177">
        <v>0</v>
      </c>
      <c r="AN300" s="177">
        <v>0</v>
      </c>
      <c r="AO300" s="177">
        <v>0</v>
      </c>
      <c r="AP300" s="177">
        <v>0</v>
      </c>
      <c r="AQ300" s="177">
        <v>0</v>
      </c>
      <c r="AR300" s="177">
        <v>0</v>
      </c>
      <c r="AS300" s="177">
        <v>0</v>
      </c>
      <c r="AT300" s="177">
        <v>0</v>
      </c>
      <c r="AU300" s="177">
        <v>0</v>
      </c>
      <c r="AV300" s="177">
        <v>0</v>
      </c>
      <c r="AW300" s="177">
        <v>0</v>
      </c>
      <c r="AX300" s="177">
        <v>0</v>
      </c>
      <c r="AY300" s="177">
        <v>0</v>
      </c>
      <c r="AZ300" s="177">
        <v>0</v>
      </c>
      <c r="BA300" s="177">
        <v>0</v>
      </c>
      <c r="BB300" s="177">
        <v>0</v>
      </c>
      <c r="BC300" s="177">
        <v>0</v>
      </c>
      <c r="BD300" s="177">
        <v>0</v>
      </c>
      <c r="BE300" s="177">
        <v>0</v>
      </c>
      <c r="BF300" s="177">
        <v>0</v>
      </c>
      <c r="BG300" s="177">
        <v>0</v>
      </c>
      <c r="BH300" s="177">
        <v>0</v>
      </c>
      <c r="BI300" s="177">
        <v>0</v>
      </c>
      <c r="BJ300" s="177">
        <v>0</v>
      </c>
      <c r="BK300" s="177">
        <v>0</v>
      </c>
      <c r="BL300" s="177">
        <v>0</v>
      </c>
      <c r="BM300" s="177">
        <v>0</v>
      </c>
      <c r="BN300" s="177">
        <v>0</v>
      </c>
      <c r="BO300" s="177">
        <v>0</v>
      </c>
      <c r="BP300" s="177">
        <v>0</v>
      </c>
      <c r="BQ300" s="177">
        <v>0</v>
      </c>
      <c r="BR300" s="177">
        <v>0</v>
      </c>
      <c r="BS300" s="177">
        <v>0</v>
      </c>
      <c r="BT300" s="177">
        <v>0</v>
      </c>
      <c r="BU300" s="177">
        <v>0</v>
      </c>
      <c r="BV300" s="177">
        <v>0</v>
      </c>
      <c r="BW300" s="179">
        <v>0</v>
      </c>
      <c r="BX300" s="177">
        <v>0</v>
      </c>
      <c r="BY300" s="177">
        <v>0</v>
      </c>
      <c r="BZ300" s="179">
        <v>0</v>
      </c>
      <c r="CA300" s="177">
        <v>0</v>
      </c>
      <c r="CB300" s="179">
        <v>0</v>
      </c>
      <c r="CC300" s="177">
        <v>0</v>
      </c>
      <c r="CD300" s="177">
        <v>0</v>
      </c>
      <c r="CE300" s="177">
        <v>0</v>
      </c>
      <c r="CF300" s="177">
        <v>0</v>
      </c>
      <c r="CG300" s="177">
        <v>0</v>
      </c>
      <c r="CH300" s="177">
        <v>0</v>
      </c>
      <c r="CI300" s="179">
        <v>0</v>
      </c>
      <c r="CJ300" s="177">
        <v>0</v>
      </c>
      <c r="CK300" s="177">
        <v>0</v>
      </c>
      <c r="CL300" s="177">
        <v>0</v>
      </c>
      <c r="CM300" s="178"/>
      <c r="CZ300" s="174">
        <f t="shared" si="4"/>
        <v>0</v>
      </c>
      <c r="DA300" s="158" t="s">
        <v>1875</v>
      </c>
      <c r="DB300" s="154" t="s">
        <v>1862</v>
      </c>
      <c r="DC300" s="154" t="s">
        <v>1288</v>
      </c>
    </row>
    <row r="301" spans="1:107" ht="13.2" customHeight="1" x14ac:dyDescent="0.25">
      <c r="A301" s="175" t="s">
        <v>1876</v>
      </c>
      <c r="B301" s="176" t="s">
        <v>1864</v>
      </c>
      <c r="C301" s="177">
        <v>0</v>
      </c>
      <c r="D301" s="177">
        <v>0</v>
      </c>
      <c r="E301" s="177">
        <v>0</v>
      </c>
      <c r="F301" s="177">
        <v>0</v>
      </c>
      <c r="G301" s="177">
        <v>0</v>
      </c>
      <c r="H301" s="177">
        <v>0</v>
      </c>
      <c r="I301" s="177">
        <v>0</v>
      </c>
      <c r="J301" s="177">
        <v>0</v>
      </c>
      <c r="K301" s="177">
        <v>0</v>
      </c>
      <c r="L301" s="177">
        <v>0</v>
      </c>
      <c r="M301" s="177">
        <v>0</v>
      </c>
      <c r="N301" s="177">
        <v>0</v>
      </c>
      <c r="O301" s="177">
        <v>0</v>
      </c>
      <c r="P301" s="177">
        <v>0</v>
      </c>
      <c r="Q301" s="177">
        <v>0</v>
      </c>
      <c r="R301" s="177">
        <v>0</v>
      </c>
      <c r="S301" s="177">
        <v>0</v>
      </c>
      <c r="T301" s="177">
        <v>0</v>
      </c>
      <c r="U301" s="177">
        <v>0</v>
      </c>
      <c r="V301" s="177">
        <v>0</v>
      </c>
      <c r="W301" s="177">
        <v>0</v>
      </c>
      <c r="X301" s="177">
        <v>0</v>
      </c>
      <c r="Y301" s="177">
        <v>0</v>
      </c>
      <c r="Z301" s="177">
        <v>0</v>
      </c>
      <c r="AA301" s="177">
        <v>0</v>
      </c>
      <c r="AB301" s="177">
        <v>0</v>
      </c>
      <c r="AC301" s="177">
        <v>0</v>
      </c>
      <c r="AD301" s="177">
        <v>0</v>
      </c>
      <c r="AE301" s="177">
        <v>0</v>
      </c>
      <c r="AF301" s="177">
        <v>0</v>
      </c>
      <c r="AG301" s="177">
        <v>0</v>
      </c>
      <c r="AH301" s="177">
        <v>0</v>
      </c>
      <c r="AI301" s="177">
        <v>0</v>
      </c>
      <c r="AJ301" s="177">
        <v>0</v>
      </c>
      <c r="AK301" s="177">
        <v>0</v>
      </c>
      <c r="AL301" s="177">
        <v>0</v>
      </c>
      <c r="AM301" s="177">
        <v>0</v>
      </c>
      <c r="AN301" s="177">
        <v>0</v>
      </c>
      <c r="AO301" s="177">
        <v>0</v>
      </c>
      <c r="AP301" s="177">
        <v>0</v>
      </c>
      <c r="AQ301" s="177">
        <v>0</v>
      </c>
      <c r="AR301" s="177">
        <v>0</v>
      </c>
      <c r="AS301" s="177">
        <v>0</v>
      </c>
      <c r="AT301" s="177">
        <v>0</v>
      </c>
      <c r="AU301" s="177">
        <v>0</v>
      </c>
      <c r="AV301" s="177">
        <v>0</v>
      </c>
      <c r="AW301" s="177">
        <v>0</v>
      </c>
      <c r="AX301" s="177">
        <v>0</v>
      </c>
      <c r="AY301" s="177">
        <v>0</v>
      </c>
      <c r="AZ301" s="177">
        <v>0</v>
      </c>
      <c r="BA301" s="177">
        <v>0</v>
      </c>
      <c r="BB301" s="177">
        <v>0</v>
      </c>
      <c r="BC301" s="177">
        <v>0</v>
      </c>
      <c r="BD301" s="177">
        <v>0</v>
      </c>
      <c r="BE301" s="177">
        <v>0</v>
      </c>
      <c r="BF301" s="177">
        <v>0</v>
      </c>
      <c r="BG301" s="177">
        <v>0</v>
      </c>
      <c r="BH301" s="177">
        <v>0</v>
      </c>
      <c r="BI301" s="177">
        <v>0</v>
      </c>
      <c r="BJ301" s="177">
        <v>0</v>
      </c>
      <c r="BK301" s="177">
        <v>0</v>
      </c>
      <c r="BL301" s="177">
        <v>0</v>
      </c>
      <c r="BM301" s="177">
        <v>0</v>
      </c>
      <c r="BN301" s="177">
        <v>0</v>
      </c>
      <c r="BO301" s="177">
        <v>0</v>
      </c>
      <c r="BP301" s="177">
        <v>0</v>
      </c>
      <c r="BQ301" s="177">
        <v>0</v>
      </c>
      <c r="BR301" s="179">
        <v>0</v>
      </c>
      <c r="BS301" s="179">
        <v>0</v>
      </c>
      <c r="BT301" s="177">
        <v>0</v>
      </c>
      <c r="BU301" s="179">
        <v>0</v>
      </c>
      <c r="BV301" s="179">
        <v>0</v>
      </c>
      <c r="BW301" s="179">
        <v>0</v>
      </c>
      <c r="BX301" s="179">
        <v>0</v>
      </c>
      <c r="BY301" s="179">
        <v>0</v>
      </c>
      <c r="BZ301" s="177">
        <v>0</v>
      </c>
      <c r="CA301" s="179">
        <v>0</v>
      </c>
      <c r="CB301" s="179">
        <v>0</v>
      </c>
      <c r="CC301" s="179">
        <v>0</v>
      </c>
      <c r="CD301" s="179">
        <v>0</v>
      </c>
      <c r="CE301" s="179">
        <v>0</v>
      </c>
      <c r="CF301" s="179">
        <v>0</v>
      </c>
      <c r="CG301" s="179">
        <v>0</v>
      </c>
      <c r="CH301" s="179">
        <v>0</v>
      </c>
      <c r="CI301" s="177">
        <v>0</v>
      </c>
      <c r="CJ301" s="179">
        <v>0</v>
      </c>
      <c r="CK301" s="179">
        <v>0</v>
      </c>
      <c r="CL301" s="179">
        <v>0</v>
      </c>
      <c r="CM301" s="178"/>
      <c r="CZ301" s="174">
        <f t="shared" si="4"/>
        <v>0</v>
      </c>
      <c r="DA301" s="158" t="s">
        <v>1876</v>
      </c>
      <c r="DB301" s="154" t="s">
        <v>1864</v>
      </c>
      <c r="DC301" s="154" t="s">
        <v>1288</v>
      </c>
    </row>
    <row r="302" spans="1:107" ht="13.2" customHeight="1" x14ac:dyDescent="0.25">
      <c r="A302" s="175" t="s">
        <v>1877</v>
      </c>
      <c r="B302" s="176" t="s">
        <v>1866</v>
      </c>
      <c r="C302" s="177">
        <v>0</v>
      </c>
      <c r="D302" s="177">
        <v>0</v>
      </c>
      <c r="E302" s="177">
        <v>0</v>
      </c>
      <c r="F302" s="177">
        <v>0</v>
      </c>
      <c r="G302" s="177">
        <v>0</v>
      </c>
      <c r="H302" s="177">
        <v>0</v>
      </c>
      <c r="I302" s="177">
        <v>0</v>
      </c>
      <c r="J302" s="177">
        <v>0</v>
      </c>
      <c r="K302" s="177">
        <v>0</v>
      </c>
      <c r="L302" s="177">
        <v>0</v>
      </c>
      <c r="M302" s="177">
        <v>0</v>
      </c>
      <c r="N302" s="177">
        <v>0</v>
      </c>
      <c r="O302" s="177">
        <v>0</v>
      </c>
      <c r="P302" s="177">
        <v>0</v>
      </c>
      <c r="Q302" s="177">
        <v>0</v>
      </c>
      <c r="R302" s="177">
        <v>0</v>
      </c>
      <c r="S302" s="177">
        <v>0</v>
      </c>
      <c r="T302" s="177">
        <v>0</v>
      </c>
      <c r="U302" s="177">
        <v>0</v>
      </c>
      <c r="V302" s="177">
        <v>0</v>
      </c>
      <c r="W302" s="177">
        <v>0</v>
      </c>
      <c r="X302" s="177">
        <v>0</v>
      </c>
      <c r="Y302" s="177">
        <v>0</v>
      </c>
      <c r="Z302" s="177">
        <v>0</v>
      </c>
      <c r="AA302" s="177">
        <v>0</v>
      </c>
      <c r="AB302" s="177">
        <v>0</v>
      </c>
      <c r="AC302" s="177">
        <v>0</v>
      </c>
      <c r="AD302" s="177">
        <v>0</v>
      </c>
      <c r="AE302" s="177">
        <v>0</v>
      </c>
      <c r="AF302" s="177">
        <v>0</v>
      </c>
      <c r="AG302" s="177">
        <v>0</v>
      </c>
      <c r="AH302" s="177">
        <v>0</v>
      </c>
      <c r="AI302" s="177">
        <v>0</v>
      </c>
      <c r="AJ302" s="177">
        <v>0</v>
      </c>
      <c r="AK302" s="177">
        <v>0</v>
      </c>
      <c r="AL302" s="177">
        <v>0</v>
      </c>
      <c r="AM302" s="177">
        <v>0</v>
      </c>
      <c r="AN302" s="177">
        <v>0</v>
      </c>
      <c r="AO302" s="177">
        <v>0</v>
      </c>
      <c r="AP302" s="177">
        <v>0</v>
      </c>
      <c r="AQ302" s="177">
        <v>0</v>
      </c>
      <c r="AR302" s="177">
        <v>0</v>
      </c>
      <c r="AS302" s="177">
        <v>0</v>
      </c>
      <c r="AT302" s="177">
        <v>0</v>
      </c>
      <c r="AU302" s="177">
        <v>0</v>
      </c>
      <c r="AV302" s="177">
        <v>0</v>
      </c>
      <c r="AW302" s="177">
        <v>0</v>
      </c>
      <c r="AX302" s="177">
        <v>0</v>
      </c>
      <c r="AY302" s="177">
        <v>0</v>
      </c>
      <c r="AZ302" s="177">
        <v>0</v>
      </c>
      <c r="BA302" s="177">
        <v>0</v>
      </c>
      <c r="BB302" s="177">
        <v>0</v>
      </c>
      <c r="BC302" s="177">
        <v>0</v>
      </c>
      <c r="BD302" s="177">
        <v>0</v>
      </c>
      <c r="BE302" s="177">
        <v>0</v>
      </c>
      <c r="BF302" s="177">
        <v>0</v>
      </c>
      <c r="BG302" s="177">
        <v>0</v>
      </c>
      <c r="BH302" s="177">
        <v>0</v>
      </c>
      <c r="BI302" s="177">
        <v>0</v>
      </c>
      <c r="BJ302" s="177">
        <v>0</v>
      </c>
      <c r="BK302" s="177">
        <v>0</v>
      </c>
      <c r="BL302" s="177">
        <v>0</v>
      </c>
      <c r="BM302" s="177">
        <v>0</v>
      </c>
      <c r="BN302" s="177">
        <v>0</v>
      </c>
      <c r="BO302" s="177">
        <v>0</v>
      </c>
      <c r="BP302" s="177">
        <v>0</v>
      </c>
      <c r="BQ302" s="177">
        <v>0</v>
      </c>
      <c r="BR302" s="179">
        <v>0</v>
      </c>
      <c r="BS302" s="177">
        <v>0</v>
      </c>
      <c r="BT302" s="177">
        <v>0</v>
      </c>
      <c r="BU302" s="177">
        <v>0</v>
      </c>
      <c r="BV302" s="177">
        <v>0</v>
      </c>
      <c r="BW302" s="177">
        <v>0</v>
      </c>
      <c r="BX302" s="177">
        <v>0</v>
      </c>
      <c r="BY302" s="177">
        <v>0</v>
      </c>
      <c r="BZ302" s="177">
        <v>0</v>
      </c>
      <c r="CA302" s="177">
        <v>0</v>
      </c>
      <c r="CB302" s="177">
        <v>0</v>
      </c>
      <c r="CC302" s="177">
        <v>0</v>
      </c>
      <c r="CD302" s="177">
        <v>0</v>
      </c>
      <c r="CE302" s="177">
        <v>0</v>
      </c>
      <c r="CF302" s="177">
        <v>0</v>
      </c>
      <c r="CG302" s="177">
        <v>0</v>
      </c>
      <c r="CH302" s="177">
        <v>0</v>
      </c>
      <c r="CI302" s="177">
        <v>0</v>
      </c>
      <c r="CJ302" s="177">
        <v>0</v>
      </c>
      <c r="CK302" s="177">
        <v>0</v>
      </c>
      <c r="CL302" s="177">
        <v>0</v>
      </c>
      <c r="CM302" s="178"/>
      <c r="CZ302" s="174">
        <f t="shared" si="4"/>
        <v>0</v>
      </c>
      <c r="DA302" s="158" t="s">
        <v>1877</v>
      </c>
      <c r="DB302" s="154" t="s">
        <v>1866</v>
      </c>
      <c r="DC302" s="154" t="s">
        <v>1288</v>
      </c>
    </row>
    <row r="303" spans="1:107" ht="13.2" customHeight="1" x14ac:dyDescent="0.25">
      <c r="A303" s="175" t="s">
        <v>1878</v>
      </c>
      <c r="B303" s="176" t="s">
        <v>1879</v>
      </c>
      <c r="C303" s="177">
        <v>27584481.289999999</v>
      </c>
      <c r="D303" s="177">
        <v>3278997.62</v>
      </c>
      <c r="E303" s="177">
        <v>3597204.86</v>
      </c>
      <c r="F303" s="177">
        <v>4732831.55</v>
      </c>
      <c r="G303" s="177">
        <v>2646278.96</v>
      </c>
      <c r="H303" s="177">
        <v>3888806.62</v>
      </c>
      <c r="I303" s="177">
        <v>7336674.9800000004</v>
      </c>
      <c r="J303" s="177">
        <v>4286275.1399999997</v>
      </c>
      <c r="K303" s="177">
        <v>2994291.09</v>
      </c>
      <c r="L303" s="177">
        <v>2401721.9300000002</v>
      </c>
      <c r="M303" s="177">
        <v>16235762.23</v>
      </c>
      <c r="N303" s="177">
        <v>2185489.7799999998</v>
      </c>
      <c r="O303" s="177">
        <v>18382315.809999999</v>
      </c>
      <c r="P303" s="177">
        <v>5337921.6500000004</v>
      </c>
      <c r="Q303" s="177">
        <v>4632591.3899999997</v>
      </c>
      <c r="R303" s="177">
        <v>11414317.880000001</v>
      </c>
      <c r="S303" s="177">
        <v>2911952.42</v>
      </c>
      <c r="T303" s="177">
        <v>1215499.0900000001</v>
      </c>
      <c r="U303" s="177">
        <v>462851.5</v>
      </c>
      <c r="V303" s="177">
        <v>5345980.21</v>
      </c>
      <c r="W303" s="177">
        <v>74894116.480000004</v>
      </c>
      <c r="X303" s="177">
        <v>1608997.12</v>
      </c>
      <c r="Y303" s="177">
        <v>3840708</v>
      </c>
      <c r="Z303" s="177">
        <v>4769270.79</v>
      </c>
      <c r="AA303" s="177">
        <v>1205569.6599999999</v>
      </c>
      <c r="AB303" s="177">
        <v>2718923.44</v>
      </c>
      <c r="AC303" s="177">
        <v>2351619.81</v>
      </c>
      <c r="AD303" s="177">
        <v>33468329.25</v>
      </c>
      <c r="AE303" s="177">
        <v>5248005.4400000004</v>
      </c>
      <c r="AF303" s="177">
        <v>3975328.9</v>
      </c>
      <c r="AG303" s="177">
        <v>3325988.02</v>
      </c>
      <c r="AH303" s="177">
        <v>25546042.879999999</v>
      </c>
      <c r="AI303" s="177">
        <v>1989976.11</v>
      </c>
      <c r="AJ303" s="177">
        <v>2148051.89</v>
      </c>
      <c r="AK303" s="177">
        <v>115190164.69</v>
      </c>
      <c r="AL303" s="177">
        <v>3612486.44</v>
      </c>
      <c r="AM303" s="177">
        <v>7200884.5199999996</v>
      </c>
      <c r="AN303" s="177">
        <v>13793001.73</v>
      </c>
      <c r="AO303" s="177">
        <v>13200370.77</v>
      </c>
      <c r="AP303" s="177">
        <v>2114354.56</v>
      </c>
      <c r="AQ303" s="177">
        <v>3656382.82</v>
      </c>
      <c r="AR303" s="177">
        <v>7996939.04</v>
      </c>
      <c r="AS303" s="177">
        <v>4650687.4800000004</v>
      </c>
      <c r="AT303" s="177">
        <v>13669101.310000001</v>
      </c>
      <c r="AU303" s="177">
        <v>16899997.75</v>
      </c>
      <c r="AV303" s="177">
        <v>2301401.2599999998</v>
      </c>
      <c r="AW303" s="177">
        <v>1980727.99</v>
      </c>
      <c r="AX303" s="177">
        <v>5524285.4699999997</v>
      </c>
      <c r="AY303" s="177">
        <v>7947061.8700000001</v>
      </c>
      <c r="AZ303" s="177">
        <v>1226859.26</v>
      </c>
      <c r="BA303" s="177">
        <v>29758640.629999999</v>
      </c>
      <c r="BB303" s="177">
        <v>2176186.54</v>
      </c>
      <c r="BC303" s="177">
        <v>41624166.210000001</v>
      </c>
      <c r="BD303" s="177">
        <v>19595276.57</v>
      </c>
      <c r="BE303" s="177">
        <v>8782499.8800000008</v>
      </c>
      <c r="BF303" s="177">
        <v>8342397.0199999996</v>
      </c>
      <c r="BG303" s="177">
        <v>60908907.829999998</v>
      </c>
      <c r="BH303" s="177">
        <v>3745751.24</v>
      </c>
      <c r="BI303" s="177">
        <v>3587882.25</v>
      </c>
      <c r="BJ303" s="177">
        <v>11459298.939999999</v>
      </c>
      <c r="BK303" s="177">
        <v>3739773.45</v>
      </c>
      <c r="BL303" s="177">
        <v>29318248.170000002</v>
      </c>
      <c r="BM303" s="177">
        <v>14243992.98</v>
      </c>
      <c r="BN303" s="177">
        <v>13543661.85</v>
      </c>
      <c r="BO303" s="177">
        <v>17650867.18</v>
      </c>
      <c r="BP303" s="177">
        <v>8494119.4600000009</v>
      </c>
      <c r="BQ303" s="177">
        <v>6850642.4199999999</v>
      </c>
      <c r="BR303" s="177">
        <v>157746313.15000001</v>
      </c>
      <c r="BS303" s="179">
        <v>15064226.609999999</v>
      </c>
      <c r="BT303" s="177">
        <v>11270394.029999999</v>
      </c>
      <c r="BU303" s="179">
        <v>37649584.109999999</v>
      </c>
      <c r="BV303" s="177">
        <v>1525177.42</v>
      </c>
      <c r="BW303" s="177">
        <v>7171125.2400000002</v>
      </c>
      <c r="BX303" s="179">
        <v>20718425.93</v>
      </c>
      <c r="BY303" s="177">
        <v>2987002.28</v>
      </c>
      <c r="BZ303" s="177">
        <v>8684672.5399999991</v>
      </c>
      <c r="CA303" s="179">
        <v>1142489.01</v>
      </c>
      <c r="CB303" s="177">
        <v>12485845.560000001</v>
      </c>
      <c r="CC303" s="179">
        <v>18015478.190000001</v>
      </c>
      <c r="CD303" s="179">
        <v>11914721.83</v>
      </c>
      <c r="CE303" s="179">
        <v>6718282.6900000004</v>
      </c>
      <c r="CF303" s="177">
        <v>5025283.3600000003</v>
      </c>
      <c r="CG303" s="179">
        <v>7089923.46</v>
      </c>
      <c r="CH303" s="177">
        <v>6331979.0700000003</v>
      </c>
      <c r="CI303" s="177">
        <v>5214390.95</v>
      </c>
      <c r="CJ303" s="177">
        <v>27592631.039999999</v>
      </c>
      <c r="CK303" s="177">
        <v>5076832.97</v>
      </c>
      <c r="CL303" s="177">
        <v>2046433.68</v>
      </c>
      <c r="CM303" s="178"/>
      <c r="CZ303" s="174">
        <f t="shared" si="4"/>
        <v>0</v>
      </c>
      <c r="DA303" s="158" t="s">
        <v>1878</v>
      </c>
      <c r="DB303" s="154" t="s">
        <v>1879</v>
      </c>
      <c r="DC303" s="154" t="s">
        <v>1288</v>
      </c>
    </row>
    <row r="304" spans="1:107" ht="13.2" customHeight="1" x14ac:dyDescent="0.25">
      <c r="A304" s="175" t="s">
        <v>1880</v>
      </c>
      <c r="B304" s="176" t="s">
        <v>1881</v>
      </c>
      <c r="C304" s="177">
        <v>21274131.27</v>
      </c>
      <c r="D304" s="177">
        <v>1571855.87</v>
      </c>
      <c r="E304" s="177">
        <v>660487.87</v>
      </c>
      <c r="F304" s="177">
        <v>1716042.65</v>
      </c>
      <c r="G304" s="177">
        <v>1874848.7</v>
      </c>
      <c r="H304" s="177">
        <v>1898155.87</v>
      </c>
      <c r="I304" s="177">
        <v>2456259.44</v>
      </c>
      <c r="J304" s="177">
        <v>4229200.7</v>
      </c>
      <c r="K304" s="177">
        <v>1119492.1499999999</v>
      </c>
      <c r="L304" s="177">
        <v>418103.41</v>
      </c>
      <c r="M304" s="177">
        <v>14990942.18</v>
      </c>
      <c r="N304" s="177">
        <v>909728.05</v>
      </c>
      <c r="O304" s="177">
        <v>14420156.630000001</v>
      </c>
      <c r="P304" s="177">
        <v>2558194.5499999998</v>
      </c>
      <c r="Q304" s="177">
        <v>2538512.6800000002</v>
      </c>
      <c r="R304" s="177">
        <v>4831658.1500000004</v>
      </c>
      <c r="S304" s="177">
        <v>1400034.55</v>
      </c>
      <c r="T304" s="177">
        <v>770943.98</v>
      </c>
      <c r="U304" s="177">
        <v>894305.77</v>
      </c>
      <c r="V304" s="177">
        <v>1203705.27</v>
      </c>
      <c r="W304" s="177">
        <v>75324708.590000004</v>
      </c>
      <c r="X304" s="177">
        <v>724828.62</v>
      </c>
      <c r="Y304" s="177">
        <v>4284189.17</v>
      </c>
      <c r="Z304" s="177">
        <v>2818196.8</v>
      </c>
      <c r="AA304" s="177">
        <v>219267.1</v>
      </c>
      <c r="AB304" s="177">
        <v>749158.7</v>
      </c>
      <c r="AC304" s="177">
        <v>519260.4</v>
      </c>
      <c r="AD304" s="177">
        <v>5823512.25</v>
      </c>
      <c r="AE304" s="177">
        <v>1324824.1000000001</v>
      </c>
      <c r="AF304" s="177">
        <v>1635382.69</v>
      </c>
      <c r="AG304" s="177">
        <v>1606510.54</v>
      </c>
      <c r="AH304" s="177">
        <v>5284684.68</v>
      </c>
      <c r="AI304" s="177">
        <v>922811.27</v>
      </c>
      <c r="AJ304" s="177">
        <v>731225.7</v>
      </c>
      <c r="AK304" s="177">
        <v>83054857.159999996</v>
      </c>
      <c r="AL304" s="177">
        <v>3736993.4</v>
      </c>
      <c r="AM304" s="177">
        <v>2250751.25</v>
      </c>
      <c r="AN304" s="177">
        <v>8854791.4600000009</v>
      </c>
      <c r="AO304" s="177">
        <v>3269029.29</v>
      </c>
      <c r="AP304" s="177">
        <v>1493186.22</v>
      </c>
      <c r="AQ304" s="177">
        <v>438713.45</v>
      </c>
      <c r="AR304" s="177">
        <v>6498763.4800000004</v>
      </c>
      <c r="AS304" s="177">
        <v>1218870.45</v>
      </c>
      <c r="AT304" s="177">
        <v>4569705.3099999996</v>
      </c>
      <c r="AU304" s="177">
        <v>4488780.8</v>
      </c>
      <c r="AV304" s="177">
        <v>717527.3</v>
      </c>
      <c r="AW304" s="177">
        <v>1119282.8999999999</v>
      </c>
      <c r="AX304" s="177">
        <v>1950392.46</v>
      </c>
      <c r="AY304" s="177">
        <v>1739627.13</v>
      </c>
      <c r="AZ304" s="177">
        <v>1214068.6000000001</v>
      </c>
      <c r="BA304" s="177">
        <v>7272020.46</v>
      </c>
      <c r="BB304" s="177">
        <v>862326</v>
      </c>
      <c r="BC304" s="177">
        <v>27037360.870000001</v>
      </c>
      <c r="BD304" s="177">
        <v>7174053.0199999996</v>
      </c>
      <c r="BE304" s="177">
        <v>1714672.9</v>
      </c>
      <c r="BF304" s="177">
        <v>1698743.2</v>
      </c>
      <c r="BG304" s="177">
        <v>76593548.799999997</v>
      </c>
      <c r="BH304" s="177">
        <v>1133910.1599999999</v>
      </c>
      <c r="BI304" s="177">
        <v>2061435.6</v>
      </c>
      <c r="BJ304" s="177">
        <v>2002946.05</v>
      </c>
      <c r="BK304" s="177">
        <v>1417740.3</v>
      </c>
      <c r="BL304" s="177">
        <v>28736209.420000002</v>
      </c>
      <c r="BM304" s="177">
        <v>5950886.04</v>
      </c>
      <c r="BN304" s="177">
        <v>3117705.9</v>
      </c>
      <c r="BO304" s="177">
        <v>10185603.51</v>
      </c>
      <c r="BP304" s="177">
        <v>6086893.75</v>
      </c>
      <c r="BQ304" s="177">
        <v>1114627.92</v>
      </c>
      <c r="BR304" s="177">
        <v>190074339.72999999</v>
      </c>
      <c r="BS304" s="177">
        <v>3981548.29</v>
      </c>
      <c r="BT304" s="177">
        <v>4315764.6900000004</v>
      </c>
      <c r="BU304" s="177">
        <v>19119682.91</v>
      </c>
      <c r="BV304" s="177">
        <v>642959.91</v>
      </c>
      <c r="BW304" s="177">
        <v>3109637.68</v>
      </c>
      <c r="BX304" s="177">
        <v>6084692.7300000004</v>
      </c>
      <c r="BY304" s="177">
        <v>1466419.03</v>
      </c>
      <c r="BZ304" s="177">
        <v>2980489.54</v>
      </c>
      <c r="CA304" s="177">
        <v>993031.25</v>
      </c>
      <c r="CB304" s="177">
        <v>2321035.77</v>
      </c>
      <c r="CC304" s="177">
        <v>7896143.96</v>
      </c>
      <c r="CD304" s="177">
        <v>3995412.07</v>
      </c>
      <c r="CE304" s="177">
        <v>2005213.11</v>
      </c>
      <c r="CF304" s="177">
        <v>1574512.8</v>
      </c>
      <c r="CG304" s="177">
        <v>1300309</v>
      </c>
      <c r="CH304" s="177">
        <v>1030426.95</v>
      </c>
      <c r="CI304" s="177">
        <v>2839722.75</v>
      </c>
      <c r="CJ304" s="177">
        <v>7058628.8499999996</v>
      </c>
      <c r="CK304" s="177">
        <v>2575314.6</v>
      </c>
      <c r="CL304" s="177">
        <v>1061241</v>
      </c>
      <c r="CM304" s="178"/>
      <c r="CZ304" s="174">
        <f t="shared" si="4"/>
        <v>0</v>
      </c>
      <c r="DA304" s="158" t="s">
        <v>1880</v>
      </c>
      <c r="DB304" s="154" t="s">
        <v>1881</v>
      </c>
      <c r="DC304" s="154" t="s">
        <v>1288</v>
      </c>
    </row>
    <row r="305" spans="1:107" ht="13.2" customHeight="1" x14ac:dyDescent="0.25">
      <c r="A305" s="175" t="s">
        <v>1882</v>
      </c>
      <c r="B305" s="176" t="s">
        <v>1883</v>
      </c>
      <c r="C305" s="177">
        <v>43934085.990000002</v>
      </c>
      <c r="D305" s="177">
        <v>767720</v>
      </c>
      <c r="E305" s="177">
        <v>1616762</v>
      </c>
      <c r="F305" s="177">
        <v>2482688</v>
      </c>
      <c r="G305" s="177">
        <v>2170404</v>
      </c>
      <c r="H305" s="177">
        <v>4830391</v>
      </c>
      <c r="I305" s="177">
        <v>1620665</v>
      </c>
      <c r="J305" s="177">
        <v>1293696.96</v>
      </c>
      <c r="K305" s="177">
        <v>6097958.8200000003</v>
      </c>
      <c r="L305" s="177">
        <v>1536665</v>
      </c>
      <c r="M305" s="177">
        <v>10335415</v>
      </c>
      <c r="N305" s="177">
        <v>1968040.9</v>
      </c>
      <c r="O305" s="177">
        <v>29154917</v>
      </c>
      <c r="P305" s="177">
        <v>1388439.25</v>
      </c>
      <c r="Q305" s="177">
        <v>2573225</v>
      </c>
      <c r="R305" s="177">
        <v>4690882.25</v>
      </c>
      <c r="S305" s="177">
        <v>2321545.25</v>
      </c>
      <c r="T305" s="177">
        <v>414330.5</v>
      </c>
      <c r="U305" s="177">
        <v>953158</v>
      </c>
      <c r="V305" s="177">
        <v>1152776</v>
      </c>
      <c r="W305" s="177">
        <v>20225140.850000001</v>
      </c>
      <c r="X305" s="177">
        <v>918992.2</v>
      </c>
      <c r="Y305" s="177">
        <v>4169467</v>
      </c>
      <c r="Z305" s="177">
        <v>2004829</v>
      </c>
      <c r="AA305" s="177">
        <v>545995</v>
      </c>
      <c r="AB305" s="177">
        <v>834821</v>
      </c>
      <c r="AC305" s="177">
        <v>1473402.8</v>
      </c>
      <c r="AD305" s="177">
        <v>9862348.5</v>
      </c>
      <c r="AE305" s="177">
        <v>402302</v>
      </c>
      <c r="AF305" s="177">
        <v>1231671</v>
      </c>
      <c r="AG305" s="177">
        <v>2560950</v>
      </c>
      <c r="AH305" s="177">
        <v>2785332.6</v>
      </c>
      <c r="AI305" s="177">
        <v>1182337.6000000001</v>
      </c>
      <c r="AJ305" s="177">
        <v>689801</v>
      </c>
      <c r="AK305" s="177">
        <v>19367939.140000001</v>
      </c>
      <c r="AL305" s="177">
        <v>1354226</v>
      </c>
      <c r="AM305" s="177">
        <v>3002757.5</v>
      </c>
      <c r="AN305" s="177">
        <v>2214012.7999999998</v>
      </c>
      <c r="AO305" s="177">
        <v>3072931.7</v>
      </c>
      <c r="AP305" s="177">
        <v>1884213</v>
      </c>
      <c r="AQ305" s="177">
        <v>1462556.4</v>
      </c>
      <c r="AR305" s="177">
        <v>5314310.41</v>
      </c>
      <c r="AS305" s="177">
        <v>3185634.68</v>
      </c>
      <c r="AT305" s="177">
        <v>2505942</v>
      </c>
      <c r="AU305" s="177">
        <v>6055847</v>
      </c>
      <c r="AV305" s="177">
        <v>1858707</v>
      </c>
      <c r="AW305" s="177">
        <v>1376932</v>
      </c>
      <c r="AX305" s="177">
        <v>3436740.66</v>
      </c>
      <c r="AY305" s="177">
        <v>2018950</v>
      </c>
      <c r="AZ305" s="177">
        <v>781141</v>
      </c>
      <c r="BA305" s="177">
        <v>25424966.600000001</v>
      </c>
      <c r="BB305" s="177">
        <v>1483402</v>
      </c>
      <c r="BC305" s="177">
        <v>25950626</v>
      </c>
      <c r="BD305" s="177">
        <v>3473465.96</v>
      </c>
      <c r="BE305" s="177">
        <v>2448108.5</v>
      </c>
      <c r="BF305" s="177">
        <v>4043822</v>
      </c>
      <c r="BG305" s="177">
        <v>12071884.6</v>
      </c>
      <c r="BH305" s="177">
        <v>1322306.5</v>
      </c>
      <c r="BI305" s="177">
        <v>2196184.98</v>
      </c>
      <c r="BJ305" s="177">
        <v>988679</v>
      </c>
      <c r="BK305" s="177">
        <v>1570272</v>
      </c>
      <c r="BL305" s="177">
        <v>13599139.07</v>
      </c>
      <c r="BM305" s="177">
        <v>9240042.8900000006</v>
      </c>
      <c r="BN305" s="177">
        <v>1361539.01</v>
      </c>
      <c r="BO305" s="177">
        <v>5994136.7999999998</v>
      </c>
      <c r="BP305" s="177">
        <v>2020091.2</v>
      </c>
      <c r="BQ305" s="177">
        <v>4100569.5</v>
      </c>
      <c r="BR305" s="177">
        <v>38861344.079999998</v>
      </c>
      <c r="BS305" s="177">
        <v>6472791</v>
      </c>
      <c r="BT305" s="177">
        <v>5218285.5</v>
      </c>
      <c r="BU305" s="179">
        <v>12009010</v>
      </c>
      <c r="BV305" s="177">
        <v>237571.5</v>
      </c>
      <c r="BW305" s="177">
        <v>2657438.2000000002</v>
      </c>
      <c r="BX305" s="177">
        <v>5247258</v>
      </c>
      <c r="BY305" s="177">
        <v>3546089.68</v>
      </c>
      <c r="BZ305" s="177">
        <v>1952418.7</v>
      </c>
      <c r="CA305" s="177">
        <v>2569064</v>
      </c>
      <c r="CB305" s="177">
        <v>2905068</v>
      </c>
      <c r="CC305" s="177">
        <v>6421917</v>
      </c>
      <c r="CD305" s="179">
        <v>4771387</v>
      </c>
      <c r="CE305" s="177">
        <v>2551083</v>
      </c>
      <c r="CF305" s="177">
        <v>1627517</v>
      </c>
      <c r="CG305" s="177">
        <v>1849864.22</v>
      </c>
      <c r="CH305" s="177">
        <v>4614121</v>
      </c>
      <c r="CI305" s="177">
        <v>3098428</v>
      </c>
      <c r="CJ305" s="177">
        <v>9565081.1999999993</v>
      </c>
      <c r="CK305" s="177">
        <v>1161847</v>
      </c>
      <c r="CL305" s="177">
        <v>1229040.8999999999</v>
      </c>
      <c r="CM305" s="178"/>
      <c r="CZ305" s="174">
        <f t="shared" si="4"/>
        <v>0</v>
      </c>
      <c r="DA305" s="158" t="s">
        <v>1882</v>
      </c>
      <c r="DB305" s="154" t="s">
        <v>1883</v>
      </c>
      <c r="DC305" s="154" t="s">
        <v>1288</v>
      </c>
    </row>
    <row r="306" spans="1:107" ht="13.2" customHeight="1" x14ac:dyDescent="0.25">
      <c r="A306" s="175" t="s">
        <v>1884</v>
      </c>
      <c r="B306" s="176" t="s">
        <v>1885</v>
      </c>
      <c r="C306" s="177">
        <v>3107796.6</v>
      </c>
      <c r="D306" s="177">
        <v>290261.3</v>
      </c>
      <c r="E306" s="177">
        <v>370259</v>
      </c>
      <c r="F306" s="177">
        <v>199634.3</v>
      </c>
      <c r="G306" s="177">
        <v>335941.28</v>
      </c>
      <c r="H306" s="177">
        <v>634849.47</v>
      </c>
      <c r="I306" s="177">
        <v>1120836.1000000001</v>
      </c>
      <c r="J306" s="177">
        <v>337386.46</v>
      </c>
      <c r="K306" s="177">
        <v>832813.7</v>
      </c>
      <c r="L306" s="177">
        <v>688431</v>
      </c>
      <c r="M306" s="177">
        <v>1871341.81</v>
      </c>
      <c r="N306" s="177">
        <v>130194.58</v>
      </c>
      <c r="O306" s="177">
        <v>2564129.94</v>
      </c>
      <c r="P306" s="177">
        <v>598019</v>
      </c>
      <c r="Q306" s="177">
        <v>790949.4</v>
      </c>
      <c r="R306" s="177">
        <v>471157.1</v>
      </c>
      <c r="S306" s="177">
        <v>691723.3</v>
      </c>
      <c r="T306" s="177">
        <v>513367.6</v>
      </c>
      <c r="U306" s="177">
        <v>967230.92</v>
      </c>
      <c r="V306" s="177">
        <v>420569</v>
      </c>
      <c r="W306" s="177">
        <v>11760704.15</v>
      </c>
      <c r="X306" s="177">
        <v>482672</v>
      </c>
      <c r="Y306" s="177">
        <v>641109</v>
      </c>
      <c r="Z306" s="177">
        <v>1354712.46</v>
      </c>
      <c r="AA306" s="177">
        <v>116196.5</v>
      </c>
      <c r="AB306" s="177">
        <v>458765.5</v>
      </c>
      <c r="AC306" s="177">
        <v>1481864.91</v>
      </c>
      <c r="AD306" s="177">
        <v>3585132.08</v>
      </c>
      <c r="AE306" s="177">
        <v>453384.45</v>
      </c>
      <c r="AF306" s="177">
        <v>503895.55</v>
      </c>
      <c r="AG306" s="177">
        <v>1359406.56</v>
      </c>
      <c r="AH306" s="177">
        <v>630207.1</v>
      </c>
      <c r="AI306" s="177">
        <v>1260174.3600000001</v>
      </c>
      <c r="AJ306" s="177">
        <v>733130.4</v>
      </c>
      <c r="AK306" s="177">
        <v>9073825.3599999994</v>
      </c>
      <c r="AL306" s="177">
        <v>1083017.5</v>
      </c>
      <c r="AM306" s="177">
        <v>979327.5</v>
      </c>
      <c r="AN306" s="177">
        <v>2858424.48</v>
      </c>
      <c r="AO306" s="177">
        <v>1753533.72</v>
      </c>
      <c r="AP306" s="177">
        <v>662282</v>
      </c>
      <c r="AQ306" s="177">
        <v>103616</v>
      </c>
      <c r="AR306" s="177">
        <v>3818990.17</v>
      </c>
      <c r="AS306" s="177">
        <v>1126619.5</v>
      </c>
      <c r="AT306" s="177">
        <v>346942</v>
      </c>
      <c r="AU306" s="177">
        <v>1954842.62</v>
      </c>
      <c r="AV306" s="177">
        <v>302267.8</v>
      </c>
      <c r="AW306" s="177">
        <v>324987.90000000002</v>
      </c>
      <c r="AX306" s="177">
        <v>1898834.12</v>
      </c>
      <c r="AY306" s="177">
        <v>525321</v>
      </c>
      <c r="AZ306" s="177">
        <v>271938.15000000002</v>
      </c>
      <c r="BA306" s="177">
        <v>2428986.7000000002</v>
      </c>
      <c r="BB306" s="177">
        <v>892281.4</v>
      </c>
      <c r="BC306" s="177">
        <v>3667265.6</v>
      </c>
      <c r="BD306" s="177">
        <v>881477.5</v>
      </c>
      <c r="BE306" s="177">
        <v>828573</v>
      </c>
      <c r="BF306" s="177">
        <v>394083.17</v>
      </c>
      <c r="BG306" s="177">
        <v>6617798.8600000003</v>
      </c>
      <c r="BH306" s="177">
        <v>358023.75</v>
      </c>
      <c r="BI306" s="177">
        <v>930863.5</v>
      </c>
      <c r="BJ306" s="177">
        <v>940690</v>
      </c>
      <c r="BK306" s="177">
        <v>527555</v>
      </c>
      <c r="BL306" s="177">
        <v>6250722.3300000001</v>
      </c>
      <c r="BM306" s="177">
        <v>3565816.19</v>
      </c>
      <c r="BN306" s="177">
        <v>705102</v>
      </c>
      <c r="BO306" s="177">
        <v>1445928.8</v>
      </c>
      <c r="BP306" s="177">
        <v>1238885</v>
      </c>
      <c r="BQ306" s="177">
        <v>1092032.27</v>
      </c>
      <c r="BR306" s="177">
        <v>13668314.52</v>
      </c>
      <c r="BS306" s="177">
        <v>2317557.85</v>
      </c>
      <c r="BT306" s="177">
        <v>889900</v>
      </c>
      <c r="BU306" s="177">
        <v>5097799.29</v>
      </c>
      <c r="BV306" s="177">
        <v>941580.80000000005</v>
      </c>
      <c r="BW306" s="177">
        <v>564993.27</v>
      </c>
      <c r="BX306" s="177">
        <v>2855797.2</v>
      </c>
      <c r="BY306" s="177">
        <v>655600.44999999995</v>
      </c>
      <c r="BZ306" s="177">
        <v>426597.9</v>
      </c>
      <c r="CA306" s="177">
        <v>309792.09999999998</v>
      </c>
      <c r="CB306" s="177">
        <v>1230767</v>
      </c>
      <c r="CC306" s="177">
        <v>3269117</v>
      </c>
      <c r="CD306" s="177">
        <v>368361.35</v>
      </c>
      <c r="CE306" s="177">
        <v>813284.79</v>
      </c>
      <c r="CF306" s="177">
        <v>792312</v>
      </c>
      <c r="CG306" s="177">
        <v>597793.38</v>
      </c>
      <c r="CH306" s="179">
        <v>350234.25</v>
      </c>
      <c r="CI306" s="177">
        <v>1031216.29</v>
      </c>
      <c r="CJ306" s="177">
        <v>4218441.18</v>
      </c>
      <c r="CK306" s="177">
        <v>385755</v>
      </c>
      <c r="CL306" s="179">
        <v>479663.12</v>
      </c>
      <c r="CM306" s="178"/>
      <c r="CZ306" s="174">
        <f t="shared" si="4"/>
        <v>0</v>
      </c>
      <c r="DA306" s="158" t="s">
        <v>1884</v>
      </c>
      <c r="DB306" s="154" t="s">
        <v>1885</v>
      </c>
      <c r="DC306" s="154" t="s">
        <v>1288</v>
      </c>
    </row>
    <row r="307" spans="1:107" ht="13.2" customHeight="1" x14ac:dyDescent="0.25">
      <c r="A307" s="175" t="s">
        <v>1886</v>
      </c>
      <c r="B307" s="176" t="s">
        <v>1887</v>
      </c>
      <c r="C307" s="177">
        <v>8113338.9400000004</v>
      </c>
      <c r="D307" s="177">
        <v>599011.43000000005</v>
      </c>
      <c r="E307" s="177">
        <v>504003.24</v>
      </c>
      <c r="F307" s="177">
        <v>148741</v>
      </c>
      <c r="G307" s="177">
        <v>214680.5</v>
      </c>
      <c r="H307" s="177">
        <v>900139.54</v>
      </c>
      <c r="I307" s="177">
        <v>963695.55</v>
      </c>
      <c r="J307" s="177">
        <v>383441.16</v>
      </c>
      <c r="K307" s="177">
        <v>280516</v>
      </c>
      <c r="L307" s="177">
        <v>0</v>
      </c>
      <c r="M307" s="177">
        <v>7647228.6900000004</v>
      </c>
      <c r="N307" s="177">
        <v>155207.97</v>
      </c>
      <c r="O307" s="177">
        <v>1464922.52</v>
      </c>
      <c r="P307" s="177">
        <v>329759.48</v>
      </c>
      <c r="Q307" s="177">
        <v>728217.9</v>
      </c>
      <c r="R307" s="177">
        <v>3727477.35</v>
      </c>
      <c r="S307" s="177">
        <v>594464.69999999995</v>
      </c>
      <c r="T307" s="177">
        <v>774975.26</v>
      </c>
      <c r="U307" s="177">
        <v>616095.48</v>
      </c>
      <c r="V307" s="177">
        <v>164060.76</v>
      </c>
      <c r="W307" s="177">
        <v>2363397.7200000002</v>
      </c>
      <c r="X307" s="177">
        <v>230374</v>
      </c>
      <c r="Y307" s="177">
        <v>9300</v>
      </c>
      <c r="Z307" s="177">
        <v>849576.34</v>
      </c>
      <c r="AA307" s="177">
        <v>257413</v>
      </c>
      <c r="AB307" s="177">
        <v>698313.25</v>
      </c>
      <c r="AC307" s="177">
        <v>57648.12</v>
      </c>
      <c r="AD307" s="177">
        <v>1805528.1</v>
      </c>
      <c r="AE307" s="177">
        <v>75097</v>
      </c>
      <c r="AF307" s="177">
        <v>1082713.1599999999</v>
      </c>
      <c r="AG307" s="177">
        <v>421456.92</v>
      </c>
      <c r="AH307" s="177">
        <v>1614383.87</v>
      </c>
      <c r="AI307" s="177">
        <v>285547.21000000002</v>
      </c>
      <c r="AJ307" s="177">
        <v>92368.639999999999</v>
      </c>
      <c r="AK307" s="177">
        <v>18230624.809999999</v>
      </c>
      <c r="AL307" s="177">
        <v>637670.96</v>
      </c>
      <c r="AM307" s="177">
        <v>445962.62</v>
      </c>
      <c r="AN307" s="177">
        <v>928262.53</v>
      </c>
      <c r="AO307" s="177">
        <v>1223394.53</v>
      </c>
      <c r="AP307" s="177">
        <v>728300.11</v>
      </c>
      <c r="AQ307" s="177">
        <v>29750.52</v>
      </c>
      <c r="AR307" s="177">
        <v>10896950.189999999</v>
      </c>
      <c r="AS307" s="177">
        <v>545209.23</v>
      </c>
      <c r="AT307" s="177">
        <v>810139.3</v>
      </c>
      <c r="AU307" s="177">
        <v>1022515.82</v>
      </c>
      <c r="AV307" s="177">
        <v>218220.6</v>
      </c>
      <c r="AW307" s="177">
        <v>118657.15</v>
      </c>
      <c r="AX307" s="177">
        <v>663932.66</v>
      </c>
      <c r="AY307" s="177">
        <v>146862.18</v>
      </c>
      <c r="AZ307" s="177">
        <v>191091.77</v>
      </c>
      <c r="BA307" s="177">
        <v>1295052.57</v>
      </c>
      <c r="BB307" s="177">
        <v>514884.77</v>
      </c>
      <c r="BC307" s="177">
        <v>3298412.42</v>
      </c>
      <c r="BD307" s="177">
        <v>785282.21</v>
      </c>
      <c r="BE307" s="177">
        <v>822314.89</v>
      </c>
      <c r="BF307" s="177">
        <v>136854.74</v>
      </c>
      <c r="BG307" s="177">
        <v>18399077.91</v>
      </c>
      <c r="BH307" s="177">
        <v>315864.44</v>
      </c>
      <c r="BI307" s="177">
        <v>1417635.68</v>
      </c>
      <c r="BJ307" s="177">
        <v>1220311.3999999999</v>
      </c>
      <c r="BK307" s="177">
        <v>422095.69</v>
      </c>
      <c r="BL307" s="177">
        <v>3316254.35</v>
      </c>
      <c r="BM307" s="177">
        <v>1212129.92</v>
      </c>
      <c r="BN307" s="177">
        <v>422747.4</v>
      </c>
      <c r="BO307" s="177">
        <v>1777790.29</v>
      </c>
      <c r="BP307" s="177">
        <v>555353.16</v>
      </c>
      <c r="BQ307" s="177">
        <v>2371340.6</v>
      </c>
      <c r="BR307" s="179">
        <v>9835704.1099999994</v>
      </c>
      <c r="BS307" s="177">
        <v>3252133.99</v>
      </c>
      <c r="BT307" s="177">
        <v>0</v>
      </c>
      <c r="BU307" s="179">
        <v>1543288.67</v>
      </c>
      <c r="BV307" s="177">
        <v>2746955.1</v>
      </c>
      <c r="BW307" s="177">
        <v>584412.77</v>
      </c>
      <c r="BX307" s="179">
        <v>2099030.91</v>
      </c>
      <c r="BY307" s="177">
        <v>248598.79</v>
      </c>
      <c r="BZ307" s="177">
        <v>653102.80000000005</v>
      </c>
      <c r="CA307" s="177">
        <v>385032.89</v>
      </c>
      <c r="CB307" s="177">
        <v>752739.1</v>
      </c>
      <c r="CC307" s="177">
        <v>924611.92</v>
      </c>
      <c r="CD307" s="177">
        <v>1065774.53</v>
      </c>
      <c r="CE307" s="177">
        <v>311433.73</v>
      </c>
      <c r="CF307" s="177">
        <v>831680.49</v>
      </c>
      <c r="CG307" s="177">
        <v>504122.14</v>
      </c>
      <c r="CH307" s="177">
        <v>241501.09</v>
      </c>
      <c r="CI307" s="179">
        <v>540284.75</v>
      </c>
      <c r="CJ307" s="179">
        <v>2304471.06</v>
      </c>
      <c r="CK307" s="177">
        <v>232561.4</v>
      </c>
      <c r="CL307" s="177">
        <v>355959.45</v>
      </c>
      <c r="CM307" s="178"/>
      <c r="CZ307" s="174">
        <f t="shared" si="4"/>
        <v>0</v>
      </c>
      <c r="DA307" s="158" t="s">
        <v>1886</v>
      </c>
      <c r="DB307" s="154" t="s">
        <v>1887</v>
      </c>
      <c r="DC307" s="154" t="s">
        <v>1288</v>
      </c>
    </row>
    <row r="308" spans="1:107" ht="13.2" customHeight="1" x14ac:dyDescent="0.25">
      <c r="A308" s="175" t="s">
        <v>1888</v>
      </c>
      <c r="B308" s="176" t="s">
        <v>1889</v>
      </c>
      <c r="C308" s="177">
        <v>3860571.78</v>
      </c>
      <c r="D308" s="177">
        <v>197300</v>
      </c>
      <c r="E308" s="177">
        <v>123090</v>
      </c>
      <c r="F308" s="177">
        <v>189180</v>
      </c>
      <c r="G308" s="177">
        <v>500400</v>
      </c>
      <c r="H308" s="177">
        <v>545595</v>
      </c>
      <c r="I308" s="177">
        <v>14000</v>
      </c>
      <c r="J308" s="177">
        <v>138590</v>
      </c>
      <c r="K308" s="177">
        <v>505863</v>
      </c>
      <c r="L308" s="177">
        <v>975300</v>
      </c>
      <c r="M308" s="177">
        <v>1625080</v>
      </c>
      <c r="N308" s="177">
        <v>577161.24</v>
      </c>
      <c r="O308" s="177">
        <v>531980</v>
      </c>
      <c r="P308" s="177">
        <v>143630</v>
      </c>
      <c r="Q308" s="177">
        <v>213556</v>
      </c>
      <c r="R308" s="177">
        <v>843630</v>
      </c>
      <c r="S308" s="177">
        <v>203446</v>
      </c>
      <c r="T308" s="177">
        <v>642884.57999999996</v>
      </c>
      <c r="U308" s="177">
        <v>359795</v>
      </c>
      <c r="V308" s="177">
        <v>105740</v>
      </c>
      <c r="W308" s="177">
        <v>1455568</v>
      </c>
      <c r="X308" s="177">
        <v>82180</v>
      </c>
      <c r="Y308" s="177">
        <v>156540</v>
      </c>
      <c r="Z308" s="177">
        <v>1462250</v>
      </c>
      <c r="AA308" s="177">
        <v>488500</v>
      </c>
      <c r="AB308" s="177">
        <v>409090</v>
      </c>
      <c r="AC308" s="177">
        <v>387972</v>
      </c>
      <c r="AD308" s="177">
        <v>1781517</v>
      </c>
      <c r="AE308" s="177">
        <v>57000</v>
      </c>
      <c r="AF308" s="177">
        <v>182088.5</v>
      </c>
      <c r="AG308" s="177">
        <v>278990</v>
      </c>
      <c r="AH308" s="177">
        <v>109690</v>
      </c>
      <c r="AI308" s="177">
        <v>391749</v>
      </c>
      <c r="AJ308" s="177">
        <v>0</v>
      </c>
      <c r="AK308" s="177">
        <v>13950232</v>
      </c>
      <c r="AL308" s="177">
        <v>603850</v>
      </c>
      <c r="AM308" s="177">
        <v>441950</v>
      </c>
      <c r="AN308" s="177">
        <v>421565</v>
      </c>
      <c r="AO308" s="177">
        <v>455610</v>
      </c>
      <c r="AP308" s="177">
        <v>416690</v>
      </c>
      <c r="AQ308" s="177">
        <v>64980</v>
      </c>
      <c r="AR308" s="177">
        <v>17702021.789999999</v>
      </c>
      <c r="AS308" s="177">
        <v>633500</v>
      </c>
      <c r="AT308" s="177">
        <v>188600</v>
      </c>
      <c r="AU308" s="177">
        <v>880210</v>
      </c>
      <c r="AV308" s="177">
        <v>133200</v>
      </c>
      <c r="AW308" s="177">
        <v>243940</v>
      </c>
      <c r="AX308" s="177">
        <v>86520</v>
      </c>
      <c r="AY308" s="177">
        <v>264267</v>
      </c>
      <c r="AZ308" s="177">
        <v>17660</v>
      </c>
      <c r="BA308" s="177">
        <v>1037970</v>
      </c>
      <c r="BB308" s="177">
        <v>88000</v>
      </c>
      <c r="BC308" s="177">
        <v>2991308</v>
      </c>
      <c r="BD308" s="177">
        <v>466210</v>
      </c>
      <c r="BE308" s="177">
        <v>908766</v>
      </c>
      <c r="BF308" s="177">
        <v>209930</v>
      </c>
      <c r="BG308" s="177">
        <v>4683612.8</v>
      </c>
      <c r="BH308" s="177">
        <v>129310</v>
      </c>
      <c r="BI308" s="177">
        <v>676682.55</v>
      </c>
      <c r="BJ308" s="177">
        <v>459113.44</v>
      </c>
      <c r="BK308" s="177">
        <v>214450</v>
      </c>
      <c r="BL308" s="177">
        <v>9253098.3599999994</v>
      </c>
      <c r="BM308" s="177">
        <v>918892</v>
      </c>
      <c r="BN308" s="177">
        <v>1312910</v>
      </c>
      <c r="BO308" s="177">
        <v>1930091</v>
      </c>
      <c r="BP308" s="177">
        <v>67040</v>
      </c>
      <c r="BQ308" s="177">
        <v>567778.02</v>
      </c>
      <c r="BR308" s="177">
        <v>15468442.4</v>
      </c>
      <c r="BS308" s="177">
        <v>692360</v>
      </c>
      <c r="BT308" s="177">
        <v>422125</v>
      </c>
      <c r="BU308" s="177">
        <v>2061343</v>
      </c>
      <c r="BV308" s="177">
        <v>136090</v>
      </c>
      <c r="BW308" s="177">
        <v>331000</v>
      </c>
      <c r="BX308" s="177">
        <v>3992110</v>
      </c>
      <c r="BY308" s="177">
        <v>392540</v>
      </c>
      <c r="BZ308" s="177">
        <v>183105</v>
      </c>
      <c r="CA308" s="177">
        <v>432790</v>
      </c>
      <c r="CB308" s="177">
        <v>475045</v>
      </c>
      <c r="CC308" s="177">
        <v>1885250</v>
      </c>
      <c r="CD308" s="177">
        <v>946840</v>
      </c>
      <c r="CE308" s="177">
        <v>606595</v>
      </c>
      <c r="CF308" s="177">
        <v>149563</v>
      </c>
      <c r="CG308" s="177">
        <v>574280</v>
      </c>
      <c r="CH308" s="177">
        <v>80378</v>
      </c>
      <c r="CI308" s="177">
        <v>1007440</v>
      </c>
      <c r="CJ308" s="177">
        <v>2894778.5</v>
      </c>
      <c r="CK308" s="177">
        <v>1026290</v>
      </c>
      <c r="CL308" s="177">
        <v>1440120</v>
      </c>
      <c r="CM308" s="178"/>
      <c r="CZ308" s="174">
        <f t="shared" si="4"/>
        <v>0</v>
      </c>
      <c r="DA308" s="158" t="s">
        <v>1888</v>
      </c>
      <c r="DB308" s="154" t="s">
        <v>1889</v>
      </c>
      <c r="DC308" s="154" t="s">
        <v>1288</v>
      </c>
    </row>
    <row r="309" spans="1:107" ht="13.2" customHeight="1" x14ac:dyDescent="0.25">
      <c r="A309" s="175" t="s">
        <v>1890</v>
      </c>
      <c r="B309" s="176" t="s">
        <v>1891</v>
      </c>
      <c r="C309" s="177">
        <v>0</v>
      </c>
      <c r="D309" s="177">
        <v>0</v>
      </c>
      <c r="E309" s="177">
        <v>0</v>
      </c>
      <c r="F309" s="177">
        <v>0</v>
      </c>
      <c r="G309" s="177">
        <v>0</v>
      </c>
      <c r="H309" s="177">
        <v>0</v>
      </c>
      <c r="I309" s="177">
        <v>0</v>
      </c>
      <c r="J309" s="177">
        <v>0</v>
      </c>
      <c r="K309" s="177">
        <v>0</v>
      </c>
      <c r="L309" s="177">
        <v>0</v>
      </c>
      <c r="M309" s="177">
        <v>0</v>
      </c>
      <c r="N309" s="177">
        <v>0</v>
      </c>
      <c r="O309" s="177">
        <v>0</v>
      </c>
      <c r="P309" s="177">
        <v>0</v>
      </c>
      <c r="Q309" s="177">
        <v>0</v>
      </c>
      <c r="R309" s="177">
        <v>0</v>
      </c>
      <c r="S309" s="177">
        <v>0</v>
      </c>
      <c r="T309" s="177">
        <v>0</v>
      </c>
      <c r="U309" s="177">
        <v>0</v>
      </c>
      <c r="V309" s="177">
        <v>0</v>
      </c>
      <c r="W309" s="177">
        <v>0</v>
      </c>
      <c r="X309" s="177">
        <v>0</v>
      </c>
      <c r="Y309" s="177">
        <v>0</v>
      </c>
      <c r="Z309" s="177">
        <v>0</v>
      </c>
      <c r="AA309" s="177">
        <v>0</v>
      </c>
      <c r="AB309" s="177">
        <v>0</v>
      </c>
      <c r="AC309" s="177">
        <v>0</v>
      </c>
      <c r="AD309" s="177">
        <v>0</v>
      </c>
      <c r="AE309" s="177">
        <v>0</v>
      </c>
      <c r="AF309" s="177">
        <v>0</v>
      </c>
      <c r="AG309" s="177">
        <v>0</v>
      </c>
      <c r="AH309" s="177">
        <v>0</v>
      </c>
      <c r="AI309" s="177">
        <v>0</v>
      </c>
      <c r="AJ309" s="177">
        <v>0</v>
      </c>
      <c r="AK309" s="177">
        <v>445000</v>
      </c>
      <c r="AL309" s="177">
        <v>0</v>
      </c>
      <c r="AM309" s="177">
        <v>0</v>
      </c>
      <c r="AN309" s="177">
        <v>0</v>
      </c>
      <c r="AO309" s="177">
        <v>0</v>
      </c>
      <c r="AP309" s="177">
        <v>0</v>
      </c>
      <c r="AQ309" s="177">
        <v>0</v>
      </c>
      <c r="AR309" s="177">
        <v>0</v>
      </c>
      <c r="AS309" s="177">
        <v>0</v>
      </c>
      <c r="AT309" s="177">
        <v>0</v>
      </c>
      <c r="AU309" s="177">
        <v>0</v>
      </c>
      <c r="AV309" s="177">
        <v>0</v>
      </c>
      <c r="AW309" s="177">
        <v>0</v>
      </c>
      <c r="AX309" s="177">
        <v>0</v>
      </c>
      <c r="AY309" s="177">
        <v>0</v>
      </c>
      <c r="AZ309" s="177">
        <v>0</v>
      </c>
      <c r="BA309" s="177">
        <v>0</v>
      </c>
      <c r="BB309" s="177">
        <v>0</v>
      </c>
      <c r="BC309" s="177">
        <v>676500</v>
      </c>
      <c r="BD309" s="177">
        <v>96000</v>
      </c>
      <c r="BE309" s="177">
        <v>0</v>
      </c>
      <c r="BF309" s="177">
        <v>0</v>
      </c>
      <c r="BG309" s="177">
        <v>493798.8</v>
      </c>
      <c r="BH309" s="177">
        <v>0</v>
      </c>
      <c r="BI309" s="177">
        <v>0</v>
      </c>
      <c r="BJ309" s="177">
        <v>0</v>
      </c>
      <c r="BK309" s="177">
        <v>299900</v>
      </c>
      <c r="BL309" s="177">
        <v>0</v>
      </c>
      <c r="BM309" s="177">
        <v>0</v>
      </c>
      <c r="BN309" s="177">
        <v>0</v>
      </c>
      <c r="BO309" s="177">
        <v>0</v>
      </c>
      <c r="BP309" s="177">
        <v>221600</v>
      </c>
      <c r="BQ309" s="177">
        <v>0</v>
      </c>
      <c r="BR309" s="179">
        <v>0</v>
      </c>
      <c r="BS309" s="177">
        <v>0</v>
      </c>
      <c r="BT309" s="177">
        <v>0</v>
      </c>
      <c r="BU309" s="177">
        <v>0</v>
      </c>
      <c r="BV309" s="177">
        <v>0</v>
      </c>
      <c r="BW309" s="177">
        <v>0</v>
      </c>
      <c r="BX309" s="177">
        <v>0</v>
      </c>
      <c r="BY309" s="177">
        <v>0</v>
      </c>
      <c r="BZ309" s="177">
        <v>0</v>
      </c>
      <c r="CA309" s="177">
        <v>0</v>
      </c>
      <c r="CB309" s="177">
        <v>0</v>
      </c>
      <c r="CC309" s="177">
        <v>0</v>
      </c>
      <c r="CD309" s="177">
        <v>0</v>
      </c>
      <c r="CE309" s="177">
        <v>0</v>
      </c>
      <c r="CF309" s="177">
        <v>0</v>
      </c>
      <c r="CG309" s="177">
        <v>0</v>
      </c>
      <c r="CH309" s="177">
        <v>0</v>
      </c>
      <c r="CI309" s="177">
        <v>0</v>
      </c>
      <c r="CJ309" s="177">
        <v>0</v>
      </c>
      <c r="CK309" s="177">
        <v>0</v>
      </c>
      <c r="CL309" s="177">
        <v>0</v>
      </c>
      <c r="CM309" s="178"/>
      <c r="CZ309" s="174">
        <f t="shared" si="4"/>
        <v>0</v>
      </c>
      <c r="DA309" s="158" t="s">
        <v>1890</v>
      </c>
      <c r="DB309" s="154" t="s">
        <v>1891</v>
      </c>
      <c r="DC309" s="154" t="s">
        <v>1288</v>
      </c>
    </row>
    <row r="310" spans="1:107" ht="13.2" customHeight="1" x14ac:dyDescent="0.25">
      <c r="A310" s="175" t="s">
        <v>1892</v>
      </c>
      <c r="B310" s="176" t="s">
        <v>1893</v>
      </c>
      <c r="C310" s="177">
        <v>0</v>
      </c>
      <c r="D310" s="177">
        <v>0</v>
      </c>
      <c r="E310" s="177">
        <v>0</v>
      </c>
      <c r="F310" s="177">
        <v>0</v>
      </c>
      <c r="G310" s="177">
        <v>0</v>
      </c>
      <c r="H310" s="177">
        <v>0</v>
      </c>
      <c r="I310" s="177">
        <v>0</v>
      </c>
      <c r="J310" s="177">
        <v>0</v>
      </c>
      <c r="K310" s="177">
        <v>0</v>
      </c>
      <c r="L310" s="177">
        <v>0</v>
      </c>
      <c r="M310" s="177">
        <v>0</v>
      </c>
      <c r="N310" s="177">
        <v>0</v>
      </c>
      <c r="O310" s="177">
        <v>0</v>
      </c>
      <c r="P310" s="177">
        <v>0</v>
      </c>
      <c r="Q310" s="177">
        <v>0</v>
      </c>
      <c r="R310" s="177">
        <v>0</v>
      </c>
      <c r="S310" s="177">
        <v>0</v>
      </c>
      <c r="T310" s="177">
        <v>0</v>
      </c>
      <c r="U310" s="177">
        <v>0</v>
      </c>
      <c r="V310" s="177">
        <v>0</v>
      </c>
      <c r="W310" s="177">
        <v>0</v>
      </c>
      <c r="X310" s="177">
        <v>0</v>
      </c>
      <c r="Y310" s="177">
        <v>0</v>
      </c>
      <c r="Z310" s="177">
        <v>0</v>
      </c>
      <c r="AA310" s="177">
        <v>0</v>
      </c>
      <c r="AB310" s="177">
        <v>0</v>
      </c>
      <c r="AC310" s="177">
        <v>0</v>
      </c>
      <c r="AD310" s="177">
        <v>0</v>
      </c>
      <c r="AE310" s="177">
        <v>0</v>
      </c>
      <c r="AF310" s="177">
        <v>0</v>
      </c>
      <c r="AG310" s="177">
        <v>0</v>
      </c>
      <c r="AH310" s="177">
        <v>0</v>
      </c>
      <c r="AI310" s="177">
        <v>0</v>
      </c>
      <c r="AJ310" s="177">
        <v>0</v>
      </c>
      <c r="AK310" s="177">
        <v>0</v>
      </c>
      <c r="AL310" s="177">
        <v>0</v>
      </c>
      <c r="AM310" s="177">
        <v>0</v>
      </c>
      <c r="AN310" s="177">
        <v>692100</v>
      </c>
      <c r="AO310" s="177">
        <v>0</v>
      </c>
      <c r="AP310" s="177">
        <v>0</v>
      </c>
      <c r="AQ310" s="177">
        <v>0</v>
      </c>
      <c r="AR310" s="177">
        <v>0</v>
      </c>
      <c r="AS310" s="177">
        <v>0</v>
      </c>
      <c r="AT310" s="177">
        <v>0</v>
      </c>
      <c r="AU310" s="177">
        <v>0</v>
      </c>
      <c r="AV310" s="177">
        <v>0</v>
      </c>
      <c r="AW310" s="177">
        <v>0</v>
      </c>
      <c r="AX310" s="177">
        <v>0</v>
      </c>
      <c r="AY310" s="177">
        <v>0</v>
      </c>
      <c r="AZ310" s="177">
        <v>0</v>
      </c>
      <c r="BA310" s="177">
        <v>0</v>
      </c>
      <c r="BB310" s="177">
        <v>0</v>
      </c>
      <c r="BC310" s="177">
        <v>0</v>
      </c>
      <c r="BD310" s="177">
        <v>158572</v>
      </c>
      <c r="BE310" s="177">
        <v>0</v>
      </c>
      <c r="BF310" s="177">
        <v>0</v>
      </c>
      <c r="BG310" s="177">
        <v>0</v>
      </c>
      <c r="BH310" s="177">
        <v>0</v>
      </c>
      <c r="BI310" s="177">
        <v>0</v>
      </c>
      <c r="BJ310" s="177">
        <v>0</v>
      </c>
      <c r="BK310" s="177">
        <v>0</v>
      </c>
      <c r="BL310" s="177">
        <v>0</v>
      </c>
      <c r="BM310" s="177">
        <v>0</v>
      </c>
      <c r="BN310" s="177">
        <v>0</v>
      </c>
      <c r="BO310" s="177">
        <v>0</v>
      </c>
      <c r="BP310" s="177">
        <v>0</v>
      </c>
      <c r="BQ310" s="177">
        <v>0</v>
      </c>
      <c r="BR310" s="177">
        <v>844820</v>
      </c>
      <c r="BS310" s="177">
        <v>0</v>
      </c>
      <c r="BT310" s="177">
        <v>0</v>
      </c>
      <c r="BU310" s="177">
        <v>11610</v>
      </c>
      <c r="BV310" s="177">
        <v>928095</v>
      </c>
      <c r="BW310" s="177">
        <v>0</v>
      </c>
      <c r="BX310" s="177">
        <v>0</v>
      </c>
      <c r="BY310" s="177">
        <v>0</v>
      </c>
      <c r="BZ310" s="177">
        <v>0</v>
      </c>
      <c r="CA310" s="177">
        <v>0</v>
      </c>
      <c r="CB310" s="177">
        <v>0</v>
      </c>
      <c r="CC310" s="177">
        <v>0</v>
      </c>
      <c r="CD310" s="177">
        <v>0</v>
      </c>
      <c r="CE310" s="177">
        <v>0</v>
      </c>
      <c r="CF310" s="177">
        <v>0</v>
      </c>
      <c r="CG310" s="177">
        <v>0</v>
      </c>
      <c r="CH310" s="177">
        <v>0</v>
      </c>
      <c r="CI310" s="177">
        <v>0</v>
      </c>
      <c r="CJ310" s="177">
        <v>0</v>
      </c>
      <c r="CK310" s="177">
        <v>0</v>
      </c>
      <c r="CL310" s="177">
        <v>0</v>
      </c>
      <c r="CM310" s="178"/>
      <c r="CZ310" s="174">
        <f t="shared" si="4"/>
        <v>0</v>
      </c>
      <c r="DA310" s="158" t="s">
        <v>1892</v>
      </c>
      <c r="DB310" s="154" t="s">
        <v>1893</v>
      </c>
      <c r="DC310" s="154" t="s">
        <v>1288</v>
      </c>
    </row>
    <row r="311" spans="1:107" ht="13.2" customHeight="1" x14ac:dyDescent="0.25">
      <c r="A311" s="175" t="s">
        <v>1894</v>
      </c>
      <c r="B311" s="176" t="s">
        <v>1895</v>
      </c>
      <c r="C311" s="177">
        <v>0</v>
      </c>
      <c r="D311" s="177">
        <v>0</v>
      </c>
      <c r="E311" s="177">
        <v>0</v>
      </c>
      <c r="F311" s="177">
        <v>0</v>
      </c>
      <c r="G311" s="177">
        <v>0</v>
      </c>
      <c r="H311" s="177">
        <v>0</v>
      </c>
      <c r="I311" s="177">
        <v>0</v>
      </c>
      <c r="J311" s="177">
        <v>0</v>
      </c>
      <c r="K311" s="177">
        <v>0</v>
      </c>
      <c r="L311" s="177">
        <v>0</v>
      </c>
      <c r="M311" s="177">
        <v>0</v>
      </c>
      <c r="N311" s="177">
        <v>0</v>
      </c>
      <c r="O311" s="177">
        <v>0</v>
      </c>
      <c r="P311" s="177">
        <v>0</v>
      </c>
      <c r="Q311" s="177">
        <v>0</v>
      </c>
      <c r="R311" s="177">
        <v>0</v>
      </c>
      <c r="S311" s="177">
        <v>0</v>
      </c>
      <c r="T311" s="177">
        <v>0</v>
      </c>
      <c r="U311" s="177">
        <v>0</v>
      </c>
      <c r="V311" s="177">
        <v>0</v>
      </c>
      <c r="W311" s="177">
        <v>0</v>
      </c>
      <c r="X311" s="177">
        <v>0</v>
      </c>
      <c r="Y311" s="177">
        <v>0</v>
      </c>
      <c r="Z311" s="177">
        <v>0</v>
      </c>
      <c r="AA311" s="177">
        <v>0</v>
      </c>
      <c r="AB311" s="177">
        <v>0</v>
      </c>
      <c r="AC311" s="177">
        <v>0</v>
      </c>
      <c r="AD311" s="177">
        <v>0</v>
      </c>
      <c r="AE311" s="177">
        <v>0</v>
      </c>
      <c r="AF311" s="177">
        <v>0</v>
      </c>
      <c r="AG311" s="177">
        <v>0</v>
      </c>
      <c r="AH311" s="177">
        <v>0</v>
      </c>
      <c r="AI311" s="177">
        <v>0</v>
      </c>
      <c r="AJ311" s="177">
        <v>0</v>
      </c>
      <c r="AK311" s="177">
        <v>0</v>
      </c>
      <c r="AL311" s="177">
        <v>0</v>
      </c>
      <c r="AM311" s="177">
        <v>0</v>
      </c>
      <c r="AN311" s="177">
        <v>0</v>
      </c>
      <c r="AO311" s="177">
        <v>0</v>
      </c>
      <c r="AP311" s="177">
        <v>0</v>
      </c>
      <c r="AQ311" s="177">
        <v>0</v>
      </c>
      <c r="AR311" s="177">
        <v>0</v>
      </c>
      <c r="AS311" s="177">
        <v>0</v>
      </c>
      <c r="AT311" s="177">
        <v>0</v>
      </c>
      <c r="AU311" s="177">
        <v>0</v>
      </c>
      <c r="AV311" s="177">
        <v>0</v>
      </c>
      <c r="AW311" s="177">
        <v>0</v>
      </c>
      <c r="AX311" s="177">
        <v>0</v>
      </c>
      <c r="AY311" s="177">
        <v>0</v>
      </c>
      <c r="AZ311" s="177">
        <v>0</v>
      </c>
      <c r="BA311" s="177">
        <v>0</v>
      </c>
      <c r="BB311" s="177">
        <v>0</v>
      </c>
      <c r="BC311" s="177">
        <v>0</v>
      </c>
      <c r="BD311" s="177">
        <v>0</v>
      </c>
      <c r="BE311" s="177">
        <v>0</v>
      </c>
      <c r="BF311" s="177">
        <v>0</v>
      </c>
      <c r="BG311" s="177">
        <v>0</v>
      </c>
      <c r="BH311" s="177">
        <v>0</v>
      </c>
      <c r="BI311" s="177">
        <v>0</v>
      </c>
      <c r="BJ311" s="177">
        <v>271895</v>
      </c>
      <c r="BK311" s="177">
        <v>0</v>
      </c>
      <c r="BL311" s="177">
        <v>0</v>
      </c>
      <c r="BM311" s="177">
        <v>0</v>
      </c>
      <c r="BN311" s="177">
        <v>0</v>
      </c>
      <c r="BO311" s="177">
        <v>0</v>
      </c>
      <c r="BP311" s="177">
        <v>0</v>
      </c>
      <c r="BQ311" s="177">
        <v>0</v>
      </c>
      <c r="BR311" s="177">
        <v>0</v>
      </c>
      <c r="BS311" s="179">
        <v>0</v>
      </c>
      <c r="BT311" s="177">
        <v>0</v>
      </c>
      <c r="BU311" s="177">
        <v>0</v>
      </c>
      <c r="BV311" s="177">
        <v>0</v>
      </c>
      <c r="BW311" s="177">
        <v>0</v>
      </c>
      <c r="BX311" s="177">
        <v>0</v>
      </c>
      <c r="BY311" s="179">
        <v>0</v>
      </c>
      <c r="BZ311" s="177">
        <v>0</v>
      </c>
      <c r="CA311" s="177">
        <v>0</v>
      </c>
      <c r="CB311" s="179">
        <v>0</v>
      </c>
      <c r="CC311" s="177">
        <v>0</v>
      </c>
      <c r="CD311" s="179">
        <v>0</v>
      </c>
      <c r="CE311" s="177">
        <v>0</v>
      </c>
      <c r="CF311" s="177">
        <v>0</v>
      </c>
      <c r="CG311" s="179">
        <v>0</v>
      </c>
      <c r="CH311" s="177">
        <v>0</v>
      </c>
      <c r="CI311" s="177">
        <v>0</v>
      </c>
      <c r="CJ311" s="177">
        <v>0</v>
      </c>
      <c r="CK311" s="179">
        <v>0</v>
      </c>
      <c r="CL311" s="177">
        <v>0</v>
      </c>
      <c r="CM311" s="178"/>
      <c r="CZ311" s="174">
        <f t="shared" si="4"/>
        <v>0</v>
      </c>
      <c r="DA311" s="158" t="s">
        <v>1894</v>
      </c>
      <c r="DB311" s="154" t="s">
        <v>1895</v>
      </c>
      <c r="DC311" s="154" t="s">
        <v>1288</v>
      </c>
    </row>
    <row r="312" spans="1:107" ht="13.2" customHeight="1" x14ac:dyDescent="0.25">
      <c r="A312" s="175" t="s">
        <v>1896</v>
      </c>
      <c r="B312" s="176" t="s">
        <v>1897</v>
      </c>
      <c r="C312" s="177">
        <v>4500</v>
      </c>
      <c r="D312" s="177">
        <v>7500</v>
      </c>
      <c r="E312" s="177">
        <v>0</v>
      </c>
      <c r="F312" s="177">
        <v>98800</v>
      </c>
      <c r="G312" s="177">
        <v>157000</v>
      </c>
      <c r="H312" s="177">
        <v>1554875.5</v>
      </c>
      <c r="I312" s="177">
        <v>59000</v>
      </c>
      <c r="J312" s="177">
        <v>254095</v>
      </c>
      <c r="K312" s="177">
        <v>198840</v>
      </c>
      <c r="L312" s="177">
        <v>0</v>
      </c>
      <c r="M312" s="177">
        <v>588500</v>
      </c>
      <c r="N312" s="177">
        <v>48510.5</v>
      </c>
      <c r="O312" s="177">
        <v>851019.22</v>
      </c>
      <c r="P312" s="177">
        <v>39600</v>
      </c>
      <c r="Q312" s="177">
        <v>61484</v>
      </c>
      <c r="R312" s="177">
        <v>158997</v>
      </c>
      <c r="S312" s="177">
        <v>120500</v>
      </c>
      <c r="T312" s="177">
        <v>0</v>
      </c>
      <c r="U312" s="177">
        <v>0</v>
      </c>
      <c r="V312" s="177">
        <v>68000</v>
      </c>
      <c r="W312" s="177">
        <v>205782.5</v>
      </c>
      <c r="X312" s="177">
        <v>1800</v>
      </c>
      <c r="Y312" s="177">
        <v>0</v>
      </c>
      <c r="Z312" s="177">
        <v>88000</v>
      </c>
      <c r="AA312" s="177">
        <v>1091.4000000000001</v>
      </c>
      <c r="AB312" s="177">
        <v>106100</v>
      </c>
      <c r="AC312" s="177">
        <v>62375</v>
      </c>
      <c r="AD312" s="177">
        <v>165030</v>
      </c>
      <c r="AE312" s="177">
        <v>0</v>
      </c>
      <c r="AF312" s="177">
        <v>120690</v>
      </c>
      <c r="AG312" s="177">
        <v>0</v>
      </c>
      <c r="AH312" s="177">
        <v>18744.8</v>
      </c>
      <c r="AI312" s="177">
        <v>32000</v>
      </c>
      <c r="AJ312" s="177">
        <v>51400</v>
      </c>
      <c r="AK312" s="177">
        <v>965066</v>
      </c>
      <c r="AL312" s="177">
        <v>97250</v>
      </c>
      <c r="AM312" s="177">
        <v>221100</v>
      </c>
      <c r="AN312" s="177">
        <v>735182.45</v>
      </c>
      <c r="AO312" s="177">
        <v>1055586</v>
      </c>
      <c r="AP312" s="177">
        <v>261500</v>
      </c>
      <c r="AQ312" s="177">
        <v>58525</v>
      </c>
      <c r="AR312" s="177">
        <v>3080430.66</v>
      </c>
      <c r="AS312" s="177">
        <v>153710</v>
      </c>
      <c r="AT312" s="177">
        <v>1110080</v>
      </c>
      <c r="AU312" s="177">
        <v>98000</v>
      </c>
      <c r="AV312" s="177">
        <v>96380</v>
      </c>
      <c r="AW312" s="177">
        <v>80960</v>
      </c>
      <c r="AX312" s="177">
        <v>88844</v>
      </c>
      <c r="AY312" s="177">
        <v>176550</v>
      </c>
      <c r="AZ312" s="177">
        <v>126308</v>
      </c>
      <c r="BA312" s="177">
        <v>670562.25</v>
      </c>
      <c r="BB312" s="177">
        <v>4200</v>
      </c>
      <c r="BC312" s="177">
        <v>1426341.35</v>
      </c>
      <c r="BD312" s="177">
        <v>425600</v>
      </c>
      <c r="BE312" s="177">
        <v>63600</v>
      </c>
      <c r="BF312" s="177">
        <v>312830</v>
      </c>
      <c r="BG312" s="177">
        <v>1090070</v>
      </c>
      <c r="BH312" s="177">
        <v>0</v>
      </c>
      <c r="BI312" s="177">
        <v>110830</v>
      </c>
      <c r="BJ312" s="177">
        <v>316000</v>
      </c>
      <c r="BK312" s="177">
        <v>0</v>
      </c>
      <c r="BL312" s="177">
        <v>81765.850000000006</v>
      </c>
      <c r="BM312" s="177">
        <v>399000</v>
      </c>
      <c r="BN312" s="177">
        <v>215611.2</v>
      </c>
      <c r="BO312" s="177">
        <v>547994.73</v>
      </c>
      <c r="BP312" s="177">
        <v>149900</v>
      </c>
      <c r="BQ312" s="177">
        <v>60380</v>
      </c>
      <c r="BR312" s="177">
        <v>1149793.06</v>
      </c>
      <c r="BS312" s="177">
        <v>174000</v>
      </c>
      <c r="BT312" s="179">
        <v>509040</v>
      </c>
      <c r="BU312" s="179">
        <v>250110</v>
      </c>
      <c r="BV312" s="177">
        <v>17765</v>
      </c>
      <c r="BW312" s="177">
        <v>89675</v>
      </c>
      <c r="BX312" s="177">
        <v>1259140.6000000001</v>
      </c>
      <c r="BY312" s="177">
        <v>12000</v>
      </c>
      <c r="BZ312" s="179">
        <v>266905</v>
      </c>
      <c r="CA312" s="179">
        <v>1800</v>
      </c>
      <c r="CB312" s="177">
        <v>0</v>
      </c>
      <c r="CC312" s="179">
        <v>411300</v>
      </c>
      <c r="CD312" s="179">
        <v>203300</v>
      </c>
      <c r="CE312" s="179">
        <v>0</v>
      </c>
      <c r="CF312" s="179">
        <v>219600</v>
      </c>
      <c r="CG312" s="179">
        <v>187150</v>
      </c>
      <c r="CH312" s="177">
        <v>10180</v>
      </c>
      <c r="CI312" s="179">
        <v>61830</v>
      </c>
      <c r="CJ312" s="179">
        <v>3334195.35</v>
      </c>
      <c r="CK312" s="179">
        <v>62000</v>
      </c>
      <c r="CL312" s="179">
        <v>80580</v>
      </c>
      <c r="CM312" s="178"/>
      <c r="CZ312" s="174">
        <f t="shared" si="4"/>
        <v>0</v>
      </c>
      <c r="DA312" s="158" t="s">
        <v>1896</v>
      </c>
      <c r="DB312" s="154" t="s">
        <v>1897</v>
      </c>
      <c r="DC312" s="154" t="s">
        <v>1288</v>
      </c>
    </row>
    <row r="313" spans="1:107" ht="13.2" customHeight="1" x14ac:dyDescent="0.25">
      <c r="A313" s="175" t="s">
        <v>1898</v>
      </c>
      <c r="B313" s="176" t="s">
        <v>1899</v>
      </c>
      <c r="C313" s="177">
        <v>4216758.41</v>
      </c>
      <c r="D313" s="177">
        <v>89012.6</v>
      </c>
      <c r="E313" s="177">
        <v>142414.72</v>
      </c>
      <c r="F313" s="177">
        <v>42470</v>
      </c>
      <c r="G313" s="177">
        <v>89174.399999999994</v>
      </c>
      <c r="H313" s="177">
        <v>254523.48</v>
      </c>
      <c r="I313" s="177">
        <v>217375.97</v>
      </c>
      <c r="J313" s="177">
        <v>131585.25</v>
      </c>
      <c r="K313" s="177">
        <v>545241.61</v>
      </c>
      <c r="L313" s="177">
        <v>46386.6</v>
      </c>
      <c r="M313" s="177">
        <v>886957.44</v>
      </c>
      <c r="N313" s="177">
        <v>142148.09</v>
      </c>
      <c r="O313" s="177">
        <v>433219.61</v>
      </c>
      <c r="P313" s="177">
        <v>81108.600000000006</v>
      </c>
      <c r="Q313" s="177">
        <v>118614.2</v>
      </c>
      <c r="R313" s="177">
        <v>256825.9</v>
      </c>
      <c r="S313" s="177">
        <v>102549.44</v>
      </c>
      <c r="T313" s="177">
        <v>91570</v>
      </c>
      <c r="U313" s="177">
        <v>0</v>
      </c>
      <c r="V313" s="177">
        <v>153600</v>
      </c>
      <c r="W313" s="177">
        <v>372816.14</v>
      </c>
      <c r="X313" s="177">
        <v>27580</v>
      </c>
      <c r="Y313" s="177">
        <v>127603</v>
      </c>
      <c r="Z313" s="177">
        <v>77455.5</v>
      </c>
      <c r="AA313" s="177">
        <v>94990.05</v>
      </c>
      <c r="AB313" s="177">
        <v>78242.5</v>
      </c>
      <c r="AC313" s="177">
        <v>187755.26</v>
      </c>
      <c r="AD313" s="177">
        <v>236288.72</v>
      </c>
      <c r="AE313" s="177">
        <v>249457</v>
      </c>
      <c r="AF313" s="177">
        <v>74478.899999999994</v>
      </c>
      <c r="AG313" s="177">
        <v>148713.88</v>
      </c>
      <c r="AH313" s="177">
        <v>391077</v>
      </c>
      <c r="AI313" s="177">
        <v>181867.86</v>
      </c>
      <c r="AJ313" s="177">
        <v>165391.5</v>
      </c>
      <c r="AK313" s="177">
        <v>841537.94</v>
      </c>
      <c r="AL313" s="177">
        <v>98672.9</v>
      </c>
      <c r="AM313" s="177">
        <v>206360.6</v>
      </c>
      <c r="AN313" s="177">
        <v>130185</v>
      </c>
      <c r="AO313" s="177">
        <v>59900</v>
      </c>
      <c r="AP313" s="177">
        <v>64330</v>
      </c>
      <c r="AQ313" s="177">
        <v>207735.82</v>
      </c>
      <c r="AR313" s="177">
        <v>2061480.45</v>
      </c>
      <c r="AS313" s="177">
        <v>147404.01999999999</v>
      </c>
      <c r="AT313" s="177">
        <v>288066</v>
      </c>
      <c r="AU313" s="177">
        <v>844024</v>
      </c>
      <c r="AV313" s="177">
        <v>183831</v>
      </c>
      <c r="AW313" s="177">
        <v>180338.25</v>
      </c>
      <c r="AX313" s="177">
        <v>83031</v>
      </c>
      <c r="AY313" s="177">
        <v>81574</v>
      </c>
      <c r="AZ313" s="177">
        <v>29888.400000000001</v>
      </c>
      <c r="BA313" s="177">
        <v>603562</v>
      </c>
      <c r="BB313" s="177">
        <v>81627</v>
      </c>
      <c r="BC313" s="177">
        <v>164178.79999999999</v>
      </c>
      <c r="BD313" s="177">
        <v>100227</v>
      </c>
      <c r="BE313" s="177">
        <v>275241</v>
      </c>
      <c r="BF313" s="177">
        <v>177125</v>
      </c>
      <c r="BG313" s="177">
        <v>939055.73</v>
      </c>
      <c r="BH313" s="177">
        <v>77094</v>
      </c>
      <c r="BI313" s="177">
        <v>323862.8</v>
      </c>
      <c r="BJ313" s="177">
        <v>32288</v>
      </c>
      <c r="BK313" s="177">
        <v>43600</v>
      </c>
      <c r="BL313" s="177">
        <v>651700.14</v>
      </c>
      <c r="BM313" s="177">
        <v>616748.1</v>
      </c>
      <c r="BN313" s="177">
        <v>197497.1</v>
      </c>
      <c r="BO313" s="177">
        <v>1267369.6000000001</v>
      </c>
      <c r="BP313" s="177">
        <v>43704</v>
      </c>
      <c r="BQ313" s="177">
        <v>164801.31</v>
      </c>
      <c r="BR313" s="177">
        <v>533694.48</v>
      </c>
      <c r="BS313" s="179">
        <v>170213.32</v>
      </c>
      <c r="BT313" s="179">
        <v>233973.09</v>
      </c>
      <c r="BU313" s="177">
        <v>657729.69999999995</v>
      </c>
      <c r="BV313" s="177">
        <v>18088</v>
      </c>
      <c r="BW313" s="179">
        <v>196748.1</v>
      </c>
      <c r="BX313" s="177">
        <v>344775</v>
      </c>
      <c r="BY313" s="179">
        <v>231409</v>
      </c>
      <c r="BZ313" s="179">
        <v>184373.66</v>
      </c>
      <c r="CA313" s="179">
        <v>110269.34</v>
      </c>
      <c r="CB313" s="177">
        <v>200184.46</v>
      </c>
      <c r="CC313" s="179">
        <v>312042.21999999997</v>
      </c>
      <c r="CD313" s="177">
        <v>390543.8</v>
      </c>
      <c r="CE313" s="179">
        <v>156758.16</v>
      </c>
      <c r="CF313" s="179">
        <v>239097</v>
      </c>
      <c r="CG313" s="177">
        <v>272166.08</v>
      </c>
      <c r="CH313" s="179">
        <v>107287</v>
      </c>
      <c r="CI313" s="177">
        <v>66932</v>
      </c>
      <c r="CJ313" s="177">
        <v>326084</v>
      </c>
      <c r="CK313" s="179">
        <v>168105</v>
      </c>
      <c r="CL313" s="179">
        <v>66142</v>
      </c>
      <c r="CM313" s="178"/>
      <c r="CZ313" s="174">
        <f t="shared" si="4"/>
        <v>0</v>
      </c>
      <c r="DA313" s="158" t="s">
        <v>1898</v>
      </c>
      <c r="DB313" s="154" t="s">
        <v>1899</v>
      </c>
      <c r="DC313" s="154" t="s">
        <v>1288</v>
      </c>
    </row>
    <row r="314" spans="1:107" ht="13.2" customHeight="1" x14ac:dyDescent="0.25">
      <c r="A314" s="175" t="s">
        <v>1900</v>
      </c>
      <c r="B314" s="176" t="s">
        <v>1901</v>
      </c>
      <c r="C314" s="177">
        <v>0</v>
      </c>
      <c r="D314" s="177">
        <v>0</v>
      </c>
      <c r="E314" s="177">
        <v>0</v>
      </c>
      <c r="F314" s="177">
        <v>0</v>
      </c>
      <c r="G314" s="177">
        <v>0</v>
      </c>
      <c r="H314" s="177">
        <v>0</v>
      </c>
      <c r="I314" s="177">
        <v>0</v>
      </c>
      <c r="J314" s="177">
        <v>0</v>
      </c>
      <c r="K314" s="177">
        <v>0</v>
      </c>
      <c r="L314" s="177">
        <v>0</v>
      </c>
      <c r="M314" s="177">
        <v>0</v>
      </c>
      <c r="N314" s="177">
        <v>0</v>
      </c>
      <c r="O314" s="177">
        <v>0</v>
      </c>
      <c r="P314" s="177">
        <v>0</v>
      </c>
      <c r="Q314" s="177">
        <v>0</v>
      </c>
      <c r="R314" s="177">
        <v>0</v>
      </c>
      <c r="S314" s="177">
        <v>0</v>
      </c>
      <c r="T314" s="177">
        <v>0</v>
      </c>
      <c r="U314" s="177">
        <v>0</v>
      </c>
      <c r="V314" s="177">
        <v>0</v>
      </c>
      <c r="W314" s="177">
        <v>0</v>
      </c>
      <c r="X314" s="177">
        <v>0</v>
      </c>
      <c r="Y314" s="177">
        <v>0</v>
      </c>
      <c r="Z314" s="177">
        <v>0</v>
      </c>
      <c r="AA314" s="177">
        <v>0</v>
      </c>
      <c r="AB314" s="177">
        <v>15000</v>
      </c>
      <c r="AC314" s="177">
        <v>0</v>
      </c>
      <c r="AD314" s="177">
        <v>0</v>
      </c>
      <c r="AE314" s="177">
        <v>0</v>
      </c>
      <c r="AF314" s="177">
        <v>0</v>
      </c>
      <c r="AG314" s="177">
        <v>0</v>
      </c>
      <c r="AH314" s="177">
        <v>0</v>
      </c>
      <c r="AI314" s="177">
        <v>0</v>
      </c>
      <c r="AJ314" s="177">
        <v>0</v>
      </c>
      <c r="AK314" s="177">
        <v>0</v>
      </c>
      <c r="AL314" s="177">
        <v>0</v>
      </c>
      <c r="AM314" s="177">
        <v>0</v>
      </c>
      <c r="AN314" s="177">
        <v>0</v>
      </c>
      <c r="AO314" s="177">
        <v>0</v>
      </c>
      <c r="AP314" s="177">
        <v>0</v>
      </c>
      <c r="AQ314" s="177">
        <v>0</v>
      </c>
      <c r="AR314" s="177">
        <v>0</v>
      </c>
      <c r="AS314" s="177">
        <v>0</v>
      </c>
      <c r="AT314" s="177">
        <v>0</v>
      </c>
      <c r="AU314" s="177">
        <v>0</v>
      </c>
      <c r="AV314" s="177">
        <v>0</v>
      </c>
      <c r="AW314" s="177">
        <v>0</v>
      </c>
      <c r="AX314" s="177">
        <v>0</v>
      </c>
      <c r="AY314" s="177">
        <v>0</v>
      </c>
      <c r="AZ314" s="177">
        <v>0</v>
      </c>
      <c r="BA314" s="177">
        <v>32190</v>
      </c>
      <c r="BB314" s="177">
        <v>0</v>
      </c>
      <c r="BC314" s="177">
        <v>0</v>
      </c>
      <c r="BD314" s="177">
        <v>77000</v>
      </c>
      <c r="BE314" s="177">
        <v>63956</v>
      </c>
      <c r="BF314" s="177">
        <v>0</v>
      </c>
      <c r="BG314" s="177">
        <v>0</v>
      </c>
      <c r="BH314" s="177">
        <v>0</v>
      </c>
      <c r="BI314" s="177">
        <v>0</v>
      </c>
      <c r="BJ314" s="177">
        <v>42810</v>
      </c>
      <c r="BK314" s="177">
        <v>0</v>
      </c>
      <c r="BL314" s="177">
        <v>22770</v>
      </c>
      <c r="BM314" s="177">
        <v>0</v>
      </c>
      <c r="BN314" s="177">
        <v>0</v>
      </c>
      <c r="BO314" s="177">
        <v>0</v>
      </c>
      <c r="BP314" s="177">
        <v>0</v>
      </c>
      <c r="BQ314" s="177">
        <v>0</v>
      </c>
      <c r="BR314" s="179">
        <v>0</v>
      </c>
      <c r="BS314" s="177">
        <v>0</v>
      </c>
      <c r="BT314" s="177">
        <v>0</v>
      </c>
      <c r="BU314" s="179">
        <v>9050</v>
      </c>
      <c r="BV314" s="177">
        <v>8000</v>
      </c>
      <c r="BW314" s="177">
        <v>0</v>
      </c>
      <c r="BX314" s="177">
        <v>0</v>
      </c>
      <c r="BY314" s="179">
        <v>0</v>
      </c>
      <c r="BZ314" s="177">
        <v>0</v>
      </c>
      <c r="CA314" s="179">
        <v>0</v>
      </c>
      <c r="CB314" s="177">
        <v>0</v>
      </c>
      <c r="CC314" s="177">
        <v>0</v>
      </c>
      <c r="CD314" s="179">
        <v>9685</v>
      </c>
      <c r="CE314" s="179">
        <v>0</v>
      </c>
      <c r="CF314" s="179">
        <v>0</v>
      </c>
      <c r="CG314" s="177">
        <v>0</v>
      </c>
      <c r="CH314" s="177">
        <v>0</v>
      </c>
      <c r="CI314" s="179">
        <v>0</v>
      </c>
      <c r="CJ314" s="177">
        <v>0</v>
      </c>
      <c r="CK314" s="177">
        <v>0</v>
      </c>
      <c r="CL314" s="177">
        <v>0</v>
      </c>
      <c r="CM314" s="178"/>
      <c r="CZ314" s="174">
        <f t="shared" si="4"/>
        <v>0</v>
      </c>
      <c r="DA314" s="158" t="s">
        <v>1900</v>
      </c>
      <c r="DB314" s="154" t="s">
        <v>1901</v>
      </c>
      <c r="DC314" s="154" t="s">
        <v>1288</v>
      </c>
    </row>
    <row r="315" spans="1:107" ht="13.2" customHeight="1" x14ac:dyDescent="0.25">
      <c r="A315" s="175" t="s">
        <v>1902</v>
      </c>
      <c r="B315" s="176" t="s">
        <v>1903</v>
      </c>
      <c r="C315" s="177">
        <v>13625</v>
      </c>
      <c r="D315" s="177">
        <v>0</v>
      </c>
      <c r="E315" s="177">
        <v>0</v>
      </c>
      <c r="F315" s="177">
        <v>0</v>
      </c>
      <c r="G315" s="177">
        <v>0</v>
      </c>
      <c r="H315" s="177">
        <v>0</v>
      </c>
      <c r="I315" s="177">
        <v>0</v>
      </c>
      <c r="J315" s="177">
        <v>52539.5</v>
      </c>
      <c r="K315" s="177">
        <v>90899.27</v>
      </c>
      <c r="L315" s="177">
        <v>0</v>
      </c>
      <c r="M315" s="177">
        <v>0</v>
      </c>
      <c r="N315" s="177">
        <v>0</v>
      </c>
      <c r="O315" s="177">
        <v>984320</v>
      </c>
      <c r="P315" s="177">
        <v>0</v>
      </c>
      <c r="Q315" s="177">
        <v>0</v>
      </c>
      <c r="R315" s="177">
        <v>0</v>
      </c>
      <c r="S315" s="177">
        <v>0</v>
      </c>
      <c r="T315" s="177">
        <v>0</v>
      </c>
      <c r="U315" s="177">
        <v>0</v>
      </c>
      <c r="V315" s="177">
        <v>0</v>
      </c>
      <c r="W315" s="177">
        <v>820400</v>
      </c>
      <c r="X315" s="177">
        <v>0</v>
      </c>
      <c r="Y315" s="177">
        <v>0</v>
      </c>
      <c r="Z315" s="177">
        <v>0</v>
      </c>
      <c r="AA315" s="177">
        <v>0</v>
      </c>
      <c r="AB315" s="177">
        <v>0</v>
      </c>
      <c r="AC315" s="177">
        <v>0</v>
      </c>
      <c r="AD315" s="177">
        <v>9787932</v>
      </c>
      <c r="AE315" s="177">
        <v>0</v>
      </c>
      <c r="AF315" s="177">
        <v>0</v>
      </c>
      <c r="AG315" s="177">
        <v>0</v>
      </c>
      <c r="AH315" s="177">
        <v>0</v>
      </c>
      <c r="AI315" s="177">
        <v>0</v>
      </c>
      <c r="AJ315" s="177">
        <v>0</v>
      </c>
      <c r="AK315" s="177">
        <v>12500946.109999999</v>
      </c>
      <c r="AL315" s="177">
        <v>0</v>
      </c>
      <c r="AM315" s="177">
        <v>0</v>
      </c>
      <c r="AN315" s="177">
        <v>0</v>
      </c>
      <c r="AO315" s="177">
        <v>0</v>
      </c>
      <c r="AP315" s="177">
        <v>0</v>
      </c>
      <c r="AQ315" s="177">
        <v>0</v>
      </c>
      <c r="AR315" s="177">
        <v>1033301.63</v>
      </c>
      <c r="AS315" s="177">
        <v>100820.5</v>
      </c>
      <c r="AT315" s="177">
        <v>0</v>
      </c>
      <c r="AU315" s="177">
        <v>0</v>
      </c>
      <c r="AV315" s="177">
        <v>0</v>
      </c>
      <c r="AW315" s="177">
        <v>0</v>
      </c>
      <c r="AX315" s="177">
        <v>0</v>
      </c>
      <c r="AY315" s="177">
        <v>0</v>
      </c>
      <c r="AZ315" s="177">
        <v>0</v>
      </c>
      <c r="BA315" s="177">
        <v>9147622</v>
      </c>
      <c r="BB315" s="177">
        <v>0</v>
      </c>
      <c r="BC315" s="177">
        <v>1135600</v>
      </c>
      <c r="BD315" s="177">
        <v>0</v>
      </c>
      <c r="BE315" s="177">
        <v>0</v>
      </c>
      <c r="BF315" s="177">
        <v>0</v>
      </c>
      <c r="BG315" s="177">
        <v>450000</v>
      </c>
      <c r="BH315" s="177">
        <v>0</v>
      </c>
      <c r="BI315" s="177">
        <v>0</v>
      </c>
      <c r="BJ315" s="177">
        <v>0</v>
      </c>
      <c r="BK315" s="177">
        <v>0</v>
      </c>
      <c r="BL315" s="177">
        <v>421861</v>
      </c>
      <c r="BM315" s="177">
        <v>0</v>
      </c>
      <c r="BN315" s="177">
        <v>0</v>
      </c>
      <c r="BO315" s="177">
        <v>0</v>
      </c>
      <c r="BP315" s="177">
        <v>0</v>
      </c>
      <c r="BQ315" s="177">
        <v>0</v>
      </c>
      <c r="BR315" s="177">
        <v>9805134.6600000001</v>
      </c>
      <c r="BS315" s="177">
        <v>0</v>
      </c>
      <c r="BT315" s="177">
        <v>0</v>
      </c>
      <c r="BU315" s="179">
        <v>69850</v>
      </c>
      <c r="BV315" s="177">
        <v>0</v>
      </c>
      <c r="BW315" s="177">
        <v>0</v>
      </c>
      <c r="BX315" s="177">
        <v>2340700</v>
      </c>
      <c r="BY315" s="177">
        <v>0</v>
      </c>
      <c r="BZ315" s="177">
        <v>0</v>
      </c>
      <c r="CA315" s="179">
        <v>0</v>
      </c>
      <c r="CB315" s="177">
        <v>0</v>
      </c>
      <c r="CC315" s="177">
        <v>1474360</v>
      </c>
      <c r="CD315" s="179">
        <v>0</v>
      </c>
      <c r="CE315" s="179">
        <v>1302145</v>
      </c>
      <c r="CF315" s="177">
        <v>0</v>
      </c>
      <c r="CG315" s="177">
        <v>0</v>
      </c>
      <c r="CH315" s="177">
        <v>0</v>
      </c>
      <c r="CI315" s="179">
        <v>0</v>
      </c>
      <c r="CJ315" s="177">
        <v>3310962.01</v>
      </c>
      <c r="CK315" s="177">
        <v>0</v>
      </c>
      <c r="CL315" s="177">
        <v>0</v>
      </c>
      <c r="CM315" s="178"/>
      <c r="CZ315" s="174">
        <f t="shared" si="4"/>
        <v>0</v>
      </c>
      <c r="DA315" s="158" t="s">
        <v>1902</v>
      </c>
      <c r="DB315" s="154" t="s">
        <v>1903</v>
      </c>
      <c r="DC315" s="154" t="s">
        <v>1288</v>
      </c>
    </row>
    <row r="316" spans="1:107" ht="13.2" customHeight="1" x14ac:dyDescent="0.25">
      <c r="A316" s="175" t="s">
        <v>1904</v>
      </c>
      <c r="B316" s="176" t="s">
        <v>1905</v>
      </c>
      <c r="C316" s="177">
        <v>2741513.92</v>
      </c>
      <c r="D316" s="177">
        <v>0</v>
      </c>
      <c r="E316" s="177">
        <v>320751.59999999998</v>
      </c>
      <c r="F316" s="177">
        <v>1054479</v>
      </c>
      <c r="G316" s="177">
        <v>242400</v>
      </c>
      <c r="H316" s="177">
        <v>166843.79</v>
      </c>
      <c r="I316" s="177">
        <v>422069.4</v>
      </c>
      <c r="J316" s="177">
        <v>2672187.7599999998</v>
      </c>
      <c r="K316" s="177">
        <v>547181</v>
      </c>
      <c r="L316" s="177">
        <v>33650</v>
      </c>
      <c r="M316" s="177">
        <v>1512737</v>
      </c>
      <c r="N316" s="177">
        <v>59012</v>
      </c>
      <c r="O316" s="177">
        <v>2733510.9</v>
      </c>
      <c r="P316" s="177">
        <v>427725</v>
      </c>
      <c r="Q316" s="177">
        <v>418541</v>
      </c>
      <c r="R316" s="177">
        <v>177189.4</v>
      </c>
      <c r="S316" s="177">
        <v>386199</v>
      </c>
      <c r="T316" s="177">
        <v>248551</v>
      </c>
      <c r="U316" s="177">
        <v>2209897.0499999998</v>
      </c>
      <c r="V316" s="177">
        <v>435412</v>
      </c>
      <c r="W316" s="177">
        <v>3830784.05</v>
      </c>
      <c r="X316" s="177">
        <v>44627.5</v>
      </c>
      <c r="Y316" s="177">
        <v>87597.15</v>
      </c>
      <c r="Z316" s="177">
        <v>126410.85</v>
      </c>
      <c r="AA316" s="177">
        <v>34820</v>
      </c>
      <c r="AB316" s="177">
        <v>30450</v>
      </c>
      <c r="AC316" s="177">
        <v>94547.5</v>
      </c>
      <c r="AD316" s="177">
        <v>1420302.2</v>
      </c>
      <c r="AE316" s="177">
        <v>403516</v>
      </c>
      <c r="AF316" s="177">
        <v>26641.200000000001</v>
      </c>
      <c r="AG316" s="177">
        <v>192851</v>
      </c>
      <c r="AH316" s="177">
        <v>2461568</v>
      </c>
      <c r="AI316" s="177">
        <v>95300</v>
      </c>
      <c r="AJ316" s="177">
        <v>59509.4</v>
      </c>
      <c r="AK316" s="177">
        <v>15579526</v>
      </c>
      <c r="AL316" s="177">
        <v>226758.7</v>
      </c>
      <c r="AM316" s="177">
        <v>328799.5</v>
      </c>
      <c r="AN316" s="177">
        <v>1012281.5</v>
      </c>
      <c r="AO316" s="177">
        <v>685740</v>
      </c>
      <c r="AP316" s="177">
        <v>747295</v>
      </c>
      <c r="AQ316" s="177">
        <v>933747.86</v>
      </c>
      <c r="AR316" s="177">
        <v>3194051.88</v>
      </c>
      <c r="AS316" s="177">
        <v>121060</v>
      </c>
      <c r="AT316" s="177">
        <v>1260483</v>
      </c>
      <c r="AU316" s="177">
        <v>994608.62</v>
      </c>
      <c r="AV316" s="177">
        <v>1195834.5</v>
      </c>
      <c r="AW316" s="177">
        <v>222830</v>
      </c>
      <c r="AX316" s="177">
        <v>562622</v>
      </c>
      <c r="AY316" s="177">
        <v>563685</v>
      </c>
      <c r="AZ316" s="177">
        <v>218195</v>
      </c>
      <c r="BA316" s="177">
        <v>3393975</v>
      </c>
      <c r="BB316" s="177">
        <v>124693.3</v>
      </c>
      <c r="BC316" s="177">
        <v>1465575.2</v>
      </c>
      <c r="BD316" s="177">
        <v>1824327.5</v>
      </c>
      <c r="BE316" s="177">
        <v>870523.5</v>
      </c>
      <c r="BF316" s="177">
        <v>46987.5</v>
      </c>
      <c r="BG316" s="177">
        <v>10467690</v>
      </c>
      <c r="BH316" s="177">
        <v>362011.21</v>
      </c>
      <c r="BI316" s="177">
        <v>561738.5</v>
      </c>
      <c r="BJ316" s="177">
        <v>1025238.02</v>
      </c>
      <c r="BK316" s="177">
        <v>345241</v>
      </c>
      <c r="BL316" s="177">
        <v>8155154.75</v>
      </c>
      <c r="BM316" s="177">
        <v>892052.25</v>
      </c>
      <c r="BN316" s="177">
        <v>886403.3</v>
      </c>
      <c r="BO316" s="177">
        <v>3201670</v>
      </c>
      <c r="BP316" s="177">
        <v>1134968.24</v>
      </c>
      <c r="BQ316" s="177">
        <v>1951184.3</v>
      </c>
      <c r="BR316" s="177">
        <v>9027160.5</v>
      </c>
      <c r="BS316" s="177">
        <v>1506395.7</v>
      </c>
      <c r="BT316" s="177">
        <v>1209783</v>
      </c>
      <c r="BU316" s="177">
        <v>4311512.04</v>
      </c>
      <c r="BV316" s="177">
        <v>768895</v>
      </c>
      <c r="BW316" s="177">
        <v>2353923.2999999998</v>
      </c>
      <c r="BX316" s="177">
        <v>2127786</v>
      </c>
      <c r="BY316" s="177">
        <v>824364.27</v>
      </c>
      <c r="BZ316" s="177">
        <v>779533.05</v>
      </c>
      <c r="CA316" s="177">
        <v>3805165</v>
      </c>
      <c r="CB316" s="177">
        <v>522642</v>
      </c>
      <c r="CC316" s="177">
        <v>2966579.3</v>
      </c>
      <c r="CD316" s="177">
        <v>408665.1</v>
      </c>
      <c r="CE316" s="177">
        <v>1531465.24</v>
      </c>
      <c r="CF316" s="177">
        <v>999586.6</v>
      </c>
      <c r="CG316" s="177">
        <v>1239116</v>
      </c>
      <c r="CH316" s="177">
        <v>208265</v>
      </c>
      <c r="CI316" s="177">
        <v>441739.35</v>
      </c>
      <c r="CJ316" s="177">
        <v>2686755</v>
      </c>
      <c r="CK316" s="177">
        <v>876290</v>
      </c>
      <c r="CL316" s="177">
        <v>192578.5</v>
      </c>
      <c r="CM316" s="178"/>
      <c r="CZ316" s="174">
        <f t="shared" si="4"/>
        <v>0</v>
      </c>
      <c r="DA316" s="158" t="s">
        <v>1904</v>
      </c>
      <c r="DB316" s="154" t="s">
        <v>1905</v>
      </c>
      <c r="DC316" s="154" t="s">
        <v>1288</v>
      </c>
    </row>
    <row r="317" spans="1:107" ht="13.2" customHeight="1" x14ac:dyDescent="0.25">
      <c r="A317" s="175" t="s">
        <v>1906</v>
      </c>
      <c r="B317" s="176" t="s">
        <v>1907</v>
      </c>
      <c r="C317" s="177">
        <v>0</v>
      </c>
      <c r="D317" s="177">
        <v>0</v>
      </c>
      <c r="E317" s="177">
        <v>372050</v>
      </c>
      <c r="F317" s="177">
        <v>338720</v>
      </c>
      <c r="G317" s="177">
        <v>292050</v>
      </c>
      <c r="H317" s="177">
        <v>113925</v>
      </c>
      <c r="I317" s="177">
        <v>391550</v>
      </c>
      <c r="J317" s="177">
        <v>1345593</v>
      </c>
      <c r="K317" s="177">
        <v>0</v>
      </c>
      <c r="L317" s="177">
        <v>0</v>
      </c>
      <c r="M317" s="177">
        <v>2119298.67</v>
      </c>
      <c r="N317" s="177">
        <v>12577.58</v>
      </c>
      <c r="O317" s="177">
        <v>772308</v>
      </c>
      <c r="P317" s="177">
        <v>681775</v>
      </c>
      <c r="Q317" s="177">
        <v>721994</v>
      </c>
      <c r="R317" s="177">
        <v>908433</v>
      </c>
      <c r="S317" s="177">
        <v>206225</v>
      </c>
      <c r="T317" s="177">
        <v>472760</v>
      </c>
      <c r="U317" s="177">
        <v>691423.18</v>
      </c>
      <c r="V317" s="177">
        <v>119025</v>
      </c>
      <c r="W317" s="177">
        <v>36019404</v>
      </c>
      <c r="X317" s="177">
        <v>0</v>
      </c>
      <c r="Y317" s="177">
        <v>0</v>
      </c>
      <c r="Z317" s="177">
        <v>0</v>
      </c>
      <c r="AA317" s="177">
        <v>0</v>
      </c>
      <c r="AB317" s="177">
        <v>0</v>
      </c>
      <c r="AC317" s="177">
        <v>0</v>
      </c>
      <c r="AD317" s="177">
        <v>280500</v>
      </c>
      <c r="AE317" s="177">
        <v>0</v>
      </c>
      <c r="AF317" s="177">
        <v>0</v>
      </c>
      <c r="AG317" s="177">
        <v>0</v>
      </c>
      <c r="AH317" s="177">
        <v>0</v>
      </c>
      <c r="AI317" s="177">
        <v>0</v>
      </c>
      <c r="AJ317" s="177">
        <v>0</v>
      </c>
      <c r="AK317" s="177">
        <v>7965166.6600000001</v>
      </c>
      <c r="AL317" s="177">
        <v>0</v>
      </c>
      <c r="AM317" s="177">
        <v>0</v>
      </c>
      <c r="AN317" s="177">
        <v>0</v>
      </c>
      <c r="AO317" s="177">
        <v>0</v>
      </c>
      <c r="AP317" s="177">
        <v>0</v>
      </c>
      <c r="AQ317" s="177">
        <v>0</v>
      </c>
      <c r="AR317" s="177">
        <v>2847650.37</v>
      </c>
      <c r="AS317" s="177">
        <v>0</v>
      </c>
      <c r="AT317" s="177">
        <v>0</v>
      </c>
      <c r="AU317" s="177">
        <v>0</v>
      </c>
      <c r="AV317" s="177">
        <v>17310</v>
      </c>
      <c r="AW317" s="177">
        <v>0</v>
      </c>
      <c r="AX317" s="177">
        <v>0</v>
      </c>
      <c r="AY317" s="177">
        <v>0</v>
      </c>
      <c r="AZ317" s="177">
        <v>0</v>
      </c>
      <c r="BA317" s="177">
        <v>140000</v>
      </c>
      <c r="BB317" s="177">
        <v>0</v>
      </c>
      <c r="BC317" s="177">
        <v>2665250</v>
      </c>
      <c r="BD317" s="177">
        <v>522830</v>
      </c>
      <c r="BE317" s="177">
        <v>156700</v>
      </c>
      <c r="BF317" s="177">
        <v>11800</v>
      </c>
      <c r="BG317" s="177">
        <v>8494880</v>
      </c>
      <c r="BH317" s="177">
        <v>0</v>
      </c>
      <c r="BI317" s="177">
        <v>4970</v>
      </c>
      <c r="BJ317" s="177">
        <v>0</v>
      </c>
      <c r="BK317" s="177">
        <v>0</v>
      </c>
      <c r="BL317" s="177">
        <v>0</v>
      </c>
      <c r="BM317" s="177">
        <v>669520</v>
      </c>
      <c r="BN317" s="177">
        <v>389350</v>
      </c>
      <c r="BO317" s="177">
        <v>607845</v>
      </c>
      <c r="BP317" s="177">
        <v>240365</v>
      </c>
      <c r="BQ317" s="177">
        <v>364407.06</v>
      </c>
      <c r="BR317" s="177">
        <v>4533328</v>
      </c>
      <c r="BS317" s="177">
        <v>0</v>
      </c>
      <c r="BT317" s="177">
        <v>0</v>
      </c>
      <c r="BU317" s="177">
        <v>2154050</v>
      </c>
      <c r="BV317" s="177">
        <v>0</v>
      </c>
      <c r="BW317" s="177">
        <v>0</v>
      </c>
      <c r="BX317" s="177">
        <v>3416890</v>
      </c>
      <c r="BY317" s="177">
        <v>0</v>
      </c>
      <c r="BZ317" s="177">
        <v>0</v>
      </c>
      <c r="CA317" s="177">
        <v>0</v>
      </c>
      <c r="CB317" s="177">
        <v>0</v>
      </c>
      <c r="CC317" s="177">
        <v>2696575</v>
      </c>
      <c r="CD317" s="177">
        <v>22650</v>
      </c>
      <c r="CE317" s="177">
        <v>289925</v>
      </c>
      <c r="CF317" s="177">
        <v>0</v>
      </c>
      <c r="CG317" s="177">
        <v>0</v>
      </c>
      <c r="CH317" s="177">
        <v>0</v>
      </c>
      <c r="CI317" s="177">
        <v>0</v>
      </c>
      <c r="CJ317" s="177">
        <v>71226</v>
      </c>
      <c r="CK317" s="177">
        <v>0</v>
      </c>
      <c r="CL317" s="177">
        <v>0</v>
      </c>
      <c r="CM317" s="178"/>
      <c r="CZ317" s="174">
        <f t="shared" si="4"/>
        <v>0</v>
      </c>
      <c r="DA317" s="158" t="s">
        <v>1906</v>
      </c>
      <c r="DB317" s="154" t="s">
        <v>1907</v>
      </c>
      <c r="DC317" s="154" t="s">
        <v>1288</v>
      </c>
    </row>
    <row r="318" spans="1:107" ht="13.2" customHeight="1" x14ac:dyDescent="0.25">
      <c r="A318" s="175" t="s">
        <v>1908</v>
      </c>
      <c r="B318" s="176" t="s">
        <v>1909</v>
      </c>
      <c r="C318" s="177">
        <v>0</v>
      </c>
      <c r="D318" s="177">
        <v>0</v>
      </c>
      <c r="E318" s="177">
        <v>0</v>
      </c>
      <c r="F318" s="177">
        <v>0</v>
      </c>
      <c r="G318" s="177">
        <v>0</v>
      </c>
      <c r="H318" s="177">
        <v>0</v>
      </c>
      <c r="I318" s="177">
        <v>0</v>
      </c>
      <c r="J318" s="177">
        <v>0</v>
      </c>
      <c r="K318" s="177">
        <v>0</v>
      </c>
      <c r="L318" s="177">
        <v>0</v>
      </c>
      <c r="M318" s="177">
        <v>0</v>
      </c>
      <c r="N318" s="177">
        <v>0</v>
      </c>
      <c r="O318" s="177">
        <v>0</v>
      </c>
      <c r="P318" s="177">
        <v>0</v>
      </c>
      <c r="Q318" s="177">
        <v>0</v>
      </c>
      <c r="R318" s="177">
        <v>0</v>
      </c>
      <c r="S318" s="177">
        <v>0</v>
      </c>
      <c r="T318" s="177">
        <v>0</v>
      </c>
      <c r="U318" s="177">
        <v>194250</v>
      </c>
      <c r="V318" s="177">
        <v>0</v>
      </c>
      <c r="W318" s="177">
        <v>0</v>
      </c>
      <c r="X318" s="177">
        <v>0</v>
      </c>
      <c r="Y318" s="177">
        <v>0</v>
      </c>
      <c r="Z318" s="177">
        <v>0</v>
      </c>
      <c r="AA318" s="177">
        <v>0</v>
      </c>
      <c r="AB318" s="177">
        <v>0</v>
      </c>
      <c r="AC318" s="177">
        <v>0</v>
      </c>
      <c r="AD318" s="177">
        <v>0</v>
      </c>
      <c r="AE318" s="177">
        <v>0</v>
      </c>
      <c r="AF318" s="177">
        <v>0</v>
      </c>
      <c r="AG318" s="177">
        <v>0</v>
      </c>
      <c r="AH318" s="177">
        <v>0</v>
      </c>
      <c r="AI318" s="177">
        <v>0</v>
      </c>
      <c r="AJ318" s="177">
        <v>0</v>
      </c>
      <c r="AK318" s="177">
        <v>0</v>
      </c>
      <c r="AL318" s="177">
        <v>0</v>
      </c>
      <c r="AM318" s="177">
        <v>0</v>
      </c>
      <c r="AN318" s="177">
        <v>0</v>
      </c>
      <c r="AO318" s="177">
        <v>0</v>
      </c>
      <c r="AP318" s="177">
        <v>0</v>
      </c>
      <c r="AQ318" s="177">
        <v>0</v>
      </c>
      <c r="AR318" s="177">
        <v>0</v>
      </c>
      <c r="AS318" s="177">
        <v>530</v>
      </c>
      <c r="AT318" s="177">
        <v>0</v>
      </c>
      <c r="AU318" s="177">
        <v>0</v>
      </c>
      <c r="AV318" s="177">
        <v>0</v>
      </c>
      <c r="AW318" s="177">
        <v>0</v>
      </c>
      <c r="AX318" s="177">
        <v>0</v>
      </c>
      <c r="AY318" s="177">
        <v>0</v>
      </c>
      <c r="AZ318" s="177">
        <v>0</v>
      </c>
      <c r="BA318" s="177">
        <v>0</v>
      </c>
      <c r="BB318" s="177">
        <v>0</v>
      </c>
      <c r="BC318" s="177">
        <v>0</v>
      </c>
      <c r="BD318" s="177">
        <v>0</v>
      </c>
      <c r="BE318" s="177">
        <v>0</v>
      </c>
      <c r="BF318" s="177">
        <v>0</v>
      </c>
      <c r="BG318" s="177">
        <v>0</v>
      </c>
      <c r="BH318" s="177">
        <v>0</v>
      </c>
      <c r="BI318" s="177">
        <v>0</v>
      </c>
      <c r="BJ318" s="177">
        <v>0</v>
      </c>
      <c r="BK318" s="177">
        <v>0</v>
      </c>
      <c r="BL318" s="177">
        <v>0</v>
      </c>
      <c r="BM318" s="177">
        <v>0</v>
      </c>
      <c r="BN318" s="177">
        <v>0</v>
      </c>
      <c r="BO318" s="177">
        <v>0</v>
      </c>
      <c r="BP318" s="177">
        <v>0</v>
      </c>
      <c r="BQ318" s="177">
        <v>0</v>
      </c>
      <c r="BR318" s="177">
        <v>0</v>
      </c>
      <c r="BS318" s="179">
        <v>0</v>
      </c>
      <c r="BT318" s="179">
        <v>0</v>
      </c>
      <c r="BU318" s="179">
        <v>187980</v>
      </c>
      <c r="BV318" s="179">
        <v>0</v>
      </c>
      <c r="BW318" s="177">
        <v>360</v>
      </c>
      <c r="BX318" s="179">
        <v>0</v>
      </c>
      <c r="BY318" s="177">
        <v>8580</v>
      </c>
      <c r="BZ318" s="177">
        <v>0</v>
      </c>
      <c r="CA318" s="179">
        <v>0</v>
      </c>
      <c r="CB318" s="177">
        <v>0</v>
      </c>
      <c r="CC318" s="177">
        <v>0</v>
      </c>
      <c r="CD318" s="179">
        <v>114849.9</v>
      </c>
      <c r="CE318" s="177">
        <v>24640</v>
      </c>
      <c r="CF318" s="179">
        <v>225910</v>
      </c>
      <c r="CG318" s="177">
        <v>0</v>
      </c>
      <c r="CH318" s="179">
        <v>24780</v>
      </c>
      <c r="CI318" s="179">
        <v>79810.42</v>
      </c>
      <c r="CJ318" s="177">
        <v>62000</v>
      </c>
      <c r="CK318" s="177">
        <v>0</v>
      </c>
      <c r="CL318" s="179">
        <v>0</v>
      </c>
      <c r="CM318" s="178"/>
      <c r="CZ318" s="174">
        <f t="shared" si="4"/>
        <v>0</v>
      </c>
      <c r="DA318" s="158" t="s">
        <v>1908</v>
      </c>
      <c r="DB318" s="154" t="s">
        <v>1909</v>
      </c>
      <c r="DC318" s="154" t="s">
        <v>1288</v>
      </c>
    </row>
    <row r="319" spans="1:107" ht="13.2" customHeight="1" x14ac:dyDescent="0.25">
      <c r="A319" s="175" t="s">
        <v>1910</v>
      </c>
      <c r="B319" s="176" t="s">
        <v>1911</v>
      </c>
      <c r="C319" s="177">
        <v>0</v>
      </c>
      <c r="D319" s="177">
        <v>0</v>
      </c>
      <c r="E319" s="177">
        <v>0</v>
      </c>
      <c r="F319" s="177">
        <v>0</v>
      </c>
      <c r="G319" s="177">
        <v>0</v>
      </c>
      <c r="H319" s="177">
        <v>0</v>
      </c>
      <c r="I319" s="177">
        <v>0</v>
      </c>
      <c r="J319" s="177">
        <v>0</v>
      </c>
      <c r="K319" s="177">
        <v>0</v>
      </c>
      <c r="L319" s="177">
        <v>0</v>
      </c>
      <c r="M319" s="177">
        <v>0</v>
      </c>
      <c r="N319" s="177">
        <v>0</v>
      </c>
      <c r="O319" s="177">
        <v>0</v>
      </c>
      <c r="P319" s="177">
        <v>0</v>
      </c>
      <c r="Q319" s="177">
        <v>0</v>
      </c>
      <c r="R319" s="177">
        <v>0</v>
      </c>
      <c r="S319" s="177">
        <v>0</v>
      </c>
      <c r="T319" s="177">
        <v>0</v>
      </c>
      <c r="U319" s="177">
        <v>0</v>
      </c>
      <c r="V319" s="177">
        <v>0</v>
      </c>
      <c r="W319" s="177">
        <v>0</v>
      </c>
      <c r="X319" s="177">
        <v>0</v>
      </c>
      <c r="Y319" s="177">
        <v>0</v>
      </c>
      <c r="Z319" s="177">
        <v>0</v>
      </c>
      <c r="AA319" s="177">
        <v>0</v>
      </c>
      <c r="AB319" s="177">
        <v>0</v>
      </c>
      <c r="AC319" s="177">
        <v>0</v>
      </c>
      <c r="AD319" s="177">
        <v>0</v>
      </c>
      <c r="AE319" s="177">
        <v>0</v>
      </c>
      <c r="AF319" s="177">
        <v>0</v>
      </c>
      <c r="AG319" s="177">
        <v>0</v>
      </c>
      <c r="AH319" s="177">
        <v>0</v>
      </c>
      <c r="AI319" s="177">
        <v>0</v>
      </c>
      <c r="AJ319" s="177">
        <v>0</v>
      </c>
      <c r="AK319" s="177">
        <v>0</v>
      </c>
      <c r="AL319" s="177">
        <v>0</v>
      </c>
      <c r="AM319" s="177">
        <v>0</v>
      </c>
      <c r="AN319" s="177">
        <v>0</v>
      </c>
      <c r="AO319" s="177">
        <v>0</v>
      </c>
      <c r="AP319" s="177">
        <v>0</v>
      </c>
      <c r="AQ319" s="177">
        <v>0</v>
      </c>
      <c r="AR319" s="177">
        <v>0</v>
      </c>
      <c r="AS319" s="177">
        <v>0</v>
      </c>
      <c r="AT319" s="177">
        <v>0</v>
      </c>
      <c r="AU319" s="177">
        <v>0</v>
      </c>
      <c r="AV319" s="177">
        <v>0</v>
      </c>
      <c r="AW319" s="177">
        <v>0</v>
      </c>
      <c r="AX319" s="177">
        <v>0</v>
      </c>
      <c r="AY319" s="177">
        <v>0</v>
      </c>
      <c r="AZ319" s="177">
        <v>0</v>
      </c>
      <c r="BA319" s="177">
        <v>0</v>
      </c>
      <c r="BB319" s="177">
        <v>0</v>
      </c>
      <c r="BC319" s="177">
        <v>0</v>
      </c>
      <c r="BD319" s="177">
        <v>0</v>
      </c>
      <c r="BE319" s="177">
        <v>0</v>
      </c>
      <c r="BF319" s="177">
        <v>0</v>
      </c>
      <c r="BG319" s="177">
        <v>0</v>
      </c>
      <c r="BH319" s="177">
        <v>0</v>
      </c>
      <c r="BI319" s="177">
        <v>0</v>
      </c>
      <c r="BJ319" s="177">
        <v>0</v>
      </c>
      <c r="BK319" s="177">
        <v>0</v>
      </c>
      <c r="BL319" s="177">
        <v>3696650.64</v>
      </c>
      <c r="BM319" s="177">
        <v>0</v>
      </c>
      <c r="BN319" s="177">
        <v>0</v>
      </c>
      <c r="BO319" s="177">
        <v>0</v>
      </c>
      <c r="BP319" s="177">
        <v>0</v>
      </c>
      <c r="BQ319" s="177">
        <v>0</v>
      </c>
      <c r="BR319" s="179">
        <v>0</v>
      </c>
      <c r="BS319" s="179">
        <v>0</v>
      </c>
      <c r="BT319" s="179">
        <v>0</v>
      </c>
      <c r="BU319" s="179">
        <v>0</v>
      </c>
      <c r="BV319" s="179">
        <v>0</v>
      </c>
      <c r="BW319" s="179">
        <v>0</v>
      </c>
      <c r="BX319" s="179">
        <v>0</v>
      </c>
      <c r="BY319" s="179">
        <v>19063</v>
      </c>
      <c r="BZ319" s="179">
        <v>0</v>
      </c>
      <c r="CA319" s="179">
        <v>0</v>
      </c>
      <c r="CB319" s="179">
        <v>0</v>
      </c>
      <c r="CC319" s="179">
        <v>0</v>
      </c>
      <c r="CD319" s="179">
        <v>0</v>
      </c>
      <c r="CE319" s="179">
        <v>0</v>
      </c>
      <c r="CF319" s="179">
        <v>0</v>
      </c>
      <c r="CG319" s="179">
        <v>0</v>
      </c>
      <c r="CH319" s="179">
        <v>0</v>
      </c>
      <c r="CI319" s="179">
        <v>0</v>
      </c>
      <c r="CJ319" s="179">
        <v>0</v>
      </c>
      <c r="CK319" s="179">
        <v>0</v>
      </c>
      <c r="CL319" s="179">
        <v>0</v>
      </c>
      <c r="CM319" s="178"/>
      <c r="CZ319" s="174">
        <f t="shared" si="4"/>
        <v>0</v>
      </c>
      <c r="DA319" s="158" t="s">
        <v>1910</v>
      </c>
      <c r="DB319" s="154" t="s">
        <v>1911</v>
      </c>
      <c r="DC319" s="154" t="s">
        <v>1288</v>
      </c>
    </row>
    <row r="320" spans="1:107" s="172" customFormat="1" ht="13.2" customHeight="1" x14ac:dyDescent="0.25">
      <c r="A320" s="166" t="s">
        <v>1912</v>
      </c>
      <c r="B320" s="167" t="s">
        <v>1913</v>
      </c>
      <c r="C320" s="168">
        <v>0</v>
      </c>
      <c r="D320" s="168">
        <v>40000</v>
      </c>
      <c r="E320" s="168">
        <v>0</v>
      </c>
      <c r="F320" s="168">
        <v>0</v>
      </c>
      <c r="G320" s="168">
        <v>0</v>
      </c>
      <c r="H320" s="168">
        <v>0</v>
      </c>
      <c r="I320" s="168">
        <v>0</v>
      </c>
      <c r="J320" s="168">
        <v>23300</v>
      </c>
      <c r="K320" s="168">
        <v>0</v>
      </c>
      <c r="L320" s="168">
        <v>0</v>
      </c>
      <c r="M320" s="168">
        <v>0</v>
      </c>
      <c r="N320" s="168">
        <v>0</v>
      </c>
      <c r="O320" s="168">
        <v>904850</v>
      </c>
      <c r="P320" s="168">
        <v>150000</v>
      </c>
      <c r="Q320" s="168">
        <v>0</v>
      </c>
      <c r="R320" s="168">
        <v>0</v>
      </c>
      <c r="S320" s="168">
        <v>0</v>
      </c>
      <c r="T320" s="168">
        <v>159000</v>
      </c>
      <c r="U320" s="168">
        <v>0</v>
      </c>
      <c r="V320" s="168">
        <v>0</v>
      </c>
      <c r="W320" s="168">
        <v>339000</v>
      </c>
      <c r="X320" s="168">
        <v>3500</v>
      </c>
      <c r="Y320" s="168">
        <v>0</v>
      </c>
      <c r="Z320" s="168">
        <v>0</v>
      </c>
      <c r="AA320" s="168">
        <v>0</v>
      </c>
      <c r="AB320" s="168">
        <v>0</v>
      </c>
      <c r="AC320" s="168">
        <v>0</v>
      </c>
      <c r="AD320" s="168">
        <v>0</v>
      </c>
      <c r="AE320" s="168">
        <v>0</v>
      </c>
      <c r="AF320" s="168">
        <v>0</v>
      </c>
      <c r="AG320" s="168">
        <v>0</v>
      </c>
      <c r="AH320" s="168">
        <v>199760</v>
      </c>
      <c r="AI320" s="168">
        <v>0</v>
      </c>
      <c r="AJ320" s="168">
        <v>0</v>
      </c>
      <c r="AK320" s="168">
        <v>0</v>
      </c>
      <c r="AL320" s="168">
        <v>0</v>
      </c>
      <c r="AM320" s="168">
        <v>0</v>
      </c>
      <c r="AN320" s="168">
        <v>0</v>
      </c>
      <c r="AO320" s="168">
        <v>0</v>
      </c>
      <c r="AP320" s="168">
        <v>0</v>
      </c>
      <c r="AQ320" s="168">
        <v>0</v>
      </c>
      <c r="AR320" s="168">
        <v>0</v>
      </c>
      <c r="AS320" s="168">
        <v>0</v>
      </c>
      <c r="AT320" s="168">
        <v>0</v>
      </c>
      <c r="AU320" s="168">
        <v>0</v>
      </c>
      <c r="AV320" s="168">
        <v>0</v>
      </c>
      <c r="AW320" s="168">
        <v>0</v>
      </c>
      <c r="AX320" s="168">
        <v>0</v>
      </c>
      <c r="AY320" s="168">
        <v>0</v>
      </c>
      <c r="AZ320" s="168">
        <v>0</v>
      </c>
      <c r="BA320" s="168">
        <v>0</v>
      </c>
      <c r="BB320" s="168">
        <v>0</v>
      </c>
      <c r="BC320" s="168">
        <v>789600</v>
      </c>
      <c r="BD320" s="168">
        <v>0</v>
      </c>
      <c r="BE320" s="168">
        <v>0</v>
      </c>
      <c r="BF320" s="168">
        <v>0</v>
      </c>
      <c r="BG320" s="168">
        <v>0</v>
      </c>
      <c r="BH320" s="168">
        <v>0</v>
      </c>
      <c r="BI320" s="168">
        <v>0</v>
      </c>
      <c r="BJ320" s="168">
        <v>0</v>
      </c>
      <c r="BK320" s="168">
        <v>0</v>
      </c>
      <c r="BL320" s="168">
        <v>0</v>
      </c>
      <c r="BM320" s="168">
        <v>21000</v>
      </c>
      <c r="BN320" s="168">
        <v>0</v>
      </c>
      <c r="BO320" s="168">
        <v>0</v>
      </c>
      <c r="BP320" s="168">
        <v>0</v>
      </c>
      <c r="BQ320" s="168">
        <v>0</v>
      </c>
      <c r="BR320" s="169">
        <v>0</v>
      </c>
      <c r="BS320" s="169">
        <v>0</v>
      </c>
      <c r="BT320" s="169">
        <v>0</v>
      </c>
      <c r="BU320" s="169">
        <v>25000</v>
      </c>
      <c r="BV320" s="168">
        <v>0</v>
      </c>
      <c r="BW320" s="169">
        <v>0</v>
      </c>
      <c r="BX320" s="169">
        <v>0</v>
      </c>
      <c r="BY320" s="169">
        <v>0</v>
      </c>
      <c r="BZ320" s="169">
        <v>0</v>
      </c>
      <c r="CA320" s="169">
        <v>0</v>
      </c>
      <c r="CB320" s="169">
        <v>0</v>
      </c>
      <c r="CC320" s="169">
        <v>0</v>
      </c>
      <c r="CD320" s="169">
        <v>0</v>
      </c>
      <c r="CE320" s="169">
        <v>300000</v>
      </c>
      <c r="CF320" s="169">
        <v>0</v>
      </c>
      <c r="CG320" s="169">
        <v>0</v>
      </c>
      <c r="CH320" s="169">
        <v>0</v>
      </c>
      <c r="CI320" s="169">
        <v>0</v>
      </c>
      <c r="CJ320" s="169">
        <v>0</v>
      </c>
      <c r="CK320" s="169">
        <v>0</v>
      </c>
      <c r="CL320" s="169">
        <v>0</v>
      </c>
      <c r="CM320" s="170"/>
      <c r="CN320" s="171"/>
      <c r="CO320" s="171"/>
      <c r="CW320" s="173"/>
      <c r="CZ320" s="174">
        <f t="shared" si="4"/>
        <v>0</v>
      </c>
      <c r="DA320" s="174" t="s">
        <v>1912</v>
      </c>
      <c r="DB320" s="172" t="s">
        <v>1913</v>
      </c>
      <c r="DC320" s="172" t="s">
        <v>1288</v>
      </c>
    </row>
    <row r="321" spans="1:107" s="172" customFormat="1" ht="13.2" customHeight="1" x14ac:dyDescent="0.25">
      <c r="A321" s="166" t="s">
        <v>1914</v>
      </c>
      <c r="B321" s="167" t="s">
        <v>1915</v>
      </c>
      <c r="C321" s="168">
        <v>2670000</v>
      </c>
      <c r="D321" s="168">
        <v>744000</v>
      </c>
      <c r="E321" s="168">
        <v>409100</v>
      </c>
      <c r="F321" s="168">
        <v>0</v>
      </c>
      <c r="G321" s="168">
        <v>36000</v>
      </c>
      <c r="H321" s="168">
        <v>0</v>
      </c>
      <c r="I321" s="168">
        <v>759000</v>
      </c>
      <c r="J321" s="168">
        <v>0</v>
      </c>
      <c r="K321" s="168">
        <v>1114410</v>
      </c>
      <c r="L321" s="168">
        <v>0</v>
      </c>
      <c r="M321" s="168">
        <v>395650</v>
      </c>
      <c r="N321" s="168">
        <v>0</v>
      </c>
      <c r="O321" s="168">
        <v>0</v>
      </c>
      <c r="P321" s="168">
        <v>171200</v>
      </c>
      <c r="Q321" s="168">
        <v>0</v>
      </c>
      <c r="R321" s="168">
        <v>2085816</v>
      </c>
      <c r="S321" s="168">
        <v>0</v>
      </c>
      <c r="T321" s="168">
        <v>696825.42</v>
      </c>
      <c r="U321" s="168">
        <v>1640000</v>
      </c>
      <c r="V321" s="168">
        <v>0</v>
      </c>
      <c r="W321" s="168">
        <v>0</v>
      </c>
      <c r="X321" s="168">
        <v>160000</v>
      </c>
      <c r="Y321" s="168">
        <v>185000</v>
      </c>
      <c r="Z321" s="168">
        <v>230000</v>
      </c>
      <c r="AA321" s="168">
        <v>0</v>
      </c>
      <c r="AB321" s="168">
        <v>617400</v>
      </c>
      <c r="AC321" s="168">
        <v>0</v>
      </c>
      <c r="AD321" s="168">
        <v>2844000</v>
      </c>
      <c r="AE321" s="168">
        <v>0</v>
      </c>
      <c r="AF321" s="168">
        <v>0</v>
      </c>
      <c r="AG321" s="168">
        <v>0</v>
      </c>
      <c r="AH321" s="168">
        <v>1295000</v>
      </c>
      <c r="AI321" s="168">
        <v>0</v>
      </c>
      <c r="AJ321" s="168">
        <v>0</v>
      </c>
      <c r="AK321" s="168">
        <v>1594000</v>
      </c>
      <c r="AL321" s="168">
        <v>250000</v>
      </c>
      <c r="AM321" s="168">
        <v>0</v>
      </c>
      <c r="AN321" s="168">
        <v>0</v>
      </c>
      <c r="AO321" s="168">
        <v>0</v>
      </c>
      <c r="AP321" s="168">
        <v>0</v>
      </c>
      <c r="AQ321" s="168">
        <v>0</v>
      </c>
      <c r="AR321" s="168">
        <v>0</v>
      </c>
      <c r="AS321" s="168">
        <v>0</v>
      </c>
      <c r="AT321" s="168">
        <v>0</v>
      </c>
      <c r="AU321" s="168">
        <v>0</v>
      </c>
      <c r="AV321" s="168">
        <v>0</v>
      </c>
      <c r="AW321" s="168">
        <v>0</v>
      </c>
      <c r="AX321" s="168">
        <v>320290</v>
      </c>
      <c r="AY321" s="168">
        <v>0</v>
      </c>
      <c r="AZ321" s="168">
        <v>0</v>
      </c>
      <c r="BA321" s="168">
        <v>0</v>
      </c>
      <c r="BB321" s="168">
        <v>35000</v>
      </c>
      <c r="BC321" s="168">
        <v>6795000</v>
      </c>
      <c r="BD321" s="168">
        <v>300000</v>
      </c>
      <c r="BE321" s="168">
        <v>13500</v>
      </c>
      <c r="BF321" s="168">
        <v>0</v>
      </c>
      <c r="BG321" s="168">
        <v>0</v>
      </c>
      <c r="BH321" s="168">
        <v>0</v>
      </c>
      <c r="BI321" s="168">
        <v>0</v>
      </c>
      <c r="BJ321" s="168">
        <v>184250</v>
      </c>
      <c r="BK321" s="168">
        <v>0</v>
      </c>
      <c r="BL321" s="168">
        <v>1414873.76</v>
      </c>
      <c r="BM321" s="168">
        <v>1168000</v>
      </c>
      <c r="BN321" s="168">
        <v>0</v>
      </c>
      <c r="BO321" s="168">
        <v>772850</v>
      </c>
      <c r="BP321" s="168">
        <v>0</v>
      </c>
      <c r="BQ321" s="168">
        <v>451425</v>
      </c>
      <c r="BR321" s="169">
        <v>10799000</v>
      </c>
      <c r="BS321" s="168">
        <v>0</v>
      </c>
      <c r="BT321" s="168">
        <v>0</v>
      </c>
      <c r="BU321" s="169">
        <v>0</v>
      </c>
      <c r="BV321" s="168">
        <v>0</v>
      </c>
      <c r="BW321" s="168">
        <v>0</v>
      </c>
      <c r="BX321" s="169">
        <v>1948000</v>
      </c>
      <c r="BY321" s="168">
        <v>0</v>
      </c>
      <c r="BZ321" s="168">
        <v>0</v>
      </c>
      <c r="CA321" s="169">
        <v>0</v>
      </c>
      <c r="CB321" s="168">
        <v>0</v>
      </c>
      <c r="CC321" s="168">
        <v>644000</v>
      </c>
      <c r="CD321" s="169">
        <v>0</v>
      </c>
      <c r="CE321" s="169">
        <v>0</v>
      </c>
      <c r="CF321" s="168">
        <v>0</v>
      </c>
      <c r="CG321" s="168">
        <v>0</v>
      </c>
      <c r="CH321" s="169">
        <v>0</v>
      </c>
      <c r="CI321" s="168">
        <v>0</v>
      </c>
      <c r="CJ321" s="168">
        <v>0</v>
      </c>
      <c r="CK321" s="168">
        <v>0</v>
      </c>
      <c r="CL321" s="169">
        <v>0</v>
      </c>
      <c r="CM321" s="170"/>
      <c r="CN321" s="171"/>
      <c r="CO321" s="171"/>
      <c r="CW321" s="173"/>
      <c r="CZ321" s="174">
        <f t="shared" si="4"/>
        <v>0</v>
      </c>
      <c r="DA321" s="174" t="s">
        <v>1914</v>
      </c>
      <c r="DB321" s="172" t="s">
        <v>1915</v>
      </c>
      <c r="DC321" s="172" t="s">
        <v>1288</v>
      </c>
    </row>
    <row r="322" spans="1:107" ht="13.2" customHeight="1" x14ac:dyDescent="0.25">
      <c r="A322" s="175" t="s">
        <v>1916</v>
      </c>
      <c r="B322" s="176" t="s">
        <v>1917</v>
      </c>
      <c r="C322" s="177">
        <v>255570</v>
      </c>
      <c r="D322" s="177">
        <v>0</v>
      </c>
      <c r="E322" s="177">
        <v>538361.35</v>
      </c>
      <c r="F322" s="177">
        <v>1409135</v>
      </c>
      <c r="G322" s="177">
        <v>291969</v>
      </c>
      <c r="H322" s="177">
        <v>1753461.4</v>
      </c>
      <c r="I322" s="177">
        <v>775924.66</v>
      </c>
      <c r="J322" s="177">
        <v>2156511</v>
      </c>
      <c r="K322" s="177">
        <v>293627</v>
      </c>
      <c r="L322" s="177">
        <v>0</v>
      </c>
      <c r="M322" s="177">
        <v>1591922.5</v>
      </c>
      <c r="N322" s="177">
        <v>516913.67</v>
      </c>
      <c r="O322" s="177">
        <v>1558548.07</v>
      </c>
      <c r="P322" s="177">
        <v>1991930.83</v>
      </c>
      <c r="Q322" s="177">
        <v>2392370.48</v>
      </c>
      <c r="R322" s="177">
        <v>468410.01</v>
      </c>
      <c r="S322" s="177">
        <v>2559921.71</v>
      </c>
      <c r="T322" s="177">
        <v>681938.1</v>
      </c>
      <c r="U322" s="177">
        <v>2210617.4300000002</v>
      </c>
      <c r="V322" s="177">
        <v>694877.25</v>
      </c>
      <c r="W322" s="177">
        <v>0</v>
      </c>
      <c r="X322" s="177">
        <v>0</v>
      </c>
      <c r="Y322" s="177">
        <v>0</v>
      </c>
      <c r="Z322" s="177">
        <v>0</v>
      </c>
      <c r="AA322" s="177">
        <v>0</v>
      </c>
      <c r="AB322" s="177">
        <v>14295</v>
      </c>
      <c r="AC322" s="177">
        <v>0</v>
      </c>
      <c r="AD322" s="177">
        <v>0</v>
      </c>
      <c r="AE322" s="177">
        <v>0</v>
      </c>
      <c r="AF322" s="177">
        <v>0</v>
      </c>
      <c r="AG322" s="177">
        <v>0</v>
      </c>
      <c r="AH322" s="177">
        <v>0</v>
      </c>
      <c r="AI322" s="177">
        <v>0</v>
      </c>
      <c r="AJ322" s="177">
        <v>0</v>
      </c>
      <c r="AK322" s="177">
        <v>398999.5</v>
      </c>
      <c r="AL322" s="177">
        <v>0</v>
      </c>
      <c r="AM322" s="177">
        <v>0</v>
      </c>
      <c r="AN322" s="177">
        <v>0</v>
      </c>
      <c r="AO322" s="177">
        <v>0</v>
      </c>
      <c r="AP322" s="177">
        <v>0</v>
      </c>
      <c r="AQ322" s="177">
        <v>635635.36</v>
      </c>
      <c r="AR322" s="177">
        <v>0</v>
      </c>
      <c r="AS322" s="177">
        <v>50832</v>
      </c>
      <c r="AT322" s="177">
        <v>0</v>
      </c>
      <c r="AU322" s="177">
        <v>0</v>
      </c>
      <c r="AV322" s="177">
        <v>7261.68</v>
      </c>
      <c r="AW322" s="177">
        <v>292495</v>
      </c>
      <c r="AX322" s="177">
        <v>0</v>
      </c>
      <c r="AY322" s="177">
        <v>0</v>
      </c>
      <c r="AZ322" s="177">
        <v>0</v>
      </c>
      <c r="BA322" s="177">
        <v>1091577.25</v>
      </c>
      <c r="BB322" s="177">
        <v>0</v>
      </c>
      <c r="BC322" s="177">
        <v>346511.38</v>
      </c>
      <c r="BD322" s="177">
        <v>0</v>
      </c>
      <c r="BE322" s="177">
        <v>0</v>
      </c>
      <c r="BF322" s="177">
        <v>374555.25</v>
      </c>
      <c r="BG322" s="177">
        <v>459624.25</v>
      </c>
      <c r="BH322" s="177">
        <v>313781.5</v>
      </c>
      <c r="BI322" s="177">
        <v>0</v>
      </c>
      <c r="BJ322" s="177">
        <v>658331.5</v>
      </c>
      <c r="BK322" s="177">
        <v>0</v>
      </c>
      <c r="BL322" s="177">
        <v>0</v>
      </c>
      <c r="BM322" s="177">
        <v>295429.90000000002</v>
      </c>
      <c r="BN322" s="177">
        <v>0</v>
      </c>
      <c r="BO322" s="177">
        <v>1004000.7</v>
      </c>
      <c r="BP322" s="177">
        <v>1251578.98</v>
      </c>
      <c r="BQ322" s="177">
        <v>814090.84</v>
      </c>
      <c r="BR322" s="179">
        <v>0</v>
      </c>
      <c r="BS322" s="177">
        <v>2238106</v>
      </c>
      <c r="BT322" s="177">
        <v>1717478</v>
      </c>
      <c r="BU322" s="177">
        <v>2602650</v>
      </c>
      <c r="BV322" s="177">
        <v>496330</v>
      </c>
      <c r="BW322" s="177">
        <v>590800</v>
      </c>
      <c r="BX322" s="179">
        <v>5003124</v>
      </c>
      <c r="BY322" s="177">
        <v>350282.5</v>
      </c>
      <c r="BZ322" s="177">
        <v>0</v>
      </c>
      <c r="CA322" s="177">
        <v>2319305</v>
      </c>
      <c r="CB322" s="177">
        <v>1731846.05</v>
      </c>
      <c r="CC322" s="177">
        <v>1872460</v>
      </c>
      <c r="CD322" s="177">
        <v>1261788.55</v>
      </c>
      <c r="CE322" s="177">
        <v>2108390</v>
      </c>
      <c r="CF322" s="177">
        <v>2398910.6</v>
      </c>
      <c r="CG322" s="177">
        <v>1059727</v>
      </c>
      <c r="CH322" s="177">
        <v>984227.6</v>
      </c>
      <c r="CI322" s="177">
        <v>722505</v>
      </c>
      <c r="CJ322" s="179">
        <v>3133200</v>
      </c>
      <c r="CK322" s="177">
        <v>1590440</v>
      </c>
      <c r="CL322" s="177">
        <v>726720</v>
      </c>
      <c r="CM322" s="178"/>
      <c r="CZ322" s="174">
        <f t="shared" si="4"/>
        <v>0</v>
      </c>
      <c r="DA322" s="158" t="s">
        <v>1916</v>
      </c>
      <c r="DB322" s="154" t="s">
        <v>1917</v>
      </c>
      <c r="DC322" s="154" t="s">
        <v>1288</v>
      </c>
    </row>
    <row r="323" spans="1:107" ht="13.2" customHeight="1" x14ac:dyDescent="0.25">
      <c r="A323" s="175" t="s">
        <v>1918</v>
      </c>
      <c r="B323" s="176" t="s">
        <v>1919</v>
      </c>
      <c r="C323" s="177">
        <v>191137</v>
      </c>
      <c r="D323" s="177">
        <v>0</v>
      </c>
      <c r="E323" s="177">
        <v>24980</v>
      </c>
      <c r="F323" s="177">
        <v>0</v>
      </c>
      <c r="G323" s="177">
        <v>0</v>
      </c>
      <c r="H323" s="177">
        <v>0</v>
      </c>
      <c r="I323" s="177">
        <v>0</v>
      </c>
      <c r="J323" s="177">
        <v>0</v>
      </c>
      <c r="K323" s="177">
        <v>0</v>
      </c>
      <c r="L323" s="177">
        <v>0</v>
      </c>
      <c r="M323" s="177">
        <v>7300</v>
      </c>
      <c r="N323" s="177">
        <v>39899</v>
      </c>
      <c r="O323" s="177">
        <v>3050</v>
      </c>
      <c r="P323" s="177">
        <v>0</v>
      </c>
      <c r="Q323" s="177">
        <v>166429</v>
      </c>
      <c r="R323" s="177">
        <v>69178.25</v>
      </c>
      <c r="S323" s="177">
        <v>19953.990000000002</v>
      </c>
      <c r="T323" s="177">
        <v>0</v>
      </c>
      <c r="U323" s="177">
        <v>42079.5</v>
      </c>
      <c r="V323" s="177">
        <v>0</v>
      </c>
      <c r="W323" s="177">
        <v>0</v>
      </c>
      <c r="X323" s="177">
        <v>0</v>
      </c>
      <c r="Y323" s="177">
        <v>0</v>
      </c>
      <c r="Z323" s="177">
        <v>0</v>
      </c>
      <c r="AA323" s="177">
        <v>0</v>
      </c>
      <c r="AB323" s="177">
        <v>17777.5</v>
      </c>
      <c r="AC323" s="177">
        <v>0</v>
      </c>
      <c r="AD323" s="177">
        <v>0</v>
      </c>
      <c r="AE323" s="177">
        <v>0</v>
      </c>
      <c r="AF323" s="177">
        <v>0</v>
      </c>
      <c r="AG323" s="177">
        <v>0</v>
      </c>
      <c r="AH323" s="177">
        <v>40111</v>
      </c>
      <c r="AI323" s="177">
        <v>0</v>
      </c>
      <c r="AJ323" s="177">
        <v>0</v>
      </c>
      <c r="AK323" s="177">
        <v>0</v>
      </c>
      <c r="AL323" s="177">
        <v>0</v>
      </c>
      <c r="AM323" s="177">
        <v>0</v>
      </c>
      <c r="AN323" s="177">
        <v>111785.75</v>
      </c>
      <c r="AO323" s="177">
        <v>80</v>
      </c>
      <c r="AP323" s="177">
        <v>0</v>
      </c>
      <c r="AQ323" s="177">
        <v>0</v>
      </c>
      <c r="AR323" s="177">
        <v>0</v>
      </c>
      <c r="AS323" s="177">
        <v>0</v>
      </c>
      <c r="AT323" s="177">
        <v>198600</v>
      </c>
      <c r="AU323" s="177">
        <v>0</v>
      </c>
      <c r="AV323" s="177">
        <v>0</v>
      </c>
      <c r="AW323" s="177">
        <v>32687.43</v>
      </c>
      <c r="AX323" s="177">
        <v>0</v>
      </c>
      <c r="AY323" s="177">
        <v>0</v>
      </c>
      <c r="AZ323" s="177">
        <v>0</v>
      </c>
      <c r="BA323" s="177">
        <v>0</v>
      </c>
      <c r="BB323" s="177">
        <v>0</v>
      </c>
      <c r="BC323" s="177">
        <v>0</v>
      </c>
      <c r="BD323" s="177">
        <v>10595</v>
      </c>
      <c r="BE323" s="177">
        <v>0</v>
      </c>
      <c r="BF323" s="177">
        <v>0</v>
      </c>
      <c r="BG323" s="177">
        <v>0</v>
      </c>
      <c r="BH323" s="177">
        <v>0</v>
      </c>
      <c r="BI323" s="177">
        <v>0</v>
      </c>
      <c r="BJ323" s="177">
        <v>251548</v>
      </c>
      <c r="BK323" s="177">
        <v>1038504</v>
      </c>
      <c r="BL323" s="177">
        <v>0</v>
      </c>
      <c r="BM323" s="177">
        <v>0</v>
      </c>
      <c r="BN323" s="177">
        <v>42039</v>
      </c>
      <c r="BO323" s="177">
        <v>0</v>
      </c>
      <c r="BP323" s="177">
        <v>0</v>
      </c>
      <c r="BQ323" s="177">
        <v>311727</v>
      </c>
      <c r="BR323" s="177">
        <v>0</v>
      </c>
      <c r="BS323" s="179">
        <v>14774</v>
      </c>
      <c r="BT323" s="179">
        <v>0</v>
      </c>
      <c r="BU323" s="179">
        <v>0</v>
      </c>
      <c r="BV323" s="179">
        <v>0</v>
      </c>
      <c r="BW323" s="179">
        <v>45830</v>
      </c>
      <c r="BX323" s="179">
        <v>0</v>
      </c>
      <c r="BY323" s="179">
        <v>1520</v>
      </c>
      <c r="BZ323" s="179">
        <v>0</v>
      </c>
      <c r="CA323" s="179">
        <v>5268</v>
      </c>
      <c r="CB323" s="177">
        <v>29904</v>
      </c>
      <c r="CC323" s="179">
        <v>0</v>
      </c>
      <c r="CD323" s="179">
        <v>0</v>
      </c>
      <c r="CE323" s="179">
        <v>0</v>
      </c>
      <c r="CF323" s="179">
        <v>0</v>
      </c>
      <c r="CG323" s="179">
        <v>0</v>
      </c>
      <c r="CH323" s="179">
        <v>0</v>
      </c>
      <c r="CI323" s="179">
        <v>0</v>
      </c>
      <c r="CJ323" s="179">
        <v>0</v>
      </c>
      <c r="CK323" s="179">
        <v>0</v>
      </c>
      <c r="CL323" s="179">
        <v>0</v>
      </c>
      <c r="CM323" s="178"/>
      <c r="CZ323" s="174">
        <f t="shared" si="4"/>
        <v>0</v>
      </c>
      <c r="DA323" s="158" t="s">
        <v>1918</v>
      </c>
      <c r="DB323" s="154" t="s">
        <v>1919</v>
      </c>
      <c r="DC323" s="154" t="s">
        <v>1288</v>
      </c>
    </row>
    <row r="324" spans="1:107" ht="13.2" customHeight="1" x14ac:dyDescent="0.25">
      <c r="A324" s="175" t="s">
        <v>1920</v>
      </c>
      <c r="B324" s="176" t="s">
        <v>1921</v>
      </c>
      <c r="C324" s="177">
        <v>0</v>
      </c>
      <c r="D324" s="177">
        <v>0</v>
      </c>
      <c r="E324" s="177">
        <v>89891</v>
      </c>
      <c r="F324" s="177">
        <v>350962.5</v>
      </c>
      <c r="G324" s="177">
        <v>49565</v>
      </c>
      <c r="H324" s="177">
        <v>240</v>
      </c>
      <c r="I324" s="177">
        <v>120</v>
      </c>
      <c r="J324" s="177">
        <v>341610</v>
      </c>
      <c r="K324" s="177">
        <v>0</v>
      </c>
      <c r="L324" s="177">
        <v>0</v>
      </c>
      <c r="M324" s="177">
        <v>6552</v>
      </c>
      <c r="N324" s="177">
        <v>157330.5</v>
      </c>
      <c r="O324" s="177">
        <v>0</v>
      </c>
      <c r="P324" s="177">
        <v>0</v>
      </c>
      <c r="Q324" s="177">
        <v>0</v>
      </c>
      <c r="R324" s="177">
        <v>0</v>
      </c>
      <c r="S324" s="177">
        <v>0</v>
      </c>
      <c r="T324" s="177">
        <v>0</v>
      </c>
      <c r="U324" s="177">
        <v>156533.5</v>
      </c>
      <c r="V324" s="177">
        <v>0</v>
      </c>
      <c r="W324" s="177">
        <v>0</v>
      </c>
      <c r="X324" s="177">
        <v>0</v>
      </c>
      <c r="Y324" s="177">
        <v>0</v>
      </c>
      <c r="Z324" s="177">
        <v>0</v>
      </c>
      <c r="AA324" s="177">
        <v>0</v>
      </c>
      <c r="AB324" s="177">
        <v>420</v>
      </c>
      <c r="AC324" s="177">
        <v>0</v>
      </c>
      <c r="AD324" s="177">
        <v>0</v>
      </c>
      <c r="AE324" s="177">
        <v>0</v>
      </c>
      <c r="AF324" s="177">
        <v>0</v>
      </c>
      <c r="AG324" s="177">
        <v>0</v>
      </c>
      <c r="AH324" s="177">
        <v>6286</v>
      </c>
      <c r="AI324" s="177">
        <v>0</v>
      </c>
      <c r="AJ324" s="177">
        <v>0</v>
      </c>
      <c r="AK324" s="177">
        <v>121726</v>
      </c>
      <c r="AL324" s="177">
        <v>0</v>
      </c>
      <c r="AM324" s="177">
        <v>0</v>
      </c>
      <c r="AN324" s="177">
        <v>0</v>
      </c>
      <c r="AO324" s="177">
        <v>0</v>
      </c>
      <c r="AP324" s="177">
        <v>0</v>
      </c>
      <c r="AQ324" s="177">
        <v>0</v>
      </c>
      <c r="AR324" s="177">
        <v>0</v>
      </c>
      <c r="AS324" s="177">
        <v>0</v>
      </c>
      <c r="AT324" s="177">
        <v>0</v>
      </c>
      <c r="AU324" s="177">
        <v>0</v>
      </c>
      <c r="AV324" s="177">
        <v>700</v>
      </c>
      <c r="AW324" s="177">
        <v>2134</v>
      </c>
      <c r="AX324" s="177">
        <v>1323</v>
      </c>
      <c r="AY324" s="177">
        <v>274</v>
      </c>
      <c r="AZ324" s="177">
        <v>1420</v>
      </c>
      <c r="BA324" s="177">
        <v>0</v>
      </c>
      <c r="BB324" s="177">
        <v>393</v>
      </c>
      <c r="BC324" s="177">
        <v>750</v>
      </c>
      <c r="BD324" s="177">
        <v>0</v>
      </c>
      <c r="BE324" s="177">
        <v>0</v>
      </c>
      <c r="BF324" s="177">
        <v>0</v>
      </c>
      <c r="BG324" s="177">
        <v>0</v>
      </c>
      <c r="BH324" s="177">
        <v>0</v>
      </c>
      <c r="BI324" s="177">
        <v>0</v>
      </c>
      <c r="BJ324" s="177">
        <v>13135</v>
      </c>
      <c r="BK324" s="177">
        <v>0</v>
      </c>
      <c r="BL324" s="177">
        <v>0</v>
      </c>
      <c r="BM324" s="177">
        <v>0</v>
      </c>
      <c r="BN324" s="177">
        <v>0</v>
      </c>
      <c r="BO324" s="177">
        <v>0</v>
      </c>
      <c r="BP324" s="177">
        <v>0</v>
      </c>
      <c r="BQ324" s="177">
        <v>360</v>
      </c>
      <c r="BR324" s="179">
        <v>0</v>
      </c>
      <c r="BS324" s="177">
        <v>73177.25</v>
      </c>
      <c r="BT324" s="177">
        <v>0</v>
      </c>
      <c r="BU324" s="177">
        <v>171848</v>
      </c>
      <c r="BV324" s="177">
        <v>0</v>
      </c>
      <c r="BW324" s="177">
        <v>303990</v>
      </c>
      <c r="BX324" s="179">
        <v>85387.5</v>
      </c>
      <c r="BY324" s="177">
        <v>28274</v>
      </c>
      <c r="BZ324" s="177">
        <v>0</v>
      </c>
      <c r="CA324" s="179">
        <v>61484.5</v>
      </c>
      <c r="CB324" s="177">
        <v>106141.5</v>
      </c>
      <c r="CC324" s="177">
        <v>0</v>
      </c>
      <c r="CD324" s="177">
        <v>46642</v>
      </c>
      <c r="CE324" s="177">
        <v>27457</v>
      </c>
      <c r="CF324" s="179">
        <v>12702.25</v>
      </c>
      <c r="CG324" s="177">
        <v>47461</v>
      </c>
      <c r="CH324" s="177">
        <v>12516.75</v>
      </c>
      <c r="CI324" s="177">
        <v>8454</v>
      </c>
      <c r="CJ324" s="177">
        <v>113454.5</v>
      </c>
      <c r="CK324" s="179">
        <v>57318.5</v>
      </c>
      <c r="CL324" s="179">
        <v>31324.5</v>
      </c>
      <c r="CM324" s="178"/>
      <c r="CZ324" s="174">
        <f t="shared" si="4"/>
        <v>0</v>
      </c>
      <c r="DA324" s="158" t="s">
        <v>1920</v>
      </c>
      <c r="DB324" s="154" t="s">
        <v>1921</v>
      </c>
      <c r="DC324" s="154" t="s">
        <v>1288</v>
      </c>
    </row>
    <row r="325" spans="1:107" ht="13.2" customHeight="1" x14ac:dyDescent="0.25">
      <c r="A325" s="175" t="s">
        <v>1922</v>
      </c>
      <c r="B325" s="176" t="s">
        <v>1923</v>
      </c>
      <c r="C325" s="177">
        <v>683846.13</v>
      </c>
      <c r="D325" s="177">
        <v>0</v>
      </c>
      <c r="E325" s="177">
        <v>0</v>
      </c>
      <c r="F325" s="177">
        <v>0</v>
      </c>
      <c r="G325" s="177">
        <v>0</v>
      </c>
      <c r="H325" s="177">
        <v>0</v>
      </c>
      <c r="I325" s="177">
        <v>0</v>
      </c>
      <c r="J325" s="177">
        <v>0</v>
      </c>
      <c r="K325" s="177">
        <v>0</v>
      </c>
      <c r="L325" s="177">
        <v>0</v>
      </c>
      <c r="M325" s="177">
        <v>0</v>
      </c>
      <c r="N325" s="177">
        <v>0</v>
      </c>
      <c r="O325" s="177">
        <v>1335531.2</v>
      </c>
      <c r="P325" s="177">
        <v>0</v>
      </c>
      <c r="Q325" s="177">
        <v>0</v>
      </c>
      <c r="R325" s="177">
        <v>0</v>
      </c>
      <c r="S325" s="177">
        <v>0</v>
      </c>
      <c r="T325" s="177">
        <v>0</v>
      </c>
      <c r="U325" s="177">
        <v>0</v>
      </c>
      <c r="V325" s="177">
        <v>0</v>
      </c>
      <c r="W325" s="177">
        <v>0</v>
      </c>
      <c r="X325" s="177">
        <v>0</v>
      </c>
      <c r="Y325" s="177">
        <v>0</v>
      </c>
      <c r="Z325" s="177">
        <v>0</v>
      </c>
      <c r="AA325" s="177">
        <v>0</v>
      </c>
      <c r="AB325" s="177">
        <v>0</v>
      </c>
      <c r="AC325" s="177">
        <v>0</v>
      </c>
      <c r="AD325" s="177">
        <v>0</v>
      </c>
      <c r="AE325" s="177">
        <v>0</v>
      </c>
      <c r="AF325" s="177">
        <v>0</v>
      </c>
      <c r="AG325" s="177">
        <v>0</v>
      </c>
      <c r="AH325" s="177">
        <v>0</v>
      </c>
      <c r="AI325" s="177">
        <v>0</v>
      </c>
      <c r="AJ325" s="177">
        <v>0</v>
      </c>
      <c r="AK325" s="177">
        <v>0</v>
      </c>
      <c r="AL325" s="177">
        <v>0</v>
      </c>
      <c r="AM325" s="177">
        <v>0</v>
      </c>
      <c r="AN325" s="177">
        <v>0</v>
      </c>
      <c r="AO325" s="177">
        <v>0</v>
      </c>
      <c r="AP325" s="177">
        <v>0</v>
      </c>
      <c r="AQ325" s="177">
        <v>0</v>
      </c>
      <c r="AR325" s="177">
        <v>0</v>
      </c>
      <c r="AS325" s="177">
        <v>0</v>
      </c>
      <c r="AT325" s="177">
        <v>0</v>
      </c>
      <c r="AU325" s="177">
        <v>0</v>
      </c>
      <c r="AV325" s="177">
        <v>0</v>
      </c>
      <c r="AW325" s="177">
        <v>0</v>
      </c>
      <c r="AX325" s="177">
        <v>0</v>
      </c>
      <c r="AY325" s="177">
        <v>0</v>
      </c>
      <c r="AZ325" s="177">
        <v>0</v>
      </c>
      <c r="BA325" s="177">
        <v>0</v>
      </c>
      <c r="BB325" s="177">
        <v>0</v>
      </c>
      <c r="BC325" s="177">
        <v>0</v>
      </c>
      <c r="BD325" s="177">
        <v>0</v>
      </c>
      <c r="BE325" s="177">
        <v>0</v>
      </c>
      <c r="BF325" s="177">
        <v>0</v>
      </c>
      <c r="BG325" s="177">
        <v>680942.25</v>
      </c>
      <c r="BH325" s="177">
        <v>0</v>
      </c>
      <c r="BI325" s="177">
        <v>0</v>
      </c>
      <c r="BJ325" s="177">
        <v>0</v>
      </c>
      <c r="BK325" s="177">
        <v>0</v>
      </c>
      <c r="BL325" s="177">
        <v>0</v>
      </c>
      <c r="BM325" s="177">
        <v>0</v>
      </c>
      <c r="BN325" s="177">
        <v>0</v>
      </c>
      <c r="BO325" s="177">
        <v>0</v>
      </c>
      <c r="BP325" s="177">
        <v>0</v>
      </c>
      <c r="BQ325" s="177">
        <v>0</v>
      </c>
      <c r="BR325" s="179">
        <v>0</v>
      </c>
      <c r="BS325" s="179">
        <v>0</v>
      </c>
      <c r="BT325" s="179">
        <v>0</v>
      </c>
      <c r="BU325" s="179">
        <v>0</v>
      </c>
      <c r="BV325" s="179">
        <v>0</v>
      </c>
      <c r="BW325" s="179">
        <v>0</v>
      </c>
      <c r="BX325" s="179">
        <v>0</v>
      </c>
      <c r="BY325" s="179">
        <v>0</v>
      </c>
      <c r="BZ325" s="179">
        <v>0</v>
      </c>
      <c r="CA325" s="179">
        <v>0</v>
      </c>
      <c r="CB325" s="179">
        <v>0</v>
      </c>
      <c r="CC325" s="179">
        <v>0</v>
      </c>
      <c r="CD325" s="179">
        <v>0</v>
      </c>
      <c r="CE325" s="179">
        <v>0</v>
      </c>
      <c r="CF325" s="179">
        <v>0</v>
      </c>
      <c r="CG325" s="179">
        <v>0</v>
      </c>
      <c r="CH325" s="179">
        <v>0</v>
      </c>
      <c r="CI325" s="179">
        <v>0</v>
      </c>
      <c r="CJ325" s="179">
        <v>2399232.75</v>
      </c>
      <c r="CK325" s="179">
        <v>0</v>
      </c>
      <c r="CL325" s="179">
        <v>0</v>
      </c>
      <c r="CM325" s="178"/>
      <c r="CZ325" s="174">
        <f t="shared" si="4"/>
        <v>0</v>
      </c>
      <c r="DA325" s="158" t="s">
        <v>1922</v>
      </c>
      <c r="DB325" s="154" t="s">
        <v>1923</v>
      </c>
      <c r="DC325" s="154" t="s">
        <v>1288</v>
      </c>
    </row>
    <row r="326" spans="1:107" ht="13.2" customHeight="1" x14ac:dyDescent="0.25">
      <c r="A326" s="175" t="s">
        <v>1924</v>
      </c>
      <c r="B326" s="176" t="s">
        <v>1925</v>
      </c>
      <c r="C326" s="177">
        <v>0</v>
      </c>
      <c r="D326" s="177">
        <v>0</v>
      </c>
      <c r="E326" s="177">
        <v>63650.6</v>
      </c>
      <c r="F326" s="177">
        <v>291559.46000000002</v>
      </c>
      <c r="G326" s="177">
        <v>1150</v>
      </c>
      <c r="H326" s="177">
        <v>29297</v>
      </c>
      <c r="I326" s="177">
        <v>0</v>
      </c>
      <c r="J326" s="177">
        <v>34047.800000000003</v>
      </c>
      <c r="K326" s="177">
        <v>0</v>
      </c>
      <c r="L326" s="177">
        <v>0</v>
      </c>
      <c r="M326" s="177">
        <v>240089.92</v>
      </c>
      <c r="N326" s="177">
        <v>0</v>
      </c>
      <c r="O326" s="177">
        <v>0</v>
      </c>
      <c r="P326" s="177">
        <v>47619.64</v>
      </c>
      <c r="Q326" s="177">
        <v>4995</v>
      </c>
      <c r="R326" s="177">
        <v>0</v>
      </c>
      <c r="S326" s="177">
        <v>67213.179999999993</v>
      </c>
      <c r="T326" s="177">
        <v>0</v>
      </c>
      <c r="U326" s="177">
        <v>114272.68</v>
      </c>
      <c r="V326" s="177">
        <v>356898.85</v>
      </c>
      <c r="W326" s="177">
        <v>0</v>
      </c>
      <c r="X326" s="177">
        <v>0</v>
      </c>
      <c r="Y326" s="177">
        <v>0</v>
      </c>
      <c r="Z326" s="177">
        <v>0</v>
      </c>
      <c r="AA326" s="177">
        <v>0</v>
      </c>
      <c r="AB326" s="177">
        <v>0</v>
      </c>
      <c r="AC326" s="177">
        <v>0</v>
      </c>
      <c r="AD326" s="177">
        <v>0</v>
      </c>
      <c r="AE326" s="177">
        <v>0</v>
      </c>
      <c r="AF326" s="177">
        <v>0</v>
      </c>
      <c r="AG326" s="177">
        <v>0</v>
      </c>
      <c r="AH326" s="177">
        <v>0</v>
      </c>
      <c r="AI326" s="177">
        <v>0</v>
      </c>
      <c r="AJ326" s="177">
        <v>0</v>
      </c>
      <c r="AK326" s="177">
        <v>0</v>
      </c>
      <c r="AL326" s="177">
        <v>0</v>
      </c>
      <c r="AM326" s="177">
        <v>750</v>
      </c>
      <c r="AN326" s="177">
        <v>300</v>
      </c>
      <c r="AO326" s="177">
        <v>0</v>
      </c>
      <c r="AP326" s="177">
        <v>300</v>
      </c>
      <c r="AQ326" s="177">
        <v>0</v>
      </c>
      <c r="AR326" s="177">
        <v>0</v>
      </c>
      <c r="AS326" s="177">
        <v>0</v>
      </c>
      <c r="AT326" s="177">
        <v>0</v>
      </c>
      <c r="AU326" s="177">
        <v>0</v>
      </c>
      <c r="AV326" s="177">
        <v>9619.9</v>
      </c>
      <c r="AW326" s="177">
        <v>0</v>
      </c>
      <c r="AX326" s="177">
        <v>10037.200000000001</v>
      </c>
      <c r="AY326" s="177">
        <v>0</v>
      </c>
      <c r="AZ326" s="177">
        <v>0</v>
      </c>
      <c r="BA326" s="177">
        <v>0</v>
      </c>
      <c r="BB326" s="177">
        <v>0</v>
      </c>
      <c r="BC326" s="177">
        <v>0</v>
      </c>
      <c r="BD326" s="177">
        <v>129965.96</v>
      </c>
      <c r="BE326" s="177">
        <v>13366.34</v>
      </c>
      <c r="BF326" s="177">
        <v>114856.32000000001</v>
      </c>
      <c r="BG326" s="177">
        <v>0</v>
      </c>
      <c r="BH326" s="177">
        <v>0</v>
      </c>
      <c r="BI326" s="177">
        <v>0</v>
      </c>
      <c r="BJ326" s="177">
        <v>0</v>
      </c>
      <c r="BK326" s="177">
        <v>0</v>
      </c>
      <c r="BL326" s="177">
        <v>0</v>
      </c>
      <c r="BM326" s="177">
        <v>0</v>
      </c>
      <c r="BN326" s="177">
        <v>0</v>
      </c>
      <c r="BO326" s="177">
        <v>0</v>
      </c>
      <c r="BP326" s="177">
        <v>178960.72</v>
      </c>
      <c r="BQ326" s="177">
        <v>0</v>
      </c>
      <c r="BR326" s="179">
        <v>0</v>
      </c>
      <c r="BS326" s="177">
        <v>69253.22</v>
      </c>
      <c r="BT326" s="177">
        <v>0</v>
      </c>
      <c r="BU326" s="177">
        <v>55259.46</v>
      </c>
      <c r="BV326" s="177">
        <v>0</v>
      </c>
      <c r="BW326" s="177">
        <v>0</v>
      </c>
      <c r="BX326" s="177">
        <v>74605.81</v>
      </c>
      <c r="BY326" s="179">
        <v>168</v>
      </c>
      <c r="BZ326" s="177">
        <v>0</v>
      </c>
      <c r="CA326" s="177">
        <v>64309.14</v>
      </c>
      <c r="CB326" s="179">
        <v>0</v>
      </c>
      <c r="CC326" s="177">
        <v>14776.38</v>
      </c>
      <c r="CD326" s="179">
        <v>120942.18</v>
      </c>
      <c r="CE326" s="177">
        <v>5202.2</v>
      </c>
      <c r="CF326" s="177">
        <v>0</v>
      </c>
      <c r="CG326" s="177">
        <v>9882.4699999999993</v>
      </c>
      <c r="CH326" s="177">
        <v>0</v>
      </c>
      <c r="CI326" s="177">
        <v>0</v>
      </c>
      <c r="CJ326" s="177">
        <v>0</v>
      </c>
      <c r="CK326" s="177">
        <v>0</v>
      </c>
      <c r="CL326" s="179">
        <v>0</v>
      </c>
      <c r="CM326" s="178"/>
      <c r="CZ326" s="174">
        <f t="shared" ref="CZ326:CZ389" si="5">A326-DA326</f>
        <v>0</v>
      </c>
      <c r="DA326" s="158" t="s">
        <v>1924</v>
      </c>
      <c r="DB326" s="154" t="s">
        <v>1925</v>
      </c>
      <c r="DC326" s="154" t="s">
        <v>1288</v>
      </c>
    </row>
    <row r="327" spans="1:107" ht="13.2" customHeight="1" x14ac:dyDescent="0.25">
      <c r="A327" s="175" t="s">
        <v>1926</v>
      </c>
      <c r="B327" s="176" t="s">
        <v>1927</v>
      </c>
      <c r="C327" s="177">
        <v>0</v>
      </c>
      <c r="D327" s="177">
        <v>0</v>
      </c>
      <c r="E327" s="177">
        <v>460</v>
      </c>
      <c r="F327" s="177">
        <v>76494.25</v>
      </c>
      <c r="G327" s="177">
        <v>7994.8</v>
      </c>
      <c r="H327" s="177">
        <v>0</v>
      </c>
      <c r="I327" s="177">
        <v>0</v>
      </c>
      <c r="J327" s="177">
        <v>10700</v>
      </c>
      <c r="K327" s="177">
        <v>0</v>
      </c>
      <c r="L327" s="177">
        <v>0</v>
      </c>
      <c r="M327" s="177">
        <v>107829.84</v>
      </c>
      <c r="N327" s="177">
        <v>0</v>
      </c>
      <c r="O327" s="177">
        <v>0</v>
      </c>
      <c r="P327" s="177">
        <v>0</v>
      </c>
      <c r="Q327" s="177">
        <v>0</v>
      </c>
      <c r="R327" s="177">
        <v>0</v>
      </c>
      <c r="S327" s="177">
        <v>0</v>
      </c>
      <c r="T327" s="177">
        <v>0</v>
      </c>
      <c r="U327" s="177">
        <v>4050</v>
      </c>
      <c r="V327" s="177">
        <v>0</v>
      </c>
      <c r="W327" s="177">
        <v>0</v>
      </c>
      <c r="X327" s="177">
        <v>0</v>
      </c>
      <c r="Y327" s="177">
        <v>0</v>
      </c>
      <c r="Z327" s="177">
        <v>0</v>
      </c>
      <c r="AA327" s="177">
        <v>0</v>
      </c>
      <c r="AB327" s="177">
        <v>0</v>
      </c>
      <c r="AC327" s="177">
        <v>0</v>
      </c>
      <c r="AD327" s="177">
        <v>0</v>
      </c>
      <c r="AE327" s="177">
        <v>0</v>
      </c>
      <c r="AF327" s="177">
        <v>0</v>
      </c>
      <c r="AG327" s="177">
        <v>0</v>
      </c>
      <c r="AH327" s="177">
        <v>0</v>
      </c>
      <c r="AI327" s="177">
        <v>0</v>
      </c>
      <c r="AJ327" s="177">
        <v>0</v>
      </c>
      <c r="AK327" s="177">
        <v>0</v>
      </c>
      <c r="AL327" s="177">
        <v>0</v>
      </c>
      <c r="AM327" s="177">
        <v>0</v>
      </c>
      <c r="AN327" s="177">
        <v>0</v>
      </c>
      <c r="AO327" s="177">
        <v>0</v>
      </c>
      <c r="AP327" s="177">
        <v>0</v>
      </c>
      <c r="AQ327" s="177">
        <v>0</v>
      </c>
      <c r="AR327" s="177">
        <v>0</v>
      </c>
      <c r="AS327" s="177">
        <v>0</v>
      </c>
      <c r="AT327" s="177">
        <v>0</v>
      </c>
      <c r="AU327" s="177">
        <v>0</v>
      </c>
      <c r="AV327" s="177">
        <v>0</v>
      </c>
      <c r="AW327" s="177">
        <v>0</v>
      </c>
      <c r="AX327" s="177">
        <v>0</v>
      </c>
      <c r="AY327" s="177">
        <v>0</v>
      </c>
      <c r="AZ327" s="177">
        <v>0</v>
      </c>
      <c r="BA327" s="177">
        <v>0</v>
      </c>
      <c r="BB327" s="177">
        <v>0</v>
      </c>
      <c r="BC327" s="177">
        <v>0</v>
      </c>
      <c r="BD327" s="177">
        <v>0</v>
      </c>
      <c r="BE327" s="177">
        <v>0</v>
      </c>
      <c r="BF327" s="177">
        <v>154827</v>
      </c>
      <c r="BG327" s="177">
        <v>0</v>
      </c>
      <c r="BH327" s="177">
        <v>0</v>
      </c>
      <c r="BI327" s="177">
        <v>0</v>
      </c>
      <c r="BJ327" s="177">
        <v>0</v>
      </c>
      <c r="BK327" s="177">
        <v>0</v>
      </c>
      <c r="BL327" s="177">
        <v>0</v>
      </c>
      <c r="BM327" s="177">
        <v>0</v>
      </c>
      <c r="BN327" s="177">
        <v>0</v>
      </c>
      <c r="BO327" s="177">
        <v>0</v>
      </c>
      <c r="BP327" s="177">
        <v>0</v>
      </c>
      <c r="BQ327" s="177">
        <v>0</v>
      </c>
      <c r="BR327" s="177">
        <v>0</v>
      </c>
      <c r="BS327" s="177">
        <v>0</v>
      </c>
      <c r="BT327" s="177">
        <v>0</v>
      </c>
      <c r="BU327" s="177">
        <v>0</v>
      </c>
      <c r="BV327" s="177">
        <v>0</v>
      </c>
      <c r="BW327" s="177">
        <v>4725</v>
      </c>
      <c r="BX327" s="177">
        <v>0</v>
      </c>
      <c r="BY327" s="177">
        <v>0</v>
      </c>
      <c r="BZ327" s="177">
        <v>0</v>
      </c>
      <c r="CA327" s="177">
        <v>0</v>
      </c>
      <c r="CB327" s="177">
        <v>0</v>
      </c>
      <c r="CC327" s="177">
        <v>0</v>
      </c>
      <c r="CD327" s="177">
        <v>0</v>
      </c>
      <c r="CE327" s="177">
        <v>0</v>
      </c>
      <c r="CF327" s="177">
        <v>0</v>
      </c>
      <c r="CG327" s="177">
        <v>0</v>
      </c>
      <c r="CH327" s="177">
        <v>0</v>
      </c>
      <c r="CI327" s="177">
        <v>0</v>
      </c>
      <c r="CJ327" s="177">
        <v>0</v>
      </c>
      <c r="CK327" s="177">
        <v>0</v>
      </c>
      <c r="CL327" s="177">
        <v>0</v>
      </c>
      <c r="CM327" s="178"/>
      <c r="CZ327" s="174">
        <f t="shared" si="5"/>
        <v>0</v>
      </c>
      <c r="DA327" s="158" t="s">
        <v>1926</v>
      </c>
      <c r="DB327" s="154" t="s">
        <v>1927</v>
      </c>
      <c r="DC327" s="154" t="s">
        <v>1288</v>
      </c>
    </row>
    <row r="328" spans="1:107" ht="13.2" customHeight="1" x14ac:dyDescent="0.25">
      <c r="A328" s="175" t="s">
        <v>1928</v>
      </c>
      <c r="B328" s="176" t="s">
        <v>1929</v>
      </c>
      <c r="C328" s="177">
        <v>213</v>
      </c>
      <c r="D328" s="177">
        <v>0</v>
      </c>
      <c r="E328" s="177">
        <v>14188</v>
      </c>
      <c r="F328" s="177">
        <v>33474</v>
      </c>
      <c r="G328" s="177">
        <v>0</v>
      </c>
      <c r="H328" s="177">
        <v>0</v>
      </c>
      <c r="I328" s="177">
        <v>0</v>
      </c>
      <c r="J328" s="177">
        <v>9296.7999999999993</v>
      </c>
      <c r="K328" s="177">
        <v>1650</v>
      </c>
      <c r="L328" s="177">
        <v>0</v>
      </c>
      <c r="M328" s="177">
        <v>53653</v>
      </c>
      <c r="N328" s="177">
        <v>0</v>
      </c>
      <c r="O328" s="177">
        <v>0</v>
      </c>
      <c r="P328" s="177">
        <v>0</v>
      </c>
      <c r="Q328" s="177">
        <v>0</v>
      </c>
      <c r="R328" s="177">
        <v>0</v>
      </c>
      <c r="S328" s="177">
        <v>13729</v>
      </c>
      <c r="T328" s="177">
        <v>0</v>
      </c>
      <c r="U328" s="177">
        <v>0</v>
      </c>
      <c r="V328" s="177">
        <v>18443</v>
      </c>
      <c r="W328" s="177">
        <v>0</v>
      </c>
      <c r="X328" s="177">
        <v>0</v>
      </c>
      <c r="Y328" s="177">
        <v>0</v>
      </c>
      <c r="Z328" s="177">
        <v>0</v>
      </c>
      <c r="AA328" s="177">
        <v>0</v>
      </c>
      <c r="AB328" s="177">
        <v>0</v>
      </c>
      <c r="AC328" s="177">
        <v>0</v>
      </c>
      <c r="AD328" s="177">
        <v>0</v>
      </c>
      <c r="AE328" s="177">
        <v>0</v>
      </c>
      <c r="AF328" s="177">
        <v>0</v>
      </c>
      <c r="AG328" s="177">
        <v>0</v>
      </c>
      <c r="AH328" s="177">
        <v>0</v>
      </c>
      <c r="AI328" s="177">
        <v>0</v>
      </c>
      <c r="AJ328" s="177">
        <v>0</v>
      </c>
      <c r="AK328" s="177">
        <v>0</v>
      </c>
      <c r="AL328" s="177">
        <v>0</v>
      </c>
      <c r="AM328" s="177">
        <v>0</v>
      </c>
      <c r="AN328" s="177">
        <v>0</v>
      </c>
      <c r="AO328" s="177">
        <v>900</v>
      </c>
      <c r="AP328" s="177">
        <v>0</v>
      </c>
      <c r="AQ328" s="177">
        <v>0</v>
      </c>
      <c r="AR328" s="177">
        <v>0</v>
      </c>
      <c r="AS328" s="177">
        <v>0</v>
      </c>
      <c r="AT328" s="177">
        <v>0</v>
      </c>
      <c r="AU328" s="177">
        <v>0</v>
      </c>
      <c r="AV328" s="177">
        <v>0</v>
      </c>
      <c r="AW328" s="177">
        <v>0</v>
      </c>
      <c r="AX328" s="177">
        <v>0</v>
      </c>
      <c r="AY328" s="177">
        <v>0</v>
      </c>
      <c r="AZ328" s="177">
        <v>0</v>
      </c>
      <c r="BA328" s="177">
        <v>0</v>
      </c>
      <c r="BB328" s="177">
        <v>0</v>
      </c>
      <c r="BC328" s="177">
        <v>20500.5</v>
      </c>
      <c r="BD328" s="177">
        <v>25253.3</v>
      </c>
      <c r="BE328" s="177">
        <v>8801</v>
      </c>
      <c r="BF328" s="177">
        <v>34617</v>
      </c>
      <c r="BG328" s="177">
        <v>9663</v>
      </c>
      <c r="BH328" s="177">
        <v>4502</v>
      </c>
      <c r="BI328" s="177">
        <v>0</v>
      </c>
      <c r="BJ328" s="177">
        <v>0</v>
      </c>
      <c r="BK328" s="177">
        <v>0</v>
      </c>
      <c r="BL328" s="177">
        <v>0</v>
      </c>
      <c r="BM328" s="177">
        <v>0</v>
      </c>
      <c r="BN328" s="177">
        <v>0</v>
      </c>
      <c r="BO328" s="177">
        <v>0</v>
      </c>
      <c r="BP328" s="177">
        <v>0</v>
      </c>
      <c r="BQ328" s="177">
        <v>0</v>
      </c>
      <c r="BR328" s="179">
        <v>0</v>
      </c>
      <c r="BS328" s="179">
        <v>0</v>
      </c>
      <c r="BT328" s="177">
        <v>0</v>
      </c>
      <c r="BU328" s="179">
        <v>2100</v>
      </c>
      <c r="BV328" s="177">
        <v>0</v>
      </c>
      <c r="BW328" s="179">
        <v>0</v>
      </c>
      <c r="BX328" s="179">
        <v>0</v>
      </c>
      <c r="BY328" s="179">
        <v>2262</v>
      </c>
      <c r="BZ328" s="177">
        <v>0</v>
      </c>
      <c r="CA328" s="179">
        <v>0</v>
      </c>
      <c r="CB328" s="179">
        <v>0</v>
      </c>
      <c r="CC328" s="179">
        <v>0</v>
      </c>
      <c r="CD328" s="179">
        <v>4652.75</v>
      </c>
      <c r="CE328" s="179">
        <v>0</v>
      </c>
      <c r="CF328" s="177">
        <v>0</v>
      </c>
      <c r="CG328" s="179">
        <v>0</v>
      </c>
      <c r="CH328" s="179">
        <v>0</v>
      </c>
      <c r="CI328" s="177">
        <v>0</v>
      </c>
      <c r="CJ328" s="179">
        <v>0</v>
      </c>
      <c r="CK328" s="179">
        <v>0</v>
      </c>
      <c r="CL328" s="179">
        <v>0</v>
      </c>
      <c r="CM328" s="178"/>
      <c r="CZ328" s="174">
        <f t="shared" si="5"/>
        <v>0</v>
      </c>
      <c r="DA328" s="158" t="s">
        <v>1928</v>
      </c>
      <c r="DB328" s="154" t="s">
        <v>1929</v>
      </c>
      <c r="DC328" s="154" t="s">
        <v>1288</v>
      </c>
    </row>
    <row r="329" spans="1:107" ht="13.2" customHeight="1" x14ac:dyDescent="0.25">
      <c r="A329" s="175" t="s">
        <v>1930</v>
      </c>
      <c r="B329" s="176" t="s">
        <v>1931</v>
      </c>
      <c r="C329" s="177">
        <v>0</v>
      </c>
      <c r="D329" s="177">
        <v>0</v>
      </c>
      <c r="E329" s="177">
        <v>0</v>
      </c>
      <c r="F329" s="177">
        <v>0</v>
      </c>
      <c r="G329" s="177">
        <v>0</v>
      </c>
      <c r="H329" s="177">
        <v>0</v>
      </c>
      <c r="I329" s="177">
        <v>0</v>
      </c>
      <c r="J329" s="177">
        <v>0</v>
      </c>
      <c r="K329" s="177">
        <v>0</v>
      </c>
      <c r="L329" s="177">
        <v>0</v>
      </c>
      <c r="M329" s="177">
        <v>0</v>
      </c>
      <c r="N329" s="177">
        <v>0</v>
      </c>
      <c r="O329" s="177">
        <v>0</v>
      </c>
      <c r="P329" s="177">
        <v>0</v>
      </c>
      <c r="Q329" s="177">
        <v>0</v>
      </c>
      <c r="R329" s="177">
        <v>11483.53</v>
      </c>
      <c r="S329" s="177">
        <v>0</v>
      </c>
      <c r="T329" s="177">
        <v>0</v>
      </c>
      <c r="U329" s="177">
        <v>0</v>
      </c>
      <c r="V329" s="177">
        <v>0</v>
      </c>
      <c r="W329" s="177">
        <v>0</v>
      </c>
      <c r="X329" s="177">
        <v>0</v>
      </c>
      <c r="Y329" s="177">
        <v>0</v>
      </c>
      <c r="Z329" s="177">
        <v>0</v>
      </c>
      <c r="AA329" s="177">
        <v>0</v>
      </c>
      <c r="AB329" s="177">
        <v>0</v>
      </c>
      <c r="AC329" s="177">
        <v>0</v>
      </c>
      <c r="AD329" s="177">
        <v>0</v>
      </c>
      <c r="AE329" s="177">
        <v>0</v>
      </c>
      <c r="AF329" s="177">
        <v>0</v>
      </c>
      <c r="AG329" s="177">
        <v>0</v>
      </c>
      <c r="AH329" s="177">
        <v>0</v>
      </c>
      <c r="AI329" s="177">
        <v>0</v>
      </c>
      <c r="AJ329" s="177">
        <v>0</v>
      </c>
      <c r="AK329" s="177">
        <v>0</v>
      </c>
      <c r="AL329" s="177">
        <v>0</v>
      </c>
      <c r="AM329" s="177">
        <v>0</v>
      </c>
      <c r="AN329" s="177">
        <v>0</v>
      </c>
      <c r="AO329" s="177">
        <v>0</v>
      </c>
      <c r="AP329" s="177">
        <v>0</v>
      </c>
      <c r="AQ329" s="177">
        <v>0</v>
      </c>
      <c r="AR329" s="177">
        <v>0</v>
      </c>
      <c r="AS329" s="177">
        <v>0</v>
      </c>
      <c r="AT329" s="177">
        <v>0</v>
      </c>
      <c r="AU329" s="177">
        <v>0</v>
      </c>
      <c r="AV329" s="177">
        <v>0</v>
      </c>
      <c r="AW329" s="177">
        <v>0</v>
      </c>
      <c r="AX329" s="177">
        <v>0</v>
      </c>
      <c r="AY329" s="177">
        <v>0</v>
      </c>
      <c r="AZ329" s="177">
        <v>0</v>
      </c>
      <c r="BA329" s="177">
        <v>1330787.8500000001</v>
      </c>
      <c r="BB329" s="177">
        <v>0</v>
      </c>
      <c r="BC329" s="177">
        <v>0</v>
      </c>
      <c r="BD329" s="177">
        <v>0</v>
      </c>
      <c r="BE329" s="177">
        <v>0</v>
      </c>
      <c r="BF329" s="177">
        <v>0</v>
      </c>
      <c r="BG329" s="177">
        <v>0</v>
      </c>
      <c r="BH329" s="177">
        <v>0</v>
      </c>
      <c r="BI329" s="177">
        <v>0</v>
      </c>
      <c r="BJ329" s="177">
        <v>0</v>
      </c>
      <c r="BK329" s="177">
        <v>0</v>
      </c>
      <c r="BL329" s="177">
        <v>0</v>
      </c>
      <c r="BM329" s="177">
        <v>0</v>
      </c>
      <c r="BN329" s="177">
        <v>0</v>
      </c>
      <c r="BO329" s="177">
        <v>0</v>
      </c>
      <c r="BP329" s="177">
        <v>0</v>
      </c>
      <c r="BQ329" s="177">
        <v>0</v>
      </c>
      <c r="BR329" s="177">
        <v>0</v>
      </c>
      <c r="BS329" s="177">
        <v>0</v>
      </c>
      <c r="BT329" s="177">
        <v>0</v>
      </c>
      <c r="BU329" s="179">
        <v>0</v>
      </c>
      <c r="BV329" s="177">
        <v>0</v>
      </c>
      <c r="BW329" s="177">
        <v>0</v>
      </c>
      <c r="BX329" s="177">
        <v>0</v>
      </c>
      <c r="BY329" s="177">
        <v>0</v>
      </c>
      <c r="BZ329" s="177">
        <v>0</v>
      </c>
      <c r="CA329" s="177">
        <v>0</v>
      </c>
      <c r="CB329" s="177">
        <v>0</v>
      </c>
      <c r="CC329" s="177">
        <v>0</v>
      </c>
      <c r="CD329" s="177">
        <v>0</v>
      </c>
      <c r="CE329" s="177">
        <v>0</v>
      </c>
      <c r="CF329" s="177">
        <v>0</v>
      </c>
      <c r="CG329" s="177">
        <v>0</v>
      </c>
      <c r="CH329" s="177">
        <v>0</v>
      </c>
      <c r="CI329" s="177">
        <v>0</v>
      </c>
      <c r="CJ329" s="177">
        <v>0</v>
      </c>
      <c r="CK329" s="177">
        <v>0</v>
      </c>
      <c r="CL329" s="177">
        <v>0</v>
      </c>
      <c r="CM329" s="178"/>
      <c r="CZ329" s="174">
        <f t="shared" si="5"/>
        <v>0</v>
      </c>
      <c r="DA329" s="158" t="s">
        <v>1930</v>
      </c>
      <c r="DB329" s="154" t="s">
        <v>1931</v>
      </c>
      <c r="DC329" s="154" t="s">
        <v>1288</v>
      </c>
    </row>
    <row r="330" spans="1:107" ht="13.2" customHeight="1" x14ac:dyDescent="0.25">
      <c r="A330" s="175" t="s">
        <v>1932</v>
      </c>
      <c r="B330" s="176" t="s">
        <v>1933</v>
      </c>
      <c r="C330" s="177">
        <v>2515644.64</v>
      </c>
      <c r="D330" s="177">
        <v>0</v>
      </c>
      <c r="E330" s="177">
        <v>0</v>
      </c>
      <c r="F330" s="177">
        <v>0</v>
      </c>
      <c r="G330" s="177">
        <v>0</v>
      </c>
      <c r="H330" s="177">
        <v>0</v>
      </c>
      <c r="I330" s="177">
        <v>0</v>
      </c>
      <c r="J330" s="177">
        <v>0</v>
      </c>
      <c r="K330" s="177">
        <v>0</v>
      </c>
      <c r="L330" s="177">
        <v>0</v>
      </c>
      <c r="M330" s="177">
        <v>0</v>
      </c>
      <c r="N330" s="177">
        <v>0</v>
      </c>
      <c r="O330" s="177">
        <v>0</v>
      </c>
      <c r="P330" s="177">
        <v>0</v>
      </c>
      <c r="Q330" s="177">
        <v>0</v>
      </c>
      <c r="R330" s="177">
        <v>0</v>
      </c>
      <c r="S330" s="177">
        <v>0</v>
      </c>
      <c r="T330" s="177">
        <v>0</v>
      </c>
      <c r="U330" s="177">
        <v>35987.39</v>
      </c>
      <c r="V330" s="177">
        <v>0</v>
      </c>
      <c r="W330" s="177">
        <v>0</v>
      </c>
      <c r="X330" s="177">
        <v>0</v>
      </c>
      <c r="Y330" s="177">
        <v>0</v>
      </c>
      <c r="Z330" s="177">
        <v>0</v>
      </c>
      <c r="AA330" s="177">
        <v>0</v>
      </c>
      <c r="AB330" s="177">
        <v>0</v>
      </c>
      <c r="AC330" s="177">
        <v>0</v>
      </c>
      <c r="AD330" s="177">
        <v>0</v>
      </c>
      <c r="AE330" s="177">
        <v>0</v>
      </c>
      <c r="AF330" s="177">
        <v>0</v>
      </c>
      <c r="AG330" s="177">
        <v>0</v>
      </c>
      <c r="AH330" s="177">
        <v>0</v>
      </c>
      <c r="AI330" s="177">
        <v>0</v>
      </c>
      <c r="AJ330" s="177">
        <v>0</v>
      </c>
      <c r="AK330" s="177">
        <v>173664.87</v>
      </c>
      <c r="AL330" s="177">
        <v>0</v>
      </c>
      <c r="AM330" s="177">
        <v>0</v>
      </c>
      <c r="AN330" s="177">
        <v>0</v>
      </c>
      <c r="AO330" s="177">
        <v>0</v>
      </c>
      <c r="AP330" s="177">
        <v>0</v>
      </c>
      <c r="AQ330" s="177">
        <v>0</v>
      </c>
      <c r="AR330" s="177">
        <v>372347</v>
      </c>
      <c r="AS330" s="177">
        <v>0</v>
      </c>
      <c r="AT330" s="177">
        <v>0</v>
      </c>
      <c r="AU330" s="177">
        <v>0</v>
      </c>
      <c r="AV330" s="177">
        <v>0</v>
      </c>
      <c r="AW330" s="177">
        <v>0</v>
      </c>
      <c r="AX330" s="177">
        <v>0</v>
      </c>
      <c r="AY330" s="177">
        <v>0</v>
      </c>
      <c r="AZ330" s="177">
        <v>0</v>
      </c>
      <c r="BA330" s="177">
        <v>3600</v>
      </c>
      <c r="BB330" s="177">
        <v>0</v>
      </c>
      <c r="BC330" s="177">
        <v>-9686523.9399999995</v>
      </c>
      <c r="BD330" s="177">
        <v>5331750</v>
      </c>
      <c r="BE330" s="177">
        <v>0</v>
      </c>
      <c r="BF330" s="177">
        <v>0</v>
      </c>
      <c r="BG330" s="177">
        <v>0</v>
      </c>
      <c r="BH330" s="177">
        <v>0</v>
      </c>
      <c r="BI330" s="177">
        <v>0</v>
      </c>
      <c r="BJ330" s="177">
        <v>0</v>
      </c>
      <c r="BK330" s="177">
        <v>0</v>
      </c>
      <c r="BL330" s="177">
        <v>0</v>
      </c>
      <c r="BM330" s="177">
        <v>0</v>
      </c>
      <c r="BN330" s="177">
        <v>0</v>
      </c>
      <c r="BO330" s="177">
        <v>0</v>
      </c>
      <c r="BP330" s="177">
        <v>0</v>
      </c>
      <c r="BQ330" s="177">
        <v>0</v>
      </c>
      <c r="BR330" s="179">
        <v>0</v>
      </c>
      <c r="BS330" s="179">
        <v>0</v>
      </c>
      <c r="BT330" s="177">
        <v>0</v>
      </c>
      <c r="BU330" s="179">
        <v>0</v>
      </c>
      <c r="BV330" s="177">
        <v>0</v>
      </c>
      <c r="BW330" s="179">
        <v>0</v>
      </c>
      <c r="BX330" s="177">
        <v>0</v>
      </c>
      <c r="BY330" s="179">
        <v>0</v>
      </c>
      <c r="BZ330" s="177">
        <v>0</v>
      </c>
      <c r="CA330" s="179">
        <v>0</v>
      </c>
      <c r="CB330" s="179">
        <v>0</v>
      </c>
      <c r="CC330" s="179">
        <v>0</v>
      </c>
      <c r="CD330" s="179">
        <v>0</v>
      </c>
      <c r="CE330" s="179">
        <v>0</v>
      </c>
      <c r="CF330" s="177">
        <v>0</v>
      </c>
      <c r="CG330" s="179">
        <v>0</v>
      </c>
      <c r="CH330" s="179">
        <v>0</v>
      </c>
      <c r="CI330" s="179">
        <v>0</v>
      </c>
      <c r="CJ330" s="179">
        <v>0</v>
      </c>
      <c r="CK330" s="177">
        <v>0</v>
      </c>
      <c r="CL330" s="177">
        <v>0</v>
      </c>
      <c r="CM330" s="178"/>
      <c r="CZ330" s="174">
        <f t="shared" si="5"/>
        <v>0</v>
      </c>
      <c r="DA330" s="158" t="s">
        <v>1932</v>
      </c>
      <c r="DB330" s="154" t="s">
        <v>1933</v>
      </c>
      <c r="DC330" s="154" t="s">
        <v>1288</v>
      </c>
    </row>
    <row r="331" spans="1:107" ht="13.2" customHeight="1" x14ac:dyDescent="0.25">
      <c r="A331" s="175" t="s">
        <v>1934</v>
      </c>
      <c r="B331" s="176" t="s">
        <v>1935</v>
      </c>
      <c r="C331" s="177">
        <v>0</v>
      </c>
      <c r="D331" s="177">
        <v>0</v>
      </c>
      <c r="E331" s="177">
        <v>0</v>
      </c>
      <c r="F331" s="177">
        <v>0</v>
      </c>
      <c r="G331" s="177">
        <v>0</v>
      </c>
      <c r="H331" s="177">
        <v>0</v>
      </c>
      <c r="I331" s="177">
        <v>0</v>
      </c>
      <c r="J331" s="177">
        <v>0</v>
      </c>
      <c r="K331" s="177">
        <v>0</v>
      </c>
      <c r="L331" s="177">
        <v>0</v>
      </c>
      <c r="M331" s="177">
        <v>0</v>
      </c>
      <c r="N331" s="177">
        <v>0</v>
      </c>
      <c r="O331" s="177">
        <v>0</v>
      </c>
      <c r="P331" s="177">
        <v>0</v>
      </c>
      <c r="Q331" s="177">
        <v>0</v>
      </c>
      <c r="R331" s="177">
        <v>0</v>
      </c>
      <c r="S331" s="177">
        <v>0</v>
      </c>
      <c r="T331" s="177">
        <v>0</v>
      </c>
      <c r="U331" s="177">
        <v>0</v>
      </c>
      <c r="V331" s="177">
        <v>0</v>
      </c>
      <c r="W331" s="177">
        <v>0</v>
      </c>
      <c r="X331" s="177">
        <v>0</v>
      </c>
      <c r="Y331" s="177">
        <v>0</v>
      </c>
      <c r="Z331" s="177">
        <v>0</v>
      </c>
      <c r="AA331" s="177">
        <v>0</v>
      </c>
      <c r="AB331" s="177">
        <v>0</v>
      </c>
      <c r="AC331" s="177">
        <v>0</v>
      </c>
      <c r="AD331" s="177">
        <v>0</v>
      </c>
      <c r="AE331" s="177">
        <v>0</v>
      </c>
      <c r="AF331" s="177">
        <v>0</v>
      </c>
      <c r="AG331" s="177">
        <v>0</v>
      </c>
      <c r="AH331" s="177">
        <v>0</v>
      </c>
      <c r="AI331" s="177">
        <v>0</v>
      </c>
      <c r="AJ331" s="177">
        <v>0</v>
      </c>
      <c r="AK331" s="177">
        <v>0</v>
      </c>
      <c r="AL331" s="177">
        <v>0</v>
      </c>
      <c r="AM331" s="177">
        <v>0</v>
      </c>
      <c r="AN331" s="177">
        <v>0</v>
      </c>
      <c r="AO331" s="177">
        <v>0</v>
      </c>
      <c r="AP331" s="177">
        <v>0</v>
      </c>
      <c r="AQ331" s="177">
        <v>0</v>
      </c>
      <c r="AR331" s="177">
        <v>0</v>
      </c>
      <c r="AS331" s="177">
        <v>0</v>
      </c>
      <c r="AT331" s="177">
        <v>0</v>
      </c>
      <c r="AU331" s="177">
        <v>0</v>
      </c>
      <c r="AV331" s="177">
        <v>0</v>
      </c>
      <c r="AW331" s="177">
        <v>0</v>
      </c>
      <c r="AX331" s="177">
        <v>0</v>
      </c>
      <c r="AY331" s="177">
        <v>0</v>
      </c>
      <c r="AZ331" s="177">
        <v>0</v>
      </c>
      <c r="BA331" s="177">
        <v>0</v>
      </c>
      <c r="BB331" s="177">
        <v>0</v>
      </c>
      <c r="BC331" s="177">
        <v>0</v>
      </c>
      <c r="BD331" s="177">
        <v>0</v>
      </c>
      <c r="BE331" s="177">
        <v>0</v>
      </c>
      <c r="BF331" s="177">
        <v>0</v>
      </c>
      <c r="BG331" s="177">
        <v>0</v>
      </c>
      <c r="BH331" s="177">
        <v>0</v>
      </c>
      <c r="BI331" s="177">
        <v>0</v>
      </c>
      <c r="BJ331" s="177">
        <v>0</v>
      </c>
      <c r="BK331" s="177">
        <v>0</v>
      </c>
      <c r="BL331" s="177">
        <v>0</v>
      </c>
      <c r="BM331" s="177">
        <v>0</v>
      </c>
      <c r="BN331" s="177">
        <v>0</v>
      </c>
      <c r="BO331" s="177">
        <v>0</v>
      </c>
      <c r="BP331" s="177">
        <v>0</v>
      </c>
      <c r="BQ331" s="177">
        <v>0</v>
      </c>
      <c r="BR331" s="179">
        <v>0</v>
      </c>
      <c r="BS331" s="177">
        <v>0</v>
      </c>
      <c r="BT331" s="177">
        <v>0</v>
      </c>
      <c r="BU331" s="179">
        <v>0</v>
      </c>
      <c r="BV331" s="177">
        <v>0</v>
      </c>
      <c r="BW331" s="179">
        <v>0</v>
      </c>
      <c r="BX331" s="179">
        <v>0</v>
      </c>
      <c r="BY331" s="179">
        <v>0</v>
      </c>
      <c r="BZ331" s="177">
        <v>0</v>
      </c>
      <c r="CA331" s="179">
        <v>0</v>
      </c>
      <c r="CB331" s="179">
        <v>0</v>
      </c>
      <c r="CC331" s="179">
        <v>0</v>
      </c>
      <c r="CD331" s="179">
        <v>0</v>
      </c>
      <c r="CE331" s="179">
        <v>0</v>
      </c>
      <c r="CF331" s="177">
        <v>0</v>
      </c>
      <c r="CG331" s="179">
        <v>0</v>
      </c>
      <c r="CH331" s="179">
        <v>0</v>
      </c>
      <c r="CI331" s="179">
        <v>0</v>
      </c>
      <c r="CJ331" s="179">
        <v>0</v>
      </c>
      <c r="CK331" s="179">
        <v>0</v>
      </c>
      <c r="CL331" s="179">
        <v>0</v>
      </c>
      <c r="CM331" s="178"/>
      <c r="CZ331" s="174">
        <f t="shared" si="5"/>
        <v>0</v>
      </c>
      <c r="DA331" s="158" t="s">
        <v>1934</v>
      </c>
      <c r="DB331" s="154" t="s">
        <v>1935</v>
      </c>
      <c r="DC331" s="154" t="s">
        <v>1288</v>
      </c>
    </row>
    <row r="332" spans="1:107" ht="13.2" customHeight="1" x14ac:dyDescent="0.25">
      <c r="A332" s="175" t="s">
        <v>1936</v>
      </c>
      <c r="B332" s="176" t="s">
        <v>1937</v>
      </c>
      <c r="C332" s="177">
        <v>900</v>
      </c>
      <c r="D332" s="177">
        <v>0</v>
      </c>
      <c r="E332" s="177">
        <v>0</v>
      </c>
      <c r="F332" s="177">
        <v>0</v>
      </c>
      <c r="G332" s="177">
        <v>0</v>
      </c>
      <c r="H332" s="177">
        <v>0</v>
      </c>
      <c r="I332" s="177">
        <v>0</v>
      </c>
      <c r="J332" s="177">
        <v>0</v>
      </c>
      <c r="K332" s="177">
        <v>0</v>
      </c>
      <c r="L332" s="177">
        <v>0</v>
      </c>
      <c r="M332" s="177">
        <v>0</v>
      </c>
      <c r="N332" s="177">
        <v>0</v>
      </c>
      <c r="O332" s="177">
        <v>0</v>
      </c>
      <c r="P332" s="177">
        <v>0</v>
      </c>
      <c r="Q332" s="177">
        <v>0</v>
      </c>
      <c r="R332" s="177">
        <v>0</v>
      </c>
      <c r="S332" s="177">
        <v>0</v>
      </c>
      <c r="T332" s="177">
        <v>0</v>
      </c>
      <c r="U332" s="177">
        <v>0</v>
      </c>
      <c r="V332" s="177">
        <v>0</v>
      </c>
      <c r="W332" s="177">
        <v>0</v>
      </c>
      <c r="X332" s="177">
        <v>0</v>
      </c>
      <c r="Y332" s="177">
        <v>0</v>
      </c>
      <c r="Z332" s="177">
        <v>0</v>
      </c>
      <c r="AA332" s="177">
        <v>0</v>
      </c>
      <c r="AB332" s="177">
        <v>0</v>
      </c>
      <c r="AC332" s="177">
        <v>0</v>
      </c>
      <c r="AD332" s="177">
        <v>0</v>
      </c>
      <c r="AE332" s="177">
        <v>0</v>
      </c>
      <c r="AF332" s="177">
        <v>0</v>
      </c>
      <c r="AG332" s="177">
        <v>0</v>
      </c>
      <c r="AH332" s="177">
        <v>0</v>
      </c>
      <c r="AI332" s="177">
        <v>0</v>
      </c>
      <c r="AJ332" s="177">
        <v>0</v>
      </c>
      <c r="AK332" s="177">
        <v>0</v>
      </c>
      <c r="AL332" s="177">
        <v>0</v>
      </c>
      <c r="AM332" s="177">
        <v>0</v>
      </c>
      <c r="AN332" s="177">
        <v>0</v>
      </c>
      <c r="AO332" s="177">
        <v>0</v>
      </c>
      <c r="AP332" s="177">
        <v>0</v>
      </c>
      <c r="AQ332" s="177">
        <v>0</v>
      </c>
      <c r="AR332" s="177">
        <v>0</v>
      </c>
      <c r="AS332" s="177">
        <v>0</v>
      </c>
      <c r="AT332" s="177">
        <v>0</v>
      </c>
      <c r="AU332" s="177">
        <v>0</v>
      </c>
      <c r="AV332" s="177">
        <v>0</v>
      </c>
      <c r="AW332" s="177">
        <v>0</v>
      </c>
      <c r="AX332" s="177">
        <v>0</v>
      </c>
      <c r="AY332" s="177">
        <v>0</v>
      </c>
      <c r="AZ332" s="177">
        <v>0</v>
      </c>
      <c r="BA332" s="177">
        <v>0</v>
      </c>
      <c r="BB332" s="177">
        <v>0</v>
      </c>
      <c r="BC332" s="177">
        <v>0</v>
      </c>
      <c r="BD332" s="177">
        <v>0</v>
      </c>
      <c r="BE332" s="177">
        <v>0</v>
      </c>
      <c r="BF332" s="177">
        <v>0</v>
      </c>
      <c r="BG332" s="177">
        <v>0</v>
      </c>
      <c r="BH332" s="177">
        <v>0</v>
      </c>
      <c r="BI332" s="177">
        <v>0</v>
      </c>
      <c r="BJ332" s="177">
        <v>0</v>
      </c>
      <c r="BK332" s="177">
        <v>0</v>
      </c>
      <c r="BL332" s="177">
        <v>0</v>
      </c>
      <c r="BM332" s="177">
        <v>0</v>
      </c>
      <c r="BN332" s="177">
        <v>0</v>
      </c>
      <c r="BO332" s="177">
        <v>0</v>
      </c>
      <c r="BP332" s="177">
        <v>0</v>
      </c>
      <c r="BQ332" s="177">
        <v>0</v>
      </c>
      <c r="BR332" s="179">
        <v>0</v>
      </c>
      <c r="BS332" s="179">
        <v>0</v>
      </c>
      <c r="BT332" s="177">
        <v>0</v>
      </c>
      <c r="BU332" s="179">
        <v>0</v>
      </c>
      <c r="BV332" s="177">
        <v>0</v>
      </c>
      <c r="BW332" s="179">
        <v>0</v>
      </c>
      <c r="BX332" s="177">
        <v>0</v>
      </c>
      <c r="BY332" s="177">
        <v>0</v>
      </c>
      <c r="BZ332" s="177">
        <v>0</v>
      </c>
      <c r="CA332" s="179">
        <v>0</v>
      </c>
      <c r="CB332" s="177">
        <v>0</v>
      </c>
      <c r="CC332" s="177">
        <v>0</v>
      </c>
      <c r="CD332" s="177">
        <v>0</v>
      </c>
      <c r="CE332" s="177">
        <v>0</v>
      </c>
      <c r="CF332" s="177">
        <v>0</v>
      </c>
      <c r="CG332" s="179">
        <v>0</v>
      </c>
      <c r="CH332" s="177">
        <v>0</v>
      </c>
      <c r="CI332" s="177">
        <v>0</v>
      </c>
      <c r="CJ332" s="177">
        <v>0</v>
      </c>
      <c r="CK332" s="177">
        <v>0</v>
      </c>
      <c r="CL332" s="177">
        <v>0</v>
      </c>
      <c r="CM332" s="178"/>
      <c r="CZ332" s="174">
        <f t="shared" si="5"/>
        <v>0</v>
      </c>
      <c r="DA332" s="158" t="s">
        <v>1936</v>
      </c>
      <c r="DB332" s="154" t="s">
        <v>1937</v>
      </c>
      <c r="DC332" s="154" t="s">
        <v>1288</v>
      </c>
    </row>
    <row r="333" spans="1:107" ht="13.2" customHeight="1" x14ac:dyDescent="0.25">
      <c r="A333" s="175" t="s">
        <v>1938</v>
      </c>
      <c r="B333" s="176" t="s">
        <v>1939</v>
      </c>
      <c r="C333" s="177">
        <v>968213.49</v>
      </c>
      <c r="D333" s="177">
        <v>0</v>
      </c>
      <c r="E333" s="177">
        <v>0</v>
      </c>
      <c r="F333" s="177">
        <v>0</v>
      </c>
      <c r="G333" s="177">
        <v>0</v>
      </c>
      <c r="H333" s="177">
        <v>0</v>
      </c>
      <c r="I333" s="177">
        <v>0</v>
      </c>
      <c r="J333" s="177">
        <v>0</v>
      </c>
      <c r="K333" s="177">
        <v>0</v>
      </c>
      <c r="L333" s="177">
        <v>0</v>
      </c>
      <c r="M333" s="177">
        <v>0</v>
      </c>
      <c r="N333" s="177">
        <v>0</v>
      </c>
      <c r="O333" s="177">
        <v>0</v>
      </c>
      <c r="P333" s="177">
        <v>0</v>
      </c>
      <c r="Q333" s="177">
        <v>0</v>
      </c>
      <c r="R333" s="177">
        <v>0</v>
      </c>
      <c r="S333" s="177">
        <v>0</v>
      </c>
      <c r="T333" s="177">
        <v>0</v>
      </c>
      <c r="U333" s="177">
        <v>0</v>
      </c>
      <c r="V333" s="177">
        <v>0</v>
      </c>
      <c r="W333" s="177">
        <v>0</v>
      </c>
      <c r="X333" s="177">
        <v>0</v>
      </c>
      <c r="Y333" s="177">
        <v>0</v>
      </c>
      <c r="Z333" s="177">
        <v>0</v>
      </c>
      <c r="AA333" s="177">
        <v>0</v>
      </c>
      <c r="AB333" s="177">
        <v>0</v>
      </c>
      <c r="AC333" s="177">
        <v>0</v>
      </c>
      <c r="AD333" s="177">
        <v>0</v>
      </c>
      <c r="AE333" s="177">
        <v>0</v>
      </c>
      <c r="AF333" s="177">
        <v>0</v>
      </c>
      <c r="AG333" s="177">
        <v>0</v>
      </c>
      <c r="AH333" s="177">
        <v>0</v>
      </c>
      <c r="AI333" s="177">
        <v>0</v>
      </c>
      <c r="AJ333" s="177">
        <v>0</v>
      </c>
      <c r="AK333" s="177">
        <v>0</v>
      </c>
      <c r="AL333" s="177">
        <v>0</v>
      </c>
      <c r="AM333" s="177">
        <v>0</v>
      </c>
      <c r="AN333" s="177">
        <v>0</v>
      </c>
      <c r="AO333" s="177">
        <v>0</v>
      </c>
      <c r="AP333" s="177">
        <v>0</v>
      </c>
      <c r="AQ333" s="177">
        <v>0</v>
      </c>
      <c r="AR333" s="177">
        <v>0</v>
      </c>
      <c r="AS333" s="177">
        <v>0</v>
      </c>
      <c r="AT333" s="177">
        <v>0</v>
      </c>
      <c r="AU333" s="177">
        <v>0</v>
      </c>
      <c r="AV333" s="177">
        <v>0</v>
      </c>
      <c r="AW333" s="177">
        <v>0</v>
      </c>
      <c r="AX333" s="177">
        <v>0</v>
      </c>
      <c r="AY333" s="177">
        <v>0</v>
      </c>
      <c r="AZ333" s="177">
        <v>0</v>
      </c>
      <c r="BA333" s="177">
        <v>0</v>
      </c>
      <c r="BB333" s="177">
        <v>0</v>
      </c>
      <c r="BC333" s="177">
        <v>0</v>
      </c>
      <c r="BD333" s="177">
        <v>0</v>
      </c>
      <c r="BE333" s="177">
        <v>0</v>
      </c>
      <c r="BF333" s="177">
        <v>0</v>
      </c>
      <c r="BG333" s="177">
        <v>0</v>
      </c>
      <c r="BH333" s="177">
        <v>0</v>
      </c>
      <c r="BI333" s="177">
        <v>0</v>
      </c>
      <c r="BJ333" s="177">
        <v>0</v>
      </c>
      <c r="BK333" s="177">
        <v>0</v>
      </c>
      <c r="BL333" s="177">
        <v>0</v>
      </c>
      <c r="BM333" s="177">
        <v>0</v>
      </c>
      <c r="BN333" s="177">
        <v>0</v>
      </c>
      <c r="BO333" s="177">
        <v>0</v>
      </c>
      <c r="BP333" s="177">
        <v>0</v>
      </c>
      <c r="BQ333" s="177">
        <v>0</v>
      </c>
      <c r="BR333" s="177">
        <v>0</v>
      </c>
      <c r="BS333" s="177">
        <v>0</v>
      </c>
      <c r="BT333" s="177">
        <v>0</v>
      </c>
      <c r="BU333" s="177">
        <v>0</v>
      </c>
      <c r="BV333" s="177">
        <v>0</v>
      </c>
      <c r="BW333" s="177">
        <v>0</v>
      </c>
      <c r="BX333" s="177">
        <v>0</v>
      </c>
      <c r="BY333" s="177">
        <v>0</v>
      </c>
      <c r="BZ333" s="177">
        <v>0</v>
      </c>
      <c r="CA333" s="177">
        <v>0</v>
      </c>
      <c r="CB333" s="177">
        <v>0</v>
      </c>
      <c r="CC333" s="177">
        <v>0</v>
      </c>
      <c r="CD333" s="177">
        <v>0</v>
      </c>
      <c r="CE333" s="177">
        <v>0</v>
      </c>
      <c r="CF333" s="177">
        <v>0</v>
      </c>
      <c r="CG333" s="179">
        <v>0</v>
      </c>
      <c r="CH333" s="177">
        <v>0</v>
      </c>
      <c r="CI333" s="177">
        <v>0</v>
      </c>
      <c r="CJ333" s="179">
        <v>0</v>
      </c>
      <c r="CK333" s="177">
        <v>0</v>
      </c>
      <c r="CL333" s="177">
        <v>0</v>
      </c>
      <c r="CM333" s="178"/>
      <c r="CZ333" s="174">
        <f t="shared" si="5"/>
        <v>0</v>
      </c>
      <c r="DA333" s="158" t="s">
        <v>1938</v>
      </c>
      <c r="DB333" s="154" t="s">
        <v>1939</v>
      </c>
      <c r="DC333" s="154" t="s">
        <v>1288</v>
      </c>
    </row>
    <row r="334" spans="1:107" ht="13.2" customHeight="1" x14ac:dyDescent="0.25">
      <c r="A334" s="175" t="s">
        <v>1940</v>
      </c>
      <c r="B334" s="176" t="s">
        <v>1941</v>
      </c>
      <c r="C334" s="177">
        <v>1556</v>
      </c>
      <c r="D334" s="177">
        <v>0</v>
      </c>
      <c r="E334" s="177">
        <v>0</v>
      </c>
      <c r="F334" s="177">
        <v>0</v>
      </c>
      <c r="G334" s="177">
        <v>0</v>
      </c>
      <c r="H334" s="177">
        <v>262986.59000000003</v>
      </c>
      <c r="I334" s="177">
        <v>0</v>
      </c>
      <c r="J334" s="177">
        <v>0</v>
      </c>
      <c r="K334" s="177">
        <v>0</v>
      </c>
      <c r="L334" s="177">
        <v>0</v>
      </c>
      <c r="M334" s="177">
        <v>0</v>
      </c>
      <c r="N334" s="177">
        <v>0</v>
      </c>
      <c r="O334" s="177">
        <v>0</v>
      </c>
      <c r="P334" s="177">
        <v>0</v>
      </c>
      <c r="Q334" s="177">
        <v>0</v>
      </c>
      <c r="R334" s="177">
        <v>0</v>
      </c>
      <c r="S334" s="177">
        <v>0</v>
      </c>
      <c r="T334" s="177">
        <v>0</v>
      </c>
      <c r="U334" s="177">
        <v>0</v>
      </c>
      <c r="V334" s="177">
        <v>0</v>
      </c>
      <c r="W334" s="177">
        <v>0</v>
      </c>
      <c r="X334" s="177">
        <v>0</v>
      </c>
      <c r="Y334" s="177">
        <v>37320</v>
      </c>
      <c r="Z334" s="177">
        <v>0</v>
      </c>
      <c r="AA334" s="177">
        <v>0</v>
      </c>
      <c r="AB334" s="177">
        <v>0</v>
      </c>
      <c r="AC334" s="177">
        <v>0</v>
      </c>
      <c r="AD334" s="177">
        <v>0</v>
      </c>
      <c r="AE334" s="177">
        <v>0</v>
      </c>
      <c r="AF334" s="177">
        <v>0</v>
      </c>
      <c r="AG334" s="177">
        <v>0</v>
      </c>
      <c r="AH334" s="177">
        <v>0</v>
      </c>
      <c r="AI334" s="177">
        <v>0</v>
      </c>
      <c r="AJ334" s="177">
        <v>0</v>
      </c>
      <c r="AK334" s="177">
        <v>0</v>
      </c>
      <c r="AL334" s="177">
        <v>0</v>
      </c>
      <c r="AM334" s="177">
        <v>0</v>
      </c>
      <c r="AN334" s="177">
        <v>0</v>
      </c>
      <c r="AO334" s="177">
        <v>0</v>
      </c>
      <c r="AP334" s="177">
        <v>0</v>
      </c>
      <c r="AQ334" s="177">
        <v>0</v>
      </c>
      <c r="AR334" s="177">
        <v>0</v>
      </c>
      <c r="AS334" s="177">
        <v>0</v>
      </c>
      <c r="AT334" s="177">
        <v>0</v>
      </c>
      <c r="AU334" s="177">
        <v>0</v>
      </c>
      <c r="AV334" s="177">
        <v>0</v>
      </c>
      <c r="AW334" s="177">
        <v>0</v>
      </c>
      <c r="AX334" s="177">
        <v>0</v>
      </c>
      <c r="AY334" s="177">
        <v>0</v>
      </c>
      <c r="AZ334" s="177">
        <v>0</v>
      </c>
      <c r="BA334" s="177">
        <v>0</v>
      </c>
      <c r="BB334" s="177">
        <v>0</v>
      </c>
      <c r="BC334" s="177">
        <v>0</v>
      </c>
      <c r="BD334" s="177">
        <v>0</v>
      </c>
      <c r="BE334" s="177">
        <v>0</v>
      </c>
      <c r="BF334" s="177">
        <v>0</v>
      </c>
      <c r="BG334" s="177">
        <v>0</v>
      </c>
      <c r="BH334" s="177">
        <v>0</v>
      </c>
      <c r="BI334" s="177">
        <v>0</v>
      </c>
      <c r="BJ334" s="177">
        <v>1866</v>
      </c>
      <c r="BK334" s="177">
        <v>0</v>
      </c>
      <c r="BL334" s="177">
        <v>0</v>
      </c>
      <c r="BM334" s="177">
        <v>0</v>
      </c>
      <c r="BN334" s="177">
        <v>0</v>
      </c>
      <c r="BO334" s="177">
        <v>0</v>
      </c>
      <c r="BP334" s="177">
        <v>0</v>
      </c>
      <c r="BQ334" s="177">
        <v>0</v>
      </c>
      <c r="BR334" s="179">
        <v>0</v>
      </c>
      <c r="BS334" s="179">
        <v>0</v>
      </c>
      <c r="BT334" s="179">
        <v>0</v>
      </c>
      <c r="BU334" s="179">
        <v>0</v>
      </c>
      <c r="BV334" s="179">
        <v>0</v>
      </c>
      <c r="BW334" s="179">
        <v>0</v>
      </c>
      <c r="BX334" s="179">
        <v>0</v>
      </c>
      <c r="BY334" s="179">
        <v>0</v>
      </c>
      <c r="BZ334" s="179">
        <v>0</v>
      </c>
      <c r="CA334" s="179">
        <v>0</v>
      </c>
      <c r="CB334" s="179">
        <v>0</v>
      </c>
      <c r="CC334" s="179">
        <v>0</v>
      </c>
      <c r="CD334" s="179">
        <v>0</v>
      </c>
      <c r="CE334" s="179">
        <v>0</v>
      </c>
      <c r="CF334" s="179">
        <v>0</v>
      </c>
      <c r="CG334" s="179">
        <v>0</v>
      </c>
      <c r="CH334" s="179">
        <v>0</v>
      </c>
      <c r="CI334" s="179">
        <v>0</v>
      </c>
      <c r="CJ334" s="179">
        <v>0</v>
      </c>
      <c r="CK334" s="179">
        <v>0</v>
      </c>
      <c r="CL334" s="179">
        <v>0</v>
      </c>
      <c r="CM334" s="178"/>
      <c r="CZ334" s="174">
        <f t="shared" si="5"/>
        <v>0</v>
      </c>
      <c r="DA334" s="158" t="s">
        <v>1940</v>
      </c>
      <c r="DB334" s="154" t="s">
        <v>1941</v>
      </c>
      <c r="DC334" s="154" t="s">
        <v>1288</v>
      </c>
    </row>
    <row r="335" spans="1:107" ht="13.2" customHeight="1" x14ac:dyDescent="0.25">
      <c r="A335" s="175" t="s">
        <v>1942</v>
      </c>
      <c r="B335" s="176" t="s">
        <v>1943</v>
      </c>
      <c r="C335" s="177">
        <v>63666.91</v>
      </c>
      <c r="D335" s="177">
        <v>0</v>
      </c>
      <c r="E335" s="177">
        <v>0</v>
      </c>
      <c r="F335" s="177">
        <v>0</v>
      </c>
      <c r="G335" s="177">
        <v>0</v>
      </c>
      <c r="H335" s="177">
        <v>0</v>
      </c>
      <c r="I335" s="177">
        <v>0</v>
      </c>
      <c r="J335" s="177">
        <v>0</v>
      </c>
      <c r="K335" s="177">
        <v>0</v>
      </c>
      <c r="L335" s="177">
        <v>0</v>
      </c>
      <c r="M335" s="177">
        <v>0</v>
      </c>
      <c r="N335" s="177">
        <v>0</v>
      </c>
      <c r="O335" s="177">
        <v>1327023.6299999999</v>
      </c>
      <c r="P335" s="177">
        <v>0</v>
      </c>
      <c r="Q335" s="177">
        <v>0</v>
      </c>
      <c r="R335" s="177">
        <v>0</v>
      </c>
      <c r="S335" s="177">
        <v>0</v>
      </c>
      <c r="T335" s="177">
        <v>0</v>
      </c>
      <c r="U335" s="177">
        <v>0</v>
      </c>
      <c r="V335" s="177">
        <v>0</v>
      </c>
      <c r="W335" s="177">
        <v>0</v>
      </c>
      <c r="X335" s="177">
        <v>93010</v>
      </c>
      <c r="Y335" s="177">
        <v>385625</v>
      </c>
      <c r="Z335" s="177">
        <v>220496</v>
      </c>
      <c r="AA335" s="177">
        <v>188005</v>
      </c>
      <c r="AB335" s="177">
        <v>0</v>
      </c>
      <c r="AC335" s="177">
        <v>0</v>
      </c>
      <c r="AD335" s="177">
        <v>495800</v>
      </c>
      <c r="AE335" s="177">
        <v>203950</v>
      </c>
      <c r="AF335" s="177">
        <v>0</v>
      </c>
      <c r="AG335" s="177">
        <v>0</v>
      </c>
      <c r="AH335" s="177">
        <v>266130</v>
      </c>
      <c r="AI335" s="177">
        <v>0</v>
      </c>
      <c r="AJ335" s="177">
        <v>0</v>
      </c>
      <c r="AK335" s="177">
        <v>0</v>
      </c>
      <c r="AL335" s="177">
        <v>0</v>
      </c>
      <c r="AM335" s="177">
        <v>0</v>
      </c>
      <c r="AN335" s="177">
        <v>0</v>
      </c>
      <c r="AO335" s="177">
        <v>0</v>
      </c>
      <c r="AP335" s="177">
        <v>0</v>
      </c>
      <c r="AQ335" s="177">
        <v>0</v>
      </c>
      <c r="AR335" s="177">
        <v>0</v>
      </c>
      <c r="AS335" s="177">
        <v>0</v>
      </c>
      <c r="AT335" s="177">
        <v>0</v>
      </c>
      <c r="AU335" s="177">
        <v>0</v>
      </c>
      <c r="AV335" s="177">
        <v>0</v>
      </c>
      <c r="AW335" s="177">
        <v>0</v>
      </c>
      <c r="AX335" s="177">
        <v>0</v>
      </c>
      <c r="AY335" s="177">
        <v>17100</v>
      </c>
      <c r="AZ335" s="177">
        <v>0</v>
      </c>
      <c r="BA335" s="177">
        <v>0</v>
      </c>
      <c r="BB335" s="177">
        <v>0</v>
      </c>
      <c r="BC335" s="177">
        <v>1200000</v>
      </c>
      <c r="BD335" s="177">
        <v>353295</v>
      </c>
      <c r="BE335" s="177">
        <v>0</v>
      </c>
      <c r="BF335" s="177">
        <v>14350</v>
      </c>
      <c r="BG335" s="177">
        <v>0</v>
      </c>
      <c r="BH335" s="177">
        <v>0</v>
      </c>
      <c r="BI335" s="177">
        <v>0</v>
      </c>
      <c r="BJ335" s="177">
        <v>0</v>
      </c>
      <c r="BK335" s="177">
        <v>0</v>
      </c>
      <c r="BL335" s="177">
        <v>0</v>
      </c>
      <c r="BM335" s="177">
        <v>0</v>
      </c>
      <c r="BN335" s="177">
        <v>69853</v>
      </c>
      <c r="BO335" s="177">
        <v>0</v>
      </c>
      <c r="BP335" s="177">
        <v>0</v>
      </c>
      <c r="BQ335" s="177">
        <v>0</v>
      </c>
      <c r="BR335" s="177">
        <v>1261760</v>
      </c>
      <c r="BS335" s="179">
        <v>0</v>
      </c>
      <c r="BT335" s="177">
        <v>0</v>
      </c>
      <c r="BU335" s="177">
        <v>604601.14</v>
      </c>
      <c r="BV335" s="177">
        <v>0</v>
      </c>
      <c r="BW335" s="179">
        <v>0</v>
      </c>
      <c r="BX335" s="179">
        <v>0</v>
      </c>
      <c r="BY335" s="179">
        <v>0</v>
      </c>
      <c r="BZ335" s="177">
        <v>0</v>
      </c>
      <c r="CA335" s="179">
        <v>207343.5</v>
      </c>
      <c r="CB335" s="177">
        <v>0</v>
      </c>
      <c r="CC335" s="177">
        <v>0</v>
      </c>
      <c r="CD335" s="179">
        <v>145958</v>
      </c>
      <c r="CE335" s="177">
        <v>0</v>
      </c>
      <c r="CF335" s="177">
        <v>84270</v>
      </c>
      <c r="CG335" s="179">
        <v>0</v>
      </c>
      <c r="CH335" s="177">
        <v>0</v>
      </c>
      <c r="CI335" s="177">
        <v>0</v>
      </c>
      <c r="CJ335" s="177">
        <v>0</v>
      </c>
      <c r="CK335" s="177">
        <v>0</v>
      </c>
      <c r="CL335" s="177">
        <v>0</v>
      </c>
      <c r="CM335" s="178"/>
      <c r="CZ335" s="174">
        <f t="shared" si="5"/>
        <v>0</v>
      </c>
      <c r="DA335" s="158" t="s">
        <v>1942</v>
      </c>
      <c r="DB335" s="154" t="s">
        <v>1943</v>
      </c>
      <c r="DC335" s="154" t="s">
        <v>1288</v>
      </c>
    </row>
    <row r="336" spans="1:107" ht="13.2" customHeight="1" x14ac:dyDescent="0.25">
      <c r="A336" s="175" t="s">
        <v>1944</v>
      </c>
      <c r="B336" s="176" t="s">
        <v>1945</v>
      </c>
      <c r="C336" s="177">
        <v>24890</v>
      </c>
      <c r="D336" s="177">
        <v>0</v>
      </c>
      <c r="E336" s="177">
        <v>0</v>
      </c>
      <c r="F336" s="177">
        <v>0</v>
      </c>
      <c r="G336" s="177">
        <v>0</v>
      </c>
      <c r="H336" s="177">
        <v>0</v>
      </c>
      <c r="I336" s="177">
        <v>0</v>
      </c>
      <c r="J336" s="177">
        <v>0</v>
      </c>
      <c r="K336" s="177">
        <v>0</v>
      </c>
      <c r="L336" s="177">
        <v>0</v>
      </c>
      <c r="M336" s="177">
        <v>0</v>
      </c>
      <c r="N336" s="177">
        <v>0</v>
      </c>
      <c r="O336" s="177">
        <v>394765.5</v>
      </c>
      <c r="P336" s="177">
        <v>0</v>
      </c>
      <c r="Q336" s="177">
        <v>0</v>
      </c>
      <c r="R336" s="177">
        <v>0</v>
      </c>
      <c r="S336" s="177">
        <v>0</v>
      </c>
      <c r="T336" s="177">
        <v>0</v>
      </c>
      <c r="U336" s="177">
        <v>0</v>
      </c>
      <c r="V336" s="177">
        <v>0</v>
      </c>
      <c r="W336" s="177">
        <v>0</v>
      </c>
      <c r="X336" s="177">
        <v>67108</v>
      </c>
      <c r="Y336" s="177">
        <v>116195</v>
      </c>
      <c r="Z336" s="177">
        <v>22670</v>
      </c>
      <c r="AA336" s="177">
        <v>0</v>
      </c>
      <c r="AB336" s="177">
        <v>0</v>
      </c>
      <c r="AC336" s="177">
        <v>0</v>
      </c>
      <c r="AD336" s="177">
        <v>0</v>
      </c>
      <c r="AE336" s="177">
        <v>0</v>
      </c>
      <c r="AF336" s="177">
        <v>-3250</v>
      </c>
      <c r="AG336" s="177">
        <v>333572</v>
      </c>
      <c r="AH336" s="177">
        <v>30550</v>
      </c>
      <c r="AI336" s="177">
        <v>0</v>
      </c>
      <c r="AJ336" s="177">
        <v>0</v>
      </c>
      <c r="AK336" s="177">
        <v>0</v>
      </c>
      <c r="AL336" s="177">
        <v>0</v>
      </c>
      <c r="AM336" s="177">
        <v>0</v>
      </c>
      <c r="AN336" s="177">
        <v>0</v>
      </c>
      <c r="AO336" s="177">
        <v>0</v>
      </c>
      <c r="AP336" s="177">
        <v>0</v>
      </c>
      <c r="AQ336" s="177">
        <v>0</v>
      </c>
      <c r="AR336" s="177">
        <v>0</v>
      </c>
      <c r="AS336" s="177">
        <v>0</v>
      </c>
      <c r="AT336" s="177">
        <v>0</v>
      </c>
      <c r="AU336" s="177">
        <v>0</v>
      </c>
      <c r="AV336" s="177">
        <v>0</v>
      </c>
      <c r="AW336" s="177">
        <v>0</v>
      </c>
      <c r="AX336" s="177">
        <v>0</v>
      </c>
      <c r="AY336" s="177">
        <v>47785</v>
      </c>
      <c r="AZ336" s="177">
        <v>0</v>
      </c>
      <c r="BA336" s="177">
        <v>0</v>
      </c>
      <c r="BB336" s="177">
        <v>0</v>
      </c>
      <c r="BC336" s="177">
        <v>500000</v>
      </c>
      <c r="BD336" s="177">
        <v>7990</v>
      </c>
      <c r="BE336" s="177">
        <v>0</v>
      </c>
      <c r="BF336" s="177">
        <v>324940</v>
      </c>
      <c r="BG336" s="177">
        <v>0</v>
      </c>
      <c r="BH336" s="177">
        <v>0</v>
      </c>
      <c r="BI336" s="177">
        <v>0</v>
      </c>
      <c r="BJ336" s="177">
        <v>0</v>
      </c>
      <c r="BK336" s="177">
        <v>0</v>
      </c>
      <c r="BL336" s="177">
        <v>0</v>
      </c>
      <c r="BM336" s="177">
        <v>0</v>
      </c>
      <c r="BN336" s="177">
        <v>11850</v>
      </c>
      <c r="BO336" s="177">
        <v>0</v>
      </c>
      <c r="BP336" s="177">
        <v>0</v>
      </c>
      <c r="BQ336" s="177">
        <v>0</v>
      </c>
      <c r="BR336" s="179">
        <v>0</v>
      </c>
      <c r="BS336" s="179">
        <v>0</v>
      </c>
      <c r="BT336" s="179">
        <v>0</v>
      </c>
      <c r="BU336" s="179">
        <v>43015</v>
      </c>
      <c r="BV336" s="179">
        <v>0</v>
      </c>
      <c r="BW336" s="179">
        <v>0</v>
      </c>
      <c r="BX336" s="179">
        <v>0</v>
      </c>
      <c r="BY336" s="179">
        <v>0</v>
      </c>
      <c r="BZ336" s="179">
        <v>0</v>
      </c>
      <c r="CA336" s="179">
        <v>97934.37</v>
      </c>
      <c r="CB336" s="179">
        <v>0</v>
      </c>
      <c r="CC336" s="179">
        <v>0</v>
      </c>
      <c r="CD336" s="179">
        <v>17650</v>
      </c>
      <c r="CE336" s="179">
        <v>0</v>
      </c>
      <c r="CF336" s="179">
        <v>0</v>
      </c>
      <c r="CG336" s="179">
        <v>0</v>
      </c>
      <c r="CH336" s="179">
        <v>0</v>
      </c>
      <c r="CI336" s="179">
        <v>0</v>
      </c>
      <c r="CJ336" s="179">
        <v>0</v>
      </c>
      <c r="CK336" s="179">
        <v>0</v>
      </c>
      <c r="CL336" s="179">
        <v>0</v>
      </c>
      <c r="CM336" s="178"/>
      <c r="CZ336" s="174">
        <f t="shared" si="5"/>
        <v>0</v>
      </c>
      <c r="DA336" s="158" t="s">
        <v>1944</v>
      </c>
      <c r="DB336" s="154" t="s">
        <v>1945</v>
      </c>
      <c r="DC336" s="154" t="s">
        <v>1288</v>
      </c>
    </row>
    <row r="337" spans="1:107" ht="13.2" customHeight="1" x14ac:dyDescent="0.25">
      <c r="A337" s="175" t="s">
        <v>1946</v>
      </c>
      <c r="B337" s="176" t="s">
        <v>1947</v>
      </c>
      <c r="C337" s="177">
        <v>0</v>
      </c>
      <c r="D337" s="177">
        <v>0</v>
      </c>
      <c r="E337" s="177">
        <v>0</v>
      </c>
      <c r="F337" s="177">
        <v>0</v>
      </c>
      <c r="G337" s="177">
        <v>0</v>
      </c>
      <c r="H337" s="177">
        <v>0</v>
      </c>
      <c r="I337" s="177">
        <v>0</v>
      </c>
      <c r="J337" s="177">
        <v>0</v>
      </c>
      <c r="K337" s="177">
        <v>0</v>
      </c>
      <c r="L337" s="177">
        <v>0</v>
      </c>
      <c r="M337" s="177">
        <v>0</v>
      </c>
      <c r="N337" s="177">
        <v>0</v>
      </c>
      <c r="O337" s="177">
        <v>0</v>
      </c>
      <c r="P337" s="177">
        <v>0</v>
      </c>
      <c r="Q337" s="177">
        <v>0</v>
      </c>
      <c r="R337" s="177">
        <v>0</v>
      </c>
      <c r="S337" s="177">
        <v>0</v>
      </c>
      <c r="T337" s="177">
        <v>0</v>
      </c>
      <c r="U337" s="177">
        <v>0</v>
      </c>
      <c r="V337" s="177">
        <v>0</v>
      </c>
      <c r="W337" s="177">
        <v>0</v>
      </c>
      <c r="X337" s="177">
        <v>0</v>
      </c>
      <c r="Y337" s="177">
        <v>0</v>
      </c>
      <c r="Z337" s="177">
        <v>0</v>
      </c>
      <c r="AA337" s="177">
        <v>0</v>
      </c>
      <c r="AB337" s="177">
        <v>0</v>
      </c>
      <c r="AC337" s="177">
        <v>168720</v>
      </c>
      <c r="AD337" s="177">
        <v>0</v>
      </c>
      <c r="AE337" s="177">
        <v>0</v>
      </c>
      <c r="AF337" s="177">
        <v>0</v>
      </c>
      <c r="AG337" s="177">
        <v>0</v>
      </c>
      <c r="AH337" s="177">
        <v>0</v>
      </c>
      <c r="AI337" s="177">
        <v>0</v>
      </c>
      <c r="AJ337" s="177">
        <v>0</v>
      </c>
      <c r="AK337" s="177">
        <v>0</v>
      </c>
      <c r="AL337" s="177">
        <v>0</v>
      </c>
      <c r="AM337" s="177">
        <v>0</v>
      </c>
      <c r="AN337" s="177">
        <v>0</v>
      </c>
      <c r="AO337" s="177">
        <v>0</v>
      </c>
      <c r="AP337" s="177">
        <v>0</v>
      </c>
      <c r="AQ337" s="177">
        <v>0</v>
      </c>
      <c r="AR337" s="177">
        <v>0</v>
      </c>
      <c r="AS337" s="177">
        <v>0</v>
      </c>
      <c r="AT337" s="177">
        <v>0</v>
      </c>
      <c r="AU337" s="177">
        <v>0</v>
      </c>
      <c r="AV337" s="177">
        <v>0</v>
      </c>
      <c r="AW337" s="177">
        <v>0</v>
      </c>
      <c r="AX337" s="177">
        <v>0</v>
      </c>
      <c r="AY337" s="177">
        <v>0</v>
      </c>
      <c r="AZ337" s="177">
        <v>0</v>
      </c>
      <c r="BA337" s="177">
        <v>0</v>
      </c>
      <c r="BB337" s="177">
        <v>0</v>
      </c>
      <c r="BC337" s="177">
        <v>0</v>
      </c>
      <c r="BD337" s="177">
        <v>0</v>
      </c>
      <c r="BE337" s="177">
        <v>0</v>
      </c>
      <c r="BF337" s="177">
        <v>0</v>
      </c>
      <c r="BG337" s="177">
        <v>0</v>
      </c>
      <c r="BH337" s="177">
        <v>0</v>
      </c>
      <c r="BI337" s="177">
        <v>0</v>
      </c>
      <c r="BJ337" s="177">
        <v>0</v>
      </c>
      <c r="BK337" s="177">
        <v>0</v>
      </c>
      <c r="BL337" s="177">
        <v>0</v>
      </c>
      <c r="BM337" s="177">
        <v>0</v>
      </c>
      <c r="BN337" s="177">
        <v>0</v>
      </c>
      <c r="BO337" s="177">
        <v>0</v>
      </c>
      <c r="BP337" s="177">
        <v>0</v>
      </c>
      <c r="BQ337" s="177">
        <v>0</v>
      </c>
      <c r="BR337" s="179">
        <v>0</v>
      </c>
      <c r="BS337" s="179">
        <v>0</v>
      </c>
      <c r="BT337" s="177">
        <v>0</v>
      </c>
      <c r="BU337" s="177">
        <v>0</v>
      </c>
      <c r="BV337" s="179">
        <v>0</v>
      </c>
      <c r="BW337" s="177">
        <v>0</v>
      </c>
      <c r="BX337" s="179">
        <v>0</v>
      </c>
      <c r="BY337" s="179">
        <v>0</v>
      </c>
      <c r="BZ337" s="177">
        <v>0</v>
      </c>
      <c r="CA337" s="179">
        <v>0</v>
      </c>
      <c r="CB337" s="179">
        <v>0</v>
      </c>
      <c r="CC337" s="177">
        <v>0</v>
      </c>
      <c r="CD337" s="177">
        <v>0</v>
      </c>
      <c r="CE337" s="177">
        <v>0</v>
      </c>
      <c r="CF337" s="177">
        <v>0</v>
      </c>
      <c r="CG337" s="179">
        <v>0</v>
      </c>
      <c r="CH337" s="177">
        <v>0</v>
      </c>
      <c r="CI337" s="177">
        <v>0</v>
      </c>
      <c r="CJ337" s="179">
        <v>0</v>
      </c>
      <c r="CK337" s="179">
        <v>0</v>
      </c>
      <c r="CL337" s="179">
        <v>0</v>
      </c>
      <c r="CM337" s="178"/>
      <c r="CZ337" s="174">
        <f t="shared" si="5"/>
        <v>0</v>
      </c>
      <c r="DA337" s="158" t="s">
        <v>1946</v>
      </c>
      <c r="DB337" s="154" t="s">
        <v>1947</v>
      </c>
      <c r="DC337" s="154" t="s">
        <v>1288</v>
      </c>
    </row>
    <row r="338" spans="1:107" ht="13.2" customHeight="1" x14ac:dyDescent="0.25">
      <c r="A338" s="175" t="s">
        <v>1948</v>
      </c>
      <c r="B338" s="176" t="s">
        <v>1949</v>
      </c>
      <c r="C338" s="177">
        <v>0</v>
      </c>
      <c r="D338" s="177">
        <v>0</v>
      </c>
      <c r="E338" s="177">
        <v>0</v>
      </c>
      <c r="F338" s="177">
        <v>0</v>
      </c>
      <c r="G338" s="177">
        <v>0</v>
      </c>
      <c r="H338" s="177">
        <v>0</v>
      </c>
      <c r="I338" s="177">
        <v>0</v>
      </c>
      <c r="J338" s="177">
        <v>0</v>
      </c>
      <c r="K338" s="177">
        <v>0</v>
      </c>
      <c r="L338" s="177">
        <v>0</v>
      </c>
      <c r="M338" s="177">
        <v>0</v>
      </c>
      <c r="N338" s="177">
        <v>0</v>
      </c>
      <c r="O338" s="177">
        <v>0</v>
      </c>
      <c r="P338" s="177">
        <v>0</v>
      </c>
      <c r="Q338" s="177">
        <v>0</v>
      </c>
      <c r="R338" s="177">
        <v>0</v>
      </c>
      <c r="S338" s="177">
        <v>0</v>
      </c>
      <c r="T338" s="177">
        <v>0</v>
      </c>
      <c r="U338" s="177">
        <v>0</v>
      </c>
      <c r="V338" s="177">
        <v>0</v>
      </c>
      <c r="W338" s="177">
        <v>0</v>
      </c>
      <c r="X338" s="177">
        <v>0</v>
      </c>
      <c r="Y338" s="177">
        <v>0</v>
      </c>
      <c r="Z338" s="177">
        <v>0</v>
      </c>
      <c r="AA338" s="177">
        <v>0</v>
      </c>
      <c r="AB338" s="177">
        <v>0</v>
      </c>
      <c r="AC338" s="177">
        <v>0</v>
      </c>
      <c r="AD338" s="177">
        <v>0</v>
      </c>
      <c r="AE338" s="177">
        <v>0</v>
      </c>
      <c r="AF338" s="177">
        <v>0</v>
      </c>
      <c r="AG338" s="177">
        <v>0</v>
      </c>
      <c r="AH338" s="177">
        <v>0</v>
      </c>
      <c r="AI338" s="177">
        <v>0</v>
      </c>
      <c r="AJ338" s="177">
        <v>0</v>
      </c>
      <c r="AK338" s="177">
        <v>0</v>
      </c>
      <c r="AL338" s="177">
        <v>0</v>
      </c>
      <c r="AM338" s="177">
        <v>0</v>
      </c>
      <c r="AN338" s="177">
        <v>0</v>
      </c>
      <c r="AO338" s="177">
        <v>0</v>
      </c>
      <c r="AP338" s="177">
        <v>0</v>
      </c>
      <c r="AQ338" s="177">
        <v>0</v>
      </c>
      <c r="AR338" s="177">
        <v>0</v>
      </c>
      <c r="AS338" s="177">
        <v>0</v>
      </c>
      <c r="AT338" s="177">
        <v>0</v>
      </c>
      <c r="AU338" s="177">
        <v>0</v>
      </c>
      <c r="AV338" s="177">
        <v>0</v>
      </c>
      <c r="AW338" s="177">
        <v>0</v>
      </c>
      <c r="AX338" s="177">
        <v>0</v>
      </c>
      <c r="AY338" s="177">
        <v>0</v>
      </c>
      <c r="AZ338" s="177">
        <v>0</v>
      </c>
      <c r="BA338" s="177">
        <v>0</v>
      </c>
      <c r="BB338" s="177">
        <v>0</v>
      </c>
      <c r="BC338" s="177">
        <v>0</v>
      </c>
      <c r="BD338" s="177">
        <v>0</v>
      </c>
      <c r="BE338" s="177">
        <v>0</v>
      </c>
      <c r="BF338" s="177">
        <v>0</v>
      </c>
      <c r="BG338" s="177">
        <v>0</v>
      </c>
      <c r="BH338" s="177">
        <v>0</v>
      </c>
      <c r="BI338" s="177">
        <v>0</v>
      </c>
      <c r="BJ338" s="177">
        <v>0</v>
      </c>
      <c r="BK338" s="177">
        <v>0</v>
      </c>
      <c r="BL338" s="177">
        <v>0</v>
      </c>
      <c r="BM338" s="177">
        <v>0</v>
      </c>
      <c r="BN338" s="177">
        <v>0</v>
      </c>
      <c r="BO338" s="177">
        <v>0</v>
      </c>
      <c r="BP338" s="177">
        <v>0</v>
      </c>
      <c r="BQ338" s="177">
        <v>0</v>
      </c>
      <c r="BR338" s="179">
        <v>0</v>
      </c>
      <c r="BS338" s="177">
        <v>0</v>
      </c>
      <c r="BT338" s="177">
        <v>0</v>
      </c>
      <c r="BU338" s="179">
        <v>0</v>
      </c>
      <c r="BV338" s="177">
        <v>0</v>
      </c>
      <c r="BW338" s="177">
        <v>0</v>
      </c>
      <c r="BX338" s="177">
        <v>0</v>
      </c>
      <c r="BY338" s="177">
        <v>0</v>
      </c>
      <c r="BZ338" s="177">
        <v>0</v>
      </c>
      <c r="CA338" s="177">
        <v>0</v>
      </c>
      <c r="CB338" s="177">
        <v>0</v>
      </c>
      <c r="CC338" s="177">
        <v>0</v>
      </c>
      <c r="CD338" s="177">
        <v>0</v>
      </c>
      <c r="CE338" s="177">
        <v>0</v>
      </c>
      <c r="CF338" s="177">
        <v>0</v>
      </c>
      <c r="CG338" s="177">
        <v>0</v>
      </c>
      <c r="CH338" s="177">
        <v>0</v>
      </c>
      <c r="CI338" s="177">
        <v>0</v>
      </c>
      <c r="CJ338" s="177">
        <v>0</v>
      </c>
      <c r="CK338" s="177">
        <v>0</v>
      </c>
      <c r="CL338" s="177">
        <v>0</v>
      </c>
      <c r="CM338" s="178"/>
      <c r="CZ338" s="174">
        <f t="shared" si="5"/>
        <v>0</v>
      </c>
      <c r="DA338" s="158" t="s">
        <v>1948</v>
      </c>
      <c r="DB338" s="154" t="s">
        <v>1949</v>
      </c>
      <c r="DC338" s="154" t="s">
        <v>1288</v>
      </c>
    </row>
    <row r="339" spans="1:107" ht="13.2" customHeight="1" x14ac:dyDescent="0.25">
      <c r="A339" s="175" t="s">
        <v>1950</v>
      </c>
      <c r="B339" s="176" t="s">
        <v>1951</v>
      </c>
      <c r="C339" s="177">
        <v>0</v>
      </c>
      <c r="D339" s="177">
        <v>0</v>
      </c>
      <c r="E339" s="177">
        <v>0</v>
      </c>
      <c r="F339" s="177">
        <v>0</v>
      </c>
      <c r="G339" s="177">
        <v>75000</v>
      </c>
      <c r="H339" s="177">
        <v>35000</v>
      </c>
      <c r="I339" s="177">
        <v>55000</v>
      </c>
      <c r="J339" s="177">
        <v>145000</v>
      </c>
      <c r="K339" s="177">
        <v>50000</v>
      </c>
      <c r="L339" s="177">
        <v>115000</v>
      </c>
      <c r="M339" s="177">
        <v>125000</v>
      </c>
      <c r="N339" s="177">
        <v>60000</v>
      </c>
      <c r="O339" s="177">
        <v>0</v>
      </c>
      <c r="P339" s="177">
        <v>0</v>
      </c>
      <c r="Q339" s="177">
        <v>120000</v>
      </c>
      <c r="R339" s="177">
        <v>130000</v>
      </c>
      <c r="S339" s="177">
        <v>50000</v>
      </c>
      <c r="T339" s="177">
        <v>0</v>
      </c>
      <c r="U339" s="177">
        <v>0</v>
      </c>
      <c r="V339" s="177">
        <v>0</v>
      </c>
      <c r="W339" s="177">
        <v>0</v>
      </c>
      <c r="X339" s="177">
        <v>0</v>
      </c>
      <c r="Y339" s="177">
        <v>150000</v>
      </c>
      <c r="Z339" s="177">
        <v>95000</v>
      </c>
      <c r="AA339" s="177">
        <v>45000</v>
      </c>
      <c r="AB339" s="177">
        <v>40000</v>
      </c>
      <c r="AC339" s="177">
        <v>80000</v>
      </c>
      <c r="AD339" s="177">
        <v>160000</v>
      </c>
      <c r="AE339" s="177">
        <v>0</v>
      </c>
      <c r="AF339" s="177">
        <v>45000</v>
      </c>
      <c r="AG339" s="177">
        <v>100000</v>
      </c>
      <c r="AH339" s="177">
        <v>170000</v>
      </c>
      <c r="AI339" s="177">
        <v>60000</v>
      </c>
      <c r="AJ339" s="177">
        <v>0</v>
      </c>
      <c r="AK339" s="177">
        <v>915000</v>
      </c>
      <c r="AL339" s="177">
        <v>65000</v>
      </c>
      <c r="AM339" s="177">
        <v>0</v>
      </c>
      <c r="AN339" s="177">
        <v>115000</v>
      </c>
      <c r="AO339" s="177">
        <v>0</v>
      </c>
      <c r="AP339" s="177">
        <v>80000</v>
      </c>
      <c r="AQ339" s="177">
        <v>30000</v>
      </c>
      <c r="AR339" s="177">
        <v>260000</v>
      </c>
      <c r="AS339" s="177">
        <v>75000</v>
      </c>
      <c r="AT339" s="177">
        <v>130000</v>
      </c>
      <c r="AU339" s="177">
        <v>125000</v>
      </c>
      <c r="AV339" s="177">
        <v>70000</v>
      </c>
      <c r="AW339" s="177">
        <v>100000</v>
      </c>
      <c r="AX339" s="177">
        <v>60000</v>
      </c>
      <c r="AY339" s="177">
        <v>80000</v>
      </c>
      <c r="AZ339" s="177">
        <v>55000</v>
      </c>
      <c r="BA339" s="177">
        <v>300000</v>
      </c>
      <c r="BB339" s="177">
        <v>45000</v>
      </c>
      <c r="BC339" s="177">
        <v>540000</v>
      </c>
      <c r="BD339" s="177">
        <v>0</v>
      </c>
      <c r="BE339" s="177">
        <v>0</v>
      </c>
      <c r="BF339" s="177">
        <v>80000</v>
      </c>
      <c r="BG339" s="177">
        <v>0</v>
      </c>
      <c r="BH339" s="177">
        <v>55000</v>
      </c>
      <c r="BI339" s="177">
        <v>45000</v>
      </c>
      <c r="BJ339" s="177">
        <v>120000</v>
      </c>
      <c r="BK339" s="177">
        <v>70000</v>
      </c>
      <c r="BL339" s="177">
        <v>874920</v>
      </c>
      <c r="BM339" s="177">
        <v>140000</v>
      </c>
      <c r="BN339" s="177">
        <v>60000</v>
      </c>
      <c r="BO339" s="177">
        <v>140000</v>
      </c>
      <c r="BP339" s="177">
        <v>120000</v>
      </c>
      <c r="BQ339" s="177">
        <v>0</v>
      </c>
      <c r="BR339" s="179">
        <v>0</v>
      </c>
      <c r="BS339" s="179">
        <v>120000</v>
      </c>
      <c r="BT339" s="179">
        <v>95000</v>
      </c>
      <c r="BU339" s="179">
        <v>330000</v>
      </c>
      <c r="BV339" s="179">
        <v>25000</v>
      </c>
      <c r="BW339" s="179">
        <v>0</v>
      </c>
      <c r="BX339" s="179">
        <v>230000</v>
      </c>
      <c r="BY339" s="179">
        <v>0</v>
      </c>
      <c r="BZ339" s="179">
        <v>60000</v>
      </c>
      <c r="CA339" s="179">
        <v>80000</v>
      </c>
      <c r="CB339" s="179">
        <v>0</v>
      </c>
      <c r="CC339" s="179">
        <v>0</v>
      </c>
      <c r="CD339" s="179">
        <v>45000</v>
      </c>
      <c r="CE339" s="179">
        <v>0</v>
      </c>
      <c r="CF339" s="179">
        <v>50000</v>
      </c>
      <c r="CG339" s="179">
        <v>0</v>
      </c>
      <c r="CH339" s="179">
        <v>70000</v>
      </c>
      <c r="CI339" s="179">
        <v>40000</v>
      </c>
      <c r="CJ339" s="179">
        <v>0</v>
      </c>
      <c r="CK339" s="179">
        <v>0</v>
      </c>
      <c r="CL339" s="179">
        <v>60000</v>
      </c>
      <c r="CM339" s="178"/>
      <c r="CZ339" s="174">
        <f t="shared" si="5"/>
        <v>0</v>
      </c>
      <c r="DA339" s="158" t="s">
        <v>1950</v>
      </c>
      <c r="DB339" s="154" t="s">
        <v>1951</v>
      </c>
      <c r="DC339" s="154" t="s">
        <v>1288</v>
      </c>
    </row>
    <row r="340" spans="1:107" ht="13.2" customHeight="1" x14ac:dyDescent="0.25">
      <c r="A340" s="175" t="s">
        <v>1952</v>
      </c>
      <c r="B340" s="176" t="s">
        <v>1953</v>
      </c>
      <c r="C340" s="177">
        <v>0</v>
      </c>
      <c r="D340" s="177">
        <v>841306</v>
      </c>
      <c r="E340" s="177">
        <v>1013890</v>
      </c>
      <c r="F340" s="177">
        <v>439000</v>
      </c>
      <c r="G340" s="177">
        <v>387875</v>
      </c>
      <c r="H340" s="177">
        <v>935556.25</v>
      </c>
      <c r="I340" s="177">
        <v>1935952.5</v>
      </c>
      <c r="J340" s="177">
        <v>1503600</v>
      </c>
      <c r="K340" s="177">
        <v>926902.5</v>
      </c>
      <c r="L340" s="177">
        <v>800000</v>
      </c>
      <c r="M340" s="177">
        <v>2886140</v>
      </c>
      <c r="N340" s="177">
        <v>478002.5</v>
      </c>
      <c r="O340" s="177">
        <v>5020849.51</v>
      </c>
      <c r="P340" s="177">
        <v>1220489.5</v>
      </c>
      <c r="Q340" s="177">
        <v>1743797.5</v>
      </c>
      <c r="R340" s="177">
        <v>1954887.5</v>
      </c>
      <c r="S340" s="177">
        <v>898158</v>
      </c>
      <c r="T340" s="177">
        <v>1053705.8</v>
      </c>
      <c r="U340" s="177">
        <v>1470588</v>
      </c>
      <c r="V340" s="177">
        <v>700000</v>
      </c>
      <c r="W340" s="177">
        <v>6941409.25</v>
      </c>
      <c r="X340" s="177">
        <v>1038114</v>
      </c>
      <c r="Y340" s="177">
        <v>606160</v>
      </c>
      <c r="Z340" s="177">
        <v>1316966.25</v>
      </c>
      <c r="AA340" s="177">
        <v>698775</v>
      </c>
      <c r="AB340" s="177">
        <v>567260</v>
      </c>
      <c r="AC340" s="177">
        <v>627420</v>
      </c>
      <c r="AD340" s="177">
        <v>2108727</v>
      </c>
      <c r="AE340" s="177">
        <v>785755.5</v>
      </c>
      <c r="AF340" s="177">
        <v>707464</v>
      </c>
      <c r="AG340" s="177">
        <v>1436527</v>
      </c>
      <c r="AH340" s="177">
        <v>942190</v>
      </c>
      <c r="AI340" s="177">
        <v>1351920</v>
      </c>
      <c r="AJ340" s="177">
        <v>501420</v>
      </c>
      <c r="AK340" s="177">
        <v>18164412.350000001</v>
      </c>
      <c r="AL340" s="177">
        <v>681070</v>
      </c>
      <c r="AM340" s="177">
        <v>0</v>
      </c>
      <c r="AN340" s="177">
        <v>918250</v>
      </c>
      <c r="AO340" s="177">
        <v>1758775</v>
      </c>
      <c r="AP340" s="177">
        <v>787227.5</v>
      </c>
      <c r="AQ340" s="177">
        <v>392410</v>
      </c>
      <c r="AR340" s="177">
        <v>3169900</v>
      </c>
      <c r="AS340" s="177">
        <v>606558.75</v>
      </c>
      <c r="AT340" s="177">
        <v>1442425</v>
      </c>
      <c r="AU340" s="177">
        <v>1496335</v>
      </c>
      <c r="AV340" s="177">
        <v>725850</v>
      </c>
      <c r="AW340" s="177">
        <v>642702.5</v>
      </c>
      <c r="AX340" s="177">
        <v>711598</v>
      </c>
      <c r="AY340" s="177">
        <v>748760</v>
      </c>
      <c r="AZ340" s="177">
        <v>513659</v>
      </c>
      <c r="BA340" s="177">
        <v>5265612.5</v>
      </c>
      <c r="BB340" s="177">
        <v>686875</v>
      </c>
      <c r="BC340" s="177">
        <v>6211698</v>
      </c>
      <c r="BD340" s="177">
        <v>2289187.5</v>
      </c>
      <c r="BE340" s="177">
        <v>779800</v>
      </c>
      <c r="BF340" s="177">
        <v>550000</v>
      </c>
      <c r="BG340" s="177">
        <v>1575000</v>
      </c>
      <c r="BH340" s="177">
        <v>272135</v>
      </c>
      <c r="BI340" s="177">
        <v>650000</v>
      </c>
      <c r="BJ340" s="177">
        <v>694217</v>
      </c>
      <c r="BK340" s="177">
        <v>1166868.25</v>
      </c>
      <c r="BL340" s="177">
        <v>5746327.5</v>
      </c>
      <c r="BM340" s="177">
        <v>1412425</v>
      </c>
      <c r="BN340" s="177">
        <v>991044</v>
      </c>
      <c r="BO340" s="177">
        <v>1804984</v>
      </c>
      <c r="BP340" s="177">
        <v>1425940</v>
      </c>
      <c r="BQ340" s="177">
        <v>891990</v>
      </c>
      <c r="BR340" s="179">
        <v>18000000</v>
      </c>
      <c r="BS340" s="177">
        <v>997370</v>
      </c>
      <c r="BT340" s="179">
        <v>1273080</v>
      </c>
      <c r="BU340" s="177">
        <v>4693612</v>
      </c>
      <c r="BV340" s="177">
        <v>162585</v>
      </c>
      <c r="BW340" s="177">
        <v>857355</v>
      </c>
      <c r="BX340" s="179">
        <v>2002000</v>
      </c>
      <c r="BY340" s="179">
        <v>563240</v>
      </c>
      <c r="BZ340" s="177">
        <v>787837</v>
      </c>
      <c r="CA340" s="179">
        <v>1027880</v>
      </c>
      <c r="CB340" s="179">
        <v>1131240.5</v>
      </c>
      <c r="CC340" s="179">
        <v>2379758</v>
      </c>
      <c r="CD340" s="179">
        <v>1112945</v>
      </c>
      <c r="CE340" s="179">
        <v>1780386.5</v>
      </c>
      <c r="CF340" s="179">
        <v>736462.5</v>
      </c>
      <c r="CG340" s="179">
        <v>561999</v>
      </c>
      <c r="CH340" s="179">
        <v>560970</v>
      </c>
      <c r="CI340" s="179">
        <v>585342.5</v>
      </c>
      <c r="CJ340" s="179">
        <v>3106890</v>
      </c>
      <c r="CK340" s="179">
        <v>552954</v>
      </c>
      <c r="CL340" s="179">
        <v>436970</v>
      </c>
      <c r="CM340" s="178"/>
      <c r="CZ340" s="174">
        <f t="shared" si="5"/>
        <v>0</v>
      </c>
      <c r="DA340" s="158" t="s">
        <v>1952</v>
      </c>
      <c r="DB340" s="154" t="s">
        <v>1953</v>
      </c>
      <c r="DC340" s="154" t="s">
        <v>1288</v>
      </c>
    </row>
    <row r="341" spans="1:107" ht="13.2" customHeight="1" x14ac:dyDescent="0.25">
      <c r="A341" s="175" t="s">
        <v>1954</v>
      </c>
      <c r="B341" s="176" t="s">
        <v>1955</v>
      </c>
      <c r="C341" s="177">
        <v>0</v>
      </c>
      <c r="D341" s="177">
        <v>101160</v>
      </c>
      <c r="E341" s="177">
        <v>152210</v>
      </c>
      <c r="F341" s="177">
        <v>50000</v>
      </c>
      <c r="G341" s="177">
        <v>22400</v>
      </c>
      <c r="H341" s="177">
        <v>16965</v>
      </c>
      <c r="I341" s="177">
        <v>68400</v>
      </c>
      <c r="J341" s="177">
        <v>10000</v>
      </c>
      <c r="K341" s="177">
        <v>87360</v>
      </c>
      <c r="L341" s="177">
        <v>200000</v>
      </c>
      <c r="M341" s="177">
        <v>56200</v>
      </c>
      <c r="N341" s="177">
        <v>0</v>
      </c>
      <c r="O341" s="177">
        <v>546570</v>
      </c>
      <c r="P341" s="177">
        <v>82700</v>
      </c>
      <c r="Q341" s="177">
        <v>570535</v>
      </c>
      <c r="R341" s="177">
        <v>163852.5</v>
      </c>
      <c r="S341" s="177">
        <v>136880</v>
      </c>
      <c r="T341" s="177">
        <v>67546.25</v>
      </c>
      <c r="U341" s="177">
        <v>86115</v>
      </c>
      <c r="V341" s="177">
        <v>90000</v>
      </c>
      <c r="W341" s="177">
        <v>585492.5</v>
      </c>
      <c r="X341" s="177">
        <v>93532.5</v>
      </c>
      <c r="Y341" s="177">
        <v>142545</v>
      </c>
      <c r="Z341" s="177">
        <v>30780</v>
      </c>
      <c r="AA341" s="177">
        <v>0</v>
      </c>
      <c r="AB341" s="177">
        <v>6720</v>
      </c>
      <c r="AC341" s="177">
        <v>0</v>
      </c>
      <c r="AD341" s="177">
        <v>70807.5</v>
      </c>
      <c r="AE341" s="177">
        <v>87560</v>
      </c>
      <c r="AF341" s="177">
        <v>16220</v>
      </c>
      <c r="AG341" s="177">
        <v>290361.25</v>
      </c>
      <c r="AH341" s="177">
        <v>47230</v>
      </c>
      <c r="AI341" s="177">
        <v>0</v>
      </c>
      <c r="AJ341" s="177">
        <v>67515</v>
      </c>
      <c r="AK341" s="177">
        <v>1296436</v>
      </c>
      <c r="AL341" s="177">
        <v>106170</v>
      </c>
      <c r="AM341" s="177">
        <v>0</v>
      </c>
      <c r="AN341" s="177">
        <v>202605</v>
      </c>
      <c r="AO341" s="177">
        <v>0</v>
      </c>
      <c r="AP341" s="177">
        <v>6360</v>
      </c>
      <c r="AQ341" s="177">
        <v>37415</v>
      </c>
      <c r="AR341" s="177">
        <v>313320</v>
      </c>
      <c r="AS341" s="177">
        <v>91162.5</v>
      </c>
      <c r="AT341" s="177">
        <v>214180</v>
      </c>
      <c r="AU341" s="177">
        <v>25320</v>
      </c>
      <c r="AV341" s="177">
        <v>11750</v>
      </c>
      <c r="AW341" s="177">
        <v>43297.5</v>
      </c>
      <c r="AX341" s="177">
        <v>30500</v>
      </c>
      <c r="AY341" s="177">
        <v>0</v>
      </c>
      <c r="AZ341" s="177">
        <v>86242</v>
      </c>
      <c r="BA341" s="177">
        <v>395515</v>
      </c>
      <c r="BB341" s="177">
        <v>28840</v>
      </c>
      <c r="BC341" s="177">
        <v>2000000</v>
      </c>
      <c r="BD341" s="177">
        <v>114330</v>
      </c>
      <c r="BE341" s="177">
        <v>40000</v>
      </c>
      <c r="BF341" s="177">
        <v>30000</v>
      </c>
      <c r="BG341" s="177">
        <v>100000</v>
      </c>
      <c r="BH341" s="177">
        <v>35140</v>
      </c>
      <c r="BI341" s="177">
        <v>90000</v>
      </c>
      <c r="BJ341" s="177">
        <v>174945</v>
      </c>
      <c r="BK341" s="177">
        <v>147346</v>
      </c>
      <c r="BL341" s="177">
        <v>611495</v>
      </c>
      <c r="BM341" s="177">
        <v>270622.5</v>
      </c>
      <c r="BN341" s="177">
        <v>129760</v>
      </c>
      <c r="BO341" s="177">
        <v>207564</v>
      </c>
      <c r="BP341" s="177">
        <v>107430</v>
      </c>
      <c r="BQ341" s="177">
        <v>77880</v>
      </c>
      <c r="BR341" s="179">
        <v>3000000</v>
      </c>
      <c r="BS341" s="177">
        <v>130100</v>
      </c>
      <c r="BT341" s="177">
        <v>67440</v>
      </c>
      <c r="BU341" s="177">
        <v>467270</v>
      </c>
      <c r="BV341" s="177">
        <v>12620</v>
      </c>
      <c r="BW341" s="177">
        <v>78252.5</v>
      </c>
      <c r="BX341" s="177">
        <v>350000</v>
      </c>
      <c r="BY341" s="179">
        <v>126630</v>
      </c>
      <c r="BZ341" s="179">
        <v>67240</v>
      </c>
      <c r="CA341" s="177">
        <v>24640</v>
      </c>
      <c r="CB341" s="177">
        <v>0</v>
      </c>
      <c r="CC341" s="177">
        <v>332360</v>
      </c>
      <c r="CD341" s="179">
        <v>116070</v>
      </c>
      <c r="CE341" s="177">
        <v>248900</v>
      </c>
      <c r="CF341" s="179">
        <v>34780</v>
      </c>
      <c r="CG341" s="177">
        <v>73080</v>
      </c>
      <c r="CH341" s="177">
        <v>87547</v>
      </c>
      <c r="CI341" s="177">
        <v>131315</v>
      </c>
      <c r="CJ341" s="177">
        <v>70670</v>
      </c>
      <c r="CK341" s="177">
        <v>96714</v>
      </c>
      <c r="CL341" s="177">
        <v>56795</v>
      </c>
      <c r="CM341" s="178"/>
      <c r="CZ341" s="174">
        <f t="shared" si="5"/>
        <v>0</v>
      </c>
      <c r="DA341" s="158" t="s">
        <v>1954</v>
      </c>
      <c r="DB341" s="154" t="s">
        <v>1955</v>
      </c>
      <c r="DC341" s="154" t="s">
        <v>1288</v>
      </c>
    </row>
    <row r="342" spans="1:107" ht="13.2" customHeight="1" x14ac:dyDescent="0.25">
      <c r="A342" s="175" t="s">
        <v>1956</v>
      </c>
      <c r="B342" s="176" t="s">
        <v>1957</v>
      </c>
      <c r="C342" s="177">
        <v>0</v>
      </c>
      <c r="D342" s="177">
        <v>7000</v>
      </c>
      <c r="E342" s="177">
        <v>0</v>
      </c>
      <c r="F342" s="177">
        <v>0</v>
      </c>
      <c r="G342" s="177">
        <v>5000</v>
      </c>
      <c r="H342" s="177">
        <v>23000</v>
      </c>
      <c r="I342" s="177">
        <v>17000</v>
      </c>
      <c r="J342" s="177">
        <v>35500</v>
      </c>
      <c r="K342" s="177">
        <v>11000</v>
      </c>
      <c r="L342" s="177">
        <v>18000</v>
      </c>
      <c r="M342" s="177">
        <v>0</v>
      </c>
      <c r="N342" s="177">
        <v>57000</v>
      </c>
      <c r="O342" s="177">
        <v>0</v>
      </c>
      <c r="P342" s="177">
        <v>0</v>
      </c>
      <c r="Q342" s="177">
        <v>14000</v>
      </c>
      <c r="R342" s="177">
        <v>6500</v>
      </c>
      <c r="S342" s="177">
        <v>4500</v>
      </c>
      <c r="T342" s="177">
        <v>0</v>
      </c>
      <c r="U342" s="177">
        <v>0</v>
      </c>
      <c r="V342" s="177">
        <v>0</v>
      </c>
      <c r="W342" s="177">
        <v>0</v>
      </c>
      <c r="X342" s="177">
        <v>0</v>
      </c>
      <c r="Y342" s="177">
        <v>111500</v>
      </c>
      <c r="Z342" s="177">
        <v>21500</v>
      </c>
      <c r="AA342" s="177">
        <v>13000</v>
      </c>
      <c r="AB342" s="177">
        <v>0</v>
      </c>
      <c r="AC342" s="177">
        <v>4500</v>
      </c>
      <c r="AD342" s="177">
        <v>6871.17</v>
      </c>
      <c r="AE342" s="177">
        <v>0</v>
      </c>
      <c r="AF342" s="177">
        <v>0</v>
      </c>
      <c r="AG342" s="177">
        <v>14000</v>
      </c>
      <c r="AH342" s="177">
        <v>8500</v>
      </c>
      <c r="AI342" s="177">
        <v>14000</v>
      </c>
      <c r="AJ342" s="177">
        <v>0</v>
      </c>
      <c r="AK342" s="177">
        <v>0</v>
      </c>
      <c r="AL342" s="177">
        <v>0</v>
      </c>
      <c r="AM342" s="177">
        <v>0</v>
      </c>
      <c r="AN342" s="177">
        <v>0</v>
      </c>
      <c r="AO342" s="177">
        <v>0</v>
      </c>
      <c r="AP342" s="177">
        <v>18000</v>
      </c>
      <c r="AQ342" s="177">
        <v>0</v>
      </c>
      <c r="AR342" s="177">
        <v>0</v>
      </c>
      <c r="AS342" s="177">
        <v>7500</v>
      </c>
      <c r="AT342" s="177">
        <v>16500</v>
      </c>
      <c r="AU342" s="177">
        <v>0</v>
      </c>
      <c r="AV342" s="177">
        <v>0</v>
      </c>
      <c r="AW342" s="177">
        <v>3000</v>
      </c>
      <c r="AX342" s="177">
        <v>0</v>
      </c>
      <c r="AY342" s="177">
        <v>6000</v>
      </c>
      <c r="AZ342" s="177">
        <v>4500</v>
      </c>
      <c r="BA342" s="177">
        <v>29568</v>
      </c>
      <c r="BB342" s="177">
        <v>0</v>
      </c>
      <c r="BC342" s="177">
        <v>90000</v>
      </c>
      <c r="BD342" s="177">
        <v>0</v>
      </c>
      <c r="BE342" s="177">
        <v>0</v>
      </c>
      <c r="BF342" s="177">
        <v>14500</v>
      </c>
      <c r="BG342" s="177">
        <v>0</v>
      </c>
      <c r="BH342" s="177">
        <v>0</v>
      </c>
      <c r="BI342" s="177">
        <v>0</v>
      </c>
      <c r="BJ342" s="177">
        <v>1000</v>
      </c>
      <c r="BK342" s="177">
        <v>0</v>
      </c>
      <c r="BL342" s="177">
        <v>5677.42</v>
      </c>
      <c r="BM342" s="177">
        <v>0</v>
      </c>
      <c r="BN342" s="177">
        <v>0</v>
      </c>
      <c r="BO342" s="177">
        <v>0</v>
      </c>
      <c r="BP342" s="177">
        <v>0</v>
      </c>
      <c r="BQ342" s="177">
        <v>0</v>
      </c>
      <c r="BR342" s="179">
        <v>239923</v>
      </c>
      <c r="BS342" s="177">
        <v>0</v>
      </c>
      <c r="BT342" s="177">
        <v>0</v>
      </c>
      <c r="BU342" s="179">
        <v>9000</v>
      </c>
      <c r="BV342" s="177">
        <v>0</v>
      </c>
      <c r="BW342" s="179">
        <v>0</v>
      </c>
      <c r="BX342" s="179">
        <v>30500</v>
      </c>
      <c r="BY342" s="179">
        <v>0</v>
      </c>
      <c r="BZ342" s="177">
        <v>0</v>
      </c>
      <c r="CA342" s="179">
        <v>5000</v>
      </c>
      <c r="CB342" s="179">
        <v>0</v>
      </c>
      <c r="CC342" s="179">
        <v>0</v>
      </c>
      <c r="CD342" s="177">
        <v>0</v>
      </c>
      <c r="CE342" s="179">
        <v>30500</v>
      </c>
      <c r="CF342" s="179">
        <v>0</v>
      </c>
      <c r="CG342" s="179">
        <v>0</v>
      </c>
      <c r="CH342" s="179">
        <v>5000</v>
      </c>
      <c r="CI342" s="179">
        <v>0</v>
      </c>
      <c r="CJ342" s="179">
        <v>0</v>
      </c>
      <c r="CK342" s="179">
        <v>0</v>
      </c>
      <c r="CL342" s="177">
        <v>9500</v>
      </c>
      <c r="CM342" s="178"/>
      <c r="CZ342" s="174">
        <f t="shared" si="5"/>
        <v>0</v>
      </c>
      <c r="DA342" s="158" t="s">
        <v>1956</v>
      </c>
      <c r="DB342" s="154" t="s">
        <v>1957</v>
      </c>
      <c r="DC342" s="154" t="s">
        <v>1288</v>
      </c>
    </row>
    <row r="343" spans="1:107" ht="13.2" customHeight="1" x14ac:dyDescent="0.25">
      <c r="A343" s="175" t="s">
        <v>1958</v>
      </c>
      <c r="B343" s="176" t="s">
        <v>1959</v>
      </c>
      <c r="C343" s="177">
        <v>2000000</v>
      </c>
      <c r="D343" s="177">
        <v>0</v>
      </c>
      <c r="E343" s="177">
        <v>0</v>
      </c>
      <c r="F343" s="177">
        <v>0</v>
      </c>
      <c r="G343" s="177">
        <v>0</v>
      </c>
      <c r="H343" s="177">
        <v>0</v>
      </c>
      <c r="I343" s="177">
        <v>0</v>
      </c>
      <c r="J343" s="177">
        <v>0</v>
      </c>
      <c r="K343" s="177">
        <v>0</v>
      </c>
      <c r="L343" s="177">
        <v>0</v>
      </c>
      <c r="M343" s="177">
        <v>0</v>
      </c>
      <c r="N343" s="177">
        <v>0</v>
      </c>
      <c r="O343" s="177">
        <v>586479.34</v>
      </c>
      <c r="P343" s="177">
        <v>51800</v>
      </c>
      <c r="Q343" s="177">
        <v>62800</v>
      </c>
      <c r="R343" s="177">
        <v>0</v>
      </c>
      <c r="S343" s="177">
        <v>38000</v>
      </c>
      <c r="T343" s="177">
        <v>44000</v>
      </c>
      <c r="U343" s="177">
        <v>89100</v>
      </c>
      <c r="V343" s="177">
        <v>0</v>
      </c>
      <c r="W343" s="177">
        <v>2036721</v>
      </c>
      <c r="X343" s="177">
        <v>0</v>
      </c>
      <c r="Y343" s="177">
        <v>0</v>
      </c>
      <c r="Z343" s="177">
        <v>0</v>
      </c>
      <c r="AA343" s="177">
        <v>0</v>
      </c>
      <c r="AB343" s="177">
        <v>0</v>
      </c>
      <c r="AC343" s="177">
        <v>0</v>
      </c>
      <c r="AD343" s="177">
        <v>0</v>
      </c>
      <c r="AE343" s="177">
        <v>0</v>
      </c>
      <c r="AF343" s="177">
        <v>0</v>
      </c>
      <c r="AG343" s="177">
        <v>0</v>
      </c>
      <c r="AH343" s="177">
        <v>0</v>
      </c>
      <c r="AI343" s="177">
        <v>0</v>
      </c>
      <c r="AJ343" s="177">
        <v>0</v>
      </c>
      <c r="AK343" s="177">
        <v>2881280</v>
      </c>
      <c r="AL343" s="177">
        <v>0</v>
      </c>
      <c r="AM343" s="177">
        <v>0</v>
      </c>
      <c r="AN343" s="177">
        <v>0</v>
      </c>
      <c r="AO343" s="177">
        <v>0</v>
      </c>
      <c r="AP343" s="177">
        <v>0</v>
      </c>
      <c r="AQ343" s="177">
        <v>0</v>
      </c>
      <c r="AR343" s="177">
        <v>0</v>
      </c>
      <c r="AS343" s="177">
        <v>0</v>
      </c>
      <c r="AT343" s="177">
        <v>0</v>
      </c>
      <c r="AU343" s="177">
        <v>0</v>
      </c>
      <c r="AV343" s="177">
        <v>0</v>
      </c>
      <c r="AW343" s="177">
        <v>0</v>
      </c>
      <c r="AX343" s="177">
        <v>0</v>
      </c>
      <c r="AY343" s="177">
        <v>0</v>
      </c>
      <c r="AZ343" s="177">
        <v>0</v>
      </c>
      <c r="BA343" s="177">
        <v>0</v>
      </c>
      <c r="BB343" s="177">
        <v>0</v>
      </c>
      <c r="BC343" s="177">
        <v>7345467.9400000004</v>
      </c>
      <c r="BD343" s="177">
        <v>300000</v>
      </c>
      <c r="BE343" s="177">
        <v>0</v>
      </c>
      <c r="BF343" s="177">
        <v>0</v>
      </c>
      <c r="BG343" s="177">
        <v>0</v>
      </c>
      <c r="BH343" s="177">
        <v>0</v>
      </c>
      <c r="BI343" s="177">
        <v>0</v>
      </c>
      <c r="BJ343" s="177">
        <v>0</v>
      </c>
      <c r="BK343" s="177">
        <v>0</v>
      </c>
      <c r="BL343" s="177">
        <v>3610701.5</v>
      </c>
      <c r="BM343" s="177">
        <v>0</v>
      </c>
      <c r="BN343" s="177">
        <v>0</v>
      </c>
      <c r="BO343" s="177">
        <v>0</v>
      </c>
      <c r="BP343" s="177">
        <v>0</v>
      </c>
      <c r="BQ343" s="177">
        <v>0</v>
      </c>
      <c r="BR343" s="177">
        <v>12191409</v>
      </c>
      <c r="BS343" s="177">
        <v>0</v>
      </c>
      <c r="BT343" s="177">
        <v>0</v>
      </c>
      <c r="BU343" s="177">
        <v>0</v>
      </c>
      <c r="BV343" s="177">
        <v>0</v>
      </c>
      <c r="BW343" s="177">
        <v>0</v>
      </c>
      <c r="BX343" s="177">
        <v>120000</v>
      </c>
      <c r="BY343" s="177">
        <v>0</v>
      </c>
      <c r="BZ343" s="177">
        <v>0</v>
      </c>
      <c r="CA343" s="177">
        <v>0</v>
      </c>
      <c r="CB343" s="179">
        <v>0</v>
      </c>
      <c r="CC343" s="177">
        <v>0</v>
      </c>
      <c r="CD343" s="179">
        <v>0</v>
      </c>
      <c r="CE343" s="177">
        <v>0</v>
      </c>
      <c r="CF343" s="177">
        <v>0</v>
      </c>
      <c r="CG343" s="177">
        <v>0</v>
      </c>
      <c r="CH343" s="177">
        <v>0</v>
      </c>
      <c r="CI343" s="177">
        <v>0</v>
      </c>
      <c r="CJ343" s="177">
        <v>85410</v>
      </c>
      <c r="CK343" s="177">
        <v>0</v>
      </c>
      <c r="CL343" s="177">
        <v>0</v>
      </c>
      <c r="CM343" s="178"/>
      <c r="CZ343" s="174">
        <f t="shared" si="5"/>
        <v>0</v>
      </c>
      <c r="DA343" s="158" t="s">
        <v>1958</v>
      </c>
      <c r="DB343" s="154" t="s">
        <v>1959</v>
      </c>
      <c r="DC343" s="154" t="s">
        <v>1288</v>
      </c>
    </row>
    <row r="344" spans="1:107" ht="13.2" customHeight="1" x14ac:dyDescent="0.25">
      <c r="A344" s="175" t="s">
        <v>1960</v>
      </c>
      <c r="B344" s="176" t="s">
        <v>1961</v>
      </c>
      <c r="C344" s="177">
        <v>0</v>
      </c>
      <c r="D344" s="177">
        <v>309700</v>
      </c>
      <c r="E344" s="177">
        <v>273200</v>
      </c>
      <c r="F344" s="177">
        <v>1209100</v>
      </c>
      <c r="G344" s="177">
        <v>294500</v>
      </c>
      <c r="H344" s="177">
        <v>695500</v>
      </c>
      <c r="I344" s="177">
        <v>162400</v>
      </c>
      <c r="J344" s="177">
        <v>1437700</v>
      </c>
      <c r="K344" s="177">
        <v>458200</v>
      </c>
      <c r="L344" s="177">
        <v>504000</v>
      </c>
      <c r="M344" s="177">
        <v>902500</v>
      </c>
      <c r="N344" s="177">
        <v>240700</v>
      </c>
      <c r="O344" s="177">
        <v>3342400</v>
      </c>
      <c r="P344" s="177">
        <v>215200</v>
      </c>
      <c r="Q344" s="177">
        <v>128600</v>
      </c>
      <c r="R344" s="177">
        <v>1280531.6000000001</v>
      </c>
      <c r="S344" s="177">
        <v>92800</v>
      </c>
      <c r="T344" s="177">
        <v>526300</v>
      </c>
      <c r="U344" s="177">
        <v>0</v>
      </c>
      <c r="V344" s="177">
        <v>1438800</v>
      </c>
      <c r="W344" s="177">
        <v>0</v>
      </c>
      <c r="X344" s="177">
        <v>1383300</v>
      </c>
      <c r="Y344" s="177">
        <v>2387000</v>
      </c>
      <c r="Z344" s="177">
        <v>1799050</v>
      </c>
      <c r="AA344" s="177">
        <v>1706800</v>
      </c>
      <c r="AB344" s="177">
        <v>1634500</v>
      </c>
      <c r="AC344" s="177">
        <v>416100</v>
      </c>
      <c r="AD344" s="177">
        <v>5559117</v>
      </c>
      <c r="AE344" s="177">
        <v>1335400</v>
      </c>
      <c r="AF344" s="177">
        <v>1634700</v>
      </c>
      <c r="AG344" s="177">
        <v>2486800</v>
      </c>
      <c r="AH344" s="177">
        <v>6091000</v>
      </c>
      <c r="AI344" s="177">
        <v>465090</v>
      </c>
      <c r="AJ344" s="177">
        <v>747800</v>
      </c>
      <c r="AK344" s="177">
        <v>0</v>
      </c>
      <c r="AL344" s="177">
        <v>987100</v>
      </c>
      <c r="AM344" s="177">
        <v>793200</v>
      </c>
      <c r="AN344" s="177">
        <v>601388</v>
      </c>
      <c r="AO344" s="177">
        <v>4962952</v>
      </c>
      <c r="AP344" s="177">
        <v>2175400</v>
      </c>
      <c r="AQ344" s="177">
        <v>1788755</v>
      </c>
      <c r="AR344" s="177">
        <v>1239000</v>
      </c>
      <c r="AS344" s="177">
        <v>135000</v>
      </c>
      <c r="AT344" s="177">
        <v>711200</v>
      </c>
      <c r="AU344" s="177">
        <v>1507300</v>
      </c>
      <c r="AV344" s="177">
        <v>2304046</v>
      </c>
      <c r="AW344" s="177">
        <v>727800</v>
      </c>
      <c r="AX344" s="177">
        <v>1492950</v>
      </c>
      <c r="AY344" s="177">
        <v>1173468</v>
      </c>
      <c r="AZ344" s="177">
        <v>773200</v>
      </c>
      <c r="BA344" s="177">
        <v>4654800</v>
      </c>
      <c r="BB344" s="177">
        <v>1170216</v>
      </c>
      <c r="BC344" s="177">
        <v>0</v>
      </c>
      <c r="BD344" s="177">
        <v>0</v>
      </c>
      <c r="BE344" s="177">
        <v>2092000</v>
      </c>
      <c r="BF344" s="177">
        <v>3473400</v>
      </c>
      <c r="BG344" s="177">
        <v>100000</v>
      </c>
      <c r="BH344" s="177">
        <v>300800</v>
      </c>
      <c r="BI344" s="177">
        <v>866500</v>
      </c>
      <c r="BJ344" s="177">
        <v>416600</v>
      </c>
      <c r="BK344" s="177">
        <v>490600</v>
      </c>
      <c r="BL344" s="177">
        <v>0</v>
      </c>
      <c r="BM344" s="177">
        <v>2247400</v>
      </c>
      <c r="BN344" s="177">
        <v>822800</v>
      </c>
      <c r="BO344" s="177">
        <v>1060000</v>
      </c>
      <c r="BP344" s="177">
        <v>2333900</v>
      </c>
      <c r="BQ344" s="177">
        <v>737600</v>
      </c>
      <c r="BR344" s="179">
        <v>0</v>
      </c>
      <c r="BS344" s="177">
        <v>1970700</v>
      </c>
      <c r="BT344" s="177">
        <v>2118400</v>
      </c>
      <c r="BU344" s="177">
        <v>3520500</v>
      </c>
      <c r="BV344" s="177">
        <v>310200</v>
      </c>
      <c r="BW344" s="177">
        <v>1074290</v>
      </c>
      <c r="BX344" s="177">
        <v>1241600</v>
      </c>
      <c r="BY344" s="177">
        <v>1427000</v>
      </c>
      <c r="BZ344" s="177">
        <v>79500</v>
      </c>
      <c r="CA344" s="179">
        <v>1544700</v>
      </c>
      <c r="CB344" s="179">
        <v>908820</v>
      </c>
      <c r="CC344" s="179">
        <v>5933764</v>
      </c>
      <c r="CD344" s="179">
        <v>941100</v>
      </c>
      <c r="CE344" s="179">
        <v>4411950</v>
      </c>
      <c r="CF344" s="179">
        <v>779100</v>
      </c>
      <c r="CG344" s="179">
        <v>462000</v>
      </c>
      <c r="CH344" s="179">
        <v>668200</v>
      </c>
      <c r="CI344" s="179">
        <v>1066400</v>
      </c>
      <c r="CJ344" s="179">
        <v>3278500</v>
      </c>
      <c r="CK344" s="179">
        <v>305200</v>
      </c>
      <c r="CL344" s="179">
        <v>616000</v>
      </c>
      <c r="CM344" s="178"/>
      <c r="CZ344" s="174">
        <f t="shared" si="5"/>
        <v>0</v>
      </c>
      <c r="DA344" s="158" t="s">
        <v>1960</v>
      </c>
      <c r="DB344" s="154" t="s">
        <v>1961</v>
      </c>
      <c r="DC344" s="154" t="s">
        <v>1288</v>
      </c>
    </row>
    <row r="345" spans="1:107" ht="13.2" customHeight="1" x14ac:dyDescent="0.25">
      <c r="A345" s="175" t="s">
        <v>1962</v>
      </c>
      <c r="B345" s="176" t="s">
        <v>1963</v>
      </c>
      <c r="C345" s="177">
        <v>0</v>
      </c>
      <c r="D345" s="177">
        <v>10000</v>
      </c>
      <c r="E345" s="177">
        <v>0</v>
      </c>
      <c r="F345" s="177">
        <v>0</v>
      </c>
      <c r="G345" s="177">
        <v>0</v>
      </c>
      <c r="H345" s="177">
        <v>0</v>
      </c>
      <c r="I345" s="177">
        <v>350000</v>
      </c>
      <c r="J345" s="177">
        <v>0</v>
      </c>
      <c r="K345" s="177">
        <v>5000</v>
      </c>
      <c r="L345" s="177">
        <v>0</v>
      </c>
      <c r="M345" s="177">
        <v>0</v>
      </c>
      <c r="N345" s="177">
        <v>0</v>
      </c>
      <c r="O345" s="177">
        <v>0</v>
      </c>
      <c r="P345" s="177">
        <v>0</v>
      </c>
      <c r="Q345" s="177">
        <v>10650</v>
      </c>
      <c r="R345" s="177">
        <v>329000</v>
      </c>
      <c r="S345" s="177">
        <v>5000</v>
      </c>
      <c r="T345" s="177">
        <v>0</v>
      </c>
      <c r="U345" s="177">
        <v>0</v>
      </c>
      <c r="V345" s="177">
        <v>0</v>
      </c>
      <c r="W345" s="177">
        <v>0</v>
      </c>
      <c r="X345" s="177">
        <v>9600</v>
      </c>
      <c r="Y345" s="177">
        <v>0</v>
      </c>
      <c r="Z345" s="177">
        <v>0</v>
      </c>
      <c r="AA345" s="177">
        <v>2020</v>
      </c>
      <c r="AB345" s="177">
        <v>14880</v>
      </c>
      <c r="AC345" s="177">
        <v>0</v>
      </c>
      <c r="AD345" s="177">
        <v>208700</v>
      </c>
      <c r="AE345" s="177">
        <v>0</v>
      </c>
      <c r="AF345" s="177">
        <v>53200</v>
      </c>
      <c r="AG345" s="177">
        <v>5000</v>
      </c>
      <c r="AH345" s="177">
        <v>0</v>
      </c>
      <c r="AI345" s="177">
        <v>54810</v>
      </c>
      <c r="AJ345" s="177">
        <v>30770</v>
      </c>
      <c r="AK345" s="177">
        <v>90000</v>
      </c>
      <c r="AL345" s="177">
        <v>0</v>
      </c>
      <c r="AM345" s="177">
        <v>0</v>
      </c>
      <c r="AN345" s="177">
        <v>0</v>
      </c>
      <c r="AO345" s="177">
        <v>0</v>
      </c>
      <c r="AP345" s="177">
        <v>0</v>
      </c>
      <c r="AQ345" s="177">
        <v>0</v>
      </c>
      <c r="AR345" s="177">
        <v>0</v>
      </c>
      <c r="AS345" s="177">
        <v>0</v>
      </c>
      <c r="AT345" s="177">
        <v>0</v>
      </c>
      <c r="AU345" s="177">
        <v>0</v>
      </c>
      <c r="AV345" s="177">
        <v>0</v>
      </c>
      <c r="AW345" s="177">
        <v>0</v>
      </c>
      <c r="AX345" s="177">
        <v>0</v>
      </c>
      <c r="AY345" s="177">
        <v>0</v>
      </c>
      <c r="AZ345" s="177">
        <v>0</v>
      </c>
      <c r="BA345" s="177">
        <v>0</v>
      </c>
      <c r="BB345" s="177">
        <v>0</v>
      </c>
      <c r="BC345" s="177">
        <v>0</v>
      </c>
      <c r="BD345" s="177">
        <v>0</v>
      </c>
      <c r="BE345" s="177">
        <v>0</v>
      </c>
      <c r="BF345" s="177">
        <v>0</v>
      </c>
      <c r="BG345" s="177">
        <v>2772126.5</v>
      </c>
      <c r="BH345" s="177">
        <v>0</v>
      </c>
      <c r="BI345" s="177">
        <v>0</v>
      </c>
      <c r="BJ345" s="177">
        <v>4625191.63</v>
      </c>
      <c r="BK345" s="177">
        <v>0</v>
      </c>
      <c r="BL345" s="177">
        <v>0</v>
      </c>
      <c r="BM345" s="177">
        <v>0</v>
      </c>
      <c r="BN345" s="177">
        <v>0</v>
      </c>
      <c r="BO345" s="177">
        <v>0</v>
      </c>
      <c r="BP345" s="177">
        <v>0</v>
      </c>
      <c r="BQ345" s="177">
        <v>693500</v>
      </c>
      <c r="BR345" s="179">
        <v>0</v>
      </c>
      <c r="BS345" s="177">
        <v>0</v>
      </c>
      <c r="BT345" s="177">
        <v>0</v>
      </c>
      <c r="BU345" s="177">
        <v>0</v>
      </c>
      <c r="BV345" s="177">
        <v>0</v>
      </c>
      <c r="BW345" s="177">
        <v>0</v>
      </c>
      <c r="BX345" s="177">
        <v>35000</v>
      </c>
      <c r="BY345" s="177">
        <v>0</v>
      </c>
      <c r="BZ345" s="177">
        <v>0</v>
      </c>
      <c r="CA345" s="177">
        <v>0</v>
      </c>
      <c r="CB345" s="177">
        <v>0</v>
      </c>
      <c r="CC345" s="177">
        <v>0</v>
      </c>
      <c r="CD345" s="177">
        <v>0</v>
      </c>
      <c r="CE345" s="177">
        <v>0</v>
      </c>
      <c r="CF345" s="177">
        <v>501000</v>
      </c>
      <c r="CG345" s="177">
        <v>274020</v>
      </c>
      <c r="CH345" s="177">
        <v>0</v>
      </c>
      <c r="CI345" s="177">
        <v>586626</v>
      </c>
      <c r="CJ345" s="177">
        <v>0</v>
      </c>
      <c r="CK345" s="177">
        <v>5000</v>
      </c>
      <c r="CL345" s="177">
        <v>0</v>
      </c>
      <c r="CM345" s="178"/>
      <c r="CZ345" s="174">
        <f t="shared" si="5"/>
        <v>0</v>
      </c>
      <c r="DA345" s="158" t="s">
        <v>1962</v>
      </c>
      <c r="DB345" s="154" t="s">
        <v>1963</v>
      </c>
      <c r="DC345" s="154" t="s">
        <v>1288</v>
      </c>
    </row>
    <row r="346" spans="1:107" ht="13.2" customHeight="1" x14ac:dyDescent="0.25">
      <c r="A346" s="175" t="s">
        <v>1964</v>
      </c>
      <c r="B346" s="176" t="s">
        <v>1931</v>
      </c>
      <c r="C346" s="177">
        <v>3703162.54</v>
      </c>
      <c r="D346" s="177">
        <v>0</v>
      </c>
      <c r="E346" s="177">
        <v>234145</v>
      </c>
      <c r="F346" s="177">
        <v>162081.60999999999</v>
      </c>
      <c r="G346" s="177">
        <v>136778.57999999999</v>
      </c>
      <c r="H346" s="177">
        <v>0</v>
      </c>
      <c r="I346" s="177">
        <v>26497.53</v>
      </c>
      <c r="J346" s="177">
        <v>503990.22</v>
      </c>
      <c r="K346" s="177">
        <v>255469.64</v>
      </c>
      <c r="L346" s="177">
        <v>220855.83</v>
      </c>
      <c r="M346" s="177">
        <v>692382.8</v>
      </c>
      <c r="N346" s="177">
        <v>66773.84</v>
      </c>
      <c r="O346" s="177">
        <v>2756708.97</v>
      </c>
      <c r="P346" s="177">
        <v>317141.3</v>
      </c>
      <c r="Q346" s="177">
        <v>291870.06</v>
      </c>
      <c r="R346" s="177">
        <v>24710.45</v>
      </c>
      <c r="S346" s="177">
        <v>235736.84</v>
      </c>
      <c r="T346" s="177">
        <v>225683.87</v>
      </c>
      <c r="U346" s="177">
        <v>204557.05</v>
      </c>
      <c r="V346" s="177">
        <v>212272.14</v>
      </c>
      <c r="W346" s="177">
        <v>2032000</v>
      </c>
      <c r="X346" s="177">
        <v>171089.41</v>
      </c>
      <c r="Y346" s="177">
        <v>300681.98</v>
      </c>
      <c r="Z346" s="177">
        <v>328394.89</v>
      </c>
      <c r="AA346" s="177">
        <v>102530.67</v>
      </c>
      <c r="AB346" s="177">
        <v>106109.84</v>
      </c>
      <c r="AC346" s="177">
        <v>204800</v>
      </c>
      <c r="AD346" s="177">
        <v>1548584.26</v>
      </c>
      <c r="AE346" s="177">
        <v>142271.41</v>
      </c>
      <c r="AF346" s="177">
        <v>171635.07</v>
      </c>
      <c r="AG346" s="177">
        <v>262513.15999999997</v>
      </c>
      <c r="AH346" s="177">
        <v>200853.97</v>
      </c>
      <c r="AI346" s="177">
        <v>230012.89</v>
      </c>
      <c r="AJ346" s="177">
        <v>117299.84</v>
      </c>
      <c r="AK346" s="177">
        <v>8657419.5800000001</v>
      </c>
      <c r="AL346" s="177">
        <v>245262.92</v>
      </c>
      <c r="AM346" s="177">
        <v>176720.78</v>
      </c>
      <c r="AN346" s="177">
        <v>770101.95</v>
      </c>
      <c r="AO346" s="177">
        <v>400314.44</v>
      </c>
      <c r="AP346" s="177">
        <v>285064.34999999998</v>
      </c>
      <c r="AQ346" s="177">
        <v>110993.37</v>
      </c>
      <c r="AR346" s="177">
        <v>937037.86</v>
      </c>
      <c r="AS346" s="177">
        <v>380651</v>
      </c>
      <c r="AT346" s="177">
        <v>532254.27</v>
      </c>
      <c r="AU346" s="177">
        <v>746129.26</v>
      </c>
      <c r="AV346" s="177">
        <v>171652.62</v>
      </c>
      <c r="AW346" s="177">
        <v>176802.71</v>
      </c>
      <c r="AX346" s="177">
        <v>206527.75</v>
      </c>
      <c r="AY346" s="177">
        <v>173922.6</v>
      </c>
      <c r="AZ346" s="177">
        <v>208824.8</v>
      </c>
      <c r="BA346" s="177">
        <v>0</v>
      </c>
      <c r="BB346" s="177">
        <v>210390.82</v>
      </c>
      <c r="BC346" s="177">
        <v>1781255.37</v>
      </c>
      <c r="BD346" s="177">
        <v>397600.87</v>
      </c>
      <c r="BE346" s="177">
        <v>224646.56</v>
      </c>
      <c r="BF346" s="177">
        <v>283672.18</v>
      </c>
      <c r="BG346" s="177">
        <v>1595558.98</v>
      </c>
      <c r="BH346" s="177">
        <v>556481.39</v>
      </c>
      <c r="BI346" s="177">
        <v>195180.17</v>
      </c>
      <c r="BJ346" s="177">
        <v>247524.07</v>
      </c>
      <c r="BK346" s="177">
        <v>154899.46</v>
      </c>
      <c r="BL346" s="177">
        <v>5931388.0199999996</v>
      </c>
      <c r="BM346" s="177">
        <v>425315.1</v>
      </c>
      <c r="BN346" s="177">
        <v>563860.44999999995</v>
      </c>
      <c r="BO346" s="177">
        <v>490214.41</v>
      </c>
      <c r="BP346" s="177">
        <v>552125.61</v>
      </c>
      <c r="BQ346" s="177">
        <v>275110.90000000002</v>
      </c>
      <c r="BR346" s="179">
        <v>5418825.4100000001</v>
      </c>
      <c r="BS346" s="177">
        <v>434837.16</v>
      </c>
      <c r="BT346" s="177">
        <v>291798.55</v>
      </c>
      <c r="BU346" s="177">
        <v>2971458.86</v>
      </c>
      <c r="BV346" s="177">
        <v>191193.7</v>
      </c>
      <c r="BW346" s="177">
        <v>292948.88</v>
      </c>
      <c r="BX346" s="177">
        <v>938108.89</v>
      </c>
      <c r="BY346" s="177">
        <v>207561.09</v>
      </c>
      <c r="BZ346" s="177">
        <v>518771.56</v>
      </c>
      <c r="CA346" s="177">
        <v>223020.99</v>
      </c>
      <c r="CB346" s="177">
        <v>190770.54</v>
      </c>
      <c r="CC346" s="177">
        <v>1265316.21</v>
      </c>
      <c r="CD346" s="177">
        <v>264985.11</v>
      </c>
      <c r="CE346" s="177">
        <v>706651.85</v>
      </c>
      <c r="CF346" s="177">
        <v>397077.54</v>
      </c>
      <c r="CG346" s="177">
        <v>188923.25</v>
      </c>
      <c r="CH346" s="177">
        <v>307721.48</v>
      </c>
      <c r="CI346" s="177">
        <v>360272.87</v>
      </c>
      <c r="CJ346" s="177">
        <v>772543.01</v>
      </c>
      <c r="CK346" s="177">
        <v>82427.11</v>
      </c>
      <c r="CL346" s="177">
        <v>285213.07</v>
      </c>
      <c r="CM346" s="178"/>
      <c r="CZ346" s="174">
        <f t="shared" si="5"/>
        <v>0</v>
      </c>
      <c r="DA346" s="158" t="s">
        <v>1964</v>
      </c>
      <c r="DB346" s="154" t="s">
        <v>1931</v>
      </c>
      <c r="DC346" s="154" t="s">
        <v>1288</v>
      </c>
    </row>
    <row r="347" spans="1:107" ht="13.2" customHeight="1" x14ac:dyDescent="0.25">
      <c r="A347" s="175" t="s">
        <v>1965</v>
      </c>
      <c r="B347" s="176" t="s">
        <v>1966</v>
      </c>
      <c r="C347" s="177">
        <v>0</v>
      </c>
      <c r="D347" s="177">
        <v>0</v>
      </c>
      <c r="E347" s="177">
        <v>0</v>
      </c>
      <c r="F347" s="177">
        <v>0</v>
      </c>
      <c r="G347" s="177">
        <v>0</v>
      </c>
      <c r="H347" s="177">
        <v>0</v>
      </c>
      <c r="I347" s="177">
        <v>0</v>
      </c>
      <c r="J347" s="177">
        <v>0</v>
      </c>
      <c r="K347" s="177">
        <v>0</v>
      </c>
      <c r="L347" s="177">
        <v>0</v>
      </c>
      <c r="M347" s="177">
        <v>0</v>
      </c>
      <c r="N347" s="177">
        <v>0</v>
      </c>
      <c r="O347" s="177">
        <v>0</v>
      </c>
      <c r="P347" s="177">
        <v>0</v>
      </c>
      <c r="Q347" s="177">
        <v>0</v>
      </c>
      <c r="R347" s="177">
        <v>0</v>
      </c>
      <c r="S347" s="177">
        <v>0</v>
      </c>
      <c r="T347" s="177">
        <v>0</v>
      </c>
      <c r="U347" s="177">
        <v>1015012.5</v>
      </c>
      <c r="V347" s="177">
        <v>52050</v>
      </c>
      <c r="W347" s="177">
        <v>0</v>
      </c>
      <c r="X347" s="177">
        <v>23700</v>
      </c>
      <c r="Y347" s="177">
        <v>104700</v>
      </c>
      <c r="Z347" s="177">
        <v>0</v>
      </c>
      <c r="AA347" s="177">
        <v>0</v>
      </c>
      <c r="AB347" s="177">
        <v>0</v>
      </c>
      <c r="AC347" s="177">
        <v>0</v>
      </c>
      <c r="AD347" s="177">
        <v>0</v>
      </c>
      <c r="AE347" s="177">
        <v>0</v>
      </c>
      <c r="AF347" s="177">
        <v>0</v>
      </c>
      <c r="AG347" s="177">
        <v>0</v>
      </c>
      <c r="AH347" s="177">
        <v>0</v>
      </c>
      <c r="AI347" s="177">
        <v>0</v>
      </c>
      <c r="AJ347" s="177">
        <v>0</v>
      </c>
      <c r="AK347" s="177">
        <v>0</v>
      </c>
      <c r="AL347" s="177">
        <v>0</v>
      </c>
      <c r="AM347" s="177">
        <v>0</v>
      </c>
      <c r="AN347" s="177">
        <v>0</v>
      </c>
      <c r="AO347" s="177">
        <v>0</v>
      </c>
      <c r="AP347" s="177">
        <v>0</v>
      </c>
      <c r="AQ347" s="177">
        <v>0</v>
      </c>
      <c r="AR347" s="177">
        <v>0</v>
      </c>
      <c r="AS347" s="177">
        <v>0</v>
      </c>
      <c r="AT347" s="177">
        <v>0</v>
      </c>
      <c r="AU347" s="177">
        <v>0</v>
      </c>
      <c r="AV347" s="177">
        <v>0</v>
      </c>
      <c r="AW347" s="177">
        <v>0</v>
      </c>
      <c r="AX347" s="177">
        <v>0</v>
      </c>
      <c r="AY347" s="177">
        <v>30000</v>
      </c>
      <c r="AZ347" s="177">
        <v>0</v>
      </c>
      <c r="BA347" s="177">
        <v>0</v>
      </c>
      <c r="BB347" s="177">
        <v>0</v>
      </c>
      <c r="BC347" s="177">
        <v>0</v>
      </c>
      <c r="BD347" s="177">
        <v>0</v>
      </c>
      <c r="BE347" s="177">
        <v>0</v>
      </c>
      <c r="BF347" s="177">
        <v>0</v>
      </c>
      <c r="BG347" s="177">
        <v>0</v>
      </c>
      <c r="BH347" s="177">
        <v>0</v>
      </c>
      <c r="BI347" s="177">
        <v>0</v>
      </c>
      <c r="BJ347" s="177">
        <v>20490</v>
      </c>
      <c r="BK347" s="177">
        <v>0</v>
      </c>
      <c r="BL347" s="177">
        <v>0</v>
      </c>
      <c r="BM347" s="177">
        <v>0</v>
      </c>
      <c r="BN347" s="177">
        <v>0</v>
      </c>
      <c r="BO347" s="177">
        <v>0</v>
      </c>
      <c r="BP347" s="177">
        <v>0</v>
      </c>
      <c r="BQ347" s="177">
        <v>0</v>
      </c>
      <c r="BR347" s="179">
        <v>153250</v>
      </c>
      <c r="BS347" s="179">
        <v>0</v>
      </c>
      <c r="BT347" s="177">
        <v>0</v>
      </c>
      <c r="BU347" s="179">
        <v>0</v>
      </c>
      <c r="BV347" s="177">
        <v>0</v>
      </c>
      <c r="BW347" s="177">
        <v>0</v>
      </c>
      <c r="BX347" s="179">
        <v>0</v>
      </c>
      <c r="BY347" s="177">
        <v>16870</v>
      </c>
      <c r="BZ347" s="177">
        <v>0</v>
      </c>
      <c r="CA347" s="179">
        <v>0</v>
      </c>
      <c r="CB347" s="179">
        <v>0</v>
      </c>
      <c r="CC347" s="179">
        <v>0</v>
      </c>
      <c r="CD347" s="179">
        <v>18620</v>
      </c>
      <c r="CE347" s="179">
        <v>0</v>
      </c>
      <c r="CF347" s="177">
        <v>0</v>
      </c>
      <c r="CG347" s="179">
        <v>0</v>
      </c>
      <c r="CH347" s="179">
        <v>17000</v>
      </c>
      <c r="CI347" s="177">
        <v>0</v>
      </c>
      <c r="CJ347" s="179">
        <v>0</v>
      </c>
      <c r="CK347" s="179">
        <v>0</v>
      </c>
      <c r="CL347" s="177">
        <v>300000</v>
      </c>
      <c r="CM347" s="178"/>
      <c r="CZ347" s="174">
        <f t="shared" si="5"/>
        <v>0</v>
      </c>
      <c r="DA347" s="158" t="s">
        <v>1965</v>
      </c>
      <c r="DB347" s="154" t="s">
        <v>1966</v>
      </c>
      <c r="DC347" s="154" t="s">
        <v>1288</v>
      </c>
    </row>
    <row r="348" spans="1:107" ht="13.2" customHeight="1" x14ac:dyDescent="0.25">
      <c r="A348" s="175" t="s">
        <v>1967</v>
      </c>
      <c r="B348" s="176" t="s">
        <v>1968</v>
      </c>
      <c r="C348" s="177">
        <v>0</v>
      </c>
      <c r="D348" s="177">
        <v>0</v>
      </c>
      <c r="E348" s="177">
        <v>0</v>
      </c>
      <c r="F348" s="177">
        <v>0</v>
      </c>
      <c r="G348" s="177">
        <v>0</v>
      </c>
      <c r="H348" s="177">
        <v>0</v>
      </c>
      <c r="I348" s="177">
        <v>0</v>
      </c>
      <c r="J348" s="177">
        <v>0</v>
      </c>
      <c r="K348" s="177">
        <v>0</v>
      </c>
      <c r="L348" s="177">
        <v>0</v>
      </c>
      <c r="M348" s="177">
        <v>0</v>
      </c>
      <c r="N348" s="177">
        <v>0</v>
      </c>
      <c r="O348" s="177">
        <v>0</v>
      </c>
      <c r="P348" s="177">
        <v>0</v>
      </c>
      <c r="Q348" s="177">
        <v>0</v>
      </c>
      <c r="R348" s="177">
        <v>0</v>
      </c>
      <c r="S348" s="177">
        <v>0</v>
      </c>
      <c r="T348" s="177">
        <v>0</v>
      </c>
      <c r="U348" s="177">
        <v>0</v>
      </c>
      <c r="V348" s="177">
        <v>0</v>
      </c>
      <c r="W348" s="177">
        <v>0</v>
      </c>
      <c r="X348" s="177">
        <v>0</v>
      </c>
      <c r="Y348" s="177">
        <v>0</v>
      </c>
      <c r="Z348" s="177">
        <v>0</v>
      </c>
      <c r="AA348" s="177">
        <v>0</v>
      </c>
      <c r="AB348" s="177">
        <v>0</v>
      </c>
      <c r="AC348" s="177">
        <v>0</v>
      </c>
      <c r="AD348" s="177">
        <v>0</v>
      </c>
      <c r="AE348" s="177">
        <v>0</v>
      </c>
      <c r="AF348" s="177">
        <v>0</v>
      </c>
      <c r="AG348" s="177">
        <v>0</v>
      </c>
      <c r="AH348" s="177">
        <v>0</v>
      </c>
      <c r="AI348" s="177">
        <v>0</v>
      </c>
      <c r="AJ348" s="177">
        <v>0</v>
      </c>
      <c r="AK348" s="177">
        <v>117415</v>
      </c>
      <c r="AL348" s="177">
        <v>540</v>
      </c>
      <c r="AM348" s="177">
        <v>0</v>
      </c>
      <c r="AN348" s="177">
        <v>0</v>
      </c>
      <c r="AO348" s="177">
        <v>0</v>
      </c>
      <c r="AP348" s="177">
        <v>0</v>
      </c>
      <c r="AQ348" s="177">
        <v>0</v>
      </c>
      <c r="AR348" s="177">
        <v>0</v>
      </c>
      <c r="AS348" s="177">
        <v>0</v>
      </c>
      <c r="AT348" s="177">
        <v>0</v>
      </c>
      <c r="AU348" s="177">
        <v>0</v>
      </c>
      <c r="AV348" s="177">
        <v>0</v>
      </c>
      <c r="AW348" s="177">
        <v>62000</v>
      </c>
      <c r="AX348" s="177">
        <v>0</v>
      </c>
      <c r="AY348" s="177">
        <v>0</v>
      </c>
      <c r="AZ348" s="177">
        <v>0</v>
      </c>
      <c r="BA348" s="177">
        <v>0</v>
      </c>
      <c r="BB348" s="177">
        <v>0</v>
      </c>
      <c r="BC348" s="177">
        <v>0</v>
      </c>
      <c r="BD348" s="177">
        <v>0</v>
      </c>
      <c r="BE348" s="177">
        <v>0</v>
      </c>
      <c r="BF348" s="177">
        <v>0</v>
      </c>
      <c r="BG348" s="177">
        <v>0</v>
      </c>
      <c r="BH348" s="177">
        <v>0</v>
      </c>
      <c r="BI348" s="177">
        <v>0</v>
      </c>
      <c r="BJ348" s="177">
        <v>0</v>
      </c>
      <c r="BK348" s="177">
        <v>0</v>
      </c>
      <c r="BL348" s="177">
        <v>0</v>
      </c>
      <c r="BM348" s="177">
        <v>0</v>
      </c>
      <c r="BN348" s="177">
        <v>0</v>
      </c>
      <c r="BO348" s="177">
        <v>0</v>
      </c>
      <c r="BP348" s="177">
        <v>0</v>
      </c>
      <c r="BQ348" s="177">
        <v>0</v>
      </c>
      <c r="BR348" s="179">
        <v>0</v>
      </c>
      <c r="BS348" s="177">
        <v>0</v>
      </c>
      <c r="BT348" s="177">
        <v>0</v>
      </c>
      <c r="BU348" s="179">
        <v>0</v>
      </c>
      <c r="BV348" s="177">
        <v>0</v>
      </c>
      <c r="BW348" s="177">
        <v>0</v>
      </c>
      <c r="BX348" s="179">
        <v>0</v>
      </c>
      <c r="BY348" s="177">
        <v>0</v>
      </c>
      <c r="BZ348" s="177">
        <v>0</v>
      </c>
      <c r="CA348" s="177">
        <v>0</v>
      </c>
      <c r="CB348" s="179">
        <v>0</v>
      </c>
      <c r="CC348" s="179">
        <v>0</v>
      </c>
      <c r="CD348" s="179">
        <v>151900</v>
      </c>
      <c r="CE348" s="179">
        <v>0</v>
      </c>
      <c r="CF348" s="177">
        <v>0</v>
      </c>
      <c r="CG348" s="177">
        <v>0</v>
      </c>
      <c r="CH348" s="177">
        <v>0</v>
      </c>
      <c r="CI348" s="177">
        <v>0</v>
      </c>
      <c r="CJ348" s="179">
        <v>0</v>
      </c>
      <c r="CK348" s="179">
        <v>0</v>
      </c>
      <c r="CL348" s="177">
        <v>0</v>
      </c>
      <c r="CM348" s="178"/>
      <c r="CZ348" s="174">
        <f t="shared" si="5"/>
        <v>0</v>
      </c>
      <c r="DA348" s="158" t="s">
        <v>1967</v>
      </c>
      <c r="DB348" s="154" t="s">
        <v>1968</v>
      </c>
      <c r="DC348" s="154" t="s">
        <v>1288</v>
      </c>
    </row>
    <row r="349" spans="1:107" ht="13.2" customHeight="1" x14ac:dyDescent="0.25">
      <c r="A349" s="175" t="s">
        <v>1969</v>
      </c>
      <c r="B349" s="176" t="s">
        <v>1970</v>
      </c>
      <c r="C349" s="177">
        <v>0</v>
      </c>
      <c r="D349" s="177">
        <v>0</v>
      </c>
      <c r="E349" s="177">
        <v>0</v>
      </c>
      <c r="F349" s="177">
        <v>0</v>
      </c>
      <c r="G349" s="177">
        <v>0</v>
      </c>
      <c r="H349" s="177">
        <v>0</v>
      </c>
      <c r="I349" s="177">
        <v>0</v>
      </c>
      <c r="J349" s="177">
        <v>0</v>
      </c>
      <c r="K349" s="177">
        <v>0</v>
      </c>
      <c r="L349" s="177">
        <v>0</v>
      </c>
      <c r="M349" s="177">
        <v>0</v>
      </c>
      <c r="N349" s="177">
        <v>0</v>
      </c>
      <c r="O349" s="177">
        <v>0</v>
      </c>
      <c r="P349" s="177">
        <v>0</v>
      </c>
      <c r="Q349" s="177">
        <v>0</v>
      </c>
      <c r="R349" s="177">
        <v>93739.31</v>
      </c>
      <c r="S349" s="177">
        <v>0</v>
      </c>
      <c r="T349" s="177">
        <v>0</v>
      </c>
      <c r="U349" s="177">
        <v>0</v>
      </c>
      <c r="V349" s="177">
        <v>0</v>
      </c>
      <c r="W349" s="177">
        <v>0</v>
      </c>
      <c r="X349" s="177">
        <v>0</v>
      </c>
      <c r="Y349" s="177">
        <v>0</v>
      </c>
      <c r="Z349" s="177">
        <v>0</v>
      </c>
      <c r="AA349" s="177">
        <v>0</v>
      </c>
      <c r="AB349" s="177">
        <v>0</v>
      </c>
      <c r="AC349" s="177">
        <v>0</v>
      </c>
      <c r="AD349" s="177">
        <v>0</v>
      </c>
      <c r="AE349" s="177">
        <v>0</v>
      </c>
      <c r="AF349" s="177">
        <v>0</v>
      </c>
      <c r="AG349" s="177">
        <v>0</v>
      </c>
      <c r="AH349" s="177">
        <v>0</v>
      </c>
      <c r="AI349" s="177">
        <v>0</v>
      </c>
      <c r="AJ349" s="177">
        <v>0</v>
      </c>
      <c r="AK349" s="177">
        <v>0</v>
      </c>
      <c r="AL349" s="177">
        <v>0</v>
      </c>
      <c r="AM349" s="177">
        <v>0</v>
      </c>
      <c r="AN349" s="177">
        <v>0</v>
      </c>
      <c r="AO349" s="177">
        <v>0</v>
      </c>
      <c r="AP349" s="177">
        <v>0</v>
      </c>
      <c r="AQ349" s="177">
        <v>0</v>
      </c>
      <c r="AR349" s="177">
        <v>0</v>
      </c>
      <c r="AS349" s="177">
        <v>0</v>
      </c>
      <c r="AT349" s="177">
        <v>0</v>
      </c>
      <c r="AU349" s="177">
        <v>0</v>
      </c>
      <c r="AV349" s="177">
        <v>0</v>
      </c>
      <c r="AW349" s="177">
        <v>0</v>
      </c>
      <c r="AX349" s="177">
        <v>0</v>
      </c>
      <c r="AY349" s="177">
        <v>0</v>
      </c>
      <c r="AZ349" s="177">
        <v>0</v>
      </c>
      <c r="BA349" s="177">
        <v>0</v>
      </c>
      <c r="BB349" s="177">
        <v>0</v>
      </c>
      <c r="BC349" s="177">
        <v>217727.14</v>
      </c>
      <c r="BD349" s="177">
        <v>0</v>
      </c>
      <c r="BE349" s="177">
        <v>0</v>
      </c>
      <c r="BF349" s="177">
        <v>0</v>
      </c>
      <c r="BG349" s="177">
        <v>420475.2</v>
      </c>
      <c r="BH349" s="177">
        <v>0</v>
      </c>
      <c r="BI349" s="177">
        <v>0</v>
      </c>
      <c r="BJ349" s="177">
        <v>0</v>
      </c>
      <c r="BK349" s="177">
        <v>0</v>
      </c>
      <c r="BL349" s="177">
        <v>0</v>
      </c>
      <c r="BM349" s="177">
        <v>0</v>
      </c>
      <c r="BN349" s="177">
        <v>0</v>
      </c>
      <c r="BO349" s="177">
        <v>0</v>
      </c>
      <c r="BP349" s="177">
        <v>0</v>
      </c>
      <c r="BQ349" s="177">
        <v>0</v>
      </c>
      <c r="BR349" s="179">
        <v>0</v>
      </c>
      <c r="BS349" s="179">
        <v>12429</v>
      </c>
      <c r="BT349" s="177">
        <v>0</v>
      </c>
      <c r="BU349" s="179">
        <v>0</v>
      </c>
      <c r="BV349" s="177">
        <v>0</v>
      </c>
      <c r="BW349" s="177">
        <v>0</v>
      </c>
      <c r="BX349" s="179">
        <v>0</v>
      </c>
      <c r="BY349" s="177">
        <v>7500</v>
      </c>
      <c r="BZ349" s="177">
        <v>0</v>
      </c>
      <c r="CA349" s="179">
        <v>0</v>
      </c>
      <c r="CB349" s="179">
        <v>159645.45000000001</v>
      </c>
      <c r="CC349" s="179">
        <v>16658</v>
      </c>
      <c r="CD349" s="179">
        <v>22201</v>
      </c>
      <c r="CE349" s="179">
        <v>23511</v>
      </c>
      <c r="CF349" s="177">
        <v>0</v>
      </c>
      <c r="CG349" s="179">
        <v>129615.56</v>
      </c>
      <c r="CH349" s="179">
        <v>0</v>
      </c>
      <c r="CI349" s="177">
        <v>0</v>
      </c>
      <c r="CJ349" s="179">
        <v>0</v>
      </c>
      <c r="CK349" s="179">
        <v>1000</v>
      </c>
      <c r="CL349" s="177">
        <v>0</v>
      </c>
      <c r="CM349" s="178"/>
      <c r="CZ349" s="174">
        <f t="shared" si="5"/>
        <v>0</v>
      </c>
      <c r="DA349" s="158" t="s">
        <v>1969</v>
      </c>
      <c r="DB349" s="154" t="s">
        <v>1970</v>
      </c>
      <c r="DC349" s="154" t="s">
        <v>1288</v>
      </c>
    </row>
    <row r="350" spans="1:107" ht="13.2" customHeight="1" x14ac:dyDescent="0.25">
      <c r="A350" s="175" t="s">
        <v>1971</v>
      </c>
      <c r="B350" s="176" t="s">
        <v>1972</v>
      </c>
      <c r="C350" s="177">
        <v>0</v>
      </c>
      <c r="D350" s="177">
        <v>0</v>
      </c>
      <c r="E350" s="177">
        <v>0</v>
      </c>
      <c r="F350" s="177">
        <v>0</v>
      </c>
      <c r="G350" s="177">
        <v>0</v>
      </c>
      <c r="H350" s="177">
        <v>0</v>
      </c>
      <c r="I350" s="177">
        <v>0</v>
      </c>
      <c r="J350" s="177">
        <v>0</v>
      </c>
      <c r="K350" s="177">
        <v>0</v>
      </c>
      <c r="L350" s="177">
        <v>0</v>
      </c>
      <c r="M350" s="177">
        <v>142918.39999999999</v>
      </c>
      <c r="N350" s="177">
        <v>0</v>
      </c>
      <c r="O350" s="177">
        <v>31375</v>
      </c>
      <c r="P350" s="177">
        <v>0</v>
      </c>
      <c r="Q350" s="177">
        <v>13.3</v>
      </c>
      <c r="R350" s="177">
        <v>1883811.71</v>
      </c>
      <c r="S350" s="177">
        <v>0</v>
      </c>
      <c r="T350" s="177">
        <v>0</v>
      </c>
      <c r="U350" s="177">
        <v>0</v>
      </c>
      <c r="V350" s="177">
        <v>0</v>
      </c>
      <c r="W350" s="177">
        <v>0</v>
      </c>
      <c r="X350" s="177">
        <v>26120</v>
      </c>
      <c r="Y350" s="177">
        <v>0</v>
      </c>
      <c r="Z350" s="177">
        <v>0</v>
      </c>
      <c r="AA350" s="177">
        <v>0</v>
      </c>
      <c r="AB350" s="177">
        <v>0</v>
      </c>
      <c r="AC350" s="177">
        <v>0</v>
      </c>
      <c r="AD350" s="177">
        <v>0</v>
      </c>
      <c r="AE350" s="177">
        <v>0</v>
      </c>
      <c r="AF350" s="177">
        <v>0</v>
      </c>
      <c r="AG350" s="177">
        <v>0</v>
      </c>
      <c r="AH350" s="177">
        <v>0</v>
      </c>
      <c r="AI350" s="177">
        <v>0</v>
      </c>
      <c r="AJ350" s="177">
        <v>0</v>
      </c>
      <c r="AK350" s="177">
        <v>0</v>
      </c>
      <c r="AL350" s="177">
        <v>0</v>
      </c>
      <c r="AM350" s="177">
        <v>0</v>
      </c>
      <c r="AN350" s="177">
        <v>0</v>
      </c>
      <c r="AO350" s="177">
        <v>79092.5</v>
      </c>
      <c r="AP350" s="177">
        <v>0</v>
      </c>
      <c r="AQ350" s="177">
        <v>0</v>
      </c>
      <c r="AR350" s="177">
        <v>0</v>
      </c>
      <c r="AS350" s="177">
        <v>0</v>
      </c>
      <c r="AT350" s="177">
        <v>26599.919999999998</v>
      </c>
      <c r="AU350" s="177">
        <v>0</v>
      </c>
      <c r="AV350" s="177">
        <v>2760</v>
      </c>
      <c r="AW350" s="177">
        <v>12000</v>
      </c>
      <c r="AX350" s="177">
        <v>0</v>
      </c>
      <c r="AY350" s="177">
        <v>0</v>
      </c>
      <c r="AZ350" s="177">
        <v>1740</v>
      </c>
      <c r="BA350" s="177">
        <v>0</v>
      </c>
      <c r="BB350" s="177">
        <v>0</v>
      </c>
      <c r="BC350" s="177">
        <v>0</v>
      </c>
      <c r="BD350" s="177">
        <v>17378</v>
      </c>
      <c r="BE350" s="177">
        <v>20500</v>
      </c>
      <c r="BF350" s="177">
        <v>0</v>
      </c>
      <c r="BG350" s="177">
        <v>211427</v>
      </c>
      <c r="BH350" s="177">
        <v>0</v>
      </c>
      <c r="BI350" s="177">
        <v>0</v>
      </c>
      <c r="BJ350" s="177">
        <v>1062090</v>
      </c>
      <c r="BK350" s="177">
        <v>26940</v>
      </c>
      <c r="BL350" s="177">
        <v>0</v>
      </c>
      <c r="BM350" s="177">
        <v>0</v>
      </c>
      <c r="BN350" s="177">
        <v>96104.25</v>
      </c>
      <c r="BO350" s="177">
        <v>0</v>
      </c>
      <c r="BP350" s="177">
        <v>0</v>
      </c>
      <c r="BQ350" s="177">
        <v>0</v>
      </c>
      <c r="BR350" s="179">
        <v>0</v>
      </c>
      <c r="BS350" s="177">
        <v>0</v>
      </c>
      <c r="BT350" s="177">
        <v>0</v>
      </c>
      <c r="BU350" s="177">
        <v>63399.75</v>
      </c>
      <c r="BV350" s="177">
        <v>0</v>
      </c>
      <c r="BW350" s="177">
        <v>0</v>
      </c>
      <c r="BX350" s="177">
        <v>0</v>
      </c>
      <c r="BY350" s="177">
        <v>0</v>
      </c>
      <c r="BZ350" s="177">
        <v>0</v>
      </c>
      <c r="CA350" s="177">
        <v>0</v>
      </c>
      <c r="CB350" s="177">
        <v>66650.350000000006</v>
      </c>
      <c r="CC350" s="177">
        <v>0</v>
      </c>
      <c r="CD350" s="177">
        <v>0</v>
      </c>
      <c r="CE350" s="177">
        <v>0</v>
      </c>
      <c r="CF350" s="177">
        <v>0</v>
      </c>
      <c r="CG350" s="177">
        <v>7651</v>
      </c>
      <c r="CH350" s="177">
        <v>0</v>
      </c>
      <c r="CI350" s="177">
        <v>0</v>
      </c>
      <c r="CJ350" s="177">
        <v>25567</v>
      </c>
      <c r="CK350" s="177">
        <v>0</v>
      </c>
      <c r="CL350" s="177">
        <v>0</v>
      </c>
      <c r="CM350" s="178"/>
      <c r="CZ350" s="174">
        <f t="shared" si="5"/>
        <v>0</v>
      </c>
      <c r="DA350" s="158" t="s">
        <v>1971</v>
      </c>
      <c r="DB350" s="154" t="s">
        <v>1972</v>
      </c>
      <c r="DC350" s="154" t="s">
        <v>1288</v>
      </c>
    </row>
    <row r="351" spans="1:107" ht="13.2" customHeight="1" x14ac:dyDescent="0.25">
      <c r="A351" s="175" t="s">
        <v>1973</v>
      </c>
      <c r="B351" s="176" t="s">
        <v>1974</v>
      </c>
      <c r="C351" s="177">
        <v>0</v>
      </c>
      <c r="D351" s="177">
        <v>0</v>
      </c>
      <c r="E351" s="177">
        <v>0</v>
      </c>
      <c r="F351" s="177">
        <v>123630</v>
      </c>
      <c r="G351" s="177">
        <v>0</v>
      </c>
      <c r="H351" s="177">
        <v>0</v>
      </c>
      <c r="I351" s="177">
        <v>940400</v>
      </c>
      <c r="J351" s="177">
        <v>603000</v>
      </c>
      <c r="K351" s="177">
        <v>741000</v>
      </c>
      <c r="L351" s="177">
        <v>0</v>
      </c>
      <c r="M351" s="177">
        <v>801800</v>
      </c>
      <c r="N351" s="177">
        <v>0</v>
      </c>
      <c r="O351" s="177">
        <v>0</v>
      </c>
      <c r="P351" s="177">
        <v>14280</v>
      </c>
      <c r="Q351" s="177">
        <v>0</v>
      </c>
      <c r="R351" s="177">
        <v>0</v>
      </c>
      <c r="S351" s="177">
        <v>0</v>
      </c>
      <c r="T351" s="177">
        <v>0</v>
      </c>
      <c r="U351" s="177">
        <v>283522.67</v>
      </c>
      <c r="V351" s="177">
        <v>0</v>
      </c>
      <c r="W351" s="177">
        <v>0</v>
      </c>
      <c r="X351" s="177">
        <v>0</v>
      </c>
      <c r="Y351" s="177">
        <v>3183600</v>
      </c>
      <c r="Z351" s="177">
        <v>0</v>
      </c>
      <c r="AA351" s="177">
        <v>0</v>
      </c>
      <c r="AB351" s="177">
        <v>0</v>
      </c>
      <c r="AC351" s="177">
        <v>0</v>
      </c>
      <c r="AD351" s="177">
        <v>0</v>
      </c>
      <c r="AE351" s="177">
        <v>0</v>
      </c>
      <c r="AF351" s="177">
        <v>0</v>
      </c>
      <c r="AG351" s="177">
        <v>0</v>
      </c>
      <c r="AH351" s="177">
        <v>0</v>
      </c>
      <c r="AI351" s="177">
        <v>0</v>
      </c>
      <c r="AJ351" s="177">
        <v>0</v>
      </c>
      <c r="AK351" s="177">
        <v>0</v>
      </c>
      <c r="AL351" s="177">
        <v>825125</v>
      </c>
      <c r="AM351" s="177">
        <v>0</v>
      </c>
      <c r="AN351" s="177">
        <v>3567568</v>
      </c>
      <c r="AO351" s="177">
        <v>1590825</v>
      </c>
      <c r="AP351" s="177">
        <v>859425</v>
      </c>
      <c r="AQ351" s="177">
        <v>0</v>
      </c>
      <c r="AR351" s="177">
        <v>3613208.5</v>
      </c>
      <c r="AS351" s="177">
        <v>602922</v>
      </c>
      <c r="AT351" s="177">
        <v>1330650</v>
      </c>
      <c r="AU351" s="177">
        <v>302300</v>
      </c>
      <c r="AV351" s="177">
        <v>141000</v>
      </c>
      <c r="AW351" s="177">
        <v>332450</v>
      </c>
      <c r="AX351" s="177">
        <v>748750</v>
      </c>
      <c r="AY351" s="177">
        <v>3500994</v>
      </c>
      <c r="AZ351" s="177">
        <v>38500</v>
      </c>
      <c r="BA351" s="177">
        <v>0</v>
      </c>
      <c r="BB351" s="177">
        <v>747000</v>
      </c>
      <c r="BC351" s="177">
        <v>0</v>
      </c>
      <c r="BD351" s="177">
        <v>0</v>
      </c>
      <c r="BE351" s="177">
        <v>0</v>
      </c>
      <c r="BF351" s="177">
        <v>0</v>
      </c>
      <c r="BG351" s="177">
        <v>12352212</v>
      </c>
      <c r="BH351" s="177">
        <v>5435535</v>
      </c>
      <c r="BI351" s="177">
        <v>0</v>
      </c>
      <c r="BJ351" s="177">
        <v>3812</v>
      </c>
      <c r="BK351" s="177">
        <v>1130533.26</v>
      </c>
      <c r="BL351" s="177">
        <v>0</v>
      </c>
      <c r="BM351" s="177">
        <v>0</v>
      </c>
      <c r="BN351" s="177">
        <v>0</v>
      </c>
      <c r="BO351" s="177">
        <v>0</v>
      </c>
      <c r="BP351" s="177">
        <v>0</v>
      </c>
      <c r="BQ351" s="177">
        <v>0</v>
      </c>
      <c r="BR351" s="177">
        <v>0</v>
      </c>
      <c r="BS351" s="177">
        <v>0</v>
      </c>
      <c r="BT351" s="177">
        <v>0</v>
      </c>
      <c r="BU351" s="177">
        <v>0</v>
      </c>
      <c r="BV351" s="177">
        <v>0</v>
      </c>
      <c r="BW351" s="177">
        <v>0</v>
      </c>
      <c r="BX351" s="177">
        <v>0</v>
      </c>
      <c r="BY351" s="177">
        <v>454000</v>
      </c>
      <c r="BZ351" s="177">
        <v>0</v>
      </c>
      <c r="CA351" s="177">
        <v>0</v>
      </c>
      <c r="CB351" s="177">
        <v>0</v>
      </c>
      <c r="CC351" s="177">
        <v>0</v>
      </c>
      <c r="CD351" s="177">
        <v>2393700</v>
      </c>
      <c r="CE351" s="177">
        <v>0</v>
      </c>
      <c r="CF351" s="177">
        <v>0</v>
      </c>
      <c r="CG351" s="177">
        <v>0</v>
      </c>
      <c r="CH351" s="177">
        <v>0</v>
      </c>
      <c r="CI351" s="177">
        <v>178040.6</v>
      </c>
      <c r="CJ351" s="177">
        <v>0</v>
      </c>
      <c r="CK351" s="177">
        <v>0</v>
      </c>
      <c r="CL351" s="177">
        <v>0</v>
      </c>
      <c r="CM351" s="178"/>
      <c r="CZ351" s="174">
        <f t="shared" si="5"/>
        <v>0</v>
      </c>
      <c r="DA351" s="158" t="s">
        <v>1973</v>
      </c>
      <c r="DB351" s="154" t="s">
        <v>1974</v>
      </c>
      <c r="DC351" s="154" t="s">
        <v>1288</v>
      </c>
    </row>
    <row r="352" spans="1:107" ht="13.2" customHeight="1" x14ac:dyDescent="0.25">
      <c r="A352" s="175" t="s">
        <v>1975</v>
      </c>
      <c r="B352" s="176" t="s">
        <v>1976</v>
      </c>
      <c r="C352" s="177">
        <v>44300</v>
      </c>
      <c r="D352" s="177">
        <v>0</v>
      </c>
      <c r="E352" s="177">
        <v>0</v>
      </c>
      <c r="F352" s="177">
        <v>0</v>
      </c>
      <c r="G352" s="177">
        <v>0</v>
      </c>
      <c r="H352" s="177">
        <v>0</v>
      </c>
      <c r="I352" s="177">
        <v>0</v>
      </c>
      <c r="J352" s="177">
        <v>0</v>
      </c>
      <c r="K352" s="177">
        <v>0</v>
      </c>
      <c r="L352" s="177">
        <v>0</v>
      </c>
      <c r="M352" s="177">
        <v>0</v>
      </c>
      <c r="N352" s="177">
        <v>0</v>
      </c>
      <c r="O352" s="177">
        <v>0</v>
      </c>
      <c r="P352" s="177">
        <v>0</v>
      </c>
      <c r="Q352" s="177">
        <v>0</v>
      </c>
      <c r="R352" s="177">
        <v>0</v>
      </c>
      <c r="S352" s="177">
        <v>0</v>
      </c>
      <c r="T352" s="177">
        <v>0</v>
      </c>
      <c r="U352" s="177">
        <v>0</v>
      </c>
      <c r="V352" s="177">
        <v>0</v>
      </c>
      <c r="W352" s="177">
        <v>0</v>
      </c>
      <c r="X352" s="177">
        <v>0</v>
      </c>
      <c r="Y352" s="177">
        <v>0</v>
      </c>
      <c r="Z352" s="177">
        <v>0</v>
      </c>
      <c r="AA352" s="177">
        <v>0</v>
      </c>
      <c r="AB352" s="177">
        <v>0</v>
      </c>
      <c r="AC352" s="177">
        <v>0</v>
      </c>
      <c r="AD352" s="177">
        <v>0</v>
      </c>
      <c r="AE352" s="177">
        <v>0</v>
      </c>
      <c r="AF352" s="177">
        <v>0</v>
      </c>
      <c r="AG352" s="177">
        <v>0</v>
      </c>
      <c r="AH352" s="177">
        <v>0</v>
      </c>
      <c r="AI352" s="177">
        <v>0</v>
      </c>
      <c r="AJ352" s="177">
        <v>0</v>
      </c>
      <c r="AK352" s="177">
        <v>64200</v>
      </c>
      <c r="AL352" s="177">
        <v>0</v>
      </c>
      <c r="AM352" s="177">
        <v>0</v>
      </c>
      <c r="AN352" s="177">
        <v>0</v>
      </c>
      <c r="AO352" s="177">
        <v>0</v>
      </c>
      <c r="AP352" s="177">
        <v>0</v>
      </c>
      <c r="AQ352" s="177">
        <v>0</v>
      </c>
      <c r="AR352" s="177">
        <v>15141</v>
      </c>
      <c r="AS352" s="177">
        <v>0</v>
      </c>
      <c r="AT352" s="177">
        <v>0</v>
      </c>
      <c r="AU352" s="177">
        <v>0</v>
      </c>
      <c r="AV352" s="177">
        <v>0</v>
      </c>
      <c r="AW352" s="177">
        <v>0</v>
      </c>
      <c r="AX352" s="177">
        <v>0</v>
      </c>
      <c r="AY352" s="177">
        <v>20000</v>
      </c>
      <c r="AZ352" s="177">
        <v>0</v>
      </c>
      <c r="BA352" s="177">
        <v>0</v>
      </c>
      <c r="BB352" s="177">
        <v>0</v>
      </c>
      <c r="BC352" s="177">
        <v>0</v>
      </c>
      <c r="BD352" s="177">
        <v>0</v>
      </c>
      <c r="BE352" s="177">
        <v>0</v>
      </c>
      <c r="BF352" s="177">
        <v>0</v>
      </c>
      <c r="BG352" s="177">
        <v>103052.87</v>
      </c>
      <c r="BH352" s="177">
        <v>0</v>
      </c>
      <c r="BI352" s="177">
        <v>0</v>
      </c>
      <c r="BJ352" s="177">
        <v>0</v>
      </c>
      <c r="BK352" s="177">
        <v>0</v>
      </c>
      <c r="BL352" s="177">
        <v>0</v>
      </c>
      <c r="BM352" s="177">
        <v>0</v>
      </c>
      <c r="BN352" s="177">
        <v>0</v>
      </c>
      <c r="BO352" s="177">
        <v>0</v>
      </c>
      <c r="BP352" s="177">
        <v>0</v>
      </c>
      <c r="BQ352" s="177">
        <v>0</v>
      </c>
      <c r="BR352" s="177">
        <v>0</v>
      </c>
      <c r="BS352" s="177">
        <v>0</v>
      </c>
      <c r="BT352" s="177">
        <v>0</v>
      </c>
      <c r="BU352" s="177">
        <v>0</v>
      </c>
      <c r="BV352" s="177">
        <v>0</v>
      </c>
      <c r="BW352" s="177">
        <v>0</v>
      </c>
      <c r="BX352" s="177">
        <v>0</v>
      </c>
      <c r="BY352" s="177">
        <v>0</v>
      </c>
      <c r="BZ352" s="177">
        <v>0</v>
      </c>
      <c r="CA352" s="177">
        <v>0</v>
      </c>
      <c r="CB352" s="177">
        <v>0</v>
      </c>
      <c r="CC352" s="177">
        <v>0</v>
      </c>
      <c r="CD352" s="177">
        <v>0</v>
      </c>
      <c r="CE352" s="177">
        <v>0</v>
      </c>
      <c r="CF352" s="177">
        <v>0</v>
      </c>
      <c r="CG352" s="177">
        <v>0</v>
      </c>
      <c r="CH352" s="177">
        <v>0</v>
      </c>
      <c r="CI352" s="177">
        <v>0</v>
      </c>
      <c r="CJ352" s="177">
        <v>0</v>
      </c>
      <c r="CK352" s="177">
        <v>0</v>
      </c>
      <c r="CL352" s="177">
        <v>0</v>
      </c>
      <c r="CM352" s="178"/>
      <c r="CZ352" s="174">
        <f t="shared" si="5"/>
        <v>0</v>
      </c>
      <c r="DA352" s="158" t="s">
        <v>1975</v>
      </c>
      <c r="DB352" s="154" t="s">
        <v>1976</v>
      </c>
      <c r="DC352" s="154" t="s">
        <v>1288</v>
      </c>
    </row>
    <row r="353" spans="1:107" ht="13.2" customHeight="1" x14ac:dyDescent="0.25">
      <c r="A353" s="175" t="s">
        <v>1977</v>
      </c>
      <c r="B353" s="176" t="s">
        <v>1978</v>
      </c>
      <c r="C353" s="177">
        <v>496146.25</v>
      </c>
      <c r="D353" s="177">
        <v>0</v>
      </c>
      <c r="E353" s="177">
        <v>79240.600000000006</v>
      </c>
      <c r="F353" s="177">
        <v>0</v>
      </c>
      <c r="G353" s="177">
        <v>41498.050000000003</v>
      </c>
      <c r="H353" s="177">
        <v>12321</v>
      </c>
      <c r="I353" s="177">
        <v>86426.55</v>
      </c>
      <c r="J353" s="177">
        <v>903571.68</v>
      </c>
      <c r="K353" s="177">
        <v>40603.26</v>
      </c>
      <c r="L353" s="177">
        <v>0</v>
      </c>
      <c r="M353" s="177">
        <v>41829.15</v>
      </c>
      <c r="N353" s="177">
        <v>14431</v>
      </c>
      <c r="O353" s="177">
        <v>342212.95</v>
      </c>
      <c r="P353" s="177">
        <v>107311.85</v>
      </c>
      <c r="Q353" s="177">
        <v>36092</v>
      </c>
      <c r="R353" s="177">
        <v>63914.93</v>
      </c>
      <c r="S353" s="177">
        <v>89351.09</v>
      </c>
      <c r="T353" s="177">
        <v>44929.5</v>
      </c>
      <c r="U353" s="177">
        <v>119066.02</v>
      </c>
      <c r="V353" s="177">
        <v>68450.320000000007</v>
      </c>
      <c r="W353" s="177">
        <v>666537.74</v>
      </c>
      <c r="X353" s="177">
        <v>33284.74</v>
      </c>
      <c r="Y353" s="177">
        <v>574766</v>
      </c>
      <c r="Z353" s="177">
        <v>168383.86</v>
      </c>
      <c r="AA353" s="177">
        <v>2970.64</v>
      </c>
      <c r="AB353" s="177">
        <v>153702.29999999999</v>
      </c>
      <c r="AC353" s="177">
        <v>0</v>
      </c>
      <c r="AD353" s="177">
        <v>21008</v>
      </c>
      <c r="AE353" s="177">
        <v>11798.85</v>
      </c>
      <c r="AF353" s="177">
        <v>52846</v>
      </c>
      <c r="AG353" s="177">
        <v>29171.83</v>
      </c>
      <c r="AH353" s="177">
        <v>159993.79</v>
      </c>
      <c r="AI353" s="177">
        <v>59439.34</v>
      </c>
      <c r="AJ353" s="177">
        <v>35939</v>
      </c>
      <c r="AK353" s="177">
        <v>188204.09</v>
      </c>
      <c r="AL353" s="177">
        <v>33698.629999999997</v>
      </c>
      <c r="AM353" s="177">
        <v>0</v>
      </c>
      <c r="AN353" s="177">
        <v>57208.84</v>
      </c>
      <c r="AO353" s="177">
        <v>58157.32</v>
      </c>
      <c r="AP353" s="177">
        <v>30144.6</v>
      </c>
      <c r="AQ353" s="177">
        <v>9390.48</v>
      </c>
      <c r="AR353" s="177">
        <v>103722</v>
      </c>
      <c r="AS353" s="177">
        <v>19363.669999999998</v>
      </c>
      <c r="AT353" s="177">
        <v>27562</v>
      </c>
      <c r="AU353" s="177">
        <v>191564.11</v>
      </c>
      <c r="AV353" s="177">
        <v>8633</v>
      </c>
      <c r="AW353" s="177">
        <v>22963.99</v>
      </c>
      <c r="AX353" s="177">
        <v>16037.05</v>
      </c>
      <c r="AY353" s="177">
        <v>17200.939999999999</v>
      </c>
      <c r="AZ353" s="177">
        <v>27225.65</v>
      </c>
      <c r="BA353" s="177">
        <v>254458.6</v>
      </c>
      <c r="BB353" s="177">
        <v>4171.22</v>
      </c>
      <c r="BC353" s="177">
        <v>159665.46</v>
      </c>
      <c r="BD353" s="177">
        <v>210657.43</v>
      </c>
      <c r="BE353" s="177">
        <v>0</v>
      </c>
      <c r="BF353" s="177">
        <v>209111.6</v>
      </c>
      <c r="BG353" s="177">
        <v>116068.31</v>
      </c>
      <c r="BH353" s="177">
        <v>0</v>
      </c>
      <c r="BI353" s="177">
        <v>0</v>
      </c>
      <c r="BJ353" s="177">
        <v>0</v>
      </c>
      <c r="BK353" s="177">
        <v>0</v>
      </c>
      <c r="BL353" s="177">
        <v>77459.600000000006</v>
      </c>
      <c r="BM353" s="177">
        <v>63287.040000000001</v>
      </c>
      <c r="BN353" s="177">
        <v>16299.67</v>
      </c>
      <c r="BO353" s="177">
        <v>17366</v>
      </c>
      <c r="BP353" s="177">
        <v>23895.15</v>
      </c>
      <c r="BQ353" s="177">
        <v>46890.21</v>
      </c>
      <c r="BR353" s="177">
        <v>28073</v>
      </c>
      <c r="BS353" s="179">
        <v>21877</v>
      </c>
      <c r="BT353" s="177">
        <v>0</v>
      </c>
      <c r="BU353" s="179">
        <v>106117.14</v>
      </c>
      <c r="BV353" s="177">
        <v>1618</v>
      </c>
      <c r="BW353" s="179">
        <v>0</v>
      </c>
      <c r="BX353" s="179">
        <v>70349.14</v>
      </c>
      <c r="BY353" s="177">
        <v>8686</v>
      </c>
      <c r="BZ353" s="179">
        <v>0</v>
      </c>
      <c r="CA353" s="179">
        <v>16599.21</v>
      </c>
      <c r="CB353" s="177">
        <v>36560</v>
      </c>
      <c r="CC353" s="177">
        <v>86344.12</v>
      </c>
      <c r="CD353" s="179">
        <v>0</v>
      </c>
      <c r="CE353" s="177">
        <v>74317.56</v>
      </c>
      <c r="CF353" s="179">
        <v>0</v>
      </c>
      <c r="CG353" s="179">
        <v>8073.67</v>
      </c>
      <c r="CH353" s="177">
        <v>24884.46</v>
      </c>
      <c r="CI353" s="179">
        <v>2008</v>
      </c>
      <c r="CJ353" s="179">
        <v>39719.75</v>
      </c>
      <c r="CK353" s="179">
        <v>0</v>
      </c>
      <c r="CL353" s="179">
        <v>14359.53</v>
      </c>
      <c r="CM353" s="178"/>
      <c r="CZ353" s="174">
        <f t="shared" si="5"/>
        <v>0</v>
      </c>
      <c r="DA353" s="158" t="s">
        <v>1977</v>
      </c>
      <c r="DB353" s="154" t="s">
        <v>1978</v>
      </c>
      <c r="DC353" s="154" t="s">
        <v>1288</v>
      </c>
    </row>
    <row r="354" spans="1:107" ht="13.2" customHeight="1" x14ac:dyDescent="0.25">
      <c r="A354" s="175" t="s">
        <v>1979</v>
      </c>
      <c r="B354" s="176" t="s">
        <v>1980</v>
      </c>
      <c r="C354" s="177">
        <v>201000</v>
      </c>
      <c r="D354" s="177">
        <v>0</v>
      </c>
      <c r="E354" s="177">
        <v>0</v>
      </c>
      <c r="F354" s="177">
        <v>0</v>
      </c>
      <c r="G354" s="177">
        <v>0</v>
      </c>
      <c r="H354" s="177">
        <v>0</v>
      </c>
      <c r="I354" s="177">
        <v>0</v>
      </c>
      <c r="J354" s="177">
        <v>0</v>
      </c>
      <c r="K354" s="177">
        <v>0</v>
      </c>
      <c r="L354" s="177">
        <v>0</v>
      </c>
      <c r="M354" s="177">
        <v>0</v>
      </c>
      <c r="N354" s="177">
        <v>0</v>
      </c>
      <c r="O354" s="177">
        <v>0</v>
      </c>
      <c r="P354" s="177">
        <v>0</v>
      </c>
      <c r="Q354" s="177">
        <v>0</v>
      </c>
      <c r="R354" s="177">
        <v>0</v>
      </c>
      <c r="S354" s="177">
        <v>0</v>
      </c>
      <c r="T354" s="177">
        <v>0</v>
      </c>
      <c r="U354" s="177">
        <v>100</v>
      </c>
      <c r="V354" s="177">
        <v>0</v>
      </c>
      <c r="W354" s="177">
        <v>0</v>
      </c>
      <c r="X354" s="177">
        <v>0</v>
      </c>
      <c r="Y354" s="177">
        <v>0</v>
      </c>
      <c r="Z354" s="177">
        <v>0</v>
      </c>
      <c r="AA354" s="177">
        <v>0</v>
      </c>
      <c r="AB354" s="177">
        <v>0</v>
      </c>
      <c r="AC354" s="177">
        <v>0</v>
      </c>
      <c r="AD354" s="177">
        <v>0</v>
      </c>
      <c r="AE354" s="177">
        <v>0</v>
      </c>
      <c r="AF354" s="177">
        <v>0</v>
      </c>
      <c r="AG354" s="177">
        <v>0</v>
      </c>
      <c r="AH354" s="177">
        <v>0</v>
      </c>
      <c r="AI354" s="177">
        <v>0</v>
      </c>
      <c r="AJ354" s="177">
        <v>0</v>
      </c>
      <c r="AK354" s="177">
        <v>0</v>
      </c>
      <c r="AL354" s="177">
        <v>0</v>
      </c>
      <c r="AM354" s="177">
        <v>0</v>
      </c>
      <c r="AN354" s="177">
        <v>0</v>
      </c>
      <c r="AO354" s="177">
        <v>0</v>
      </c>
      <c r="AP354" s="177">
        <v>0</v>
      </c>
      <c r="AQ354" s="177">
        <v>0</v>
      </c>
      <c r="AR354" s="177">
        <v>0</v>
      </c>
      <c r="AS354" s="177">
        <v>0</v>
      </c>
      <c r="AT354" s="177">
        <v>0</v>
      </c>
      <c r="AU354" s="177">
        <v>0</v>
      </c>
      <c r="AV354" s="177">
        <v>0</v>
      </c>
      <c r="AW354" s="177">
        <v>0</v>
      </c>
      <c r="AX354" s="177">
        <v>0</v>
      </c>
      <c r="AY354" s="177">
        <v>0</v>
      </c>
      <c r="AZ354" s="177">
        <v>0</v>
      </c>
      <c r="BA354" s="177">
        <v>0</v>
      </c>
      <c r="BB354" s="177">
        <v>0</v>
      </c>
      <c r="BC354" s="177">
        <v>0</v>
      </c>
      <c r="BD354" s="177">
        <v>0</v>
      </c>
      <c r="BE354" s="177">
        <v>0</v>
      </c>
      <c r="BF354" s="177">
        <v>0</v>
      </c>
      <c r="BG354" s="177">
        <v>0</v>
      </c>
      <c r="BH354" s="177">
        <v>0</v>
      </c>
      <c r="BI354" s="177">
        <v>0</v>
      </c>
      <c r="BJ354" s="177">
        <v>0</v>
      </c>
      <c r="BK354" s="177">
        <v>0</v>
      </c>
      <c r="BL354" s="177">
        <v>0</v>
      </c>
      <c r="BM354" s="177">
        <v>0</v>
      </c>
      <c r="BN354" s="177">
        <v>0</v>
      </c>
      <c r="BO354" s="177">
        <v>0</v>
      </c>
      <c r="BP354" s="177">
        <v>0</v>
      </c>
      <c r="BQ354" s="177">
        <v>0</v>
      </c>
      <c r="BR354" s="177">
        <v>0</v>
      </c>
      <c r="BS354" s="177">
        <v>0</v>
      </c>
      <c r="BT354" s="177">
        <v>0</v>
      </c>
      <c r="BU354" s="177">
        <v>0</v>
      </c>
      <c r="BV354" s="177">
        <v>0</v>
      </c>
      <c r="BW354" s="177">
        <v>0</v>
      </c>
      <c r="BX354" s="177">
        <v>0</v>
      </c>
      <c r="BY354" s="177">
        <v>0</v>
      </c>
      <c r="BZ354" s="177">
        <v>0</v>
      </c>
      <c r="CA354" s="177">
        <v>0</v>
      </c>
      <c r="CB354" s="177">
        <v>0</v>
      </c>
      <c r="CC354" s="177">
        <v>0</v>
      </c>
      <c r="CD354" s="177">
        <v>0</v>
      </c>
      <c r="CE354" s="177">
        <v>0</v>
      </c>
      <c r="CF354" s="177">
        <v>0</v>
      </c>
      <c r="CG354" s="177">
        <v>0</v>
      </c>
      <c r="CH354" s="177">
        <v>0</v>
      </c>
      <c r="CI354" s="177">
        <v>0</v>
      </c>
      <c r="CJ354" s="177">
        <v>0</v>
      </c>
      <c r="CK354" s="177">
        <v>0</v>
      </c>
      <c r="CL354" s="177">
        <v>0</v>
      </c>
      <c r="CM354" s="178"/>
      <c r="CZ354" s="174">
        <f t="shared" si="5"/>
        <v>0</v>
      </c>
      <c r="DA354" s="158" t="s">
        <v>1979</v>
      </c>
      <c r="DB354" s="154" t="s">
        <v>1980</v>
      </c>
      <c r="DC354" s="154" t="s">
        <v>1288</v>
      </c>
    </row>
    <row r="355" spans="1:107" ht="13.2" customHeight="1" x14ac:dyDescent="0.25">
      <c r="A355" s="175" t="s">
        <v>1981</v>
      </c>
      <c r="B355" s="176" t="s">
        <v>1982</v>
      </c>
      <c r="C355" s="177">
        <v>0</v>
      </c>
      <c r="D355" s="177">
        <v>386970</v>
      </c>
      <c r="E355" s="177">
        <v>285800</v>
      </c>
      <c r="F355" s="177">
        <v>180695</v>
      </c>
      <c r="G355" s="177">
        <v>134300</v>
      </c>
      <c r="H355" s="177">
        <v>920620.91</v>
      </c>
      <c r="I355" s="177">
        <v>168200</v>
      </c>
      <c r="J355" s="177">
        <v>58300</v>
      </c>
      <c r="K355" s="177">
        <v>198525</v>
      </c>
      <c r="L355" s="177">
        <v>109000</v>
      </c>
      <c r="M355" s="177">
        <v>33170</v>
      </c>
      <c r="N355" s="177">
        <v>80700</v>
      </c>
      <c r="O355" s="177">
        <v>94400</v>
      </c>
      <c r="P355" s="177">
        <v>196770</v>
      </c>
      <c r="Q355" s="177">
        <v>387068</v>
      </c>
      <c r="R355" s="177">
        <v>0</v>
      </c>
      <c r="S355" s="177">
        <v>505631</v>
      </c>
      <c r="T355" s="177">
        <v>238300</v>
      </c>
      <c r="U355" s="177">
        <v>1051848</v>
      </c>
      <c r="V355" s="177">
        <v>0</v>
      </c>
      <c r="W355" s="177">
        <v>0</v>
      </c>
      <c r="X355" s="177">
        <v>36545</v>
      </c>
      <c r="Y355" s="177">
        <v>55132.15</v>
      </c>
      <c r="Z355" s="177">
        <v>41749</v>
      </c>
      <c r="AA355" s="177">
        <v>92650</v>
      </c>
      <c r="AB355" s="177">
        <v>155136</v>
      </c>
      <c r="AC355" s="177">
        <v>0</v>
      </c>
      <c r="AD355" s="177">
        <v>0</v>
      </c>
      <c r="AE355" s="177">
        <v>0</v>
      </c>
      <c r="AF355" s="177">
        <v>215000</v>
      </c>
      <c r="AG355" s="177">
        <v>253138</v>
      </c>
      <c r="AH355" s="177">
        <v>188483.16</v>
      </c>
      <c r="AI355" s="177">
        <v>275831.21000000002</v>
      </c>
      <c r="AJ355" s="177">
        <v>7406.64</v>
      </c>
      <c r="AK355" s="177">
        <v>0</v>
      </c>
      <c r="AL355" s="177">
        <v>22992.59</v>
      </c>
      <c r="AM355" s="177">
        <v>0</v>
      </c>
      <c r="AN355" s="177">
        <v>610900</v>
      </c>
      <c r="AO355" s="177">
        <v>281860.13</v>
      </c>
      <c r="AP355" s="177">
        <v>27200</v>
      </c>
      <c r="AQ355" s="177">
        <v>54756</v>
      </c>
      <c r="AR355" s="177">
        <v>1523484.41</v>
      </c>
      <c r="AS355" s="177">
        <v>160182.70000000001</v>
      </c>
      <c r="AT355" s="177">
        <v>396470</v>
      </c>
      <c r="AU355" s="177">
        <v>165400</v>
      </c>
      <c r="AV355" s="177">
        <v>465550</v>
      </c>
      <c r="AW355" s="177">
        <v>52650</v>
      </c>
      <c r="AX355" s="177">
        <v>0</v>
      </c>
      <c r="AY355" s="177">
        <v>162490</v>
      </c>
      <c r="AZ355" s="177">
        <v>134000</v>
      </c>
      <c r="BA355" s="177">
        <v>1656434.65</v>
      </c>
      <c r="BB355" s="177">
        <v>25200</v>
      </c>
      <c r="BC355" s="177">
        <v>0</v>
      </c>
      <c r="BD355" s="177">
        <v>683081.32</v>
      </c>
      <c r="BE355" s="177">
        <v>467048</v>
      </c>
      <c r="BF355" s="177">
        <v>1087180</v>
      </c>
      <c r="BG355" s="177">
        <v>896710</v>
      </c>
      <c r="BH355" s="177">
        <v>0</v>
      </c>
      <c r="BI355" s="177">
        <v>184085</v>
      </c>
      <c r="BJ355" s="177">
        <v>1544</v>
      </c>
      <c r="BK355" s="177">
        <v>0</v>
      </c>
      <c r="BL355" s="177">
        <v>755750</v>
      </c>
      <c r="BM355" s="177">
        <v>669499</v>
      </c>
      <c r="BN355" s="177">
        <v>145610</v>
      </c>
      <c r="BO355" s="177">
        <v>75300</v>
      </c>
      <c r="BP355" s="177">
        <v>23100</v>
      </c>
      <c r="BQ355" s="177">
        <v>506068.5</v>
      </c>
      <c r="BR355" s="177">
        <v>748170.78</v>
      </c>
      <c r="BS355" s="177">
        <v>179248.79</v>
      </c>
      <c r="BT355" s="177">
        <v>0</v>
      </c>
      <c r="BU355" s="177">
        <v>159692.48000000001</v>
      </c>
      <c r="BV355" s="177">
        <v>0</v>
      </c>
      <c r="BW355" s="177">
        <v>118979.84</v>
      </c>
      <c r="BX355" s="177">
        <v>1690000</v>
      </c>
      <c r="BY355" s="177">
        <v>60348.55</v>
      </c>
      <c r="BZ355" s="177">
        <v>0</v>
      </c>
      <c r="CA355" s="177">
        <v>373388</v>
      </c>
      <c r="CB355" s="177">
        <v>312662</v>
      </c>
      <c r="CC355" s="177">
        <v>145125</v>
      </c>
      <c r="CD355" s="177">
        <v>1022570</v>
      </c>
      <c r="CE355" s="177">
        <v>0</v>
      </c>
      <c r="CF355" s="177">
        <v>0</v>
      </c>
      <c r="CG355" s="177">
        <v>336500</v>
      </c>
      <c r="CH355" s="177">
        <v>228210</v>
      </c>
      <c r="CI355" s="177">
        <v>2000000</v>
      </c>
      <c r="CJ355" s="177">
        <v>571500</v>
      </c>
      <c r="CK355" s="177">
        <v>0</v>
      </c>
      <c r="CL355" s="177">
        <v>0</v>
      </c>
      <c r="CM355" s="178"/>
      <c r="CZ355" s="174">
        <f t="shared" si="5"/>
        <v>0</v>
      </c>
      <c r="DA355" s="158" t="s">
        <v>1981</v>
      </c>
      <c r="DB355" s="154" t="s">
        <v>1982</v>
      </c>
      <c r="DC355" s="154" t="s">
        <v>1288</v>
      </c>
    </row>
    <row r="356" spans="1:107" ht="13.2" customHeight="1" x14ac:dyDescent="0.25">
      <c r="A356" s="175" t="s">
        <v>1983</v>
      </c>
      <c r="B356" s="176" t="s">
        <v>1984</v>
      </c>
      <c r="C356" s="177">
        <v>0</v>
      </c>
      <c r="D356" s="177">
        <v>0</v>
      </c>
      <c r="E356" s="177">
        <v>101230</v>
      </c>
      <c r="F356" s="177">
        <v>0</v>
      </c>
      <c r="G356" s="177">
        <v>0</v>
      </c>
      <c r="H356" s="177">
        <v>497750</v>
      </c>
      <c r="I356" s="177">
        <v>415450</v>
      </c>
      <c r="J356" s="177">
        <v>899100</v>
      </c>
      <c r="K356" s="177">
        <v>0</v>
      </c>
      <c r="L356" s="177">
        <v>0</v>
      </c>
      <c r="M356" s="177">
        <v>51000</v>
      </c>
      <c r="N356" s="177">
        <v>0</v>
      </c>
      <c r="O356" s="177">
        <v>0</v>
      </c>
      <c r="P356" s="177">
        <v>951365.2</v>
      </c>
      <c r="Q356" s="177">
        <v>81875</v>
      </c>
      <c r="R356" s="177">
        <v>1379522.97</v>
      </c>
      <c r="S356" s="177">
        <v>0</v>
      </c>
      <c r="T356" s="177">
        <v>439541.06</v>
      </c>
      <c r="U356" s="177">
        <v>167325</v>
      </c>
      <c r="V356" s="177">
        <v>0</v>
      </c>
      <c r="W356" s="177">
        <v>385240</v>
      </c>
      <c r="X356" s="177">
        <v>426884.13</v>
      </c>
      <c r="Y356" s="177">
        <v>110989.61</v>
      </c>
      <c r="Z356" s="177">
        <v>412880.34</v>
      </c>
      <c r="AA356" s="177">
        <v>0</v>
      </c>
      <c r="AB356" s="177">
        <v>0</v>
      </c>
      <c r="AC356" s="177">
        <v>0</v>
      </c>
      <c r="AD356" s="177">
        <v>169370</v>
      </c>
      <c r="AE356" s="177">
        <v>0</v>
      </c>
      <c r="AF356" s="177">
        <v>542000</v>
      </c>
      <c r="AG356" s="177">
        <v>0</v>
      </c>
      <c r="AH356" s="177">
        <v>0</v>
      </c>
      <c r="AI356" s="177">
        <v>302908</v>
      </c>
      <c r="AJ356" s="177">
        <v>0</v>
      </c>
      <c r="AK356" s="177">
        <v>0</v>
      </c>
      <c r="AL356" s="177">
        <v>54800</v>
      </c>
      <c r="AM356" s="177">
        <v>222150</v>
      </c>
      <c r="AN356" s="177">
        <v>99900</v>
      </c>
      <c r="AO356" s="177">
        <v>0</v>
      </c>
      <c r="AP356" s="177">
        <v>0</v>
      </c>
      <c r="AQ356" s="177">
        <v>0</v>
      </c>
      <c r="AR356" s="177">
        <v>568864.28</v>
      </c>
      <c r="AS356" s="177">
        <v>0</v>
      </c>
      <c r="AT356" s="177">
        <v>56302</v>
      </c>
      <c r="AU356" s="177">
        <v>0</v>
      </c>
      <c r="AV356" s="177">
        <v>0</v>
      </c>
      <c r="AW356" s="177">
        <v>0</v>
      </c>
      <c r="AX356" s="177">
        <v>0</v>
      </c>
      <c r="AY356" s="177">
        <v>45550</v>
      </c>
      <c r="AZ356" s="177">
        <v>0</v>
      </c>
      <c r="BA356" s="177">
        <v>49500</v>
      </c>
      <c r="BB356" s="177">
        <v>0</v>
      </c>
      <c r="BC356" s="177">
        <v>370500</v>
      </c>
      <c r="BD356" s="177">
        <v>100000</v>
      </c>
      <c r="BE356" s="177">
        <v>0</v>
      </c>
      <c r="BF356" s="177">
        <v>0</v>
      </c>
      <c r="BG356" s="177">
        <v>0</v>
      </c>
      <c r="BH356" s="177">
        <v>0</v>
      </c>
      <c r="BI356" s="177">
        <v>223000</v>
      </c>
      <c r="BJ356" s="177">
        <v>0</v>
      </c>
      <c r="BK356" s="177">
        <v>0</v>
      </c>
      <c r="BL356" s="177">
        <v>400500</v>
      </c>
      <c r="BM356" s="177">
        <v>39800</v>
      </c>
      <c r="BN356" s="177">
        <v>0</v>
      </c>
      <c r="BO356" s="177">
        <v>0</v>
      </c>
      <c r="BP356" s="177">
        <v>9000</v>
      </c>
      <c r="BQ356" s="177">
        <v>420829.9</v>
      </c>
      <c r="BR356" s="177">
        <v>14335868.51</v>
      </c>
      <c r="BS356" s="177">
        <v>0</v>
      </c>
      <c r="BT356" s="177">
        <v>0</v>
      </c>
      <c r="BU356" s="177">
        <v>754830</v>
      </c>
      <c r="BV356" s="177">
        <v>0</v>
      </c>
      <c r="BW356" s="177">
        <v>108802.2</v>
      </c>
      <c r="BX356" s="177">
        <v>1502335.1</v>
      </c>
      <c r="BY356" s="177">
        <v>19467</v>
      </c>
      <c r="BZ356" s="177">
        <v>0</v>
      </c>
      <c r="CA356" s="177">
        <v>352936.92</v>
      </c>
      <c r="CB356" s="177">
        <v>324440</v>
      </c>
      <c r="CC356" s="177">
        <v>180580</v>
      </c>
      <c r="CD356" s="177">
        <v>0</v>
      </c>
      <c r="CE356" s="177">
        <v>16852</v>
      </c>
      <c r="CF356" s="177">
        <v>0</v>
      </c>
      <c r="CG356" s="177">
        <v>824832.98</v>
      </c>
      <c r="CH356" s="177">
        <v>198706</v>
      </c>
      <c r="CI356" s="177">
        <v>312499.34999999998</v>
      </c>
      <c r="CJ356" s="177">
        <v>771537</v>
      </c>
      <c r="CK356" s="177">
        <v>366263.56</v>
      </c>
      <c r="CL356" s="177">
        <v>27120</v>
      </c>
      <c r="CM356" s="178"/>
      <c r="CZ356" s="174">
        <f t="shared" si="5"/>
        <v>0</v>
      </c>
      <c r="DA356" s="158" t="s">
        <v>1983</v>
      </c>
      <c r="DB356" s="154" t="s">
        <v>1984</v>
      </c>
      <c r="DC356" s="154" t="s">
        <v>1288</v>
      </c>
    </row>
    <row r="357" spans="1:107" ht="13.2" customHeight="1" x14ac:dyDescent="0.25">
      <c r="A357" s="175" t="s">
        <v>1985</v>
      </c>
      <c r="B357" s="176" t="s">
        <v>1986</v>
      </c>
      <c r="C357" s="177">
        <v>7549450.96</v>
      </c>
      <c r="D357" s="177">
        <v>0</v>
      </c>
      <c r="E357" s="177">
        <v>80269.39</v>
      </c>
      <c r="F357" s="177">
        <v>0</v>
      </c>
      <c r="G357" s="177">
        <v>0</v>
      </c>
      <c r="H357" s="177">
        <v>16348.48</v>
      </c>
      <c r="I357" s="177">
        <v>77950.83</v>
      </c>
      <c r="J357" s="177">
        <v>0</v>
      </c>
      <c r="K357" s="177">
        <v>86092.36</v>
      </c>
      <c r="L357" s="177">
        <v>0</v>
      </c>
      <c r="M357" s="177">
        <v>0</v>
      </c>
      <c r="N357" s="177">
        <v>0</v>
      </c>
      <c r="O357" s="177">
        <v>57589.62</v>
      </c>
      <c r="P357" s="177">
        <v>29515.82</v>
      </c>
      <c r="Q357" s="177">
        <v>786.2</v>
      </c>
      <c r="R357" s="177">
        <v>4299.18</v>
      </c>
      <c r="S357" s="177">
        <v>540101.93000000005</v>
      </c>
      <c r="T357" s="177">
        <v>10377.9</v>
      </c>
      <c r="U357" s="177">
        <v>28309.8</v>
      </c>
      <c r="V357" s="177">
        <v>52073.59</v>
      </c>
      <c r="W357" s="177">
        <v>261427.93</v>
      </c>
      <c r="X357" s="177">
        <v>20126.830000000002</v>
      </c>
      <c r="Y357" s="177">
        <v>0</v>
      </c>
      <c r="Z357" s="177">
        <v>836326.23</v>
      </c>
      <c r="AA357" s="177">
        <v>0</v>
      </c>
      <c r="AB357" s="177">
        <v>0</v>
      </c>
      <c r="AC357" s="177">
        <v>0</v>
      </c>
      <c r="AD357" s="177">
        <v>0</v>
      </c>
      <c r="AE357" s="177">
        <v>32110.36</v>
      </c>
      <c r="AF357" s="177">
        <v>7526.34</v>
      </c>
      <c r="AG357" s="177">
        <v>5262.87</v>
      </c>
      <c r="AH357" s="177">
        <v>51747.5</v>
      </c>
      <c r="AI357" s="177">
        <v>40742.129999999997</v>
      </c>
      <c r="AJ357" s="177">
        <v>1099.2</v>
      </c>
      <c r="AK357" s="177">
        <v>155668.09</v>
      </c>
      <c r="AL357" s="177">
        <v>38656.959999999999</v>
      </c>
      <c r="AM357" s="177">
        <v>0</v>
      </c>
      <c r="AN357" s="177">
        <v>14547.71</v>
      </c>
      <c r="AO357" s="177">
        <v>331787.53000000003</v>
      </c>
      <c r="AP357" s="177">
        <v>13321.8</v>
      </c>
      <c r="AQ357" s="177">
        <v>519.74</v>
      </c>
      <c r="AR357" s="177">
        <v>15843.96</v>
      </c>
      <c r="AS357" s="177">
        <v>17783.419999999998</v>
      </c>
      <c r="AT357" s="177">
        <v>44392.32</v>
      </c>
      <c r="AU357" s="177">
        <v>3669.37</v>
      </c>
      <c r="AV357" s="177">
        <v>0</v>
      </c>
      <c r="AW357" s="177">
        <v>746.96</v>
      </c>
      <c r="AX357" s="177">
        <v>0</v>
      </c>
      <c r="AY357" s="177">
        <v>7851.17</v>
      </c>
      <c r="AZ357" s="177">
        <v>0</v>
      </c>
      <c r="BA357" s="177">
        <v>124064.58</v>
      </c>
      <c r="BB357" s="177">
        <v>32446.63</v>
      </c>
      <c r="BC357" s="177">
        <v>13910.83</v>
      </c>
      <c r="BD357" s="177">
        <v>158329.03</v>
      </c>
      <c r="BE357" s="177">
        <v>77639.199999999997</v>
      </c>
      <c r="BF357" s="177">
        <v>64637.31</v>
      </c>
      <c r="BG357" s="177">
        <v>843487.66</v>
      </c>
      <c r="BH357" s="177">
        <v>0</v>
      </c>
      <c r="BI357" s="177">
        <v>0</v>
      </c>
      <c r="BJ357" s="177">
        <v>0</v>
      </c>
      <c r="BK357" s="177">
        <v>0</v>
      </c>
      <c r="BL357" s="177">
        <v>7784.95</v>
      </c>
      <c r="BM357" s="177">
        <v>12792.65</v>
      </c>
      <c r="BN357" s="177">
        <v>11058.83</v>
      </c>
      <c r="BO357" s="177">
        <v>17148.95</v>
      </c>
      <c r="BP357" s="177">
        <v>2334.25</v>
      </c>
      <c r="BQ357" s="177">
        <v>7480.51</v>
      </c>
      <c r="BR357" s="177">
        <v>1242913.7</v>
      </c>
      <c r="BS357" s="177">
        <v>7191.68</v>
      </c>
      <c r="BT357" s="177">
        <v>0</v>
      </c>
      <c r="BU357" s="177">
        <v>64685.77</v>
      </c>
      <c r="BV357" s="177">
        <v>0</v>
      </c>
      <c r="BW357" s="177">
        <v>11117.07</v>
      </c>
      <c r="BX357" s="177">
        <v>10025.33</v>
      </c>
      <c r="BY357" s="177">
        <v>0</v>
      </c>
      <c r="BZ357" s="177">
        <v>0</v>
      </c>
      <c r="CA357" s="177">
        <v>13718.19</v>
      </c>
      <c r="CB357" s="177">
        <v>0</v>
      </c>
      <c r="CC357" s="179">
        <v>18523.580000000002</v>
      </c>
      <c r="CD357" s="177">
        <v>0</v>
      </c>
      <c r="CE357" s="179">
        <v>29803.89</v>
      </c>
      <c r="CF357" s="179">
        <v>0</v>
      </c>
      <c r="CG357" s="177">
        <v>286658.75</v>
      </c>
      <c r="CH357" s="177">
        <v>0</v>
      </c>
      <c r="CI357" s="177">
        <v>0</v>
      </c>
      <c r="CJ357" s="177">
        <v>12365.44</v>
      </c>
      <c r="CK357" s="177">
        <v>0</v>
      </c>
      <c r="CL357" s="177">
        <v>0</v>
      </c>
      <c r="CM357" s="178"/>
      <c r="CZ357" s="174">
        <f t="shared" si="5"/>
        <v>0</v>
      </c>
      <c r="DA357" s="158" t="s">
        <v>1985</v>
      </c>
      <c r="DB357" s="154" t="s">
        <v>1986</v>
      </c>
      <c r="DC357" s="154" t="s">
        <v>1288</v>
      </c>
    </row>
    <row r="358" spans="1:107" ht="13.2" customHeight="1" x14ac:dyDescent="0.25">
      <c r="A358" s="175" t="s">
        <v>1987</v>
      </c>
      <c r="B358" s="176" t="s">
        <v>1988</v>
      </c>
      <c r="C358" s="177">
        <v>0</v>
      </c>
      <c r="D358" s="177">
        <v>0</v>
      </c>
      <c r="E358" s="177">
        <v>0</v>
      </c>
      <c r="F358" s="177">
        <v>0</v>
      </c>
      <c r="G358" s="177">
        <v>0</v>
      </c>
      <c r="H358" s="177">
        <v>0</v>
      </c>
      <c r="I358" s="177">
        <v>0</v>
      </c>
      <c r="J358" s="177">
        <v>0</v>
      </c>
      <c r="K358" s="177">
        <v>0</v>
      </c>
      <c r="L358" s="177">
        <v>0</v>
      </c>
      <c r="M358" s="177">
        <v>0</v>
      </c>
      <c r="N358" s="177">
        <v>0</v>
      </c>
      <c r="O358" s="177">
        <v>0</v>
      </c>
      <c r="P358" s="177">
        <v>200</v>
      </c>
      <c r="Q358" s="177">
        <v>0</v>
      </c>
      <c r="R358" s="177">
        <v>492910.35</v>
      </c>
      <c r="S358" s="177">
        <v>0</v>
      </c>
      <c r="T358" s="177">
        <v>369.25</v>
      </c>
      <c r="U358" s="177">
        <v>13646.23</v>
      </c>
      <c r="V358" s="177">
        <v>100</v>
      </c>
      <c r="W358" s="177">
        <v>0</v>
      </c>
      <c r="X358" s="177">
        <v>0</v>
      </c>
      <c r="Y358" s="177">
        <v>0</v>
      </c>
      <c r="Z358" s="177">
        <v>0</v>
      </c>
      <c r="AA358" s="177">
        <v>0</v>
      </c>
      <c r="AB358" s="177">
        <v>0</v>
      </c>
      <c r="AC358" s="177">
        <v>0</v>
      </c>
      <c r="AD358" s="177">
        <v>0</v>
      </c>
      <c r="AE358" s="177">
        <v>0</v>
      </c>
      <c r="AF358" s="177">
        <v>0</v>
      </c>
      <c r="AG358" s="177">
        <v>5.99</v>
      </c>
      <c r="AH358" s="177">
        <v>0</v>
      </c>
      <c r="AI358" s="177">
        <v>0</v>
      </c>
      <c r="AJ358" s="177">
        <v>0</v>
      </c>
      <c r="AK358" s="177">
        <v>0</v>
      </c>
      <c r="AL358" s="177">
        <v>1407.42</v>
      </c>
      <c r="AM358" s="177">
        <v>0</v>
      </c>
      <c r="AN358" s="177">
        <v>290.98</v>
      </c>
      <c r="AO358" s="177">
        <v>369.71</v>
      </c>
      <c r="AP358" s="177">
        <v>104.58</v>
      </c>
      <c r="AQ358" s="177">
        <v>298.3</v>
      </c>
      <c r="AR358" s="177">
        <v>0</v>
      </c>
      <c r="AS358" s="177">
        <v>825.36</v>
      </c>
      <c r="AT358" s="177">
        <v>0</v>
      </c>
      <c r="AU358" s="177">
        <v>0</v>
      </c>
      <c r="AV358" s="177">
        <v>282.97000000000003</v>
      </c>
      <c r="AW358" s="177">
        <v>5.88</v>
      </c>
      <c r="AX358" s="177">
        <v>0</v>
      </c>
      <c r="AY358" s="177">
        <v>0</v>
      </c>
      <c r="AZ358" s="177">
        <v>0</v>
      </c>
      <c r="BA358" s="177">
        <v>0</v>
      </c>
      <c r="BB358" s="177">
        <v>982.77</v>
      </c>
      <c r="BC358" s="177">
        <v>0</v>
      </c>
      <c r="BD358" s="177">
        <v>0</v>
      </c>
      <c r="BE358" s="177">
        <v>0</v>
      </c>
      <c r="BF358" s="177">
        <v>0</v>
      </c>
      <c r="BG358" s="177">
        <v>4950</v>
      </c>
      <c r="BH358" s="177">
        <v>3609.87</v>
      </c>
      <c r="BI358" s="177">
        <v>0</v>
      </c>
      <c r="BJ358" s="177">
        <v>0</v>
      </c>
      <c r="BK358" s="177">
        <v>0</v>
      </c>
      <c r="BL358" s="177">
        <v>0</v>
      </c>
      <c r="BM358" s="177">
        <v>0</v>
      </c>
      <c r="BN358" s="177">
        <v>0</v>
      </c>
      <c r="BO358" s="177">
        <v>37.380000000000003</v>
      </c>
      <c r="BP358" s="177">
        <v>0</v>
      </c>
      <c r="BQ358" s="177">
        <v>51.09</v>
      </c>
      <c r="BR358" s="177">
        <v>0</v>
      </c>
      <c r="BS358" s="177">
        <v>0</v>
      </c>
      <c r="BT358" s="177">
        <v>0</v>
      </c>
      <c r="BU358" s="177">
        <v>1924.49</v>
      </c>
      <c r="BV358" s="177">
        <v>0</v>
      </c>
      <c r="BW358" s="177">
        <v>0</v>
      </c>
      <c r="BX358" s="177">
        <v>0</v>
      </c>
      <c r="BY358" s="177">
        <v>0</v>
      </c>
      <c r="BZ358" s="177">
        <v>0</v>
      </c>
      <c r="CA358" s="177">
        <v>0</v>
      </c>
      <c r="CB358" s="177">
        <v>0</v>
      </c>
      <c r="CC358" s="177">
        <v>41.33</v>
      </c>
      <c r="CD358" s="177">
        <v>0</v>
      </c>
      <c r="CE358" s="177">
        <v>0</v>
      </c>
      <c r="CF358" s="177">
        <v>0</v>
      </c>
      <c r="CG358" s="177">
        <v>0</v>
      </c>
      <c r="CH358" s="177">
        <v>0</v>
      </c>
      <c r="CI358" s="177">
        <v>0</v>
      </c>
      <c r="CJ358" s="177">
        <v>0</v>
      </c>
      <c r="CK358" s="177">
        <v>0</v>
      </c>
      <c r="CL358" s="177">
        <v>0</v>
      </c>
      <c r="CM358" s="178"/>
      <c r="CZ358" s="174">
        <f t="shared" si="5"/>
        <v>0</v>
      </c>
      <c r="DA358" s="158" t="s">
        <v>1987</v>
      </c>
      <c r="DB358" s="154" t="s">
        <v>1988</v>
      </c>
      <c r="DC358" s="154" t="s">
        <v>1288</v>
      </c>
    </row>
    <row r="359" spans="1:107" ht="13.2" customHeight="1" x14ac:dyDescent="0.25">
      <c r="A359" s="175" t="s">
        <v>1989</v>
      </c>
      <c r="B359" s="176" t="s">
        <v>1990</v>
      </c>
      <c r="C359" s="177">
        <v>413973.21</v>
      </c>
      <c r="D359" s="177">
        <v>2400</v>
      </c>
      <c r="E359" s="177">
        <v>0</v>
      </c>
      <c r="F359" s="177">
        <v>73000</v>
      </c>
      <c r="G359" s="177">
        <v>0</v>
      </c>
      <c r="H359" s="177">
        <v>0</v>
      </c>
      <c r="I359" s="177">
        <v>43475</v>
      </c>
      <c r="J359" s="177">
        <v>0</v>
      </c>
      <c r="K359" s="177">
        <v>0</v>
      </c>
      <c r="L359" s="177">
        <v>0</v>
      </c>
      <c r="M359" s="177">
        <v>162877.34</v>
      </c>
      <c r="N359" s="177">
        <v>0</v>
      </c>
      <c r="O359" s="177">
        <v>36743</v>
      </c>
      <c r="P359" s="177">
        <v>0</v>
      </c>
      <c r="Q359" s="177">
        <v>0</v>
      </c>
      <c r="R359" s="177">
        <v>50000</v>
      </c>
      <c r="S359" s="177">
        <v>0</v>
      </c>
      <c r="T359" s="177">
        <v>0</v>
      </c>
      <c r="U359" s="177">
        <v>74844</v>
      </c>
      <c r="V359" s="177">
        <v>0</v>
      </c>
      <c r="W359" s="177">
        <v>0</v>
      </c>
      <c r="X359" s="177">
        <v>10000</v>
      </c>
      <c r="Y359" s="177">
        <v>15250</v>
      </c>
      <c r="Z359" s="177">
        <v>175817.36</v>
      </c>
      <c r="AA359" s="177">
        <v>0</v>
      </c>
      <c r="AB359" s="177">
        <v>0</v>
      </c>
      <c r="AC359" s="177">
        <v>0</v>
      </c>
      <c r="AD359" s="177">
        <v>0</v>
      </c>
      <c r="AE359" s="177">
        <v>0</v>
      </c>
      <c r="AF359" s="177">
        <v>10000</v>
      </c>
      <c r="AG359" s="177">
        <v>0</v>
      </c>
      <c r="AH359" s="177">
        <v>0</v>
      </c>
      <c r="AI359" s="177">
        <v>0</v>
      </c>
      <c r="AJ359" s="177">
        <v>0</v>
      </c>
      <c r="AK359" s="177">
        <v>3147725.97</v>
      </c>
      <c r="AL359" s="177">
        <v>0</v>
      </c>
      <c r="AM359" s="177">
        <v>0</v>
      </c>
      <c r="AN359" s="177">
        <v>0</v>
      </c>
      <c r="AO359" s="177">
        <v>0</v>
      </c>
      <c r="AP359" s="177">
        <v>0</v>
      </c>
      <c r="AQ359" s="177">
        <v>0</v>
      </c>
      <c r="AR359" s="177">
        <v>2663.82</v>
      </c>
      <c r="AS359" s="177">
        <v>13200</v>
      </c>
      <c r="AT359" s="177">
        <v>571.07000000000005</v>
      </c>
      <c r="AU359" s="177">
        <v>0</v>
      </c>
      <c r="AV359" s="177">
        <v>0</v>
      </c>
      <c r="AW359" s="177">
        <v>0</v>
      </c>
      <c r="AX359" s="177">
        <v>0</v>
      </c>
      <c r="AY359" s="177">
        <v>0</v>
      </c>
      <c r="AZ359" s="177">
        <v>0</v>
      </c>
      <c r="BA359" s="177">
        <v>0</v>
      </c>
      <c r="BB359" s="177">
        <v>2400</v>
      </c>
      <c r="BC359" s="177">
        <v>25000</v>
      </c>
      <c r="BD359" s="177">
        <v>0</v>
      </c>
      <c r="BE359" s="177">
        <v>0</v>
      </c>
      <c r="BF359" s="177">
        <v>0</v>
      </c>
      <c r="BG359" s="177">
        <v>15655</v>
      </c>
      <c r="BH359" s="177">
        <v>0</v>
      </c>
      <c r="BI359" s="177">
        <v>0</v>
      </c>
      <c r="BJ359" s="177">
        <v>0</v>
      </c>
      <c r="BK359" s="177">
        <v>35000</v>
      </c>
      <c r="BL359" s="177">
        <v>0</v>
      </c>
      <c r="BM359" s="177">
        <v>405849</v>
      </c>
      <c r="BN359" s="177">
        <v>5020</v>
      </c>
      <c r="BO359" s="177">
        <v>1390</v>
      </c>
      <c r="BP359" s="177">
        <v>16324</v>
      </c>
      <c r="BQ359" s="177">
        <v>282605.09999999998</v>
      </c>
      <c r="BR359" s="177">
        <v>14935924.960000001</v>
      </c>
      <c r="BS359" s="177">
        <v>0</v>
      </c>
      <c r="BT359" s="177">
        <v>0</v>
      </c>
      <c r="BU359" s="177">
        <v>13398</v>
      </c>
      <c r="BV359" s="177">
        <v>0</v>
      </c>
      <c r="BW359" s="177">
        <v>10914</v>
      </c>
      <c r="BX359" s="177">
        <v>153700.46</v>
      </c>
      <c r="BY359" s="177">
        <v>21000</v>
      </c>
      <c r="BZ359" s="177">
        <v>0</v>
      </c>
      <c r="CA359" s="177">
        <v>0</v>
      </c>
      <c r="CB359" s="177">
        <v>414647.06</v>
      </c>
      <c r="CC359" s="177">
        <v>0</v>
      </c>
      <c r="CD359" s="177">
        <v>20000</v>
      </c>
      <c r="CE359" s="177">
        <v>28547.94</v>
      </c>
      <c r="CF359" s="177">
        <v>106718</v>
      </c>
      <c r="CG359" s="177">
        <v>0</v>
      </c>
      <c r="CH359" s="177">
        <v>111636.67</v>
      </c>
      <c r="CI359" s="177">
        <v>0</v>
      </c>
      <c r="CJ359" s="177">
        <v>6535.57</v>
      </c>
      <c r="CK359" s="177">
        <v>0</v>
      </c>
      <c r="CL359" s="177">
        <v>94200</v>
      </c>
      <c r="CM359" s="178"/>
      <c r="CZ359" s="174">
        <f t="shared" si="5"/>
        <v>0</v>
      </c>
      <c r="DA359" s="158" t="s">
        <v>1989</v>
      </c>
      <c r="DB359" s="154" t="s">
        <v>1990</v>
      </c>
      <c r="DC359" s="154" t="s">
        <v>1288</v>
      </c>
    </row>
    <row r="360" spans="1:107" ht="13.2" customHeight="1" x14ac:dyDescent="0.25">
      <c r="A360" s="175" t="s">
        <v>1991</v>
      </c>
      <c r="B360" s="176" t="s">
        <v>1992</v>
      </c>
      <c r="C360" s="177">
        <v>50000</v>
      </c>
      <c r="D360" s="177">
        <v>0</v>
      </c>
      <c r="E360" s="177">
        <v>0</v>
      </c>
      <c r="F360" s="177">
        <v>0</v>
      </c>
      <c r="G360" s="177">
        <v>0</v>
      </c>
      <c r="H360" s="177">
        <v>0</v>
      </c>
      <c r="I360" s="177">
        <v>0</v>
      </c>
      <c r="J360" s="177">
        <v>0</v>
      </c>
      <c r="K360" s="177">
        <v>0</v>
      </c>
      <c r="L360" s="177">
        <v>36200</v>
      </c>
      <c r="M360" s="177">
        <v>0</v>
      </c>
      <c r="N360" s="177">
        <v>0</v>
      </c>
      <c r="O360" s="177">
        <v>79440</v>
      </c>
      <c r="P360" s="177">
        <v>0</v>
      </c>
      <c r="Q360" s="177">
        <v>0</v>
      </c>
      <c r="R360" s="177">
        <v>0</v>
      </c>
      <c r="S360" s="177">
        <v>0</v>
      </c>
      <c r="T360" s="177">
        <v>0</v>
      </c>
      <c r="U360" s="177">
        <v>0</v>
      </c>
      <c r="V360" s="177">
        <v>0</v>
      </c>
      <c r="W360" s="177">
        <v>0</v>
      </c>
      <c r="X360" s="177">
        <v>0</v>
      </c>
      <c r="Y360" s="177">
        <v>0</v>
      </c>
      <c r="Z360" s="177">
        <v>0</v>
      </c>
      <c r="AA360" s="177">
        <v>0</v>
      </c>
      <c r="AB360" s="177">
        <v>0</v>
      </c>
      <c r="AC360" s="177">
        <v>0</v>
      </c>
      <c r="AD360" s="177">
        <v>0</v>
      </c>
      <c r="AE360" s="177">
        <v>0</v>
      </c>
      <c r="AF360" s="177">
        <v>0</v>
      </c>
      <c r="AG360" s="177">
        <v>0</v>
      </c>
      <c r="AH360" s="177">
        <v>0</v>
      </c>
      <c r="AI360" s="177">
        <v>0</v>
      </c>
      <c r="AJ360" s="177">
        <v>0</v>
      </c>
      <c r="AK360" s="177">
        <v>12500</v>
      </c>
      <c r="AL360" s="177">
        <v>0</v>
      </c>
      <c r="AM360" s="177">
        <v>0</v>
      </c>
      <c r="AN360" s="177">
        <v>0</v>
      </c>
      <c r="AO360" s="177">
        <v>0</v>
      </c>
      <c r="AP360" s="177">
        <v>0</v>
      </c>
      <c r="AQ360" s="177">
        <v>0</v>
      </c>
      <c r="AR360" s="177">
        <v>0</v>
      </c>
      <c r="AS360" s="177">
        <v>0</v>
      </c>
      <c r="AT360" s="177">
        <v>0</v>
      </c>
      <c r="AU360" s="177">
        <v>70691</v>
      </c>
      <c r="AV360" s="177">
        <v>0</v>
      </c>
      <c r="AW360" s="177">
        <v>0</v>
      </c>
      <c r="AX360" s="177">
        <v>18500</v>
      </c>
      <c r="AY360" s="177">
        <v>0</v>
      </c>
      <c r="AZ360" s="177">
        <v>0</v>
      </c>
      <c r="BA360" s="177">
        <v>0</v>
      </c>
      <c r="BB360" s="177">
        <v>0</v>
      </c>
      <c r="BC360" s="177">
        <v>0</v>
      </c>
      <c r="BD360" s="177">
        <v>0</v>
      </c>
      <c r="BE360" s="177">
        <v>0</v>
      </c>
      <c r="BF360" s="177">
        <v>0</v>
      </c>
      <c r="BG360" s="177">
        <v>212875</v>
      </c>
      <c r="BH360" s="177">
        <v>0</v>
      </c>
      <c r="BI360" s="177">
        <v>0</v>
      </c>
      <c r="BJ360" s="177">
        <v>6400</v>
      </c>
      <c r="BK360" s="177">
        <v>0</v>
      </c>
      <c r="BL360" s="177">
        <v>0</v>
      </c>
      <c r="BM360" s="177">
        <v>0</v>
      </c>
      <c r="BN360" s="177">
        <v>0</v>
      </c>
      <c r="BO360" s="177">
        <v>0</v>
      </c>
      <c r="BP360" s="177">
        <v>0</v>
      </c>
      <c r="BQ360" s="177">
        <v>0</v>
      </c>
      <c r="BR360" s="177">
        <v>0</v>
      </c>
      <c r="BS360" s="177">
        <v>8480</v>
      </c>
      <c r="BT360" s="177">
        <v>0</v>
      </c>
      <c r="BU360" s="177">
        <v>0</v>
      </c>
      <c r="BV360" s="177">
        <v>0</v>
      </c>
      <c r="BW360" s="177">
        <v>17236</v>
      </c>
      <c r="BX360" s="177">
        <v>37374</v>
      </c>
      <c r="BY360" s="177">
        <v>9000</v>
      </c>
      <c r="BZ360" s="177">
        <v>0</v>
      </c>
      <c r="CA360" s="177">
        <v>47950</v>
      </c>
      <c r="CB360" s="177">
        <v>0</v>
      </c>
      <c r="CC360" s="177">
        <v>0</v>
      </c>
      <c r="CD360" s="177">
        <v>58870</v>
      </c>
      <c r="CE360" s="177">
        <v>0</v>
      </c>
      <c r="CF360" s="177">
        <v>0</v>
      </c>
      <c r="CG360" s="177">
        <v>22267</v>
      </c>
      <c r="CH360" s="177">
        <v>0</v>
      </c>
      <c r="CI360" s="177">
        <v>0</v>
      </c>
      <c r="CJ360" s="177">
        <v>0</v>
      </c>
      <c r="CK360" s="177">
        <v>0</v>
      </c>
      <c r="CL360" s="177">
        <v>0</v>
      </c>
      <c r="CM360" s="178"/>
      <c r="CZ360" s="174">
        <f t="shared" si="5"/>
        <v>0</v>
      </c>
      <c r="DA360" s="158" t="s">
        <v>1991</v>
      </c>
      <c r="DB360" s="154" t="s">
        <v>1992</v>
      </c>
      <c r="DC360" s="154" t="s">
        <v>1288</v>
      </c>
    </row>
    <row r="361" spans="1:107" ht="13.2" customHeight="1" x14ac:dyDescent="0.25">
      <c r="A361" s="175" t="s">
        <v>1993</v>
      </c>
      <c r="B361" s="176" t="s">
        <v>1994</v>
      </c>
      <c r="C361" s="177">
        <v>847862.47</v>
      </c>
      <c r="D361" s="177">
        <v>54723.75</v>
      </c>
      <c r="E361" s="177">
        <v>28200.09</v>
      </c>
      <c r="F361" s="177">
        <v>25248.69</v>
      </c>
      <c r="G361" s="177">
        <v>18330.45</v>
      </c>
      <c r="H361" s="177">
        <v>59959.24</v>
      </c>
      <c r="I361" s="177">
        <v>44850.79</v>
      </c>
      <c r="J361" s="177">
        <v>111914.54</v>
      </c>
      <c r="K361" s="177">
        <v>3237.52</v>
      </c>
      <c r="L361" s="177">
        <v>33746.69</v>
      </c>
      <c r="M361" s="177">
        <v>116593.59</v>
      </c>
      <c r="N361" s="177">
        <v>9945.56</v>
      </c>
      <c r="O361" s="177">
        <v>267892.57</v>
      </c>
      <c r="P361" s="177">
        <v>26126.57</v>
      </c>
      <c r="Q361" s="177">
        <v>40345.96</v>
      </c>
      <c r="R361" s="177">
        <v>108247.18</v>
      </c>
      <c r="S361" s="177">
        <v>30557.93</v>
      </c>
      <c r="T361" s="177">
        <v>56019.199999999997</v>
      </c>
      <c r="U361" s="177">
        <v>47148.66</v>
      </c>
      <c r="V361" s="177">
        <v>11384.08</v>
      </c>
      <c r="W361" s="177">
        <v>519945.36</v>
      </c>
      <c r="X361" s="177">
        <v>68611.759999999995</v>
      </c>
      <c r="Y361" s="177">
        <v>59149.03</v>
      </c>
      <c r="Z361" s="177">
        <v>28878.1</v>
      </c>
      <c r="AA361" s="177">
        <v>28006.62</v>
      </c>
      <c r="AB361" s="177">
        <v>38124.94</v>
      </c>
      <c r="AC361" s="177">
        <v>18425.98</v>
      </c>
      <c r="AD361" s="177">
        <v>112610.72</v>
      </c>
      <c r="AE361" s="177">
        <v>93762.73</v>
      </c>
      <c r="AF361" s="177">
        <v>14689.63</v>
      </c>
      <c r="AG361" s="177">
        <v>31463.83</v>
      </c>
      <c r="AH361" s="177">
        <v>53786.75</v>
      </c>
      <c r="AI361" s="177">
        <v>27643.03</v>
      </c>
      <c r="AJ361" s="177">
        <v>22327.05</v>
      </c>
      <c r="AK361" s="177">
        <v>941813.83</v>
      </c>
      <c r="AL361" s="177">
        <v>34359.46</v>
      </c>
      <c r="AM361" s="177">
        <v>22501.96</v>
      </c>
      <c r="AN361" s="177">
        <v>64579.27</v>
      </c>
      <c r="AO361" s="177">
        <v>47854.27</v>
      </c>
      <c r="AP361" s="177">
        <v>37293.94</v>
      </c>
      <c r="AQ361" s="177">
        <v>14563.09</v>
      </c>
      <c r="AR361" s="177">
        <v>195501.98</v>
      </c>
      <c r="AS361" s="177">
        <v>35873.18</v>
      </c>
      <c r="AT361" s="177">
        <v>64491.5</v>
      </c>
      <c r="AU361" s="177">
        <v>97844.07</v>
      </c>
      <c r="AV361" s="177">
        <v>20310.32</v>
      </c>
      <c r="AW361" s="177">
        <v>24518.83</v>
      </c>
      <c r="AX361" s="177">
        <v>48803.86</v>
      </c>
      <c r="AY361" s="177">
        <v>36526.44</v>
      </c>
      <c r="AZ361" s="177">
        <v>31607.439999999999</v>
      </c>
      <c r="BA361" s="177">
        <v>240741.87</v>
      </c>
      <c r="BB361" s="177">
        <v>9425.2000000000007</v>
      </c>
      <c r="BC361" s="177">
        <v>907420.05</v>
      </c>
      <c r="BD361" s="177">
        <v>96592.320000000007</v>
      </c>
      <c r="BE361" s="177">
        <v>39185.839999999997</v>
      </c>
      <c r="BF361" s="177">
        <v>59991.71</v>
      </c>
      <c r="BG361" s="177">
        <v>611327.56000000006</v>
      </c>
      <c r="BH361" s="177">
        <v>24689.51</v>
      </c>
      <c r="BI361" s="177">
        <v>24673.23</v>
      </c>
      <c r="BJ361" s="177">
        <v>49487.99</v>
      </c>
      <c r="BK361" s="177">
        <v>91258.85</v>
      </c>
      <c r="BL361" s="177">
        <v>432686.63</v>
      </c>
      <c r="BM361" s="177">
        <v>33552.769999999997</v>
      </c>
      <c r="BN361" s="177">
        <v>50835.14</v>
      </c>
      <c r="BO361" s="177">
        <v>0</v>
      </c>
      <c r="BP361" s="177">
        <v>44254.97</v>
      </c>
      <c r="BQ361" s="177">
        <v>110408.55</v>
      </c>
      <c r="BR361" s="177">
        <v>1457885.07</v>
      </c>
      <c r="BS361" s="177">
        <v>45099.78</v>
      </c>
      <c r="BT361" s="177">
        <v>11329.51</v>
      </c>
      <c r="BU361" s="177">
        <v>256967.37</v>
      </c>
      <c r="BV361" s="177">
        <v>11916.16</v>
      </c>
      <c r="BW361" s="177">
        <v>38525.78</v>
      </c>
      <c r="BX361" s="177">
        <v>155879.38</v>
      </c>
      <c r="BY361" s="177">
        <v>19945.009999999998</v>
      </c>
      <c r="BZ361" s="177">
        <v>9307.4699999999993</v>
      </c>
      <c r="CA361" s="177">
        <v>67225.94</v>
      </c>
      <c r="CB361" s="177">
        <v>31375.59</v>
      </c>
      <c r="CC361" s="177">
        <v>153291.20000000001</v>
      </c>
      <c r="CD361" s="177">
        <v>21486.68</v>
      </c>
      <c r="CE361" s="177">
        <v>75928.990000000005</v>
      </c>
      <c r="CF361" s="177">
        <v>10957.46</v>
      </c>
      <c r="CG361" s="177">
        <v>27709.16</v>
      </c>
      <c r="CH361" s="177">
        <v>34634.47</v>
      </c>
      <c r="CI361" s="177">
        <v>19570.599999999999</v>
      </c>
      <c r="CJ361" s="177">
        <v>167673.35</v>
      </c>
      <c r="CK361" s="177">
        <v>23659.06</v>
      </c>
      <c r="CL361" s="177">
        <v>15552.88</v>
      </c>
      <c r="CM361" s="178"/>
      <c r="CZ361" s="174">
        <f t="shared" si="5"/>
        <v>0</v>
      </c>
      <c r="DA361" s="158" t="s">
        <v>1993</v>
      </c>
      <c r="DB361" s="154" t="s">
        <v>1994</v>
      </c>
      <c r="DC361" s="154" t="s">
        <v>1288</v>
      </c>
    </row>
    <row r="362" spans="1:107" ht="13.2" customHeight="1" x14ac:dyDescent="0.25">
      <c r="A362" s="175" t="s">
        <v>1995</v>
      </c>
      <c r="B362" s="176" t="s">
        <v>1996</v>
      </c>
      <c r="C362" s="177">
        <v>0</v>
      </c>
      <c r="D362" s="177">
        <v>3340</v>
      </c>
      <c r="E362" s="177">
        <v>0</v>
      </c>
      <c r="F362" s="177">
        <v>14496.8</v>
      </c>
      <c r="G362" s="177">
        <v>0</v>
      </c>
      <c r="H362" s="177">
        <v>0</v>
      </c>
      <c r="I362" s="177">
        <v>0</v>
      </c>
      <c r="J362" s="177">
        <v>0</v>
      </c>
      <c r="K362" s="177">
        <v>0</v>
      </c>
      <c r="L362" s="177">
        <v>0</v>
      </c>
      <c r="M362" s="177">
        <v>0</v>
      </c>
      <c r="N362" s="177">
        <v>0</v>
      </c>
      <c r="O362" s="177">
        <v>0</v>
      </c>
      <c r="P362" s="177">
        <v>0</v>
      </c>
      <c r="Q362" s="177">
        <v>0</v>
      </c>
      <c r="R362" s="177">
        <v>10845.4</v>
      </c>
      <c r="S362" s="177">
        <v>0</v>
      </c>
      <c r="T362" s="177">
        <v>0</v>
      </c>
      <c r="U362" s="177">
        <v>0</v>
      </c>
      <c r="V362" s="177">
        <v>0</v>
      </c>
      <c r="W362" s="177">
        <v>0</v>
      </c>
      <c r="X362" s="177">
        <v>468</v>
      </c>
      <c r="Y362" s="177">
        <v>0</v>
      </c>
      <c r="Z362" s="177">
        <v>0</v>
      </c>
      <c r="AA362" s="177">
        <v>0</v>
      </c>
      <c r="AB362" s="177">
        <v>0</v>
      </c>
      <c r="AC362" s="177">
        <v>0</v>
      </c>
      <c r="AD362" s="177">
        <v>5262</v>
      </c>
      <c r="AE362" s="177">
        <v>0</v>
      </c>
      <c r="AF362" s="177">
        <v>0</v>
      </c>
      <c r="AG362" s="177">
        <v>0</v>
      </c>
      <c r="AH362" s="177">
        <v>0</v>
      </c>
      <c r="AI362" s="177">
        <v>0</v>
      </c>
      <c r="AJ362" s="177">
        <v>270</v>
      </c>
      <c r="AK362" s="177">
        <v>0</v>
      </c>
      <c r="AL362" s="177">
        <v>0</v>
      </c>
      <c r="AM362" s="177">
        <v>0</v>
      </c>
      <c r="AN362" s="177">
        <v>0</v>
      </c>
      <c r="AO362" s="177">
        <v>0</v>
      </c>
      <c r="AP362" s="177">
        <v>0</v>
      </c>
      <c r="AQ362" s="177">
        <v>0</v>
      </c>
      <c r="AR362" s="177">
        <v>0</v>
      </c>
      <c r="AS362" s="177">
        <v>0</v>
      </c>
      <c r="AT362" s="177">
        <v>0</v>
      </c>
      <c r="AU362" s="177">
        <v>0</v>
      </c>
      <c r="AV362" s="177">
        <v>0</v>
      </c>
      <c r="AW362" s="177">
        <v>0</v>
      </c>
      <c r="AX362" s="177">
        <v>0</v>
      </c>
      <c r="AY362" s="177">
        <v>0</v>
      </c>
      <c r="AZ362" s="177">
        <v>0</v>
      </c>
      <c r="BA362" s="177">
        <v>0</v>
      </c>
      <c r="BB362" s="177">
        <v>0</v>
      </c>
      <c r="BC362" s="177">
        <v>0</v>
      </c>
      <c r="BD362" s="177">
        <v>0</v>
      </c>
      <c r="BE362" s="177">
        <v>0</v>
      </c>
      <c r="BF362" s="177">
        <v>0</v>
      </c>
      <c r="BG362" s="177">
        <v>0</v>
      </c>
      <c r="BH362" s="177">
        <v>0</v>
      </c>
      <c r="BI362" s="177">
        <v>0</v>
      </c>
      <c r="BJ362" s="177">
        <v>0</v>
      </c>
      <c r="BK362" s="177">
        <v>0</v>
      </c>
      <c r="BL362" s="177">
        <v>0</v>
      </c>
      <c r="BM362" s="177">
        <v>0</v>
      </c>
      <c r="BN362" s="177">
        <v>1719.8</v>
      </c>
      <c r="BO362" s="177">
        <v>0</v>
      </c>
      <c r="BP362" s="177">
        <v>0</v>
      </c>
      <c r="BQ362" s="177">
        <v>0</v>
      </c>
      <c r="BR362" s="177">
        <v>0</v>
      </c>
      <c r="BS362" s="177">
        <v>400</v>
      </c>
      <c r="BT362" s="177">
        <v>0</v>
      </c>
      <c r="BU362" s="177">
        <v>0</v>
      </c>
      <c r="BV362" s="177">
        <v>0</v>
      </c>
      <c r="BW362" s="177">
        <v>0</v>
      </c>
      <c r="BX362" s="177">
        <v>0</v>
      </c>
      <c r="BY362" s="177">
        <v>0</v>
      </c>
      <c r="BZ362" s="177">
        <v>0</v>
      </c>
      <c r="CA362" s="177">
        <v>0</v>
      </c>
      <c r="CB362" s="177">
        <v>65861.649999999994</v>
      </c>
      <c r="CC362" s="177">
        <v>0</v>
      </c>
      <c r="CD362" s="177">
        <v>6379</v>
      </c>
      <c r="CE362" s="177">
        <v>0</v>
      </c>
      <c r="CF362" s="177">
        <v>0</v>
      </c>
      <c r="CG362" s="177">
        <v>0</v>
      </c>
      <c r="CH362" s="177">
        <v>0</v>
      </c>
      <c r="CI362" s="177">
        <v>0</v>
      </c>
      <c r="CJ362" s="177">
        <v>0</v>
      </c>
      <c r="CK362" s="177">
        <v>2530</v>
      </c>
      <c r="CL362" s="177">
        <v>0</v>
      </c>
      <c r="CM362" s="178"/>
      <c r="CZ362" s="174">
        <f t="shared" si="5"/>
        <v>0</v>
      </c>
      <c r="DA362" s="158" t="s">
        <v>1995</v>
      </c>
      <c r="DB362" s="154" t="s">
        <v>1996</v>
      </c>
      <c r="DC362" s="154" t="s">
        <v>1288</v>
      </c>
    </row>
    <row r="363" spans="1:107" ht="13.2" customHeight="1" x14ac:dyDescent="0.25">
      <c r="A363" s="175" t="s">
        <v>1997</v>
      </c>
      <c r="B363" s="176" t="s">
        <v>1998</v>
      </c>
      <c r="C363" s="177">
        <v>1104</v>
      </c>
      <c r="D363" s="177">
        <v>0</v>
      </c>
      <c r="E363" s="177">
        <v>0</v>
      </c>
      <c r="F363" s="177">
        <v>0</v>
      </c>
      <c r="G363" s="177">
        <v>0</v>
      </c>
      <c r="H363" s="177">
        <v>0</v>
      </c>
      <c r="I363" s="177">
        <v>0</v>
      </c>
      <c r="J363" s="177">
        <v>0</v>
      </c>
      <c r="K363" s="177">
        <v>0</v>
      </c>
      <c r="L363" s="177">
        <v>0</v>
      </c>
      <c r="M363" s="177">
        <v>0</v>
      </c>
      <c r="N363" s="177">
        <v>0</v>
      </c>
      <c r="O363" s="177">
        <v>0</v>
      </c>
      <c r="P363" s="177">
        <v>0</v>
      </c>
      <c r="Q363" s="177">
        <v>0</v>
      </c>
      <c r="R363" s="177">
        <v>0</v>
      </c>
      <c r="S363" s="177">
        <v>0</v>
      </c>
      <c r="T363" s="177">
        <v>0</v>
      </c>
      <c r="U363" s="177">
        <v>0</v>
      </c>
      <c r="V363" s="177">
        <v>0</v>
      </c>
      <c r="W363" s="177">
        <v>0</v>
      </c>
      <c r="X363" s="177">
        <v>0</v>
      </c>
      <c r="Y363" s="177">
        <v>0</v>
      </c>
      <c r="Z363" s="177">
        <v>0</v>
      </c>
      <c r="AA363" s="177">
        <v>0</v>
      </c>
      <c r="AB363" s="177">
        <v>0</v>
      </c>
      <c r="AC363" s="177">
        <v>0</v>
      </c>
      <c r="AD363" s="177">
        <v>0</v>
      </c>
      <c r="AE363" s="177">
        <v>0</v>
      </c>
      <c r="AF363" s="177">
        <v>0</v>
      </c>
      <c r="AG363" s="177">
        <v>0</v>
      </c>
      <c r="AH363" s="177">
        <v>0</v>
      </c>
      <c r="AI363" s="177">
        <v>0</v>
      </c>
      <c r="AJ363" s="177">
        <v>0</v>
      </c>
      <c r="AK363" s="177">
        <v>0</v>
      </c>
      <c r="AL363" s="177">
        <v>0</v>
      </c>
      <c r="AM363" s="177">
        <v>0</v>
      </c>
      <c r="AN363" s="177">
        <v>0</v>
      </c>
      <c r="AO363" s="177">
        <v>0</v>
      </c>
      <c r="AP363" s="177">
        <v>0</v>
      </c>
      <c r="AQ363" s="177">
        <v>0</v>
      </c>
      <c r="AR363" s="177">
        <v>4500</v>
      </c>
      <c r="AS363" s="177">
        <v>0</v>
      </c>
      <c r="AT363" s="177">
        <v>0</v>
      </c>
      <c r="AU363" s="177">
        <v>0</v>
      </c>
      <c r="AV363" s="177">
        <v>0</v>
      </c>
      <c r="AW363" s="177">
        <v>0</v>
      </c>
      <c r="AX363" s="177">
        <v>0</v>
      </c>
      <c r="AY363" s="177">
        <v>0</v>
      </c>
      <c r="AZ363" s="177">
        <v>0</v>
      </c>
      <c r="BA363" s="177">
        <v>0</v>
      </c>
      <c r="BB363" s="177">
        <v>0</v>
      </c>
      <c r="BC363" s="177">
        <v>0</v>
      </c>
      <c r="BD363" s="177">
        <v>0</v>
      </c>
      <c r="BE363" s="177">
        <v>0</v>
      </c>
      <c r="BF363" s="177">
        <v>0</v>
      </c>
      <c r="BG363" s="177">
        <v>0</v>
      </c>
      <c r="BH363" s="177">
        <v>0</v>
      </c>
      <c r="BI363" s="177">
        <v>0</v>
      </c>
      <c r="BJ363" s="177">
        <v>0</v>
      </c>
      <c r="BK363" s="177">
        <v>0</v>
      </c>
      <c r="BL363" s="177">
        <v>0</v>
      </c>
      <c r="BM363" s="177">
        <v>0</v>
      </c>
      <c r="BN363" s="177">
        <v>0</v>
      </c>
      <c r="BO363" s="177">
        <v>0</v>
      </c>
      <c r="BP363" s="177">
        <v>0</v>
      </c>
      <c r="BQ363" s="177">
        <v>0</v>
      </c>
      <c r="BR363" s="179">
        <v>0</v>
      </c>
      <c r="BS363" s="179">
        <v>0</v>
      </c>
      <c r="BT363" s="177">
        <v>0</v>
      </c>
      <c r="BU363" s="179">
        <v>0</v>
      </c>
      <c r="BV363" s="177">
        <v>0</v>
      </c>
      <c r="BW363" s="177">
        <v>0</v>
      </c>
      <c r="BX363" s="179">
        <v>0</v>
      </c>
      <c r="BY363" s="179">
        <v>0</v>
      </c>
      <c r="BZ363" s="177">
        <v>0</v>
      </c>
      <c r="CA363" s="177">
        <v>0</v>
      </c>
      <c r="CB363" s="179">
        <v>0</v>
      </c>
      <c r="CC363" s="177">
        <v>0</v>
      </c>
      <c r="CD363" s="177">
        <v>0</v>
      </c>
      <c r="CE363" s="179">
        <v>0</v>
      </c>
      <c r="CF363" s="177">
        <v>0</v>
      </c>
      <c r="CG363" s="177">
        <v>0</v>
      </c>
      <c r="CH363" s="179">
        <v>0</v>
      </c>
      <c r="CI363" s="177">
        <v>0</v>
      </c>
      <c r="CJ363" s="179">
        <v>0</v>
      </c>
      <c r="CK363" s="177">
        <v>0</v>
      </c>
      <c r="CL363" s="179">
        <v>0</v>
      </c>
      <c r="CM363" s="178"/>
      <c r="CZ363" s="174">
        <f t="shared" si="5"/>
        <v>0</v>
      </c>
      <c r="DA363" s="158" t="s">
        <v>1997</v>
      </c>
      <c r="DB363" s="154" t="s">
        <v>1998</v>
      </c>
      <c r="DC363" s="154" t="s">
        <v>1288</v>
      </c>
    </row>
    <row r="364" spans="1:107" ht="13.2" customHeight="1" x14ac:dyDescent="0.25">
      <c r="A364" s="175" t="s">
        <v>1999</v>
      </c>
      <c r="B364" s="176" t="s">
        <v>2000</v>
      </c>
      <c r="C364" s="177">
        <v>627348</v>
      </c>
      <c r="D364" s="177">
        <v>0</v>
      </c>
      <c r="E364" s="177">
        <v>6332</v>
      </c>
      <c r="F364" s="177">
        <v>5348</v>
      </c>
      <c r="G364" s="177">
        <v>5446</v>
      </c>
      <c r="H364" s="177">
        <v>8183</v>
      </c>
      <c r="I364" s="177">
        <v>6985</v>
      </c>
      <c r="J364" s="177">
        <v>66792</v>
      </c>
      <c r="K364" s="177">
        <v>0</v>
      </c>
      <c r="L364" s="177">
        <v>11317</v>
      </c>
      <c r="M364" s="177">
        <v>14014</v>
      </c>
      <c r="N364" s="177">
        <v>0</v>
      </c>
      <c r="O364" s="177">
        <v>0</v>
      </c>
      <c r="P364" s="177">
        <v>14794</v>
      </c>
      <c r="Q364" s="177">
        <v>11306</v>
      </c>
      <c r="R364" s="177">
        <v>2263</v>
      </c>
      <c r="S364" s="177">
        <v>8910</v>
      </c>
      <c r="T364" s="177">
        <v>6008</v>
      </c>
      <c r="U364" s="177">
        <v>7878</v>
      </c>
      <c r="V364" s="177">
        <v>4322</v>
      </c>
      <c r="W364" s="177">
        <v>0</v>
      </c>
      <c r="X364" s="177">
        <v>6170</v>
      </c>
      <c r="Y364" s="177">
        <v>29162</v>
      </c>
      <c r="Z364" s="177">
        <v>6870</v>
      </c>
      <c r="AA364" s="177">
        <v>3644</v>
      </c>
      <c r="AB364" s="177">
        <v>0</v>
      </c>
      <c r="AC364" s="177">
        <v>0</v>
      </c>
      <c r="AD364" s="177">
        <v>20568</v>
      </c>
      <c r="AE364" s="177">
        <v>0</v>
      </c>
      <c r="AF364" s="177">
        <v>6515</v>
      </c>
      <c r="AG364" s="177">
        <v>7929</v>
      </c>
      <c r="AH364" s="177">
        <v>11256</v>
      </c>
      <c r="AI364" s="177">
        <v>7246</v>
      </c>
      <c r="AJ364" s="177">
        <v>0</v>
      </c>
      <c r="AK364" s="177">
        <v>0</v>
      </c>
      <c r="AL364" s="177">
        <v>0</v>
      </c>
      <c r="AM364" s="177">
        <v>0</v>
      </c>
      <c r="AN364" s="177">
        <v>3703</v>
      </c>
      <c r="AO364" s="177">
        <v>13719</v>
      </c>
      <c r="AP364" s="177">
        <v>0</v>
      </c>
      <c r="AQ364" s="177">
        <v>0</v>
      </c>
      <c r="AR364" s="177">
        <v>12313</v>
      </c>
      <c r="AS364" s="177">
        <v>12456</v>
      </c>
      <c r="AT364" s="177">
        <v>22028</v>
      </c>
      <c r="AU364" s="177">
        <v>15672</v>
      </c>
      <c r="AV364" s="177">
        <v>0</v>
      </c>
      <c r="AW364" s="177">
        <v>5360</v>
      </c>
      <c r="AX364" s="177">
        <v>0</v>
      </c>
      <c r="AY364" s="177">
        <v>0</v>
      </c>
      <c r="AZ364" s="177">
        <v>0</v>
      </c>
      <c r="BA364" s="177">
        <v>0</v>
      </c>
      <c r="BB364" s="177">
        <v>0</v>
      </c>
      <c r="BC364" s="177">
        <v>165</v>
      </c>
      <c r="BD364" s="177">
        <v>15579</v>
      </c>
      <c r="BE364" s="177">
        <v>6142</v>
      </c>
      <c r="BF364" s="177">
        <v>13236</v>
      </c>
      <c r="BG364" s="177">
        <v>87315</v>
      </c>
      <c r="BH364" s="177">
        <v>9439</v>
      </c>
      <c r="BI364" s="177">
        <v>0</v>
      </c>
      <c r="BJ364" s="177">
        <v>11410</v>
      </c>
      <c r="BK364" s="177">
        <v>0</v>
      </c>
      <c r="BL364" s="177">
        <v>1346</v>
      </c>
      <c r="BM364" s="177">
        <v>11701</v>
      </c>
      <c r="BN364" s="177">
        <v>9547</v>
      </c>
      <c r="BO364" s="177">
        <v>52215.78</v>
      </c>
      <c r="BP364" s="177">
        <v>0</v>
      </c>
      <c r="BQ364" s="177">
        <v>25778.45</v>
      </c>
      <c r="BR364" s="179">
        <v>0</v>
      </c>
      <c r="BS364" s="179">
        <v>12930</v>
      </c>
      <c r="BT364" s="177">
        <v>0</v>
      </c>
      <c r="BU364" s="179">
        <v>41980</v>
      </c>
      <c r="BV364" s="177">
        <v>43</v>
      </c>
      <c r="BW364" s="177">
        <v>9550</v>
      </c>
      <c r="BX364" s="179">
        <v>4914</v>
      </c>
      <c r="BY364" s="179">
        <v>0</v>
      </c>
      <c r="BZ364" s="177">
        <v>0</v>
      </c>
      <c r="CA364" s="179">
        <v>0</v>
      </c>
      <c r="CB364" s="179">
        <v>4253</v>
      </c>
      <c r="CC364" s="177">
        <v>16658</v>
      </c>
      <c r="CD364" s="179">
        <v>12271</v>
      </c>
      <c r="CE364" s="179">
        <v>23511</v>
      </c>
      <c r="CF364" s="177">
        <v>6020</v>
      </c>
      <c r="CG364" s="177">
        <v>7651</v>
      </c>
      <c r="CH364" s="179">
        <v>63</v>
      </c>
      <c r="CI364" s="177">
        <v>0</v>
      </c>
      <c r="CJ364" s="179">
        <v>25567</v>
      </c>
      <c r="CK364" s="179">
        <v>5824</v>
      </c>
      <c r="CL364" s="179">
        <v>0</v>
      </c>
      <c r="CM364" s="178"/>
      <c r="CZ364" s="174">
        <f t="shared" si="5"/>
        <v>0</v>
      </c>
      <c r="DA364" s="158" t="s">
        <v>1999</v>
      </c>
      <c r="DB364" s="154" t="s">
        <v>2000</v>
      </c>
      <c r="DC364" s="154" t="s">
        <v>1288</v>
      </c>
    </row>
    <row r="365" spans="1:107" ht="13.2" customHeight="1" x14ac:dyDescent="0.25">
      <c r="A365" s="175" t="s">
        <v>2001</v>
      </c>
      <c r="B365" s="176" t="s">
        <v>2002</v>
      </c>
      <c r="C365" s="177">
        <v>15216557.49</v>
      </c>
      <c r="D365" s="177">
        <v>0</v>
      </c>
      <c r="E365" s="177">
        <v>0</v>
      </c>
      <c r="F365" s="177">
        <v>0</v>
      </c>
      <c r="G365" s="177">
        <v>82169.179999999993</v>
      </c>
      <c r="H365" s="177">
        <v>640280.81000000006</v>
      </c>
      <c r="I365" s="177">
        <v>0</v>
      </c>
      <c r="J365" s="177">
        <v>0</v>
      </c>
      <c r="K365" s="177">
        <v>0</v>
      </c>
      <c r="L365" s="177">
        <v>0</v>
      </c>
      <c r="M365" s="177">
        <v>0</v>
      </c>
      <c r="N365" s="177">
        <v>0</v>
      </c>
      <c r="O365" s="177">
        <v>0</v>
      </c>
      <c r="P365" s="177">
        <v>0</v>
      </c>
      <c r="Q365" s="177">
        <v>0</v>
      </c>
      <c r="R365" s="177">
        <v>8328142.1299999999</v>
      </c>
      <c r="S365" s="177">
        <v>0</v>
      </c>
      <c r="T365" s="177">
        <v>850700</v>
      </c>
      <c r="U365" s="177">
        <v>2697249.2</v>
      </c>
      <c r="V365" s="177">
        <v>248347.77</v>
      </c>
      <c r="W365" s="177">
        <v>0</v>
      </c>
      <c r="X365" s="177">
        <v>0</v>
      </c>
      <c r="Y365" s="177">
        <v>940683.33</v>
      </c>
      <c r="Z365" s="177">
        <v>0</v>
      </c>
      <c r="AA365" s="177">
        <v>0</v>
      </c>
      <c r="AB365" s="177">
        <v>0</v>
      </c>
      <c r="AC365" s="177">
        <v>0</v>
      </c>
      <c r="AD365" s="177">
        <v>0</v>
      </c>
      <c r="AE365" s="177">
        <v>10000</v>
      </c>
      <c r="AF365" s="177">
        <v>0</v>
      </c>
      <c r="AG365" s="177">
        <v>0</v>
      </c>
      <c r="AH365" s="177">
        <v>0</v>
      </c>
      <c r="AI365" s="177">
        <v>0</v>
      </c>
      <c r="AJ365" s="177">
        <v>0</v>
      </c>
      <c r="AK365" s="177">
        <v>0</v>
      </c>
      <c r="AL365" s="177">
        <v>0</v>
      </c>
      <c r="AM365" s="177">
        <v>0</v>
      </c>
      <c r="AN365" s="177">
        <v>0</v>
      </c>
      <c r="AO365" s="177">
        <v>0</v>
      </c>
      <c r="AP365" s="177">
        <v>0</v>
      </c>
      <c r="AQ365" s="177">
        <v>0</v>
      </c>
      <c r="AR365" s="177">
        <v>0</v>
      </c>
      <c r="AS365" s="177">
        <v>0</v>
      </c>
      <c r="AT365" s="177">
        <v>0</v>
      </c>
      <c r="AU365" s="177">
        <v>0</v>
      </c>
      <c r="AV365" s="177">
        <v>0</v>
      </c>
      <c r="AW365" s="177">
        <v>0</v>
      </c>
      <c r="AX365" s="177">
        <v>0</v>
      </c>
      <c r="AY365" s="177">
        <v>0</v>
      </c>
      <c r="AZ365" s="177">
        <v>0</v>
      </c>
      <c r="BA365" s="177">
        <v>0</v>
      </c>
      <c r="BB365" s="177">
        <v>0</v>
      </c>
      <c r="BC365" s="177">
        <v>35149361.969999999</v>
      </c>
      <c r="BD365" s="177">
        <v>1198942.43</v>
      </c>
      <c r="BE365" s="177">
        <v>823129.18</v>
      </c>
      <c r="BF365" s="177">
        <v>0</v>
      </c>
      <c r="BG365" s="177">
        <v>1938843.3</v>
      </c>
      <c r="BH365" s="177">
        <v>329750.02</v>
      </c>
      <c r="BI365" s="177">
        <v>0</v>
      </c>
      <c r="BJ365" s="177">
        <v>53599.98</v>
      </c>
      <c r="BK365" s="177">
        <v>0</v>
      </c>
      <c r="BL365" s="177">
        <v>0</v>
      </c>
      <c r="BM365" s="177">
        <v>0</v>
      </c>
      <c r="BN365" s="177">
        <v>0</v>
      </c>
      <c r="BO365" s="177">
        <v>0</v>
      </c>
      <c r="BP365" s="177">
        <v>0</v>
      </c>
      <c r="BQ365" s="177">
        <v>0</v>
      </c>
      <c r="BR365" s="177">
        <v>11785126.720000001</v>
      </c>
      <c r="BS365" s="177">
        <v>1157920.06</v>
      </c>
      <c r="BT365" s="177">
        <v>378571.05</v>
      </c>
      <c r="BU365" s="177">
        <v>0</v>
      </c>
      <c r="BV365" s="177">
        <v>0</v>
      </c>
      <c r="BW365" s="177">
        <v>0</v>
      </c>
      <c r="BX365" s="177">
        <v>459430.97</v>
      </c>
      <c r="BY365" s="177">
        <v>301955.99</v>
      </c>
      <c r="BZ365" s="177">
        <v>0</v>
      </c>
      <c r="CA365" s="177">
        <v>1163400</v>
      </c>
      <c r="CB365" s="177">
        <v>0</v>
      </c>
      <c r="CC365" s="177">
        <v>10392706.810000001</v>
      </c>
      <c r="CD365" s="177">
        <v>1850816.77</v>
      </c>
      <c r="CE365" s="177">
        <v>9040821.8699999992</v>
      </c>
      <c r="CF365" s="177">
        <v>780415.48</v>
      </c>
      <c r="CG365" s="177">
        <v>0</v>
      </c>
      <c r="CH365" s="177">
        <v>805928.47</v>
      </c>
      <c r="CI365" s="177">
        <v>432417.5</v>
      </c>
      <c r="CJ365" s="177">
        <v>2010560</v>
      </c>
      <c r="CK365" s="177">
        <v>0</v>
      </c>
      <c r="CL365" s="177">
        <v>0</v>
      </c>
      <c r="CM365" s="178"/>
      <c r="CZ365" s="174">
        <f t="shared" si="5"/>
        <v>0</v>
      </c>
      <c r="DA365" s="158" t="s">
        <v>2001</v>
      </c>
      <c r="DB365" s="154" t="s">
        <v>2002</v>
      </c>
      <c r="DC365" s="154" t="s">
        <v>1288</v>
      </c>
    </row>
    <row r="366" spans="1:107" s="172" customFormat="1" ht="13.2" customHeight="1" x14ac:dyDescent="0.25">
      <c r="A366" s="166" t="s">
        <v>2003</v>
      </c>
      <c r="B366" s="167" t="s">
        <v>2004</v>
      </c>
      <c r="C366" s="168">
        <v>914464.63</v>
      </c>
      <c r="D366" s="168">
        <v>0</v>
      </c>
      <c r="E366" s="168">
        <v>300</v>
      </c>
      <c r="F366" s="168">
        <v>2218400</v>
      </c>
      <c r="G366" s="168">
        <v>460000</v>
      </c>
      <c r="H366" s="168">
        <v>460000</v>
      </c>
      <c r="I366" s="168">
        <v>101400</v>
      </c>
      <c r="J366" s="168">
        <v>0</v>
      </c>
      <c r="K366" s="168">
        <v>1908800</v>
      </c>
      <c r="L366" s="168">
        <v>1725678.97</v>
      </c>
      <c r="M366" s="168">
        <v>46507</v>
      </c>
      <c r="N366" s="168">
        <v>0</v>
      </c>
      <c r="O366" s="168">
        <v>739000</v>
      </c>
      <c r="P366" s="168">
        <v>132200</v>
      </c>
      <c r="Q366" s="168">
        <v>0</v>
      </c>
      <c r="R366" s="168">
        <v>3351400</v>
      </c>
      <c r="S366" s="168">
        <v>0</v>
      </c>
      <c r="T366" s="168">
        <v>0</v>
      </c>
      <c r="U366" s="168">
        <v>63000</v>
      </c>
      <c r="V366" s="168">
        <v>0</v>
      </c>
      <c r="W366" s="168">
        <v>50000</v>
      </c>
      <c r="X366" s="168">
        <v>0</v>
      </c>
      <c r="Y366" s="168">
        <v>0</v>
      </c>
      <c r="Z366" s="168">
        <v>0</v>
      </c>
      <c r="AA366" s="168">
        <v>0</v>
      </c>
      <c r="AB366" s="168">
        <v>0</v>
      </c>
      <c r="AC366" s="168">
        <v>0</v>
      </c>
      <c r="AD366" s="168">
        <v>0</v>
      </c>
      <c r="AE366" s="168">
        <v>0</v>
      </c>
      <c r="AF366" s="168">
        <v>0</v>
      </c>
      <c r="AG366" s="168">
        <v>0</v>
      </c>
      <c r="AH366" s="168">
        <v>0</v>
      </c>
      <c r="AI366" s="168">
        <v>0</v>
      </c>
      <c r="AJ366" s="168">
        <v>0</v>
      </c>
      <c r="AK366" s="168">
        <v>4668934.5</v>
      </c>
      <c r="AL366" s="168">
        <v>0</v>
      </c>
      <c r="AM366" s="168">
        <v>232800</v>
      </c>
      <c r="AN366" s="168">
        <v>979800</v>
      </c>
      <c r="AO366" s="168">
        <v>470293.99</v>
      </c>
      <c r="AP366" s="168">
        <v>0</v>
      </c>
      <c r="AQ366" s="168">
        <v>0</v>
      </c>
      <c r="AR366" s="168">
        <v>808443.54</v>
      </c>
      <c r="AS366" s="168">
        <v>2139.9</v>
      </c>
      <c r="AT366" s="168">
        <v>9426.52</v>
      </c>
      <c r="AU366" s="168">
        <v>6404.54</v>
      </c>
      <c r="AV366" s="168">
        <v>2092.59</v>
      </c>
      <c r="AW366" s="168">
        <v>15866.68</v>
      </c>
      <c r="AX366" s="168">
        <v>0</v>
      </c>
      <c r="AY366" s="168">
        <v>3177</v>
      </c>
      <c r="AZ366" s="168">
        <v>4500</v>
      </c>
      <c r="BA366" s="168">
        <v>1802400</v>
      </c>
      <c r="BB366" s="168">
        <v>691503.68</v>
      </c>
      <c r="BC366" s="168">
        <v>104365.9</v>
      </c>
      <c r="BD366" s="168">
        <v>0</v>
      </c>
      <c r="BE366" s="168">
        <v>0</v>
      </c>
      <c r="BF366" s="168">
        <v>0</v>
      </c>
      <c r="BG366" s="168">
        <v>0</v>
      </c>
      <c r="BH366" s="168">
        <v>0</v>
      </c>
      <c r="BI366" s="168">
        <v>0</v>
      </c>
      <c r="BJ366" s="168">
        <v>881599</v>
      </c>
      <c r="BK366" s="168">
        <v>0</v>
      </c>
      <c r="BL366" s="168">
        <v>5672166.04</v>
      </c>
      <c r="BM366" s="168">
        <v>187162.92</v>
      </c>
      <c r="BN366" s="168">
        <v>1430000</v>
      </c>
      <c r="BO366" s="168">
        <v>0</v>
      </c>
      <c r="BP366" s="168">
        <v>468000</v>
      </c>
      <c r="BQ366" s="168">
        <v>1427095.5</v>
      </c>
      <c r="BR366" s="168">
        <v>4916962.82</v>
      </c>
      <c r="BS366" s="168">
        <v>14800</v>
      </c>
      <c r="BT366" s="168">
        <v>263900</v>
      </c>
      <c r="BU366" s="169">
        <v>2242200</v>
      </c>
      <c r="BV366" s="168">
        <v>0</v>
      </c>
      <c r="BW366" s="168">
        <v>0</v>
      </c>
      <c r="BX366" s="168">
        <v>32622</v>
      </c>
      <c r="BY366" s="168">
        <v>0</v>
      </c>
      <c r="BZ366" s="168">
        <v>0</v>
      </c>
      <c r="CA366" s="168">
        <v>0</v>
      </c>
      <c r="CB366" s="169">
        <v>0</v>
      </c>
      <c r="CC366" s="168">
        <v>0</v>
      </c>
      <c r="CD366" s="168">
        <v>43743.63</v>
      </c>
      <c r="CE366" s="168">
        <v>0</v>
      </c>
      <c r="CF366" s="168">
        <v>35300.04</v>
      </c>
      <c r="CG366" s="168">
        <v>0</v>
      </c>
      <c r="CH366" s="168">
        <v>0</v>
      </c>
      <c r="CI366" s="168">
        <v>0</v>
      </c>
      <c r="CJ366" s="168">
        <v>0</v>
      </c>
      <c r="CK366" s="168">
        <v>0</v>
      </c>
      <c r="CL366" s="168">
        <v>0</v>
      </c>
      <c r="CM366" s="170"/>
      <c r="CN366" s="171"/>
      <c r="CO366" s="171"/>
      <c r="CW366" s="173"/>
      <c r="CZ366" s="174">
        <f t="shared" si="5"/>
        <v>0</v>
      </c>
      <c r="DA366" s="174" t="s">
        <v>2003</v>
      </c>
      <c r="DB366" s="172" t="s">
        <v>2004</v>
      </c>
      <c r="DC366" s="172" t="s">
        <v>1288</v>
      </c>
    </row>
    <row r="367" spans="1:107" ht="13.2" customHeight="1" x14ac:dyDescent="0.25">
      <c r="A367" s="175" t="s">
        <v>2005</v>
      </c>
      <c r="B367" s="176" t="s">
        <v>2006</v>
      </c>
      <c r="C367" s="177">
        <v>0</v>
      </c>
      <c r="D367" s="177">
        <v>259846.21</v>
      </c>
      <c r="E367" s="177">
        <v>1546684.64</v>
      </c>
      <c r="F367" s="177">
        <v>18626.59</v>
      </c>
      <c r="G367" s="177">
        <v>0</v>
      </c>
      <c r="H367" s="177">
        <v>721639.16</v>
      </c>
      <c r="I367" s="177">
        <v>1351409.51</v>
      </c>
      <c r="J367" s="177">
        <v>1297324.18</v>
      </c>
      <c r="K367" s="177">
        <v>865262.2</v>
      </c>
      <c r="L367" s="177">
        <v>580990.44999999995</v>
      </c>
      <c r="M367" s="177">
        <v>2314932</v>
      </c>
      <c r="N367" s="177">
        <v>55664.12</v>
      </c>
      <c r="O367" s="177">
        <v>1430390.51</v>
      </c>
      <c r="P367" s="177">
        <v>996077.66</v>
      </c>
      <c r="Q367" s="177">
        <v>511380.68</v>
      </c>
      <c r="R367" s="177">
        <v>1605047.9</v>
      </c>
      <c r="S367" s="177">
        <v>545208.28</v>
      </c>
      <c r="T367" s="177">
        <v>374525.02</v>
      </c>
      <c r="U367" s="177">
        <v>470341.72</v>
      </c>
      <c r="V367" s="177">
        <v>91669.55</v>
      </c>
      <c r="W367" s="177">
        <v>2358836.64</v>
      </c>
      <c r="X367" s="177">
        <v>162162.76</v>
      </c>
      <c r="Y367" s="177">
        <v>1605047.11</v>
      </c>
      <c r="Z367" s="177">
        <v>850721.22</v>
      </c>
      <c r="AA367" s="177">
        <v>617423.06999999995</v>
      </c>
      <c r="AB367" s="177">
        <v>216658.31</v>
      </c>
      <c r="AC367" s="177">
        <v>175377.75</v>
      </c>
      <c r="AD367" s="177">
        <v>921452.96</v>
      </c>
      <c r="AE367" s="177">
        <v>502447.32</v>
      </c>
      <c r="AF367" s="177">
        <v>126564.63</v>
      </c>
      <c r="AG367" s="177">
        <v>479002.56</v>
      </c>
      <c r="AH367" s="177">
        <v>1853333.94</v>
      </c>
      <c r="AI367" s="177">
        <v>315895.64</v>
      </c>
      <c r="AJ367" s="177">
        <v>566555.25</v>
      </c>
      <c r="AK367" s="177">
        <v>1330989.76</v>
      </c>
      <c r="AL367" s="177">
        <v>248642.19</v>
      </c>
      <c r="AM367" s="177">
        <v>721612.62</v>
      </c>
      <c r="AN367" s="177">
        <v>115092.33</v>
      </c>
      <c r="AO367" s="177">
        <v>1256110.58</v>
      </c>
      <c r="AP367" s="177">
        <v>137448.5</v>
      </c>
      <c r="AQ367" s="177">
        <v>523696.14</v>
      </c>
      <c r="AR367" s="177">
        <v>480107.73</v>
      </c>
      <c r="AS367" s="177">
        <v>865912.48</v>
      </c>
      <c r="AT367" s="177">
        <v>1536173.11</v>
      </c>
      <c r="AU367" s="177">
        <v>461738.96</v>
      </c>
      <c r="AV367" s="177">
        <v>624282.71</v>
      </c>
      <c r="AW367" s="177">
        <v>79103.91</v>
      </c>
      <c r="AX367" s="177">
        <v>299791.42</v>
      </c>
      <c r="AY367" s="177">
        <v>382254.69</v>
      </c>
      <c r="AZ367" s="177">
        <v>487260.15999999997</v>
      </c>
      <c r="BA367" s="177">
        <v>4059744.77</v>
      </c>
      <c r="BB367" s="177">
        <v>1104090.3600000001</v>
      </c>
      <c r="BC367" s="177">
        <v>953050.81</v>
      </c>
      <c r="BD367" s="177">
        <v>0</v>
      </c>
      <c r="BE367" s="177">
        <v>0</v>
      </c>
      <c r="BF367" s="177">
        <v>377739.28</v>
      </c>
      <c r="BG367" s="177">
        <v>2436218.2000000002</v>
      </c>
      <c r="BH367" s="177">
        <v>795892.15</v>
      </c>
      <c r="BI367" s="177">
        <v>85025.65</v>
      </c>
      <c r="BJ367" s="177">
        <v>659025.26</v>
      </c>
      <c r="BK367" s="177">
        <v>184868.97</v>
      </c>
      <c r="BL367" s="177">
        <v>1097102.72</v>
      </c>
      <c r="BM367" s="177">
        <v>685989.9</v>
      </c>
      <c r="BN367" s="177">
        <v>1082721</v>
      </c>
      <c r="BO367" s="177">
        <v>1888354.6</v>
      </c>
      <c r="BP367" s="177">
        <v>1723356.35</v>
      </c>
      <c r="BQ367" s="177">
        <v>611615.32999999996</v>
      </c>
      <c r="BR367" s="177">
        <v>5782107.5800000001</v>
      </c>
      <c r="BS367" s="179">
        <v>1856158.55</v>
      </c>
      <c r="BT367" s="179">
        <v>998433.05</v>
      </c>
      <c r="BU367" s="179">
        <v>8395084.8100000005</v>
      </c>
      <c r="BV367" s="179">
        <v>0</v>
      </c>
      <c r="BW367" s="179">
        <v>1316948.1499999999</v>
      </c>
      <c r="BX367" s="179">
        <v>4042717.95</v>
      </c>
      <c r="BY367" s="179">
        <v>739636.84</v>
      </c>
      <c r="BZ367" s="179">
        <v>0</v>
      </c>
      <c r="CA367" s="179">
        <v>1943272.84</v>
      </c>
      <c r="CB367" s="177">
        <v>317199.88</v>
      </c>
      <c r="CC367" s="179">
        <v>2867525.89</v>
      </c>
      <c r="CD367" s="179">
        <v>0</v>
      </c>
      <c r="CE367" s="179">
        <v>3452782.67</v>
      </c>
      <c r="CF367" s="179">
        <v>1860124.65</v>
      </c>
      <c r="CG367" s="179">
        <v>416296.36</v>
      </c>
      <c r="CH367" s="179">
        <v>903751.27</v>
      </c>
      <c r="CI367" s="177">
        <v>435382.22</v>
      </c>
      <c r="CJ367" s="179">
        <v>7986593.2300000004</v>
      </c>
      <c r="CK367" s="179">
        <v>0</v>
      </c>
      <c r="CL367" s="179">
        <v>1319488.17</v>
      </c>
      <c r="CM367" s="178"/>
      <c r="CZ367" s="174">
        <f t="shared" si="5"/>
        <v>0</v>
      </c>
      <c r="DA367" s="158" t="s">
        <v>2005</v>
      </c>
      <c r="DB367" s="154" t="s">
        <v>2006</v>
      </c>
      <c r="DC367" s="154" t="s">
        <v>1288</v>
      </c>
    </row>
    <row r="368" spans="1:107" ht="13.2" customHeight="1" x14ac:dyDescent="0.25">
      <c r="A368" s="175" t="s">
        <v>2007</v>
      </c>
      <c r="B368" s="176" t="s">
        <v>2008</v>
      </c>
      <c r="C368" s="177">
        <v>3720085.01</v>
      </c>
      <c r="D368" s="177">
        <v>0</v>
      </c>
      <c r="E368" s="177">
        <v>2072500</v>
      </c>
      <c r="F368" s="177">
        <v>0</v>
      </c>
      <c r="G368" s="177">
        <v>0</v>
      </c>
      <c r="H368" s="177">
        <v>2355000</v>
      </c>
      <c r="I368" s="177">
        <v>1530000</v>
      </c>
      <c r="J368" s="177">
        <v>0</v>
      </c>
      <c r="K368" s="177">
        <v>1690000</v>
      </c>
      <c r="L368" s="177">
        <v>2360000</v>
      </c>
      <c r="M368" s="177">
        <v>3330000</v>
      </c>
      <c r="N368" s="177">
        <v>0</v>
      </c>
      <c r="O368" s="177">
        <v>3916800</v>
      </c>
      <c r="P368" s="177">
        <v>0</v>
      </c>
      <c r="Q368" s="177">
        <v>0</v>
      </c>
      <c r="R368" s="177">
        <v>2362800</v>
      </c>
      <c r="S368" s="177">
        <v>570000</v>
      </c>
      <c r="T368" s="177">
        <v>0</v>
      </c>
      <c r="U368" s="177">
        <v>0</v>
      </c>
      <c r="V368" s="177">
        <v>485000</v>
      </c>
      <c r="W368" s="177">
        <v>7476236.6799999997</v>
      </c>
      <c r="X368" s="177">
        <v>104040</v>
      </c>
      <c r="Y368" s="177">
        <v>99654.399999999994</v>
      </c>
      <c r="Z368" s="177">
        <v>5789676.2999999998</v>
      </c>
      <c r="AA368" s="177">
        <v>315780</v>
      </c>
      <c r="AB368" s="177">
        <v>1177600</v>
      </c>
      <c r="AC368" s="177">
        <v>0</v>
      </c>
      <c r="AD368" s="177">
        <v>413777</v>
      </c>
      <c r="AE368" s="177">
        <v>898575</v>
      </c>
      <c r="AF368" s="177">
        <v>1879030</v>
      </c>
      <c r="AG368" s="177">
        <v>1938373</v>
      </c>
      <c r="AH368" s="177">
        <v>570830</v>
      </c>
      <c r="AI368" s="177">
        <v>0</v>
      </c>
      <c r="AJ368" s="177">
        <v>848706.75</v>
      </c>
      <c r="AK368" s="177">
        <v>1711534.34</v>
      </c>
      <c r="AL368" s="177">
        <v>579698</v>
      </c>
      <c r="AM368" s="177">
        <v>2781358.5</v>
      </c>
      <c r="AN368" s="177">
        <v>2527834.7599999998</v>
      </c>
      <c r="AO368" s="177">
        <v>2535616.25</v>
      </c>
      <c r="AP368" s="177">
        <v>5905902.2999999998</v>
      </c>
      <c r="AQ368" s="177">
        <v>1162957.03</v>
      </c>
      <c r="AR368" s="177">
        <v>5812450</v>
      </c>
      <c r="AS368" s="177">
        <v>0</v>
      </c>
      <c r="AT368" s="177">
        <v>2635050.2999999998</v>
      </c>
      <c r="AU368" s="177">
        <v>294115</v>
      </c>
      <c r="AV368" s="177">
        <v>0</v>
      </c>
      <c r="AW368" s="177">
        <v>0</v>
      </c>
      <c r="AX368" s="177">
        <v>1282797</v>
      </c>
      <c r="AY368" s="177">
        <v>1260783</v>
      </c>
      <c r="AZ368" s="177">
        <v>0</v>
      </c>
      <c r="BA368" s="177">
        <v>0</v>
      </c>
      <c r="BB368" s="177">
        <v>1133188</v>
      </c>
      <c r="BC368" s="177">
        <v>0</v>
      </c>
      <c r="BD368" s="177">
        <v>0</v>
      </c>
      <c r="BE368" s="177">
        <v>890000</v>
      </c>
      <c r="BF368" s="177">
        <v>805840</v>
      </c>
      <c r="BG368" s="177">
        <v>0</v>
      </c>
      <c r="BH368" s="177">
        <v>1076080</v>
      </c>
      <c r="BI368" s="177">
        <v>915000</v>
      </c>
      <c r="BJ368" s="177">
        <v>0</v>
      </c>
      <c r="BK368" s="177">
        <v>1113522</v>
      </c>
      <c r="BL368" s="177">
        <v>1960000</v>
      </c>
      <c r="BM368" s="177">
        <v>1254661</v>
      </c>
      <c r="BN368" s="177">
        <v>2547918</v>
      </c>
      <c r="BO368" s="177">
        <v>1656000</v>
      </c>
      <c r="BP368" s="177">
        <v>1155669.8500000001</v>
      </c>
      <c r="BQ368" s="177">
        <v>907337.12</v>
      </c>
      <c r="BR368" s="179">
        <v>0</v>
      </c>
      <c r="BS368" s="179">
        <v>0</v>
      </c>
      <c r="BT368" s="179">
        <v>0</v>
      </c>
      <c r="BU368" s="179">
        <v>0</v>
      </c>
      <c r="BV368" s="179">
        <v>194400</v>
      </c>
      <c r="BW368" s="179">
        <v>0</v>
      </c>
      <c r="BX368" s="179">
        <v>3271440</v>
      </c>
      <c r="BY368" s="179">
        <v>0</v>
      </c>
      <c r="BZ368" s="179">
        <v>0</v>
      </c>
      <c r="CA368" s="179">
        <v>0</v>
      </c>
      <c r="CB368" s="179">
        <v>2218720</v>
      </c>
      <c r="CC368" s="179">
        <v>0</v>
      </c>
      <c r="CD368" s="179">
        <v>2821537</v>
      </c>
      <c r="CE368" s="179">
        <v>1240008</v>
      </c>
      <c r="CF368" s="179">
        <v>0</v>
      </c>
      <c r="CG368" s="179">
        <v>0</v>
      </c>
      <c r="CH368" s="179">
        <v>0</v>
      </c>
      <c r="CI368" s="179">
        <v>0</v>
      </c>
      <c r="CJ368" s="179">
        <v>442050.79</v>
      </c>
      <c r="CK368" s="179">
        <v>0</v>
      </c>
      <c r="CL368" s="179">
        <v>686280</v>
      </c>
      <c r="CM368" s="178"/>
      <c r="CZ368" s="174">
        <f t="shared" si="5"/>
        <v>0</v>
      </c>
      <c r="DA368" s="158" t="s">
        <v>2007</v>
      </c>
      <c r="DB368" s="154" t="s">
        <v>2008</v>
      </c>
      <c r="DC368" s="154" t="s">
        <v>1288</v>
      </c>
    </row>
    <row r="369" spans="1:107" ht="13.2" customHeight="1" x14ac:dyDescent="0.25">
      <c r="A369" s="175" t="s">
        <v>2009</v>
      </c>
      <c r="B369" s="176" t="s">
        <v>2010</v>
      </c>
      <c r="C369" s="177">
        <v>0</v>
      </c>
      <c r="D369" s="177">
        <v>0</v>
      </c>
      <c r="E369" s="177">
        <v>10690.25</v>
      </c>
      <c r="F369" s="177">
        <v>0</v>
      </c>
      <c r="G369" s="177">
        <v>0</v>
      </c>
      <c r="H369" s="177">
        <v>0</v>
      </c>
      <c r="I369" s="177">
        <v>60000</v>
      </c>
      <c r="J369" s="177">
        <v>0</v>
      </c>
      <c r="K369" s="177">
        <v>694335.55</v>
      </c>
      <c r="L369" s="177">
        <v>0</v>
      </c>
      <c r="M369" s="177">
        <v>2041360.97</v>
      </c>
      <c r="N369" s="177">
        <v>0</v>
      </c>
      <c r="O369" s="177">
        <v>6128793.2999999998</v>
      </c>
      <c r="P369" s="177">
        <v>792800</v>
      </c>
      <c r="Q369" s="177">
        <v>0</v>
      </c>
      <c r="R369" s="177">
        <v>26144.32</v>
      </c>
      <c r="S369" s="177">
        <v>677604</v>
      </c>
      <c r="T369" s="177">
        <v>0</v>
      </c>
      <c r="U369" s="177">
        <v>1489216.16</v>
      </c>
      <c r="V369" s="177">
        <v>824000</v>
      </c>
      <c r="W369" s="177">
        <v>0</v>
      </c>
      <c r="X369" s="177">
        <v>0</v>
      </c>
      <c r="Y369" s="177">
        <v>22672.5</v>
      </c>
      <c r="Z369" s="177">
        <v>0</v>
      </c>
      <c r="AA369" s="177">
        <v>0</v>
      </c>
      <c r="AB369" s="177">
        <v>0</v>
      </c>
      <c r="AC369" s="177">
        <v>0</v>
      </c>
      <c r="AD369" s="177">
        <v>0</v>
      </c>
      <c r="AE369" s="177">
        <v>0</v>
      </c>
      <c r="AF369" s="177">
        <v>0</v>
      </c>
      <c r="AG369" s="177">
        <v>0</v>
      </c>
      <c r="AH369" s="177">
        <v>0</v>
      </c>
      <c r="AI369" s="177">
        <v>0</v>
      </c>
      <c r="AJ369" s="177">
        <v>91160.4</v>
      </c>
      <c r="AK369" s="177">
        <v>-13014.12</v>
      </c>
      <c r="AL369" s="177">
        <v>0</v>
      </c>
      <c r="AM369" s="177">
        <v>320453.88</v>
      </c>
      <c r="AN369" s="177">
        <v>0</v>
      </c>
      <c r="AO369" s="177">
        <v>751813.1</v>
      </c>
      <c r="AP369" s="177">
        <v>0</v>
      </c>
      <c r="AQ369" s="177">
        <v>262680</v>
      </c>
      <c r="AR369" s="177">
        <v>0</v>
      </c>
      <c r="AS369" s="177">
        <v>0</v>
      </c>
      <c r="AT369" s="177">
        <v>0</v>
      </c>
      <c r="AU369" s="177">
        <v>0</v>
      </c>
      <c r="AV369" s="177">
        <v>1019631.5</v>
      </c>
      <c r="AW369" s="177">
        <v>2216261.21</v>
      </c>
      <c r="AX369" s="177">
        <v>0</v>
      </c>
      <c r="AY369" s="177">
        <v>2473100</v>
      </c>
      <c r="AZ369" s="177">
        <v>248553</v>
      </c>
      <c r="BA369" s="177">
        <v>1303841.03</v>
      </c>
      <c r="BB369" s="177">
        <v>457835</v>
      </c>
      <c r="BC369" s="177">
        <v>2461415.1</v>
      </c>
      <c r="BD369" s="177">
        <v>114788.88</v>
      </c>
      <c r="BE369" s="177">
        <v>454780</v>
      </c>
      <c r="BF369" s="177">
        <v>226793.8</v>
      </c>
      <c r="BG369" s="177">
        <v>561959.62</v>
      </c>
      <c r="BH369" s="177">
        <v>0</v>
      </c>
      <c r="BI369" s="177">
        <v>2380182.5299999998</v>
      </c>
      <c r="BJ369" s="177">
        <v>1798416.81</v>
      </c>
      <c r="BK369" s="177">
        <v>774041.82</v>
      </c>
      <c r="BL369" s="177">
        <v>5935086.6299999999</v>
      </c>
      <c r="BM369" s="177">
        <v>2458525.6800000002</v>
      </c>
      <c r="BN369" s="177">
        <v>1801968.58</v>
      </c>
      <c r="BO369" s="177">
        <v>815512.7</v>
      </c>
      <c r="BP369" s="177">
        <v>837188.1</v>
      </c>
      <c r="BQ369" s="177">
        <v>2882992.79</v>
      </c>
      <c r="BR369" s="179">
        <v>3329950</v>
      </c>
      <c r="BS369" s="179">
        <v>908790.24</v>
      </c>
      <c r="BT369" s="179">
        <v>0</v>
      </c>
      <c r="BU369" s="179">
        <v>0</v>
      </c>
      <c r="BV369" s="179">
        <v>898214.44</v>
      </c>
      <c r="BW369" s="179">
        <v>0</v>
      </c>
      <c r="BX369" s="179">
        <v>2928062.11</v>
      </c>
      <c r="BY369" s="179">
        <v>1769535.37</v>
      </c>
      <c r="BZ369" s="179">
        <v>0</v>
      </c>
      <c r="CA369" s="179">
        <v>1551328.51</v>
      </c>
      <c r="CB369" s="179">
        <v>0</v>
      </c>
      <c r="CC369" s="179">
        <v>0</v>
      </c>
      <c r="CD369" s="179">
        <v>0</v>
      </c>
      <c r="CE369" s="179">
        <v>242490</v>
      </c>
      <c r="CF369" s="179">
        <v>4945705.71</v>
      </c>
      <c r="CG369" s="179">
        <v>806125</v>
      </c>
      <c r="CH369" s="179">
        <v>3347584.85</v>
      </c>
      <c r="CI369" s="179">
        <v>0</v>
      </c>
      <c r="CJ369" s="179">
        <v>1489489.5</v>
      </c>
      <c r="CK369" s="179">
        <v>0</v>
      </c>
      <c r="CL369" s="179">
        <v>995940</v>
      </c>
      <c r="CM369" s="178"/>
      <c r="CZ369" s="174">
        <f t="shared" si="5"/>
        <v>0</v>
      </c>
      <c r="DA369" s="158" t="s">
        <v>2009</v>
      </c>
      <c r="DB369" s="154" t="s">
        <v>2010</v>
      </c>
      <c r="DC369" s="154" t="s">
        <v>1288</v>
      </c>
    </row>
    <row r="370" spans="1:107" ht="13.2" customHeight="1" x14ac:dyDescent="0.25">
      <c r="A370" s="175" t="s">
        <v>2011</v>
      </c>
      <c r="B370" s="176" t="s">
        <v>2012</v>
      </c>
      <c r="C370" s="177">
        <v>22996253.289999999</v>
      </c>
      <c r="D370" s="177">
        <v>0</v>
      </c>
      <c r="E370" s="177">
        <v>0</v>
      </c>
      <c r="F370" s="177">
        <v>0</v>
      </c>
      <c r="G370" s="177">
        <v>0</v>
      </c>
      <c r="H370" s="177">
        <v>0</v>
      </c>
      <c r="I370" s="177">
        <v>0</v>
      </c>
      <c r="J370" s="177">
        <v>0</v>
      </c>
      <c r="K370" s="177">
        <v>0</v>
      </c>
      <c r="L370" s="177">
        <v>0</v>
      </c>
      <c r="M370" s="177">
        <v>0</v>
      </c>
      <c r="N370" s="177">
        <v>0</v>
      </c>
      <c r="O370" s="177">
        <v>4735260</v>
      </c>
      <c r="P370" s="177">
        <v>0</v>
      </c>
      <c r="Q370" s="177">
        <v>0</v>
      </c>
      <c r="R370" s="177">
        <v>0</v>
      </c>
      <c r="S370" s="177">
        <v>0</v>
      </c>
      <c r="T370" s="177">
        <v>0</v>
      </c>
      <c r="U370" s="177">
        <v>0</v>
      </c>
      <c r="V370" s="177">
        <v>0</v>
      </c>
      <c r="W370" s="177">
        <v>12295715.130000001</v>
      </c>
      <c r="X370" s="177">
        <v>0</v>
      </c>
      <c r="Y370" s="177">
        <v>0</v>
      </c>
      <c r="Z370" s="177">
        <v>0</v>
      </c>
      <c r="AA370" s="177">
        <v>0</v>
      </c>
      <c r="AB370" s="177">
        <v>0</v>
      </c>
      <c r="AC370" s="177">
        <v>0</v>
      </c>
      <c r="AD370" s="177">
        <v>0</v>
      </c>
      <c r="AE370" s="177">
        <v>0</v>
      </c>
      <c r="AF370" s="177">
        <v>0</v>
      </c>
      <c r="AG370" s="177">
        <v>0</v>
      </c>
      <c r="AH370" s="177">
        <v>0</v>
      </c>
      <c r="AI370" s="177">
        <v>0</v>
      </c>
      <c r="AJ370" s="177">
        <v>0</v>
      </c>
      <c r="AK370" s="177">
        <v>14567846.130000001</v>
      </c>
      <c r="AL370" s="177">
        <v>0</v>
      </c>
      <c r="AM370" s="177">
        <v>0</v>
      </c>
      <c r="AN370" s="177">
        <v>73200</v>
      </c>
      <c r="AO370" s="177">
        <v>0</v>
      </c>
      <c r="AP370" s="177">
        <v>0</v>
      </c>
      <c r="AQ370" s="177">
        <v>0</v>
      </c>
      <c r="AR370" s="177">
        <v>0</v>
      </c>
      <c r="AS370" s="177">
        <v>0</v>
      </c>
      <c r="AT370" s="177">
        <v>0</v>
      </c>
      <c r="AU370" s="177">
        <v>0</v>
      </c>
      <c r="AV370" s="177">
        <v>0</v>
      </c>
      <c r="AW370" s="177">
        <v>0</v>
      </c>
      <c r="AX370" s="177">
        <v>0</v>
      </c>
      <c r="AY370" s="177">
        <v>0</v>
      </c>
      <c r="AZ370" s="177">
        <v>0</v>
      </c>
      <c r="BA370" s="177">
        <v>6642702.5800000001</v>
      </c>
      <c r="BB370" s="177">
        <v>0</v>
      </c>
      <c r="BC370" s="177">
        <v>5372586.7000000002</v>
      </c>
      <c r="BD370" s="177">
        <v>0</v>
      </c>
      <c r="BE370" s="177">
        <v>0</v>
      </c>
      <c r="BF370" s="177">
        <v>0</v>
      </c>
      <c r="BG370" s="177">
        <v>3372018.42</v>
      </c>
      <c r="BH370" s="177">
        <v>0</v>
      </c>
      <c r="BI370" s="177">
        <v>0</v>
      </c>
      <c r="BJ370" s="177">
        <v>0</v>
      </c>
      <c r="BK370" s="177">
        <v>0</v>
      </c>
      <c r="BL370" s="177">
        <v>9075036.3000000007</v>
      </c>
      <c r="BM370" s="177">
        <v>0</v>
      </c>
      <c r="BN370" s="177">
        <v>0</v>
      </c>
      <c r="BO370" s="177">
        <v>0</v>
      </c>
      <c r="BP370" s="177">
        <v>0</v>
      </c>
      <c r="BQ370" s="177">
        <v>0</v>
      </c>
      <c r="BR370" s="179">
        <v>69333074.530000001</v>
      </c>
      <c r="BS370" s="179">
        <v>0</v>
      </c>
      <c r="BT370" s="177">
        <v>0</v>
      </c>
      <c r="BU370" s="179">
        <v>0</v>
      </c>
      <c r="BV370" s="177">
        <v>0</v>
      </c>
      <c r="BW370" s="177">
        <v>0</v>
      </c>
      <c r="BX370" s="177">
        <v>0</v>
      </c>
      <c r="BY370" s="179">
        <v>0</v>
      </c>
      <c r="BZ370" s="179">
        <v>0</v>
      </c>
      <c r="CA370" s="179">
        <v>0</v>
      </c>
      <c r="CB370" s="179">
        <v>0</v>
      </c>
      <c r="CC370" s="177">
        <v>0</v>
      </c>
      <c r="CD370" s="177">
        <v>0</v>
      </c>
      <c r="CE370" s="179">
        <v>0</v>
      </c>
      <c r="CF370" s="179">
        <v>0</v>
      </c>
      <c r="CG370" s="179">
        <v>0</v>
      </c>
      <c r="CH370" s="179">
        <v>0</v>
      </c>
      <c r="CI370" s="179">
        <v>0</v>
      </c>
      <c r="CJ370" s="179">
        <v>3159738.06</v>
      </c>
      <c r="CK370" s="177">
        <v>0</v>
      </c>
      <c r="CL370" s="179">
        <v>0</v>
      </c>
      <c r="CM370" s="178"/>
      <c r="CZ370" s="174">
        <f t="shared" si="5"/>
        <v>0</v>
      </c>
      <c r="DA370" s="158" t="s">
        <v>2011</v>
      </c>
      <c r="DB370" s="154" t="s">
        <v>2012</v>
      </c>
      <c r="DC370" s="154" t="s">
        <v>1288</v>
      </c>
    </row>
    <row r="371" spans="1:107" ht="13.2" customHeight="1" x14ac:dyDescent="0.25">
      <c r="A371" s="175" t="s">
        <v>2013</v>
      </c>
      <c r="B371" s="176" t="s">
        <v>2014</v>
      </c>
      <c r="C371" s="177">
        <v>4180409.47</v>
      </c>
      <c r="D371" s="177">
        <v>0</v>
      </c>
      <c r="E371" s="177">
        <v>0</v>
      </c>
      <c r="F371" s="177">
        <v>0</v>
      </c>
      <c r="G371" s="177">
        <v>0</v>
      </c>
      <c r="H371" s="177">
        <v>0</v>
      </c>
      <c r="I371" s="177">
        <v>0</v>
      </c>
      <c r="J371" s="177">
        <v>0</v>
      </c>
      <c r="K371" s="177">
        <v>0</v>
      </c>
      <c r="L371" s="177">
        <v>0</v>
      </c>
      <c r="M371" s="177">
        <v>0</v>
      </c>
      <c r="N371" s="177">
        <v>0</v>
      </c>
      <c r="O371" s="177">
        <v>2884414.45</v>
      </c>
      <c r="P371" s="177">
        <v>0</v>
      </c>
      <c r="Q371" s="177">
        <v>0</v>
      </c>
      <c r="R371" s="177">
        <v>0</v>
      </c>
      <c r="S371" s="177">
        <v>0</v>
      </c>
      <c r="T371" s="177">
        <v>0</v>
      </c>
      <c r="U371" s="177">
        <v>0</v>
      </c>
      <c r="V371" s="177">
        <v>0</v>
      </c>
      <c r="W371" s="177">
        <v>3125648.59</v>
      </c>
      <c r="X371" s="177">
        <v>0</v>
      </c>
      <c r="Y371" s="177">
        <v>0</v>
      </c>
      <c r="Z371" s="177">
        <v>0</v>
      </c>
      <c r="AA371" s="177">
        <v>0</v>
      </c>
      <c r="AB371" s="177">
        <v>0</v>
      </c>
      <c r="AC371" s="177">
        <v>0</v>
      </c>
      <c r="AD371" s="177">
        <v>0</v>
      </c>
      <c r="AE371" s="177">
        <v>0</v>
      </c>
      <c r="AF371" s="177">
        <v>0</v>
      </c>
      <c r="AG371" s="177">
        <v>0</v>
      </c>
      <c r="AH371" s="177">
        <v>0</v>
      </c>
      <c r="AI371" s="177">
        <v>0</v>
      </c>
      <c r="AJ371" s="177">
        <v>0</v>
      </c>
      <c r="AK371" s="177">
        <v>6602692.75</v>
      </c>
      <c r="AL371" s="177">
        <v>0</v>
      </c>
      <c r="AM371" s="177">
        <v>0</v>
      </c>
      <c r="AN371" s="177">
        <v>0</v>
      </c>
      <c r="AO371" s="177">
        <v>0</v>
      </c>
      <c r="AP371" s="177">
        <v>0</v>
      </c>
      <c r="AQ371" s="177">
        <v>0</v>
      </c>
      <c r="AR371" s="177">
        <v>0</v>
      </c>
      <c r="AS371" s="177">
        <v>0</v>
      </c>
      <c r="AT371" s="177">
        <v>0</v>
      </c>
      <c r="AU371" s="177">
        <v>0</v>
      </c>
      <c r="AV371" s="177">
        <v>0</v>
      </c>
      <c r="AW371" s="177">
        <v>0</v>
      </c>
      <c r="AX371" s="177">
        <v>0</v>
      </c>
      <c r="AY371" s="177">
        <v>0</v>
      </c>
      <c r="AZ371" s="177">
        <v>0</v>
      </c>
      <c r="BA371" s="177">
        <v>3644232.62</v>
      </c>
      <c r="BB371" s="177">
        <v>0</v>
      </c>
      <c r="BC371" s="177">
        <v>1816042.46</v>
      </c>
      <c r="BD371" s="177">
        <v>0</v>
      </c>
      <c r="BE371" s="177">
        <v>0</v>
      </c>
      <c r="BF371" s="177">
        <v>0</v>
      </c>
      <c r="BG371" s="177">
        <v>2689154.21</v>
      </c>
      <c r="BH371" s="177">
        <v>0</v>
      </c>
      <c r="BI371" s="177">
        <v>0</v>
      </c>
      <c r="BJ371" s="177">
        <v>0</v>
      </c>
      <c r="BK371" s="177">
        <v>0</v>
      </c>
      <c r="BL371" s="177">
        <v>0</v>
      </c>
      <c r="BM371" s="177">
        <v>0</v>
      </c>
      <c r="BN371" s="177">
        <v>0</v>
      </c>
      <c r="BO371" s="177">
        <v>0</v>
      </c>
      <c r="BP371" s="177">
        <v>0</v>
      </c>
      <c r="BQ371" s="177">
        <v>0</v>
      </c>
      <c r="BR371" s="179">
        <v>0</v>
      </c>
      <c r="BS371" s="179">
        <v>0</v>
      </c>
      <c r="BT371" s="179">
        <v>0</v>
      </c>
      <c r="BU371" s="179">
        <v>0</v>
      </c>
      <c r="BV371" s="179">
        <v>0</v>
      </c>
      <c r="BW371" s="179">
        <v>0</v>
      </c>
      <c r="BX371" s="179">
        <v>0</v>
      </c>
      <c r="BY371" s="179">
        <v>0</v>
      </c>
      <c r="BZ371" s="177">
        <v>0</v>
      </c>
      <c r="CA371" s="179">
        <v>0</v>
      </c>
      <c r="CB371" s="179">
        <v>0</v>
      </c>
      <c r="CC371" s="179">
        <v>0</v>
      </c>
      <c r="CD371" s="179">
        <v>0</v>
      </c>
      <c r="CE371" s="179">
        <v>0</v>
      </c>
      <c r="CF371" s="179">
        <v>0</v>
      </c>
      <c r="CG371" s="179">
        <v>0</v>
      </c>
      <c r="CH371" s="179">
        <v>0</v>
      </c>
      <c r="CI371" s="179">
        <v>0</v>
      </c>
      <c r="CJ371" s="179">
        <v>132815.63</v>
      </c>
      <c r="CK371" s="179">
        <v>0</v>
      </c>
      <c r="CL371" s="179">
        <v>0</v>
      </c>
      <c r="CM371" s="178"/>
      <c r="CZ371" s="174">
        <f t="shared" si="5"/>
        <v>0</v>
      </c>
      <c r="DA371" s="158" t="s">
        <v>2013</v>
      </c>
      <c r="DB371" s="154" t="s">
        <v>2014</v>
      </c>
      <c r="DC371" s="154" t="s">
        <v>1288</v>
      </c>
    </row>
    <row r="372" spans="1:107" ht="13.2" customHeight="1" x14ac:dyDescent="0.25">
      <c r="A372" s="175" t="s">
        <v>2015</v>
      </c>
      <c r="B372" s="176" t="s">
        <v>2016</v>
      </c>
      <c r="C372" s="177">
        <v>230955</v>
      </c>
      <c r="D372" s="177">
        <v>0</v>
      </c>
      <c r="E372" s="177">
        <v>146371</v>
      </c>
      <c r="F372" s="177">
        <v>34804</v>
      </c>
      <c r="G372" s="177">
        <v>29196</v>
      </c>
      <c r="H372" s="177">
        <v>187230</v>
      </c>
      <c r="I372" s="177">
        <v>59837</v>
      </c>
      <c r="J372" s="177">
        <v>100590</v>
      </c>
      <c r="K372" s="177">
        <v>7930</v>
      </c>
      <c r="L372" s="177">
        <v>3340</v>
      </c>
      <c r="M372" s="177">
        <v>16422</v>
      </c>
      <c r="N372" s="177">
        <v>1450</v>
      </c>
      <c r="O372" s="177">
        <v>1780</v>
      </c>
      <c r="P372" s="177">
        <v>1390</v>
      </c>
      <c r="Q372" s="177">
        <v>0</v>
      </c>
      <c r="R372" s="177">
        <v>7832</v>
      </c>
      <c r="S372" s="177">
        <v>0</v>
      </c>
      <c r="T372" s="177">
        <v>390</v>
      </c>
      <c r="U372" s="177">
        <v>24365</v>
      </c>
      <c r="V372" s="177">
        <v>35542</v>
      </c>
      <c r="W372" s="177">
        <v>57493</v>
      </c>
      <c r="X372" s="177">
        <v>2360</v>
      </c>
      <c r="Y372" s="177">
        <v>31226</v>
      </c>
      <c r="Z372" s="177">
        <v>44712</v>
      </c>
      <c r="AA372" s="177">
        <v>1190</v>
      </c>
      <c r="AB372" s="177">
        <v>18178</v>
      </c>
      <c r="AC372" s="177">
        <v>0</v>
      </c>
      <c r="AD372" s="177">
        <v>53456</v>
      </c>
      <c r="AE372" s="177">
        <v>0</v>
      </c>
      <c r="AF372" s="177">
        <v>9100</v>
      </c>
      <c r="AG372" s="177">
        <v>486</v>
      </c>
      <c r="AH372" s="177">
        <v>7280</v>
      </c>
      <c r="AI372" s="177">
        <v>1170</v>
      </c>
      <c r="AJ372" s="177">
        <v>2600</v>
      </c>
      <c r="AK372" s="177">
        <v>650</v>
      </c>
      <c r="AL372" s="177">
        <v>2280</v>
      </c>
      <c r="AM372" s="177">
        <v>0</v>
      </c>
      <c r="AN372" s="177">
        <v>15340</v>
      </c>
      <c r="AO372" s="177">
        <v>15658</v>
      </c>
      <c r="AP372" s="177">
        <v>15068</v>
      </c>
      <c r="AQ372" s="177">
        <v>0</v>
      </c>
      <c r="AR372" s="177">
        <v>24841</v>
      </c>
      <c r="AS372" s="177">
        <v>1690</v>
      </c>
      <c r="AT372" s="177">
        <v>8758</v>
      </c>
      <c r="AU372" s="177">
        <v>302</v>
      </c>
      <c r="AV372" s="177">
        <v>0</v>
      </c>
      <c r="AW372" s="177">
        <v>650</v>
      </c>
      <c r="AX372" s="177">
        <v>1040</v>
      </c>
      <c r="AY372" s="177">
        <v>2596</v>
      </c>
      <c r="AZ372" s="177">
        <v>0</v>
      </c>
      <c r="BA372" s="177">
        <v>62797</v>
      </c>
      <c r="BB372" s="177">
        <v>120</v>
      </c>
      <c r="BC372" s="177">
        <v>18618</v>
      </c>
      <c r="BD372" s="177">
        <v>2164</v>
      </c>
      <c r="BE372" s="177">
        <v>29244.45</v>
      </c>
      <c r="BF372" s="177">
        <v>33110</v>
      </c>
      <c r="BG372" s="177">
        <v>910</v>
      </c>
      <c r="BH372" s="177">
        <v>0</v>
      </c>
      <c r="BI372" s="177">
        <v>0</v>
      </c>
      <c r="BJ372" s="177">
        <v>0</v>
      </c>
      <c r="BK372" s="177">
        <v>0</v>
      </c>
      <c r="BL372" s="177">
        <v>18727.84</v>
      </c>
      <c r="BM372" s="177">
        <v>25448</v>
      </c>
      <c r="BN372" s="177">
        <v>7310</v>
      </c>
      <c r="BO372" s="177">
        <v>6716</v>
      </c>
      <c r="BP372" s="177">
        <v>6761</v>
      </c>
      <c r="BQ372" s="177">
        <v>91116</v>
      </c>
      <c r="BR372" s="177">
        <v>572291</v>
      </c>
      <c r="BS372" s="177">
        <v>4600</v>
      </c>
      <c r="BT372" s="177">
        <v>0</v>
      </c>
      <c r="BU372" s="177">
        <v>213477.94</v>
      </c>
      <c r="BV372" s="177">
        <v>240</v>
      </c>
      <c r="BW372" s="177">
        <v>0</v>
      </c>
      <c r="BX372" s="177">
        <v>148165</v>
      </c>
      <c r="BY372" s="177">
        <v>0</v>
      </c>
      <c r="BZ372" s="177">
        <v>0</v>
      </c>
      <c r="CA372" s="177">
        <v>720</v>
      </c>
      <c r="CB372" s="177">
        <v>1040</v>
      </c>
      <c r="CC372" s="177">
        <v>390</v>
      </c>
      <c r="CD372" s="177">
        <v>47655</v>
      </c>
      <c r="CE372" s="177">
        <v>520</v>
      </c>
      <c r="CF372" s="177">
        <v>0</v>
      </c>
      <c r="CG372" s="177">
        <v>0</v>
      </c>
      <c r="CH372" s="177">
        <v>2360</v>
      </c>
      <c r="CI372" s="177">
        <v>0</v>
      </c>
      <c r="CJ372" s="177">
        <v>0</v>
      </c>
      <c r="CK372" s="177">
        <v>4340</v>
      </c>
      <c r="CL372" s="177">
        <v>0</v>
      </c>
      <c r="CM372" s="178"/>
      <c r="CZ372" s="174">
        <f t="shared" si="5"/>
        <v>0</v>
      </c>
      <c r="DA372" s="158" t="s">
        <v>2015</v>
      </c>
      <c r="DB372" s="154" t="s">
        <v>2016</v>
      </c>
      <c r="DC372" s="154" t="s">
        <v>1288</v>
      </c>
    </row>
    <row r="373" spans="1:107" ht="13.2" customHeight="1" x14ac:dyDescent="0.25">
      <c r="A373" s="175" t="s">
        <v>2017</v>
      </c>
      <c r="B373" s="176" t="s">
        <v>2018</v>
      </c>
      <c r="C373" s="177">
        <v>486711.47</v>
      </c>
      <c r="D373" s="177">
        <v>0</v>
      </c>
      <c r="E373" s="177">
        <v>7447.33</v>
      </c>
      <c r="F373" s="177">
        <v>29671</v>
      </c>
      <c r="G373" s="177">
        <v>5293</v>
      </c>
      <c r="H373" s="177">
        <v>134695</v>
      </c>
      <c r="I373" s="177">
        <v>35428</v>
      </c>
      <c r="J373" s="177">
        <v>266854</v>
      </c>
      <c r="K373" s="177">
        <v>21350</v>
      </c>
      <c r="L373" s="177">
        <v>2800</v>
      </c>
      <c r="M373" s="177">
        <v>44207</v>
      </c>
      <c r="N373" s="177">
        <v>590</v>
      </c>
      <c r="O373" s="177">
        <v>3500</v>
      </c>
      <c r="P373" s="177">
        <v>1970</v>
      </c>
      <c r="Q373" s="177">
        <v>0</v>
      </c>
      <c r="R373" s="177">
        <v>46394</v>
      </c>
      <c r="S373" s="177">
        <v>0</v>
      </c>
      <c r="T373" s="177">
        <v>1050</v>
      </c>
      <c r="U373" s="177">
        <v>0</v>
      </c>
      <c r="V373" s="177">
        <v>2800</v>
      </c>
      <c r="W373" s="177">
        <v>33112</v>
      </c>
      <c r="X373" s="177">
        <v>6440</v>
      </c>
      <c r="Y373" s="177">
        <v>40486</v>
      </c>
      <c r="Z373" s="177">
        <v>120078</v>
      </c>
      <c r="AA373" s="177">
        <v>1710</v>
      </c>
      <c r="AB373" s="177">
        <v>47642</v>
      </c>
      <c r="AC373" s="177">
        <v>0</v>
      </c>
      <c r="AD373" s="177">
        <v>4550</v>
      </c>
      <c r="AE373" s="177">
        <v>0</v>
      </c>
      <c r="AF373" s="177">
        <v>24500</v>
      </c>
      <c r="AG373" s="177">
        <v>1040</v>
      </c>
      <c r="AH373" s="177">
        <v>19600</v>
      </c>
      <c r="AI373" s="177">
        <v>3150</v>
      </c>
      <c r="AJ373" s="177">
        <v>7000</v>
      </c>
      <c r="AK373" s="177">
        <v>1750</v>
      </c>
      <c r="AL373" s="177">
        <v>6840</v>
      </c>
      <c r="AM373" s="177">
        <v>0</v>
      </c>
      <c r="AN373" s="177">
        <v>41300</v>
      </c>
      <c r="AO373" s="177">
        <v>0</v>
      </c>
      <c r="AP373" s="177">
        <v>5328</v>
      </c>
      <c r="AQ373" s="177">
        <v>0</v>
      </c>
      <c r="AR373" s="177">
        <v>23292.560000000001</v>
      </c>
      <c r="AS373" s="177">
        <v>5236</v>
      </c>
      <c r="AT373" s="177">
        <v>11784</v>
      </c>
      <c r="AU373" s="177">
        <v>807</v>
      </c>
      <c r="AV373" s="177">
        <v>0</v>
      </c>
      <c r="AW373" s="177">
        <v>1750</v>
      </c>
      <c r="AX373" s="177">
        <v>2800</v>
      </c>
      <c r="AY373" s="177">
        <v>6971</v>
      </c>
      <c r="AZ373" s="177">
        <v>0</v>
      </c>
      <c r="BA373" s="177">
        <v>23029</v>
      </c>
      <c r="BB373" s="177">
        <v>0</v>
      </c>
      <c r="BC373" s="177">
        <v>33213</v>
      </c>
      <c r="BD373" s="177">
        <v>5814</v>
      </c>
      <c r="BE373" s="177">
        <v>9546</v>
      </c>
      <c r="BF373" s="177">
        <v>15850</v>
      </c>
      <c r="BG373" s="177">
        <v>2450</v>
      </c>
      <c r="BH373" s="177">
        <v>0</v>
      </c>
      <c r="BI373" s="177">
        <v>0</v>
      </c>
      <c r="BJ373" s="177">
        <v>0</v>
      </c>
      <c r="BK373" s="177">
        <v>0</v>
      </c>
      <c r="BL373" s="177">
        <v>37474.800000000003</v>
      </c>
      <c r="BM373" s="177">
        <v>8050</v>
      </c>
      <c r="BN373" s="177">
        <v>16450</v>
      </c>
      <c r="BO373" s="177">
        <v>0</v>
      </c>
      <c r="BP373" s="177">
        <v>9357</v>
      </c>
      <c r="BQ373" s="177">
        <v>53483</v>
      </c>
      <c r="BR373" s="177">
        <v>171765</v>
      </c>
      <c r="BS373" s="177">
        <v>700</v>
      </c>
      <c r="BT373" s="177">
        <v>0</v>
      </c>
      <c r="BU373" s="177">
        <v>92663</v>
      </c>
      <c r="BV373" s="177">
        <v>0</v>
      </c>
      <c r="BW373" s="177">
        <v>0</v>
      </c>
      <c r="BX373" s="177">
        <v>8018</v>
      </c>
      <c r="BY373" s="177">
        <v>0</v>
      </c>
      <c r="BZ373" s="177">
        <v>0</v>
      </c>
      <c r="CA373" s="177">
        <v>0</v>
      </c>
      <c r="CB373" s="177">
        <v>2800</v>
      </c>
      <c r="CC373" s="177">
        <v>1050</v>
      </c>
      <c r="CD373" s="177">
        <v>46346</v>
      </c>
      <c r="CE373" s="177">
        <v>1400</v>
      </c>
      <c r="CF373" s="177">
        <v>0</v>
      </c>
      <c r="CG373" s="177">
        <v>0</v>
      </c>
      <c r="CH373" s="177">
        <v>2800</v>
      </c>
      <c r="CI373" s="177">
        <v>0</v>
      </c>
      <c r="CJ373" s="177">
        <v>0</v>
      </c>
      <c r="CK373" s="177">
        <v>326</v>
      </c>
      <c r="CL373" s="177">
        <v>0</v>
      </c>
      <c r="CM373" s="178"/>
      <c r="CN373" s="154"/>
      <c r="CO373" s="154"/>
      <c r="CZ373" s="174">
        <f t="shared" si="5"/>
        <v>0</v>
      </c>
      <c r="DA373" s="158" t="s">
        <v>2017</v>
      </c>
      <c r="DB373" s="154" t="s">
        <v>2018</v>
      </c>
      <c r="DC373" s="154" t="s">
        <v>1288</v>
      </c>
    </row>
    <row r="374" spans="1:107" ht="13.2" customHeight="1" x14ac:dyDescent="0.25">
      <c r="A374" s="175" t="s">
        <v>2019</v>
      </c>
      <c r="B374" s="176" t="s">
        <v>2020</v>
      </c>
      <c r="C374" s="177">
        <v>467630</v>
      </c>
      <c r="D374" s="177">
        <v>0</v>
      </c>
      <c r="E374" s="177">
        <v>174925.4</v>
      </c>
      <c r="F374" s="177">
        <v>118978</v>
      </c>
      <c r="G374" s="177">
        <v>33818</v>
      </c>
      <c r="H374" s="177">
        <v>54664</v>
      </c>
      <c r="I374" s="177">
        <v>96874</v>
      </c>
      <c r="J374" s="177">
        <v>212043</v>
      </c>
      <c r="K374" s="177">
        <v>12566</v>
      </c>
      <c r="L374" s="177">
        <v>8038</v>
      </c>
      <c r="M374" s="177">
        <v>89433</v>
      </c>
      <c r="N374" s="177">
        <v>4136</v>
      </c>
      <c r="O374" s="177">
        <v>2830</v>
      </c>
      <c r="P374" s="177">
        <v>1442</v>
      </c>
      <c r="Q374" s="177">
        <v>0</v>
      </c>
      <c r="R374" s="177">
        <v>27925</v>
      </c>
      <c r="S374" s="177">
        <v>0</v>
      </c>
      <c r="T374" s="177">
        <v>618</v>
      </c>
      <c r="U374" s="177">
        <v>41923</v>
      </c>
      <c r="V374" s="177">
        <v>64504</v>
      </c>
      <c r="W374" s="177">
        <v>110531</v>
      </c>
      <c r="X374" s="177">
        <v>3791</v>
      </c>
      <c r="Y374" s="177">
        <v>129682</v>
      </c>
      <c r="Z374" s="177">
        <v>70817</v>
      </c>
      <c r="AA374" s="177">
        <v>0</v>
      </c>
      <c r="AB374" s="177">
        <v>28808</v>
      </c>
      <c r="AC374" s="177">
        <v>0</v>
      </c>
      <c r="AD374" s="177">
        <v>91620</v>
      </c>
      <c r="AE374" s="177">
        <v>0</v>
      </c>
      <c r="AF374" s="177">
        <v>14420</v>
      </c>
      <c r="AG374" s="177">
        <v>618</v>
      </c>
      <c r="AH374" s="177">
        <v>11536</v>
      </c>
      <c r="AI374" s="177">
        <v>1854</v>
      </c>
      <c r="AJ374" s="177">
        <v>4120</v>
      </c>
      <c r="AK374" s="177">
        <v>1030</v>
      </c>
      <c r="AL374" s="177">
        <v>3914</v>
      </c>
      <c r="AM374" s="177">
        <v>0</v>
      </c>
      <c r="AN374" s="177">
        <v>24308</v>
      </c>
      <c r="AO374" s="177">
        <v>26684</v>
      </c>
      <c r="AP374" s="177">
        <v>25886</v>
      </c>
      <c r="AQ374" s="177">
        <v>0</v>
      </c>
      <c r="AR374" s="177">
        <v>40353</v>
      </c>
      <c r="AS374" s="177">
        <v>2678</v>
      </c>
      <c r="AT374" s="177">
        <v>12790</v>
      </c>
      <c r="AU374" s="177">
        <v>477</v>
      </c>
      <c r="AV374" s="177">
        <v>0</v>
      </c>
      <c r="AW374" s="177">
        <v>1030</v>
      </c>
      <c r="AX374" s="177">
        <v>1648</v>
      </c>
      <c r="AY374" s="177">
        <v>4109</v>
      </c>
      <c r="AZ374" s="177">
        <v>0</v>
      </c>
      <c r="BA374" s="177">
        <v>107540</v>
      </c>
      <c r="BB374" s="177">
        <v>206</v>
      </c>
      <c r="BC374" s="177">
        <v>22703</v>
      </c>
      <c r="BD374" s="177">
        <v>3426</v>
      </c>
      <c r="BE374" s="177">
        <v>22660</v>
      </c>
      <c r="BF374" s="177">
        <v>71070</v>
      </c>
      <c r="BG374" s="177">
        <v>1442</v>
      </c>
      <c r="BH374" s="177">
        <v>0</v>
      </c>
      <c r="BI374" s="177">
        <v>0</v>
      </c>
      <c r="BJ374" s="177">
        <v>0</v>
      </c>
      <c r="BK374" s="177">
        <v>0</v>
      </c>
      <c r="BL374" s="177">
        <v>25544</v>
      </c>
      <c r="BM374" s="177">
        <v>70358</v>
      </c>
      <c r="BN374" s="177">
        <v>11742</v>
      </c>
      <c r="BO374" s="177">
        <v>16518</v>
      </c>
      <c r="BP374" s="177">
        <v>6296</v>
      </c>
      <c r="BQ374" s="177">
        <v>31517</v>
      </c>
      <c r="BR374" s="177">
        <v>555966</v>
      </c>
      <c r="BS374" s="177">
        <v>11394</v>
      </c>
      <c r="BT374" s="177">
        <v>0</v>
      </c>
      <c r="BU374" s="177">
        <v>49234</v>
      </c>
      <c r="BV374" s="177">
        <v>412</v>
      </c>
      <c r="BW374" s="177">
        <v>0</v>
      </c>
      <c r="BX374" s="177">
        <v>3708</v>
      </c>
      <c r="BY374" s="177">
        <v>0</v>
      </c>
      <c r="BZ374" s="177">
        <v>0</v>
      </c>
      <c r="CA374" s="177">
        <v>1106</v>
      </c>
      <c r="CB374" s="177">
        <v>1648</v>
      </c>
      <c r="CC374" s="177">
        <v>618</v>
      </c>
      <c r="CD374" s="177">
        <v>20716</v>
      </c>
      <c r="CE374" s="177">
        <v>824</v>
      </c>
      <c r="CF374" s="177">
        <v>0</v>
      </c>
      <c r="CG374" s="177">
        <v>0</v>
      </c>
      <c r="CH374" s="177">
        <v>3914</v>
      </c>
      <c r="CI374" s="177">
        <v>0</v>
      </c>
      <c r="CJ374" s="177">
        <v>0</v>
      </c>
      <c r="CK374" s="177">
        <v>1854</v>
      </c>
      <c r="CL374" s="177">
        <v>0</v>
      </c>
      <c r="CM374" s="178"/>
      <c r="CN374" s="154"/>
      <c r="CO374" s="154"/>
      <c r="CZ374" s="174">
        <f t="shared" si="5"/>
        <v>0</v>
      </c>
      <c r="DA374" s="158" t="s">
        <v>2019</v>
      </c>
      <c r="DB374" s="154" t="s">
        <v>2020</v>
      </c>
      <c r="DC374" s="154" t="s">
        <v>1288</v>
      </c>
    </row>
    <row r="375" spans="1:107" ht="13.2" customHeight="1" x14ac:dyDescent="0.25">
      <c r="A375" s="175" t="s">
        <v>2021</v>
      </c>
      <c r="B375" s="176" t="s">
        <v>2022</v>
      </c>
      <c r="C375" s="177">
        <v>0</v>
      </c>
      <c r="D375" s="177">
        <v>0</v>
      </c>
      <c r="E375" s="177">
        <v>0</v>
      </c>
      <c r="F375" s="177">
        <v>0</v>
      </c>
      <c r="G375" s="177">
        <v>0</v>
      </c>
      <c r="H375" s="177">
        <v>0</v>
      </c>
      <c r="I375" s="177">
        <v>0</v>
      </c>
      <c r="J375" s="177">
        <v>0</v>
      </c>
      <c r="K375" s="177">
        <v>0</v>
      </c>
      <c r="L375" s="177">
        <v>0</v>
      </c>
      <c r="M375" s="177">
        <v>0</v>
      </c>
      <c r="N375" s="177">
        <v>0</v>
      </c>
      <c r="O375" s="177">
        <v>0</v>
      </c>
      <c r="P375" s="177">
        <v>0</v>
      </c>
      <c r="Q375" s="177">
        <v>0</v>
      </c>
      <c r="R375" s="177">
        <v>0</v>
      </c>
      <c r="S375" s="177">
        <v>0</v>
      </c>
      <c r="T375" s="177">
        <v>0</v>
      </c>
      <c r="U375" s="177">
        <v>0</v>
      </c>
      <c r="V375" s="177">
        <v>0</v>
      </c>
      <c r="W375" s="177">
        <v>0</v>
      </c>
      <c r="X375" s="177">
        <v>0</v>
      </c>
      <c r="Y375" s="177">
        <v>0</v>
      </c>
      <c r="Z375" s="177">
        <v>0</v>
      </c>
      <c r="AA375" s="177">
        <v>0</v>
      </c>
      <c r="AB375" s="177">
        <v>0</v>
      </c>
      <c r="AC375" s="177">
        <v>0</v>
      </c>
      <c r="AD375" s="177">
        <v>0</v>
      </c>
      <c r="AE375" s="177">
        <v>0</v>
      </c>
      <c r="AF375" s="177">
        <v>0</v>
      </c>
      <c r="AG375" s="177">
        <v>0</v>
      </c>
      <c r="AH375" s="177">
        <v>0</v>
      </c>
      <c r="AI375" s="177">
        <v>0</v>
      </c>
      <c r="AJ375" s="177">
        <v>0</v>
      </c>
      <c r="AK375" s="177">
        <v>4519871.5</v>
      </c>
      <c r="AL375" s="177">
        <v>0</v>
      </c>
      <c r="AM375" s="177">
        <v>0</v>
      </c>
      <c r="AN375" s="177">
        <v>0</v>
      </c>
      <c r="AO375" s="177">
        <v>0</v>
      </c>
      <c r="AP375" s="177">
        <v>0</v>
      </c>
      <c r="AQ375" s="177">
        <v>0</v>
      </c>
      <c r="AR375" s="177">
        <v>0</v>
      </c>
      <c r="AS375" s="177">
        <v>0</v>
      </c>
      <c r="AT375" s="177">
        <v>0</v>
      </c>
      <c r="AU375" s="177">
        <v>0</v>
      </c>
      <c r="AV375" s="177">
        <v>0</v>
      </c>
      <c r="AW375" s="177">
        <v>0</v>
      </c>
      <c r="AX375" s="177">
        <v>0</v>
      </c>
      <c r="AY375" s="177">
        <v>0</v>
      </c>
      <c r="AZ375" s="177">
        <v>0</v>
      </c>
      <c r="BA375" s="177">
        <v>0</v>
      </c>
      <c r="BB375" s="177">
        <v>0</v>
      </c>
      <c r="BC375" s="177">
        <v>0</v>
      </c>
      <c r="BD375" s="177">
        <v>0</v>
      </c>
      <c r="BE375" s="177">
        <v>0</v>
      </c>
      <c r="BF375" s="177">
        <v>0</v>
      </c>
      <c r="BG375" s="177">
        <v>0</v>
      </c>
      <c r="BH375" s="177">
        <v>0</v>
      </c>
      <c r="BI375" s="177">
        <v>0</v>
      </c>
      <c r="BJ375" s="177">
        <v>0</v>
      </c>
      <c r="BK375" s="177">
        <v>0</v>
      </c>
      <c r="BL375" s="177">
        <v>0</v>
      </c>
      <c r="BM375" s="177">
        <v>0</v>
      </c>
      <c r="BN375" s="177">
        <v>0</v>
      </c>
      <c r="BO375" s="177">
        <v>0</v>
      </c>
      <c r="BP375" s="177">
        <v>0</v>
      </c>
      <c r="BQ375" s="177">
        <v>0</v>
      </c>
      <c r="BR375" s="179">
        <v>12700290.529999999</v>
      </c>
      <c r="BS375" s="177">
        <v>0</v>
      </c>
      <c r="BT375" s="177">
        <v>0</v>
      </c>
      <c r="BU375" s="177">
        <v>0</v>
      </c>
      <c r="BV375" s="177">
        <v>0</v>
      </c>
      <c r="BW375" s="177">
        <v>0</v>
      </c>
      <c r="BX375" s="177">
        <v>0</v>
      </c>
      <c r="BY375" s="177">
        <v>0</v>
      </c>
      <c r="BZ375" s="177">
        <v>0</v>
      </c>
      <c r="CA375" s="177">
        <v>0</v>
      </c>
      <c r="CB375" s="177">
        <v>0</v>
      </c>
      <c r="CC375" s="177">
        <v>0</v>
      </c>
      <c r="CD375" s="177">
        <v>0</v>
      </c>
      <c r="CE375" s="177">
        <v>0</v>
      </c>
      <c r="CF375" s="177">
        <v>0</v>
      </c>
      <c r="CG375" s="177">
        <v>0</v>
      </c>
      <c r="CH375" s="177">
        <v>0</v>
      </c>
      <c r="CI375" s="177">
        <v>0</v>
      </c>
      <c r="CJ375" s="177">
        <v>0</v>
      </c>
      <c r="CK375" s="177">
        <v>0</v>
      </c>
      <c r="CL375" s="177">
        <v>0</v>
      </c>
      <c r="CM375" s="178"/>
      <c r="CN375" s="154"/>
      <c r="CO375" s="154"/>
      <c r="CZ375" s="174">
        <f t="shared" si="5"/>
        <v>0</v>
      </c>
      <c r="DA375" s="158" t="s">
        <v>2021</v>
      </c>
      <c r="DB375" s="154" t="s">
        <v>2022</v>
      </c>
      <c r="DC375" s="154" t="s">
        <v>1288</v>
      </c>
    </row>
    <row r="376" spans="1:107" ht="13.2" customHeight="1" x14ac:dyDescent="0.25">
      <c r="A376" s="175" t="s">
        <v>2023</v>
      </c>
      <c r="B376" s="176" t="s">
        <v>2024</v>
      </c>
      <c r="C376" s="177">
        <v>0</v>
      </c>
      <c r="D376" s="177">
        <v>0</v>
      </c>
      <c r="E376" s="177">
        <v>0</v>
      </c>
      <c r="F376" s="177">
        <v>0</v>
      </c>
      <c r="G376" s="177">
        <v>0</v>
      </c>
      <c r="H376" s="177">
        <v>0</v>
      </c>
      <c r="I376" s="177">
        <v>0</v>
      </c>
      <c r="J376" s="177">
        <v>0</v>
      </c>
      <c r="K376" s="177">
        <v>0</v>
      </c>
      <c r="L376" s="177">
        <v>0</v>
      </c>
      <c r="M376" s="177">
        <v>0</v>
      </c>
      <c r="N376" s="177">
        <v>0</v>
      </c>
      <c r="O376" s="177">
        <v>0</v>
      </c>
      <c r="P376" s="177">
        <v>0</v>
      </c>
      <c r="Q376" s="177">
        <v>0</v>
      </c>
      <c r="R376" s="177">
        <v>0</v>
      </c>
      <c r="S376" s="177">
        <v>0</v>
      </c>
      <c r="T376" s="177">
        <v>0</v>
      </c>
      <c r="U376" s="177">
        <v>0</v>
      </c>
      <c r="V376" s="177">
        <v>0</v>
      </c>
      <c r="W376" s="177">
        <v>0</v>
      </c>
      <c r="X376" s="177">
        <v>0</v>
      </c>
      <c r="Y376" s="177">
        <v>0</v>
      </c>
      <c r="Z376" s="177">
        <v>0</v>
      </c>
      <c r="AA376" s="177">
        <v>0</v>
      </c>
      <c r="AB376" s="177">
        <v>0</v>
      </c>
      <c r="AC376" s="177">
        <v>0</v>
      </c>
      <c r="AD376" s="177">
        <v>0</v>
      </c>
      <c r="AE376" s="177">
        <v>0</v>
      </c>
      <c r="AF376" s="177">
        <v>0</v>
      </c>
      <c r="AG376" s="177">
        <v>0</v>
      </c>
      <c r="AH376" s="177">
        <v>0</v>
      </c>
      <c r="AI376" s="177">
        <v>0</v>
      </c>
      <c r="AJ376" s="177">
        <v>0</v>
      </c>
      <c r="AK376" s="177">
        <v>0</v>
      </c>
      <c r="AL376" s="177">
        <v>0</v>
      </c>
      <c r="AM376" s="177">
        <v>0</v>
      </c>
      <c r="AN376" s="177">
        <v>0</v>
      </c>
      <c r="AO376" s="177">
        <v>0</v>
      </c>
      <c r="AP376" s="177">
        <v>0</v>
      </c>
      <c r="AQ376" s="177">
        <v>0</v>
      </c>
      <c r="AR376" s="177">
        <v>0</v>
      </c>
      <c r="AS376" s="177">
        <v>0</v>
      </c>
      <c r="AT376" s="177">
        <v>0</v>
      </c>
      <c r="AU376" s="177">
        <v>0</v>
      </c>
      <c r="AV376" s="177">
        <v>0</v>
      </c>
      <c r="AW376" s="177">
        <v>0</v>
      </c>
      <c r="AX376" s="177">
        <v>0</v>
      </c>
      <c r="AY376" s="177">
        <v>0</v>
      </c>
      <c r="AZ376" s="177">
        <v>0</v>
      </c>
      <c r="BA376" s="177">
        <v>0</v>
      </c>
      <c r="BB376" s="177">
        <v>0</v>
      </c>
      <c r="BC376" s="177">
        <v>0</v>
      </c>
      <c r="BD376" s="177">
        <v>0</v>
      </c>
      <c r="BE376" s="177">
        <v>0</v>
      </c>
      <c r="BF376" s="177">
        <v>0</v>
      </c>
      <c r="BG376" s="177">
        <v>0</v>
      </c>
      <c r="BH376" s="177">
        <v>0</v>
      </c>
      <c r="BI376" s="177">
        <v>0</v>
      </c>
      <c r="BJ376" s="177">
        <v>0</v>
      </c>
      <c r="BK376" s="177">
        <v>0</v>
      </c>
      <c r="BL376" s="177">
        <v>0</v>
      </c>
      <c r="BM376" s="177">
        <v>0</v>
      </c>
      <c r="BN376" s="177">
        <v>0</v>
      </c>
      <c r="BO376" s="177">
        <v>0</v>
      </c>
      <c r="BP376" s="177">
        <v>0</v>
      </c>
      <c r="BQ376" s="177">
        <v>0</v>
      </c>
      <c r="BR376" s="177">
        <v>0</v>
      </c>
      <c r="BS376" s="177">
        <v>0</v>
      </c>
      <c r="BT376" s="177">
        <v>0</v>
      </c>
      <c r="BU376" s="177">
        <v>0</v>
      </c>
      <c r="BV376" s="177">
        <v>0</v>
      </c>
      <c r="BW376" s="177">
        <v>0</v>
      </c>
      <c r="BX376" s="177">
        <v>0</v>
      </c>
      <c r="BY376" s="177">
        <v>0</v>
      </c>
      <c r="BZ376" s="177">
        <v>0</v>
      </c>
      <c r="CA376" s="177">
        <v>0</v>
      </c>
      <c r="CB376" s="177">
        <v>0</v>
      </c>
      <c r="CC376" s="177">
        <v>0</v>
      </c>
      <c r="CD376" s="177">
        <v>0</v>
      </c>
      <c r="CE376" s="177">
        <v>0</v>
      </c>
      <c r="CF376" s="177">
        <v>0</v>
      </c>
      <c r="CG376" s="177">
        <v>0</v>
      </c>
      <c r="CH376" s="177">
        <v>0</v>
      </c>
      <c r="CI376" s="177">
        <v>0</v>
      </c>
      <c r="CJ376" s="177">
        <v>0</v>
      </c>
      <c r="CK376" s="177">
        <v>0</v>
      </c>
      <c r="CL376" s="177">
        <v>0</v>
      </c>
      <c r="CM376" s="178"/>
      <c r="CN376" s="154"/>
      <c r="CO376" s="154"/>
      <c r="CZ376" s="174">
        <f t="shared" si="5"/>
        <v>0</v>
      </c>
      <c r="DA376" s="158" t="s">
        <v>2023</v>
      </c>
      <c r="DB376" s="154" t="s">
        <v>2024</v>
      </c>
      <c r="DC376" s="154" t="s">
        <v>1288</v>
      </c>
    </row>
    <row r="377" spans="1:107" ht="13.2" customHeight="1" x14ac:dyDescent="0.25">
      <c r="A377" s="175" t="s">
        <v>2025</v>
      </c>
      <c r="B377" s="176" t="s">
        <v>2026</v>
      </c>
      <c r="C377" s="177">
        <v>0</v>
      </c>
      <c r="D377" s="177">
        <v>0</v>
      </c>
      <c r="E377" s="177">
        <v>0</v>
      </c>
      <c r="F377" s="177">
        <v>0</v>
      </c>
      <c r="G377" s="177">
        <v>0</v>
      </c>
      <c r="H377" s="177">
        <v>85527.5</v>
      </c>
      <c r="I377" s="177">
        <v>0</v>
      </c>
      <c r="J377" s="177">
        <v>0</v>
      </c>
      <c r="K377" s="177">
        <v>0</v>
      </c>
      <c r="L377" s="177">
        <v>0</v>
      </c>
      <c r="M377" s="177">
        <v>0</v>
      </c>
      <c r="N377" s="177">
        <v>0</v>
      </c>
      <c r="O377" s="177">
        <v>0</v>
      </c>
      <c r="P377" s="177">
        <v>0</v>
      </c>
      <c r="Q377" s="177">
        <v>0</v>
      </c>
      <c r="R377" s="177">
        <v>0</v>
      </c>
      <c r="S377" s="177">
        <v>0</v>
      </c>
      <c r="T377" s="177">
        <v>0</v>
      </c>
      <c r="U377" s="177">
        <v>0</v>
      </c>
      <c r="V377" s="177">
        <v>0</v>
      </c>
      <c r="W377" s="177">
        <v>0</v>
      </c>
      <c r="X377" s="177">
        <v>0</v>
      </c>
      <c r="Y377" s="177">
        <v>0</v>
      </c>
      <c r="Z377" s="177">
        <v>0</v>
      </c>
      <c r="AA377" s="177">
        <v>0</v>
      </c>
      <c r="AB377" s="177">
        <v>0</v>
      </c>
      <c r="AC377" s="177">
        <v>0</v>
      </c>
      <c r="AD377" s="177">
        <v>0</v>
      </c>
      <c r="AE377" s="177">
        <v>0</v>
      </c>
      <c r="AF377" s="177">
        <v>0</v>
      </c>
      <c r="AG377" s="177">
        <v>0</v>
      </c>
      <c r="AH377" s="177">
        <v>0</v>
      </c>
      <c r="AI377" s="177">
        <v>0</v>
      </c>
      <c r="AJ377" s="177">
        <v>0</v>
      </c>
      <c r="AK377" s="177">
        <v>0</v>
      </c>
      <c r="AL377" s="177">
        <v>0</v>
      </c>
      <c r="AM377" s="177">
        <v>0</v>
      </c>
      <c r="AN377" s="177">
        <v>0</v>
      </c>
      <c r="AO377" s="177">
        <v>0</v>
      </c>
      <c r="AP377" s="177">
        <v>0</v>
      </c>
      <c r="AQ377" s="177">
        <v>0</v>
      </c>
      <c r="AR377" s="177">
        <v>0</v>
      </c>
      <c r="AS377" s="177">
        <v>0</v>
      </c>
      <c r="AT377" s="177">
        <v>0</v>
      </c>
      <c r="AU377" s="177">
        <v>0</v>
      </c>
      <c r="AV377" s="177">
        <v>0</v>
      </c>
      <c r="AW377" s="177">
        <v>0</v>
      </c>
      <c r="AX377" s="177">
        <v>0</v>
      </c>
      <c r="AY377" s="177">
        <v>0</v>
      </c>
      <c r="AZ377" s="177">
        <v>0</v>
      </c>
      <c r="BA377" s="177">
        <v>0</v>
      </c>
      <c r="BB377" s="177">
        <v>0</v>
      </c>
      <c r="BC377" s="177">
        <v>0</v>
      </c>
      <c r="BD377" s="177">
        <v>0</v>
      </c>
      <c r="BE377" s="177">
        <v>0</v>
      </c>
      <c r="BF377" s="177">
        <v>0</v>
      </c>
      <c r="BG377" s="177">
        <v>0</v>
      </c>
      <c r="BH377" s="177">
        <v>0</v>
      </c>
      <c r="BI377" s="177">
        <v>13000</v>
      </c>
      <c r="BJ377" s="177">
        <v>0</v>
      </c>
      <c r="BK377" s="177">
        <v>0</v>
      </c>
      <c r="BL377" s="177">
        <v>0</v>
      </c>
      <c r="BM377" s="177">
        <v>0</v>
      </c>
      <c r="BN377" s="177">
        <v>0</v>
      </c>
      <c r="BO377" s="177">
        <v>0</v>
      </c>
      <c r="BP377" s="177">
        <v>0</v>
      </c>
      <c r="BQ377" s="177">
        <v>0</v>
      </c>
      <c r="BR377" s="177">
        <v>0</v>
      </c>
      <c r="BS377" s="177">
        <v>0</v>
      </c>
      <c r="BT377" s="177">
        <v>0</v>
      </c>
      <c r="BU377" s="177">
        <v>0</v>
      </c>
      <c r="BV377" s="177">
        <v>0</v>
      </c>
      <c r="BW377" s="177">
        <v>0</v>
      </c>
      <c r="BX377" s="177">
        <v>0</v>
      </c>
      <c r="BY377" s="177">
        <v>0</v>
      </c>
      <c r="BZ377" s="177">
        <v>0</v>
      </c>
      <c r="CA377" s="177">
        <v>0</v>
      </c>
      <c r="CB377" s="177">
        <v>0</v>
      </c>
      <c r="CC377" s="177">
        <v>0</v>
      </c>
      <c r="CD377" s="177">
        <v>0</v>
      </c>
      <c r="CE377" s="177">
        <v>0</v>
      </c>
      <c r="CF377" s="177">
        <v>0</v>
      </c>
      <c r="CG377" s="177">
        <v>0</v>
      </c>
      <c r="CH377" s="177">
        <v>0</v>
      </c>
      <c r="CI377" s="177">
        <v>0</v>
      </c>
      <c r="CJ377" s="177">
        <v>0</v>
      </c>
      <c r="CK377" s="177">
        <v>0</v>
      </c>
      <c r="CL377" s="177">
        <v>0</v>
      </c>
      <c r="CM377" s="178"/>
      <c r="CN377" s="154"/>
      <c r="CO377" s="154"/>
      <c r="CZ377" s="174">
        <f t="shared" si="5"/>
        <v>0</v>
      </c>
      <c r="DA377" s="158" t="s">
        <v>2025</v>
      </c>
      <c r="DB377" s="154" t="s">
        <v>2026</v>
      </c>
      <c r="DC377" s="154" t="s">
        <v>1288</v>
      </c>
    </row>
    <row r="378" spans="1:107" ht="13.2" customHeight="1" x14ac:dyDescent="0.25">
      <c r="A378" s="175" t="s">
        <v>2027</v>
      </c>
      <c r="B378" s="176" t="s">
        <v>2028</v>
      </c>
      <c r="C378" s="177">
        <v>3839576</v>
      </c>
      <c r="D378" s="177">
        <v>366124</v>
      </c>
      <c r="E378" s="177">
        <v>60400</v>
      </c>
      <c r="F378" s="177">
        <v>0</v>
      </c>
      <c r="G378" s="177">
        <v>0</v>
      </c>
      <c r="H378" s="177">
        <v>0</v>
      </c>
      <c r="I378" s="177">
        <v>0</v>
      </c>
      <c r="J378" s="177">
        <v>40630</v>
      </c>
      <c r="K378" s="177">
        <v>143827</v>
      </c>
      <c r="L378" s="177">
        <v>202814</v>
      </c>
      <c r="M378" s="177">
        <v>368895</v>
      </c>
      <c r="N378" s="177">
        <v>24950</v>
      </c>
      <c r="O378" s="177">
        <v>2158562.2000000002</v>
      </c>
      <c r="P378" s="177">
        <v>327412</v>
      </c>
      <c r="Q378" s="177">
        <v>220966.25</v>
      </c>
      <c r="R378" s="177">
        <v>374544</v>
      </c>
      <c r="S378" s="177">
        <v>404605.61</v>
      </c>
      <c r="T378" s="177">
        <v>277444.45</v>
      </c>
      <c r="U378" s="177">
        <v>108900</v>
      </c>
      <c r="V378" s="177">
        <v>139025</v>
      </c>
      <c r="W378" s="177">
        <v>3766494</v>
      </c>
      <c r="X378" s="177">
        <v>263645</v>
      </c>
      <c r="Y378" s="177">
        <v>240212</v>
      </c>
      <c r="Z378" s="177">
        <v>125425</v>
      </c>
      <c r="AA378" s="177">
        <v>139265</v>
      </c>
      <c r="AB378" s="177">
        <v>95675</v>
      </c>
      <c r="AC378" s="177">
        <v>175345</v>
      </c>
      <c r="AD378" s="177">
        <v>529453</v>
      </c>
      <c r="AE378" s="177">
        <v>126970</v>
      </c>
      <c r="AF378" s="177">
        <v>299590.5</v>
      </c>
      <c r="AG378" s="177">
        <v>227241</v>
      </c>
      <c r="AH378" s="177">
        <v>508434.5</v>
      </c>
      <c r="AI378" s="177">
        <v>135600</v>
      </c>
      <c r="AJ378" s="177">
        <v>124425</v>
      </c>
      <c r="AK378" s="177">
        <v>0</v>
      </c>
      <c r="AL378" s="177">
        <v>115895</v>
      </c>
      <c r="AM378" s="177">
        <v>123208</v>
      </c>
      <c r="AN378" s="177">
        <v>371193</v>
      </c>
      <c r="AO378" s="177">
        <v>129645</v>
      </c>
      <c r="AP378" s="177">
        <v>161310</v>
      </c>
      <c r="AQ378" s="177">
        <v>100548</v>
      </c>
      <c r="AR378" s="177">
        <v>818040</v>
      </c>
      <c r="AS378" s="177">
        <v>244984</v>
      </c>
      <c r="AT378" s="177">
        <v>640661</v>
      </c>
      <c r="AU378" s="177">
        <v>531433</v>
      </c>
      <c r="AV378" s="177">
        <v>38755</v>
      </c>
      <c r="AW378" s="177">
        <v>58350</v>
      </c>
      <c r="AX378" s="177">
        <v>41400</v>
      </c>
      <c r="AY378" s="177">
        <v>307020</v>
      </c>
      <c r="AZ378" s="177">
        <v>298251.5</v>
      </c>
      <c r="BA378" s="177">
        <v>2898510</v>
      </c>
      <c r="BB378" s="177">
        <v>177808</v>
      </c>
      <c r="BC378" s="177">
        <v>3234000.19</v>
      </c>
      <c r="BD378" s="177">
        <v>620662.5</v>
      </c>
      <c r="BE378" s="177">
        <v>15450</v>
      </c>
      <c r="BF378" s="177">
        <v>84240</v>
      </c>
      <c r="BG378" s="177">
        <v>1617879.54</v>
      </c>
      <c r="BH378" s="177">
        <v>154714</v>
      </c>
      <c r="BI378" s="177">
        <v>66762</v>
      </c>
      <c r="BJ378" s="177">
        <v>152795</v>
      </c>
      <c r="BK378" s="177">
        <v>228292.85</v>
      </c>
      <c r="BL378" s="177">
        <v>2395430.46</v>
      </c>
      <c r="BM378" s="177">
        <v>99540</v>
      </c>
      <c r="BN378" s="177">
        <v>321844.15000000002</v>
      </c>
      <c r="BO378" s="177">
        <v>26215.200000000001</v>
      </c>
      <c r="BP378" s="177">
        <v>234826</v>
      </c>
      <c r="BQ378" s="177">
        <v>128586</v>
      </c>
      <c r="BR378" s="177">
        <v>0</v>
      </c>
      <c r="BS378" s="177">
        <v>523250</v>
      </c>
      <c r="BT378" s="177">
        <v>0</v>
      </c>
      <c r="BU378" s="177">
        <v>1037905.37</v>
      </c>
      <c r="BV378" s="177">
        <v>0</v>
      </c>
      <c r="BW378" s="177">
        <v>65332</v>
      </c>
      <c r="BX378" s="177">
        <v>739882</v>
      </c>
      <c r="BY378" s="177">
        <v>70650</v>
      </c>
      <c r="BZ378" s="177">
        <v>668044.9</v>
      </c>
      <c r="CA378" s="177">
        <v>286305</v>
      </c>
      <c r="CB378" s="177">
        <v>296890</v>
      </c>
      <c r="CC378" s="177">
        <v>1211298</v>
      </c>
      <c r="CD378" s="177">
        <v>409358</v>
      </c>
      <c r="CE378" s="177">
        <v>375862.5</v>
      </c>
      <c r="CF378" s="177">
        <v>188971.55</v>
      </c>
      <c r="CG378" s="177">
        <v>99501</v>
      </c>
      <c r="CH378" s="177">
        <v>0</v>
      </c>
      <c r="CI378" s="177">
        <v>110950</v>
      </c>
      <c r="CJ378" s="177">
        <v>1030078.6</v>
      </c>
      <c r="CK378" s="177">
        <v>251855</v>
      </c>
      <c r="CL378" s="177">
        <v>231077</v>
      </c>
      <c r="CM378" s="178"/>
      <c r="CN378" s="154"/>
      <c r="CO378" s="154"/>
      <c r="CZ378" s="174">
        <f t="shared" si="5"/>
        <v>0</v>
      </c>
      <c r="DA378" s="158" t="s">
        <v>2027</v>
      </c>
      <c r="DB378" s="154" t="s">
        <v>2028</v>
      </c>
      <c r="DC378" s="154" t="s">
        <v>1288</v>
      </c>
    </row>
    <row r="379" spans="1:107" ht="13.2" customHeight="1" x14ac:dyDescent="0.25">
      <c r="A379" s="175" t="s">
        <v>2029</v>
      </c>
      <c r="B379" s="176" t="s">
        <v>2030</v>
      </c>
      <c r="C379" s="177">
        <v>297049</v>
      </c>
      <c r="D379" s="177">
        <v>0</v>
      </c>
      <c r="E379" s="177">
        <v>0</v>
      </c>
      <c r="F379" s="177">
        <v>0</v>
      </c>
      <c r="G379" s="177">
        <v>0</v>
      </c>
      <c r="H379" s="177">
        <v>0</v>
      </c>
      <c r="I379" s="177">
        <v>0</v>
      </c>
      <c r="J379" s="177">
        <v>0</v>
      </c>
      <c r="K379" s="177">
        <v>0</v>
      </c>
      <c r="L379" s="177">
        <v>0</v>
      </c>
      <c r="M379" s="177">
        <v>0</v>
      </c>
      <c r="N379" s="177">
        <v>0</v>
      </c>
      <c r="O379" s="177">
        <v>0</v>
      </c>
      <c r="P379" s="177">
        <v>0</v>
      </c>
      <c r="Q379" s="177">
        <v>0</v>
      </c>
      <c r="R379" s="177">
        <v>0</v>
      </c>
      <c r="S379" s="177">
        <v>0</v>
      </c>
      <c r="T379" s="177">
        <v>0</v>
      </c>
      <c r="U379" s="177">
        <v>0</v>
      </c>
      <c r="V379" s="177">
        <v>0</v>
      </c>
      <c r="W379" s="177">
        <v>0</v>
      </c>
      <c r="X379" s="177">
        <v>0</v>
      </c>
      <c r="Y379" s="177">
        <v>0</v>
      </c>
      <c r="Z379" s="177">
        <v>0</v>
      </c>
      <c r="AA379" s="177">
        <v>0</v>
      </c>
      <c r="AB379" s="177">
        <v>0</v>
      </c>
      <c r="AC379" s="177">
        <v>0</v>
      </c>
      <c r="AD379" s="177">
        <v>0</v>
      </c>
      <c r="AE379" s="177">
        <v>0</v>
      </c>
      <c r="AF379" s="177">
        <v>0</v>
      </c>
      <c r="AG379" s="177">
        <v>0</v>
      </c>
      <c r="AH379" s="177">
        <v>0</v>
      </c>
      <c r="AI379" s="177">
        <v>0</v>
      </c>
      <c r="AJ379" s="177">
        <v>0</v>
      </c>
      <c r="AK379" s="177">
        <v>0</v>
      </c>
      <c r="AL379" s="177">
        <v>0</v>
      </c>
      <c r="AM379" s="177">
        <v>0</v>
      </c>
      <c r="AN379" s="177">
        <v>0</v>
      </c>
      <c r="AO379" s="177">
        <v>0</v>
      </c>
      <c r="AP379" s="177">
        <v>0</v>
      </c>
      <c r="AQ379" s="177">
        <v>0</v>
      </c>
      <c r="AR379" s="177">
        <v>0</v>
      </c>
      <c r="AS379" s="177">
        <v>0</v>
      </c>
      <c r="AT379" s="177">
        <v>0</v>
      </c>
      <c r="AU379" s="177">
        <v>0</v>
      </c>
      <c r="AV379" s="177">
        <v>0</v>
      </c>
      <c r="AW379" s="177">
        <v>0</v>
      </c>
      <c r="AX379" s="177">
        <v>0</v>
      </c>
      <c r="AY379" s="177">
        <v>0</v>
      </c>
      <c r="AZ379" s="177">
        <v>0</v>
      </c>
      <c r="BA379" s="177">
        <v>0</v>
      </c>
      <c r="BB379" s="177">
        <v>0</v>
      </c>
      <c r="BC379" s="177">
        <v>0</v>
      </c>
      <c r="BD379" s="177">
        <v>0</v>
      </c>
      <c r="BE379" s="177">
        <v>0</v>
      </c>
      <c r="BF379" s="177">
        <v>0</v>
      </c>
      <c r="BG379" s="177">
        <v>0</v>
      </c>
      <c r="BH379" s="177">
        <v>0</v>
      </c>
      <c r="BI379" s="177">
        <v>0</v>
      </c>
      <c r="BJ379" s="177">
        <v>0</v>
      </c>
      <c r="BK379" s="177">
        <v>0</v>
      </c>
      <c r="BL379" s="177">
        <v>0</v>
      </c>
      <c r="BM379" s="177">
        <v>0</v>
      </c>
      <c r="BN379" s="177">
        <v>0</v>
      </c>
      <c r="BO379" s="177">
        <v>0</v>
      </c>
      <c r="BP379" s="177">
        <v>0</v>
      </c>
      <c r="BQ379" s="177">
        <v>0</v>
      </c>
      <c r="BR379" s="177">
        <v>0</v>
      </c>
      <c r="BS379" s="177">
        <v>0</v>
      </c>
      <c r="BT379" s="177">
        <v>0</v>
      </c>
      <c r="BU379" s="177">
        <v>0</v>
      </c>
      <c r="BV379" s="177">
        <v>0</v>
      </c>
      <c r="BW379" s="177">
        <v>0</v>
      </c>
      <c r="BX379" s="177">
        <v>0</v>
      </c>
      <c r="BY379" s="177">
        <v>0</v>
      </c>
      <c r="BZ379" s="177">
        <v>0</v>
      </c>
      <c r="CA379" s="177">
        <v>0</v>
      </c>
      <c r="CB379" s="177">
        <v>0</v>
      </c>
      <c r="CC379" s="177">
        <v>0</v>
      </c>
      <c r="CD379" s="177">
        <v>0</v>
      </c>
      <c r="CE379" s="177">
        <v>0</v>
      </c>
      <c r="CF379" s="177">
        <v>0</v>
      </c>
      <c r="CG379" s="177">
        <v>0</v>
      </c>
      <c r="CH379" s="177">
        <v>0</v>
      </c>
      <c r="CI379" s="177">
        <v>0</v>
      </c>
      <c r="CJ379" s="177">
        <v>0</v>
      </c>
      <c r="CK379" s="177">
        <v>0</v>
      </c>
      <c r="CL379" s="177">
        <v>0</v>
      </c>
      <c r="CM379" s="178"/>
      <c r="CN379" s="154"/>
      <c r="CO379" s="154"/>
      <c r="CZ379" s="174">
        <f t="shared" si="5"/>
        <v>0</v>
      </c>
      <c r="DA379" s="158" t="s">
        <v>2029</v>
      </c>
      <c r="DB379" s="154" t="s">
        <v>2030</v>
      </c>
      <c r="DC379" s="154" t="s">
        <v>1288</v>
      </c>
    </row>
    <row r="380" spans="1:107" ht="13.2" customHeight="1" x14ac:dyDescent="0.25">
      <c r="A380" s="175" t="s">
        <v>2031</v>
      </c>
      <c r="B380" s="176" t="s">
        <v>2032</v>
      </c>
      <c r="C380" s="177">
        <v>0</v>
      </c>
      <c r="D380" s="177">
        <v>0</v>
      </c>
      <c r="E380" s="177">
        <v>0</v>
      </c>
      <c r="F380" s="177">
        <v>0</v>
      </c>
      <c r="G380" s="177">
        <v>0</v>
      </c>
      <c r="H380" s="177">
        <v>0</v>
      </c>
      <c r="I380" s="177">
        <v>0</v>
      </c>
      <c r="J380" s="177">
        <v>0</v>
      </c>
      <c r="K380" s="177">
        <v>0</v>
      </c>
      <c r="L380" s="177">
        <v>0</v>
      </c>
      <c r="M380" s="177">
        <v>0</v>
      </c>
      <c r="N380" s="177">
        <v>0</v>
      </c>
      <c r="O380" s="177">
        <v>0</v>
      </c>
      <c r="P380" s="177">
        <v>147736.9</v>
      </c>
      <c r="Q380" s="177">
        <v>819177.75</v>
      </c>
      <c r="R380" s="177">
        <v>0</v>
      </c>
      <c r="S380" s="177">
        <v>0</v>
      </c>
      <c r="T380" s="177">
        <v>323726.3</v>
      </c>
      <c r="U380" s="177">
        <v>99960</v>
      </c>
      <c r="V380" s="177">
        <v>77305.100000000006</v>
      </c>
      <c r="W380" s="177">
        <v>0</v>
      </c>
      <c r="X380" s="177">
        <v>0</v>
      </c>
      <c r="Y380" s="177">
        <v>0</v>
      </c>
      <c r="Z380" s="177">
        <v>0</v>
      </c>
      <c r="AA380" s="177">
        <v>0</v>
      </c>
      <c r="AB380" s="177">
        <v>0</v>
      </c>
      <c r="AC380" s="177">
        <v>0</v>
      </c>
      <c r="AD380" s="177">
        <v>0</v>
      </c>
      <c r="AE380" s="177">
        <v>0</v>
      </c>
      <c r="AF380" s="177">
        <v>0</v>
      </c>
      <c r="AG380" s="177">
        <v>0</v>
      </c>
      <c r="AH380" s="177">
        <v>0</v>
      </c>
      <c r="AI380" s="177">
        <v>0</v>
      </c>
      <c r="AJ380" s="177">
        <v>0</v>
      </c>
      <c r="AK380" s="177">
        <v>0</v>
      </c>
      <c r="AL380" s="177">
        <v>0</v>
      </c>
      <c r="AM380" s="177">
        <v>0</v>
      </c>
      <c r="AN380" s="177">
        <v>0</v>
      </c>
      <c r="AO380" s="177">
        <v>0</v>
      </c>
      <c r="AP380" s="177">
        <v>0</v>
      </c>
      <c r="AQ380" s="177">
        <v>0</v>
      </c>
      <c r="AR380" s="177">
        <v>0</v>
      </c>
      <c r="AS380" s="177">
        <v>0</v>
      </c>
      <c r="AT380" s="177">
        <v>0</v>
      </c>
      <c r="AU380" s="177">
        <v>0</v>
      </c>
      <c r="AV380" s="177">
        <v>0</v>
      </c>
      <c r="AW380" s="177">
        <v>0</v>
      </c>
      <c r="AX380" s="177">
        <v>0</v>
      </c>
      <c r="AY380" s="177">
        <v>0</v>
      </c>
      <c r="AZ380" s="177">
        <v>0</v>
      </c>
      <c r="BA380" s="177">
        <v>0</v>
      </c>
      <c r="BB380" s="177">
        <v>0</v>
      </c>
      <c r="BC380" s="177">
        <v>0</v>
      </c>
      <c r="BD380" s="177">
        <v>0</v>
      </c>
      <c r="BE380" s="177">
        <v>0</v>
      </c>
      <c r="BF380" s="177">
        <v>0</v>
      </c>
      <c r="BG380" s="177">
        <v>0</v>
      </c>
      <c r="BH380" s="177">
        <v>0</v>
      </c>
      <c r="BI380" s="177">
        <v>0</v>
      </c>
      <c r="BJ380" s="177">
        <v>0</v>
      </c>
      <c r="BK380" s="177">
        <v>0</v>
      </c>
      <c r="BL380" s="177">
        <v>0</v>
      </c>
      <c r="BM380" s="177">
        <v>0</v>
      </c>
      <c r="BN380" s="177">
        <v>0</v>
      </c>
      <c r="BO380" s="177">
        <v>0</v>
      </c>
      <c r="BP380" s="177">
        <v>0</v>
      </c>
      <c r="BQ380" s="177">
        <v>0</v>
      </c>
      <c r="BR380" s="177">
        <v>0</v>
      </c>
      <c r="BS380" s="177">
        <v>0</v>
      </c>
      <c r="BT380" s="177">
        <v>0</v>
      </c>
      <c r="BU380" s="177">
        <v>0</v>
      </c>
      <c r="BV380" s="177">
        <v>0</v>
      </c>
      <c r="BW380" s="177">
        <v>0</v>
      </c>
      <c r="BX380" s="177">
        <v>0</v>
      </c>
      <c r="BY380" s="177">
        <v>0</v>
      </c>
      <c r="BZ380" s="177">
        <v>0</v>
      </c>
      <c r="CA380" s="177">
        <v>0</v>
      </c>
      <c r="CB380" s="177">
        <v>0</v>
      </c>
      <c r="CC380" s="177">
        <v>0</v>
      </c>
      <c r="CD380" s="177">
        <v>0</v>
      </c>
      <c r="CE380" s="177">
        <v>0</v>
      </c>
      <c r="CF380" s="177">
        <v>0</v>
      </c>
      <c r="CG380" s="177">
        <v>0</v>
      </c>
      <c r="CH380" s="177">
        <v>0</v>
      </c>
      <c r="CI380" s="177">
        <v>0</v>
      </c>
      <c r="CJ380" s="177">
        <v>0</v>
      </c>
      <c r="CK380" s="177">
        <v>0</v>
      </c>
      <c r="CL380" s="177">
        <v>0</v>
      </c>
      <c r="CM380" s="178"/>
      <c r="CN380" s="154"/>
      <c r="CO380" s="154"/>
      <c r="CZ380" s="174">
        <f t="shared" si="5"/>
        <v>0</v>
      </c>
      <c r="DA380" s="158" t="s">
        <v>2031</v>
      </c>
      <c r="DB380" s="154" t="s">
        <v>2032</v>
      </c>
      <c r="DC380" s="154" t="s">
        <v>1288</v>
      </c>
    </row>
    <row r="381" spans="1:107" ht="13.2" customHeight="1" x14ac:dyDescent="0.25">
      <c r="A381" s="175" t="s">
        <v>2033</v>
      </c>
      <c r="B381" s="176" t="s">
        <v>2034</v>
      </c>
      <c r="C381" s="177">
        <v>0</v>
      </c>
      <c r="D381" s="177">
        <v>0</v>
      </c>
      <c r="E381" s="177">
        <v>0</v>
      </c>
      <c r="F381" s="177">
        <v>0</v>
      </c>
      <c r="G381" s="177">
        <v>0</v>
      </c>
      <c r="H381" s="177">
        <v>0</v>
      </c>
      <c r="I381" s="177">
        <v>0</v>
      </c>
      <c r="J381" s="177">
        <v>0</v>
      </c>
      <c r="K381" s="177">
        <v>0</v>
      </c>
      <c r="L381" s="177">
        <v>0</v>
      </c>
      <c r="M381" s="177">
        <v>0</v>
      </c>
      <c r="N381" s="177">
        <v>0</v>
      </c>
      <c r="O381" s="177">
        <v>0</v>
      </c>
      <c r="P381" s="177">
        <v>0</v>
      </c>
      <c r="Q381" s="177">
        <v>0</v>
      </c>
      <c r="R381" s="177">
        <v>0</v>
      </c>
      <c r="S381" s="177">
        <v>0</v>
      </c>
      <c r="T381" s="177">
        <v>0</v>
      </c>
      <c r="U381" s="177">
        <v>0</v>
      </c>
      <c r="V381" s="177">
        <v>0</v>
      </c>
      <c r="W381" s="177">
        <v>0</v>
      </c>
      <c r="X381" s="177">
        <v>0</v>
      </c>
      <c r="Y381" s="177">
        <v>0</v>
      </c>
      <c r="Z381" s="177">
        <v>0</v>
      </c>
      <c r="AA381" s="177">
        <v>0</v>
      </c>
      <c r="AB381" s="177">
        <v>0</v>
      </c>
      <c r="AC381" s="177">
        <v>0</v>
      </c>
      <c r="AD381" s="177">
        <v>0</v>
      </c>
      <c r="AE381" s="177">
        <v>0</v>
      </c>
      <c r="AF381" s="177">
        <v>0</v>
      </c>
      <c r="AG381" s="177">
        <v>0</v>
      </c>
      <c r="AH381" s="177">
        <v>0</v>
      </c>
      <c r="AI381" s="177">
        <v>0</v>
      </c>
      <c r="AJ381" s="177">
        <v>0</v>
      </c>
      <c r="AK381" s="177">
        <v>0</v>
      </c>
      <c r="AL381" s="177">
        <v>0</v>
      </c>
      <c r="AM381" s="177">
        <v>0</v>
      </c>
      <c r="AN381" s="177">
        <v>0</v>
      </c>
      <c r="AO381" s="177">
        <v>0</v>
      </c>
      <c r="AP381" s="177">
        <v>0</v>
      </c>
      <c r="AQ381" s="177">
        <v>0</v>
      </c>
      <c r="AR381" s="177">
        <v>0</v>
      </c>
      <c r="AS381" s="177">
        <v>0</v>
      </c>
      <c r="AT381" s="177">
        <v>0</v>
      </c>
      <c r="AU381" s="177">
        <v>0</v>
      </c>
      <c r="AV381" s="177">
        <v>0</v>
      </c>
      <c r="AW381" s="177">
        <v>0</v>
      </c>
      <c r="AX381" s="177">
        <v>0</v>
      </c>
      <c r="AY381" s="177">
        <v>0</v>
      </c>
      <c r="AZ381" s="177">
        <v>0</v>
      </c>
      <c r="BA381" s="177">
        <v>0</v>
      </c>
      <c r="BB381" s="177">
        <v>0</v>
      </c>
      <c r="BC381" s="177">
        <v>0</v>
      </c>
      <c r="BD381" s="177">
        <v>0</v>
      </c>
      <c r="BE381" s="177">
        <v>0</v>
      </c>
      <c r="BF381" s="177">
        <v>0</v>
      </c>
      <c r="BG381" s="177">
        <v>0</v>
      </c>
      <c r="BH381" s="177">
        <v>0</v>
      </c>
      <c r="BI381" s="177">
        <v>0</v>
      </c>
      <c r="BJ381" s="177">
        <v>0</v>
      </c>
      <c r="BK381" s="177">
        <v>0</v>
      </c>
      <c r="BL381" s="177">
        <v>0</v>
      </c>
      <c r="BM381" s="177">
        <v>0</v>
      </c>
      <c r="BN381" s="177">
        <v>0</v>
      </c>
      <c r="BO381" s="177">
        <v>0</v>
      </c>
      <c r="BP381" s="177">
        <v>0</v>
      </c>
      <c r="BQ381" s="177">
        <v>0</v>
      </c>
      <c r="BR381" s="179">
        <v>0</v>
      </c>
      <c r="BS381" s="177">
        <v>0</v>
      </c>
      <c r="BT381" s="177">
        <v>0</v>
      </c>
      <c r="BU381" s="177">
        <v>0</v>
      </c>
      <c r="BV381" s="177">
        <v>0</v>
      </c>
      <c r="BW381" s="177">
        <v>0</v>
      </c>
      <c r="BX381" s="177">
        <v>0</v>
      </c>
      <c r="BY381" s="177">
        <v>0</v>
      </c>
      <c r="BZ381" s="177">
        <v>0</v>
      </c>
      <c r="CA381" s="177">
        <v>0</v>
      </c>
      <c r="CB381" s="177">
        <v>0</v>
      </c>
      <c r="CC381" s="177">
        <v>0</v>
      </c>
      <c r="CD381" s="177">
        <v>0</v>
      </c>
      <c r="CE381" s="177">
        <v>0</v>
      </c>
      <c r="CF381" s="177">
        <v>0</v>
      </c>
      <c r="CG381" s="177">
        <v>0</v>
      </c>
      <c r="CH381" s="177">
        <v>0</v>
      </c>
      <c r="CI381" s="177">
        <v>0</v>
      </c>
      <c r="CJ381" s="177">
        <v>0</v>
      </c>
      <c r="CK381" s="177">
        <v>0</v>
      </c>
      <c r="CL381" s="177">
        <v>0</v>
      </c>
      <c r="CM381" s="178"/>
      <c r="CN381" s="154"/>
      <c r="CO381" s="154"/>
      <c r="CZ381" s="174">
        <f t="shared" si="5"/>
        <v>0</v>
      </c>
      <c r="DA381" s="158" t="s">
        <v>2033</v>
      </c>
      <c r="DB381" s="154" t="s">
        <v>2034</v>
      </c>
      <c r="DC381" s="154" t="s">
        <v>1288</v>
      </c>
    </row>
    <row r="382" spans="1:107" ht="13.2" customHeight="1" x14ac:dyDescent="0.25">
      <c r="A382" s="175" t="s">
        <v>2035</v>
      </c>
      <c r="B382" s="176" t="s">
        <v>2036</v>
      </c>
      <c r="C382" s="177">
        <v>632776.88</v>
      </c>
      <c r="D382" s="177">
        <v>0</v>
      </c>
      <c r="E382" s="177">
        <v>0</v>
      </c>
      <c r="F382" s="177">
        <v>0</v>
      </c>
      <c r="G382" s="177">
        <v>0</v>
      </c>
      <c r="H382" s="177">
        <v>0</v>
      </c>
      <c r="I382" s="177">
        <v>0</v>
      </c>
      <c r="J382" s="177">
        <v>19903.689999999999</v>
      </c>
      <c r="K382" s="177">
        <v>0</v>
      </c>
      <c r="L382" s="177">
        <v>0</v>
      </c>
      <c r="M382" s="177">
        <v>0</v>
      </c>
      <c r="N382" s="177">
        <v>0</v>
      </c>
      <c r="O382" s="177">
        <v>0</v>
      </c>
      <c r="P382" s="177">
        <v>0</v>
      </c>
      <c r="Q382" s="177">
        <v>0</v>
      </c>
      <c r="R382" s="177">
        <v>0</v>
      </c>
      <c r="S382" s="177">
        <v>0</v>
      </c>
      <c r="T382" s="177">
        <v>0</v>
      </c>
      <c r="U382" s="177">
        <v>0</v>
      </c>
      <c r="V382" s="177">
        <v>0</v>
      </c>
      <c r="W382" s="177">
        <v>0</v>
      </c>
      <c r="X382" s="177">
        <v>0</v>
      </c>
      <c r="Y382" s="177">
        <v>0</v>
      </c>
      <c r="Z382" s="177">
        <v>0</v>
      </c>
      <c r="AA382" s="177">
        <v>0</v>
      </c>
      <c r="AB382" s="177">
        <v>0</v>
      </c>
      <c r="AC382" s="177">
        <v>0</v>
      </c>
      <c r="AD382" s="177">
        <v>0</v>
      </c>
      <c r="AE382" s="177">
        <v>0</v>
      </c>
      <c r="AF382" s="177">
        <v>0</v>
      </c>
      <c r="AG382" s="177">
        <v>0</v>
      </c>
      <c r="AH382" s="177">
        <v>0</v>
      </c>
      <c r="AI382" s="177">
        <v>0</v>
      </c>
      <c r="AJ382" s="177">
        <v>0</v>
      </c>
      <c r="AK382" s="177">
        <v>0</v>
      </c>
      <c r="AL382" s="177">
        <v>0</v>
      </c>
      <c r="AM382" s="177">
        <v>0</v>
      </c>
      <c r="AN382" s="177">
        <v>847030</v>
      </c>
      <c r="AO382" s="177">
        <v>0</v>
      </c>
      <c r="AP382" s="177">
        <v>0</v>
      </c>
      <c r="AQ382" s="177">
        <v>0</v>
      </c>
      <c r="AR382" s="177">
        <v>0</v>
      </c>
      <c r="AS382" s="177">
        <v>0</v>
      </c>
      <c r="AT382" s="177">
        <v>0</v>
      </c>
      <c r="AU382" s="177">
        <v>0</v>
      </c>
      <c r="AV382" s="177">
        <v>0</v>
      </c>
      <c r="AW382" s="177">
        <v>18000</v>
      </c>
      <c r="AX382" s="177">
        <v>0</v>
      </c>
      <c r="AY382" s="177">
        <v>0</v>
      </c>
      <c r="AZ382" s="177">
        <v>0</v>
      </c>
      <c r="BA382" s="177">
        <v>0</v>
      </c>
      <c r="BB382" s="177">
        <v>0</v>
      </c>
      <c r="BC382" s="177">
        <v>0</v>
      </c>
      <c r="BD382" s="177">
        <v>0</v>
      </c>
      <c r="BE382" s="177">
        <v>0</v>
      </c>
      <c r="BF382" s="177">
        <v>0</v>
      </c>
      <c r="BG382" s="177">
        <v>86859.09</v>
      </c>
      <c r="BH382" s="177">
        <v>0</v>
      </c>
      <c r="BI382" s="177">
        <v>0</v>
      </c>
      <c r="BJ382" s="177">
        <v>4746</v>
      </c>
      <c r="BK382" s="177">
        <v>0</v>
      </c>
      <c r="BL382" s="177">
        <v>0</v>
      </c>
      <c r="BM382" s="177">
        <v>0</v>
      </c>
      <c r="BN382" s="177">
        <v>0</v>
      </c>
      <c r="BO382" s="177">
        <v>0</v>
      </c>
      <c r="BP382" s="177">
        <v>0</v>
      </c>
      <c r="BQ382" s="177">
        <v>0</v>
      </c>
      <c r="BR382" s="177">
        <v>0</v>
      </c>
      <c r="BS382" s="177">
        <v>0</v>
      </c>
      <c r="BT382" s="177">
        <v>0</v>
      </c>
      <c r="BU382" s="177">
        <v>0</v>
      </c>
      <c r="BV382" s="177">
        <v>0</v>
      </c>
      <c r="BW382" s="177">
        <v>0</v>
      </c>
      <c r="BX382" s="177">
        <v>0</v>
      </c>
      <c r="BY382" s="177">
        <v>0</v>
      </c>
      <c r="BZ382" s="177">
        <v>0</v>
      </c>
      <c r="CA382" s="177">
        <v>0</v>
      </c>
      <c r="CB382" s="177">
        <v>0</v>
      </c>
      <c r="CC382" s="177">
        <v>0</v>
      </c>
      <c r="CD382" s="177">
        <v>0</v>
      </c>
      <c r="CE382" s="177">
        <v>0</v>
      </c>
      <c r="CF382" s="177">
        <v>6861</v>
      </c>
      <c r="CG382" s="177">
        <v>0</v>
      </c>
      <c r="CH382" s="177">
        <v>0</v>
      </c>
      <c r="CI382" s="177">
        <v>0</v>
      </c>
      <c r="CJ382" s="177">
        <v>11582.5</v>
      </c>
      <c r="CK382" s="177">
        <v>0</v>
      </c>
      <c r="CL382" s="177">
        <v>0</v>
      </c>
      <c r="CM382" s="178"/>
      <c r="CN382" s="154"/>
      <c r="CO382" s="154"/>
      <c r="CZ382" s="174">
        <f t="shared" si="5"/>
        <v>0</v>
      </c>
      <c r="DA382" s="158" t="s">
        <v>2035</v>
      </c>
      <c r="DB382" s="154" t="s">
        <v>2036</v>
      </c>
      <c r="DC382" s="154" t="s">
        <v>1288</v>
      </c>
    </row>
    <row r="383" spans="1:107" ht="13.2" customHeight="1" x14ac:dyDescent="0.25">
      <c r="A383" s="175" t="s">
        <v>2037</v>
      </c>
      <c r="B383" s="176" t="s">
        <v>2038</v>
      </c>
      <c r="C383" s="177">
        <v>0</v>
      </c>
      <c r="D383" s="177">
        <v>0</v>
      </c>
      <c r="E383" s="177">
        <v>0</v>
      </c>
      <c r="F383" s="177">
        <v>0</v>
      </c>
      <c r="G383" s="177">
        <v>0</v>
      </c>
      <c r="H383" s="177">
        <v>0</v>
      </c>
      <c r="I383" s="177">
        <v>0</v>
      </c>
      <c r="J383" s="177">
        <v>0</v>
      </c>
      <c r="K383" s="177">
        <v>0</v>
      </c>
      <c r="L383" s="177">
        <v>0</v>
      </c>
      <c r="M383" s="177">
        <v>0</v>
      </c>
      <c r="N383" s="177">
        <v>0</v>
      </c>
      <c r="O383" s="177">
        <v>0</v>
      </c>
      <c r="P383" s="177">
        <v>0</v>
      </c>
      <c r="Q383" s="177">
        <v>0</v>
      </c>
      <c r="R383" s="177">
        <v>0</v>
      </c>
      <c r="S383" s="177">
        <v>0</v>
      </c>
      <c r="T383" s="177">
        <v>0</v>
      </c>
      <c r="U383" s="177">
        <v>0</v>
      </c>
      <c r="V383" s="177">
        <v>0</v>
      </c>
      <c r="W383" s="177">
        <v>0</v>
      </c>
      <c r="X383" s="177">
        <v>0</v>
      </c>
      <c r="Y383" s="177">
        <v>0</v>
      </c>
      <c r="Z383" s="177">
        <v>0</v>
      </c>
      <c r="AA383" s="177">
        <v>0</v>
      </c>
      <c r="AB383" s="177">
        <v>0</v>
      </c>
      <c r="AC383" s="177">
        <v>0</v>
      </c>
      <c r="AD383" s="177">
        <v>0</v>
      </c>
      <c r="AE383" s="177">
        <v>0</v>
      </c>
      <c r="AF383" s="177">
        <v>0</v>
      </c>
      <c r="AG383" s="177">
        <v>0</v>
      </c>
      <c r="AH383" s="177">
        <v>0</v>
      </c>
      <c r="AI383" s="177">
        <v>0</v>
      </c>
      <c r="AJ383" s="177">
        <v>0</v>
      </c>
      <c r="AK383" s="177">
        <v>0</v>
      </c>
      <c r="AL383" s="177">
        <v>0</v>
      </c>
      <c r="AM383" s="177">
        <v>0</v>
      </c>
      <c r="AN383" s="177">
        <v>0</v>
      </c>
      <c r="AO383" s="177">
        <v>0</v>
      </c>
      <c r="AP383" s="177">
        <v>0</v>
      </c>
      <c r="AQ383" s="177">
        <v>0</v>
      </c>
      <c r="AR383" s="177">
        <v>0</v>
      </c>
      <c r="AS383" s="177">
        <v>0</v>
      </c>
      <c r="AT383" s="177">
        <v>0</v>
      </c>
      <c r="AU383" s="177">
        <v>0</v>
      </c>
      <c r="AV383" s="177">
        <v>0</v>
      </c>
      <c r="AW383" s="177">
        <v>0</v>
      </c>
      <c r="AX383" s="177">
        <v>0</v>
      </c>
      <c r="AY383" s="177">
        <v>0</v>
      </c>
      <c r="AZ383" s="177">
        <v>0</v>
      </c>
      <c r="BA383" s="177">
        <v>0</v>
      </c>
      <c r="BB383" s="177">
        <v>0</v>
      </c>
      <c r="BC383" s="177">
        <v>0</v>
      </c>
      <c r="BD383" s="177">
        <v>0</v>
      </c>
      <c r="BE383" s="177">
        <v>0</v>
      </c>
      <c r="BF383" s="177">
        <v>0</v>
      </c>
      <c r="BG383" s="177">
        <v>0</v>
      </c>
      <c r="BH383" s="177">
        <v>0</v>
      </c>
      <c r="BI383" s="177">
        <v>0</v>
      </c>
      <c r="BJ383" s="177">
        <v>0</v>
      </c>
      <c r="BK383" s="177">
        <v>0</v>
      </c>
      <c r="BL383" s="177">
        <v>0</v>
      </c>
      <c r="BM383" s="177">
        <v>0</v>
      </c>
      <c r="BN383" s="177">
        <v>0</v>
      </c>
      <c r="BO383" s="177">
        <v>0</v>
      </c>
      <c r="BP383" s="177">
        <v>0</v>
      </c>
      <c r="BQ383" s="177">
        <v>0</v>
      </c>
      <c r="BR383" s="177">
        <v>0</v>
      </c>
      <c r="BS383" s="177">
        <v>0</v>
      </c>
      <c r="BT383" s="177">
        <v>0</v>
      </c>
      <c r="BU383" s="177">
        <v>0</v>
      </c>
      <c r="BV383" s="177">
        <v>0</v>
      </c>
      <c r="BW383" s="177">
        <v>0</v>
      </c>
      <c r="BX383" s="177">
        <v>0</v>
      </c>
      <c r="BY383" s="177">
        <v>0</v>
      </c>
      <c r="BZ383" s="177">
        <v>0</v>
      </c>
      <c r="CA383" s="177">
        <v>0</v>
      </c>
      <c r="CB383" s="177">
        <v>0</v>
      </c>
      <c r="CC383" s="177">
        <v>0</v>
      </c>
      <c r="CD383" s="177">
        <v>0</v>
      </c>
      <c r="CE383" s="177">
        <v>0</v>
      </c>
      <c r="CF383" s="177">
        <v>0</v>
      </c>
      <c r="CG383" s="177">
        <v>0</v>
      </c>
      <c r="CH383" s="177">
        <v>0</v>
      </c>
      <c r="CI383" s="177">
        <v>0</v>
      </c>
      <c r="CJ383" s="177">
        <v>0</v>
      </c>
      <c r="CK383" s="177">
        <v>0</v>
      </c>
      <c r="CL383" s="177">
        <v>0</v>
      </c>
      <c r="CM383" s="178"/>
      <c r="CN383" s="154"/>
      <c r="CO383" s="154"/>
      <c r="CZ383" s="174">
        <f t="shared" si="5"/>
        <v>0</v>
      </c>
      <c r="DA383" s="158" t="s">
        <v>2037</v>
      </c>
      <c r="DB383" s="154" t="s">
        <v>2038</v>
      </c>
      <c r="DC383" s="154" t="s">
        <v>1288</v>
      </c>
    </row>
    <row r="384" spans="1:107" ht="13.2" customHeight="1" x14ac:dyDescent="0.25">
      <c r="A384" s="175" t="s">
        <v>2039</v>
      </c>
      <c r="B384" s="176" t="s">
        <v>2040</v>
      </c>
      <c r="C384" s="177">
        <v>0</v>
      </c>
      <c r="D384" s="177">
        <v>0</v>
      </c>
      <c r="E384" s="177">
        <v>0</v>
      </c>
      <c r="F384" s="177">
        <v>0</v>
      </c>
      <c r="G384" s="177">
        <v>0</v>
      </c>
      <c r="H384" s="177">
        <v>0</v>
      </c>
      <c r="I384" s="177">
        <v>0</v>
      </c>
      <c r="J384" s="177">
        <v>0</v>
      </c>
      <c r="K384" s="177">
        <v>0</v>
      </c>
      <c r="L384" s="177">
        <v>0</v>
      </c>
      <c r="M384" s="177">
        <v>0</v>
      </c>
      <c r="N384" s="177">
        <v>0</v>
      </c>
      <c r="O384" s="177">
        <v>0</v>
      </c>
      <c r="P384" s="177">
        <v>0</v>
      </c>
      <c r="Q384" s="177">
        <v>0</v>
      </c>
      <c r="R384" s="177">
        <v>0</v>
      </c>
      <c r="S384" s="177">
        <v>0</v>
      </c>
      <c r="T384" s="177">
        <v>0</v>
      </c>
      <c r="U384" s="177">
        <v>0</v>
      </c>
      <c r="V384" s="177">
        <v>0</v>
      </c>
      <c r="W384" s="177">
        <v>0</v>
      </c>
      <c r="X384" s="177">
        <v>0</v>
      </c>
      <c r="Y384" s="177">
        <v>0</v>
      </c>
      <c r="Z384" s="177">
        <v>0</v>
      </c>
      <c r="AA384" s="177">
        <v>0</v>
      </c>
      <c r="AB384" s="177">
        <v>0</v>
      </c>
      <c r="AC384" s="177">
        <v>0</v>
      </c>
      <c r="AD384" s="177">
        <v>0</v>
      </c>
      <c r="AE384" s="177">
        <v>0</v>
      </c>
      <c r="AF384" s="177">
        <v>0</v>
      </c>
      <c r="AG384" s="177">
        <v>0</v>
      </c>
      <c r="AH384" s="177">
        <v>0</v>
      </c>
      <c r="AI384" s="177">
        <v>0</v>
      </c>
      <c r="AJ384" s="177">
        <v>0</v>
      </c>
      <c r="AK384" s="177">
        <v>0</v>
      </c>
      <c r="AL384" s="177">
        <v>0</v>
      </c>
      <c r="AM384" s="177">
        <v>0</v>
      </c>
      <c r="AN384" s="177">
        <v>0</v>
      </c>
      <c r="AO384" s="177">
        <v>0</v>
      </c>
      <c r="AP384" s="177">
        <v>0</v>
      </c>
      <c r="AQ384" s="177">
        <v>0</v>
      </c>
      <c r="AR384" s="177">
        <v>0</v>
      </c>
      <c r="AS384" s="177">
        <v>0</v>
      </c>
      <c r="AT384" s="177">
        <v>0</v>
      </c>
      <c r="AU384" s="177">
        <v>0</v>
      </c>
      <c r="AV384" s="177">
        <v>0</v>
      </c>
      <c r="AW384" s="177">
        <v>0</v>
      </c>
      <c r="AX384" s="177">
        <v>0</v>
      </c>
      <c r="AY384" s="177">
        <v>0</v>
      </c>
      <c r="AZ384" s="177">
        <v>0</v>
      </c>
      <c r="BA384" s="177">
        <v>0</v>
      </c>
      <c r="BB384" s="177">
        <v>0</v>
      </c>
      <c r="BC384" s="177">
        <v>0</v>
      </c>
      <c r="BD384" s="177">
        <v>0</v>
      </c>
      <c r="BE384" s="177">
        <v>0</v>
      </c>
      <c r="BF384" s="177">
        <v>0</v>
      </c>
      <c r="BG384" s="177">
        <v>0</v>
      </c>
      <c r="BH384" s="177">
        <v>0</v>
      </c>
      <c r="BI384" s="177">
        <v>0</v>
      </c>
      <c r="BJ384" s="177">
        <v>0</v>
      </c>
      <c r="BK384" s="177">
        <v>0</v>
      </c>
      <c r="BL384" s="177">
        <v>0</v>
      </c>
      <c r="BM384" s="177">
        <v>0</v>
      </c>
      <c r="BN384" s="177">
        <v>0</v>
      </c>
      <c r="BO384" s="177">
        <v>0</v>
      </c>
      <c r="BP384" s="177">
        <v>0</v>
      </c>
      <c r="BQ384" s="177">
        <v>0</v>
      </c>
      <c r="BR384" s="177">
        <v>0</v>
      </c>
      <c r="BS384" s="177">
        <v>0</v>
      </c>
      <c r="BT384" s="177">
        <v>0</v>
      </c>
      <c r="BU384" s="177">
        <v>0</v>
      </c>
      <c r="BV384" s="177">
        <v>0</v>
      </c>
      <c r="BW384" s="177">
        <v>0</v>
      </c>
      <c r="BX384" s="177">
        <v>0</v>
      </c>
      <c r="BY384" s="177">
        <v>0</v>
      </c>
      <c r="BZ384" s="177">
        <v>0</v>
      </c>
      <c r="CA384" s="177">
        <v>0</v>
      </c>
      <c r="CB384" s="177">
        <v>0</v>
      </c>
      <c r="CC384" s="177">
        <v>0</v>
      </c>
      <c r="CD384" s="177">
        <v>0</v>
      </c>
      <c r="CE384" s="177">
        <v>0</v>
      </c>
      <c r="CF384" s="177">
        <v>0</v>
      </c>
      <c r="CG384" s="177">
        <v>0</v>
      </c>
      <c r="CH384" s="177">
        <v>0</v>
      </c>
      <c r="CI384" s="177">
        <v>0</v>
      </c>
      <c r="CJ384" s="177">
        <v>0</v>
      </c>
      <c r="CK384" s="177">
        <v>0</v>
      </c>
      <c r="CL384" s="177">
        <v>0</v>
      </c>
      <c r="CM384" s="178"/>
      <c r="CN384" s="154"/>
      <c r="CO384" s="154"/>
      <c r="CZ384" s="174">
        <f t="shared" si="5"/>
        <v>0</v>
      </c>
      <c r="DA384" s="158" t="s">
        <v>2039</v>
      </c>
      <c r="DB384" s="154" t="s">
        <v>2040</v>
      </c>
      <c r="DC384" s="154" t="s">
        <v>1288</v>
      </c>
    </row>
    <row r="385" spans="1:107" ht="13.2" customHeight="1" x14ac:dyDescent="0.25">
      <c r="A385" s="175" t="s">
        <v>2041</v>
      </c>
      <c r="B385" s="176" t="s">
        <v>2042</v>
      </c>
      <c r="C385" s="177">
        <v>0</v>
      </c>
      <c r="D385" s="177">
        <v>0</v>
      </c>
      <c r="E385" s="177">
        <v>0</v>
      </c>
      <c r="F385" s="177">
        <v>0</v>
      </c>
      <c r="G385" s="177">
        <v>0</v>
      </c>
      <c r="H385" s="177">
        <v>0</v>
      </c>
      <c r="I385" s="177">
        <v>0</v>
      </c>
      <c r="J385" s="177">
        <v>0</v>
      </c>
      <c r="K385" s="177">
        <v>0</v>
      </c>
      <c r="L385" s="177">
        <v>0</v>
      </c>
      <c r="M385" s="177">
        <v>0</v>
      </c>
      <c r="N385" s="177">
        <v>0</v>
      </c>
      <c r="O385" s="177">
        <v>0</v>
      </c>
      <c r="P385" s="177">
        <v>0</v>
      </c>
      <c r="Q385" s="177">
        <v>0</v>
      </c>
      <c r="R385" s="177">
        <v>0</v>
      </c>
      <c r="S385" s="177">
        <v>0</v>
      </c>
      <c r="T385" s="177">
        <v>0</v>
      </c>
      <c r="U385" s="177">
        <v>0</v>
      </c>
      <c r="V385" s="177">
        <v>0</v>
      </c>
      <c r="W385" s="177">
        <v>0</v>
      </c>
      <c r="X385" s="177">
        <v>0</v>
      </c>
      <c r="Y385" s="177">
        <v>0</v>
      </c>
      <c r="Z385" s="177">
        <v>0</v>
      </c>
      <c r="AA385" s="177">
        <v>0</v>
      </c>
      <c r="AB385" s="177">
        <v>0</v>
      </c>
      <c r="AC385" s="177">
        <v>0</v>
      </c>
      <c r="AD385" s="177">
        <v>0</v>
      </c>
      <c r="AE385" s="177">
        <v>0</v>
      </c>
      <c r="AF385" s="177">
        <v>0</v>
      </c>
      <c r="AG385" s="177">
        <v>0</v>
      </c>
      <c r="AH385" s="177">
        <v>0</v>
      </c>
      <c r="AI385" s="177">
        <v>0</v>
      </c>
      <c r="AJ385" s="177">
        <v>0</v>
      </c>
      <c r="AK385" s="177">
        <v>0</v>
      </c>
      <c r="AL385" s="177">
        <v>0</v>
      </c>
      <c r="AM385" s="177">
        <v>0</v>
      </c>
      <c r="AN385" s="177">
        <v>0</v>
      </c>
      <c r="AO385" s="177">
        <v>0</v>
      </c>
      <c r="AP385" s="177">
        <v>0</v>
      </c>
      <c r="AQ385" s="177">
        <v>0</v>
      </c>
      <c r="AR385" s="177">
        <v>0</v>
      </c>
      <c r="AS385" s="177">
        <v>0</v>
      </c>
      <c r="AT385" s="177">
        <v>0</v>
      </c>
      <c r="AU385" s="177">
        <v>0</v>
      </c>
      <c r="AV385" s="177">
        <v>0</v>
      </c>
      <c r="AW385" s="177">
        <v>0</v>
      </c>
      <c r="AX385" s="177">
        <v>0</v>
      </c>
      <c r="AY385" s="177">
        <v>0</v>
      </c>
      <c r="AZ385" s="177">
        <v>0</v>
      </c>
      <c r="BA385" s="177">
        <v>0</v>
      </c>
      <c r="BB385" s="177">
        <v>0</v>
      </c>
      <c r="BC385" s="177">
        <v>0</v>
      </c>
      <c r="BD385" s="177">
        <v>0</v>
      </c>
      <c r="BE385" s="177">
        <v>0</v>
      </c>
      <c r="BF385" s="177">
        <v>0</v>
      </c>
      <c r="BG385" s="177">
        <v>0</v>
      </c>
      <c r="BH385" s="177">
        <v>0</v>
      </c>
      <c r="BI385" s="177">
        <v>0</v>
      </c>
      <c r="BJ385" s="177">
        <v>0</v>
      </c>
      <c r="BK385" s="177">
        <v>0</v>
      </c>
      <c r="BL385" s="177">
        <v>0</v>
      </c>
      <c r="BM385" s="177">
        <v>0</v>
      </c>
      <c r="BN385" s="177">
        <v>0</v>
      </c>
      <c r="BO385" s="177">
        <v>0</v>
      </c>
      <c r="BP385" s="177">
        <v>0</v>
      </c>
      <c r="BQ385" s="177">
        <v>0</v>
      </c>
      <c r="BR385" s="177">
        <v>0</v>
      </c>
      <c r="BS385" s="177">
        <v>0</v>
      </c>
      <c r="BT385" s="177">
        <v>0</v>
      </c>
      <c r="BU385" s="177">
        <v>0</v>
      </c>
      <c r="BV385" s="177">
        <v>0</v>
      </c>
      <c r="BW385" s="177">
        <v>0</v>
      </c>
      <c r="BX385" s="177">
        <v>0</v>
      </c>
      <c r="BY385" s="177">
        <v>0</v>
      </c>
      <c r="BZ385" s="177">
        <v>0</v>
      </c>
      <c r="CA385" s="177">
        <v>0</v>
      </c>
      <c r="CB385" s="177">
        <v>0</v>
      </c>
      <c r="CC385" s="177">
        <v>0</v>
      </c>
      <c r="CD385" s="177">
        <v>0</v>
      </c>
      <c r="CE385" s="177">
        <v>0</v>
      </c>
      <c r="CF385" s="177">
        <v>0</v>
      </c>
      <c r="CG385" s="177">
        <v>0</v>
      </c>
      <c r="CH385" s="177">
        <v>0</v>
      </c>
      <c r="CI385" s="177">
        <v>0</v>
      </c>
      <c r="CJ385" s="177">
        <v>0</v>
      </c>
      <c r="CK385" s="177">
        <v>0</v>
      </c>
      <c r="CL385" s="177">
        <v>0</v>
      </c>
      <c r="CM385" s="178"/>
      <c r="CN385" s="154"/>
      <c r="CO385" s="154"/>
      <c r="CZ385" s="174">
        <f t="shared" si="5"/>
        <v>0</v>
      </c>
      <c r="DA385" s="158" t="s">
        <v>2041</v>
      </c>
      <c r="DB385" s="154" t="s">
        <v>2042</v>
      </c>
      <c r="DC385" s="154" t="s">
        <v>1288</v>
      </c>
    </row>
    <row r="386" spans="1:107" ht="13.2" customHeight="1" x14ac:dyDescent="0.25">
      <c r="A386" s="175" t="s">
        <v>2043</v>
      </c>
      <c r="B386" s="176" t="s">
        <v>2044</v>
      </c>
      <c r="C386" s="177">
        <v>0</v>
      </c>
      <c r="D386" s="177">
        <v>0</v>
      </c>
      <c r="E386" s="177">
        <v>0</v>
      </c>
      <c r="F386" s="177">
        <v>0</v>
      </c>
      <c r="G386" s="177">
        <v>0</v>
      </c>
      <c r="H386" s="177">
        <v>0</v>
      </c>
      <c r="I386" s="177">
        <v>0</v>
      </c>
      <c r="J386" s="177">
        <v>0</v>
      </c>
      <c r="K386" s="177">
        <v>0</v>
      </c>
      <c r="L386" s="177">
        <v>0</v>
      </c>
      <c r="M386" s="177">
        <v>0</v>
      </c>
      <c r="N386" s="177">
        <v>0</v>
      </c>
      <c r="O386" s="177">
        <v>0</v>
      </c>
      <c r="P386" s="177">
        <v>0</v>
      </c>
      <c r="Q386" s="177">
        <v>0</v>
      </c>
      <c r="R386" s="177">
        <v>0</v>
      </c>
      <c r="S386" s="177">
        <v>0</v>
      </c>
      <c r="T386" s="177">
        <v>0</v>
      </c>
      <c r="U386" s="177">
        <v>0</v>
      </c>
      <c r="V386" s="177">
        <v>0</v>
      </c>
      <c r="W386" s="177">
        <v>0</v>
      </c>
      <c r="X386" s="177">
        <v>0</v>
      </c>
      <c r="Y386" s="177">
        <v>0</v>
      </c>
      <c r="Z386" s="177">
        <v>0</v>
      </c>
      <c r="AA386" s="177">
        <v>0</v>
      </c>
      <c r="AB386" s="177">
        <v>0</v>
      </c>
      <c r="AC386" s="177">
        <v>0</v>
      </c>
      <c r="AD386" s="177">
        <v>0</v>
      </c>
      <c r="AE386" s="177">
        <v>0</v>
      </c>
      <c r="AF386" s="177">
        <v>0</v>
      </c>
      <c r="AG386" s="177">
        <v>0</v>
      </c>
      <c r="AH386" s="177">
        <v>0</v>
      </c>
      <c r="AI386" s="177">
        <v>0</v>
      </c>
      <c r="AJ386" s="177">
        <v>0</v>
      </c>
      <c r="AK386" s="177">
        <v>0</v>
      </c>
      <c r="AL386" s="177">
        <v>0</v>
      </c>
      <c r="AM386" s="177">
        <v>0</v>
      </c>
      <c r="AN386" s="177">
        <v>0</v>
      </c>
      <c r="AO386" s="177">
        <v>0</v>
      </c>
      <c r="AP386" s="177">
        <v>0</v>
      </c>
      <c r="AQ386" s="177">
        <v>0</v>
      </c>
      <c r="AR386" s="177">
        <v>0</v>
      </c>
      <c r="AS386" s="177">
        <v>0</v>
      </c>
      <c r="AT386" s="177">
        <v>0</v>
      </c>
      <c r="AU386" s="177">
        <v>0</v>
      </c>
      <c r="AV386" s="177">
        <v>0</v>
      </c>
      <c r="AW386" s="177">
        <v>0</v>
      </c>
      <c r="AX386" s="177">
        <v>0</v>
      </c>
      <c r="AY386" s="177">
        <v>0</v>
      </c>
      <c r="AZ386" s="177">
        <v>0</v>
      </c>
      <c r="BA386" s="177">
        <v>0</v>
      </c>
      <c r="BB386" s="177">
        <v>0</v>
      </c>
      <c r="BC386" s="177">
        <v>0</v>
      </c>
      <c r="BD386" s="177">
        <v>0</v>
      </c>
      <c r="BE386" s="177">
        <v>0</v>
      </c>
      <c r="BF386" s="177">
        <v>0</v>
      </c>
      <c r="BG386" s="177">
        <v>0</v>
      </c>
      <c r="BH386" s="177">
        <v>0</v>
      </c>
      <c r="BI386" s="177">
        <v>0</v>
      </c>
      <c r="BJ386" s="177">
        <v>0</v>
      </c>
      <c r="BK386" s="177">
        <v>0</v>
      </c>
      <c r="BL386" s="177">
        <v>0</v>
      </c>
      <c r="BM386" s="177">
        <v>0</v>
      </c>
      <c r="BN386" s="177">
        <v>0</v>
      </c>
      <c r="BO386" s="177">
        <v>0</v>
      </c>
      <c r="BP386" s="177">
        <v>0</v>
      </c>
      <c r="BQ386" s="177">
        <v>0</v>
      </c>
      <c r="BR386" s="177">
        <v>0</v>
      </c>
      <c r="BS386" s="177">
        <v>0</v>
      </c>
      <c r="BT386" s="177">
        <v>0</v>
      </c>
      <c r="BU386" s="177">
        <v>0</v>
      </c>
      <c r="BV386" s="179">
        <v>0</v>
      </c>
      <c r="BW386" s="177">
        <v>0</v>
      </c>
      <c r="BX386" s="177">
        <v>0</v>
      </c>
      <c r="BY386" s="177">
        <v>0</v>
      </c>
      <c r="BZ386" s="177">
        <v>0</v>
      </c>
      <c r="CA386" s="177">
        <v>0</v>
      </c>
      <c r="CB386" s="177">
        <v>0</v>
      </c>
      <c r="CC386" s="177">
        <v>0</v>
      </c>
      <c r="CD386" s="177">
        <v>0</v>
      </c>
      <c r="CE386" s="177">
        <v>0</v>
      </c>
      <c r="CF386" s="177">
        <v>0</v>
      </c>
      <c r="CG386" s="177">
        <v>0</v>
      </c>
      <c r="CH386" s="177">
        <v>0</v>
      </c>
      <c r="CI386" s="177">
        <v>0</v>
      </c>
      <c r="CJ386" s="177">
        <v>0</v>
      </c>
      <c r="CK386" s="177">
        <v>0</v>
      </c>
      <c r="CL386" s="177">
        <v>0</v>
      </c>
      <c r="CM386" s="178"/>
      <c r="CN386" s="154"/>
      <c r="CO386" s="154"/>
      <c r="CZ386" s="174">
        <f t="shared" si="5"/>
        <v>0</v>
      </c>
      <c r="DA386" s="158" t="s">
        <v>2043</v>
      </c>
      <c r="DB386" s="154" t="s">
        <v>2044</v>
      </c>
      <c r="DC386" s="154" t="s">
        <v>1288</v>
      </c>
    </row>
    <row r="387" spans="1:107" ht="13.2" customHeight="1" x14ac:dyDescent="0.25">
      <c r="A387" s="175" t="s">
        <v>2045</v>
      </c>
      <c r="B387" s="176" t="s">
        <v>2046</v>
      </c>
      <c r="C387" s="177">
        <v>0</v>
      </c>
      <c r="D387" s="177">
        <v>0</v>
      </c>
      <c r="E387" s="177">
        <v>0</v>
      </c>
      <c r="F387" s="177">
        <v>0</v>
      </c>
      <c r="G387" s="177">
        <v>0</v>
      </c>
      <c r="H387" s="177">
        <v>0</v>
      </c>
      <c r="I387" s="177">
        <v>0</v>
      </c>
      <c r="J387" s="177">
        <v>0</v>
      </c>
      <c r="K387" s="177">
        <v>0</v>
      </c>
      <c r="L387" s="177">
        <v>0</v>
      </c>
      <c r="M387" s="177">
        <v>0</v>
      </c>
      <c r="N387" s="177">
        <v>0</v>
      </c>
      <c r="O387" s="177">
        <v>0</v>
      </c>
      <c r="P387" s="177">
        <v>0</v>
      </c>
      <c r="Q387" s="177">
        <v>0</v>
      </c>
      <c r="R387" s="177">
        <v>0</v>
      </c>
      <c r="S387" s="177">
        <v>0</v>
      </c>
      <c r="T387" s="177">
        <v>0</v>
      </c>
      <c r="U387" s="177">
        <v>0</v>
      </c>
      <c r="V387" s="177">
        <v>0</v>
      </c>
      <c r="W387" s="177">
        <v>0</v>
      </c>
      <c r="X387" s="177">
        <v>0</v>
      </c>
      <c r="Y387" s="177">
        <v>0</v>
      </c>
      <c r="Z387" s="177">
        <v>0</v>
      </c>
      <c r="AA387" s="177">
        <v>0</v>
      </c>
      <c r="AB387" s="177">
        <v>0</v>
      </c>
      <c r="AC387" s="177">
        <v>0</v>
      </c>
      <c r="AD387" s="177">
        <v>0</v>
      </c>
      <c r="AE387" s="177">
        <v>0</v>
      </c>
      <c r="AF387" s="177">
        <v>0</v>
      </c>
      <c r="AG387" s="177">
        <v>0</v>
      </c>
      <c r="AH387" s="177">
        <v>0</v>
      </c>
      <c r="AI387" s="177">
        <v>0</v>
      </c>
      <c r="AJ387" s="177">
        <v>0</v>
      </c>
      <c r="AK387" s="177">
        <v>0</v>
      </c>
      <c r="AL387" s="177">
        <v>0</v>
      </c>
      <c r="AM387" s="177">
        <v>0</v>
      </c>
      <c r="AN387" s="177">
        <v>0</v>
      </c>
      <c r="AO387" s="177">
        <v>0</v>
      </c>
      <c r="AP387" s="177">
        <v>0</v>
      </c>
      <c r="AQ387" s="177">
        <v>0</v>
      </c>
      <c r="AR387" s="177">
        <v>0</v>
      </c>
      <c r="AS387" s="177">
        <v>0</v>
      </c>
      <c r="AT387" s="177">
        <v>0</v>
      </c>
      <c r="AU387" s="177">
        <v>0</v>
      </c>
      <c r="AV387" s="177">
        <v>0</v>
      </c>
      <c r="AW387" s="177">
        <v>0</v>
      </c>
      <c r="AX387" s="177">
        <v>0</v>
      </c>
      <c r="AY387" s="177">
        <v>0</v>
      </c>
      <c r="AZ387" s="177">
        <v>0</v>
      </c>
      <c r="BA387" s="177">
        <v>0</v>
      </c>
      <c r="BB387" s="177">
        <v>0</v>
      </c>
      <c r="BC387" s="177">
        <v>0</v>
      </c>
      <c r="BD387" s="177">
        <v>0</v>
      </c>
      <c r="BE387" s="177">
        <v>0</v>
      </c>
      <c r="BF387" s="177">
        <v>0</v>
      </c>
      <c r="BG387" s="177">
        <v>0</v>
      </c>
      <c r="BH387" s="177">
        <v>0</v>
      </c>
      <c r="BI387" s="177">
        <v>0</v>
      </c>
      <c r="BJ387" s="177">
        <v>0</v>
      </c>
      <c r="BK387" s="177">
        <v>0</v>
      </c>
      <c r="BL387" s="177">
        <v>0</v>
      </c>
      <c r="BM387" s="177">
        <v>0</v>
      </c>
      <c r="BN387" s="177">
        <v>0</v>
      </c>
      <c r="BO387" s="177">
        <v>0</v>
      </c>
      <c r="BP387" s="177">
        <v>0</v>
      </c>
      <c r="BQ387" s="177">
        <v>0</v>
      </c>
      <c r="BR387" s="177">
        <v>0</v>
      </c>
      <c r="BS387" s="177">
        <v>0</v>
      </c>
      <c r="BT387" s="177">
        <v>0</v>
      </c>
      <c r="BU387" s="177">
        <v>0</v>
      </c>
      <c r="BV387" s="177">
        <v>0</v>
      </c>
      <c r="BW387" s="177">
        <v>0</v>
      </c>
      <c r="BX387" s="177">
        <v>0</v>
      </c>
      <c r="BY387" s="177">
        <v>0</v>
      </c>
      <c r="BZ387" s="177">
        <v>0</v>
      </c>
      <c r="CA387" s="177">
        <v>0</v>
      </c>
      <c r="CB387" s="177">
        <v>0</v>
      </c>
      <c r="CC387" s="177">
        <v>0</v>
      </c>
      <c r="CD387" s="177">
        <v>0</v>
      </c>
      <c r="CE387" s="177">
        <v>0</v>
      </c>
      <c r="CF387" s="177">
        <v>0</v>
      </c>
      <c r="CG387" s="177">
        <v>0</v>
      </c>
      <c r="CH387" s="177">
        <v>0</v>
      </c>
      <c r="CI387" s="177">
        <v>0</v>
      </c>
      <c r="CJ387" s="177">
        <v>0</v>
      </c>
      <c r="CK387" s="177">
        <v>0</v>
      </c>
      <c r="CL387" s="177">
        <v>0</v>
      </c>
      <c r="CM387" s="178"/>
      <c r="CN387" s="154"/>
      <c r="CO387" s="154"/>
      <c r="CZ387" s="174">
        <f t="shared" si="5"/>
        <v>0</v>
      </c>
      <c r="DA387" s="158" t="s">
        <v>2045</v>
      </c>
      <c r="DB387" s="154" t="s">
        <v>2046</v>
      </c>
      <c r="DC387" s="154" t="s">
        <v>1288</v>
      </c>
    </row>
    <row r="388" spans="1:107" ht="13.2" customHeight="1" x14ac:dyDescent="0.25">
      <c r="A388" s="175" t="s">
        <v>2047</v>
      </c>
      <c r="B388" s="176" t="s">
        <v>2048</v>
      </c>
      <c r="C388" s="177">
        <v>0</v>
      </c>
      <c r="D388" s="177">
        <v>0</v>
      </c>
      <c r="E388" s="177">
        <v>0</v>
      </c>
      <c r="F388" s="177">
        <v>0</v>
      </c>
      <c r="G388" s="177">
        <v>0</v>
      </c>
      <c r="H388" s="177">
        <v>0</v>
      </c>
      <c r="I388" s="177">
        <v>0</v>
      </c>
      <c r="J388" s="177">
        <v>0</v>
      </c>
      <c r="K388" s="177">
        <v>0</v>
      </c>
      <c r="L388" s="177">
        <v>0</v>
      </c>
      <c r="M388" s="177">
        <v>0</v>
      </c>
      <c r="N388" s="177">
        <v>0</v>
      </c>
      <c r="O388" s="177">
        <v>0</v>
      </c>
      <c r="P388" s="177">
        <v>0</v>
      </c>
      <c r="Q388" s="177">
        <v>0</v>
      </c>
      <c r="R388" s="177">
        <v>0</v>
      </c>
      <c r="S388" s="177">
        <v>0</v>
      </c>
      <c r="T388" s="177">
        <v>0</v>
      </c>
      <c r="U388" s="177">
        <v>0</v>
      </c>
      <c r="V388" s="177">
        <v>0</v>
      </c>
      <c r="W388" s="177">
        <v>0</v>
      </c>
      <c r="X388" s="177">
        <v>0</v>
      </c>
      <c r="Y388" s="177">
        <v>0</v>
      </c>
      <c r="Z388" s="177">
        <v>0</v>
      </c>
      <c r="AA388" s="177">
        <v>0</v>
      </c>
      <c r="AB388" s="177">
        <v>0</v>
      </c>
      <c r="AC388" s="177">
        <v>0</v>
      </c>
      <c r="AD388" s="177">
        <v>0</v>
      </c>
      <c r="AE388" s="177">
        <v>0</v>
      </c>
      <c r="AF388" s="177">
        <v>0</v>
      </c>
      <c r="AG388" s="177">
        <v>0</v>
      </c>
      <c r="AH388" s="177">
        <v>0</v>
      </c>
      <c r="AI388" s="177">
        <v>0</v>
      </c>
      <c r="AJ388" s="177">
        <v>0</v>
      </c>
      <c r="AK388" s="177">
        <v>0</v>
      </c>
      <c r="AL388" s="177">
        <v>0</v>
      </c>
      <c r="AM388" s="177">
        <v>0</v>
      </c>
      <c r="AN388" s="177">
        <v>0</v>
      </c>
      <c r="AO388" s="177">
        <v>0</v>
      </c>
      <c r="AP388" s="177">
        <v>0</v>
      </c>
      <c r="AQ388" s="177">
        <v>0</v>
      </c>
      <c r="AR388" s="177">
        <v>0</v>
      </c>
      <c r="AS388" s="177">
        <v>0</v>
      </c>
      <c r="AT388" s="177">
        <v>0</v>
      </c>
      <c r="AU388" s="177">
        <v>0</v>
      </c>
      <c r="AV388" s="177">
        <v>0</v>
      </c>
      <c r="AW388" s="177">
        <v>0</v>
      </c>
      <c r="AX388" s="177">
        <v>0</v>
      </c>
      <c r="AY388" s="177">
        <v>0</v>
      </c>
      <c r="AZ388" s="177">
        <v>0</v>
      </c>
      <c r="BA388" s="177">
        <v>0</v>
      </c>
      <c r="BB388" s="177">
        <v>0</v>
      </c>
      <c r="BC388" s="177">
        <v>0</v>
      </c>
      <c r="BD388" s="177">
        <v>0</v>
      </c>
      <c r="BE388" s="177">
        <v>0</v>
      </c>
      <c r="BF388" s="177">
        <v>0</v>
      </c>
      <c r="BG388" s="177">
        <v>0</v>
      </c>
      <c r="BH388" s="177">
        <v>0</v>
      </c>
      <c r="BI388" s="177">
        <v>0</v>
      </c>
      <c r="BJ388" s="177">
        <v>0</v>
      </c>
      <c r="BK388" s="177">
        <v>0</v>
      </c>
      <c r="BL388" s="177">
        <v>0</v>
      </c>
      <c r="BM388" s="177">
        <v>0</v>
      </c>
      <c r="BN388" s="177">
        <v>0</v>
      </c>
      <c r="BO388" s="177">
        <v>0</v>
      </c>
      <c r="BP388" s="177">
        <v>0</v>
      </c>
      <c r="BQ388" s="177">
        <v>0</v>
      </c>
      <c r="BR388" s="179">
        <v>0</v>
      </c>
      <c r="BS388" s="177">
        <v>0</v>
      </c>
      <c r="BT388" s="177">
        <v>0</v>
      </c>
      <c r="BU388" s="179">
        <v>0</v>
      </c>
      <c r="BV388" s="177">
        <v>0</v>
      </c>
      <c r="BW388" s="177">
        <v>0</v>
      </c>
      <c r="BX388" s="179">
        <v>0</v>
      </c>
      <c r="BY388" s="177">
        <v>0</v>
      </c>
      <c r="BZ388" s="177">
        <v>0</v>
      </c>
      <c r="CA388" s="177">
        <v>0</v>
      </c>
      <c r="CB388" s="177">
        <v>0</v>
      </c>
      <c r="CC388" s="177">
        <v>0</v>
      </c>
      <c r="CD388" s="179">
        <v>0</v>
      </c>
      <c r="CE388" s="177">
        <v>0</v>
      </c>
      <c r="CF388" s="177">
        <v>0</v>
      </c>
      <c r="CG388" s="177">
        <v>0</v>
      </c>
      <c r="CH388" s="177">
        <v>0</v>
      </c>
      <c r="CI388" s="177">
        <v>0</v>
      </c>
      <c r="CJ388" s="177">
        <v>0</v>
      </c>
      <c r="CK388" s="177">
        <v>0</v>
      </c>
      <c r="CL388" s="177">
        <v>0</v>
      </c>
      <c r="CM388" s="178"/>
      <c r="CN388" s="154"/>
      <c r="CO388" s="154"/>
      <c r="CZ388" s="174">
        <f t="shared" si="5"/>
        <v>0</v>
      </c>
      <c r="DA388" s="158" t="s">
        <v>2047</v>
      </c>
      <c r="DB388" s="154" t="s">
        <v>2048</v>
      </c>
      <c r="DC388" s="154" t="s">
        <v>1288</v>
      </c>
    </row>
    <row r="389" spans="1:107" ht="13.2" customHeight="1" x14ac:dyDescent="0.25">
      <c r="A389" s="175" t="s">
        <v>2049</v>
      </c>
      <c r="B389" s="176" t="s">
        <v>2050</v>
      </c>
      <c r="C389" s="177">
        <v>0</v>
      </c>
      <c r="D389" s="177">
        <v>0</v>
      </c>
      <c r="E389" s="177">
        <v>0</v>
      </c>
      <c r="F389" s="177">
        <v>0</v>
      </c>
      <c r="G389" s="177">
        <v>0</v>
      </c>
      <c r="H389" s="177">
        <v>13000</v>
      </c>
      <c r="I389" s="177">
        <v>0</v>
      </c>
      <c r="J389" s="177">
        <v>429765.58</v>
      </c>
      <c r="K389" s="177">
        <v>0</v>
      </c>
      <c r="L389" s="177">
        <v>3373617.65</v>
      </c>
      <c r="M389" s="177">
        <v>0</v>
      </c>
      <c r="N389" s="177">
        <v>0</v>
      </c>
      <c r="O389" s="177">
        <v>8534251.4399999995</v>
      </c>
      <c r="P389" s="177">
        <v>232032.58</v>
      </c>
      <c r="Q389" s="177">
        <v>0</v>
      </c>
      <c r="R389" s="177">
        <v>434584.89</v>
      </c>
      <c r="S389" s="177">
        <v>1556570</v>
      </c>
      <c r="T389" s="177">
        <v>0</v>
      </c>
      <c r="U389" s="177">
        <v>17340.75</v>
      </c>
      <c r="V389" s="177">
        <v>0</v>
      </c>
      <c r="W389" s="177">
        <v>1271544.95</v>
      </c>
      <c r="X389" s="177">
        <v>2898368.01</v>
      </c>
      <c r="Y389" s="177">
        <v>2471823.83</v>
      </c>
      <c r="Z389" s="177">
        <v>280013.59999999998</v>
      </c>
      <c r="AA389" s="177">
        <v>0</v>
      </c>
      <c r="AB389" s="177">
        <v>0</v>
      </c>
      <c r="AC389" s="177">
        <v>0</v>
      </c>
      <c r="AD389" s="177">
        <v>0</v>
      </c>
      <c r="AE389" s="177">
        <v>4774.17</v>
      </c>
      <c r="AF389" s="177">
        <v>474154.51</v>
      </c>
      <c r="AG389" s="177">
        <v>0</v>
      </c>
      <c r="AH389" s="177">
        <v>0</v>
      </c>
      <c r="AI389" s="177">
        <v>227345.24</v>
      </c>
      <c r="AJ389" s="177">
        <v>1093677.68</v>
      </c>
      <c r="AK389" s="177">
        <v>0</v>
      </c>
      <c r="AL389" s="177">
        <v>12286.11</v>
      </c>
      <c r="AM389" s="177">
        <v>0</v>
      </c>
      <c r="AN389" s="177">
        <v>3078094.5</v>
      </c>
      <c r="AO389" s="177">
        <v>434250.72</v>
      </c>
      <c r="AP389" s="177">
        <v>0</v>
      </c>
      <c r="AQ389" s="177">
        <v>0</v>
      </c>
      <c r="AR389" s="177">
        <v>2348278.34</v>
      </c>
      <c r="AS389" s="177">
        <v>0</v>
      </c>
      <c r="AT389" s="177">
        <v>0</v>
      </c>
      <c r="AU389" s="177">
        <v>0</v>
      </c>
      <c r="AV389" s="177">
        <v>0</v>
      </c>
      <c r="AW389" s="177">
        <v>0</v>
      </c>
      <c r="AX389" s="177">
        <v>0</v>
      </c>
      <c r="AY389" s="177">
        <v>0</v>
      </c>
      <c r="AZ389" s="177">
        <v>0</v>
      </c>
      <c r="BA389" s="177">
        <v>0</v>
      </c>
      <c r="BB389" s="177">
        <v>0</v>
      </c>
      <c r="BC389" s="177">
        <v>71975.839999999997</v>
      </c>
      <c r="BD389" s="177">
        <v>0</v>
      </c>
      <c r="BE389" s="177">
        <v>0</v>
      </c>
      <c r="BF389" s="177">
        <v>99255.06</v>
      </c>
      <c r="BG389" s="177">
        <v>0</v>
      </c>
      <c r="BH389" s="177">
        <v>0</v>
      </c>
      <c r="BI389" s="177">
        <v>0</v>
      </c>
      <c r="BJ389" s="177">
        <v>0</v>
      </c>
      <c r="BK389" s="177">
        <v>0</v>
      </c>
      <c r="BL389" s="177">
        <v>0</v>
      </c>
      <c r="BM389" s="177">
        <v>79124.38</v>
      </c>
      <c r="BN389" s="177">
        <v>7057.6</v>
      </c>
      <c r="BO389" s="177">
        <v>336698.32</v>
      </c>
      <c r="BP389" s="177">
        <v>551799</v>
      </c>
      <c r="BQ389" s="177">
        <v>230786.8</v>
      </c>
      <c r="BR389" s="177">
        <v>6634813.5599999996</v>
      </c>
      <c r="BS389" s="177">
        <v>0</v>
      </c>
      <c r="BT389" s="177">
        <v>0</v>
      </c>
      <c r="BU389" s="177">
        <v>924725.58</v>
      </c>
      <c r="BV389" s="177">
        <v>0</v>
      </c>
      <c r="BW389" s="177">
        <v>0</v>
      </c>
      <c r="BX389" s="177">
        <v>7112620.5800000001</v>
      </c>
      <c r="BY389" s="177">
        <v>0</v>
      </c>
      <c r="BZ389" s="177">
        <v>0</v>
      </c>
      <c r="CA389" s="177">
        <v>0</v>
      </c>
      <c r="CB389" s="177">
        <v>230</v>
      </c>
      <c r="CC389" s="179">
        <v>0</v>
      </c>
      <c r="CD389" s="177">
        <v>0</v>
      </c>
      <c r="CE389" s="177">
        <v>0</v>
      </c>
      <c r="CF389" s="177">
        <v>0</v>
      </c>
      <c r="CG389" s="177">
        <v>0</v>
      </c>
      <c r="CH389" s="177">
        <v>185143.45</v>
      </c>
      <c r="CI389" s="177">
        <v>0</v>
      </c>
      <c r="CJ389" s="177">
        <v>80853.45</v>
      </c>
      <c r="CK389" s="177">
        <v>0</v>
      </c>
      <c r="CL389" s="177">
        <v>110163.47</v>
      </c>
      <c r="CM389" s="178"/>
      <c r="CN389" s="154"/>
      <c r="CO389" s="154"/>
      <c r="CZ389" s="174">
        <f t="shared" si="5"/>
        <v>0</v>
      </c>
      <c r="DA389" s="158" t="s">
        <v>2049</v>
      </c>
      <c r="DB389" s="154" t="s">
        <v>2050</v>
      </c>
      <c r="DC389" s="154" t="s">
        <v>1288</v>
      </c>
    </row>
    <row r="390" spans="1:107" ht="13.2" customHeight="1" x14ac:dyDescent="0.25">
      <c r="A390" s="175" t="s">
        <v>2051</v>
      </c>
      <c r="B390" s="176" t="s">
        <v>2052</v>
      </c>
      <c r="C390" s="177">
        <v>1984538.4</v>
      </c>
      <c r="D390" s="177">
        <v>299084</v>
      </c>
      <c r="E390" s="177">
        <v>0</v>
      </c>
      <c r="F390" s="177">
        <v>123733.64</v>
      </c>
      <c r="G390" s="177">
        <v>0</v>
      </c>
      <c r="H390" s="177">
        <v>0</v>
      </c>
      <c r="I390" s="177">
        <v>0</v>
      </c>
      <c r="J390" s="177">
        <v>610220.89</v>
      </c>
      <c r="K390" s="177">
        <v>290541.53999999998</v>
      </c>
      <c r="L390" s="177">
        <v>1081139.56</v>
      </c>
      <c r="M390" s="177">
        <v>903893.44</v>
      </c>
      <c r="N390" s="177">
        <v>0</v>
      </c>
      <c r="O390" s="177">
        <v>26374555.739999998</v>
      </c>
      <c r="P390" s="177">
        <v>2716677.01</v>
      </c>
      <c r="Q390" s="177">
        <v>2633.22</v>
      </c>
      <c r="R390" s="177">
        <v>5352680.2</v>
      </c>
      <c r="S390" s="177">
        <v>421471.61</v>
      </c>
      <c r="T390" s="177">
        <v>709219.3</v>
      </c>
      <c r="U390" s="177">
        <v>0</v>
      </c>
      <c r="V390" s="177">
        <v>2588033.29</v>
      </c>
      <c r="W390" s="177">
        <v>50163332.460000001</v>
      </c>
      <c r="X390" s="177">
        <v>63678.32</v>
      </c>
      <c r="Y390" s="177">
        <v>0</v>
      </c>
      <c r="Z390" s="177">
        <v>0</v>
      </c>
      <c r="AA390" s="177">
        <v>0</v>
      </c>
      <c r="AB390" s="177">
        <v>310546.11</v>
      </c>
      <c r="AC390" s="177">
        <v>0</v>
      </c>
      <c r="AD390" s="177">
        <v>53333.24</v>
      </c>
      <c r="AE390" s="177">
        <v>0</v>
      </c>
      <c r="AF390" s="177">
        <v>0</v>
      </c>
      <c r="AG390" s="177">
        <v>79420.460000000006</v>
      </c>
      <c r="AH390" s="177">
        <v>18045316.379999999</v>
      </c>
      <c r="AI390" s="177">
        <v>7135400.6100000003</v>
      </c>
      <c r="AJ390" s="177">
        <v>2363000.04</v>
      </c>
      <c r="AK390" s="177">
        <v>15504381.58</v>
      </c>
      <c r="AL390" s="177">
        <v>884098.91</v>
      </c>
      <c r="AM390" s="177">
        <v>0</v>
      </c>
      <c r="AN390" s="177">
        <v>0</v>
      </c>
      <c r="AO390" s="177">
        <v>506827.26</v>
      </c>
      <c r="AP390" s="177">
        <v>0</v>
      </c>
      <c r="AQ390" s="177">
        <v>0</v>
      </c>
      <c r="AR390" s="177">
        <v>9733372.3100000005</v>
      </c>
      <c r="AS390" s="177">
        <v>2732508.74</v>
      </c>
      <c r="AT390" s="177">
        <v>0</v>
      </c>
      <c r="AU390" s="177">
        <v>0</v>
      </c>
      <c r="AV390" s="177">
        <v>0</v>
      </c>
      <c r="AW390" s="177">
        <v>0</v>
      </c>
      <c r="AX390" s="177">
        <v>10118659.57</v>
      </c>
      <c r="AY390" s="177">
        <v>0</v>
      </c>
      <c r="AZ390" s="177">
        <v>0</v>
      </c>
      <c r="BA390" s="177">
        <v>812768.72</v>
      </c>
      <c r="BB390" s="177">
        <v>63015907.479999997</v>
      </c>
      <c r="BC390" s="177">
        <v>0</v>
      </c>
      <c r="BD390" s="177">
        <v>9862339.3100000005</v>
      </c>
      <c r="BE390" s="177">
        <v>0</v>
      </c>
      <c r="BF390" s="177">
        <v>132746505.93000001</v>
      </c>
      <c r="BG390" s="177">
        <v>8806652.9199999999</v>
      </c>
      <c r="BH390" s="177">
        <v>0</v>
      </c>
      <c r="BI390" s="177">
        <v>240841.95</v>
      </c>
      <c r="BJ390" s="177">
        <v>187239</v>
      </c>
      <c r="BK390" s="177">
        <v>332211.77</v>
      </c>
      <c r="BL390" s="177">
        <v>27584965.82</v>
      </c>
      <c r="BM390" s="177">
        <v>0</v>
      </c>
      <c r="BN390" s="177">
        <v>4891138.47</v>
      </c>
      <c r="BO390" s="177">
        <v>343300</v>
      </c>
      <c r="BP390" s="177">
        <v>675413.44</v>
      </c>
      <c r="BQ390" s="177">
        <v>0</v>
      </c>
      <c r="BR390" s="179">
        <v>12597194.91</v>
      </c>
      <c r="BS390" s="177">
        <v>0</v>
      </c>
      <c r="BT390" s="177">
        <v>0</v>
      </c>
      <c r="BU390" s="177">
        <v>0</v>
      </c>
      <c r="BV390" s="177">
        <v>0</v>
      </c>
      <c r="BW390" s="177">
        <v>0</v>
      </c>
      <c r="BX390" s="179">
        <v>5108322.4400000004</v>
      </c>
      <c r="BY390" s="177">
        <v>1154733.33</v>
      </c>
      <c r="BZ390" s="177">
        <v>0</v>
      </c>
      <c r="CA390" s="177">
        <v>270833.5</v>
      </c>
      <c r="CB390" s="177">
        <v>2740926.72</v>
      </c>
      <c r="CC390" s="177">
        <v>0</v>
      </c>
      <c r="CD390" s="177">
        <v>0</v>
      </c>
      <c r="CE390" s="177">
        <v>2010101.66</v>
      </c>
      <c r="CF390" s="177">
        <v>0</v>
      </c>
      <c r="CG390" s="177">
        <v>0</v>
      </c>
      <c r="CH390" s="177">
        <v>0</v>
      </c>
      <c r="CI390" s="177">
        <v>0</v>
      </c>
      <c r="CJ390" s="177">
        <v>3868514.81</v>
      </c>
      <c r="CK390" s="177">
        <v>4385808.29</v>
      </c>
      <c r="CL390" s="177">
        <v>116299.96</v>
      </c>
      <c r="CM390" s="178"/>
      <c r="CN390" s="154"/>
      <c r="CO390" s="154"/>
      <c r="CZ390" s="174">
        <f t="shared" ref="CZ390:CZ453" si="6">A390-DA390</f>
        <v>0</v>
      </c>
      <c r="DA390" s="158" t="s">
        <v>2051</v>
      </c>
      <c r="DB390" s="154" t="s">
        <v>2052</v>
      </c>
      <c r="DC390" s="154" t="s">
        <v>1288</v>
      </c>
    </row>
    <row r="391" spans="1:107" ht="13.2" customHeight="1" x14ac:dyDescent="0.25">
      <c r="A391" s="175" t="s">
        <v>2053</v>
      </c>
      <c r="B391" s="176" t="s">
        <v>2054</v>
      </c>
      <c r="C391" s="177">
        <v>0</v>
      </c>
      <c r="D391" s="177">
        <v>0</v>
      </c>
      <c r="E391" s="177">
        <v>0</v>
      </c>
      <c r="F391" s="177">
        <v>0</v>
      </c>
      <c r="G391" s="177">
        <v>0</v>
      </c>
      <c r="H391" s="177">
        <v>0</v>
      </c>
      <c r="I391" s="177">
        <v>0</v>
      </c>
      <c r="J391" s="177">
        <v>0</v>
      </c>
      <c r="K391" s="177">
        <v>0</v>
      </c>
      <c r="L391" s="177">
        <v>0</v>
      </c>
      <c r="M391" s="177">
        <v>0</v>
      </c>
      <c r="N391" s="177">
        <v>0</v>
      </c>
      <c r="O391" s="177">
        <v>0</v>
      </c>
      <c r="P391" s="177">
        <v>0</v>
      </c>
      <c r="Q391" s="177">
        <v>0</v>
      </c>
      <c r="R391" s="177">
        <v>0</v>
      </c>
      <c r="S391" s="177">
        <v>0</v>
      </c>
      <c r="T391" s="177">
        <v>0</v>
      </c>
      <c r="U391" s="177">
        <v>0</v>
      </c>
      <c r="V391" s="177">
        <v>0</v>
      </c>
      <c r="W391" s="177">
        <v>0</v>
      </c>
      <c r="X391" s="177">
        <v>0</v>
      </c>
      <c r="Y391" s="177">
        <v>0</v>
      </c>
      <c r="Z391" s="177">
        <v>0</v>
      </c>
      <c r="AA391" s="177">
        <v>0</v>
      </c>
      <c r="AB391" s="177">
        <v>0</v>
      </c>
      <c r="AC391" s="177">
        <v>0</v>
      </c>
      <c r="AD391" s="177">
        <v>0</v>
      </c>
      <c r="AE391" s="177">
        <v>0</v>
      </c>
      <c r="AF391" s="177">
        <v>0</v>
      </c>
      <c r="AG391" s="177">
        <v>0</v>
      </c>
      <c r="AH391" s="177">
        <v>0</v>
      </c>
      <c r="AI391" s="177">
        <v>0</v>
      </c>
      <c r="AJ391" s="177">
        <v>0</v>
      </c>
      <c r="AK391" s="177">
        <v>0</v>
      </c>
      <c r="AL391" s="177">
        <v>0</v>
      </c>
      <c r="AM391" s="177">
        <v>0</v>
      </c>
      <c r="AN391" s="177">
        <v>0</v>
      </c>
      <c r="AO391" s="177">
        <v>0</v>
      </c>
      <c r="AP391" s="177">
        <v>0</v>
      </c>
      <c r="AQ391" s="177">
        <v>0</v>
      </c>
      <c r="AR391" s="177">
        <v>0</v>
      </c>
      <c r="AS391" s="177">
        <v>0</v>
      </c>
      <c r="AT391" s="177">
        <v>0</v>
      </c>
      <c r="AU391" s="177">
        <v>0</v>
      </c>
      <c r="AV391" s="177">
        <v>0</v>
      </c>
      <c r="AW391" s="177">
        <v>0</v>
      </c>
      <c r="AX391" s="177">
        <v>0</v>
      </c>
      <c r="AY391" s="177">
        <v>0</v>
      </c>
      <c r="AZ391" s="177">
        <v>0</v>
      </c>
      <c r="BA391" s="177">
        <v>0</v>
      </c>
      <c r="BB391" s="177">
        <v>0</v>
      </c>
      <c r="BC391" s="177">
        <v>0</v>
      </c>
      <c r="BD391" s="177">
        <v>0</v>
      </c>
      <c r="BE391" s="177">
        <v>0</v>
      </c>
      <c r="BF391" s="177">
        <v>0</v>
      </c>
      <c r="BG391" s="177">
        <v>0</v>
      </c>
      <c r="BH391" s="177">
        <v>0</v>
      </c>
      <c r="BI391" s="177">
        <v>0</v>
      </c>
      <c r="BJ391" s="177">
        <v>0</v>
      </c>
      <c r="BK391" s="177">
        <v>0</v>
      </c>
      <c r="BL391" s="177">
        <v>0</v>
      </c>
      <c r="BM391" s="177">
        <v>0</v>
      </c>
      <c r="BN391" s="177">
        <v>0</v>
      </c>
      <c r="BO391" s="177">
        <v>0</v>
      </c>
      <c r="BP391" s="177">
        <v>0</v>
      </c>
      <c r="BQ391" s="177">
        <v>0</v>
      </c>
      <c r="BR391" s="179">
        <v>0</v>
      </c>
      <c r="BS391" s="177">
        <v>0</v>
      </c>
      <c r="BT391" s="177">
        <v>0</v>
      </c>
      <c r="BU391" s="177">
        <v>0</v>
      </c>
      <c r="BV391" s="177">
        <v>0</v>
      </c>
      <c r="BW391" s="177">
        <v>0</v>
      </c>
      <c r="BX391" s="177">
        <v>0</v>
      </c>
      <c r="BY391" s="177">
        <v>0</v>
      </c>
      <c r="BZ391" s="177">
        <v>0</v>
      </c>
      <c r="CA391" s="177">
        <v>0</v>
      </c>
      <c r="CB391" s="177">
        <v>0</v>
      </c>
      <c r="CC391" s="177">
        <v>0</v>
      </c>
      <c r="CD391" s="177">
        <v>0</v>
      </c>
      <c r="CE391" s="177">
        <v>0</v>
      </c>
      <c r="CF391" s="177">
        <v>0</v>
      </c>
      <c r="CG391" s="177">
        <v>0</v>
      </c>
      <c r="CH391" s="177">
        <v>0</v>
      </c>
      <c r="CI391" s="177">
        <v>0</v>
      </c>
      <c r="CJ391" s="179">
        <v>0</v>
      </c>
      <c r="CK391" s="177">
        <v>0</v>
      </c>
      <c r="CL391" s="177">
        <v>0</v>
      </c>
      <c r="CM391" s="178"/>
      <c r="CN391" s="154"/>
      <c r="CO391" s="154"/>
      <c r="CZ391" s="174">
        <f t="shared" si="6"/>
        <v>0</v>
      </c>
      <c r="DA391" s="158" t="s">
        <v>2053</v>
      </c>
      <c r="DB391" s="154" t="s">
        <v>2054</v>
      </c>
      <c r="DC391" s="154" t="s">
        <v>1288</v>
      </c>
    </row>
    <row r="392" spans="1:107" ht="13.2" customHeight="1" x14ac:dyDescent="0.25">
      <c r="A392" s="175" t="s">
        <v>2055</v>
      </c>
      <c r="B392" s="176" t="s">
        <v>2056</v>
      </c>
      <c r="C392" s="177">
        <v>0</v>
      </c>
      <c r="D392" s="177">
        <v>0</v>
      </c>
      <c r="E392" s="177">
        <v>0</v>
      </c>
      <c r="F392" s="177">
        <v>0</v>
      </c>
      <c r="G392" s="177">
        <v>0</v>
      </c>
      <c r="H392" s="177">
        <v>0</v>
      </c>
      <c r="I392" s="177">
        <v>0</v>
      </c>
      <c r="J392" s="177">
        <v>0</v>
      </c>
      <c r="K392" s="177">
        <v>0</v>
      </c>
      <c r="L392" s="177">
        <v>0</v>
      </c>
      <c r="M392" s="177">
        <v>0</v>
      </c>
      <c r="N392" s="177">
        <v>0</v>
      </c>
      <c r="O392" s="177">
        <v>0</v>
      </c>
      <c r="P392" s="177">
        <v>0</v>
      </c>
      <c r="Q392" s="177">
        <v>0</v>
      </c>
      <c r="R392" s="177">
        <v>0</v>
      </c>
      <c r="S392" s="177">
        <v>0</v>
      </c>
      <c r="T392" s="177">
        <v>0</v>
      </c>
      <c r="U392" s="177">
        <v>0.02</v>
      </c>
      <c r="V392" s="177">
        <v>-3452206.82</v>
      </c>
      <c r="W392" s="177">
        <v>0</v>
      </c>
      <c r="X392" s="177">
        <v>0</v>
      </c>
      <c r="Y392" s="177">
        <v>0</v>
      </c>
      <c r="Z392" s="177">
        <v>0</v>
      </c>
      <c r="AA392" s="177">
        <v>0</v>
      </c>
      <c r="AB392" s="177">
        <v>0</v>
      </c>
      <c r="AC392" s="177">
        <v>0</v>
      </c>
      <c r="AD392" s="177">
        <v>0</v>
      </c>
      <c r="AE392" s="177">
        <v>0</v>
      </c>
      <c r="AF392" s="177">
        <v>0</v>
      </c>
      <c r="AG392" s="177">
        <v>0</v>
      </c>
      <c r="AH392" s="177">
        <v>0</v>
      </c>
      <c r="AI392" s="177">
        <v>0</v>
      </c>
      <c r="AJ392" s="177">
        <v>0</v>
      </c>
      <c r="AK392" s="177">
        <v>0</v>
      </c>
      <c r="AL392" s="177">
        <v>0</v>
      </c>
      <c r="AM392" s="177">
        <v>0</v>
      </c>
      <c r="AN392" s="177">
        <v>0</v>
      </c>
      <c r="AO392" s="177">
        <v>0</v>
      </c>
      <c r="AP392" s="177">
        <v>0</v>
      </c>
      <c r="AQ392" s="177">
        <v>1475854.74</v>
      </c>
      <c r="AR392" s="177">
        <v>0</v>
      </c>
      <c r="AS392" s="177">
        <v>0</v>
      </c>
      <c r="AT392" s="177">
        <v>0</v>
      </c>
      <c r="AU392" s="177">
        <v>0</v>
      </c>
      <c r="AV392" s="177">
        <v>0</v>
      </c>
      <c r="AW392" s="177">
        <v>0</v>
      </c>
      <c r="AX392" s="177">
        <v>0</v>
      </c>
      <c r="AY392" s="177">
        <v>0</v>
      </c>
      <c r="AZ392" s="177">
        <v>0</v>
      </c>
      <c r="BA392" s="177">
        <v>0</v>
      </c>
      <c r="BB392" s="177">
        <v>0</v>
      </c>
      <c r="BC392" s="177">
        <v>0</v>
      </c>
      <c r="BD392" s="177">
        <v>0</v>
      </c>
      <c r="BE392" s="177">
        <v>0</v>
      </c>
      <c r="BF392" s="177">
        <v>0</v>
      </c>
      <c r="BG392" s="177">
        <v>0</v>
      </c>
      <c r="BH392" s="177">
        <v>0</v>
      </c>
      <c r="BI392" s="177">
        <v>0</v>
      </c>
      <c r="BJ392" s="177">
        <v>0</v>
      </c>
      <c r="BK392" s="177">
        <v>0</v>
      </c>
      <c r="BL392" s="177">
        <v>0</v>
      </c>
      <c r="BM392" s="177">
        <v>0</v>
      </c>
      <c r="BN392" s="177">
        <v>0</v>
      </c>
      <c r="BO392" s="177">
        <v>0</v>
      </c>
      <c r="BP392" s="177">
        <v>0</v>
      </c>
      <c r="BQ392" s="177">
        <v>0</v>
      </c>
      <c r="BR392" s="179">
        <v>0</v>
      </c>
      <c r="BS392" s="179">
        <v>0</v>
      </c>
      <c r="BT392" s="179">
        <v>0</v>
      </c>
      <c r="BU392" s="179">
        <v>5260642.46</v>
      </c>
      <c r="BV392" s="177">
        <v>0</v>
      </c>
      <c r="BW392" s="177">
        <v>0</v>
      </c>
      <c r="BX392" s="179">
        <v>0</v>
      </c>
      <c r="BY392" s="179">
        <v>0</v>
      </c>
      <c r="BZ392" s="177">
        <v>6934892.5800000001</v>
      </c>
      <c r="CA392" s="179">
        <v>0</v>
      </c>
      <c r="CB392" s="179">
        <v>0</v>
      </c>
      <c r="CC392" s="179">
        <v>0</v>
      </c>
      <c r="CD392" s="179">
        <v>0</v>
      </c>
      <c r="CE392" s="177">
        <v>0</v>
      </c>
      <c r="CF392" s="179">
        <v>0</v>
      </c>
      <c r="CG392" s="177">
        <v>0</v>
      </c>
      <c r="CH392" s="177">
        <v>0</v>
      </c>
      <c r="CI392" s="179">
        <v>0</v>
      </c>
      <c r="CJ392" s="179">
        <v>0</v>
      </c>
      <c r="CK392" s="179">
        <v>8530417.1899999995</v>
      </c>
      <c r="CL392" s="177">
        <v>0</v>
      </c>
      <c r="CM392" s="178"/>
      <c r="CN392" s="154"/>
      <c r="CO392" s="154"/>
      <c r="CZ392" s="174">
        <f t="shared" si="6"/>
        <v>0</v>
      </c>
      <c r="DA392" s="158" t="s">
        <v>2055</v>
      </c>
      <c r="DB392" s="154" t="s">
        <v>2056</v>
      </c>
      <c r="DC392" s="154" t="s">
        <v>1288</v>
      </c>
    </row>
    <row r="393" spans="1:107" ht="13.2" customHeight="1" x14ac:dyDescent="0.25">
      <c r="A393" s="175" t="s">
        <v>2057</v>
      </c>
      <c r="B393" s="176" t="s">
        <v>2058</v>
      </c>
      <c r="C393" s="177">
        <v>82060174.859999999</v>
      </c>
      <c r="D393" s="177">
        <v>0</v>
      </c>
      <c r="E393" s="177">
        <v>0</v>
      </c>
      <c r="F393" s="177">
        <v>0</v>
      </c>
      <c r="G393" s="177">
        <v>0</v>
      </c>
      <c r="H393" s="177">
        <v>0</v>
      </c>
      <c r="I393" s="177">
        <v>0</v>
      </c>
      <c r="J393" s="177">
        <v>0</v>
      </c>
      <c r="K393" s="177">
        <v>0</v>
      </c>
      <c r="L393" s="177">
        <v>0</v>
      </c>
      <c r="M393" s="177">
        <v>0</v>
      </c>
      <c r="N393" s="177">
        <v>-6636748.5999999996</v>
      </c>
      <c r="O393" s="177">
        <v>0</v>
      </c>
      <c r="P393" s="177">
        <v>0</v>
      </c>
      <c r="Q393" s="177">
        <v>0</v>
      </c>
      <c r="R393" s="177">
        <v>4780</v>
      </c>
      <c r="S393" s="177">
        <v>0</v>
      </c>
      <c r="T393" s="177">
        <v>0</v>
      </c>
      <c r="U393" s="177">
        <v>0</v>
      </c>
      <c r="V393" s="177">
        <v>0</v>
      </c>
      <c r="W393" s="177">
        <v>0</v>
      </c>
      <c r="X393" s="177">
        <v>0</v>
      </c>
      <c r="Y393" s="177">
        <v>0</v>
      </c>
      <c r="Z393" s="177">
        <v>0</v>
      </c>
      <c r="AA393" s="177">
        <v>0</v>
      </c>
      <c r="AB393" s="177">
        <v>0</v>
      </c>
      <c r="AC393" s="177">
        <v>0</v>
      </c>
      <c r="AD393" s="177">
        <v>0</v>
      </c>
      <c r="AE393" s="177">
        <v>0</v>
      </c>
      <c r="AF393" s="177">
        <v>0</v>
      </c>
      <c r="AG393" s="177">
        <v>0</v>
      </c>
      <c r="AH393" s="177">
        <v>0</v>
      </c>
      <c r="AI393" s="177">
        <v>0</v>
      </c>
      <c r="AJ393" s="177">
        <v>0</v>
      </c>
      <c r="AK393" s="177">
        <v>0</v>
      </c>
      <c r="AL393" s="177">
        <v>60764137.600000001</v>
      </c>
      <c r="AM393" s="177">
        <v>19701837.899999999</v>
      </c>
      <c r="AN393" s="177">
        <v>58655674.689999998</v>
      </c>
      <c r="AO393" s="177">
        <v>30477052.100000001</v>
      </c>
      <c r="AP393" s="177">
        <v>22375750.300000001</v>
      </c>
      <c r="AQ393" s="177">
        <v>4903099.9800000004</v>
      </c>
      <c r="AR393" s="177">
        <v>137719952.63999999</v>
      </c>
      <c r="AS393" s="177">
        <v>35189691.469999999</v>
      </c>
      <c r="AT393" s="177">
        <v>57033267.399999999</v>
      </c>
      <c r="AU393" s="177">
        <v>21398889.440000001</v>
      </c>
      <c r="AV393" s="177">
        <v>1672048.58</v>
      </c>
      <c r="AW393" s="177">
        <v>12640151.9</v>
      </c>
      <c r="AX393" s="177">
        <v>34769159.390000001</v>
      </c>
      <c r="AY393" s="177">
        <v>501689.88</v>
      </c>
      <c r="AZ393" s="177">
        <v>12237967.25</v>
      </c>
      <c r="BA393" s="177">
        <v>282266844.94</v>
      </c>
      <c r="BB393" s="177">
        <v>5078551.47</v>
      </c>
      <c r="BC393" s="177">
        <v>0</v>
      </c>
      <c r="BD393" s="177">
        <v>123135334.13</v>
      </c>
      <c r="BE393" s="177">
        <v>0</v>
      </c>
      <c r="BF393" s="177">
        <v>0</v>
      </c>
      <c r="BG393" s="177">
        <v>0</v>
      </c>
      <c r="BH393" s="177">
        <v>0</v>
      </c>
      <c r="BI393" s="177">
        <v>0</v>
      </c>
      <c r="BJ393" s="177">
        <v>0</v>
      </c>
      <c r="BK393" s="177">
        <v>0</v>
      </c>
      <c r="BL393" s="177">
        <v>116936041.7</v>
      </c>
      <c r="BM393" s="177">
        <v>30894628.449999999</v>
      </c>
      <c r="BN393" s="177">
        <v>30489625.27</v>
      </c>
      <c r="BO393" s="177">
        <v>30197589.719999999</v>
      </c>
      <c r="BP393" s="177">
        <v>22171755.359999999</v>
      </c>
      <c r="BQ393" s="177">
        <v>39730397.280000001</v>
      </c>
      <c r="BR393" s="179">
        <v>0</v>
      </c>
      <c r="BS393" s="177">
        <v>3580834.02</v>
      </c>
      <c r="BT393" s="177">
        <v>-2037763.92</v>
      </c>
      <c r="BU393" s="179">
        <v>-9108</v>
      </c>
      <c r="BV393" s="179">
        <v>19054961.859999999</v>
      </c>
      <c r="BW393" s="179">
        <v>29704775.239999998</v>
      </c>
      <c r="BX393" s="177">
        <v>112950588</v>
      </c>
      <c r="BY393" s="177">
        <v>11522957.720000001</v>
      </c>
      <c r="BZ393" s="179">
        <v>7617544.9000000004</v>
      </c>
      <c r="CA393" s="179">
        <v>15368289.630000001</v>
      </c>
      <c r="CB393" s="177">
        <v>0</v>
      </c>
      <c r="CC393" s="179">
        <v>170190675.41</v>
      </c>
      <c r="CD393" s="177">
        <v>9685361.2400000002</v>
      </c>
      <c r="CE393" s="177">
        <v>120520858.13</v>
      </c>
      <c r="CF393" s="177">
        <v>4511732.2300000004</v>
      </c>
      <c r="CG393" s="179">
        <v>7842971.6799999997</v>
      </c>
      <c r="CH393" s="177">
        <v>7794445.8499999996</v>
      </c>
      <c r="CI393" s="179">
        <v>0</v>
      </c>
      <c r="CJ393" s="179">
        <v>74912498.540000007</v>
      </c>
      <c r="CK393" s="177">
        <v>39403795.75</v>
      </c>
      <c r="CL393" s="177">
        <v>34749117.539999999</v>
      </c>
      <c r="CM393" s="178"/>
      <c r="CN393" s="154"/>
      <c r="CO393" s="154"/>
      <c r="CZ393" s="174">
        <f t="shared" si="6"/>
        <v>0</v>
      </c>
      <c r="DA393" s="158" t="s">
        <v>2057</v>
      </c>
      <c r="DB393" s="154" t="s">
        <v>2058</v>
      </c>
      <c r="DC393" s="154" t="s">
        <v>1288</v>
      </c>
    </row>
    <row r="394" spans="1:107" ht="13.2" customHeight="1" x14ac:dyDescent="0.25">
      <c r="A394" s="175" t="s">
        <v>2059</v>
      </c>
      <c r="B394" s="176" t="s">
        <v>2060</v>
      </c>
      <c r="C394" s="177">
        <v>716627372.46000004</v>
      </c>
      <c r="D394" s="177">
        <v>61442231.780000001</v>
      </c>
      <c r="E394" s="177">
        <v>26488920.27</v>
      </c>
      <c r="F394" s="177">
        <v>9830268.4600000009</v>
      </c>
      <c r="G394" s="177">
        <v>41220170.43</v>
      </c>
      <c r="H394" s="177">
        <v>7932161.9400000004</v>
      </c>
      <c r="I394" s="177">
        <v>-22020002.43</v>
      </c>
      <c r="J394" s="177">
        <v>115700967.58</v>
      </c>
      <c r="K394" s="177">
        <v>33854772.560000002</v>
      </c>
      <c r="L394" s="177">
        <v>125415127.33</v>
      </c>
      <c r="M394" s="177">
        <v>122668329.63</v>
      </c>
      <c r="N394" s="177">
        <v>29363310.829999998</v>
      </c>
      <c r="O394" s="177">
        <v>534855186.06999999</v>
      </c>
      <c r="P394" s="177">
        <v>28817582.030000001</v>
      </c>
      <c r="Q394" s="177">
        <v>32822172.260000002</v>
      </c>
      <c r="R394" s="177">
        <v>141219724.22999999</v>
      </c>
      <c r="S394" s="177">
        <v>40913894.859999999</v>
      </c>
      <c r="T394" s="177">
        <v>39865368.700000003</v>
      </c>
      <c r="U394" s="177">
        <v>32119696.170000002</v>
      </c>
      <c r="V394" s="177">
        <v>-3889675.5</v>
      </c>
      <c r="W394" s="177">
        <v>459089258.16000003</v>
      </c>
      <c r="X394" s="177">
        <v>25453275.98</v>
      </c>
      <c r="Y394" s="177">
        <v>30006014.670000002</v>
      </c>
      <c r="Z394" s="177">
        <v>28128218.219999999</v>
      </c>
      <c r="AA394" s="177">
        <v>-7704070.1799999997</v>
      </c>
      <c r="AB394" s="177">
        <v>27024256.809999999</v>
      </c>
      <c r="AC394" s="177">
        <v>24059752.25</v>
      </c>
      <c r="AD394" s="177">
        <v>102751243.19</v>
      </c>
      <c r="AE394" s="177">
        <v>-825044.11</v>
      </c>
      <c r="AF394" s="177">
        <v>6865689.1100000003</v>
      </c>
      <c r="AG394" s="177">
        <v>48033369.899999999</v>
      </c>
      <c r="AH394" s="177">
        <v>18304299.18</v>
      </c>
      <c r="AI394" s="177">
        <v>72321965.709999993</v>
      </c>
      <c r="AJ394" s="177">
        <v>32497842.829999998</v>
      </c>
      <c r="AK394" s="177">
        <v>1272959985.9000001</v>
      </c>
      <c r="AL394" s="177">
        <v>-800146.71</v>
      </c>
      <c r="AM394" s="177">
        <v>3729919.31</v>
      </c>
      <c r="AN394" s="177">
        <v>8262211</v>
      </c>
      <c r="AO394" s="177">
        <v>11105364.199999999</v>
      </c>
      <c r="AP394" s="177">
        <v>20656724.239999998</v>
      </c>
      <c r="AQ394" s="177">
        <v>3689044.41</v>
      </c>
      <c r="AR394" s="177">
        <v>261894992.94999999</v>
      </c>
      <c r="AS394" s="177">
        <v>2308848.19</v>
      </c>
      <c r="AT394" s="177">
        <v>28928232.32</v>
      </c>
      <c r="AU394" s="177">
        <v>36003219.780000001</v>
      </c>
      <c r="AV394" s="177">
        <v>29033523.98</v>
      </c>
      <c r="AW394" s="177">
        <v>14414498.84</v>
      </c>
      <c r="AX394" s="177">
        <v>11438496.939999999</v>
      </c>
      <c r="AY394" s="177">
        <v>9857397.5800000001</v>
      </c>
      <c r="AZ394" s="177">
        <v>68174477.959999993</v>
      </c>
      <c r="BA394" s="177">
        <v>173645925.11000001</v>
      </c>
      <c r="BB394" s="177">
        <v>23809200.100000001</v>
      </c>
      <c r="BC394" s="177">
        <v>864962134.67999995</v>
      </c>
      <c r="BD394" s="177">
        <v>-78529.850000000006</v>
      </c>
      <c r="BE394" s="177">
        <v>1045519.87</v>
      </c>
      <c r="BF394" s="177">
        <v>13455874.25</v>
      </c>
      <c r="BG394" s="177">
        <v>391323399.93000001</v>
      </c>
      <c r="BH394" s="177">
        <v>42796361.159999996</v>
      </c>
      <c r="BI394" s="177">
        <v>23041906.989999998</v>
      </c>
      <c r="BJ394" s="177">
        <v>45741673.479999997</v>
      </c>
      <c r="BK394" s="177">
        <v>46316277.810000002</v>
      </c>
      <c r="BL394" s="177">
        <v>-394032985.50999999</v>
      </c>
      <c r="BM394" s="177">
        <v>-54441134.369999997</v>
      </c>
      <c r="BN394" s="177">
        <v>19535747.460000001</v>
      </c>
      <c r="BO394" s="177">
        <v>23365461.489999998</v>
      </c>
      <c r="BP394" s="177">
        <v>39902353.159999996</v>
      </c>
      <c r="BQ394" s="177">
        <v>49559200.990000002</v>
      </c>
      <c r="BR394" s="179">
        <v>1904114730.23</v>
      </c>
      <c r="BS394" s="177">
        <v>39065511.950000003</v>
      </c>
      <c r="BT394" s="177">
        <v>8986171.8300000001</v>
      </c>
      <c r="BU394" s="177">
        <v>528406905.32999998</v>
      </c>
      <c r="BV394" s="177">
        <v>20326611.25</v>
      </c>
      <c r="BW394" s="177">
        <v>4094813.93</v>
      </c>
      <c r="BX394" s="177">
        <v>112429505.31</v>
      </c>
      <c r="BY394" s="177">
        <v>-23925669.649999999</v>
      </c>
      <c r="BZ394" s="177">
        <v>-1356706.03</v>
      </c>
      <c r="CA394" s="177">
        <v>18057364.719999999</v>
      </c>
      <c r="CB394" s="177">
        <v>45543556.450000003</v>
      </c>
      <c r="CC394" s="177">
        <v>29162494.329999998</v>
      </c>
      <c r="CD394" s="177">
        <v>45399293.460000001</v>
      </c>
      <c r="CE394" s="177">
        <v>80723646.280000001</v>
      </c>
      <c r="CF394" s="177">
        <v>-5481022.8200000003</v>
      </c>
      <c r="CG394" s="177">
        <v>669754.84</v>
      </c>
      <c r="CH394" s="177">
        <v>-3905317.64</v>
      </c>
      <c r="CI394" s="177">
        <v>-2440127.35</v>
      </c>
      <c r="CJ394" s="177">
        <v>66886887.039999999</v>
      </c>
      <c r="CK394" s="177">
        <v>-3365531.81</v>
      </c>
      <c r="CL394" s="177">
        <v>4259480.9400000004</v>
      </c>
      <c r="CM394" s="178"/>
      <c r="CN394" s="154"/>
      <c r="CO394" s="154"/>
      <c r="CZ394" s="174">
        <f t="shared" si="6"/>
        <v>0</v>
      </c>
      <c r="DA394" s="158" t="s">
        <v>2059</v>
      </c>
      <c r="DB394" s="154" t="s">
        <v>2060</v>
      </c>
      <c r="DC394" s="154" t="s">
        <v>1288</v>
      </c>
    </row>
    <row r="395" spans="1:107" ht="13.2" customHeight="1" x14ac:dyDescent="0.25">
      <c r="A395" s="175" t="s">
        <v>2061</v>
      </c>
      <c r="B395" s="176" t="s">
        <v>2062</v>
      </c>
      <c r="C395" s="177">
        <v>1649679.65</v>
      </c>
      <c r="D395" s="177">
        <v>189541.2</v>
      </c>
      <c r="E395" s="177">
        <v>-438145.53</v>
      </c>
      <c r="F395" s="177">
        <v>2159505.61</v>
      </c>
      <c r="G395" s="177">
        <v>-1302181.81</v>
      </c>
      <c r="H395" s="177">
        <v>0</v>
      </c>
      <c r="I395" s="177">
        <v>5344634.8099999996</v>
      </c>
      <c r="J395" s="177">
        <v>-9608890.2899999991</v>
      </c>
      <c r="K395" s="177">
        <v>7545199.3300000001</v>
      </c>
      <c r="L395" s="177">
        <v>-2823430.95</v>
      </c>
      <c r="M395" s="177">
        <v>0</v>
      </c>
      <c r="N395" s="177">
        <v>47007.91</v>
      </c>
      <c r="O395" s="177">
        <v>6974779.4400000004</v>
      </c>
      <c r="P395" s="177">
        <v>413405.31</v>
      </c>
      <c r="Q395" s="177">
        <v>-2107977.38</v>
      </c>
      <c r="R395" s="177">
        <v>8396074.4600000009</v>
      </c>
      <c r="S395" s="177">
        <v>-98807.47</v>
      </c>
      <c r="T395" s="177">
        <v>0</v>
      </c>
      <c r="U395" s="177">
        <v>-108545</v>
      </c>
      <c r="V395" s="177">
        <v>139628.57</v>
      </c>
      <c r="W395" s="177">
        <v>3194994.17</v>
      </c>
      <c r="X395" s="177">
        <v>-82137.75</v>
      </c>
      <c r="Y395" s="177">
        <v>5026110.38</v>
      </c>
      <c r="Z395" s="177">
        <v>672868.72</v>
      </c>
      <c r="AA395" s="177">
        <v>236763.84</v>
      </c>
      <c r="AB395" s="177">
        <v>88727.8</v>
      </c>
      <c r="AC395" s="177">
        <v>-14401808.390000001</v>
      </c>
      <c r="AD395" s="177">
        <v>361671.52</v>
      </c>
      <c r="AE395" s="177">
        <v>0</v>
      </c>
      <c r="AF395" s="177">
        <v>-163541.01</v>
      </c>
      <c r="AG395" s="177">
        <v>2459.6</v>
      </c>
      <c r="AH395" s="177">
        <v>-17554.68</v>
      </c>
      <c r="AI395" s="177">
        <v>-3370651.81</v>
      </c>
      <c r="AJ395" s="177">
        <v>-184188.24</v>
      </c>
      <c r="AK395" s="177">
        <v>-3768104.34</v>
      </c>
      <c r="AL395" s="177">
        <v>0</v>
      </c>
      <c r="AM395" s="177">
        <v>0</v>
      </c>
      <c r="AN395" s="177">
        <v>-1053622.28</v>
      </c>
      <c r="AO395" s="177">
        <v>0</v>
      </c>
      <c r="AP395" s="177">
        <v>-104514.88</v>
      </c>
      <c r="AQ395" s="177">
        <v>187547.84</v>
      </c>
      <c r="AR395" s="177">
        <v>-11841710.619999999</v>
      </c>
      <c r="AS395" s="177">
        <v>-18921.02</v>
      </c>
      <c r="AT395" s="177">
        <v>0</v>
      </c>
      <c r="AU395" s="177">
        <v>1500</v>
      </c>
      <c r="AV395" s="177">
        <v>-125000.71</v>
      </c>
      <c r="AW395" s="177">
        <v>-250295.81</v>
      </c>
      <c r="AX395" s="177">
        <v>0</v>
      </c>
      <c r="AY395" s="177">
        <v>20200</v>
      </c>
      <c r="AZ395" s="177">
        <v>0</v>
      </c>
      <c r="BA395" s="177">
        <v>-281654.27</v>
      </c>
      <c r="BB395" s="177">
        <v>-958633.5</v>
      </c>
      <c r="BC395" s="177">
        <v>14318267.82</v>
      </c>
      <c r="BD395" s="177">
        <v>-234100</v>
      </c>
      <c r="BE395" s="177">
        <v>40889.35</v>
      </c>
      <c r="BF395" s="177">
        <v>-35932.550000000003</v>
      </c>
      <c r="BG395" s="177">
        <v>-1292600.23</v>
      </c>
      <c r="BH395" s="177">
        <v>85421.17</v>
      </c>
      <c r="BI395" s="177">
        <v>427380.87</v>
      </c>
      <c r="BJ395" s="177">
        <v>0</v>
      </c>
      <c r="BK395" s="177">
        <v>0</v>
      </c>
      <c r="BL395" s="177">
        <v>0</v>
      </c>
      <c r="BM395" s="177">
        <v>2980601.2</v>
      </c>
      <c r="BN395" s="177">
        <v>-353858.98</v>
      </c>
      <c r="BO395" s="177">
        <v>20404.22</v>
      </c>
      <c r="BP395" s="177">
        <v>0</v>
      </c>
      <c r="BQ395" s="177">
        <v>-2260530.23</v>
      </c>
      <c r="BR395" s="179">
        <v>0</v>
      </c>
      <c r="BS395" s="179">
        <v>-437676.4</v>
      </c>
      <c r="BT395" s="177">
        <v>0</v>
      </c>
      <c r="BU395" s="179">
        <v>-22434.240000000002</v>
      </c>
      <c r="BV395" s="177">
        <v>0</v>
      </c>
      <c r="BW395" s="179">
        <v>0</v>
      </c>
      <c r="BX395" s="179">
        <v>0</v>
      </c>
      <c r="BY395" s="179">
        <v>-80687.78</v>
      </c>
      <c r="BZ395" s="177">
        <v>160</v>
      </c>
      <c r="CA395" s="177">
        <v>254769.18</v>
      </c>
      <c r="CB395" s="179">
        <v>-2946825</v>
      </c>
      <c r="CC395" s="179">
        <v>0</v>
      </c>
      <c r="CD395" s="177">
        <v>-1175941.02</v>
      </c>
      <c r="CE395" s="177">
        <v>0</v>
      </c>
      <c r="CF395" s="177">
        <v>20390</v>
      </c>
      <c r="CG395" s="177">
        <v>54327.32</v>
      </c>
      <c r="CH395" s="177">
        <v>1649023.79</v>
      </c>
      <c r="CI395" s="179">
        <v>207833.69</v>
      </c>
      <c r="CJ395" s="179">
        <v>-2473572.62</v>
      </c>
      <c r="CK395" s="177">
        <v>12977.1</v>
      </c>
      <c r="CL395" s="177">
        <v>-1473309.96</v>
      </c>
      <c r="CM395" s="178"/>
      <c r="CN395" s="154"/>
      <c r="CO395" s="154"/>
      <c r="CZ395" s="174">
        <f t="shared" si="6"/>
        <v>0</v>
      </c>
      <c r="DA395" s="158" t="s">
        <v>2061</v>
      </c>
      <c r="DB395" s="154" t="s">
        <v>2062</v>
      </c>
      <c r="DC395" s="154" t="s">
        <v>1288</v>
      </c>
    </row>
    <row r="396" spans="1:107" ht="13.2" customHeight="1" x14ac:dyDescent="0.25">
      <c r="A396" s="175" t="s">
        <v>2063</v>
      </c>
      <c r="B396" s="176" t="s">
        <v>2064</v>
      </c>
      <c r="C396" s="177">
        <v>-8266833.4400000004</v>
      </c>
      <c r="D396" s="177">
        <v>0</v>
      </c>
      <c r="E396" s="177">
        <v>-6740638.5599999996</v>
      </c>
      <c r="F396" s="177">
        <v>-2775055.92</v>
      </c>
      <c r="G396" s="177">
        <v>0</v>
      </c>
      <c r="H396" s="177">
        <v>240692.44</v>
      </c>
      <c r="I396" s="177">
        <v>0</v>
      </c>
      <c r="J396" s="177">
        <v>0</v>
      </c>
      <c r="K396" s="177">
        <v>-9856289.0500000007</v>
      </c>
      <c r="L396" s="177">
        <v>-3807443.8</v>
      </c>
      <c r="M396" s="177">
        <v>180189.19</v>
      </c>
      <c r="N396" s="177">
        <v>-286574.78000000003</v>
      </c>
      <c r="O396" s="177">
        <v>22585182.449999999</v>
      </c>
      <c r="P396" s="177">
        <v>4547127.6100000003</v>
      </c>
      <c r="Q396" s="177">
        <v>-1307521</v>
      </c>
      <c r="R396" s="177">
        <v>-1604289.48</v>
      </c>
      <c r="S396" s="177">
        <v>-4502523.76</v>
      </c>
      <c r="T396" s="177">
        <v>-3565244.55</v>
      </c>
      <c r="U396" s="177">
        <v>22443920.620000001</v>
      </c>
      <c r="V396" s="177">
        <v>382178.78</v>
      </c>
      <c r="W396" s="177">
        <v>-16120688.550000001</v>
      </c>
      <c r="X396" s="177">
        <v>-2475950.83</v>
      </c>
      <c r="Y396" s="177">
        <v>-6312385</v>
      </c>
      <c r="Z396" s="177">
        <v>5143929.0599999996</v>
      </c>
      <c r="AA396" s="177">
        <v>0</v>
      </c>
      <c r="AB396" s="177">
        <v>1203461.26</v>
      </c>
      <c r="AC396" s="177">
        <v>0</v>
      </c>
      <c r="AD396" s="177">
        <v>-110453.69</v>
      </c>
      <c r="AE396" s="177">
        <v>-1124969.8</v>
      </c>
      <c r="AF396" s="177">
        <v>169111.9</v>
      </c>
      <c r="AG396" s="177">
        <v>-1426185.02</v>
      </c>
      <c r="AH396" s="177">
        <v>-2537778.7000000002</v>
      </c>
      <c r="AI396" s="177">
        <v>0</v>
      </c>
      <c r="AJ396" s="177">
        <v>-1583279.36</v>
      </c>
      <c r="AK396" s="177">
        <v>-112606849.56999999</v>
      </c>
      <c r="AL396" s="177">
        <v>8648967.4199999999</v>
      </c>
      <c r="AM396" s="177">
        <v>538631.31000000006</v>
      </c>
      <c r="AN396" s="177">
        <v>0</v>
      </c>
      <c r="AO396" s="177">
        <v>-12311067.57</v>
      </c>
      <c r="AP396" s="177">
        <v>-659670.01</v>
      </c>
      <c r="AQ396" s="177">
        <v>364685.07</v>
      </c>
      <c r="AR396" s="177">
        <v>7299796.5199999996</v>
      </c>
      <c r="AS396" s="177">
        <v>-2825564</v>
      </c>
      <c r="AT396" s="177">
        <v>-3875231.6</v>
      </c>
      <c r="AU396" s="177">
        <v>-6714825.2599999998</v>
      </c>
      <c r="AV396" s="177">
        <v>41880.370000000003</v>
      </c>
      <c r="AW396" s="177">
        <v>-1299268.73</v>
      </c>
      <c r="AX396" s="177">
        <v>2941826.76</v>
      </c>
      <c r="AY396" s="177">
        <v>4334858</v>
      </c>
      <c r="AZ396" s="177">
        <v>3183383.67</v>
      </c>
      <c r="BA396" s="177">
        <v>29940168.670000002</v>
      </c>
      <c r="BB396" s="177">
        <v>1290394.73</v>
      </c>
      <c r="BC396" s="177">
        <v>-9149058.5800000001</v>
      </c>
      <c r="BD396" s="177">
        <v>-2417448.5099999998</v>
      </c>
      <c r="BE396" s="177">
        <v>-280652.90999999997</v>
      </c>
      <c r="BF396" s="177">
        <v>788519.72</v>
      </c>
      <c r="BG396" s="177">
        <v>-12358509.390000001</v>
      </c>
      <c r="BH396" s="177">
        <v>155247.20000000001</v>
      </c>
      <c r="BI396" s="177">
        <v>850168.11</v>
      </c>
      <c r="BJ396" s="177">
        <v>1220004.75</v>
      </c>
      <c r="BK396" s="177">
        <v>3555834.16</v>
      </c>
      <c r="BL396" s="177">
        <v>-27078536.66</v>
      </c>
      <c r="BM396" s="177">
        <v>-340748.72</v>
      </c>
      <c r="BN396" s="177">
        <v>-20200</v>
      </c>
      <c r="BO396" s="177">
        <v>174770.14</v>
      </c>
      <c r="BP396" s="177">
        <v>-8535529.5700000003</v>
      </c>
      <c r="BQ396" s="177">
        <v>-1393119.38</v>
      </c>
      <c r="BR396" s="179">
        <v>47041997.780000001</v>
      </c>
      <c r="BS396" s="179">
        <v>137282.63</v>
      </c>
      <c r="BT396" s="179">
        <v>1908309.98</v>
      </c>
      <c r="BU396" s="179">
        <v>27994308.32</v>
      </c>
      <c r="BV396" s="179">
        <v>-905199</v>
      </c>
      <c r="BW396" s="179">
        <v>-569476.5</v>
      </c>
      <c r="BX396" s="179">
        <v>7648029.6299999999</v>
      </c>
      <c r="BY396" s="179">
        <v>-114408.83</v>
      </c>
      <c r="BZ396" s="179">
        <v>6728</v>
      </c>
      <c r="CA396" s="179">
        <v>730672.48</v>
      </c>
      <c r="CB396" s="179">
        <v>0</v>
      </c>
      <c r="CC396" s="179">
        <v>-13856978.199999999</v>
      </c>
      <c r="CD396" s="179">
        <v>4440</v>
      </c>
      <c r="CE396" s="179">
        <v>1368563.63</v>
      </c>
      <c r="CF396" s="179">
        <v>93616</v>
      </c>
      <c r="CG396" s="179">
        <v>531744.5</v>
      </c>
      <c r="CH396" s="179">
        <v>1046423.88</v>
      </c>
      <c r="CI396" s="179">
        <v>-885042.8</v>
      </c>
      <c r="CJ396" s="179">
        <v>-12106442.65</v>
      </c>
      <c r="CK396" s="179">
        <v>16138</v>
      </c>
      <c r="CL396" s="179">
        <v>0</v>
      </c>
      <c r="CM396" s="178"/>
      <c r="CN396" s="154"/>
      <c r="CO396" s="154"/>
      <c r="CZ396" s="174">
        <f t="shared" si="6"/>
        <v>0</v>
      </c>
      <c r="DA396" s="158" t="s">
        <v>2063</v>
      </c>
      <c r="DB396" s="154" t="s">
        <v>2064</v>
      </c>
      <c r="DC396" s="154" t="s">
        <v>1288</v>
      </c>
    </row>
    <row r="397" spans="1:107" ht="13.2" customHeight="1" x14ac:dyDescent="0.25">
      <c r="A397" s="175" t="s">
        <v>2065</v>
      </c>
      <c r="B397" s="176" t="s">
        <v>2066</v>
      </c>
      <c r="C397" s="177">
        <v>0</v>
      </c>
      <c r="D397" s="177">
        <v>0</v>
      </c>
      <c r="E397" s="177">
        <v>-133014.07999999999</v>
      </c>
      <c r="F397" s="177">
        <v>-43465.67</v>
      </c>
      <c r="G397" s="177">
        <v>0</v>
      </c>
      <c r="H397" s="177">
        <v>1821065.35</v>
      </c>
      <c r="I397" s="177">
        <v>0</v>
      </c>
      <c r="J397" s="177">
        <v>0</v>
      </c>
      <c r="K397" s="177">
        <v>3716645.59</v>
      </c>
      <c r="L397" s="177">
        <v>44742</v>
      </c>
      <c r="M397" s="177">
        <v>267272.82</v>
      </c>
      <c r="N397" s="177">
        <v>0</v>
      </c>
      <c r="O397" s="177">
        <v>1585277.03</v>
      </c>
      <c r="P397" s="177">
        <v>-1467037.63</v>
      </c>
      <c r="Q397" s="177">
        <v>0</v>
      </c>
      <c r="R397" s="177">
        <v>1074281.3500000001</v>
      </c>
      <c r="S397" s="177">
        <v>0</v>
      </c>
      <c r="T397" s="177">
        <v>180200.1</v>
      </c>
      <c r="U397" s="177">
        <v>-13644952.91</v>
      </c>
      <c r="V397" s="177">
        <v>1014360.54</v>
      </c>
      <c r="W397" s="177">
        <v>0</v>
      </c>
      <c r="X397" s="177">
        <v>19366</v>
      </c>
      <c r="Y397" s="177">
        <v>0</v>
      </c>
      <c r="Z397" s="177">
        <v>-541721.85</v>
      </c>
      <c r="AA397" s="177">
        <v>0</v>
      </c>
      <c r="AB397" s="177">
        <v>-9905</v>
      </c>
      <c r="AC397" s="177">
        <v>0</v>
      </c>
      <c r="AD397" s="177">
        <v>0</v>
      </c>
      <c r="AE397" s="177">
        <v>111178.08</v>
      </c>
      <c r="AF397" s="177">
        <v>-48373.3</v>
      </c>
      <c r="AG397" s="177">
        <v>-53545.599999999999</v>
      </c>
      <c r="AH397" s="177">
        <v>-392682.08</v>
      </c>
      <c r="AI397" s="177">
        <v>0</v>
      </c>
      <c r="AJ397" s="177">
        <v>24265.69</v>
      </c>
      <c r="AK397" s="177">
        <v>13068498.41</v>
      </c>
      <c r="AL397" s="177">
        <v>-2674418.41</v>
      </c>
      <c r="AM397" s="177">
        <v>30852.46</v>
      </c>
      <c r="AN397" s="177">
        <v>0</v>
      </c>
      <c r="AO397" s="177">
        <v>-3072164.52</v>
      </c>
      <c r="AP397" s="177">
        <v>-398000</v>
      </c>
      <c r="AQ397" s="177">
        <v>0</v>
      </c>
      <c r="AR397" s="177">
        <v>-7239792.5499999998</v>
      </c>
      <c r="AS397" s="177">
        <v>0</v>
      </c>
      <c r="AT397" s="177">
        <v>31553.67</v>
      </c>
      <c r="AU397" s="177">
        <v>-709828.27</v>
      </c>
      <c r="AV397" s="177">
        <v>-462600</v>
      </c>
      <c r="AW397" s="177">
        <v>-401069.73</v>
      </c>
      <c r="AX397" s="177">
        <v>839649.84</v>
      </c>
      <c r="AY397" s="177">
        <v>-1064801.42</v>
      </c>
      <c r="AZ397" s="177">
        <v>-2837273.9</v>
      </c>
      <c r="BA397" s="177">
        <v>-25400047.449999999</v>
      </c>
      <c r="BB397" s="177">
        <v>-942343.04</v>
      </c>
      <c r="BC397" s="177">
        <v>-41775.14</v>
      </c>
      <c r="BD397" s="177">
        <v>-3544897.31</v>
      </c>
      <c r="BE397" s="177">
        <v>2812.85</v>
      </c>
      <c r="BF397" s="177">
        <v>-2345313.84</v>
      </c>
      <c r="BG397" s="177">
        <v>-10261373.09</v>
      </c>
      <c r="BH397" s="177">
        <v>2085056.1</v>
      </c>
      <c r="BI397" s="177">
        <v>-1841178.77</v>
      </c>
      <c r="BJ397" s="177">
        <v>-188851.22</v>
      </c>
      <c r="BK397" s="177">
        <v>0</v>
      </c>
      <c r="BL397" s="177">
        <v>-708211.41</v>
      </c>
      <c r="BM397" s="177">
        <v>401890.96</v>
      </c>
      <c r="BN397" s="177">
        <v>44790.57</v>
      </c>
      <c r="BO397" s="177">
        <v>231864.35</v>
      </c>
      <c r="BP397" s="177">
        <v>-469827.67</v>
      </c>
      <c r="BQ397" s="177">
        <v>1168716.68</v>
      </c>
      <c r="BR397" s="179">
        <v>3188232.47</v>
      </c>
      <c r="BS397" s="179">
        <v>-11023.04</v>
      </c>
      <c r="BT397" s="179">
        <v>861205.05</v>
      </c>
      <c r="BU397" s="179">
        <v>-6195210.5099999998</v>
      </c>
      <c r="BV397" s="177">
        <v>521096.45</v>
      </c>
      <c r="BW397" s="179">
        <v>-1216251.29</v>
      </c>
      <c r="BX397" s="179">
        <v>-10221509.07</v>
      </c>
      <c r="BY397" s="179">
        <v>0</v>
      </c>
      <c r="BZ397" s="179">
        <v>151934.79</v>
      </c>
      <c r="CA397" s="179">
        <v>-1639916.62</v>
      </c>
      <c r="CB397" s="179">
        <v>0</v>
      </c>
      <c r="CC397" s="179">
        <v>155316.26</v>
      </c>
      <c r="CD397" s="179">
        <v>0</v>
      </c>
      <c r="CE397" s="179">
        <v>-1435511.55</v>
      </c>
      <c r="CF397" s="179">
        <v>84939.77</v>
      </c>
      <c r="CG397" s="179">
        <v>56893</v>
      </c>
      <c r="CH397" s="179">
        <v>-947343.22</v>
      </c>
      <c r="CI397" s="179">
        <v>-358442.98</v>
      </c>
      <c r="CJ397" s="179">
        <v>18958</v>
      </c>
      <c r="CK397" s="179">
        <v>-878590.41</v>
      </c>
      <c r="CL397" s="179">
        <v>0</v>
      </c>
      <c r="CM397" s="178"/>
      <c r="CN397" s="154"/>
      <c r="CO397" s="154"/>
      <c r="CZ397" s="174">
        <f t="shared" si="6"/>
        <v>0</v>
      </c>
      <c r="DA397" s="158" t="s">
        <v>2065</v>
      </c>
      <c r="DB397" s="154" t="s">
        <v>2066</v>
      </c>
      <c r="DC397" s="154" t="s">
        <v>1288</v>
      </c>
    </row>
    <row r="398" spans="1:107" ht="13.2" customHeight="1" x14ac:dyDescent="0.25">
      <c r="A398" s="175" t="s">
        <v>2067</v>
      </c>
      <c r="B398" s="176" t="s">
        <v>2068</v>
      </c>
      <c r="C398" s="177">
        <v>5546682.25</v>
      </c>
      <c r="D398" s="177">
        <v>778738.89</v>
      </c>
      <c r="E398" s="177">
        <v>4559206.59</v>
      </c>
      <c r="F398" s="177">
        <v>3035822.49</v>
      </c>
      <c r="G398" s="177">
        <v>810085.89</v>
      </c>
      <c r="H398" s="177">
        <v>0</v>
      </c>
      <c r="I398" s="177">
        <v>0</v>
      </c>
      <c r="J398" s="177">
        <v>5264606.8499999996</v>
      </c>
      <c r="K398" s="177">
        <v>3630614.06</v>
      </c>
      <c r="L398" s="177">
        <v>3172145.3</v>
      </c>
      <c r="M398" s="177">
        <v>9444414.1500000004</v>
      </c>
      <c r="N398" s="177">
        <v>-2090261.56</v>
      </c>
      <c r="O398" s="177">
        <v>0</v>
      </c>
      <c r="P398" s="177">
        <v>4667264.6900000004</v>
      </c>
      <c r="Q398" s="177">
        <v>143029.29999999999</v>
      </c>
      <c r="R398" s="177">
        <v>1524457.34</v>
      </c>
      <c r="S398" s="177">
        <v>-2605296.06</v>
      </c>
      <c r="T398" s="177">
        <v>1717737.58</v>
      </c>
      <c r="U398" s="177">
        <v>1394948.65</v>
      </c>
      <c r="V398" s="177">
        <v>3472697.46</v>
      </c>
      <c r="W398" s="177">
        <v>36788387.619999997</v>
      </c>
      <c r="X398" s="177">
        <v>0</v>
      </c>
      <c r="Y398" s="177">
        <v>971.41</v>
      </c>
      <c r="Z398" s="177">
        <v>4376924.93</v>
      </c>
      <c r="AA398" s="177">
        <v>3643850.58</v>
      </c>
      <c r="AB398" s="177">
        <v>-1393736.58</v>
      </c>
      <c r="AC398" s="177">
        <v>1201447.23</v>
      </c>
      <c r="AD398" s="177">
        <v>1923189.89</v>
      </c>
      <c r="AE398" s="177">
        <v>1922266.03</v>
      </c>
      <c r="AF398" s="177">
        <v>-56262.5</v>
      </c>
      <c r="AG398" s="177">
        <v>448913.73</v>
      </c>
      <c r="AH398" s="177">
        <v>3281612.76</v>
      </c>
      <c r="AI398" s="177">
        <v>-32987</v>
      </c>
      <c r="AJ398" s="177">
        <v>1763272.45</v>
      </c>
      <c r="AK398" s="177">
        <v>67686438.140000001</v>
      </c>
      <c r="AL398" s="177">
        <v>0</v>
      </c>
      <c r="AM398" s="177">
        <v>0</v>
      </c>
      <c r="AN398" s="177">
        <v>0</v>
      </c>
      <c r="AO398" s="177">
        <v>0</v>
      </c>
      <c r="AP398" s="177">
        <v>0</v>
      </c>
      <c r="AQ398" s="177">
        <v>0</v>
      </c>
      <c r="AR398" s="177">
        <v>0</v>
      </c>
      <c r="AS398" s="177">
        <v>0</v>
      </c>
      <c r="AT398" s="177">
        <v>0</v>
      </c>
      <c r="AU398" s="177">
        <v>0</v>
      </c>
      <c r="AV398" s="177">
        <v>0</v>
      </c>
      <c r="AW398" s="177">
        <v>0</v>
      </c>
      <c r="AX398" s="177">
        <v>0</v>
      </c>
      <c r="AY398" s="177">
        <v>604151.32999999996</v>
      </c>
      <c r="AZ398" s="177">
        <v>0</v>
      </c>
      <c r="BA398" s="177">
        <v>584380</v>
      </c>
      <c r="BB398" s="177">
        <v>1006800</v>
      </c>
      <c r="BC398" s="177">
        <v>33450909.260000002</v>
      </c>
      <c r="BD398" s="177">
        <v>290137.05</v>
      </c>
      <c r="BE398" s="177">
        <v>-12842.54</v>
      </c>
      <c r="BF398" s="177">
        <v>3812531.59</v>
      </c>
      <c r="BG398" s="177">
        <v>0</v>
      </c>
      <c r="BH398" s="177">
        <v>0</v>
      </c>
      <c r="BI398" s="177">
        <v>-231360.63</v>
      </c>
      <c r="BJ398" s="177">
        <v>8989960.5800000001</v>
      </c>
      <c r="BK398" s="177">
        <v>0</v>
      </c>
      <c r="BL398" s="177">
        <v>-2874600</v>
      </c>
      <c r="BM398" s="177">
        <v>2617360.12</v>
      </c>
      <c r="BN398" s="177">
        <v>1488134.67</v>
      </c>
      <c r="BO398" s="177">
        <v>3747777.85</v>
      </c>
      <c r="BP398" s="177">
        <v>0</v>
      </c>
      <c r="BQ398" s="177">
        <v>0</v>
      </c>
      <c r="BR398" s="177">
        <v>0</v>
      </c>
      <c r="BS398" s="177">
        <v>-112768.42</v>
      </c>
      <c r="BT398" s="177">
        <v>0</v>
      </c>
      <c r="BU398" s="177">
        <v>15378179.15</v>
      </c>
      <c r="BV398" s="177">
        <v>0</v>
      </c>
      <c r="BW398" s="177">
        <v>0</v>
      </c>
      <c r="BX398" s="177">
        <v>0</v>
      </c>
      <c r="BY398" s="177">
        <v>180135.45</v>
      </c>
      <c r="BZ398" s="177">
        <v>1138613.43</v>
      </c>
      <c r="CA398" s="177">
        <v>1661550.24</v>
      </c>
      <c r="CB398" s="177">
        <v>0</v>
      </c>
      <c r="CC398" s="177">
        <v>446982.06</v>
      </c>
      <c r="CD398" s="177">
        <v>0</v>
      </c>
      <c r="CE398" s="177">
        <v>4799229.25</v>
      </c>
      <c r="CF398" s="177">
        <v>0</v>
      </c>
      <c r="CG398" s="177">
        <v>0</v>
      </c>
      <c r="CH398" s="177">
        <v>156434.5</v>
      </c>
      <c r="CI398" s="177">
        <v>731312.87</v>
      </c>
      <c r="CJ398" s="177">
        <v>5936887.1600000001</v>
      </c>
      <c r="CK398" s="177">
        <v>0</v>
      </c>
      <c r="CL398" s="177">
        <v>11907480.01</v>
      </c>
      <c r="CM398" s="178"/>
      <c r="CN398" s="154"/>
      <c r="CO398" s="154"/>
      <c r="CZ398" s="174">
        <f t="shared" si="6"/>
        <v>0</v>
      </c>
      <c r="DA398" s="158" t="s">
        <v>2067</v>
      </c>
      <c r="DB398" s="154" t="s">
        <v>2068</v>
      </c>
      <c r="DC398" s="154" t="s">
        <v>1288</v>
      </c>
    </row>
    <row r="399" spans="1:107" ht="13.2" customHeight="1" x14ac:dyDescent="0.25">
      <c r="A399" s="175" t="s">
        <v>2069</v>
      </c>
      <c r="B399" s="176" t="s">
        <v>2070</v>
      </c>
      <c r="C399" s="177">
        <v>249080470.47999999</v>
      </c>
      <c r="D399" s="177">
        <v>22891242.109999999</v>
      </c>
      <c r="E399" s="177">
        <v>30236719.219999999</v>
      </c>
      <c r="F399" s="177">
        <v>31369794.600000001</v>
      </c>
      <c r="G399" s="177">
        <v>8903132.8599999994</v>
      </c>
      <c r="H399" s="177">
        <v>33849327.630000003</v>
      </c>
      <c r="I399" s="177">
        <v>69091726.230000004</v>
      </c>
      <c r="J399" s="177">
        <v>14557165.560000001</v>
      </c>
      <c r="K399" s="177">
        <v>21197053.23</v>
      </c>
      <c r="L399" s="177">
        <v>22566254.149999999</v>
      </c>
      <c r="M399" s="177">
        <v>26581648.960000001</v>
      </c>
      <c r="N399" s="177">
        <v>31813842.32</v>
      </c>
      <c r="O399" s="177">
        <v>61801744.18</v>
      </c>
      <c r="P399" s="177">
        <v>31797074.420000002</v>
      </c>
      <c r="Q399" s="177">
        <v>22456884.030000001</v>
      </c>
      <c r="R399" s="177">
        <v>28980773.84</v>
      </c>
      <c r="S399" s="177">
        <v>31419073.620000001</v>
      </c>
      <c r="T399" s="177">
        <v>29120762.219999999</v>
      </c>
      <c r="U399" s="177">
        <v>26910149.059999999</v>
      </c>
      <c r="V399" s="177">
        <v>26490401.649999999</v>
      </c>
      <c r="W399" s="177">
        <v>239930343.05000001</v>
      </c>
      <c r="X399" s="177">
        <v>32345909.780000001</v>
      </c>
      <c r="Y399" s="177">
        <v>54039418.990000002</v>
      </c>
      <c r="Z399" s="177">
        <v>20380429.670000002</v>
      </c>
      <c r="AA399" s="177">
        <v>27269617.510000002</v>
      </c>
      <c r="AB399" s="177">
        <v>8236487.6600000001</v>
      </c>
      <c r="AC399" s="177">
        <v>17244950.18</v>
      </c>
      <c r="AD399" s="177">
        <v>52982957.590000004</v>
      </c>
      <c r="AE399" s="177">
        <v>34659025.270000003</v>
      </c>
      <c r="AF399" s="177">
        <v>28259269.73</v>
      </c>
      <c r="AG399" s="177">
        <v>22893920.390000001</v>
      </c>
      <c r="AH399" s="177">
        <v>32243363.399999999</v>
      </c>
      <c r="AI399" s="177">
        <v>19244157.52</v>
      </c>
      <c r="AJ399" s="177">
        <v>30083636.390000001</v>
      </c>
      <c r="AK399" s="177">
        <v>0</v>
      </c>
      <c r="AL399" s="177">
        <v>31131238.550000001</v>
      </c>
      <c r="AM399" s="177">
        <v>18691734.199999999</v>
      </c>
      <c r="AN399" s="177">
        <v>27804043.030000001</v>
      </c>
      <c r="AO399" s="177">
        <v>33889457.700000003</v>
      </c>
      <c r="AP399" s="177">
        <v>17709941.120000001</v>
      </c>
      <c r="AQ399" s="177">
        <v>14256950.470000001</v>
      </c>
      <c r="AR399" s="177">
        <v>24886955.09</v>
      </c>
      <c r="AS399" s="177">
        <v>20754235.879999999</v>
      </c>
      <c r="AT399" s="177">
        <v>22076134.620000001</v>
      </c>
      <c r="AU399" s="177">
        <v>38248248.5</v>
      </c>
      <c r="AV399" s="177">
        <v>19154514.390000001</v>
      </c>
      <c r="AW399" s="177">
        <v>12197412.18</v>
      </c>
      <c r="AX399" s="177">
        <v>20759884.870000001</v>
      </c>
      <c r="AY399" s="177">
        <v>22862193.59</v>
      </c>
      <c r="AZ399" s="177">
        <v>21812243.460000001</v>
      </c>
      <c r="BA399" s="177">
        <v>59118911.729999997</v>
      </c>
      <c r="BB399" s="177">
        <v>43070854.219999999</v>
      </c>
      <c r="BC399" s="177">
        <v>289656690.64999998</v>
      </c>
      <c r="BD399" s="177">
        <v>35883267.240000002</v>
      </c>
      <c r="BE399" s="177">
        <v>16039458.859999999</v>
      </c>
      <c r="BF399" s="177">
        <v>34587666.460000001</v>
      </c>
      <c r="BG399" s="177">
        <v>60132804.939999998</v>
      </c>
      <c r="BH399" s="177">
        <v>8218141.8200000003</v>
      </c>
      <c r="BI399" s="177">
        <v>30438019.84</v>
      </c>
      <c r="BJ399" s="177">
        <v>20851600.489999998</v>
      </c>
      <c r="BK399" s="177">
        <v>21848904.120000001</v>
      </c>
      <c r="BL399" s="177">
        <v>690077831.24000001</v>
      </c>
      <c r="BM399" s="177">
        <v>108109119.28</v>
      </c>
      <c r="BN399" s="177">
        <v>24214739.68</v>
      </c>
      <c r="BO399" s="177">
        <v>26011723.989999998</v>
      </c>
      <c r="BP399" s="177">
        <v>12302486.5</v>
      </c>
      <c r="BQ399" s="177">
        <v>0</v>
      </c>
      <c r="BR399" s="177">
        <v>867606173.36000001</v>
      </c>
      <c r="BS399" s="177">
        <v>15149857.32</v>
      </c>
      <c r="BT399" s="177">
        <v>29239745.98</v>
      </c>
      <c r="BU399" s="177">
        <v>56170456.350000001</v>
      </c>
      <c r="BV399" s="177">
        <v>13568518.18</v>
      </c>
      <c r="BW399" s="177">
        <v>23237772.129999999</v>
      </c>
      <c r="BX399" s="177">
        <v>34707288.57</v>
      </c>
      <c r="BY399" s="177">
        <v>48864598.479999997</v>
      </c>
      <c r="BZ399" s="177">
        <v>27920086.379999999</v>
      </c>
      <c r="CA399" s="177">
        <v>21087202.91</v>
      </c>
      <c r="CB399" s="177">
        <v>25382419.440000001</v>
      </c>
      <c r="CC399" s="177">
        <v>53197008.5</v>
      </c>
      <c r="CD399" s="177">
        <v>36112364.159999996</v>
      </c>
      <c r="CE399" s="177">
        <v>15646121.35</v>
      </c>
      <c r="CF399" s="177">
        <v>21797853.379999999</v>
      </c>
      <c r="CG399" s="177">
        <v>19441752.550000001</v>
      </c>
      <c r="CH399" s="177">
        <v>32398990.390000001</v>
      </c>
      <c r="CI399" s="177">
        <v>23930135.370000001</v>
      </c>
      <c r="CJ399" s="177">
        <v>70630765.549999997</v>
      </c>
      <c r="CK399" s="177">
        <v>16903988.050000001</v>
      </c>
      <c r="CL399" s="177">
        <v>16251964.07</v>
      </c>
      <c r="CM399" s="178"/>
      <c r="CN399" s="154"/>
      <c r="CO399" s="154"/>
      <c r="CZ399" s="174">
        <f t="shared" si="6"/>
        <v>0</v>
      </c>
      <c r="DA399" s="158" t="s">
        <v>2069</v>
      </c>
      <c r="DB399" s="154" t="s">
        <v>2070</v>
      </c>
      <c r="DC399" s="154" t="s">
        <v>1288</v>
      </c>
    </row>
    <row r="400" spans="1:107" ht="13.2" customHeight="1" x14ac:dyDescent="0.25">
      <c r="A400" s="175" t="s">
        <v>2071</v>
      </c>
      <c r="B400" s="176" t="s">
        <v>2072</v>
      </c>
      <c r="C400" s="177">
        <v>0</v>
      </c>
      <c r="D400" s="177">
        <v>0</v>
      </c>
      <c r="E400" s="177">
        <v>0</v>
      </c>
      <c r="F400" s="177">
        <v>0</v>
      </c>
      <c r="G400" s="177">
        <v>0</v>
      </c>
      <c r="H400" s="177">
        <v>0</v>
      </c>
      <c r="I400" s="177">
        <v>0</v>
      </c>
      <c r="J400" s="177">
        <v>0</v>
      </c>
      <c r="K400" s="177">
        <v>0</v>
      </c>
      <c r="L400" s="177">
        <v>0</v>
      </c>
      <c r="M400" s="177">
        <v>0</v>
      </c>
      <c r="N400" s="177">
        <v>0</v>
      </c>
      <c r="O400" s="177">
        <v>0</v>
      </c>
      <c r="P400" s="177">
        <v>0</v>
      </c>
      <c r="Q400" s="177">
        <v>0</v>
      </c>
      <c r="R400" s="177">
        <v>0</v>
      </c>
      <c r="S400" s="177">
        <v>0</v>
      </c>
      <c r="T400" s="177">
        <v>0</v>
      </c>
      <c r="U400" s="177">
        <v>0</v>
      </c>
      <c r="V400" s="177">
        <v>0</v>
      </c>
      <c r="W400" s="177">
        <v>0</v>
      </c>
      <c r="X400" s="177">
        <v>0</v>
      </c>
      <c r="Y400" s="177">
        <v>0</v>
      </c>
      <c r="Z400" s="177">
        <v>0</v>
      </c>
      <c r="AA400" s="177">
        <v>0</v>
      </c>
      <c r="AB400" s="177">
        <v>0</v>
      </c>
      <c r="AC400" s="177">
        <v>0</v>
      </c>
      <c r="AD400" s="177">
        <v>0</v>
      </c>
      <c r="AE400" s="177">
        <v>0</v>
      </c>
      <c r="AF400" s="177">
        <v>0</v>
      </c>
      <c r="AG400" s="177">
        <v>0</v>
      </c>
      <c r="AH400" s="177">
        <v>0</v>
      </c>
      <c r="AI400" s="177">
        <v>0</v>
      </c>
      <c r="AJ400" s="177">
        <v>0</v>
      </c>
      <c r="AK400" s="177">
        <v>157724788.56999999</v>
      </c>
      <c r="AL400" s="177">
        <v>0</v>
      </c>
      <c r="AM400" s="177">
        <v>0</v>
      </c>
      <c r="AN400" s="177">
        <v>0</v>
      </c>
      <c r="AO400" s="177">
        <v>0</v>
      </c>
      <c r="AP400" s="177">
        <v>0</v>
      </c>
      <c r="AQ400" s="177">
        <v>0</v>
      </c>
      <c r="AR400" s="177">
        <v>0</v>
      </c>
      <c r="AS400" s="177">
        <v>0</v>
      </c>
      <c r="AT400" s="177">
        <v>0</v>
      </c>
      <c r="AU400" s="177">
        <v>0</v>
      </c>
      <c r="AV400" s="177">
        <v>0</v>
      </c>
      <c r="AW400" s="177">
        <v>0</v>
      </c>
      <c r="AX400" s="177">
        <v>0</v>
      </c>
      <c r="AY400" s="177">
        <v>0</v>
      </c>
      <c r="AZ400" s="177">
        <v>0</v>
      </c>
      <c r="BA400" s="177">
        <v>0</v>
      </c>
      <c r="BB400" s="177">
        <v>0</v>
      </c>
      <c r="BC400" s="177">
        <v>0</v>
      </c>
      <c r="BD400" s="177">
        <v>0</v>
      </c>
      <c r="BE400" s="177">
        <v>0</v>
      </c>
      <c r="BF400" s="177">
        <v>0</v>
      </c>
      <c r="BG400" s="177">
        <v>0</v>
      </c>
      <c r="BH400" s="177">
        <v>0</v>
      </c>
      <c r="BI400" s="177">
        <v>0</v>
      </c>
      <c r="BJ400" s="177">
        <v>0</v>
      </c>
      <c r="BK400" s="177">
        <v>0</v>
      </c>
      <c r="BL400" s="177">
        <v>0</v>
      </c>
      <c r="BM400" s="177">
        <v>0</v>
      </c>
      <c r="BN400" s="177">
        <v>0</v>
      </c>
      <c r="BO400" s="177">
        <v>0</v>
      </c>
      <c r="BP400" s="177">
        <v>0</v>
      </c>
      <c r="BQ400" s="177">
        <v>0</v>
      </c>
      <c r="BR400" s="177">
        <v>0</v>
      </c>
      <c r="BS400" s="177">
        <v>0</v>
      </c>
      <c r="BT400" s="177">
        <v>0</v>
      </c>
      <c r="BU400" s="177">
        <v>0</v>
      </c>
      <c r="BV400" s="177">
        <v>0</v>
      </c>
      <c r="BW400" s="177">
        <v>0</v>
      </c>
      <c r="BX400" s="177">
        <v>0</v>
      </c>
      <c r="BY400" s="177">
        <v>0</v>
      </c>
      <c r="BZ400" s="177">
        <v>0</v>
      </c>
      <c r="CA400" s="177">
        <v>0</v>
      </c>
      <c r="CB400" s="177">
        <v>0</v>
      </c>
      <c r="CC400" s="177">
        <v>0</v>
      </c>
      <c r="CD400" s="177">
        <v>0</v>
      </c>
      <c r="CE400" s="177">
        <v>0</v>
      </c>
      <c r="CF400" s="177">
        <v>0</v>
      </c>
      <c r="CG400" s="177">
        <v>0</v>
      </c>
      <c r="CH400" s="177">
        <v>0</v>
      </c>
      <c r="CI400" s="177">
        <v>0</v>
      </c>
      <c r="CJ400" s="177">
        <v>0</v>
      </c>
      <c r="CK400" s="177">
        <v>0</v>
      </c>
      <c r="CL400" s="177">
        <v>0</v>
      </c>
      <c r="CM400" s="178"/>
      <c r="CN400" s="154"/>
      <c r="CO400" s="154"/>
      <c r="CZ400" s="174">
        <f t="shared" si="6"/>
        <v>0</v>
      </c>
      <c r="DA400" s="158" t="s">
        <v>2071</v>
      </c>
      <c r="DB400" s="154" t="s">
        <v>2072</v>
      </c>
      <c r="DC400" s="154" t="s">
        <v>1288</v>
      </c>
    </row>
    <row r="401" spans="1:107" ht="13.2" customHeight="1" x14ac:dyDescent="0.25">
      <c r="A401" s="175" t="s">
        <v>885</v>
      </c>
      <c r="B401" s="176" t="s">
        <v>886</v>
      </c>
      <c r="C401" s="177">
        <v>215112.94</v>
      </c>
      <c r="D401" s="177">
        <v>0</v>
      </c>
      <c r="E401" s="177">
        <v>0</v>
      </c>
      <c r="F401" s="177">
        <v>0</v>
      </c>
      <c r="G401" s="177">
        <v>0</v>
      </c>
      <c r="H401" s="177">
        <v>0</v>
      </c>
      <c r="I401" s="177">
        <v>0</v>
      </c>
      <c r="J401" s="177">
        <v>0</v>
      </c>
      <c r="K401" s="177">
        <v>0</v>
      </c>
      <c r="L401" s="177">
        <v>0</v>
      </c>
      <c r="M401" s="177">
        <v>0</v>
      </c>
      <c r="N401" s="177">
        <v>0</v>
      </c>
      <c r="O401" s="177">
        <v>1301373.3600000001</v>
      </c>
      <c r="P401" s="177">
        <v>0</v>
      </c>
      <c r="Q401" s="177">
        <v>0</v>
      </c>
      <c r="R401" s="177">
        <v>0</v>
      </c>
      <c r="S401" s="177">
        <v>0</v>
      </c>
      <c r="T401" s="177">
        <v>0</v>
      </c>
      <c r="U401" s="177">
        <v>0</v>
      </c>
      <c r="V401" s="177">
        <v>0</v>
      </c>
      <c r="W401" s="177">
        <v>1978620.76</v>
      </c>
      <c r="X401" s="177">
        <v>0</v>
      </c>
      <c r="Y401" s="177">
        <v>0</v>
      </c>
      <c r="Z401" s="177">
        <v>0</v>
      </c>
      <c r="AA401" s="177">
        <v>0</v>
      </c>
      <c r="AB401" s="177">
        <v>0</v>
      </c>
      <c r="AC401" s="177">
        <v>0</v>
      </c>
      <c r="AD401" s="177">
        <v>0</v>
      </c>
      <c r="AE401" s="177">
        <v>0</v>
      </c>
      <c r="AF401" s="177">
        <v>0</v>
      </c>
      <c r="AG401" s="177">
        <v>0</v>
      </c>
      <c r="AH401" s="177">
        <v>0</v>
      </c>
      <c r="AI401" s="177">
        <v>0</v>
      </c>
      <c r="AJ401" s="177">
        <v>0</v>
      </c>
      <c r="AK401" s="177">
        <v>0</v>
      </c>
      <c r="AL401" s="177">
        <v>0</v>
      </c>
      <c r="AM401" s="177">
        <v>0</v>
      </c>
      <c r="AN401" s="177">
        <v>0</v>
      </c>
      <c r="AO401" s="177">
        <v>0</v>
      </c>
      <c r="AP401" s="177">
        <v>0</v>
      </c>
      <c r="AQ401" s="177">
        <v>0</v>
      </c>
      <c r="AR401" s="177">
        <v>0</v>
      </c>
      <c r="AS401" s="177">
        <v>0</v>
      </c>
      <c r="AT401" s="177">
        <v>0</v>
      </c>
      <c r="AU401" s="177">
        <v>0</v>
      </c>
      <c r="AV401" s="177">
        <v>0</v>
      </c>
      <c r="AW401" s="177">
        <v>0</v>
      </c>
      <c r="AX401" s="177">
        <v>0</v>
      </c>
      <c r="AY401" s="177">
        <v>0</v>
      </c>
      <c r="AZ401" s="177">
        <v>0</v>
      </c>
      <c r="BA401" s="177">
        <v>0</v>
      </c>
      <c r="BB401" s="177">
        <v>0</v>
      </c>
      <c r="BC401" s="177">
        <v>0</v>
      </c>
      <c r="BD401" s="177">
        <v>0</v>
      </c>
      <c r="BE401" s="177">
        <v>0</v>
      </c>
      <c r="BF401" s="177">
        <v>0</v>
      </c>
      <c r="BG401" s="177">
        <v>0</v>
      </c>
      <c r="BH401" s="177">
        <v>0</v>
      </c>
      <c r="BI401" s="177">
        <v>0</v>
      </c>
      <c r="BJ401" s="177">
        <v>0</v>
      </c>
      <c r="BK401" s="177">
        <v>0</v>
      </c>
      <c r="BL401" s="177">
        <v>891948.5</v>
      </c>
      <c r="BM401" s="177">
        <v>0</v>
      </c>
      <c r="BN401" s="177">
        <v>0</v>
      </c>
      <c r="BO401" s="177">
        <v>0</v>
      </c>
      <c r="BP401" s="177">
        <v>0</v>
      </c>
      <c r="BQ401" s="177">
        <v>0</v>
      </c>
      <c r="BR401" s="177">
        <v>0</v>
      </c>
      <c r="BS401" s="177">
        <v>0</v>
      </c>
      <c r="BT401" s="177">
        <v>0</v>
      </c>
      <c r="BU401" s="177">
        <v>0</v>
      </c>
      <c r="BV401" s="177">
        <v>0</v>
      </c>
      <c r="BW401" s="177">
        <v>0</v>
      </c>
      <c r="BX401" s="177">
        <v>0</v>
      </c>
      <c r="BY401" s="177">
        <v>0</v>
      </c>
      <c r="BZ401" s="177">
        <v>0</v>
      </c>
      <c r="CA401" s="177">
        <v>0</v>
      </c>
      <c r="CB401" s="177">
        <v>0</v>
      </c>
      <c r="CC401" s="177">
        <v>0</v>
      </c>
      <c r="CD401" s="177">
        <v>0</v>
      </c>
      <c r="CE401" s="177">
        <v>0</v>
      </c>
      <c r="CF401" s="177">
        <v>0</v>
      </c>
      <c r="CG401" s="177">
        <v>0</v>
      </c>
      <c r="CH401" s="177">
        <v>0</v>
      </c>
      <c r="CI401" s="177">
        <v>0</v>
      </c>
      <c r="CJ401" s="177">
        <v>0</v>
      </c>
      <c r="CK401" s="177">
        <v>0</v>
      </c>
      <c r="CL401" s="177">
        <v>0</v>
      </c>
      <c r="CM401" s="178" t="s">
        <v>2073</v>
      </c>
      <c r="CN401" s="153" t="s">
        <v>2074</v>
      </c>
      <c r="CO401" s="153" t="s">
        <v>2073</v>
      </c>
      <c r="CQ401" s="189" t="s">
        <v>2075</v>
      </c>
      <c r="CR401" s="154">
        <f>A401-CS401</f>
        <v>0</v>
      </c>
      <c r="CS401" s="154" t="s">
        <v>885</v>
      </c>
      <c r="CT401" s="154" t="s">
        <v>886</v>
      </c>
      <c r="CU401" s="154">
        <v>0</v>
      </c>
      <c r="CW401" s="157" t="s">
        <v>2074</v>
      </c>
      <c r="CX401" s="154" t="s">
        <v>2073</v>
      </c>
      <c r="CY401" s="154">
        <v>0</v>
      </c>
      <c r="CZ401" s="174">
        <f t="shared" si="6"/>
        <v>0</v>
      </c>
      <c r="DA401" s="158" t="s">
        <v>885</v>
      </c>
      <c r="DB401" s="154" t="s">
        <v>886</v>
      </c>
      <c r="DC401" s="154" t="s">
        <v>1288</v>
      </c>
    </row>
    <row r="402" spans="1:107" ht="13.2" customHeight="1" x14ac:dyDescent="0.25">
      <c r="A402" s="175" t="s">
        <v>887</v>
      </c>
      <c r="B402" s="176" t="s">
        <v>888</v>
      </c>
      <c r="C402" s="177">
        <v>0</v>
      </c>
      <c r="D402" s="177">
        <v>0</v>
      </c>
      <c r="E402" s="177">
        <v>0</v>
      </c>
      <c r="F402" s="177">
        <v>0</v>
      </c>
      <c r="G402" s="177">
        <v>0</v>
      </c>
      <c r="H402" s="177">
        <v>0</v>
      </c>
      <c r="I402" s="177">
        <v>0</v>
      </c>
      <c r="J402" s="177">
        <v>0</v>
      </c>
      <c r="K402" s="177">
        <v>0</v>
      </c>
      <c r="L402" s="177">
        <v>0</v>
      </c>
      <c r="M402" s="177">
        <v>0</v>
      </c>
      <c r="N402" s="177">
        <v>0</v>
      </c>
      <c r="O402" s="177">
        <v>0</v>
      </c>
      <c r="P402" s="177">
        <v>0</v>
      </c>
      <c r="Q402" s="177">
        <v>0</v>
      </c>
      <c r="R402" s="177">
        <v>0</v>
      </c>
      <c r="S402" s="177">
        <v>0</v>
      </c>
      <c r="T402" s="177">
        <v>0</v>
      </c>
      <c r="U402" s="177">
        <v>0</v>
      </c>
      <c r="V402" s="177">
        <v>0</v>
      </c>
      <c r="W402" s="177">
        <v>0</v>
      </c>
      <c r="X402" s="177">
        <v>0</v>
      </c>
      <c r="Y402" s="177">
        <v>0</v>
      </c>
      <c r="Z402" s="177">
        <v>0</v>
      </c>
      <c r="AA402" s="177">
        <v>0</v>
      </c>
      <c r="AB402" s="177">
        <v>0</v>
      </c>
      <c r="AC402" s="177">
        <v>0</v>
      </c>
      <c r="AD402" s="177">
        <v>0</v>
      </c>
      <c r="AE402" s="177">
        <v>0</v>
      </c>
      <c r="AF402" s="177">
        <v>0</v>
      </c>
      <c r="AG402" s="177">
        <v>0</v>
      </c>
      <c r="AH402" s="177">
        <v>0</v>
      </c>
      <c r="AI402" s="177">
        <v>0</v>
      </c>
      <c r="AJ402" s="177">
        <v>0</v>
      </c>
      <c r="AK402" s="177">
        <v>179064</v>
      </c>
      <c r="AL402" s="177">
        <v>0</v>
      </c>
      <c r="AM402" s="177">
        <v>0</v>
      </c>
      <c r="AN402" s="177">
        <v>0</v>
      </c>
      <c r="AO402" s="177">
        <v>0</v>
      </c>
      <c r="AP402" s="177">
        <v>0</v>
      </c>
      <c r="AQ402" s="177">
        <v>0</v>
      </c>
      <c r="AR402" s="177">
        <v>0</v>
      </c>
      <c r="AS402" s="177">
        <v>0</v>
      </c>
      <c r="AT402" s="177">
        <v>0</v>
      </c>
      <c r="AU402" s="177">
        <v>0</v>
      </c>
      <c r="AV402" s="177">
        <v>0</v>
      </c>
      <c r="AW402" s="177">
        <v>0</v>
      </c>
      <c r="AX402" s="177">
        <v>0</v>
      </c>
      <c r="AY402" s="177">
        <v>0</v>
      </c>
      <c r="AZ402" s="177">
        <v>0</v>
      </c>
      <c r="BA402" s="177">
        <v>0</v>
      </c>
      <c r="BB402" s="177">
        <v>0</v>
      </c>
      <c r="BC402" s="177">
        <v>0</v>
      </c>
      <c r="BD402" s="177">
        <v>0</v>
      </c>
      <c r="BE402" s="177">
        <v>0</v>
      </c>
      <c r="BF402" s="177">
        <v>0</v>
      </c>
      <c r="BG402" s="177">
        <v>0</v>
      </c>
      <c r="BH402" s="177">
        <v>0</v>
      </c>
      <c r="BI402" s="177">
        <v>0</v>
      </c>
      <c r="BJ402" s="177">
        <v>0</v>
      </c>
      <c r="BK402" s="177">
        <v>0</v>
      </c>
      <c r="BL402" s="177">
        <v>0</v>
      </c>
      <c r="BM402" s="177">
        <v>0</v>
      </c>
      <c r="BN402" s="177">
        <v>0</v>
      </c>
      <c r="BO402" s="177">
        <v>0</v>
      </c>
      <c r="BP402" s="177">
        <v>0</v>
      </c>
      <c r="BQ402" s="177">
        <v>0</v>
      </c>
      <c r="BR402" s="179">
        <v>0</v>
      </c>
      <c r="BS402" s="179">
        <v>0</v>
      </c>
      <c r="BT402" s="179">
        <v>0</v>
      </c>
      <c r="BU402" s="179">
        <v>0</v>
      </c>
      <c r="BV402" s="179">
        <v>0</v>
      </c>
      <c r="BW402" s="179">
        <v>0</v>
      </c>
      <c r="BX402" s="179">
        <v>0</v>
      </c>
      <c r="BY402" s="179">
        <v>0</v>
      </c>
      <c r="BZ402" s="179">
        <v>0</v>
      </c>
      <c r="CA402" s="179">
        <v>0</v>
      </c>
      <c r="CB402" s="179">
        <v>0</v>
      </c>
      <c r="CC402" s="179">
        <v>0</v>
      </c>
      <c r="CD402" s="179">
        <v>0</v>
      </c>
      <c r="CE402" s="179">
        <v>0</v>
      </c>
      <c r="CF402" s="179">
        <v>0</v>
      </c>
      <c r="CG402" s="179">
        <v>0</v>
      </c>
      <c r="CH402" s="179">
        <v>0</v>
      </c>
      <c r="CI402" s="179">
        <v>0</v>
      </c>
      <c r="CJ402" s="179">
        <v>0</v>
      </c>
      <c r="CK402" s="179">
        <v>0</v>
      </c>
      <c r="CL402" s="179">
        <v>0</v>
      </c>
      <c r="CM402" s="178" t="s">
        <v>2073</v>
      </c>
      <c r="CN402" s="153" t="s">
        <v>2074</v>
      </c>
      <c r="CO402" s="153" t="s">
        <v>2073</v>
      </c>
      <c r="CQ402" s="189" t="s">
        <v>2075</v>
      </c>
      <c r="CR402" s="154">
        <f t="shared" ref="CR402:CR465" si="7">A402-CS402</f>
        <v>0</v>
      </c>
      <c r="CS402" s="154" t="s">
        <v>887</v>
      </c>
      <c r="CT402" s="154" t="s">
        <v>888</v>
      </c>
      <c r="CU402" s="154">
        <v>0</v>
      </c>
      <c r="CW402" s="157" t="s">
        <v>2074</v>
      </c>
      <c r="CX402" s="154" t="s">
        <v>2073</v>
      </c>
      <c r="CY402" s="154">
        <v>0</v>
      </c>
      <c r="CZ402" s="174">
        <f t="shared" si="6"/>
        <v>0</v>
      </c>
      <c r="DA402" s="158" t="s">
        <v>887</v>
      </c>
      <c r="DB402" s="154" t="s">
        <v>888</v>
      </c>
      <c r="DC402" s="154" t="s">
        <v>1288</v>
      </c>
    </row>
    <row r="403" spans="1:107" ht="13.2" customHeight="1" x14ac:dyDescent="0.25">
      <c r="A403" s="175" t="s">
        <v>889</v>
      </c>
      <c r="B403" s="176" t="s">
        <v>890</v>
      </c>
      <c r="C403" s="177">
        <v>11300</v>
      </c>
      <c r="D403" s="177">
        <v>0</v>
      </c>
      <c r="E403" s="177">
        <v>0</v>
      </c>
      <c r="F403" s="177">
        <v>0</v>
      </c>
      <c r="G403" s="177">
        <v>0</v>
      </c>
      <c r="H403" s="177">
        <v>0</v>
      </c>
      <c r="I403" s="177">
        <v>0</v>
      </c>
      <c r="J403" s="177">
        <v>0</v>
      </c>
      <c r="K403" s="177">
        <v>0</v>
      </c>
      <c r="L403" s="177">
        <v>0</v>
      </c>
      <c r="M403" s="177">
        <v>0</v>
      </c>
      <c r="N403" s="177">
        <v>0</v>
      </c>
      <c r="O403" s="177">
        <v>24950</v>
      </c>
      <c r="P403" s="177">
        <v>0</v>
      </c>
      <c r="Q403" s="177">
        <v>0</v>
      </c>
      <c r="R403" s="177">
        <v>0</v>
      </c>
      <c r="S403" s="177">
        <v>0</v>
      </c>
      <c r="T403" s="177">
        <v>0</v>
      </c>
      <c r="U403" s="177">
        <v>0</v>
      </c>
      <c r="V403" s="177">
        <v>0</v>
      </c>
      <c r="W403" s="177">
        <v>11800</v>
      </c>
      <c r="X403" s="177">
        <v>0</v>
      </c>
      <c r="Y403" s="177">
        <v>0</v>
      </c>
      <c r="Z403" s="177">
        <v>0</v>
      </c>
      <c r="AA403" s="177">
        <v>0</v>
      </c>
      <c r="AB403" s="177">
        <v>0</v>
      </c>
      <c r="AC403" s="177">
        <v>0</v>
      </c>
      <c r="AD403" s="177">
        <v>0</v>
      </c>
      <c r="AE403" s="177">
        <v>0</v>
      </c>
      <c r="AF403" s="177">
        <v>0</v>
      </c>
      <c r="AG403" s="177">
        <v>0</v>
      </c>
      <c r="AH403" s="177">
        <v>0</v>
      </c>
      <c r="AI403" s="177">
        <v>0</v>
      </c>
      <c r="AJ403" s="177">
        <v>0</v>
      </c>
      <c r="AK403" s="177">
        <v>34982.300000000003</v>
      </c>
      <c r="AL403" s="177">
        <v>0</v>
      </c>
      <c r="AM403" s="177">
        <v>0</v>
      </c>
      <c r="AN403" s="177">
        <v>0</v>
      </c>
      <c r="AO403" s="177">
        <v>0</v>
      </c>
      <c r="AP403" s="177">
        <v>0</v>
      </c>
      <c r="AQ403" s="177">
        <v>0</v>
      </c>
      <c r="AR403" s="177">
        <v>11200</v>
      </c>
      <c r="AS403" s="177">
        <v>0</v>
      </c>
      <c r="AT403" s="177">
        <v>0</v>
      </c>
      <c r="AU403" s="177">
        <v>0</v>
      </c>
      <c r="AV403" s="177">
        <v>0</v>
      </c>
      <c r="AW403" s="177">
        <v>0</v>
      </c>
      <c r="AX403" s="177">
        <v>0</v>
      </c>
      <c r="AY403" s="177">
        <v>0</v>
      </c>
      <c r="AZ403" s="177">
        <v>0</v>
      </c>
      <c r="BA403" s="177">
        <v>34800</v>
      </c>
      <c r="BB403" s="177">
        <v>0</v>
      </c>
      <c r="BC403" s="177">
        <v>9400</v>
      </c>
      <c r="BD403" s="177">
        <v>0</v>
      </c>
      <c r="BE403" s="177">
        <v>0</v>
      </c>
      <c r="BF403" s="177">
        <v>0</v>
      </c>
      <c r="BG403" s="177">
        <v>0</v>
      </c>
      <c r="BH403" s="177">
        <v>0</v>
      </c>
      <c r="BI403" s="177">
        <v>0</v>
      </c>
      <c r="BJ403" s="177">
        <v>0</v>
      </c>
      <c r="BK403" s="177">
        <v>0</v>
      </c>
      <c r="BL403" s="177">
        <v>10700</v>
      </c>
      <c r="BM403" s="177">
        <v>0</v>
      </c>
      <c r="BN403" s="177">
        <v>0</v>
      </c>
      <c r="BO403" s="177">
        <v>0</v>
      </c>
      <c r="BP403" s="177">
        <v>0</v>
      </c>
      <c r="BQ403" s="177">
        <v>0</v>
      </c>
      <c r="BR403" s="179">
        <v>26900</v>
      </c>
      <c r="BS403" s="179">
        <v>0</v>
      </c>
      <c r="BT403" s="179">
        <v>0</v>
      </c>
      <c r="BU403" s="179">
        <v>0</v>
      </c>
      <c r="BV403" s="177">
        <v>0</v>
      </c>
      <c r="BW403" s="179">
        <v>0</v>
      </c>
      <c r="BX403" s="179">
        <v>0</v>
      </c>
      <c r="BY403" s="179">
        <v>0</v>
      </c>
      <c r="BZ403" s="179">
        <v>0</v>
      </c>
      <c r="CA403" s="179">
        <v>0</v>
      </c>
      <c r="CB403" s="179">
        <v>0</v>
      </c>
      <c r="CC403" s="179">
        <v>0</v>
      </c>
      <c r="CD403" s="179">
        <v>0</v>
      </c>
      <c r="CE403" s="179">
        <v>0</v>
      </c>
      <c r="CF403" s="179">
        <v>0</v>
      </c>
      <c r="CG403" s="179">
        <v>0</v>
      </c>
      <c r="CH403" s="179">
        <v>0</v>
      </c>
      <c r="CI403" s="179">
        <v>0</v>
      </c>
      <c r="CJ403" s="179">
        <v>0</v>
      </c>
      <c r="CK403" s="179">
        <v>0</v>
      </c>
      <c r="CL403" s="179">
        <v>0</v>
      </c>
      <c r="CM403" s="178" t="s">
        <v>2073</v>
      </c>
      <c r="CN403" s="153" t="s">
        <v>2074</v>
      </c>
      <c r="CO403" s="153" t="s">
        <v>2073</v>
      </c>
      <c r="CQ403" s="189" t="s">
        <v>2075</v>
      </c>
      <c r="CR403" s="154">
        <f t="shared" si="7"/>
        <v>0</v>
      </c>
      <c r="CS403" s="154" t="s">
        <v>889</v>
      </c>
      <c r="CT403" s="154" t="s">
        <v>890</v>
      </c>
      <c r="CU403" s="154">
        <v>0</v>
      </c>
      <c r="CW403" s="157" t="s">
        <v>2074</v>
      </c>
      <c r="CX403" s="154" t="s">
        <v>2073</v>
      </c>
      <c r="CY403" s="154">
        <v>0</v>
      </c>
      <c r="CZ403" s="174">
        <f t="shared" si="6"/>
        <v>0</v>
      </c>
      <c r="DA403" s="158" t="s">
        <v>889</v>
      </c>
      <c r="DB403" s="154" t="s">
        <v>890</v>
      </c>
      <c r="DC403" s="154" t="s">
        <v>1288</v>
      </c>
    </row>
    <row r="404" spans="1:107" ht="13.2" customHeight="1" x14ac:dyDescent="0.25">
      <c r="A404" s="175" t="s">
        <v>891</v>
      </c>
      <c r="B404" s="176" t="s">
        <v>892</v>
      </c>
      <c r="C404" s="177">
        <v>0</v>
      </c>
      <c r="D404" s="177">
        <v>0</v>
      </c>
      <c r="E404" s="177">
        <v>0</v>
      </c>
      <c r="F404" s="177">
        <v>0</v>
      </c>
      <c r="G404" s="177">
        <v>0</v>
      </c>
      <c r="H404" s="177">
        <v>0</v>
      </c>
      <c r="I404" s="177">
        <v>0</v>
      </c>
      <c r="J404" s="177">
        <v>0</v>
      </c>
      <c r="K404" s="177">
        <v>0</v>
      </c>
      <c r="L404" s="177">
        <v>0</v>
      </c>
      <c r="M404" s="177">
        <v>0</v>
      </c>
      <c r="N404" s="177">
        <v>0</v>
      </c>
      <c r="O404" s="177">
        <v>0</v>
      </c>
      <c r="P404" s="177">
        <v>0</v>
      </c>
      <c r="Q404" s="177">
        <v>0</v>
      </c>
      <c r="R404" s="177">
        <v>0</v>
      </c>
      <c r="S404" s="177">
        <v>0</v>
      </c>
      <c r="T404" s="177">
        <v>0</v>
      </c>
      <c r="U404" s="177">
        <v>0</v>
      </c>
      <c r="V404" s="177">
        <v>0</v>
      </c>
      <c r="W404" s="177">
        <v>8000</v>
      </c>
      <c r="X404" s="177">
        <v>0</v>
      </c>
      <c r="Y404" s="177">
        <v>0</v>
      </c>
      <c r="Z404" s="177">
        <v>0</v>
      </c>
      <c r="AA404" s="177">
        <v>0</v>
      </c>
      <c r="AB404" s="177">
        <v>0</v>
      </c>
      <c r="AC404" s="177">
        <v>0</v>
      </c>
      <c r="AD404" s="177">
        <v>0</v>
      </c>
      <c r="AE404" s="177">
        <v>0</v>
      </c>
      <c r="AF404" s="177">
        <v>0</v>
      </c>
      <c r="AG404" s="177">
        <v>0</v>
      </c>
      <c r="AH404" s="177">
        <v>0</v>
      </c>
      <c r="AI404" s="177">
        <v>0</v>
      </c>
      <c r="AJ404" s="177">
        <v>0</v>
      </c>
      <c r="AK404" s="177">
        <v>4500</v>
      </c>
      <c r="AL404" s="177">
        <v>0</v>
      </c>
      <c r="AM404" s="177">
        <v>0</v>
      </c>
      <c r="AN404" s="177">
        <v>0</v>
      </c>
      <c r="AO404" s="177">
        <v>0</v>
      </c>
      <c r="AP404" s="177">
        <v>0</v>
      </c>
      <c r="AQ404" s="177">
        <v>0</v>
      </c>
      <c r="AR404" s="177">
        <v>0</v>
      </c>
      <c r="AS404" s="177">
        <v>0</v>
      </c>
      <c r="AT404" s="177">
        <v>0</v>
      </c>
      <c r="AU404" s="177">
        <v>0</v>
      </c>
      <c r="AV404" s="177">
        <v>0</v>
      </c>
      <c r="AW404" s="177">
        <v>0</v>
      </c>
      <c r="AX404" s="177">
        <v>0</v>
      </c>
      <c r="AY404" s="177">
        <v>0</v>
      </c>
      <c r="AZ404" s="177">
        <v>0</v>
      </c>
      <c r="BA404" s="177">
        <v>0</v>
      </c>
      <c r="BB404" s="177">
        <v>0</v>
      </c>
      <c r="BC404" s="177">
        <v>0</v>
      </c>
      <c r="BD404" s="177">
        <v>0</v>
      </c>
      <c r="BE404" s="177">
        <v>0</v>
      </c>
      <c r="BF404" s="177">
        <v>0</v>
      </c>
      <c r="BG404" s="177">
        <v>0</v>
      </c>
      <c r="BH404" s="177">
        <v>0</v>
      </c>
      <c r="BI404" s="177">
        <v>0</v>
      </c>
      <c r="BJ404" s="177">
        <v>0</v>
      </c>
      <c r="BK404" s="177">
        <v>0</v>
      </c>
      <c r="BL404" s="177">
        <v>0</v>
      </c>
      <c r="BM404" s="177">
        <v>0</v>
      </c>
      <c r="BN404" s="177">
        <v>0</v>
      </c>
      <c r="BO404" s="177">
        <v>0</v>
      </c>
      <c r="BP404" s="177">
        <v>0</v>
      </c>
      <c r="BQ404" s="177">
        <v>0</v>
      </c>
      <c r="BR404" s="179">
        <v>0</v>
      </c>
      <c r="BS404" s="179">
        <v>0</v>
      </c>
      <c r="BT404" s="179">
        <v>0</v>
      </c>
      <c r="BU404" s="179">
        <v>0</v>
      </c>
      <c r="BV404" s="179">
        <v>0</v>
      </c>
      <c r="BW404" s="179">
        <v>0</v>
      </c>
      <c r="BX404" s="179">
        <v>0</v>
      </c>
      <c r="BY404" s="179">
        <v>0</v>
      </c>
      <c r="BZ404" s="179">
        <v>0</v>
      </c>
      <c r="CA404" s="179">
        <v>0</v>
      </c>
      <c r="CB404" s="179">
        <v>0</v>
      </c>
      <c r="CC404" s="179">
        <v>0</v>
      </c>
      <c r="CD404" s="179">
        <v>0</v>
      </c>
      <c r="CE404" s="177">
        <v>0</v>
      </c>
      <c r="CF404" s="177">
        <v>0</v>
      </c>
      <c r="CG404" s="179">
        <v>0</v>
      </c>
      <c r="CH404" s="179">
        <v>0</v>
      </c>
      <c r="CI404" s="179">
        <v>0</v>
      </c>
      <c r="CJ404" s="179">
        <v>0</v>
      </c>
      <c r="CK404" s="177">
        <v>0</v>
      </c>
      <c r="CL404" s="177">
        <v>0</v>
      </c>
      <c r="CM404" s="178" t="s">
        <v>2073</v>
      </c>
      <c r="CN404" s="153" t="s">
        <v>2074</v>
      </c>
      <c r="CO404" s="153" t="s">
        <v>2073</v>
      </c>
      <c r="CQ404" s="189" t="s">
        <v>2075</v>
      </c>
      <c r="CR404" s="154">
        <f t="shared" si="7"/>
        <v>0</v>
      </c>
      <c r="CS404" s="154" t="s">
        <v>891</v>
      </c>
      <c r="CT404" s="154" t="s">
        <v>2076</v>
      </c>
      <c r="CU404" s="154">
        <v>0</v>
      </c>
      <c r="CW404" s="157" t="s">
        <v>2074</v>
      </c>
      <c r="CX404" s="154" t="s">
        <v>2073</v>
      </c>
      <c r="CY404" s="154">
        <v>0</v>
      </c>
      <c r="CZ404" s="174">
        <f t="shared" si="6"/>
        <v>0</v>
      </c>
      <c r="DA404" s="158" t="s">
        <v>891</v>
      </c>
      <c r="DB404" s="154" t="s">
        <v>892</v>
      </c>
      <c r="DC404" s="154" t="s">
        <v>1288</v>
      </c>
    </row>
    <row r="405" spans="1:107" ht="13.2" customHeight="1" x14ac:dyDescent="0.25">
      <c r="A405" s="175" t="s">
        <v>893</v>
      </c>
      <c r="B405" s="176" t="s">
        <v>894</v>
      </c>
      <c r="C405" s="177">
        <v>0</v>
      </c>
      <c r="D405" s="177">
        <v>0</v>
      </c>
      <c r="E405" s="177">
        <v>0</v>
      </c>
      <c r="F405" s="177">
        <v>0</v>
      </c>
      <c r="G405" s="177">
        <v>0</v>
      </c>
      <c r="H405" s="177">
        <v>0</v>
      </c>
      <c r="I405" s="177">
        <v>0</v>
      </c>
      <c r="J405" s="177">
        <v>0</v>
      </c>
      <c r="K405" s="177">
        <v>0</v>
      </c>
      <c r="L405" s="177">
        <v>0</v>
      </c>
      <c r="M405" s="177">
        <v>0</v>
      </c>
      <c r="N405" s="177">
        <v>0</v>
      </c>
      <c r="O405" s="177">
        <v>0</v>
      </c>
      <c r="P405" s="177">
        <v>0</v>
      </c>
      <c r="Q405" s="177">
        <v>0</v>
      </c>
      <c r="R405" s="177">
        <v>0</v>
      </c>
      <c r="S405" s="177">
        <v>0</v>
      </c>
      <c r="T405" s="177">
        <v>0</v>
      </c>
      <c r="U405" s="177">
        <v>0</v>
      </c>
      <c r="V405" s="177">
        <v>0</v>
      </c>
      <c r="W405" s="177">
        <v>0</v>
      </c>
      <c r="X405" s="177">
        <v>0</v>
      </c>
      <c r="Y405" s="177">
        <v>0</v>
      </c>
      <c r="Z405" s="177">
        <v>0</v>
      </c>
      <c r="AA405" s="177">
        <v>0</v>
      </c>
      <c r="AB405" s="177">
        <v>0</v>
      </c>
      <c r="AC405" s="177">
        <v>0</v>
      </c>
      <c r="AD405" s="177">
        <v>0</v>
      </c>
      <c r="AE405" s="177">
        <v>0</v>
      </c>
      <c r="AF405" s="177">
        <v>0</v>
      </c>
      <c r="AG405" s="177">
        <v>0</v>
      </c>
      <c r="AH405" s="177">
        <v>0</v>
      </c>
      <c r="AI405" s="177">
        <v>0</v>
      </c>
      <c r="AJ405" s="177">
        <v>0</v>
      </c>
      <c r="AK405" s="177">
        <v>0</v>
      </c>
      <c r="AL405" s="177">
        <v>0</v>
      </c>
      <c r="AM405" s="177">
        <v>0</v>
      </c>
      <c r="AN405" s="177">
        <v>0</v>
      </c>
      <c r="AO405" s="177">
        <v>0</v>
      </c>
      <c r="AP405" s="177">
        <v>0</v>
      </c>
      <c r="AQ405" s="177">
        <v>0</v>
      </c>
      <c r="AR405" s="177">
        <v>143000</v>
      </c>
      <c r="AS405" s="177">
        <v>0</v>
      </c>
      <c r="AT405" s="177">
        <v>0</v>
      </c>
      <c r="AU405" s="177">
        <v>0</v>
      </c>
      <c r="AV405" s="177">
        <v>0</v>
      </c>
      <c r="AW405" s="177">
        <v>0</v>
      </c>
      <c r="AX405" s="177">
        <v>0</v>
      </c>
      <c r="AY405" s="177">
        <v>0</v>
      </c>
      <c r="AZ405" s="177">
        <v>0</v>
      </c>
      <c r="BA405" s="177">
        <v>0</v>
      </c>
      <c r="BB405" s="177">
        <v>0</v>
      </c>
      <c r="BC405" s="177">
        <v>0</v>
      </c>
      <c r="BD405" s="177">
        <v>0</v>
      </c>
      <c r="BE405" s="177">
        <v>0</v>
      </c>
      <c r="BF405" s="177">
        <v>0</v>
      </c>
      <c r="BG405" s="177">
        <v>0</v>
      </c>
      <c r="BH405" s="177">
        <v>7000</v>
      </c>
      <c r="BI405" s="177">
        <v>0</v>
      </c>
      <c r="BJ405" s="177">
        <v>0</v>
      </c>
      <c r="BK405" s="177">
        <v>0</v>
      </c>
      <c r="BL405" s="177">
        <v>0</v>
      </c>
      <c r="BM405" s="177">
        <v>0</v>
      </c>
      <c r="BN405" s="177">
        <v>0</v>
      </c>
      <c r="BO405" s="177">
        <v>0</v>
      </c>
      <c r="BP405" s="177">
        <v>0</v>
      </c>
      <c r="BQ405" s="177">
        <v>0</v>
      </c>
      <c r="BR405" s="179">
        <v>91400</v>
      </c>
      <c r="BS405" s="179">
        <v>0</v>
      </c>
      <c r="BT405" s="179">
        <v>0</v>
      </c>
      <c r="BU405" s="179">
        <v>0</v>
      </c>
      <c r="BV405" s="177">
        <v>0</v>
      </c>
      <c r="BW405" s="179">
        <v>0</v>
      </c>
      <c r="BX405" s="179">
        <v>0</v>
      </c>
      <c r="BY405" s="179">
        <v>0</v>
      </c>
      <c r="BZ405" s="179">
        <v>0</v>
      </c>
      <c r="CA405" s="179">
        <v>0</v>
      </c>
      <c r="CB405" s="179">
        <v>0</v>
      </c>
      <c r="CC405" s="179">
        <v>0</v>
      </c>
      <c r="CD405" s="179">
        <v>0</v>
      </c>
      <c r="CE405" s="177">
        <v>0</v>
      </c>
      <c r="CF405" s="177">
        <v>0</v>
      </c>
      <c r="CG405" s="179">
        <v>0</v>
      </c>
      <c r="CH405" s="179">
        <v>0</v>
      </c>
      <c r="CI405" s="179">
        <v>0</v>
      </c>
      <c r="CJ405" s="179">
        <v>0</v>
      </c>
      <c r="CK405" s="177">
        <v>0</v>
      </c>
      <c r="CL405" s="179">
        <v>0</v>
      </c>
      <c r="CM405" s="178" t="s">
        <v>2073</v>
      </c>
      <c r="CN405" s="153" t="s">
        <v>2074</v>
      </c>
      <c r="CO405" s="153" t="s">
        <v>2073</v>
      </c>
      <c r="CQ405" s="189" t="s">
        <v>2075</v>
      </c>
      <c r="CR405" s="154">
        <f t="shared" si="7"/>
        <v>0</v>
      </c>
      <c r="CS405" s="154" t="s">
        <v>893</v>
      </c>
      <c r="CT405" s="154" t="s">
        <v>894</v>
      </c>
      <c r="CU405" s="154">
        <v>0</v>
      </c>
      <c r="CW405" s="157" t="s">
        <v>2074</v>
      </c>
      <c r="CX405" s="154" t="s">
        <v>2073</v>
      </c>
      <c r="CY405" s="154">
        <v>0</v>
      </c>
      <c r="CZ405" s="174">
        <f t="shared" si="6"/>
        <v>0</v>
      </c>
      <c r="DA405" s="158" t="s">
        <v>893</v>
      </c>
      <c r="DB405" s="154" t="s">
        <v>894</v>
      </c>
      <c r="DC405" s="154" t="s">
        <v>1288</v>
      </c>
    </row>
    <row r="406" spans="1:107" ht="13.2" customHeight="1" x14ac:dyDescent="0.25">
      <c r="A406" s="175" t="s">
        <v>895</v>
      </c>
      <c r="B406" s="176" t="s">
        <v>896</v>
      </c>
      <c r="C406" s="177">
        <v>0</v>
      </c>
      <c r="D406" s="177">
        <v>0</v>
      </c>
      <c r="E406" s="177">
        <v>0</v>
      </c>
      <c r="F406" s="177">
        <v>0</v>
      </c>
      <c r="G406" s="177">
        <v>0</v>
      </c>
      <c r="H406" s="177">
        <v>0</v>
      </c>
      <c r="I406" s="177">
        <v>0</v>
      </c>
      <c r="J406" s="177">
        <v>0</v>
      </c>
      <c r="K406" s="177">
        <v>0</v>
      </c>
      <c r="L406" s="177">
        <v>0</v>
      </c>
      <c r="M406" s="177">
        <v>0</v>
      </c>
      <c r="N406" s="177">
        <v>0</v>
      </c>
      <c r="O406" s="177">
        <v>3809.34</v>
      </c>
      <c r="P406" s="177">
        <v>0</v>
      </c>
      <c r="Q406" s="177">
        <v>0</v>
      </c>
      <c r="R406" s="177">
        <v>0</v>
      </c>
      <c r="S406" s="177">
        <v>0</v>
      </c>
      <c r="T406" s="177">
        <v>0</v>
      </c>
      <c r="U406" s="177">
        <v>0</v>
      </c>
      <c r="V406" s="177">
        <v>0</v>
      </c>
      <c r="W406" s="177">
        <v>0</v>
      </c>
      <c r="X406" s="177">
        <v>0</v>
      </c>
      <c r="Y406" s="177">
        <v>0</v>
      </c>
      <c r="Z406" s="177">
        <v>0</v>
      </c>
      <c r="AA406" s="177">
        <v>0</v>
      </c>
      <c r="AB406" s="177">
        <v>0</v>
      </c>
      <c r="AC406" s="177">
        <v>0</v>
      </c>
      <c r="AD406" s="177">
        <v>0</v>
      </c>
      <c r="AE406" s="177">
        <v>0</v>
      </c>
      <c r="AF406" s="177">
        <v>0</v>
      </c>
      <c r="AG406" s="177">
        <v>0</v>
      </c>
      <c r="AH406" s="177">
        <v>0</v>
      </c>
      <c r="AI406" s="177">
        <v>0</v>
      </c>
      <c r="AJ406" s="177">
        <v>0</v>
      </c>
      <c r="AK406" s="177">
        <v>0</v>
      </c>
      <c r="AL406" s="177">
        <v>0</v>
      </c>
      <c r="AM406" s="177">
        <v>0</v>
      </c>
      <c r="AN406" s="177">
        <v>0</v>
      </c>
      <c r="AO406" s="177">
        <v>0</v>
      </c>
      <c r="AP406" s="177">
        <v>0</v>
      </c>
      <c r="AQ406" s="177">
        <v>0</v>
      </c>
      <c r="AR406" s="177">
        <v>0</v>
      </c>
      <c r="AS406" s="177">
        <v>0</v>
      </c>
      <c r="AT406" s="177">
        <v>0</v>
      </c>
      <c r="AU406" s="177">
        <v>0</v>
      </c>
      <c r="AV406" s="177">
        <v>0</v>
      </c>
      <c r="AW406" s="177">
        <v>0</v>
      </c>
      <c r="AX406" s="177">
        <v>0</v>
      </c>
      <c r="AY406" s="177">
        <v>0</v>
      </c>
      <c r="AZ406" s="177">
        <v>0</v>
      </c>
      <c r="BA406" s="177">
        <v>80.540000000000006</v>
      </c>
      <c r="BB406" s="177">
        <v>0</v>
      </c>
      <c r="BC406" s="177">
        <v>4249.78</v>
      </c>
      <c r="BD406" s="177">
        <v>0</v>
      </c>
      <c r="BE406" s="177">
        <v>0</v>
      </c>
      <c r="BF406" s="177">
        <v>0</v>
      </c>
      <c r="BG406" s="177">
        <v>0</v>
      </c>
      <c r="BH406" s="177">
        <v>0</v>
      </c>
      <c r="BI406" s="177">
        <v>0</v>
      </c>
      <c r="BJ406" s="177">
        <v>0</v>
      </c>
      <c r="BK406" s="177">
        <v>0</v>
      </c>
      <c r="BL406" s="177">
        <v>19.54</v>
      </c>
      <c r="BM406" s="177">
        <v>0</v>
      </c>
      <c r="BN406" s="177">
        <v>0</v>
      </c>
      <c r="BO406" s="177">
        <v>0</v>
      </c>
      <c r="BP406" s="177">
        <v>0</v>
      </c>
      <c r="BQ406" s="177">
        <v>0</v>
      </c>
      <c r="BR406" s="179">
        <v>43582.71</v>
      </c>
      <c r="BS406" s="179">
        <v>0</v>
      </c>
      <c r="BT406" s="179">
        <v>0</v>
      </c>
      <c r="BU406" s="179">
        <v>0</v>
      </c>
      <c r="BV406" s="179">
        <v>0</v>
      </c>
      <c r="BW406" s="179">
        <v>0</v>
      </c>
      <c r="BX406" s="179">
        <v>0</v>
      </c>
      <c r="BY406" s="179">
        <v>0</v>
      </c>
      <c r="BZ406" s="179">
        <v>0</v>
      </c>
      <c r="CA406" s="179">
        <v>0</v>
      </c>
      <c r="CB406" s="179">
        <v>0</v>
      </c>
      <c r="CC406" s="179">
        <v>0</v>
      </c>
      <c r="CD406" s="179">
        <v>0</v>
      </c>
      <c r="CE406" s="179">
        <v>0</v>
      </c>
      <c r="CF406" s="179">
        <v>0</v>
      </c>
      <c r="CG406" s="179">
        <v>0</v>
      </c>
      <c r="CH406" s="179">
        <v>0</v>
      </c>
      <c r="CI406" s="179">
        <v>0</v>
      </c>
      <c r="CJ406" s="179">
        <v>0</v>
      </c>
      <c r="CK406" s="179">
        <v>0</v>
      </c>
      <c r="CL406" s="179">
        <v>0</v>
      </c>
      <c r="CM406" s="178" t="s">
        <v>2073</v>
      </c>
      <c r="CN406" s="153" t="s">
        <v>2074</v>
      </c>
      <c r="CO406" s="153" t="s">
        <v>2073</v>
      </c>
      <c r="CQ406" s="189" t="s">
        <v>2075</v>
      </c>
      <c r="CR406" s="154">
        <f t="shared" si="7"/>
        <v>0</v>
      </c>
      <c r="CS406" s="154" t="s">
        <v>895</v>
      </c>
      <c r="CT406" s="154" t="s">
        <v>896</v>
      </c>
      <c r="CU406" s="154">
        <v>0</v>
      </c>
      <c r="CW406" s="157" t="s">
        <v>2074</v>
      </c>
      <c r="CX406" s="154" t="s">
        <v>2073</v>
      </c>
      <c r="CY406" s="154">
        <v>0</v>
      </c>
      <c r="CZ406" s="174">
        <f t="shared" si="6"/>
        <v>0</v>
      </c>
      <c r="DA406" s="158" t="s">
        <v>895</v>
      </c>
      <c r="DB406" s="154" t="s">
        <v>896</v>
      </c>
      <c r="DC406" s="154" t="s">
        <v>1288</v>
      </c>
    </row>
    <row r="407" spans="1:107" ht="13.2" customHeight="1" x14ac:dyDescent="0.25">
      <c r="A407" s="175" t="s">
        <v>897</v>
      </c>
      <c r="B407" s="176" t="s">
        <v>898</v>
      </c>
      <c r="C407" s="177">
        <v>0</v>
      </c>
      <c r="D407" s="177">
        <v>0</v>
      </c>
      <c r="E407" s="177">
        <v>0</v>
      </c>
      <c r="F407" s="177">
        <v>0</v>
      </c>
      <c r="G407" s="177">
        <v>0</v>
      </c>
      <c r="H407" s="177">
        <v>0</v>
      </c>
      <c r="I407" s="177">
        <v>0</v>
      </c>
      <c r="J407" s="177">
        <v>0</v>
      </c>
      <c r="K407" s="177">
        <v>0</v>
      </c>
      <c r="L407" s="177">
        <v>0</v>
      </c>
      <c r="M407" s="177">
        <v>0</v>
      </c>
      <c r="N407" s="177">
        <v>0</v>
      </c>
      <c r="O407" s="177">
        <v>180500</v>
      </c>
      <c r="P407" s="177">
        <v>0</v>
      </c>
      <c r="Q407" s="177">
        <v>0</v>
      </c>
      <c r="R407" s="177">
        <v>0</v>
      </c>
      <c r="S407" s="177">
        <v>0</v>
      </c>
      <c r="T407" s="177">
        <v>0</v>
      </c>
      <c r="U407" s="177">
        <v>0</v>
      </c>
      <c r="V407" s="177">
        <v>0</v>
      </c>
      <c r="W407" s="177">
        <v>0</v>
      </c>
      <c r="X407" s="177">
        <v>0</v>
      </c>
      <c r="Y407" s="177">
        <v>0</v>
      </c>
      <c r="Z407" s="177">
        <v>0</v>
      </c>
      <c r="AA407" s="177">
        <v>0</v>
      </c>
      <c r="AB407" s="177">
        <v>0</v>
      </c>
      <c r="AC407" s="177">
        <v>0</v>
      </c>
      <c r="AD407" s="177">
        <v>0</v>
      </c>
      <c r="AE407" s="177">
        <v>0</v>
      </c>
      <c r="AF407" s="177">
        <v>0</v>
      </c>
      <c r="AG407" s="177">
        <v>0</v>
      </c>
      <c r="AH407" s="177">
        <v>0</v>
      </c>
      <c r="AI407" s="177">
        <v>0</v>
      </c>
      <c r="AJ407" s="177">
        <v>0</v>
      </c>
      <c r="AK407" s="177">
        <v>8500</v>
      </c>
      <c r="AL407" s="177">
        <v>0</v>
      </c>
      <c r="AM407" s="177">
        <v>0</v>
      </c>
      <c r="AN407" s="177">
        <v>0</v>
      </c>
      <c r="AO407" s="177">
        <v>0</v>
      </c>
      <c r="AP407" s="177">
        <v>0</v>
      </c>
      <c r="AQ407" s="177">
        <v>0</v>
      </c>
      <c r="AR407" s="177">
        <v>0</v>
      </c>
      <c r="AS407" s="177">
        <v>0</v>
      </c>
      <c r="AT407" s="177">
        <v>0</v>
      </c>
      <c r="AU407" s="177">
        <v>0</v>
      </c>
      <c r="AV407" s="177">
        <v>0</v>
      </c>
      <c r="AW407" s="177">
        <v>0</v>
      </c>
      <c r="AX407" s="177">
        <v>0</v>
      </c>
      <c r="AY407" s="177">
        <v>0</v>
      </c>
      <c r="AZ407" s="177">
        <v>0</v>
      </c>
      <c r="BA407" s="177">
        <v>0</v>
      </c>
      <c r="BB407" s="177">
        <v>0</v>
      </c>
      <c r="BC407" s="177">
        <v>0</v>
      </c>
      <c r="BD407" s="177">
        <v>0</v>
      </c>
      <c r="BE407" s="177">
        <v>0</v>
      </c>
      <c r="BF407" s="177">
        <v>0</v>
      </c>
      <c r="BG407" s="177">
        <v>0</v>
      </c>
      <c r="BH407" s="177">
        <v>0</v>
      </c>
      <c r="BI407" s="177">
        <v>0</v>
      </c>
      <c r="BJ407" s="177">
        <v>0</v>
      </c>
      <c r="BK407" s="177">
        <v>0</v>
      </c>
      <c r="BL407" s="177">
        <v>0</v>
      </c>
      <c r="BM407" s="177">
        <v>0</v>
      </c>
      <c r="BN407" s="177">
        <v>0</v>
      </c>
      <c r="BO407" s="177">
        <v>0</v>
      </c>
      <c r="BP407" s="177">
        <v>0</v>
      </c>
      <c r="BQ407" s="177">
        <v>0</v>
      </c>
      <c r="BR407" s="179">
        <v>0</v>
      </c>
      <c r="BS407" s="179">
        <v>0</v>
      </c>
      <c r="BT407" s="179">
        <v>0</v>
      </c>
      <c r="BU407" s="179">
        <v>0</v>
      </c>
      <c r="BV407" s="177">
        <v>0</v>
      </c>
      <c r="BW407" s="179">
        <v>0</v>
      </c>
      <c r="BX407" s="179">
        <v>0</v>
      </c>
      <c r="BY407" s="179">
        <v>0</v>
      </c>
      <c r="BZ407" s="179">
        <v>0</v>
      </c>
      <c r="CA407" s="179">
        <v>0</v>
      </c>
      <c r="CB407" s="179">
        <v>0</v>
      </c>
      <c r="CC407" s="179">
        <v>0</v>
      </c>
      <c r="CD407" s="179">
        <v>0</v>
      </c>
      <c r="CE407" s="179">
        <v>0</v>
      </c>
      <c r="CF407" s="179">
        <v>0</v>
      </c>
      <c r="CG407" s="179">
        <v>0</v>
      </c>
      <c r="CH407" s="179">
        <v>0</v>
      </c>
      <c r="CI407" s="179">
        <v>0</v>
      </c>
      <c r="CJ407" s="179">
        <v>0</v>
      </c>
      <c r="CK407" s="179">
        <v>0</v>
      </c>
      <c r="CL407" s="179">
        <v>0</v>
      </c>
      <c r="CM407" s="178" t="s">
        <v>2073</v>
      </c>
      <c r="CN407" s="153" t="s">
        <v>2074</v>
      </c>
      <c r="CO407" s="153" t="s">
        <v>2073</v>
      </c>
      <c r="CQ407" s="189" t="s">
        <v>2075</v>
      </c>
      <c r="CR407" s="154">
        <f t="shared" si="7"/>
        <v>0</v>
      </c>
      <c r="CS407" s="154" t="s">
        <v>897</v>
      </c>
      <c r="CT407" s="154" t="s">
        <v>898</v>
      </c>
      <c r="CU407" s="154">
        <v>0</v>
      </c>
      <c r="CW407" s="157" t="s">
        <v>2074</v>
      </c>
      <c r="CX407" s="154" t="s">
        <v>2073</v>
      </c>
      <c r="CY407" s="154">
        <v>0</v>
      </c>
      <c r="CZ407" s="174">
        <f t="shared" si="6"/>
        <v>0</v>
      </c>
      <c r="DA407" s="158" t="s">
        <v>897</v>
      </c>
      <c r="DB407" s="154" t="s">
        <v>898</v>
      </c>
      <c r="DC407" s="154" t="s">
        <v>1288</v>
      </c>
    </row>
    <row r="408" spans="1:107" ht="13.2" customHeight="1" x14ac:dyDescent="0.25">
      <c r="A408" s="175" t="s">
        <v>899</v>
      </c>
      <c r="B408" s="176" t="s">
        <v>900</v>
      </c>
      <c r="C408" s="177">
        <v>0</v>
      </c>
      <c r="D408" s="177">
        <v>0</v>
      </c>
      <c r="E408" s="177">
        <v>0</v>
      </c>
      <c r="F408" s="177">
        <v>0</v>
      </c>
      <c r="G408" s="177">
        <v>0</v>
      </c>
      <c r="H408" s="177">
        <v>0</v>
      </c>
      <c r="I408" s="177">
        <v>0</v>
      </c>
      <c r="J408" s="177">
        <v>0</v>
      </c>
      <c r="K408" s="177">
        <v>0</v>
      </c>
      <c r="L408" s="177">
        <v>0</v>
      </c>
      <c r="M408" s="177">
        <v>0</v>
      </c>
      <c r="N408" s="177">
        <v>0</v>
      </c>
      <c r="O408" s="177">
        <v>15000</v>
      </c>
      <c r="P408" s="177">
        <v>0</v>
      </c>
      <c r="Q408" s="177">
        <v>0</v>
      </c>
      <c r="R408" s="177">
        <v>0</v>
      </c>
      <c r="S408" s="177">
        <v>0</v>
      </c>
      <c r="T408" s="177">
        <v>0</v>
      </c>
      <c r="U408" s="177">
        <v>0</v>
      </c>
      <c r="V408" s="177">
        <v>0</v>
      </c>
      <c r="W408" s="177">
        <v>0</v>
      </c>
      <c r="X408" s="177">
        <v>0</v>
      </c>
      <c r="Y408" s="177">
        <v>0</v>
      </c>
      <c r="Z408" s="177">
        <v>0</v>
      </c>
      <c r="AA408" s="177">
        <v>0</v>
      </c>
      <c r="AB408" s="177">
        <v>0</v>
      </c>
      <c r="AC408" s="177">
        <v>0</v>
      </c>
      <c r="AD408" s="177">
        <v>0</v>
      </c>
      <c r="AE408" s="177">
        <v>0</v>
      </c>
      <c r="AF408" s="177">
        <v>0</v>
      </c>
      <c r="AG408" s="177">
        <v>0</v>
      </c>
      <c r="AH408" s="177">
        <v>0</v>
      </c>
      <c r="AI408" s="177">
        <v>0</v>
      </c>
      <c r="AJ408" s="177">
        <v>0</v>
      </c>
      <c r="AK408" s="177">
        <v>0</v>
      </c>
      <c r="AL408" s="177">
        <v>0</v>
      </c>
      <c r="AM408" s="177">
        <v>0</v>
      </c>
      <c r="AN408" s="177">
        <v>0</v>
      </c>
      <c r="AO408" s="177">
        <v>0</v>
      </c>
      <c r="AP408" s="177">
        <v>0</v>
      </c>
      <c r="AQ408" s="177">
        <v>0</v>
      </c>
      <c r="AR408" s="177">
        <v>0</v>
      </c>
      <c r="AS408" s="177">
        <v>0</v>
      </c>
      <c r="AT408" s="177">
        <v>0</v>
      </c>
      <c r="AU408" s="177">
        <v>0</v>
      </c>
      <c r="AV408" s="177">
        <v>0</v>
      </c>
      <c r="AW408" s="177">
        <v>0</v>
      </c>
      <c r="AX408" s="177">
        <v>0</v>
      </c>
      <c r="AY408" s="177">
        <v>0</v>
      </c>
      <c r="AZ408" s="177">
        <v>0</v>
      </c>
      <c r="BA408" s="177">
        <v>0</v>
      </c>
      <c r="BB408" s="177">
        <v>0</v>
      </c>
      <c r="BC408" s="177">
        <v>0</v>
      </c>
      <c r="BD408" s="177">
        <v>0</v>
      </c>
      <c r="BE408" s="177">
        <v>0</v>
      </c>
      <c r="BF408" s="177">
        <v>0</v>
      </c>
      <c r="BG408" s="177">
        <v>0</v>
      </c>
      <c r="BH408" s="177">
        <v>0</v>
      </c>
      <c r="BI408" s="177">
        <v>0</v>
      </c>
      <c r="BJ408" s="177">
        <v>0</v>
      </c>
      <c r="BK408" s="177">
        <v>0</v>
      </c>
      <c r="BL408" s="177">
        <v>0</v>
      </c>
      <c r="BM408" s="177">
        <v>0</v>
      </c>
      <c r="BN408" s="177">
        <v>0</v>
      </c>
      <c r="BO408" s="177">
        <v>0</v>
      </c>
      <c r="BP408" s="177">
        <v>0</v>
      </c>
      <c r="BQ408" s="177">
        <v>0</v>
      </c>
      <c r="BR408" s="179">
        <v>0</v>
      </c>
      <c r="BS408" s="179">
        <v>0</v>
      </c>
      <c r="BT408" s="179">
        <v>0</v>
      </c>
      <c r="BU408" s="179">
        <v>0</v>
      </c>
      <c r="BV408" s="179">
        <v>0</v>
      </c>
      <c r="BW408" s="179">
        <v>4000</v>
      </c>
      <c r="BX408" s="179">
        <v>0</v>
      </c>
      <c r="BY408" s="179">
        <v>0</v>
      </c>
      <c r="BZ408" s="179">
        <v>0</v>
      </c>
      <c r="CA408" s="179">
        <v>0</v>
      </c>
      <c r="CB408" s="179">
        <v>0</v>
      </c>
      <c r="CC408" s="179">
        <v>0</v>
      </c>
      <c r="CD408" s="179">
        <v>0</v>
      </c>
      <c r="CE408" s="179">
        <v>0</v>
      </c>
      <c r="CF408" s="179">
        <v>0</v>
      </c>
      <c r="CG408" s="179">
        <v>0</v>
      </c>
      <c r="CH408" s="179">
        <v>0</v>
      </c>
      <c r="CI408" s="179">
        <v>0</v>
      </c>
      <c r="CJ408" s="179">
        <v>0</v>
      </c>
      <c r="CK408" s="179">
        <v>0</v>
      </c>
      <c r="CL408" s="179">
        <v>0</v>
      </c>
      <c r="CM408" s="178" t="s">
        <v>2073</v>
      </c>
      <c r="CN408" s="153" t="s">
        <v>2074</v>
      </c>
      <c r="CO408" s="153" t="s">
        <v>2073</v>
      </c>
      <c r="CQ408" s="189" t="s">
        <v>2075</v>
      </c>
      <c r="CR408" s="154">
        <f t="shared" si="7"/>
        <v>0</v>
      </c>
      <c r="CS408" s="154" t="s">
        <v>899</v>
      </c>
      <c r="CT408" s="154" t="s">
        <v>900</v>
      </c>
      <c r="CU408" s="154">
        <v>0</v>
      </c>
      <c r="CW408" s="157" t="s">
        <v>2074</v>
      </c>
      <c r="CX408" s="154" t="s">
        <v>2073</v>
      </c>
      <c r="CY408" s="154">
        <v>0</v>
      </c>
      <c r="CZ408" s="174">
        <f t="shared" si="6"/>
        <v>0</v>
      </c>
      <c r="DA408" s="158" t="s">
        <v>899</v>
      </c>
      <c r="DB408" s="154" t="s">
        <v>900</v>
      </c>
      <c r="DC408" s="154" t="s">
        <v>1288</v>
      </c>
    </row>
    <row r="409" spans="1:107" ht="13.2" customHeight="1" x14ac:dyDescent="0.25">
      <c r="A409" s="175" t="s">
        <v>901</v>
      </c>
      <c r="B409" s="176" t="s">
        <v>902</v>
      </c>
      <c r="C409" s="177">
        <v>0</v>
      </c>
      <c r="D409" s="177">
        <v>0</v>
      </c>
      <c r="E409" s="177">
        <v>0</v>
      </c>
      <c r="F409" s="177">
        <v>0</v>
      </c>
      <c r="G409" s="177">
        <v>0</v>
      </c>
      <c r="H409" s="177">
        <v>0</v>
      </c>
      <c r="I409" s="177">
        <v>0</v>
      </c>
      <c r="J409" s="177">
        <v>0</v>
      </c>
      <c r="K409" s="177">
        <v>0</v>
      </c>
      <c r="L409" s="177">
        <v>0</v>
      </c>
      <c r="M409" s="177">
        <v>0</v>
      </c>
      <c r="N409" s="177">
        <v>0</v>
      </c>
      <c r="O409" s="177">
        <v>332824.03999999998</v>
      </c>
      <c r="P409" s="177">
        <v>0</v>
      </c>
      <c r="Q409" s="177">
        <v>0</v>
      </c>
      <c r="R409" s="177">
        <v>0</v>
      </c>
      <c r="S409" s="177">
        <v>0</v>
      </c>
      <c r="T409" s="177">
        <v>0</v>
      </c>
      <c r="U409" s="177">
        <v>0</v>
      </c>
      <c r="V409" s="177">
        <v>0</v>
      </c>
      <c r="W409" s="177">
        <v>14384</v>
      </c>
      <c r="X409" s="177">
        <v>0</v>
      </c>
      <c r="Y409" s="177">
        <v>0</v>
      </c>
      <c r="Z409" s="177">
        <v>0</v>
      </c>
      <c r="AA409" s="177">
        <v>0</v>
      </c>
      <c r="AB409" s="177">
        <v>0</v>
      </c>
      <c r="AC409" s="177">
        <v>0</v>
      </c>
      <c r="AD409" s="177">
        <v>0</v>
      </c>
      <c r="AE409" s="177">
        <v>0</v>
      </c>
      <c r="AF409" s="177">
        <v>0</v>
      </c>
      <c r="AG409" s="177">
        <v>0</v>
      </c>
      <c r="AH409" s="177">
        <v>0</v>
      </c>
      <c r="AI409" s="177">
        <v>0</v>
      </c>
      <c r="AJ409" s="177">
        <v>0</v>
      </c>
      <c r="AK409" s="177">
        <v>18476.580000000002</v>
      </c>
      <c r="AL409" s="177">
        <v>0</v>
      </c>
      <c r="AM409" s="177">
        <v>0</v>
      </c>
      <c r="AN409" s="177">
        <v>0</v>
      </c>
      <c r="AO409" s="177">
        <v>0</v>
      </c>
      <c r="AP409" s="177">
        <v>0</v>
      </c>
      <c r="AQ409" s="177">
        <v>0</v>
      </c>
      <c r="AR409" s="177">
        <v>0</v>
      </c>
      <c r="AS409" s="177">
        <v>0</v>
      </c>
      <c r="AT409" s="177">
        <v>0</v>
      </c>
      <c r="AU409" s="177">
        <v>0</v>
      </c>
      <c r="AV409" s="177">
        <v>0</v>
      </c>
      <c r="AW409" s="177">
        <v>0</v>
      </c>
      <c r="AX409" s="177">
        <v>0</v>
      </c>
      <c r="AY409" s="177">
        <v>0</v>
      </c>
      <c r="AZ409" s="177">
        <v>0</v>
      </c>
      <c r="BA409" s="177">
        <v>0</v>
      </c>
      <c r="BB409" s="177">
        <v>0</v>
      </c>
      <c r="BC409" s="177">
        <v>0</v>
      </c>
      <c r="BD409" s="177">
        <v>0</v>
      </c>
      <c r="BE409" s="177">
        <v>0</v>
      </c>
      <c r="BF409" s="177">
        <v>0</v>
      </c>
      <c r="BG409" s="177">
        <v>0</v>
      </c>
      <c r="BH409" s="177">
        <v>0</v>
      </c>
      <c r="BI409" s="177">
        <v>0</v>
      </c>
      <c r="BJ409" s="177">
        <v>0</v>
      </c>
      <c r="BK409" s="177">
        <v>0</v>
      </c>
      <c r="BL409" s="177">
        <v>456604.67</v>
      </c>
      <c r="BM409" s="177">
        <v>0</v>
      </c>
      <c r="BN409" s="177">
        <v>0</v>
      </c>
      <c r="BO409" s="177">
        <v>0</v>
      </c>
      <c r="BP409" s="177">
        <v>0</v>
      </c>
      <c r="BQ409" s="177">
        <v>0</v>
      </c>
      <c r="BR409" s="179">
        <v>449280.05</v>
      </c>
      <c r="BS409" s="179">
        <v>0</v>
      </c>
      <c r="BT409" s="179">
        <v>0</v>
      </c>
      <c r="BU409" s="179">
        <v>0</v>
      </c>
      <c r="BV409" s="177">
        <v>0</v>
      </c>
      <c r="BW409" s="179">
        <v>0</v>
      </c>
      <c r="BX409" s="179">
        <v>0</v>
      </c>
      <c r="BY409" s="179">
        <v>0</v>
      </c>
      <c r="BZ409" s="179">
        <v>0</v>
      </c>
      <c r="CA409" s="179">
        <v>0</v>
      </c>
      <c r="CB409" s="179">
        <v>0</v>
      </c>
      <c r="CC409" s="179">
        <v>0</v>
      </c>
      <c r="CD409" s="179">
        <v>0</v>
      </c>
      <c r="CE409" s="179">
        <v>0</v>
      </c>
      <c r="CF409" s="179">
        <v>0</v>
      </c>
      <c r="CG409" s="179">
        <v>0</v>
      </c>
      <c r="CH409" s="179">
        <v>0</v>
      </c>
      <c r="CI409" s="179">
        <v>0</v>
      </c>
      <c r="CJ409" s="179">
        <v>0</v>
      </c>
      <c r="CK409" s="179">
        <v>0</v>
      </c>
      <c r="CL409" s="179">
        <v>0</v>
      </c>
      <c r="CM409" s="178" t="s">
        <v>2073</v>
      </c>
      <c r="CN409" s="153" t="s">
        <v>2074</v>
      </c>
      <c r="CO409" s="153" t="s">
        <v>2073</v>
      </c>
      <c r="CQ409" s="189" t="s">
        <v>2075</v>
      </c>
      <c r="CR409" s="154">
        <f t="shared" si="7"/>
        <v>0</v>
      </c>
      <c r="CS409" s="154" t="s">
        <v>901</v>
      </c>
      <c r="CT409" s="154" t="s">
        <v>2077</v>
      </c>
      <c r="CU409" s="154">
        <v>0</v>
      </c>
      <c r="CW409" s="157" t="s">
        <v>2074</v>
      </c>
      <c r="CX409" s="154" t="s">
        <v>2073</v>
      </c>
      <c r="CY409" s="154">
        <v>0</v>
      </c>
      <c r="CZ409" s="174">
        <f t="shared" si="6"/>
        <v>0</v>
      </c>
      <c r="DA409" s="158" t="s">
        <v>901</v>
      </c>
      <c r="DB409" s="154" t="s">
        <v>902</v>
      </c>
      <c r="DC409" s="154" t="s">
        <v>1288</v>
      </c>
    </row>
    <row r="410" spans="1:107" ht="13.2" customHeight="1" x14ac:dyDescent="0.25">
      <c r="A410" s="175" t="s">
        <v>903</v>
      </c>
      <c r="B410" s="176" t="s">
        <v>904</v>
      </c>
      <c r="C410" s="177">
        <v>0</v>
      </c>
      <c r="D410" s="177">
        <v>0</v>
      </c>
      <c r="E410" s="177">
        <v>0</v>
      </c>
      <c r="F410" s="177">
        <v>0</v>
      </c>
      <c r="G410" s="177">
        <v>0</v>
      </c>
      <c r="H410" s="177">
        <v>0</v>
      </c>
      <c r="I410" s="177">
        <v>0</v>
      </c>
      <c r="J410" s="177">
        <v>0</v>
      </c>
      <c r="K410" s="177">
        <v>0</v>
      </c>
      <c r="L410" s="177">
        <v>0</v>
      </c>
      <c r="M410" s="177">
        <v>0</v>
      </c>
      <c r="N410" s="177">
        <v>0</v>
      </c>
      <c r="O410" s="177">
        <v>0</v>
      </c>
      <c r="P410" s="177">
        <v>0</v>
      </c>
      <c r="Q410" s="177">
        <v>0</v>
      </c>
      <c r="R410" s="177">
        <v>0</v>
      </c>
      <c r="S410" s="177">
        <v>0</v>
      </c>
      <c r="T410" s="177">
        <v>0</v>
      </c>
      <c r="U410" s="177">
        <v>0</v>
      </c>
      <c r="V410" s="177">
        <v>0</v>
      </c>
      <c r="W410" s="177">
        <v>0</v>
      </c>
      <c r="X410" s="177">
        <v>0</v>
      </c>
      <c r="Y410" s="177">
        <v>0</v>
      </c>
      <c r="Z410" s="177">
        <v>0</v>
      </c>
      <c r="AA410" s="177">
        <v>0</v>
      </c>
      <c r="AB410" s="177">
        <v>0</v>
      </c>
      <c r="AC410" s="177">
        <v>0</v>
      </c>
      <c r="AD410" s="177">
        <v>0</v>
      </c>
      <c r="AE410" s="177">
        <v>0</v>
      </c>
      <c r="AF410" s="177">
        <v>0</v>
      </c>
      <c r="AG410" s="177">
        <v>0</v>
      </c>
      <c r="AH410" s="177">
        <v>0</v>
      </c>
      <c r="AI410" s="177">
        <v>0</v>
      </c>
      <c r="AJ410" s="177">
        <v>0</v>
      </c>
      <c r="AK410" s="177">
        <v>0</v>
      </c>
      <c r="AL410" s="177">
        <v>0</v>
      </c>
      <c r="AM410" s="177">
        <v>0</v>
      </c>
      <c r="AN410" s="177">
        <v>0</v>
      </c>
      <c r="AO410" s="177">
        <v>0</v>
      </c>
      <c r="AP410" s="177">
        <v>0</v>
      </c>
      <c r="AQ410" s="177">
        <v>0</v>
      </c>
      <c r="AR410" s="177">
        <v>0</v>
      </c>
      <c r="AS410" s="177">
        <v>0</v>
      </c>
      <c r="AT410" s="177">
        <v>0</v>
      </c>
      <c r="AU410" s="177">
        <v>0</v>
      </c>
      <c r="AV410" s="177">
        <v>0</v>
      </c>
      <c r="AW410" s="177">
        <v>0</v>
      </c>
      <c r="AX410" s="177">
        <v>0</v>
      </c>
      <c r="AY410" s="177">
        <v>0</v>
      </c>
      <c r="AZ410" s="177">
        <v>0</v>
      </c>
      <c r="BA410" s="177">
        <v>0</v>
      </c>
      <c r="BB410" s="177">
        <v>0</v>
      </c>
      <c r="BC410" s="177">
        <v>0</v>
      </c>
      <c r="BD410" s="177">
        <v>0</v>
      </c>
      <c r="BE410" s="177">
        <v>0</v>
      </c>
      <c r="BF410" s="177">
        <v>0</v>
      </c>
      <c r="BG410" s="177">
        <v>0</v>
      </c>
      <c r="BH410" s="177">
        <v>0</v>
      </c>
      <c r="BI410" s="177">
        <v>0</v>
      </c>
      <c r="BJ410" s="177">
        <v>0</v>
      </c>
      <c r="BK410" s="177">
        <v>0</v>
      </c>
      <c r="BL410" s="177">
        <v>0</v>
      </c>
      <c r="BM410" s="177">
        <v>0</v>
      </c>
      <c r="BN410" s="177">
        <v>0</v>
      </c>
      <c r="BO410" s="177">
        <v>0</v>
      </c>
      <c r="BP410" s="177">
        <v>0</v>
      </c>
      <c r="BQ410" s="177">
        <v>0</v>
      </c>
      <c r="BR410" s="179">
        <v>0</v>
      </c>
      <c r="BS410" s="179">
        <v>0</v>
      </c>
      <c r="BT410" s="179">
        <v>0</v>
      </c>
      <c r="BU410" s="177">
        <v>0</v>
      </c>
      <c r="BV410" s="177">
        <v>0</v>
      </c>
      <c r="BW410" s="177">
        <v>0</v>
      </c>
      <c r="BX410" s="179">
        <v>0</v>
      </c>
      <c r="BY410" s="177">
        <v>0</v>
      </c>
      <c r="BZ410" s="177">
        <v>0</v>
      </c>
      <c r="CA410" s="179">
        <v>0</v>
      </c>
      <c r="CB410" s="179">
        <v>0</v>
      </c>
      <c r="CC410" s="179">
        <v>0</v>
      </c>
      <c r="CD410" s="179">
        <v>0</v>
      </c>
      <c r="CE410" s="177">
        <v>0</v>
      </c>
      <c r="CF410" s="177">
        <v>0</v>
      </c>
      <c r="CG410" s="177">
        <v>0</v>
      </c>
      <c r="CH410" s="179">
        <v>0</v>
      </c>
      <c r="CI410" s="177">
        <v>0</v>
      </c>
      <c r="CJ410" s="179">
        <v>0</v>
      </c>
      <c r="CK410" s="177">
        <v>0</v>
      </c>
      <c r="CL410" s="179">
        <v>0</v>
      </c>
      <c r="CM410" s="178" t="s">
        <v>2073</v>
      </c>
      <c r="CN410" s="153" t="s">
        <v>2074</v>
      </c>
      <c r="CO410" s="153" t="s">
        <v>2073</v>
      </c>
      <c r="CQ410" s="189" t="s">
        <v>2075</v>
      </c>
      <c r="CR410" s="154">
        <f t="shared" si="7"/>
        <v>0</v>
      </c>
      <c r="CS410" s="154" t="s">
        <v>903</v>
      </c>
      <c r="CT410" s="154" t="s">
        <v>904</v>
      </c>
      <c r="CU410" s="154">
        <v>0</v>
      </c>
      <c r="CW410" s="157" t="s">
        <v>2074</v>
      </c>
      <c r="CX410" s="154" t="s">
        <v>2073</v>
      </c>
      <c r="CY410" s="154">
        <v>0</v>
      </c>
      <c r="CZ410" s="174">
        <f t="shared" si="6"/>
        <v>0</v>
      </c>
      <c r="DA410" s="158" t="s">
        <v>903</v>
      </c>
      <c r="DB410" s="154" t="s">
        <v>904</v>
      </c>
      <c r="DC410" s="154" t="s">
        <v>1288</v>
      </c>
    </row>
    <row r="411" spans="1:107" ht="13.2" customHeight="1" x14ac:dyDescent="0.25">
      <c r="A411" s="175" t="s">
        <v>905</v>
      </c>
      <c r="B411" s="176" t="s">
        <v>906</v>
      </c>
      <c r="C411" s="177">
        <v>0</v>
      </c>
      <c r="D411" s="177">
        <v>0</v>
      </c>
      <c r="E411" s="177">
        <v>0</v>
      </c>
      <c r="F411" s="177">
        <v>0</v>
      </c>
      <c r="G411" s="177">
        <v>0</v>
      </c>
      <c r="H411" s="177">
        <v>0</v>
      </c>
      <c r="I411" s="177">
        <v>0</v>
      </c>
      <c r="J411" s="177">
        <v>0</v>
      </c>
      <c r="K411" s="177">
        <v>0</v>
      </c>
      <c r="L411" s="177">
        <v>0</v>
      </c>
      <c r="M411" s="177">
        <v>0</v>
      </c>
      <c r="N411" s="177">
        <v>0</v>
      </c>
      <c r="O411" s="177">
        <v>0</v>
      </c>
      <c r="P411" s="177">
        <v>0</v>
      </c>
      <c r="Q411" s="177">
        <v>0</v>
      </c>
      <c r="R411" s="177">
        <v>0</v>
      </c>
      <c r="S411" s="177">
        <v>0</v>
      </c>
      <c r="T411" s="177">
        <v>0</v>
      </c>
      <c r="U411" s="177">
        <v>0</v>
      </c>
      <c r="V411" s="177">
        <v>0</v>
      </c>
      <c r="W411" s="177">
        <v>0</v>
      </c>
      <c r="X411" s="177">
        <v>0</v>
      </c>
      <c r="Y411" s="177">
        <v>0</v>
      </c>
      <c r="Z411" s="177">
        <v>0</v>
      </c>
      <c r="AA411" s="177">
        <v>0</v>
      </c>
      <c r="AB411" s="177">
        <v>0</v>
      </c>
      <c r="AC411" s="177">
        <v>0</v>
      </c>
      <c r="AD411" s="177">
        <v>0</v>
      </c>
      <c r="AE411" s="177">
        <v>0</v>
      </c>
      <c r="AF411" s="177">
        <v>0</v>
      </c>
      <c r="AG411" s="177">
        <v>0</v>
      </c>
      <c r="AH411" s="177">
        <v>0</v>
      </c>
      <c r="AI411" s="177">
        <v>0</v>
      </c>
      <c r="AJ411" s="177">
        <v>0</v>
      </c>
      <c r="AK411" s="177">
        <v>0</v>
      </c>
      <c r="AL411" s="177">
        <v>0</v>
      </c>
      <c r="AM411" s="177">
        <v>0</v>
      </c>
      <c r="AN411" s="177">
        <v>0</v>
      </c>
      <c r="AO411" s="177">
        <v>0</v>
      </c>
      <c r="AP411" s="177">
        <v>0</v>
      </c>
      <c r="AQ411" s="177">
        <v>0</v>
      </c>
      <c r="AR411" s="177">
        <v>0</v>
      </c>
      <c r="AS411" s="177">
        <v>0</v>
      </c>
      <c r="AT411" s="177">
        <v>0</v>
      </c>
      <c r="AU411" s="177">
        <v>0</v>
      </c>
      <c r="AV411" s="177">
        <v>0</v>
      </c>
      <c r="AW411" s="177">
        <v>0</v>
      </c>
      <c r="AX411" s="177">
        <v>0</v>
      </c>
      <c r="AY411" s="177">
        <v>0</v>
      </c>
      <c r="AZ411" s="177">
        <v>0</v>
      </c>
      <c r="BA411" s="177">
        <v>0</v>
      </c>
      <c r="BB411" s="177">
        <v>0</v>
      </c>
      <c r="BC411" s="177">
        <v>0</v>
      </c>
      <c r="BD411" s="177">
        <v>0</v>
      </c>
      <c r="BE411" s="177">
        <v>0</v>
      </c>
      <c r="BF411" s="177">
        <v>0</v>
      </c>
      <c r="BG411" s="177">
        <v>0</v>
      </c>
      <c r="BH411" s="177">
        <v>0</v>
      </c>
      <c r="BI411" s="177">
        <v>0</v>
      </c>
      <c r="BJ411" s="177">
        <v>0</v>
      </c>
      <c r="BK411" s="177">
        <v>0</v>
      </c>
      <c r="BL411" s="177">
        <v>0</v>
      </c>
      <c r="BM411" s="177">
        <v>0</v>
      </c>
      <c r="BN411" s="177">
        <v>0</v>
      </c>
      <c r="BO411" s="177">
        <v>0</v>
      </c>
      <c r="BP411" s="177">
        <v>0</v>
      </c>
      <c r="BQ411" s="177">
        <v>0</v>
      </c>
      <c r="BR411" s="179">
        <v>0</v>
      </c>
      <c r="BS411" s="179">
        <v>0</v>
      </c>
      <c r="BT411" s="177">
        <v>0</v>
      </c>
      <c r="BU411" s="177">
        <v>0</v>
      </c>
      <c r="BV411" s="177">
        <v>0</v>
      </c>
      <c r="BW411" s="177">
        <v>0</v>
      </c>
      <c r="BX411" s="179">
        <v>0</v>
      </c>
      <c r="BY411" s="177">
        <v>0</v>
      </c>
      <c r="BZ411" s="177">
        <v>0</v>
      </c>
      <c r="CA411" s="179">
        <v>0</v>
      </c>
      <c r="CB411" s="177">
        <v>0</v>
      </c>
      <c r="CC411" s="179">
        <v>0</v>
      </c>
      <c r="CD411" s="179">
        <v>0</v>
      </c>
      <c r="CE411" s="177">
        <v>0</v>
      </c>
      <c r="CF411" s="177">
        <v>0</v>
      </c>
      <c r="CG411" s="179">
        <v>0</v>
      </c>
      <c r="CH411" s="179">
        <v>0</v>
      </c>
      <c r="CI411" s="177">
        <v>0</v>
      </c>
      <c r="CJ411" s="179">
        <v>0</v>
      </c>
      <c r="CK411" s="177">
        <v>0</v>
      </c>
      <c r="CL411" s="177">
        <v>0</v>
      </c>
      <c r="CM411" s="178" t="s">
        <v>2073</v>
      </c>
      <c r="CN411" s="153" t="s">
        <v>2074</v>
      </c>
      <c r="CO411" s="153" t="s">
        <v>2073</v>
      </c>
      <c r="CQ411" s="189" t="s">
        <v>2075</v>
      </c>
      <c r="CR411" s="154">
        <f t="shared" si="7"/>
        <v>0</v>
      </c>
      <c r="CS411" s="154" t="s">
        <v>905</v>
      </c>
      <c r="CT411" s="154" t="s">
        <v>906</v>
      </c>
      <c r="CU411" s="154">
        <v>0</v>
      </c>
      <c r="CW411" s="157" t="s">
        <v>2074</v>
      </c>
      <c r="CX411" s="154" t="s">
        <v>2073</v>
      </c>
      <c r="CY411" s="154">
        <v>0</v>
      </c>
      <c r="CZ411" s="174">
        <f t="shared" si="6"/>
        <v>0</v>
      </c>
      <c r="DA411" s="158" t="s">
        <v>905</v>
      </c>
      <c r="DB411" s="154" t="s">
        <v>906</v>
      </c>
      <c r="DC411" s="154" t="s">
        <v>1288</v>
      </c>
    </row>
    <row r="412" spans="1:107" ht="13.2" customHeight="1" x14ac:dyDescent="0.25">
      <c r="A412" s="175" t="s">
        <v>907</v>
      </c>
      <c r="B412" s="176" t="s">
        <v>908</v>
      </c>
      <c r="C412" s="177">
        <v>0</v>
      </c>
      <c r="D412" s="177">
        <v>0</v>
      </c>
      <c r="E412" s="177">
        <v>0</v>
      </c>
      <c r="F412" s="177">
        <v>0</v>
      </c>
      <c r="G412" s="177">
        <v>0</v>
      </c>
      <c r="H412" s="177">
        <v>38236</v>
      </c>
      <c r="I412" s="177">
        <v>0</v>
      </c>
      <c r="J412" s="177">
        <v>0</v>
      </c>
      <c r="K412" s="177">
        <v>0</v>
      </c>
      <c r="L412" s="177">
        <v>0</v>
      </c>
      <c r="M412" s="177">
        <v>0</v>
      </c>
      <c r="N412" s="177">
        <v>0</v>
      </c>
      <c r="O412" s="177">
        <v>0</v>
      </c>
      <c r="P412" s="177">
        <v>0</v>
      </c>
      <c r="Q412" s="177">
        <v>0</v>
      </c>
      <c r="R412" s="177">
        <v>0</v>
      </c>
      <c r="S412" s="177">
        <v>0</v>
      </c>
      <c r="T412" s="177">
        <v>0</v>
      </c>
      <c r="U412" s="177">
        <v>0</v>
      </c>
      <c r="V412" s="177">
        <v>0</v>
      </c>
      <c r="W412" s="177">
        <v>348292.5</v>
      </c>
      <c r="X412" s="177">
        <v>0</v>
      </c>
      <c r="Y412" s="177">
        <v>0</v>
      </c>
      <c r="Z412" s="177">
        <v>0</v>
      </c>
      <c r="AA412" s="177">
        <v>0</v>
      </c>
      <c r="AB412" s="177">
        <v>0</v>
      </c>
      <c r="AC412" s="177">
        <v>0</v>
      </c>
      <c r="AD412" s="177">
        <v>0</v>
      </c>
      <c r="AE412" s="177">
        <v>0</v>
      </c>
      <c r="AF412" s="177">
        <v>0</v>
      </c>
      <c r="AG412" s="177">
        <v>0</v>
      </c>
      <c r="AH412" s="177">
        <v>0</v>
      </c>
      <c r="AI412" s="177">
        <v>0</v>
      </c>
      <c r="AJ412" s="177">
        <v>0</v>
      </c>
      <c r="AK412" s="177">
        <v>0</v>
      </c>
      <c r="AL412" s="177">
        <v>0</v>
      </c>
      <c r="AM412" s="177">
        <v>0</v>
      </c>
      <c r="AN412" s="177">
        <v>2027028.95</v>
      </c>
      <c r="AO412" s="177">
        <v>0</v>
      </c>
      <c r="AP412" s="177">
        <v>0</v>
      </c>
      <c r="AQ412" s="177">
        <v>0</v>
      </c>
      <c r="AR412" s="177">
        <v>0</v>
      </c>
      <c r="AS412" s="177">
        <v>0</v>
      </c>
      <c r="AT412" s="177">
        <v>0</v>
      </c>
      <c r="AU412" s="177">
        <v>0</v>
      </c>
      <c r="AV412" s="177">
        <v>0</v>
      </c>
      <c r="AW412" s="177">
        <v>0</v>
      </c>
      <c r="AX412" s="177">
        <v>0</v>
      </c>
      <c r="AY412" s="177">
        <v>0</v>
      </c>
      <c r="AZ412" s="177">
        <v>0</v>
      </c>
      <c r="BA412" s="177">
        <v>0</v>
      </c>
      <c r="BB412" s="177">
        <v>0</v>
      </c>
      <c r="BC412" s="177">
        <v>0</v>
      </c>
      <c r="BD412" s="177">
        <v>15193</v>
      </c>
      <c r="BE412" s="177">
        <v>0</v>
      </c>
      <c r="BF412" s="177">
        <v>0</v>
      </c>
      <c r="BG412" s="177">
        <v>0</v>
      </c>
      <c r="BH412" s="177">
        <v>0</v>
      </c>
      <c r="BI412" s="177">
        <v>0</v>
      </c>
      <c r="BJ412" s="177">
        <v>0</v>
      </c>
      <c r="BK412" s="177">
        <v>0</v>
      </c>
      <c r="BL412" s="177">
        <v>0</v>
      </c>
      <c r="BM412" s="177">
        <v>0</v>
      </c>
      <c r="BN412" s="177">
        <v>0</v>
      </c>
      <c r="BO412" s="177">
        <v>0</v>
      </c>
      <c r="BP412" s="177">
        <v>0</v>
      </c>
      <c r="BQ412" s="177">
        <v>0</v>
      </c>
      <c r="BR412" s="177">
        <v>0</v>
      </c>
      <c r="BS412" s="177">
        <v>0</v>
      </c>
      <c r="BT412" s="177">
        <v>0</v>
      </c>
      <c r="BU412" s="179">
        <v>0</v>
      </c>
      <c r="BV412" s="177">
        <v>200</v>
      </c>
      <c r="BW412" s="177">
        <v>0</v>
      </c>
      <c r="BX412" s="179">
        <v>0</v>
      </c>
      <c r="BY412" s="177">
        <v>0</v>
      </c>
      <c r="BZ412" s="177">
        <v>0</v>
      </c>
      <c r="CA412" s="177">
        <v>0</v>
      </c>
      <c r="CB412" s="177">
        <v>0</v>
      </c>
      <c r="CC412" s="179">
        <v>0</v>
      </c>
      <c r="CD412" s="177">
        <v>0</v>
      </c>
      <c r="CE412" s="177">
        <v>0</v>
      </c>
      <c r="CF412" s="177">
        <v>0</v>
      </c>
      <c r="CG412" s="177">
        <v>0</v>
      </c>
      <c r="CH412" s="177">
        <v>0</v>
      </c>
      <c r="CI412" s="179">
        <v>0</v>
      </c>
      <c r="CJ412" s="177">
        <v>0</v>
      </c>
      <c r="CK412" s="179">
        <v>0</v>
      </c>
      <c r="CL412" s="177">
        <v>0</v>
      </c>
      <c r="CM412" s="178" t="s">
        <v>2078</v>
      </c>
      <c r="CN412" s="153" t="s">
        <v>2079</v>
      </c>
      <c r="CO412" s="153" t="s">
        <v>2078</v>
      </c>
      <c r="CP412" s="154" t="s">
        <v>2080</v>
      </c>
      <c r="CQ412" s="189" t="s">
        <v>2081</v>
      </c>
      <c r="CR412" s="154">
        <f t="shared" si="7"/>
        <v>0</v>
      </c>
      <c r="CS412" s="154" t="s">
        <v>907</v>
      </c>
      <c r="CT412" s="154" t="s">
        <v>908</v>
      </c>
      <c r="CU412" s="154">
        <v>0</v>
      </c>
      <c r="CW412" s="157" t="s">
        <v>2079</v>
      </c>
      <c r="CX412" s="154" t="s">
        <v>2078</v>
      </c>
      <c r="CY412" s="154" t="s">
        <v>2080</v>
      </c>
      <c r="CZ412" s="174">
        <f t="shared" si="6"/>
        <v>0</v>
      </c>
      <c r="DA412" s="158" t="s">
        <v>907</v>
      </c>
      <c r="DB412" s="154" t="s">
        <v>908</v>
      </c>
      <c r="DC412" s="154" t="s">
        <v>1288</v>
      </c>
    </row>
    <row r="413" spans="1:107" ht="13.2" customHeight="1" x14ac:dyDescent="0.25">
      <c r="A413" s="175" t="s">
        <v>909</v>
      </c>
      <c r="B413" s="176" t="s">
        <v>910</v>
      </c>
      <c r="C413" s="177">
        <v>0</v>
      </c>
      <c r="D413" s="177">
        <v>0</v>
      </c>
      <c r="E413" s="177">
        <v>0</v>
      </c>
      <c r="F413" s="177">
        <v>0</v>
      </c>
      <c r="G413" s="177">
        <v>0</v>
      </c>
      <c r="H413" s="177">
        <v>0</v>
      </c>
      <c r="I413" s="177">
        <v>0</v>
      </c>
      <c r="J413" s="177">
        <v>0</v>
      </c>
      <c r="K413" s="177">
        <v>0</v>
      </c>
      <c r="L413" s="177">
        <v>0</v>
      </c>
      <c r="M413" s="177">
        <v>0</v>
      </c>
      <c r="N413" s="177">
        <v>0</v>
      </c>
      <c r="O413" s="177">
        <v>0</v>
      </c>
      <c r="P413" s="177">
        <v>0</v>
      </c>
      <c r="Q413" s="177">
        <v>0</v>
      </c>
      <c r="R413" s="177">
        <v>0</v>
      </c>
      <c r="S413" s="177">
        <v>0</v>
      </c>
      <c r="T413" s="177">
        <v>0</v>
      </c>
      <c r="U413" s="177">
        <v>0</v>
      </c>
      <c r="V413" s="177">
        <v>0</v>
      </c>
      <c r="W413" s="177">
        <v>0</v>
      </c>
      <c r="X413" s="177">
        <v>0</v>
      </c>
      <c r="Y413" s="177">
        <v>0</v>
      </c>
      <c r="Z413" s="177">
        <v>0</v>
      </c>
      <c r="AA413" s="177">
        <v>0</v>
      </c>
      <c r="AB413" s="177">
        <v>0</v>
      </c>
      <c r="AC413" s="177">
        <v>0</v>
      </c>
      <c r="AD413" s="177">
        <v>0</v>
      </c>
      <c r="AE413" s="177">
        <v>0</v>
      </c>
      <c r="AF413" s="177">
        <v>0</v>
      </c>
      <c r="AG413" s="177">
        <v>0</v>
      </c>
      <c r="AH413" s="177">
        <v>158068</v>
      </c>
      <c r="AI413" s="177">
        <v>0</v>
      </c>
      <c r="AJ413" s="177">
        <v>0</v>
      </c>
      <c r="AK413" s="177">
        <v>0</v>
      </c>
      <c r="AL413" s="177">
        <v>0</v>
      </c>
      <c r="AM413" s="177">
        <v>0</v>
      </c>
      <c r="AN413" s="177">
        <v>0</v>
      </c>
      <c r="AO413" s="177">
        <v>0</v>
      </c>
      <c r="AP413" s="177">
        <v>0</v>
      </c>
      <c r="AQ413" s="177">
        <v>0</v>
      </c>
      <c r="AR413" s="177">
        <v>0</v>
      </c>
      <c r="AS413" s="177">
        <v>0</v>
      </c>
      <c r="AT413" s="177">
        <v>0</v>
      </c>
      <c r="AU413" s="177">
        <v>0</v>
      </c>
      <c r="AV413" s="177">
        <v>0</v>
      </c>
      <c r="AW413" s="177">
        <v>0</v>
      </c>
      <c r="AX413" s="177">
        <v>0</v>
      </c>
      <c r="AY413" s="177">
        <v>0</v>
      </c>
      <c r="AZ413" s="177">
        <v>0</v>
      </c>
      <c r="BA413" s="177">
        <v>0</v>
      </c>
      <c r="BB413" s="177">
        <v>0</v>
      </c>
      <c r="BC413" s="177">
        <v>0</v>
      </c>
      <c r="BD413" s="177">
        <v>0</v>
      </c>
      <c r="BE413" s="177">
        <v>0</v>
      </c>
      <c r="BF413" s="177">
        <v>0</v>
      </c>
      <c r="BG413" s="177">
        <v>0</v>
      </c>
      <c r="BH413" s="177">
        <v>0</v>
      </c>
      <c r="BI413" s="177">
        <v>0</v>
      </c>
      <c r="BJ413" s="177">
        <v>0</v>
      </c>
      <c r="BK413" s="177">
        <v>0</v>
      </c>
      <c r="BL413" s="177">
        <v>0</v>
      </c>
      <c r="BM413" s="177">
        <v>0</v>
      </c>
      <c r="BN413" s="177">
        <v>0</v>
      </c>
      <c r="BO413" s="177">
        <v>0</v>
      </c>
      <c r="BP413" s="177">
        <v>0</v>
      </c>
      <c r="BQ413" s="177">
        <v>0</v>
      </c>
      <c r="BR413" s="177">
        <v>0</v>
      </c>
      <c r="BS413" s="177">
        <v>0</v>
      </c>
      <c r="BT413" s="177">
        <v>0</v>
      </c>
      <c r="BU413" s="179">
        <v>0</v>
      </c>
      <c r="BV413" s="177">
        <v>300</v>
      </c>
      <c r="BW413" s="177">
        <v>0</v>
      </c>
      <c r="BX413" s="177">
        <v>0</v>
      </c>
      <c r="BY413" s="177">
        <v>0</v>
      </c>
      <c r="BZ413" s="177">
        <v>0</v>
      </c>
      <c r="CA413" s="177">
        <v>0</v>
      </c>
      <c r="CB413" s="177">
        <v>0</v>
      </c>
      <c r="CC413" s="179">
        <v>0</v>
      </c>
      <c r="CD413" s="177">
        <v>0</v>
      </c>
      <c r="CE413" s="177">
        <v>0</v>
      </c>
      <c r="CF413" s="177">
        <v>0</v>
      </c>
      <c r="CG413" s="177">
        <v>0</v>
      </c>
      <c r="CH413" s="177">
        <v>0</v>
      </c>
      <c r="CI413" s="179">
        <v>0</v>
      </c>
      <c r="CJ413" s="177">
        <v>0</v>
      </c>
      <c r="CK413" s="179">
        <v>0</v>
      </c>
      <c r="CL413" s="177">
        <v>0</v>
      </c>
      <c r="CM413" s="178" t="s">
        <v>2078</v>
      </c>
      <c r="CN413" s="153" t="s">
        <v>2079</v>
      </c>
      <c r="CO413" s="153" t="s">
        <v>2078</v>
      </c>
      <c r="CP413" s="154" t="s">
        <v>2080</v>
      </c>
      <c r="CQ413" s="189" t="s">
        <v>2081</v>
      </c>
      <c r="CR413" s="154">
        <f t="shared" si="7"/>
        <v>0</v>
      </c>
      <c r="CS413" s="154" t="s">
        <v>909</v>
      </c>
      <c r="CT413" s="154" t="s">
        <v>910</v>
      </c>
      <c r="CU413" s="154">
        <v>0</v>
      </c>
      <c r="CW413" s="157" t="s">
        <v>2079</v>
      </c>
      <c r="CX413" s="154" t="s">
        <v>2078</v>
      </c>
      <c r="CY413" s="154" t="s">
        <v>2080</v>
      </c>
      <c r="CZ413" s="174">
        <f t="shared" si="6"/>
        <v>0</v>
      </c>
      <c r="DA413" s="158" t="s">
        <v>909</v>
      </c>
      <c r="DB413" s="154" t="s">
        <v>910</v>
      </c>
      <c r="DC413" s="154" t="s">
        <v>1288</v>
      </c>
    </row>
    <row r="414" spans="1:107" ht="13.2" customHeight="1" x14ac:dyDescent="0.25">
      <c r="A414" s="175" t="s">
        <v>911</v>
      </c>
      <c r="B414" s="176" t="s">
        <v>912</v>
      </c>
      <c r="C414" s="177">
        <v>0</v>
      </c>
      <c r="D414" s="177">
        <v>0</v>
      </c>
      <c r="E414" s="177">
        <v>0</v>
      </c>
      <c r="F414" s="177">
        <v>0</v>
      </c>
      <c r="G414" s="177">
        <v>0</v>
      </c>
      <c r="H414" s="177">
        <v>0</v>
      </c>
      <c r="I414" s="177">
        <v>0</v>
      </c>
      <c r="J414" s="177">
        <v>0</v>
      </c>
      <c r="K414" s="177">
        <v>0</v>
      </c>
      <c r="L414" s="177">
        <v>0</v>
      </c>
      <c r="M414" s="177">
        <v>0</v>
      </c>
      <c r="N414" s="177">
        <v>0</v>
      </c>
      <c r="O414" s="177">
        <v>0</v>
      </c>
      <c r="P414" s="177">
        <v>0</v>
      </c>
      <c r="Q414" s="177">
        <v>0</v>
      </c>
      <c r="R414" s="177">
        <v>0</v>
      </c>
      <c r="S414" s="177">
        <v>0</v>
      </c>
      <c r="T414" s="177">
        <v>0</v>
      </c>
      <c r="U414" s="177">
        <v>0</v>
      </c>
      <c r="V414" s="177">
        <v>0</v>
      </c>
      <c r="W414" s="177">
        <v>0</v>
      </c>
      <c r="X414" s="177">
        <v>0</v>
      </c>
      <c r="Y414" s="177">
        <v>0</v>
      </c>
      <c r="Z414" s="177">
        <v>0</v>
      </c>
      <c r="AA414" s="177">
        <v>0</v>
      </c>
      <c r="AB414" s="177">
        <v>0</v>
      </c>
      <c r="AC414" s="177">
        <v>0</v>
      </c>
      <c r="AD414" s="177">
        <v>0</v>
      </c>
      <c r="AE414" s="177">
        <v>0</v>
      </c>
      <c r="AF414" s="177">
        <v>0</v>
      </c>
      <c r="AG414" s="177">
        <v>0</v>
      </c>
      <c r="AH414" s="177">
        <v>0</v>
      </c>
      <c r="AI414" s="177">
        <v>0</v>
      </c>
      <c r="AJ414" s="177">
        <v>0</v>
      </c>
      <c r="AK414" s="177">
        <v>0</v>
      </c>
      <c r="AL414" s="177">
        <v>0</v>
      </c>
      <c r="AM414" s="177">
        <v>0</v>
      </c>
      <c r="AN414" s="177">
        <v>8089984</v>
      </c>
      <c r="AO414" s="177">
        <v>0</v>
      </c>
      <c r="AP414" s="177">
        <v>0</v>
      </c>
      <c r="AQ414" s="177">
        <v>0</v>
      </c>
      <c r="AR414" s="177">
        <v>0</v>
      </c>
      <c r="AS414" s="177">
        <v>0</v>
      </c>
      <c r="AT414" s="177">
        <v>0</v>
      </c>
      <c r="AU414" s="177">
        <v>0</v>
      </c>
      <c r="AV414" s="177">
        <v>0</v>
      </c>
      <c r="AW414" s="177">
        <v>0</v>
      </c>
      <c r="AX414" s="177">
        <v>0</v>
      </c>
      <c r="AY414" s="177">
        <v>0</v>
      </c>
      <c r="AZ414" s="177">
        <v>0</v>
      </c>
      <c r="BA414" s="177">
        <v>0</v>
      </c>
      <c r="BB414" s="177">
        <v>0</v>
      </c>
      <c r="BC414" s="177">
        <v>0</v>
      </c>
      <c r="BD414" s="177">
        <v>0</v>
      </c>
      <c r="BE414" s="177">
        <v>0</v>
      </c>
      <c r="BF414" s="177">
        <v>0</v>
      </c>
      <c r="BG414" s="177">
        <v>0</v>
      </c>
      <c r="BH414" s="177">
        <v>0</v>
      </c>
      <c r="BI414" s="177">
        <v>0</v>
      </c>
      <c r="BJ414" s="177">
        <v>0</v>
      </c>
      <c r="BK414" s="177">
        <v>0</v>
      </c>
      <c r="BL414" s="177">
        <v>0</v>
      </c>
      <c r="BM414" s="177">
        <v>0</v>
      </c>
      <c r="BN414" s="177">
        <v>0</v>
      </c>
      <c r="BO414" s="177">
        <v>0</v>
      </c>
      <c r="BP414" s="177">
        <v>0</v>
      </c>
      <c r="BQ414" s="177">
        <v>0</v>
      </c>
      <c r="BR414" s="177">
        <v>0</v>
      </c>
      <c r="BS414" s="177">
        <v>0</v>
      </c>
      <c r="BT414" s="177">
        <v>0</v>
      </c>
      <c r="BU414" s="177">
        <v>0</v>
      </c>
      <c r="BV414" s="177">
        <v>1345810</v>
      </c>
      <c r="BW414" s="179">
        <v>0</v>
      </c>
      <c r="BX414" s="177">
        <v>0</v>
      </c>
      <c r="BY414" s="177">
        <v>0</v>
      </c>
      <c r="BZ414" s="177">
        <v>0</v>
      </c>
      <c r="CA414" s="177">
        <v>0</v>
      </c>
      <c r="CB414" s="177">
        <v>0</v>
      </c>
      <c r="CC414" s="179">
        <v>0</v>
      </c>
      <c r="CD414" s="177">
        <v>0</v>
      </c>
      <c r="CE414" s="177">
        <v>0</v>
      </c>
      <c r="CF414" s="177">
        <v>0</v>
      </c>
      <c r="CG414" s="177">
        <v>0</v>
      </c>
      <c r="CH414" s="177">
        <v>0</v>
      </c>
      <c r="CI414" s="177">
        <v>0</v>
      </c>
      <c r="CJ414" s="177">
        <v>0</v>
      </c>
      <c r="CK414" s="177">
        <v>0</v>
      </c>
      <c r="CL414" s="177">
        <v>0</v>
      </c>
      <c r="CM414" s="178" t="s">
        <v>2078</v>
      </c>
      <c r="CN414" s="153" t="s">
        <v>2079</v>
      </c>
      <c r="CO414" s="153" t="s">
        <v>2078</v>
      </c>
      <c r="CP414" s="154" t="s">
        <v>2080</v>
      </c>
      <c r="CQ414" s="189" t="s">
        <v>2081</v>
      </c>
      <c r="CR414" s="154">
        <f t="shared" si="7"/>
        <v>0</v>
      </c>
      <c r="CS414" s="154" t="s">
        <v>911</v>
      </c>
      <c r="CT414" s="154" t="s">
        <v>912</v>
      </c>
      <c r="CU414" s="154">
        <v>0</v>
      </c>
      <c r="CW414" s="157" t="s">
        <v>2079</v>
      </c>
      <c r="CX414" s="154" t="s">
        <v>2078</v>
      </c>
      <c r="CY414" s="154" t="s">
        <v>2080</v>
      </c>
      <c r="CZ414" s="174">
        <f t="shared" si="6"/>
        <v>0</v>
      </c>
      <c r="DA414" s="158" t="s">
        <v>911</v>
      </c>
      <c r="DB414" s="154" t="s">
        <v>912</v>
      </c>
      <c r="DC414" s="154" t="s">
        <v>1288</v>
      </c>
    </row>
    <row r="415" spans="1:107" ht="13.2" customHeight="1" x14ac:dyDescent="0.25">
      <c r="A415" s="175" t="s">
        <v>913</v>
      </c>
      <c r="B415" s="176" t="s">
        <v>914</v>
      </c>
      <c r="C415" s="177">
        <v>0</v>
      </c>
      <c r="D415" s="177">
        <v>0</v>
      </c>
      <c r="E415" s="177">
        <v>0</v>
      </c>
      <c r="F415" s="177">
        <v>0</v>
      </c>
      <c r="G415" s="177">
        <v>0</v>
      </c>
      <c r="H415" s="177">
        <v>0</v>
      </c>
      <c r="I415" s="177">
        <v>0</v>
      </c>
      <c r="J415" s="177">
        <v>0</v>
      </c>
      <c r="K415" s="177">
        <v>0</v>
      </c>
      <c r="L415" s="177">
        <v>0</v>
      </c>
      <c r="M415" s="177">
        <v>0</v>
      </c>
      <c r="N415" s="177">
        <v>0</v>
      </c>
      <c r="O415" s="177">
        <v>0</v>
      </c>
      <c r="P415" s="177">
        <v>0</v>
      </c>
      <c r="Q415" s="177">
        <v>0</v>
      </c>
      <c r="R415" s="177">
        <v>0</v>
      </c>
      <c r="S415" s="177">
        <v>0</v>
      </c>
      <c r="T415" s="177">
        <v>0</v>
      </c>
      <c r="U415" s="177">
        <v>0</v>
      </c>
      <c r="V415" s="177">
        <v>0</v>
      </c>
      <c r="W415" s="177">
        <v>0</v>
      </c>
      <c r="X415" s="177">
        <v>0</v>
      </c>
      <c r="Y415" s="177">
        <v>0</v>
      </c>
      <c r="Z415" s="177">
        <v>0</v>
      </c>
      <c r="AA415" s="177">
        <v>0</v>
      </c>
      <c r="AB415" s="177">
        <v>0</v>
      </c>
      <c r="AC415" s="177">
        <v>0</v>
      </c>
      <c r="AD415" s="177">
        <v>0</v>
      </c>
      <c r="AE415" s="177">
        <v>0</v>
      </c>
      <c r="AF415" s="177">
        <v>0</v>
      </c>
      <c r="AG415" s="177">
        <v>0</v>
      </c>
      <c r="AH415" s="177">
        <v>0</v>
      </c>
      <c r="AI415" s="177">
        <v>0</v>
      </c>
      <c r="AJ415" s="177">
        <v>0</v>
      </c>
      <c r="AK415" s="177">
        <v>0</v>
      </c>
      <c r="AL415" s="177">
        <v>0</v>
      </c>
      <c r="AM415" s="177">
        <v>0</v>
      </c>
      <c r="AN415" s="177">
        <v>0</v>
      </c>
      <c r="AO415" s="177">
        <v>0</v>
      </c>
      <c r="AP415" s="177">
        <v>0</v>
      </c>
      <c r="AQ415" s="177">
        <v>0</v>
      </c>
      <c r="AR415" s="177">
        <v>0</v>
      </c>
      <c r="AS415" s="177">
        <v>0</v>
      </c>
      <c r="AT415" s="177">
        <v>0</v>
      </c>
      <c r="AU415" s="177">
        <v>0</v>
      </c>
      <c r="AV415" s="177">
        <v>0</v>
      </c>
      <c r="AW415" s="177">
        <v>0</v>
      </c>
      <c r="AX415" s="177">
        <v>0</v>
      </c>
      <c r="AY415" s="177">
        <v>0</v>
      </c>
      <c r="AZ415" s="177">
        <v>0</v>
      </c>
      <c r="BA415" s="177">
        <v>0</v>
      </c>
      <c r="BB415" s="177">
        <v>0</v>
      </c>
      <c r="BC415" s="177">
        <v>0</v>
      </c>
      <c r="BD415" s="177">
        <v>0</v>
      </c>
      <c r="BE415" s="177">
        <v>0</v>
      </c>
      <c r="BF415" s="177">
        <v>0</v>
      </c>
      <c r="BG415" s="177">
        <v>0</v>
      </c>
      <c r="BH415" s="177">
        <v>0</v>
      </c>
      <c r="BI415" s="177">
        <v>0</v>
      </c>
      <c r="BJ415" s="177">
        <v>0</v>
      </c>
      <c r="BK415" s="177">
        <v>0</v>
      </c>
      <c r="BL415" s="177">
        <v>809644.65</v>
      </c>
      <c r="BM415" s="177">
        <v>0</v>
      </c>
      <c r="BN415" s="177">
        <v>0</v>
      </c>
      <c r="BO415" s="177">
        <v>0</v>
      </c>
      <c r="BP415" s="177">
        <v>0</v>
      </c>
      <c r="BQ415" s="177">
        <v>0</v>
      </c>
      <c r="BR415" s="177">
        <v>0</v>
      </c>
      <c r="BS415" s="177">
        <v>0</v>
      </c>
      <c r="BT415" s="177">
        <v>0</v>
      </c>
      <c r="BU415" s="177">
        <v>0</v>
      </c>
      <c r="BV415" s="177">
        <v>0</v>
      </c>
      <c r="BW415" s="177">
        <v>0</v>
      </c>
      <c r="BX415" s="177">
        <v>0</v>
      </c>
      <c r="BY415" s="177">
        <v>0</v>
      </c>
      <c r="BZ415" s="177">
        <v>0</v>
      </c>
      <c r="CA415" s="177">
        <v>0</v>
      </c>
      <c r="CB415" s="177">
        <v>0</v>
      </c>
      <c r="CC415" s="177">
        <v>0</v>
      </c>
      <c r="CD415" s="177">
        <v>0</v>
      </c>
      <c r="CE415" s="177">
        <v>0</v>
      </c>
      <c r="CF415" s="177">
        <v>0</v>
      </c>
      <c r="CG415" s="177">
        <v>0</v>
      </c>
      <c r="CH415" s="177">
        <v>0</v>
      </c>
      <c r="CI415" s="177">
        <v>0</v>
      </c>
      <c r="CJ415" s="177">
        <v>0</v>
      </c>
      <c r="CK415" s="177">
        <v>0</v>
      </c>
      <c r="CL415" s="177">
        <v>0</v>
      </c>
      <c r="CM415" s="178" t="s">
        <v>2078</v>
      </c>
      <c r="CN415" s="153" t="s">
        <v>2079</v>
      </c>
      <c r="CO415" s="153" t="s">
        <v>2078</v>
      </c>
      <c r="CP415" s="154" t="s">
        <v>2080</v>
      </c>
      <c r="CQ415" s="189" t="s">
        <v>2081</v>
      </c>
      <c r="CR415" s="154">
        <f t="shared" si="7"/>
        <v>0</v>
      </c>
      <c r="CS415" s="154" t="s">
        <v>913</v>
      </c>
      <c r="CT415" s="154" t="s">
        <v>914</v>
      </c>
      <c r="CU415" s="154">
        <v>0</v>
      </c>
      <c r="CW415" s="157" t="s">
        <v>2079</v>
      </c>
      <c r="CX415" s="154" t="s">
        <v>2078</v>
      </c>
      <c r="CY415" s="154" t="s">
        <v>2080</v>
      </c>
      <c r="CZ415" s="174">
        <f t="shared" si="6"/>
        <v>0</v>
      </c>
      <c r="DA415" s="158" t="s">
        <v>913</v>
      </c>
      <c r="DB415" s="154" t="s">
        <v>914</v>
      </c>
      <c r="DC415" s="154" t="s">
        <v>1288</v>
      </c>
    </row>
    <row r="416" spans="1:107" ht="13.2" customHeight="1" x14ac:dyDescent="0.25">
      <c r="A416" s="175" t="s">
        <v>915</v>
      </c>
      <c r="B416" s="176" t="s">
        <v>916</v>
      </c>
      <c r="C416" s="177">
        <v>1600</v>
      </c>
      <c r="D416" s="177">
        <v>0</v>
      </c>
      <c r="E416" s="177">
        <v>0</v>
      </c>
      <c r="F416" s="177">
        <v>0</v>
      </c>
      <c r="G416" s="177">
        <v>0</v>
      </c>
      <c r="H416" s="177">
        <v>0</v>
      </c>
      <c r="I416" s="177">
        <v>0</v>
      </c>
      <c r="J416" s="177">
        <v>0</v>
      </c>
      <c r="K416" s="177">
        <v>0</v>
      </c>
      <c r="L416" s="177">
        <v>0</v>
      </c>
      <c r="M416" s="177">
        <v>0</v>
      </c>
      <c r="N416" s="177">
        <v>0</v>
      </c>
      <c r="O416" s="177">
        <v>0</v>
      </c>
      <c r="P416" s="177">
        <v>0</v>
      </c>
      <c r="Q416" s="177">
        <v>0</v>
      </c>
      <c r="R416" s="177">
        <v>0</v>
      </c>
      <c r="S416" s="177">
        <v>0</v>
      </c>
      <c r="T416" s="177">
        <v>0</v>
      </c>
      <c r="U416" s="177">
        <v>0</v>
      </c>
      <c r="V416" s="177">
        <v>0</v>
      </c>
      <c r="W416" s="177">
        <v>50708.25</v>
      </c>
      <c r="X416" s="177">
        <v>0</v>
      </c>
      <c r="Y416" s="177">
        <v>0</v>
      </c>
      <c r="Z416" s="177">
        <v>0</v>
      </c>
      <c r="AA416" s="177">
        <v>0</v>
      </c>
      <c r="AB416" s="177">
        <v>0</v>
      </c>
      <c r="AC416" s="177">
        <v>0</v>
      </c>
      <c r="AD416" s="177">
        <v>0</v>
      </c>
      <c r="AE416" s="177">
        <v>0</v>
      </c>
      <c r="AF416" s="177">
        <v>0</v>
      </c>
      <c r="AG416" s="177">
        <v>0</v>
      </c>
      <c r="AH416" s="177">
        <v>0</v>
      </c>
      <c r="AI416" s="177">
        <v>0</v>
      </c>
      <c r="AJ416" s="177">
        <v>0</v>
      </c>
      <c r="AK416" s="177">
        <v>1300</v>
      </c>
      <c r="AL416" s="177">
        <v>0</v>
      </c>
      <c r="AM416" s="177">
        <v>0</v>
      </c>
      <c r="AN416" s="177">
        <v>0</v>
      </c>
      <c r="AO416" s="177">
        <v>0</v>
      </c>
      <c r="AP416" s="177">
        <v>0</v>
      </c>
      <c r="AQ416" s="177">
        <v>0</v>
      </c>
      <c r="AR416" s="177">
        <v>0</v>
      </c>
      <c r="AS416" s="177">
        <v>0</v>
      </c>
      <c r="AT416" s="177">
        <v>0</v>
      </c>
      <c r="AU416" s="177">
        <v>0</v>
      </c>
      <c r="AV416" s="177">
        <v>0</v>
      </c>
      <c r="AW416" s="177">
        <v>0</v>
      </c>
      <c r="AX416" s="177">
        <v>0</v>
      </c>
      <c r="AY416" s="177">
        <v>0</v>
      </c>
      <c r="AZ416" s="177">
        <v>0</v>
      </c>
      <c r="BA416" s="177">
        <v>85650</v>
      </c>
      <c r="BB416" s="177">
        <v>0</v>
      </c>
      <c r="BC416" s="177">
        <v>17510964</v>
      </c>
      <c r="BD416" s="177">
        <v>54660</v>
      </c>
      <c r="BE416" s="177">
        <v>0</v>
      </c>
      <c r="BF416" s="177">
        <v>0</v>
      </c>
      <c r="BG416" s="177">
        <v>0</v>
      </c>
      <c r="BH416" s="177">
        <v>0</v>
      </c>
      <c r="BI416" s="177">
        <v>0</v>
      </c>
      <c r="BJ416" s="177">
        <v>0</v>
      </c>
      <c r="BK416" s="177">
        <v>0</v>
      </c>
      <c r="BL416" s="177">
        <v>0</v>
      </c>
      <c r="BM416" s="177">
        <v>0</v>
      </c>
      <c r="BN416" s="177">
        <v>0</v>
      </c>
      <c r="BO416" s="177">
        <v>0</v>
      </c>
      <c r="BP416" s="177">
        <v>0</v>
      </c>
      <c r="BQ416" s="177">
        <v>0</v>
      </c>
      <c r="BR416" s="179">
        <v>547150</v>
      </c>
      <c r="BS416" s="179">
        <v>0</v>
      </c>
      <c r="BT416" s="179">
        <v>0</v>
      </c>
      <c r="BU416" s="179">
        <v>76505</v>
      </c>
      <c r="BV416" s="179">
        <v>0</v>
      </c>
      <c r="BW416" s="179">
        <v>0</v>
      </c>
      <c r="BX416" s="179">
        <v>400</v>
      </c>
      <c r="BY416" s="179">
        <v>0</v>
      </c>
      <c r="BZ416" s="179">
        <v>0</v>
      </c>
      <c r="CA416" s="179">
        <v>0</v>
      </c>
      <c r="CB416" s="179">
        <v>0</v>
      </c>
      <c r="CC416" s="179">
        <v>0</v>
      </c>
      <c r="CD416" s="179">
        <v>160393</v>
      </c>
      <c r="CE416" s="179">
        <v>0</v>
      </c>
      <c r="CF416" s="179">
        <v>0</v>
      </c>
      <c r="CG416" s="179">
        <v>0</v>
      </c>
      <c r="CH416" s="179">
        <v>0</v>
      </c>
      <c r="CI416" s="179">
        <v>0</v>
      </c>
      <c r="CJ416" s="179">
        <v>0</v>
      </c>
      <c r="CK416" s="179">
        <v>0</v>
      </c>
      <c r="CL416" s="179">
        <v>0</v>
      </c>
      <c r="CM416" s="178" t="s">
        <v>2078</v>
      </c>
      <c r="CN416" s="153" t="s">
        <v>2079</v>
      </c>
      <c r="CO416" s="153" t="s">
        <v>2078</v>
      </c>
      <c r="CP416" s="154" t="s">
        <v>2080</v>
      </c>
      <c r="CQ416" s="189" t="s">
        <v>2081</v>
      </c>
      <c r="CR416" s="154">
        <f t="shared" si="7"/>
        <v>0</v>
      </c>
      <c r="CS416" s="154" t="s">
        <v>915</v>
      </c>
      <c r="CT416" s="154" t="s">
        <v>916</v>
      </c>
      <c r="CU416" s="154">
        <v>0</v>
      </c>
      <c r="CW416" s="157" t="s">
        <v>2079</v>
      </c>
      <c r="CX416" s="154" t="s">
        <v>2078</v>
      </c>
      <c r="CY416" s="154" t="s">
        <v>2080</v>
      </c>
      <c r="CZ416" s="174">
        <f t="shared" si="6"/>
        <v>0</v>
      </c>
      <c r="DA416" s="158" t="s">
        <v>915</v>
      </c>
      <c r="DB416" s="154" t="s">
        <v>916</v>
      </c>
      <c r="DC416" s="154" t="s">
        <v>1288</v>
      </c>
    </row>
    <row r="417" spans="1:107" ht="13.2" customHeight="1" x14ac:dyDescent="0.25">
      <c r="A417" s="175" t="s">
        <v>401</v>
      </c>
      <c r="B417" s="176" t="s">
        <v>402</v>
      </c>
      <c r="C417" s="177">
        <v>482980</v>
      </c>
      <c r="D417" s="177">
        <v>0</v>
      </c>
      <c r="E417" s="177">
        <v>0</v>
      </c>
      <c r="F417" s="177">
        <v>0</v>
      </c>
      <c r="G417" s="177">
        <v>9500</v>
      </c>
      <c r="H417" s="177">
        <v>0</v>
      </c>
      <c r="I417" s="177">
        <v>4390</v>
      </c>
      <c r="J417" s="177">
        <v>0</v>
      </c>
      <c r="K417" s="177">
        <v>0</v>
      </c>
      <c r="L417" s="177">
        <v>0</v>
      </c>
      <c r="M417" s="177">
        <v>960</v>
      </c>
      <c r="N417" s="177">
        <v>0</v>
      </c>
      <c r="O417" s="177">
        <v>174780</v>
      </c>
      <c r="P417" s="177">
        <v>0</v>
      </c>
      <c r="Q417" s="177">
        <v>0</v>
      </c>
      <c r="R417" s="177">
        <v>21350</v>
      </c>
      <c r="S417" s="177">
        <v>0</v>
      </c>
      <c r="T417" s="177">
        <v>0</v>
      </c>
      <c r="U417" s="177">
        <v>0</v>
      </c>
      <c r="V417" s="177">
        <v>0</v>
      </c>
      <c r="W417" s="177">
        <v>0</v>
      </c>
      <c r="X417" s="177">
        <v>0</v>
      </c>
      <c r="Y417" s="177">
        <v>0</v>
      </c>
      <c r="Z417" s="177">
        <v>0</v>
      </c>
      <c r="AA417" s="177">
        <v>0</v>
      </c>
      <c r="AB417" s="177">
        <v>0</v>
      </c>
      <c r="AC417" s="177">
        <v>0</v>
      </c>
      <c r="AD417" s="177">
        <v>22940</v>
      </c>
      <c r="AE417" s="177">
        <v>0</v>
      </c>
      <c r="AF417" s="177">
        <v>0</v>
      </c>
      <c r="AG417" s="177">
        <v>0</v>
      </c>
      <c r="AH417" s="177">
        <v>0</v>
      </c>
      <c r="AI417" s="177">
        <v>0</v>
      </c>
      <c r="AJ417" s="177">
        <v>0</v>
      </c>
      <c r="AK417" s="177">
        <v>6591757</v>
      </c>
      <c r="AL417" s="177">
        <v>0</v>
      </c>
      <c r="AM417" s="177">
        <v>0</v>
      </c>
      <c r="AN417" s="177">
        <v>0</v>
      </c>
      <c r="AO417" s="177">
        <v>0</v>
      </c>
      <c r="AP417" s="177">
        <v>0</v>
      </c>
      <c r="AQ417" s="177">
        <v>0</v>
      </c>
      <c r="AR417" s="177">
        <v>0</v>
      </c>
      <c r="AS417" s="177">
        <v>0</v>
      </c>
      <c r="AT417" s="177">
        <v>0</v>
      </c>
      <c r="AU417" s="177">
        <v>0</v>
      </c>
      <c r="AV417" s="177">
        <v>0</v>
      </c>
      <c r="AW417" s="177">
        <v>0</v>
      </c>
      <c r="AX417" s="177">
        <v>0</v>
      </c>
      <c r="AY417" s="177">
        <v>0</v>
      </c>
      <c r="AZ417" s="177">
        <v>0</v>
      </c>
      <c r="BA417" s="177">
        <v>12970</v>
      </c>
      <c r="BB417" s="177">
        <v>0</v>
      </c>
      <c r="BC417" s="177">
        <v>1324622.5</v>
      </c>
      <c r="BD417" s="177">
        <v>110440</v>
      </c>
      <c r="BE417" s="177">
        <v>54030</v>
      </c>
      <c r="BF417" s="177">
        <v>75</v>
      </c>
      <c r="BG417" s="177">
        <v>89100</v>
      </c>
      <c r="BH417" s="177">
        <v>0</v>
      </c>
      <c r="BI417" s="177">
        <v>14097</v>
      </c>
      <c r="BJ417" s="177">
        <v>1040</v>
      </c>
      <c r="BK417" s="177">
        <v>0</v>
      </c>
      <c r="BL417" s="177">
        <v>152639</v>
      </c>
      <c r="BM417" s="177">
        <v>0</v>
      </c>
      <c r="BN417" s="177">
        <v>0</v>
      </c>
      <c r="BO417" s="177">
        <v>7360</v>
      </c>
      <c r="BP417" s="177">
        <v>0</v>
      </c>
      <c r="BQ417" s="177">
        <v>0</v>
      </c>
      <c r="BR417" s="179">
        <v>154095</v>
      </c>
      <c r="BS417" s="179">
        <v>0</v>
      </c>
      <c r="BT417" s="179">
        <v>0</v>
      </c>
      <c r="BU417" s="179">
        <v>0</v>
      </c>
      <c r="BV417" s="177">
        <v>0</v>
      </c>
      <c r="BW417" s="179">
        <v>0</v>
      </c>
      <c r="BX417" s="179">
        <v>201215</v>
      </c>
      <c r="BY417" s="179">
        <v>500</v>
      </c>
      <c r="BZ417" s="179">
        <v>0</v>
      </c>
      <c r="CA417" s="179">
        <v>0</v>
      </c>
      <c r="CB417" s="179">
        <v>0</v>
      </c>
      <c r="CC417" s="179">
        <v>0</v>
      </c>
      <c r="CD417" s="179">
        <v>2225</v>
      </c>
      <c r="CE417" s="179">
        <v>0</v>
      </c>
      <c r="CF417" s="179">
        <v>0</v>
      </c>
      <c r="CG417" s="179">
        <v>0</v>
      </c>
      <c r="CH417" s="179">
        <v>0</v>
      </c>
      <c r="CI417" s="179">
        <v>0</v>
      </c>
      <c r="CJ417" s="179">
        <v>0</v>
      </c>
      <c r="CK417" s="179">
        <v>0</v>
      </c>
      <c r="CL417" s="179">
        <v>0</v>
      </c>
      <c r="CM417" s="178" t="s">
        <v>2078</v>
      </c>
      <c r="CN417" s="153" t="s">
        <v>2082</v>
      </c>
      <c r="CO417" s="153" t="s">
        <v>2078</v>
      </c>
      <c r="CP417" s="154" t="s">
        <v>2080</v>
      </c>
      <c r="CQ417" s="189" t="s">
        <v>2081</v>
      </c>
      <c r="CR417" s="154">
        <f t="shared" si="7"/>
        <v>0</v>
      </c>
      <c r="CS417" s="154" t="s">
        <v>401</v>
      </c>
      <c r="CT417" s="154" t="s">
        <v>402</v>
      </c>
      <c r="CU417" s="154">
        <v>0</v>
      </c>
      <c r="CW417" s="157" t="s">
        <v>2082</v>
      </c>
      <c r="CX417" s="154" t="s">
        <v>2078</v>
      </c>
      <c r="CY417" s="154" t="s">
        <v>2080</v>
      </c>
      <c r="CZ417" s="174">
        <f t="shared" si="6"/>
        <v>0</v>
      </c>
      <c r="DA417" s="158" t="s">
        <v>401</v>
      </c>
      <c r="DB417" s="154" t="s">
        <v>402</v>
      </c>
      <c r="DC417" s="154" t="s">
        <v>400</v>
      </c>
    </row>
    <row r="418" spans="1:107" ht="13.2" customHeight="1" x14ac:dyDescent="0.25">
      <c r="A418" s="175" t="s">
        <v>917</v>
      </c>
      <c r="B418" s="176" t="s">
        <v>918</v>
      </c>
      <c r="C418" s="177">
        <v>5689675</v>
      </c>
      <c r="D418" s="177">
        <v>0</v>
      </c>
      <c r="E418" s="177">
        <v>0</v>
      </c>
      <c r="F418" s="177">
        <v>0</v>
      </c>
      <c r="G418" s="177">
        <v>0</v>
      </c>
      <c r="H418" s="177">
        <v>0</v>
      </c>
      <c r="I418" s="177">
        <v>0</v>
      </c>
      <c r="J418" s="177">
        <v>200</v>
      </c>
      <c r="K418" s="177">
        <v>0</v>
      </c>
      <c r="L418" s="177">
        <v>0</v>
      </c>
      <c r="M418" s="177">
        <v>0</v>
      </c>
      <c r="N418" s="177">
        <v>0</v>
      </c>
      <c r="O418" s="177">
        <v>912235</v>
      </c>
      <c r="P418" s="177">
        <v>7080</v>
      </c>
      <c r="Q418" s="177">
        <v>0</v>
      </c>
      <c r="R418" s="177">
        <v>0</v>
      </c>
      <c r="S418" s="177">
        <v>0</v>
      </c>
      <c r="T418" s="177">
        <v>0</v>
      </c>
      <c r="U418" s="177">
        <v>0</v>
      </c>
      <c r="V418" s="177">
        <v>0</v>
      </c>
      <c r="W418" s="177">
        <v>4786934.3499999996</v>
      </c>
      <c r="X418" s="177">
        <v>0</v>
      </c>
      <c r="Y418" s="177">
        <v>0</v>
      </c>
      <c r="Z418" s="177">
        <v>0</v>
      </c>
      <c r="AA418" s="177">
        <v>0</v>
      </c>
      <c r="AB418" s="177">
        <v>0</v>
      </c>
      <c r="AC418" s="177">
        <v>0</v>
      </c>
      <c r="AD418" s="177">
        <v>0</v>
      </c>
      <c r="AE418" s="177">
        <v>0</v>
      </c>
      <c r="AF418" s="177">
        <v>0</v>
      </c>
      <c r="AG418" s="177">
        <v>0</v>
      </c>
      <c r="AH418" s="177">
        <v>109235</v>
      </c>
      <c r="AI418" s="177">
        <v>0</v>
      </c>
      <c r="AJ418" s="177">
        <v>0</v>
      </c>
      <c r="AK418" s="177">
        <v>1204113</v>
      </c>
      <c r="AL418" s="177">
        <v>0</v>
      </c>
      <c r="AM418" s="177">
        <v>0</v>
      </c>
      <c r="AN418" s="177">
        <v>0</v>
      </c>
      <c r="AO418" s="177">
        <v>0</v>
      </c>
      <c r="AP418" s="177">
        <v>0</v>
      </c>
      <c r="AQ418" s="177">
        <v>0</v>
      </c>
      <c r="AR418" s="177">
        <v>0</v>
      </c>
      <c r="AS418" s="177">
        <v>0</v>
      </c>
      <c r="AT418" s="177">
        <v>0</v>
      </c>
      <c r="AU418" s="177">
        <v>0</v>
      </c>
      <c r="AV418" s="177">
        <v>0</v>
      </c>
      <c r="AW418" s="177">
        <v>44000</v>
      </c>
      <c r="AX418" s="177">
        <v>0</v>
      </c>
      <c r="AY418" s="177">
        <v>0</v>
      </c>
      <c r="AZ418" s="177">
        <v>0</v>
      </c>
      <c r="BA418" s="177">
        <v>538340</v>
      </c>
      <c r="BB418" s="177">
        <v>0</v>
      </c>
      <c r="BC418" s="177">
        <v>444370</v>
      </c>
      <c r="BD418" s="177">
        <v>130358</v>
      </c>
      <c r="BE418" s="177">
        <v>19355</v>
      </c>
      <c r="BF418" s="177">
        <v>0</v>
      </c>
      <c r="BG418" s="177">
        <v>817833</v>
      </c>
      <c r="BH418" s="177">
        <v>0</v>
      </c>
      <c r="BI418" s="177">
        <v>0</v>
      </c>
      <c r="BJ418" s="177">
        <v>0</v>
      </c>
      <c r="BK418" s="177">
        <v>0</v>
      </c>
      <c r="BL418" s="177">
        <v>2534795</v>
      </c>
      <c r="BM418" s="177">
        <v>0</v>
      </c>
      <c r="BN418" s="177">
        <v>0</v>
      </c>
      <c r="BO418" s="177">
        <v>0</v>
      </c>
      <c r="BP418" s="177">
        <v>0</v>
      </c>
      <c r="BQ418" s="177">
        <v>0</v>
      </c>
      <c r="BR418" s="179">
        <v>3696624</v>
      </c>
      <c r="BS418" s="179">
        <v>0</v>
      </c>
      <c r="BT418" s="179">
        <v>0</v>
      </c>
      <c r="BU418" s="179">
        <v>1550010</v>
      </c>
      <c r="BV418" s="179">
        <v>0</v>
      </c>
      <c r="BW418" s="179">
        <v>7800</v>
      </c>
      <c r="BX418" s="179">
        <v>403120</v>
      </c>
      <c r="BY418" s="179">
        <v>5800</v>
      </c>
      <c r="BZ418" s="179">
        <v>0</v>
      </c>
      <c r="CA418" s="179">
        <v>0</v>
      </c>
      <c r="CB418" s="179">
        <v>0</v>
      </c>
      <c r="CC418" s="179">
        <v>0</v>
      </c>
      <c r="CD418" s="179">
        <v>0</v>
      </c>
      <c r="CE418" s="179">
        <v>0</v>
      </c>
      <c r="CF418" s="179">
        <v>0</v>
      </c>
      <c r="CG418" s="179">
        <v>0</v>
      </c>
      <c r="CH418" s="179">
        <v>0</v>
      </c>
      <c r="CI418" s="179">
        <v>8400</v>
      </c>
      <c r="CJ418" s="179">
        <v>6600</v>
      </c>
      <c r="CK418" s="179">
        <v>0</v>
      </c>
      <c r="CL418" s="179">
        <v>19600</v>
      </c>
      <c r="CM418" s="178" t="s">
        <v>2078</v>
      </c>
      <c r="CN418" s="153" t="s">
        <v>2079</v>
      </c>
      <c r="CO418" s="153" t="s">
        <v>2078</v>
      </c>
      <c r="CP418" s="154" t="s">
        <v>2080</v>
      </c>
      <c r="CQ418" s="189" t="s">
        <v>2081</v>
      </c>
      <c r="CR418" s="154">
        <f t="shared" si="7"/>
        <v>0</v>
      </c>
      <c r="CS418" s="154" t="s">
        <v>917</v>
      </c>
      <c r="CT418" s="154" t="s">
        <v>918</v>
      </c>
      <c r="CU418" s="154">
        <v>0</v>
      </c>
      <c r="CW418" s="157" t="s">
        <v>2079</v>
      </c>
      <c r="CX418" s="154" t="s">
        <v>2078</v>
      </c>
      <c r="CY418" s="154" t="s">
        <v>2080</v>
      </c>
      <c r="CZ418" s="174">
        <f t="shared" si="6"/>
        <v>0</v>
      </c>
      <c r="DA418" s="158" t="s">
        <v>917</v>
      </c>
      <c r="DB418" s="154" t="s">
        <v>918</v>
      </c>
      <c r="DC418" s="154" t="s">
        <v>1288</v>
      </c>
    </row>
    <row r="419" spans="1:107" ht="13.2" customHeight="1" x14ac:dyDescent="0.25">
      <c r="A419" s="175" t="s">
        <v>403</v>
      </c>
      <c r="B419" s="176" t="s">
        <v>404</v>
      </c>
      <c r="C419" s="177">
        <v>777780</v>
      </c>
      <c r="D419" s="177">
        <v>0</v>
      </c>
      <c r="E419" s="177">
        <v>14538</v>
      </c>
      <c r="F419" s="177">
        <v>0</v>
      </c>
      <c r="G419" s="177">
        <v>33130</v>
      </c>
      <c r="H419" s="177">
        <v>36760</v>
      </c>
      <c r="I419" s="177">
        <v>0</v>
      </c>
      <c r="J419" s="177">
        <v>47233</v>
      </c>
      <c r="K419" s="177">
        <v>0</v>
      </c>
      <c r="L419" s="177">
        <v>17206</v>
      </c>
      <c r="M419" s="177">
        <v>19530</v>
      </c>
      <c r="N419" s="177">
        <v>693</v>
      </c>
      <c r="O419" s="177">
        <v>358180</v>
      </c>
      <c r="P419" s="177">
        <v>158313.45000000001</v>
      </c>
      <c r="Q419" s="177">
        <v>3072</v>
      </c>
      <c r="R419" s="177">
        <v>0</v>
      </c>
      <c r="S419" s="177">
        <v>56348</v>
      </c>
      <c r="T419" s="177">
        <v>18941</v>
      </c>
      <c r="U419" s="177">
        <v>105550</v>
      </c>
      <c r="V419" s="177">
        <v>0</v>
      </c>
      <c r="W419" s="177">
        <v>2491356</v>
      </c>
      <c r="X419" s="177">
        <v>83930</v>
      </c>
      <c r="Y419" s="177">
        <v>10760</v>
      </c>
      <c r="Z419" s="177">
        <v>0</v>
      </c>
      <c r="AA419" s="177">
        <v>0</v>
      </c>
      <c r="AB419" s="177">
        <v>3360</v>
      </c>
      <c r="AC419" s="177">
        <v>0</v>
      </c>
      <c r="AD419" s="177">
        <v>23060</v>
      </c>
      <c r="AE419" s="177">
        <v>0</v>
      </c>
      <c r="AF419" s="177">
        <v>1390</v>
      </c>
      <c r="AG419" s="177">
        <v>59485</v>
      </c>
      <c r="AH419" s="177">
        <v>42180</v>
      </c>
      <c r="AI419" s="177">
        <v>0</v>
      </c>
      <c r="AJ419" s="177">
        <v>53390</v>
      </c>
      <c r="AK419" s="177">
        <v>1033645</v>
      </c>
      <c r="AL419" s="177">
        <v>69197</v>
      </c>
      <c r="AM419" s="177">
        <v>16012.5</v>
      </c>
      <c r="AN419" s="177">
        <v>270528</v>
      </c>
      <c r="AO419" s="177">
        <v>11160</v>
      </c>
      <c r="AP419" s="177">
        <v>33260</v>
      </c>
      <c r="AQ419" s="177">
        <v>0</v>
      </c>
      <c r="AR419" s="177">
        <v>230960</v>
      </c>
      <c r="AS419" s="177">
        <v>0</v>
      </c>
      <c r="AT419" s="177">
        <v>45830</v>
      </c>
      <c r="AU419" s="177">
        <v>4930</v>
      </c>
      <c r="AV419" s="177">
        <v>5985</v>
      </c>
      <c r="AW419" s="177">
        <v>83045</v>
      </c>
      <c r="AX419" s="177">
        <v>0</v>
      </c>
      <c r="AY419" s="177">
        <v>0</v>
      </c>
      <c r="AZ419" s="177">
        <v>0</v>
      </c>
      <c r="BA419" s="177">
        <v>344619</v>
      </c>
      <c r="BB419" s="177">
        <v>0</v>
      </c>
      <c r="BC419" s="177">
        <v>1656781.75</v>
      </c>
      <c r="BD419" s="177">
        <v>179685</v>
      </c>
      <c r="BE419" s="177">
        <v>0</v>
      </c>
      <c r="BF419" s="177">
        <v>42195</v>
      </c>
      <c r="BG419" s="177">
        <v>676604</v>
      </c>
      <c r="BH419" s="177">
        <v>0</v>
      </c>
      <c r="BI419" s="177">
        <v>10660</v>
      </c>
      <c r="BJ419" s="177">
        <v>269398</v>
      </c>
      <c r="BK419" s="177">
        <v>16980</v>
      </c>
      <c r="BL419" s="177">
        <v>75670</v>
      </c>
      <c r="BM419" s="177">
        <v>219217</v>
      </c>
      <c r="BN419" s="177">
        <v>0</v>
      </c>
      <c r="BO419" s="177">
        <v>39400</v>
      </c>
      <c r="BP419" s="177">
        <v>38359</v>
      </c>
      <c r="BQ419" s="177">
        <v>0</v>
      </c>
      <c r="BR419" s="179">
        <v>267010</v>
      </c>
      <c r="BS419" s="177">
        <v>12165</v>
      </c>
      <c r="BT419" s="177">
        <v>0</v>
      </c>
      <c r="BU419" s="177">
        <v>0</v>
      </c>
      <c r="BV419" s="177">
        <v>0</v>
      </c>
      <c r="BW419" s="179">
        <v>0</v>
      </c>
      <c r="BX419" s="177">
        <v>267455</v>
      </c>
      <c r="BY419" s="177">
        <v>0</v>
      </c>
      <c r="BZ419" s="177">
        <v>0</v>
      </c>
      <c r="CA419" s="177">
        <v>0</v>
      </c>
      <c r="CB419" s="177">
        <v>0</v>
      </c>
      <c r="CC419" s="177">
        <v>223406</v>
      </c>
      <c r="CD419" s="177">
        <v>0</v>
      </c>
      <c r="CE419" s="177">
        <v>27150</v>
      </c>
      <c r="CF419" s="177">
        <v>0</v>
      </c>
      <c r="CG419" s="177">
        <v>0</v>
      </c>
      <c r="CH419" s="179">
        <v>0</v>
      </c>
      <c r="CI419" s="177">
        <v>0</v>
      </c>
      <c r="CJ419" s="179">
        <v>79921</v>
      </c>
      <c r="CK419" s="177">
        <v>0</v>
      </c>
      <c r="CL419" s="177">
        <v>0</v>
      </c>
      <c r="CM419" s="178" t="s">
        <v>2083</v>
      </c>
      <c r="CN419" s="153" t="s">
        <v>2084</v>
      </c>
      <c r="CO419" s="153" t="s">
        <v>2083</v>
      </c>
      <c r="CP419" s="154" t="s">
        <v>2085</v>
      </c>
      <c r="CQ419" s="189" t="s">
        <v>2086</v>
      </c>
      <c r="CR419" s="154">
        <f t="shared" si="7"/>
        <v>0</v>
      </c>
      <c r="CS419" s="154" t="s">
        <v>403</v>
      </c>
      <c r="CT419" s="154" t="s">
        <v>404</v>
      </c>
      <c r="CU419" s="154">
        <v>0</v>
      </c>
      <c r="CW419" s="157" t="s">
        <v>2084</v>
      </c>
      <c r="CX419" s="154" t="s">
        <v>2083</v>
      </c>
      <c r="CY419" s="154" t="s">
        <v>2085</v>
      </c>
      <c r="CZ419" s="174">
        <f t="shared" si="6"/>
        <v>0</v>
      </c>
      <c r="DA419" s="158" t="s">
        <v>403</v>
      </c>
      <c r="DB419" s="154" t="s">
        <v>404</v>
      </c>
      <c r="DC419" s="154" t="s">
        <v>400</v>
      </c>
    </row>
    <row r="420" spans="1:107" ht="13.2" customHeight="1" x14ac:dyDescent="0.25">
      <c r="A420" s="175" t="s">
        <v>919</v>
      </c>
      <c r="B420" s="176" t="s">
        <v>920</v>
      </c>
      <c r="C420" s="177">
        <v>2377767</v>
      </c>
      <c r="D420" s="177">
        <v>69700</v>
      </c>
      <c r="E420" s="177">
        <v>148900</v>
      </c>
      <c r="F420" s="177">
        <v>97050</v>
      </c>
      <c r="G420" s="177">
        <v>45450</v>
      </c>
      <c r="H420" s="177">
        <v>145800</v>
      </c>
      <c r="I420" s="177">
        <v>134200</v>
      </c>
      <c r="J420" s="177">
        <v>125650</v>
      </c>
      <c r="K420" s="177">
        <v>164189</v>
      </c>
      <c r="L420" s="177">
        <v>185700</v>
      </c>
      <c r="M420" s="177">
        <v>395050</v>
      </c>
      <c r="N420" s="177">
        <v>36050</v>
      </c>
      <c r="O420" s="177">
        <v>297900</v>
      </c>
      <c r="P420" s="177">
        <v>149050</v>
      </c>
      <c r="Q420" s="177">
        <v>256450</v>
      </c>
      <c r="R420" s="177">
        <v>34200</v>
      </c>
      <c r="S420" s="177">
        <v>67398</v>
      </c>
      <c r="T420" s="177">
        <v>59200</v>
      </c>
      <c r="U420" s="177">
        <v>87600</v>
      </c>
      <c r="V420" s="177">
        <v>84150</v>
      </c>
      <c r="W420" s="177">
        <v>1020350</v>
      </c>
      <c r="X420" s="177">
        <v>218800</v>
      </c>
      <c r="Y420" s="177">
        <v>216850</v>
      </c>
      <c r="Z420" s="177">
        <v>231200</v>
      </c>
      <c r="AA420" s="177">
        <v>91650</v>
      </c>
      <c r="AB420" s="177">
        <v>57750</v>
      </c>
      <c r="AC420" s="177">
        <v>290050</v>
      </c>
      <c r="AD420" s="177">
        <v>461500</v>
      </c>
      <c r="AE420" s="177">
        <v>230450</v>
      </c>
      <c r="AF420" s="177">
        <v>162050</v>
      </c>
      <c r="AG420" s="177">
        <v>311100</v>
      </c>
      <c r="AH420" s="177">
        <v>195450</v>
      </c>
      <c r="AI420" s="177">
        <v>118550</v>
      </c>
      <c r="AJ420" s="177">
        <v>530017</v>
      </c>
      <c r="AK420" s="177">
        <v>1153500</v>
      </c>
      <c r="AL420" s="177">
        <v>48600</v>
      </c>
      <c r="AM420" s="177">
        <v>63750</v>
      </c>
      <c r="AN420" s="177">
        <v>126500</v>
      </c>
      <c r="AO420" s="177">
        <v>250750</v>
      </c>
      <c r="AP420" s="177">
        <v>279850</v>
      </c>
      <c r="AQ420" s="177">
        <v>63900</v>
      </c>
      <c r="AR420" s="177">
        <v>709500</v>
      </c>
      <c r="AS420" s="177">
        <v>155700</v>
      </c>
      <c r="AT420" s="177">
        <v>336600</v>
      </c>
      <c r="AU420" s="177">
        <v>126900</v>
      </c>
      <c r="AV420" s="177">
        <v>302650</v>
      </c>
      <c r="AW420" s="177">
        <v>30750</v>
      </c>
      <c r="AX420" s="177">
        <v>38350</v>
      </c>
      <c r="AY420" s="177">
        <v>79900</v>
      </c>
      <c r="AZ420" s="177">
        <v>16800</v>
      </c>
      <c r="BA420" s="177">
        <v>593300</v>
      </c>
      <c r="BB420" s="177">
        <v>102300</v>
      </c>
      <c r="BC420" s="177">
        <v>780200</v>
      </c>
      <c r="BD420" s="177">
        <v>181400</v>
      </c>
      <c r="BE420" s="177">
        <v>44200</v>
      </c>
      <c r="BF420" s="177">
        <v>0</v>
      </c>
      <c r="BG420" s="177">
        <v>223050</v>
      </c>
      <c r="BH420" s="177">
        <v>50950</v>
      </c>
      <c r="BI420" s="177">
        <v>20150</v>
      </c>
      <c r="BJ420" s="177">
        <v>444100</v>
      </c>
      <c r="BK420" s="177">
        <v>239500</v>
      </c>
      <c r="BL420" s="177">
        <v>658550</v>
      </c>
      <c r="BM420" s="177">
        <v>133350</v>
      </c>
      <c r="BN420" s="177">
        <v>90700</v>
      </c>
      <c r="BO420" s="177">
        <v>183300</v>
      </c>
      <c r="BP420" s="177">
        <v>111450</v>
      </c>
      <c r="BQ420" s="177">
        <v>73200</v>
      </c>
      <c r="BR420" s="179">
        <v>1096650</v>
      </c>
      <c r="BS420" s="177">
        <v>139050</v>
      </c>
      <c r="BT420" s="177">
        <v>81950</v>
      </c>
      <c r="BU420" s="177">
        <v>821000</v>
      </c>
      <c r="BV420" s="177">
        <v>0</v>
      </c>
      <c r="BW420" s="177">
        <v>100500</v>
      </c>
      <c r="BX420" s="177">
        <v>139400</v>
      </c>
      <c r="BY420" s="177">
        <v>145800</v>
      </c>
      <c r="BZ420" s="177">
        <v>205400</v>
      </c>
      <c r="CA420" s="179">
        <v>39750</v>
      </c>
      <c r="CB420" s="177">
        <v>27500</v>
      </c>
      <c r="CC420" s="179">
        <v>146000</v>
      </c>
      <c r="CD420" s="177">
        <v>35850</v>
      </c>
      <c r="CE420" s="179">
        <v>59200</v>
      </c>
      <c r="CF420" s="177">
        <v>108700</v>
      </c>
      <c r="CG420" s="177">
        <v>124950</v>
      </c>
      <c r="CH420" s="177">
        <v>45200</v>
      </c>
      <c r="CI420" s="177">
        <v>52550</v>
      </c>
      <c r="CJ420" s="179">
        <v>162500</v>
      </c>
      <c r="CK420" s="177">
        <v>35800</v>
      </c>
      <c r="CL420" s="179">
        <v>158050</v>
      </c>
      <c r="CM420" s="178" t="s">
        <v>2087</v>
      </c>
      <c r="CN420" s="153" t="s">
        <v>2088</v>
      </c>
      <c r="CO420" s="153" t="s">
        <v>2087</v>
      </c>
      <c r="CP420" s="154" t="s">
        <v>2089</v>
      </c>
      <c r="CQ420" s="189" t="s">
        <v>2090</v>
      </c>
      <c r="CR420" s="154">
        <f t="shared" si="7"/>
        <v>0</v>
      </c>
      <c r="CS420" s="154" t="s">
        <v>919</v>
      </c>
      <c r="CT420" s="154" t="s">
        <v>920</v>
      </c>
      <c r="CU420" s="154">
        <v>0</v>
      </c>
      <c r="CW420" s="157" t="s">
        <v>2088</v>
      </c>
      <c r="CX420" s="154" t="s">
        <v>2087</v>
      </c>
      <c r="CY420" s="154" t="s">
        <v>2089</v>
      </c>
      <c r="CZ420" s="174">
        <f t="shared" si="6"/>
        <v>0</v>
      </c>
      <c r="DA420" s="158" t="s">
        <v>919</v>
      </c>
      <c r="DB420" s="154" t="s">
        <v>920</v>
      </c>
      <c r="DC420" s="154" t="s">
        <v>1288</v>
      </c>
    </row>
    <row r="421" spans="1:107" ht="13.2" customHeight="1" x14ac:dyDescent="0.25">
      <c r="A421" s="175" t="s">
        <v>921</v>
      </c>
      <c r="B421" s="176" t="s">
        <v>922</v>
      </c>
      <c r="C421" s="177">
        <v>39996117.68</v>
      </c>
      <c r="D421" s="177">
        <v>10682079.1</v>
      </c>
      <c r="E421" s="177">
        <v>306381.65999999997</v>
      </c>
      <c r="F421" s="177">
        <v>0</v>
      </c>
      <c r="G421" s="177">
        <v>4180947.74</v>
      </c>
      <c r="H421" s="177">
        <v>550423.74</v>
      </c>
      <c r="I421" s="177">
        <v>128515.3</v>
      </c>
      <c r="J421" s="177">
        <v>24583376.850000001</v>
      </c>
      <c r="K421" s="177">
        <v>16946236.059999999</v>
      </c>
      <c r="L421" s="177">
        <v>1982859.9</v>
      </c>
      <c r="M421" s="177">
        <v>322289.62</v>
      </c>
      <c r="N421" s="177">
        <v>447132.02</v>
      </c>
      <c r="O421" s="177">
        <v>2013737.88</v>
      </c>
      <c r="P421" s="177">
        <v>100165.54</v>
      </c>
      <c r="Q421" s="177">
        <v>124347.45</v>
      </c>
      <c r="R421" s="177">
        <v>0</v>
      </c>
      <c r="S421" s="177">
        <v>100309.04</v>
      </c>
      <c r="T421" s="177">
        <v>163266.91</v>
      </c>
      <c r="U421" s="177">
        <v>513088.27</v>
      </c>
      <c r="V421" s="177">
        <v>117966.47</v>
      </c>
      <c r="W421" s="177">
        <v>0</v>
      </c>
      <c r="X421" s="177">
        <v>142934.45000000001</v>
      </c>
      <c r="Y421" s="177">
        <v>0</v>
      </c>
      <c r="Z421" s="177">
        <v>163629.4</v>
      </c>
      <c r="AA421" s="177">
        <v>411420.9</v>
      </c>
      <c r="AB421" s="177">
        <v>742096.41</v>
      </c>
      <c r="AC421" s="177">
        <v>1085799.23</v>
      </c>
      <c r="AD421" s="177">
        <v>7784233.29</v>
      </c>
      <c r="AE421" s="177">
        <v>0</v>
      </c>
      <c r="AF421" s="177">
        <v>372021.8</v>
      </c>
      <c r="AG421" s="177">
        <v>0</v>
      </c>
      <c r="AH421" s="177">
        <v>525928.81999999995</v>
      </c>
      <c r="AI421" s="177">
        <v>1227306.73</v>
      </c>
      <c r="AJ421" s="177">
        <v>621322.07999999996</v>
      </c>
      <c r="AK421" s="177">
        <v>27181487.559999999</v>
      </c>
      <c r="AL421" s="177">
        <v>0</v>
      </c>
      <c r="AM421" s="177">
        <v>101850.65</v>
      </c>
      <c r="AN421" s="177">
        <v>4387966.59</v>
      </c>
      <c r="AO421" s="177">
        <v>3209675.83</v>
      </c>
      <c r="AP421" s="177">
        <v>2090290.89</v>
      </c>
      <c r="AQ421" s="177">
        <v>674433.3</v>
      </c>
      <c r="AR421" s="177">
        <v>5499625.2599999998</v>
      </c>
      <c r="AS421" s="177">
        <v>289953.36</v>
      </c>
      <c r="AT421" s="177">
        <v>856412</v>
      </c>
      <c r="AU421" s="177">
        <v>150390.6</v>
      </c>
      <c r="AV421" s="177">
        <v>390314.49</v>
      </c>
      <c r="AW421" s="177">
        <v>41566.910000000003</v>
      </c>
      <c r="AX421" s="177">
        <v>1501796.97</v>
      </c>
      <c r="AY421" s="177">
        <v>1874039.12</v>
      </c>
      <c r="AZ421" s="177">
        <v>1155132.25</v>
      </c>
      <c r="BA421" s="177">
        <v>7284680.3099999996</v>
      </c>
      <c r="BB421" s="177">
        <v>596874.62</v>
      </c>
      <c r="BC421" s="177">
        <v>26755500.859999999</v>
      </c>
      <c r="BD421" s="177">
        <v>0</v>
      </c>
      <c r="BE421" s="177">
        <v>80000</v>
      </c>
      <c r="BF421" s="177">
        <v>0</v>
      </c>
      <c r="BG421" s="177">
        <v>0</v>
      </c>
      <c r="BH421" s="177">
        <v>1270782.4099999999</v>
      </c>
      <c r="BI421" s="177">
        <v>0</v>
      </c>
      <c r="BJ421" s="177">
        <v>0</v>
      </c>
      <c r="BK421" s="177">
        <v>0</v>
      </c>
      <c r="BL421" s="177">
        <v>54698161.579999998</v>
      </c>
      <c r="BM421" s="177">
        <v>44564.800000000003</v>
      </c>
      <c r="BN421" s="177">
        <v>236564.81</v>
      </c>
      <c r="BO421" s="177">
        <v>0</v>
      </c>
      <c r="BP421" s="177">
        <v>0</v>
      </c>
      <c r="BQ421" s="177">
        <v>0</v>
      </c>
      <c r="BR421" s="177">
        <v>150148032.87</v>
      </c>
      <c r="BS421" s="177">
        <v>0</v>
      </c>
      <c r="BT421" s="177">
        <v>0</v>
      </c>
      <c r="BU421" s="177">
        <v>2626711.31</v>
      </c>
      <c r="BV421" s="177">
        <v>397000</v>
      </c>
      <c r="BW421" s="177">
        <v>1511406.64</v>
      </c>
      <c r="BX421" s="177">
        <v>0</v>
      </c>
      <c r="BY421" s="177">
        <v>994876.07</v>
      </c>
      <c r="BZ421" s="177">
        <v>299711.05</v>
      </c>
      <c r="CA421" s="177">
        <v>897245.14</v>
      </c>
      <c r="CB421" s="177">
        <v>290706.45</v>
      </c>
      <c r="CC421" s="177">
        <v>3355853.79</v>
      </c>
      <c r="CD421" s="177">
        <v>27031.599999999999</v>
      </c>
      <c r="CE421" s="177">
        <v>412461.09</v>
      </c>
      <c r="CF421" s="177">
        <v>310745.78000000003</v>
      </c>
      <c r="CG421" s="177">
        <v>559861.46</v>
      </c>
      <c r="CH421" s="177">
        <v>0</v>
      </c>
      <c r="CI421" s="177">
        <v>720633.18</v>
      </c>
      <c r="CJ421" s="177">
        <v>623143.07999999996</v>
      </c>
      <c r="CK421" s="177">
        <v>0</v>
      </c>
      <c r="CL421" s="177">
        <v>0</v>
      </c>
      <c r="CM421" s="178" t="s">
        <v>2078</v>
      </c>
      <c r="CN421" s="153" t="s">
        <v>2079</v>
      </c>
      <c r="CO421" s="153" t="s">
        <v>2078</v>
      </c>
      <c r="CP421" s="154" t="s">
        <v>2080</v>
      </c>
      <c r="CQ421" s="189" t="s">
        <v>2081</v>
      </c>
      <c r="CR421" s="154">
        <f t="shared" si="7"/>
        <v>0</v>
      </c>
      <c r="CS421" s="154" t="s">
        <v>921</v>
      </c>
      <c r="CT421" s="154" t="s">
        <v>922</v>
      </c>
      <c r="CU421" s="154">
        <v>0</v>
      </c>
      <c r="CW421" s="157" t="s">
        <v>2079</v>
      </c>
      <c r="CX421" s="154" t="s">
        <v>2078</v>
      </c>
      <c r="CY421" s="154" t="s">
        <v>2080</v>
      </c>
      <c r="CZ421" s="174">
        <f t="shared" si="6"/>
        <v>0</v>
      </c>
      <c r="DA421" s="158" t="s">
        <v>921</v>
      </c>
      <c r="DB421" s="154" t="s">
        <v>922</v>
      </c>
      <c r="DC421" s="154" t="s">
        <v>1288</v>
      </c>
    </row>
    <row r="422" spans="1:107" ht="13.2" customHeight="1" x14ac:dyDescent="0.25">
      <c r="A422" s="175" t="s">
        <v>405</v>
      </c>
      <c r="B422" s="176" t="s">
        <v>406</v>
      </c>
      <c r="C422" s="177">
        <v>0</v>
      </c>
      <c r="D422" s="177">
        <v>0</v>
      </c>
      <c r="E422" s="177">
        <v>0</v>
      </c>
      <c r="F422" s="177">
        <v>0</v>
      </c>
      <c r="G422" s="177">
        <v>0</v>
      </c>
      <c r="H422" s="177">
        <v>0</v>
      </c>
      <c r="I422" s="177">
        <v>73858</v>
      </c>
      <c r="J422" s="177">
        <v>2398741</v>
      </c>
      <c r="K422" s="177">
        <v>20</v>
      </c>
      <c r="L422" s="177">
        <v>0</v>
      </c>
      <c r="M422" s="177">
        <v>575</v>
      </c>
      <c r="N422" s="177">
        <v>0</v>
      </c>
      <c r="O422" s="177">
        <v>507500</v>
      </c>
      <c r="P422" s="177">
        <v>0</v>
      </c>
      <c r="Q422" s="177">
        <v>0</v>
      </c>
      <c r="R422" s="177">
        <v>0</v>
      </c>
      <c r="S422" s="177">
        <v>0</v>
      </c>
      <c r="T422" s="177">
        <v>0</v>
      </c>
      <c r="U422" s="177">
        <v>0</v>
      </c>
      <c r="V422" s="177">
        <v>14462.5</v>
      </c>
      <c r="W422" s="177">
        <v>0</v>
      </c>
      <c r="X422" s="177">
        <v>6834</v>
      </c>
      <c r="Y422" s="177">
        <v>0</v>
      </c>
      <c r="Z422" s="177">
        <v>0</v>
      </c>
      <c r="AA422" s="177">
        <v>0</v>
      </c>
      <c r="AB422" s="177">
        <v>0</v>
      </c>
      <c r="AC422" s="177">
        <v>0</v>
      </c>
      <c r="AD422" s="177">
        <v>0</v>
      </c>
      <c r="AE422" s="177">
        <v>0</v>
      </c>
      <c r="AF422" s="177">
        <v>0</v>
      </c>
      <c r="AG422" s="177">
        <v>0</v>
      </c>
      <c r="AH422" s="177">
        <v>0</v>
      </c>
      <c r="AI422" s="177">
        <v>0</v>
      </c>
      <c r="AJ422" s="177">
        <v>0</v>
      </c>
      <c r="AK422" s="177">
        <v>355625.2</v>
      </c>
      <c r="AL422" s="177">
        <v>0</v>
      </c>
      <c r="AM422" s="177">
        <v>0</v>
      </c>
      <c r="AN422" s="177">
        <v>0</v>
      </c>
      <c r="AO422" s="177">
        <v>0</v>
      </c>
      <c r="AP422" s="177">
        <v>0</v>
      </c>
      <c r="AQ422" s="177">
        <v>0</v>
      </c>
      <c r="AR422" s="177">
        <v>0</v>
      </c>
      <c r="AS422" s="177">
        <v>0</v>
      </c>
      <c r="AT422" s="177">
        <v>0</v>
      </c>
      <c r="AU422" s="177">
        <v>0</v>
      </c>
      <c r="AV422" s="177">
        <v>0</v>
      </c>
      <c r="AW422" s="177">
        <v>0</v>
      </c>
      <c r="AX422" s="177">
        <v>0</v>
      </c>
      <c r="AY422" s="177">
        <v>0</v>
      </c>
      <c r="AZ422" s="177">
        <v>0</v>
      </c>
      <c r="BA422" s="177">
        <v>227753.75</v>
      </c>
      <c r="BB422" s="177">
        <v>0</v>
      </c>
      <c r="BC422" s="177">
        <v>416103.75</v>
      </c>
      <c r="BD422" s="177">
        <v>6050</v>
      </c>
      <c r="BE422" s="177">
        <v>0</v>
      </c>
      <c r="BF422" s="177">
        <v>1562</v>
      </c>
      <c r="BG422" s="177">
        <v>18983.75</v>
      </c>
      <c r="BH422" s="177">
        <v>385</v>
      </c>
      <c r="BI422" s="177">
        <v>0</v>
      </c>
      <c r="BJ422" s="177">
        <v>0</v>
      </c>
      <c r="BK422" s="177">
        <v>0</v>
      </c>
      <c r="BL422" s="177">
        <v>5211</v>
      </c>
      <c r="BM422" s="177">
        <v>0</v>
      </c>
      <c r="BN422" s="177">
        <v>0</v>
      </c>
      <c r="BO422" s="177">
        <v>149</v>
      </c>
      <c r="BP422" s="177">
        <v>0</v>
      </c>
      <c r="BQ422" s="177">
        <v>0</v>
      </c>
      <c r="BR422" s="177">
        <v>188014</v>
      </c>
      <c r="BS422" s="179">
        <v>0</v>
      </c>
      <c r="BT422" s="179">
        <v>0</v>
      </c>
      <c r="BU422" s="179">
        <v>0</v>
      </c>
      <c r="BV422" s="177">
        <v>0</v>
      </c>
      <c r="BW422" s="179">
        <v>0</v>
      </c>
      <c r="BX422" s="179">
        <v>0</v>
      </c>
      <c r="BY422" s="179">
        <v>0</v>
      </c>
      <c r="BZ422" s="179">
        <v>0</v>
      </c>
      <c r="CA422" s="179">
        <v>0</v>
      </c>
      <c r="CB422" s="177">
        <v>0</v>
      </c>
      <c r="CC422" s="179">
        <v>81100</v>
      </c>
      <c r="CD422" s="179">
        <v>53231</v>
      </c>
      <c r="CE422" s="179">
        <v>0</v>
      </c>
      <c r="CF422" s="177">
        <v>0</v>
      </c>
      <c r="CG422" s="177">
        <v>0</v>
      </c>
      <c r="CH422" s="179">
        <v>0</v>
      </c>
      <c r="CI422" s="177">
        <v>0</v>
      </c>
      <c r="CJ422" s="179">
        <v>0</v>
      </c>
      <c r="CK422" s="179">
        <v>0</v>
      </c>
      <c r="CL422" s="177">
        <v>0</v>
      </c>
      <c r="CM422" s="178" t="s">
        <v>2091</v>
      </c>
      <c r="CN422" s="153" t="s">
        <v>2092</v>
      </c>
      <c r="CO422" s="153" t="s">
        <v>2091</v>
      </c>
      <c r="CP422" s="154" t="s">
        <v>2093</v>
      </c>
      <c r="CQ422" s="189" t="s">
        <v>2094</v>
      </c>
      <c r="CR422" s="154">
        <f t="shared" si="7"/>
        <v>0</v>
      </c>
      <c r="CS422" s="154" t="s">
        <v>405</v>
      </c>
      <c r="CT422" s="154" t="s">
        <v>406</v>
      </c>
      <c r="CU422" s="154">
        <v>0</v>
      </c>
      <c r="CW422" s="157" t="s">
        <v>2092</v>
      </c>
      <c r="CX422" s="154" t="s">
        <v>2091</v>
      </c>
      <c r="CY422" s="154" t="s">
        <v>2093</v>
      </c>
      <c r="CZ422" s="174">
        <f t="shared" si="6"/>
        <v>0</v>
      </c>
      <c r="DA422" s="158" t="s">
        <v>405</v>
      </c>
      <c r="DB422" s="154" t="s">
        <v>406</v>
      </c>
      <c r="DC422" s="154" t="s">
        <v>400</v>
      </c>
    </row>
    <row r="423" spans="1:107" ht="13.2" customHeight="1" x14ac:dyDescent="0.25">
      <c r="A423" s="175" t="s">
        <v>459</v>
      </c>
      <c r="B423" s="176" t="s">
        <v>460</v>
      </c>
      <c r="C423" s="177">
        <v>2107023</v>
      </c>
      <c r="D423" s="177">
        <v>0</v>
      </c>
      <c r="E423" s="177">
        <v>0</v>
      </c>
      <c r="F423" s="177">
        <v>-9276</v>
      </c>
      <c r="G423" s="177">
        <v>8465</v>
      </c>
      <c r="H423" s="177">
        <v>293287</v>
      </c>
      <c r="I423" s="177">
        <v>59617</v>
      </c>
      <c r="J423" s="177">
        <v>75732</v>
      </c>
      <c r="K423" s="177">
        <v>0</v>
      </c>
      <c r="L423" s="177">
        <v>52929</v>
      </c>
      <c r="M423" s="177">
        <v>511529</v>
      </c>
      <c r="N423" s="177">
        <v>0</v>
      </c>
      <c r="O423" s="177">
        <v>913581.05</v>
      </c>
      <c r="P423" s="177">
        <v>0</v>
      </c>
      <c r="Q423" s="177">
        <v>22162.5</v>
      </c>
      <c r="R423" s="177">
        <v>58457</v>
      </c>
      <c r="S423" s="177">
        <v>0</v>
      </c>
      <c r="T423" s="177">
        <v>25335</v>
      </c>
      <c r="U423" s="177">
        <v>91249</v>
      </c>
      <c r="V423" s="177">
        <v>33042.5</v>
      </c>
      <c r="W423" s="177">
        <v>1918130</v>
      </c>
      <c r="X423" s="177">
        <v>35846</v>
      </c>
      <c r="Y423" s="177">
        <v>112183</v>
      </c>
      <c r="Z423" s="177">
        <v>53611</v>
      </c>
      <c r="AA423" s="177">
        <v>8124</v>
      </c>
      <c r="AB423" s="177">
        <v>149337.5</v>
      </c>
      <c r="AC423" s="177">
        <v>310442</v>
      </c>
      <c r="AD423" s="177">
        <v>187995</v>
      </c>
      <c r="AE423" s="177">
        <v>31620</v>
      </c>
      <c r="AF423" s="177">
        <v>0</v>
      </c>
      <c r="AG423" s="177">
        <v>0</v>
      </c>
      <c r="AH423" s="177">
        <v>70391</v>
      </c>
      <c r="AI423" s="177">
        <v>121038</v>
      </c>
      <c r="AJ423" s="177">
        <v>0</v>
      </c>
      <c r="AK423" s="177">
        <v>9938103.0199999996</v>
      </c>
      <c r="AL423" s="177">
        <v>0</v>
      </c>
      <c r="AM423" s="177">
        <v>6755</v>
      </c>
      <c r="AN423" s="177">
        <v>33127</v>
      </c>
      <c r="AO423" s="177">
        <v>234870</v>
      </c>
      <c r="AP423" s="177">
        <v>35688</v>
      </c>
      <c r="AQ423" s="177">
        <v>0</v>
      </c>
      <c r="AR423" s="177">
        <v>419680.8</v>
      </c>
      <c r="AS423" s="177">
        <v>151639.75</v>
      </c>
      <c r="AT423" s="177">
        <v>73553</v>
      </c>
      <c r="AU423" s="177">
        <v>18983</v>
      </c>
      <c r="AV423" s="177">
        <v>134194</v>
      </c>
      <c r="AW423" s="177">
        <v>0</v>
      </c>
      <c r="AX423" s="177">
        <v>284547.25</v>
      </c>
      <c r="AY423" s="177">
        <v>23870</v>
      </c>
      <c r="AZ423" s="177">
        <v>5470</v>
      </c>
      <c r="BA423" s="177">
        <v>803158.5</v>
      </c>
      <c r="BB423" s="177">
        <v>16421</v>
      </c>
      <c r="BC423" s="177">
        <v>2722110.55</v>
      </c>
      <c r="BD423" s="177">
        <v>302770.8</v>
      </c>
      <c r="BE423" s="177">
        <v>10425.25</v>
      </c>
      <c r="BF423" s="177">
        <v>8845</v>
      </c>
      <c r="BG423" s="177">
        <v>2755147.5</v>
      </c>
      <c r="BH423" s="177">
        <v>0</v>
      </c>
      <c r="BI423" s="177">
        <v>0</v>
      </c>
      <c r="BJ423" s="177">
        <v>0</v>
      </c>
      <c r="BK423" s="177">
        <v>0</v>
      </c>
      <c r="BL423" s="177">
        <v>2004736</v>
      </c>
      <c r="BM423" s="177">
        <v>43872</v>
      </c>
      <c r="BN423" s="177">
        <v>29735</v>
      </c>
      <c r="BO423" s="177">
        <v>267597</v>
      </c>
      <c r="BP423" s="177">
        <v>18913</v>
      </c>
      <c r="BQ423" s="177">
        <v>20283</v>
      </c>
      <c r="BR423" s="177">
        <v>6380623</v>
      </c>
      <c r="BS423" s="177">
        <v>341710</v>
      </c>
      <c r="BT423" s="177">
        <v>117160.65</v>
      </c>
      <c r="BU423" s="177">
        <v>1202120</v>
      </c>
      <c r="BV423" s="177">
        <v>0</v>
      </c>
      <c r="BW423" s="177">
        <v>10652.5</v>
      </c>
      <c r="BX423" s="177">
        <v>163720.5</v>
      </c>
      <c r="BY423" s="177">
        <v>73993</v>
      </c>
      <c r="BZ423" s="177">
        <v>49184</v>
      </c>
      <c r="CA423" s="177">
        <v>126938</v>
      </c>
      <c r="CB423" s="177">
        <v>129687</v>
      </c>
      <c r="CC423" s="177">
        <v>78103.75</v>
      </c>
      <c r="CD423" s="177">
        <v>17396</v>
      </c>
      <c r="CE423" s="177">
        <v>134178.5</v>
      </c>
      <c r="CF423" s="177">
        <v>0</v>
      </c>
      <c r="CG423" s="177">
        <v>65439</v>
      </c>
      <c r="CH423" s="177">
        <v>0</v>
      </c>
      <c r="CI423" s="177">
        <v>48269</v>
      </c>
      <c r="CJ423" s="179">
        <v>575337.5</v>
      </c>
      <c r="CK423" s="177">
        <v>0</v>
      </c>
      <c r="CL423" s="177">
        <v>0</v>
      </c>
      <c r="CM423" s="178" t="s">
        <v>2091</v>
      </c>
      <c r="CN423" s="153" t="s">
        <v>2095</v>
      </c>
      <c r="CO423" s="153" t="s">
        <v>2091</v>
      </c>
      <c r="CP423" s="154" t="s">
        <v>2093</v>
      </c>
      <c r="CQ423" s="189" t="s">
        <v>2094</v>
      </c>
      <c r="CR423" s="154">
        <f t="shared" si="7"/>
        <v>0</v>
      </c>
      <c r="CS423" s="154" t="s">
        <v>459</v>
      </c>
      <c r="CT423" s="154" t="s">
        <v>460</v>
      </c>
      <c r="CU423" s="154">
        <v>0</v>
      </c>
      <c r="CW423" s="157" t="s">
        <v>2095</v>
      </c>
      <c r="CX423" s="154" t="s">
        <v>2091</v>
      </c>
      <c r="CY423" s="154" t="s">
        <v>2093</v>
      </c>
      <c r="CZ423" s="174">
        <f t="shared" si="6"/>
        <v>0</v>
      </c>
      <c r="DA423" s="158" t="s">
        <v>459</v>
      </c>
      <c r="DB423" s="154" t="s">
        <v>460</v>
      </c>
      <c r="DC423" s="154" t="s">
        <v>458</v>
      </c>
    </row>
    <row r="424" spans="1:107" ht="13.2" customHeight="1" x14ac:dyDescent="0.25">
      <c r="A424" s="175" t="s">
        <v>407</v>
      </c>
      <c r="B424" s="176" t="s">
        <v>408</v>
      </c>
      <c r="C424" s="177">
        <v>26869786.949999999</v>
      </c>
      <c r="D424" s="177">
        <v>2438826.19</v>
      </c>
      <c r="E424" s="177">
        <v>1954854</v>
      </c>
      <c r="F424" s="177">
        <v>2779596</v>
      </c>
      <c r="G424" s="177">
        <v>1281687.5</v>
      </c>
      <c r="H424" s="177">
        <v>3398841.75</v>
      </c>
      <c r="I424" s="177">
        <v>2191442.75</v>
      </c>
      <c r="J424" s="177">
        <v>4442275</v>
      </c>
      <c r="K424" s="177">
        <v>2276934</v>
      </c>
      <c r="L424" s="177">
        <v>2529681</v>
      </c>
      <c r="M424" s="177">
        <v>5521888</v>
      </c>
      <c r="N424" s="177">
        <v>371110</v>
      </c>
      <c r="O424" s="177">
        <v>17025689.25</v>
      </c>
      <c r="P424" s="177">
        <v>3141396.98</v>
      </c>
      <c r="Q424" s="177">
        <v>2758811.5</v>
      </c>
      <c r="R424" s="177">
        <v>3598858.75</v>
      </c>
      <c r="S424" s="177">
        <v>2746926.66</v>
      </c>
      <c r="T424" s="177">
        <v>3230298.14</v>
      </c>
      <c r="U424" s="177">
        <v>2157142.61</v>
      </c>
      <c r="V424" s="177">
        <v>871439</v>
      </c>
      <c r="W424" s="177">
        <v>15452095.689999999</v>
      </c>
      <c r="X424" s="177">
        <v>1019041</v>
      </c>
      <c r="Y424" s="177">
        <v>2844102.5</v>
      </c>
      <c r="Z424" s="177">
        <v>1865211.53</v>
      </c>
      <c r="AA424" s="177">
        <v>706351</v>
      </c>
      <c r="AB424" s="177">
        <v>1451158</v>
      </c>
      <c r="AC424" s="177">
        <v>1971598</v>
      </c>
      <c r="AD424" s="177">
        <v>5569036.1699999999</v>
      </c>
      <c r="AE424" s="177">
        <v>919554.5</v>
      </c>
      <c r="AF424" s="177">
        <v>980927</v>
      </c>
      <c r="AG424" s="177">
        <v>958207</v>
      </c>
      <c r="AH424" s="177">
        <v>3055673</v>
      </c>
      <c r="AI424" s="177">
        <v>1976723.5</v>
      </c>
      <c r="AJ424" s="177">
        <v>961269</v>
      </c>
      <c r="AK424" s="177">
        <v>84643864.420000002</v>
      </c>
      <c r="AL424" s="177">
        <v>1741711</v>
      </c>
      <c r="AM424" s="177">
        <v>2149979</v>
      </c>
      <c r="AN424" s="177">
        <v>3403548.5</v>
      </c>
      <c r="AO424" s="177">
        <v>2097616.6</v>
      </c>
      <c r="AP424" s="177">
        <v>1609867.5</v>
      </c>
      <c r="AQ424" s="177">
        <v>499034</v>
      </c>
      <c r="AR424" s="177">
        <v>7981110.7999999998</v>
      </c>
      <c r="AS424" s="177">
        <v>1891726.5</v>
      </c>
      <c r="AT424" s="177">
        <v>4487659.49</v>
      </c>
      <c r="AU424" s="177">
        <v>3345550.7</v>
      </c>
      <c r="AV424" s="177">
        <v>1722730.5</v>
      </c>
      <c r="AW424" s="177">
        <v>1315461.5</v>
      </c>
      <c r="AX424" s="177">
        <v>1775217.41</v>
      </c>
      <c r="AY424" s="177">
        <v>1271577.5</v>
      </c>
      <c r="AZ424" s="177">
        <v>2241668</v>
      </c>
      <c r="BA424" s="177">
        <v>12900016.630000001</v>
      </c>
      <c r="BB424" s="177">
        <v>1002884</v>
      </c>
      <c r="BC424" s="177">
        <v>25090853.449999999</v>
      </c>
      <c r="BD424" s="177">
        <v>4303374.0999999996</v>
      </c>
      <c r="BE424" s="177">
        <v>991479</v>
      </c>
      <c r="BF424" s="177">
        <v>2080352.3</v>
      </c>
      <c r="BG424" s="177">
        <v>13926381.810000001</v>
      </c>
      <c r="BH424" s="177">
        <v>677955.5</v>
      </c>
      <c r="BI424" s="177">
        <v>600391</v>
      </c>
      <c r="BJ424" s="177">
        <v>1503414</v>
      </c>
      <c r="BK424" s="177">
        <v>1692708.5</v>
      </c>
      <c r="BL424" s="177">
        <v>11933913.4</v>
      </c>
      <c r="BM424" s="177">
        <v>2761210.31</v>
      </c>
      <c r="BN424" s="177">
        <v>1926392.5</v>
      </c>
      <c r="BO424" s="177">
        <v>2592076</v>
      </c>
      <c r="BP424" s="177">
        <v>1541986.46</v>
      </c>
      <c r="BQ424" s="177">
        <v>2227841</v>
      </c>
      <c r="BR424" s="177">
        <v>68693668.5</v>
      </c>
      <c r="BS424" s="177">
        <v>2400395.5</v>
      </c>
      <c r="BT424" s="177">
        <v>2904462.28</v>
      </c>
      <c r="BU424" s="177">
        <v>25356072</v>
      </c>
      <c r="BV424" s="177">
        <v>440041</v>
      </c>
      <c r="BW424" s="177">
        <v>2118074</v>
      </c>
      <c r="BX424" s="177">
        <v>4592785.45</v>
      </c>
      <c r="BY424" s="177">
        <v>965465.75</v>
      </c>
      <c r="BZ424" s="177">
        <v>2129575.9</v>
      </c>
      <c r="CA424" s="177">
        <v>2201283</v>
      </c>
      <c r="CB424" s="177">
        <v>7309419.6699999999</v>
      </c>
      <c r="CC424" s="177">
        <v>5120093</v>
      </c>
      <c r="CD424" s="177">
        <v>3039412.25</v>
      </c>
      <c r="CE424" s="177">
        <v>4423326.5</v>
      </c>
      <c r="CF424" s="177">
        <v>859617</v>
      </c>
      <c r="CG424" s="177">
        <v>1918535</v>
      </c>
      <c r="CH424" s="177">
        <v>737236.08</v>
      </c>
      <c r="CI424" s="177">
        <v>1040774.5</v>
      </c>
      <c r="CJ424" s="179">
        <v>10828695</v>
      </c>
      <c r="CK424" s="177">
        <v>796615</v>
      </c>
      <c r="CL424" s="177">
        <v>2587519.02</v>
      </c>
      <c r="CM424" s="178" t="s">
        <v>2078</v>
      </c>
      <c r="CN424" s="153" t="s">
        <v>2082</v>
      </c>
      <c r="CO424" s="153" t="s">
        <v>2078</v>
      </c>
      <c r="CP424" s="154" t="s">
        <v>2080</v>
      </c>
      <c r="CQ424" s="189" t="s">
        <v>2081</v>
      </c>
      <c r="CR424" s="154">
        <f t="shared" si="7"/>
        <v>0</v>
      </c>
      <c r="CS424" s="154" t="s">
        <v>407</v>
      </c>
      <c r="CT424" s="154" t="s">
        <v>408</v>
      </c>
      <c r="CU424" s="154">
        <v>0</v>
      </c>
      <c r="CW424" s="157" t="s">
        <v>2082</v>
      </c>
      <c r="CX424" s="154" t="s">
        <v>2078</v>
      </c>
      <c r="CY424" s="154" t="s">
        <v>2080</v>
      </c>
      <c r="CZ424" s="174">
        <f t="shared" si="6"/>
        <v>0</v>
      </c>
      <c r="DA424" s="158" t="s">
        <v>407</v>
      </c>
      <c r="DB424" s="154" t="s">
        <v>408</v>
      </c>
      <c r="DC424" s="154" t="s">
        <v>400</v>
      </c>
    </row>
    <row r="425" spans="1:107" ht="13.2" customHeight="1" x14ac:dyDescent="0.25">
      <c r="A425" s="175" t="s">
        <v>461</v>
      </c>
      <c r="B425" s="176" t="s">
        <v>462</v>
      </c>
      <c r="C425" s="177">
        <v>19425531.600000001</v>
      </c>
      <c r="D425" s="177">
        <v>760000.86</v>
      </c>
      <c r="E425" s="177">
        <v>448210</v>
      </c>
      <c r="F425" s="177">
        <v>573900</v>
      </c>
      <c r="G425" s="177">
        <v>85665</v>
      </c>
      <c r="H425" s="177">
        <v>265664</v>
      </c>
      <c r="I425" s="177">
        <v>227512</v>
      </c>
      <c r="J425" s="177">
        <v>3599916</v>
      </c>
      <c r="K425" s="177">
        <v>164263</v>
      </c>
      <c r="L425" s="177">
        <v>1893710.45</v>
      </c>
      <c r="M425" s="177">
        <v>5602032.1799999997</v>
      </c>
      <c r="N425" s="177">
        <v>49521</v>
      </c>
      <c r="O425" s="177">
        <v>14344953.1</v>
      </c>
      <c r="P425" s="177">
        <v>598015.26</v>
      </c>
      <c r="Q425" s="177">
        <v>849097</v>
      </c>
      <c r="R425" s="177">
        <v>4628747.25</v>
      </c>
      <c r="S425" s="177">
        <v>1288329.3700000001</v>
      </c>
      <c r="T425" s="177">
        <v>1622158</v>
      </c>
      <c r="U425" s="177">
        <v>538412</v>
      </c>
      <c r="V425" s="177">
        <v>416735.5</v>
      </c>
      <c r="W425" s="177">
        <v>26057207.149999999</v>
      </c>
      <c r="X425" s="177">
        <v>528271.05000000005</v>
      </c>
      <c r="Y425" s="177">
        <v>828766</v>
      </c>
      <c r="Z425" s="177">
        <v>896910</v>
      </c>
      <c r="AA425" s="177">
        <v>104300</v>
      </c>
      <c r="AB425" s="177">
        <v>253756</v>
      </c>
      <c r="AC425" s="177">
        <v>2246788</v>
      </c>
      <c r="AD425" s="177">
        <v>2590660</v>
      </c>
      <c r="AE425" s="177">
        <v>283036</v>
      </c>
      <c r="AF425" s="177">
        <v>236788</v>
      </c>
      <c r="AG425" s="177">
        <v>381876</v>
      </c>
      <c r="AH425" s="177">
        <v>2040935</v>
      </c>
      <c r="AI425" s="177">
        <v>480623</v>
      </c>
      <c r="AJ425" s="177">
        <v>316620</v>
      </c>
      <c r="AK425" s="177">
        <v>45743218.149999999</v>
      </c>
      <c r="AL425" s="177">
        <v>254572</v>
      </c>
      <c r="AM425" s="177">
        <v>226087.5</v>
      </c>
      <c r="AN425" s="177">
        <v>592210</v>
      </c>
      <c r="AO425" s="177">
        <v>5571971</v>
      </c>
      <c r="AP425" s="177">
        <v>494103</v>
      </c>
      <c r="AQ425" s="177">
        <v>14155</v>
      </c>
      <c r="AR425" s="177">
        <v>8280028.4100000001</v>
      </c>
      <c r="AS425" s="177">
        <v>345322.5</v>
      </c>
      <c r="AT425" s="177">
        <v>2101954</v>
      </c>
      <c r="AU425" s="177">
        <v>1875763.1</v>
      </c>
      <c r="AV425" s="177">
        <v>401140</v>
      </c>
      <c r="AW425" s="177">
        <v>190418.25</v>
      </c>
      <c r="AX425" s="177">
        <v>331006</v>
      </c>
      <c r="AY425" s="177">
        <v>185372</v>
      </c>
      <c r="AZ425" s="177">
        <v>157318</v>
      </c>
      <c r="BA425" s="177">
        <v>13858861.07</v>
      </c>
      <c r="BB425" s="177">
        <v>333038</v>
      </c>
      <c r="BC425" s="177">
        <v>23005543.559999999</v>
      </c>
      <c r="BD425" s="177">
        <v>5460341</v>
      </c>
      <c r="BE425" s="177">
        <v>498092.5</v>
      </c>
      <c r="BF425" s="177">
        <v>552994</v>
      </c>
      <c r="BG425" s="177">
        <v>28405823.199999999</v>
      </c>
      <c r="BH425" s="177">
        <v>246382.5</v>
      </c>
      <c r="BI425" s="177">
        <v>243578</v>
      </c>
      <c r="BJ425" s="177">
        <v>194287</v>
      </c>
      <c r="BK425" s="177">
        <v>615685</v>
      </c>
      <c r="BL425" s="177">
        <v>21281575.43</v>
      </c>
      <c r="BM425" s="177">
        <v>1335459.75</v>
      </c>
      <c r="BN425" s="177">
        <v>358695.5</v>
      </c>
      <c r="BO425" s="177">
        <v>1343698</v>
      </c>
      <c r="BP425" s="177">
        <v>383372</v>
      </c>
      <c r="BQ425" s="177">
        <v>402468</v>
      </c>
      <c r="BR425" s="179">
        <v>70281798.150000006</v>
      </c>
      <c r="BS425" s="179">
        <v>538280</v>
      </c>
      <c r="BT425" s="179">
        <v>2869706.14</v>
      </c>
      <c r="BU425" s="179">
        <v>10696121</v>
      </c>
      <c r="BV425" s="179">
        <v>1495237</v>
      </c>
      <c r="BW425" s="177">
        <v>309568</v>
      </c>
      <c r="BX425" s="179">
        <v>4696908.6500000004</v>
      </c>
      <c r="BY425" s="179">
        <v>170848</v>
      </c>
      <c r="BZ425" s="177">
        <v>212014</v>
      </c>
      <c r="CA425" s="177">
        <v>267876</v>
      </c>
      <c r="CB425" s="177">
        <v>674559</v>
      </c>
      <c r="CC425" s="177">
        <v>3363521</v>
      </c>
      <c r="CD425" s="179">
        <v>886118</v>
      </c>
      <c r="CE425" s="179">
        <v>2864182.5</v>
      </c>
      <c r="CF425" s="177">
        <v>76746</v>
      </c>
      <c r="CG425" s="177">
        <v>177118</v>
      </c>
      <c r="CH425" s="179">
        <v>119283</v>
      </c>
      <c r="CI425" s="179">
        <v>192909</v>
      </c>
      <c r="CJ425" s="179">
        <v>2901602.5</v>
      </c>
      <c r="CK425" s="179">
        <v>153768</v>
      </c>
      <c r="CL425" s="179">
        <v>78322.649999999994</v>
      </c>
      <c r="CM425" s="178" t="s">
        <v>2078</v>
      </c>
      <c r="CN425" s="153" t="s">
        <v>2096</v>
      </c>
      <c r="CO425" s="153" t="s">
        <v>2078</v>
      </c>
      <c r="CP425" s="154" t="s">
        <v>2080</v>
      </c>
      <c r="CQ425" s="189" t="s">
        <v>2081</v>
      </c>
      <c r="CR425" s="154">
        <f t="shared" si="7"/>
        <v>0</v>
      </c>
      <c r="CS425" s="154" t="s">
        <v>461</v>
      </c>
      <c r="CT425" s="154" t="s">
        <v>462</v>
      </c>
      <c r="CU425" s="154">
        <v>0</v>
      </c>
      <c r="CW425" s="157" t="s">
        <v>2096</v>
      </c>
      <c r="CX425" s="154" t="s">
        <v>2078</v>
      </c>
      <c r="CY425" s="154" t="s">
        <v>2080</v>
      </c>
      <c r="CZ425" s="174">
        <f t="shared" si="6"/>
        <v>0</v>
      </c>
      <c r="DA425" s="158" t="s">
        <v>461</v>
      </c>
      <c r="DB425" s="154" t="s">
        <v>462</v>
      </c>
      <c r="DC425" s="154" t="s">
        <v>458</v>
      </c>
    </row>
    <row r="426" spans="1:107" ht="13.2" customHeight="1" x14ac:dyDescent="0.25">
      <c r="A426" s="175" t="s">
        <v>409</v>
      </c>
      <c r="B426" s="176" t="s">
        <v>410</v>
      </c>
      <c r="C426" s="177">
        <v>51021</v>
      </c>
      <c r="D426" s="177">
        <v>0</v>
      </c>
      <c r="E426" s="177">
        <v>0</v>
      </c>
      <c r="F426" s="177">
        <v>0</v>
      </c>
      <c r="G426" s="177">
        <v>0</v>
      </c>
      <c r="H426" s="177">
        <v>0</v>
      </c>
      <c r="I426" s="177">
        <v>0</v>
      </c>
      <c r="J426" s="177">
        <v>4018</v>
      </c>
      <c r="K426" s="177">
        <v>0</v>
      </c>
      <c r="L426" s="177">
        <v>0</v>
      </c>
      <c r="M426" s="177">
        <v>628</v>
      </c>
      <c r="N426" s="177">
        <v>0</v>
      </c>
      <c r="O426" s="177">
        <v>61050.5</v>
      </c>
      <c r="P426" s="177">
        <v>0</v>
      </c>
      <c r="Q426" s="177">
        <v>0</v>
      </c>
      <c r="R426" s="177">
        <v>0</v>
      </c>
      <c r="S426" s="177">
        <v>0</v>
      </c>
      <c r="T426" s="177">
        <v>0</v>
      </c>
      <c r="U426" s="177">
        <v>0</v>
      </c>
      <c r="V426" s="177">
        <v>0</v>
      </c>
      <c r="W426" s="177">
        <v>38088.6</v>
      </c>
      <c r="X426" s="177">
        <v>0</v>
      </c>
      <c r="Y426" s="177">
        <v>0</v>
      </c>
      <c r="Z426" s="177">
        <v>0</v>
      </c>
      <c r="AA426" s="177">
        <v>0</v>
      </c>
      <c r="AB426" s="177">
        <v>0</v>
      </c>
      <c r="AC426" s="177">
        <v>0</v>
      </c>
      <c r="AD426" s="177">
        <v>0</v>
      </c>
      <c r="AE426" s="177">
        <v>0</v>
      </c>
      <c r="AF426" s="177">
        <v>0</v>
      </c>
      <c r="AG426" s="177">
        <v>0</v>
      </c>
      <c r="AH426" s="177">
        <v>0</v>
      </c>
      <c r="AI426" s="177">
        <v>0</v>
      </c>
      <c r="AJ426" s="177">
        <v>0</v>
      </c>
      <c r="AK426" s="177">
        <v>58040</v>
      </c>
      <c r="AL426" s="177">
        <v>0</v>
      </c>
      <c r="AM426" s="177">
        <v>0</v>
      </c>
      <c r="AN426" s="177">
        <v>0</v>
      </c>
      <c r="AO426" s="177">
        <v>0</v>
      </c>
      <c r="AP426" s="177">
        <v>0</v>
      </c>
      <c r="AQ426" s="177">
        <v>0</v>
      </c>
      <c r="AR426" s="177">
        <v>0</v>
      </c>
      <c r="AS426" s="177">
        <v>0</v>
      </c>
      <c r="AT426" s="177">
        <v>0</v>
      </c>
      <c r="AU426" s="177">
        <v>8687.5</v>
      </c>
      <c r="AV426" s="177">
        <v>4253</v>
      </c>
      <c r="AW426" s="177">
        <v>0</v>
      </c>
      <c r="AX426" s="177">
        <v>0</v>
      </c>
      <c r="AY426" s="177">
        <v>0</v>
      </c>
      <c r="AZ426" s="177">
        <v>0</v>
      </c>
      <c r="BA426" s="177">
        <v>0</v>
      </c>
      <c r="BB426" s="177">
        <v>0</v>
      </c>
      <c r="BC426" s="177">
        <v>174013.25</v>
      </c>
      <c r="BD426" s="177">
        <v>0</v>
      </c>
      <c r="BE426" s="177">
        <v>0</v>
      </c>
      <c r="BF426" s="177">
        <v>0</v>
      </c>
      <c r="BG426" s="177">
        <v>48286.75</v>
      </c>
      <c r="BH426" s="177">
        <v>0</v>
      </c>
      <c r="BI426" s="177">
        <v>0</v>
      </c>
      <c r="BJ426" s="177">
        <v>0</v>
      </c>
      <c r="BK426" s="177">
        <v>0</v>
      </c>
      <c r="BL426" s="177">
        <v>5300</v>
      </c>
      <c r="BM426" s="177">
        <v>0</v>
      </c>
      <c r="BN426" s="177">
        <v>0</v>
      </c>
      <c r="BO426" s="177">
        <v>0</v>
      </c>
      <c r="BP426" s="177">
        <v>0</v>
      </c>
      <c r="BQ426" s="177">
        <v>0</v>
      </c>
      <c r="BR426" s="179">
        <v>3518</v>
      </c>
      <c r="BS426" s="179">
        <v>0</v>
      </c>
      <c r="BT426" s="179">
        <v>0</v>
      </c>
      <c r="BU426" s="179">
        <v>0</v>
      </c>
      <c r="BV426" s="177">
        <v>0</v>
      </c>
      <c r="BW426" s="177">
        <v>0</v>
      </c>
      <c r="BX426" s="177">
        <v>0</v>
      </c>
      <c r="BY426" s="179">
        <v>0</v>
      </c>
      <c r="BZ426" s="177">
        <v>0</v>
      </c>
      <c r="CA426" s="179">
        <v>0</v>
      </c>
      <c r="CB426" s="179">
        <v>0</v>
      </c>
      <c r="CC426" s="179">
        <v>0</v>
      </c>
      <c r="CD426" s="179">
        <v>0</v>
      </c>
      <c r="CE426" s="179">
        <v>24591</v>
      </c>
      <c r="CF426" s="177">
        <v>0</v>
      </c>
      <c r="CG426" s="177">
        <v>0</v>
      </c>
      <c r="CH426" s="177">
        <v>0</v>
      </c>
      <c r="CI426" s="179">
        <v>0</v>
      </c>
      <c r="CJ426" s="179">
        <v>0</v>
      </c>
      <c r="CK426" s="177">
        <v>0</v>
      </c>
      <c r="CL426" s="177">
        <v>0</v>
      </c>
      <c r="CM426" s="178" t="s">
        <v>2091</v>
      </c>
      <c r="CN426" s="153" t="s">
        <v>2092</v>
      </c>
      <c r="CO426" s="153" t="s">
        <v>2091</v>
      </c>
      <c r="CP426" s="154" t="s">
        <v>2093</v>
      </c>
      <c r="CQ426" s="189" t="s">
        <v>2094</v>
      </c>
      <c r="CR426" s="154">
        <f t="shared" si="7"/>
        <v>0</v>
      </c>
      <c r="CS426" s="154" t="s">
        <v>409</v>
      </c>
      <c r="CT426" s="154" t="s">
        <v>2097</v>
      </c>
      <c r="CU426" s="154">
        <v>0</v>
      </c>
      <c r="CW426" s="157" t="s">
        <v>2092</v>
      </c>
      <c r="CX426" s="154" t="s">
        <v>2091</v>
      </c>
      <c r="CY426" s="154" t="s">
        <v>2093</v>
      </c>
      <c r="CZ426" s="174">
        <f t="shared" si="6"/>
        <v>0</v>
      </c>
      <c r="DA426" s="158" t="s">
        <v>409</v>
      </c>
      <c r="DB426" s="154" t="s">
        <v>410</v>
      </c>
      <c r="DC426" s="154" t="s">
        <v>400</v>
      </c>
    </row>
    <row r="427" spans="1:107" ht="13.2" customHeight="1" x14ac:dyDescent="0.25">
      <c r="A427" s="175" t="s">
        <v>463</v>
      </c>
      <c r="B427" s="176" t="s">
        <v>464</v>
      </c>
      <c r="C427" s="177">
        <v>120202.01</v>
      </c>
      <c r="D427" s="177">
        <v>0</v>
      </c>
      <c r="E427" s="177">
        <v>0</v>
      </c>
      <c r="F427" s="177">
        <v>0</v>
      </c>
      <c r="G427" s="177">
        <v>0</v>
      </c>
      <c r="H427" s="177">
        <v>0</v>
      </c>
      <c r="I427" s="177">
        <v>0</v>
      </c>
      <c r="J427" s="177">
        <v>0</v>
      </c>
      <c r="K427" s="177">
        <v>0</v>
      </c>
      <c r="L427" s="177">
        <v>0</v>
      </c>
      <c r="M427" s="177">
        <v>0</v>
      </c>
      <c r="N427" s="177">
        <v>0</v>
      </c>
      <c r="O427" s="177">
        <v>8888</v>
      </c>
      <c r="P427" s="177">
        <v>0</v>
      </c>
      <c r="Q427" s="177">
        <v>0</v>
      </c>
      <c r="R427" s="177">
        <v>0</v>
      </c>
      <c r="S427" s="177">
        <v>0</v>
      </c>
      <c r="T427" s="177">
        <v>0</v>
      </c>
      <c r="U427" s="177">
        <v>0</v>
      </c>
      <c r="V427" s="177">
        <v>0</v>
      </c>
      <c r="W427" s="177">
        <v>0</v>
      </c>
      <c r="X427" s="177">
        <v>0</v>
      </c>
      <c r="Y427" s="177">
        <v>0</v>
      </c>
      <c r="Z427" s="177">
        <v>0</v>
      </c>
      <c r="AA427" s="177">
        <v>0</v>
      </c>
      <c r="AB427" s="177">
        <v>0</v>
      </c>
      <c r="AC427" s="177">
        <v>0</v>
      </c>
      <c r="AD427" s="177">
        <v>0</v>
      </c>
      <c r="AE427" s="177">
        <v>0</v>
      </c>
      <c r="AF427" s="177">
        <v>0</v>
      </c>
      <c r="AG427" s="177">
        <v>0</v>
      </c>
      <c r="AH427" s="177">
        <v>0</v>
      </c>
      <c r="AI427" s="177">
        <v>0</v>
      </c>
      <c r="AJ427" s="177">
        <v>0</v>
      </c>
      <c r="AK427" s="177">
        <v>0</v>
      </c>
      <c r="AL427" s="177">
        <v>0</v>
      </c>
      <c r="AM427" s="177">
        <v>0</v>
      </c>
      <c r="AN427" s="177">
        <v>0</v>
      </c>
      <c r="AO427" s="177">
        <v>0</v>
      </c>
      <c r="AP427" s="177">
        <v>0</v>
      </c>
      <c r="AQ427" s="177">
        <v>0</v>
      </c>
      <c r="AR427" s="177">
        <v>0</v>
      </c>
      <c r="AS427" s="177">
        <v>0</v>
      </c>
      <c r="AT427" s="177">
        <v>0</v>
      </c>
      <c r="AU427" s="177">
        <v>0</v>
      </c>
      <c r="AV427" s="177">
        <v>0</v>
      </c>
      <c r="AW427" s="177">
        <v>0</v>
      </c>
      <c r="AX427" s="177">
        <v>0</v>
      </c>
      <c r="AY427" s="177">
        <v>0</v>
      </c>
      <c r="AZ427" s="177">
        <v>0</v>
      </c>
      <c r="BA427" s="177">
        <v>0</v>
      </c>
      <c r="BB427" s="177">
        <v>0</v>
      </c>
      <c r="BC427" s="177">
        <v>0</v>
      </c>
      <c r="BD427" s="177">
        <v>0</v>
      </c>
      <c r="BE427" s="177">
        <v>0</v>
      </c>
      <c r="BF427" s="177">
        <v>0</v>
      </c>
      <c r="BG427" s="177">
        <v>11044.25</v>
      </c>
      <c r="BH427" s="177">
        <v>0</v>
      </c>
      <c r="BI427" s="177">
        <v>0</v>
      </c>
      <c r="BJ427" s="177">
        <v>0</v>
      </c>
      <c r="BK427" s="177">
        <v>0</v>
      </c>
      <c r="BL427" s="177">
        <v>0</v>
      </c>
      <c r="BM427" s="177">
        <v>0</v>
      </c>
      <c r="BN427" s="177">
        <v>0</v>
      </c>
      <c r="BO427" s="177">
        <v>0</v>
      </c>
      <c r="BP427" s="177">
        <v>0</v>
      </c>
      <c r="BQ427" s="177">
        <v>0</v>
      </c>
      <c r="BR427" s="179">
        <v>0</v>
      </c>
      <c r="BS427" s="177">
        <v>0</v>
      </c>
      <c r="BT427" s="179">
        <v>0</v>
      </c>
      <c r="BU427" s="177">
        <v>0</v>
      </c>
      <c r="BV427" s="179">
        <v>0</v>
      </c>
      <c r="BW427" s="179">
        <v>0</v>
      </c>
      <c r="BX427" s="179">
        <v>0</v>
      </c>
      <c r="BY427" s="179">
        <v>0</v>
      </c>
      <c r="BZ427" s="177">
        <v>0</v>
      </c>
      <c r="CA427" s="179">
        <v>0</v>
      </c>
      <c r="CB427" s="179">
        <v>0</v>
      </c>
      <c r="CC427" s="177">
        <v>0</v>
      </c>
      <c r="CD427" s="179">
        <v>0</v>
      </c>
      <c r="CE427" s="179">
        <v>45304.32</v>
      </c>
      <c r="CF427" s="177">
        <v>0</v>
      </c>
      <c r="CG427" s="179">
        <v>0</v>
      </c>
      <c r="CH427" s="179">
        <v>0</v>
      </c>
      <c r="CI427" s="179">
        <v>0</v>
      </c>
      <c r="CJ427" s="177">
        <v>0</v>
      </c>
      <c r="CK427" s="179">
        <v>0</v>
      </c>
      <c r="CL427" s="177">
        <v>0</v>
      </c>
      <c r="CM427" s="178" t="s">
        <v>2091</v>
      </c>
      <c r="CN427" s="153" t="s">
        <v>2095</v>
      </c>
      <c r="CO427" s="153" t="s">
        <v>2091</v>
      </c>
      <c r="CP427" s="154" t="s">
        <v>2093</v>
      </c>
      <c r="CQ427" s="189" t="s">
        <v>2094</v>
      </c>
      <c r="CR427" s="154">
        <f t="shared" si="7"/>
        <v>0</v>
      </c>
      <c r="CS427" s="154" t="s">
        <v>463</v>
      </c>
      <c r="CT427" s="154" t="s">
        <v>2098</v>
      </c>
      <c r="CU427" s="154">
        <v>0</v>
      </c>
      <c r="CW427" s="157" t="s">
        <v>2095</v>
      </c>
      <c r="CX427" s="154" t="s">
        <v>2091</v>
      </c>
      <c r="CY427" s="154" t="s">
        <v>2093</v>
      </c>
      <c r="CZ427" s="174">
        <f t="shared" si="6"/>
        <v>0</v>
      </c>
      <c r="DA427" s="158" t="s">
        <v>463</v>
      </c>
      <c r="DB427" s="154" t="s">
        <v>464</v>
      </c>
      <c r="DC427" s="154" t="s">
        <v>458</v>
      </c>
    </row>
    <row r="428" spans="1:107" ht="13.2" customHeight="1" x14ac:dyDescent="0.25">
      <c r="A428" s="175" t="s">
        <v>923</v>
      </c>
      <c r="B428" s="176" t="s">
        <v>924</v>
      </c>
      <c r="C428" s="177">
        <v>0</v>
      </c>
      <c r="D428" s="177">
        <v>0</v>
      </c>
      <c r="E428" s="177">
        <v>0</v>
      </c>
      <c r="F428" s="177">
        <v>0</v>
      </c>
      <c r="G428" s="177">
        <v>0</v>
      </c>
      <c r="H428" s="177">
        <v>0</v>
      </c>
      <c r="I428" s="177">
        <v>0</v>
      </c>
      <c r="J428" s="177">
        <v>0</v>
      </c>
      <c r="K428" s="177">
        <v>0</v>
      </c>
      <c r="L428" s="177">
        <v>0</v>
      </c>
      <c r="M428" s="177">
        <v>0</v>
      </c>
      <c r="N428" s="177">
        <v>0</v>
      </c>
      <c r="O428" s="177">
        <v>-1217.19</v>
      </c>
      <c r="P428" s="177">
        <v>0</v>
      </c>
      <c r="Q428" s="177">
        <v>0</v>
      </c>
      <c r="R428" s="177">
        <v>0</v>
      </c>
      <c r="S428" s="177">
        <v>0</v>
      </c>
      <c r="T428" s="177">
        <v>0</v>
      </c>
      <c r="U428" s="177">
        <v>0</v>
      </c>
      <c r="V428" s="177">
        <v>0</v>
      </c>
      <c r="W428" s="177">
        <v>0</v>
      </c>
      <c r="X428" s="177">
        <v>0</v>
      </c>
      <c r="Y428" s="177">
        <v>0</v>
      </c>
      <c r="Z428" s="177">
        <v>0</v>
      </c>
      <c r="AA428" s="177">
        <v>0</v>
      </c>
      <c r="AB428" s="177">
        <v>0</v>
      </c>
      <c r="AC428" s="177">
        <v>0</v>
      </c>
      <c r="AD428" s="177">
        <v>0</v>
      </c>
      <c r="AE428" s="177">
        <v>0</v>
      </c>
      <c r="AF428" s="177">
        <v>0</v>
      </c>
      <c r="AG428" s="177">
        <v>0</v>
      </c>
      <c r="AH428" s="177">
        <v>0</v>
      </c>
      <c r="AI428" s="177">
        <v>0</v>
      </c>
      <c r="AJ428" s="177">
        <v>0</v>
      </c>
      <c r="AK428" s="177">
        <v>0</v>
      </c>
      <c r="AL428" s="177">
        <v>0</v>
      </c>
      <c r="AM428" s="177">
        <v>0</v>
      </c>
      <c r="AN428" s="177">
        <v>0</v>
      </c>
      <c r="AO428" s="177">
        <v>0</v>
      </c>
      <c r="AP428" s="177">
        <v>0</v>
      </c>
      <c r="AQ428" s="177">
        <v>0</v>
      </c>
      <c r="AR428" s="177">
        <v>0</v>
      </c>
      <c r="AS428" s="177">
        <v>0</v>
      </c>
      <c r="AT428" s="177">
        <v>0</v>
      </c>
      <c r="AU428" s="177">
        <v>0</v>
      </c>
      <c r="AV428" s="177">
        <v>0</v>
      </c>
      <c r="AW428" s="177">
        <v>0</v>
      </c>
      <c r="AX428" s="177">
        <v>0</v>
      </c>
      <c r="AY428" s="177">
        <v>0</v>
      </c>
      <c r="AZ428" s="177">
        <v>0</v>
      </c>
      <c r="BA428" s="177">
        <v>0</v>
      </c>
      <c r="BB428" s="177">
        <v>0</v>
      </c>
      <c r="BC428" s="177">
        <v>0</v>
      </c>
      <c r="BD428" s="177">
        <v>0</v>
      </c>
      <c r="BE428" s="177">
        <v>0</v>
      </c>
      <c r="BF428" s="177">
        <v>0</v>
      </c>
      <c r="BG428" s="177">
        <v>-4556.79</v>
      </c>
      <c r="BH428" s="177">
        <v>0</v>
      </c>
      <c r="BI428" s="177">
        <v>0</v>
      </c>
      <c r="BJ428" s="177">
        <v>0</v>
      </c>
      <c r="BK428" s="177">
        <v>0</v>
      </c>
      <c r="BL428" s="177">
        <v>0</v>
      </c>
      <c r="BM428" s="177">
        <v>0</v>
      </c>
      <c r="BN428" s="177">
        <v>0</v>
      </c>
      <c r="BO428" s="177">
        <v>0</v>
      </c>
      <c r="BP428" s="177">
        <v>0</v>
      </c>
      <c r="BQ428" s="177">
        <v>0</v>
      </c>
      <c r="BR428" s="179">
        <v>0</v>
      </c>
      <c r="BS428" s="179">
        <v>0</v>
      </c>
      <c r="BT428" s="179">
        <v>0</v>
      </c>
      <c r="BU428" s="179">
        <v>0</v>
      </c>
      <c r="BV428" s="179">
        <v>0</v>
      </c>
      <c r="BW428" s="179">
        <v>0</v>
      </c>
      <c r="BX428" s="179">
        <v>0</v>
      </c>
      <c r="BY428" s="177">
        <v>0</v>
      </c>
      <c r="BZ428" s="179">
        <v>0</v>
      </c>
      <c r="CA428" s="177">
        <v>0</v>
      </c>
      <c r="CB428" s="177">
        <v>0</v>
      </c>
      <c r="CC428" s="179">
        <v>0</v>
      </c>
      <c r="CD428" s="179">
        <v>0</v>
      </c>
      <c r="CE428" s="179">
        <v>0</v>
      </c>
      <c r="CF428" s="179">
        <v>0</v>
      </c>
      <c r="CG428" s="179">
        <v>0</v>
      </c>
      <c r="CH428" s="179">
        <v>0</v>
      </c>
      <c r="CI428" s="177">
        <v>0</v>
      </c>
      <c r="CJ428" s="179">
        <v>0</v>
      </c>
      <c r="CK428" s="177">
        <v>0</v>
      </c>
      <c r="CL428" s="179">
        <v>0</v>
      </c>
      <c r="CM428" s="178" t="s">
        <v>2091</v>
      </c>
      <c r="CN428" s="153">
        <v>44060</v>
      </c>
      <c r="CO428" s="153" t="s">
        <v>2091</v>
      </c>
      <c r="CP428" s="154" t="s">
        <v>2093</v>
      </c>
      <c r="CQ428" s="189" t="s">
        <v>2094</v>
      </c>
      <c r="CR428" s="154">
        <f t="shared" si="7"/>
        <v>0</v>
      </c>
      <c r="CS428" s="154" t="s">
        <v>923</v>
      </c>
      <c r="CT428" s="154" t="s">
        <v>2099</v>
      </c>
      <c r="CU428" s="154">
        <v>0</v>
      </c>
      <c r="CW428" s="157">
        <v>44060</v>
      </c>
      <c r="CX428" s="154" t="s">
        <v>2091</v>
      </c>
      <c r="CY428" s="154" t="s">
        <v>2093</v>
      </c>
      <c r="CZ428" s="174">
        <f t="shared" si="6"/>
        <v>0</v>
      </c>
      <c r="DA428" s="158" t="s">
        <v>923</v>
      </c>
      <c r="DB428" s="154" t="s">
        <v>924</v>
      </c>
      <c r="DC428" s="154" t="s">
        <v>1288</v>
      </c>
    </row>
    <row r="429" spans="1:107" ht="13.2" customHeight="1" x14ac:dyDescent="0.25">
      <c r="A429" s="175" t="s">
        <v>925</v>
      </c>
      <c r="B429" s="176" t="s">
        <v>926</v>
      </c>
      <c r="C429" s="177">
        <v>0</v>
      </c>
      <c r="D429" s="177">
        <v>0</v>
      </c>
      <c r="E429" s="177">
        <v>0</v>
      </c>
      <c r="F429" s="177">
        <v>0</v>
      </c>
      <c r="G429" s="177">
        <v>0</v>
      </c>
      <c r="H429" s="177">
        <v>0</v>
      </c>
      <c r="I429" s="177">
        <v>0</v>
      </c>
      <c r="J429" s="177">
        <v>0</v>
      </c>
      <c r="K429" s="177">
        <v>0</v>
      </c>
      <c r="L429" s="177">
        <v>0</v>
      </c>
      <c r="M429" s="177">
        <v>0</v>
      </c>
      <c r="N429" s="177">
        <v>0</v>
      </c>
      <c r="O429" s="177">
        <v>15271.72</v>
      </c>
      <c r="P429" s="177">
        <v>0</v>
      </c>
      <c r="Q429" s="177">
        <v>0</v>
      </c>
      <c r="R429" s="177">
        <v>0</v>
      </c>
      <c r="S429" s="177">
        <v>0</v>
      </c>
      <c r="T429" s="177">
        <v>0</v>
      </c>
      <c r="U429" s="177">
        <v>0</v>
      </c>
      <c r="V429" s="177">
        <v>0</v>
      </c>
      <c r="W429" s="177">
        <v>0</v>
      </c>
      <c r="X429" s="177">
        <v>0</v>
      </c>
      <c r="Y429" s="177">
        <v>0</v>
      </c>
      <c r="Z429" s="177">
        <v>0</v>
      </c>
      <c r="AA429" s="177">
        <v>0</v>
      </c>
      <c r="AB429" s="177">
        <v>0</v>
      </c>
      <c r="AC429" s="177">
        <v>0</v>
      </c>
      <c r="AD429" s="177">
        <v>0</v>
      </c>
      <c r="AE429" s="177">
        <v>0</v>
      </c>
      <c r="AF429" s="177">
        <v>0</v>
      </c>
      <c r="AG429" s="177">
        <v>0</v>
      </c>
      <c r="AH429" s="177">
        <v>0</v>
      </c>
      <c r="AI429" s="177">
        <v>0</v>
      </c>
      <c r="AJ429" s="177">
        <v>0</v>
      </c>
      <c r="AK429" s="177">
        <v>0</v>
      </c>
      <c r="AL429" s="177">
        <v>0</v>
      </c>
      <c r="AM429" s="177">
        <v>0</v>
      </c>
      <c r="AN429" s="177">
        <v>0</v>
      </c>
      <c r="AO429" s="177">
        <v>0</v>
      </c>
      <c r="AP429" s="177">
        <v>0</v>
      </c>
      <c r="AQ429" s="177">
        <v>0</v>
      </c>
      <c r="AR429" s="177">
        <v>0</v>
      </c>
      <c r="AS429" s="177">
        <v>0</v>
      </c>
      <c r="AT429" s="177">
        <v>0</v>
      </c>
      <c r="AU429" s="177">
        <v>0</v>
      </c>
      <c r="AV429" s="177">
        <v>0</v>
      </c>
      <c r="AW429" s="177">
        <v>0</v>
      </c>
      <c r="AX429" s="177">
        <v>0</v>
      </c>
      <c r="AY429" s="177">
        <v>0</v>
      </c>
      <c r="AZ429" s="177">
        <v>0</v>
      </c>
      <c r="BA429" s="177">
        <v>0</v>
      </c>
      <c r="BB429" s="177">
        <v>0</v>
      </c>
      <c r="BC429" s="177">
        <v>0</v>
      </c>
      <c r="BD429" s="177">
        <v>700</v>
      </c>
      <c r="BE429" s="177">
        <v>0</v>
      </c>
      <c r="BF429" s="177">
        <v>0</v>
      </c>
      <c r="BG429" s="177">
        <v>0</v>
      </c>
      <c r="BH429" s="177">
        <v>0</v>
      </c>
      <c r="BI429" s="177">
        <v>0</v>
      </c>
      <c r="BJ429" s="177">
        <v>0</v>
      </c>
      <c r="BK429" s="177">
        <v>0</v>
      </c>
      <c r="BL429" s="177">
        <v>0</v>
      </c>
      <c r="BM429" s="177">
        <v>0</v>
      </c>
      <c r="BN429" s="177">
        <v>0</v>
      </c>
      <c r="BO429" s="177">
        <v>0</v>
      </c>
      <c r="BP429" s="177">
        <v>0</v>
      </c>
      <c r="BQ429" s="177">
        <v>0</v>
      </c>
      <c r="BR429" s="177">
        <v>0</v>
      </c>
      <c r="BS429" s="177">
        <v>0</v>
      </c>
      <c r="BT429" s="177">
        <v>0</v>
      </c>
      <c r="BU429" s="177">
        <v>0</v>
      </c>
      <c r="BV429" s="177">
        <v>0</v>
      </c>
      <c r="BW429" s="177">
        <v>0</v>
      </c>
      <c r="BX429" s="177">
        <v>0</v>
      </c>
      <c r="BY429" s="177">
        <v>0</v>
      </c>
      <c r="BZ429" s="177">
        <v>0</v>
      </c>
      <c r="CA429" s="177">
        <v>0</v>
      </c>
      <c r="CB429" s="177">
        <v>0</v>
      </c>
      <c r="CC429" s="177">
        <v>0</v>
      </c>
      <c r="CD429" s="177">
        <v>0</v>
      </c>
      <c r="CE429" s="177">
        <v>0</v>
      </c>
      <c r="CF429" s="177">
        <v>0</v>
      </c>
      <c r="CG429" s="177">
        <v>0</v>
      </c>
      <c r="CH429" s="177">
        <v>0</v>
      </c>
      <c r="CI429" s="177">
        <v>0</v>
      </c>
      <c r="CJ429" s="177">
        <v>0</v>
      </c>
      <c r="CK429" s="177">
        <v>0</v>
      </c>
      <c r="CL429" s="177">
        <v>0</v>
      </c>
      <c r="CM429" s="178" t="s">
        <v>2091</v>
      </c>
      <c r="CN429" s="153">
        <v>44060</v>
      </c>
      <c r="CO429" s="153" t="s">
        <v>2091</v>
      </c>
      <c r="CP429" s="154" t="s">
        <v>2093</v>
      </c>
      <c r="CQ429" s="189" t="s">
        <v>2094</v>
      </c>
      <c r="CR429" s="154">
        <f t="shared" si="7"/>
        <v>0</v>
      </c>
      <c r="CS429" s="154" t="s">
        <v>925</v>
      </c>
      <c r="CT429" s="154" t="s">
        <v>2100</v>
      </c>
      <c r="CU429" s="154">
        <v>0</v>
      </c>
      <c r="CW429" s="157">
        <v>44060</v>
      </c>
      <c r="CX429" s="154" t="s">
        <v>2091</v>
      </c>
      <c r="CY429" s="154" t="s">
        <v>2093</v>
      </c>
      <c r="CZ429" s="174">
        <f t="shared" si="6"/>
        <v>0</v>
      </c>
      <c r="DA429" s="158" t="s">
        <v>925</v>
      </c>
      <c r="DB429" s="154" t="s">
        <v>926</v>
      </c>
      <c r="DC429" s="154" t="s">
        <v>1288</v>
      </c>
    </row>
    <row r="430" spans="1:107" ht="13.2" customHeight="1" x14ac:dyDescent="0.25">
      <c r="A430" s="175" t="s">
        <v>411</v>
      </c>
      <c r="B430" s="176" t="s">
        <v>412</v>
      </c>
      <c r="C430" s="177">
        <v>58609955.770000003</v>
      </c>
      <c r="D430" s="177">
        <v>7597442.7000000002</v>
      </c>
      <c r="E430" s="177">
        <v>5465723</v>
      </c>
      <c r="F430" s="177">
        <v>5354135.46</v>
      </c>
      <c r="G430" s="177">
        <v>2376478.64</v>
      </c>
      <c r="H430" s="177">
        <v>11041230.75</v>
      </c>
      <c r="I430" s="177">
        <v>7573647.9500000002</v>
      </c>
      <c r="J430" s="177">
        <v>9567766.4600000009</v>
      </c>
      <c r="K430" s="177">
        <v>3114239.44</v>
      </c>
      <c r="L430" s="177">
        <v>4060072.17</v>
      </c>
      <c r="M430" s="177">
        <v>14786818.57</v>
      </c>
      <c r="N430" s="177">
        <v>1224237.49</v>
      </c>
      <c r="O430" s="177">
        <v>33795950</v>
      </c>
      <c r="P430" s="177">
        <v>4408715.5999999996</v>
      </c>
      <c r="Q430" s="177">
        <v>3345963.95</v>
      </c>
      <c r="R430" s="177">
        <v>11652343.5</v>
      </c>
      <c r="S430" s="177">
        <v>6021293.0999999996</v>
      </c>
      <c r="T430" s="177">
        <v>3783042.1</v>
      </c>
      <c r="U430" s="177">
        <v>5486816.9299999997</v>
      </c>
      <c r="V430" s="177">
        <v>1884304</v>
      </c>
      <c r="W430" s="177">
        <v>64936251.539999999</v>
      </c>
      <c r="X430" s="177">
        <v>1943998.25</v>
      </c>
      <c r="Y430" s="177">
        <v>3854319.5</v>
      </c>
      <c r="Z430" s="177">
        <v>1857300.12</v>
      </c>
      <c r="AA430" s="177">
        <v>2410297</v>
      </c>
      <c r="AB430" s="177">
        <v>1829617.5</v>
      </c>
      <c r="AC430" s="177">
        <v>4111845</v>
      </c>
      <c r="AD430" s="177">
        <v>12079686.85</v>
      </c>
      <c r="AE430" s="177">
        <v>2255669.25</v>
      </c>
      <c r="AF430" s="177">
        <v>2776165</v>
      </c>
      <c r="AG430" s="177">
        <v>3019332.36</v>
      </c>
      <c r="AH430" s="177">
        <v>10253956.949999999</v>
      </c>
      <c r="AI430" s="177">
        <v>2143117.5</v>
      </c>
      <c r="AJ430" s="177">
        <v>1885993.75</v>
      </c>
      <c r="AK430" s="177">
        <v>172861640.09999999</v>
      </c>
      <c r="AL430" s="177">
        <v>5252473</v>
      </c>
      <c r="AM430" s="177">
        <v>5707359</v>
      </c>
      <c r="AN430" s="177">
        <v>5261188.5</v>
      </c>
      <c r="AO430" s="177">
        <v>11691381</v>
      </c>
      <c r="AP430" s="177">
        <v>9440143.25</v>
      </c>
      <c r="AQ430" s="177">
        <v>1682290.5</v>
      </c>
      <c r="AR430" s="177">
        <v>29800579.760000002</v>
      </c>
      <c r="AS430" s="177">
        <v>2798749.75</v>
      </c>
      <c r="AT430" s="177">
        <v>9059023.1999999993</v>
      </c>
      <c r="AU430" s="177">
        <v>9515948.5700000003</v>
      </c>
      <c r="AV430" s="177">
        <v>4940835</v>
      </c>
      <c r="AW430" s="177">
        <v>2921374.25</v>
      </c>
      <c r="AX430" s="177">
        <v>6841171.5499999998</v>
      </c>
      <c r="AY430" s="177">
        <v>4317087.75</v>
      </c>
      <c r="AZ430" s="177">
        <v>3636098</v>
      </c>
      <c r="BA430" s="177">
        <v>47103743.759999998</v>
      </c>
      <c r="BB430" s="177">
        <v>2258950</v>
      </c>
      <c r="BC430" s="177">
        <v>79248412.5</v>
      </c>
      <c r="BD430" s="177">
        <v>12375687.74</v>
      </c>
      <c r="BE430" s="177">
        <v>3340569.75</v>
      </c>
      <c r="BF430" s="177">
        <v>2629611.35</v>
      </c>
      <c r="BG430" s="177">
        <v>27511155.539999999</v>
      </c>
      <c r="BH430" s="177">
        <v>992573</v>
      </c>
      <c r="BI430" s="177">
        <v>1019358.48</v>
      </c>
      <c r="BJ430" s="177">
        <v>1954394.5</v>
      </c>
      <c r="BK430" s="177">
        <v>2032986.5</v>
      </c>
      <c r="BL430" s="177">
        <v>36849192.25</v>
      </c>
      <c r="BM430" s="177">
        <v>7313720.3399999999</v>
      </c>
      <c r="BN430" s="177">
        <v>7910768.9500000002</v>
      </c>
      <c r="BO430" s="177">
        <v>3924698</v>
      </c>
      <c r="BP430" s="177">
        <v>2869521.83</v>
      </c>
      <c r="BQ430" s="177">
        <v>3750527</v>
      </c>
      <c r="BR430" s="177">
        <v>221051780</v>
      </c>
      <c r="BS430" s="177">
        <v>2745178</v>
      </c>
      <c r="BT430" s="177">
        <v>11030404.039999999</v>
      </c>
      <c r="BU430" s="177">
        <v>45922497.600000001</v>
      </c>
      <c r="BV430" s="177">
        <v>2312083.52</v>
      </c>
      <c r="BW430" s="179">
        <v>2950640</v>
      </c>
      <c r="BX430" s="177">
        <v>15961055.25</v>
      </c>
      <c r="BY430" s="177">
        <v>2210617.15</v>
      </c>
      <c r="BZ430" s="177">
        <v>2040821.1</v>
      </c>
      <c r="CA430" s="177">
        <v>4919341</v>
      </c>
      <c r="CB430" s="177">
        <v>3995452</v>
      </c>
      <c r="CC430" s="177">
        <v>13087594.25</v>
      </c>
      <c r="CD430" s="177">
        <v>5510477.3499999996</v>
      </c>
      <c r="CE430" s="177">
        <v>9410134.5299999993</v>
      </c>
      <c r="CF430" s="177">
        <v>2179712</v>
      </c>
      <c r="CG430" s="177">
        <v>2231929.5</v>
      </c>
      <c r="CH430" s="177">
        <v>1803751.99</v>
      </c>
      <c r="CI430" s="177">
        <v>2557357.5</v>
      </c>
      <c r="CJ430" s="177">
        <v>21185853.5</v>
      </c>
      <c r="CK430" s="177">
        <v>1323196</v>
      </c>
      <c r="CL430" s="177">
        <v>1336052.6599999999</v>
      </c>
      <c r="CM430" s="178" t="s">
        <v>2083</v>
      </c>
      <c r="CN430" s="153" t="s">
        <v>2101</v>
      </c>
      <c r="CO430" s="153" t="s">
        <v>2083</v>
      </c>
      <c r="CP430" s="154" t="s">
        <v>2085</v>
      </c>
      <c r="CQ430" s="189" t="s">
        <v>2086</v>
      </c>
      <c r="CR430" s="154">
        <f t="shared" si="7"/>
        <v>0</v>
      </c>
      <c r="CS430" s="154" t="s">
        <v>411</v>
      </c>
      <c r="CT430" s="154" t="s">
        <v>412</v>
      </c>
      <c r="CU430" s="154">
        <v>0</v>
      </c>
      <c r="CW430" s="157" t="s">
        <v>2101</v>
      </c>
      <c r="CX430" s="154" t="s">
        <v>2083</v>
      </c>
      <c r="CY430" s="154" t="s">
        <v>2085</v>
      </c>
      <c r="CZ430" s="174">
        <f t="shared" si="6"/>
        <v>0</v>
      </c>
      <c r="DA430" s="158" t="s">
        <v>411</v>
      </c>
      <c r="DB430" s="154" t="s">
        <v>412</v>
      </c>
      <c r="DC430" s="154" t="s">
        <v>400</v>
      </c>
    </row>
    <row r="431" spans="1:107" ht="13.2" customHeight="1" x14ac:dyDescent="0.25">
      <c r="A431" s="175" t="s">
        <v>465</v>
      </c>
      <c r="B431" s="176" t="s">
        <v>466</v>
      </c>
      <c r="C431" s="177">
        <v>31194891.460000001</v>
      </c>
      <c r="D431" s="177">
        <v>721293.35</v>
      </c>
      <c r="E431" s="177">
        <v>2813598</v>
      </c>
      <c r="F431" s="177">
        <v>1775687.75</v>
      </c>
      <c r="G431" s="177">
        <v>745335</v>
      </c>
      <c r="H431" s="177">
        <v>2261534.75</v>
      </c>
      <c r="I431" s="177">
        <v>1760100.58</v>
      </c>
      <c r="J431" s="177">
        <v>5785310.1900000004</v>
      </c>
      <c r="K431" s="177">
        <v>1526293.26</v>
      </c>
      <c r="L431" s="177">
        <v>5821057.5499999998</v>
      </c>
      <c r="M431" s="177">
        <v>18096779.870000001</v>
      </c>
      <c r="N431" s="177">
        <v>1783820.41</v>
      </c>
      <c r="O431" s="177">
        <v>22480494.550000001</v>
      </c>
      <c r="P431" s="177">
        <v>3500100.9</v>
      </c>
      <c r="Q431" s="177">
        <v>2641150.34</v>
      </c>
      <c r="R431" s="177">
        <v>9125342.25</v>
      </c>
      <c r="S431" s="177">
        <v>2393774.42</v>
      </c>
      <c r="T431" s="177">
        <v>2122284.75</v>
      </c>
      <c r="U431" s="177">
        <v>2992749.5</v>
      </c>
      <c r="V431" s="177">
        <v>1178690.5</v>
      </c>
      <c r="W431" s="177">
        <v>44437743.5</v>
      </c>
      <c r="X431" s="177">
        <v>3313741.75</v>
      </c>
      <c r="Y431" s="177">
        <v>2352582.0699999998</v>
      </c>
      <c r="Z431" s="177">
        <v>2969584.27</v>
      </c>
      <c r="AA431" s="177">
        <v>715997</v>
      </c>
      <c r="AB431" s="177">
        <v>2218819.9</v>
      </c>
      <c r="AC431" s="177">
        <v>3452389</v>
      </c>
      <c r="AD431" s="177">
        <v>4895512</v>
      </c>
      <c r="AE431" s="177">
        <v>1640195</v>
      </c>
      <c r="AF431" s="177">
        <v>3161068</v>
      </c>
      <c r="AG431" s="177">
        <v>3549433</v>
      </c>
      <c r="AH431" s="177">
        <v>2127709.6</v>
      </c>
      <c r="AI431" s="177">
        <v>1882917</v>
      </c>
      <c r="AJ431" s="177">
        <v>708120</v>
      </c>
      <c r="AK431" s="177">
        <v>125991787.94</v>
      </c>
      <c r="AL431" s="177">
        <v>651933</v>
      </c>
      <c r="AM431" s="177">
        <v>2366886.5</v>
      </c>
      <c r="AN431" s="177">
        <v>5745601</v>
      </c>
      <c r="AO431" s="177">
        <v>5209566</v>
      </c>
      <c r="AP431" s="177">
        <v>1777533</v>
      </c>
      <c r="AQ431" s="177">
        <v>780881</v>
      </c>
      <c r="AR431" s="177">
        <v>16977120.010000002</v>
      </c>
      <c r="AS431" s="177">
        <v>3853640.9</v>
      </c>
      <c r="AT431" s="177">
        <v>3905880.76</v>
      </c>
      <c r="AU431" s="177">
        <v>7106003.0199999996</v>
      </c>
      <c r="AV431" s="177">
        <v>1934116.57</v>
      </c>
      <c r="AW431" s="177">
        <v>1780033</v>
      </c>
      <c r="AX431" s="177">
        <v>2269449.2400000002</v>
      </c>
      <c r="AY431" s="177">
        <v>743133</v>
      </c>
      <c r="AZ431" s="177">
        <v>1188922</v>
      </c>
      <c r="BA431" s="177">
        <v>22232830.030000001</v>
      </c>
      <c r="BB431" s="177">
        <v>1447326.67</v>
      </c>
      <c r="BC431" s="177">
        <v>56952796.450000003</v>
      </c>
      <c r="BD431" s="177">
        <v>12678596.359999999</v>
      </c>
      <c r="BE431" s="177">
        <v>1758267.25</v>
      </c>
      <c r="BF431" s="177">
        <v>2188740.58</v>
      </c>
      <c r="BG431" s="177">
        <v>37261092.399999999</v>
      </c>
      <c r="BH431" s="177">
        <v>471163.5</v>
      </c>
      <c r="BI431" s="177">
        <v>987146.6</v>
      </c>
      <c r="BJ431" s="177">
        <v>1169076</v>
      </c>
      <c r="BK431" s="177">
        <v>1129227</v>
      </c>
      <c r="BL431" s="177">
        <v>35389933.159999996</v>
      </c>
      <c r="BM431" s="177">
        <v>2794396.25</v>
      </c>
      <c r="BN431" s="177">
        <v>2446890.7200000002</v>
      </c>
      <c r="BO431" s="177">
        <v>8565657</v>
      </c>
      <c r="BP431" s="177">
        <v>1525238.91</v>
      </c>
      <c r="BQ431" s="177">
        <v>1238875</v>
      </c>
      <c r="BR431" s="179">
        <v>232163588.75999999</v>
      </c>
      <c r="BS431" s="177">
        <v>2798427</v>
      </c>
      <c r="BT431" s="177">
        <v>5614847.1299999999</v>
      </c>
      <c r="BU431" s="177">
        <v>26259314</v>
      </c>
      <c r="BV431" s="179">
        <v>0</v>
      </c>
      <c r="BW431" s="177">
        <v>1574627</v>
      </c>
      <c r="BX431" s="177">
        <v>8153541</v>
      </c>
      <c r="BY431" s="179">
        <v>760704</v>
      </c>
      <c r="BZ431" s="179">
        <v>1308951</v>
      </c>
      <c r="CA431" s="177">
        <v>2255636</v>
      </c>
      <c r="CB431" s="179">
        <v>5522179.96</v>
      </c>
      <c r="CC431" s="177">
        <v>6147328.5700000003</v>
      </c>
      <c r="CD431" s="177">
        <v>2789521</v>
      </c>
      <c r="CE431" s="177">
        <v>4787397.08</v>
      </c>
      <c r="CF431" s="177">
        <v>790183.48</v>
      </c>
      <c r="CG431" s="177">
        <v>498850.5</v>
      </c>
      <c r="CH431" s="177">
        <v>341277.24</v>
      </c>
      <c r="CI431" s="179">
        <v>1565524</v>
      </c>
      <c r="CJ431" s="179">
        <v>7927657.0499999998</v>
      </c>
      <c r="CK431" s="179">
        <v>675050</v>
      </c>
      <c r="CL431" s="179">
        <v>719366.08</v>
      </c>
      <c r="CM431" s="178" t="s">
        <v>2083</v>
      </c>
      <c r="CN431" s="153" t="s">
        <v>2102</v>
      </c>
      <c r="CO431" s="153" t="s">
        <v>2083</v>
      </c>
      <c r="CP431" s="154" t="s">
        <v>2085</v>
      </c>
      <c r="CQ431" s="189" t="s">
        <v>2086</v>
      </c>
      <c r="CR431" s="154">
        <f t="shared" si="7"/>
        <v>0</v>
      </c>
      <c r="CS431" s="154" t="s">
        <v>465</v>
      </c>
      <c r="CT431" s="154" t="s">
        <v>466</v>
      </c>
      <c r="CU431" s="154">
        <v>0</v>
      </c>
      <c r="CW431" s="157" t="s">
        <v>2102</v>
      </c>
      <c r="CX431" s="154" t="s">
        <v>2083</v>
      </c>
      <c r="CY431" s="154" t="s">
        <v>2085</v>
      </c>
      <c r="CZ431" s="174">
        <f t="shared" si="6"/>
        <v>0</v>
      </c>
      <c r="DA431" s="158" t="s">
        <v>465</v>
      </c>
      <c r="DB431" s="154" t="s">
        <v>466</v>
      </c>
      <c r="DC431" s="154" t="s">
        <v>458</v>
      </c>
    </row>
    <row r="432" spans="1:107" ht="13.2" customHeight="1" x14ac:dyDescent="0.25">
      <c r="A432" s="175" t="s">
        <v>927</v>
      </c>
      <c r="B432" s="176" t="s">
        <v>928</v>
      </c>
      <c r="C432" s="177">
        <v>-55643044.399999999</v>
      </c>
      <c r="D432" s="177">
        <v>-2605133.56</v>
      </c>
      <c r="E432" s="177">
        <v>-474204.55</v>
      </c>
      <c r="F432" s="177">
        <v>-136772.41</v>
      </c>
      <c r="G432" s="177">
        <v>-54502.94</v>
      </c>
      <c r="H432" s="177">
        <v>-555230.12</v>
      </c>
      <c r="I432" s="177">
        <v>-313888.84999999998</v>
      </c>
      <c r="J432" s="177">
        <v>-368971.3</v>
      </c>
      <c r="K432" s="177">
        <v>-61765.68</v>
      </c>
      <c r="L432" s="177">
        <v>-3344634.86</v>
      </c>
      <c r="M432" s="177">
        <v>-1258586.24</v>
      </c>
      <c r="N432" s="177">
        <v>-101480.22</v>
      </c>
      <c r="O432" s="177">
        <v>-5148853.41</v>
      </c>
      <c r="P432" s="177">
        <v>-815814.91</v>
      </c>
      <c r="Q432" s="177">
        <v>-560097.69999999995</v>
      </c>
      <c r="R432" s="177">
        <v>-3094410.73</v>
      </c>
      <c r="S432" s="177">
        <v>-718926.04</v>
      </c>
      <c r="T432" s="177">
        <v>-328561.17</v>
      </c>
      <c r="U432" s="177">
        <v>-1100651.17</v>
      </c>
      <c r="V432" s="177">
        <v>-227040.88</v>
      </c>
      <c r="W432" s="177">
        <v>-5255575.3600000003</v>
      </c>
      <c r="X432" s="177">
        <v>-1332664.25</v>
      </c>
      <c r="Y432" s="177">
        <v>70698.06</v>
      </c>
      <c r="Z432" s="177">
        <v>-1044210.31</v>
      </c>
      <c r="AA432" s="177">
        <v>-116557.5</v>
      </c>
      <c r="AB432" s="177">
        <v>-841177.95</v>
      </c>
      <c r="AC432" s="177">
        <v>-124048.57</v>
      </c>
      <c r="AD432" s="177">
        <v>-1127118.8700000001</v>
      </c>
      <c r="AE432" s="177">
        <v>-579952.42000000004</v>
      </c>
      <c r="AF432" s="177">
        <v>-264047.84999999998</v>
      </c>
      <c r="AG432" s="177">
        <v>-1379479.26</v>
      </c>
      <c r="AH432" s="177">
        <v>-216754.32</v>
      </c>
      <c r="AI432" s="177">
        <v>-246578.19</v>
      </c>
      <c r="AJ432" s="177">
        <v>-114716</v>
      </c>
      <c r="AK432" s="177">
        <v>-23312645.809999999</v>
      </c>
      <c r="AL432" s="177">
        <v>-91767.56</v>
      </c>
      <c r="AM432" s="177">
        <v>-611063.04000000004</v>
      </c>
      <c r="AN432" s="177">
        <v>-955797.71</v>
      </c>
      <c r="AO432" s="177">
        <v>-1086347.6100000001</v>
      </c>
      <c r="AP432" s="177">
        <v>-308675.44</v>
      </c>
      <c r="AQ432" s="177">
        <v>-237091.99</v>
      </c>
      <c r="AR432" s="177">
        <v>-3779473.06</v>
      </c>
      <c r="AS432" s="177">
        <v>-97595.14</v>
      </c>
      <c r="AT432" s="177">
        <v>-1192024.26</v>
      </c>
      <c r="AU432" s="177">
        <v>-744208.17</v>
      </c>
      <c r="AV432" s="177">
        <v>-213989.33</v>
      </c>
      <c r="AW432" s="177">
        <v>-200294.05</v>
      </c>
      <c r="AX432" s="177">
        <v>-691291.57</v>
      </c>
      <c r="AY432" s="177">
        <v>-166004.15</v>
      </c>
      <c r="AZ432" s="177">
        <v>-256990.89</v>
      </c>
      <c r="BA432" s="177">
        <v>-7440278.3899999997</v>
      </c>
      <c r="BB432" s="177">
        <v>-251498.38</v>
      </c>
      <c r="BC432" s="177">
        <v>-14021366.26</v>
      </c>
      <c r="BD432" s="177">
        <v>-6768300.9100000001</v>
      </c>
      <c r="BE432" s="177">
        <v>-252253.37</v>
      </c>
      <c r="BF432" s="177">
        <v>-279503.46000000002</v>
      </c>
      <c r="BG432" s="177">
        <v>-7682180.4000000004</v>
      </c>
      <c r="BH432" s="177">
        <v>-102594.06</v>
      </c>
      <c r="BI432" s="177">
        <v>-247588.35</v>
      </c>
      <c r="BJ432" s="177">
        <v>-622060.26</v>
      </c>
      <c r="BK432" s="177">
        <v>-267987.20000000001</v>
      </c>
      <c r="BL432" s="177">
        <v>-5095669.17</v>
      </c>
      <c r="BM432" s="177">
        <v>-661473.96</v>
      </c>
      <c r="BN432" s="177">
        <v>-686065.64</v>
      </c>
      <c r="BO432" s="177">
        <v>-327445.94</v>
      </c>
      <c r="BP432" s="177">
        <v>-488640.77</v>
      </c>
      <c r="BQ432" s="177">
        <v>-318554.55</v>
      </c>
      <c r="BR432" s="179">
        <v>-42496469.880000003</v>
      </c>
      <c r="BS432" s="179">
        <v>-843289.25</v>
      </c>
      <c r="BT432" s="179">
        <v>-2176124.15</v>
      </c>
      <c r="BU432" s="177">
        <v>-4797462.72</v>
      </c>
      <c r="BV432" s="179">
        <v>-125607.52</v>
      </c>
      <c r="BW432" s="179">
        <v>-267382.55</v>
      </c>
      <c r="BX432" s="177">
        <v>-2578803.0699999998</v>
      </c>
      <c r="BY432" s="179">
        <v>-69846.37</v>
      </c>
      <c r="BZ432" s="179">
        <v>-534615.52</v>
      </c>
      <c r="CA432" s="177">
        <v>-411542.9</v>
      </c>
      <c r="CB432" s="179">
        <v>-1473331.92</v>
      </c>
      <c r="CC432" s="177">
        <v>-1704280.27</v>
      </c>
      <c r="CD432" s="177">
        <v>-414902.59</v>
      </c>
      <c r="CE432" s="177">
        <v>-1067671.53</v>
      </c>
      <c r="CF432" s="179">
        <v>-201131.87</v>
      </c>
      <c r="CG432" s="179">
        <v>-111056.54</v>
      </c>
      <c r="CH432" s="177">
        <v>-33532.519999999997</v>
      </c>
      <c r="CI432" s="179">
        <v>-414823.52</v>
      </c>
      <c r="CJ432" s="179">
        <v>-3337963.99</v>
      </c>
      <c r="CK432" s="179">
        <v>-293936.09999999998</v>
      </c>
      <c r="CL432" s="179">
        <v>-130253.68</v>
      </c>
      <c r="CM432" s="178" t="s">
        <v>2083</v>
      </c>
      <c r="CN432" s="153" t="s">
        <v>2103</v>
      </c>
      <c r="CO432" s="153" t="s">
        <v>2083</v>
      </c>
      <c r="CP432" s="154" t="s">
        <v>2085</v>
      </c>
      <c r="CQ432" s="189" t="s">
        <v>2086</v>
      </c>
      <c r="CR432" s="154">
        <f t="shared" si="7"/>
        <v>0</v>
      </c>
      <c r="CS432" s="154" t="s">
        <v>927</v>
      </c>
      <c r="CT432" s="154" t="s">
        <v>928</v>
      </c>
      <c r="CU432" s="154">
        <v>0</v>
      </c>
      <c r="CW432" s="157" t="s">
        <v>2103</v>
      </c>
      <c r="CX432" s="154" t="s">
        <v>2083</v>
      </c>
      <c r="CY432" s="154" t="s">
        <v>2085</v>
      </c>
      <c r="CZ432" s="174">
        <f t="shared" si="6"/>
        <v>0</v>
      </c>
      <c r="DA432" s="158" t="s">
        <v>927</v>
      </c>
      <c r="DB432" s="154" t="s">
        <v>928</v>
      </c>
      <c r="DC432" s="154" t="s">
        <v>1288</v>
      </c>
    </row>
    <row r="433" spans="1:107" ht="13.2" customHeight="1" x14ac:dyDescent="0.25">
      <c r="A433" s="175" t="s">
        <v>929</v>
      </c>
      <c r="B433" s="176" t="s">
        <v>930</v>
      </c>
      <c r="C433" s="177">
        <v>10525527.210000001</v>
      </c>
      <c r="D433" s="177">
        <v>114527.09</v>
      </c>
      <c r="E433" s="177">
        <v>327763.51</v>
      </c>
      <c r="F433" s="177">
        <v>143037.39000000001</v>
      </c>
      <c r="G433" s="177">
        <v>31554.38</v>
      </c>
      <c r="H433" s="177">
        <v>422565.04</v>
      </c>
      <c r="I433" s="177">
        <v>167988.98</v>
      </c>
      <c r="J433" s="177">
        <v>1545579</v>
      </c>
      <c r="K433" s="177">
        <v>44400.07</v>
      </c>
      <c r="L433" s="177">
        <v>75637.929999999993</v>
      </c>
      <c r="M433" s="177">
        <v>533242.66</v>
      </c>
      <c r="N433" s="177">
        <v>856.43</v>
      </c>
      <c r="O433" s="177">
        <v>3229052.71</v>
      </c>
      <c r="P433" s="177">
        <v>47064.57</v>
      </c>
      <c r="Q433" s="177">
        <v>232478.54</v>
      </c>
      <c r="R433" s="177">
        <v>905015.73</v>
      </c>
      <c r="S433" s="177">
        <v>55266.65</v>
      </c>
      <c r="T433" s="177">
        <v>144546.39000000001</v>
      </c>
      <c r="U433" s="177">
        <v>61047.32</v>
      </c>
      <c r="V433" s="177">
        <v>19129.95</v>
      </c>
      <c r="W433" s="177">
        <v>8387849.46</v>
      </c>
      <c r="X433" s="177">
        <v>582789.53</v>
      </c>
      <c r="Y433" s="177">
        <v>99822.19</v>
      </c>
      <c r="Z433" s="177">
        <v>75173.710000000006</v>
      </c>
      <c r="AA433" s="177">
        <v>126090.39</v>
      </c>
      <c r="AB433" s="177">
        <v>88199.23</v>
      </c>
      <c r="AC433" s="177">
        <v>117247.73</v>
      </c>
      <c r="AD433" s="177">
        <v>362050.46</v>
      </c>
      <c r="AE433" s="177">
        <v>72391.09</v>
      </c>
      <c r="AF433" s="177">
        <v>69561.31</v>
      </c>
      <c r="AG433" s="177">
        <v>104078.22</v>
      </c>
      <c r="AH433" s="177">
        <v>280273.51</v>
      </c>
      <c r="AI433" s="177">
        <v>45606.14</v>
      </c>
      <c r="AJ433" s="177">
        <v>68221.05</v>
      </c>
      <c r="AK433" s="177">
        <v>14813656.039999999</v>
      </c>
      <c r="AL433" s="177">
        <v>90408.82</v>
      </c>
      <c r="AM433" s="177">
        <v>166559.26</v>
      </c>
      <c r="AN433" s="177">
        <v>124739.7</v>
      </c>
      <c r="AO433" s="177">
        <v>299231.78000000003</v>
      </c>
      <c r="AP433" s="177">
        <v>103561.94</v>
      </c>
      <c r="AQ433" s="177">
        <v>307368.09000000003</v>
      </c>
      <c r="AR433" s="177">
        <v>1409058.31</v>
      </c>
      <c r="AS433" s="177">
        <v>72767.25</v>
      </c>
      <c r="AT433" s="177">
        <v>131429.82999999999</v>
      </c>
      <c r="AU433" s="177">
        <v>379237.64</v>
      </c>
      <c r="AV433" s="177">
        <v>274856</v>
      </c>
      <c r="AW433" s="177">
        <v>18376.84</v>
      </c>
      <c r="AX433" s="177">
        <v>227593.34</v>
      </c>
      <c r="AY433" s="177">
        <v>60017.59</v>
      </c>
      <c r="AZ433" s="177">
        <v>45209.02</v>
      </c>
      <c r="BA433" s="177">
        <v>1406358.47</v>
      </c>
      <c r="BB433" s="177">
        <v>55679.72</v>
      </c>
      <c r="BC433" s="177">
        <v>5893830.0800000001</v>
      </c>
      <c r="BD433" s="177">
        <v>1309889.8400000001</v>
      </c>
      <c r="BE433" s="177">
        <v>100211.29</v>
      </c>
      <c r="BF433" s="177">
        <v>48075.66</v>
      </c>
      <c r="BG433" s="177">
        <v>2168460.2599999998</v>
      </c>
      <c r="BH433" s="177">
        <v>34990.730000000003</v>
      </c>
      <c r="BI433" s="177">
        <v>22047.57</v>
      </c>
      <c r="BJ433" s="177">
        <v>1184.6300000000001</v>
      </c>
      <c r="BK433" s="177">
        <v>0</v>
      </c>
      <c r="BL433" s="177">
        <v>4453805.92</v>
      </c>
      <c r="BM433" s="177">
        <v>222400.26</v>
      </c>
      <c r="BN433" s="177">
        <v>50773.55</v>
      </c>
      <c r="BO433" s="177">
        <v>1274082.6000000001</v>
      </c>
      <c r="BP433" s="177">
        <v>13145.33</v>
      </c>
      <c r="BQ433" s="177">
        <v>76809.25</v>
      </c>
      <c r="BR433" s="179">
        <v>20546520.48</v>
      </c>
      <c r="BS433" s="179">
        <v>109508.81</v>
      </c>
      <c r="BT433" s="177">
        <v>19558.43</v>
      </c>
      <c r="BU433" s="179">
        <v>4078739.4</v>
      </c>
      <c r="BV433" s="177">
        <v>935</v>
      </c>
      <c r="BW433" s="179">
        <v>110906.59</v>
      </c>
      <c r="BX433" s="179">
        <v>362303.29</v>
      </c>
      <c r="BY433" s="179">
        <v>95953.31</v>
      </c>
      <c r="BZ433" s="179">
        <v>47171.3</v>
      </c>
      <c r="CA433" s="179">
        <v>76835.360000000001</v>
      </c>
      <c r="CB433" s="179">
        <v>7523.41</v>
      </c>
      <c r="CC433" s="179">
        <v>364732.03</v>
      </c>
      <c r="CD433" s="179">
        <v>191914.54</v>
      </c>
      <c r="CE433" s="179">
        <v>417293.86</v>
      </c>
      <c r="CF433" s="179">
        <v>151178.82999999999</v>
      </c>
      <c r="CG433" s="179">
        <v>50974.42</v>
      </c>
      <c r="CH433" s="179">
        <v>98252.12</v>
      </c>
      <c r="CI433" s="179">
        <v>14728.81</v>
      </c>
      <c r="CJ433" s="179">
        <v>441840.22</v>
      </c>
      <c r="CK433" s="179">
        <v>68332.41</v>
      </c>
      <c r="CL433" s="179">
        <v>95286.92</v>
      </c>
      <c r="CM433" s="178" t="s">
        <v>2083</v>
      </c>
      <c r="CN433" s="153" t="s">
        <v>2103</v>
      </c>
      <c r="CO433" s="153" t="s">
        <v>2083</v>
      </c>
      <c r="CP433" s="154" t="s">
        <v>2085</v>
      </c>
      <c r="CQ433" s="189" t="s">
        <v>2086</v>
      </c>
      <c r="CR433" s="154">
        <f t="shared" si="7"/>
        <v>0</v>
      </c>
      <c r="CS433" s="154" t="s">
        <v>929</v>
      </c>
      <c r="CT433" s="154" t="s">
        <v>930</v>
      </c>
      <c r="CU433" s="154">
        <v>0</v>
      </c>
      <c r="CW433" s="157" t="s">
        <v>2103</v>
      </c>
      <c r="CX433" s="154" t="s">
        <v>2083</v>
      </c>
      <c r="CY433" s="154" t="s">
        <v>2085</v>
      </c>
      <c r="CZ433" s="174">
        <f t="shared" si="6"/>
        <v>0</v>
      </c>
      <c r="DA433" s="158" t="s">
        <v>929</v>
      </c>
      <c r="DB433" s="154" t="s">
        <v>930</v>
      </c>
      <c r="DC433" s="154" t="s">
        <v>1288</v>
      </c>
    </row>
    <row r="434" spans="1:107" ht="13.2" customHeight="1" x14ac:dyDescent="0.25">
      <c r="A434" s="175" t="s">
        <v>413</v>
      </c>
      <c r="B434" s="176" t="s">
        <v>414</v>
      </c>
      <c r="C434" s="177">
        <v>1736218</v>
      </c>
      <c r="D434" s="177">
        <v>185060</v>
      </c>
      <c r="E434" s="177">
        <v>187744</v>
      </c>
      <c r="F434" s="177">
        <v>134660</v>
      </c>
      <c r="G434" s="177">
        <v>173795</v>
      </c>
      <c r="H434" s="177">
        <v>250805</v>
      </c>
      <c r="I434" s="177">
        <v>197601.25</v>
      </c>
      <c r="J434" s="177">
        <v>37673</v>
      </c>
      <c r="K434" s="177">
        <v>51636.66</v>
      </c>
      <c r="L434" s="177">
        <v>90663</v>
      </c>
      <c r="M434" s="177">
        <v>152575</v>
      </c>
      <c r="N434" s="177">
        <v>98281</v>
      </c>
      <c r="O434" s="177">
        <v>418861.95</v>
      </c>
      <c r="P434" s="177">
        <v>176264.34</v>
      </c>
      <c r="Q434" s="177">
        <v>191561.9</v>
      </c>
      <c r="R434" s="177">
        <v>135141.5</v>
      </c>
      <c r="S434" s="177">
        <v>124674</v>
      </c>
      <c r="T434" s="177">
        <v>123973.6</v>
      </c>
      <c r="U434" s="177">
        <v>142368</v>
      </c>
      <c r="V434" s="177">
        <v>61468</v>
      </c>
      <c r="W434" s="177">
        <v>431493</v>
      </c>
      <c r="X434" s="177">
        <v>87606</v>
      </c>
      <c r="Y434" s="177">
        <v>337645</v>
      </c>
      <c r="Z434" s="177">
        <v>102015</v>
      </c>
      <c r="AA434" s="177">
        <v>90440</v>
      </c>
      <c r="AB434" s="177">
        <v>167263.5</v>
      </c>
      <c r="AC434" s="177">
        <v>89783</v>
      </c>
      <c r="AD434" s="177">
        <v>386321</v>
      </c>
      <c r="AE434" s="177">
        <v>94929</v>
      </c>
      <c r="AF434" s="177">
        <v>75669</v>
      </c>
      <c r="AG434" s="177">
        <v>162176</v>
      </c>
      <c r="AH434" s="177">
        <v>243429</v>
      </c>
      <c r="AI434" s="177">
        <v>153339</v>
      </c>
      <c r="AJ434" s="177">
        <v>61443</v>
      </c>
      <c r="AK434" s="177">
        <v>594024.19999999995</v>
      </c>
      <c r="AL434" s="177">
        <v>223779</v>
      </c>
      <c r="AM434" s="177">
        <v>79903</v>
      </c>
      <c r="AN434" s="177">
        <v>380215</v>
      </c>
      <c r="AO434" s="177">
        <v>420080</v>
      </c>
      <c r="AP434" s="177">
        <v>259418</v>
      </c>
      <c r="AQ434" s="177">
        <v>80892</v>
      </c>
      <c r="AR434" s="177">
        <v>556233</v>
      </c>
      <c r="AS434" s="177">
        <v>230518.75</v>
      </c>
      <c r="AT434" s="177">
        <v>469071</v>
      </c>
      <c r="AU434" s="177">
        <v>214528.96</v>
      </c>
      <c r="AV434" s="177">
        <v>55451</v>
      </c>
      <c r="AW434" s="177">
        <v>221466</v>
      </c>
      <c r="AX434" s="177">
        <v>178537</v>
      </c>
      <c r="AY434" s="177">
        <v>257931</v>
      </c>
      <c r="AZ434" s="177">
        <v>223025</v>
      </c>
      <c r="BA434" s="177">
        <v>969671.5</v>
      </c>
      <c r="BB434" s="177">
        <v>183383</v>
      </c>
      <c r="BC434" s="177">
        <v>535031.5</v>
      </c>
      <c r="BD434" s="177">
        <v>487165.2</v>
      </c>
      <c r="BE434" s="177">
        <v>76033.25</v>
      </c>
      <c r="BF434" s="177">
        <v>171691</v>
      </c>
      <c r="BG434" s="177">
        <v>255276.25</v>
      </c>
      <c r="BH434" s="177">
        <v>166395.5</v>
      </c>
      <c r="BI434" s="177">
        <v>78449</v>
      </c>
      <c r="BJ434" s="177">
        <v>266681</v>
      </c>
      <c r="BK434" s="177">
        <v>201555</v>
      </c>
      <c r="BL434" s="177">
        <v>169266.5</v>
      </c>
      <c r="BM434" s="177">
        <v>26201</v>
      </c>
      <c r="BN434" s="177">
        <v>58317.5</v>
      </c>
      <c r="BO434" s="177">
        <v>334486</v>
      </c>
      <c r="BP434" s="177">
        <v>242068.5</v>
      </c>
      <c r="BQ434" s="177">
        <v>70537</v>
      </c>
      <c r="BR434" s="177">
        <v>896855</v>
      </c>
      <c r="BS434" s="177">
        <v>323575</v>
      </c>
      <c r="BT434" s="177">
        <v>78226</v>
      </c>
      <c r="BU434" s="177">
        <v>974863.55</v>
      </c>
      <c r="BV434" s="177">
        <v>23500</v>
      </c>
      <c r="BW434" s="177">
        <v>135916.5</v>
      </c>
      <c r="BX434" s="177">
        <v>503364</v>
      </c>
      <c r="BY434" s="177">
        <v>132688</v>
      </c>
      <c r="BZ434" s="177">
        <v>89313</v>
      </c>
      <c r="CA434" s="177">
        <v>226193</v>
      </c>
      <c r="CB434" s="177">
        <v>260269</v>
      </c>
      <c r="CC434" s="177">
        <v>745516.5</v>
      </c>
      <c r="CD434" s="177">
        <v>145130</v>
      </c>
      <c r="CE434" s="177">
        <v>461703.5</v>
      </c>
      <c r="CF434" s="177">
        <v>82773</v>
      </c>
      <c r="CG434" s="177">
        <v>164810</v>
      </c>
      <c r="CH434" s="177">
        <v>136029</v>
      </c>
      <c r="CI434" s="177">
        <v>127012</v>
      </c>
      <c r="CJ434" s="177">
        <v>818567.5</v>
      </c>
      <c r="CK434" s="177">
        <v>72493</v>
      </c>
      <c r="CL434" s="177">
        <v>188085.83</v>
      </c>
      <c r="CM434" s="178" t="s">
        <v>2078</v>
      </c>
      <c r="CN434" s="153" t="s">
        <v>2082</v>
      </c>
      <c r="CO434" s="153" t="s">
        <v>2078</v>
      </c>
      <c r="CP434" s="154" t="s">
        <v>2080</v>
      </c>
      <c r="CQ434" s="189" t="s">
        <v>2081</v>
      </c>
      <c r="CR434" s="154">
        <f t="shared" si="7"/>
        <v>0</v>
      </c>
      <c r="CS434" s="154" t="s">
        <v>413</v>
      </c>
      <c r="CT434" s="154" t="s">
        <v>414</v>
      </c>
      <c r="CU434" s="154">
        <v>0</v>
      </c>
      <c r="CW434" s="157" t="s">
        <v>2082</v>
      </c>
      <c r="CX434" s="154" t="s">
        <v>2078</v>
      </c>
      <c r="CY434" s="154" t="s">
        <v>2080</v>
      </c>
      <c r="CZ434" s="174">
        <f t="shared" si="6"/>
        <v>0</v>
      </c>
      <c r="DA434" s="158" t="s">
        <v>413</v>
      </c>
      <c r="DB434" s="154" t="s">
        <v>414</v>
      </c>
      <c r="DC434" s="154" t="s">
        <v>400</v>
      </c>
    </row>
    <row r="435" spans="1:107" ht="13.2" customHeight="1" x14ac:dyDescent="0.25">
      <c r="A435" s="175" t="s">
        <v>467</v>
      </c>
      <c r="B435" s="176" t="s">
        <v>468</v>
      </c>
      <c r="C435" s="177">
        <v>6482020.4000000004</v>
      </c>
      <c r="D435" s="177">
        <v>16553.5</v>
      </c>
      <c r="E435" s="177">
        <v>72089</v>
      </c>
      <c r="F435" s="177">
        <v>19187</v>
      </c>
      <c r="G435" s="177">
        <v>81031</v>
      </c>
      <c r="H435" s="177">
        <v>68162</v>
      </c>
      <c r="I435" s="177">
        <v>144567.25</v>
      </c>
      <c r="J435" s="177">
        <v>152854</v>
      </c>
      <c r="K435" s="177">
        <v>68945.63</v>
      </c>
      <c r="L435" s="177">
        <v>105093</v>
      </c>
      <c r="M435" s="177">
        <v>722053.5</v>
      </c>
      <c r="N435" s="177">
        <v>62285</v>
      </c>
      <c r="O435" s="177">
        <v>5418175.2999999998</v>
      </c>
      <c r="P435" s="177">
        <v>144523.35</v>
      </c>
      <c r="Q435" s="177">
        <v>308391</v>
      </c>
      <c r="R435" s="177">
        <v>368724</v>
      </c>
      <c r="S435" s="177">
        <v>122415</v>
      </c>
      <c r="T435" s="177">
        <v>193708.5</v>
      </c>
      <c r="U435" s="177">
        <v>302352</v>
      </c>
      <c r="V435" s="177">
        <v>38571</v>
      </c>
      <c r="W435" s="177">
        <v>12095581</v>
      </c>
      <c r="X435" s="177">
        <v>83559</v>
      </c>
      <c r="Y435" s="177">
        <v>102357</v>
      </c>
      <c r="Z435" s="177">
        <v>190276</v>
      </c>
      <c r="AA435" s="177">
        <v>65548.5</v>
      </c>
      <c r="AB435" s="177">
        <v>251658</v>
      </c>
      <c r="AC435" s="177">
        <v>96763</v>
      </c>
      <c r="AD435" s="177">
        <v>393993</v>
      </c>
      <c r="AE435" s="177">
        <v>38957</v>
      </c>
      <c r="AF435" s="177">
        <v>109192</v>
      </c>
      <c r="AG435" s="177">
        <v>124128</v>
      </c>
      <c r="AH435" s="177">
        <v>39710</v>
      </c>
      <c r="AI435" s="177">
        <v>114417</v>
      </c>
      <c r="AJ435" s="177">
        <v>52870</v>
      </c>
      <c r="AK435" s="177">
        <v>28093317.57</v>
      </c>
      <c r="AL435" s="177">
        <v>14421</v>
      </c>
      <c r="AM435" s="177">
        <v>20220.5</v>
      </c>
      <c r="AN435" s="177">
        <v>105888</v>
      </c>
      <c r="AO435" s="177">
        <v>275421</v>
      </c>
      <c r="AP435" s="177">
        <v>37025</v>
      </c>
      <c r="AQ435" s="177">
        <v>56067</v>
      </c>
      <c r="AR435" s="177">
        <v>3481301.31</v>
      </c>
      <c r="AS435" s="177">
        <v>156145.25</v>
      </c>
      <c r="AT435" s="177">
        <v>706749</v>
      </c>
      <c r="AU435" s="177">
        <v>206071.03</v>
      </c>
      <c r="AV435" s="177">
        <v>158016</v>
      </c>
      <c r="AW435" s="177">
        <v>45220</v>
      </c>
      <c r="AX435" s="177">
        <v>28220</v>
      </c>
      <c r="AY435" s="177">
        <v>135426</v>
      </c>
      <c r="AZ435" s="177">
        <v>14524</v>
      </c>
      <c r="BA435" s="177">
        <v>4669936.5</v>
      </c>
      <c r="BB435" s="177">
        <v>54942</v>
      </c>
      <c r="BC435" s="177">
        <v>8664476.3800000008</v>
      </c>
      <c r="BD435" s="177">
        <v>618986</v>
      </c>
      <c r="BE435" s="177">
        <v>188089</v>
      </c>
      <c r="BF435" s="177">
        <v>149134</v>
      </c>
      <c r="BG435" s="177">
        <v>2160344.75</v>
      </c>
      <c r="BH435" s="177">
        <v>104143.5</v>
      </c>
      <c r="BI435" s="177">
        <v>224271</v>
      </c>
      <c r="BJ435" s="177">
        <v>43097</v>
      </c>
      <c r="BK435" s="177">
        <v>104926</v>
      </c>
      <c r="BL435" s="177">
        <v>10260355.25</v>
      </c>
      <c r="BM435" s="177">
        <v>63488</v>
      </c>
      <c r="BN435" s="177">
        <v>27205</v>
      </c>
      <c r="BO435" s="177">
        <v>133360</v>
      </c>
      <c r="BP435" s="177">
        <v>115248</v>
      </c>
      <c r="BQ435" s="177">
        <v>52100</v>
      </c>
      <c r="BR435" s="177">
        <v>29844636</v>
      </c>
      <c r="BS435" s="177">
        <v>223829</v>
      </c>
      <c r="BT435" s="177">
        <v>65077</v>
      </c>
      <c r="BU435" s="177">
        <v>4103760.7</v>
      </c>
      <c r="BV435" s="177">
        <v>0</v>
      </c>
      <c r="BW435" s="179">
        <v>92130</v>
      </c>
      <c r="BX435" s="177">
        <v>1221979.55</v>
      </c>
      <c r="BY435" s="177">
        <v>57401</v>
      </c>
      <c r="BZ435" s="177">
        <v>18372</v>
      </c>
      <c r="CA435" s="177">
        <v>169347</v>
      </c>
      <c r="CB435" s="177">
        <v>93951</v>
      </c>
      <c r="CC435" s="177">
        <v>1059720.75</v>
      </c>
      <c r="CD435" s="179">
        <v>116153</v>
      </c>
      <c r="CE435" s="177">
        <v>487954.5</v>
      </c>
      <c r="CF435" s="177">
        <v>15771</v>
      </c>
      <c r="CG435" s="177">
        <v>52145</v>
      </c>
      <c r="CH435" s="177">
        <v>68578</v>
      </c>
      <c r="CI435" s="177">
        <v>42849</v>
      </c>
      <c r="CJ435" s="177">
        <v>1186479.7</v>
      </c>
      <c r="CK435" s="177">
        <v>10732</v>
      </c>
      <c r="CL435" s="177">
        <v>53588.5</v>
      </c>
      <c r="CM435" s="178" t="s">
        <v>2078</v>
      </c>
      <c r="CN435" s="153" t="s">
        <v>2096</v>
      </c>
      <c r="CO435" s="153" t="s">
        <v>2078</v>
      </c>
      <c r="CP435" s="154" t="s">
        <v>2080</v>
      </c>
      <c r="CQ435" s="189" t="s">
        <v>2081</v>
      </c>
      <c r="CR435" s="154">
        <f t="shared" si="7"/>
        <v>0</v>
      </c>
      <c r="CS435" s="154" t="s">
        <v>467</v>
      </c>
      <c r="CT435" s="154" t="s">
        <v>468</v>
      </c>
      <c r="CU435" s="154">
        <v>0</v>
      </c>
      <c r="CW435" s="157" t="s">
        <v>2096</v>
      </c>
      <c r="CX435" s="154" t="s">
        <v>2078</v>
      </c>
      <c r="CY435" s="154" t="s">
        <v>2080</v>
      </c>
      <c r="CZ435" s="174">
        <f t="shared" si="6"/>
        <v>0</v>
      </c>
      <c r="DA435" s="158" t="s">
        <v>467</v>
      </c>
      <c r="DB435" s="154" t="s">
        <v>468</v>
      </c>
      <c r="DC435" s="154" t="s">
        <v>458</v>
      </c>
    </row>
    <row r="436" spans="1:107" ht="13.2" customHeight="1" x14ac:dyDescent="0.25">
      <c r="A436" s="175" t="s">
        <v>415</v>
      </c>
      <c r="B436" s="176" t="s">
        <v>416</v>
      </c>
      <c r="C436" s="177">
        <v>7368042</v>
      </c>
      <c r="D436" s="177">
        <v>1357190.23</v>
      </c>
      <c r="E436" s="177">
        <v>936023.5</v>
      </c>
      <c r="F436" s="177">
        <v>958961.75</v>
      </c>
      <c r="G436" s="177">
        <v>550403</v>
      </c>
      <c r="H436" s="177">
        <v>1236892.5</v>
      </c>
      <c r="I436" s="177">
        <v>1549328.25</v>
      </c>
      <c r="J436" s="177">
        <v>2214885.5</v>
      </c>
      <c r="K436" s="177">
        <v>409789.8</v>
      </c>
      <c r="L436" s="177">
        <v>964614.27</v>
      </c>
      <c r="M436" s="177">
        <v>1945972</v>
      </c>
      <c r="N436" s="177">
        <v>268870.01</v>
      </c>
      <c r="O436" s="177">
        <v>5341586.75</v>
      </c>
      <c r="P436" s="177">
        <v>1458359</v>
      </c>
      <c r="Q436" s="177">
        <v>359045.55</v>
      </c>
      <c r="R436" s="177">
        <v>2050603.5</v>
      </c>
      <c r="S436" s="177">
        <v>1171478.25</v>
      </c>
      <c r="T436" s="177">
        <v>537191.67000000004</v>
      </c>
      <c r="U436" s="177">
        <v>862184</v>
      </c>
      <c r="V436" s="177">
        <v>257979.5</v>
      </c>
      <c r="W436" s="177">
        <v>9949304.9800000004</v>
      </c>
      <c r="X436" s="177">
        <v>344276.96</v>
      </c>
      <c r="Y436" s="177">
        <v>579313</v>
      </c>
      <c r="Z436" s="177">
        <v>347189.9</v>
      </c>
      <c r="AA436" s="177">
        <v>582297</v>
      </c>
      <c r="AB436" s="177">
        <v>461759.5</v>
      </c>
      <c r="AC436" s="177">
        <v>710476</v>
      </c>
      <c r="AD436" s="177">
        <v>2702170.03</v>
      </c>
      <c r="AE436" s="177">
        <v>539789</v>
      </c>
      <c r="AF436" s="177">
        <v>779285</v>
      </c>
      <c r="AG436" s="177">
        <v>498730.01</v>
      </c>
      <c r="AH436" s="177">
        <v>785012.3</v>
      </c>
      <c r="AI436" s="177">
        <v>415547</v>
      </c>
      <c r="AJ436" s="177">
        <v>411469.75</v>
      </c>
      <c r="AK436" s="177">
        <v>21711064.399999999</v>
      </c>
      <c r="AL436" s="177">
        <v>1407560.5</v>
      </c>
      <c r="AM436" s="177">
        <v>827058.75</v>
      </c>
      <c r="AN436" s="177">
        <v>1175248</v>
      </c>
      <c r="AO436" s="177">
        <v>1791725</v>
      </c>
      <c r="AP436" s="177">
        <v>1712991.75</v>
      </c>
      <c r="AQ436" s="177">
        <v>458197</v>
      </c>
      <c r="AR436" s="177">
        <v>5852712.5</v>
      </c>
      <c r="AS436" s="177">
        <v>737331.65</v>
      </c>
      <c r="AT436" s="177">
        <v>1588131.75</v>
      </c>
      <c r="AU436" s="177">
        <v>1717010.43</v>
      </c>
      <c r="AV436" s="177">
        <v>1506876.5</v>
      </c>
      <c r="AW436" s="177">
        <v>588892</v>
      </c>
      <c r="AX436" s="177">
        <v>1019664.05</v>
      </c>
      <c r="AY436" s="177">
        <v>1197111.5</v>
      </c>
      <c r="AZ436" s="177">
        <v>797335</v>
      </c>
      <c r="BA436" s="177">
        <v>7742791.75</v>
      </c>
      <c r="BB436" s="177">
        <v>285052</v>
      </c>
      <c r="BC436" s="177">
        <v>10918841.5</v>
      </c>
      <c r="BD436" s="177">
        <v>1647052.5</v>
      </c>
      <c r="BE436" s="177">
        <v>726189.25</v>
      </c>
      <c r="BF436" s="177">
        <v>931753.05</v>
      </c>
      <c r="BG436" s="177">
        <v>5659592.5</v>
      </c>
      <c r="BH436" s="177">
        <v>116094.5</v>
      </c>
      <c r="BI436" s="177">
        <v>122135.95</v>
      </c>
      <c r="BJ436" s="177">
        <v>334065</v>
      </c>
      <c r="BK436" s="177">
        <v>351932.5</v>
      </c>
      <c r="BL436" s="177">
        <v>6127817.25</v>
      </c>
      <c r="BM436" s="177">
        <v>1433727</v>
      </c>
      <c r="BN436" s="177">
        <v>1409693.8</v>
      </c>
      <c r="BO436" s="177">
        <v>634831</v>
      </c>
      <c r="BP436" s="177">
        <v>622355.9</v>
      </c>
      <c r="BQ436" s="177">
        <v>835007.65</v>
      </c>
      <c r="BR436" s="179">
        <v>26748598</v>
      </c>
      <c r="BS436" s="179">
        <v>671282.5</v>
      </c>
      <c r="BT436" s="179">
        <v>975897.11</v>
      </c>
      <c r="BU436" s="179">
        <v>8686167</v>
      </c>
      <c r="BV436" s="179">
        <v>325940</v>
      </c>
      <c r="BW436" s="179">
        <v>609760</v>
      </c>
      <c r="BX436" s="179">
        <v>1034814.25</v>
      </c>
      <c r="BY436" s="179">
        <v>418191.55</v>
      </c>
      <c r="BZ436" s="179">
        <v>399834</v>
      </c>
      <c r="CA436" s="179">
        <v>679813</v>
      </c>
      <c r="CB436" s="179">
        <v>798089</v>
      </c>
      <c r="CC436" s="179">
        <v>2861598.5</v>
      </c>
      <c r="CD436" s="179">
        <v>837407.2</v>
      </c>
      <c r="CE436" s="179">
        <v>1176274</v>
      </c>
      <c r="CF436" s="179">
        <v>451159</v>
      </c>
      <c r="CG436" s="179">
        <v>431613.5</v>
      </c>
      <c r="CH436" s="179">
        <v>263539.51</v>
      </c>
      <c r="CI436" s="179">
        <v>403338</v>
      </c>
      <c r="CJ436" s="179">
        <v>3439492</v>
      </c>
      <c r="CK436" s="179">
        <v>274783</v>
      </c>
      <c r="CL436" s="179">
        <v>101885</v>
      </c>
      <c r="CM436" s="178" t="s">
        <v>2104</v>
      </c>
      <c r="CN436" s="153" t="s">
        <v>2105</v>
      </c>
      <c r="CO436" s="153" t="s">
        <v>2104</v>
      </c>
      <c r="CP436" s="154" t="s">
        <v>2106</v>
      </c>
      <c r="CQ436" s="189" t="s">
        <v>2107</v>
      </c>
      <c r="CR436" s="154">
        <f t="shared" si="7"/>
        <v>0</v>
      </c>
      <c r="CS436" s="154" t="s">
        <v>415</v>
      </c>
      <c r="CT436" s="154" t="s">
        <v>416</v>
      </c>
      <c r="CU436" s="154">
        <v>0</v>
      </c>
      <c r="CW436" s="157" t="s">
        <v>2105</v>
      </c>
      <c r="CX436" s="154" t="s">
        <v>2104</v>
      </c>
      <c r="CY436" s="154" t="s">
        <v>2106</v>
      </c>
      <c r="CZ436" s="174">
        <f t="shared" si="6"/>
        <v>0</v>
      </c>
      <c r="DA436" s="158" t="s">
        <v>415</v>
      </c>
      <c r="DB436" s="154" t="s">
        <v>416</v>
      </c>
      <c r="DC436" s="154" t="s">
        <v>400</v>
      </c>
    </row>
    <row r="437" spans="1:107" ht="13.2" customHeight="1" x14ac:dyDescent="0.25">
      <c r="A437" s="175" t="s">
        <v>469</v>
      </c>
      <c r="B437" s="176" t="s">
        <v>470</v>
      </c>
      <c r="C437" s="177">
        <v>4332080</v>
      </c>
      <c r="D437" s="177">
        <v>153898.29999999999</v>
      </c>
      <c r="E437" s="177">
        <v>408978.5</v>
      </c>
      <c r="F437" s="177">
        <v>316471.5</v>
      </c>
      <c r="G437" s="177">
        <v>154724</v>
      </c>
      <c r="H437" s="177">
        <v>333493.25</v>
      </c>
      <c r="I437" s="177">
        <v>296551</v>
      </c>
      <c r="J437" s="177">
        <v>1681948.25</v>
      </c>
      <c r="K437" s="177">
        <v>87613.4</v>
      </c>
      <c r="L437" s="177">
        <v>800841.02</v>
      </c>
      <c r="M437" s="177">
        <v>1324743.5</v>
      </c>
      <c r="N437" s="177">
        <v>296315.01</v>
      </c>
      <c r="O437" s="177">
        <v>4065947.96</v>
      </c>
      <c r="P437" s="177">
        <v>532845.97</v>
      </c>
      <c r="Q437" s="177">
        <v>253556.9</v>
      </c>
      <c r="R437" s="177">
        <v>1537285.41</v>
      </c>
      <c r="S437" s="177">
        <v>362740.5</v>
      </c>
      <c r="T437" s="177">
        <v>230407.5</v>
      </c>
      <c r="U437" s="177">
        <v>1167032.5</v>
      </c>
      <c r="V437" s="177">
        <v>105145.5</v>
      </c>
      <c r="W437" s="177">
        <v>8829155.4600000009</v>
      </c>
      <c r="X437" s="177">
        <v>552656.31000000006</v>
      </c>
      <c r="Y437" s="177">
        <v>326244.43</v>
      </c>
      <c r="Z437" s="177">
        <v>596906</v>
      </c>
      <c r="AA437" s="177">
        <v>153395</v>
      </c>
      <c r="AB437" s="177">
        <v>551238.92000000004</v>
      </c>
      <c r="AC437" s="177">
        <v>539286</v>
      </c>
      <c r="AD437" s="177">
        <v>970329</v>
      </c>
      <c r="AE437" s="177">
        <v>372800</v>
      </c>
      <c r="AF437" s="177">
        <v>735375</v>
      </c>
      <c r="AG437" s="177">
        <v>894121</v>
      </c>
      <c r="AH437" s="177">
        <v>340375.9</v>
      </c>
      <c r="AI437" s="177">
        <v>351574</v>
      </c>
      <c r="AJ437" s="177">
        <v>89956</v>
      </c>
      <c r="AK437" s="177">
        <v>17732469.510000002</v>
      </c>
      <c r="AL437" s="177">
        <v>77739</v>
      </c>
      <c r="AM437" s="177">
        <v>313118.43</v>
      </c>
      <c r="AN437" s="177">
        <v>967992</v>
      </c>
      <c r="AO437" s="177">
        <v>1359471</v>
      </c>
      <c r="AP437" s="177">
        <v>276805</v>
      </c>
      <c r="AQ437" s="177">
        <v>150339</v>
      </c>
      <c r="AR437" s="177">
        <v>2303041.67</v>
      </c>
      <c r="AS437" s="177">
        <v>565984.30000000005</v>
      </c>
      <c r="AT437" s="177">
        <v>586328</v>
      </c>
      <c r="AU437" s="177">
        <v>1290775.48</v>
      </c>
      <c r="AV437" s="177">
        <v>264824</v>
      </c>
      <c r="AW437" s="177">
        <v>168151.25</v>
      </c>
      <c r="AX437" s="177">
        <v>458883.85</v>
      </c>
      <c r="AY437" s="177">
        <v>174500</v>
      </c>
      <c r="AZ437" s="177">
        <v>88482</v>
      </c>
      <c r="BA437" s="177">
        <v>3915993.75</v>
      </c>
      <c r="BB437" s="177">
        <v>246290.34</v>
      </c>
      <c r="BC437" s="177">
        <v>7158701.5</v>
      </c>
      <c r="BD437" s="177">
        <v>1452629.58</v>
      </c>
      <c r="BE437" s="177">
        <v>540053.75</v>
      </c>
      <c r="BF437" s="177">
        <v>249903.5</v>
      </c>
      <c r="BG437" s="177">
        <v>7293359</v>
      </c>
      <c r="BH437" s="177">
        <v>46861</v>
      </c>
      <c r="BI437" s="177">
        <v>478827</v>
      </c>
      <c r="BJ437" s="177">
        <v>362467</v>
      </c>
      <c r="BK437" s="177">
        <v>259462</v>
      </c>
      <c r="BL437" s="177">
        <v>4085606.5</v>
      </c>
      <c r="BM437" s="177">
        <v>506413.75</v>
      </c>
      <c r="BN437" s="177">
        <v>666480.6</v>
      </c>
      <c r="BO437" s="177">
        <v>1530506</v>
      </c>
      <c r="BP437" s="177">
        <v>752528</v>
      </c>
      <c r="BQ437" s="177">
        <v>114382</v>
      </c>
      <c r="BR437" s="179">
        <v>31527721</v>
      </c>
      <c r="BS437" s="177">
        <v>760239</v>
      </c>
      <c r="BT437" s="177">
        <v>1463061.24</v>
      </c>
      <c r="BU437" s="179">
        <v>3605832.62</v>
      </c>
      <c r="BV437" s="177">
        <v>137520.78</v>
      </c>
      <c r="BW437" s="177">
        <v>253710.43</v>
      </c>
      <c r="BX437" s="177">
        <v>1192650.25</v>
      </c>
      <c r="BY437" s="177">
        <v>262476.5</v>
      </c>
      <c r="BZ437" s="177">
        <v>193585</v>
      </c>
      <c r="CA437" s="177">
        <v>244003</v>
      </c>
      <c r="CB437" s="179">
        <v>632762.03</v>
      </c>
      <c r="CC437" s="177">
        <v>1153091</v>
      </c>
      <c r="CD437" s="177">
        <v>555917.42000000004</v>
      </c>
      <c r="CE437" s="179">
        <v>773093.5</v>
      </c>
      <c r="CF437" s="179">
        <v>190722.87</v>
      </c>
      <c r="CG437" s="177">
        <v>82792.5</v>
      </c>
      <c r="CH437" s="177">
        <v>10032</v>
      </c>
      <c r="CI437" s="177">
        <v>239072</v>
      </c>
      <c r="CJ437" s="179">
        <v>1341359</v>
      </c>
      <c r="CK437" s="179">
        <v>135477</v>
      </c>
      <c r="CL437" s="177">
        <v>47894.5</v>
      </c>
      <c r="CM437" s="178" t="s">
        <v>2104</v>
      </c>
      <c r="CN437" s="153" t="s">
        <v>2108</v>
      </c>
      <c r="CO437" s="153" t="s">
        <v>2104</v>
      </c>
      <c r="CP437" s="154" t="s">
        <v>2106</v>
      </c>
      <c r="CQ437" s="189" t="s">
        <v>2107</v>
      </c>
      <c r="CR437" s="154">
        <f t="shared" si="7"/>
        <v>0</v>
      </c>
      <c r="CS437" s="154" t="s">
        <v>469</v>
      </c>
      <c r="CT437" s="154" t="s">
        <v>470</v>
      </c>
      <c r="CU437" s="154">
        <v>0</v>
      </c>
      <c r="CW437" s="157" t="s">
        <v>2108</v>
      </c>
      <c r="CX437" s="154" t="s">
        <v>2104</v>
      </c>
      <c r="CY437" s="154" t="s">
        <v>2106</v>
      </c>
      <c r="CZ437" s="174">
        <f t="shared" si="6"/>
        <v>0</v>
      </c>
      <c r="DA437" s="158" t="s">
        <v>469</v>
      </c>
      <c r="DB437" s="154" t="s">
        <v>470</v>
      </c>
      <c r="DC437" s="154" t="s">
        <v>458</v>
      </c>
    </row>
    <row r="438" spans="1:107" ht="13.2" customHeight="1" x14ac:dyDescent="0.25">
      <c r="A438" s="175" t="s">
        <v>931</v>
      </c>
      <c r="B438" s="176" t="s">
        <v>932</v>
      </c>
      <c r="C438" s="177">
        <v>-906978.69</v>
      </c>
      <c r="D438" s="177">
        <v>-56202.97</v>
      </c>
      <c r="E438" s="177">
        <v>-71507.42</v>
      </c>
      <c r="F438" s="177">
        <v>-26412.34</v>
      </c>
      <c r="G438" s="177">
        <v>-36368.85</v>
      </c>
      <c r="H438" s="177">
        <v>-131872.39000000001</v>
      </c>
      <c r="I438" s="177">
        <v>-70579.11</v>
      </c>
      <c r="J438" s="177">
        <v>-57403.8</v>
      </c>
      <c r="K438" s="177">
        <v>-537.05999999999995</v>
      </c>
      <c r="L438" s="177">
        <v>-337801.27</v>
      </c>
      <c r="M438" s="177">
        <v>-104225.76</v>
      </c>
      <c r="N438" s="177">
        <v>0</v>
      </c>
      <c r="O438" s="177">
        <v>-768283.68</v>
      </c>
      <c r="P438" s="177">
        <v>-222748.06</v>
      </c>
      <c r="Q438" s="177">
        <v>-42552.61</v>
      </c>
      <c r="R438" s="177">
        <v>-411114.78</v>
      </c>
      <c r="S438" s="177">
        <v>-89352.58</v>
      </c>
      <c r="T438" s="177">
        <v>-19768.330000000002</v>
      </c>
      <c r="U438" s="177">
        <v>-262696.65999999997</v>
      </c>
      <c r="V438" s="177">
        <v>-11717.53</v>
      </c>
      <c r="W438" s="177">
        <v>-1707018.05</v>
      </c>
      <c r="X438" s="177">
        <v>-157968.10999999999</v>
      </c>
      <c r="Y438" s="177">
        <v>-84170.44</v>
      </c>
      <c r="Z438" s="177">
        <v>-282585.65999999997</v>
      </c>
      <c r="AA438" s="177">
        <v>0</v>
      </c>
      <c r="AB438" s="177">
        <v>-236388.38</v>
      </c>
      <c r="AC438" s="177">
        <v>-32147.55</v>
      </c>
      <c r="AD438" s="177">
        <v>-160436.42000000001</v>
      </c>
      <c r="AE438" s="177">
        <v>-106016.2</v>
      </c>
      <c r="AF438" s="177">
        <v>-76026.94</v>
      </c>
      <c r="AG438" s="177">
        <v>-304075.25</v>
      </c>
      <c r="AH438" s="177">
        <v>-55124.95</v>
      </c>
      <c r="AI438" s="177">
        <v>-43898.31</v>
      </c>
      <c r="AJ438" s="177">
        <v>-7864.64</v>
      </c>
      <c r="AK438" s="177">
        <v>-3150922.51</v>
      </c>
      <c r="AL438" s="177">
        <v>-13742.65</v>
      </c>
      <c r="AM438" s="177">
        <v>-70950.98</v>
      </c>
      <c r="AN438" s="177">
        <v>-215293.29</v>
      </c>
      <c r="AO438" s="177">
        <v>-240730.47</v>
      </c>
      <c r="AP438" s="177">
        <v>-49278.400000000001</v>
      </c>
      <c r="AQ438" s="177">
        <v>-13880.3</v>
      </c>
      <c r="AR438" s="177">
        <v>-566070.21</v>
      </c>
      <c r="AS438" s="177">
        <v>-12413.19</v>
      </c>
      <c r="AT438" s="177">
        <v>-156100.96</v>
      </c>
      <c r="AU438" s="177">
        <v>-186581.83</v>
      </c>
      <c r="AV438" s="177">
        <v>-31095.01</v>
      </c>
      <c r="AW438" s="177">
        <v>-1727.62</v>
      </c>
      <c r="AX438" s="177">
        <v>-131155.07</v>
      </c>
      <c r="AY438" s="177">
        <v>-49028.34</v>
      </c>
      <c r="AZ438" s="177">
        <v>-13996.48</v>
      </c>
      <c r="BA438" s="177">
        <v>-1217054.48</v>
      </c>
      <c r="BB438" s="177">
        <v>-49714.02</v>
      </c>
      <c r="BC438" s="177">
        <v>-1949827.06</v>
      </c>
      <c r="BD438" s="177">
        <v>-780818.12</v>
      </c>
      <c r="BE438" s="177">
        <v>-60605.38</v>
      </c>
      <c r="BF438" s="177">
        <v>-5289.88</v>
      </c>
      <c r="BG438" s="177">
        <v>-1761852.75</v>
      </c>
      <c r="BH438" s="177">
        <v>-20173.009999999998</v>
      </c>
      <c r="BI438" s="177">
        <v>-126922.3</v>
      </c>
      <c r="BJ438" s="177">
        <v>-156345.82999999999</v>
      </c>
      <c r="BK438" s="177">
        <v>-96608.36</v>
      </c>
      <c r="BL438" s="177">
        <v>-826347.91</v>
      </c>
      <c r="BM438" s="177">
        <v>-262851.34000000003</v>
      </c>
      <c r="BN438" s="177">
        <v>-106491.84</v>
      </c>
      <c r="BO438" s="177">
        <v>-35835.72</v>
      </c>
      <c r="BP438" s="177">
        <v>-185459.05</v>
      </c>
      <c r="BQ438" s="177">
        <v>-2401.09</v>
      </c>
      <c r="BR438" s="177">
        <v>-5778577.3200000003</v>
      </c>
      <c r="BS438" s="177">
        <v>-170337.49</v>
      </c>
      <c r="BT438" s="177">
        <v>-600923.81999999995</v>
      </c>
      <c r="BU438" s="177">
        <v>-497277.97</v>
      </c>
      <c r="BV438" s="177">
        <v>-54861.5</v>
      </c>
      <c r="BW438" s="177">
        <v>-52905.85</v>
      </c>
      <c r="BX438" s="177">
        <v>-337261.15</v>
      </c>
      <c r="BY438" s="177">
        <v>-33318.720000000001</v>
      </c>
      <c r="BZ438" s="177">
        <v>-36822.519999999997</v>
      </c>
      <c r="CA438" s="177">
        <v>-31424.37</v>
      </c>
      <c r="CB438" s="177">
        <v>-178395.81</v>
      </c>
      <c r="CC438" s="177">
        <v>-293865.73</v>
      </c>
      <c r="CD438" s="177">
        <v>-208974.2</v>
      </c>
      <c r="CE438" s="177">
        <v>-125684.78</v>
      </c>
      <c r="CF438" s="177">
        <v>-28726.69</v>
      </c>
      <c r="CG438" s="177">
        <v>0</v>
      </c>
      <c r="CH438" s="177">
        <v>-631.96</v>
      </c>
      <c r="CI438" s="177">
        <v>-70125.89</v>
      </c>
      <c r="CJ438" s="177">
        <v>-465153.23</v>
      </c>
      <c r="CK438" s="177">
        <v>-56853.48</v>
      </c>
      <c r="CL438" s="177">
        <v>-13805.05</v>
      </c>
      <c r="CM438" s="178" t="s">
        <v>2104</v>
      </c>
      <c r="CN438" s="153" t="s">
        <v>2109</v>
      </c>
      <c r="CO438" s="153" t="s">
        <v>2104</v>
      </c>
      <c r="CP438" s="154" t="s">
        <v>2106</v>
      </c>
      <c r="CQ438" s="189" t="s">
        <v>2107</v>
      </c>
      <c r="CR438" s="154">
        <f t="shared" si="7"/>
        <v>0</v>
      </c>
      <c r="CS438" s="154" t="s">
        <v>931</v>
      </c>
      <c r="CT438" s="154" t="s">
        <v>2110</v>
      </c>
      <c r="CU438" s="154">
        <v>0</v>
      </c>
      <c r="CW438" s="157" t="s">
        <v>2109</v>
      </c>
      <c r="CX438" s="154" t="s">
        <v>2104</v>
      </c>
      <c r="CY438" s="154" t="s">
        <v>2106</v>
      </c>
      <c r="CZ438" s="174">
        <f t="shared" si="6"/>
        <v>0</v>
      </c>
      <c r="DA438" s="158" t="s">
        <v>931</v>
      </c>
      <c r="DB438" s="154" t="s">
        <v>932</v>
      </c>
      <c r="DC438" s="154" t="s">
        <v>1288</v>
      </c>
    </row>
    <row r="439" spans="1:107" ht="13.2" customHeight="1" x14ac:dyDescent="0.25">
      <c r="A439" s="175" t="s">
        <v>933</v>
      </c>
      <c r="B439" s="176" t="s">
        <v>934</v>
      </c>
      <c r="C439" s="177">
        <v>1048041.14</v>
      </c>
      <c r="D439" s="177">
        <v>16467.939999999999</v>
      </c>
      <c r="E439" s="177">
        <v>38362.75</v>
      </c>
      <c r="F439" s="177">
        <v>11222.67</v>
      </c>
      <c r="G439" s="177">
        <v>8267.86</v>
      </c>
      <c r="H439" s="177">
        <v>10899.65</v>
      </c>
      <c r="I439" s="177">
        <v>5551.5</v>
      </c>
      <c r="J439" s="177">
        <v>450890.94</v>
      </c>
      <c r="K439" s="177">
        <v>9967.8799999999992</v>
      </c>
      <c r="L439" s="177">
        <v>10426.48</v>
      </c>
      <c r="M439" s="177">
        <v>91212.87</v>
      </c>
      <c r="N439" s="177">
        <v>0</v>
      </c>
      <c r="O439" s="177">
        <v>619512.49</v>
      </c>
      <c r="P439" s="177">
        <v>3380.87</v>
      </c>
      <c r="Q439" s="177">
        <v>45668.94</v>
      </c>
      <c r="R439" s="177">
        <v>285190.05</v>
      </c>
      <c r="S439" s="177">
        <v>11385.56</v>
      </c>
      <c r="T439" s="177">
        <v>35414.519999999997</v>
      </c>
      <c r="U439" s="177">
        <v>434.07</v>
      </c>
      <c r="V439" s="177">
        <v>11284.31</v>
      </c>
      <c r="W439" s="177">
        <v>1789444.73</v>
      </c>
      <c r="X439" s="177">
        <v>52877.95</v>
      </c>
      <c r="Y439" s="177">
        <v>29374.03</v>
      </c>
      <c r="Z439" s="177">
        <v>17895.97</v>
      </c>
      <c r="AA439" s="177">
        <v>0</v>
      </c>
      <c r="AB439" s="177">
        <v>26672.36</v>
      </c>
      <c r="AC439" s="177">
        <v>29381.68</v>
      </c>
      <c r="AD439" s="177">
        <v>85650.63</v>
      </c>
      <c r="AE439" s="177">
        <v>22514.37</v>
      </c>
      <c r="AF439" s="177">
        <v>136589.66</v>
      </c>
      <c r="AG439" s="177">
        <v>16941.11</v>
      </c>
      <c r="AH439" s="177">
        <v>60561.63</v>
      </c>
      <c r="AI439" s="177">
        <v>11339.23</v>
      </c>
      <c r="AJ439" s="177">
        <v>16055.45</v>
      </c>
      <c r="AK439" s="177">
        <v>2022617.1</v>
      </c>
      <c r="AL439" s="177">
        <v>3235.41</v>
      </c>
      <c r="AM439" s="177">
        <v>15920.2</v>
      </c>
      <c r="AN439" s="177">
        <v>29290.85</v>
      </c>
      <c r="AO439" s="177">
        <v>35112.75</v>
      </c>
      <c r="AP439" s="177">
        <v>2483.81</v>
      </c>
      <c r="AQ439" s="177">
        <v>12326.65</v>
      </c>
      <c r="AR439" s="177">
        <v>186189.36</v>
      </c>
      <c r="AS439" s="177">
        <v>11767.51</v>
      </c>
      <c r="AT439" s="177">
        <v>34663.620000000003</v>
      </c>
      <c r="AU439" s="177">
        <v>98243.09</v>
      </c>
      <c r="AV439" s="177">
        <v>19147.02</v>
      </c>
      <c r="AW439" s="177">
        <v>2618.87</v>
      </c>
      <c r="AX439" s="177">
        <v>68605.72</v>
      </c>
      <c r="AY439" s="177">
        <v>13095.68</v>
      </c>
      <c r="AZ439" s="177">
        <v>4689.9399999999996</v>
      </c>
      <c r="BA439" s="177">
        <v>291736.18</v>
      </c>
      <c r="BB439" s="177">
        <v>36823</v>
      </c>
      <c r="BC439" s="177">
        <v>851677.43</v>
      </c>
      <c r="BD439" s="177">
        <v>86051.32</v>
      </c>
      <c r="BE439" s="177">
        <v>14610.86</v>
      </c>
      <c r="BF439" s="177">
        <v>5898.84</v>
      </c>
      <c r="BG439" s="177">
        <v>447890.28</v>
      </c>
      <c r="BH439" s="177">
        <v>8419.51</v>
      </c>
      <c r="BI439" s="177">
        <v>9559.27</v>
      </c>
      <c r="BJ439" s="177">
        <v>0</v>
      </c>
      <c r="BK439" s="177">
        <v>6246.72</v>
      </c>
      <c r="BL439" s="177">
        <v>505009.46</v>
      </c>
      <c r="BM439" s="177">
        <v>14235.5</v>
      </c>
      <c r="BN439" s="177">
        <v>34368.559999999998</v>
      </c>
      <c r="BO439" s="177">
        <v>275161.99</v>
      </c>
      <c r="BP439" s="177">
        <v>8726.61</v>
      </c>
      <c r="BQ439" s="177">
        <v>108.04</v>
      </c>
      <c r="BR439" s="177">
        <v>2930677.42</v>
      </c>
      <c r="BS439" s="177">
        <v>14841.9</v>
      </c>
      <c r="BT439" s="177">
        <v>2858.63</v>
      </c>
      <c r="BU439" s="177">
        <v>725657.99</v>
      </c>
      <c r="BV439" s="177">
        <v>220</v>
      </c>
      <c r="BW439" s="177">
        <v>25012.04</v>
      </c>
      <c r="BX439" s="177">
        <v>128581.77</v>
      </c>
      <c r="BY439" s="177">
        <v>37458.769999999997</v>
      </c>
      <c r="BZ439" s="177">
        <v>6778.61</v>
      </c>
      <c r="CA439" s="177">
        <v>9634.9</v>
      </c>
      <c r="CB439" s="177">
        <v>178</v>
      </c>
      <c r="CC439" s="177">
        <v>55455.56</v>
      </c>
      <c r="CD439" s="177">
        <v>26567.22</v>
      </c>
      <c r="CE439" s="177">
        <v>66584.320000000007</v>
      </c>
      <c r="CF439" s="177">
        <v>35253.769999999997</v>
      </c>
      <c r="CG439" s="177">
        <v>0</v>
      </c>
      <c r="CH439" s="177">
        <v>481.2</v>
      </c>
      <c r="CI439" s="177">
        <v>4263.46</v>
      </c>
      <c r="CJ439" s="177">
        <v>64330.27</v>
      </c>
      <c r="CK439" s="177">
        <v>0</v>
      </c>
      <c r="CL439" s="177">
        <v>15969.12</v>
      </c>
      <c r="CM439" s="178" t="s">
        <v>2104</v>
      </c>
      <c r="CN439" s="153" t="s">
        <v>2109</v>
      </c>
      <c r="CO439" s="153" t="s">
        <v>2104</v>
      </c>
      <c r="CP439" s="154" t="s">
        <v>2106</v>
      </c>
      <c r="CQ439" s="189" t="s">
        <v>2107</v>
      </c>
      <c r="CR439" s="154">
        <f t="shared" si="7"/>
        <v>0</v>
      </c>
      <c r="CS439" s="154" t="s">
        <v>933</v>
      </c>
      <c r="CT439" s="154" t="s">
        <v>2111</v>
      </c>
      <c r="CU439" s="154">
        <v>0</v>
      </c>
      <c r="CW439" s="157" t="s">
        <v>2109</v>
      </c>
      <c r="CX439" s="154" t="s">
        <v>2104</v>
      </c>
      <c r="CY439" s="154" t="s">
        <v>2106</v>
      </c>
      <c r="CZ439" s="174">
        <f t="shared" si="6"/>
        <v>0</v>
      </c>
      <c r="DA439" s="158" t="s">
        <v>933</v>
      </c>
      <c r="DB439" s="154" t="s">
        <v>934</v>
      </c>
      <c r="DC439" s="154" t="s">
        <v>1288</v>
      </c>
    </row>
    <row r="440" spans="1:107" ht="13.2" customHeight="1" x14ac:dyDescent="0.25">
      <c r="A440" s="175" t="s">
        <v>417</v>
      </c>
      <c r="B440" s="176" t="s">
        <v>418</v>
      </c>
      <c r="C440" s="177">
        <v>487025.91999999998</v>
      </c>
      <c r="D440" s="177">
        <v>-59124</v>
      </c>
      <c r="E440" s="177">
        <v>105934</v>
      </c>
      <c r="F440" s="177">
        <v>44689.75</v>
      </c>
      <c r="G440" s="177">
        <v>27012.5</v>
      </c>
      <c r="H440" s="177">
        <v>0</v>
      </c>
      <c r="I440" s="177">
        <v>66080.25</v>
      </c>
      <c r="J440" s="177">
        <v>227861.25</v>
      </c>
      <c r="K440" s="177">
        <v>21952.17</v>
      </c>
      <c r="L440" s="177">
        <v>0</v>
      </c>
      <c r="M440" s="177">
        <v>110116</v>
      </c>
      <c r="N440" s="177">
        <v>7445</v>
      </c>
      <c r="O440" s="177">
        <v>470098.75</v>
      </c>
      <c r="P440" s="177">
        <v>61622.69</v>
      </c>
      <c r="Q440" s="177">
        <v>5265</v>
      </c>
      <c r="R440" s="177">
        <v>55578.5</v>
      </c>
      <c r="S440" s="177">
        <v>24400.5</v>
      </c>
      <c r="T440" s="177">
        <v>42069.5</v>
      </c>
      <c r="U440" s="177">
        <v>52736.5</v>
      </c>
      <c r="V440" s="177">
        <v>0</v>
      </c>
      <c r="W440" s="177">
        <v>392054.74</v>
      </c>
      <c r="X440" s="177">
        <v>0</v>
      </c>
      <c r="Y440" s="177">
        <v>0</v>
      </c>
      <c r="Z440" s="177">
        <v>4002</v>
      </c>
      <c r="AA440" s="177">
        <v>3085</v>
      </c>
      <c r="AB440" s="177">
        <v>7367</v>
      </c>
      <c r="AC440" s="177">
        <v>47582</v>
      </c>
      <c r="AD440" s="177">
        <v>88549</v>
      </c>
      <c r="AE440" s="177">
        <v>0</v>
      </c>
      <c r="AF440" s="177">
        <v>9210</v>
      </c>
      <c r="AG440" s="177">
        <v>0</v>
      </c>
      <c r="AH440" s="177">
        <v>49112.9</v>
      </c>
      <c r="AI440" s="177">
        <v>0</v>
      </c>
      <c r="AJ440" s="177">
        <v>0</v>
      </c>
      <c r="AK440" s="177">
        <v>1594018.65</v>
      </c>
      <c r="AL440" s="177">
        <v>27866</v>
      </c>
      <c r="AM440" s="177">
        <v>159708</v>
      </c>
      <c r="AN440" s="177">
        <v>58637</v>
      </c>
      <c r="AO440" s="177">
        <v>74712</v>
      </c>
      <c r="AP440" s="177">
        <v>0</v>
      </c>
      <c r="AQ440" s="177">
        <v>0</v>
      </c>
      <c r="AR440" s="177">
        <v>181208.8</v>
      </c>
      <c r="AS440" s="177">
        <v>0</v>
      </c>
      <c r="AT440" s="177">
        <v>58255</v>
      </c>
      <c r="AU440" s="177">
        <v>76477.5</v>
      </c>
      <c r="AV440" s="177">
        <v>17134</v>
      </c>
      <c r="AW440" s="177">
        <v>848</v>
      </c>
      <c r="AX440" s="177">
        <v>0</v>
      </c>
      <c r="AY440" s="177">
        <v>0</v>
      </c>
      <c r="AZ440" s="177">
        <v>0</v>
      </c>
      <c r="BA440" s="177">
        <v>851253.31</v>
      </c>
      <c r="BB440" s="177">
        <v>0</v>
      </c>
      <c r="BC440" s="177">
        <v>392023.25</v>
      </c>
      <c r="BD440" s="177">
        <v>110854</v>
      </c>
      <c r="BE440" s="177">
        <v>0</v>
      </c>
      <c r="BF440" s="177">
        <v>0</v>
      </c>
      <c r="BG440" s="177">
        <v>122562</v>
      </c>
      <c r="BH440" s="177">
        <v>0</v>
      </c>
      <c r="BI440" s="177">
        <v>0</v>
      </c>
      <c r="BJ440" s="177">
        <v>0</v>
      </c>
      <c r="BK440" s="177">
        <v>0</v>
      </c>
      <c r="BL440" s="177">
        <v>646938.75</v>
      </c>
      <c r="BM440" s="177">
        <v>29826</v>
      </c>
      <c r="BN440" s="177">
        <v>38507</v>
      </c>
      <c r="BO440" s="177">
        <v>45576</v>
      </c>
      <c r="BP440" s="177">
        <v>21773</v>
      </c>
      <c r="BQ440" s="177">
        <v>59240</v>
      </c>
      <c r="BR440" s="177">
        <v>1169786</v>
      </c>
      <c r="BS440" s="177">
        <v>0</v>
      </c>
      <c r="BT440" s="177">
        <v>0</v>
      </c>
      <c r="BU440" s="177">
        <v>519969</v>
      </c>
      <c r="BV440" s="177">
        <v>0</v>
      </c>
      <c r="BW440" s="177">
        <v>3385.5</v>
      </c>
      <c r="BX440" s="177">
        <v>42258.25</v>
      </c>
      <c r="BY440" s="177">
        <v>20245</v>
      </c>
      <c r="BZ440" s="177">
        <v>0</v>
      </c>
      <c r="CA440" s="177">
        <v>0</v>
      </c>
      <c r="CB440" s="177">
        <v>0</v>
      </c>
      <c r="CC440" s="177">
        <v>42650.25</v>
      </c>
      <c r="CD440" s="177">
        <v>9358</v>
      </c>
      <c r="CE440" s="177">
        <v>0</v>
      </c>
      <c r="CF440" s="177">
        <v>0</v>
      </c>
      <c r="CG440" s="177">
        <v>0</v>
      </c>
      <c r="CH440" s="177">
        <v>0</v>
      </c>
      <c r="CI440" s="177">
        <v>23203</v>
      </c>
      <c r="CJ440" s="177">
        <v>0</v>
      </c>
      <c r="CK440" s="177">
        <v>800</v>
      </c>
      <c r="CL440" s="177">
        <v>0</v>
      </c>
      <c r="CM440" s="178" t="s">
        <v>2104</v>
      </c>
      <c r="CN440" s="153" t="s">
        <v>2105</v>
      </c>
      <c r="CO440" s="153" t="s">
        <v>2104</v>
      </c>
      <c r="CP440" s="154" t="s">
        <v>2106</v>
      </c>
      <c r="CQ440" s="189" t="s">
        <v>2107</v>
      </c>
      <c r="CR440" s="154">
        <f t="shared" si="7"/>
        <v>0</v>
      </c>
      <c r="CS440" s="154" t="s">
        <v>417</v>
      </c>
      <c r="CT440" s="154" t="s">
        <v>2112</v>
      </c>
      <c r="CU440" s="154">
        <v>0</v>
      </c>
      <c r="CW440" s="157" t="s">
        <v>2105</v>
      </c>
      <c r="CX440" s="154" t="s">
        <v>2104</v>
      </c>
      <c r="CY440" s="154" t="s">
        <v>2106</v>
      </c>
      <c r="CZ440" s="174">
        <f t="shared" si="6"/>
        <v>0</v>
      </c>
      <c r="DA440" s="158" t="s">
        <v>417</v>
      </c>
      <c r="DB440" s="154" t="s">
        <v>418</v>
      </c>
      <c r="DC440" s="154" t="s">
        <v>400</v>
      </c>
    </row>
    <row r="441" spans="1:107" ht="13.2" customHeight="1" x14ac:dyDescent="0.25">
      <c r="A441" s="175" t="s">
        <v>471</v>
      </c>
      <c r="B441" s="176" t="s">
        <v>472</v>
      </c>
      <c r="C441" s="177">
        <v>392742.53</v>
      </c>
      <c r="D441" s="177">
        <v>0</v>
      </c>
      <c r="E441" s="177">
        <v>31790</v>
      </c>
      <c r="F441" s="177">
        <v>12316</v>
      </c>
      <c r="G441" s="177">
        <v>0</v>
      </c>
      <c r="H441" s="177">
        <v>0</v>
      </c>
      <c r="I441" s="177">
        <v>8076</v>
      </c>
      <c r="J441" s="177">
        <v>71157</v>
      </c>
      <c r="K441" s="177">
        <v>24198.22</v>
      </c>
      <c r="L441" s="177">
        <v>0</v>
      </c>
      <c r="M441" s="177">
        <v>14596.84</v>
      </c>
      <c r="N441" s="177">
        <v>0</v>
      </c>
      <c r="O441" s="177">
        <v>202557.5</v>
      </c>
      <c r="P441" s="177">
        <v>89710.399999999994</v>
      </c>
      <c r="Q441" s="177">
        <v>36129.25</v>
      </c>
      <c r="R441" s="177">
        <v>0</v>
      </c>
      <c r="S441" s="177">
        <v>103171.58</v>
      </c>
      <c r="T441" s="177">
        <v>24863.5</v>
      </c>
      <c r="U441" s="177">
        <v>283793.5</v>
      </c>
      <c r="V441" s="177">
        <v>0</v>
      </c>
      <c r="W441" s="177">
        <v>196715.74</v>
      </c>
      <c r="X441" s="177">
        <v>0</v>
      </c>
      <c r="Y441" s="177">
        <v>0</v>
      </c>
      <c r="Z441" s="177">
        <v>0</v>
      </c>
      <c r="AA441" s="177">
        <v>15790</v>
      </c>
      <c r="AB441" s="177">
        <v>5012</v>
      </c>
      <c r="AC441" s="177">
        <v>57903</v>
      </c>
      <c r="AD441" s="177">
        <v>37385</v>
      </c>
      <c r="AE441" s="177">
        <v>0</v>
      </c>
      <c r="AF441" s="177">
        <v>3071</v>
      </c>
      <c r="AG441" s="177">
        <v>9799.42</v>
      </c>
      <c r="AH441" s="177">
        <v>47433</v>
      </c>
      <c r="AI441" s="177">
        <v>0</v>
      </c>
      <c r="AJ441" s="177">
        <v>0</v>
      </c>
      <c r="AK441" s="177">
        <v>1447467.82</v>
      </c>
      <c r="AL441" s="177">
        <v>20592.7</v>
      </c>
      <c r="AM441" s="177">
        <v>32581</v>
      </c>
      <c r="AN441" s="177">
        <v>74583</v>
      </c>
      <c r="AO441" s="177">
        <v>21765</v>
      </c>
      <c r="AP441" s="177">
        <v>0</v>
      </c>
      <c r="AQ441" s="177">
        <v>21009</v>
      </c>
      <c r="AR441" s="177">
        <v>227169</v>
      </c>
      <c r="AS441" s="177">
        <v>0</v>
      </c>
      <c r="AT441" s="177">
        <v>85251</v>
      </c>
      <c r="AU441" s="177">
        <v>57553.25</v>
      </c>
      <c r="AV441" s="177">
        <v>2766</v>
      </c>
      <c r="AW441" s="177">
        <v>4090</v>
      </c>
      <c r="AX441" s="177">
        <v>0</v>
      </c>
      <c r="AY441" s="177">
        <v>0</v>
      </c>
      <c r="AZ441" s="177">
        <v>10700</v>
      </c>
      <c r="BA441" s="177">
        <v>418239.75</v>
      </c>
      <c r="BB441" s="177">
        <v>0</v>
      </c>
      <c r="BC441" s="177">
        <v>503624</v>
      </c>
      <c r="BD441" s="177">
        <v>65414.7</v>
      </c>
      <c r="BE441" s="177">
        <v>0</v>
      </c>
      <c r="BF441" s="177">
        <v>0</v>
      </c>
      <c r="BG441" s="177">
        <v>293154.25</v>
      </c>
      <c r="BH441" s="177">
        <v>0</v>
      </c>
      <c r="BI441" s="177">
        <v>0</v>
      </c>
      <c r="BJ441" s="177">
        <v>0</v>
      </c>
      <c r="BK441" s="177">
        <v>0</v>
      </c>
      <c r="BL441" s="177">
        <v>361858</v>
      </c>
      <c r="BM441" s="177">
        <v>0</v>
      </c>
      <c r="BN441" s="177">
        <v>43199</v>
      </c>
      <c r="BO441" s="177">
        <v>71814.33</v>
      </c>
      <c r="BP441" s="177">
        <v>60699</v>
      </c>
      <c r="BQ441" s="177">
        <v>0</v>
      </c>
      <c r="BR441" s="177">
        <v>1443415.88</v>
      </c>
      <c r="BS441" s="177">
        <v>0</v>
      </c>
      <c r="BT441" s="177">
        <v>0</v>
      </c>
      <c r="BU441" s="177">
        <v>684306</v>
      </c>
      <c r="BV441" s="177">
        <v>0</v>
      </c>
      <c r="BW441" s="177">
        <v>0</v>
      </c>
      <c r="BX441" s="177">
        <v>0</v>
      </c>
      <c r="BY441" s="177">
        <v>3748</v>
      </c>
      <c r="BZ441" s="177">
        <v>0</v>
      </c>
      <c r="CA441" s="177">
        <v>0</v>
      </c>
      <c r="CB441" s="177">
        <v>0</v>
      </c>
      <c r="CC441" s="177">
        <v>20191.5</v>
      </c>
      <c r="CD441" s="177">
        <v>20491</v>
      </c>
      <c r="CE441" s="177">
        <v>0</v>
      </c>
      <c r="CF441" s="177">
        <v>0</v>
      </c>
      <c r="CG441" s="177">
        <v>0</v>
      </c>
      <c r="CH441" s="177">
        <v>0</v>
      </c>
      <c r="CI441" s="177">
        <v>15905</v>
      </c>
      <c r="CJ441" s="177">
        <v>18754.5</v>
      </c>
      <c r="CK441" s="177">
        <v>0</v>
      </c>
      <c r="CL441" s="177">
        <v>0</v>
      </c>
      <c r="CM441" s="178" t="s">
        <v>2104</v>
      </c>
      <c r="CN441" s="153" t="s">
        <v>2108</v>
      </c>
      <c r="CO441" s="153" t="s">
        <v>2104</v>
      </c>
      <c r="CP441" s="154" t="s">
        <v>2106</v>
      </c>
      <c r="CQ441" s="189" t="s">
        <v>2107</v>
      </c>
      <c r="CR441" s="154">
        <f t="shared" si="7"/>
        <v>0</v>
      </c>
      <c r="CS441" s="154" t="s">
        <v>471</v>
      </c>
      <c r="CT441" s="154" t="s">
        <v>2113</v>
      </c>
      <c r="CU441" s="154">
        <v>0</v>
      </c>
      <c r="CW441" s="157" t="s">
        <v>2108</v>
      </c>
      <c r="CX441" s="154" t="s">
        <v>2104</v>
      </c>
      <c r="CY441" s="154" t="s">
        <v>2106</v>
      </c>
      <c r="CZ441" s="174">
        <f t="shared" si="6"/>
        <v>0</v>
      </c>
      <c r="DA441" s="158" t="s">
        <v>471</v>
      </c>
      <c r="DB441" s="154" t="s">
        <v>472</v>
      </c>
      <c r="DC441" s="154" t="s">
        <v>458</v>
      </c>
    </row>
    <row r="442" spans="1:107" ht="13.2" customHeight="1" x14ac:dyDescent="0.25">
      <c r="A442" s="175" t="s">
        <v>935</v>
      </c>
      <c r="B442" s="176" t="s">
        <v>936</v>
      </c>
      <c r="C442" s="177">
        <v>0</v>
      </c>
      <c r="D442" s="177">
        <v>0</v>
      </c>
      <c r="E442" s="177">
        <v>0</v>
      </c>
      <c r="F442" s="177">
        <v>0</v>
      </c>
      <c r="G442" s="177">
        <v>0</v>
      </c>
      <c r="H442" s="177">
        <v>0</v>
      </c>
      <c r="I442" s="177">
        <v>0</v>
      </c>
      <c r="J442" s="177">
        <v>0</v>
      </c>
      <c r="K442" s="177">
        <v>0</v>
      </c>
      <c r="L442" s="177">
        <v>0</v>
      </c>
      <c r="M442" s="177">
        <v>0</v>
      </c>
      <c r="N442" s="177">
        <v>0</v>
      </c>
      <c r="O442" s="177">
        <v>-55670.879999999997</v>
      </c>
      <c r="P442" s="177">
        <v>0</v>
      </c>
      <c r="Q442" s="177">
        <v>-8512.7099999999991</v>
      </c>
      <c r="R442" s="177">
        <v>0</v>
      </c>
      <c r="S442" s="177">
        <v>0</v>
      </c>
      <c r="T442" s="177">
        <v>-6783.63</v>
      </c>
      <c r="U442" s="177">
        <v>-4907.12</v>
      </c>
      <c r="V442" s="177">
        <v>0</v>
      </c>
      <c r="W442" s="177">
        <v>-12597.33</v>
      </c>
      <c r="X442" s="177">
        <v>0</v>
      </c>
      <c r="Y442" s="177">
        <v>0</v>
      </c>
      <c r="Z442" s="177">
        <v>0</v>
      </c>
      <c r="AA442" s="177">
        <v>0</v>
      </c>
      <c r="AB442" s="177">
        <v>0</v>
      </c>
      <c r="AC442" s="177">
        <v>0</v>
      </c>
      <c r="AD442" s="177">
        <v>0</v>
      </c>
      <c r="AE442" s="177">
        <v>0</v>
      </c>
      <c r="AF442" s="177">
        <v>0</v>
      </c>
      <c r="AG442" s="177">
        <v>0</v>
      </c>
      <c r="AH442" s="177">
        <v>0</v>
      </c>
      <c r="AI442" s="177">
        <v>0</v>
      </c>
      <c r="AJ442" s="177">
        <v>0</v>
      </c>
      <c r="AK442" s="177">
        <v>-168909.83</v>
      </c>
      <c r="AL442" s="177">
        <v>-5034.7</v>
      </c>
      <c r="AM442" s="177">
        <v>-204.04</v>
      </c>
      <c r="AN442" s="177">
        <v>0</v>
      </c>
      <c r="AO442" s="177">
        <v>-704.1</v>
      </c>
      <c r="AP442" s="177">
        <v>0</v>
      </c>
      <c r="AQ442" s="177">
        <v>-50</v>
      </c>
      <c r="AR442" s="177">
        <v>-100</v>
      </c>
      <c r="AS442" s="177">
        <v>0</v>
      </c>
      <c r="AT442" s="177">
        <v>0</v>
      </c>
      <c r="AU442" s="177">
        <v>0</v>
      </c>
      <c r="AV442" s="177">
        <v>-192.56</v>
      </c>
      <c r="AW442" s="177">
        <v>0</v>
      </c>
      <c r="AX442" s="177">
        <v>0</v>
      </c>
      <c r="AY442" s="177">
        <v>0</v>
      </c>
      <c r="AZ442" s="177">
        <v>0</v>
      </c>
      <c r="BA442" s="177">
        <v>0</v>
      </c>
      <c r="BB442" s="177">
        <v>0</v>
      </c>
      <c r="BC442" s="177">
        <v>-153009.43</v>
      </c>
      <c r="BD442" s="177">
        <v>0</v>
      </c>
      <c r="BE442" s="177">
        <v>0</v>
      </c>
      <c r="BF442" s="177">
        <v>0</v>
      </c>
      <c r="BG442" s="177">
        <v>-22774.16</v>
      </c>
      <c r="BH442" s="177">
        <v>0</v>
      </c>
      <c r="BI442" s="177">
        <v>0</v>
      </c>
      <c r="BJ442" s="177">
        <v>0</v>
      </c>
      <c r="BK442" s="177">
        <v>0</v>
      </c>
      <c r="BL442" s="177">
        <v>-153267.06</v>
      </c>
      <c r="BM442" s="177">
        <v>0</v>
      </c>
      <c r="BN442" s="177">
        <v>0</v>
      </c>
      <c r="BO442" s="177">
        <v>0</v>
      </c>
      <c r="BP442" s="177">
        <v>0</v>
      </c>
      <c r="BQ442" s="177">
        <v>0</v>
      </c>
      <c r="BR442" s="179">
        <v>0</v>
      </c>
      <c r="BS442" s="179">
        <v>0</v>
      </c>
      <c r="BT442" s="177">
        <v>0</v>
      </c>
      <c r="BU442" s="179">
        <v>-131692.6</v>
      </c>
      <c r="BV442" s="177">
        <v>0</v>
      </c>
      <c r="BW442" s="179">
        <v>0</v>
      </c>
      <c r="BX442" s="179">
        <v>0</v>
      </c>
      <c r="BY442" s="177">
        <v>0</v>
      </c>
      <c r="BZ442" s="179">
        <v>0</v>
      </c>
      <c r="CA442" s="179">
        <v>0</v>
      </c>
      <c r="CB442" s="177">
        <v>0</v>
      </c>
      <c r="CC442" s="179">
        <v>-9075</v>
      </c>
      <c r="CD442" s="179">
        <v>-5197.5600000000004</v>
      </c>
      <c r="CE442" s="179">
        <v>0</v>
      </c>
      <c r="CF442" s="179">
        <v>0</v>
      </c>
      <c r="CG442" s="179">
        <v>-17469.62</v>
      </c>
      <c r="CH442" s="179">
        <v>0</v>
      </c>
      <c r="CI442" s="179">
        <v>0</v>
      </c>
      <c r="CJ442" s="179">
        <v>0</v>
      </c>
      <c r="CK442" s="177">
        <v>0</v>
      </c>
      <c r="CL442" s="179">
        <v>0</v>
      </c>
      <c r="CM442" s="178" t="s">
        <v>2104</v>
      </c>
      <c r="CN442" s="153" t="s">
        <v>2109</v>
      </c>
      <c r="CO442" s="153" t="s">
        <v>2104</v>
      </c>
      <c r="CP442" s="154" t="s">
        <v>2106</v>
      </c>
      <c r="CQ442" s="189" t="s">
        <v>2107</v>
      </c>
      <c r="CR442" s="154">
        <f t="shared" si="7"/>
        <v>0</v>
      </c>
      <c r="CS442" s="154" t="s">
        <v>935</v>
      </c>
      <c r="CT442" s="154" t="s">
        <v>2114</v>
      </c>
      <c r="CU442" s="154">
        <v>0</v>
      </c>
      <c r="CW442" s="157" t="s">
        <v>2109</v>
      </c>
      <c r="CX442" s="154" t="s">
        <v>2104</v>
      </c>
      <c r="CY442" s="154" t="s">
        <v>2106</v>
      </c>
      <c r="CZ442" s="174">
        <f t="shared" si="6"/>
        <v>0</v>
      </c>
      <c r="DA442" s="158" t="s">
        <v>935</v>
      </c>
      <c r="DB442" s="154" t="s">
        <v>936</v>
      </c>
      <c r="DC442" s="154" t="s">
        <v>1288</v>
      </c>
    </row>
    <row r="443" spans="1:107" ht="13.2" customHeight="1" x14ac:dyDescent="0.25">
      <c r="A443" s="175" t="s">
        <v>937</v>
      </c>
      <c r="B443" s="176" t="s">
        <v>938</v>
      </c>
      <c r="C443" s="177">
        <v>0</v>
      </c>
      <c r="D443" s="177">
        <v>0</v>
      </c>
      <c r="E443" s="177">
        <v>0</v>
      </c>
      <c r="F443" s="177">
        <v>0</v>
      </c>
      <c r="G443" s="177">
        <v>0</v>
      </c>
      <c r="H443" s="177">
        <v>0</v>
      </c>
      <c r="I443" s="177">
        <v>0</v>
      </c>
      <c r="J443" s="177">
        <v>0</v>
      </c>
      <c r="K443" s="177">
        <v>0</v>
      </c>
      <c r="L443" s="177">
        <v>0</v>
      </c>
      <c r="M443" s="177">
        <v>0</v>
      </c>
      <c r="N443" s="177">
        <v>0</v>
      </c>
      <c r="O443" s="177">
        <v>11447.97</v>
      </c>
      <c r="P443" s="177">
        <v>0</v>
      </c>
      <c r="Q443" s="177">
        <v>0</v>
      </c>
      <c r="R443" s="177">
        <v>0</v>
      </c>
      <c r="S443" s="177">
        <v>0</v>
      </c>
      <c r="T443" s="177">
        <v>0</v>
      </c>
      <c r="U443" s="177">
        <v>0</v>
      </c>
      <c r="V443" s="177">
        <v>0</v>
      </c>
      <c r="W443" s="177">
        <v>5966.06</v>
      </c>
      <c r="X443" s="177">
        <v>0</v>
      </c>
      <c r="Y443" s="177">
        <v>0</v>
      </c>
      <c r="Z443" s="177">
        <v>0</v>
      </c>
      <c r="AA443" s="177">
        <v>0</v>
      </c>
      <c r="AB443" s="177">
        <v>0</v>
      </c>
      <c r="AC443" s="177">
        <v>0</v>
      </c>
      <c r="AD443" s="177">
        <v>0</v>
      </c>
      <c r="AE443" s="177">
        <v>0</v>
      </c>
      <c r="AF443" s="177">
        <v>0</v>
      </c>
      <c r="AG443" s="177">
        <v>0</v>
      </c>
      <c r="AH443" s="177">
        <v>0</v>
      </c>
      <c r="AI443" s="177">
        <v>0</v>
      </c>
      <c r="AJ443" s="177">
        <v>0</v>
      </c>
      <c r="AK443" s="177">
        <v>132937.4</v>
      </c>
      <c r="AL443" s="177">
        <v>1153.07</v>
      </c>
      <c r="AM443" s="177">
        <v>1158.3399999999999</v>
      </c>
      <c r="AN443" s="177">
        <v>0</v>
      </c>
      <c r="AO443" s="177">
        <v>4339.37</v>
      </c>
      <c r="AP443" s="177">
        <v>0</v>
      </c>
      <c r="AQ443" s="177">
        <v>0</v>
      </c>
      <c r="AR443" s="177">
        <v>500</v>
      </c>
      <c r="AS443" s="177">
        <v>0</v>
      </c>
      <c r="AT443" s="177">
        <v>0</v>
      </c>
      <c r="AU443" s="177">
        <v>0</v>
      </c>
      <c r="AV443" s="177">
        <v>929.2</v>
      </c>
      <c r="AW443" s="177">
        <v>0</v>
      </c>
      <c r="AX443" s="177">
        <v>0</v>
      </c>
      <c r="AY443" s="177">
        <v>0</v>
      </c>
      <c r="AZ443" s="177">
        <v>0</v>
      </c>
      <c r="BA443" s="177">
        <v>810.75</v>
      </c>
      <c r="BB443" s="177">
        <v>0</v>
      </c>
      <c r="BC443" s="177">
        <v>7766.86</v>
      </c>
      <c r="BD443" s="177">
        <v>0</v>
      </c>
      <c r="BE443" s="177">
        <v>0</v>
      </c>
      <c r="BF443" s="177">
        <v>0</v>
      </c>
      <c r="BG443" s="177">
        <v>26597.99</v>
      </c>
      <c r="BH443" s="177">
        <v>0</v>
      </c>
      <c r="BI443" s="177">
        <v>0</v>
      </c>
      <c r="BJ443" s="177">
        <v>0</v>
      </c>
      <c r="BK443" s="177">
        <v>0</v>
      </c>
      <c r="BL443" s="177">
        <v>48745.23</v>
      </c>
      <c r="BM443" s="177">
        <v>0</v>
      </c>
      <c r="BN443" s="177">
        <v>0</v>
      </c>
      <c r="BO443" s="177">
        <v>0</v>
      </c>
      <c r="BP443" s="177">
        <v>0</v>
      </c>
      <c r="BQ443" s="177">
        <v>0</v>
      </c>
      <c r="BR443" s="177">
        <v>14564.76</v>
      </c>
      <c r="BS443" s="177">
        <v>0</v>
      </c>
      <c r="BT443" s="177">
        <v>0</v>
      </c>
      <c r="BU443" s="177">
        <v>9873.9</v>
      </c>
      <c r="BV443" s="177">
        <v>0</v>
      </c>
      <c r="BW443" s="177">
        <v>2010.12</v>
      </c>
      <c r="BX443" s="177">
        <v>0</v>
      </c>
      <c r="BY443" s="177">
        <v>0</v>
      </c>
      <c r="BZ443" s="177">
        <v>0</v>
      </c>
      <c r="CA443" s="177">
        <v>0</v>
      </c>
      <c r="CB443" s="177">
        <v>0</v>
      </c>
      <c r="CC443" s="177">
        <v>0</v>
      </c>
      <c r="CD443" s="177">
        <v>2679.6</v>
      </c>
      <c r="CE443" s="177">
        <v>0</v>
      </c>
      <c r="CF443" s="177">
        <v>0</v>
      </c>
      <c r="CG443" s="177">
        <v>4880.1499999999996</v>
      </c>
      <c r="CH443" s="177">
        <v>0</v>
      </c>
      <c r="CI443" s="177">
        <v>0</v>
      </c>
      <c r="CJ443" s="177">
        <v>0</v>
      </c>
      <c r="CK443" s="177">
        <v>2913.22</v>
      </c>
      <c r="CL443" s="177">
        <v>0</v>
      </c>
      <c r="CM443" s="178" t="s">
        <v>2104</v>
      </c>
      <c r="CN443" s="153" t="s">
        <v>2109</v>
      </c>
      <c r="CO443" s="153" t="s">
        <v>2104</v>
      </c>
      <c r="CP443" s="154" t="s">
        <v>2106</v>
      </c>
      <c r="CQ443" s="189" t="s">
        <v>2107</v>
      </c>
      <c r="CR443" s="154">
        <f t="shared" si="7"/>
        <v>0</v>
      </c>
      <c r="CS443" s="154" t="s">
        <v>937</v>
      </c>
      <c r="CT443" s="154" t="s">
        <v>2115</v>
      </c>
      <c r="CU443" s="154">
        <v>0</v>
      </c>
      <c r="CW443" s="157" t="s">
        <v>2109</v>
      </c>
      <c r="CX443" s="154" t="s">
        <v>2104</v>
      </c>
      <c r="CY443" s="154" t="s">
        <v>2106</v>
      </c>
      <c r="CZ443" s="174">
        <f t="shared" si="6"/>
        <v>0</v>
      </c>
      <c r="DA443" s="158" t="s">
        <v>937</v>
      </c>
      <c r="DB443" s="154" t="s">
        <v>938</v>
      </c>
      <c r="DC443" s="154" t="s">
        <v>1288</v>
      </c>
    </row>
    <row r="444" spans="1:107" ht="13.2" customHeight="1" x14ac:dyDescent="0.25">
      <c r="A444" s="175" t="s">
        <v>419</v>
      </c>
      <c r="B444" s="176" t="s">
        <v>420</v>
      </c>
      <c r="C444" s="177">
        <v>38515797.899999999</v>
      </c>
      <c r="D444" s="177">
        <v>25066104.949999999</v>
      </c>
      <c r="E444" s="177">
        <v>21015266.5</v>
      </c>
      <c r="F444" s="177">
        <v>30239130</v>
      </c>
      <c r="G444" s="177">
        <v>24633841.5</v>
      </c>
      <c r="H444" s="177">
        <v>23705906.75</v>
      </c>
      <c r="I444" s="177">
        <v>26347875.550000001</v>
      </c>
      <c r="J444" s="177">
        <v>40887176</v>
      </c>
      <c r="K444" s="177">
        <v>24460997.350000001</v>
      </c>
      <c r="L444" s="177">
        <v>42011645</v>
      </c>
      <c r="M444" s="177">
        <v>44990355.710000001</v>
      </c>
      <c r="N444" s="177">
        <v>10577109.49</v>
      </c>
      <c r="O444" s="177">
        <v>70374864</v>
      </c>
      <c r="P444" s="177">
        <v>32909288.260000002</v>
      </c>
      <c r="Q444" s="177">
        <v>25638803.460000001</v>
      </c>
      <c r="R444" s="177">
        <v>50045000.149999999</v>
      </c>
      <c r="S444" s="177">
        <v>23060102.5</v>
      </c>
      <c r="T444" s="177">
        <v>24144293.940000001</v>
      </c>
      <c r="U444" s="177">
        <v>27995995.309999999</v>
      </c>
      <c r="V444" s="177">
        <v>11572432.25</v>
      </c>
      <c r="W444" s="177">
        <v>91679833.5</v>
      </c>
      <c r="X444" s="177">
        <v>22673650</v>
      </c>
      <c r="Y444" s="177">
        <v>32603987</v>
      </c>
      <c r="Z444" s="177">
        <v>22970112.199999999</v>
      </c>
      <c r="AA444" s="177">
        <v>14314587.890000001</v>
      </c>
      <c r="AB444" s="177">
        <v>13539675</v>
      </c>
      <c r="AC444" s="177">
        <v>27059599</v>
      </c>
      <c r="AD444" s="177">
        <v>70175628.150000006</v>
      </c>
      <c r="AE444" s="177">
        <v>13903393.25</v>
      </c>
      <c r="AF444" s="177">
        <v>20320505</v>
      </c>
      <c r="AG444" s="177">
        <v>35966612</v>
      </c>
      <c r="AH444" s="177">
        <v>31301504.5</v>
      </c>
      <c r="AI444" s="177">
        <v>22256272</v>
      </c>
      <c r="AJ444" s="177">
        <v>12969310</v>
      </c>
      <c r="AK444" s="177">
        <v>130484526.81999999</v>
      </c>
      <c r="AL444" s="177">
        <v>19829107</v>
      </c>
      <c r="AM444" s="177">
        <v>27210885.649999999</v>
      </c>
      <c r="AN444" s="177">
        <v>38379800</v>
      </c>
      <c r="AO444" s="177">
        <v>43503452</v>
      </c>
      <c r="AP444" s="177">
        <v>27200766.010000002</v>
      </c>
      <c r="AQ444" s="177">
        <v>6244570.5</v>
      </c>
      <c r="AR444" s="177">
        <v>114976607.2</v>
      </c>
      <c r="AS444" s="177">
        <v>28156267.359999999</v>
      </c>
      <c r="AT444" s="177">
        <v>35332602</v>
      </c>
      <c r="AU444" s="177">
        <v>34135282.479999997</v>
      </c>
      <c r="AV444" s="177">
        <v>33100044.5</v>
      </c>
      <c r="AW444" s="177">
        <v>20150151.5</v>
      </c>
      <c r="AX444" s="177">
        <v>28929688.489999998</v>
      </c>
      <c r="AY444" s="177">
        <v>27293996.100000001</v>
      </c>
      <c r="AZ444" s="177">
        <v>30545086</v>
      </c>
      <c r="BA444" s="177">
        <v>122926939.98999999</v>
      </c>
      <c r="BB444" s="177">
        <v>15186595.35</v>
      </c>
      <c r="BC444" s="177">
        <v>140662043.49000001</v>
      </c>
      <c r="BD444" s="177">
        <v>61237579.409999996</v>
      </c>
      <c r="BE444" s="177">
        <v>13233043.5</v>
      </c>
      <c r="BF444" s="177">
        <v>13605354.119999999</v>
      </c>
      <c r="BG444" s="177">
        <v>58117444.950000003</v>
      </c>
      <c r="BH444" s="177">
        <v>10092747.710000001</v>
      </c>
      <c r="BI444" s="177">
        <v>7361579</v>
      </c>
      <c r="BJ444" s="177">
        <v>24774945</v>
      </c>
      <c r="BK444" s="177">
        <v>22752603.75</v>
      </c>
      <c r="BL444" s="177">
        <v>102857509.45</v>
      </c>
      <c r="BM444" s="177">
        <v>37223967</v>
      </c>
      <c r="BN444" s="177">
        <v>57816087.770000003</v>
      </c>
      <c r="BO444" s="177">
        <v>36229585</v>
      </c>
      <c r="BP444" s="177">
        <v>37634816</v>
      </c>
      <c r="BQ444" s="177">
        <v>42424036</v>
      </c>
      <c r="BR444" s="179">
        <v>225771813.75</v>
      </c>
      <c r="BS444" s="177">
        <v>35189887</v>
      </c>
      <c r="BT444" s="177">
        <v>41139605.579999998</v>
      </c>
      <c r="BU444" s="177">
        <v>139723152.19999999</v>
      </c>
      <c r="BV444" s="177">
        <v>1968998</v>
      </c>
      <c r="BW444" s="177">
        <v>24390570</v>
      </c>
      <c r="BX444" s="177">
        <v>50381714</v>
      </c>
      <c r="BY444" s="177">
        <v>16622821.42</v>
      </c>
      <c r="BZ444" s="177">
        <v>24574770</v>
      </c>
      <c r="CA444" s="177">
        <v>21521350.5</v>
      </c>
      <c r="CB444" s="177">
        <v>34141431</v>
      </c>
      <c r="CC444" s="177">
        <v>55597569.5</v>
      </c>
      <c r="CD444" s="177">
        <v>45143521</v>
      </c>
      <c r="CE444" s="177">
        <v>40323710.950000003</v>
      </c>
      <c r="CF444" s="177">
        <v>16712042</v>
      </c>
      <c r="CG444" s="177">
        <v>17626881.25</v>
      </c>
      <c r="CH444" s="177">
        <v>14530508</v>
      </c>
      <c r="CI444" s="177">
        <v>18111256</v>
      </c>
      <c r="CJ444" s="177">
        <v>75954654.5</v>
      </c>
      <c r="CK444" s="177">
        <v>13420654</v>
      </c>
      <c r="CL444" s="177">
        <v>9814086.6099999994</v>
      </c>
      <c r="CM444" s="178" t="s">
        <v>2116</v>
      </c>
      <c r="CN444" s="153" t="s">
        <v>2117</v>
      </c>
      <c r="CO444" s="153" t="s">
        <v>2116</v>
      </c>
      <c r="CP444" s="154" t="s">
        <v>2118</v>
      </c>
      <c r="CQ444" s="189" t="s">
        <v>2119</v>
      </c>
      <c r="CR444" s="154">
        <f t="shared" si="7"/>
        <v>0</v>
      </c>
      <c r="CS444" s="154" t="s">
        <v>419</v>
      </c>
      <c r="CT444" s="154" t="s">
        <v>420</v>
      </c>
      <c r="CU444" s="154">
        <v>0</v>
      </c>
      <c r="CW444" s="157" t="s">
        <v>2117</v>
      </c>
      <c r="CX444" s="154" t="s">
        <v>2116</v>
      </c>
      <c r="CY444" s="154" t="s">
        <v>2118</v>
      </c>
      <c r="CZ444" s="174">
        <f t="shared" si="6"/>
        <v>0</v>
      </c>
      <c r="DA444" s="158" t="s">
        <v>419</v>
      </c>
      <c r="DB444" s="154" t="s">
        <v>420</v>
      </c>
      <c r="DC444" s="154" t="s">
        <v>400</v>
      </c>
    </row>
    <row r="445" spans="1:107" ht="13.2" customHeight="1" x14ac:dyDescent="0.25">
      <c r="A445" s="175" t="s">
        <v>473</v>
      </c>
      <c r="B445" s="176" t="s">
        <v>474</v>
      </c>
      <c r="C445" s="177">
        <v>225035730.38</v>
      </c>
      <c r="D445" s="177">
        <v>7779939.25</v>
      </c>
      <c r="E445" s="177">
        <v>11195093.5</v>
      </c>
      <c r="F445" s="177">
        <v>9476808.4700000007</v>
      </c>
      <c r="G445" s="177">
        <v>7520790.7000000002</v>
      </c>
      <c r="H445" s="177">
        <v>5789626.1799999997</v>
      </c>
      <c r="I445" s="177">
        <v>8925981.3200000003</v>
      </c>
      <c r="J445" s="177">
        <v>25660854.879999999</v>
      </c>
      <c r="K445" s="177">
        <v>7776861.6799999997</v>
      </c>
      <c r="L445" s="177">
        <v>22403730.710000001</v>
      </c>
      <c r="M445" s="177">
        <v>92012128.930000007</v>
      </c>
      <c r="N445" s="177">
        <v>9160967.9000000004</v>
      </c>
      <c r="O445" s="177">
        <v>139883140.71000001</v>
      </c>
      <c r="P445" s="177">
        <v>17075397.57</v>
      </c>
      <c r="Q445" s="177">
        <v>28096263.890000001</v>
      </c>
      <c r="R445" s="177">
        <v>76118910.989999995</v>
      </c>
      <c r="S445" s="177">
        <v>28073544.219999999</v>
      </c>
      <c r="T445" s="177">
        <v>18095930.640000001</v>
      </c>
      <c r="U445" s="177">
        <v>47471500.700000003</v>
      </c>
      <c r="V445" s="177">
        <v>1493035</v>
      </c>
      <c r="W445" s="177">
        <v>294786205.88</v>
      </c>
      <c r="X445" s="177">
        <v>26541621.66</v>
      </c>
      <c r="Y445" s="177">
        <v>18434273.370000001</v>
      </c>
      <c r="Z445" s="177">
        <v>29765337.27</v>
      </c>
      <c r="AA445" s="177">
        <v>3022745.71</v>
      </c>
      <c r="AB445" s="177">
        <v>8265673</v>
      </c>
      <c r="AC445" s="177">
        <v>29656613</v>
      </c>
      <c r="AD445" s="177">
        <v>31002546.66</v>
      </c>
      <c r="AE445" s="177">
        <v>10587118.5</v>
      </c>
      <c r="AF445" s="177">
        <v>26302606.440000001</v>
      </c>
      <c r="AG445" s="177">
        <v>11751738</v>
      </c>
      <c r="AH445" s="177">
        <v>18161291.079999998</v>
      </c>
      <c r="AI445" s="177">
        <v>12788333.26</v>
      </c>
      <c r="AJ445" s="177">
        <v>5975626.5499999998</v>
      </c>
      <c r="AK445" s="177">
        <v>571361127.59000003</v>
      </c>
      <c r="AL445" s="177">
        <v>9824921.1999999993</v>
      </c>
      <c r="AM445" s="177">
        <v>7485922.7000000002</v>
      </c>
      <c r="AN445" s="177">
        <v>20496132</v>
      </c>
      <c r="AO445" s="177">
        <v>19980489.640000001</v>
      </c>
      <c r="AP445" s="177">
        <v>7317875.6799999997</v>
      </c>
      <c r="AQ445" s="177">
        <v>2897449.85</v>
      </c>
      <c r="AR445" s="177">
        <v>133318344.95999999</v>
      </c>
      <c r="AS445" s="177">
        <v>14562546.1</v>
      </c>
      <c r="AT445" s="177">
        <v>17749652.16</v>
      </c>
      <c r="AU445" s="177">
        <v>25324914.379999999</v>
      </c>
      <c r="AV445" s="177">
        <v>8172852.6600000001</v>
      </c>
      <c r="AW445" s="177">
        <v>11677844.050000001</v>
      </c>
      <c r="AX445" s="177">
        <v>13091698.25</v>
      </c>
      <c r="AY445" s="177">
        <v>7306284</v>
      </c>
      <c r="AZ445" s="177">
        <v>7338268.4000000004</v>
      </c>
      <c r="BA445" s="177">
        <v>157691408.68000001</v>
      </c>
      <c r="BB445" s="177">
        <v>3459129.08</v>
      </c>
      <c r="BC445" s="177">
        <v>218875097.03</v>
      </c>
      <c r="BD445" s="177">
        <v>69683733.310000002</v>
      </c>
      <c r="BE445" s="177">
        <v>5385007.1600000001</v>
      </c>
      <c r="BF445" s="177">
        <v>14337052.699999999</v>
      </c>
      <c r="BG445" s="177">
        <v>146328170.94</v>
      </c>
      <c r="BH445" s="177">
        <v>5491484.04</v>
      </c>
      <c r="BI445" s="177">
        <v>3071670.74</v>
      </c>
      <c r="BJ445" s="177">
        <v>13450449.68</v>
      </c>
      <c r="BK445" s="177">
        <v>5444351.4000000004</v>
      </c>
      <c r="BL445" s="177">
        <v>134310039.44</v>
      </c>
      <c r="BM445" s="177">
        <v>13146708.550000001</v>
      </c>
      <c r="BN445" s="177">
        <v>24781068.48</v>
      </c>
      <c r="BO445" s="177">
        <v>28237678.170000002</v>
      </c>
      <c r="BP445" s="177">
        <v>25295811.32</v>
      </c>
      <c r="BQ445" s="177">
        <v>8816562.5099999998</v>
      </c>
      <c r="BR445" s="177">
        <v>903685182.88</v>
      </c>
      <c r="BS445" s="177">
        <v>20046698.800000001</v>
      </c>
      <c r="BT445" s="177">
        <v>45570727.649999999</v>
      </c>
      <c r="BU445" s="177">
        <v>147225374.47999999</v>
      </c>
      <c r="BV445" s="177">
        <v>6045762.6100000003</v>
      </c>
      <c r="BW445" s="177">
        <v>21665504</v>
      </c>
      <c r="BX445" s="177">
        <v>40487018.609999999</v>
      </c>
      <c r="BY445" s="177">
        <v>8326893.0800000001</v>
      </c>
      <c r="BZ445" s="177">
        <v>11421326.859999999</v>
      </c>
      <c r="CA445" s="177">
        <v>5825618.4900000002</v>
      </c>
      <c r="CB445" s="177">
        <v>43192296.039999999</v>
      </c>
      <c r="CC445" s="177">
        <v>53073656.049999997</v>
      </c>
      <c r="CD445" s="177">
        <v>33233491.460000001</v>
      </c>
      <c r="CE445" s="177">
        <v>33675854.539999999</v>
      </c>
      <c r="CF445" s="177">
        <v>5629051.8200000003</v>
      </c>
      <c r="CG445" s="177">
        <v>7690536.1600000001</v>
      </c>
      <c r="CH445" s="177">
        <v>4681154.4400000004</v>
      </c>
      <c r="CI445" s="177">
        <v>5998934</v>
      </c>
      <c r="CJ445" s="177">
        <v>72192629.840000004</v>
      </c>
      <c r="CK445" s="177">
        <v>7552997</v>
      </c>
      <c r="CL445" s="177">
        <v>8514231.3900000006</v>
      </c>
      <c r="CM445" s="178" t="s">
        <v>2116</v>
      </c>
      <c r="CN445" s="153" t="s">
        <v>2120</v>
      </c>
      <c r="CO445" s="153" t="s">
        <v>2116</v>
      </c>
      <c r="CP445" s="154" t="s">
        <v>2118</v>
      </c>
      <c r="CQ445" s="189" t="s">
        <v>2119</v>
      </c>
      <c r="CR445" s="154">
        <f t="shared" si="7"/>
        <v>0</v>
      </c>
      <c r="CS445" s="154" t="s">
        <v>473</v>
      </c>
      <c r="CT445" s="154" t="s">
        <v>474</v>
      </c>
      <c r="CU445" s="154">
        <v>0</v>
      </c>
      <c r="CW445" s="157" t="s">
        <v>2120</v>
      </c>
      <c r="CX445" s="154" t="s">
        <v>2116</v>
      </c>
      <c r="CY445" s="154" t="s">
        <v>2118</v>
      </c>
      <c r="CZ445" s="174">
        <f t="shared" si="6"/>
        <v>0</v>
      </c>
      <c r="DA445" s="158" t="s">
        <v>473</v>
      </c>
      <c r="DB445" s="154" t="s">
        <v>474</v>
      </c>
      <c r="DC445" s="154" t="s">
        <v>458</v>
      </c>
    </row>
    <row r="446" spans="1:107" ht="13.2" customHeight="1" x14ac:dyDescent="0.25">
      <c r="A446" s="175" t="s">
        <v>421</v>
      </c>
      <c r="B446" s="176" t="s">
        <v>422</v>
      </c>
      <c r="C446" s="177">
        <v>21760819</v>
      </c>
      <c r="D446" s="177">
        <v>855200.42</v>
      </c>
      <c r="E446" s="177">
        <v>971306</v>
      </c>
      <c r="F446" s="177">
        <v>1130532</v>
      </c>
      <c r="G446" s="177">
        <v>938948</v>
      </c>
      <c r="H446" s="177">
        <v>1005957.25</v>
      </c>
      <c r="I446" s="177">
        <v>190265.5</v>
      </c>
      <c r="J446" s="177">
        <v>2017544</v>
      </c>
      <c r="K446" s="177">
        <v>317666.89</v>
      </c>
      <c r="L446" s="177">
        <v>1311640</v>
      </c>
      <c r="M446" s="177">
        <v>1960931</v>
      </c>
      <c r="N446" s="177">
        <v>291702.15000000002</v>
      </c>
      <c r="O446" s="177">
        <v>27912852.5</v>
      </c>
      <c r="P446" s="177">
        <v>478182.63</v>
      </c>
      <c r="Q446" s="177">
        <v>840562.5</v>
      </c>
      <c r="R446" s="177">
        <v>9199322.75</v>
      </c>
      <c r="S446" s="177">
        <v>2441672.65</v>
      </c>
      <c r="T446" s="177">
        <v>285520.38</v>
      </c>
      <c r="U446" s="177">
        <v>433434</v>
      </c>
      <c r="V446" s="177">
        <v>30504</v>
      </c>
      <c r="W446" s="177">
        <v>94882801.140000001</v>
      </c>
      <c r="X446" s="177">
        <v>301732</v>
      </c>
      <c r="Y446" s="177">
        <v>148071</v>
      </c>
      <c r="Z446" s="177">
        <v>130919</v>
      </c>
      <c r="AA446" s="177">
        <v>302383</v>
      </c>
      <c r="AB446" s="177">
        <v>370174</v>
      </c>
      <c r="AC446" s="177">
        <v>216553</v>
      </c>
      <c r="AD446" s="177">
        <v>1672558</v>
      </c>
      <c r="AE446" s="177">
        <v>157784</v>
      </c>
      <c r="AF446" s="177">
        <v>237870</v>
      </c>
      <c r="AG446" s="177">
        <v>198021</v>
      </c>
      <c r="AH446" s="177">
        <v>2820996</v>
      </c>
      <c r="AI446" s="177">
        <v>592125</v>
      </c>
      <c r="AJ446" s="177">
        <v>1033316</v>
      </c>
      <c r="AK446" s="177">
        <v>142822981.77000001</v>
      </c>
      <c r="AL446" s="177">
        <v>326993</v>
      </c>
      <c r="AM446" s="177">
        <v>1699393.5</v>
      </c>
      <c r="AN446" s="177">
        <v>954764</v>
      </c>
      <c r="AO446" s="177">
        <v>2717659</v>
      </c>
      <c r="AP446" s="177">
        <v>268848</v>
      </c>
      <c r="AQ446" s="177">
        <v>99100</v>
      </c>
      <c r="AR446" s="177">
        <v>10503917.300000001</v>
      </c>
      <c r="AS446" s="177">
        <v>420931.25</v>
      </c>
      <c r="AT446" s="177">
        <v>2056329</v>
      </c>
      <c r="AU446" s="177">
        <v>340440.21</v>
      </c>
      <c r="AV446" s="177">
        <v>1011508</v>
      </c>
      <c r="AW446" s="177">
        <v>1179769.25</v>
      </c>
      <c r="AX446" s="177">
        <v>1599126</v>
      </c>
      <c r="AY446" s="177">
        <v>875523</v>
      </c>
      <c r="AZ446" s="177">
        <v>774467</v>
      </c>
      <c r="BA446" s="177">
        <v>10944959.189999999</v>
      </c>
      <c r="BB446" s="177">
        <v>521936</v>
      </c>
      <c r="BC446" s="177">
        <v>33147742.75</v>
      </c>
      <c r="BD446" s="177">
        <v>6481484.5099999998</v>
      </c>
      <c r="BE446" s="177">
        <v>258246.5</v>
      </c>
      <c r="BF446" s="177">
        <v>48235.5</v>
      </c>
      <c r="BG446" s="177">
        <v>9891167.5</v>
      </c>
      <c r="BH446" s="177">
        <v>69799</v>
      </c>
      <c r="BI446" s="177">
        <v>217324</v>
      </c>
      <c r="BJ446" s="177">
        <v>526880</v>
      </c>
      <c r="BK446" s="177">
        <v>140319.5</v>
      </c>
      <c r="BL446" s="177">
        <v>33126322.600000001</v>
      </c>
      <c r="BM446" s="177">
        <v>848884</v>
      </c>
      <c r="BN446" s="177">
        <v>417940.5</v>
      </c>
      <c r="BO446" s="177">
        <v>736295</v>
      </c>
      <c r="BP446" s="177">
        <v>127040</v>
      </c>
      <c r="BQ446" s="177">
        <v>396125</v>
      </c>
      <c r="BR446" s="177">
        <v>136538585</v>
      </c>
      <c r="BS446" s="177">
        <v>353186</v>
      </c>
      <c r="BT446" s="177">
        <v>1125648.5</v>
      </c>
      <c r="BU446" s="177">
        <v>12146103</v>
      </c>
      <c r="BV446" s="177">
        <v>362527</v>
      </c>
      <c r="BW446" s="177">
        <v>207263.5</v>
      </c>
      <c r="BX446" s="177">
        <v>4021922.5</v>
      </c>
      <c r="BY446" s="177">
        <v>95945.75</v>
      </c>
      <c r="BZ446" s="177">
        <v>346707</v>
      </c>
      <c r="CA446" s="177">
        <v>224433</v>
      </c>
      <c r="CB446" s="177">
        <v>56559</v>
      </c>
      <c r="CC446" s="177">
        <v>840418.25</v>
      </c>
      <c r="CD446" s="177">
        <v>1332095</v>
      </c>
      <c r="CE446" s="177">
        <v>1226627.53</v>
      </c>
      <c r="CF446" s="177">
        <v>44923</v>
      </c>
      <c r="CG446" s="177">
        <v>1019456.5</v>
      </c>
      <c r="CH446" s="177">
        <v>120323</v>
      </c>
      <c r="CI446" s="177">
        <v>1328398</v>
      </c>
      <c r="CJ446" s="177">
        <v>521359.5</v>
      </c>
      <c r="CK446" s="177">
        <v>123614</v>
      </c>
      <c r="CL446" s="177">
        <v>169372.1</v>
      </c>
      <c r="CM446" s="178" t="s">
        <v>2116</v>
      </c>
      <c r="CN446" s="153" t="s">
        <v>2117</v>
      </c>
      <c r="CO446" s="153" t="s">
        <v>2116</v>
      </c>
      <c r="CP446" s="154" t="s">
        <v>2118</v>
      </c>
      <c r="CQ446" s="189" t="s">
        <v>2119</v>
      </c>
      <c r="CR446" s="154">
        <f t="shared" si="7"/>
        <v>0</v>
      </c>
      <c r="CS446" s="154" t="s">
        <v>421</v>
      </c>
      <c r="CT446" s="154" t="s">
        <v>422</v>
      </c>
      <c r="CU446" s="154">
        <v>0</v>
      </c>
      <c r="CW446" s="157" t="s">
        <v>2117</v>
      </c>
      <c r="CX446" s="154" t="s">
        <v>2116</v>
      </c>
      <c r="CY446" s="154" t="s">
        <v>2118</v>
      </c>
      <c r="CZ446" s="174">
        <f t="shared" si="6"/>
        <v>0</v>
      </c>
      <c r="DA446" s="158" t="s">
        <v>421</v>
      </c>
      <c r="DB446" s="154" t="s">
        <v>422</v>
      </c>
      <c r="DC446" s="154" t="s">
        <v>400</v>
      </c>
    </row>
    <row r="447" spans="1:107" ht="13.2" customHeight="1" x14ac:dyDescent="0.25">
      <c r="A447" s="175" t="s">
        <v>423</v>
      </c>
      <c r="B447" s="176" t="s">
        <v>424</v>
      </c>
      <c r="C447" s="177">
        <v>236125</v>
      </c>
      <c r="D447" s="177">
        <v>0</v>
      </c>
      <c r="E447" s="177">
        <v>752234</v>
      </c>
      <c r="F447" s="177">
        <v>0</v>
      </c>
      <c r="G447" s="177">
        <v>1168040</v>
      </c>
      <c r="H447" s="177">
        <v>0</v>
      </c>
      <c r="I447" s="177">
        <v>0</v>
      </c>
      <c r="J447" s="177">
        <v>5142</v>
      </c>
      <c r="K447" s="177">
        <v>0</v>
      </c>
      <c r="L447" s="177">
        <v>722505.07</v>
      </c>
      <c r="M447" s="177">
        <v>15977</v>
      </c>
      <c r="N447" s="177">
        <v>157339.59</v>
      </c>
      <c r="O447" s="177">
        <v>242642.3</v>
      </c>
      <c r="P447" s="177">
        <v>66560.899999999994</v>
      </c>
      <c r="Q447" s="177">
        <v>39415</v>
      </c>
      <c r="R447" s="177">
        <v>3639027</v>
      </c>
      <c r="S447" s="177">
        <v>257338.05</v>
      </c>
      <c r="T447" s="177">
        <v>17600</v>
      </c>
      <c r="U447" s="177">
        <v>502196.5</v>
      </c>
      <c r="V447" s="177">
        <v>5607.5</v>
      </c>
      <c r="W447" s="177">
        <v>2468465.25</v>
      </c>
      <c r="X447" s="177">
        <v>0</v>
      </c>
      <c r="Y447" s="177">
        <v>0</v>
      </c>
      <c r="Z447" s="177">
        <v>294110</v>
      </c>
      <c r="AA447" s="177">
        <v>2942</v>
      </c>
      <c r="AB447" s="177">
        <v>47722</v>
      </c>
      <c r="AC447" s="177">
        <v>0</v>
      </c>
      <c r="AD447" s="177">
        <v>78469</v>
      </c>
      <c r="AE447" s="177">
        <v>0</v>
      </c>
      <c r="AF447" s="177">
        <v>19306</v>
      </c>
      <c r="AG447" s="177">
        <v>3741</v>
      </c>
      <c r="AH447" s="177">
        <v>123973.5</v>
      </c>
      <c r="AI447" s="177">
        <v>0</v>
      </c>
      <c r="AJ447" s="177">
        <v>0</v>
      </c>
      <c r="AK447" s="177">
        <v>31143362.600000001</v>
      </c>
      <c r="AL447" s="177">
        <v>47528</v>
      </c>
      <c r="AM447" s="177">
        <v>0</v>
      </c>
      <c r="AN447" s="177">
        <v>127018</v>
      </c>
      <c r="AO447" s="177">
        <v>1234884</v>
      </c>
      <c r="AP447" s="177">
        <v>0</v>
      </c>
      <c r="AQ447" s="177">
        <v>0</v>
      </c>
      <c r="AR447" s="177">
        <v>2093490.8</v>
      </c>
      <c r="AS447" s="177">
        <v>0</v>
      </c>
      <c r="AT447" s="177">
        <v>34911</v>
      </c>
      <c r="AU447" s="177">
        <v>0</v>
      </c>
      <c r="AV447" s="177">
        <v>0</v>
      </c>
      <c r="AW447" s="177">
        <v>484960.25</v>
      </c>
      <c r="AX447" s="177">
        <v>759</v>
      </c>
      <c r="AY447" s="177">
        <v>31289</v>
      </c>
      <c r="AZ447" s="177">
        <v>0</v>
      </c>
      <c r="BA447" s="177">
        <v>0</v>
      </c>
      <c r="BB447" s="177">
        <v>0</v>
      </c>
      <c r="BC447" s="177">
        <v>6433493.75</v>
      </c>
      <c r="BD447" s="177">
        <v>3232</v>
      </c>
      <c r="BE447" s="177">
        <v>0</v>
      </c>
      <c r="BF447" s="177">
        <v>0</v>
      </c>
      <c r="BG447" s="177">
        <v>727529.75</v>
      </c>
      <c r="BH447" s="177">
        <v>0</v>
      </c>
      <c r="BI447" s="177">
        <v>332889</v>
      </c>
      <c r="BJ447" s="177">
        <v>47949</v>
      </c>
      <c r="BK447" s="177">
        <v>464962.5</v>
      </c>
      <c r="BL447" s="177">
        <v>867</v>
      </c>
      <c r="BM447" s="177">
        <v>1777704</v>
      </c>
      <c r="BN447" s="177">
        <v>0</v>
      </c>
      <c r="BO447" s="177">
        <v>0</v>
      </c>
      <c r="BP447" s="177">
        <v>805117.7</v>
      </c>
      <c r="BQ447" s="177">
        <v>1648314</v>
      </c>
      <c r="BR447" s="177">
        <v>13164244</v>
      </c>
      <c r="BS447" s="177">
        <v>19241</v>
      </c>
      <c r="BT447" s="177">
        <v>0</v>
      </c>
      <c r="BU447" s="177">
        <v>0</v>
      </c>
      <c r="BV447" s="177">
        <v>8020</v>
      </c>
      <c r="BW447" s="177">
        <v>11866</v>
      </c>
      <c r="BX447" s="177">
        <v>0</v>
      </c>
      <c r="BY447" s="177">
        <v>262</v>
      </c>
      <c r="BZ447" s="177">
        <v>259401</v>
      </c>
      <c r="CA447" s="177">
        <v>0</v>
      </c>
      <c r="CB447" s="177">
        <v>0</v>
      </c>
      <c r="CC447" s="177">
        <v>2980</v>
      </c>
      <c r="CD447" s="177">
        <v>759</v>
      </c>
      <c r="CE447" s="177">
        <v>0</v>
      </c>
      <c r="CF447" s="177">
        <v>94586.5</v>
      </c>
      <c r="CG447" s="177">
        <v>177827.75</v>
      </c>
      <c r="CH447" s="177">
        <v>59165</v>
      </c>
      <c r="CI447" s="177">
        <v>0</v>
      </c>
      <c r="CJ447" s="177">
        <v>128232.5</v>
      </c>
      <c r="CK447" s="177">
        <v>38123</v>
      </c>
      <c r="CL447" s="177">
        <v>230</v>
      </c>
      <c r="CM447" s="178" t="s">
        <v>2116</v>
      </c>
      <c r="CN447" s="153" t="s">
        <v>2117</v>
      </c>
      <c r="CO447" s="153" t="s">
        <v>2116</v>
      </c>
      <c r="CP447" s="154" t="s">
        <v>2118</v>
      </c>
      <c r="CQ447" s="189" t="s">
        <v>2119</v>
      </c>
      <c r="CR447" s="154">
        <f t="shared" si="7"/>
        <v>0</v>
      </c>
      <c r="CS447" s="154" t="s">
        <v>423</v>
      </c>
      <c r="CT447" s="154" t="s">
        <v>424</v>
      </c>
      <c r="CU447" s="154">
        <v>0</v>
      </c>
      <c r="CW447" s="157" t="s">
        <v>2117</v>
      </c>
      <c r="CX447" s="154" t="s">
        <v>2116</v>
      </c>
      <c r="CY447" s="154" t="s">
        <v>2118</v>
      </c>
      <c r="CZ447" s="174">
        <f t="shared" si="6"/>
        <v>0</v>
      </c>
      <c r="DA447" s="158" t="s">
        <v>423</v>
      </c>
      <c r="DB447" s="154" t="s">
        <v>424</v>
      </c>
      <c r="DC447" s="154" t="s">
        <v>400</v>
      </c>
    </row>
    <row r="448" spans="1:107" ht="13.2" customHeight="1" x14ac:dyDescent="0.25">
      <c r="A448" s="175" t="s">
        <v>425</v>
      </c>
      <c r="B448" s="176" t="s">
        <v>426</v>
      </c>
      <c r="C448" s="177">
        <v>212350</v>
      </c>
      <c r="D448" s="177">
        <v>0</v>
      </c>
      <c r="E448" s="177">
        <v>10436</v>
      </c>
      <c r="F448" s="177">
        <v>0</v>
      </c>
      <c r="G448" s="177">
        <v>6356</v>
      </c>
      <c r="H448" s="177">
        <v>0</v>
      </c>
      <c r="I448" s="177">
        <v>5177.75</v>
      </c>
      <c r="J448" s="177">
        <v>33889</v>
      </c>
      <c r="K448" s="177">
        <v>0</v>
      </c>
      <c r="L448" s="177">
        <v>0</v>
      </c>
      <c r="M448" s="177">
        <v>9029</v>
      </c>
      <c r="N448" s="177">
        <v>0</v>
      </c>
      <c r="O448" s="177">
        <v>0</v>
      </c>
      <c r="P448" s="177">
        <v>0</v>
      </c>
      <c r="Q448" s="177">
        <v>0</v>
      </c>
      <c r="R448" s="177">
        <v>0</v>
      </c>
      <c r="S448" s="177">
        <v>0</v>
      </c>
      <c r="T448" s="177">
        <v>0</v>
      </c>
      <c r="U448" s="177">
        <v>99916.5</v>
      </c>
      <c r="V448" s="177">
        <v>0</v>
      </c>
      <c r="W448" s="177">
        <v>295765.75</v>
      </c>
      <c r="X448" s="177">
        <v>0</v>
      </c>
      <c r="Y448" s="177">
        <v>0</v>
      </c>
      <c r="Z448" s="177">
        <v>0</v>
      </c>
      <c r="AA448" s="177">
        <v>0</v>
      </c>
      <c r="AB448" s="177">
        <v>0</v>
      </c>
      <c r="AC448" s="177">
        <v>0</v>
      </c>
      <c r="AD448" s="177">
        <v>0</v>
      </c>
      <c r="AE448" s="177">
        <v>0</v>
      </c>
      <c r="AF448" s="177">
        <v>0</v>
      </c>
      <c r="AG448" s="177">
        <v>0</v>
      </c>
      <c r="AH448" s="177">
        <v>0</v>
      </c>
      <c r="AI448" s="177">
        <v>0</v>
      </c>
      <c r="AJ448" s="177">
        <v>0</v>
      </c>
      <c r="AK448" s="177">
        <v>1552843.75</v>
      </c>
      <c r="AL448" s="177">
        <v>0</v>
      </c>
      <c r="AM448" s="177">
        <v>3570</v>
      </c>
      <c r="AN448" s="177">
        <v>0</v>
      </c>
      <c r="AO448" s="177">
        <v>118666</v>
      </c>
      <c r="AP448" s="177">
        <v>2639</v>
      </c>
      <c r="AQ448" s="177">
        <v>390</v>
      </c>
      <c r="AR448" s="177">
        <v>30174.5</v>
      </c>
      <c r="AS448" s="177">
        <v>50555.75</v>
      </c>
      <c r="AT448" s="177">
        <v>19300</v>
      </c>
      <c r="AU448" s="177">
        <v>22360.97</v>
      </c>
      <c r="AV448" s="177">
        <v>15840</v>
      </c>
      <c r="AW448" s="177">
        <v>1965</v>
      </c>
      <c r="AX448" s="177">
        <v>1769.5</v>
      </c>
      <c r="AY448" s="177">
        <v>9801</v>
      </c>
      <c r="AZ448" s="177">
        <v>106360</v>
      </c>
      <c r="BA448" s="177">
        <v>55428.75</v>
      </c>
      <c r="BB448" s="177">
        <v>19880.5</v>
      </c>
      <c r="BC448" s="177">
        <v>1422561.5</v>
      </c>
      <c r="BD448" s="177">
        <v>1842882.35</v>
      </c>
      <c r="BE448" s="177">
        <v>0</v>
      </c>
      <c r="BF448" s="177">
        <v>0</v>
      </c>
      <c r="BG448" s="177">
        <v>31961</v>
      </c>
      <c r="BH448" s="177">
        <v>0</v>
      </c>
      <c r="BI448" s="177">
        <v>0</v>
      </c>
      <c r="BJ448" s="177">
        <v>537687</v>
      </c>
      <c r="BK448" s="177">
        <v>76432</v>
      </c>
      <c r="BL448" s="177">
        <v>319317.5</v>
      </c>
      <c r="BM448" s="177">
        <v>0</v>
      </c>
      <c r="BN448" s="177">
        <v>0</v>
      </c>
      <c r="BO448" s="177">
        <v>0</v>
      </c>
      <c r="BP448" s="177">
        <v>0</v>
      </c>
      <c r="BQ448" s="177">
        <v>0</v>
      </c>
      <c r="BR448" s="177">
        <v>25688043</v>
      </c>
      <c r="BS448" s="177">
        <v>3902</v>
      </c>
      <c r="BT448" s="177">
        <v>0</v>
      </c>
      <c r="BU448" s="177">
        <v>2497</v>
      </c>
      <c r="BV448" s="177">
        <v>0</v>
      </c>
      <c r="BW448" s="177">
        <v>0</v>
      </c>
      <c r="BX448" s="177">
        <v>2965.5</v>
      </c>
      <c r="BY448" s="177">
        <v>573</v>
      </c>
      <c r="BZ448" s="177">
        <v>0</v>
      </c>
      <c r="CA448" s="177">
        <v>1460</v>
      </c>
      <c r="CB448" s="177">
        <v>150</v>
      </c>
      <c r="CC448" s="177">
        <v>8240.75</v>
      </c>
      <c r="CD448" s="177">
        <v>740</v>
      </c>
      <c r="CE448" s="177">
        <v>11372</v>
      </c>
      <c r="CF448" s="177">
        <v>0</v>
      </c>
      <c r="CG448" s="177">
        <v>0</v>
      </c>
      <c r="CH448" s="177">
        <v>0</v>
      </c>
      <c r="CI448" s="177">
        <v>1185</v>
      </c>
      <c r="CJ448" s="177">
        <v>11810.5</v>
      </c>
      <c r="CK448" s="177">
        <v>12461</v>
      </c>
      <c r="CL448" s="177">
        <v>446</v>
      </c>
      <c r="CM448" s="178" t="s">
        <v>2116</v>
      </c>
      <c r="CN448" s="153" t="s">
        <v>2117</v>
      </c>
      <c r="CO448" s="153" t="s">
        <v>2116</v>
      </c>
      <c r="CP448" s="154" t="s">
        <v>2118</v>
      </c>
      <c r="CQ448" s="189" t="s">
        <v>2119</v>
      </c>
      <c r="CR448" s="154">
        <f t="shared" si="7"/>
        <v>0</v>
      </c>
      <c r="CS448" s="154" t="s">
        <v>425</v>
      </c>
      <c r="CT448" s="154" t="s">
        <v>2121</v>
      </c>
      <c r="CU448" s="154">
        <v>0</v>
      </c>
      <c r="CW448" s="157" t="s">
        <v>2117</v>
      </c>
      <c r="CX448" s="154" t="s">
        <v>2116</v>
      </c>
      <c r="CY448" s="154" t="s">
        <v>2118</v>
      </c>
      <c r="CZ448" s="174">
        <f t="shared" si="6"/>
        <v>0</v>
      </c>
      <c r="DA448" s="158" t="s">
        <v>425</v>
      </c>
      <c r="DB448" s="154" t="s">
        <v>426</v>
      </c>
      <c r="DC448" s="154" t="s">
        <v>400</v>
      </c>
    </row>
    <row r="449" spans="1:107" ht="13.2" customHeight="1" x14ac:dyDescent="0.25">
      <c r="A449" s="175" t="s">
        <v>939</v>
      </c>
      <c r="B449" s="176" t="s">
        <v>940</v>
      </c>
      <c r="C449" s="177">
        <v>9833797.4399999995</v>
      </c>
      <c r="D449" s="177">
        <v>3240324.65</v>
      </c>
      <c r="E449" s="177">
        <v>2097821.25</v>
      </c>
      <c r="F449" s="177">
        <v>1625036.37</v>
      </c>
      <c r="G449" s="177">
        <v>1260500</v>
      </c>
      <c r="H449" s="177">
        <v>2709955.54</v>
      </c>
      <c r="I449" s="177">
        <v>4385654.38</v>
      </c>
      <c r="J449" s="177">
        <v>4826953.55</v>
      </c>
      <c r="K449" s="177">
        <v>1457963.17</v>
      </c>
      <c r="L449" s="177">
        <v>1216249</v>
      </c>
      <c r="M449" s="177">
        <v>6413003.3300000001</v>
      </c>
      <c r="N449" s="177">
        <v>510833.76</v>
      </c>
      <c r="O449" s="177">
        <v>9424695.4299999997</v>
      </c>
      <c r="P449" s="177">
        <v>1785691.92</v>
      </c>
      <c r="Q449" s="177">
        <v>4596085.33</v>
      </c>
      <c r="R449" s="177">
        <v>5096589.0599999996</v>
      </c>
      <c r="S449" s="177">
        <v>1633426.36</v>
      </c>
      <c r="T449" s="177">
        <v>2250000</v>
      </c>
      <c r="U449" s="177">
        <v>1185066.23</v>
      </c>
      <c r="V449" s="177">
        <v>1460454.24</v>
      </c>
      <c r="W449" s="177">
        <v>15194456.02</v>
      </c>
      <c r="X449" s="177">
        <v>2046281.55</v>
      </c>
      <c r="Y449" s="177">
        <v>2507847.13</v>
      </c>
      <c r="Z449" s="177">
        <v>2409574.5099999998</v>
      </c>
      <c r="AA449" s="177">
        <v>1560345.99</v>
      </c>
      <c r="AB449" s="177">
        <v>1894093.7</v>
      </c>
      <c r="AC449" s="177">
        <v>3568539.16</v>
      </c>
      <c r="AD449" s="177">
        <v>4675047.83</v>
      </c>
      <c r="AE449" s="177">
        <v>1994025.94</v>
      </c>
      <c r="AF449" s="177">
        <v>1652070.25</v>
      </c>
      <c r="AG449" s="177">
        <v>4285174.88</v>
      </c>
      <c r="AH449" s="177">
        <v>2846677.7</v>
      </c>
      <c r="AI449" s="177">
        <v>2905573.64</v>
      </c>
      <c r="AJ449" s="177">
        <v>1643016.47</v>
      </c>
      <c r="AK449" s="177">
        <v>21050446.739999998</v>
      </c>
      <c r="AL449" s="177">
        <v>3005681.64</v>
      </c>
      <c r="AM449" s="177">
        <v>2291393.4700000002</v>
      </c>
      <c r="AN449" s="177">
        <v>6159219.6100000003</v>
      </c>
      <c r="AO449" s="177">
        <v>3845714.51</v>
      </c>
      <c r="AP449" s="177">
        <v>2502166.15</v>
      </c>
      <c r="AQ449" s="177">
        <v>3669203.24</v>
      </c>
      <c r="AR449" s="177">
        <v>7667824.1900000004</v>
      </c>
      <c r="AS449" s="177">
        <v>2475199.6</v>
      </c>
      <c r="AT449" s="177">
        <v>3067720.94</v>
      </c>
      <c r="AU449" s="177">
        <v>7095962.9299999997</v>
      </c>
      <c r="AV449" s="177">
        <v>1872997.76</v>
      </c>
      <c r="AW449" s="177">
        <v>1763630.96</v>
      </c>
      <c r="AX449" s="177">
        <v>4581992.83</v>
      </c>
      <c r="AY449" s="177">
        <v>3239581.48</v>
      </c>
      <c r="AZ449" s="177">
        <v>2429882.0299999998</v>
      </c>
      <c r="BA449" s="177">
        <v>7690235.9900000002</v>
      </c>
      <c r="BB449" s="177">
        <v>2624994.64</v>
      </c>
      <c r="BC449" s="177">
        <v>14010000</v>
      </c>
      <c r="BD449" s="177">
        <v>6681238.1500000004</v>
      </c>
      <c r="BE449" s="177">
        <v>1751987.19</v>
      </c>
      <c r="BF449" s="177">
        <v>902992.19</v>
      </c>
      <c r="BG449" s="177">
        <v>8358608.4100000001</v>
      </c>
      <c r="BH449" s="177">
        <v>854000</v>
      </c>
      <c r="BI449" s="177">
        <v>596349.34</v>
      </c>
      <c r="BJ449" s="177">
        <v>1884575.28</v>
      </c>
      <c r="BK449" s="177">
        <v>1621638.2</v>
      </c>
      <c r="BL449" s="177">
        <v>8384178.7800000003</v>
      </c>
      <c r="BM449" s="177">
        <v>3403397</v>
      </c>
      <c r="BN449" s="177">
        <v>2268287.96</v>
      </c>
      <c r="BO449" s="177">
        <v>4328799.53</v>
      </c>
      <c r="BP449" s="177">
        <v>4038000</v>
      </c>
      <c r="BQ449" s="177">
        <v>2409709.63</v>
      </c>
      <c r="BR449" s="177">
        <v>44843856.859999999</v>
      </c>
      <c r="BS449" s="177">
        <v>3068196.74</v>
      </c>
      <c r="BT449" s="177">
        <v>2034165.35</v>
      </c>
      <c r="BU449" s="177">
        <v>6010563.5899999999</v>
      </c>
      <c r="BV449" s="177">
        <v>97801.93</v>
      </c>
      <c r="BW449" s="177">
        <v>2147099.85</v>
      </c>
      <c r="BX449" s="177">
        <v>14766711.26</v>
      </c>
      <c r="BY449" s="177">
        <v>1402273.01</v>
      </c>
      <c r="BZ449" s="177">
        <v>1302207.3400000001</v>
      </c>
      <c r="CA449" s="177">
        <v>2102635.4500000002</v>
      </c>
      <c r="CB449" s="177">
        <v>2981365.68</v>
      </c>
      <c r="CC449" s="177">
        <v>11449175.800000001</v>
      </c>
      <c r="CD449" s="177">
        <v>1774844.12</v>
      </c>
      <c r="CE449" s="177">
        <v>12586190</v>
      </c>
      <c r="CF449" s="177">
        <v>902250</v>
      </c>
      <c r="CG449" s="177">
        <v>967897.67</v>
      </c>
      <c r="CH449" s="177">
        <v>980305.86</v>
      </c>
      <c r="CI449" s="177">
        <v>1695275.27</v>
      </c>
      <c r="CJ449" s="177">
        <v>11958560.470000001</v>
      </c>
      <c r="CK449" s="177">
        <v>780781.99</v>
      </c>
      <c r="CL449" s="177">
        <v>1307917.8700000001</v>
      </c>
      <c r="CM449" s="178" t="s">
        <v>2122</v>
      </c>
      <c r="CN449" s="153" t="s">
        <v>2123</v>
      </c>
      <c r="CO449" s="153" t="s">
        <v>2122</v>
      </c>
      <c r="CP449" s="154" t="s">
        <v>2124</v>
      </c>
      <c r="CQ449" s="189" t="s">
        <v>2125</v>
      </c>
      <c r="CR449" s="154">
        <f t="shared" si="7"/>
        <v>0</v>
      </c>
      <c r="CS449" s="154" t="s">
        <v>939</v>
      </c>
      <c r="CT449" s="154" t="s">
        <v>940</v>
      </c>
      <c r="CU449" s="154">
        <v>0</v>
      </c>
      <c r="CW449" s="157" t="s">
        <v>2123</v>
      </c>
      <c r="CX449" s="154" t="s">
        <v>2122</v>
      </c>
      <c r="CY449" s="154" t="s">
        <v>2124</v>
      </c>
      <c r="CZ449" s="174">
        <f t="shared" si="6"/>
        <v>0</v>
      </c>
      <c r="DA449" s="158" t="s">
        <v>939</v>
      </c>
      <c r="DB449" s="154" t="s">
        <v>940</v>
      </c>
      <c r="DC449" s="154" t="s">
        <v>1288</v>
      </c>
    </row>
    <row r="450" spans="1:107" ht="13.2" customHeight="1" x14ac:dyDescent="0.25">
      <c r="A450" s="175" t="s">
        <v>941</v>
      </c>
      <c r="B450" s="176" t="s">
        <v>942</v>
      </c>
      <c r="C450" s="177">
        <v>60709037.850000001</v>
      </c>
      <c r="D450" s="177">
        <v>17030185.48</v>
      </c>
      <c r="E450" s="177">
        <v>26670326.539999999</v>
      </c>
      <c r="F450" s="177">
        <v>8348184.4199999999</v>
      </c>
      <c r="G450" s="177">
        <v>0</v>
      </c>
      <c r="H450" s="177">
        <v>15767470.48</v>
      </c>
      <c r="I450" s="177">
        <v>30754782.329999998</v>
      </c>
      <c r="J450" s="177">
        <v>22588872.219999999</v>
      </c>
      <c r="K450" s="177">
        <v>18966795.300000001</v>
      </c>
      <c r="L450" s="177">
        <v>10021769.470000001</v>
      </c>
      <c r="M450" s="177">
        <v>16071874.529999999</v>
      </c>
      <c r="N450" s="177">
        <v>5978742.21</v>
      </c>
      <c r="O450" s="177">
        <v>0</v>
      </c>
      <c r="P450" s="177">
        <v>7458232.1699999999</v>
      </c>
      <c r="Q450" s="177">
        <v>26381632.66</v>
      </c>
      <c r="R450" s="177">
        <v>4334308.4400000004</v>
      </c>
      <c r="S450" s="177">
        <v>12721704.49</v>
      </c>
      <c r="T450" s="177">
        <v>14749350.65</v>
      </c>
      <c r="U450" s="177">
        <v>11493034.189999999</v>
      </c>
      <c r="V450" s="177">
        <v>6565164.9199999999</v>
      </c>
      <c r="W450" s="177">
        <v>0</v>
      </c>
      <c r="X450" s="177">
        <v>8648897.8499999996</v>
      </c>
      <c r="Y450" s="177">
        <v>26831234.280000001</v>
      </c>
      <c r="Z450" s="177">
        <v>17241759.52</v>
      </c>
      <c r="AA450" s="177">
        <v>3618455.2</v>
      </c>
      <c r="AB450" s="177">
        <v>12642196.369999999</v>
      </c>
      <c r="AC450" s="177">
        <v>3475206.48</v>
      </c>
      <c r="AD450" s="177">
        <v>14549074.119999999</v>
      </c>
      <c r="AE450" s="177">
        <v>21694914.699999999</v>
      </c>
      <c r="AF450" s="177">
        <v>7625045.3099999996</v>
      </c>
      <c r="AG450" s="177">
        <v>9056399.0700000003</v>
      </c>
      <c r="AH450" s="177">
        <v>15814769.99</v>
      </c>
      <c r="AI450" s="177">
        <v>11278875.1</v>
      </c>
      <c r="AJ450" s="177">
        <v>16188410.76</v>
      </c>
      <c r="AK450" s="177">
        <v>0</v>
      </c>
      <c r="AL450" s="177">
        <v>20467273.09</v>
      </c>
      <c r="AM450" s="177">
        <v>-3576889.73</v>
      </c>
      <c r="AN450" s="177">
        <v>14986007.310000001</v>
      </c>
      <c r="AO450" s="177">
        <v>0</v>
      </c>
      <c r="AP450" s="177">
        <v>6317777.5999999996</v>
      </c>
      <c r="AQ450" s="177">
        <v>9069521.2699999996</v>
      </c>
      <c r="AR450" s="177">
        <v>0</v>
      </c>
      <c r="AS450" s="177">
        <v>3800659.17</v>
      </c>
      <c r="AT450" s="177">
        <v>10204110.359999999</v>
      </c>
      <c r="AU450" s="177">
        <v>9940358.1099999994</v>
      </c>
      <c r="AV450" s="177">
        <v>0</v>
      </c>
      <c r="AW450" s="177">
        <v>2086487.31</v>
      </c>
      <c r="AX450" s="177">
        <v>2044444.37</v>
      </c>
      <c r="AY450" s="177">
        <v>6676572.0700000003</v>
      </c>
      <c r="AZ450" s="177">
        <v>0</v>
      </c>
      <c r="BA450" s="177">
        <v>0</v>
      </c>
      <c r="BB450" s="177">
        <v>16230517.880000001</v>
      </c>
      <c r="BC450" s="177">
        <v>0</v>
      </c>
      <c r="BD450" s="177">
        <v>0</v>
      </c>
      <c r="BE450" s="177">
        <v>19404242.899999999</v>
      </c>
      <c r="BF450" s="177">
        <v>14614834.109999999</v>
      </c>
      <c r="BG450" s="177">
        <v>18782092.489999998</v>
      </c>
      <c r="BH450" s="177">
        <v>14143785.220000001</v>
      </c>
      <c r="BI450" s="177">
        <v>7734674.6299999999</v>
      </c>
      <c r="BJ450" s="177">
        <v>18299852.829999998</v>
      </c>
      <c r="BK450" s="177">
        <v>13045920.970000001</v>
      </c>
      <c r="BL450" s="177">
        <v>-7385270.3700000001</v>
      </c>
      <c r="BM450" s="177">
        <v>36790264.799999997</v>
      </c>
      <c r="BN450" s="177">
        <v>-5853637.3499999996</v>
      </c>
      <c r="BO450" s="177">
        <v>56083458.990000002</v>
      </c>
      <c r="BP450" s="177">
        <v>11933881.99</v>
      </c>
      <c r="BQ450" s="177">
        <v>0</v>
      </c>
      <c r="BR450" s="177">
        <v>0</v>
      </c>
      <c r="BS450" s="177">
        <v>21250342</v>
      </c>
      <c r="BT450" s="177">
        <v>12310478.33</v>
      </c>
      <c r="BU450" s="177">
        <v>106093.5</v>
      </c>
      <c r="BV450" s="177">
        <v>12202061.140000001</v>
      </c>
      <c r="BW450" s="177">
        <v>19806784.960000001</v>
      </c>
      <c r="BX450" s="177">
        <v>32095665.25</v>
      </c>
      <c r="BY450" s="177">
        <v>16201274.24</v>
      </c>
      <c r="BZ450" s="177">
        <v>17426374.989999998</v>
      </c>
      <c r="CA450" s="177">
        <v>21556982.510000002</v>
      </c>
      <c r="CB450" s="177">
        <v>23627306.91</v>
      </c>
      <c r="CC450" s="177">
        <v>26927248.329999998</v>
      </c>
      <c r="CD450" s="177">
        <v>10986971.85</v>
      </c>
      <c r="CE450" s="177">
        <v>45319504.030000001</v>
      </c>
      <c r="CF450" s="177">
        <v>12836620.189999999</v>
      </c>
      <c r="CG450" s="177">
        <v>12333256.99</v>
      </c>
      <c r="CH450" s="177">
        <v>14826725.09</v>
      </c>
      <c r="CI450" s="177">
        <v>10104014.189999999</v>
      </c>
      <c r="CJ450" s="177">
        <v>14947424.960000001</v>
      </c>
      <c r="CK450" s="177">
        <v>10849543.449999999</v>
      </c>
      <c r="CL450" s="177">
        <v>16838570.219999999</v>
      </c>
      <c r="CM450" s="178" t="s">
        <v>2116</v>
      </c>
      <c r="CN450" s="153">
        <v>44010</v>
      </c>
      <c r="CO450" s="153" t="s">
        <v>2116</v>
      </c>
      <c r="CP450" s="154" t="s">
        <v>2118</v>
      </c>
      <c r="CQ450" s="189" t="s">
        <v>2119</v>
      </c>
      <c r="CR450" s="154">
        <f t="shared" si="7"/>
        <v>0</v>
      </c>
      <c r="CS450" s="154" t="s">
        <v>941</v>
      </c>
      <c r="CT450" s="154" t="s">
        <v>942</v>
      </c>
      <c r="CU450" s="154">
        <v>0</v>
      </c>
      <c r="CW450" s="157">
        <v>44010</v>
      </c>
      <c r="CX450" s="154" t="s">
        <v>2116</v>
      </c>
      <c r="CY450" s="154" t="s">
        <v>2118</v>
      </c>
      <c r="CZ450" s="174">
        <f t="shared" si="6"/>
        <v>0</v>
      </c>
      <c r="DA450" s="158" t="s">
        <v>941</v>
      </c>
      <c r="DB450" s="154" t="s">
        <v>942</v>
      </c>
      <c r="DC450" s="154" t="s">
        <v>1288</v>
      </c>
    </row>
    <row r="451" spans="1:107" ht="13.2" customHeight="1" x14ac:dyDescent="0.25">
      <c r="A451" s="175" t="s">
        <v>943</v>
      </c>
      <c r="B451" s="176" t="s">
        <v>944</v>
      </c>
      <c r="C451" s="177">
        <v>0</v>
      </c>
      <c r="D451" s="177">
        <v>0</v>
      </c>
      <c r="E451" s="177">
        <v>40691.64</v>
      </c>
      <c r="F451" s="177">
        <v>0</v>
      </c>
      <c r="G451" s="177">
        <v>0</v>
      </c>
      <c r="H451" s="177">
        <v>0</v>
      </c>
      <c r="I451" s="177">
        <v>0</v>
      </c>
      <c r="J451" s="177">
        <v>0</v>
      </c>
      <c r="K451" s="177">
        <v>0</v>
      </c>
      <c r="L451" s="177">
        <v>0</v>
      </c>
      <c r="M451" s="177">
        <v>0</v>
      </c>
      <c r="N451" s="177">
        <v>0</v>
      </c>
      <c r="O451" s="177">
        <v>150343.37</v>
      </c>
      <c r="P451" s="177">
        <v>0</v>
      </c>
      <c r="Q451" s="177">
        <v>0</v>
      </c>
      <c r="R451" s="177">
        <v>0</v>
      </c>
      <c r="S451" s="177">
        <v>0</v>
      </c>
      <c r="T451" s="177">
        <v>0</v>
      </c>
      <c r="U451" s="177">
        <v>0</v>
      </c>
      <c r="V451" s="177">
        <v>0</v>
      </c>
      <c r="W451" s="177">
        <v>0</v>
      </c>
      <c r="X451" s="177">
        <v>0</v>
      </c>
      <c r="Y451" s="177">
        <v>0</v>
      </c>
      <c r="Z451" s="177">
        <v>0</v>
      </c>
      <c r="AA451" s="177">
        <v>0</v>
      </c>
      <c r="AB451" s="177">
        <v>0</v>
      </c>
      <c r="AC451" s="177">
        <v>0</v>
      </c>
      <c r="AD451" s="177">
        <v>0</v>
      </c>
      <c r="AE451" s="177">
        <v>0</v>
      </c>
      <c r="AF451" s="177">
        <v>0</v>
      </c>
      <c r="AG451" s="177">
        <v>0</v>
      </c>
      <c r="AH451" s="177">
        <v>0</v>
      </c>
      <c r="AI451" s="177">
        <v>0</v>
      </c>
      <c r="AJ451" s="177">
        <v>0</v>
      </c>
      <c r="AK451" s="177">
        <v>110400</v>
      </c>
      <c r="AL451" s="177">
        <v>0</v>
      </c>
      <c r="AM451" s="177">
        <v>5450</v>
      </c>
      <c r="AN451" s="177">
        <v>0</v>
      </c>
      <c r="AO451" s="177">
        <v>0</v>
      </c>
      <c r="AP451" s="177">
        <v>0</v>
      </c>
      <c r="AQ451" s="177">
        <v>0</v>
      </c>
      <c r="AR451" s="177">
        <v>0</v>
      </c>
      <c r="AS451" s="177">
        <v>30455</v>
      </c>
      <c r="AT451" s="177">
        <v>0</v>
      </c>
      <c r="AU451" s="177">
        <v>0</v>
      </c>
      <c r="AV451" s="177">
        <v>0</v>
      </c>
      <c r="AW451" s="177">
        <v>0</v>
      </c>
      <c r="AX451" s="177">
        <v>0</v>
      </c>
      <c r="AY451" s="177">
        <v>0</v>
      </c>
      <c r="AZ451" s="177">
        <v>0</v>
      </c>
      <c r="BA451" s="177">
        <v>0</v>
      </c>
      <c r="BB451" s="177">
        <v>12850</v>
      </c>
      <c r="BC451" s="177">
        <v>0</v>
      </c>
      <c r="BD451" s="177">
        <v>1228722.79</v>
      </c>
      <c r="BE451" s="177">
        <v>0</v>
      </c>
      <c r="BF451" s="177">
        <v>0</v>
      </c>
      <c r="BG451" s="177">
        <v>0</v>
      </c>
      <c r="BH451" s="177">
        <v>0</v>
      </c>
      <c r="BI451" s="177">
        <v>0</v>
      </c>
      <c r="BJ451" s="177">
        <v>0</v>
      </c>
      <c r="BK451" s="177">
        <v>0</v>
      </c>
      <c r="BL451" s="177">
        <v>0</v>
      </c>
      <c r="BM451" s="177">
        <v>0</v>
      </c>
      <c r="BN451" s="177">
        <v>0</v>
      </c>
      <c r="BO451" s="177">
        <v>149798.75</v>
      </c>
      <c r="BP451" s="177">
        <v>0</v>
      </c>
      <c r="BQ451" s="177">
        <v>0</v>
      </c>
      <c r="BR451" s="179">
        <v>0</v>
      </c>
      <c r="BS451" s="177">
        <v>0</v>
      </c>
      <c r="BT451" s="179">
        <v>0</v>
      </c>
      <c r="BU451" s="177">
        <v>0</v>
      </c>
      <c r="BV451" s="177">
        <v>0</v>
      </c>
      <c r="BW451" s="177">
        <v>0</v>
      </c>
      <c r="BX451" s="177">
        <v>0</v>
      </c>
      <c r="BY451" s="177">
        <v>0</v>
      </c>
      <c r="BZ451" s="177">
        <v>0</v>
      </c>
      <c r="CA451" s="177">
        <v>0</v>
      </c>
      <c r="CB451" s="179">
        <v>0</v>
      </c>
      <c r="CC451" s="177">
        <v>0</v>
      </c>
      <c r="CD451" s="177">
        <v>183159.82</v>
      </c>
      <c r="CE451" s="177">
        <v>975512.75</v>
      </c>
      <c r="CF451" s="177">
        <v>0</v>
      </c>
      <c r="CG451" s="177">
        <v>191746.62</v>
      </c>
      <c r="CH451" s="177">
        <v>0</v>
      </c>
      <c r="CI451" s="177">
        <v>0</v>
      </c>
      <c r="CJ451" s="177">
        <v>0</v>
      </c>
      <c r="CK451" s="177">
        <v>0</v>
      </c>
      <c r="CL451" s="177">
        <v>0</v>
      </c>
      <c r="CM451" s="178" t="s">
        <v>2116</v>
      </c>
      <c r="CN451" s="153" t="s">
        <v>2126</v>
      </c>
      <c r="CO451" s="153" t="s">
        <v>2116</v>
      </c>
      <c r="CP451" s="154" t="s">
        <v>2118</v>
      </c>
      <c r="CQ451" s="189" t="s">
        <v>2119</v>
      </c>
      <c r="CR451" s="154">
        <f t="shared" si="7"/>
        <v>0</v>
      </c>
      <c r="CS451" s="154" t="s">
        <v>943</v>
      </c>
      <c r="CT451" s="154" t="s">
        <v>2127</v>
      </c>
      <c r="CU451" s="154">
        <v>0</v>
      </c>
      <c r="CW451" s="157" t="s">
        <v>2126</v>
      </c>
      <c r="CX451" s="154" t="s">
        <v>2116</v>
      </c>
      <c r="CY451" s="154" t="s">
        <v>2118</v>
      </c>
      <c r="CZ451" s="174">
        <f t="shared" si="6"/>
        <v>0</v>
      </c>
      <c r="DA451" s="158" t="s">
        <v>943</v>
      </c>
      <c r="DB451" s="154" t="s">
        <v>944</v>
      </c>
      <c r="DC451" s="154" t="s">
        <v>1288</v>
      </c>
    </row>
    <row r="452" spans="1:107" ht="13.2" customHeight="1" x14ac:dyDescent="0.25">
      <c r="A452" s="175" t="s">
        <v>945</v>
      </c>
      <c r="B452" s="176" t="s">
        <v>946</v>
      </c>
      <c r="C452" s="177">
        <v>12223793.27</v>
      </c>
      <c r="D452" s="177">
        <v>10392534.970000001</v>
      </c>
      <c r="E452" s="177">
        <v>10228903.67</v>
      </c>
      <c r="F452" s="177">
        <v>7071458.6500000004</v>
      </c>
      <c r="G452" s="177">
        <v>0</v>
      </c>
      <c r="H452" s="177">
        <v>5233235.34</v>
      </c>
      <c r="I452" s="177">
        <v>11317681.949999999</v>
      </c>
      <c r="J452" s="177">
        <v>6761593.9100000001</v>
      </c>
      <c r="K452" s="177">
        <v>7807130.5300000003</v>
      </c>
      <c r="L452" s="177">
        <v>6878296.5899999999</v>
      </c>
      <c r="M452" s="177">
        <v>2677563.19</v>
      </c>
      <c r="N452" s="177">
        <v>0</v>
      </c>
      <c r="O452" s="177">
        <v>5829085.9900000002</v>
      </c>
      <c r="P452" s="177">
        <v>10595304.609999999</v>
      </c>
      <c r="Q452" s="177">
        <v>4634873.08</v>
      </c>
      <c r="R452" s="177">
        <v>-495010.37</v>
      </c>
      <c r="S452" s="177">
        <v>1994587.73</v>
      </c>
      <c r="T452" s="177">
        <v>1900871.01</v>
      </c>
      <c r="U452" s="177">
        <v>326070.7</v>
      </c>
      <c r="V452" s="177">
        <v>1460201.25</v>
      </c>
      <c r="W452" s="177">
        <v>14876789.460000001</v>
      </c>
      <c r="X452" s="177">
        <v>0</v>
      </c>
      <c r="Y452" s="177">
        <v>5987253.1900000004</v>
      </c>
      <c r="Z452" s="177">
        <v>6976208.2699999996</v>
      </c>
      <c r="AA452" s="177">
        <v>0</v>
      </c>
      <c r="AB452" s="177">
        <v>4800093.8899999997</v>
      </c>
      <c r="AC452" s="177">
        <v>4353983.24</v>
      </c>
      <c r="AD452" s="177">
        <v>0</v>
      </c>
      <c r="AE452" s="177">
        <v>930968.81</v>
      </c>
      <c r="AF452" s="177">
        <v>1476551.69</v>
      </c>
      <c r="AG452" s="177">
        <v>3402018.66</v>
      </c>
      <c r="AH452" s="177">
        <v>3679378.15</v>
      </c>
      <c r="AI452" s="177">
        <v>14509521.98</v>
      </c>
      <c r="AJ452" s="177">
        <v>610693.46</v>
      </c>
      <c r="AK452" s="177">
        <v>23543724.710000001</v>
      </c>
      <c r="AL452" s="177">
        <v>6634070.1699999999</v>
      </c>
      <c r="AM452" s="177">
        <v>6249549.8700000001</v>
      </c>
      <c r="AN452" s="177">
        <v>10058484.48</v>
      </c>
      <c r="AO452" s="177">
        <v>7850494.29</v>
      </c>
      <c r="AP452" s="177">
        <v>9956829.4399999995</v>
      </c>
      <c r="AQ452" s="177">
        <v>2184785.06</v>
      </c>
      <c r="AR452" s="177">
        <v>0</v>
      </c>
      <c r="AS452" s="177">
        <v>7438742.96</v>
      </c>
      <c r="AT452" s="177">
        <v>9150652.6199999992</v>
      </c>
      <c r="AU452" s="177">
        <v>22100404.120000001</v>
      </c>
      <c r="AV452" s="177">
        <v>5508350.4400000004</v>
      </c>
      <c r="AW452" s="177">
        <v>3218837.12</v>
      </c>
      <c r="AX452" s="177">
        <v>5901371.6900000004</v>
      </c>
      <c r="AY452" s="177">
        <v>7899728.2800000003</v>
      </c>
      <c r="AZ452" s="177">
        <v>2947074.22</v>
      </c>
      <c r="BA452" s="177">
        <v>0</v>
      </c>
      <c r="BB452" s="177">
        <v>7799337.1500000004</v>
      </c>
      <c r="BC452" s="177">
        <v>14165792.630000001</v>
      </c>
      <c r="BD452" s="177">
        <v>0</v>
      </c>
      <c r="BE452" s="177">
        <v>0</v>
      </c>
      <c r="BF452" s="177">
        <v>0</v>
      </c>
      <c r="BG452" s="177">
        <v>0</v>
      </c>
      <c r="BH452" s="177">
        <v>3722945.19</v>
      </c>
      <c r="BI452" s="177">
        <v>0</v>
      </c>
      <c r="BJ452" s="177">
        <v>0</v>
      </c>
      <c r="BK452" s="177">
        <v>4142818.76</v>
      </c>
      <c r="BL452" s="177">
        <v>13948241.869999999</v>
      </c>
      <c r="BM452" s="177">
        <v>0</v>
      </c>
      <c r="BN452" s="177">
        <v>4240382.8499999996</v>
      </c>
      <c r="BO452" s="177">
        <v>-4082929</v>
      </c>
      <c r="BP452" s="177">
        <v>8795970.0199999996</v>
      </c>
      <c r="BQ452" s="177">
        <v>3823490.35</v>
      </c>
      <c r="BR452" s="179">
        <v>18292102.620000001</v>
      </c>
      <c r="BS452" s="179">
        <v>2253518.4300000002</v>
      </c>
      <c r="BT452" s="179">
        <v>8459649.7200000007</v>
      </c>
      <c r="BU452" s="179">
        <v>8454150.3800000008</v>
      </c>
      <c r="BV452" s="179">
        <v>0</v>
      </c>
      <c r="BW452" s="179">
        <v>1194204.8799999999</v>
      </c>
      <c r="BX452" s="179">
        <v>9703837.6799999997</v>
      </c>
      <c r="BY452" s="179">
        <v>4432210.6900000004</v>
      </c>
      <c r="BZ452" s="179">
        <v>2408565.0699999998</v>
      </c>
      <c r="CA452" s="179">
        <v>0</v>
      </c>
      <c r="CB452" s="179">
        <v>10458595.279999999</v>
      </c>
      <c r="CC452" s="179">
        <v>4135912.84</v>
      </c>
      <c r="CD452" s="179">
        <v>3498324.39</v>
      </c>
      <c r="CE452" s="179">
        <v>7232509.2000000002</v>
      </c>
      <c r="CF452" s="179">
        <v>2677460.19</v>
      </c>
      <c r="CG452" s="179">
        <v>2538219.6</v>
      </c>
      <c r="CH452" s="179">
        <v>0</v>
      </c>
      <c r="CI452" s="179">
        <v>2510583.0499999998</v>
      </c>
      <c r="CJ452" s="179">
        <v>12113883.800000001</v>
      </c>
      <c r="CK452" s="179">
        <v>0</v>
      </c>
      <c r="CL452" s="179">
        <v>839548.58</v>
      </c>
      <c r="CM452" s="178" t="s">
        <v>2116</v>
      </c>
      <c r="CN452" s="153">
        <v>44010</v>
      </c>
      <c r="CO452" s="153" t="s">
        <v>2116</v>
      </c>
      <c r="CP452" s="154" t="s">
        <v>2118</v>
      </c>
      <c r="CQ452" s="189" t="s">
        <v>2119</v>
      </c>
      <c r="CR452" s="154">
        <f t="shared" si="7"/>
        <v>0</v>
      </c>
      <c r="CS452" s="154" t="s">
        <v>945</v>
      </c>
      <c r="CT452" s="154" t="s">
        <v>946</v>
      </c>
      <c r="CU452" s="154">
        <v>0</v>
      </c>
      <c r="CW452" s="157">
        <v>44010</v>
      </c>
      <c r="CX452" s="154" t="s">
        <v>2116</v>
      </c>
      <c r="CY452" s="154" t="s">
        <v>2118</v>
      </c>
      <c r="CZ452" s="174">
        <f t="shared" si="6"/>
        <v>0</v>
      </c>
      <c r="DA452" s="158" t="s">
        <v>945</v>
      </c>
      <c r="DB452" s="154" t="s">
        <v>946</v>
      </c>
      <c r="DC452" s="154" t="s">
        <v>1288</v>
      </c>
    </row>
    <row r="453" spans="1:107" ht="13.2" customHeight="1" x14ac:dyDescent="0.25">
      <c r="A453" s="175" t="s">
        <v>947</v>
      </c>
      <c r="B453" s="176" t="s">
        <v>948</v>
      </c>
      <c r="C453" s="177">
        <v>13748417.25</v>
      </c>
      <c r="D453" s="177">
        <v>199969</v>
      </c>
      <c r="E453" s="177">
        <v>273364</v>
      </c>
      <c r="F453" s="177">
        <v>373490.3</v>
      </c>
      <c r="G453" s="177">
        <v>115671</v>
      </c>
      <c r="H453" s="177">
        <v>168018</v>
      </c>
      <c r="I453" s="177">
        <v>333165</v>
      </c>
      <c r="J453" s="177">
        <v>288948.5</v>
      </c>
      <c r="K453" s="177">
        <v>710842</v>
      </c>
      <c r="L453" s="177">
        <v>244213</v>
      </c>
      <c r="M453" s="177">
        <v>3349978.01</v>
      </c>
      <c r="N453" s="177">
        <v>158464.6</v>
      </c>
      <c r="O453" s="177">
        <v>12027148</v>
      </c>
      <c r="P453" s="177">
        <v>1700529.6</v>
      </c>
      <c r="Q453" s="177">
        <v>438247.29</v>
      </c>
      <c r="R453" s="177">
        <v>6405726.6900000004</v>
      </c>
      <c r="S453" s="177">
        <v>1521690.19</v>
      </c>
      <c r="T453" s="177">
        <v>673556.77</v>
      </c>
      <c r="U453" s="177">
        <v>101155</v>
      </c>
      <c r="V453" s="177">
        <v>615820.72</v>
      </c>
      <c r="W453" s="177">
        <v>55390191.469999999</v>
      </c>
      <c r="X453" s="177">
        <v>63944</v>
      </c>
      <c r="Y453" s="177">
        <v>111780</v>
      </c>
      <c r="Z453" s="177">
        <v>78073</v>
      </c>
      <c r="AA453" s="177">
        <v>42159.5</v>
      </c>
      <c r="AB453" s="177">
        <v>466094</v>
      </c>
      <c r="AC453" s="177">
        <v>30134</v>
      </c>
      <c r="AD453" s="177">
        <v>2030554</v>
      </c>
      <c r="AE453" s="177">
        <v>37023</v>
      </c>
      <c r="AF453" s="177">
        <v>165788.79999999999</v>
      </c>
      <c r="AG453" s="177">
        <v>100070</v>
      </c>
      <c r="AH453" s="177">
        <v>2361384.0499999998</v>
      </c>
      <c r="AI453" s="177">
        <v>68533</v>
      </c>
      <c r="AJ453" s="177">
        <v>132028.75</v>
      </c>
      <c r="AK453" s="177">
        <v>5973468.4500000002</v>
      </c>
      <c r="AL453" s="177">
        <v>141515.01</v>
      </c>
      <c r="AM453" s="177">
        <v>145156</v>
      </c>
      <c r="AN453" s="177">
        <v>229055</v>
      </c>
      <c r="AO453" s="177">
        <v>240575</v>
      </c>
      <c r="AP453" s="177">
        <v>172174</v>
      </c>
      <c r="AQ453" s="177">
        <v>75080</v>
      </c>
      <c r="AR453" s="177">
        <v>371319.35</v>
      </c>
      <c r="AS453" s="177">
        <v>118811</v>
      </c>
      <c r="AT453" s="177">
        <v>2174544.6</v>
      </c>
      <c r="AU453" s="177">
        <v>2135186.84</v>
      </c>
      <c r="AV453" s="177">
        <v>111688</v>
      </c>
      <c r="AW453" s="177">
        <v>43849</v>
      </c>
      <c r="AX453" s="177">
        <v>108280</v>
      </c>
      <c r="AY453" s="177">
        <v>117845</v>
      </c>
      <c r="AZ453" s="177">
        <v>558112.47</v>
      </c>
      <c r="BA453" s="177">
        <v>3489075</v>
      </c>
      <c r="BB453" s="177">
        <v>35587.5</v>
      </c>
      <c r="BC453" s="177">
        <v>9852819.7200000007</v>
      </c>
      <c r="BD453" s="177">
        <v>4219623.34</v>
      </c>
      <c r="BE453" s="177">
        <v>817850.03</v>
      </c>
      <c r="BF453" s="177">
        <v>67210</v>
      </c>
      <c r="BG453" s="177">
        <v>4295983.7</v>
      </c>
      <c r="BH453" s="177">
        <v>42717.5</v>
      </c>
      <c r="BI453" s="177">
        <v>32020</v>
      </c>
      <c r="BJ453" s="177">
        <v>174542</v>
      </c>
      <c r="BK453" s="177">
        <v>39329.370000000003</v>
      </c>
      <c r="BL453" s="177">
        <v>2284276.58</v>
      </c>
      <c r="BM453" s="177">
        <v>2172344.7999999998</v>
      </c>
      <c r="BN453" s="177">
        <v>1780451.52</v>
      </c>
      <c r="BO453" s="177">
        <v>1971346.52</v>
      </c>
      <c r="BP453" s="177">
        <v>2361059.2599999998</v>
      </c>
      <c r="BQ453" s="177">
        <v>2002919.95</v>
      </c>
      <c r="BR453" s="179">
        <v>18726249</v>
      </c>
      <c r="BS453" s="179">
        <v>1807453.93</v>
      </c>
      <c r="BT453" s="179">
        <v>2439151.86</v>
      </c>
      <c r="BU453" s="179">
        <v>10024621.279999999</v>
      </c>
      <c r="BV453" s="177">
        <v>24000</v>
      </c>
      <c r="BW453" s="179">
        <v>486172.96</v>
      </c>
      <c r="BX453" s="179">
        <v>4975418.67</v>
      </c>
      <c r="BY453" s="179">
        <v>149618.6</v>
      </c>
      <c r="BZ453" s="179">
        <v>266095.05</v>
      </c>
      <c r="CA453" s="179">
        <v>872403.32</v>
      </c>
      <c r="CB453" s="179">
        <v>664678.79</v>
      </c>
      <c r="CC453" s="179">
        <v>1855332.5</v>
      </c>
      <c r="CD453" s="179">
        <v>2887426.95</v>
      </c>
      <c r="CE453" s="179">
        <v>3789555.65</v>
      </c>
      <c r="CF453" s="179">
        <v>332814.96000000002</v>
      </c>
      <c r="CG453" s="179">
        <v>161345</v>
      </c>
      <c r="CH453" s="179">
        <v>825686.77</v>
      </c>
      <c r="CI453" s="179">
        <v>46588.3</v>
      </c>
      <c r="CJ453" s="179">
        <v>5768126.1900000004</v>
      </c>
      <c r="CK453" s="179">
        <v>36454.75</v>
      </c>
      <c r="CL453" s="179">
        <v>747900.75</v>
      </c>
      <c r="CM453" s="178" t="s">
        <v>2116</v>
      </c>
      <c r="CN453" s="153" t="s">
        <v>2126</v>
      </c>
      <c r="CO453" s="153" t="s">
        <v>2116</v>
      </c>
      <c r="CP453" s="154" t="s">
        <v>2118</v>
      </c>
      <c r="CQ453" s="189" t="s">
        <v>2119</v>
      </c>
      <c r="CR453" s="154">
        <f t="shared" si="7"/>
        <v>0</v>
      </c>
      <c r="CS453" s="154" t="s">
        <v>947</v>
      </c>
      <c r="CT453" s="154" t="s">
        <v>948</v>
      </c>
      <c r="CU453" s="154">
        <v>0</v>
      </c>
      <c r="CW453" s="157" t="s">
        <v>2126</v>
      </c>
      <c r="CX453" s="154" t="s">
        <v>2116</v>
      </c>
      <c r="CY453" s="154" t="s">
        <v>2118</v>
      </c>
      <c r="CZ453" s="174">
        <f t="shared" si="6"/>
        <v>0</v>
      </c>
      <c r="DA453" s="158" t="s">
        <v>947</v>
      </c>
      <c r="DB453" s="154" t="s">
        <v>948</v>
      </c>
      <c r="DC453" s="154" t="s">
        <v>1288</v>
      </c>
    </row>
    <row r="454" spans="1:107" ht="13.2" customHeight="1" x14ac:dyDescent="0.25">
      <c r="A454" s="175" t="s">
        <v>949</v>
      </c>
      <c r="B454" s="176" t="s">
        <v>950</v>
      </c>
      <c r="C454" s="177">
        <v>10858159.550000001</v>
      </c>
      <c r="D454" s="177">
        <v>2612995</v>
      </c>
      <c r="E454" s="177">
        <v>1055540</v>
      </c>
      <c r="F454" s="177">
        <v>801078.26</v>
      </c>
      <c r="G454" s="177">
        <v>542443.18999999994</v>
      </c>
      <c r="H454" s="177">
        <v>1645780.81</v>
      </c>
      <c r="I454" s="177">
        <v>1233800.5</v>
      </c>
      <c r="J454" s="177">
        <v>576995.13</v>
      </c>
      <c r="K454" s="177">
        <v>22000</v>
      </c>
      <c r="L454" s="177">
        <v>1815710</v>
      </c>
      <c r="M454" s="177">
        <v>2981052.11</v>
      </c>
      <c r="N454" s="177">
        <v>281896</v>
      </c>
      <c r="O454" s="177">
        <v>4070266.28</v>
      </c>
      <c r="P454" s="177">
        <v>1638659.28</v>
      </c>
      <c r="Q454" s="177">
        <v>6322288.21</v>
      </c>
      <c r="R454" s="177">
        <v>1763216.62</v>
      </c>
      <c r="S454" s="177">
        <v>2597209.7999999998</v>
      </c>
      <c r="T454" s="177">
        <v>693152.21</v>
      </c>
      <c r="U454" s="177">
        <v>1391329.77</v>
      </c>
      <c r="V454" s="177">
        <v>398516.38</v>
      </c>
      <c r="W454" s="177">
        <v>10826470.91</v>
      </c>
      <c r="X454" s="177">
        <v>1546149.35</v>
      </c>
      <c r="Y454" s="177">
        <v>1713932.85</v>
      </c>
      <c r="Z454" s="177">
        <v>991254.76</v>
      </c>
      <c r="AA454" s="177">
        <v>6750</v>
      </c>
      <c r="AB454" s="177">
        <v>766503.7</v>
      </c>
      <c r="AC454" s="177">
        <v>3988484.89</v>
      </c>
      <c r="AD454" s="177">
        <v>5671224.71</v>
      </c>
      <c r="AE454" s="177">
        <v>149753</v>
      </c>
      <c r="AF454" s="177">
        <v>1150688.2</v>
      </c>
      <c r="AG454" s="177">
        <v>1992464</v>
      </c>
      <c r="AH454" s="177">
        <v>2313899.56</v>
      </c>
      <c r="AI454" s="177">
        <v>1286572.25</v>
      </c>
      <c r="AJ454" s="177">
        <v>14240</v>
      </c>
      <c r="AK454" s="177">
        <v>6626175.4299999997</v>
      </c>
      <c r="AL454" s="177">
        <v>4187776.31</v>
      </c>
      <c r="AM454" s="177">
        <v>1584907.06</v>
      </c>
      <c r="AN454" s="177">
        <v>4757720.3</v>
      </c>
      <c r="AO454" s="177">
        <v>3444000.71</v>
      </c>
      <c r="AP454" s="177">
        <v>764450</v>
      </c>
      <c r="AQ454" s="177">
        <v>93200</v>
      </c>
      <c r="AR454" s="177">
        <v>2329061</v>
      </c>
      <c r="AS454" s="177">
        <v>824854</v>
      </c>
      <c r="AT454" s="177">
        <v>4974964.92</v>
      </c>
      <c r="AU454" s="177">
        <v>4632323.57</v>
      </c>
      <c r="AV454" s="177">
        <v>1056550</v>
      </c>
      <c r="AW454" s="177">
        <v>1598022.47</v>
      </c>
      <c r="AX454" s="177">
        <v>632009</v>
      </c>
      <c r="AY454" s="177">
        <v>99134</v>
      </c>
      <c r="AZ454" s="177">
        <v>781376</v>
      </c>
      <c r="BA454" s="177">
        <v>3973527.25</v>
      </c>
      <c r="BB454" s="177">
        <v>888932.65</v>
      </c>
      <c r="BC454" s="177">
        <v>14961221.65</v>
      </c>
      <c r="BD454" s="177">
        <v>2380818.2599999998</v>
      </c>
      <c r="BE454" s="177">
        <v>394819.01</v>
      </c>
      <c r="BF454" s="177">
        <v>65705</v>
      </c>
      <c r="BG454" s="177">
        <v>3790896.01</v>
      </c>
      <c r="BH454" s="177">
        <v>1312778.67</v>
      </c>
      <c r="BI454" s="177">
        <v>19100</v>
      </c>
      <c r="BJ454" s="177">
        <v>526702.42000000004</v>
      </c>
      <c r="BK454" s="177">
        <v>1220084.07</v>
      </c>
      <c r="BL454" s="177">
        <v>354450</v>
      </c>
      <c r="BM454" s="177">
        <v>1957299.48</v>
      </c>
      <c r="BN454" s="177">
        <v>1182605.05</v>
      </c>
      <c r="BO454" s="177">
        <v>2798416.41</v>
      </c>
      <c r="BP454" s="177">
        <v>2070494.02</v>
      </c>
      <c r="BQ454" s="177">
        <v>246074.06</v>
      </c>
      <c r="BR454" s="179">
        <v>18264630.75</v>
      </c>
      <c r="BS454" s="177">
        <v>3059882.69</v>
      </c>
      <c r="BT454" s="177">
        <v>5195610.97</v>
      </c>
      <c r="BU454" s="177">
        <v>4230703.43</v>
      </c>
      <c r="BV454" s="177">
        <v>108078.52</v>
      </c>
      <c r="BW454" s="177">
        <v>108855.75</v>
      </c>
      <c r="BX454" s="177">
        <v>361433</v>
      </c>
      <c r="BY454" s="177">
        <v>988700.78</v>
      </c>
      <c r="BZ454" s="177">
        <v>1169757.67</v>
      </c>
      <c r="CA454" s="177">
        <v>1430663.95</v>
      </c>
      <c r="CB454" s="177">
        <v>1714807.07</v>
      </c>
      <c r="CC454" s="177">
        <v>2115795.61</v>
      </c>
      <c r="CD454" s="177">
        <v>2996797.92</v>
      </c>
      <c r="CE454" s="177">
        <v>1076458.6000000001</v>
      </c>
      <c r="CF454" s="177">
        <v>1786632.99</v>
      </c>
      <c r="CG454" s="177">
        <v>5151800.59</v>
      </c>
      <c r="CH454" s="177">
        <v>1223162.1599999999</v>
      </c>
      <c r="CI454" s="177">
        <v>1104682.6399999999</v>
      </c>
      <c r="CJ454" s="177">
        <v>322520</v>
      </c>
      <c r="CK454" s="177">
        <v>670355</v>
      </c>
      <c r="CL454" s="177">
        <v>640521.5</v>
      </c>
      <c r="CM454" s="178" t="s">
        <v>2116</v>
      </c>
      <c r="CN454" s="153" t="s">
        <v>2126</v>
      </c>
      <c r="CO454" s="153" t="s">
        <v>2116</v>
      </c>
      <c r="CP454" s="154" t="s">
        <v>2118</v>
      </c>
      <c r="CQ454" s="189" t="s">
        <v>2119</v>
      </c>
      <c r="CR454" s="154">
        <f t="shared" si="7"/>
        <v>0</v>
      </c>
      <c r="CS454" s="154" t="s">
        <v>949</v>
      </c>
      <c r="CT454" s="154" t="s">
        <v>2128</v>
      </c>
      <c r="CU454" s="154">
        <v>0</v>
      </c>
      <c r="CW454" s="157" t="s">
        <v>2126</v>
      </c>
      <c r="CX454" s="154" t="s">
        <v>2116</v>
      </c>
      <c r="CY454" s="154" t="s">
        <v>2118</v>
      </c>
      <c r="CZ454" s="174">
        <f t="shared" ref="CZ454:CZ519" si="8">A454-DA454</f>
        <v>0</v>
      </c>
      <c r="DA454" s="158" t="s">
        <v>949</v>
      </c>
      <c r="DB454" s="154" t="s">
        <v>950</v>
      </c>
      <c r="DC454" s="154" t="s">
        <v>1288</v>
      </c>
    </row>
    <row r="455" spans="1:107" ht="13.2" customHeight="1" x14ac:dyDescent="0.25">
      <c r="A455" s="175" t="s">
        <v>951</v>
      </c>
      <c r="B455" s="176" t="s">
        <v>952</v>
      </c>
      <c r="C455" s="177">
        <v>27573196.379999999</v>
      </c>
      <c r="D455" s="177">
        <v>1172703.24</v>
      </c>
      <c r="E455" s="177">
        <v>157375</v>
      </c>
      <c r="F455" s="177">
        <v>271903.69</v>
      </c>
      <c r="G455" s="177">
        <v>1087938.04</v>
      </c>
      <c r="H455" s="177">
        <v>1694573.5</v>
      </c>
      <c r="I455" s="177">
        <v>326848.88</v>
      </c>
      <c r="J455" s="177">
        <v>929550.77</v>
      </c>
      <c r="K455" s="177">
        <v>116100</v>
      </c>
      <c r="L455" s="177">
        <v>1480823.15</v>
      </c>
      <c r="M455" s="177">
        <v>814461</v>
      </c>
      <c r="N455" s="177">
        <v>1175928.99</v>
      </c>
      <c r="O455" s="177">
        <v>1900901.19</v>
      </c>
      <c r="P455" s="177">
        <v>179000</v>
      </c>
      <c r="Q455" s="177">
        <v>1743483.24</v>
      </c>
      <c r="R455" s="177">
        <v>1423316.03</v>
      </c>
      <c r="S455" s="177">
        <v>919127.3</v>
      </c>
      <c r="T455" s="177">
        <v>683551.27</v>
      </c>
      <c r="U455" s="177">
        <v>31500</v>
      </c>
      <c r="V455" s="177">
        <v>772683.61</v>
      </c>
      <c r="W455" s="177">
        <v>3493156.02</v>
      </c>
      <c r="X455" s="177">
        <v>939740.7</v>
      </c>
      <c r="Y455" s="177">
        <v>770533.22</v>
      </c>
      <c r="Z455" s="177">
        <v>50325</v>
      </c>
      <c r="AA455" s="177">
        <v>30325</v>
      </c>
      <c r="AB455" s="177">
        <v>85860</v>
      </c>
      <c r="AC455" s="177">
        <v>264717.26</v>
      </c>
      <c r="AD455" s="177">
        <v>1223753.44</v>
      </c>
      <c r="AE455" s="177">
        <v>12600</v>
      </c>
      <c r="AF455" s="177">
        <v>516958.29</v>
      </c>
      <c r="AG455" s="177">
        <v>169779.68</v>
      </c>
      <c r="AH455" s="177">
        <v>203175</v>
      </c>
      <c r="AI455" s="177">
        <v>858202.59</v>
      </c>
      <c r="AJ455" s="177">
        <v>124525.22</v>
      </c>
      <c r="AK455" s="177">
        <v>3209164.63</v>
      </c>
      <c r="AL455" s="177">
        <v>1081901.1000000001</v>
      </c>
      <c r="AM455" s="177">
        <v>355671.59</v>
      </c>
      <c r="AN455" s="177">
        <v>1047457.34</v>
      </c>
      <c r="AO455" s="177">
        <v>2226948.66</v>
      </c>
      <c r="AP455" s="177">
        <v>2245574.0499999998</v>
      </c>
      <c r="AQ455" s="177">
        <v>470893.9</v>
      </c>
      <c r="AR455" s="177">
        <v>1555447.24</v>
      </c>
      <c r="AS455" s="177">
        <v>1289809.01</v>
      </c>
      <c r="AT455" s="177">
        <v>3421276.5</v>
      </c>
      <c r="AU455" s="177">
        <v>681729.74</v>
      </c>
      <c r="AV455" s="177">
        <v>1034688.62</v>
      </c>
      <c r="AW455" s="177">
        <v>444428.67</v>
      </c>
      <c r="AX455" s="177">
        <v>368325.29</v>
      </c>
      <c r="AY455" s="177">
        <v>623475</v>
      </c>
      <c r="AZ455" s="177">
        <v>359996.4</v>
      </c>
      <c r="BA455" s="177">
        <v>952243.26</v>
      </c>
      <c r="BB455" s="177">
        <v>1316010</v>
      </c>
      <c r="BC455" s="177">
        <v>2985418.23</v>
      </c>
      <c r="BD455" s="177">
        <v>3151156.74</v>
      </c>
      <c r="BE455" s="177">
        <v>123325</v>
      </c>
      <c r="BF455" s="177">
        <v>237350</v>
      </c>
      <c r="BG455" s="177">
        <v>1239351.06</v>
      </c>
      <c r="BH455" s="177">
        <v>1517702.65</v>
      </c>
      <c r="BI455" s="177">
        <v>33000</v>
      </c>
      <c r="BJ455" s="177">
        <v>23700</v>
      </c>
      <c r="BK455" s="177">
        <v>859717.53</v>
      </c>
      <c r="BL455" s="177">
        <v>15356987.460000001</v>
      </c>
      <c r="BM455" s="177">
        <v>1434326.92</v>
      </c>
      <c r="BN455" s="177">
        <v>974239.65</v>
      </c>
      <c r="BO455" s="177">
        <v>3766389.29</v>
      </c>
      <c r="BP455" s="177">
        <v>1099164.55</v>
      </c>
      <c r="BQ455" s="177">
        <v>149126.25</v>
      </c>
      <c r="BR455" s="179">
        <v>13776702.310000001</v>
      </c>
      <c r="BS455" s="179">
        <v>1213716.19</v>
      </c>
      <c r="BT455" s="177">
        <v>779912.35</v>
      </c>
      <c r="BU455" s="179">
        <v>1933191.4</v>
      </c>
      <c r="BV455" s="177">
        <v>144414.95000000001</v>
      </c>
      <c r="BW455" s="177">
        <v>957922.39</v>
      </c>
      <c r="BX455" s="179">
        <v>2179493.0499999998</v>
      </c>
      <c r="BY455" s="179">
        <v>921222.27</v>
      </c>
      <c r="BZ455" s="177">
        <v>431930.79</v>
      </c>
      <c r="CA455" s="179">
        <v>1407637.08</v>
      </c>
      <c r="CB455" s="179">
        <v>3002024.03</v>
      </c>
      <c r="CC455" s="179">
        <v>1070790.51</v>
      </c>
      <c r="CD455" s="179">
        <v>916347.71</v>
      </c>
      <c r="CE455" s="179">
        <v>509493.47</v>
      </c>
      <c r="CF455" s="177">
        <v>2235599.1</v>
      </c>
      <c r="CG455" s="177">
        <v>2319139.8399999999</v>
      </c>
      <c r="CH455" s="177">
        <v>682485.63</v>
      </c>
      <c r="CI455" s="177">
        <v>436909.23</v>
      </c>
      <c r="CJ455" s="179">
        <v>1493876.87</v>
      </c>
      <c r="CK455" s="177">
        <v>1250616.7</v>
      </c>
      <c r="CL455" s="179">
        <v>182719.5</v>
      </c>
      <c r="CM455" s="178" t="s">
        <v>2116</v>
      </c>
      <c r="CN455" s="153" t="s">
        <v>2126</v>
      </c>
      <c r="CO455" s="153" t="s">
        <v>2116</v>
      </c>
      <c r="CP455" s="154" t="s">
        <v>2118</v>
      </c>
      <c r="CQ455" s="189" t="s">
        <v>2119</v>
      </c>
      <c r="CR455" s="154">
        <f t="shared" si="7"/>
        <v>0</v>
      </c>
      <c r="CS455" s="154" t="s">
        <v>951</v>
      </c>
      <c r="CT455" s="154" t="s">
        <v>952</v>
      </c>
      <c r="CU455" s="154">
        <v>0</v>
      </c>
      <c r="CW455" s="157" t="s">
        <v>2126</v>
      </c>
      <c r="CX455" s="154" t="s">
        <v>2116</v>
      </c>
      <c r="CY455" s="154" t="s">
        <v>2118</v>
      </c>
      <c r="CZ455" s="174">
        <f t="shared" si="8"/>
        <v>0</v>
      </c>
      <c r="DA455" s="158" t="s">
        <v>951</v>
      </c>
      <c r="DB455" s="154" t="s">
        <v>952</v>
      </c>
      <c r="DC455" s="154" t="s">
        <v>1288</v>
      </c>
    </row>
    <row r="456" spans="1:107" ht="13.2" customHeight="1" x14ac:dyDescent="0.25">
      <c r="A456" s="175" t="s">
        <v>953</v>
      </c>
      <c r="B456" s="176" t="s">
        <v>954</v>
      </c>
      <c r="C456" s="177">
        <v>0</v>
      </c>
      <c r="D456" s="177">
        <v>0</v>
      </c>
      <c r="E456" s="177">
        <v>0</v>
      </c>
      <c r="F456" s="177">
        <v>0</v>
      </c>
      <c r="G456" s="177">
        <v>-2448212.84</v>
      </c>
      <c r="H456" s="177">
        <v>0</v>
      </c>
      <c r="I456" s="177">
        <v>0</v>
      </c>
      <c r="J456" s="177">
        <v>0</v>
      </c>
      <c r="K456" s="177">
        <v>0</v>
      </c>
      <c r="L456" s="177">
        <v>0</v>
      </c>
      <c r="M456" s="177">
        <v>0</v>
      </c>
      <c r="N456" s="177">
        <v>0</v>
      </c>
      <c r="O456" s="177">
        <v>-3185239.29</v>
      </c>
      <c r="P456" s="177">
        <v>0</v>
      </c>
      <c r="Q456" s="177">
        <v>0</v>
      </c>
      <c r="R456" s="177">
        <v>0</v>
      </c>
      <c r="S456" s="177">
        <v>0</v>
      </c>
      <c r="T456" s="177">
        <v>0</v>
      </c>
      <c r="U456" s="177">
        <v>0</v>
      </c>
      <c r="V456" s="177">
        <v>0</v>
      </c>
      <c r="W456" s="177">
        <v>-46789155.020000003</v>
      </c>
      <c r="X456" s="177">
        <v>0</v>
      </c>
      <c r="Y456" s="177">
        <v>0</v>
      </c>
      <c r="Z456" s="177">
        <v>0</v>
      </c>
      <c r="AA456" s="177">
        <v>0</v>
      </c>
      <c r="AB456" s="177">
        <v>0</v>
      </c>
      <c r="AC456" s="177">
        <v>0</v>
      </c>
      <c r="AD456" s="177">
        <v>0</v>
      </c>
      <c r="AE456" s="177">
        <v>0</v>
      </c>
      <c r="AF456" s="177">
        <v>0</v>
      </c>
      <c r="AG456" s="177">
        <v>0</v>
      </c>
      <c r="AH456" s="177">
        <v>0</v>
      </c>
      <c r="AI456" s="177">
        <v>0</v>
      </c>
      <c r="AJ456" s="177">
        <v>0</v>
      </c>
      <c r="AK456" s="177">
        <v>-23623198.079999998</v>
      </c>
      <c r="AL456" s="177">
        <v>0</v>
      </c>
      <c r="AM456" s="177">
        <v>0</v>
      </c>
      <c r="AN456" s="177">
        <v>0</v>
      </c>
      <c r="AO456" s="177">
        <v>-3974793</v>
      </c>
      <c r="AP456" s="177">
        <v>0</v>
      </c>
      <c r="AQ456" s="177">
        <v>0</v>
      </c>
      <c r="AR456" s="177">
        <v>-38919923.57</v>
      </c>
      <c r="AS456" s="177">
        <v>0</v>
      </c>
      <c r="AT456" s="177">
        <v>0</v>
      </c>
      <c r="AU456" s="177">
        <v>0</v>
      </c>
      <c r="AV456" s="177">
        <v>-1454859.68</v>
      </c>
      <c r="AW456" s="177">
        <v>6203.75</v>
      </c>
      <c r="AX456" s="177">
        <v>0</v>
      </c>
      <c r="AY456" s="177">
        <v>0</v>
      </c>
      <c r="AZ456" s="177">
        <v>-790822.75</v>
      </c>
      <c r="BA456" s="177">
        <v>-38115694.920000002</v>
      </c>
      <c r="BB456" s="177">
        <v>0</v>
      </c>
      <c r="BC456" s="177">
        <v>-55812830.57</v>
      </c>
      <c r="BD456" s="177">
        <v>-7295124.0599999996</v>
      </c>
      <c r="BE456" s="177">
        <v>0</v>
      </c>
      <c r="BF456" s="177">
        <v>0</v>
      </c>
      <c r="BG456" s="177">
        <v>0</v>
      </c>
      <c r="BH456" s="177">
        <v>0</v>
      </c>
      <c r="BI456" s="177">
        <v>0</v>
      </c>
      <c r="BJ456" s="177">
        <v>0</v>
      </c>
      <c r="BK456" s="177">
        <v>0</v>
      </c>
      <c r="BL456" s="177">
        <v>0</v>
      </c>
      <c r="BM456" s="177">
        <v>0</v>
      </c>
      <c r="BN456" s="177">
        <v>0</v>
      </c>
      <c r="BO456" s="177">
        <v>0</v>
      </c>
      <c r="BP456" s="177">
        <v>0</v>
      </c>
      <c r="BQ456" s="177">
        <v>-7983376.4100000001</v>
      </c>
      <c r="BR456" s="177">
        <v>-52632783.649999999</v>
      </c>
      <c r="BS456" s="177">
        <v>0</v>
      </c>
      <c r="BT456" s="177">
        <v>0</v>
      </c>
      <c r="BU456" s="177">
        <v>-59299161.479999997</v>
      </c>
      <c r="BV456" s="177">
        <v>0</v>
      </c>
      <c r="BW456" s="177">
        <v>0</v>
      </c>
      <c r="BX456" s="177">
        <v>227768</v>
      </c>
      <c r="BY456" s="177">
        <v>0</v>
      </c>
      <c r="BZ456" s="177">
        <v>0</v>
      </c>
      <c r="CA456" s="177">
        <v>0</v>
      </c>
      <c r="CB456" s="177">
        <v>0</v>
      </c>
      <c r="CC456" s="177">
        <v>0</v>
      </c>
      <c r="CD456" s="177">
        <v>0</v>
      </c>
      <c r="CE456" s="177">
        <v>0</v>
      </c>
      <c r="CF456" s="177">
        <v>0</v>
      </c>
      <c r="CG456" s="177">
        <v>0</v>
      </c>
      <c r="CH456" s="177">
        <v>0</v>
      </c>
      <c r="CI456" s="177">
        <v>630</v>
      </c>
      <c r="CJ456" s="177">
        <v>0</v>
      </c>
      <c r="CK456" s="177">
        <v>0</v>
      </c>
      <c r="CL456" s="177">
        <v>0</v>
      </c>
      <c r="CM456" s="178" t="s">
        <v>2116</v>
      </c>
      <c r="CN456" s="153" t="s">
        <v>2129</v>
      </c>
      <c r="CO456" s="153" t="s">
        <v>2116</v>
      </c>
      <c r="CP456" s="154" t="s">
        <v>2118</v>
      </c>
      <c r="CQ456" s="189" t="s">
        <v>2119</v>
      </c>
      <c r="CR456" s="154">
        <f t="shared" si="7"/>
        <v>0</v>
      </c>
      <c r="CS456" s="154" t="s">
        <v>953</v>
      </c>
      <c r="CT456" s="154" t="s">
        <v>954</v>
      </c>
      <c r="CU456" s="154">
        <v>0</v>
      </c>
      <c r="CW456" s="157" t="s">
        <v>2129</v>
      </c>
      <c r="CX456" s="154" t="s">
        <v>2116</v>
      </c>
      <c r="CY456" s="154" t="s">
        <v>2118</v>
      </c>
      <c r="CZ456" s="174">
        <f t="shared" si="8"/>
        <v>0</v>
      </c>
      <c r="DA456" s="158" t="s">
        <v>953</v>
      </c>
      <c r="DB456" s="154" t="s">
        <v>954</v>
      </c>
      <c r="DC456" s="154" t="s">
        <v>1288</v>
      </c>
    </row>
    <row r="457" spans="1:107" ht="13.2" customHeight="1" x14ac:dyDescent="0.25">
      <c r="A457" s="175" t="s">
        <v>955</v>
      </c>
      <c r="B457" s="176" t="s">
        <v>956</v>
      </c>
      <c r="C457" s="177">
        <v>-83905040.079999998</v>
      </c>
      <c r="D457" s="177">
        <v>-4999325.55</v>
      </c>
      <c r="E457" s="177">
        <v>-1169223.44</v>
      </c>
      <c r="F457" s="177">
        <v>-61515.73</v>
      </c>
      <c r="G457" s="177">
        <v>-2996838.15</v>
      </c>
      <c r="H457" s="177">
        <v>-2847540.21</v>
      </c>
      <c r="I457" s="177">
        <v>-1696201.3</v>
      </c>
      <c r="J457" s="177">
        <v>-5237518.62</v>
      </c>
      <c r="K457" s="177">
        <v>-523224.55</v>
      </c>
      <c r="L457" s="177">
        <v>-14350122.609999999</v>
      </c>
      <c r="M457" s="177">
        <v>-14109161.6</v>
      </c>
      <c r="N457" s="177">
        <v>-1591604.29</v>
      </c>
      <c r="O457" s="177">
        <v>-57564092.780000001</v>
      </c>
      <c r="P457" s="177">
        <v>-5982016.0899999999</v>
      </c>
      <c r="Q457" s="177">
        <v>-11120803.550000001</v>
      </c>
      <c r="R457" s="177">
        <v>-52194814.049999997</v>
      </c>
      <c r="S457" s="177">
        <v>-9942195.25</v>
      </c>
      <c r="T457" s="177">
        <v>-6418779.7400000002</v>
      </c>
      <c r="U457" s="177">
        <v>-37554281.759999998</v>
      </c>
      <c r="V457" s="177">
        <v>861794.41</v>
      </c>
      <c r="W457" s="177">
        <v>-82580698.640000001</v>
      </c>
      <c r="X457" s="177">
        <v>-12819500.15</v>
      </c>
      <c r="Y457" s="177">
        <v>-525285.37</v>
      </c>
      <c r="Z457" s="177">
        <v>-3330378.52</v>
      </c>
      <c r="AA457" s="177">
        <v>-598775.97</v>
      </c>
      <c r="AB457" s="177">
        <v>-868610.4</v>
      </c>
      <c r="AC457" s="177">
        <v>-1245038.25</v>
      </c>
      <c r="AD457" s="177">
        <v>-12120308.380000001</v>
      </c>
      <c r="AE457" s="177">
        <v>-4041060.63</v>
      </c>
      <c r="AF457" s="177">
        <v>-1765274.45</v>
      </c>
      <c r="AG457" s="177">
        <v>-5075915.91</v>
      </c>
      <c r="AH457" s="177">
        <v>-4306241.1399999997</v>
      </c>
      <c r="AI457" s="177">
        <v>-1741911.57</v>
      </c>
      <c r="AJ457" s="177">
        <v>-935391.39</v>
      </c>
      <c r="AK457" s="177">
        <v>-221073877.55000001</v>
      </c>
      <c r="AL457" s="177">
        <v>-3841335.09</v>
      </c>
      <c r="AM457" s="177">
        <v>-1135521.8799999999</v>
      </c>
      <c r="AN457" s="177">
        <v>-9836267.4000000004</v>
      </c>
      <c r="AO457" s="177">
        <v>-20014446.760000002</v>
      </c>
      <c r="AP457" s="177">
        <v>-2829070.09</v>
      </c>
      <c r="AQ457" s="177">
        <v>-287223.17</v>
      </c>
      <c r="AR457" s="177">
        <v>-29937428.260000002</v>
      </c>
      <c r="AS457" s="177">
        <v>-13927502.210000001</v>
      </c>
      <c r="AT457" s="177">
        <v>-16375085.74</v>
      </c>
      <c r="AU457" s="177">
        <v>-4557612.62</v>
      </c>
      <c r="AV457" s="177">
        <v>-4611352.9000000004</v>
      </c>
      <c r="AW457" s="177">
        <v>-1719993.6</v>
      </c>
      <c r="AX457" s="177">
        <v>-2093933.99</v>
      </c>
      <c r="AY457" s="177">
        <v>-3277713.71</v>
      </c>
      <c r="AZ457" s="177">
        <v>-1648489.87</v>
      </c>
      <c r="BA457" s="177">
        <v>-65169064.460000001</v>
      </c>
      <c r="BB457" s="177">
        <v>-2881850.07</v>
      </c>
      <c r="BC457" s="177">
        <v>-122876650.44</v>
      </c>
      <c r="BD457" s="177">
        <v>-23502426.710000001</v>
      </c>
      <c r="BE457" s="177">
        <v>-1462131.41</v>
      </c>
      <c r="BF457" s="177">
        <v>-2635242.63</v>
      </c>
      <c r="BG457" s="177">
        <v>-66357830.299999997</v>
      </c>
      <c r="BH457" s="177">
        <v>-3694431.46</v>
      </c>
      <c r="BI457" s="177">
        <v>-1453154.07</v>
      </c>
      <c r="BJ457" s="177">
        <v>-3012578.05</v>
      </c>
      <c r="BK457" s="177">
        <v>-8974979.4700000007</v>
      </c>
      <c r="BL457" s="177">
        <v>-67301574.790000007</v>
      </c>
      <c r="BM457" s="177">
        <v>-4683135.53</v>
      </c>
      <c r="BN457" s="177">
        <v>-4208210.29</v>
      </c>
      <c r="BO457" s="177">
        <v>-11460212.49</v>
      </c>
      <c r="BP457" s="177">
        <v>-6260890.8700000001</v>
      </c>
      <c r="BQ457" s="177">
        <v>-1833130.42</v>
      </c>
      <c r="BR457" s="177">
        <v>-251591651.22999999</v>
      </c>
      <c r="BS457" s="177">
        <v>-6110585.6100000003</v>
      </c>
      <c r="BT457" s="177">
        <v>-18890040.109999999</v>
      </c>
      <c r="BU457" s="177">
        <v>-58447831.140000001</v>
      </c>
      <c r="BV457" s="177">
        <v>-5699168.21</v>
      </c>
      <c r="BW457" s="177">
        <v>-9784037.9199999999</v>
      </c>
      <c r="BX457" s="177">
        <v>-12812931.800000001</v>
      </c>
      <c r="BY457" s="177">
        <v>-812154.54</v>
      </c>
      <c r="BZ457" s="177">
        <v>-5309630.62</v>
      </c>
      <c r="CA457" s="177">
        <v>-1874029.81</v>
      </c>
      <c r="CB457" s="177">
        <v>-23182858.68</v>
      </c>
      <c r="CC457" s="177">
        <v>-17199925.440000001</v>
      </c>
      <c r="CD457" s="177">
        <v>-6764763.1699999999</v>
      </c>
      <c r="CE457" s="177">
        <v>-8253750.3399999999</v>
      </c>
      <c r="CF457" s="177">
        <v>-975262.66</v>
      </c>
      <c r="CG457" s="177">
        <v>-3808446.26</v>
      </c>
      <c r="CH457" s="177">
        <v>-1291625.3500000001</v>
      </c>
      <c r="CI457" s="177">
        <v>-1284011.1200000001</v>
      </c>
      <c r="CJ457" s="177">
        <v>-27250027.289999999</v>
      </c>
      <c r="CK457" s="177">
        <v>-2263454.0299999998</v>
      </c>
      <c r="CL457" s="177">
        <v>-2026588.42</v>
      </c>
      <c r="CM457" s="178" t="s">
        <v>2116</v>
      </c>
      <c r="CN457" s="153" t="s">
        <v>2129</v>
      </c>
      <c r="CO457" s="153" t="s">
        <v>2116</v>
      </c>
      <c r="CP457" s="154" t="s">
        <v>2118</v>
      </c>
      <c r="CQ457" s="189" t="s">
        <v>2119</v>
      </c>
      <c r="CR457" s="154">
        <f t="shared" si="7"/>
        <v>0</v>
      </c>
      <c r="CS457" s="154" t="s">
        <v>955</v>
      </c>
      <c r="CT457" s="154" t="s">
        <v>956</v>
      </c>
      <c r="CU457" s="154">
        <v>0</v>
      </c>
      <c r="CW457" s="157" t="s">
        <v>2129</v>
      </c>
      <c r="CX457" s="154" t="s">
        <v>2116</v>
      </c>
      <c r="CY457" s="154" t="s">
        <v>2118</v>
      </c>
      <c r="CZ457" s="174">
        <f t="shared" si="8"/>
        <v>0</v>
      </c>
      <c r="DA457" s="158" t="s">
        <v>955</v>
      </c>
      <c r="DB457" s="154" t="s">
        <v>956</v>
      </c>
      <c r="DC457" s="154" t="s">
        <v>1288</v>
      </c>
    </row>
    <row r="458" spans="1:107" ht="13.2" customHeight="1" x14ac:dyDescent="0.25">
      <c r="A458" s="175" t="s">
        <v>957</v>
      </c>
      <c r="B458" s="176" t="s">
        <v>958</v>
      </c>
      <c r="C458" s="177">
        <v>8521423.7599999998</v>
      </c>
      <c r="D458" s="177">
        <v>7803724.7699999996</v>
      </c>
      <c r="E458" s="177">
        <v>1945025.12</v>
      </c>
      <c r="F458" s="177">
        <v>1245727.28</v>
      </c>
      <c r="G458" s="177">
        <v>1111619.3</v>
      </c>
      <c r="H458" s="177">
        <v>3895375.52</v>
      </c>
      <c r="I458" s="177">
        <v>2096899.23</v>
      </c>
      <c r="J458" s="177">
        <v>6732133.0599999996</v>
      </c>
      <c r="K458" s="177">
        <v>744052.96</v>
      </c>
      <c r="L458" s="177">
        <v>2701757.34</v>
      </c>
      <c r="M458" s="177">
        <v>2984286.32</v>
      </c>
      <c r="N458" s="177">
        <v>670750.31999999995</v>
      </c>
      <c r="O458" s="177">
        <v>6628548.4299999997</v>
      </c>
      <c r="P458" s="177">
        <v>714180.98</v>
      </c>
      <c r="Q458" s="177">
        <v>2743145.25</v>
      </c>
      <c r="R458" s="177">
        <v>9149704.3200000003</v>
      </c>
      <c r="S458" s="177">
        <v>823946.64</v>
      </c>
      <c r="T458" s="177">
        <v>1975632.38</v>
      </c>
      <c r="U458" s="177">
        <v>514923.57</v>
      </c>
      <c r="V458" s="177">
        <v>960283.26</v>
      </c>
      <c r="W458" s="177">
        <v>48660600.630000003</v>
      </c>
      <c r="X458" s="177">
        <v>747362.74</v>
      </c>
      <c r="Y458" s="177">
        <v>177318.59</v>
      </c>
      <c r="Z458" s="177">
        <v>4712693</v>
      </c>
      <c r="AA458" s="177">
        <v>2328474.7599999998</v>
      </c>
      <c r="AB458" s="177">
        <v>2023489.57</v>
      </c>
      <c r="AC458" s="177">
        <v>1182242.6100000001</v>
      </c>
      <c r="AD458" s="177">
        <v>5972793.4400000004</v>
      </c>
      <c r="AE458" s="177">
        <v>2152295.88</v>
      </c>
      <c r="AF458" s="177">
        <v>4060138.69</v>
      </c>
      <c r="AG458" s="177">
        <v>2957465.92</v>
      </c>
      <c r="AH458" s="177">
        <v>2983914.75</v>
      </c>
      <c r="AI458" s="177">
        <v>1340287.46</v>
      </c>
      <c r="AJ458" s="177">
        <v>2221022.86</v>
      </c>
      <c r="AK458" s="177">
        <v>40324660.060000002</v>
      </c>
      <c r="AL458" s="177">
        <v>2488215.16</v>
      </c>
      <c r="AM458" s="177">
        <v>4814352.1500000004</v>
      </c>
      <c r="AN458" s="177">
        <v>2455965</v>
      </c>
      <c r="AO458" s="177">
        <v>5742386.7400000002</v>
      </c>
      <c r="AP458" s="177">
        <v>3568951.59</v>
      </c>
      <c r="AQ458" s="177">
        <v>1012271.46</v>
      </c>
      <c r="AR458" s="177">
        <v>10263932.35</v>
      </c>
      <c r="AS458" s="177">
        <v>5163449.09</v>
      </c>
      <c r="AT458" s="177">
        <v>4423761.7699999996</v>
      </c>
      <c r="AU458" s="177">
        <v>10900317.51</v>
      </c>
      <c r="AV458" s="177">
        <v>4297260.4400000004</v>
      </c>
      <c r="AW458" s="177">
        <v>593561.75</v>
      </c>
      <c r="AX458" s="177">
        <v>1370594.31</v>
      </c>
      <c r="AY458" s="177">
        <v>4027300.49</v>
      </c>
      <c r="AZ458" s="177">
        <v>2116329.83</v>
      </c>
      <c r="BA458" s="177">
        <v>7592848.0999999996</v>
      </c>
      <c r="BB458" s="177">
        <v>3503404.32</v>
      </c>
      <c r="BC458" s="177">
        <v>23875038.109999999</v>
      </c>
      <c r="BD458" s="177">
        <v>1547219.65</v>
      </c>
      <c r="BE458" s="177">
        <v>1443820.34</v>
      </c>
      <c r="BF458" s="177">
        <v>1409402.81</v>
      </c>
      <c r="BG458" s="177">
        <v>4804926.93</v>
      </c>
      <c r="BH458" s="177">
        <v>1070450.03</v>
      </c>
      <c r="BI458" s="177">
        <v>805378.18</v>
      </c>
      <c r="BJ458" s="177">
        <v>425713.67</v>
      </c>
      <c r="BK458" s="177">
        <v>2293808.11</v>
      </c>
      <c r="BL458" s="177">
        <v>8939235.9100000001</v>
      </c>
      <c r="BM458" s="177">
        <v>2921495.87</v>
      </c>
      <c r="BN458" s="177">
        <v>1492719.1</v>
      </c>
      <c r="BO458" s="177">
        <v>7841587.79</v>
      </c>
      <c r="BP458" s="177">
        <v>1417281.68</v>
      </c>
      <c r="BQ458" s="177">
        <v>2446243.7400000002</v>
      </c>
      <c r="BR458" s="179">
        <v>16896129.149999999</v>
      </c>
      <c r="BS458" s="179">
        <v>2172049.21</v>
      </c>
      <c r="BT458" s="179">
        <v>1434204.6</v>
      </c>
      <c r="BU458" s="179">
        <v>5507015.5800000001</v>
      </c>
      <c r="BV458" s="179">
        <v>151209.03</v>
      </c>
      <c r="BW458" s="179">
        <v>2970343.91</v>
      </c>
      <c r="BX458" s="179">
        <v>5193518.76</v>
      </c>
      <c r="BY458" s="179">
        <v>1272619.73</v>
      </c>
      <c r="BZ458" s="179">
        <v>1193975.3500000001</v>
      </c>
      <c r="CA458" s="179">
        <v>1115629.48</v>
      </c>
      <c r="CB458" s="179">
        <v>1904849.59</v>
      </c>
      <c r="CC458" s="179">
        <v>4028046.87</v>
      </c>
      <c r="CD458" s="179">
        <v>3889399.02</v>
      </c>
      <c r="CE458" s="179">
        <v>4162717.76</v>
      </c>
      <c r="CF458" s="179">
        <v>1493245.26</v>
      </c>
      <c r="CG458" s="179">
        <v>1387785.32</v>
      </c>
      <c r="CH458" s="179">
        <v>2693750.19</v>
      </c>
      <c r="CI458" s="179">
        <v>764399.13</v>
      </c>
      <c r="CJ458" s="179">
        <v>3440630.03</v>
      </c>
      <c r="CK458" s="179">
        <v>789737.12</v>
      </c>
      <c r="CL458" s="179">
        <v>3527050.07</v>
      </c>
      <c r="CM458" s="178" t="s">
        <v>2116</v>
      </c>
      <c r="CN458" s="153" t="s">
        <v>2129</v>
      </c>
      <c r="CO458" s="153" t="s">
        <v>2116</v>
      </c>
      <c r="CP458" s="154" t="s">
        <v>2118</v>
      </c>
      <c r="CQ458" s="189" t="s">
        <v>2119</v>
      </c>
      <c r="CR458" s="154">
        <f t="shared" si="7"/>
        <v>0</v>
      </c>
      <c r="CS458" s="154" t="s">
        <v>957</v>
      </c>
      <c r="CT458" s="154" t="s">
        <v>958</v>
      </c>
      <c r="CU458" s="154">
        <v>0</v>
      </c>
      <c r="CW458" s="157" t="s">
        <v>2129</v>
      </c>
      <c r="CX458" s="154" t="s">
        <v>2116</v>
      </c>
      <c r="CY458" s="154" t="s">
        <v>2118</v>
      </c>
      <c r="CZ458" s="174">
        <f t="shared" si="8"/>
        <v>0</v>
      </c>
      <c r="DA458" s="158" t="s">
        <v>957</v>
      </c>
      <c r="DB458" s="154" t="s">
        <v>958</v>
      </c>
      <c r="DC458" s="154" t="s">
        <v>1288</v>
      </c>
    </row>
    <row r="459" spans="1:107" ht="13.2" customHeight="1" x14ac:dyDescent="0.25">
      <c r="A459" s="175" t="s">
        <v>959</v>
      </c>
      <c r="B459" s="176" t="s">
        <v>960</v>
      </c>
      <c r="C459" s="177">
        <v>-332317</v>
      </c>
      <c r="D459" s="177">
        <v>-27847.75</v>
      </c>
      <c r="E459" s="177">
        <v>-143740</v>
      </c>
      <c r="F459" s="177">
        <v>-242971</v>
      </c>
      <c r="G459" s="177">
        <v>-232879</v>
      </c>
      <c r="H459" s="177">
        <v>-69542.45</v>
      </c>
      <c r="I459" s="177">
        <v>-97367.02</v>
      </c>
      <c r="J459" s="177">
        <v>-1165189</v>
      </c>
      <c r="K459" s="177">
        <v>-92970.25</v>
      </c>
      <c r="L459" s="177">
        <v>-1787481.68</v>
      </c>
      <c r="M459" s="177">
        <v>-985347.33</v>
      </c>
      <c r="N459" s="177">
        <v>-2409</v>
      </c>
      <c r="O459" s="177">
        <v>-13416747.5</v>
      </c>
      <c r="P459" s="177">
        <v>-232563.46</v>
      </c>
      <c r="Q459" s="177">
        <v>-260784</v>
      </c>
      <c r="R459" s="177">
        <v>0</v>
      </c>
      <c r="S459" s="177">
        <v>-1363513.95</v>
      </c>
      <c r="T459" s="177">
        <v>-87635.5</v>
      </c>
      <c r="U459" s="177">
        <v>-84390.5</v>
      </c>
      <c r="V459" s="177">
        <v>542518.25</v>
      </c>
      <c r="W459" s="177">
        <v>-76373917.549999997</v>
      </c>
      <c r="X459" s="177">
        <v>222543.94</v>
      </c>
      <c r="Y459" s="177">
        <v>0</v>
      </c>
      <c r="Z459" s="177">
        <v>0</v>
      </c>
      <c r="AA459" s="177">
        <v>0</v>
      </c>
      <c r="AB459" s="177">
        <v>0</v>
      </c>
      <c r="AC459" s="177">
        <v>0</v>
      </c>
      <c r="AD459" s="177">
        <v>0</v>
      </c>
      <c r="AE459" s="177">
        <v>0</v>
      </c>
      <c r="AF459" s="177">
        <v>0</v>
      </c>
      <c r="AG459" s="177">
        <v>0</v>
      </c>
      <c r="AH459" s="177">
        <v>-29513</v>
      </c>
      <c r="AI459" s="177">
        <v>0</v>
      </c>
      <c r="AJ459" s="177">
        <v>-217652</v>
      </c>
      <c r="AK459" s="177">
        <v>-40578705.060000002</v>
      </c>
      <c r="AL459" s="177">
        <v>540507.98</v>
      </c>
      <c r="AM459" s="177">
        <v>-398245</v>
      </c>
      <c r="AN459" s="177">
        <v>-266339.5</v>
      </c>
      <c r="AO459" s="177">
        <v>-7575</v>
      </c>
      <c r="AP459" s="177">
        <v>-170128</v>
      </c>
      <c r="AQ459" s="177">
        <v>0</v>
      </c>
      <c r="AR459" s="177">
        <v>-967018</v>
      </c>
      <c r="AS459" s="177">
        <v>-72166.25</v>
      </c>
      <c r="AT459" s="177">
        <v>-981325</v>
      </c>
      <c r="AU459" s="177">
        <v>-15475.29</v>
      </c>
      <c r="AV459" s="177">
        <v>-181363</v>
      </c>
      <c r="AW459" s="177">
        <v>-280675.5</v>
      </c>
      <c r="AX459" s="177">
        <v>-863292.65</v>
      </c>
      <c r="AY459" s="177">
        <v>-126641</v>
      </c>
      <c r="AZ459" s="177">
        <v>-58387</v>
      </c>
      <c r="BA459" s="177">
        <v>-2350924.94</v>
      </c>
      <c r="BB459" s="177">
        <v>-190048</v>
      </c>
      <c r="BC459" s="177">
        <v>-21032496.5</v>
      </c>
      <c r="BD459" s="177">
        <v>-2859578.51</v>
      </c>
      <c r="BE459" s="177">
        <v>-34239.5</v>
      </c>
      <c r="BF459" s="177">
        <v>0</v>
      </c>
      <c r="BG459" s="177">
        <v>-1835492.5</v>
      </c>
      <c r="BH459" s="177">
        <v>0</v>
      </c>
      <c r="BI459" s="177">
        <v>-34850</v>
      </c>
      <c r="BJ459" s="177">
        <v>-279691</v>
      </c>
      <c r="BK459" s="177">
        <v>0</v>
      </c>
      <c r="BL459" s="177">
        <v>-18531727</v>
      </c>
      <c r="BM459" s="177">
        <v>-275</v>
      </c>
      <c r="BN459" s="177">
        <v>-7680</v>
      </c>
      <c r="BO459" s="177">
        <v>-470547</v>
      </c>
      <c r="BP459" s="177">
        <v>-102005.75999999999</v>
      </c>
      <c r="BQ459" s="177">
        <v>0</v>
      </c>
      <c r="BR459" s="177">
        <v>-77365873</v>
      </c>
      <c r="BS459" s="177">
        <v>-154049</v>
      </c>
      <c r="BT459" s="177">
        <v>-705.5</v>
      </c>
      <c r="BU459" s="177">
        <v>-6617482</v>
      </c>
      <c r="BV459" s="177">
        <v>-131887</v>
      </c>
      <c r="BW459" s="179">
        <v>-1880</v>
      </c>
      <c r="BX459" s="179">
        <v>-1410037.5</v>
      </c>
      <c r="BY459" s="177">
        <v>-57107.7</v>
      </c>
      <c r="BZ459" s="177">
        <v>-170200</v>
      </c>
      <c r="CA459" s="177">
        <v>-63372</v>
      </c>
      <c r="CB459" s="179">
        <v>-26631</v>
      </c>
      <c r="CC459" s="177">
        <v>-317018</v>
      </c>
      <c r="CD459" s="177">
        <v>0</v>
      </c>
      <c r="CE459" s="179">
        <v>-654324.13</v>
      </c>
      <c r="CF459" s="177">
        <v>-1324</v>
      </c>
      <c r="CG459" s="179">
        <v>-6989.75</v>
      </c>
      <c r="CH459" s="177">
        <v>0</v>
      </c>
      <c r="CI459" s="179">
        <v>-497192.5</v>
      </c>
      <c r="CJ459" s="179">
        <v>-379149</v>
      </c>
      <c r="CK459" s="179">
        <v>-873</v>
      </c>
      <c r="CL459" s="179">
        <v>-80142.850000000006</v>
      </c>
      <c r="CM459" s="178" t="s">
        <v>2116</v>
      </c>
      <c r="CN459" s="153" t="s">
        <v>2129</v>
      </c>
      <c r="CO459" s="153" t="s">
        <v>2116</v>
      </c>
      <c r="CP459" s="154" t="s">
        <v>2118</v>
      </c>
      <c r="CQ459" s="189" t="s">
        <v>2119</v>
      </c>
      <c r="CR459" s="154">
        <f t="shared" si="7"/>
        <v>0</v>
      </c>
      <c r="CS459" s="154" t="s">
        <v>959</v>
      </c>
      <c r="CT459" s="154" t="s">
        <v>960</v>
      </c>
      <c r="CU459" s="154">
        <v>0</v>
      </c>
      <c r="CW459" s="157" t="s">
        <v>2129</v>
      </c>
      <c r="CX459" s="154" t="s">
        <v>2116</v>
      </c>
      <c r="CY459" s="154" t="s">
        <v>2118</v>
      </c>
      <c r="CZ459" s="174">
        <f t="shared" si="8"/>
        <v>0</v>
      </c>
      <c r="DA459" s="158" t="s">
        <v>959</v>
      </c>
      <c r="DB459" s="154" t="s">
        <v>960</v>
      </c>
      <c r="DC459" s="154" t="s">
        <v>1288</v>
      </c>
    </row>
    <row r="460" spans="1:107" ht="13.2" customHeight="1" x14ac:dyDescent="0.25">
      <c r="A460" s="175" t="s">
        <v>961</v>
      </c>
      <c r="B460" s="176" t="s">
        <v>962</v>
      </c>
      <c r="C460" s="177">
        <v>0</v>
      </c>
      <c r="D460" s="177">
        <v>0</v>
      </c>
      <c r="E460" s="177">
        <v>18763</v>
      </c>
      <c r="F460" s="177">
        <v>945366</v>
      </c>
      <c r="G460" s="177">
        <v>526595</v>
      </c>
      <c r="H460" s="177">
        <v>2380720.9500000002</v>
      </c>
      <c r="I460" s="177">
        <v>1428524.4</v>
      </c>
      <c r="J460" s="177">
        <v>1727287.5</v>
      </c>
      <c r="K460" s="177">
        <v>403299</v>
      </c>
      <c r="L460" s="177">
        <v>53068</v>
      </c>
      <c r="M460" s="177">
        <v>2116911.4500000002</v>
      </c>
      <c r="N460" s="177">
        <v>324316.5</v>
      </c>
      <c r="O460" s="177">
        <v>930929.4</v>
      </c>
      <c r="P460" s="177">
        <v>1710134.5</v>
      </c>
      <c r="Q460" s="177">
        <v>2823386.75</v>
      </c>
      <c r="R460" s="177">
        <v>149849</v>
      </c>
      <c r="S460" s="177">
        <v>1544972</v>
      </c>
      <c r="T460" s="177">
        <v>595993.75</v>
      </c>
      <c r="U460" s="177">
        <v>3430.5</v>
      </c>
      <c r="V460" s="177">
        <v>511982.75</v>
      </c>
      <c r="W460" s="177">
        <v>4628.6499999999996</v>
      </c>
      <c r="X460" s="177">
        <v>2181441</v>
      </c>
      <c r="Y460" s="177">
        <v>0</v>
      </c>
      <c r="Z460" s="177">
        <v>1383856.37</v>
      </c>
      <c r="AA460" s="177">
        <v>601098.12</v>
      </c>
      <c r="AB460" s="177">
        <v>464256.97</v>
      </c>
      <c r="AC460" s="177">
        <v>0</v>
      </c>
      <c r="AD460" s="177">
        <v>0</v>
      </c>
      <c r="AE460" s="177">
        <v>0</v>
      </c>
      <c r="AF460" s="177">
        <v>0</v>
      </c>
      <c r="AG460" s="177">
        <v>0</v>
      </c>
      <c r="AH460" s="177">
        <v>0</v>
      </c>
      <c r="AI460" s="177">
        <v>0</v>
      </c>
      <c r="AJ460" s="177">
        <v>0</v>
      </c>
      <c r="AK460" s="177">
        <v>825726.5</v>
      </c>
      <c r="AL460" s="177">
        <v>0</v>
      </c>
      <c r="AM460" s="177">
        <v>6030</v>
      </c>
      <c r="AN460" s="177">
        <v>12219</v>
      </c>
      <c r="AO460" s="177">
        <v>77625</v>
      </c>
      <c r="AP460" s="177">
        <v>0</v>
      </c>
      <c r="AQ460" s="177">
        <v>546</v>
      </c>
      <c r="AR460" s="177">
        <v>16590</v>
      </c>
      <c r="AS460" s="177">
        <v>6169.75</v>
      </c>
      <c r="AT460" s="177">
        <v>16350</v>
      </c>
      <c r="AU460" s="177">
        <v>6619379</v>
      </c>
      <c r="AV460" s="177">
        <v>7767</v>
      </c>
      <c r="AW460" s="177">
        <v>35040</v>
      </c>
      <c r="AX460" s="177">
        <v>0</v>
      </c>
      <c r="AY460" s="177">
        <v>7760</v>
      </c>
      <c r="AZ460" s="177">
        <v>210</v>
      </c>
      <c r="BA460" s="177">
        <v>5331370.5</v>
      </c>
      <c r="BB460" s="177">
        <v>0</v>
      </c>
      <c r="BC460" s="177">
        <v>43776.37</v>
      </c>
      <c r="BD460" s="177">
        <v>3288202.5</v>
      </c>
      <c r="BE460" s="177">
        <v>2877747.6</v>
      </c>
      <c r="BF460" s="177">
        <v>907605.05</v>
      </c>
      <c r="BG460" s="177">
        <v>106105</v>
      </c>
      <c r="BH460" s="177">
        <v>-3745</v>
      </c>
      <c r="BI460" s="177">
        <v>230756.8</v>
      </c>
      <c r="BJ460" s="177">
        <v>1097128.75</v>
      </c>
      <c r="BK460" s="177">
        <v>762120.3</v>
      </c>
      <c r="BL460" s="177">
        <v>1511327.6</v>
      </c>
      <c r="BM460" s="177">
        <v>247</v>
      </c>
      <c r="BN460" s="177">
        <v>32268.5</v>
      </c>
      <c r="BO460" s="177">
        <v>40252</v>
      </c>
      <c r="BP460" s="177">
        <v>2317.5</v>
      </c>
      <c r="BQ460" s="177">
        <v>0</v>
      </c>
      <c r="BR460" s="179">
        <v>2626535.5</v>
      </c>
      <c r="BS460" s="177">
        <v>6236773.3399999999</v>
      </c>
      <c r="BT460" s="177">
        <v>6988445</v>
      </c>
      <c r="BU460" s="179">
        <v>3336801.6</v>
      </c>
      <c r="BV460" s="179">
        <v>866622</v>
      </c>
      <c r="BW460" s="179">
        <v>2426256</v>
      </c>
      <c r="BX460" s="179">
        <v>4921548.2300000004</v>
      </c>
      <c r="BY460" s="177">
        <v>3088083.5</v>
      </c>
      <c r="BZ460" s="179">
        <v>33646</v>
      </c>
      <c r="CA460" s="177">
        <v>3622667.64</v>
      </c>
      <c r="CB460" s="177">
        <v>3109920</v>
      </c>
      <c r="CC460" s="179">
        <v>7448591.1600000001</v>
      </c>
      <c r="CD460" s="179">
        <v>3708513</v>
      </c>
      <c r="CE460" s="179">
        <v>7476075.2000000002</v>
      </c>
      <c r="CF460" s="177">
        <v>3112791.03</v>
      </c>
      <c r="CG460" s="177">
        <v>2750653.69</v>
      </c>
      <c r="CH460" s="179">
        <v>0</v>
      </c>
      <c r="CI460" s="179">
        <v>2434815.5</v>
      </c>
      <c r="CJ460" s="179">
        <v>4981916.8</v>
      </c>
      <c r="CK460" s="177">
        <v>2457692.83</v>
      </c>
      <c r="CL460" s="179">
        <v>3296656.5</v>
      </c>
      <c r="CM460" s="178" t="s">
        <v>2116</v>
      </c>
      <c r="CN460" s="153" t="s">
        <v>2129</v>
      </c>
      <c r="CO460" s="153" t="s">
        <v>2116</v>
      </c>
      <c r="CP460" s="154" t="s">
        <v>2118</v>
      </c>
      <c r="CQ460" s="189" t="s">
        <v>2119</v>
      </c>
      <c r="CR460" s="154">
        <f t="shared" si="7"/>
        <v>0</v>
      </c>
      <c r="CS460" s="154" t="s">
        <v>961</v>
      </c>
      <c r="CT460" s="154" t="s">
        <v>962</v>
      </c>
      <c r="CU460" s="154">
        <v>0</v>
      </c>
      <c r="CW460" s="157" t="s">
        <v>2129</v>
      </c>
      <c r="CX460" s="154" t="s">
        <v>2116</v>
      </c>
      <c r="CY460" s="154" t="s">
        <v>2118</v>
      </c>
      <c r="CZ460" s="174">
        <f t="shared" si="8"/>
        <v>0</v>
      </c>
      <c r="DA460" s="158" t="s">
        <v>961</v>
      </c>
      <c r="DB460" s="154" t="s">
        <v>962</v>
      </c>
      <c r="DC460" s="154" t="s">
        <v>1288</v>
      </c>
    </row>
    <row r="461" spans="1:107" ht="13.2" customHeight="1" x14ac:dyDescent="0.25">
      <c r="A461" s="175" t="s">
        <v>427</v>
      </c>
      <c r="B461" s="176" t="s">
        <v>428</v>
      </c>
      <c r="C461" s="177">
        <v>77500</v>
      </c>
      <c r="D461" s="177">
        <v>0</v>
      </c>
      <c r="E461" s="177">
        <v>1043076</v>
      </c>
      <c r="F461" s="177">
        <v>589323</v>
      </c>
      <c r="G461" s="177">
        <v>16659533.5</v>
      </c>
      <c r="H461" s="177">
        <v>3603050</v>
      </c>
      <c r="I461" s="177">
        <v>2071592.25</v>
      </c>
      <c r="J461" s="177">
        <v>1215199</v>
      </c>
      <c r="K461" s="177">
        <v>339602.15</v>
      </c>
      <c r="L461" s="177">
        <v>836587</v>
      </c>
      <c r="M461" s="177">
        <v>11198323.970000001</v>
      </c>
      <c r="N461" s="177">
        <v>4069838.21</v>
      </c>
      <c r="O461" s="177">
        <v>6531040.7999999998</v>
      </c>
      <c r="P461" s="177">
        <v>2683916.13</v>
      </c>
      <c r="Q461" s="177">
        <v>5651984</v>
      </c>
      <c r="R461" s="177">
        <v>7527899.5800000001</v>
      </c>
      <c r="S461" s="177">
        <v>3900669.26</v>
      </c>
      <c r="T461" s="177">
        <v>4636609</v>
      </c>
      <c r="U461" s="177">
        <v>5568288.4699999997</v>
      </c>
      <c r="V461" s="177">
        <v>2011701</v>
      </c>
      <c r="W461" s="177">
        <v>172911</v>
      </c>
      <c r="X461" s="177">
        <v>10164603.25</v>
      </c>
      <c r="Y461" s="177">
        <v>7414418</v>
      </c>
      <c r="Z461" s="177">
        <v>2363712</v>
      </c>
      <c r="AA461" s="177">
        <v>5275849</v>
      </c>
      <c r="AB461" s="177">
        <v>724538.5</v>
      </c>
      <c r="AC461" s="177">
        <v>2111979</v>
      </c>
      <c r="AD461" s="177">
        <v>19051223</v>
      </c>
      <c r="AE461" s="177">
        <v>7562967</v>
      </c>
      <c r="AF461" s="177">
        <v>4592895</v>
      </c>
      <c r="AG461" s="177">
        <v>4929877</v>
      </c>
      <c r="AH461" s="177">
        <v>7185998</v>
      </c>
      <c r="AI461" s="177">
        <v>1473794</v>
      </c>
      <c r="AJ461" s="177">
        <v>5097898</v>
      </c>
      <c r="AK461" s="177">
        <v>4387928.05</v>
      </c>
      <c r="AL461" s="177">
        <v>3020158.5</v>
      </c>
      <c r="AM461" s="177">
        <v>1357562.75</v>
      </c>
      <c r="AN461" s="177">
        <v>1736034</v>
      </c>
      <c r="AO461" s="177">
        <v>3406679</v>
      </c>
      <c r="AP461" s="177">
        <v>801215</v>
      </c>
      <c r="AQ461" s="177">
        <v>2030502</v>
      </c>
      <c r="AR461" s="177">
        <v>31136818.100000001</v>
      </c>
      <c r="AS461" s="177">
        <v>1804141.5</v>
      </c>
      <c r="AT461" s="177">
        <v>3700246</v>
      </c>
      <c r="AU461" s="177">
        <v>908903.5</v>
      </c>
      <c r="AV461" s="177">
        <v>2663617</v>
      </c>
      <c r="AW461" s="177">
        <v>835290.75</v>
      </c>
      <c r="AX461" s="177">
        <v>1371512.25</v>
      </c>
      <c r="AY461" s="177">
        <v>1911121</v>
      </c>
      <c r="AZ461" s="177">
        <v>2744857</v>
      </c>
      <c r="BA461" s="177">
        <v>60166510.229999997</v>
      </c>
      <c r="BB461" s="177">
        <v>891479.5</v>
      </c>
      <c r="BC461" s="177">
        <v>0</v>
      </c>
      <c r="BD461" s="177">
        <v>62726831.240000002</v>
      </c>
      <c r="BE461" s="177">
        <v>10875141.75</v>
      </c>
      <c r="BF461" s="177">
        <v>6965368.1200000001</v>
      </c>
      <c r="BG461" s="177">
        <v>17206432.5</v>
      </c>
      <c r="BH461" s="177">
        <v>2358287.5</v>
      </c>
      <c r="BI461" s="177">
        <v>5186467.55</v>
      </c>
      <c r="BJ461" s="177">
        <v>21684856</v>
      </c>
      <c r="BK461" s="177">
        <v>1397278</v>
      </c>
      <c r="BL461" s="177">
        <v>3737784.75</v>
      </c>
      <c r="BM461" s="177">
        <v>12615142</v>
      </c>
      <c r="BN461" s="177">
        <v>4266532</v>
      </c>
      <c r="BO461" s="177">
        <v>4082929</v>
      </c>
      <c r="BP461" s="177">
        <v>1996042</v>
      </c>
      <c r="BQ461" s="177">
        <v>1202346</v>
      </c>
      <c r="BR461" s="179">
        <v>3508212</v>
      </c>
      <c r="BS461" s="177">
        <v>3128771</v>
      </c>
      <c r="BT461" s="177">
        <v>0</v>
      </c>
      <c r="BU461" s="177">
        <v>2653897</v>
      </c>
      <c r="BV461" s="177">
        <v>5549640</v>
      </c>
      <c r="BW461" s="177">
        <v>4243614</v>
      </c>
      <c r="BX461" s="179">
        <v>5660338.5</v>
      </c>
      <c r="BY461" s="177">
        <v>443170.52</v>
      </c>
      <c r="BZ461" s="177">
        <v>2012704</v>
      </c>
      <c r="CA461" s="177">
        <v>4878968</v>
      </c>
      <c r="CB461" s="177">
        <v>934608</v>
      </c>
      <c r="CC461" s="179">
        <v>6486686.75</v>
      </c>
      <c r="CD461" s="177">
        <v>3518249</v>
      </c>
      <c r="CE461" s="179">
        <v>7192464.7300000004</v>
      </c>
      <c r="CF461" s="177">
        <v>626340</v>
      </c>
      <c r="CG461" s="177">
        <v>1153085.5</v>
      </c>
      <c r="CH461" s="179">
        <v>11217256</v>
      </c>
      <c r="CI461" s="177">
        <v>1647625</v>
      </c>
      <c r="CJ461" s="179">
        <v>2289941.5</v>
      </c>
      <c r="CK461" s="177">
        <v>2009308</v>
      </c>
      <c r="CL461" s="177">
        <v>412873</v>
      </c>
      <c r="CM461" s="178" t="s">
        <v>2116</v>
      </c>
      <c r="CN461" s="153" t="s">
        <v>2117</v>
      </c>
      <c r="CO461" s="153" t="s">
        <v>2116</v>
      </c>
      <c r="CP461" s="154" t="s">
        <v>2118</v>
      </c>
      <c r="CQ461" s="189" t="s">
        <v>2119</v>
      </c>
      <c r="CR461" s="154">
        <f t="shared" si="7"/>
        <v>0</v>
      </c>
      <c r="CS461" s="154" t="s">
        <v>427</v>
      </c>
      <c r="CT461" s="154" t="s">
        <v>428</v>
      </c>
      <c r="CU461" s="154">
        <v>0</v>
      </c>
      <c r="CW461" s="157" t="s">
        <v>2117</v>
      </c>
      <c r="CX461" s="154" t="s">
        <v>2116</v>
      </c>
      <c r="CY461" s="154" t="s">
        <v>2118</v>
      </c>
      <c r="CZ461" s="174">
        <f t="shared" si="8"/>
        <v>0</v>
      </c>
      <c r="DA461" s="158" t="s">
        <v>427</v>
      </c>
      <c r="DB461" s="154" t="s">
        <v>428</v>
      </c>
      <c r="DC461" s="154" t="s">
        <v>400</v>
      </c>
    </row>
    <row r="462" spans="1:107" ht="13.2" customHeight="1" x14ac:dyDescent="0.25">
      <c r="A462" s="175" t="s">
        <v>963</v>
      </c>
      <c r="B462" s="176" t="s">
        <v>964</v>
      </c>
      <c r="C462" s="177">
        <v>0</v>
      </c>
      <c r="D462" s="177">
        <v>0</v>
      </c>
      <c r="E462" s="177">
        <v>0</v>
      </c>
      <c r="F462" s="177">
        <v>0</v>
      </c>
      <c r="G462" s="177">
        <v>4161246.25</v>
      </c>
      <c r="H462" s="177">
        <v>0</v>
      </c>
      <c r="I462" s="177">
        <v>0</v>
      </c>
      <c r="J462" s="177">
        <v>0</v>
      </c>
      <c r="K462" s="177">
        <v>0</v>
      </c>
      <c r="L462" s="177">
        <v>0</v>
      </c>
      <c r="M462" s="177">
        <v>0</v>
      </c>
      <c r="N462" s="177">
        <v>0</v>
      </c>
      <c r="O462" s="177">
        <v>7932873.6399999997</v>
      </c>
      <c r="P462" s="177">
        <v>0</v>
      </c>
      <c r="Q462" s="177">
        <v>0</v>
      </c>
      <c r="R462" s="177">
        <v>4860641.3099999996</v>
      </c>
      <c r="S462" s="177">
        <v>0</v>
      </c>
      <c r="T462" s="177">
        <v>4059516.05</v>
      </c>
      <c r="U462" s="177">
        <v>0</v>
      </c>
      <c r="V462" s="177">
        <v>3894204.49</v>
      </c>
      <c r="W462" s="177">
        <v>0</v>
      </c>
      <c r="X462" s="177">
        <v>0</v>
      </c>
      <c r="Y462" s="177">
        <v>0</v>
      </c>
      <c r="Z462" s="177">
        <v>4835208.7699999996</v>
      </c>
      <c r="AA462" s="177">
        <v>5135813.7</v>
      </c>
      <c r="AB462" s="177">
        <v>0</v>
      </c>
      <c r="AC462" s="177">
        <v>0</v>
      </c>
      <c r="AD462" s="177">
        <v>0</v>
      </c>
      <c r="AE462" s="177">
        <v>0</v>
      </c>
      <c r="AF462" s="177">
        <v>4173962.52</v>
      </c>
      <c r="AG462" s="177">
        <v>4313841.53</v>
      </c>
      <c r="AH462" s="177">
        <v>5216696.99</v>
      </c>
      <c r="AI462" s="177">
        <v>0</v>
      </c>
      <c r="AJ462" s="177">
        <v>0</v>
      </c>
      <c r="AK462" s="177">
        <v>0</v>
      </c>
      <c r="AL462" s="177">
        <v>0</v>
      </c>
      <c r="AM462" s="177">
        <v>0</v>
      </c>
      <c r="AN462" s="177">
        <v>0</v>
      </c>
      <c r="AO462" s="177">
        <v>0</v>
      </c>
      <c r="AP462" s="177">
        <v>0</v>
      </c>
      <c r="AQ462" s="177">
        <v>4008650.96</v>
      </c>
      <c r="AR462" s="177">
        <v>5314920.03</v>
      </c>
      <c r="AS462" s="177">
        <v>0</v>
      </c>
      <c r="AT462" s="177">
        <v>0</v>
      </c>
      <c r="AU462" s="177">
        <v>0</v>
      </c>
      <c r="AV462" s="177">
        <v>0</v>
      </c>
      <c r="AW462" s="177">
        <v>0</v>
      </c>
      <c r="AX462" s="177">
        <v>0</v>
      </c>
      <c r="AY462" s="177">
        <v>0</v>
      </c>
      <c r="AZ462" s="177">
        <v>0</v>
      </c>
      <c r="BA462" s="177">
        <v>5520090.0300000003</v>
      </c>
      <c r="BB462" s="177">
        <v>0</v>
      </c>
      <c r="BC462" s="177">
        <v>0</v>
      </c>
      <c r="BD462" s="177">
        <v>0</v>
      </c>
      <c r="BE462" s="177">
        <v>0</v>
      </c>
      <c r="BF462" s="177">
        <v>4173962.52</v>
      </c>
      <c r="BG462" s="177">
        <v>4474700.0199999996</v>
      </c>
      <c r="BH462" s="177">
        <v>0</v>
      </c>
      <c r="BI462" s="177">
        <v>0</v>
      </c>
      <c r="BJ462" s="177">
        <v>0</v>
      </c>
      <c r="BK462" s="177">
        <v>0</v>
      </c>
      <c r="BL462" s="177">
        <v>0</v>
      </c>
      <c r="BM462" s="177">
        <v>0</v>
      </c>
      <c r="BN462" s="177">
        <v>0</v>
      </c>
      <c r="BO462" s="177">
        <v>0</v>
      </c>
      <c r="BP462" s="177">
        <v>5267562.08</v>
      </c>
      <c r="BQ462" s="177">
        <v>0</v>
      </c>
      <c r="BR462" s="179">
        <v>0</v>
      </c>
      <c r="BS462" s="179">
        <v>0</v>
      </c>
      <c r="BT462" s="179">
        <v>0</v>
      </c>
      <c r="BU462" s="179">
        <v>5090210.03</v>
      </c>
      <c r="BV462" s="179">
        <v>0</v>
      </c>
      <c r="BW462" s="179">
        <v>0</v>
      </c>
      <c r="BX462" s="179">
        <v>0</v>
      </c>
      <c r="BY462" s="179">
        <v>0</v>
      </c>
      <c r="BZ462" s="177">
        <v>0</v>
      </c>
      <c r="CA462" s="179">
        <v>0</v>
      </c>
      <c r="CB462" s="179">
        <v>0</v>
      </c>
      <c r="CC462" s="179">
        <v>0</v>
      </c>
      <c r="CD462" s="177">
        <v>4708046.03</v>
      </c>
      <c r="CE462" s="179">
        <v>0</v>
      </c>
      <c r="CF462" s="177">
        <v>0</v>
      </c>
      <c r="CG462" s="179">
        <v>0</v>
      </c>
      <c r="CH462" s="179">
        <v>4682613.4800000004</v>
      </c>
      <c r="CI462" s="177">
        <v>0</v>
      </c>
      <c r="CJ462" s="179">
        <v>0</v>
      </c>
      <c r="CK462" s="177">
        <v>0</v>
      </c>
      <c r="CL462" s="177">
        <v>0</v>
      </c>
      <c r="CM462" s="178" t="s">
        <v>2116</v>
      </c>
      <c r="CN462" s="153" t="s">
        <v>2126</v>
      </c>
      <c r="CO462" s="153" t="s">
        <v>2116</v>
      </c>
      <c r="CP462" s="154" t="s">
        <v>2118</v>
      </c>
      <c r="CQ462" s="189" t="s">
        <v>2119</v>
      </c>
      <c r="CR462" s="154">
        <f t="shared" si="7"/>
        <v>0</v>
      </c>
      <c r="CS462" s="154" t="s">
        <v>963</v>
      </c>
      <c r="CT462" s="154" t="s">
        <v>964</v>
      </c>
      <c r="CU462" s="154">
        <v>0</v>
      </c>
      <c r="CW462" s="157" t="s">
        <v>2126</v>
      </c>
      <c r="CX462" s="154" t="s">
        <v>2116</v>
      </c>
      <c r="CY462" s="154" t="s">
        <v>2118</v>
      </c>
      <c r="CZ462" s="174">
        <f t="shared" si="8"/>
        <v>0</v>
      </c>
      <c r="DA462" s="158" t="s">
        <v>963</v>
      </c>
      <c r="DB462" s="154" t="s">
        <v>964</v>
      </c>
      <c r="DC462" s="154" t="s">
        <v>1288</v>
      </c>
    </row>
    <row r="463" spans="1:107" ht="13.2" customHeight="1" x14ac:dyDescent="0.25">
      <c r="A463" s="175" t="s">
        <v>965</v>
      </c>
      <c r="B463" s="176" t="s">
        <v>966</v>
      </c>
      <c r="C463" s="177">
        <v>6156566.8399999999</v>
      </c>
      <c r="D463" s="177">
        <v>2036399.64</v>
      </c>
      <c r="E463" s="177">
        <v>2251892.7799999998</v>
      </c>
      <c r="F463" s="177">
        <v>1348738.27</v>
      </c>
      <c r="G463" s="177">
        <v>905680.41</v>
      </c>
      <c r="H463" s="177">
        <v>4331160.28</v>
      </c>
      <c r="I463" s="177">
        <v>4036393.44</v>
      </c>
      <c r="J463" s="177">
        <v>3050267.58</v>
      </c>
      <c r="K463" s="177">
        <v>1929176.84</v>
      </c>
      <c r="L463" s="177">
        <v>0</v>
      </c>
      <c r="M463" s="177">
        <v>4359581.1100000003</v>
      </c>
      <c r="N463" s="177">
        <v>567997.93999999994</v>
      </c>
      <c r="O463" s="177">
        <v>5388380.7300000004</v>
      </c>
      <c r="P463" s="177">
        <v>2580339.36</v>
      </c>
      <c r="Q463" s="177">
        <v>5280600.43</v>
      </c>
      <c r="R463" s="177">
        <v>2179360.42</v>
      </c>
      <c r="S463" s="177">
        <v>2069386.61</v>
      </c>
      <c r="T463" s="177">
        <v>1287144.1000000001</v>
      </c>
      <c r="U463" s="177">
        <v>3329257.02</v>
      </c>
      <c r="V463" s="177">
        <v>1305941.3899999999</v>
      </c>
      <c r="W463" s="177">
        <v>3692463.93</v>
      </c>
      <c r="X463" s="177">
        <v>1509314.14</v>
      </c>
      <c r="Y463" s="177">
        <v>1954312.19</v>
      </c>
      <c r="Z463" s="177">
        <v>123424</v>
      </c>
      <c r="AA463" s="177">
        <v>1309852.77</v>
      </c>
      <c r="AB463" s="177">
        <v>2066448.83</v>
      </c>
      <c r="AC463" s="177">
        <v>6421187.3499999996</v>
      </c>
      <c r="AD463" s="177">
        <v>5634515.25</v>
      </c>
      <c r="AE463" s="177">
        <v>1594836.08</v>
      </c>
      <c r="AF463" s="177">
        <v>1488884.61</v>
      </c>
      <c r="AG463" s="177">
        <v>1680690.84</v>
      </c>
      <c r="AH463" s="177">
        <v>2882161.03</v>
      </c>
      <c r="AI463" s="177">
        <v>1667409.27</v>
      </c>
      <c r="AJ463" s="177">
        <v>1486538.93</v>
      </c>
      <c r="AK463" s="177">
        <v>5263647</v>
      </c>
      <c r="AL463" s="177">
        <v>1643802</v>
      </c>
      <c r="AM463" s="177">
        <v>1931461</v>
      </c>
      <c r="AN463" s="177">
        <v>3764123.89</v>
      </c>
      <c r="AO463" s="177">
        <v>4148833.63</v>
      </c>
      <c r="AP463" s="177">
        <v>2167532.1</v>
      </c>
      <c r="AQ463" s="177">
        <v>2604429</v>
      </c>
      <c r="AR463" s="177">
        <v>5947480</v>
      </c>
      <c r="AS463" s="177">
        <v>2584229.8199999998</v>
      </c>
      <c r="AT463" s="177">
        <v>3411679.38</v>
      </c>
      <c r="AU463" s="177">
        <v>4147613.5</v>
      </c>
      <c r="AV463" s="177">
        <v>3724838</v>
      </c>
      <c r="AW463" s="177">
        <v>1108483</v>
      </c>
      <c r="AX463" s="177">
        <v>1805510</v>
      </c>
      <c r="AY463" s="177">
        <v>1653354</v>
      </c>
      <c r="AZ463" s="177">
        <v>1563856</v>
      </c>
      <c r="BA463" s="177">
        <v>4697391</v>
      </c>
      <c r="BB463" s="177">
        <v>1448378.14</v>
      </c>
      <c r="BC463" s="177">
        <v>2000000</v>
      </c>
      <c r="BD463" s="177">
        <v>6139821.0599999996</v>
      </c>
      <c r="BE463" s="177">
        <v>2000000</v>
      </c>
      <c r="BF463" s="177">
        <v>3474559.51</v>
      </c>
      <c r="BG463" s="177">
        <v>2000000</v>
      </c>
      <c r="BH463" s="177">
        <v>2000000</v>
      </c>
      <c r="BI463" s="177">
        <v>2000000</v>
      </c>
      <c r="BJ463" s="177">
        <v>2000000</v>
      </c>
      <c r="BK463" s="177">
        <v>2000000</v>
      </c>
      <c r="BL463" s="177">
        <v>6555795.9500000002</v>
      </c>
      <c r="BM463" s="177">
        <v>5332863.82</v>
      </c>
      <c r="BN463" s="177">
        <v>3301186.86</v>
      </c>
      <c r="BO463" s="177">
        <v>424499.57</v>
      </c>
      <c r="BP463" s="177">
        <v>4239880.4800000004</v>
      </c>
      <c r="BQ463" s="177">
        <v>2205279.71</v>
      </c>
      <c r="BR463" s="179">
        <v>7054393.0599999996</v>
      </c>
      <c r="BS463" s="179">
        <v>2032689.73</v>
      </c>
      <c r="BT463" s="179">
        <v>2657865.5299999998</v>
      </c>
      <c r="BU463" s="179">
        <v>8967016.0299999993</v>
      </c>
      <c r="BV463" s="177">
        <v>908313.45</v>
      </c>
      <c r="BW463" s="179">
        <v>2558460.5699999998</v>
      </c>
      <c r="BX463" s="179">
        <v>7143441.46</v>
      </c>
      <c r="BY463" s="177">
        <v>2280885.34</v>
      </c>
      <c r="BZ463" s="177">
        <v>2167997.2799999998</v>
      </c>
      <c r="CA463" s="179">
        <v>11436804.460000001</v>
      </c>
      <c r="CB463" s="179">
        <v>0</v>
      </c>
      <c r="CC463" s="177">
        <v>7282460.7000000002</v>
      </c>
      <c r="CD463" s="177">
        <v>1299647.46</v>
      </c>
      <c r="CE463" s="179">
        <v>2650088.02</v>
      </c>
      <c r="CF463" s="177">
        <v>1703389.35</v>
      </c>
      <c r="CG463" s="177">
        <v>1808790.67</v>
      </c>
      <c r="CH463" s="179">
        <v>370287.31</v>
      </c>
      <c r="CI463" s="179">
        <v>0</v>
      </c>
      <c r="CJ463" s="179">
        <v>7503988.2599999998</v>
      </c>
      <c r="CK463" s="177">
        <v>2284929.44</v>
      </c>
      <c r="CL463" s="179">
        <v>1165421.1000000001</v>
      </c>
      <c r="CM463" s="178" t="s">
        <v>2116</v>
      </c>
      <c r="CN463" s="153" t="s">
        <v>2126</v>
      </c>
      <c r="CO463" s="153" t="s">
        <v>2116</v>
      </c>
      <c r="CP463" s="154" t="s">
        <v>2118</v>
      </c>
      <c r="CQ463" s="189" t="s">
        <v>2119</v>
      </c>
      <c r="CR463" s="154">
        <f t="shared" si="7"/>
        <v>0</v>
      </c>
      <c r="CS463" s="154" t="s">
        <v>965</v>
      </c>
      <c r="CT463" s="154" t="s">
        <v>966</v>
      </c>
      <c r="CU463" s="154">
        <v>0</v>
      </c>
      <c r="CW463" s="157" t="s">
        <v>2126</v>
      </c>
      <c r="CX463" s="154" t="s">
        <v>2116</v>
      </c>
      <c r="CY463" s="154" t="s">
        <v>2118</v>
      </c>
      <c r="CZ463" s="174">
        <f t="shared" si="8"/>
        <v>0</v>
      </c>
      <c r="DA463" s="158" t="s">
        <v>965</v>
      </c>
      <c r="DB463" s="154" t="s">
        <v>966</v>
      </c>
      <c r="DC463" s="154" t="s">
        <v>1288</v>
      </c>
    </row>
    <row r="464" spans="1:107" ht="13.2" customHeight="1" x14ac:dyDescent="0.25">
      <c r="A464" s="175" t="s">
        <v>429</v>
      </c>
      <c r="B464" s="176" t="s">
        <v>430</v>
      </c>
      <c r="C464" s="177">
        <v>730493</v>
      </c>
      <c r="D464" s="177">
        <v>1872777.15</v>
      </c>
      <c r="E464" s="177">
        <v>845868.5</v>
      </c>
      <c r="F464" s="177">
        <v>2228674</v>
      </c>
      <c r="G464" s="177">
        <v>50218</v>
      </c>
      <c r="H464" s="177">
        <v>2699428.5</v>
      </c>
      <c r="I464" s="177">
        <v>1133490.5</v>
      </c>
      <c r="J464" s="177">
        <v>11408128.050000001</v>
      </c>
      <c r="K464" s="177">
        <v>696301.96</v>
      </c>
      <c r="L464" s="177">
        <v>1073905</v>
      </c>
      <c r="M464" s="177">
        <v>3413276.5</v>
      </c>
      <c r="N464" s="177">
        <v>19209.5</v>
      </c>
      <c r="O464" s="177">
        <v>9947209.75</v>
      </c>
      <c r="P464" s="177">
        <v>905327.31</v>
      </c>
      <c r="Q464" s="177">
        <v>3467668.88</v>
      </c>
      <c r="R464" s="177">
        <v>5453195.6500000004</v>
      </c>
      <c r="S464" s="177">
        <v>2494579.5499999998</v>
      </c>
      <c r="T464" s="177">
        <v>1632091.66</v>
      </c>
      <c r="U464" s="177">
        <v>56100</v>
      </c>
      <c r="V464" s="177">
        <v>382765</v>
      </c>
      <c r="W464" s="177">
        <v>1760739.87</v>
      </c>
      <c r="X464" s="177">
        <v>414285.5</v>
      </c>
      <c r="Y464" s="177">
        <v>933738.5</v>
      </c>
      <c r="Z464" s="177">
        <v>585809.80000000005</v>
      </c>
      <c r="AA464" s="177">
        <v>269977.75</v>
      </c>
      <c r="AB464" s="177">
        <v>516583</v>
      </c>
      <c r="AC464" s="177">
        <v>473975</v>
      </c>
      <c r="AD464" s="177">
        <v>2046986.85</v>
      </c>
      <c r="AE464" s="177">
        <v>6028241.25</v>
      </c>
      <c r="AF464" s="177">
        <v>203307</v>
      </c>
      <c r="AG464" s="177">
        <v>1287314.96</v>
      </c>
      <c r="AH464" s="177">
        <v>412198.5</v>
      </c>
      <c r="AI464" s="177">
        <v>389593</v>
      </c>
      <c r="AJ464" s="177">
        <v>437096</v>
      </c>
      <c r="AK464" s="177">
        <v>58060553.200000003</v>
      </c>
      <c r="AL464" s="177">
        <v>522053</v>
      </c>
      <c r="AM464" s="177">
        <v>916604.75</v>
      </c>
      <c r="AN464" s="177">
        <v>758843</v>
      </c>
      <c r="AO464" s="177">
        <v>1792625</v>
      </c>
      <c r="AP464" s="177">
        <v>998768.99</v>
      </c>
      <c r="AQ464" s="177">
        <v>111450</v>
      </c>
      <c r="AR464" s="177">
        <v>8317416.2999999998</v>
      </c>
      <c r="AS464" s="177">
        <v>1246445.5</v>
      </c>
      <c r="AT464" s="177">
        <v>1112047</v>
      </c>
      <c r="AU464" s="177">
        <v>654460.51</v>
      </c>
      <c r="AV464" s="177">
        <v>1510993</v>
      </c>
      <c r="AW464" s="177">
        <v>67311.75</v>
      </c>
      <c r="AX464" s="177">
        <v>1811401.48</v>
      </c>
      <c r="AY464" s="177">
        <v>617149.9</v>
      </c>
      <c r="AZ464" s="177">
        <v>819524</v>
      </c>
      <c r="BA464" s="177">
        <v>16110425.24</v>
      </c>
      <c r="BB464" s="177">
        <v>298350</v>
      </c>
      <c r="BC464" s="177">
        <v>8486454.8499999996</v>
      </c>
      <c r="BD464" s="177">
        <v>3375532.1</v>
      </c>
      <c r="BE464" s="177">
        <v>363758.5</v>
      </c>
      <c r="BF464" s="177">
        <v>3393334.8</v>
      </c>
      <c r="BG464" s="177">
        <v>9299756.5</v>
      </c>
      <c r="BH464" s="177">
        <v>273581</v>
      </c>
      <c r="BI464" s="177">
        <v>411623.7</v>
      </c>
      <c r="BJ464" s="177">
        <v>1127071</v>
      </c>
      <c r="BK464" s="177">
        <v>417776.22</v>
      </c>
      <c r="BL464" s="177">
        <v>11483797</v>
      </c>
      <c r="BM464" s="177">
        <v>720658.5</v>
      </c>
      <c r="BN464" s="177">
        <v>2852477.25</v>
      </c>
      <c r="BO464" s="177">
        <v>680309</v>
      </c>
      <c r="BP464" s="177">
        <v>39806</v>
      </c>
      <c r="BQ464" s="177">
        <v>551605</v>
      </c>
      <c r="BR464" s="177">
        <v>57229535.25</v>
      </c>
      <c r="BS464" s="177">
        <v>1007771.5</v>
      </c>
      <c r="BT464" s="177">
        <v>1448317.17</v>
      </c>
      <c r="BU464" s="177">
        <v>14872922.869999999</v>
      </c>
      <c r="BV464" s="177">
        <v>12015</v>
      </c>
      <c r="BW464" s="177">
        <v>117723</v>
      </c>
      <c r="BX464" s="177">
        <v>2502043</v>
      </c>
      <c r="BY464" s="177">
        <v>284280</v>
      </c>
      <c r="BZ464" s="177">
        <v>145116</v>
      </c>
      <c r="CA464" s="177">
        <v>189391.5</v>
      </c>
      <c r="CB464" s="177">
        <v>344768.5</v>
      </c>
      <c r="CC464" s="177">
        <v>7549078.75</v>
      </c>
      <c r="CD464" s="177">
        <v>2268921.25</v>
      </c>
      <c r="CE464" s="177">
        <v>4826733.5199999996</v>
      </c>
      <c r="CF464" s="177">
        <v>1857270</v>
      </c>
      <c r="CG464" s="179">
        <v>417297.5</v>
      </c>
      <c r="CH464" s="177">
        <v>202579.3</v>
      </c>
      <c r="CI464" s="177">
        <v>519183</v>
      </c>
      <c r="CJ464" s="177">
        <v>6324411</v>
      </c>
      <c r="CK464" s="177">
        <v>62931</v>
      </c>
      <c r="CL464" s="177">
        <v>292606.09999999998</v>
      </c>
      <c r="CM464" s="178" t="s">
        <v>2116</v>
      </c>
      <c r="CN464" s="153" t="s">
        <v>2117</v>
      </c>
      <c r="CO464" s="153" t="s">
        <v>2116</v>
      </c>
      <c r="CP464" s="154" t="s">
        <v>2118</v>
      </c>
      <c r="CQ464" s="189" t="s">
        <v>2119</v>
      </c>
      <c r="CR464" s="154">
        <f t="shared" si="7"/>
        <v>0</v>
      </c>
      <c r="CS464" s="154" t="s">
        <v>429</v>
      </c>
      <c r="CT464" s="154" t="s">
        <v>2130</v>
      </c>
      <c r="CU464" s="154">
        <v>0</v>
      </c>
      <c r="CW464" s="157" t="s">
        <v>2117</v>
      </c>
      <c r="CX464" s="154" t="s">
        <v>2116</v>
      </c>
      <c r="CY464" s="154" t="s">
        <v>2118</v>
      </c>
      <c r="CZ464" s="174">
        <f t="shared" si="8"/>
        <v>0</v>
      </c>
      <c r="DA464" s="158" t="s">
        <v>429</v>
      </c>
      <c r="DB464" s="154" t="s">
        <v>430</v>
      </c>
      <c r="DC464" s="154" t="s">
        <v>400</v>
      </c>
    </row>
    <row r="465" spans="1:107" ht="13.2" customHeight="1" x14ac:dyDescent="0.25">
      <c r="A465" s="175" t="s">
        <v>475</v>
      </c>
      <c r="B465" s="176" t="s">
        <v>476</v>
      </c>
      <c r="C465" s="177">
        <v>11720157</v>
      </c>
      <c r="D465" s="177">
        <v>117779</v>
      </c>
      <c r="E465" s="177">
        <v>216800</v>
      </c>
      <c r="F465" s="177">
        <v>43135.6</v>
      </c>
      <c r="G465" s="177">
        <v>143719</v>
      </c>
      <c r="H465" s="177">
        <v>141267.78</v>
      </c>
      <c r="I465" s="177">
        <v>217051.54</v>
      </c>
      <c r="J465" s="177">
        <v>3713484.46</v>
      </c>
      <c r="K465" s="177">
        <v>463459.38</v>
      </c>
      <c r="L465" s="177">
        <v>164578.26</v>
      </c>
      <c r="M465" s="177">
        <v>694462.62</v>
      </c>
      <c r="N465" s="177">
        <v>1868828.7</v>
      </c>
      <c r="O465" s="177">
        <v>7270704.0300000003</v>
      </c>
      <c r="P465" s="177">
        <v>1248548.6200000001</v>
      </c>
      <c r="Q465" s="177">
        <v>430546.6</v>
      </c>
      <c r="R465" s="177">
        <v>614445.5</v>
      </c>
      <c r="S465" s="177">
        <v>99552.1</v>
      </c>
      <c r="T465" s="177">
        <v>104799</v>
      </c>
      <c r="U465" s="177">
        <v>34499</v>
      </c>
      <c r="V465" s="177">
        <v>136402.5</v>
      </c>
      <c r="W465" s="177">
        <v>22847543.18</v>
      </c>
      <c r="X465" s="177">
        <v>1276997.33</v>
      </c>
      <c r="Y465" s="177">
        <v>618324</v>
      </c>
      <c r="Z465" s="177">
        <v>179890.45</v>
      </c>
      <c r="AA465" s="177">
        <v>43185</v>
      </c>
      <c r="AB465" s="177">
        <v>91954</v>
      </c>
      <c r="AC465" s="177">
        <v>90926</v>
      </c>
      <c r="AD465" s="177">
        <v>424455.56</v>
      </c>
      <c r="AE465" s="177">
        <v>3464858</v>
      </c>
      <c r="AF465" s="177">
        <v>64723.31</v>
      </c>
      <c r="AG465" s="177">
        <v>154770</v>
      </c>
      <c r="AH465" s="177">
        <v>126371.96</v>
      </c>
      <c r="AI465" s="177">
        <v>225632.42</v>
      </c>
      <c r="AJ465" s="177">
        <v>70608</v>
      </c>
      <c r="AK465" s="177">
        <v>75156983.760000005</v>
      </c>
      <c r="AL465" s="177">
        <v>85139.16</v>
      </c>
      <c r="AM465" s="177">
        <v>547458.5</v>
      </c>
      <c r="AN465" s="177">
        <v>238298</v>
      </c>
      <c r="AO465" s="177">
        <v>144670.35999999999</v>
      </c>
      <c r="AP465" s="177">
        <v>137255.07999999999</v>
      </c>
      <c r="AQ465" s="177">
        <v>180697.22</v>
      </c>
      <c r="AR465" s="177">
        <v>10104015.800000001</v>
      </c>
      <c r="AS465" s="177">
        <v>554662.25</v>
      </c>
      <c r="AT465" s="177">
        <v>191022.19</v>
      </c>
      <c r="AU465" s="177">
        <v>248901.14</v>
      </c>
      <c r="AV465" s="177">
        <v>78612</v>
      </c>
      <c r="AW465" s="177">
        <v>92624.25</v>
      </c>
      <c r="AX465" s="177">
        <v>124566.25</v>
      </c>
      <c r="AY465" s="177">
        <v>201707.85</v>
      </c>
      <c r="AZ465" s="177">
        <v>94912.3</v>
      </c>
      <c r="BA465" s="177">
        <v>11091653.09</v>
      </c>
      <c r="BB465" s="177">
        <v>91860.18</v>
      </c>
      <c r="BC465" s="177">
        <v>26562400.530000001</v>
      </c>
      <c r="BD465" s="177">
        <v>1162081.7</v>
      </c>
      <c r="BE465" s="177">
        <v>30794.54</v>
      </c>
      <c r="BF465" s="177">
        <v>28447.91</v>
      </c>
      <c r="BG465" s="177">
        <v>11779175.449999999</v>
      </c>
      <c r="BH465" s="177">
        <v>45557.96</v>
      </c>
      <c r="BI465" s="177">
        <v>31955</v>
      </c>
      <c r="BJ465" s="177">
        <v>616421.31999999995</v>
      </c>
      <c r="BK465" s="177">
        <v>89589.5</v>
      </c>
      <c r="BL465" s="177">
        <v>13791520.43</v>
      </c>
      <c r="BM465" s="177">
        <v>91421.84</v>
      </c>
      <c r="BN465" s="177">
        <v>178860.3</v>
      </c>
      <c r="BO465" s="177">
        <v>-4270</v>
      </c>
      <c r="BP465" s="177">
        <v>262568.68</v>
      </c>
      <c r="BQ465" s="177">
        <v>138589</v>
      </c>
      <c r="BR465" s="177">
        <v>120349775.14</v>
      </c>
      <c r="BS465" s="177">
        <v>441654.57</v>
      </c>
      <c r="BT465" s="177">
        <v>201428.49</v>
      </c>
      <c r="BU465" s="177">
        <v>1494580.1</v>
      </c>
      <c r="BV465" s="177">
        <v>0</v>
      </c>
      <c r="BW465" s="177">
        <v>155821</v>
      </c>
      <c r="BX465" s="177">
        <v>1033835.92</v>
      </c>
      <c r="BY465" s="177">
        <v>156278.74</v>
      </c>
      <c r="BZ465" s="177">
        <v>60651</v>
      </c>
      <c r="CA465" s="177">
        <v>163432.95999999999</v>
      </c>
      <c r="CB465" s="177">
        <v>368977.14</v>
      </c>
      <c r="CC465" s="177">
        <v>261696.65</v>
      </c>
      <c r="CD465" s="177">
        <v>287903.07</v>
      </c>
      <c r="CE465" s="177">
        <v>242154</v>
      </c>
      <c r="CF465" s="177">
        <v>236960.04</v>
      </c>
      <c r="CG465" s="177">
        <v>81308</v>
      </c>
      <c r="CH465" s="177">
        <v>26872.560000000001</v>
      </c>
      <c r="CI465" s="177">
        <v>87801</v>
      </c>
      <c r="CJ465" s="177">
        <v>2487931.5</v>
      </c>
      <c r="CK465" s="177">
        <v>303892</v>
      </c>
      <c r="CL465" s="177">
        <v>120929.78</v>
      </c>
      <c r="CM465" s="178" t="s">
        <v>2116</v>
      </c>
      <c r="CN465" s="153" t="s">
        <v>2120</v>
      </c>
      <c r="CO465" s="153" t="s">
        <v>2116</v>
      </c>
      <c r="CP465" s="154" t="s">
        <v>2118</v>
      </c>
      <c r="CQ465" s="189" t="s">
        <v>2119</v>
      </c>
      <c r="CR465" s="154">
        <f t="shared" si="7"/>
        <v>0</v>
      </c>
      <c r="CS465" s="154" t="s">
        <v>475</v>
      </c>
      <c r="CT465" s="154" t="s">
        <v>2131</v>
      </c>
      <c r="CU465" s="154">
        <v>0</v>
      </c>
      <c r="CW465" s="157" t="s">
        <v>2120</v>
      </c>
      <c r="CX465" s="154" t="s">
        <v>2116</v>
      </c>
      <c r="CY465" s="154" t="s">
        <v>2118</v>
      </c>
      <c r="CZ465" s="174">
        <f t="shared" si="8"/>
        <v>0</v>
      </c>
      <c r="DA465" s="158" t="s">
        <v>475</v>
      </c>
      <c r="DB465" s="154" t="s">
        <v>476</v>
      </c>
      <c r="DC465" s="154" t="s">
        <v>458</v>
      </c>
    </row>
    <row r="466" spans="1:107" ht="13.2" customHeight="1" x14ac:dyDescent="0.25">
      <c r="A466" s="175" t="s">
        <v>967</v>
      </c>
      <c r="B466" s="176" t="s">
        <v>2132</v>
      </c>
      <c r="C466" s="177">
        <v>-3396902.94</v>
      </c>
      <c r="D466" s="177">
        <v>-5156.2</v>
      </c>
      <c r="E466" s="177">
        <v>0</v>
      </c>
      <c r="F466" s="177">
        <v>0</v>
      </c>
      <c r="G466" s="177">
        <v>-22764.59</v>
      </c>
      <c r="H466" s="177">
        <v>0</v>
      </c>
      <c r="I466" s="177">
        <v>0</v>
      </c>
      <c r="J466" s="177">
        <v>-88529.8</v>
      </c>
      <c r="K466" s="177">
        <v>0</v>
      </c>
      <c r="L466" s="177">
        <v>-7142.49</v>
      </c>
      <c r="M466" s="177">
        <v>-4257</v>
      </c>
      <c r="N466" s="177">
        <v>-461333.25</v>
      </c>
      <c r="O466" s="177">
        <v>-1687524.5</v>
      </c>
      <c r="P466" s="177">
        <v>-1305395.8799999999</v>
      </c>
      <c r="Q466" s="177">
        <v>0</v>
      </c>
      <c r="R466" s="177">
        <v>0</v>
      </c>
      <c r="S466" s="177">
        <v>0</v>
      </c>
      <c r="T466" s="177">
        <v>0</v>
      </c>
      <c r="U466" s="177">
        <v>-664</v>
      </c>
      <c r="V466" s="177">
        <v>0</v>
      </c>
      <c r="W466" s="177">
        <v>-5286282.42</v>
      </c>
      <c r="X466" s="177">
        <v>-1593571.78</v>
      </c>
      <c r="Y466" s="177">
        <v>0</v>
      </c>
      <c r="Z466" s="177">
        <v>0</v>
      </c>
      <c r="AA466" s="177">
        <v>0</v>
      </c>
      <c r="AB466" s="177">
        <v>-182.26</v>
      </c>
      <c r="AC466" s="177">
        <v>0</v>
      </c>
      <c r="AD466" s="177">
        <v>-5071.08</v>
      </c>
      <c r="AE466" s="177">
        <v>0</v>
      </c>
      <c r="AF466" s="177">
        <v>0</v>
      </c>
      <c r="AG466" s="177">
        <v>-10842.43</v>
      </c>
      <c r="AH466" s="177">
        <v>-9311</v>
      </c>
      <c r="AI466" s="177">
        <v>0</v>
      </c>
      <c r="AJ466" s="177">
        <v>0</v>
      </c>
      <c r="AK466" s="177">
        <v>-8277274.21</v>
      </c>
      <c r="AL466" s="177">
        <v>-4133.8999999999996</v>
      </c>
      <c r="AM466" s="177">
        <v>-5154.4799999999996</v>
      </c>
      <c r="AN466" s="177">
        <v>-2221.54</v>
      </c>
      <c r="AO466" s="177">
        <v>0</v>
      </c>
      <c r="AP466" s="177">
        <v>0</v>
      </c>
      <c r="AQ466" s="177">
        <v>-33112.6</v>
      </c>
      <c r="AR466" s="177">
        <v>0</v>
      </c>
      <c r="AS466" s="177">
        <v>-167912.18</v>
      </c>
      <c r="AT466" s="177">
        <v>0</v>
      </c>
      <c r="AU466" s="177">
        <v>-7762.13</v>
      </c>
      <c r="AV466" s="177">
        <v>0</v>
      </c>
      <c r="AW466" s="177">
        <v>-27724.14</v>
      </c>
      <c r="AX466" s="177">
        <v>-4375.22</v>
      </c>
      <c r="AY466" s="177">
        <v>-40241.21</v>
      </c>
      <c r="AZ466" s="177">
        <v>0</v>
      </c>
      <c r="BA466" s="177">
        <v>-4240072.97</v>
      </c>
      <c r="BB466" s="177">
        <v>0</v>
      </c>
      <c r="BC466" s="177">
        <v>-472913.59</v>
      </c>
      <c r="BD466" s="177">
        <v>-180939.57</v>
      </c>
      <c r="BE466" s="177">
        <v>0</v>
      </c>
      <c r="BF466" s="177">
        <v>0</v>
      </c>
      <c r="BG466" s="177">
        <v>-35485.769999999997</v>
      </c>
      <c r="BH466" s="177">
        <v>0</v>
      </c>
      <c r="BI466" s="177">
        <v>0</v>
      </c>
      <c r="BJ466" s="177">
        <v>0</v>
      </c>
      <c r="BK466" s="177">
        <v>-1833711.68</v>
      </c>
      <c r="BL466" s="177">
        <v>-4665931.25</v>
      </c>
      <c r="BM466" s="177">
        <v>-42804.68</v>
      </c>
      <c r="BN466" s="177">
        <v>0</v>
      </c>
      <c r="BO466" s="177">
        <v>0</v>
      </c>
      <c r="BP466" s="177">
        <v>0</v>
      </c>
      <c r="BQ466" s="177">
        <v>0</v>
      </c>
      <c r="BR466" s="177">
        <v>-31878774.649999999</v>
      </c>
      <c r="BS466" s="177">
        <v>-253801.59</v>
      </c>
      <c r="BT466" s="177">
        <v>0</v>
      </c>
      <c r="BU466" s="177">
        <v>-1041425</v>
      </c>
      <c r="BV466" s="177">
        <v>-160</v>
      </c>
      <c r="BW466" s="177">
        <v>-452.34</v>
      </c>
      <c r="BX466" s="177">
        <v>-896.44</v>
      </c>
      <c r="BY466" s="177">
        <v>0</v>
      </c>
      <c r="BZ466" s="177">
        <v>-6532</v>
      </c>
      <c r="CA466" s="177">
        <v>-8710.52</v>
      </c>
      <c r="CB466" s="177">
        <v>-108360.75</v>
      </c>
      <c r="CC466" s="177">
        <v>-1738.15</v>
      </c>
      <c r="CD466" s="177">
        <v>0</v>
      </c>
      <c r="CE466" s="177">
        <v>-1404822.27</v>
      </c>
      <c r="CF466" s="177">
        <v>-97721.63</v>
      </c>
      <c r="CG466" s="177">
        <v>0</v>
      </c>
      <c r="CH466" s="177">
        <v>0</v>
      </c>
      <c r="CI466" s="177">
        <v>0</v>
      </c>
      <c r="CJ466" s="177">
        <v>-53374.5</v>
      </c>
      <c r="CK466" s="177">
        <v>-10366.049999999999</v>
      </c>
      <c r="CL466" s="177">
        <v>0</v>
      </c>
      <c r="CM466" s="178" t="s">
        <v>2116</v>
      </c>
      <c r="CN466" s="153" t="s">
        <v>2129</v>
      </c>
      <c r="CO466" s="153" t="s">
        <v>2116</v>
      </c>
      <c r="CP466" s="154" t="s">
        <v>2118</v>
      </c>
      <c r="CQ466" s="189" t="s">
        <v>2119</v>
      </c>
      <c r="CR466" s="154">
        <f t="shared" ref="CR466:CR531" si="9">A466-CS466</f>
        <v>0</v>
      </c>
      <c r="CS466" s="154" t="s">
        <v>967</v>
      </c>
      <c r="CT466" s="154" t="s">
        <v>2133</v>
      </c>
      <c r="CU466" s="154">
        <v>0</v>
      </c>
      <c r="CW466" s="157" t="s">
        <v>2129</v>
      </c>
      <c r="CX466" s="154" t="s">
        <v>2116</v>
      </c>
      <c r="CY466" s="154" t="s">
        <v>2118</v>
      </c>
      <c r="CZ466" s="174">
        <f t="shared" si="8"/>
        <v>0</v>
      </c>
      <c r="DA466" s="158" t="s">
        <v>967</v>
      </c>
      <c r="DB466" s="154" t="s">
        <v>968</v>
      </c>
      <c r="DC466" s="154" t="s">
        <v>1288</v>
      </c>
    </row>
    <row r="467" spans="1:107" ht="13.2" customHeight="1" x14ac:dyDescent="0.25">
      <c r="A467" s="175" t="s">
        <v>969</v>
      </c>
      <c r="B467" s="176" t="s">
        <v>2134</v>
      </c>
      <c r="C467" s="177">
        <v>356046.02</v>
      </c>
      <c r="D467" s="177">
        <v>57854.879999999997</v>
      </c>
      <c r="E467" s="177">
        <v>0</v>
      </c>
      <c r="F467" s="177">
        <v>0</v>
      </c>
      <c r="G467" s="177">
        <v>47644.72</v>
      </c>
      <c r="H467" s="177">
        <v>0</v>
      </c>
      <c r="I467" s="177">
        <v>0</v>
      </c>
      <c r="J467" s="177">
        <v>249980.19</v>
      </c>
      <c r="K467" s="177">
        <v>0</v>
      </c>
      <c r="L467" s="177">
        <v>0</v>
      </c>
      <c r="M467" s="177">
        <v>21614</v>
      </c>
      <c r="N467" s="177">
        <v>0</v>
      </c>
      <c r="O467" s="177">
        <v>4533380.96</v>
      </c>
      <c r="P467" s="177">
        <v>15682.95</v>
      </c>
      <c r="Q467" s="177">
        <v>0</v>
      </c>
      <c r="R467" s="177">
        <v>0</v>
      </c>
      <c r="S467" s="177">
        <v>0</v>
      </c>
      <c r="T467" s="177">
        <v>0</v>
      </c>
      <c r="U467" s="177">
        <v>0</v>
      </c>
      <c r="V467" s="177">
        <v>0</v>
      </c>
      <c r="W467" s="177">
        <v>0</v>
      </c>
      <c r="X467" s="177">
        <v>15584.34</v>
      </c>
      <c r="Y467" s="177">
        <v>0</v>
      </c>
      <c r="Z467" s="177">
        <v>0</v>
      </c>
      <c r="AA467" s="177">
        <v>0</v>
      </c>
      <c r="AB467" s="177">
        <v>0</v>
      </c>
      <c r="AC467" s="177">
        <v>0</v>
      </c>
      <c r="AD467" s="177">
        <v>26326.959999999999</v>
      </c>
      <c r="AE467" s="177">
        <v>0</v>
      </c>
      <c r="AF467" s="177">
        <v>0</v>
      </c>
      <c r="AG467" s="177">
        <v>1216.24</v>
      </c>
      <c r="AH467" s="177">
        <v>0</v>
      </c>
      <c r="AI467" s="177">
        <v>0</v>
      </c>
      <c r="AJ467" s="177">
        <v>0</v>
      </c>
      <c r="AK467" s="177">
        <v>173572.91</v>
      </c>
      <c r="AL467" s="177">
        <v>0</v>
      </c>
      <c r="AM467" s="177">
        <v>-4637.5</v>
      </c>
      <c r="AN467" s="177">
        <v>16857.88</v>
      </c>
      <c r="AO467" s="177">
        <v>0</v>
      </c>
      <c r="AP467" s="177">
        <v>0</v>
      </c>
      <c r="AQ467" s="177">
        <v>9049.9599999999991</v>
      </c>
      <c r="AR467" s="177">
        <v>0</v>
      </c>
      <c r="AS467" s="177">
        <v>0</v>
      </c>
      <c r="AT467" s="177">
        <v>0</v>
      </c>
      <c r="AU467" s="177">
        <v>3868.46</v>
      </c>
      <c r="AV467" s="177">
        <v>0</v>
      </c>
      <c r="AW467" s="177">
        <v>0</v>
      </c>
      <c r="AX467" s="177">
        <v>55752.94</v>
      </c>
      <c r="AY467" s="177">
        <v>16057.18</v>
      </c>
      <c r="AZ467" s="177">
        <v>0</v>
      </c>
      <c r="BA467" s="177">
        <v>125502.32</v>
      </c>
      <c r="BB467" s="177">
        <v>7394</v>
      </c>
      <c r="BC467" s="177">
        <v>0</v>
      </c>
      <c r="BD467" s="177">
        <v>590</v>
      </c>
      <c r="BE467" s="177">
        <v>0</v>
      </c>
      <c r="BF467" s="177">
        <v>645.69000000000005</v>
      </c>
      <c r="BG467" s="177">
        <v>0</v>
      </c>
      <c r="BH467" s="177">
        <v>1814</v>
      </c>
      <c r="BI467" s="177">
        <v>12</v>
      </c>
      <c r="BJ467" s="177">
        <v>832</v>
      </c>
      <c r="BK467" s="177">
        <v>0</v>
      </c>
      <c r="BL467" s="177">
        <v>78024.429999999993</v>
      </c>
      <c r="BM467" s="177">
        <v>0</v>
      </c>
      <c r="BN467" s="177">
        <v>2804.18</v>
      </c>
      <c r="BO467" s="177">
        <v>0</v>
      </c>
      <c r="BP467" s="177">
        <v>0</v>
      </c>
      <c r="BQ467" s="177">
        <v>0</v>
      </c>
      <c r="BR467" s="177">
        <v>486599.09</v>
      </c>
      <c r="BS467" s="177">
        <v>21222.59</v>
      </c>
      <c r="BT467" s="177">
        <v>0</v>
      </c>
      <c r="BU467" s="177">
        <v>55989</v>
      </c>
      <c r="BV467" s="177">
        <v>8068.51</v>
      </c>
      <c r="BW467" s="177">
        <v>0</v>
      </c>
      <c r="BX467" s="177">
        <v>27051.57</v>
      </c>
      <c r="BY467" s="177">
        <v>0</v>
      </c>
      <c r="BZ467" s="177">
        <v>2443.87</v>
      </c>
      <c r="CA467" s="177">
        <v>0</v>
      </c>
      <c r="CB467" s="177">
        <v>0</v>
      </c>
      <c r="CC467" s="177">
        <v>52005.35</v>
      </c>
      <c r="CD467" s="177">
        <v>0</v>
      </c>
      <c r="CE467" s="177">
        <v>1097239.24</v>
      </c>
      <c r="CF467" s="177">
        <v>16045.17</v>
      </c>
      <c r="CG467" s="177">
        <v>0</v>
      </c>
      <c r="CH467" s="177">
        <v>186.58</v>
      </c>
      <c r="CI467" s="177">
        <v>0</v>
      </c>
      <c r="CJ467" s="177">
        <v>1406230.1</v>
      </c>
      <c r="CK467" s="177">
        <v>0</v>
      </c>
      <c r="CL467" s="177">
        <v>0</v>
      </c>
      <c r="CM467" s="178" t="s">
        <v>2116</v>
      </c>
      <c r="CN467" s="153" t="s">
        <v>2129</v>
      </c>
      <c r="CO467" s="153" t="s">
        <v>2116</v>
      </c>
      <c r="CP467" s="154" t="s">
        <v>2118</v>
      </c>
      <c r="CQ467" s="189" t="s">
        <v>2119</v>
      </c>
      <c r="CR467" s="154">
        <f t="shared" si="9"/>
        <v>0</v>
      </c>
      <c r="CS467" s="154" t="s">
        <v>969</v>
      </c>
      <c r="CT467" s="154" t="s">
        <v>2135</v>
      </c>
      <c r="CU467" s="154">
        <v>0</v>
      </c>
      <c r="CW467" s="157" t="s">
        <v>2129</v>
      </c>
      <c r="CX467" s="154" t="s">
        <v>2116</v>
      </c>
      <c r="CY467" s="154" t="s">
        <v>2118</v>
      </c>
      <c r="CZ467" s="174">
        <f t="shared" si="8"/>
        <v>0</v>
      </c>
      <c r="DA467" s="158" t="s">
        <v>969</v>
      </c>
      <c r="DB467" s="154" t="s">
        <v>970</v>
      </c>
      <c r="DC467" s="154" t="s">
        <v>1288</v>
      </c>
    </row>
    <row r="468" spans="1:107" ht="13.2" customHeight="1" x14ac:dyDescent="0.25">
      <c r="A468" s="175" t="s">
        <v>971</v>
      </c>
      <c r="B468" s="176" t="s">
        <v>972</v>
      </c>
      <c r="C468" s="177">
        <v>0</v>
      </c>
      <c r="D468" s="177">
        <v>0</v>
      </c>
      <c r="E468" s="177">
        <v>0</v>
      </c>
      <c r="F468" s="177">
        <v>0</v>
      </c>
      <c r="G468" s="177">
        <v>0</v>
      </c>
      <c r="H468" s="177">
        <v>0</v>
      </c>
      <c r="I468" s="177">
        <v>0</v>
      </c>
      <c r="J468" s="177">
        <v>0</v>
      </c>
      <c r="K468" s="177">
        <v>0</v>
      </c>
      <c r="L468" s="177">
        <v>0</v>
      </c>
      <c r="M468" s="177">
        <v>0</v>
      </c>
      <c r="N468" s="177">
        <v>0</v>
      </c>
      <c r="O468" s="177">
        <v>0</v>
      </c>
      <c r="P468" s="177">
        <v>0</v>
      </c>
      <c r="Q468" s="177">
        <v>0</v>
      </c>
      <c r="R468" s="177">
        <v>0</v>
      </c>
      <c r="S468" s="177">
        <v>0</v>
      </c>
      <c r="T468" s="177">
        <v>0</v>
      </c>
      <c r="U468" s="177">
        <v>0</v>
      </c>
      <c r="V468" s="177">
        <v>0</v>
      </c>
      <c r="W468" s="177">
        <v>0</v>
      </c>
      <c r="X468" s="177">
        <v>129638.6</v>
      </c>
      <c r="Y468" s="177">
        <v>0</v>
      </c>
      <c r="Z468" s="177">
        <v>0</v>
      </c>
      <c r="AA468" s="177">
        <v>0</v>
      </c>
      <c r="AB468" s="177">
        <v>0</v>
      </c>
      <c r="AC468" s="177">
        <v>0</v>
      </c>
      <c r="AD468" s="177">
        <v>0</v>
      </c>
      <c r="AE468" s="177">
        <v>0</v>
      </c>
      <c r="AF468" s="177">
        <v>0</v>
      </c>
      <c r="AG468" s="177">
        <v>0</v>
      </c>
      <c r="AH468" s="177">
        <v>0</v>
      </c>
      <c r="AI468" s="177">
        <v>0</v>
      </c>
      <c r="AJ468" s="177">
        <v>0</v>
      </c>
      <c r="AK468" s="177">
        <v>244920</v>
      </c>
      <c r="AL468" s="177">
        <v>0</v>
      </c>
      <c r="AM468" s="177">
        <v>0</v>
      </c>
      <c r="AN468" s="177">
        <v>0</v>
      </c>
      <c r="AO468" s="177">
        <v>0</v>
      </c>
      <c r="AP468" s="177">
        <v>0</v>
      </c>
      <c r="AQ468" s="177">
        <v>0</v>
      </c>
      <c r="AR468" s="177">
        <v>0</v>
      </c>
      <c r="AS468" s="177">
        <v>0</v>
      </c>
      <c r="AT468" s="177">
        <v>0</v>
      </c>
      <c r="AU468" s="177">
        <v>0</v>
      </c>
      <c r="AV468" s="177">
        <v>0</v>
      </c>
      <c r="AW468" s="177">
        <v>0</v>
      </c>
      <c r="AX468" s="177">
        <v>0</v>
      </c>
      <c r="AY468" s="177">
        <v>0</v>
      </c>
      <c r="AZ468" s="177">
        <v>0</v>
      </c>
      <c r="BA468" s="177">
        <v>0</v>
      </c>
      <c r="BB468" s="177">
        <v>0</v>
      </c>
      <c r="BC468" s="177">
        <v>0</v>
      </c>
      <c r="BD468" s="177">
        <v>0</v>
      </c>
      <c r="BE468" s="177">
        <v>0</v>
      </c>
      <c r="BF468" s="177">
        <v>0</v>
      </c>
      <c r="BG468" s="177">
        <v>0</v>
      </c>
      <c r="BH468" s="177">
        <v>0</v>
      </c>
      <c r="BI468" s="177">
        <v>0</v>
      </c>
      <c r="BJ468" s="177">
        <v>0</v>
      </c>
      <c r="BK468" s="177">
        <v>0</v>
      </c>
      <c r="BL468" s="177">
        <v>0</v>
      </c>
      <c r="BM468" s="177">
        <v>0</v>
      </c>
      <c r="BN468" s="177">
        <v>0</v>
      </c>
      <c r="BO468" s="177">
        <v>0</v>
      </c>
      <c r="BP468" s="177">
        <v>0</v>
      </c>
      <c r="BQ468" s="177">
        <v>0</v>
      </c>
      <c r="BR468" s="177">
        <v>0</v>
      </c>
      <c r="BS468" s="177">
        <v>0</v>
      </c>
      <c r="BT468" s="177">
        <v>1478971.07</v>
      </c>
      <c r="BU468" s="179">
        <v>0</v>
      </c>
      <c r="BV468" s="177">
        <v>0</v>
      </c>
      <c r="BW468" s="177">
        <v>0</v>
      </c>
      <c r="BX468" s="177">
        <v>0</v>
      </c>
      <c r="BY468" s="177">
        <v>116714.29</v>
      </c>
      <c r="BZ468" s="177">
        <v>0</v>
      </c>
      <c r="CA468" s="177">
        <v>0</v>
      </c>
      <c r="CB468" s="177">
        <v>0</v>
      </c>
      <c r="CC468" s="179">
        <v>0</v>
      </c>
      <c r="CD468" s="177">
        <v>0</v>
      </c>
      <c r="CE468" s="177">
        <v>0</v>
      </c>
      <c r="CF468" s="177">
        <v>0</v>
      </c>
      <c r="CG468" s="177">
        <v>0</v>
      </c>
      <c r="CH468" s="177">
        <v>0</v>
      </c>
      <c r="CI468" s="177">
        <v>0</v>
      </c>
      <c r="CJ468" s="177">
        <v>0</v>
      </c>
      <c r="CK468" s="177">
        <v>0</v>
      </c>
      <c r="CL468" s="177">
        <v>0</v>
      </c>
      <c r="CM468" s="178" t="s">
        <v>2116</v>
      </c>
      <c r="CN468" s="153" t="s">
        <v>2126</v>
      </c>
      <c r="CO468" s="153" t="s">
        <v>2116</v>
      </c>
      <c r="CP468" s="154" t="s">
        <v>2118</v>
      </c>
      <c r="CQ468" s="189" t="s">
        <v>2119</v>
      </c>
      <c r="CR468" s="154">
        <f t="shared" si="9"/>
        <v>0</v>
      </c>
      <c r="CS468" s="154" t="s">
        <v>971</v>
      </c>
      <c r="CT468" s="154" t="s">
        <v>972</v>
      </c>
      <c r="CU468" s="154">
        <v>0</v>
      </c>
      <c r="CW468" s="157" t="s">
        <v>2126</v>
      </c>
      <c r="CX468" s="154" t="s">
        <v>2116</v>
      </c>
      <c r="CY468" s="154" t="s">
        <v>2118</v>
      </c>
      <c r="CZ468" s="174">
        <f t="shared" si="8"/>
        <v>0</v>
      </c>
      <c r="DA468" s="158" t="s">
        <v>971</v>
      </c>
      <c r="DB468" s="154" t="s">
        <v>972</v>
      </c>
      <c r="DC468" s="154" t="s">
        <v>1288</v>
      </c>
    </row>
    <row r="469" spans="1:107" ht="13.2" customHeight="1" x14ac:dyDescent="0.25">
      <c r="A469" s="175" t="s">
        <v>973</v>
      </c>
      <c r="B469" s="176" t="s">
        <v>974</v>
      </c>
      <c r="C469" s="177">
        <v>0</v>
      </c>
      <c r="D469" s="177">
        <v>0</v>
      </c>
      <c r="E469" s="177">
        <v>0</v>
      </c>
      <c r="F469" s="177">
        <v>0</v>
      </c>
      <c r="G469" s="177">
        <v>0</v>
      </c>
      <c r="H469" s="177">
        <v>0</v>
      </c>
      <c r="I469" s="177">
        <v>0</v>
      </c>
      <c r="J469" s="177">
        <v>0</v>
      </c>
      <c r="K469" s="177">
        <v>0</v>
      </c>
      <c r="L469" s="177">
        <v>0</v>
      </c>
      <c r="M469" s="177">
        <v>0</v>
      </c>
      <c r="N469" s="177">
        <v>0</v>
      </c>
      <c r="O469" s="177">
        <v>0</v>
      </c>
      <c r="P469" s="177">
        <v>0</v>
      </c>
      <c r="Q469" s="177">
        <v>0</v>
      </c>
      <c r="R469" s="177">
        <v>0</v>
      </c>
      <c r="S469" s="177">
        <v>0</v>
      </c>
      <c r="T469" s="177">
        <v>0</v>
      </c>
      <c r="U469" s="177">
        <v>0</v>
      </c>
      <c r="V469" s="177">
        <v>0</v>
      </c>
      <c r="W469" s="177">
        <v>0</v>
      </c>
      <c r="X469" s="177">
        <v>0</v>
      </c>
      <c r="Y469" s="177">
        <v>0</v>
      </c>
      <c r="Z469" s="177">
        <v>0</v>
      </c>
      <c r="AA469" s="177">
        <v>0</v>
      </c>
      <c r="AB469" s="177">
        <v>0</v>
      </c>
      <c r="AC469" s="177">
        <v>0</v>
      </c>
      <c r="AD469" s="177">
        <v>0</v>
      </c>
      <c r="AE469" s="177">
        <v>0</v>
      </c>
      <c r="AF469" s="177">
        <v>0</v>
      </c>
      <c r="AG469" s="177">
        <v>0</v>
      </c>
      <c r="AH469" s="177">
        <v>0</v>
      </c>
      <c r="AI469" s="177">
        <v>0</v>
      </c>
      <c r="AJ469" s="177">
        <v>0</v>
      </c>
      <c r="AK469" s="177">
        <v>0</v>
      </c>
      <c r="AL469" s="177">
        <v>0</v>
      </c>
      <c r="AM469" s="177">
        <v>0</v>
      </c>
      <c r="AN469" s="177">
        <v>0</v>
      </c>
      <c r="AO469" s="177">
        <v>0</v>
      </c>
      <c r="AP469" s="177">
        <v>0</v>
      </c>
      <c r="AQ469" s="177">
        <v>0</v>
      </c>
      <c r="AR469" s="177">
        <v>0</v>
      </c>
      <c r="AS469" s="177">
        <v>0</v>
      </c>
      <c r="AT469" s="177">
        <v>0</v>
      </c>
      <c r="AU469" s="177">
        <v>0</v>
      </c>
      <c r="AV469" s="177">
        <v>0</v>
      </c>
      <c r="AW469" s="177">
        <v>0</v>
      </c>
      <c r="AX469" s="177">
        <v>0</v>
      </c>
      <c r="AY469" s="177">
        <v>0</v>
      </c>
      <c r="AZ469" s="177">
        <v>0</v>
      </c>
      <c r="BA469" s="177">
        <v>0</v>
      </c>
      <c r="BB469" s="177">
        <v>0</v>
      </c>
      <c r="BC469" s="177">
        <v>0</v>
      </c>
      <c r="BD469" s="177">
        <v>0</v>
      </c>
      <c r="BE469" s="177">
        <v>0</v>
      </c>
      <c r="BF469" s="177">
        <v>0</v>
      </c>
      <c r="BG469" s="177">
        <v>0</v>
      </c>
      <c r="BH469" s="177">
        <v>0</v>
      </c>
      <c r="BI469" s="177">
        <v>0</v>
      </c>
      <c r="BJ469" s="177">
        <v>0</v>
      </c>
      <c r="BK469" s="177">
        <v>0</v>
      </c>
      <c r="BL469" s="177">
        <v>0</v>
      </c>
      <c r="BM469" s="177">
        <v>0</v>
      </c>
      <c r="BN469" s="177">
        <v>0</v>
      </c>
      <c r="BO469" s="177">
        <v>0</v>
      </c>
      <c r="BP469" s="177">
        <v>0</v>
      </c>
      <c r="BQ469" s="177">
        <v>0</v>
      </c>
      <c r="BR469" s="179">
        <v>0</v>
      </c>
      <c r="BS469" s="179">
        <v>0</v>
      </c>
      <c r="BT469" s="179">
        <v>0</v>
      </c>
      <c r="BU469" s="179">
        <v>0</v>
      </c>
      <c r="BV469" s="177">
        <v>0</v>
      </c>
      <c r="BW469" s="179">
        <v>0</v>
      </c>
      <c r="BX469" s="177">
        <v>0</v>
      </c>
      <c r="BY469" s="177">
        <v>0</v>
      </c>
      <c r="BZ469" s="177">
        <v>0</v>
      </c>
      <c r="CA469" s="179">
        <v>0</v>
      </c>
      <c r="CB469" s="179">
        <v>0</v>
      </c>
      <c r="CC469" s="177">
        <v>0</v>
      </c>
      <c r="CD469" s="179">
        <v>0</v>
      </c>
      <c r="CE469" s="179">
        <v>0</v>
      </c>
      <c r="CF469" s="177">
        <v>0</v>
      </c>
      <c r="CG469" s="177">
        <v>0</v>
      </c>
      <c r="CH469" s="179">
        <v>0</v>
      </c>
      <c r="CI469" s="179">
        <v>0</v>
      </c>
      <c r="CJ469" s="179">
        <v>0</v>
      </c>
      <c r="CK469" s="179">
        <v>0</v>
      </c>
      <c r="CL469" s="177">
        <v>0</v>
      </c>
      <c r="CM469" s="178" t="s">
        <v>2116</v>
      </c>
      <c r="CN469" s="153" t="s">
        <v>2126</v>
      </c>
      <c r="CO469" s="153" t="s">
        <v>2116</v>
      </c>
      <c r="CP469" s="154" t="s">
        <v>2118</v>
      </c>
      <c r="CQ469" s="189" t="s">
        <v>2119</v>
      </c>
      <c r="CR469" s="154">
        <f t="shared" si="9"/>
        <v>0</v>
      </c>
      <c r="CS469" s="154" t="s">
        <v>973</v>
      </c>
      <c r="CT469" s="154" t="s">
        <v>974</v>
      </c>
      <c r="CU469" s="154">
        <v>0</v>
      </c>
      <c r="CW469" s="157" t="s">
        <v>2126</v>
      </c>
      <c r="CX469" s="154" t="s">
        <v>2116</v>
      </c>
      <c r="CY469" s="154" t="s">
        <v>2118</v>
      </c>
      <c r="CZ469" s="174">
        <f t="shared" si="8"/>
        <v>0</v>
      </c>
      <c r="DA469" s="158" t="s">
        <v>973</v>
      </c>
      <c r="DB469" s="154" t="s">
        <v>974</v>
      </c>
      <c r="DC469" s="154" t="s">
        <v>1288</v>
      </c>
    </row>
    <row r="470" spans="1:107" ht="13.2" customHeight="1" x14ac:dyDescent="0.25">
      <c r="A470" s="175" t="s">
        <v>975</v>
      </c>
      <c r="B470" s="176" t="s">
        <v>976</v>
      </c>
      <c r="C470" s="177">
        <v>0</v>
      </c>
      <c r="D470" s="177">
        <v>0</v>
      </c>
      <c r="E470" s="177">
        <v>0</v>
      </c>
      <c r="F470" s="177">
        <v>0</v>
      </c>
      <c r="G470" s="177">
        <v>-11295816.27</v>
      </c>
      <c r="H470" s="177">
        <v>0</v>
      </c>
      <c r="I470" s="177">
        <v>0</v>
      </c>
      <c r="J470" s="177">
        <v>0</v>
      </c>
      <c r="K470" s="177">
        <v>0</v>
      </c>
      <c r="L470" s="177">
        <v>0</v>
      </c>
      <c r="M470" s="177">
        <v>0</v>
      </c>
      <c r="N470" s="177">
        <v>-171228.77</v>
      </c>
      <c r="O470" s="177">
        <v>0</v>
      </c>
      <c r="P470" s="177">
        <v>0</v>
      </c>
      <c r="Q470" s="177">
        <v>0</v>
      </c>
      <c r="R470" s="177">
        <v>-104058.32</v>
      </c>
      <c r="S470" s="177">
        <v>0</v>
      </c>
      <c r="T470" s="177">
        <v>0</v>
      </c>
      <c r="U470" s="177">
        <v>0</v>
      </c>
      <c r="V470" s="177">
        <v>0</v>
      </c>
      <c r="W470" s="177">
        <v>0</v>
      </c>
      <c r="X470" s="177">
        <v>-1865235.43</v>
      </c>
      <c r="Y470" s="177">
        <v>0</v>
      </c>
      <c r="Z470" s="177">
        <v>0</v>
      </c>
      <c r="AA470" s="177">
        <v>-701698.98</v>
      </c>
      <c r="AB470" s="177">
        <v>0</v>
      </c>
      <c r="AC470" s="177">
        <v>0</v>
      </c>
      <c r="AD470" s="177">
        <v>-473992.49</v>
      </c>
      <c r="AE470" s="177">
        <v>0</v>
      </c>
      <c r="AF470" s="177">
        <v>0</v>
      </c>
      <c r="AG470" s="177">
        <v>0</v>
      </c>
      <c r="AH470" s="177">
        <v>0</v>
      </c>
      <c r="AI470" s="177">
        <v>0</v>
      </c>
      <c r="AJ470" s="177">
        <v>0</v>
      </c>
      <c r="AK470" s="177">
        <v>0</v>
      </c>
      <c r="AL470" s="177">
        <v>0</v>
      </c>
      <c r="AM470" s="177">
        <v>0</v>
      </c>
      <c r="AN470" s="177">
        <v>0</v>
      </c>
      <c r="AO470" s="177">
        <v>0</v>
      </c>
      <c r="AP470" s="177">
        <v>0</v>
      </c>
      <c r="AQ470" s="177">
        <v>0</v>
      </c>
      <c r="AR470" s="177">
        <v>-12181159.619999999</v>
      </c>
      <c r="AS470" s="177">
        <v>0</v>
      </c>
      <c r="AT470" s="177">
        <v>0</v>
      </c>
      <c r="AU470" s="177">
        <v>0</v>
      </c>
      <c r="AV470" s="177">
        <v>0</v>
      </c>
      <c r="AW470" s="177">
        <v>0</v>
      </c>
      <c r="AX470" s="177">
        <v>0</v>
      </c>
      <c r="AY470" s="177">
        <v>0</v>
      </c>
      <c r="AZ470" s="177">
        <v>0</v>
      </c>
      <c r="BA470" s="177">
        <v>-34363817.149999999</v>
      </c>
      <c r="BB470" s="177">
        <v>0</v>
      </c>
      <c r="BC470" s="177">
        <v>0</v>
      </c>
      <c r="BD470" s="177">
        <v>-37711047.060000002</v>
      </c>
      <c r="BE470" s="177">
        <v>-4212970.2699999996</v>
      </c>
      <c r="BF470" s="177">
        <v>-3515077.19</v>
      </c>
      <c r="BG470" s="177">
        <v>-3769530.57</v>
      </c>
      <c r="BH470" s="177">
        <v>0</v>
      </c>
      <c r="BI470" s="177">
        <v>-2395795.71</v>
      </c>
      <c r="BJ470" s="177">
        <v>-16124308.029999999</v>
      </c>
      <c r="BK470" s="177">
        <v>0</v>
      </c>
      <c r="BL470" s="177">
        <v>0</v>
      </c>
      <c r="BM470" s="177">
        <v>-2425372.5299999998</v>
      </c>
      <c r="BN470" s="177">
        <v>0</v>
      </c>
      <c r="BO470" s="177">
        <v>0</v>
      </c>
      <c r="BP470" s="177">
        <v>0</v>
      </c>
      <c r="BQ470" s="177">
        <v>0</v>
      </c>
      <c r="BR470" s="179">
        <v>0</v>
      </c>
      <c r="BS470" s="179">
        <v>0</v>
      </c>
      <c r="BT470" s="179">
        <v>0</v>
      </c>
      <c r="BU470" s="177">
        <v>0</v>
      </c>
      <c r="BV470" s="177">
        <v>-3746551.72</v>
      </c>
      <c r="BW470" s="177">
        <v>0</v>
      </c>
      <c r="BX470" s="177">
        <v>0</v>
      </c>
      <c r="BY470" s="177">
        <v>0</v>
      </c>
      <c r="BZ470" s="177">
        <v>0</v>
      </c>
      <c r="CA470" s="177">
        <v>-618433.38</v>
      </c>
      <c r="CB470" s="177">
        <v>0</v>
      </c>
      <c r="CC470" s="177">
        <v>0</v>
      </c>
      <c r="CD470" s="179">
        <v>0</v>
      </c>
      <c r="CE470" s="179">
        <v>0</v>
      </c>
      <c r="CF470" s="177">
        <v>0</v>
      </c>
      <c r="CG470" s="177">
        <v>0</v>
      </c>
      <c r="CH470" s="177">
        <v>-7966121.3600000003</v>
      </c>
      <c r="CI470" s="177">
        <v>0</v>
      </c>
      <c r="CJ470" s="177">
        <v>0</v>
      </c>
      <c r="CK470" s="177">
        <v>-332365.45</v>
      </c>
      <c r="CL470" s="177">
        <v>0</v>
      </c>
      <c r="CM470" s="178" t="s">
        <v>2116</v>
      </c>
      <c r="CN470" s="153" t="s">
        <v>2129</v>
      </c>
      <c r="CO470" s="153" t="s">
        <v>2116</v>
      </c>
      <c r="CP470" s="154" t="s">
        <v>2118</v>
      </c>
      <c r="CQ470" s="189" t="s">
        <v>2119</v>
      </c>
      <c r="CR470" s="154">
        <f t="shared" si="9"/>
        <v>0</v>
      </c>
      <c r="CS470" s="154" t="s">
        <v>975</v>
      </c>
      <c r="CT470" s="154" t="s">
        <v>976</v>
      </c>
      <c r="CU470" s="154">
        <v>0</v>
      </c>
      <c r="CW470" s="157" t="s">
        <v>2129</v>
      </c>
      <c r="CX470" s="154" t="s">
        <v>2116</v>
      </c>
      <c r="CY470" s="154" t="s">
        <v>2118</v>
      </c>
      <c r="CZ470" s="174">
        <f t="shared" si="8"/>
        <v>0</v>
      </c>
      <c r="DA470" s="158" t="s">
        <v>975</v>
      </c>
      <c r="DB470" s="154" t="s">
        <v>976</v>
      </c>
      <c r="DC470" s="154" t="s">
        <v>1288</v>
      </c>
    </row>
    <row r="471" spans="1:107" ht="13.2" customHeight="1" x14ac:dyDescent="0.25">
      <c r="A471" s="175" t="s">
        <v>977</v>
      </c>
      <c r="B471" s="176" t="s">
        <v>978</v>
      </c>
      <c r="C471" s="177">
        <v>-715531.43</v>
      </c>
      <c r="D471" s="177">
        <v>-72078</v>
      </c>
      <c r="E471" s="177">
        <v>-1380</v>
      </c>
      <c r="F471" s="177">
        <v>0</v>
      </c>
      <c r="G471" s="177">
        <v>0</v>
      </c>
      <c r="H471" s="177">
        <v>0</v>
      </c>
      <c r="I471" s="177">
        <v>-541024.75</v>
      </c>
      <c r="J471" s="177">
        <v>0</v>
      </c>
      <c r="K471" s="177">
        <v>-1362.5</v>
      </c>
      <c r="L471" s="177">
        <v>0</v>
      </c>
      <c r="M471" s="177">
        <v>-62570.5</v>
      </c>
      <c r="N471" s="177">
        <v>-600</v>
      </c>
      <c r="O471" s="177">
        <v>-124019.75</v>
      </c>
      <c r="P471" s="177">
        <v>-30</v>
      </c>
      <c r="Q471" s="177">
        <v>-227403</v>
      </c>
      <c r="R471" s="177">
        <v>0</v>
      </c>
      <c r="S471" s="177">
        <v>-86108</v>
      </c>
      <c r="T471" s="177">
        <v>-38611</v>
      </c>
      <c r="U471" s="177">
        <v>-1059</v>
      </c>
      <c r="V471" s="177">
        <v>-124853</v>
      </c>
      <c r="W471" s="177">
        <v>0</v>
      </c>
      <c r="X471" s="177">
        <v>-176212.21</v>
      </c>
      <c r="Y471" s="177">
        <v>-24171</v>
      </c>
      <c r="Z471" s="177">
        <v>-219008.05</v>
      </c>
      <c r="AA471" s="177">
        <v>0</v>
      </c>
      <c r="AB471" s="177">
        <v>-26200.5</v>
      </c>
      <c r="AC471" s="177">
        <v>0</v>
      </c>
      <c r="AD471" s="177">
        <v>-1069259.1499999999</v>
      </c>
      <c r="AE471" s="177">
        <v>-106229.5</v>
      </c>
      <c r="AF471" s="177">
        <v>-2990</v>
      </c>
      <c r="AG471" s="177">
        <v>-48003.62</v>
      </c>
      <c r="AH471" s="177">
        <v>0</v>
      </c>
      <c r="AI471" s="177">
        <v>-8571</v>
      </c>
      <c r="AJ471" s="177">
        <v>-2399.25</v>
      </c>
      <c r="AK471" s="177">
        <v>-9872979.5399999991</v>
      </c>
      <c r="AL471" s="177">
        <v>-3345</v>
      </c>
      <c r="AM471" s="177">
        <v>0</v>
      </c>
      <c r="AN471" s="177">
        <v>-277474.75</v>
      </c>
      <c r="AO471" s="177">
        <v>0</v>
      </c>
      <c r="AP471" s="177">
        <v>-248174.15</v>
      </c>
      <c r="AQ471" s="177">
        <v>-15689.88</v>
      </c>
      <c r="AR471" s="177">
        <v>0</v>
      </c>
      <c r="AS471" s="177">
        <v>-26150.5</v>
      </c>
      <c r="AT471" s="177">
        <v>0</v>
      </c>
      <c r="AU471" s="177">
        <v>0</v>
      </c>
      <c r="AV471" s="177">
        <v>-18357</v>
      </c>
      <c r="AW471" s="177">
        <v>-4895.75</v>
      </c>
      <c r="AX471" s="177">
        <v>-8133</v>
      </c>
      <c r="AY471" s="177">
        <v>-32205.65</v>
      </c>
      <c r="AZ471" s="177">
        <v>-32546</v>
      </c>
      <c r="BA471" s="177">
        <v>-1355146</v>
      </c>
      <c r="BB471" s="177">
        <v>-211581</v>
      </c>
      <c r="BC471" s="177">
        <v>-304593</v>
      </c>
      <c r="BD471" s="177">
        <v>-272117.8</v>
      </c>
      <c r="BE471" s="177">
        <v>-14312.5</v>
      </c>
      <c r="BF471" s="177">
        <v>-224097.3</v>
      </c>
      <c r="BG471" s="177">
        <v>-753089</v>
      </c>
      <c r="BH471" s="177">
        <v>-26650</v>
      </c>
      <c r="BI471" s="177">
        <v>-25089.5</v>
      </c>
      <c r="BJ471" s="177">
        <v>-82038.5</v>
      </c>
      <c r="BK471" s="177">
        <v>0</v>
      </c>
      <c r="BL471" s="177">
        <v>-369697.75</v>
      </c>
      <c r="BM471" s="177">
        <v>-21672.5</v>
      </c>
      <c r="BN471" s="177">
        <v>-12912</v>
      </c>
      <c r="BO471" s="177">
        <v>-5684</v>
      </c>
      <c r="BP471" s="177">
        <v>0</v>
      </c>
      <c r="BQ471" s="177">
        <v>-13568.7</v>
      </c>
      <c r="BR471" s="179">
        <v>-14453341.01</v>
      </c>
      <c r="BS471" s="179">
        <v>-1520170</v>
      </c>
      <c r="BT471" s="179">
        <v>0</v>
      </c>
      <c r="BU471" s="177">
        <v>-10916.15</v>
      </c>
      <c r="BV471" s="177">
        <v>0</v>
      </c>
      <c r="BW471" s="179">
        <v>0</v>
      </c>
      <c r="BX471" s="177">
        <v>-460</v>
      </c>
      <c r="BY471" s="177">
        <v>-2639.25</v>
      </c>
      <c r="BZ471" s="177">
        <v>-849.67</v>
      </c>
      <c r="CA471" s="179">
        <v>-4014</v>
      </c>
      <c r="CB471" s="179">
        <v>0</v>
      </c>
      <c r="CC471" s="177">
        <v>-8571.5</v>
      </c>
      <c r="CD471" s="177">
        <v>-42654.97</v>
      </c>
      <c r="CE471" s="179">
        <v>-40421</v>
      </c>
      <c r="CF471" s="177">
        <v>-180834.5</v>
      </c>
      <c r="CG471" s="177">
        <v>-543</v>
      </c>
      <c r="CH471" s="179">
        <v>-29529.97</v>
      </c>
      <c r="CI471" s="179">
        <v>0</v>
      </c>
      <c r="CJ471" s="179">
        <v>-267473.63</v>
      </c>
      <c r="CK471" s="177">
        <v>-9381.6</v>
      </c>
      <c r="CL471" s="177">
        <v>-11249</v>
      </c>
      <c r="CM471" s="178" t="s">
        <v>2116</v>
      </c>
      <c r="CN471" s="153" t="s">
        <v>2129</v>
      </c>
      <c r="CO471" s="153" t="s">
        <v>2116</v>
      </c>
      <c r="CP471" s="154" t="s">
        <v>2118</v>
      </c>
      <c r="CQ471" s="189" t="s">
        <v>2119</v>
      </c>
      <c r="CR471" s="154">
        <f t="shared" si="9"/>
        <v>0</v>
      </c>
      <c r="CS471" s="154" t="s">
        <v>977</v>
      </c>
      <c r="CT471" s="154" t="s">
        <v>2136</v>
      </c>
      <c r="CU471" s="154">
        <v>0</v>
      </c>
      <c r="CW471" s="157" t="s">
        <v>2129</v>
      </c>
      <c r="CX471" s="154" t="s">
        <v>2116</v>
      </c>
      <c r="CY471" s="154" t="s">
        <v>2118</v>
      </c>
      <c r="CZ471" s="174">
        <f t="shared" si="8"/>
        <v>0</v>
      </c>
      <c r="DA471" s="158" t="s">
        <v>977</v>
      </c>
      <c r="DB471" s="154" t="s">
        <v>978</v>
      </c>
      <c r="DC471" s="154" t="s">
        <v>1288</v>
      </c>
    </row>
    <row r="472" spans="1:107" ht="13.2" customHeight="1" x14ac:dyDescent="0.25">
      <c r="A472" s="175" t="s">
        <v>979</v>
      </c>
      <c r="B472" s="176" t="s">
        <v>2137</v>
      </c>
      <c r="C472" s="177">
        <v>613378</v>
      </c>
      <c r="D472" s="177">
        <v>0</v>
      </c>
      <c r="E472" s="177">
        <v>0</v>
      </c>
      <c r="F472" s="177">
        <v>0</v>
      </c>
      <c r="G472" s="177">
        <v>0</v>
      </c>
      <c r="H472" s="177">
        <v>0</v>
      </c>
      <c r="I472" s="177">
        <v>0</v>
      </c>
      <c r="J472" s="177">
        <v>0</v>
      </c>
      <c r="K472" s="177">
        <v>0</v>
      </c>
      <c r="L472" s="177">
        <v>0</v>
      </c>
      <c r="M472" s="177">
        <v>1340</v>
      </c>
      <c r="N472" s="177">
        <v>0</v>
      </c>
      <c r="O472" s="177">
        <v>306384.25</v>
      </c>
      <c r="P472" s="177">
        <v>0</v>
      </c>
      <c r="Q472" s="177">
        <v>22393.25</v>
      </c>
      <c r="R472" s="177">
        <v>0</v>
      </c>
      <c r="S472" s="177">
        <v>3750</v>
      </c>
      <c r="T472" s="177">
        <v>0</v>
      </c>
      <c r="U472" s="177">
        <v>0</v>
      </c>
      <c r="V472" s="177">
        <v>0</v>
      </c>
      <c r="W472" s="177">
        <v>0</v>
      </c>
      <c r="X472" s="177">
        <v>780</v>
      </c>
      <c r="Y472" s="177">
        <v>58603</v>
      </c>
      <c r="Z472" s="177">
        <v>0</v>
      </c>
      <c r="AA472" s="177">
        <v>0</v>
      </c>
      <c r="AB472" s="177">
        <v>0</v>
      </c>
      <c r="AC472" s="177">
        <v>0</v>
      </c>
      <c r="AD472" s="177">
        <v>0</v>
      </c>
      <c r="AE472" s="177">
        <v>0</v>
      </c>
      <c r="AF472" s="177">
        <v>0</v>
      </c>
      <c r="AG472" s="177">
        <v>14748.5</v>
      </c>
      <c r="AH472" s="177">
        <v>0</v>
      </c>
      <c r="AI472" s="177">
        <v>0</v>
      </c>
      <c r="AJ472" s="177">
        <v>177.5</v>
      </c>
      <c r="AK472" s="177">
        <v>72529.73</v>
      </c>
      <c r="AL472" s="177">
        <v>185</v>
      </c>
      <c r="AM472" s="177">
        <v>0</v>
      </c>
      <c r="AN472" s="177">
        <v>12499</v>
      </c>
      <c r="AO472" s="177">
        <v>0</v>
      </c>
      <c r="AP472" s="177">
        <v>0</v>
      </c>
      <c r="AQ472" s="177">
        <v>2000.5</v>
      </c>
      <c r="AR472" s="177">
        <v>0</v>
      </c>
      <c r="AS472" s="177">
        <v>0</v>
      </c>
      <c r="AT472" s="177">
        <v>0</v>
      </c>
      <c r="AU472" s="177">
        <v>0</v>
      </c>
      <c r="AV472" s="177">
        <v>29752</v>
      </c>
      <c r="AW472" s="177">
        <v>0</v>
      </c>
      <c r="AX472" s="177">
        <v>0</v>
      </c>
      <c r="AY472" s="177">
        <v>1493</v>
      </c>
      <c r="AZ472" s="177">
        <v>530</v>
      </c>
      <c r="BA472" s="177">
        <v>18410.25</v>
      </c>
      <c r="BB472" s="177">
        <v>0</v>
      </c>
      <c r="BC472" s="177">
        <v>21648</v>
      </c>
      <c r="BD472" s="177">
        <v>54021.5</v>
      </c>
      <c r="BE472" s="177">
        <v>0</v>
      </c>
      <c r="BF472" s="177">
        <v>0</v>
      </c>
      <c r="BG472" s="177">
        <v>44511.5</v>
      </c>
      <c r="BH472" s="177">
        <v>2158</v>
      </c>
      <c r="BI472" s="177">
        <v>0</v>
      </c>
      <c r="BJ472" s="177">
        <v>0</v>
      </c>
      <c r="BK472" s="177">
        <v>0</v>
      </c>
      <c r="BL472" s="177">
        <v>38394</v>
      </c>
      <c r="BM472" s="177">
        <v>0</v>
      </c>
      <c r="BN472" s="177">
        <v>0</v>
      </c>
      <c r="BO472" s="177">
        <v>330</v>
      </c>
      <c r="BP472" s="177">
        <v>0</v>
      </c>
      <c r="BQ472" s="177">
        <v>0</v>
      </c>
      <c r="BR472" s="179">
        <v>2219718.5</v>
      </c>
      <c r="BS472" s="179">
        <v>0</v>
      </c>
      <c r="BT472" s="177">
        <v>0</v>
      </c>
      <c r="BU472" s="177">
        <v>4543.12</v>
      </c>
      <c r="BV472" s="177">
        <v>1670</v>
      </c>
      <c r="BW472" s="177">
        <v>0</v>
      </c>
      <c r="BX472" s="177">
        <v>277580</v>
      </c>
      <c r="BY472" s="177">
        <v>89.2</v>
      </c>
      <c r="BZ472" s="177">
        <v>0</v>
      </c>
      <c r="CA472" s="177">
        <v>0</v>
      </c>
      <c r="CB472" s="177">
        <v>0</v>
      </c>
      <c r="CC472" s="177">
        <v>29543</v>
      </c>
      <c r="CD472" s="177">
        <v>0</v>
      </c>
      <c r="CE472" s="179">
        <v>13390</v>
      </c>
      <c r="CF472" s="177">
        <v>1221</v>
      </c>
      <c r="CG472" s="177">
        <v>-825</v>
      </c>
      <c r="CH472" s="177">
        <v>0</v>
      </c>
      <c r="CI472" s="177">
        <v>0</v>
      </c>
      <c r="CJ472" s="177">
        <v>13174</v>
      </c>
      <c r="CK472" s="177">
        <v>582.55999999999995</v>
      </c>
      <c r="CL472" s="177">
        <v>0</v>
      </c>
      <c r="CM472" s="178" t="s">
        <v>2116</v>
      </c>
      <c r="CN472" s="153" t="s">
        <v>2129</v>
      </c>
      <c r="CO472" s="153" t="s">
        <v>2116</v>
      </c>
      <c r="CP472" s="154" t="s">
        <v>2118</v>
      </c>
      <c r="CQ472" s="189" t="s">
        <v>2119</v>
      </c>
      <c r="CR472" s="154">
        <f t="shared" si="9"/>
        <v>0</v>
      </c>
      <c r="CS472" s="154" t="s">
        <v>979</v>
      </c>
      <c r="CT472" s="154" t="s">
        <v>2138</v>
      </c>
      <c r="CU472" s="154">
        <v>0</v>
      </c>
      <c r="CW472" s="157" t="s">
        <v>2129</v>
      </c>
      <c r="CX472" s="154" t="s">
        <v>2116</v>
      </c>
      <c r="CY472" s="154" t="s">
        <v>2118</v>
      </c>
      <c r="CZ472" s="174">
        <f t="shared" si="8"/>
        <v>0</v>
      </c>
      <c r="DA472" s="158" t="s">
        <v>979</v>
      </c>
      <c r="DB472" s="154" t="s">
        <v>980</v>
      </c>
      <c r="DC472" s="154" t="s">
        <v>1288</v>
      </c>
    </row>
    <row r="473" spans="1:107" ht="13.2" customHeight="1" x14ac:dyDescent="0.25">
      <c r="A473" s="175" t="s">
        <v>431</v>
      </c>
      <c r="B473" s="176" t="s">
        <v>432</v>
      </c>
      <c r="C473" s="177">
        <v>0</v>
      </c>
      <c r="D473" s="177">
        <v>0</v>
      </c>
      <c r="E473" s="177">
        <v>0</v>
      </c>
      <c r="F473" s="177">
        <v>0</v>
      </c>
      <c r="G473" s="177">
        <v>0</v>
      </c>
      <c r="H473" s="177">
        <v>0</v>
      </c>
      <c r="I473" s="177">
        <v>0</v>
      </c>
      <c r="J473" s="177">
        <v>0</v>
      </c>
      <c r="K473" s="177">
        <v>0</v>
      </c>
      <c r="L473" s="177">
        <v>0</v>
      </c>
      <c r="M473" s="177">
        <v>0</v>
      </c>
      <c r="N473" s="177">
        <v>0</v>
      </c>
      <c r="O473" s="177">
        <v>103664.75</v>
      </c>
      <c r="P473" s="177">
        <v>0</v>
      </c>
      <c r="Q473" s="177">
        <v>0</v>
      </c>
      <c r="R473" s="177">
        <v>0</v>
      </c>
      <c r="S473" s="177">
        <v>0</v>
      </c>
      <c r="T473" s="177">
        <v>0</v>
      </c>
      <c r="U473" s="177">
        <v>0</v>
      </c>
      <c r="V473" s="177">
        <v>0</v>
      </c>
      <c r="W473" s="177">
        <v>0</v>
      </c>
      <c r="X473" s="177">
        <v>0</v>
      </c>
      <c r="Y473" s="177">
        <v>0</v>
      </c>
      <c r="Z473" s="177">
        <v>0</v>
      </c>
      <c r="AA473" s="177">
        <v>0</v>
      </c>
      <c r="AB473" s="177">
        <v>0</v>
      </c>
      <c r="AC473" s="177">
        <v>0</v>
      </c>
      <c r="AD473" s="177">
        <v>0</v>
      </c>
      <c r="AE473" s="177">
        <v>0</v>
      </c>
      <c r="AF473" s="177">
        <v>0</v>
      </c>
      <c r="AG473" s="177">
        <v>0</v>
      </c>
      <c r="AH473" s="177">
        <v>0</v>
      </c>
      <c r="AI473" s="177">
        <v>0</v>
      </c>
      <c r="AJ473" s="177">
        <v>103295</v>
      </c>
      <c r="AK473" s="177">
        <v>0</v>
      </c>
      <c r="AL473" s="177">
        <v>0</v>
      </c>
      <c r="AM473" s="177">
        <v>0</v>
      </c>
      <c r="AN473" s="177">
        <v>0</v>
      </c>
      <c r="AO473" s="177">
        <v>0</v>
      </c>
      <c r="AP473" s="177">
        <v>0</v>
      </c>
      <c r="AQ473" s="177">
        <v>0</v>
      </c>
      <c r="AR473" s="177">
        <v>0</v>
      </c>
      <c r="AS473" s="177">
        <v>0</v>
      </c>
      <c r="AT473" s="177">
        <v>0</v>
      </c>
      <c r="AU473" s="177">
        <v>0</v>
      </c>
      <c r="AV473" s="177">
        <v>0</v>
      </c>
      <c r="AW473" s="177">
        <v>0</v>
      </c>
      <c r="AX473" s="177">
        <v>0</v>
      </c>
      <c r="AY473" s="177">
        <v>0</v>
      </c>
      <c r="AZ473" s="177">
        <v>0</v>
      </c>
      <c r="BA473" s="177">
        <v>0</v>
      </c>
      <c r="BB473" s="177">
        <v>0</v>
      </c>
      <c r="BC473" s="177">
        <v>0</v>
      </c>
      <c r="BD473" s="177">
        <v>0</v>
      </c>
      <c r="BE473" s="177">
        <v>0</v>
      </c>
      <c r="BF473" s="177">
        <v>0</v>
      </c>
      <c r="BG473" s="177">
        <v>4302868.75</v>
      </c>
      <c r="BH473" s="177">
        <v>0</v>
      </c>
      <c r="BI473" s="177">
        <v>0</v>
      </c>
      <c r="BJ473" s="177">
        <v>0</v>
      </c>
      <c r="BK473" s="177">
        <v>0</v>
      </c>
      <c r="BL473" s="177">
        <v>46365.5</v>
      </c>
      <c r="BM473" s="177">
        <v>0</v>
      </c>
      <c r="BN473" s="177">
        <v>0</v>
      </c>
      <c r="BO473" s="177">
        <v>0</v>
      </c>
      <c r="BP473" s="177">
        <v>0</v>
      </c>
      <c r="BQ473" s="177">
        <v>0</v>
      </c>
      <c r="BR473" s="177">
        <v>12608873</v>
      </c>
      <c r="BS473" s="177">
        <v>0</v>
      </c>
      <c r="BT473" s="177">
        <v>0</v>
      </c>
      <c r="BU473" s="177">
        <v>0</v>
      </c>
      <c r="BV473" s="177">
        <v>0</v>
      </c>
      <c r="BW473" s="177">
        <v>0</v>
      </c>
      <c r="BX473" s="177">
        <v>0</v>
      </c>
      <c r="BY473" s="177">
        <v>0</v>
      </c>
      <c r="BZ473" s="177">
        <v>0</v>
      </c>
      <c r="CA473" s="177">
        <v>0</v>
      </c>
      <c r="CB473" s="177">
        <v>0</v>
      </c>
      <c r="CC473" s="177">
        <v>0</v>
      </c>
      <c r="CD473" s="177">
        <v>0</v>
      </c>
      <c r="CE473" s="179">
        <v>0</v>
      </c>
      <c r="CF473" s="177">
        <v>0</v>
      </c>
      <c r="CG473" s="179">
        <v>0</v>
      </c>
      <c r="CH473" s="177">
        <v>0</v>
      </c>
      <c r="CI473" s="177">
        <v>0</v>
      </c>
      <c r="CJ473" s="177">
        <v>0</v>
      </c>
      <c r="CK473" s="177">
        <v>0</v>
      </c>
      <c r="CL473" s="177">
        <v>0</v>
      </c>
      <c r="CM473" s="178" t="s">
        <v>2116</v>
      </c>
      <c r="CN473" s="153" t="s">
        <v>2117</v>
      </c>
      <c r="CO473" s="153" t="s">
        <v>2116</v>
      </c>
      <c r="CP473" s="154" t="s">
        <v>2118</v>
      </c>
      <c r="CQ473" s="189" t="s">
        <v>2119</v>
      </c>
      <c r="CR473" s="154">
        <f t="shared" si="9"/>
        <v>0</v>
      </c>
      <c r="CS473" s="154" t="s">
        <v>431</v>
      </c>
      <c r="CT473" s="154" t="s">
        <v>432</v>
      </c>
      <c r="CU473" s="154">
        <v>0</v>
      </c>
      <c r="CW473" s="157" t="s">
        <v>2117</v>
      </c>
      <c r="CX473" s="154" t="s">
        <v>2116</v>
      </c>
      <c r="CY473" s="154" t="s">
        <v>2118</v>
      </c>
      <c r="CZ473" s="174">
        <f t="shared" si="8"/>
        <v>0</v>
      </c>
      <c r="DA473" s="158" t="s">
        <v>431</v>
      </c>
      <c r="DB473" s="154" t="s">
        <v>432</v>
      </c>
      <c r="DC473" s="154" t="s">
        <v>400</v>
      </c>
    </row>
    <row r="474" spans="1:107" ht="13.2" customHeight="1" x14ac:dyDescent="0.25">
      <c r="A474" s="175" t="s">
        <v>981</v>
      </c>
      <c r="B474" s="176" t="s">
        <v>982</v>
      </c>
      <c r="C474" s="177">
        <v>-68168259.280000001</v>
      </c>
      <c r="D474" s="177">
        <v>-20680336.329999998</v>
      </c>
      <c r="E474" s="177">
        <v>-26686185.219999999</v>
      </c>
      <c r="F474" s="177">
        <v>-17247714.039999999</v>
      </c>
      <c r="G474" s="177">
        <v>-12429391.359999999</v>
      </c>
      <c r="H474" s="177">
        <v>-28138744.27</v>
      </c>
      <c r="I474" s="177">
        <v>-33448362.039999999</v>
      </c>
      <c r="J474" s="177">
        <v>-28601986.350000001</v>
      </c>
      <c r="K474" s="177">
        <v>-20862117.949999999</v>
      </c>
      <c r="L474" s="177">
        <v>-22010060.600000001</v>
      </c>
      <c r="M474" s="177">
        <v>-42308191.450000003</v>
      </c>
      <c r="N474" s="177">
        <v>-8989543.1300000008</v>
      </c>
      <c r="O474" s="177">
        <v>-33250436.969999999</v>
      </c>
      <c r="P474" s="177">
        <v>-17795763.149999999</v>
      </c>
      <c r="Q474" s="177">
        <v>-19895794.289999999</v>
      </c>
      <c r="R474" s="177">
        <v>-23277586.48</v>
      </c>
      <c r="S474" s="177">
        <v>-16314090.470000001</v>
      </c>
      <c r="T474" s="177">
        <v>-14049709.800000001</v>
      </c>
      <c r="U474" s="177">
        <v>-15286347.289999999</v>
      </c>
      <c r="V474" s="177">
        <v>-8499958.3900000006</v>
      </c>
      <c r="W474" s="177">
        <v>-53102546.869999997</v>
      </c>
      <c r="X474" s="177">
        <v>-11477090.85</v>
      </c>
      <c r="Y474" s="177">
        <v>-25236088.780000001</v>
      </c>
      <c r="Z474" s="177">
        <v>-13946490.68</v>
      </c>
      <c r="AA474" s="177">
        <v>-9530181.2699999996</v>
      </c>
      <c r="AB474" s="177">
        <v>-13361249.77</v>
      </c>
      <c r="AC474" s="177">
        <v>-15688984.529999999</v>
      </c>
      <c r="AD474" s="177">
        <v>-48453626.399999999</v>
      </c>
      <c r="AE474" s="177">
        <v>-16475278.039999999</v>
      </c>
      <c r="AF474" s="177">
        <v>-12249112.32</v>
      </c>
      <c r="AG474" s="177">
        <v>-14777909.369999999</v>
      </c>
      <c r="AH474" s="177">
        <v>-24885780.300000001</v>
      </c>
      <c r="AI474" s="177">
        <v>-14872422.9</v>
      </c>
      <c r="AJ474" s="177">
        <v>-12455671.279999999</v>
      </c>
      <c r="AK474" s="177">
        <v>-67893884.540000007</v>
      </c>
      <c r="AL474" s="177">
        <v>-16658762.07</v>
      </c>
      <c r="AM474" s="177">
        <v>-15044090.74</v>
      </c>
      <c r="AN474" s="177">
        <v>-32804718.030000001</v>
      </c>
      <c r="AO474" s="177">
        <v>-27024658.09</v>
      </c>
      <c r="AP474" s="177">
        <v>-20834714.739999998</v>
      </c>
      <c r="AQ474" s="177">
        <v>-10424257.810000001</v>
      </c>
      <c r="AR474" s="177">
        <v>-36345235.530000001</v>
      </c>
      <c r="AS474" s="177">
        <v>-17417621.07</v>
      </c>
      <c r="AT474" s="177">
        <v>-26468920.25</v>
      </c>
      <c r="AU474" s="177">
        <v>-30012657.710000001</v>
      </c>
      <c r="AV474" s="177">
        <v>-14327529.42</v>
      </c>
      <c r="AW474" s="177">
        <v>-13489821.07</v>
      </c>
      <c r="AX474" s="177">
        <v>-19146250.25</v>
      </c>
      <c r="AY474" s="177">
        <v>-17495656.77</v>
      </c>
      <c r="AZ474" s="177">
        <v>-14524772.289999999</v>
      </c>
      <c r="BA474" s="177">
        <v>-53380765.549999997</v>
      </c>
      <c r="BB474" s="177">
        <v>-15520661.800000001</v>
      </c>
      <c r="BC474" s="177">
        <v>-72888307.430000007</v>
      </c>
      <c r="BD474" s="177">
        <v>-35535906.259999998</v>
      </c>
      <c r="BE474" s="177">
        <v>-18495959.239999998</v>
      </c>
      <c r="BF474" s="177">
        <v>-13154279.539999999</v>
      </c>
      <c r="BG474" s="177">
        <v>-38093863.560000002</v>
      </c>
      <c r="BH474" s="177">
        <v>-11703213.59</v>
      </c>
      <c r="BI474" s="177">
        <v>-7338033.7800000003</v>
      </c>
      <c r="BJ474" s="177">
        <v>-12665194.09</v>
      </c>
      <c r="BK474" s="177">
        <v>-11361792.449999999</v>
      </c>
      <c r="BL474" s="177">
        <v>-52571510.259999998</v>
      </c>
      <c r="BM474" s="177">
        <v>-29836798.219999999</v>
      </c>
      <c r="BN474" s="177">
        <v>-23661763.010000002</v>
      </c>
      <c r="BO474" s="177">
        <v>-33467370.77</v>
      </c>
      <c r="BP474" s="177">
        <v>-23418293.609999999</v>
      </c>
      <c r="BQ474" s="177">
        <v>-12252316.810000001</v>
      </c>
      <c r="BR474" s="177">
        <v>-101224675.3</v>
      </c>
      <c r="BS474" s="177">
        <v>-22164920.199999999</v>
      </c>
      <c r="BT474" s="179">
        <v>-27081454.329999998</v>
      </c>
      <c r="BU474" s="177">
        <v>-40318473.659999996</v>
      </c>
      <c r="BV474" s="177">
        <v>-6565911.2199999997</v>
      </c>
      <c r="BW474" s="177">
        <v>-18648289.620000001</v>
      </c>
      <c r="BX474" s="177">
        <v>-40961035.649999999</v>
      </c>
      <c r="BY474" s="177">
        <v>-15165073.199999999</v>
      </c>
      <c r="BZ474" s="177">
        <v>-13786971.66</v>
      </c>
      <c r="CA474" s="177">
        <v>-19358522.98</v>
      </c>
      <c r="CB474" s="177">
        <v>-21086677.460000001</v>
      </c>
      <c r="CC474" s="177">
        <v>-34522818.009999998</v>
      </c>
      <c r="CD474" s="177">
        <v>-20389335.550000001</v>
      </c>
      <c r="CE474" s="177">
        <v>-31211743.41</v>
      </c>
      <c r="CF474" s="177">
        <v>-11265109.41</v>
      </c>
      <c r="CG474" s="177">
        <v>-14899552.9</v>
      </c>
      <c r="CH474" s="177">
        <v>-11080983.76</v>
      </c>
      <c r="CI474" s="177">
        <v>-11546851.93</v>
      </c>
      <c r="CJ474" s="177">
        <v>-34876359.829999998</v>
      </c>
      <c r="CK474" s="177">
        <v>-8494274.7400000002</v>
      </c>
      <c r="CL474" s="177">
        <v>-9874495.9100000001</v>
      </c>
      <c r="CM474" s="178" t="s">
        <v>2116</v>
      </c>
      <c r="CN474" s="153" t="s">
        <v>2129</v>
      </c>
      <c r="CO474" s="153" t="s">
        <v>2116</v>
      </c>
      <c r="CP474" s="154" t="s">
        <v>2118</v>
      </c>
      <c r="CQ474" s="189" t="s">
        <v>2119</v>
      </c>
      <c r="CR474" s="154">
        <f t="shared" si="9"/>
        <v>0</v>
      </c>
      <c r="CS474" s="154" t="s">
        <v>981</v>
      </c>
      <c r="CT474" s="154" t="s">
        <v>982</v>
      </c>
      <c r="CU474" s="154">
        <v>0</v>
      </c>
      <c r="CW474" s="157" t="s">
        <v>2129</v>
      </c>
      <c r="CX474" s="154" t="s">
        <v>2116</v>
      </c>
      <c r="CY474" s="154" t="s">
        <v>2118</v>
      </c>
      <c r="CZ474" s="174">
        <f t="shared" si="8"/>
        <v>0</v>
      </c>
      <c r="DA474" s="158" t="s">
        <v>981</v>
      </c>
      <c r="DB474" s="154" t="s">
        <v>982</v>
      </c>
      <c r="DC474" s="154" t="s">
        <v>1288</v>
      </c>
    </row>
    <row r="475" spans="1:107" ht="13.2" customHeight="1" x14ac:dyDescent="0.25">
      <c r="A475" s="175" t="s">
        <v>983</v>
      </c>
      <c r="B475" s="176" t="s">
        <v>984</v>
      </c>
      <c r="C475" s="177">
        <v>-72113419.420000002</v>
      </c>
      <c r="D475" s="177">
        <v>-1782684.56</v>
      </c>
      <c r="E475" s="177">
        <v>-2899385.99</v>
      </c>
      <c r="F475" s="177">
        <v>-2969197.35</v>
      </c>
      <c r="G475" s="177">
        <v>-1789710.32</v>
      </c>
      <c r="H475" s="177">
        <v>-4887399.1900000004</v>
      </c>
      <c r="I475" s="177">
        <v>-4521137.91</v>
      </c>
      <c r="J475" s="177">
        <v>-7242290.0300000003</v>
      </c>
      <c r="K475" s="177">
        <v>-2683802.94</v>
      </c>
      <c r="L475" s="177">
        <v>-2596957.02</v>
      </c>
      <c r="M475" s="177">
        <v>-13930826.52</v>
      </c>
      <c r="N475" s="177">
        <v>-1654375.82</v>
      </c>
      <c r="O475" s="177">
        <v>-31003324.449999999</v>
      </c>
      <c r="P475" s="177">
        <v>-3160072.58</v>
      </c>
      <c r="Q475" s="177">
        <v>-3752396.76</v>
      </c>
      <c r="R475" s="177">
        <v>-8938734.6500000004</v>
      </c>
      <c r="S475" s="177">
        <v>-3855251.41</v>
      </c>
      <c r="T475" s="177">
        <v>-3899161.77</v>
      </c>
      <c r="U475" s="177">
        <v>-2487712.73</v>
      </c>
      <c r="V475" s="177">
        <v>-1781368.53</v>
      </c>
      <c r="W475" s="177">
        <v>-95444641.780000001</v>
      </c>
      <c r="X475" s="177">
        <v>-2365852.64</v>
      </c>
      <c r="Y475" s="177">
        <v>-5199011.34</v>
      </c>
      <c r="Z475" s="177">
        <v>-3474200.69</v>
      </c>
      <c r="AA475" s="177">
        <v>-2075936.62</v>
      </c>
      <c r="AB475" s="177">
        <v>-2580209.87</v>
      </c>
      <c r="AC475" s="177">
        <v>-3644582.65</v>
      </c>
      <c r="AD475" s="177">
        <v>-12434400.67</v>
      </c>
      <c r="AE475" s="177">
        <v>-3059660.46</v>
      </c>
      <c r="AF475" s="177">
        <v>-3321612.55</v>
      </c>
      <c r="AG475" s="177">
        <v>-3171635.88</v>
      </c>
      <c r="AH475" s="177">
        <v>-5475379.4699999997</v>
      </c>
      <c r="AI475" s="177">
        <v>-3202540.79</v>
      </c>
      <c r="AJ475" s="177">
        <v>-2291928.66</v>
      </c>
      <c r="AK475" s="177">
        <v>-141326878.34999999</v>
      </c>
      <c r="AL475" s="177">
        <v>-3222829.09</v>
      </c>
      <c r="AM475" s="177">
        <v>-3199910.28</v>
      </c>
      <c r="AN475" s="177">
        <v>-8011241.3799999999</v>
      </c>
      <c r="AO475" s="177">
        <v>-9518762.8599999994</v>
      </c>
      <c r="AP475" s="177">
        <v>-2853101.29</v>
      </c>
      <c r="AQ475" s="177">
        <v>-1513466.27</v>
      </c>
      <c r="AR475" s="177">
        <v>-18202550.030000001</v>
      </c>
      <c r="AS475" s="177">
        <v>-3322107.11</v>
      </c>
      <c r="AT475" s="177">
        <v>-5833019.9100000001</v>
      </c>
      <c r="AU475" s="177">
        <v>-9109141.1199999992</v>
      </c>
      <c r="AV475" s="177">
        <v>-3040361.19</v>
      </c>
      <c r="AW475" s="177">
        <v>-3110576.79</v>
      </c>
      <c r="AX475" s="177">
        <v>-4749761.59</v>
      </c>
      <c r="AY475" s="177">
        <v>-2422336.91</v>
      </c>
      <c r="AZ475" s="177">
        <v>-2798326.84</v>
      </c>
      <c r="BA475" s="177">
        <v>-26729749.129999999</v>
      </c>
      <c r="BB475" s="177">
        <v>-1881623.45</v>
      </c>
      <c r="BC475" s="177">
        <v>-70560277.620000005</v>
      </c>
      <c r="BD475" s="177">
        <v>-9782589.1099999994</v>
      </c>
      <c r="BE475" s="177">
        <v>-2846544.68</v>
      </c>
      <c r="BF475" s="177">
        <v>-3176467.07</v>
      </c>
      <c r="BG475" s="177">
        <v>-32537453.399999999</v>
      </c>
      <c r="BH475" s="177">
        <v>-1526656.46</v>
      </c>
      <c r="BI475" s="177">
        <v>-1556673.88</v>
      </c>
      <c r="BJ475" s="177">
        <v>-1545005.56</v>
      </c>
      <c r="BK475" s="177">
        <v>-1088709.79</v>
      </c>
      <c r="BL475" s="177">
        <v>-50930214.299999997</v>
      </c>
      <c r="BM475" s="177">
        <v>-5567848.4400000004</v>
      </c>
      <c r="BN475" s="177">
        <v>-3314394.43</v>
      </c>
      <c r="BO475" s="177">
        <v>-7962355.9100000001</v>
      </c>
      <c r="BP475" s="177">
        <v>-3721053.52</v>
      </c>
      <c r="BQ475" s="177">
        <v>-2499031.1</v>
      </c>
      <c r="BR475" s="177">
        <v>-225870161.13</v>
      </c>
      <c r="BS475" s="177">
        <v>-4235571.9000000004</v>
      </c>
      <c r="BT475" s="177">
        <v>-4902184.25</v>
      </c>
      <c r="BU475" s="177">
        <v>-28307634.25</v>
      </c>
      <c r="BV475" s="177">
        <v>0</v>
      </c>
      <c r="BW475" s="177">
        <v>-3560609.94</v>
      </c>
      <c r="BX475" s="177">
        <v>-11254571.369999999</v>
      </c>
      <c r="BY475" s="177">
        <v>-2579071.04</v>
      </c>
      <c r="BZ475" s="177">
        <v>-1943184.6</v>
      </c>
      <c r="CA475" s="177">
        <v>-3397555.18</v>
      </c>
      <c r="CB475" s="177">
        <v>-4514567.92</v>
      </c>
      <c r="CC475" s="177">
        <v>-10419702.09</v>
      </c>
      <c r="CD475" s="177">
        <v>-4593616.18</v>
      </c>
      <c r="CE475" s="177">
        <v>-7581290.1500000004</v>
      </c>
      <c r="CF475" s="177">
        <v>-2316052.0299999998</v>
      </c>
      <c r="CG475" s="177">
        <v>-2535586.62</v>
      </c>
      <c r="CH475" s="177">
        <v>-2189494.06</v>
      </c>
      <c r="CI475" s="177">
        <v>-3201074.01</v>
      </c>
      <c r="CJ475" s="177">
        <v>-10505245.73</v>
      </c>
      <c r="CK475" s="177">
        <v>-1585748.34</v>
      </c>
      <c r="CL475" s="177">
        <v>-1359111.51</v>
      </c>
      <c r="CM475" s="178" t="s">
        <v>2116</v>
      </c>
      <c r="CN475" s="153" t="s">
        <v>2129</v>
      </c>
      <c r="CO475" s="153" t="s">
        <v>2116</v>
      </c>
      <c r="CP475" s="154" t="s">
        <v>2118</v>
      </c>
      <c r="CQ475" s="189" t="s">
        <v>2119</v>
      </c>
      <c r="CR475" s="154">
        <f t="shared" si="9"/>
        <v>0</v>
      </c>
      <c r="CS475" s="154" t="s">
        <v>983</v>
      </c>
      <c r="CT475" s="154" t="s">
        <v>984</v>
      </c>
      <c r="CU475" s="154">
        <v>0</v>
      </c>
      <c r="CW475" s="157" t="s">
        <v>2129</v>
      </c>
      <c r="CX475" s="154" t="s">
        <v>2116</v>
      </c>
      <c r="CY475" s="154" t="s">
        <v>2118</v>
      </c>
      <c r="CZ475" s="174">
        <f t="shared" si="8"/>
        <v>0</v>
      </c>
      <c r="DA475" s="158" t="s">
        <v>983</v>
      </c>
      <c r="DB475" s="154" t="s">
        <v>984</v>
      </c>
      <c r="DC475" s="154" t="s">
        <v>1288</v>
      </c>
    </row>
    <row r="476" spans="1:107" ht="13.2" customHeight="1" x14ac:dyDescent="0.25">
      <c r="A476" s="175" t="s">
        <v>985</v>
      </c>
      <c r="B476" s="176" t="s">
        <v>986</v>
      </c>
      <c r="C476" s="177">
        <v>-13596682.029999999</v>
      </c>
      <c r="D476" s="177">
        <v>-4124903.79</v>
      </c>
      <c r="E476" s="177">
        <v>-5325402.82</v>
      </c>
      <c r="F476" s="177">
        <v>-3439663.2</v>
      </c>
      <c r="G476" s="177">
        <v>-2479907.09</v>
      </c>
      <c r="H476" s="177">
        <v>-5614997.1600000001</v>
      </c>
      <c r="I476" s="177">
        <v>-6673395.8300000001</v>
      </c>
      <c r="J476" s="177">
        <v>-5707244.7699999996</v>
      </c>
      <c r="K476" s="177">
        <v>-4162351</v>
      </c>
      <c r="L476" s="177">
        <v>-4390432.96</v>
      </c>
      <c r="M476" s="177">
        <v>-8440741.6699999999</v>
      </c>
      <c r="N476" s="177">
        <v>-1793800.69</v>
      </c>
      <c r="O476" s="177">
        <v>-6713403.8200000003</v>
      </c>
      <c r="P476" s="177">
        <v>-3591854.59</v>
      </c>
      <c r="Q476" s="177">
        <v>-4014356.54</v>
      </c>
      <c r="R476" s="177">
        <v>-4697950.4000000004</v>
      </c>
      <c r="S476" s="177">
        <v>-3292704.1</v>
      </c>
      <c r="T476" s="177">
        <v>-2835396.9</v>
      </c>
      <c r="U476" s="177">
        <v>-3083561.61</v>
      </c>
      <c r="V476" s="177">
        <v>-1709428.59</v>
      </c>
      <c r="W476" s="177">
        <v>-10212028.25</v>
      </c>
      <c r="X476" s="177">
        <v>-2208838.79</v>
      </c>
      <c r="Y476" s="177">
        <v>-4856094.3600000003</v>
      </c>
      <c r="Z476" s="177">
        <v>-2683146.71</v>
      </c>
      <c r="AA476" s="177">
        <v>-1844205.63</v>
      </c>
      <c r="AB476" s="177">
        <v>-2570880.33</v>
      </c>
      <c r="AC476" s="177">
        <v>-3019134.41</v>
      </c>
      <c r="AD476" s="177">
        <v>-9325306.1600000001</v>
      </c>
      <c r="AE476" s="177">
        <v>-3170570.08</v>
      </c>
      <c r="AF476" s="177">
        <v>-2356847.7599999998</v>
      </c>
      <c r="AG476" s="177">
        <v>-2843058.55</v>
      </c>
      <c r="AH476" s="177">
        <v>-4788881.91</v>
      </c>
      <c r="AI476" s="177">
        <v>-2861153.19</v>
      </c>
      <c r="AJ476" s="177">
        <v>-2396477.16</v>
      </c>
      <c r="AK476" s="177">
        <v>-13598202.91</v>
      </c>
      <c r="AL476" s="177">
        <v>-3335325.07</v>
      </c>
      <c r="AM476" s="177">
        <v>-3013526.78</v>
      </c>
      <c r="AN476" s="177">
        <v>-6570543.4299999997</v>
      </c>
      <c r="AO476" s="177">
        <v>-5412840.79</v>
      </c>
      <c r="AP476" s="177">
        <v>-4170530.5</v>
      </c>
      <c r="AQ476" s="177">
        <v>-2081803.53</v>
      </c>
      <c r="AR476" s="177">
        <v>-7281020.0099999998</v>
      </c>
      <c r="AS476" s="177">
        <v>-3487248.2</v>
      </c>
      <c r="AT476" s="177">
        <v>-5300467.07</v>
      </c>
      <c r="AU476" s="177">
        <v>-6010793.7999999998</v>
      </c>
      <c r="AV476" s="177">
        <v>-2868194.82</v>
      </c>
      <c r="AW476" s="177">
        <v>-2701413.75</v>
      </c>
      <c r="AX476" s="177">
        <v>-3832368.33</v>
      </c>
      <c r="AY476" s="177">
        <v>-3503658.69</v>
      </c>
      <c r="AZ476" s="177">
        <v>-2907622</v>
      </c>
      <c r="BA476" s="177">
        <v>-10656378.390000001</v>
      </c>
      <c r="BB476" s="177">
        <v>-3107628.99</v>
      </c>
      <c r="BC476" s="177">
        <v>-14165792.630000001</v>
      </c>
      <c r="BD476" s="177">
        <v>-6910582</v>
      </c>
      <c r="BE476" s="177">
        <v>-3596962.39</v>
      </c>
      <c r="BF476" s="177">
        <v>-2558382.94</v>
      </c>
      <c r="BG476" s="177">
        <v>-7414173.9199999999</v>
      </c>
      <c r="BH476" s="177">
        <v>-2275256.0699999998</v>
      </c>
      <c r="BI476" s="177">
        <v>-1426903.42</v>
      </c>
      <c r="BJ476" s="177">
        <v>-2461935.9700000002</v>
      </c>
      <c r="BK476" s="177">
        <v>-2209065.9</v>
      </c>
      <c r="BL476" s="177">
        <v>-10238083.949999999</v>
      </c>
      <c r="BM476" s="177">
        <v>-5811893.75</v>
      </c>
      <c r="BN476" s="177">
        <v>-4607292.6100000003</v>
      </c>
      <c r="BO476" s="177">
        <v>-6516483.25</v>
      </c>
      <c r="BP476" s="177">
        <v>-4559038.09</v>
      </c>
      <c r="BQ476" s="177">
        <v>-2386126.87</v>
      </c>
      <c r="BR476" s="179">
        <v>-19980561.219999999</v>
      </c>
      <c r="BS476" s="177">
        <v>-4377546.3899999997</v>
      </c>
      <c r="BT476" s="177">
        <v>-5349322.25</v>
      </c>
      <c r="BU476" s="177">
        <v>-7957211.3700000001</v>
      </c>
      <c r="BV476" s="177">
        <v>-1297415.78</v>
      </c>
      <c r="BW476" s="177">
        <v>-3681358.5</v>
      </c>
      <c r="BX476" s="177">
        <v>-8090897.4400000004</v>
      </c>
      <c r="BY476" s="177">
        <v>-2994176.16</v>
      </c>
      <c r="BZ476" s="177">
        <v>-2722078.73</v>
      </c>
      <c r="CA476" s="177">
        <v>-3822974.72</v>
      </c>
      <c r="CB476" s="177">
        <v>-4163233.25</v>
      </c>
      <c r="CC476" s="177">
        <v>-6820491.5700000003</v>
      </c>
      <c r="CD476" s="177">
        <v>-4027843.89</v>
      </c>
      <c r="CE476" s="177">
        <v>-6165780.1699999999</v>
      </c>
      <c r="CF476" s="177">
        <v>-2224387.69</v>
      </c>
      <c r="CG476" s="177">
        <v>-2942190.19</v>
      </c>
      <c r="CH476" s="177">
        <v>-2188455.7599999998</v>
      </c>
      <c r="CI476" s="177">
        <v>-2281169.64</v>
      </c>
      <c r="CJ476" s="177">
        <v>-6885615.5099999998</v>
      </c>
      <c r="CK476" s="177">
        <v>-1676942.55</v>
      </c>
      <c r="CL476" s="177">
        <v>-1950552.66</v>
      </c>
      <c r="CM476" s="178" t="s">
        <v>2116</v>
      </c>
      <c r="CN476" s="153" t="s">
        <v>2129</v>
      </c>
      <c r="CO476" s="153" t="s">
        <v>2116</v>
      </c>
      <c r="CP476" s="154" t="s">
        <v>2118</v>
      </c>
      <c r="CQ476" s="189" t="s">
        <v>2119</v>
      </c>
      <c r="CR476" s="154">
        <f t="shared" si="9"/>
        <v>0</v>
      </c>
      <c r="CS476" s="154" t="s">
        <v>985</v>
      </c>
      <c r="CT476" s="154" t="s">
        <v>986</v>
      </c>
      <c r="CU476" s="154">
        <v>0</v>
      </c>
      <c r="CW476" s="157" t="s">
        <v>2129</v>
      </c>
      <c r="CX476" s="154" t="s">
        <v>2116</v>
      </c>
      <c r="CY476" s="154" t="s">
        <v>2118</v>
      </c>
      <c r="CZ476" s="174">
        <f t="shared" si="8"/>
        <v>0</v>
      </c>
      <c r="DA476" s="158" t="s">
        <v>985</v>
      </c>
      <c r="DB476" s="154" t="s">
        <v>986</v>
      </c>
      <c r="DC476" s="154" t="s">
        <v>1288</v>
      </c>
    </row>
    <row r="477" spans="1:107" ht="13.2" customHeight="1" x14ac:dyDescent="0.25">
      <c r="A477" s="175" t="s">
        <v>433</v>
      </c>
      <c r="B477" s="176" t="s">
        <v>434</v>
      </c>
      <c r="C477" s="177">
        <v>33300966.100000001</v>
      </c>
      <c r="D477" s="177">
        <v>2287421</v>
      </c>
      <c r="E477" s="177">
        <v>3296487.98</v>
      </c>
      <c r="F477" s="177">
        <v>3964520.46</v>
      </c>
      <c r="G477" s="177">
        <v>1760310</v>
      </c>
      <c r="H477" s="177">
        <v>10634654.5</v>
      </c>
      <c r="I477" s="177">
        <v>43881186.340000004</v>
      </c>
      <c r="J477" s="177">
        <v>8406729.5</v>
      </c>
      <c r="K477" s="177">
        <v>2992869.69</v>
      </c>
      <c r="L477" s="177">
        <v>4502541.37</v>
      </c>
      <c r="M477" s="177">
        <v>8488466.4399999995</v>
      </c>
      <c r="N477" s="177">
        <v>2486252.94</v>
      </c>
      <c r="O477" s="177">
        <v>43763982.5</v>
      </c>
      <c r="P477" s="177">
        <v>5366000</v>
      </c>
      <c r="Q477" s="177">
        <v>8820448</v>
      </c>
      <c r="R477" s="177">
        <v>8299918</v>
      </c>
      <c r="S477" s="177">
        <v>14882692</v>
      </c>
      <c r="T477" s="177">
        <v>1577420</v>
      </c>
      <c r="U477" s="177">
        <v>3625111.08</v>
      </c>
      <c r="V477" s="177">
        <v>874988</v>
      </c>
      <c r="W477" s="177">
        <v>21312174.25</v>
      </c>
      <c r="X477" s="177">
        <v>1391430</v>
      </c>
      <c r="Y477" s="177">
        <v>9827065.6300000008</v>
      </c>
      <c r="Z477" s="177">
        <v>7684035.0999999996</v>
      </c>
      <c r="AA477" s="177">
        <v>1158415</v>
      </c>
      <c r="AB477" s="177">
        <v>2966794</v>
      </c>
      <c r="AC477" s="177">
        <v>0</v>
      </c>
      <c r="AD477" s="177">
        <v>20920365.82</v>
      </c>
      <c r="AE477" s="177">
        <v>2046750</v>
      </c>
      <c r="AF477" s="177">
        <v>3096771.56</v>
      </c>
      <c r="AG477" s="177">
        <v>5983820</v>
      </c>
      <c r="AH477" s="177">
        <v>20507083</v>
      </c>
      <c r="AI477" s="177">
        <v>2202780.9300000002</v>
      </c>
      <c r="AJ477" s="177">
        <v>2356878</v>
      </c>
      <c r="AK477" s="177">
        <v>40153331.5</v>
      </c>
      <c r="AL477" s="177">
        <v>13007847</v>
      </c>
      <c r="AM477" s="177">
        <v>2312874</v>
      </c>
      <c r="AN477" s="177">
        <v>15409997</v>
      </c>
      <c r="AO477" s="177">
        <v>4963401</v>
      </c>
      <c r="AP477" s="177">
        <v>3869937.25</v>
      </c>
      <c r="AQ477" s="177">
        <v>914940</v>
      </c>
      <c r="AR477" s="177">
        <v>28258373.640000001</v>
      </c>
      <c r="AS477" s="177">
        <v>3072193.96</v>
      </c>
      <c r="AT477" s="177">
        <v>7050273</v>
      </c>
      <c r="AU477" s="177">
        <v>22309054.09</v>
      </c>
      <c r="AV477" s="177">
        <v>3457184</v>
      </c>
      <c r="AW477" s="177">
        <v>5198071.33</v>
      </c>
      <c r="AX477" s="177">
        <v>8357826.4900000002</v>
      </c>
      <c r="AY477" s="177">
        <v>5298005</v>
      </c>
      <c r="AZ477" s="177">
        <v>4813565</v>
      </c>
      <c r="BA477" s="177">
        <v>23382910</v>
      </c>
      <c r="BB477" s="177">
        <v>1053249</v>
      </c>
      <c r="BC477" s="177">
        <v>73974795</v>
      </c>
      <c r="BD477" s="177">
        <v>6318669.2999999998</v>
      </c>
      <c r="BE477" s="177">
        <v>2582950</v>
      </c>
      <c r="BF477" s="177">
        <v>12342921</v>
      </c>
      <c r="BG477" s="177">
        <v>4463442.5</v>
      </c>
      <c r="BH477" s="177">
        <v>7919887.21</v>
      </c>
      <c r="BI477" s="177">
        <v>2134200</v>
      </c>
      <c r="BJ477" s="177">
        <v>2428160</v>
      </c>
      <c r="BK477" s="177">
        <v>2407170</v>
      </c>
      <c r="BL477" s="177">
        <v>66458425.75</v>
      </c>
      <c r="BM477" s="177">
        <v>21032110</v>
      </c>
      <c r="BN477" s="177">
        <v>3593423.68</v>
      </c>
      <c r="BO477" s="177">
        <v>8400153</v>
      </c>
      <c r="BP477" s="177">
        <v>4956225</v>
      </c>
      <c r="BQ477" s="177">
        <v>5548315.5</v>
      </c>
      <c r="BR477" s="177">
        <v>84027947</v>
      </c>
      <c r="BS477" s="177">
        <v>6272507</v>
      </c>
      <c r="BT477" s="177">
        <v>5189400</v>
      </c>
      <c r="BU477" s="177">
        <v>12372571</v>
      </c>
      <c r="BV477" s="177">
        <v>532436</v>
      </c>
      <c r="BW477" s="177">
        <v>5357560</v>
      </c>
      <c r="BX477" s="177">
        <v>9704204</v>
      </c>
      <c r="BY477" s="177">
        <v>4649639</v>
      </c>
      <c r="BZ477" s="177">
        <v>2627550</v>
      </c>
      <c r="CA477" s="177">
        <v>5665720</v>
      </c>
      <c r="CB477" s="177">
        <v>5210220</v>
      </c>
      <c r="CC477" s="177">
        <v>10388200</v>
      </c>
      <c r="CD477" s="177">
        <v>4149330</v>
      </c>
      <c r="CE477" s="177">
        <v>5488347.5</v>
      </c>
      <c r="CF477" s="177">
        <v>1765368.32</v>
      </c>
      <c r="CG477" s="177">
        <v>2551251.25</v>
      </c>
      <c r="CH477" s="177">
        <v>5808110</v>
      </c>
      <c r="CI477" s="177">
        <v>5310938</v>
      </c>
      <c r="CJ477" s="177">
        <v>13211164</v>
      </c>
      <c r="CK477" s="177">
        <v>1355271</v>
      </c>
      <c r="CL477" s="177">
        <v>1996388.5</v>
      </c>
      <c r="CM477" s="178" t="s">
        <v>2078</v>
      </c>
      <c r="CN477" s="153" t="s">
        <v>2082</v>
      </c>
      <c r="CO477" s="153" t="s">
        <v>2078</v>
      </c>
      <c r="CP477" s="154" t="s">
        <v>2080</v>
      </c>
      <c r="CQ477" s="189" t="s">
        <v>2081</v>
      </c>
      <c r="CR477" s="154">
        <f t="shared" si="9"/>
        <v>0</v>
      </c>
      <c r="CS477" s="154" t="s">
        <v>433</v>
      </c>
      <c r="CT477" s="154" t="s">
        <v>434</v>
      </c>
      <c r="CU477" s="154">
        <v>0</v>
      </c>
      <c r="CW477" s="157" t="s">
        <v>2082</v>
      </c>
      <c r="CX477" s="154" t="s">
        <v>2078</v>
      </c>
      <c r="CY477" s="154" t="s">
        <v>2080</v>
      </c>
      <c r="CZ477" s="174">
        <f t="shared" si="8"/>
        <v>0</v>
      </c>
      <c r="DA477" s="158" t="s">
        <v>433</v>
      </c>
      <c r="DB477" s="154" t="s">
        <v>434</v>
      </c>
      <c r="DC477" s="154" t="s">
        <v>400</v>
      </c>
    </row>
    <row r="478" spans="1:107" ht="13.2" customHeight="1" x14ac:dyDescent="0.25">
      <c r="A478" s="175" t="s">
        <v>477</v>
      </c>
      <c r="B478" s="176" t="s">
        <v>478</v>
      </c>
      <c r="C478" s="177">
        <v>27863816.620000001</v>
      </c>
      <c r="D478" s="177">
        <v>0</v>
      </c>
      <c r="E478" s="177">
        <v>10027417.66</v>
      </c>
      <c r="F478" s="177">
        <v>2954920.56</v>
      </c>
      <c r="G478" s="177">
        <v>2459941.2599999998</v>
      </c>
      <c r="H478" s="177">
        <v>9157894.7799999993</v>
      </c>
      <c r="I478" s="177">
        <v>10908087.140000001</v>
      </c>
      <c r="J478" s="177">
        <v>1007790.42</v>
      </c>
      <c r="K478" s="177">
        <v>12014703.369999999</v>
      </c>
      <c r="L478" s="177">
        <v>7785040.1399999997</v>
      </c>
      <c r="M478" s="177">
        <v>9660706.7300000004</v>
      </c>
      <c r="N478" s="177">
        <v>6619398.7599999998</v>
      </c>
      <c r="O478" s="177">
        <v>60240433.75</v>
      </c>
      <c r="P478" s="177">
        <v>10426705.539999999</v>
      </c>
      <c r="Q478" s="177">
        <v>18793739.640000001</v>
      </c>
      <c r="R478" s="177">
        <v>8997230.8900000006</v>
      </c>
      <c r="S478" s="177">
        <v>9795462.8200000003</v>
      </c>
      <c r="T478" s="177">
        <v>10738031.27</v>
      </c>
      <c r="U478" s="177">
        <v>4253816.9000000004</v>
      </c>
      <c r="V478" s="177">
        <v>12440392</v>
      </c>
      <c r="W478" s="177">
        <v>31288748.199999999</v>
      </c>
      <c r="X478" s="177">
        <v>13971396.289999999</v>
      </c>
      <c r="Y478" s="177">
        <v>3972800.63</v>
      </c>
      <c r="Z478" s="177">
        <v>1421279.28</v>
      </c>
      <c r="AA478" s="177">
        <v>3408952.59</v>
      </c>
      <c r="AB478" s="177">
        <v>7213365.1600000001</v>
      </c>
      <c r="AC478" s="177">
        <v>816924.4</v>
      </c>
      <c r="AD478" s="177">
        <v>37693522.780000001</v>
      </c>
      <c r="AE478" s="177">
        <v>2842759.52</v>
      </c>
      <c r="AF478" s="177">
        <v>2193237.75</v>
      </c>
      <c r="AG478" s="177">
        <v>8752535.4199999999</v>
      </c>
      <c r="AH478" s="177">
        <v>1301940.06</v>
      </c>
      <c r="AI478" s="177">
        <v>8390505.4199999999</v>
      </c>
      <c r="AJ478" s="177">
        <v>3961675.38</v>
      </c>
      <c r="AK478" s="177">
        <v>43514621.590000004</v>
      </c>
      <c r="AL478" s="177">
        <v>3758428.39</v>
      </c>
      <c r="AM478" s="177">
        <v>1482855</v>
      </c>
      <c r="AN478" s="177">
        <v>6689018</v>
      </c>
      <c r="AO478" s="177">
        <v>20383110.710000001</v>
      </c>
      <c r="AP478" s="177">
        <v>7225721.1299999999</v>
      </c>
      <c r="AQ478" s="177">
        <v>4522794.29</v>
      </c>
      <c r="AR478" s="177">
        <v>8779716.5999999996</v>
      </c>
      <c r="AS478" s="177">
        <v>31858351.100000001</v>
      </c>
      <c r="AT478" s="177">
        <v>19605934.079999998</v>
      </c>
      <c r="AU478" s="177">
        <v>8997852</v>
      </c>
      <c r="AV478" s="177">
        <v>2953678.48</v>
      </c>
      <c r="AW478" s="177">
        <v>1113477.04</v>
      </c>
      <c r="AX478" s="177">
        <v>6462512.5800000001</v>
      </c>
      <c r="AY478" s="177">
        <v>4765254</v>
      </c>
      <c r="AZ478" s="177">
        <v>10319903.939999999</v>
      </c>
      <c r="BA478" s="177">
        <v>39113335.359999999</v>
      </c>
      <c r="BB478" s="177">
        <v>15300932.039999999</v>
      </c>
      <c r="BC478" s="177">
        <v>115413978.94</v>
      </c>
      <c r="BD478" s="177">
        <v>46491960.780000001</v>
      </c>
      <c r="BE478" s="177">
        <v>9213280.1799999997</v>
      </c>
      <c r="BF478" s="177">
        <v>6008347.7699999996</v>
      </c>
      <c r="BG478" s="177">
        <v>71134673.079999998</v>
      </c>
      <c r="BH478" s="177">
        <v>18709585.120000001</v>
      </c>
      <c r="BI478" s="177">
        <v>3929958.48</v>
      </c>
      <c r="BJ478" s="177">
        <v>7392724</v>
      </c>
      <c r="BK478" s="177">
        <v>10983171.439999999</v>
      </c>
      <c r="BL478" s="177">
        <v>148071332.52000001</v>
      </c>
      <c r="BM478" s="177">
        <v>18039142.579999998</v>
      </c>
      <c r="BN478" s="177">
        <v>7120883.6200000001</v>
      </c>
      <c r="BO478" s="177">
        <v>8805463.1400000006</v>
      </c>
      <c r="BP478" s="177">
        <v>26268630.039999999</v>
      </c>
      <c r="BQ478" s="177">
        <v>21984186.850000001</v>
      </c>
      <c r="BR478" s="177">
        <v>862102775.94000006</v>
      </c>
      <c r="BS478" s="177">
        <v>20873636.27</v>
      </c>
      <c r="BT478" s="177">
        <v>15246015.050000001</v>
      </c>
      <c r="BU478" s="177">
        <v>121041408.62</v>
      </c>
      <c r="BV478" s="177">
        <v>20857502.780000001</v>
      </c>
      <c r="BW478" s="177">
        <v>8765061.9499999993</v>
      </c>
      <c r="BX478" s="177">
        <v>63532734.689999998</v>
      </c>
      <c r="BY478" s="177">
        <v>2184847.29</v>
      </c>
      <c r="BZ478" s="177">
        <v>5173110.4000000004</v>
      </c>
      <c r="CA478" s="177">
        <v>13541562.57</v>
      </c>
      <c r="CB478" s="177">
        <v>13383585.82</v>
      </c>
      <c r="CC478" s="177">
        <v>44183778.579999998</v>
      </c>
      <c r="CD478" s="177">
        <v>7614989.9900000002</v>
      </c>
      <c r="CE478" s="177">
        <v>14577337.359999999</v>
      </c>
      <c r="CF478" s="177">
        <v>7692494.9299999997</v>
      </c>
      <c r="CG478" s="177">
        <v>7233514.9100000001</v>
      </c>
      <c r="CH478" s="177">
        <v>8436810.4700000007</v>
      </c>
      <c r="CI478" s="177">
        <v>10726707.289999999</v>
      </c>
      <c r="CJ478" s="177">
        <v>40224359.920000002</v>
      </c>
      <c r="CK478" s="177">
        <v>5222991.8899999997</v>
      </c>
      <c r="CL478" s="177">
        <v>7163222.25</v>
      </c>
      <c r="CM478" s="178" t="s">
        <v>2078</v>
      </c>
      <c r="CN478" s="153" t="s">
        <v>2096</v>
      </c>
      <c r="CO478" s="153" t="s">
        <v>2078</v>
      </c>
      <c r="CP478" s="154" t="s">
        <v>2080</v>
      </c>
      <c r="CQ478" s="189" t="s">
        <v>2081</v>
      </c>
      <c r="CR478" s="154">
        <f t="shared" si="9"/>
        <v>0</v>
      </c>
      <c r="CS478" s="154" t="s">
        <v>477</v>
      </c>
      <c r="CT478" s="154" t="s">
        <v>2139</v>
      </c>
      <c r="CU478" s="154">
        <v>0</v>
      </c>
      <c r="CW478" s="157" t="s">
        <v>2096</v>
      </c>
      <c r="CX478" s="154" t="s">
        <v>2078</v>
      </c>
      <c r="CY478" s="154" t="s">
        <v>2080</v>
      </c>
      <c r="CZ478" s="174">
        <f t="shared" si="8"/>
        <v>0</v>
      </c>
      <c r="DA478" s="158" t="s">
        <v>477</v>
      </c>
      <c r="DB478" s="154" t="s">
        <v>478</v>
      </c>
      <c r="DC478" s="154" t="s">
        <v>458</v>
      </c>
    </row>
    <row r="479" spans="1:107" s="172" customFormat="1" ht="13.2" customHeight="1" x14ac:dyDescent="0.25">
      <c r="A479" s="166" t="s">
        <v>2140</v>
      </c>
      <c r="B479" s="167" t="s">
        <v>2141</v>
      </c>
      <c r="C479" s="168">
        <v>0</v>
      </c>
      <c r="D479" s="168">
        <v>-21251</v>
      </c>
      <c r="E479" s="168">
        <v>-643107.36</v>
      </c>
      <c r="F479" s="168">
        <v>0</v>
      </c>
      <c r="G479" s="168">
        <v>0</v>
      </c>
      <c r="H479" s="168">
        <v>-1550572.2</v>
      </c>
      <c r="I479" s="168">
        <v>-629164.57999999996</v>
      </c>
      <c r="J479" s="168">
        <v>0</v>
      </c>
      <c r="K479" s="168">
        <v>-742925.85</v>
      </c>
      <c r="L479" s="168">
        <v>0</v>
      </c>
      <c r="M479" s="168">
        <v>-4168261.92</v>
      </c>
      <c r="N479" s="168">
        <v>-3505739.26</v>
      </c>
      <c r="O479" s="168">
        <v>-8286389.0800000001</v>
      </c>
      <c r="P479" s="168">
        <v>-2633061.87</v>
      </c>
      <c r="Q479" s="168">
        <v>-1645629.64</v>
      </c>
      <c r="R479" s="168">
        <v>0</v>
      </c>
      <c r="S479" s="168">
        <v>-4321385.01</v>
      </c>
      <c r="T479" s="168">
        <v>-3077563.85</v>
      </c>
      <c r="U479" s="168">
        <v>0</v>
      </c>
      <c r="V479" s="168">
        <v>0</v>
      </c>
      <c r="W479" s="168">
        <v>0</v>
      </c>
      <c r="X479" s="168">
        <v>-694129.35</v>
      </c>
      <c r="Y479" s="168">
        <v>-867254</v>
      </c>
      <c r="Z479" s="168">
        <v>0</v>
      </c>
      <c r="AA479" s="168">
        <v>-122568.89</v>
      </c>
      <c r="AB479" s="168">
        <v>-1982795.24</v>
      </c>
      <c r="AC479" s="168">
        <v>0</v>
      </c>
      <c r="AD479" s="168">
        <v>-8250367.0599999996</v>
      </c>
      <c r="AE479" s="168">
        <v>-13438.8</v>
      </c>
      <c r="AF479" s="168">
        <v>-415559.91</v>
      </c>
      <c r="AG479" s="168">
        <v>-1466957.96</v>
      </c>
      <c r="AH479" s="168">
        <v>-422458.1</v>
      </c>
      <c r="AI479" s="168">
        <v>-3171373.12</v>
      </c>
      <c r="AJ479" s="168">
        <v>-409712.57</v>
      </c>
      <c r="AK479" s="168">
        <v>-11719000.310000001</v>
      </c>
      <c r="AL479" s="168">
        <v>-1039284.67</v>
      </c>
      <c r="AM479" s="168">
        <v>-383019.91</v>
      </c>
      <c r="AN479" s="168">
        <v>-898244.16</v>
      </c>
      <c r="AO479" s="168">
        <v>-2280225.9500000002</v>
      </c>
      <c r="AP479" s="168">
        <v>-869954.64</v>
      </c>
      <c r="AQ479" s="168">
        <v>-908620.03</v>
      </c>
      <c r="AR479" s="168">
        <v>0</v>
      </c>
      <c r="AS479" s="168">
        <v>1180565.8500000001</v>
      </c>
      <c r="AT479" s="168">
        <v>-187651.03</v>
      </c>
      <c r="AU479" s="168">
        <v>-789996.25</v>
      </c>
      <c r="AV479" s="168">
        <v>-243531.12</v>
      </c>
      <c r="AW479" s="168">
        <v>-221953.11</v>
      </c>
      <c r="AX479" s="168">
        <v>-675897.53</v>
      </c>
      <c r="AY479" s="168">
        <v>-670635.63</v>
      </c>
      <c r="AZ479" s="168">
        <v>-110601.47</v>
      </c>
      <c r="BA479" s="168">
        <v>-1036638.29</v>
      </c>
      <c r="BB479" s="168">
        <v>-861898.58</v>
      </c>
      <c r="BC479" s="168">
        <v>0</v>
      </c>
      <c r="BD479" s="168">
        <v>-19544367.079999998</v>
      </c>
      <c r="BE479" s="168">
        <v>-650597.09</v>
      </c>
      <c r="BF479" s="168">
        <v>0</v>
      </c>
      <c r="BG479" s="168">
        <v>-12419211.25</v>
      </c>
      <c r="BH479" s="168">
        <v>-5998329.5</v>
      </c>
      <c r="BI479" s="168">
        <v>0</v>
      </c>
      <c r="BJ479" s="168">
        <v>-3081575.94</v>
      </c>
      <c r="BK479" s="168">
        <v>-1488337.56</v>
      </c>
      <c r="BL479" s="168">
        <v>0</v>
      </c>
      <c r="BM479" s="168">
        <v>-6520584.46</v>
      </c>
      <c r="BN479" s="168">
        <v>-1240814.6100000001</v>
      </c>
      <c r="BO479" s="168">
        <v>0</v>
      </c>
      <c r="BP479" s="168">
        <v>-10278875.390000001</v>
      </c>
      <c r="BQ479" s="168">
        <v>-10522015.529999999</v>
      </c>
      <c r="BR479" s="168">
        <v>-468477563.55000001</v>
      </c>
      <c r="BS479" s="168">
        <v>-6036170.4100000001</v>
      </c>
      <c r="BT479" s="168">
        <v>0</v>
      </c>
      <c r="BU479" s="168">
        <v>-8457175.5800000001</v>
      </c>
      <c r="BV479" s="168">
        <v>0</v>
      </c>
      <c r="BW479" s="168">
        <v>-211164.86</v>
      </c>
      <c r="BX479" s="168">
        <v>-11661685.060000001</v>
      </c>
      <c r="BY479" s="168">
        <v>-205960.07</v>
      </c>
      <c r="BZ479" s="168">
        <v>-2872434.87</v>
      </c>
      <c r="CA479" s="168">
        <v>-2098210.2400000002</v>
      </c>
      <c r="CB479" s="168">
        <v>0</v>
      </c>
      <c r="CC479" s="168">
        <v>-10693054.210000001</v>
      </c>
      <c r="CD479" s="168">
        <v>-3204681.63</v>
      </c>
      <c r="CE479" s="168">
        <v>-1543892.22</v>
      </c>
      <c r="CF479" s="168">
        <v>-178027.84</v>
      </c>
      <c r="CG479" s="168">
        <v>-814194.29</v>
      </c>
      <c r="CH479" s="168">
        <v>-48096.07</v>
      </c>
      <c r="CI479" s="168">
        <v>-1187381.29</v>
      </c>
      <c r="CJ479" s="168">
        <v>-9962998.0299999993</v>
      </c>
      <c r="CK479" s="168">
        <v>-178763</v>
      </c>
      <c r="CL479" s="168">
        <v>-294683.21000000002</v>
      </c>
      <c r="CM479" s="170"/>
      <c r="CN479" s="171"/>
      <c r="CO479" s="171"/>
      <c r="CQ479" s="190"/>
      <c r="CW479" s="173"/>
      <c r="CX479" s="173"/>
      <c r="CY479" s="173"/>
      <c r="CZ479" s="174"/>
      <c r="DA479" s="174"/>
    </row>
    <row r="480" spans="1:107" s="172" customFormat="1" ht="13.2" customHeight="1" x14ac:dyDescent="0.25">
      <c r="A480" s="166" t="s">
        <v>2142</v>
      </c>
      <c r="B480" s="167" t="s">
        <v>2143</v>
      </c>
      <c r="C480" s="168">
        <v>0</v>
      </c>
      <c r="D480" s="168">
        <v>0</v>
      </c>
      <c r="E480" s="168">
        <v>161306.04</v>
      </c>
      <c r="F480" s="168">
        <v>0</v>
      </c>
      <c r="G480" s="168">
        <v>0</v>
      </c>
      <c r="H480" s="168">
        <v>77537.929999999993</v>
      </c>
      <c r="I480" s="168">
        <v>6693.7</v>
      </c>
      <c r="J480" s="168">
        <v>0</v>
      </c>
      <c r="K480" s="168">
        <v>430792.28</v>
      </c>
      <c r="L480" s="168">
        <v>0</v>
      </c>
      <c r="M480" s="168">
        <v>275889.96999999997</v>
      </c>
      <c r="N480" s="168">
        <v>126874.67</v>
      </c>
      <c r="O480" s="168">
        <v>82036.36</v>
      </c>
      <c r="P480" s="168">
        <v>735671.2</v>
      </c>
      <c r="Q480" s="168">
        <v>-1761097.97</v>
      </c>
      <c r="R480" s="168">
        <v>0</v>
      </c>
      <c r="S480" s="168">
        <v>255323.24</v>
      </c>
      <c r="T480" s="168">
        <v>56115.88</v>
      </c>
      <c r="U480" s="168">
        <v>0</v>
      </c>
      <c r="V480" s="168">
        <v>0</v>
      </c>
      <c r="W480" s="168">
        <v>0</v>
      </c>
      <c r="X480" s="168">
        <v>367222.27</v>
      </c>
      <c r="Y480" s="168">
        <v>24928.87</v>
      </c>
      <c r="Z480" s="168">
        <v>0</v>
      </c>
      <c r="AA480" s="168">
        <v>136912.32000000001</v>
      </c>
      <c r="AB480" s="168">
        <v>560479.94999999995</v>
      </c>
      <c r="AC480" s="168">
        <v>0</v>
      </c>
      <c r="AD480" s="168">
        <v>348764.1</v>
      </c>
      <c r="AE480" s="168">
        <v>0</v>
      </c>
      <c r="AF480" s="168">
        <v>4931.74</v>
      </c>
      <c r="AG480" s="168">
        <v>520991.49</v>
      </c>
      <c r="AH480" s="168">
        <v>115806.35</v>
      </c>
      <c r="AI480" s="168">
        <v>0</v>
      </c>
      <c r="AJ480" s="168">
        <v>75506.84</v>
      </c>
      <c r="AK480" s="168">
        <v>307344.03000000003</v>
      </c>
      <c r="AL480" s="168">
        <v>25342.45</v>
      </c>
      <c r="AM480" s="168">
        <v>102137.32</v>
      </c>
      <c r="AN480" s="168">
        <v>11171.66</v>
      </c>
      <c r="AO480" s="168">
        <v>2361814.87</v>
      </c>
      <c r="AP480" s="168">
        <v>192853.01</v>
      </c>
      <c r="AQ480" s="168">
        <v>335805.1</v>
      </c>
      <c r="AR480" s="168">
        <v>0</v>
      </c>
      <c r="AS480" s="168">
        <v>4596.6000000000004</v>
      </c>
      <c r="AT480" s="168">
        <v>483103.81</v>
      </c>
      <c r="AU480" s="168">
        <v>23622.77</v>
      </c>
      <c r="AV480" s="168">
        <v>143780.56</v>
      </c>
      <c r="AW480" s="168">
        <v>32648.19</v>
      </c>
      <c r="AX480" s="168">
        <v>928199.92</v>
      </c>
      <c r="AY480" s="168">
        <v>161117.88</v>
      </c>
      <c r="AZ480" s="168">
        <v>179167.38</v>
      </c>
      <c r="BA480" s="168">
        <v>998844.37</v>
      </c>
      <c r="BB480" s="168">
        <v>30152.6</v>
      </c>
      <c r="BC480" s="168">
        <v>0</v>
      </c>
      <c r="BD480" s="168">
        <v>433254.72</v>
      </c>
      <c r="BE480" s="168">
        <v>268303.11</v>
      </c>
      <c r="BF480" s="168">
        <v>0</v>
      </c>
      <c r="BG480" s="168">
        <v>117298.48</v>
      </c>
      <c r="BH480" s="168">
        <v>19159.09</v>
      </c>
      <c r="BI480" s="168">
        <v>0</v>
      </c>
      <c r="BJ480" s="168">
        <v>-83133.63</v>
      </c>
      <c r="BK480" s="168">
        <v>0</v>
      </c>
      <c r="BL480" s="168">
        <v>0</v>
      </c>
      <c r="BM480" s="168">
        <v>42110.66</v>
      </c>
      <c r="BN480" s="168">
        <v>9473.2999999999993</v>
      </c>
      <c r="BO480" s="168">
        <v>0</v>
      </c>
      <c r="BP480" s="168">
        <v>25090.5</v>
      </c>
      <c r="BQ480" s="168">
        <v>365734.13</v>
      </c>
      <c r="BR480" s="168">
        <v>9719182.0999999996</v>
      </c>
      <c r="BS480" s="168">
        <v>0</v>
      </c>
      <c r="BT480" s="168">
        <v>0</v>
      </c>
      <c r="BU480" s="168">
        <v>2046358.35</v>
      </c>
      <c r="BV480" s="168">
        <v>638078.16</v>
      </c>
      <c r="BW480" s="168">
        <v>0</v>
      </c>
      <c r="BX480" s="168">
        <v>2053690.88</v>
      </c>
      <c r="BY480" s="168">
        <v>32011.35</v>
      </c>
      <c r="BZ480" s="168">
        <v>374</v>
      </c>
      <c r="CA480" s="168">
        <v>1255586.94</v>
      </c>
      <c r="CB480" s="168">
        <v>14902.45</v>
      </c>
      <c r="CC480" s="168">
        <v>407791.56</v>
      </c>
      <c r="CD480" s="168">
        <v>122298.26</v>
      </c>
      <c r="CE480" s="168">
        <v>353664.46</v>
      </c>
      <c r="CF480" s="168">
        <v>0</v>
      </c>
      <c r="CG480" s="168">
        <v>132720.37</v>
      </c>
      <c r="CH480" s="168">
        <v>422527.23</v>
      </c>
      <c r="CI480" s="168">
        <v>18282.03</v>
      </c>
      <c r="CJ480" s="168">
        <v>12547.76</v>
      </c>
      <c r="CK480" s="168">
        <v>0</v>
      </c>
      <c r="CL480" s="168">
        <v>50136.88</v>
      </c>
      <c r="CM480" s="170"/>
      <c r="CN480" s="171"/>
      <c r="CO480" s="171"/>
      <c r="CQ480" s="190"/>
      <c r="CW480" s="173"/>
      <c r="CX480" s="173"/>
      <c r="CY480" s="173"/>
      <c r="CZ480" s="174"/>
      <c r="DA480" s="174"/>
    </row>
    <row r="481" spans="1:107" ht="13.2" customHeight="1" x14ac:dyDescent="0.25">
      <c r="A481" s="175" t="s">
        <v>987</v>
      </c>
      <c r="B481" s="176" t="s">
        <v>988</v>
      </c>
      <c r="C481" s="177">
        <v>5552951.1900000004</v>
      </c>
      <c r="D481" s="177">
        <v>0</v>
      </c>
      <c r="E481" s="177">
        <v>857616.2</v>
      </c>
      <c r="F481" s="177">
        <v>0</v>
      </c>
      <c r="G481" s="177">
        <v>0</v>
      </c>
      <c r="H481" s="177">
        <v>0</v>
      </c>
      <c r="I481" s="177">
        <v>166934.17000000001</v>
      </c>
      <c r="J481" s="177">
        <v>0</v>
      </c>
      <c r="K481" s="177">
        <v>168081.43</v>
      </c>
      <c r="L481" s="177">
        <v>7754.56</v>
      </c>
      <c r="M481" s="177">
        <v>0</v>
      </c>
      <c r="N481" s="177">
        <v>0</v>
      </c>
      <c r="O481" s="177">
        <v>1842801.63</v>
      </c>
      <c r="P481" s="177">
        <v>158368.09</v>
      </c>
      <c r="Q481" s="177">
        <v>44614.2</v>
      </c>
      <c r="R481" s="177">
        <v>0</v>
      </c>
      <c r="S481" s="177">
        <v>81062.06</v>
      </c>
      <c r="T481" s="177">
        <v>0</v>
      </c>
      <c r="U481" s="177">
        <v>67566.490000000005</v>
      </c>
      <c r="V481" s="177">
        <v>0</v>
      </c>
      <c r="W481" s="177">
        <v>10735712.85</v>
      </c>
      <c r="X481" s="177">
        <v>0</v>
      </c>
      <c r="Y481" s="177">
        <v>0</v>
      </c>
      <c r="Z481" s="177">
        <v>553.70000000000005</v>
      </c>
      <c r="AA481" s="177">
        <v>0</v>
      </c>
      <c r="AB481" s="177">
        <v>73519.240000000005</v>
      </c>
      <c r="AC481" s="177">
        <v>0</v>
      </c>
      <c r="AD481" s="177">
        <v>0</v>
      </c>
      <c r="AE481" s="177">
        <v>0</v>
      </c>
      <c r="AF481" s="177">
        <v>0</v>
      </c>
      <c r="AG481" s="177">
        <v>0</v>
      </c>
      <c r="AH481" s="177">
        <v>0</v>
      </c>
      <c r="AI481" s="177">
        <v>96819.71</v>
      </c>
      <c r="AJ481" s="177">
        <v>0</v>
      </c>
      <c r="AK481" s="177">
        <v>26209171.510000002</v>
      </c>
      <c r="AL481" s="177">
        <v>0</v>
      </c>
      <c r="AM481" s="177">
        <v>0</v>
      </c>
      <c r="AN481" s="177">
        <v>0</v>
      </c>
      <c r="AO481" s="177">
        <v>0</v>
      </c>
      <c r="AP481" s="177">
        <v>15428.25</v>
      </c>
      <c r="AQ481" s="177">
        <v>0</v>
      </c>
      <c r="AR481" s="177">
        <v>0</v>
      </c>
      <c r="AS481" s="177">
        <v>0</v>
      </c>
      <c r="AT481" s="177">
        <v>0</v>
      </c>
      <c r="AU481" s="177">
        <v>199845.62</v>
      </c>
      <c r="AV481" s="177">
        <v>21850.400000000001</v>
      </c>
      <c r="AW481" s="177">
        <v>0</v>
      </c>
      <c r="AX481" s="177">
        <v>0</v>
      </c>
      <c r="AY481" s="177">
        <v>5148.6899999999996</v>
      </c>
      <c r="AZ481" s="177">
        <v>144860.88</v>
      </c>
      <c r="BA481" s="177">
        <v>911868.29</v>
      </c>
      <c r="BB481" s="177">
        <v>167809.11</v>
      </c>
      <c r="BC481" s="177">
        <v>18231602.73</v>
      </c>
      <c r="BD481" s="177">
        <v>0</v>
      </c>
      <c r="BE481" s="177">
        <v>34318.639999999999</v>
      </c>
      <c r="BF481" s="177">
        <v>0</v>
      </c>
      <c r="BG481" s="177">
        <v>1906152.59</v>
      </c>
      <c r="BH481" s="177">
        <v>0</v>
      </c>
      <c r="BI481" s="177">
        <v>0</v>
      </c>
      <c r="BJ481" s="177">
        <v>0</v>
      </c>
      <c r="BK481" s="177">
        <v>0</v>
      </c>
      <c r="BL481" s="177">
        <v>2261292.31</v>
      </c>
      <c r="BM481" s="177">
        <v>0</v>
      </c>
      <c r="BN481" s="177">
        <v>0</v>
      </c>
      <c r="BO481" s="177">
        <v>1124092.6000000001</v>
      </c>
      <c r="BP481" s="177">
        <v>168244.4</v>
      </c>
      <c r="BQ481" s="177">
        <v>115431.5</v>
      </c>
      <c r="BR481" s="177">
        <v>26862767.170000002</v>
      </c>
      <c r="BS481" s="177">
        <v>0</v>
      </c>
      <c r="BT481" s="177">
        <v>292102.7</v>
      </c>
      <c r="BU481" s="177">
        <v>2169646.9700000002</v>
      </c>
      <c r="BV481" s="177">
        <v>0</v>
      </c>
      <c r="BW481" s="177">
        <v>0</v>
      </c>
      <c r="BX481" s="177">
        <v>0</v>
      </c>
      <c r="BY481" s="177">
        <v>0</v>
      </c>
      <c r="BZ481" s="177">
        <v>0</v>
      </c>
      <c r="CA481" s="177">
        <v>206990</v>
      </c>
      <c r="CB481" s="177">
        <v>295160.09000000003</v>
      </c>
      <c r="CC481" s="177">
        <v>1074263.2</v>
      </c>
      <c r="CD481" s="177">
        <v>3627.49</v>
      </c>
      <c r="CE481" s="177">
        <v>146480.4</v>
      </c>
      <c r="CF481" s="177">
        <v>515062.4</v>
      </c>
      <c r="CG481" s="177">
        <v>86728</v>
      </c>
      <c r="CH481" s="177">
        <v>0</v>
      </c>
      <c r="CI481" s="177">
        <v>212523.2</v>
      </c>
      <c r="CJ481" s="177">
        <v>768045.92</v>
      </c>
      <c r="CK481" s="177">
        <v>10002</v>
      </c>
      <c r="CL481" s="177">
        <v>0</v>
      </c>
      <c r="CM481" s="178" t="s">
        <v>2144</v>
      </c>
      <c r="CN481" s="153" t="s">
        <v>2145</v>
      </c>
      <c r="CO481" s="153" t="s">
        <v>2144</v>
      </c>
      <c r="CP481" s="154" t="s">
        <v>2146</v>
      </c>
      <c r="CQ481" s="189" t="s">
        <v>2147</v>
      </c>
      <c r="CR481" s="154">
        <f t="shared" si="9"/>
        <v>0</v>
      </c>
      <c r="CS481" s="154" t="s">
        <v>987</v>
      </c>
      <c r="CT481" s="154" t="s">
        <v>988</v>
      </c>
      <c r="CU481" s="154">
        <v>0</v>
      </c>
      <c r="CW481" s="157" t="s">
        <v>2145</v>
      </c>
      <c r="CX481" s="154" t="s">
        <v>2144</v>
      </c>
      <c r="CY481" s="154" t="s">
        <v>2146</v>
      </c>
      <c r="CZ481" s="174">
        <f t="shared" si="8"/>
        <v>0</v>
      </c>
      <c r="DA481" s="158" t="s">
        <v>987</v>
      </c>
      <c r="DB481" s="154" t="s">
        <v>988</v>
      </c>
      <c r="DC481" s="154" t="s">
        <v>1288</v>
      </c>
    </row>
    <row r="482" spans="1:107" ht="13.2" customHeight="1" x14ac:dyDescent="0.25">
      <c r="A482" s="175" t="s">
        <v>435</v>
      </c>
      <c r="B482" s="176" t="s">
        <v>436</v>
      </c>
      <c r="C482" s="177">
        <v>18108857.5</v>
      </c>
      <c r="D482" s="177">
        <v>1141363.6399999999</v>
      </c>
      <c r="E482" s="177">
        <v>870117</v>
      </c>
      <c r="F482" s="177">
        <v>3236823.21</v>
      </c>
      <c r="G482" s="177">
        <v>1325945</v>
      </c>
      <c r="H482" s="177">
        <v>3249290.35</v>
      </c>
      <c r="I482" s="177">
        <v>710077.75</v>
      </c>
      <c r="J482" s="177">
        <v>1204515.6499999999</v>
      </c>
      <c r="K482" s="177">
        <v>698782.69</v>
      </c>
      <c r="L482" s="177">
        <v>1614428.75</v>
      </c>
      <c r="M482" s="177">
        <v>2194285</v>
      </c>
      <c r="N482" s="177">
        <v>359070.57</v>
      </c>
      <c r="O482" s="177">
        <v>10003886.75</v>
      </c>
      <c r="P482" s="177">
        <v>2247125.27</v>
      </c>
      <c r="Q482" s="177">
        <v>661192.5</v>
      </c>
      <c r="R482" s="177">
        <v>3347071.5</v>
      </c>
      <c r="S482" s="177">
        <v>2270321</v>
      </c>
      <c r="T482" s="177">
        <v>806781.61</v>
      </c>
      <c r="U482" s="177">
        <v>1548723.81</v>
      </c>
      <c r="V482" s="177">
        <v>704484</v>
      </c>
      <c r="W482" s="177">
        <v>28194628.829999998</v>
      </c>
      <c r="X482" s="177">
        <v>919631.18</v>
      </c>
      <c r="Y482" s="177">
        <v>1577459.5</v>
      </c>
      <c r="Z482" s="177">
        <v>839915</v>
      </c>
      <c r="AA482" s="177">
        <v>301687.59999999998</v>
      </c>
      <c r="AB482" s="177">
        <v>916681</v>
      </c>
      <c r="AC482" s="177">
        <v>1656162</v>
      </c>
      <c r="AD482" s="177">
        <v>5081681</v>
      </c>
      <c r="AE482" s="177">
        <v>1089338</v>
      </c>
      <c r="AF482" s="177">
        <v>731510</v>
      </c>
      <c r="AG482" s="177">
        <v>1162586</v>
      </c>
      <c r="AH482" s="177">
        <v>1702287.75</v>
      </c>
      <c r="AI482" s="177">
        <v>912664</v>
      </c>
      <c r="AJ482" s="177">
        <v>658823</v>
      </c>
      <c r="AK482" s="177">
        <v>41874274.859999999</v>
      </c>
      <c r="AL482" s="177">
        <v>1483733</v>
      </c>
      <c r="AM482" s="177">
        <v>848503.5</v>
      </c>
      <c r="AN482" s="177">
        <v>1516581</v>
      </c>
      <c r="AO482" s="177">
        <v>2407995</v>
      </c>
      <c r="AP482" s="177">
        <v>1126366</v>
      </c>
      <c r="AQ482" s="177">
        <v>399693.5</v>
      </c>
      <c r="AR482" s="177">
        <v>7077135.2999999998</v>
      </c>
      <c r="AS482" s="177">
        <v>1329045.75</v>
      </c>
      <c r="AT482" s="177">
        <v>2552691.75</v>
      </c>
      <c r="AU482" s="177">
        <v>1307091.6299999999</v>
      </c>
      <c r="AV482" s="177">
        <v>664937</v>
      </c>
      <c r="AW482" s="177">
        <v>3459321.75</v>
      </c>
      <c r="AX482" s="177">
        <v>2297325.23</v>
      </c>
      <c r="AY482" s="177">
        <v>1265272</v>
      </c>
      <c r="AZ482" s="177">
        <v>2873000</v>
      </c>
      <c r="BA482" s="177">
        <v>5366050.32</v>
      </c>
      <c r="BB482" s="177">
        <v>771805.75</v>
      </c>
      <c r="BC482" s="177">
        <v>30371587.25</v>
      </c>
      <c r="BD482" s="177">
        <v>4104272.85</v>
      </c>
      <c r="BE482" s="177">
        <v>1479277</v>
      </c>
      <c r="BF482" s="177">
        <v>642589</v>
      </c>
      <c r="BG482" s="177">
        <v>4488483.25</v>
      </c>
      <c r="BH482" s="177">
        <v>469925</v>
      </c>
      <c r="BI482" s="177">
        <v>337248.43</v>
      </c>
      <c r="BJ482" s="177">
        <v>1114221.25</v>
      </c>
      <c r="BK482" s="177">
        <v>1034636.5</v>
      </c>
      <c r="BL482" s="177">
        <v>15653566.25</v>
      </c>
      <c r="BM482" s="177">
        <v>2239349.42</v>
      </c>
      <c r="BN482" s="177">
        <v>3641214.2</v>
      </c>
      <c r="BO482" s="177">
        <v>1687390</v>
      </c>
      <c r="BP482" s="177">
        <v>982512.5</v>
      </c>
      <c r="BQ482" s="177">
        <v>2972252</v>
      </c>
      <c r="BR482" s="179">
        <v>71706194.900000006</v>
      </c>
      <c r="BS482" s="179">
        <v>2563467</v>
      </c>
      <c r="BT482" s="177">
        <v>2543202.16</v>
      </c>
      <c r="BU482" s="179">
        <v>15092233.199999999</v>
      </c>
      <c r="BV482" s="177">
        <v>313645</v>
      </c>
      <c r="BW482" s="177">
        <v>964828</v>
      </c>
      <c r="BX482" s="179">
        <v>3240991.5</v>
      </c>
      <c r="BY482" s="177">
        <v>530379.1</v>
      </c>
      <c r="BZ482" s="177">
        <v>1105052</v>
      </c>
      <c r="CA482" s="177">
        <v>1468116.8</v>
      </c>
      <c r="CB482" s="177">
        <v>1232317</v>
      </c>
      <c r="CC482" s="179">
        <v>3405969.5</v>
      </c>
      <c r="CD482" s="177">
        <v>2597330</v>
      </c>
      <c r="CE482" s="177">
        <v>1933359.69</v>
      </c>
      <c r="CF482" s="177">
        <v>570771</v>
      </c>
      <c r="CG482" s="177">
        <v>716329.5</v>
      </c>
      <c r="CH482" s="177">
        <v>857216</v>
      </c>
      <c r="CI482" s="177">
        <v>816797</v>
      </c>
      <c r="CJ482" s="179">
        <v>4093385</v>
      </c>
      <c r="CK482" s="177">
        <v>728057</v>
      </c>
      <c r="CL482" s="179">
        <v>824853</v>
      </c>
      <c r="CM482" s="178" t="s">
        <v>2144</v>
      </c>
      <c r="CN482" s="153" t="s">
        <v>2148</v>
      </c>
      <c r="CO482" s="153" t="s">
        <v>2144</v>
      </c>
      <c r="CP482" s="154" t="s">
        <v>2146</v>
      </c>
      <c r="CQ482" s="189" t="s">
        <v>2147</v>
      </c>
      <c r="CR482" s="154">
        <f t="shared" si="9"/>
        <v>0</v>
      </c>
      <c r="CS482" s="154" t="s">
        <v>435</v>
      </c>
      <c r="CT482" s="154" t="s">
        <v>436</v>
      </c>
      <c r="CU482" s="154">
        <v>0</v>
      </c>
      <c r="CW482" s="157" t="s">
        <v>2148</v>
      </c>
      <c r="CX482" s="154" t="s">
        <v>2144</v>
      </c>
      <c r="CY482" s="154" t="s">
        <v>2146</v>
      </c>
      <c r="CZ482" s="174">
        <f t="shared" si="8"/>
        <v>0</v>
      </c>
      <c r="DA482" s="158" t="s">
        <v>435</v>
      </c>
      <c r="DB482" s="154" t="s">
        <v>436</v>
      </c>
      <c r="DC482" s="154" t="s">
        <v>400</v>
      </c>
    </row>
    <row r="483" spans="1:107" ht="13.2" customHeight="1" x14ac:dyDescent="0.25">
      <c r="A483" s="175" t="s">
        <v>479</v>
      </c>
      <c r="B483" s="176" t="s">
        <v>480</v>
      </c>
      <c r="C483" s="177">
        <v>11338250.310000001</v>
      </c>
      <c r="D483" s="177">
        <v>573871.75</v>
      </c>
      <c r="E483" s="177">
        <v>207698.5</v>
      </c>
      <c r="F483" s="177">
        <v>740781.25</v>
      </c>
      <c r="G483" s="177">
        <v>477317</v>
      </c>
      <c r="H483" s="177">
        <v>1509973.33</v>
      </c>
      <c r="I483" s="177">
        <v>251119.5</v>
      </c>
      <c r="J483" s="177">
        <v>2755680.05</v>
      </c>
      <c r="K483" s="177">
        <v>351409.27</v>
      </c>
      <c r="L483" s="177">
        <v>1935527.04</v>
      </c>
      <c r="M483" s="177">
        <v>4997189.8</v>
      </c>
      <c r="N483" s="177">
        <v>398765.71</v>
      </c>
      <c r="O483" s="177">
        <v>6958777.4000000004</v>
      </c>
      <c r="P483" s="177">
        <v>1571614.43</v>
      </c>
      <c r="Q483" s="177">
        <v>527003.75</v>
      </c>
      <c r="R483" s="177">
        <v>2457596.2000000002</v>
      </c>
      <c r="S483" s="177">
        <v>2859038.2</v>
      </c>
      <c r="T483" s="177">
        <v>407823.3</v>
      </c>
      <c r="U483" s="177">
        <v>3732733.5</v>
      </c>
      <c r="V483" s="177">
        <v>216467</v>
      </c>
      <c r="W483" s="177">
        <v>18184123.68</v>
      </c>
      <c r="X483" s="177">
        <v>3601802.75</v>
      </c>
      <c r="Y483" s="177">
        <v>1117335.3999999999</v>
      </c>
      <c r="Z483" s="177">
        <v>2572443.7599999998</v>
      </c>
      <c r="AA483" s="177">
        <v>953269.5</v>
      </c>
      <c r="AB483" s="177">
        <v>1413861.6</v>
      </c>
      <c r="AC483" s="177">
        <v>2218979</v>
      </c>
      <c r="AD483" s="177">
        <v>4163470</v>
      </c>
      <c r="AE483" s="177">
        <v>352180</v>
      </c>
      <c r="AF483" s="177">
        <v>424319</v>
      </c>
      <c r="AG483" s="177">
        <v>113058</v>
      </c>
      <c r="AH483" s="177">
        <v>562787.4</v>
      </c>
      <c r="AI483" s="177">
        <v>1195691</v>
      </c>
      <c r="AJ483" s="177">
        <v>471036</v>
      </c>
      <c r="AK483" s="177">
        <v>38607005.460000001</v>
      </c>
      <c r="AL483" s="177">
        <v>826230</v>
      </c>
      <c r="AM483" s="177">
        <v>601210</v>
      </c>
      <c r="AN483" s="177">
        <v>805653</v>
      </c>
      <c r="AO483" s="177">
        <v>935015</v>
      </c>
      <c r="AP483" s="177">
        <v>429213</v>
      </c>
      <c r="AQ483" s="177">
        <v>175091</v>
      </c>
      <c r="AR483" s="177">
        <v>7766793.0199999996</v>
      </c>
      <c r="AS483" s="177">
        <v>3158782.25</v>
      </c>
      <c r="AT483" s="177">
        <v>1789806.75</v>
      </c>
      <c r="AU483" s="177">
        <v>1181374.8500000001</v>
      </c>
      <c r="AV483" s="177">
        <v>153620</v>
      </c>
      <c r="AW483" s="177">
        <v>1031181.75</v>
      </c>
      <c r="AX483" s="177">
        <v>1563802.33</v>
      </c>
      <c r="AY483" s="177">
        <v>482052</v>
      </c>
      <c r="AZ483" s="177">
        <v>534589</v>
      </c>
      <c r="BA483" s="177">
        <v>17742350.41</v>
      </c>
      <c r="BB483" s="177">
        <v>603773.25</v>
      </c>
      <c r="BC483" s="177">
        <v>39700171.460000001</v>
      </c>
      <c r="BD483" s="177">
        <v>4709772.1399999997</v>
      </c>
      <c r="BE483" s="177">
        <v>943665.7</v>
      </c>
      <c r="BF483" s="177">
        <v>1344995.5</v>
      </c>
      <c r="BG483" s="177">
        <v>6240667.4000000004</v>
      </c>
      <c r="BH483" s="177">
        <v>170569</v>
      </c>
      <c r="BI483" s="177">
        <v>641056.59</v>
      </c>
      <c r="BJ483" s="177">
        <v>1416484</v>
      </c>
      <c r="BK483" s="177">
        <v>450295.75</v>
      </c>
      <c r="BL483" s="177">
        <v>17998387.399999999</v>
      </c>
      <c r="BM483" s="177">
        <v>1714563</v>
      </c>
      <c r="BN483" s="177">
        <v>757042.6</v>
      </c>
      <c r="BO483" s="177">
        <v>1206032</v>
      </c>
      <c r="BP483" s="177">
        <v>723705</v>
      </c>
      <c r="BQ483" s="177">
        <v>1549368</v>
      </c>
      <c r="BR483" s="177">
        <v>44031222.520000003</v>
      </c>
      <c r="BS483" s="177">
        <v>3031044.2</v>
      </c>
      <c r="BT483" s="177">
        <v>3778116.44</v>
      </c>
      <c r="BU483" s="177">
        <v>11477731.800000001</v>
      </c>
      <c r="BV483" s="177">
        <v>2736511.6</v>
      </c>
      <c r="BW483" s="177">
        <v>827961.5</v>
      </c>
      <c r="BX483" s="177">
        <v>7487482.1500000004</v>
      </c>
      <c r="BY483" s="177">
        <v>242264.25</v>
      </c>
      <c r="BZ483" s="177">
        <v>513041</v>
      </c>
      <c r="CA483" s="177">
        <v>624852</v>
      </c>
      <c r="CB483" s="177">
        <v>3946376</v>
      </c>
      <c r="CC483" s="177">
        <v>1813809.5</v>
      </c>
      <c r="CD483" s="177">
        <v>1759568</v>
      </c>
      <c r="CE483" s="177">
        <v>1621377.14</v>
      </c>
      <c r="CF483" s="177">
        <v>590701.4</v>
      </c>
      <c r="CG483" s="177">
        <v>596801</v>
      </c>
      <c r="CH483" s="177">
        <v>206938</v>
      </c>
      <c r="CI483" s="177">
        <v>389369.8</v>
      </c>
      <c r="CJ483" s="177">
        <v>2762264.72</v>
      </c>
      <c r="CK483" s="177">
        <v>300890</v>
      </c>
      <c r="CL483" s="177">
        <v>1007464.5</v>
      </c>
      <c r="CM483" s="178" t="s">
        <v>2144</v>
      </c>
      <c r="CN483" s="153" t="s">
        <v>2149</v>
      </c>
      <c r="CO483" s="153" t="s">
        <v>2144</v>
      </c>
      <c r="CP483" s="154" t="s">
        <v>2146</v>
      </c>
      <c r="CQ483" s="189" t="s">
        <v>2147</v>
      </c>
      <c r="CR483" s="154">
        <f t="shared" si="9"/>
        <v>0</v>
      </c>
      <c r="CS483" s="154" t="s">
        <v>479</v>
      </c>
      <c r="CT483" s="154" t="s">
        <v>480</v>
      </c>
      <c r="CU483" s="154">
        <v>0</v>
      </c>
      <c r="CW483" s="157" t="s">
        <v>2149</v>
      </c>
      <c r="CX483" s="154" t="s">
        <v>2144</v>
      </c>
      <c r="CY483" s="154" t="s">
        <v>2146</v>
      </c>
      <c r="CZ483" s="174">
        <f t="shared" si="8"/>
        <v>0</v>
      </c>
      <c r="DA483" s="158" t="s">
        <v>479</v>
      </c>
      <c r="DB483" s="154" t="s">
        <v>480</v>
      </c>
      <c r="DC483" s="154" t="s">
        <v>458</v>
      </c>
    </row>
    <row r="484" spans="1:107" ht="13.2" customHeight="1" x14ac:dyDescent="0.25">
      <c r="A484" s="175" t="s">
        <v>437</v>
      </c>
      <c r="B484" s="176" t="s">
        <v>2150</v>
      </c>
      <c r="C484" s="177">
        <v>201632</v>
      </c>
      <c r="D484" s="177">
        <v>0</v>
      </c>
      <c r="E484" s="177">
        <v>0</v>
      </c>
      <c r="F484" s="177">
        <v>0</v>
      </c>
      <c r="G484" s="177">
        <v>0</v>
      </c>
      <c r="H484" s="177">
        <v>0</v>
      </c>
      <c r="I484" s="177">
        <v>0</v>
      </c>
      <c r="J484" s="177">
        <v>0</v>
      </c>
      <c r="K484" s="177">
        <v>0</v>
      </c>
      <c r="L484" s="177">
        <v>0</v>
      </c>
      <c r="M484" s="177">
        <v>0</v>
      </c>
      <c r="N484" s="177">
        <v>209061</v>
      </c>
      <c r="O484" s="177">
        <v>0</v>
      </c>
      <c r="P484" s="177">
        <v>900</v>
      </c>
      <c r="Q484" s="177">
        <v>0</v>
      </c>
      <c r="R484" s="177">
        <v>64745</v>
      </c>
      <c r="S484" s="177">
        <v>0</v>
      </c>
      <c r="T484" s="177">
        <v>111326.5</v>
      </c>
      <c r="U484" s="177">
        <v>102857</v>
      </c>
      <c r="V484" s="177">
        <v>0</v>
      </c>
      <c r="W484" s="177">
        <v>292101.5</v>
      </c>
      <c r="X484" s="177">
        <v>0</v>
      </c>
      <c r="Y484" s="177">
        <v>0</v>
      </c>
      <c r="Z484" s="177">
        <v>0</v>
      </c>
      <c r="AA484" s="177">
        <v>0</v>
      </c>
      <c r="AB484" s="177">
        <v>0</v>
      </c>
      <c r="AC484" s="177">
        <v>0</v>
      </c>
      <c r="AD484" s="177">
        <v>0</v>
      </c>
      <c r="AE484" s="177">
        <v>0</v>
      </c>
      <c r="AF484" s="177">
        <v>2267</v>
      </c>
      <c r="AG484" s="177">
        <v>0</v>
      </c>
      <c r="AH484" s="177">
        <v>9163</v>
      </c>
      <c r="AI484" s="177">
        <v>0</v>
      </c>
      <c r="AJ484" s="177">
        <v>0</v>
      </c>
      <c r="AK484" s="177">
        <v>2073097</v>
      </c>
      <c r="AL484" s="177">
        <v>0</v>
      </c>
      <c r="AM484" s="177">
        <v>52595.5</v>
      </c>
      <c r="AN484" s="177">
        <v>0</v>
      </c>
      <c r="AO484" s="177">
        <v>-39876</v>
      </c>
      <c r="AP484" s="177">
        <v>66354</v>
      </c>
      <c r="AQ484" s="177">
        <v>45125.5</v>
      </c>
      <c r="AR484" s="177">
        <v>128896</v>
      </c>
      <c r="AS484" s="177">
        <v>47406.25</v>
      </c>
      <c r="AT484" s="177">
        <v>135794</v>
      </c>
      <c r="AU484" s="177">
        <v>0</v>
      </c>
      <c r="AV484" s="177">
        <v>0</v>
      </c>
      <c r="AW484" s="177">
        <v>0</v>
      </c>
      <c r="AX484" s="177">
        <v>570374</v>
      </c>
      <c r="AY484" s="177">
        <v>0</v>
      </c>
      <c r="AZ484" s="177">
        <v>0</v>
      </c>
      <c r="BA484" s="177">
        <v>304191.25</v>
      </c>
      <c r="BB484" s="177">
        <v>152787</v>
      </c>
      <c r="BC484" s="177">
        <v>211327.7</v>
      </c>
      <c r="BD484" s="177">
        <v>2845</v>
      </c>
      <c r="BE484" s="177">
        <v>57559.5</v>
      </c>
      <c r="BF484" s="177">
        <v>50130.75</v>
      </c>
      <c r="BG484" s="177">
        <v>81155</v>
      </c>
      <c r="BH484" s="177">
        <v>5086</v>
      </c>
      <c r="BI484" s="177">
        <v>22998</v>
      </c>
      <c r="BJ484" s="177">
        <v>3861</v>
      </c>
      <c r="BK484" s="177">
        <v>0</v>
      </c>
      <c r="BL484" s="177">
        <v>1777647.05</v>
      </c>
      <c r="BM484" s="177">
        <v>0</v>
      </c>
      <c r="BN484" s="177">
        <v>0</v>
      </c>
      <c r="BO484" s="177">
        <v>0</v>
      </c>
      <c r="BP484" s="177">
        <v>0</v>
      </c>
      <c r="BQ484" s="177">
        <v>0</v>
      </c>
      <c r="BR484" s="177">
        <v>2002140</v>
      </c>
      <c r="BS484" s="177">
        <v>0</v>
      </c>
      <c r="BT484" s="177">
        <v>0</v>
      </c>
      <c r="BU484" s="177">
        <v>0</v>
      </c>
      <c r="BV484" s="177">
        <v>0</v>
      </c>
      <c r="BW484" s="177">
        <v>0</v>
      </c>
      <c r="BX484" s="177">
        <v>0</v>
      </c>
      <c r="BY484" s="177">
        <v>0</v>
      </c>
      <c r="BZ484" s="177">
        <v>0</v>
      </c>
      <c r="CA484" s="177">
        <v>0</v>
      </c>
      <c r="CB484" s="177">
        <v>0</v>
      </c>
      <c r="CC484" s="177">
        <v>0</v>
      </c>
      <c r="CD484" s="177">
        <v>422494</v>
      </c>
      <c r="CE484" s="177">
        <v>0</v>
      </c>
      <c r="CF484" s="177">
        <v>0</v>
      </c>
      <c r="CG484" s="177">
        <v>1191</v>
      </c>
      <c r="CH484" s="177">
        <v>0</v>
      </c>
      <c r="CI484" s="177">
        <v>0</v>
      </c>
      <c r="CJ484" s="177">
        <v>0</v>
      </c>
      <c r="CK484" s="177">
        <v>2145</v>
      </c>
      <c r="CL484" s="177">
        <v>0</v>
      </c>
      <c r="CM484" s="178" t="s">
        <v>2144</v>
      </c>
      <c r="CN484" s="153" t="s">
        <v>2148</v>
      </c>
      <c r="CO484" s="153" t="s">
        <v>2144</v>
      </c>
      <c r="CP484" s="154" t="s">
        <v>2146</v>
      </c>
      <c r="CQ484" s="189" t="s">
        <v>2147</v>
      </c>
      <c r="CR484" s="154">
        <f t="shared" si="9"/>
        <v>0</v>
      </c>
      <c r="CS484" s="154" t="s">
        <v>437</v>
      </c>
      <c r="CT484" s="154" t="s">
        <v>438</v>
      </c>
      <c r="CU484" s="154">
        <v>0</v>
      </c>
      <c r="CW484" s="157" t="s">
        <v>2148</v>
      </c>
      <c r="CX484" s="154" t="s">
        <v>2144</v>
      </c>
      <c r="CY484" s="154" t="s">
        <v>2146</v>
      </c>
      <c r="CZ484" s="174">
        <f t="shared" si="8"/>
        <v>0</v>
      </c>
      <c r="DA484" s="158" t="s">
        <v>437</v>
      </c>
      <c r="DB484" s="154" t="s">
        <v>2150</v>
      </c>
      <c r="DC484" s="154" t="s">
        <v>400</v>
      </c>
    </row>
    <row r="485" spans="1:107" ht="13.2" customHeight="1" x14ac:dyDescent="0.25">
      <c r="A485" s="175" t="s">
        <v>481</v>
      </c>
      <c r="B485" s="176" t="s">
        <v>2151</v>
      </c>
      <c r="C485" s="177">
        <v>2620420.09</v>
      </c>
      <c r="D485" s="177">
        <v>1413518.75</v>
      </c>
      <c r="E485" s="177">
        <v>0</v>
      </c>
      <c r="F485" s="177">
        <v>0</v>
      </c>
      <c r="G485" s="177">
        <v>0</v>
      </c>
      <c r="H485" s="177">
        <v>705789</v>
      </c>
      <c r="I485" s="177">
        <v>0</v>
      </c>
      <c r="J485" s="177">
        <v>0</v>
      </c>
      <c r="K485" s="177">
        <v>0</v>
      </c>
      <c r="L485" s="177">
        <v>0</v>
      </c>
      <c r="M485" s="177">
        <v>19785</v>
      </c>
      <c r="N485" s="177">
        <v>599067</v>
      </c>
      <c r="O485" s="177">
        <v>131789.75</v>
      </c>
      <c r="P485" s="177">
        <v>36418.300000000003</v>
      </c>
      <c r="Q485" s="177">
        <v>0</v>
      </c>
      <c r="R485" s="177">
        <v>57857</v>
      </c>
      <c r="S485" s="177">
        <v>0</v>
      </c>
      <c r="T485" s="177">
        <v>0</v>
      </c>
      <c r="U485" s="177">
        <v>0</v>
      </c>
      <c r="V485" s="177">
        <v>0</v>
      </c>
      <c r="W485" s="177">
        <v>316823.8</v>
      </c>
      <c r="X485" s="177">
        <v>0</v>
      </c>
      <c r="Y485" s="177">
        <v>0</v>
      </c>
      <c r="Z485" s="177">
        <v>988421.8</v>
      </c>
      <c r="AA485" s="177">
        <v>329220</v>
      </c>
      <c r="AB485" s="177">
        <v>265411.7</v>
      </c>
      <c r="AC485" s="177">
        <v>566025</v>
      </c>
      <c r="AD485" s="177">
        <v>1318170</v>
      </c>
      <c r="AE485" s="177">
        <v>740960</v>
      </c>
      <c r="AF485" s="177">
        <v>-641351</v>
      </c>
      <c r="AG485" s="177">
        <v>0</v>
      </c>
      <c r="AH485" s="177">
        <v>0</v>
      </c>
      <c r="AI485" s="177">
        <v>503099</v>
      </c>
      <c r="AJ485" s="177">
        <v>0</v>
      </c>
      <c r="AK485" s="177">
        <v>8583747.8599999994</v>
      </c>
      <c r="AL485" s="177">
        <v>19962</v>
      </c>
      <c r="AM485" s="177">
        <v>354621.5</v>
      </c>
      <c r="AN485" s="177">
        <v>3376096</v>
      </c>
      <c r="AO485" s="177">
        <v>1119911</v>
      </c>
      <c r="AP485" s="177">
        <v>-70093</v>
      </c>
      <c r="AQ485" s="177">
        <v>589086</v>
      </c>
      <c r="AR485" s="177">
        <v>349368.2</v>
      </c>
      <c r="AS485" s="177">
        <v>1396482.25</v>
      </c>
      <c r="AT485" s="177">
        <v>0</v>
      </c>
      <c r="AU485" s="177">
        <v>0</v>
      </c>
      <c r="AV485" s="177">
        <v>24698</v>
      </c>
      <c r="AW485" s="177">
        <v>0</v>
      </c>
      <c r="AX485" s="177">
        <v>441410</v>
      </c>
      <c r="AY485" s="177">
        <v>0</v>
      </c>
      <c r="AZ485" s="177">
        <v>1177746</v>
      </c>
      <c r="BA485" s="177">
        <v>348499.5</v>
      </c>
      <c r="BB485" s="177">
        <v>399669.7</v>
      </c>
      <c r="BC485" s="177">
        <v>4076746.3</v>
      </c>
      <c r="BD485" s="177">
        <v>1069139.7</v>
      </c>
      <c r="BE485" s="177">
        <v>16676</v>
      </c>
      <c r="BF485" s="177">
        <v>0</v>
      </c>
      <c r="BG485" s="177">
        <v>1037330</v>
      </c>
      <c r="BH485" s="177">
        <v>0</v>
      </c>
      <c r="BI485" s="177">
        <v>98401</v>
      </c>
      <c r="BJ485" s="177">
        <v>323433</v>
      </c>
      <c r="BK485" s="177">
        <v>0</v>
      </c>
      <c r="BL485" s="177">
        <v>81733.25</v>
      </c>
      <c r="BM485" s="177">
        <v>0</v>
      </c>
      <c r="BN485" s="177">
        <v>0</v>
      </c>
      <c r="BO485" s="177">
        <v>7691333.4000000004</v>
      </c>
      <c r="BP485" s="177">
        <v>11690</v>
      </c>
      <c r="BQ485" s="177">
        <v>0</v>
      </c>
      <c r="BR485" s="177">
        <v>15707285</v>
      </c>
      <c r="BS485" s="177">
        <v>558797</v>
      </c>
      <c r="BT485" s="177">
        <v>0</v>
      </c>
      <c r="BU485" s="177">
        <v>990477</v>
      </c>
      <c r="BV485" s="177">
        <v>0</v>
      </c>
      <c r="BW485" s="177">
        <v>0</v>
      </c>
      <c r="BX485" s="177">
        <v>1618097.2</v>
      </c>
      <c r="BY485" s="177">
        <v>670948.30000000005</v>
      </c>
      <c r="BZ485" s="177">
        <v>0</v>
      </c>
      <c r="CA485" s="177">
        <v>88918</v>
      </c>
      <c r="CB485" s="177">
        <v>1284077</v>
      </c>
      <c r="CC485" s="177">
        <v>856329.75</v>
      </c>
      <c r="CD485" s="177">
        <v>2973087.4</v>
      </c>
      <c r="CE485" s="177">
        <v>95700</v>
      </c>
      <c r="CF485" s="177">
        <v>363983</v>
      </c>
      <c r="CG485" s="177">
        <v>0</v>
      </c>
      <c r="CH485" s="177">
        <v>0</v>
      </c>
      <c r="CI485" s="177">
        <v>16881.8</v>
      </c>
      <c r="CJ485" s="177">
        <v>535596.1</v>
      </c>
      <c r="CK485" s="177">
        <v>0</v>
      </c>
      <c r="CL485" s="179">
        <v>1064940.5</v>
      </c>
      <c r="CM485" s="178" t="s">
        <v>2144</v>
      </c>
      <c r="CN485" s="153" t="s">
        <v>2149</v>
      </c>
      <c r="CO485" s="153" t="s">
        <v>2144</v>
      </c>
      <c r="CP485" s="154" t="s">
        <v>2146</v>
      </c>
      <c r="CQ485" s="189" t="s">
        <v>2147</v>
      </c>
      <c r="CR485" s="154">
        <f t="shared" si="9"/>
        <v>0</v>
      </c>
      <c r="CS485" s="154" t="s">
        <v>481</v>
      </c>
      <c r="CT485" s="154" t="s">
        <v>482</v>
      </c>
      <c r="CU485" s="154">
        <v>0</v>
      </c>
      <c r="CW485" s="157" t="s">
        <v>2149</v>
      </c>
      <c r="CX485" s="154" t="s">
        <v>2144</v>
      </c>
      <c r="CY485" s="154" t="s">
        <v>2146</v>
      </c>
      <c r="CZ485" s="174">
        <f t="shared" si="8"/>
        <v>0</v>
      </c>
      <c r="DA485" s="158" t="s">
        <v>481</v>
      </c>
      <c r="DB485" s="154" t="s">
        <v>2151</v>
      </c>
      <c r="DC485" s="154" t="s">
        <v>458</v>
      </c>
    </row>
    <row r="486" spans="1:107" ht="13.2" customHeight="1" x14ac:dyDescent="0.25">
      <c r="A486" s="175" t="s">
        <v>439</v>
      </c>
      <c r="B486" s="176" t="s">
        <v>440</v>
      </c>
      <c r="C486" s="177">
        <v>0</v>
      </c>
      <c r="D486" s="177">
        <v>0</v>
      </c>
      <c r="E486" s="177">
        <v>0</v>
      </c>
      <c r="F486" s="177">
        <v>0</v>
      </c>
      <c r="G486" s="177">
        <v>0</v>
      </c>
      <c r="H486" s="177">
        <v>0</v>
      </c>
      <c r="I486" s="177">
        <v>0</v>
      </c>
      <c r="J486" s="177">
        <v>0</v>
      </c>
      <c r="K486" s="177">
        <v>0</v>
      </c>
      <c r="L486" s="177">
        <v>0</v>
      </c>
      <c r="M486" s="177">
        <v>0</v>
      </c>
      <c r="N486" s="177">
        <v>0</v>
      </c>
      <c r="O486" s="177">
        <v>0</v>
      </c>
      <c r="P486" s="177">
        <v>0</v>
      </c>
      <c r="Q486" s="177">
        <v>0</v>
      </c>
      <c r="R486" s="177">
        <v>0</v>
      </c>
      <c r="S486" s="177">
        <v>0</v>
      </c>
      <c r="T486" s="177">
        <v>0</v>
      </c>
      <c r="U486" s="177">
        <v>0</v>
      </c>
      <c r="V486" s="177">
        <v>0</v>
      </c>
      <c r="W486" s="177">
        <v>364068.8</v>
      </c>
      <c r="X486" s="177">
        <v>0</v>
      </c>
      <c r="Y486" s="177">
        <v>0</v>
      </c>
      <c r="Z486" s="177">
        <v>0</v>
      </c>
      <c r="AA486" s="177">
        <v>0</v>
      </c>
      <c r="AB486" s="177">
        <v>0</v>
      </c>
      <c r="AC486" s="177">
        <v>0</v>
      </c>
      <c r="AD486" s="177">
        <v>0</v>
      </c>
      <c r="AE486" s="177">
        <v>0</v>
      </c>
      <c r="AF486" s="177">
        <v>0</v>
      </c>
      <c r="AG486" s="177">
        <v>0</v>
      </c>
      <c r="AH486" s="177">
        <v>0</v>
      </c>
      <c r="AI486" s="177">
        <v>0</v>
      </c>
      <c r="AJ486" s="177">
        <v>0</v>
      </c>
      <c r="AK486" s="177">
        <v>38729.5</v>
      </c>
      <c r="AL486" s="177">
        <v>0</v>
      </c>
      <c r="AM486" s="177">
        <v>0</v>
      </c>
      <c r="AN486" s="177">
        <v>0</v>
      </c>
      <c r="AO486" s="177">
        <v>0</v>
      </c>
      <c r="AP486" s="177">
        <v>0</v>
      </c>
      <c r="AQ486" s="177">
        <v>0</v>
      </c>
      <c r="AR486" s="177">
        <v>0</v>
      </c>
      <c r="AS486" s="177">
        <v>0</v>
      </c>
      <c r="AT486" s="177">
        <v>0</v>
      </c>
      <c r="AU486" s="177">
        <v>0</v>
      </c>
      <c r="AV486" s="177">
        <v>0</v>
      </c>
      <c r="AW486" s="177">
        <v>0</v>
      </c>
      <c r="AX486" s="177">
        <v>0</v>
      </c>
      <c r="AY486" s="177">
        <v>0</v>
      </c>
      <c r="AZ486" s="177">
        <v>0</v>
      </c>
      <c r="BA486" s="177">
        <v>0</v>
      </c>
      <c r="BB486" s="177">
        <v>0</v>
      </c>
      <c r="BC486" s="177">
        <v>0</v>
      </c>
      <c r="BD486" s="177">
        <v>0</v>
      </c>
      <c r="BE486" s="177">
        <v>0</v>
      </c>
      <c r="BF486" s="177">
        <v>0</v>
      </c>
      <c r="BG486" s="177">
        <v>0</v>
      </c>
      <c r="BH486" s="177">
        <v>0</v>
      </c>
      <c r="BI486" s="177">
        <v>0</v>
      </c>
      <c r="BJ486" s="177">
        <v>0</v>
      </c>
      <c r="BK486" s="177">
        <v>0</v>
      </c>
      <c r="BL486" s="177">
        <v>0</v>
      </c>
      <c r="BM486" s="177">
        <v>0</v>
      </c>
      <c r="BN486" s="177">
        <v>0</v>
      </c>
      <c r="BO486" s="177">
        <v>0</v>
      </c>
      <c r="BP486" s="177">
        <v>0</v>
      </c>
      <c r="BQ486" s="177">
        <v>0</v>
      </c>
      <c r="BR486" s="179">
        <v>243656</v>
      </c>
      <c r="BS486" s="177">
        <v>0</v>
      </c>
      <c r="BT486" s="177">
        <v>0</v>
      </c>
      <c r="BU486" s="177">
        <v>0</v>
      </c>
      <c r="BV486" s="177">
        <v>0</v>
      </c>
      <c r="BW486" s="177">
        <v>0</v>
      </c>
      <c r="BX486" s="177">
        <v>0</v>
      </c>
      <c r="BY486" s="177">
        <v>0</v>
      </c>
      <c r="BZ486" s="177">
        <v>0</v>
      </c>
      <c r="CA486" s="177">
        <v>0</v>
      </c>
      <c r="CB486" s="177">
        <v>0</v>
      </c>
      <c r="CC486" s="177">
        <v>0</v>
      </c>
      <c r="CD486" s="177">
        <v>0</v>
      </c>
      <c r="CE486" s="177">
        <v>0</v>
      </c>
      <c r="CF486" s="177">
        <v>0</v>
      </c>
      <c r="CG486" s="177">
        <v>0</v>
      </c>
      <c r="CH486" s="177">
        <v>0</v>
      </c>
      <c r="CI486" s="177">
        <v>0</v>
      </c>
      <c r="CJ486" s="177">
        <v>0</v>
      </c>
      <c r="CK486" s="177">
        <v>0</v>
      </c>
      <c r="CL486" s="177">
        <v>0</v>
      </c>
      <c r="CM486" s="178" t="s">
        <v>2144</v>
      </c>
      <c r="CN486" s="153" t="s">
        <v>2148</v>
      </c>
      <c r="CO486" s="153" t="s">
        <v>2144</v>
      </c>
      <c r="CP486" s="154" t="s">
        <v>2146</v>
      </c>
      <c r="CQ486" s="189" t="s">
        <v>2147</v>
      </c>
      <c r="CR486" s="154">
        <f t="shared" si="9"/>
        <v>0</v>
      </c>
      <c r="CS486" s="154" t="s">
        <v>439</v>
      </c>
      <c r="CT486" s="154" t="s">
        <v>440</v>
      </c>
      <c r="CU486" s="154">
        <v>0</v>
      </c>
      <c r="CW486" s="157" t="s">
        <v>2148</v>
      </c>
      <c r="CX486" s="154" t="s">
        <v>2144</v>
      </c>
      <c r="CY486" s="154" t="s">
        <v>2146</v>
      </c>
      <c r="CZ486" s="174">
        <f t="shared" si="8"/>
        <v>0</v>
      </c>
      <c r="DA486" s="158" t="s">
        <v>439</v>
      </c>
      <c r="DB486" s="154" t="s">
        <v>440</v>
      </c>
      <c r="DC486" s="154" t="s">
        <v>400</v>
      </c>
    </row>
    <row r="487" spans="1:107" ht="13.2" customHeight="1" x14ac:dyDescent="0.25">
      <c r="A487" s="175" t="s">
        <v>483</v>
      </c>
      <c r="B487" s="176" t="s">
        <v>484</v>
      </c>
      <c r="C487" s="177">
        <v>0</v>
      </c>
      <c r="D487" s="177">
        <v>0</v>
      </c>
      <c r="E487" s="177">
        <v>0</v>
      </c>
      <c r="F487" s="177">
        <v>0</v>
      </c>
      <c r="G487" s="177">
        <v>0</v>
      </c>
      <c r="H487" s="177">
        <v>0</v>
      </c>
      <c r="I487" s="177">
        <v>0</v>
      </c>
      <c r="J487" s="177">
        <v>0</v>
      </c>
      <c r="K487" s="177">
        <v>0</v>
      </c>
      <c r="L487" s="177">
        <v>0</v>
      </c>
      <c r="M487" s="177">
        <v>105277</v>
      </c>
      <c r="N487" s="177">
        <v>0</v>
      </c>
      <c r="O487" s="177">
        <v>25411.5</v>
      </c>
      <c r="P487" s="177">
        <v>0</v>
      </c>
      <c r="Q487" s="177">
        <v>0</v>
      </c>
      <c r="R487" s="177">
        <v>0</v>
      </c>
      <c r="S487" s="177">
        <v>0</v>
      </c>
      <c r="T487" s="177">
        <v>0</v>
      </c>
      <c r="U487" s="177">
        <v>0</v>
      </c>
      <c r="V487" s="177">
        <v>0</v>
      </c>
      <c r="W487" s="177">
        <v>290057.40000000002</v>
      </c>
      <c r="X487" s="177">
        <v>442172</v>
      </c>
      <c r="Y487" s="177">
        <v>0</v>
      </c>
      <c r="Z487" s="177">
        <v>0</v>
      </c>
      <c r="AA487" s="177">
        <v>0</v>
      </c>
      <c r="AB487" s="177">
        <v>0</v>
      </c>
      <c r="AC487" s="177">
        <v>0</v>
      </c>
      <c r="AD487" s="177">
        <v>0</v>
      </c>
      <c r="AE487" s="177">
        <v>-654914</v>
      </c>
      <c r="AF487" s="177">
        <v>0</v>
      </c>
      <c r="AG487" s="177">
        <v>0</v>
      </c>
      <c r="AH487" s="177">
        <v>10364</v>
      </c>
      <c r="AI487" s="177">
        <v>-1048243.4</v>
      </c>
      <c r="AJ487" s="177">
        <v>0</v>
      </c>
      <c r="AK487" s="177">
        <v>298755.96000000002</v>
      </c>
      <c r="AL487" s="177">
        <v>0</v>
      </c>
      <c r="AM487" s="177">
        <v>0</v>
      </c>
      <c r="AN487" s="177">
        <v>0</v>
      </c>
      <c r="AO487" s="177">
        <v>0</v>
      </c>
      <c r="AP487" s="177">
        <v>0</v>
      </c>
      <c r="AQ487" s="177">
        <v>0</v>
      </c>
      <c r="AR487" s="177">
        <v>0</v>
      </c>
      <c r="AS487" s="177">
        <v>0</v>
      </c>
      <c r="AT487" s="177">
        <v>0</v>
      </c>
      <c r="AU487" s="177">
        <v>26587</v>
      </c>
      <c r="AV487" s="177">
        <v>0</v>
      </c>
      <c r="AW487" s="177">
        <v>0</v>
      </c>
      <c r="AX487" s="177">
        <v>0</v>
      </c>
      <c r="AY487" s="177">
        <v>0</v>
      </c>
      <c r="AZ487" s="177">
        <v>0</v>
      </c>
      <c r="BA487" s="177">
        <v>0</v>
      </c>
      <c r="BB487" s="177">
        <v>0</v>
      </c>
      <c r="BC487" s="177">
        <v>0</v>
      </c>
      <c r="BD487" s="177">
        <v>0</v>
      </c>
      <c r="BE487" s="177">
        <v>0</v>
      </c>
      <c r="BF487" s="177">
        <v>0</v>
      </c>
      <c r="BG487" s="177">
        <v>0</v>
      </c>
      <c r="BH487" s="177">
        <v>0</v>
      </c>
      <c r="BI487" s="177">
        <v>0</v>
      </c>
      <c r="BJ487" s="177">
        <v>95544</v>
      </c>
      <c r="BK487" s="177">
        <v>0</v>
      </c>
      <c r="BL487" s="177">
        <v>0</v>
      </c>
      <c r="BM487" s="177">
        <v>0</v>
      </c>
      <c r="BN487" s="177">
        <v>0</v>
      </c>
      <c r="BO487" s="177">
        <v>51926.400000000001</v>
      </c>
      <c r="BP487" s="177">
        <v>0</v>
      </c>
      <c r="BQ487" s="177">
        <v>0</v>
      </c>
      <c r="BR487" s="177">
        <v>4978134</v>
      </c>
      <c r="BS487" s="177">
        <v>0</v>
      </c>
      <c r="BT487" s="177">
        <v>0</v>
      </c>
      <c r="BU487" s="177">
        <v>110301</v>
      </c>
      <c r="BV487" s="177">
        <v>0</v>
      </c>
      <c r="BW487" s="177">
        <v>0</v>
      </c>
      <c r="BX487" s="177">
        <v>0</v>
      </c>
      <c r="BY487" s="177">
        <v>0</v>
      </c>
      <c r="BZ487" s="177">
        <v>0</v>
      </c>
      <c r="CA487" s="177">
        <v>8143</v>
      </c>
      <c r="CB487" s="177">
        <v>0</v>
      </c>
      <c r="CC487" s="177">
        <v>66444.5</v>
      </c>
      <c r="CD487" s="177">
        <v>0</v>
      </c>
      <c r="CE487" s="177">
        <v>0</v>
      </c>
      <c r="CF487" s="177">
        <v>0</v>
      </c>
      <c r="CG487" s="177">
        <v>0</v>
      </c>
      <c r="CH487" s="177">
        <v>0</v>
      </c>
      <c r="CI487" s="177">
        <v>0</v>
      </c>
      <c r="CJ487" s="177">
        <v>0</v>
      </c>
      <c r="CK487" s="177">
        <v>0</v>
      </c>
      <c r="CL487" s="177">
        <v>0</v>
      </c>
      <c r="CM487" s="178" t="s">
        <v>2144</v>
      </c>
      <c r="CN487" s="153" t="s">
        <v>2149</v>
      </c>
      <c r="CO487" s="153" t="s">
        <v>2144</v>
      </c>
      <c r="CP487" s="154" t="s">
        <v>2146</v>
      </c>
      <c r="CQ487" s="189" t="s">
        <v>2147</v>
      </c>
      <c r="CR487" s="154">
        <f t="shared" si="9"/>
        <v>0</v>
      </c>
      <c r="CS487" s="154" t="s">
        <v>483</v>
      </c>
      <c r="CT487" s="154" t="s">
        <v>484</v>
      </c>
      <c r="CU487" s="154">
        <v>0</v>
      </c>
      <c r="CW487" s="157" t="s">
        <v>2149</v>
      </c>
      <c r="CX487" s="154" t="s">
        <v>2144</v>
      </c>
      <c r="CY487" s="154" t="s">
        <v>2146</v>
      </c>
      <c r="CZ487" s="174">
        <f t="shared" si="8"/>
        <v>0</v>
      </c>
      <c r="DA487" s="158" t="s">
        <v>483</v>
      </c>
      <c r="DB487" s="154" t="s">
        <v>484</v>
      </c>
      <c r="DC487" s="154" t="s">
        <v>458</v>
      </c>
    </row>
    <row r="488" spans="1:107" ht="13.2" customHeight="1" x14ac:dyDescent="0.25">
      <c r="A488" s="175" t="s">
        <v>989</v>
      </c>
      <c r="B488" s="176" t="s">
        <v>990</v>
      </c>
      <c r="C488" s="177">
        <v>260484</v>
      </c>
      <c r="D488" s="177">
        <v>71870</v>
      </c>
      <c r="E488" s="177">
        <v>81363.69</v>
      </c>
      <c r="F488" s="177">
        <v>54309</v>
      </c>
      <c r="G488" s="177">
        <v>48542.19</v>
      </c>
      <c r="H488" s="177">
        <v>143801</v>
      </c>
      <c r="I488" s="177">
        <v>75238.19</v>
      </c>
      <c r="J488" s="177">
        <v>109298.81</v>
      </c>
      <c r="K488" s="177">
        <v>136536</v>
      </c>
      <c r="L488" s="177">
        <v>85841.14</v>
      </c>
      <c r="M488" s="177">
        <v>107905.8</v>
      </c>
      <c r="N488" s="177">
        <v>50070.61</v>
      </c>
      <c r="O488" s="177">
        <v>1509354.59</v>
      </c>
      <c r="P488" s="177">
        <v>87291.86</v>
      </c>
      <c r="Q488" s="177">
        <v>151788.07999999999</v>
      </c>
      <c r="R488" s="177">
        <v>161810.01</v>
      </c>
      <c r="S488" s="177">
        <v>64544.5</v>
      </c>
      <c r="T488" s="177">
        <v>140500</v>
      </c>
      <c r="U488" s="177">
        <v>91586.01</v>
      </c>
      <c r="V488" s="177">
        <v>26270</v>
      </c>
      <c r="W488" s="177">
        <v>558833.28</v>
      </c>
      <c r="X488" s="177">
        <v>83658.5</v>
      </c>
      <c r="Y488" s="177">
        <v>146705</v>
      </c>
      <c r="Z488" s="177">
        <v>47415</v>
      </c>
      <c r="AA488" s="177">
        <v>34868</v>
      </c>
      <c r="AB488" s="177">
        <v>114894</v>
      </c>
      <c r="AC488" s="177">
        <v>38934</v>
      </c>
      <c r="AD488" s="177">
        <v>110286</v>
      </c>
      <c r="AE488" s="177">
        <v>91023</v>
      </c>
      <c r="AF488" s="177">
        <v>35499.040000000001</v>
      </c>
      <c r="AG488" s="177">
        <v>2524295.83</v>
      </c>
      <c r="AH488" s="177">
        <v>251665.88</v>
      </c>
      <c r="AI488" s="177">
        <v>52806</v>
      </c>
      <c r="AJ488" s="177">
        <v>288475.7</v>
      </c>
      <c r="AK488" s="177">
        <v>2187796.0299999998</v>
      </c>
      <c r="AL488" s="177">
        <v>70681.38</v>
      </c>
      <c r="AM488" s="177">
        <v>69374</v>
      </c>
      <c r="AN488" s="177">
        <v>177444.38</v>
      </c>
      <c r="AO488" s="177">
        <v>110987.14</v>
      </c>
      <c r="AP488" s="177">
        <v>135171.75</v>
      </c>
      <c r="AQ488" s="177">
        <v>21013</v>
      </c>
      <c r="AR488" s="177">
        <v>254006.38</v>
      </c>
      <c r="AS488" s="177">
        <v>76502</v>
      </c>
      <c r="AT488" s="177">
        <v>57179.1</v>
      </c>
      <c r="AU488" s="177">
        <v>252872.52</v>
      </c>
      <c r="AV488" s="177">
        <v>77749</v>
      </c>
      <c r="AW488" s="177">
        <v>62126</v>
      </c>
      <c r="AX488" s="177">
        <v>88485.2</v>
      </c>
      <c r="AY488" s="177">
        <v>34018.699999999997</v>
      </c>
      <c r="AZ488" s="177">
        <v>174428</v>
      </c>
      <c r="BA488" s="177">
        <v>409897.9</v>
      </c>
      <c r="BB488" s="177">
        <v>62763</v>
      </c>
      <c r="BC488" s="177">
        <v>1226075.75</v>
      </c>
      <c r="BD488" s="177">
        <v>191340.75</v>
      </c>
      <c r="BE488" s="177">
        <v>131692.25</v>
      </c>
      <c r="BF488" s="177">
        <v>33660</v>
      </c>
      <c r="BG488" s="177">
        <v>817120.46</v>
      </c>
      <c r="BH488" s="177">
        <v>35638</v>
      </c>
      <c r="BI488" s="177">
        <v>36095.4</v>
      </c>
      <c r="BJ488" s="177">
        <v>64199</v>
      </c>
      <c r="BK488" s="177">
        <v>79505.960000000006</v>
      </c>
      <c r="BL488" s="177">
        <v>574594.5</v>
      </c>
      <c r="BM488" s="177">
        <v>299109.05</v>
      </c>
      <c r="BN488" s="177">
        <v>60624.72</v>
      </c>
      <c r="BO488" s="177">
        <v>156476.20000000001</v>
      </c>
      <c r="BP488" s="177">
        <v>136522.70000000001</v>
      </c>
      <c r="BQ488" s="177">
        <v>66491.199999999997</v>
      </c>
      <c r="BR488" s="177">
        <v>6997154.0700000003</v>
      </c>
      <c r="BS488" s="177">
        <v>254966.62</v>
      </c>
      <c r="BT488" s="177">
        <v>1192.24</v>
      </c>
      <c r="BU488" s="177">
        <v>1091438.5</v>
      </c>
      <c r="BV488" s="177">
        <v>8725</v>
      </c>
      <c r="BW488" s="177">
        <v>153936.9</v>
      </c>
      <c r="BX488" s="177">
        <v>301815.58</v>
      </c>
      <c r="BY488" s="177">
        <v>96831.2</v>
      </c>
      <c r="BZ488" s="177">
        <v>111324</v>
      </c>
      <c r="CA488" s="177">
        <v>116413</v>
      </c>
      <c r="CB488" s="177">
        <v>48762</v>
      </c>
      <c r="CC488" s="179">
        <v>373226.99</v>
      </c>
      <c r="CD488" s="177">
        <v>118302</v>
      </c>
      <c r="CE488" s="177">
        <v>145516.37</v>
      </c>
      <c r="CF488" s="177">
        <v>47040</v>
      </c>
      <c r="CG488" s="177">
        <v>69518.399999999994</v>
      </c>
      <c r="CH488" s="177">
        <v>106426.03</v>
      </c>
      <c r="CI488" s="177">
        <v>30052</v>
      </c>
      <c r="CJ488" s="177">
        <v>196180.2</v>
      </c>
      <c r="CK488" s="177">
        <v>19461</v>
      </c>
      <c r="CL488" s="177">
        <v>60104.06</v>
      </c>
      <c r="CM488" s="178" t="s">
        <v>2144</v>
      </c>
      <c r="CN488" s="153" t="s">
        <v>2145</v>
      </c>
      <c r="CO488" s="153" t="s">
        <v>2144</v>
      </c>
      <c r="CP488" s="154" t="s">
        <v>2146</v>
      </c>
      <c r="CQ488" s="189" t="s">
        <v>2147</v>
      </c>
      <c r="CR488" s="154">
        <f t="shared" si="9"/>
        <v>0</v>
      </c>
      <c r="CS488" s="154" t="s">
        <v>989</v>
      </c>
      <c r="CT488" s="154" t="s">
        <v>990</v>
      </c>
      <c r="CU488" s="154">
        <v>0</v>
      </c>
      <c r="CW488" s="157" t="s">
        <v>2145</v>
      </c>
      <c r="CX488" s="154" t="s">
        <v>2144</v>
      </c>
      <c r="CY488" s="154" t="s">
        <v>2146</v>
      </c>
      <c r="CZ488" s="174">
        <f t="shared" si="8"/>
        <v>0</v>
      </c>
      <c r="DA488" s="158" t="s">
        <v>989</v>
      </c>
      <c r="DB488" s="154" t="s">
        <v>990</v>
      </c>
      <c r="DC488" s="154" t="s">
        <v>1288</v>
      </c>
    </row>
    <row r="489" spans="1:107" ht="13.2" customHeight="1" x14ac:dyDescent="0.25">
      <c r="A489" s="175" t="s">
        <v>485</v>
      </c>
      <c r="B489" s="176" t="s">
        <v>486</v>
      </c>
      <c r="C489" s="177">
        <v>165310</v>
      </c>
      <c r="D489" s="177">
        <v>0</v>
      </c>
      <c r="E489" s="177">
        <v>255082</v>
      </c>
      <c r="F489" s="177">
        <v>652360.19999999995</v>
      </c>
      <c r="G489" s="177">
        <v>0</v>
      </c>
      <c r="H489" s="177">
        <v>56139.5</v>
      </c>
      <c r="I489" s="177">
        <v>86756</v>
      </c>
      <c r="J489" s="177">
        <v>1611131.4</v>
      </c>
      <c r="K489" s="177">
        <v>1412063</v>
      </c>
      <c r="L489" s="177">
        <v>0</v>
      </c>
      <c r="M489" s="177">
        <v>2362700.6</v>
      </c>
      <c r="N489" s="177">
        <v>1179</v>
      </c>
      <c r="O489" s="177">
        <v>861577.5</v>
      </c>
      <c r="P489" s="177">
        <v>697019.53</v>
      </c>
      <c r="Q489" s="177">
        <v>188309</v>
      </c>
      <c r="R489" s="177">
        <v>0</v>
      </c>
      <c r="S489" s="177">
        <v>511076.5</v>
      </c>
      <c r="T489" s="177">
        <v>24877.5</v>
      </c>
      <c r="U489" s="177">
        <v>50433</v>
      </c>
      <c r="V489" s="177">
        <v>505833</v>
      </c>
      <c r="W489" s="177">
        <v>2136908.7000000002</v>
      </c>
      <c r="X489" s="177">
        <v>116666.5</v>
      </c>
      <c r="Y489" s="177">
        <v>329516</v>
      </c>
      <c r="Z489" s="177">
        <v>8360</v>
      </c>
      <c r="AA489" s="177">
        <v>0</v>
      </c>
      <c r="AB489" s="177">
        <v>25011</v>
      </c>
      <c r="AC489" s="177">
        <v>1099</v>
      </c>
      <c r="AD489" s="177">
        <v>0</v>
      </c>
      <c r="AE489" s="177">
        <v>47612</v>
      </c>
      <c r="AF489" s="177">
        <v>0</v>
      </c>
      <c r="AG489" s="177">
        <v>48993</v>
      </c>
      <c r="AH489" s="177">
        <v>116117</v>
      </c>
      <c r="AI489" s="177">
        <v>216523</v>
      </c>
      <c r="AJ489" s="177">
        <v>21721</v>
      </c>
      <c r="AK489" s="177">
        <v>2471523.0299999998</v>
      </c>
      <c r="AL489" s="177">
        <v>1294477</v>
      </c>
      <c r="AM489" s="177">
        <v>0</v>
      </c>
      <c r="AN489" s="177">
        <v>72651</v>
      </c>
      <c r="AO489" s="177">
        <v>195362</v>
      </c>
      <c r="AP489" s="177">
        <v>0</v>
      </c>
      <c r="AQ489" s="177">
        <v>0</v>
      </c>
      <c r="AR489" s="177">
        <v>1380021.26</v>
      </c>
      <c r="AS489" s="177">
        <v>0</v>
      </c>
      <c r="AT489" s="177">
        <v>3538951.4</v>
      </c>
      <c r="AU489" s="177">
        <v>466625.91</v>
      </c>
      <c r="AV489" s="177">
        <v>54970</v>
      </c>
      <c r="AW489" s="177">
        <v>24622.75</v>
      </c>
      <c r="AX489" s="177">
        <v>0</v>
      </c>
      <c r="AY489" s="177">
        <v>24593</v>
      </c>
      <c r="AZ489" s="177">
        <v>4011</v>
      </c>
      <c r="BA489" s="177">
        <v>6194114.5</v>
      </c>
      <c r="BB489" s="177">
        <v>0</v>
      </c>
      <c r="BC489" s="177">
        <v>1010646.3</v>
      </c>
      <c r="BD489" s="177">
        <v>500560.7</v>
      </c>
      <c r="BE489" s="177">
        <v>95326.25</v>
      </c>
      <c r="BF489" s="177">
        <v>547420.5</v>
      </c>
      <c r="BG489" s="177">
        <v>1193167.25</v>
      </c>
      <c r="BH489" s="177">
        <v>44048.5</v>
      </c>
      <c r="BI489" s="177">
        <v>62860</v>
      </c>
      <c r="BJ489" s="177">
        <v>28835</v>
      </c>
      <c r="BK489" s="177">
        <v>48454.5</v>
      </c>
      <c r="BL489" s="177">
        <v>1832930.5</v>
      </c>
      <c r="BM489" s="177">
        <v>925999</v>
      </c>
      <c r="BN489" s="177">
        <v>373426.5</v>
      </c>
      <c r="BO489" s="177">
        <v>326207</v>
      </c>
      <c r="BP489" s="177">
        <v>1080192</v>
      </c>
      <c r="BQ489" s="177">
        <v>528376</v>
      </c>
      <c r="BR489" s="177">
        <v>5491365</v>
      </c>
      <c r="BS489" s="177">
        <v>78161</v>
      </c>
      <c r="BT489" s="177">
        <v>0</v>
      </c>
      <c r="BU489" s="177">
        <v>1148024</v>
      </c>
      <c r="BV489" s="177">
        <v>0</v>
      </c>
      <c r="BW489" s="177">
        <v>1227642.2</v>
      </c>
      <c r="BX489" s="177">
        <v>266601</v>
      </c>
      <c r="BY489" s="177">
        <v>6774.5</v>
      </c>
      <c r="BZ489" s="177">
        <v>436076</v>
      </c>
      <c r="CA489" s="177">
        <v>38419</v>
      </c>
      <c r="CB489" s="177">
        <v>126146</v>
      </c>
      <c r="CC489" s="177">
        <v>160644.5</v>
      </c>
      <c r="CD489" s="177">
        <v>46490</v>
      </c>
      <c r="CE489" s="177">
        <v>198216.5</v>
      </c>
      <c r="CF489" s="177">
        <v>0</v>
      </c>
      <c r="CG489" s="177">
        <v>582457.30000000005</v>
      </c>
      <c r="CH489" s="177">
        <v>0</v>
      </c>
      <c r="CI489" s="177">
        <v>56994.6</v>
      </c>
      <c r="CJ489" s="177">
        <v>634772</v>
      </c>
      <c r="CK489" s="177">
        <v>578753</v>
      </c>
      <c r="CL489" s="177">
        <v>14593</v>
      </c>
      <c r="CM489" s="178" t="s">
        <v>2144</v>
      </c>
      <c r="CN489" s="153" t="s">
        <v>2149</v>
      </c>
      <c r="CO489" s="153" t="s">
        <v>2144</v>
      </c>
      <c r="CP489" s="154" t="s">
        <v>2146</v>
      </c>
      <c r="CQ489" s="189" t="s">
        <v>2147</v>
      </c>
      <c r="CR489" s="154">
        <f t="shared" si="9"/>
        <v>0</v>
      </c>
      <c r="CS489" s="154" t="s">
        <v>485</v>
      </c>
      <c r="CT489" s="154" t="s">
        <v>486</v>
      </c>
      <c r="CU489" s="154">
        <v>0</v>
      </c>
      <c r="CW489" s="157" t="s">
        <v>2149</v>
      </c>
      <c r="CX489" s="154" t="s">
        <v>2144</v>
      </c>
      <c r="CY489" s="154" t="s">
        <v>2146</v>
      </c>
      <c r="CZ489" s="174">
        <f t="shared" si="8"/>
        <v>0</v>
      </c>
      <c r="DA489" s="158" t="s">
        <v>485</v>
      </c>
      <c r="DB489" s="154" t="s">
        <v>486</v>
      </c>
      <c r="DC489" s="154" t="s">
        <v>458</v>
      </c>
    </row>
    <row r="490" spans="1:107" ht="13.2" customHeight="1" x14ac:dyDescent="0.25">
      <c r="A490" s="175" t="s">
        <v>441</v>
      </c>
      <c r="B490" s="176" t="s">
        <v>442</v>
      </c>
      <c r="C490" s="177">
        <v>1062284.08</v>
      </c>
      <c r="D490" s="177">
        <v>685984</v>
      </c>
      <c r="E490" s="177">
        <v>1438200.5</v>
      </c>
      <c r="F490" s="177">
        <v>0</v>
      </c>
      <c r="G490" s="177">
        <v>0</v>
      </c>
      <c r="H490" s="177">
        <v>1191507</v>
      </c>
      <c r="I490" s="177">
        <v>4625867.75</v>
      </c>
      <c r="J490" s="177">
        <v>2154237.6</v>
      </c>
      <c r="K490" s="177">
        <v>372</v>
      </c>
      <c r="L490" s="177">
        <v>2334</v>
      </c>
      <c r="M490" s="177">
        <v>2213303</v>
      </c>
      <c r="N490" s="177">
        <v>0</v>
      </c>
      <c r="O490" s="177">
        <v>3581157.75</v>
      </c>
      <c r="P490" s="177">
        <v>332738.45</v>
      </c>
      <c r="Q490" s="177">
        <v>412245</v>
      </c>
      <c r="R490" s="177">
        <v>0</v>
      </c>
      <c r="S490" s="177">
        <v>166090.75</v>
      </c>
      <c r="T490" s="177">
        <v>70226</v>
      </c>
      <c r="U490" s="177">
        <v>0</v>
      </c>
      <c r="V490" s="177">
        <v>9381</v>
      </c>
      <c r="W490" s="177">
        <v>1260000.5</v>
      </c>
      <c r="X490" s="177">
        <v>79048.5</v>
      </c>
      <c r="Y490" s="177">
        <v>0</v>
      </c>
      <c r="Z490" s="177">
        <v>114271</v>
      </c>
      <c r="AA490" s="177">
        <v>0</v>
      </c>
      <c r="AB490" s="177">
        <v>74478.5</v>
      </c>
      <c r="AC490" s="177">
        <v>0</v>
      </c>
      <c r="AD490" s="177">
        <v>0</v>
      </c>
      <c r="AE490" s="177">
        <v>0</v>
      </c>
      <c r="AF490" s="177">
        <v>137884</v>
      </c>
      <c r="AG490" s="177">
        <v>0</v>
      </c>
      <c r="AH490" s="177">
        <v>1349790</v>
      </c>
      <c r="AI490" s="177">
        <v>0</v>
      </c>
      <c r="AJ490" s="177">
        <v>62451</v>
      </c>
      <c r="AK490" s="177">
        <v>10265331.050000001</v>
      </c>
      <c r="AL490" s="177">
        <v>58471</v>
      </c>
      <c r="AM490" s="177">
        <v>1919328</v>
      </c>
      <c r="AN490" s="177">
        <v>696859</v>
      </c>
      <c r="AO490" s="177">
        <v>408003</v>
      </c>
      <c r="AP490" s="177">
        <v>0</v>
      </c>
      <c r="AQ490" s="177">
        <v>0</v>
      </c>
      <c r="AR490" s="177">
        <v>4925607.2</v>
      </c>
      <c r="AS490" s="177">
        <v>0</v>
      </c>
      <c r="AT490" s="177">
        <v>0</v>
      </c>
      <c r="AU490" s="177">
        <v>1785753.52</v>
      </c>
      <c r="AV490" s="177">
        <v>0</v>
      </c>
      <c r="AW490" s="177">
        <v>0</v>
      </c>
      <c r="AX490" s="177">
        <v>1400302.25</v>
      </c>
      <c r="AY490" s="177">
        <v>0</v>
      </c>
      <c r="AZ490" s="177">
        <v>0</v>
      </c>
      <c r="BA490" s="177">
        <v>3452166.75</v>
      </c>
      <c r="BB490" s="177">
        <v>0</v>
      </c>
      <c r="BC490" s="177">
        <v>0</v>
      </c>
      <c r="BD490" s="177">
        <v>627710.5</v>
      </c>
      <c r="BE490" s="177">
        <v>0</v>
      </c>
      <c r="BF490" s="177">
        <v>901642</v>
      </c>
      <c r="BG490" s="177">
        <v>3700944.5</v>
      </c>
      <c r="BH490" s="177">
        <v>0</v>
      </c>
      <c r="BI490" s="177">
        <v>0</v>
      </c>
      <c r="BJ490" s="177">
        <v>0</v>
      </c>
      <c r="BK490" s="177">
        <v>0</v>
      </c>
      <c r="BL490" s="177">
        <v>1829753.5</v>
      </c>
      <c r="BM490" s="177">
        <v>0</v>
      </c>
      <c r="BN490" s="177">
        <v>1830847</v>
      </c>
      <c r="BO490" s="177">
        <v>45849</v>
      </c>
      <c r="BP490" s="177">
        <v>0</v>
      </c>
      <c r="BQ490" s="177">
        <v>4000</v>
      </c>
      <c r="BR490" s="177">
        <v>3253788.1</v>
      </c>
      <c r="BS490" s="177">
        <v>0</v>
      </c>
      <c r="BT490" s="177">
        <v>0</v>
      </c>
      <c r="BU490" s="177">
        <v>1405291</v>
      </c>
      <c r="BV490" s="177">
        <v>1235</v>
      </c>
      <c r="BW490" s="177">
        <v>168270.5</v>
      </c>
      <c r="BX490" s="177">
        <v>53240.5</v>
      </c>
      <c r="BY490" s="177">
        <v>44627.75</v>
      </c>
      <c r="BZ490" s="177">
        <v>98407</v>
      </c>
      <c r="CA490" s="177">
        <v>0</v>
      </c>
      <c r="CB490" s="177">
        <v>0</v>
      </c>
      <c r="CC490" s="177">
        <v>2158891</v>
      </c>
      <c r="CD490" s="177">
        <v>39776</v>
      </c>
      <c r="CE490" s="177">
        <v>2986928</v>
      </c>
      <c r="CF490" s="177">
        <v>64420</v>
      </c>
      <c r="CG490" s="177">
        <v>0</v>
      </c>
      <c r="CH490" s="177">
        <v>125559</v>
      </c>
      <c r="CI490" s="177">
        <v>383769</v>
      </c>
      <c r="CJ490" s="177">
        <v>1283645</v>
      </c>
      <c r="CK490" s="177">
        <v>0</v>
      </c>
      <c r="CL490" s="177">
        <v>89257.5</v>
      </c>
      <c r="CM490" s="178" t="s">
        <v>2144</v>
      </c>
      <c r="CN490" s="153" t="s">
        <v>2148</v>
      </c>
      <c r="CO490" s="153" t="s">
        <v>2144</v>
      </c>
      <c r="CP490" s="154" t="s">
        <v>2146</v>
      </c>
      <c r="CQ490" s="189" t="s">
        <v>2147</v>
      </c>
      <c r="CR490" s="154">
        <f t="shared" si="9"/>
        <v>0</v>
      </c>
      <c r="CS490" s="154" t="s">
        <v>441</v>
      </c>
      <c r="CT490" s="154" t="s">
        <v>442</v>
      </c>
      <c r="CU490" s="154">
        <v>0</v>
      </c>
      <c r="CW490" s="157" t="s">
        <v>2148</v>
      </c>
      <c r="CX490" s="154" t="s">
        <v>2144</v>
      </c>
      <c r="CY490" s="154" t="s">
        <v>2146</v>
      </c>
      <c r="CZ490" s="174">
        <f t="shared" si="8"/>
        <v>0</v>
      </c>
      <c r="DA490" s="158" t="s">
        <v>441</v>
      </c>
      <c r="DB490" s="154" t="s">
        <v>442</v>
      </c>
      <c r="DC490" s="154" t="s">
        <v>400</v>
      </c>
    </row>
    <row r="491" spans="1:107" ht="13.2" customHeight="1" x14ac:dyDescent="0.25">
      <c r="A491" s="175" t="s">
        <v>487</v>
      </c>
      <c r="B491" s="176" t="s">
        <v>488</v>
      </c>
      <c r="C491" s="177">
        <v>35020827.920000002</v>
      </c>
      <c r="D491" s="177">
        <v>0</v>
      </c>
      <c r="E491" s="177">
        <v>2594297.5</v>
      </c>
      <c r="F491" s="177">
        <v>0</v>
      </c>
      <c r="G491" s="177">
        <v>625295.5</v>
      </c>
      <c r="H491" s="177">
        <v>1126469</v>
      </c>
      <c r="I491" s="177">
        <v>1052651.75</v>
      </c>
      <c r="J491" s="177">
        <v>4413553</v>
      </c>
      <c r="K491" s="177">
        <v>6731079.5999999996</v>
      </c>
      <c r="L491" s="177">
        <v>0</v>
      </c>
      <c r="M491" s="177">
        <v>971907.2</v>
      </c>
      <c r="N491" s="177">
        <v>0</v>
      </c>
      <c r="O491" s="177">
        <v>5255409.46</v>
      </c>
      <c r="P491" s="177">
        <v>318895</v>
      </c>
      <c r="Q491" s="177">
        <v>2013259.5</v>
      </c>
      <c r="R491" s="177">
        <v>281236.8</v>
      </c>
      <c r="S491" s="177">
        <v>808647.85</v>
      </c>
      <c r="T491" s="177">
        <v>3869377.55</v>
      </c>
      <c r="U491" s="177">
        <v>0</v>
      </c>
      <c r="V491" s="177">
        <v>44876.4</v>
      </c>
      <c r="W491" s="177">
        <v>2137071.5</v>
      </c>
      <c r="X491" s="177">
        <v>0</v>
      </c>
      <c r="Y491" s="177">
        <v>6534288.5999999996</v>
      </c>
      <c r="Z491" s="177">
        <v>1455791</v>
      </c>
      <c r="AA491" s="177">
        <v>0</v>
      </c>
      <c r="AB491" s="177">
        <v>120136.4</v>
      </c>
      <c r="AC491" s="177">
        <v>0</v>
      </c>
      <c r="AD491" s="177">
        <v>1492032</v>
      </c>
      <c r="AE491" s="177">
        <v>654914</v>
      </c>
      <c r="AF491" s="177">
        <v>2040721</v>
      </c>
      <c r="AG491" s="177">
        <v>0</v>
      </c>
      <c r="AH491" s="177">
        <v>2317188.6800000002</v>
      </c>
      <c r="AI491" s="177">
        <v>0</v>
      </c>
      <c r="AJ491" s="177">
        <v>266325</v>
      </c>
      <c r="AK491" s="177">
        <v>14060623.949999999</v>
      </c>
      <c r="AL491" s="177">
        <v>0</v>
      </c>
      <c r="AM491" s="177">
        <v>898692.5</v>
      </c>
      <c r="AN491" s="177">
        <v>7209881</v>
      </c>
      <c r="AO491" s="177">
        <v>19727693.300000001</v>
      </c>
      <c r="AP491" s="177">
        <v>3919997</v>
      </c>
      <c r="AQ491" s="177">
        <v>0</v>
      </c>
      <c r="AR491" s="177">
        <v>6968550.2000000002</v>
      </c>
      <c r="AS491" s="177">
        <v>0</v>
      </c>
      <c r="AT491" s="177">
        <v>1653172</v>
      </c>
      <c r="AU491" s="177">
        <v>2100495.4</v>
      </c>
      <c r="AV491" s="177">
        <v>3067403</v>
      </c>
      <c r="AW491" s="177">
        <v>690369.25</v>
      </c>
      <c r="AX491" s="177">
        <v>300860.2</v>
      </c>
      <c r="AY491" s="177">
        <v>1039931.8</v>
      </c>
      <c r="AZ491" s="177">
        <v>189935</v>
      </c>
      <c r="BA491" s="177">
        <v>3570062.75</v>
      </c>
      <c r="BB491" s="177">
        <v>0</v>
      </c>
      <c r="BC491" s="177">
        <v>30798272</v>
      </c>
      <c r="BD491" s="177">
        <v>2591620</v>
      </c>
      <c r="BE491" s="177">
        <v>1839166.4</v>
      </c>
      <c r="BF491" s="177">
        <v>0</v>
      </c>
      <c r="BG491" s="177">
        <v>9516460.8000000007</v>
      </c>
      <c r="BH491" s="177">
        <v>0</v>
      </c>
      <c r="BI491" s="177">
        <v>0</v>
      </c>
      <c r="BJ491" s="177">
        <v>413429</v>
      </c>
      <c r="BK491" s="177">
        <v>0</v>
      </c>
      <c r="BL491" s="177">
        <v>1456300</v>
      </c>
      <c r="BM491" s="177">
        <v>5237508</v>
      </c>
      <c r="BN491" s="177">
        <v>1226205.3999999999</v>
      </c>
      <c r="BO491" s="177">
        <v>0</v>
      </c>
      <c r="BP491" s="177">
        <v>11490441.800000001</v>
      </c>
      <c r="BQ491" s="177">
        <v>740537.8</v>
      </c>
      <c r="BR491" s="179">
        <v>92646652.480000004</v>
      </c>
      <c r="BS491" s="177">
        <v>3398597.4</v>
      </c>
      <c r="BT491" s="177">
        <v>0</v>
      </c>
      <c r="BU491" s="179">
        <v>12077447</v>
      </c>
      <c r="BV491" s="177">
        <v>0</v>
      </c>
      <c r="BW491" s="177">
        <v>0</v>
      </c>
      <c r="BX491" s="177">
        <v>58677.599999999999</v>
      </c>
      <c r="BY491" s="177">
        <v>0</v>
      </c>
      <c r="BZ491" s="177">
        <v>0</v>
      </c>
      <c r="CA491" s="177">
        <v>2032074.8</v>
      </c>
      <c r="CB491" s="179">
        <v>0</v>
      </c>
      <c r="CC491" s="179">
        <v>13535519.949999999</v>
      </c>
      <c r="CD491" s="177">
        <v>7670276</v>
      </c>
      <c r="CE491" s="177">
        <v>3061335.2</v>
      </c>
      <c r="CF491" s="177">
        <v>0.6</v>
      </c>
      <c r="CG491" s="177">
        <v>0</v>
      </c>
      <c r="CH491" s="177">
        <v>535173.80000000005</v>
      </c>
      <c r="CI491" s="177">
        <v>913733.4</v>
      </c>
      <c r="CJ491" s="179">
        <v>5518636.5999999996</v>
      </c>
      <c r="CK491" s="177">
        <v>0</v>
      </c>
      <c r="CL491" s="177">
        <v>0</v>
      </c>
      <c r="CM491" s="178" t="s">
        <v>2144</v>
      </c>
      <c r="CN491" s="153" t="s">
        <v>2149</v>
      </c>
      <c r="CO491" s="153" t="s">
        <v>2144</v>
      </c>
      <c r="CP491" s="154" t="s">
        <v>2146</v>
      </c>
      <c r="CQ491" s="189" t="s">
        <v>2147</v>
      </c>
      <c r="CR491" s="154">
        <f t="shared" si="9"/>
        <v>0</v>
      </c>
      <c r="CS491" s="154" t="s">
        <v>487</v>
      </c>
      <c r="CT491" s="154" t="s">
        <v>488</v>
      </c>
      <c r="CU491" s="154">
        <v>0</v>
      </c>
      <c r="CW491" s="157" t="s">
        <v>2149</v>
      </c>
      <c r="CX491" s="154" t="s">
        <v>2144</v>
      </c>
      <c r="CY491" s="154" t="s">
        <v>2146</v>
      </c>
      <c r="CZ491" s="174">
        <f t="shared" si="8"/>
        <v>0</v>
      </c>
      <c r="DA491" s="158" t="s">
        <v>487</v>
      </c>
      <c r="DB491" s="154" t="s">
        <v>488</v>
      </c>
      <c r="DC491" s="154" t="s">
        <v>458</v>
      </c>
    </row>
    <row r="492" spans="1:107" ht="13.2" customHeight="1" x14ac:dyDescent="0.25">
      <c r="A492" s="175" t="s">
        <v>991</v>
      </c>
      <c r="B492" s="176" t="s">
        <v>992</v>
      </c>
      <c r="C492" s="177">
        <v>-12442789.529999999</v>
      </c>
      <c r="D492" s="177">
        <v>0</v>
      </c>
      <c r="E492" s="177">
        <v>-499156.7</v>
      </c>
      <c r="F492" s="177">
        <v>-3044228.49</v>
      </c>
      <c r="G492" s="177">
        <v>-1138108.2</v>
      </c>
      <c r="H492" s="177">
        <v>-454843.72</v>
      </c>
      <c r="I492" s="177">
        <v>-551139.93000000005</v>
      </c>
      <c r="J492" s="177">
        <v>-708176.2</v>
      </c>
      <c r="K492" s="177">
        <v>-426415.94</v>
      </c>
      <c r="L492" s="177">
        <v>-1277354.97</v>
      </c>
      <c r="M492" s="177">
        <v>-2453417.77</v>
      </c>
      <c r="N492" s="177">
        <v>-4694</v>
      </c>
      <c r="O492" s="177">
        <v>-6436126.2199999997</v>
      </c>
      <c r="P492" s="177">
        <v>-1876561.54</v>
      </c>
      <c r="Q492" s="177">
        <v>-369567.17</v>
      </c>
      <c r="R492" s="177">
        <v>-1712486.79</v>
      </c>
      <c r="S492" s="177">
        <v>-1669138.55</v>
      </c>
      <c r="T492" s="177">
        <v>-565223.27</v>
      </c>
      <c r="U492" s="177">
        <v>-1248558.29</v>
      </c>
      <c r="V492" s="177">
        <v>-532493.04</v>
      </c>
      <c r="W492" s="177">
        <v>-22542242.260000002</v>
      </c>
      <c r="X492" s="177">
        <v>-632298.18000000005</v>
      </c>
      <c r="Y492" s="177">
        <v>-555564.73</v>
      </c>
      <c r="Z492" s="177">
        <v>-318239.52</v>
      </c>
      <c r="AA492" s="177">
        <v>-95652.44</v>
      </c>
      <c r="AB492" s="177">
        <v>-378954.23</v>
      </c>
      <c r="AC492" s="177">
        <v>-502202.92</v>
      </c>
      <c r="AD492" s="177">
        <v>-2699820.86</v>
      </c>
      <c r="AE492" s="177">
        <v>-104519.94</v>
      </c>
      <c r="AF492" s="177">
        <v>-58924.85</v>
      </c>
      <c r="AG492" s="177">
        <v>-756159.88</v>
      </c>
      <c r="AH492" s="177">
        <v>-939362.26</v>
      </c>
      <c r="AI492" s="177">
        <v>-555267.5</v>
      </c>
      <c r="AJ492" s="177">
        <v>-445744.77</v>
      </c>
      <c r="AK492" s="177">
        <v>-29806371.190000001</v>
      </c>
      <c r="AL492" s="177">
        <v>-1356277.57</v>
      </c>
      <c r="AM492" s="177">
        <v>-664978.97</v>
      </c>
      <c r="AN492" s="177">
        <v>-620255.15</v>
      </c>
      <c r="AO492" s="177">
        <v>-1338043.6499999999</v>
      </c>
      <c r="AP492" s="177">
        <v>-797212.69</v>
      </c>
      <c r="AQ492" s="177">
        <v>-362220.83</v>
      </c>
      <c r="AR492" s="177">
        <v>-4970204.1100000003</v>
      </c>
      <c r="AS492" s="177">
        <v>-1026586.78</v>
      </c>
      <c r="AT492" s="177">
        <v>-1345219.8</v>
      </c>
      <c r="AU492" s="177">
        <v>-698019.11</v>
      </c>
      <c r="AV492" s="177">
        <v>-289931.87</v>
      </c>
      <c r="AW492" s="177">
        <v>-3106286.32</v>
      </c>
      <c r="AX492" s="177">
        <v>-1959277.69</v>
      </c>
      <c r="AY492" s="177">
        <v>-1095370.3400000001</v>
      </c>
      <c r="AZ492" s="177">
        <v>-2565006.08</v>
      </c>
      <c r="BA492" s="177">
        <v>-3702000.8</v>
      </c>
      <c r="BB492" s="177">
        <v>-270630.05</v>
      </c>
      <c r="BC492" s="177">
        <v>-23741114.620000001</v>
      </c>
      <c r="BD492" s="177">
        <v>-3225381.39</v>
      </c>
      <c r="BE492" s="177">
        <v>-758369.22</v>
      </c>
      <c r="BF492" s="177">
        <v>-131140.88</v>
      </c>
      <c r="BG492" s="177">
        <v>-1941714.77</v>
      </c>
      <c r="BH492" s="177">
        <v>-135896.01</v>
      </c>
      <c r="BI492" s="177">
        <v>-156677.5</v>
      </c>
      <c r="BJ492" s="177">
        <v>-644111.63</v>
      </c>
      <c r="BK492" s="177">
        <v>-833242.19</v>
      </c>
      <c r="BL492" s="177">
        <v>-6982696.25</v>
      </c>
      <c r="BM492" s="177">
        <v>-1089636.42</v>
      </c>
      <c r="BN492" s="177">
        <v>-2861901.2</v>
      </c>
      <c r="BO492" s="177">
        <v>-439016.29</v>
      </c>
      <c r="BP492" s="177">
        <v>-364591</v>
      </c>
      <c r="BQ492" s="177">
        <v>-2444461</v>
      </c>
      <c r="BR492" s="179">
        <v>-48506739.210000001</v>
      </c>
      <c r="BS492" s="177">
        <v>-1563808</v>
      </c>
      <c r="BT492" s="177">
        <v>-1160091.46</v>
      </c>
      <c r="BU492" s="179">
        <v>-11697343.199999999</v>
      </c>
      <c r="BV492" s="177">
        <v>-76505</v>
      </c>
      <c r="BW492" s="177">
        <v>-338905</v>
      </c>
      <c r="BX492" s="177">
        <v>-2070174.5</v>
      </c>
      <c r="BY492" s="177">
        <v>-215065.25</v>
      </c>
      <c r="BZ492" s="177">
        <v>-843937</v>
      </c>
      <c r="CA492" s="177">
        <v>-1064374.8</v>
      </c>
      <c r="CB492" s="177">
        <v>-1039608.01</v>
      </c>
      <c r="CC492" s="177">
        <v>-2067768.5</v>
      </c>
      <c r="CD492" s="177">
        <v>-986007</v>
      </c>
      <c r="CE492" s="177">
        <v>-460487.69</v>
      </c>
      <c r="CF492" s="177">
        <v>-166817</v>
      </c>
      <c r="CG492" s="177">
        <v>-375232.75</v>
      </c>
      <c r="CH492" s="177">
        <v>-682225</v>
      </c>
      <c r="CI492" s="177">
        <v>-555825</v>
      </c>
      <c r="CJ492" s="177">
        <v>-3355062.5</v>
      </c>
      <c r="CK492" s="177">
        <v>-385286</v>
      </c>
      <c r="CL492" s="177">
        <v>-247746</v>
      </c>
      <c r="CM492" s="178" t="s">
        <v>2144</v>
      </c>
      <c r="CN492" s="153" t="s">
        <v>2152</v>
      </c>
      <c r="CO492" s="153" t="s">
        <v>2144</v>
      </c>
      <c r="CP492" s="154" t="s">
        <v>2146</v>
      </c>
      <c r="CQ492" s="189" t="s">
        <v>2147</v>
      </c>
      <c r="CR492" s="154">
        <f t="shared" si="9"/>
        <v>0</v>
      </c>
      <c r="CS492" s="154" t="s">
        <v>991</v>
      </c>
      <c r="CT492" s="154" t="s">
        <v>992</v>
      </c>
      <c r="CU492" s="154">
        <v>0</v>
      </c>
      <c r="CW492" s="157" t="s">
        <v>2152</v>
      </c>
      <c r="CX492" s="154" t="s">
        <v>2144</v>
      </c>
      <c r="CY492" s="154" t="s">
        <v>2146</v>
      </c>
      <c r="CZ492" s="174">
        <f t="shared" si="8"/>
        <v>0</v>
      </c>
      <c r="DA492" s="158" t="s">
        <v>991</v>
      </c>
      <c r="DB492" s="154" t="s">
        <v>992</v>
      </c>
      <c r="DC492" s="154" t="s">
        <v>1288</v>
      </c>
    </row>
    <row r="493" spans="1:107" ht="13.2" customHeight="1" x14ac:dyDescent="0.25">
      <c r="A493" s="175" t="s">
        <v>993</v>
      </c>
      <c r="B493" s="176" t="s">
        <v>994</v>
      </c>
      <c r="C493" s="177">
        <v>-13479190.949999999</v>
      </c>
      <c r="D493" s="177">
        <v>0</v>
      </c>
      <c r="E493" s="177">
        <v>-238452.03</v>
      </c>
      <c r="F493" s="177">
        <v>-706095.84</v>
      </c>
      <c r="G493" s="177">
        <v>-436190.92</v>
      </c>
      <c r="H493" s="177">
        <v>0</v>
      </c>
      <c r="I493" s="177">
        <v>-214083.32</v>
      </c>
      <c r="J493" s="177">
        <v>-267550.59000000003</v>
      </c>
      <c r="K493" s="177">
        <v>-294230.40000000002</v>
      </c>
      <c r="L493" s="177">
        <v>-1871513.9</v>
      </c>
      <c r="M493" s="177">
        <v>-5808138.5599999996</v>
      </c>
      <c r="N493" s="177">
        <v>0</v>
      </c>
      <c r="O493" s="177">
        <v>-2619896.19</v>
      </c>
      <c r="P493" s="177">
        <v>-1366255.71</v>
      </c>
      <c r="Q493" s="177">
        <v>-73149.289999999994</v>
      </c>
      <c r="R493" s="177">
        <v>-1890874.23</v>
      </c>
      <c r="S493" s="177">
        <v>-2351129.06</v>
      </c>
      <c r="T493" s="177">
        <v>-43996.77</v>
      </c>
      <c r="U493" s="177">
        <v>-3597932.17</v>
      </c>
      <c r="V493" s="177">
        <v>-117042.93</v>
      </c>
      <c r="W493" s="177">
        <v>-10225176.449999999</v>
      </c>
      <c r="X493" s="177">
        <v>-2732958.61</v>
      </c>
      <c r="Y493" s="177">
        <v>-994144.79</v>
      </c>
      <c r="Z493" s="177">
        <v>-2342457.69</v>
      </c>
      <c r="AA493" s="177">
        <v>-360144.68</v>
      </c>
      <c r="AB493" s="177">
        <v>-235291.38</v>
      </c>
      <c r="AC493" s="177">
        <v>-2308023.81</v>
      </c>
      <c r="AD493" s="177">
        <v>-1860943.28</v>
      </c>
      <c r="AE493" s="177">
        <v>0</v>
      </c>
      <c r="AF493" s="177">
        <v>0</v>
      </c>
      <c r="AG493" s="177">
        <v>-55060.37</v>
      </c>
      <c r="AH493" s="177">
        <v>-394128.84</v>
      </c>
      <c r="AI493" s="177">
        <v>0</v>
      </c>
      <c r="AJ493" s="177">
        <v>-27682.93</v>
      </c>
      <c r="AK493" s="177">
        <v>-25701262.510000002</v>
      </c>
      <c r="AL493" s="177">
        <v>134299.79999999999</v>
      </c>
      <c r="AM493" s="177">
        <v>-498801.66</v>
      </c>
      <c r="AN493" s="177">
        <v>-473993.61</v>
      </c>
      <c r="AO493" s="177">
        <v>0</v>
      </c>
      <c r="AP493" s="177">
        <v>-1205.73</v>
      </c>
      <c r="AQ493" s="177">
        <v>-9202.41</v>
      </c>
      <c r="AR493" s="177">
        <v>-6012074.9500000002</v>
      </c>
      <c r="AS493" s="177">
        <v>-2895213.27</v>
      </c>
      <c r="AT493" s="177">
        <v>-1739533.01</v>
      </c>
      <c r="AU493" s="177">
        <v>-695553.35</v>
      </c>
      <c r="AV493" s="177">
        <v>-47087.87</v>
      </c>
      <c r="AW493" s="177">
        <v>-691641.95</v>
      </c>
      <c r="AX493" s="177">
        <v>-1284742.95</v>
      </c>
      <c r="AY493" s="177">
        <v>-383024.48</v>
      </c>
      <c r="AZ493" s="177">
        <v>-149164.98000000001</v>
      </c>
      <c r="BA493" s="177">
        <v>-16999071.460000001</v>
      </c>
      <c r="BB493" s="177">
        <v>-167860.77</v>
      </c>
      <c r="BC493" s="177">
        <v>-35393260.310000002</v>
      </c>
      <c r="BD493" s="177">
        <v>-4226011.62</v>
      </c>
      <c r="BE493" s="177">
        <v>-340735.61</v>
      </c>
      <c r="BF493" s="177">
        <v>-1200218.08</v>
      </c>
      <c r="BG493" s="177">
        <v>-4455839.88</v>
      </c>
      <c r="BH493" s="177">
        <v>-71329.8</v>
      </c>
      <c r="BI493" s="177">
        <v>-62685.06</v>
      </c>
      <c r="BJ493" s="177">
        <v>-1255536.49</v>
      </c>
      <c r="BK493" s="177">
        <v>-315944.71000000002</v>
      </c>
      <c r="BL493" s="177">
        <v>-10669238.5</v>
      </c>
      <c r="BM493" s="177">
        <v>-1223726</v>
      </c>
      <c r="BN493" s="177">
        <v>-385888.6</v>
      </c>
      <c r="BO493" s="177">
        <v>-375149.2</v>
      </c>
      <c r="BP493" s="177">
        <v>-37718.800000000003</v>
      </c>
      <c r="BQ493" s="177">
        <v>-1437325</v>
      </c>
      <c r="BR493" s="179">
        <v>-13800091.82</v>
      </c>
      <c r="BS493" s="177">
        <v>-2473353.2000000002</v>
      </c>
      <c r="BT493" s="177">
        <v>-3568853.44</v>
      </c>
      <c r="BU493" s="179">
        <v>-8646585.8000000007</v>
      </c>
      <c r="BV493" s="177">
        <v>-518982.40000000002</v>
      </c>
      <c r="BW493" s="177">
        <v>-625237</v>
      </c>
      <c r="BX493" s="177">
        <v>-3500773.15</v>
      </c>
      <c r="BY493" s="177">
        <v>-181264.15</v>
      </c>
      <c r="BZ493" s="177">
        <v>-10100</v>
      </c>
      <c r="CA493" s="177">
        <v>-554572</v>
      </c>
      <c r="CB493" s="179">
        <v>-3889143</v>
      </c>
      <c r="CC493" s="177">
        <v>-994112.5</v>
      </c>
      <c r="CD493" s="177">
        <v>-1267363</v>
      </c>
      <c r="CE493" s="177">
        <v>-904164.04</v>
      </c>
      <c r="CF493" s="177">
        <v>-556772.4</v>
      </c>
      <c r="CG493" s="177">
        <v>-66957.350000000006</v>
      </c>
      <c r="CH493" s="177">
        <v>-173487</v>
      </c>
      <c r="CI493" s="177">
        <v>-325367.8</v>
      </c>
      <c r="CJ493" s="179">
        <v>-1324658.8899999999</v>
      </c>
      <c r="CK493" s="177">
        <v>-214732.79999999999</v>
      </c>
      <c r="CL493" s="177">
        <v>-869653.5</v>
      </c>
      <c r="CM493" s="178" t="s">
        <v>2144</v>
      </c>
      <c r="CN493" s="153" t="s">
        <v>2152</v>
      </c>
      <c r="CO493" s="153" t="s">
        <v>2144</v>
      </c>
      <c r="CP493" s="154" t="s">
        <v>2146</v>
      </c>
      <c r="CQ493" s="189" t="s">
        <v>2147</v>
      </c>
      <c r="CR493" s="154">
        <f t="shared" si="9"/>
        <v>0</v>
      </c>
      <c r="CS493" s="154" t="s">
        <v>993</v>
      </c>
      <c r="CT493" s="154" t="s">
        <v>994</v>
      </c>
      <c r="CU493" s="154">
        <v>0</v>
      </c>
      <c r="CW493" s="157" t="s">
        <v>2152</v>
      </c>
      <c r="CX493" s="154" t="s">
        <v>2144</v>
      </c>
      <c r="CY493" s="154" t="s">
        <v>2146</v>
      </c>
      <c r="CZ493" s="174">
        <f t="shared" si="8"/>
        <v>0</v>
      </c>
      <c r="DA493" s="158" t="s">
        <v>993</v>
      </c>
      <c r="DB493" s="154" t="s">
        <v>994</v>
      </c>
      <c r="DC493" s="154" t="s">
        <v>1288</v>
      </c>
    </row>
    <row r="494" spans="1:107" ht="13.2" customHeight="1" x14ac:dyDescent="0.25">
      <c r="A494" s="175" t="s">
        <v>995</v>
      </c>
      <c r="B494" s="176" t="s">
        <v>996</v>
      </c>
      <c r="C494" s="177">
        <v>0</v>
      </c>
      <c r="D494" s="177">
        <v>-1772524.95</v>
      </c>
      <c r="E494" s="177">
        <v>-77986.5</v>
      </c>
      <c r="F494" s="177">
        <v>0</v>
      </c>
      <c r="G494" s="177">
        <v>-230717.3</v>
      </c>
      <c r="H494" s="177">
        <v>-304278.98</v>
      </c>
      <c r="I494" s="177">
        <v>0</v>
      </c>
      <c r="J494" s="177">
        <v>-915813</v>
      </c>
      <c r="K494" s="177">
        <v>-88851.78</v>
      </c>
      <c r="L494" s="177">
        <v>-12867.77</v>
      </c>
      <c r="M494" s="177">
        <v>694417</v>
      </c>
      <c r="N494" s="177">
        <v>-450</v>
      </c>
      <c r="O494" s="177">
        <v>-1709309.1</v>
      </c>
      <c r="P494" s="177">
        <v>-1103326.44</v>
      </c>
      <c r="Q494" s="177">
        <v>-9927</v>
      </c>
      <c r="R494" s="177">
        <v>-612208.09</v>
      </c>
      <c r="S494" s="177">
        <v>-939788.37</v>
      </c>
      <c r="T494" s="177">
        <v>-95230.23</v>
      </c>
      <c r="U494" s="177">
        <v>0</v>
      </c>
      <c r="V494" s="177">
        <v>45317.599999999999</v>
      </c>
      <c r="W494" s="177">
        <v>-8714.4</v>
      </c>
      <c r="X494" s="177">
        <v>-736498.1</v>
      </c>
      <c r="Y494" s="177">
        <v>0</v>
      </c>
      <c r="Z494" s="177">
        <v>0</v>
      </c>
      <c r="AA494" s="177">
        <v>0</v>
      </c>
      <c r="AB494" s="177">
        <v>-22384</v>
      </c>
      <c r="AC494" s="177">
        <v>0</v>
      </c>
      <c r="AD494" s="177">
        <v>-934057.2</v>
      </c>
      <c r="AE494" s="177">
        <v>-194507.81</v>
      </c>
      <c r="AF494" s="177">
        <v>0</v>
      </c>
      <c r="AG494" s="177">
        <v>-879590.6</v>
      </c>
      <c r="AH494" s="177">
        <v>-35690.400000000001</v>
      </c>
      <c r="AI494" s="177">
        <v>-1027314.88</v>
      </c>
      <c r="AJ494" s="177">
        <v>-391581.4</v>
      </c>
      <c r="AK494" s="177">
        <v>-261173.32</v>
      </c>
      <c r="AL494" s="177">
        <v>-604362.89</v>
      </c>
      <c r="AM494" s="177">
        <v>-660593.19999999995</v>
      </c>
      <c r="AN494" s="177">
        <v>-902126</v>
      </c>
      <c r="AO494" s="177">
        <v>-557051.64</v>
      </c>
      <c r="AP494" s="177">
        <v>-446451.4</v>
      </c>
      <c r="AQ494" s="177">
        <v>-265458.8</v>
      </c>
      <c r="AR494" s="177">
        <v>-1569220.2</v>
      </c>
      <c r="AS494" s="177">
        <v>0</v>
      </c>
      <c r="AT494" s="177">
        <v>0</v>
      </c>
      <c r="AU494" s="177">
        <v>-121867.2</v>
      </c>
      <c r="AV494" s="177">
        <v>-91303.2</v>
      </c>
      <c r="AW494" s="177">
        <v>-238073.5</v>
      </c>
      <c r="AX494" s="177">
        <v>-1017.6</v>
      </c>
      <c r="AY494" s="177">
        <v>-111208.4</v>
      </c>
      <c r="AZ494" s="177">
        <v>-27118.6</v>
      </c>
      <c r="BA494" s="177">
        <v>-633951.85</v>
      </c>
      <c r="BB494" s="177">
        <v>0</v>
      </c>
      <c r="BC494" s="177">
        <v>0</v>
      </c>
      <c r="BD494" s="177">
        <v>-1510564.4</v>
      </c>
      <c r="BE494" s="177">
        <v>0</v>
      </c>
      <c r="BF494" s="177">
        <v>-17567.8</v>
      </c>
      <c r="BG494" s="177">
        <v>-72839.8</v>
      </c>
      <c r="BH494" s="177">
        <v>0</v>
      </c>
      <c r="BI494" s="177">
        <v>0</v>
      </c>
      <c r="BJ494" s="177">
        <v>0</v>
      </c>
      <c r="BK494" s="177">
        <v>0</v>
      </c>
      <c r="BL494" s="177">
        <v>1438512.4</v>
      </c>
      <c r="BM494" s="177">
        <v>-275526</v>
      </c>
      <c r="BN494" s="177">
        <v>-1099158.3</v>
      </c>
      <c r="BO494" s="177">
        <v>0</v>
      </c>
      <c r="BP494" s="177">
        <v>0</v>
      </c>
      <c r="BQ494" s="177">
        <v>-192890</v>
      </c>
      <c r="BR494" s="177">
        <v>-5605846.2000000002</v>
      </c>
      <c r="BS494" s="177">
        <v>0</v>
      </c>
      <c r="BT494" s="177">
        <v>0</v>
      </c>
      <c r="BU494" s="177">
        <v>-1085488.8</v>
      </c>
      <c r="BV494" s="177">
        <v>0</v>
      </c>
      <c r="BW494" s="177">
        <v>0</v>
      </c>
      <c r="BX494" s="177">
        <v>0</v>
      </c>
      <c r="BY494" s="177">
        <v>-39782.6</v>
      </c>
      <c r="BZ494" s="177">
        <v>0</v>
      </c>
      <c r="CA494" s="177">
        <v>-180945.2</v>
      </c>
      <c r="CB494" s="177">
        <v>0</v>
      </c>
      <c r="CC494" s="177">
        <v>-1501734.8</v>
      </c>
      <c r="CD494" s="177">
        <v>-2043751.2</v>
      </c>
      <c r="CE494" s="177">
        <v>-163766.79999999999</v>
      </c>
      <c r="CF494" s="177">
        <v>-9817</v>
      </c>
      <c r="CG494" s="177">
        <v>-739189.8</v>
      </c>
      <c r="CH494" s="177">
        <v>0</v>
      </c>
      <c r="CI494" s="177">
        <v>0</v>
      </c>
      <c r="CJ494" s="177">
        <v>-665398.9</v>
      </c>
      <c r="CK494" s="177">
        <v>-126543.4</v>
      </c>
      <c r="CL494" s="177">
        <v>0</v>
      </c>
      <c r="CM494" s="178" t="s">
        <v>2144</v>
      </c>
      <c r="CN494" s="153" t="s">
        <v>2152</v>
      </c>
      <c r="CO494" s="153" t="s">
        <v>2144</v>
      </c>
      <c r="CP494" s="154" t="s">
        <v>2146</v>
      </c>
      <c r="CQ494" s="189" t="s">
        <v>2147</v>
      </c>
      <c r="CR494" s="154">
        <f t="shared" si="9"/>
        <v>0</v>
      </c>
      <c r="CS494" s="154" t="s">
        <v>995</v>
      </c>
      <c r="CT494" s="154" t="s">
        <v>2153</v>
      </c>
      <c r="CU494" s="154">
        <v>0</v>
      </c>
      <c r="CW494" s="157" t="s">
        <v>2152</v>
      </c>
      <c r="CX494" s="154" t="s">
        <v>2144</v>
      </c>
      <c r="CY494" s="154" t="s">
        <v>2146</v>
      </c>
      <c r="CZ494" s="174">
        <f t="shared" si="8"/>
        <v>0</v>
      </c>
      <c r="DA494" s="158" t="s">
        <v>995</v>
      </c>
      <c r="DB494" s="154" t="s">
        <v>996</v>
      </c>
      <c r="DC494" s="154" t="s">
        <v>1288</v>
      </c>
    </row>
    <row r="495" spans="1:107" ht="13.2" customHeight="1" x14ac:dyDescent="0.25">
      <c r="A495" s="175" t="s">
        <v>997</v>
      </c>
      <c r="B495" s="176" t="s">
        <v>998</v>
      </c>
      <c r="C495" s="177">
        <v>4609274</v>
      </c>
      <c r="D495" s="177">
        <v>12548190.15</v>
      </c>
      <c r="E495" s="177">
        <v>127228.8</v>
      </c>
      <c r="F495" s="177">
        <v>0</v>
      </c>
      <c r="G495" s="177">
        <v>757895.6</v>
      </c>
      <c r="H495" s="177">
        <v>0</v>
      </c>
      <c r="I495" s="177">
        <v>0</v>
      </c>
      <c r="J495" s="177">
        <v>49883.199999999997</v>
      </c>
      <c r="K495" s="177">
        <v>286511.8</v>
      </c>
      <c r="L495" s="177">
        <v>36372.120000000003</v>
      </c>
      <c r="M495" s="177">
        <v>0</v>
      </c>
      <c r="N495" s="177">
        <v>0</v>
      </c>
      <c r="O495" s="177">
        <v>212998.7</v>
      </c>
      <c r="P495" s="177">
        <v>93065.2</v>
      </c>
      <c r="Q495" s="177">
        <v>2271.8000000000002</v>
      </c>
      <c r="R495" s="177">
        <v>0</v>
      </c>
      <c r="S495" s="177">
        <v>149099.65</v>
      </c>
      <c r="T495" s="177">
        <v>53663</v>
      </c>
      <c r="U495" s="177">
        <v>0</v>
      </c>
      <c r="V495" s="177">
        <v>0</v>
      </c>
      <c r="W495" s="177">
        <v>11638.8</v>
      </c>
      <c r="X495" s="177">
        <v>212347.6</v>
      </c>
      <c r="Y495" s="177">
        <v>250190.47</v>
      </c>
      <c r="Z495" s="177">
        <v>237481.2</v>
      </c>
      <c r="AA495" s="177">
        <v>0</v>
      </c>
      <c r="AB495" s="177">
        <v>0</v>
      </c>
      <c r="AC495" s="177">
        <v>0</v>
      </c>
      <c r="AD495" s="177">
        <v>164302</v>
      </c>
      <c r="AE495" s="177">
        <v>674.8</v>
      </c>
      <c r="AF495" s="177">
        <v>-64109.279999999999</v>
      </c>
      <c r="AG495" s="177">
        <v>21796.51</v>
      </c>
      <c r="AH495" s="177">
        <v>626.6</v>
      </c>
      <c r="AI495" s="177">
        <v>59390.51</v>
      </c>
      <c r="AJ495" s="177">
        <v>9772.94</v>
      </c>
      <c r="AK495" s="177">
        <v>71316.5</v>
      </c>
      <c r="AL495" s="177">
        <v>127854</v>
      </c>
      <c r="AM495" s="177">
        <v>304884.09999999998</v>
      </c>
      <c r="AN495" s="177">
        <v>2362972.7999999998</v>
      </c>
      <c r="AO495" s="177">
        <v>482009.85</v>
      </c>
      <c r="AP495" s="177">
        <v>0</v>
      </c>
      <c r="AQ495" s="177">
        <v>1388462.98</v>
      </c>
      <c r="AR495" s="177">
        <v>185583.67</v>
      </c>
      <c r="AS495" s="177">
        <v>0</v>
      </c>
      <c r="AT495" s="177">
        <v>0</v>
      </c>
      <c r="AU495" s="177">
        <v>93426.3</v>
      </c>
      <c r="AV495" s="177">
        <v>5034.8</v>
      </c>
      <c r="AW495" s="177">
        <v>0</v>
      </c>
      <c r="AX495" s="177">
        <v>9905.92</v>
      </c>
      <c r="AY495" s="177">
        <v>341557.2</v>
      </c>
      <c r="AZ495" s="177">
        <v>0</v>
      </c>
      <c r="BA495" s="177">
        <v>0</v>
      </c>
      <c r="BB495" s="177">
        <v>0</v>
      </c>
      <c r="BC495" s="177">
        <v>0</v>
      </c>
      <c r="BD495" s="177">
        <v>66851.7</v>
      </c>
      <c r="BE495" s="177">
        <v>0</v>
      </c>
      <c r="BF495" s="177">
        <v>564030.6</v>
      </c>
      <c r="BG495" s="177">
        <v>70284</v>
      </c>
      <c r="BH495" s="177">
        <v>45528.65</v>
      </c>
      <c r="BI495" s="177">
        <v>0</v>
      </c>
      <c r="BJ495" s="177">
        <v>0</v>
      </c>
      <c r="BK495" s="177">
        <v>0</v>
      </c>
      <c r="BL495" s="177">
        <v>0</v>
      </c>
      <c r="BM495" s="177">
        <v>2015433.8</v>
      </c>
      <c r="BN495" s="177">
        <v>2081976.7</v>
      </c>
      <c r="BO495" s="177">
        <v>0</v>
      </c>
      <c r="BP495" s="177">
        <v>0</v>
      </c>
      <c r="BQ495" s="177">
        <v>9434.2000000000007</v>
      </c>
      <c r="BR495" s="177">
        <v>335935.8</v>
      </c>
      <c r="BS495" s="177">
        <v>0</v>
      </c>
      <c r="BT495" s="177">
        <v>0</v>
      </c>
      <c r="BU495" s="177">
        <v>1164451.3999999999</v>
      </c>
      <c r="BV495" s="177">
        <v>1291735</v>
      </c>
      <c r="BW495" s="177">
        <v>0</v>
      </c>
      <c r="BX495" s="177">
        <v>30602</v>
      </c>
      <c r="BY495" s="177">
        <v>61972.6</v>
      </c>
      <c r="BZ495" s="177">
        <v>0</v>
      </c>
      <c r="CA495" s="177">
        <v>112576.6</v>
      </c>
      <c r="CB495" s="177">
        <v>576713.68999999994</v>
      </c>
      <c r="CC495" s="177">
        <v>401118.9</v>
      </c>
      <c r="CD495" s="177">
        <v>0</v>
      </c>
      <c r="CE495" s="177">
        <v>337421.8</v>
      </c>
      <c r="CF495" s="177">
        <v>31528</v>
      </c>
      <c r="CG495" s="177">
        <v>731758.35</v>
      </c>
      <c r="CH495" s="177">
        <v>87672</v>
      </c>
      <c r="CI495" s="177">
        <v>24779</v>
      </c>
      <c r="CJ495" s="177">
        <v>178105.2</v>
      </c>
      <c r="CK495" s="177">
        <v>1350410.49</v>
      </c>
      <c r="CL495" s="177">
        <v>0</v>
      </c>
      <c r="CM495" s="178" t="s">
        <v>2144</v>
      </c>
      <c r="CN495" s="153" t="s">
        <v>2152</v>
      </c>
      <c r="CO495" s="153" t="s">
        <v>2144</v>
      </c>
      <c r="CP495" s="154" t="s">
        <v>2146</v>
      </c>
      <c r="CQ495" s="189" t="s">
        <v>2147</v>
      </c>
      <c r="CR495" s="154">
        <f t="shared" si="9"/>
        <v>0</v>
      </c>
      <c r="CS495" s="154" t="s">
        <v>997</v>
      </c>
      <c r="CT495" s="154" t="s">
        <v>2154</v>
      </c>
      <c r="CU495" s="154">
        <v>0</v>
      </c>
      <c r="CW495" s="157" t="s">
        <v>2152</v>
      </c>
      <c r="CX495" s="154" t="s">
        <v>2144</v>
      </c>
      <c r="CY495" s="154" t="s">
        <v>2146</v>
      </c>
      <c r="CZ495" s="174">
        <f t="shared" si="8"/>
        <v>0</v>
      </c>
      <c r="DA495" s="158" t="s">
        <v>997</v>
      </c>
      <c r="DB495" s="154" t="s">
        <v>998</v>
      </c>
      <c r="DC495" s="154" t="s">
        <v>1288</v>
      </c>
    </row>
    <row r="496" spans="1:107" ht="13.2" customHeight="1" x14ac:dyDescent="0.25">
      <c r="A496" s="175" t="s">
        <v>999</v>
      </c>
      <c r="B496" s="176" t="s">
        <v>1000</v>
      </c>
      <c r="C496" s="177">
        <v>406566.71</v>
      </c>
      <c r="D496" s="177">
        <v>0</v>
      </c>
      <c r="E496" s="177">
        <v>0</v>
      </c>
      <c r="F496" s="177">
        <v>0</v>
      </c>
      <c r="G496" s="177">
        <v>0</v>
      </c>
      <c r="H496" s="177">
        <v>0</v>
      </c>
      <c r="I496" s="177">
        <v>0</v>
      </c>
      <c r="J496" s="177">
        <v>0</v>
      </c>
      <c r="K496" s="177">
        <v>0</v>
      </c>
      <c r="L496" s="177">
        <v>0</v>
      </c>
      <c r="M496" s="177">
        <v>0</v>
      </c>
      <c r="N496" s="177">
        <v>0</v>
      </c>
      <c r="O496" s="177">
        <v>2381844</v>
      </c>
      <c r="P496" s="177">
        <v>0</v>
      </c>
      <c r="Q496" s="177">
        <v>0</v>
      </c>
      <c r="R496" s="177">
        <v>0</v>
      </c>
      <c r="S496" s="177">
        <v>0</v>
      </c>
      <c r="T496" s="177">
        <v>0</v>
      </c>
      <c r="U496" s="177">
        <v>0</v>
      </c>
      <c r="V496" s="177">
        <v>0</v>
      </c>
      <c r="W496" s="177">
        <v>856410</v>
      </c>
      <c r="X496" s="177">
        <v>0</v>
      </c>
      <c r="Y496" s="177">
        <v>0</v>
      </c>
      <c r="Z496" s="177">
        <v>0</v>
      </c>
      <c r="AA496" s="177">
        <v>0</v>
      </c>
      <c r="AB496" s="177">
        <v>0</v>
      </c>
      <c r="AC496" s="177">
        <v>0</v>
      </c>
      <c r="AD496" s="177">
        <v>0</v>
      </c>
      <c r="AE496" s="177">
        <v>0</v>
      </c>
      <c r="AF496" s="177">
        <v>0</v>
      </c>
      <c r="AG496" s="177">
        <v>0</v>
      </c>
      <c r="AH496" s="177">
        <v>0</v>
      </c>
      <c r="AI496" s="177">
        <v>0</v>
      </c>
      <c r="AJ496" s="177">
        <v>0</v>
      </c>
      <c r="AK496" s="177">
        <v>4884233.6399999997</v>
      </c>
      <c r="AL496" s="177">
        <v>0</v>
      </c>
      <c r="AM496" s="177">
        <v>0</v>
      </c>
      <c r="AN496" s="177">
        <v>0</v>
      </c>
      <c r="AO496" s="177">
        <v>0</v>
      </c>
      <c r="AP496" s="177">
        <v>0</v>
      </c>
      <c r="AQ496" s="177">
        <v>0</v>
      </c>
      <c r="AR496" s="177">
        <v>0</v>
      </c>
      <c r="AS496" s="177">
        <v>0</v>
      </c>
      <c r="AT496" s="177">
        <v>0</v>
      </c>
      <c r="AU496" s="177">
        <v>0</v>
      </c>
      <c r="AV496" s="177">
        <v>0</v>
      </c>
      <c r="AW496" s="177">
        <v>70000</v>
      </c>
      <c r="AX496" s="177">
        <v>0</v>
      </c>
      <c r="AY496" s="177">
        <v>0</v>
      </c>
      <c r="AZ496" s="177">
        <v>0</v>
      </c>
      <c r="BA496" s="177">
        <v>3110803.74</v>
      </c>
      <c r="BB496" s="177">
        <v>0</v>
      </c>
      <c r="BC496" s="177">
        <v>0</v>
      </c>
      <c r="BD496" s="177">
        <v>0</v>
      </c>
      <c r="BE496" s="177">
        <v>0</v>
      </c>
      <c r="BF496" s="177">
        <v>0</v>
      </c>
      <c r="BG496" s="177">
        <v>0</v>
      </c>
      <c r="BH496" s="177">
        <v>0</v>
      </c>
      <c r="BI496" s="177">
        <v>0</v>
      </c>
      <c r="BJ496" s="177">
        <v>0</v>
      </c>
      <c r="BK496" s="177">
        <v>0</v>
      </c>
      <c r="BL496" s="177">
        <v>462838.52</v>
      </c>
      <c r="BM496" s="177">
        <v>0</v>
      </c>
      <c r="BN496" s="177">
        <v>0</v>
      </c>
      <c r="BO496" s="177">
        <v>0</v>
      </c>
      <c r="BP496" s="177">
        <v>0</v>
      </c>
      <c r="BQ496" s="177">
        <v>0</v>
      </c>
      <c r="BR496" s="177">
        <v>0</v>
      </c>
      <c r="BS496" s="177">
        <v>0</v>
      </c>
      <c r="BT496" s="177">
        <v>0</v>
      </c>
      <c r="BU496" s="177">
        <v>0</v>
      </c>
      <c r="BV496" s="177">
        <v>0</v>
      </c>
      <c r="BW496" s="177">
        <v>0</v>
      </c>
      <c r="BX496" s="177">
        <v>0</v>
      </c>
      <c r="BY496" s="177">
        <v>0</v>
      </c>
      <c r="BZ496" s="177">
        <v>0</v>
      </c>
      <c r="CA496" s="177">
        <v>0</v>
      </c>
      <c r="CB496" s="177">
        <v>0</v>
      </c>
      <c r="CC496" s="177">
        <v>0</v>
      </c>
      <c r="CD496" s="177">
        <v>0</v>
      </c>
      <c r="CE496" s="177">
        <v>0</v>
      </c>
      <c r="CF496" s="177">
        <v>0</v>
      </c>
      <c r="CG496" s="177">
        <v>0</v>
      </c>
      <c r="CH496" s="177">
        <v>0</v>
      </c>
      <c r="CI496" s="177">
        <v>0</v>
      </c>
      <c r="CJ496" s="177">
        <v>0</v>
      </c>
      <c r="CK496" s="177">
        <v>0</v>
      </c>
      <c r="CL496" s="177">
        <v>0</v>
      </c>
      <c r="CM496" s="178" t="s">
        <v>2144</v>
      </c>
      <c r="CN496" s="153" t="s">
        <v>2145</v>
      </c>
      <c r="CO496" s="153" t="s">
        <v>2144</v>
      </c>
      <c r="CP496" s="154" t="s">
        <v>2146</v>
      </c>
      <c r="CQ496" s="189" t="s">
        <v>2147</v>
      </c>
      <c r="CR496" s="154">
        <f t="shared" si="9"/>
        <v>0</v>
      </c>
      <c r="CS496" s="154" t="s">
        <v>999</v>
      </c>
      <c r="CT496" s="154" t="s">
        <v>1000</v>
      </c>
      <c r="CU496" s="154">
        <v>0</v>
      </c>
      <c r="CW496" s="157" t="s">
        <v>2145</v>
      </c>
      <c r="CX496" s="154" t="s">
        <v>2144</v>
      </c>
      <c r="CY496" s="154" t="s">
        <v>2146</v>
      </c>
      <c r="CZ496" s="174">
        <f t="shared" si="8"/>
        <v>0</v>
      </c>
      <c r="DA496" s="158" t="s">
        <v>999</v>
      </c>
      <c r="DB496" s="154" t="s">
        <v>1000</v>
      </c>
      <c r="DC496" s="154" t="s">
        <v>1288</v>
      </c>
    </row>
    <row r="497" spans="1:107" ht="13.2" customHeight="1" x14ac:dyDescent="0.25">
      <c r="A497" s="175" t="s">
        <v>1001</v>
      </c>
      <c r="B497" s="176" t="s">
        <v>1002</v>
      </c>
      <c r="C497" s="177">
        <v>0</v>
      </c>
      <c r="D497" s="177">
        <v>0</v>
      </c>
      <c r="E497" s="177">
        <v>0</v>
      </c>
      <c r="F497" s="177">
        <v>0</v>
      </c>
      <c r="G497" s="177">
        <v>0</v>
      </c>
      <c r="H497" s="177">
        <v>0</v>
      </c>
      <c r="I497" s="177">
        <v>0</v>
      </c>
      <c r="J497" s="177">
        <v>0</v>
      </c>
      <c r="K497" s="177">
        <v>0</v>
      </c>
      <c r="L497" s="177">
        <v>0</v>
      </c>
      <c r="M497" s="177">
        <v>0</v>
      </c>
      <c r="N497" s="177">
        <v>0</v>
      </c>
      <c r="O497" s="177">
        <v>0</v>
      </c>
      <c r="P497" s="177">
        <v>0</v>
      </c>
      <c r="Q497" s="177">
        <v>0</v>
      </c>
      <c r="R497" s="177">
        <v>0</v>
      </c>
      <c r="S497" s="177">
        <v>0</v>
      </c>
      <c r="T497" s="177">
        <v>0</v>
      </c>
      <c r="U497" s="177">
        <v>0</v>
      </c>
      <c r="V497" s="177">
        <v>0</v>
      </c>
      <c r="W497" s="177">
        <v>49991</v>
      </c>
      <c r="X497" s="177">
        <v>0</v>
      </c>
      <c r="Y497" s="177">
        <v>0</v>
      </c>
      <c r="Z497" s="177">
        <v>0</v>
      </c>
      <c r="AA497" s="177">
        <v>0</v>
      </c>
      <c r="AB497" s="177">
        <v>0</v>
      </c>
      <c r="AC497" s="177">
        <v>0</v>
      </c>
      <c r="AD497" s="177">
        <v>0</v>
      </c>
      <c r="AE497" s="177">
        <v>0</v>
      </c>
      <c r="AF497" s="177">
        <v>0</v>
      </c>
      <c r="AG497" s="177">
        <v>0</v>
      </c>
      <c r="AH497" s="177">
        <v>0</v>
      </c>
      <c r="AI497" s="177">
        <v>0</v>
      </c>
      <c r="AJ497" s="177">
        <v>0</v>
      </c>
      <c r="AK497" s="177">
        <v>21432220.16</v>
      </c>
      <c r="AL497" s="177">
        <v>0</v>
      </c>
      <c r="AM497" s="177">
        <v>0</v>
      </c>
      <c r="AN497" s="177">
        <v>0</v>
      </c>
      <c r="AO497" s="177">
        <v>0</v>
      </c>
      <c r="AP497" s="177">
        <v>0</v>
      </c>
      <c r="AQ497" s="177">
        <v>0</v>
      </c>
      <c r="AR497" s="177">
        <v>0</v>
      </c>
      <c r="AS497" s="177">
        <v>0</v>
      </c>
      <c r="AT497" s="177">
        <v>0</v>
      </c>
      <c r="AU497" s="177">
        <v>0</v>
      </c>
      <c r="AV497" s="177">
        <v>0</v>
      </c>
      <c r="AW497" s="177">
        <v>0</v>
      </c>
      <c r="AX497" s="177">
        <v>0</v>
      </c>
      <c r="AY497" s="177">
        <v>0</v>
      </c>
      <c r="AZ497" s="177">
        <v>0</v>
      </c>
      <c r="BA497" s="177">
        <v>955352.42</v>
      </c>
      <c r="BB497" s="177">
        <v>0</v>
      </c>
      <c r="BC497" s="177">
        <v>0</v>
      </c>
      <c r="BD497" s="177">
        <v>0</v>
      </c>
      <c r="BE497" s="177">
        <v>0</v>
      </c>
      <c r="BF497" s="177">
        <v>0</v>
      </c>
      <c r="BG497" s="177">
        <v>0</v>
      </c>
      <c r="BH497" s="177">
        <v>0</v>
      </c>
      <c r="BI497" s="177">
        <v>0</v>
      </c>
      <c r="BJ497" s="177">
        <v>0</v>
      </c>
      <c r="BK497" s="177">
        <v>0</v>
      </c>
      <c r="BL497" s="177">
        <v>0</v>
      </c>
      <c r="BM497" s="177">
        <v>0</v>
      </c>
      <c r="BN497" s="177">
        <v>0</v>
      </c>
      <c r="BO497" s="177">
        <v>0</v>
      </c>
      <c r="BP497" s="177">
        <v>0</v>
      </c>
      <c r="BQ497" s="177">
        <v>0</v>
      </c>
      <c r="BR497" s="177">
        <v>0</v>
      </c>
      <c r="BS497" s="177">
        <v>0</v>
      </c>
      <c r="BT497" s="177">
        <v>0</v>
      </c>
      <c r="BU497" s="177">
        <v>0</v>
      </c>
      <c r="BV497" s="177">
        <v>0</v>
      </c>
      <c r="BW497" s="177">
        <v>0</v>
      </c>
      <c r="BX497" s="177">
        <v>0</v>
      </c>
      <c r="BY497" s="177">
        <v>0</v>
      </c>
      <c r="BZ497" s="179">
        <v>0</v>
      </c>
      <c r="CA497" s="177">
        <v>0</v>
      </c>
      <c r="CB497" s="177">
        <v>0</v>
      </c>
      <c r="CC497" s="177">
        <v>0</v>
      </c>
      <c r="CD497" s="177">
        <v>0</v>
      </c>
      <c r="CE497" s="177">
        <v>0</v>
      </c>
      <c r="CF497" s="177">
        <v>0</v>
      </c>
      <c r="CG497" s="177">
        <v>0</v>
      </c>
      <c r="CH497" s="177">
        <v>0</v>
      </c>
      <c r="CI497" s="177">
        <v>0</v>
      </c>
      <c r="CJ497" s="177">
        <v>454396.76</v>
      </c>
      <c r="CK497" s="177">
        <v>0</v>
      </c>
      <c r="CL497" s="177">
        <v>0</v>
      </c>
      <c r="CM497" s="178" t="s">
        <v>2144</v>
      </c>
      <c r="CN497" s="153" t="s">
        <v>2145</v>
      </c>
      <c r="CO497" s="153" t="s">
        <v>2144</v>
      </c>
      <c r="CP497" s="154" t="s">
        <v>2146</v>
      </c>
      <c r="CQ497" s="189" t="s">
        <v>2147</v>
      </c>
      <c r="CR497" s="154">
        <f t="shared" si="9"/>
        <v>0</v>
      </c>
      <c r="CS497" s="154" t="s">
        <v>1001</v>
      </c>
      <c r="CT497" s="154" t="s">
        <v>1002</v>
      </c>
      <c r="CU497" s="154">
        <v>0</v>
      </c>
      <c r="CW497" s="157" t="s">
        <v>2145</v>
      </c>
      <c r="CX497" s="154" t="s">
        <v>2144</v>
      </c>
      <c r="CY497" s="154" t="s">
        <v>2146</v>
      </c>
      <c r="CZ497" s="174">
        <f t="shared" si="8"/>
        <v>0</v>
      </c>
      <c r="DA497" s="158" t="s">
        <v>1001</v>
      </c>
      <c r="DB497" s="154" t="s">
        <v>1002</v>
      </c>
      <c r="DC497" s="154" t="s">
        <v>1288</v>
      </c>
    </row>
    <row r="498" spans="1:107" ht="13.2" customHeight="1" x14ac:dyDescent="0.25">
      <c r="A498" s="175" t="s">
        <v>1003</v>
      </c>
      <c r="B498" s="176" t="s">
        <v>1004</v>
      </c>
      <c r="C498" s="177">
        <v>0</v>
      </c>
      <c r="D498" s="177">
        <v>0</v>
      </c>
      <c r="E498" s="177">
        <v>0</v>
      </c>
      <c r="F498" s="177">
        <v>51002.3</v>
      </c>
      <c r="G498" s="177">
        <v>993.93</v>
      </c>
      <c r="H498" s="177">
        <v>0</v>
      </c>
      <c r="I498" s="177">
        <v>0</v>
      </c>
      <c r="J498" s="177">
        <v>0</v>
      </c>
      <c r="K498" s="177">
        <v>0</v>
      </c>
      <c r="L498" s="177">
        <v>0</v>
      </c>
      <c r="M498" s="177">
        <v>2218.42</v>
      </c>
      <c r="N498" s="177">
        <v>0</v>
      </c>
      <c r="O498" s="177">
        <v>578.33000000000004</v>
      </c>
      <c r="P498" s="177">
        <v>1332.28</v>
      </c>
      <c r="Q498" s="177">
        <v>0</v>
      </c>
      <c r="R498" s="177">
        <v>443.01</v>
      </c>
      <c r="S498" s="177">
        <v>0</v>
      </c>
      <c r="T498" s="177">
        <v>15883.52</v>
      </c>
      <c r="U498" s="177">
        <v>9569.68</v>
      </c>
      <c r="V498" s="177">
        <v>0</v>
      </c>
      <c r="W498" s="177">
        <v>0</v>
      </c>
      <c r="X498" s="177">
        <v>2685.63</v>
      </c>
      <c r="Y498" s="177">
        <v>0</v>
      </c>
      <c r="Z498" s="177">
        <v>0</v>
      </c>
      <c r="AA498" s="177">
        <v>0</v>
      </c>
      <c r="AB498" s="177">
        <v>42257.16</v>
      </c>
      <c r="AC498" s="177">
        <v>0</v>
      </c>
      <c r="AD498" s="177">
        <v>0</v>
      </c>
      <c r="AE498" s="177">
        <v>0</v>
      </c>
      <c r="AF498" s="177">
        <v>95</v>
      </c>
      <c r="AG498" s="177">
        <v>6375.33</v>
      </c>
      <c r="AH498" s="177">
        <v>22041.13</v>
      </c>
      <c r="AI498" s="177">
        <v>2978.3</v>
      </c>
      <c r="AJ498" s="177">
        <v>11852.84</v>
      </c>
      <c r="AK498" s="177">
        <v>61298.39</v>
      </c>
      <c r="AL498" s="177">
        <v>0</v>
      </c>
      <c r="AM498" s="177">
        <v>0</v>
      </c>
      <c r="AN498" s="177">
        <v>0</v>
      </c>
      <c r="AO498" s="177">
        <v>0</v>
      </c>
      <c r="AP498" s="177">
        <v>0</v>
      </c>
      <c r="AQ498" s="177">
        <v>0</v>
      </c>
      <c r="AR498" s="177">
        <v>0</v>
      </c>
      <c r="AS498" s="177">
        <v>0</v>
      </c>
      <c r="AT498" s="177">
        <v>0</v>
      </c>
      <c r="AU498" s="177">
        <v>11202.6</v>
      </c>
      <c r="AV498" s="177">
        <v>0</v>
      </c>
      <c r="AW498" s="177">
        <v>5036.59</v>
      </c>
      <c r="AX498" s="177">
        <v>0</v>
      </c>
      <c r="AY498" s="177">
        <v>0</v>
      </c>
      <c r="AZ498" s="177">
        <v>0</v>
      </c>
      <c r="BA498" s="177">
        <v>0</v>
      </c>
      <c r="BB498" s="177">
        <v>0</v>
      </c>
      <c r="BC498" s="177">
        <v>0</v>
      </c>
      <c r="BD498" s="177">
        <v>0</v>
      </c>
      <c r="BE498" s="177">
        <v>0</v>
      </c>
      <c r="BF498" s="177">
        <v>0</v>
      </c>
      <c r="BG498" s="177">
        <v>0</v>
      </c>
      <c r="BH498" s="177">
        <v>0</v>
      </c>
      <c r="BI498" s="177">
        <v>0</v>
      </c>
      <c r="BJ498" s="177">
        <v>0</v>
      </c>
      <c r="BK498" s="177">
        <v>0</v>
      </c>
      <c r="BL498" s="177">
        <v>0</v>
      </c>
      <c r="BM498" s="177">
        <v>0</v>
      </c>
      <c r="BN498" s="177">
        <v>0</v>
      </c>
      <c r="BO498" s="177">
        <v>0</v>
      </c>
      <c r="BP498" s="177">
        <v>617.41999999999996</v>
      </c>
      <c r="BQ498" s="177">
        <v>0</v>
      </c>
      <c r="BR498" s="179">
        <v>0</v>
      </c>
      <c r="BS498" s="179">
        <v>1722</v>
      </c>
      <c r="BT498" s="177">
        <v>0</v>
      </c>
      <c r="BU498" s="179">
        <v>0</v>
      </c>
      <c r="BV498" s="177">
        <v>0</v>
      </c>
      <c r="BW498" s="177">
        <v>0</v>
      </c>
      <c r="BX498" s="177">
        <v>0</v>
      </c>
      <c r="BY498" s="177">
        <v>0</v>
      </c>
      <c r="BZ498" s="177">
        <v>0</v>
      </c>
      <c r="CA498" s="177">
        <v>2565.7800000000002</v>
      </c>
      <c r="CB498" s="177">
        <v>0</v>
      </c>
      <c r="CC498" s="177">
        <v>27307.58</v>
      </c>
      <c r="CD498" s="177">
        <v>0</v>
      </c>
      <c r="CE498" s="177">
        <v>8047.48</v>
      </c>
      <c r="CF498" s="177">
        <v>0</v>
      </c>
      <c r="CG498" s="177">
        <v>4729</v>
      </c>
      <c r="CH498" s="177">
        <v>0</v>
      </c>
      <c r="CI498" s="177">
        <v>0</v>
      </c>
      <c r="CJ498" s="179">
        <v>9516.5</v>
      </c>
      <c r="CK498" s="177">
        <v>0</v>
      </c>
      <c r="CL498" s="177">
        <v>0</v>
      </c>
      <c r="CM498" s="178" t="s">
        <v>2155</v>
      </c>
      <c r="CN498" s="153" t="s">
        <v>2156</v>
      </c>
      <c r="CO498" s="153" t="s">
        <v>2155</v>
      </c>
      <c r="CP498" s="154" t="s">
        <v>2157</v>
      </c>
      <c r="CQ498" s="189" t="s">
        <v>2158</v>
      </c>
      <c r="CR498" s="154">
        <f t="shared" si="9"/>
        <v>0</v>
      </c>
      <c r="CS498" s="154" t="s">
        <v>1003</v>
      </c>
      <c r="CT498" s="154" t="s">
        <v>1004</v>
      </c>
      <c r="CU498" s="154">
        <v>0</v>
      </c>
      <c r="CW498" s="157" t="s">
        <v>2156</v>
      </c>
      <c r="CX498" s="154" t="s">
        <v>2155</v>
      </c>
      <c r="CY498" s="154" t="s">
        <v>2157</v>
      </c>
      <c r="CZ498" s="174">
        <f t="shared" si="8"/>
        <v>0</v>
      </c>
      <c r="DA498" s="158" t="s">
        <v>1003</v>
      </c>
      <c r="DB498" s="154" t="s">
        <v>1004</v>
      </c>
      <c r="DC498" s="154" t="s">
        <v>1288</v>
      </c>
    </row>
    <row r="499" spans="1:107" ht="13.2" customHeight="1" x14ac:dyDescent="0.25">
      <c r="A499" s="175" t="s">
        <v>443</v>
      </c>
      <c r="B499" s="176" t="s">
        <v>2159</v>
      </c>
      <c r="C499" s="177">
        <v>354330.73</v>
      </c>
      <c r="D499" s="177">
        <v>52461</v>
      </c>
      <c r="E499" s="177">
        <v>153808</v>
      </c>
      <c r="F499" s="177">
        <v>131700</v>
      </c>
      <c r="G499" s="177">
        <v>30003</v>
      </c>
      <c r="H499" s="177">
        <v>124659</v>
      </c>
      <c r="I499" s="177">
        <v>66860.75</v>
      </c>
      <c r="J499" s="177">
        <v>131792</v>
      </c>
      <c r="K499" s="177">
        <v>23821.35</v>
      </c>
      <c r="L499" s="177">
        <v>51312</v>
      </c>
      <c r="M499" s="177">
        <v>107668</v>
      </c>
      <c r="N499" s="177">
        <v>3916.7</v>
      </c>
      <c r="O499" s="177">
        <v>170389</v>
      </c>
      <c r="P499" s="177">
        <v>55548.12</v>
      </c>
      <c r="Q499" s="177">
        <v>8562.5</v>
      </c>
      <c r="R499" s="177">
        <v>166660</v>
      </c>
      <c r="S499" s="177">
        <v>74272.06</v>
      </c>
      <c r="T499" s="177">
        <v>15990</v>
      </c>
      <c r="U499" s="177">
        <v>38946.5</v>
      </c>
      <c r="V499" s="177">
        <v>136801</v>
      </c>
      <c r="W499" s="177">
        <v>298305</v>
      </c>
      <c r="X499" s="177">
        <v>52659</v>
      </c>
      <c r="Y499" s="177">
        <v>141413</v>
      </c>
      <c r="Z499" s="177">
        <v>76998</v>
      </c>
      <c r="AA499" s="177">
        <v>13165</v>
      </c>
      <c r="AB499" s="177">
        <v>73656</v>
      </c>
      <c r="AC499" s="177">
        <v>33022</v>
      </c>
      <c r="AD499" s="177">
        <v>74979</v>
      </c>
      <c r="AE499" s="177">
        <v>4100</v>
      </c>
      <c r="AF499" s="177">
        <v>14537</v>
      </c>
      <c r="AG499" s="177">
        <v>14826</v>
      </c>
      <c r="AH499" s="177">
        <v>80938</v>
      </c>
      <c r="AI499" s="177">
        <v>70180</v>
      </c>
      <c r="AJ499" s="177">
        <v>7605</v>
      </c>
      <c r="AK499" s="177">
        <v>69779.149999999994</v>
      </c>
      <c r="AL499" s="177">
        <v>35416</v>
      </c>
      <c r="AM499" s="177">
        <v>789</v>
      </c>
      <c r="AN499" s="177">
        <v>29986</v>
      </c>
      <c r="AO499" s="177">
        <v>49376.4</v>
      </c>
      <c r="AP499" s="177">
        <v>27179</v>
      </c>
      <c r="AQ499" s="177">
        <v>19133</v>
      </c>
      <c r="AR499" s="177">
        <v>99333.8</v>
      </c>
      <c r="AS499" s="177">
        <v>21854.25</v>
      </c>
      <c r="AT499" s="177">
        <v>37815</v>
      </c>
      <c r="AU499" s="177">
        <v>35377.5</v>
      </c>
      <c r="AV499" s="177">
        <v>15857</v>
      </c>
      <c r="AW499" s="177">
        <v>14327.25</v>
      </c>
      <c r="AX499" s="177">
        <v>60439.5</v>
      </c>
      <c r="AY499" s="177">
        <v>17257</v>
      </c>
      <c r="AZ499" s="177">
        <v>32785</v>
      </c>
      <c r="BA499" s="177">
        <v>100149.75</v>
      </c>
      <c r="BB499" s="177">
        <v>12875</v>
      </c>
      <c r="BC499" s="177">
        <v>334231.25</v>
      </c>
      <c r="BD499" s="177">
        <v>252156</v>
      </c>
      <c r="BE499" s="177">
        <v>81716.12</v>
      </c>
      <c r="BF499" s="177">
        <v>44537</v>
      </c>
      <c r="BG499" s="177">
        <v>159381.26</v>
      </c>
      <c r="BH499" s="177">
        <v>0</v>
      </c>
      <c r="BI499" s="177">
        <v>0</v>
      </c>
      <c r="BJ499" s="177">
        <v>0</v>
      </c>
      <c r="BK499" s="177">
        <v>0</v>
      </c>
      <c r="BL499" s="177">
        <v>49129.75</v>
      </c>
      <c r="BM499" s="177">
        <v>44555</v>
      </c>
      <c r="BN499" s="177">
        <v>27129</v>
      </c>
      <c r="BO499" s="177">
        <v>18371</v>
      </c>
      <c r="BP499" s="177">
        <v>27602</v>
      </c>
      <c r="BQ499" s="177">
        <v>23620</v>
      </c>
      <c r="BR499" s="177">
        <v>355522</v>
      </c>
      <c r="BS499" s="177">
        <v>24861</v>
      </c>
      <c r="BT499" s="177">
        <v>20520</v>
      </c>
      <c r="BU499" s="177">
        <v>26820</v>
      </c>
      <c r="BV499" s="177">
        <v>210</v>
      </c>
      <c r="BW499" s="177">
        <v>5267</v>
      </c>
      <c r="BX499" s="177">
        <v>9030.5</v>
      </c>
      <c r="BY499" s="177">
        <v>4372</v>
      </c>
      <c r="BZ499" s="177">
        <v>18925</v>
      </c>
      <c r="CA499" s="177">
        <v>12631</v>
      </c>
      <c r="CB499" s="177">
        <v>45251</v>
      </c>
      <c r="CC499" s="177">
        <v>11554</v>
      </c>
      <c r="CD499" s="177">
        <v>68532</v>
      </c>
      <c r="CE499" s="177">
        <v>24476.2</v>
      </c>
      <c r="CF499" s="177">
        <v>4930</v>
      </c>
      <c r="CG499" s="177">
        <v>755</v>
      </c>
      <c r="CH499" s="177">
        <v>27388</v>
      </c>
      <c r="CI499" s="177">
        <v>2836</v>
      </c>
      <c r="CJ499" s="177">
        <v>46344</v>
      </c>
      <c r="CK499" s="177">
        <v>255</v>
      </c>
      <c r="CL499" s="177">
        <v>2342</v>
      </c>
      <c r="CM499" s="178" t="s">
        <v>2155</v>
      </c>
      <c r="CN499" s="153" t="s">
        <v>2160</v>
      </c>
      <c r="CO499" s="153" t="s">
        <v>2155</v>
      </c>
      <c r="CP499" s="154" t="s">
        <v>2157</v>
      </c>
      <c r="CQ499" s="189" t="s">
        <v>2158</v>
      </c>
      <c r="CR499" s="154">
        <f t="shared" si="9"/>
        <v>0</v>
      </c>
      <c r="CS499" s="154" t="s">
        <v>443</v>
      </c>
      <c r="CT499" s="154" t="s">
        <v>2159</v>
      </c>
      <c r="CU499" s="154">
        <v>0</v>
      </c>
      <c r="CW499" s="157" t="s">
        <v>2160</v>
      </c>
      <c r="CX499" s="154" t="s">
        <v>2155</v>
      </c>
      <c r="CY499" s="154" t="s">
        <v>2157</v>
      </c>
      <c r="CZ499" s="174">
        <f t="shared" si="8"/>
        <v>0</v>
      </c>
      <c r="DA499" s="158" t="s">
        <v>443</v>
      </c>
      <c r="DB499" s="154" t="s">
        <v>2159</v>
      </c>
      <c r="DC499" s="154" t="s">
        <v>400</v>
      </c>
    </row>
    <row r="500" spans="1:107" ht="13.2" customHeight="1" x14ac:dyDescent="0.25">
      <c r="A500" s="175" t="s">
        <v>489</v>
      </c>
      <c r="B500" s="176" t="s">
        <v>2161</v>
      </c>
      <c r="C500" s="177">
        <v>1106546.3999999999</v>
      </c>
      <c r="D500" s="177">
        <v>2334.5</v>
      </c>
      <c r="E500" s="177">
        <v>82682</v>
      </c>
      <c r="F500" s="177">
        <v>38123</v>
      </c>
      <c r="G500" s="177">
        <v>0</v>
      </c>
      <c r="H500" s="177">
        <v>37239</v>
      </c>
      <c r="I500" s="177">
        <v>18714.5</v>
      </c>
      <c r="J500" s="177">
        <v>0</v>
      </c>
      <c r="K500" s="177">
        <v>0</v>
      </c>
      <c r="L500" s="177">
        <v>2011</v>
      </c>
      <c r="M500" s="177">
        <v>80107</v>
      </c>
      <c r="N500" s="177">
        <v>0</v>
      </c>
      <c r="O500" s="177">
        <v>366448.8</v>
      </c>
      <c r="P500" s="177">
        <v>0</v>
      </c>
      <c r="Q500" s="177">
        <v>2873.5</v>
      </c>
      <c r="R500" s="177">
        <v>0</v>
      </c>
      <c r="S500" s="177">
        <v>19384.919999999998</v>
      </c>
      <c r="T500" s="177">
        <v>28738.5</v>
      </c>
      <c r="U500" s="177">
        <v>22452</v>
      </c>
      <c r="V500" s="177">
        <v>41082.5</v>
      </c>
      <c r="W500" s="177">
        <v>812223</v>
      </c>
      <c r="X500" s="177">
        <v>36021</v>
      </c>
      <c r="Y500" s="177">
        <v>308451</v>
      </c>
      <c r="Z500" s="177">
        <v>83259</v>
      </c>
      <c r="AA500" s="177">
        <v>0</v>
      </c>
      <c r="AB500" s="177">
        <v>36528</v>
      </c>
      <c r="AC500" s="177">
        <v>5567</v>
      </c>
      <c r="AD500" s="177">
        <v>67339</v>
      </c>
      <c r="AE500" s="177">
        <v>0</v>
      </c>
      <c r="AF500" s="177">
        <v>8571</v>
      </c>
      <c r="AG500" s="177">
        <v>3670</v>
      </c>
      <c r="AH500" s="177">
        <v>49597</v>
      </c>
      <c r="AI500" s="177">
        <v>94395</v>
      </c>
      <c r="AJ500" s="177">
        <v>15942</v>
      </c>
      <c r="AK500" s="177">
        <v>147258.76999999999</v>
      </c>
      <c r="AL500" s="177">
        <v>0</v>
      </c>
      <c r="AM500" s="177">
        <v>7500.5</v>
      </c>
      <c r="AN500" s="177">
        <v>12957</v>
      </c>
      <c r="AO500" s="177">
        <v>23985</v>
      </c>
      <c r="AP500" s="177">
        <v>0</v>
      </c>
      <c r="AQ500" s="177">
        <v>8348</v>
      </c>
      <c r="AR500" s="177">
        <v>91557</v>
      </c>
      <c r="AS500" s="177">
        <v>297223.75</v>
      </c>
      <c r="AT500" s="177">
        <v>0</v>
      </c>
      <c r="AU500" s="177">
        <v>58027.47</v>
      </c>
      <c r="AV500" s="177">
        <v>1528</v>
      </c>
      <c r="AW500" s="177">
        <v>66120</v>
      </c>
      <c r="AX500" s="177">
        <v>10144</v>
      </c>
      <c r="AY500" s="177">
        <v>0</v>
      </c>
      <c r="AZ500" s="177">
        <v>5119</v>
      </c>
      <c r="BA500" s="177">
        <v>174760.5</v>
      </c>
      <c r="BB500" s="177">
        <v>2403</v>
      </c>
      <c r="BC500" s="177">
        <v>693252.5</v>
      </c>
      <c r="BD500" s="177">
        <v>525029.5</v>
      </c>
      <c r="BE500" s="177">
        <v>159264.25</v>
      </c>
      <c r="BF500" s="177">
        <v>12709</v>
      </c>
      <c r="BG500" s="177">
        <v>166250.49</v>
      </c>
      <c r="BH500" s="177">
        <v>0</v>
      </c>
      <c r="BI500" s="177">
        <v>0</v>
      </c>
      <c r="BJ500" s="177">
        <v>0</v>
      </c>
      <c r="BK500" s="177">
        <v>0</v>
      </c>
      <c r="BL500" s="177">
        <v>62128.75</v>
      </c>
      <c r="BM500" s="177">
        <v>96737</v>
      </c>
      <c r="BN500" s="177">
        <v>0</v>
      </c>
      <c r="BO500" s="177">
        <v>60701</v>
      </c>
      <c r="BP500" s="177">
        <v>25582</v>
      </c>
      <c r="BQ500" s="177">
        <v>219482</v>
      </c>
      <c r="BR500" s="177">
        <v>661878</v>
      </c>
      <c r="BS500" s="177">
        <v>0</v>
      </c>
      <c r="BT500" s="177">
        <v>43300</v>
      </c>
      <c r="BU500" s="177">
        <v>16508</v>
      </c>
      <c r="BV500" s="177">
        <v>0</v>
      </c>
      <c r="BW500" s="177">
        <v>0</v>
      </c>
      <c r="BX500" s="177">
        <v>46023.5</v>
      </c>
      <c r="BY500" s="177">
        <v>7779</v>
      </c>
      <c r="BZ500" s="177">
        <v>9379</v>
      </c>
      <c r="CA500" s="177">
        <v>0</v>
      </c>
      <c r="CB500" s="177">
        <v>0</v>
      </c>
      <c r="CC500" s="177">
        <v>14497</v>
      </c>
      <c r="CD500" s="177">
        <v>108787</v>
      </c>
      <c r="CE500" s="177">
        <v>27586</v>
      </c>
      <c r="CF500" s="177">
        <v>0</v>
      </c>
      <c r="CG500" s="177">
        <v>2367</v>
      </c>
      <c r="CH500" s="177">
        <v>0</v>
      </c>
      <c r="CI500" s="177">
        <v>0</v>
      </c>
      <c r="CJ500" s="177">
        <v>7286</v>
      </c>
      <c r="CK500" s="177">
        <v>0</v>
      </c>
      <c r="CL500" s="177">
        <v>0</v>
      </c>
      <c r="CM500" s="178" t="s">
        <v>2155</v>
      </c>
      <c r="CN500" s="153" t="s">
        <v>2162</v>
      </c>
      <c r="CO500" s="153" t="s">
        <v>2155</v>
      </c>
      <c r="CP500" s="154" t="s">
        <v>2157</v>
      </c>
      <c r="CQ500" s="189" t="s">
        <v>2158</v>
      </c>
      <c r="CR500" s="154">
        <f t="shared" si="9"/>
        <v>0</v>
      </c>
      <c r="CS500" s="154" t="s">
        <v>489</v>
      </c>
      <c r="CT500" s="154" t="s">
        <v>2161</v>
      </c>
      <c r="CU500" s="154">
        <v>0</v>
      </c>
      <c r="CW500" s="157" t="s">
        <v>2162</v>
      </c>
      <c r="CX500" s="154" t="s">
        <v>2155</v>
      </c>
      <c r="CY500" s="154" t="s">
        <v>2157</v>
      </c>
      <c r="CZ500" s="174">
        <f t="shared" si="8"/>
        <v>0</v>
      </c>
      <c r="DA500" s="158" t="s">
        <v>489</v>
      </c>
      <c r="DB500" s="154" t="s">
        <v>2161</v>
      </c>
      <c r="DC500" s="154" t="s">
        <v>458</v>
      </c>
    </row>
    <row r="501" spans="1:107" ht="13.2" customHeight="1" x14ac:dyDescent="0.25">
      <c r="A501" s="175" t="s">
        <v>1005</v>
      </c>
      <c r="B501" s="176" t="s">
        <v>1006</v>
      </c>
      <c r="C501" s="177">
        <v>-332482</v>
      </c>
      <c r="D501" s="177">
        <v>-52461</v>
      </c>
      <c r="E501" s="177">
        <v>0</v>
      </c>
      <c r="F501" s="177">
        <v>-59480</v>
      </c>
      <c r="G501" s="177">
        <v>-837.99</v>
      </c>
      <c r="H501" s="177">
        <v>-56377</v>
      </c>
      <c r="I501" s="177">
        <v>0</v>
      </c>
      <c r="J501" s="177">
        <v>-131792</v>
      </c>
      <c r="K501" s="177">
        <v>0</v>
      </c>
      <c r="L501" s="177">
        <v>-10386.549999999999</v>
      </c>
      <c r="M501" s="177">
        <v>-57929.05</v>
      </c>
      <c r="N501" s="177">
        <v>-4262.3</v>
      </c>
      <c r="O501" s="177">
        <v>-128988.83</v>
      </c>
      <c r="P501" s="177">
        <v>-13750.09</v>
      </c>
      <c r="Q501" s="177">
        <v>0</v>
      </c>
      <c r="R501" s="177">
        <v>-34653.1</v>
      </c>
      <c r="S501" s="177">
        <v>-11388.69</v>
      </c>
      <c r="T501" s="177">
        <v>-29471.119999999999</v>
      </c>
      <c r="U501" s="177">
        <v>-3068.06</v>
      </c>
      <c r="V501" s="177">
        <v>-105852.71</v>
      </c>
      <c r="W501" s="177">
        <v>-155472.09</v>
      </c>
      <c r="X501" s="177">
        <v>-39007.620000000003</v>
      </c>
      <c r="Y501" s="177">
        <v>-141413</v>
      </c>
      <c r="Z501" s="177">
        <v>0</v>
      </c>
      <c r="AA501" s="177">
        <v>-9661.19</v>
      </c>
      <c r="AB501" s="177">
        <v>-8368.25</v>
      </c>
      <c r="AC501" s="177">
        <v>-33022</v>
      </c>
      <c r="AD501" s="177">
        <v>-6235</v>
      </c>
      <c r="AE501" s="177">
        <v>-121.56</v>
      </c>
      <c r="AF501" s="177">
        <v>-14837</v>
      </c>
      <c r="AG501" s="177">
        <v>-4294.1099999999997</v>
      </c>
      <c r="AH501" s="177">
        <v>-30581.43</v>
      </c>
      <c r="AI501" s="177">
        <v>-31800.71</v>
      </c>
      <c r="AJ501" s="177">
        <v>-506.89</v>
      </c>
      <c r="AK501" s="177">
        <v>-294344.03999999998</v>
      </c>
      <c r="AL501" s="177">
        <v>-33042.480000000003</v>
      </c>
      <c r="AM501" s="177">
        <v>-2116.5</v>
      </c>
      <c r="AN501" s="177">
        <v>0</v>
      </c>
      <c r="AO501" s="177">
        <v>-9382.7000000000007</v>
      </c>
      <c r="AP501" s="177">
        <v>0</v>
      </c>
      <c r="AQ501" s="177">
        <v>-24417.48</v>
      </c>
      <c r="AR501" s="177">
        <v>-58000.14</v>
      </c>
      <c r="AS501" s="177">
        <v>0</v>
      </c>
      <c r="AT501" s="177">
        <v>0</v>
      </c>
      <c r="AU501" s="177">
        <v>0</v>
      </c>
      <c r="AV501" s="177">
        <v>-9597</v>
      </c>
      <c r="AW501" s="177">
        <v>-1366.5</v>
      </c>
      <c r="AX501" s="177">
        <v>-50574.05</v>
      </c>
      <c r="AY501" s="177">
        <v>-3043.75</v>
      </c>
      <c r="AZ501" s="177">
        <v>-24739.84</v>
      </c>
      <c r="BA501" s="177">
        <v>-48796.37</v>
      </c>
      <c r="BB501" s="177">
        <v>-10.32</v>
      </c>
      <c r="BC501" s="177">
        <v>-253856.5</v>
      </c>
      <c r="BD501" s="177">
        <v>-214447.63</v>
      </c>
      <c r="BE501" s="177">
        <v>-24282.29</v>
      </c>
      <c r="BF501" s="177">
        <v>-889.44</v>
      </c>
      <c r="BG501" s="177">
        <v>-86257.69</v>
      </c>
      <c r="BH501" s="177">
        <v>0</v>
      </c>
      <c r="BI501" s="177">
        <v>0</v>
      </c>
      <c r="BJ501" s="177">
        <v>0</v>
      </c>
      <c r="BK501" s="177">
        <v>0</v>
      </c>
      <c r="BL501" s="177">
        <v>-58627.99</v>
      </c>
      <c r="BM501" s="177">
        <v>-16133.8</v>
      </c>
      <c r="BN501" s="177">
        <v>-24234.67</v>
      </c>
      <c r="BO501" s="177">
        <v>-31617.73</v>
      </c>
      <c r="BP501" s="177">
        <v>-11150.1</v>
      </c>
      <c r="BQ501" s="177">
        <v>-214971</v>
      </c>
      <c r="BR501" s="177">
        <v>-159730.23999999999</v>
      </c>
      <c r="BS501" s="177">
        <v>-3328</v>
      </c>
      <c r="BT501" s="177">
        <v>-20520</v>
      </c>
      <c r="BU501" s="177">
        <v>-26820</v>
      </c>
      <c r="BV501" s="177">
        <v>0</v>
      </c>
      <c r="BW501" s="177">
        <v>-5010</v>
      </c>
      <c r="BX501" s="177">
        <v>0</v>
      </c>
      <c r="BY501" s="177">
        <v>-5901.26</v>
      </c>
      <c r="BZ501" s="177">
        <v>-18610</v>
      </c>
      <c r="CA501" s="177">
        <v>-10217.56</v>
      </c>
      <c r="CB501" s="177">
        <v>-45251</v>
      </c>
      <c r="CC501" s="177">
        <v>-3029.07</v>
      </c>
      <c r="CD501" s="177">
        <v>-47229</v>
      </c>
      <c r="CE501" s="177">
        <v>-860.68</v>
      </c>
      <c r="CF501" s="177">
        <v>-12780</v>
      </c>
      <c r="CG501" s="177">
        <v>0</v>
      </c>
      <c r="CH501" s="177">
        <v>-14275.94</v>
      </c>
      <c r="CI501" s="177">
        <v>0</v>
      </c>
      <c r="CJ501" s="177">
        <v>-28553.74</v>
      </c>
      <c r="CK501" s="177">
        <v>-255</v>
      </c>
      <c r="CL501" s="177">
        <v>0</v>
      </c>
      <c r="CM501" s="178" t="s">
        <v>2155</v>
      </c>
      <c r="CN501" s="153" t="s">
        <v>2156</v>
      </c>
      <c r="CO501" s="153" t="s">
        <v>2155</v>
      </c>
      <c r="CP501" s="154" t="s">
        <v>2157</v>
      </c>
      <c r="CQ501" s="189" t="s">
        <v>2158</v>
      </c>
      <c r="CR501" s="154">
        <f t="shared" si="9"/>
        <v>0</v>
      </c>
      <c r="CS501" s="154" t="s">
        <v>1005</v>
      </c>
      <c r="CT501" s="154" t="s">
        <v>1006</v>
      </c>
      <c r="CU501" s="154">
        <v>0</v>
      </c>
      <c r="CW501" s="157" t="s">
        <v>2156</v>
      </c>
      <c r="CX501" s="154" t="s">
        <v>2155</v>
      </c>
      <c r="CY501" s="154" t="s">
        <v>2157</v>
      </c>
      <c r="CZ501" s="174">
        <f t="shared" si="8"/>
        <v>0</v>
      </c>
      <c r="DA501" s="158" t="s">
        <v>1005</v>
      </c>
      <c r="DB501" s="154" t="s">
        <v>1006</v>
      </c>
      <c r="DC501" s="154" t="s">
        <v>1288</v>
      </c>
    </row>
    <row r="502" spans="1:107" ht="13.2" customHeight="1" x14ac:dyDescent="0.25">
      <c r="A502" s="175" t="s">
        <v>1007</v>
      </c>
      <c r="B502" s="176" t="s">
        <v>1008</v>
      </c>
      <c r="C502" s="177">
        <v>-1080531.8</v>
      </c>
      <c r="D502" s="177">
        <v>-2334.5</v>
      </c>
      <c r="E502" s="177">
        <v>0</v>
      </c>
      <c r="F502" s="177">
        <v>-11925</v>
      </c>
      <c r="G502" s="177">
        <v>0</v>
      </c>
      <c r="H502" s="177">
        <v>0</v>
      </c>
      <c r="I502" s="177">
        <v>0</v>
      </c>
      <c r="J502" s="177">
        <v>0</v>
      </c>
      <c r="K502" s="177">
        <v>0</v>
      </c>
      <c r="L502" s="177">
        <v>-516.45000000000005</v>
      </c>
      <c r="M502" s="177">
        <v>-62902.559999999998</v>
      </c>
      <c r="N502" s="177">
        <v>0</v>
      </c>
      <c r="O502" s="177">
        <v>-276356.62</v>
      </c>
      <c r="P502" s="177">
        <v>0</v>
      </c>
      <c r="Q502" s="177">
        <v>0</v>
      </c>
      <c r="R502" s="177">
        <v>0</v>
      </c>
      <c r="S502" s="177">
        <v>-9634.4599999999991</v>
      </c>
      <c r="T502" s="177">
        <v>0</v>
      </c>
      <c r="U502" s="177">
        <v>-25807.85</v>
      </c>
      <c r="V502" s="177">
        <v>0</v>
      </c>
      <c r="W502" s="177">
        <v>-491381.58</v>
      </c>
      <c r="X502" s="177">
        <v>-33012.68</v>
      </c>
      <c r="Y502" s="177">
        <v>-308451</v>
      </c>
      <c r="Z502" s="177">
        <v>0</v>
      </c>
      <c r="AA502" s="177">
        <v>0</v>
      </c>
      <c r="AB502" s="177">
        <v>0</v>
      </c>
      <c r="AC502" s="177">
        <v>-5567</v>
      </c>
      <c r="AD502" s="177">
        <v>-36144.32</v>
      </c>
      <c r="AE502" s="177">
        <v>0</v>
      </c>
      <c r="AF502" s="177">
        <v>-8366</v>
      </c>
      <c r="AG502" s="177">
        <v>-2526.7199999999998</v>
      </c>
      <c r="AH502" s="177">
        <v>-26614.15</v>
      </c>
      <c r="AI502" s="177">
        <v>0</v>
      </c>
      <c r="AJ502" s="177">
        <v>0</v>
      </c>
      <c r="AK502" s="177">
        <v>-311418.36</v>
      </c>
      <c r="AL502" s="177">
        <v>0</v>
      </c>
      <c r="AM502" s="177">
        <v>-4345</v>
      </c>
      <c r="AN502" s="177">
        <v>0</v>
      </c>
      <c r="AO502" s="177">
        <v>0</v>
      </c>
      <c r="AP502" s="177">
        <v>0</v>
      </c>
      <c r="AQ502" s="177">
        <v>0</v>
      </c>
      <c r="AR502" s="177">
        <v>-76720.34</v>
      </c>
      <c r="AS502" s="177">
        <v>0</v>
      </c>
      <c r="AT502" s="177">
        <v>0</v>
      </c>
      <c r="AU502" s="177">
        <v>0</v>
      </c>
      <c r="AV502" s="177">
        <v>-495.9</v>
      </c>
      <c r="AW502" s="177">
        <v>-63816.5</v>
      </c>
      <c r="AX502" s="177">
        <v>0</v>
      </c>
      <c r="AY502" s="177">
        <v>0</v>
      </c>
      <c r="AZ502" s="177">
        <v>-5119</v>
      </c>
      <c r="BA502" s="177">
        <v>-114258.96</v>
      </c>
      <c r="BB502" s="177">
        <v>-902.55</v>
      </c>
      <c r="BC502" s="177">
        <v>-574356.21</v>
      </c>
      <c r="BD502" s="177">
        <v>-463986.6</v>
      </c>
      <c r="BE502" s="177">
        <v>-109583.08</v>
      </c>
      <c r="BF502" s="177">
        <v>-692.2</v>
      </c>
      <c r="BG502" s="177">
        <v>-120923.72</v>
      </c>
      <c r="BH502" s="177">
        <v>0</v>
      </c>
      <c r="BI502" s="177">
        <v>0</v>
      </c>
      <c r="BJ502" s="177">
        <v>0</v>
      </c>
      <c r="BK502" s="177">
        <v>0</v>
      </c>
      <c r="BL502" s="177">
        <v>-48898.18</v>
      </c>
      <c r="BM502" s="177">
        <v>-93472.26</v>
      </c>
      <c r="BN502" s="177">
        <v>0</v>
      </c>
      <c r="BO502" s="177">
        <v>0</v>
      </c>
      <c r="BP502" s="177">
        <v>-25582</v>
      </c>
      <c r="BQ502" s="177">
        <v>0</v>
      </c>
      <c r="BR502" s="179">
        <v>-424222.76</v>
      </c>
      <c r="BS502" s="177">
        <v>0</v>
      </c>
      <c r="BT502" s="177">
        <v>-43300</v>
      </c>
      <c r="BU502" s="179">
        <v>-16508</v>
      </c>
      <c r="BV502" s="179">
        <v>0</v>
      </c>
      <c r="BW502" s="177">
        <v>0</v>
      </c>
      <c r="BX502" s="179">
        <v>0</v>
      </c>
      <c r="BY502" s="177">
        <v>0</v>
      </c>
      <c r="BZ502" s="179">
        <v>-4210</v>
      </c>
      <c r="CA502" s="179">
        <v>0</v>
      </c>
      <c r="CB502" s="179">
        <v>0</v>
      </c>
      <c r="CC502" s="177">
        <v>-1002.51</v>
      </c>
      <c r="CD502" s="179">
        <v>-105361</v>
      </c>
      <c r="CE502" s="179">
        <v>-20931.830000000002</v>
      </c>
      <c r="CF502" s="177">
        <v>0</v>
      </c>
      <c r="CG502" s="177">
        <v>-1910</v>
      </c>
      <c r="CH502" s="179">
        <v>0</v>
      </c>
      <c r="CI502" s="179">
        <v>0</v>
      </c>
      <c r="CJ502" s="179">
        <v>0</v>
      </c>
      <c r="CK502" s="179">
        <v>0</v>
      </c>
      <c r="CL502" s="177">
        <v>0</v>
      </c>
      <c r="CM502" s="178" t="s">
        <v>2155</v>
      </c>
      <c r="CN502" s="153" t="s">
        <v>2156</v>
      </c>
      <c r="CO502" s="153" t="s">
        <v>2155</v>
      </c>
      <c r="CP502" s="154" t="s">
        <v>2157</v>
      </c>
      <c r="CQ502" s="189" t="s">
        <v>2158</v>
      </c>
      <c r="CR502" s="154">
        <f t="shared" si="9"/>
        <v>0</v>
      </c>
      <c r="CS502" s="154" t="s">
        <v>1007</v>
      </c>
      <c r="CT502" s="154" t="s">
        <v>1008</v>
      </c>
      <c r="CU502" s="154">
        <v>0</v>
      </c>
      <c r="CW502" s="157" t="s">
        <v>2156</v>
      </c>
      <c r="CX502" s="154" t="s">
        <v>2155</v>
      </c>
      <c r="CY502" s="154" t="s">
        <v>2157</v>
      </c>
      <c r="CZ502" s="174">
        <f t="shared" si="8"/>
        <v>0</v>
      </c>
      <c r="DA502" s="158" t="s">
        <v>1007</v>
      </c>
      <c r="DB502" s="154" t="s">
        <v>1008</v>
      </c>
      <c r="DC502" s="154" t="s">
        <v>1288</v>
      </c>
    </row>
    <row r="503" spans="1:107" ht="13.2" customHeight="1" x14ac:dyDescent="0.25">
      <c r="A503" s="175" t="s">
        <v>445</v>
      </c>
      <c r="B503" s="176" t="s">
        <v>2163</v>
      </c>
      <c r="C503" s="177">
        <v>0</v>
      </c>
      <c r="D503" s="177">
        <v>0</v>
      </c>
      <c r="E503" s="177">
        <v>0</v>
      </c>
      <c r="F503" s="177">
        <v>0</v>
      </c>
      <c r="G503" s="177">
        <v>0</v>
      </c>
      <c r="H503" s="177">
        <v>0</v>
      </c>
      <c r="I503" s="177">
        <v>0</v>
      </c>
      <c r="J503" s="177">
        <v>0</v>
      </c>
      <c r="K503" s="177">
        <v>0</v>
      </c>
      <c r="L503" s="177">
        <v>0</v>
      </c>
      <c r="M503" s="177">
        <v>5820</v>
      </c>
      <c r="N503" s="177">
        <v>0</v>
      </c>
      <c r="O503" s="177">
        <v>0</v>
      </c>
      <c r="P503" s="177">
        <v>0</v>
      </c>
      <c r="Q503" s="177">
        <v>0</v>
      </c>
      <c r="R503" s="177">
        <v>0</v>
      </c>
      <c r="S503" s="177">
        <v>0</v>
      </c>
      <c r="T503" s="177">
        <v>0</v>
      </c>
      <c r="U503" s="177">
        <v>0</v>
      </c>
      <c r="V503" s="177">
        <v>0</v>
      </c>
      <c r="W503" s="177">
        <v>0</v>
      </c>
      <c r="X503" s="177">
        <v>0</v>
      </c>
      <c r="Y503" s="177">
        <v>0</v>
      </c>
      <c r="Z503" s="177">
        <v>0</v>
      </c>
      <c r="AA503" s="177">
        <v>0</v>
      </c>
      <c r="AB503" s="177">
        <v>0</v>
      </c>
      <c r="AC503" s="177">
        <v>0</v>
      </c>
      <c r="AD503" s="177">
        <v>0</v>
      </c>
      <c r="AE503" s="177">
        <v>0</v>
      </c>
      <c r="AF503" s="177">
        <v>0</v>
      </c>
      <c r="AG503" s="177">
        <v>0</v>
      </c>
      <c r="AH503" s="177">
        <v>0</v>
      </c>
      <c r="AI503" s="177">
        <v>0</v>
      </c>
      <c r="AJ503" s="177">
        <v>0</v>
      </c>
      <c r="AK503" s="177">
        <v>0</v>
      </c>
      <c r="AL503" s="177">
        <v>0</v>
      </c>
      <c r="AM503" s="177">
        <v>0</v>
      </c>
      <c r="AN503" s="177">
        <v>0</v>
      </c>
      <c r="AO503" s="177">
        <v>16220</v>
      </c>
      <c r="AP503" s="177">
        <v>0</v>
      </c>
      <c r="AQ503" s="177">
        <v>0</v>
      </c>
      <c r="AR503" s="177">
        <v>0</v>
      </c>
      <c r="AS503" s="177">
        <v>0</v>
      </c>
      <c r="AT503" s="177">
        <v>0</v>
      </c>
      <c r="AU503" s="177">
        <v>0</v>
      </c>
      <c r="AV503" s="177">
        <v>0</v>
      </c>
      <c r="AW503" s="177">
        <v>0</v>
      </c>
      <c r="AX503" s="177">
        <v>0</v>
      </c>
      <c r="AY503" s="177">
        <v>0</v>
      </c>
      <c r="AZ503" s="177">
        <v>0</v>
      </c>
      <c r="BA503" s="177">
        <v>276045.44</v>
      </c>
      <c r="BB503" s="177">
        <v>0</v>
      </c>
      <c r="BC503" s="177">
        <v>0</v>
      </c>
      <c r="BD503" s="177">
        <v>0</v>
      </c>
      <c r="BE503" s="177">
        <v>47080.38</v>
      </c>
      <c r="BF503" s="177">
        <v>0</v>
      </c>
      <c r="BG503" s="177">
        <v>29810</v>
      </c>
      <c r="BH503" s="177">
        <v>0</v>
      </c>
      <c r="BI503" s="177">
        <v>0</v>
      </c>
      <c r="BJ503" s="177">
        <v>0</v>
      </c>
      <c r="BK503" s="177">
        <v>0</v>
      </c>
      <c r="BL503" s="177">
        <v>0</v>
      </c>
      <c r="BM503" s="177">
        <v>0</v>
      </c>
      <c r="BN503" s="177">
        <v>0</v>
      </c>
      <c r="BO503" s="177">
        <v>0</v>
      </c>
      <c r="BP503" s="177">
        <v>0</v>
      </c>
      <c r="BQ503" s="177">
        <v>0</v>
      </c>
      <c r="BR503" s="179">
        <v>0</v>
      </c>
      <c r="BS503" s="179">
        <v>0</v>
      </c>
      <c r="BT503" s="177">
        <v>0</v>
      </c>
      <c r="BU503" s="179">
        <v>0</v>
      </c>
      <c r="BV503" s="177">
        <v>0</v>
      </c>
      <c r="BW503" s="177">
        <v>0</v>
      </c>
      <c r="BX503" s="179">
        <v>0</v>
      </c>
      <c r="BY503" s="179">
        <v>0</v>
      </c>
      <c r="BZ503" s="177">
        <v>0</v>
      </c>
      <c r="CA503" s="179">
        <v>0</v>
      </c>
      <c r="CB503" s="179">
        <v>0</v>
      </c>
      <c r="CC503" s="177">
        <v>0</v>
      </c>
      <c r="CD503" s="177">
        <v>0</v>
      </c>
      <c r="CE503" s="179">
        <v>8788.7999999999993</v>
      </c>
      <c r="CF503" s="177">
        <v>0</v>
      </c>
      <c r="CG503" s="177">
        <v>33605</v>
      </c>
      <c r="CH503" s="179">
        <v>0</v>
      </c>
      <c r="CI503" s="177">
        <v>0</v>
      </c>
      <c r="CJ503" s="179">
        <v>0</v>
      </c>
      <c r="CK503" s="179">
        <v>0</v>
      </c>
      <c r="CL503" s="179">
        <v>0</v>
      </c>
      <c r="CM503" s="178" t="s">
        <v>2155</v>
      </c>
      <c r="CN503" s="153" t="s">
        <v>2160</v>
      </c>
      <c r="CO503" s="153" t="s">
        <v>2155</v>
      </c>
      <c r="CP503" s="154" t="s">
        <v>2157</v>
      </c>
      <c r="CQ503" s="189" t="s">
        <v>2158</v>
      </c>
      <c r="CR503" s="154">
        <f t="shared" si="9"/>
        <v>0</v>
      </c>
      <c r="CS503" s="154" t="s">
        <v>445</v>
      </c>
      <c r="CT503" s="154" t="s">
        <v>2164</v>
      </c>
      <c r="CU503" s="154">
        <v>0</v>
      </c>
      <c r="CW503" s="157" t="s">
        <v>2160</v>
      </c>
      <c r="CX503" s="154" t="s">
        <v>2155</v>
      </c>
      <c r="CY503" s="154" t="s">
        <v>2157</v>
      </c>
      <c r="CZ503" s="174">
        <f t="shared" si="8"/>
        <v>0</v>
      </c>
      <c r="DA503" s="158" t="s">
        <v>445</v>
      </c>
      <c r="DB503" s="154" t="s">
        <v>2163</v>
      </c>
      <c r="DC503" s="154" t="s">
        <v>400</v>
      </c>
    </row>
    <row r="504" spans="1:107" ht="13.2" customHeight="1" x14ac:dyDescent="0.25">
      <c r="A504" s="175" t="s">
        <v>1009</v>
      </c>
      <c r="B504" s="176" t="s">
        <v>1010</v>
      </c>
      <c r="C504" s="177">
        <v>0</v>
      </c>
      <c r="D504" s="177">
        <v>0</v>
      </c>
      <c r="E504" s="177">
        <v>0</v>
      </c>
      <c r="F504" s="177">
        <v>0</v>
      </c>
      <c r="G504" s="177">
        <v>0</v>
      </c>
      <c r="H504" s="177">
        <v>-1682</v>
      </c>
      <c r="I504" s="177">
        <v>0</v>
      </c>
      <c r="J504" s="177">
        <v>0</v>
      </c>
      <c r="K504" s="177">
        <v>0</v>
      </c>
      <c r="L504" s="177">
        <v>0</v>
      </c>
      <c r="M504" s="177">
        <v>0</v>
      </c>
      <c r="N504" s="177">
        <v>0</v>
      </c>
      <c r="O504" s="177">
        <v>-60111.93</v>
      </c>
      <c r="P504" s="177">
        <v>0</v>
      </c>
      <c r="Q504" s="177">
        <v>0</v>
      </c>
      <c r="R504" s="177">
        <v>-114856.96000000001</v>
      </c>
      <c r="S504" s="177">
        <v>0</v>
      </c>
      <c r="T504" s="177">
        <v>0</v>
      </c>
      <c r="U504" s="177">
        <v>0</v>
      </c>
      <c r="V504" s="177">
        <v>-12703.31</v>
      </c>
      <c r="W504" s="177">
        <v>0</v>
      </c>
      <c r="X504" s="177">
        <v>0</v>
      </c>
      <c r="Y504" s="177">
        <v>0</v>
      </c>
      <c r="Z504" s="177">
        <v>0</v>
      </c>
      <c r="AA504" s="177">
        <v>0</v>
      </c>
      <c r="AB504" s="177">
        <v>0</v>
      </c>
      <c r="AC504" s="177">
        <v>0</v>
      </c>
      <c r="AD504" s="177">
        <v>0</v>
      </c>
      <c r="AE504" s="177">
        <v>0</v>
      </c>
      <c r="AF504" s="177">
        <v>0</v>
      </c>
      <c r="AG504" s="177">
        <v>0</v>
      </c>
      <c r="AH504" s="177">
        <v>0</v>
      </c>
      <c r="AI504" s="177">
        <v>-94395</v>
      </c>
      <c r="AJ504" s="177">
        <v>-6582.78</v>
      </c>
      <c r="AK504" s="177">
        <v>0</v>
      </c>
      <c r="AL504" s="177">
        <v>0</v>
      </c>
      <c r="AM504" s="177">
        <v>0</v>
      </c>
      <c r="AN504" s="177">
        <v>0</v>
      </c>
      <c r="AO504" s="177">
        <v>-28180.29</v>
      </c>
      <c r="AP504" s="177">
        <v>0</v>
      </c>
      <c r="AQ504" s="177">
        <v>0</v>
      </c>
      <c r="AR504" s="177">
        <v>0</v>
      </c>
      <c r="AS504" s="177">
        <v>0</v>
      </c>
      <c r="AT504" s="177">
        <v>0</v>
      </c>
      <c r="AU504" s="177">
        <v>0</v>
      </c>
      <c r="AV504" s="177">
        <v>0</v>
      </c>
      <c r="AW504" s="177">
        <v>0</v>
      </c>
      <c r="AX504" s="177">
        <v>0</v>
      </c>
      <c r="AY504" s="177">
        <v>0</v>
      </c>
      <c r="AZ504" s="177">
        <v>0</v>
      </c>
      <c r="BA504" s="177">
        <v>0</v>
      </c>
      <c r="BB504" s="177">
        <v>0</v>
      </c>
      <c r="BC504" s="177">
        <v>-143091.54999999999</v>
      </c>
      <c r="BD504" s="177">
        <v>0</v>
      </c>
      <c r="BE504" s="177">
        <v>0</v>
      </c>
      <c r="BF504" s="177">
        <v>0</v>
      </c>
      <c r="BG504" s="177">
        <v>-1781.02</v>
      </c>
      <c r="BH504" s="177">
        <v>0</v>
      </c>
      <c r="BI504" s="177">
        <v>0</v>
      </c>
      <c r="BJ504" s="177">
        <v>0</v>
      </c>
      <c r="BK504" s="177">
        <v>0</v>
      </c>
      <c r="BL504" s="177">
        <v>0</v>
      </c>
      <c r="BM504" s="177">
        <v>0</v>
      </c>
      <c r="BN504" s="177">
        <v>0</v>
      </c>
      <c r="BO504" s="177">
        <v>0</v>
      </c>
      <c r="BP504" s="177">
        <v>0</v>
      </c>
      <c r="BQ504" s="177">
        <v>0</v>
      </c>
      <c r="BR504" s="177">
        <v>-178395.97</v>
      </c>
      <c r="BS504" s="177">
        <v>0</v>
      </c>
      <c r="BT504" s="177">
        <v>0</v>
      </c>
      <c r="BU504" s="177">
        <v>0</v>
      </c>
      <c r="BV504" s="177">
        <v>0</v>
      </c>
      <c r="BW504" s="177">
        <v>0</v>
      </c>
      <c r="BX504" s="177">
        <v>0</v>
      </c>
      <c r="BY504" s="177">
        <v>0</v>
      </c>
      <c r="BZ504" s="177">
        <v>0</v>
      </c>
      <c r="CA504" s="177">
        <v>0</v>
      </c>
      <c r="CB504" s="177">
        <v>0</v>
      </c>
      <c r="CC504" s="177">
        <v>0</v>
      </c>
      <c r="CD504" s="177">
        <v>0</v>
      </c>
      <c r="CE504" s="177">
        <v>0</v>
      </c>
      <c r="CF504" s="177">
        <v>0</v>
      </c>
      <c r="CG504" s="177">
        <v>-5132.5600000000004</v>
      </c>
      <c r="CH504" s="177">
        <v>0</v>
      </c>
      <c r="CI504" s="177">
        <v>0</v>
      </c>
      <c r="CJ504" s="177">
        <v>-10665.33</v>
      </c>
      <c r="CK504" s="177">
        <v>0</v>
      </c>
      <c r="CL504" s="177">
        <v>0</v>
      </c>
      <c r="CM504" s="178" t="s">
        <v>2155</v>
      </c>
      <c r="CN504" s="153" t="s">
        <v>2156</v>
      </c>
      <c r="CO504" s="153" t="s">
        <v>2155</v>
      </c>
      <c r="CP504" s="154" t="s">
        <v>2157</v>
      </c>
      <c r="CQ504" s="189" t="s">
        <v>2158</v>
      </c>
      <c r="CR504" s="154">
        <f t="shared" si="9"/>
        <v>0</v>
      </c>
      <c r="CS504" s="154" t="s">
        <v>1009</v>
      </c>
      <c r="CT504" s="154" t="s">
        <v>1010</v>
      </c>
      <c r="CU504" s="154">
        <v>0</v>
      </c>
      <c r="CW504" s="157" t="s">
        <v>2156</v>
      </c>
      <c r="CX504" s="154" t="s">
        <v>2155</v>
      </c>
      <c r="CY504" s="154" t="s">
        <v>2157</v>
      </c>
      <c r="CZ504" s="174">
        <f t="shared" si="8"/>
        <v>0</v>
      </c>
      <c r="DA504" s="158" t="s">
        <v>1009</v>
      </c>
      <c r="DB504" s="154" t="s">
        <v>1010</v>
      </c>
      <c r="DC504" s="154" t="s">
        <v>1288</v>
      </c>
    </row>
    <row r="505" spans="1:107" ht="13.2" customHeight="1" x14ac:dyDescent="0.25">
      <c r="A505" s="175" t="s">
        <v>1011</v>
      </c>
      <c r="B505" s="176" t="s">
        <v>1012</v>
      </c>
      <c r="C505" s="177">
        <v>89327.83</v>
      </c>
      <c r="D505" s="177">
        <v>0</v>
      </c>
      <c r="E505" s="177">
        <v>0</v>
      </c>
      <c r="F505" s="177">
        <v>0</v>
      </c>
      <c r="G505" s="177">
        <v>0</v>
      </c>
      <c r="H505" s="177">
        <v>0</v>
      </c>
      <c r="I505" s="177">
        <v>0</v>
      </c>
      <c r="J505" s="177">
        <v>0</v>
      </c>
      <c r="K505" s="177">
        <v>0</v>
      </c>
      <c r="L505" s="177">
        <v>0</v>
      </c>
      <c r="M505" s="177">
        <v>0</v>
      </c>
      <c r="N505" s="177">
        <v>0</v>
      </c>
      <c r="O505" s="177">
        <v>22352.12</v>
      </c>
      <c r="P505" s="177">
        <v>0</v>
      </c>
      <c r="Q505" s="177">
        <v>0</v>
      </c>
      <c r="R505" s="177">
        <v>0</v>
      </c>
      <c r="S505" s="177">
        <v>0</v>
      </c>
      <c r="T505" s="177">
        <v>0</v>
      </c>
      <c r="U505" s="177">
        <v>0</v>
      </c>
      <c r="V505" s="177">
        <v>0</v>
      </c>
      <c r="W505" s="177">
        <v>0</v>
      </c>
      <c r="X505" s="177">
        <v>0</v>
      </c>
      <c r="Y505" s="177">
        <v>0</v>
      </c>
      <c r="Z505" s="177">
        <v>0</v>
      </c>
      <c r="AA505" s="177">
        <v>0</v>
      </c>
      <c r="AB505" s="177">
        <v>0</v>
      </c>
      <c r="AC505" s="177">
        <v>0</v>
      </c>
      <c r="AD505" s="177">
        <v>0</v>
      </c>
      <c r="AE505" s="177">
        <v>0</v>
      </c>
      <c r="AF505" s="177">
        <v>0</v>
      </c>
      <c r="AG505" s="177">
        <v>0</v>
      </c>
      <c r="AH505" s="177">
        <v>0</v>
      </c>
      <c r="AI505" s="177">
        <v>0</v>
      </c>
      <c r="AJ505" s="177">
        <v>0</v>
      </c>
      <c r="AK505" s="177">
        <v>0</v>
      </c>
      <c r="AL505" s="177">
        <v>0</v>
      </c>
      <c r="AM505" s="177">
        <v>0</v>
      </c>
      <c r="AN505" s="177">
        <v>0</v>
      </c>
      <c r="AO505" s="177">
        <v>10937.8</v>
      </c>
      <c r="AP505" s="177">
        <v>0</v>
      </c>
      <c r="AQ505" s="177">
        <v>0</v>
      </c>
      <c r="AR505" s="177">
        <v>0</v>
      </c>
      <c r="AS505" s="177">
        <v>0</v>
      </c>
      <c r="AT505" s="177">
        <v>0</v>
      </c>
      <c r="AU505" s="177">
        <v>0</v>
      </c>
      <c r="AV505" s="177">
        <v>0</v>
      </c>
      <c r="AW505" s="177">
        <v>0</v>
      </c>
      <c r="AX505" s="177">
        <v>0</v>
      </c>
      <c r="AY505" s="177">
        <v>0</v>
      </c>
      <c r="AZ505" s="177">
        <v>0</v>
      </c>
      <c r="BA505" s="177">
        <v>0</v>
      </c>
      <c r="BB505" s="177">
        <v>0</v>
      </c>
      <c r="BC505" s="177">
        <v>392.51</v>
      </c>
      <c r="BD505" s="177">
        <v>0</v>
      </c>
      <c r="BE505" s="177">
        <v>0</v>
      </c>
      <c r="BF505" s="177">
        <v>0</v>
      </c>
      <c r="BG505" s="177">
        <v>0</v>
      </c>
      <c r="BH505" s="177">
        <v>0</v>
      </c>
      <c r="BI505" s="177">
        <v>0</v>
      </c>
      <c r="BJ505" s="177">
        <v>0</v>
      </c>
      <c r="BK505" s="177">
        <v>0</v>
      </c>
      <c r="BL505" s="177">
        <v>0</v>
      </c>
      <c r="BM505" s="177">
        <v>0</v>
      </c>
      <c r="BN505" s="177">
        <v>0</v>
      </c>
      <c r="BO505" s="177">
        <v>0</v>
      </c>
      <c r="BP505" s="177">
        <v>0</v>
      </c>
      <c r="BQ505" s="177">
        <v>0</v>
      </c>
      <c r="BR505" s="179">
        <v>309915.53999999998</v>
      </c>
      <c r="BS505" s="177">
        <v>0</v>
      </c>
      <c r="BT505" s="177">
        <v>0</v>
      </c>
      <c r="BU505" s="177">
        <v>0</v>
      </c>
      <c r="BV505" s="179">
        <v>0</v>
      </c>
      <c r="BW505" s="177">
        <v>0</v>
      </c>
      <c r="BX505" s="177">
        <v>0</v>
      </c>
      <c r="BY505" s="177">
        <v>0</v>
      </c>
      <c r="BZ505" s="177">
        <v>0</v>
      </c>
      <c r="CA505" s="177">
        <v>0</v>
      </c>
      <c r="CB505" s="177">
        <v>0</v>
      </c>
      <c r="CC505" s="177">
        <v>0</v>
      </c>
      <c r="CD505" s="177">
        <v>0</v>
      </c>
      <c r="CE505" s="177">
        <v>0</v>
      </c>
      <c r="CF505" s="177">
        <v>0</v>
      </c>
      <c r="CG505" s="177">
        <v>0</v>
      </c>
      <c r="CH505" s="177">
        <v>5416.98</v>
      </c>
      <c r="CI505" s="177">
        <v>0</v>
      </c>
      <c r="CJ505" s="177">
        <v>0</v>
      </c>
      <c r="CK505" s="177">
        <v>0</v>
      </c>
      <c r="CL505" s="177">
        <v>0</v>
      </c>
      <c r="CM505" s="178" t="s">
        <v>2155</v>
      </c>
      <c r="CN505" s="153" t="s">
        <v>2156</v>
      </c>
      <c r="CO505" s="153" t="s">
        <v>2155</v>
      </c>
      <c r="CP505" s="154" t="s">
        <v>2157</v>
      </c>
      <c r="CQ505" s="189" t="s">
        <v>2158</v>
      </c>
      <c r="CR505" s="154">
        <f t="shared" si="9"/>
        <v>0</v>
      </c>
      <c r="CS505" s="154" t="s">
        <v>1011</v>
      </c>
      <c r="CT505" s="154" t="s">
        <v>2165</v>
      </c>
      <c r="CU505" s="154">
        <v>0</v>
      </c>
      <c r="CW505" s="157" t="s">
        <v>2156</v>
      </c>
      <c r="CX505" s="154" t="s">
        <v>2155</v>
      </c>
      <c r="CY505" s="154" t="s">
        <v>2157</v>
      </c>
      <c r="CZ505" s="174">
        <f t="shared" si="8"/>
        <v>0</v>
      </c>
      <c r="DA505" s="158" t="s">
        <v>1011</v>
      </c>
      <c r="DB505" s="154" t="s">
        <v>1012</v>
      </c>
      <c r="DC505" s="154" t="s">
        <v>1288</v>
      </c>
    </row>
    <row r="506" spans="1:107" ht="13.2" customHeight="1" x14ac:dyDescent="0.25">
      <c r="A506" s="175" t="s">
        <v>447</v>
      </c>
      <c r="B506" s="176" t="s">
        <v>2166</v>
      </c>
      <c r="C506" s="177">
        <v>50</v>
      </c>
      <c r="D506" s="177">
        <v>0</v>
      </c>
      <c r="E506" s="177">
        <v>0</v>
      </c>
      <c r="F506" s="177">
        <v>0</v>
      </c>
      <c r="G506" s="177">
        <v>0</v>
      </c>
      <c r="H506" s="177">
        <v>0</v>
      </c>
      <c r="I506" s="177">
        <v>0</v>
      </c>
      <c r="J506" s="177">
        <v>0</v>
      </c>
      <c r="K506" s="177">
        <v>0</v>
      </c>
      <c r="L506" s="177">
        <v>0</v>
      </c>
      <c r="M506" s="177">
        <v>2011</v>
      </c>
      <c r="N506" s="177">
        <v>0</v>
      </c>
      <c r="O506" s="177">
        <v>86292</v>
      </c>
      <c r="P506" s="177">
        <v>0</v>
      </c>
      <c r="Q506" s="177">
        <v>0</v>
      </c>
      <c r="R506" s="177">
        <v>0</v>
      </c>
      <c r="S506" s="177">
        <v>0</v>
      </c>
      <c r="T506" s="177">
        <v>0</v>
      </c>
      <c r="U506" s="177">
        <v>0</v>
      </c>
      <c r="V506" s="177">
        <v>0</v>
      </c>
      <c r="W506" s="177">
        <v>118036</v>
      </c>
      <c r="X506" s="177">
        <v>0</v>
      </c>
      <c r="Y506" s="177">
        <v>11604</v>
      </c>
      <c r="Z506" s="177">
        <v>0</v>
      </c>
      <c r="AA506" s="177">
        <v>0</v>
      </c>
      <c r="AB506" s="177">
        <v>0</v>
      </c>
      <c r="AC506" s="177">
        <v>0</v>
      </c>
      <c r="AD506" s="177">
        <v>0</v>
      </c>
      <c r="AE506" s="177">
        <v>0</v>
      </c>
      <c r="AF506" s="177">
        <v>0</v>
      </c>
      <c r="AG506" s="177">
        <v>613</v>
      </c>
      <c r="AH506" s="177">
        <v>4766</v>
      </c>
      <c r="AI506" s="177">
        <v>7607</v>
      </c>
      <c r="AJ506" s="177">
        <v>0</v>
      </c>
      <c r="AK506" s="177">
        <v>493064.45</v>
      </c>
      <c r="AL506" s="177">
        <v>0</v>
      </c>
      <c r="AM506" s="177">
        <v>0</v>
      </c>
      <c r="AN506" s="177">
        <v>690</v>
      </c>
      <c r="AO506" s="177">
        <v>0</v>
      </c>
      <c r="AP506" s="177">
        <v>0</v>
      </c>
      <c r="AQ506" s="177">
        <v>0</v>
      </c>
      <c r="AR506" s="177">
        <v>1442</v>
      </c>
      <c r="AS506" s="177">
        <v>0</v>
      </c>
      <c r="AT506" s="177">
        <v>0</v>
      </c>
      <c r="AU506" s="177">
        <v>1810</v>
      </c>
      <c r="AV506" s="177">
        <v>0</v>
      </c>
      <c r="AW506" s="177">
        <v>0</v>
      </c>
      <c r="AX506" s="177">
        <v>0</v>
      </c>
      <c r="AY506" s="177">
        <v>0</v>
      </c>
      <c r="AZ506" s="177">
        <v>900</v>
      </c>
      <c r="BA506" s="177">
        <v>12356</v>
      </c>
      <c r="BB506" s="177">
        <v>0</v>
      </c>
      <c r="BC506" s="177">
        <v>59287</v>
      </c>
      <c r="BD506" s="177">
        <v>0</v>
      </c>
      <c r="BE506" s="177">
        <v>0</v>
      </c>
      <c r="BF506" s="177">
        <v>0</v>
      </c>
      <c r="BG506" s="177">
        <v>7502</v>
      </c>
      <c r="BH506" s="177">
        <v>0</v>
      </c>
      <c r="BI506" s="177">
        <v>0</v>
      </c>
      <c r="BJ506" s="177">
        <v>0</v>
      </c>
      <c r="BK506" s="177">
        <v>28971</v>
      </c>
      <c r="BL506" s="177">
        <v>55015.75</v>
      </c>
      <c r="BM506" s="177">
        <v>0</v>
      </c>
      <c r="BN506" s="177">
        <v>0</v>
      </c>
      <c r="BO506" s="177">
        <v>0</v>
      </c>
      <c r="BP506" s="177">
        <v>0</v>
      </c>
      <c r="BQ506" s="177">
        <v>0</v>
      </c>
      <c r="BR506" s="177">
        <v>120681</v>
      </c>
      <c r="BS506" s="177">
        <v>0</v>
      </c>
      <c r="BT506" s="177">
        <v>0</v>
      </c>
      <c r="BU506" s="177">
        <v>130</v>
      </c>
      <c r="BV506" s="177">
        <v>0</v>
      </c>
      <c r="BW506" s="177">
        <v>0</v>
      </c>
      <c r="BX506" s="177">
        <v>0</v>
      </c>
      <c r="BY506" s="177">
        <v>0</v>
      </c>
      <c r="BZ506" s="177">
        <v>0</v>
      </c>
      <c r="CA506" s="177">
        <v>0</v>
      </c>
      <c r="CB506" s="177">
        <v>0</v>
      </c>
      <c r="CC506" s="177">
        <v>0</v>
      </c>
      <c r="CD506" s="177">
        <v>0</v>
      </c>
      <c r="CE506" s="177">
        <v>0</v>
      </c>
      <c r="CF506" s="177">
        <v>0</v>
      </c>
      <c r="CG506" s="177">
        <v>0</v>
      </c>
      <c r="CH506" s="177">
        <v>0</v>
      </c>
      <c r="CI506" s="177">
        <v>0</v>
      </c>
      <c r="CJ506" s="177">
        <v>0</v>
      </c>
      <c r="CK506" s="177">
        <v>0</v>
      </c>
      <c r="CL506" s="177">
        <v>0</v>
      </c>
      <c r="CM506" s="178" t="s">
        <v>2155</v>
      </c>
      <c r="CN506" s="153" t="s">
        <v>2160</v>
      </c>
      <c r="CO506" s="153" t="s">
        <v>2155</v>
      </c>
      <c r="CP506" s="154" t="s">
        <v>2157</v>
      </c>
      <c r="CQ506" s="189" t="s">
        <v>2158</v>
      </c>
      <c r="CR506" s="154">
        <f t="shared" si="9"/>
        <v>0</v>
      </c>
      <c r="CS506" s="154" t="s">
        <v>447</v>
      </c>
      <c r="CT506" s="154" t="s">
        <v>2167</v>
      </c>
      <c r="CU506" s="154">
        <v>0</v>
      </c>
      <c r="CW506" s="157" t="s">
        <v>2160</v>
      </c>
      <c r="CX506" s="154" t="s">
        <v>2155</v>
      </c>
      <c r="CY506" s="154" t="s">
        <v>2157</v>
      </c>
      <c r="CZ506" s="174">
        <f t="shared" si="8"/>
        <v>0</v>
      </c>
      <c r="DA506" s="158" t="s">
        <v>447</v>
      </c>
      <c r="DB506" s="154" t="s">
        <v>2166</v>
      </c>
      <c r="DC506" s="154" t="s">
        <v>400</v>
      </c>
    </row>
    <row r="507" spans="1:107" ht="13.2" customHeight="1" x14ac:dyDescent="0.25">
      <c r="A507" s="175" t="s">
        <v>491</v>
      </c>
      <c r="B507" s="176" t="s">
        <v>2168</v>
      </c>
      <c r="C507" s="177">
        <v>8723.6</v>
      </c>
      <c r="D507" s="177">
        <v>0</v>
      </c>
      <c r="E507" s="177">
        <v>0</v>
      </c>
      <c r="F507" s="177">
        <v>0</v>
      </c>
      <c r="G507" s="177">
        <v>0</v>
      </c>
      <c r="H507" s="177">
        <v>0</v>
      </c>
      <c r="I507" s="177">
        <v>0</v>
      </c>
      <c r="J507" s="177">
        <v>0</v>
      </c>
      <c r="K507" s="177">
        <v>0</v>
      </c>
      <c r="L507" s="177">
        <v>0</v>
      </c>
      <c r="M507" s="177">
        <v>80887</v>
      </c>
      <c r="N507" s="177">
        <v>0</v>
      </c>
      <c r="O507" s="177">
        <v>244010</v>
      </c>
      <c r="P507" s="177">
        <v>0</v>
      </c>
      <c r="Q507" s="177">
        <v>0</v>
      </c>
      <c r="R507" s="177">
        <v>0</v>
      </c>
      <c r="S507" s="177">
        <v>0</v>
      </c>
      <c r="T507" s="177">
        <v>0</v>
      </c>
      <c r="U507" s="177">
        <v>0</v>
      </c>
      <c r="V507" s="177">
        <v>0</v>
      </c>
      <c r="W507" s="177">
        <v>379393</v>
      </c>
      <c r="X507" s="177">
        <v>0</v>
      </c>
      <c r="Y507" s="177">
        <v>0</v>
      </c>
      <c r="Z507" s="177">
        <v>0</v>
      </c>
      <c r="AA507" s="177">
        <v>0</v>
      </c>
      <c r="AB507" s="177">
        <v>0</v>
      </c>
      <c r="AC507" s="177">
        <v>0</v>
      </c>
      <c r="AD507" s="177">
        <v>0</v>
      </c>
      <c r="AE507" s="177">
        <v>0</v>
      </c>
      <c r="AF507" s="177">
        <v>0</v>
      </c>
      <c r="AG507" s="177">
        <v>5675</v>
      </c>
      <c r="AH507" s="177">
        <v>23708</v>
      </c>
      <c r="AI507" s="177">
        <v>0</v>
      </c>
      <c r="AJ507" s="177">
        <v>0</v>
      </c>
      <c r="AK507" s="177">
        <v>349649.06</v>
      </c>
      <c r="AL507" s="177">
        <v>0</v>
      </c>
      <c r="AM507" s="177">
        <v>0</v>
      </c>
      <c r="AN507" s="177">
        <v>0</v>
      </c>
      <c r="AO507" s="177">
        <v>0</v>
      </c>
      <c r="AP507" s="177">
        <v>0</v>
      </c>
      <c r="AQ507" s="177">
        <v>0</v>
      </c>
      <c r="AR507" s="177">
        <v>16609</v>
      </c>
      <c r="AS507" s="177">
        <v>0</v>
      </c>
      <c r="AT507" s="177">
        <v>0</v>
      </c>
      <c r="AU507" s="177">
        <v>0</v>
      </c>
      <c r="AV507" s="177">
        <v>0</v>
      </c>
      <c r="AW507" s="177">
        <v>0</v>
      </c>
      <c r="AX507" s="177">
        <v>0</v>
      </c>
      <c r="AY507" s="177">
        <v>0</v>
      </c>
      <c r="AZ507" s="177">
        <v>0</v>
      </c>
      <c r="BA507" s="177">
        <v>0</v>
      </c>
      <c r="BB507" s="177">
        <v>0</v>
      </c>
      <c r="BC507" s="177">
        <v>244115.75</v>
      </c>
      <c r="BD507" s="177">
        <v>0</v>
      </c>
      <c r="BE507" s="177">
        <v>0</v>
      </c>
      <c r="BF507" s="177">
        <v>0</v>
      </c>
      <c r="BG507" s="177">
        <v>118210</v>
      </c>
      <c r="BH507" s="177">
        <v>0</v>
      </c>
      <c r="BI507" s="177">
        <v>0</v>
      </c>
      <c r="BJ507" s="177">
        <v>0</v>
      </c>
      <c r="BK507" s="177">
        <v>7388.5</v>
      </c>
      <c r="BL507" s="177">
        <v>56701.5</v>
      </c>
      <c r="BM507" s="177">
        <v>0</v>
      </c>
      <c r="BN507" s="177">
        <v>0</v>
      </c>
      <c r="BO507" s="177">
        <v>0</v>
      </c>
      <c r="BP507" s="177">
        <v>0</v>
      </c>
      <c r="BQ507" s="177">
        <v>0</v>
      </c>
      <c r="BR507" s="177">
        <v>5725047</v>
      </c>
      <c r="BS507" s="177">
        <v>0</v>
      </c>
      <c r="BT507" s="177">
        <v>0</v>
      </c>
      <c r="BU507" s="177">
        <v>0</v>
      </c>
      <c r="BV507" s="177">
        <v>0</v>
      </c>
      <c r="BW507" s="177">
        <v>0</v>
      </c>
      <c r="BX507" s="177">
        <v>0</v>
      </c>
      <c r="BY507" s="177">
        <v>0</v>
      </c>
      <c r="BZ507" s="177">
        <v>0</v>
      </c>
      <c r="CA507" s="177">
        <v>0</v>
      </c>
      <c r="CB507" s="177">
        <v>0</v>
      </c>
      <c r="CC507" s="177">
        <v>0</v>
      </c>
      <c r="CD507" s="177">
        <v>0</v>
      </c>
      <c r="CE507" s="177">
        <v>0</v>
      </c>
      <c r="CF507" s="177">
        <v>0</v>
      </c>
      <c r="CG507" s="177">
        <v>0</v>
      </c>
      <c r="CH507" s="177">
        <v>0</v>
      </c>
      <c r="CI507" s="177">
        <v>0</v>
      </c>
      <c r="CJ507" s="177">
        <v>0</v>
      </c>
      <c r="CK507" s="177">
        <v>0</v>
      </c>
      <c r="CL507" s="177">
        <v>0</v>
      </c>
      <c r="CM507" s="178" t="s">
        <v>2155</v>
      </c>
      <c r="CN507" s="153" t="s">
        <v>2162</v>
      </c>
      <c r="CO507" s="153" t="s">
        <v>2155</v>
      </c>
      <c r="CP507" s="154" t="s">
        <v>2157</v>
      </c>
      <c r="CQ507" s="189" t="s">
        <v>2158</v>
      </c>
      <c r="CR507" s="154">
        <f t="shared" si="9"/>
        <v>0</v>
      </c>
      <c r="CS507" s="154" t="s">
        <v>491</v>
      </c>
      <c r="CT507" s="154" t="s">
        <v>2168</v>
      </c>
      <c r="CU507" s="154">
        <v>0</v>
      </c>
      <c r="CW507" s="157" t="s">
        <v>2162</v>
      </c>
      <c r="CX507" s="154" t="s">
        <v>2155</v>
      </c>
      <c r="CY507" s="154" t="s">
        <v>2157</v>
      </c>
      <c r="CZ507" s="174">
        <f t="shared" si="8"/>
        <v>0</v>
      </c>
      <c r="DA507" s="158" t="s">
        <v>491</v>
      </c>
      <c r="DB507" s="154" t="s">
        <v>2168</v>
      </c>
      <c r="DC507" s="154" t="s">
        <v>458</v>
      </c>
    </row>
    <row r="508" spans="1:107" ht="13.2" customHeight="1" x14ac:dyDescent="0.25">
      <c r="A508" s="175" t="s">
        <v>493</v>
      </c>
      <c r="B508" s="176" t="s">
        <v>2169</v>
      </c>
      <c r="C508" s="177">
        <v>0</v>
      </c>
      <c r="D508" s="177">
        <v>0</v>
      </c>
      <c r="E508" s="177">
        <v>0</v>
      </c>
      <c r="F508" s="177">
        <v>0</v>
      </c>
      <c r="G508" s="177">
        <v>0</v>
      </c>
      <c r="H508" s="177">
        <v>0</v>
      </c>
      <c r="I508" s="177">
        <v>0</v>
      </c>
      <c r="J508" s="177">
        <v>255352</v>
      </c>
      <c r="K508" s="177">
        <v>0</v>
      </c>
      <c r="L508" s="177">
        <v>0</v>
      </c>
      <c r="M508" s="177">
        <v>0</v>
      </c>
      <c r="N508" s="177">
        <v>0</v>
      </c>
      <c r="O508" s="177">
        <v>0</v>
      </c>
      <c r="P508" s="177">
        <v>0</v>
      </c>
      <c r="Q508" s="177">
        <v>0</v>
      </c>
      <c r="R508" s="177">
        <v>0</v>
      </c>
      <c r="S508" s="177">
        <v>0</v>
      </c>
      <c r="T508" s="177">
        <v>0</v>
      </c>
      <c r="U508" s="177">
        <v>0</v>
      </c>
      <c r="V508" s="177">
        <v>0</v>
      </c>
      <c r="W508" s="177">
        <v>0</v>
      </c>
      <c r="X508" s="177">
        <v>0</v>
      </c>
      <c r="Y508" s="177">
        <v>0</v>
      </c>
      <c r="Z508" s="177">
        <v>0</v>
      </c>
      <c r="AA508" s="177">
        <v>0</v>
      </c>
      <c r="AB508" s="177">
        <v>0</v>
      </c>
      <c r="AC508" s="177">
        <v>0</v>
      </c>
      <c r="AD508" s="177">
        <v>0</v>
      </c>
      <c r="AE508" s="177">
        <v>0</v>
      </c>
      <c r="AF508" s="177">
        <v>0</v>
      </c>
      <c r="AG508" s="177">
        <v>0</v>
      </c>
      <c r="AH508" s="177">
        <v>0</v>
      </c>
      <c r="AI508" s="177">
        <v>0</v>
      </c>
      <c r="AJ508" s="177">
        <v>0</v>
      </c>
      <c r="AK508" s="177">
        <v>0</v>
      </c>
      <c r="AL508" s="177">
        <v>0</v>
      </c>
      <c r="AM508" s="177">
        <v>0</v>
      </c>
      <c r="AN508" s="177">
        <v>0</v>
      </c>
      <c r="AO508" s="177">
        <v>42868</v>
      </c>
      <c r="AP508" s="177">
        <v>0</v>
      </c>
      <c r="AQ508" s="177">
        <v>0</v>
      </c>
      <c r="AR508" s="177">
        <v>0</v>
      </c>
      <c r="AS508" s="177">
        <v>0</v>
      </c>
      <c r="AT508" s="177">
        <v>0</v>
      </c>
      <c r="AU508" s="177">
        <v>23021</v>
      </c>
      <c r="AV508" s="177">
        <v>10174</v>
      </c>
      <c r="AW508" s="177">
        <v>0</v>
      </c>
      <c r="AX508" s="177">
        <v>0</v>
      </c>
      <c r="AY508" s="177">
        <v>0</v>
      </c>
      <c r="AZ508" s="177">
        <v>0</v>
      </c>
      <c r="BA508" s="177">
        <v>29738.25</v>
      </c>
      <c r="BB508" s="177">
        <v>0</v>
      </c>
      <c r="BC508" s="177">
        <v>0</v>
      </c>
      <c r="BD508" s="177">
        <v>0</v>
      </c>
      <c r="BE508" s="177">
        <v>0</v>
      </c>
      <c r="BF508" s="177">
        <v>0</v>
      </c>
      <c r="BG508" s="177">
        <v>254343.51</v>
      </c>
      <c r="BH508" s="177">
        <v>38359</v>
      </c>
      <c r="BI508" s="177">
        <v>0</v>
      </c>
      <c r="BJ508" s="177">
        <v>0</v>
      </c>
      <c r="BK508" s="177">
        <v>0</v>
      </c>
      <c r="BL508" s="177">
        <v>0</v>
      </c>
      <c r="BM508" s="177">
        <v>0</v>
      </c>
      <c r="BN508" s="177">
        <v>0</v>
      </c>
      <c r="BO508" s="177">
        <v>0</v>
      </c>
      <c r="BP508" s="177">
        <v>0</v>
      </c>
      <c r="BQ508" s="177">
        <v>0</v>
      </c>
      <c r="BR508" s="177">
        <v>0</v>
      </c>
      <c r="BS508" s="177">
        <v>0</v>
      </c>
      <c r="BT508" s="177">
        <v>0</v>
      </c>
      <c r="BU508" s="177">
        <v>0</v>
      </c>
      <c r="BV508" s="177">
        <v>0</v>
      </c>
      <c r="BW508" s="177">
        <v>0</v>
      </c>
      <c r="BX508" s="177">
        <v>0</v>
      </c>
      <c r="BY508" s="177">
        <v>0</v>
      </c>
      <c r="BZ508" s="177">
        <v>0</v>
      </c>
      <c r="CA508" s="177">
        <v>0</v>
      </c>
      <c r="CB508" s="177">
        <v>0</v>
      </c>
      <c r="CC508" s="177">
        <v>0</v>
      </c>
      <c r="CD508" s="177">
        <v>0</v>
      </c>
      <c r="CE508" s="177">
        <v>0</v>
      </c>
      <c r="CF508" s="177">
        <v>0</v>
      </c>
      <c r="CG508" s="177">
        <v>0</v>
      </c>
      <c r="CH508" s="177">
        <v>0</v>
      </c>
      <c r="CI508" s="177">
        <v>0</v>
      </c>
      <c r="CJ508" s="177">
        <v>0</v>
      </c>
      <c r="CK508" s="177">
        <v>0</v>
      </c>
      <c r="CL508" s="177">
        <v>0</v>
      </c>
      <c r="CM508" s="178" t="s">
        <v>2155</v>
      </c>
      <c r="CN508" s="153" t="s">
        <v>2162</v>
      </c>
      <c r="CO508" s="153" t="s">
        <v>2155</v>
      </c>
      <c r="CP508" s="154" t="s">
        <v>2157</v>
      </c>
      <c r="CQ508" s="189" t="s">
        <v>2158</v>
      </c>
      <c r="CR508" s="154">
        <f t="shared" si="9"/>
        <v>0</v>
      </c>
      <c r="CS508" s="154" t="s">
        <v>493</v>
      </c>
      <c r="CT508" s="154" t="s">
        <v>2170</v>
      </c>
      <c r="CU508" s="154">
        <v>0</v>
      </c>
      <c r="CW508" s="157" t="s">
        <v>2162</v>
      </c>
      <c r="CX508" s="154" t="s">
        <v>2155</v>
      </c>
      <c r="CY508" s="154" t="s">
        <v>2157</v>
      </c>
      <c r="CZ508" s="174">
        <f t="shared" si="8"/>
        <v>0</v>
      </c>
      <c r="DA508" s="158" t="s">
        <v>493</v>
      </c>
      <c r="DB508" s="154" t="s">
        <v>2169</v>
      </c>
      <c r="DC508" s="154" t="s">
        <v>458</v>
      </c>
    </row>
    <row r="509" spans="1:107" ht="13.2" customHeight="1" x14ac:dyDescent="0.25">
      <c r="A509" s="175" t="s">
        <v>1013</v>
      </c>
      <c r="B509" s="176" t="s">
        <v>1014</v>
      </c>
      <c r="C509" s="177">
        <v>0</v>
      </c>
      <c r="D509" s="177">
        <v>0</v>
      </c>
      <c r="E509" s="177">
        <v>0</v>
      </c>
      <c r="F509" s="177">
        <v>0</v>
      </c>
      <c r="G509" s="177">
        <v>0</v>
      </c>
      <c r="H509" s="177">
        <v>0</v>
      </c>
      <c r="I509" s="177">
        <v>-7617.51</v>
      </c>
      <c r="J509" s="177">
        <v>0</v>
      </c>
      <c r="K509" s="177">
        <v>0</v>
      </c>
      <c r="L509" s="177">
        <v>0</v>
      </c>
      <c r="M509" s="177">
        <v>-21586.77</v>
      </c>
      <c r="N509" s="177">
        <v>0</v>
      </c>
      <c r="O509" s="177">
        <v>-5905</v>
      </c>
      <c r="P509" s="177">
        <v>0</v>
      </c>
      <c r="Q509" s="177">
        <v>0</v>
      </c>
      <c r="R509" s="177">
        <v>0</v>
      </c>
      <c r="S509" s="177">
        <v>0</v>
      </c>
      <c r="T509" s="177">
        <v>0</v>
      </c>
      <c r="U509" s="177">
        <v>0</v>
      </c>
      <c r="V509" s="177">
        <v>0</v>
      </c>
      <c r="W509" s="177">
        <v>0</v>
      </c>
      <c r="X509" s="177">
        <v>0</v>
      </c>
      <c r="Y509" s="177">
        <v>0</v>
      </c>
      <c r="Z509" s="177">
        <v>-73468.53</v>
      </c>
      <c r="AA509" s="177">
        <v>0</v>
      </c>
      <c r="AB509" s="177">
        <v>0</v>
      </c>
      <c r="AC509" s="177">
        <v>0</v>
      </c>
      <c r="AD509" s="177">
        <v>0</v>
      </c>
      <c r="AE509" s="177">
        <v>0</v>
      </c>
      <c r="AF509" s="177">
        <v>0</v>
      </c>
      <c r="AG509" s="177">
        <v>0</v>
      </c>
      <c r="AH509" s="177">
        <v>0</v>
      </c>
      <c r="AI509" s="177">
        <v>0</v>
      </c>
      <c r="AJ509" s="177">
        <v>0</v>
      </c>
      <c r="AK509" s="177">
        <v>0</v>
      </c>
      <c r="AL509" s="177">
        <v>0</v>
      </c>
      <c r="AM509" s="177">
        <v>0</v>
      </c>
      <c r="AN509" s="177">
        <v>0</v>
      </c>
      <c r="AO509" s="177">
        <v>0</v>
      </c>
      <c r="AP509" s="177">
        <v>0</v>
      </c>
      <c r="AQ509" s="177">
        <v>0</v>
      </c>
      <c r="AR509" s="177">
        <v>0</v>
      </c>
      <c r="AS509" s="177">
        <v>0</v>
      </c>
      <c r="AT509" s="177">
        <v>0</v>
      </c>
      <c r="AU509" s="177">
        <v>0</v>
      </c>
      <c r="AV509" s="177">
        <v>0</v>
      </c>
      <c r="AW509" s="177">
        <v>0</v>
      </c>
      <c r="AX509" s="177">
        <v>0</v>
      </c>
      <c r="AY509" s="177">
        <v>0</v>
      </c>
      <c r="AZ509" s="177">
        <v>0</v>
      </c>
      <c r="BA509" s="177">
        <v>0</v>
      </c>
      <c r="BB509" s="177">
        <v>0</v>
      </c>
      <c r="BC509" s="177">
        <v>-36338</v>
      </c>
      <c r="BD509" s="177">
        <v>0</v>
      </c>
      <c r="BE509" s="177">
        <v>0</v>
      </c>
      <c r="BF509" s="177">
        <v>0</v>
      </c>
      <c r="BG509" s="177">
        <v>0</v>
      </c>
      <c r="BH509" s="177">
        <v>0</v>
      </c>
      <c r="BI509" s="177">
        <v>0</v>
      </c>
      <c r="BJ509" s="177">
        <v>0</v>
      </c>
      <c r="BK509" s="177">
        <v>0</v>
      </c>
      <c r="BL509" s="177">
        <v>-54282.75</v>
      </c>
      <c r="BM509" s="177">
        <v>0</v>
      </c>
      <c r="BN509" s="177">
        <v>0</v>
      </c>
      <c r="BO509" s="177">
        <v>0</v>
      </c>
      <c r="BP509" s="177">
        <v>0</v>
      </c>
      <c r="BQ509" s="177">
        <v>0</v>
      </c>
      <c r="BR509" s="179">
        <v>0</v>
      </c>
      <c r="BS509" s="179">
        <v>0</v>
      </c>
      <c r="BT509" s="179">
        <v>0</v>
      </c>
      <c r="BU509" s="179">
        <v>0</v>
      </c>
      <c r="BV509" s="179">
        <v>0</v>
      </c>
      <c r="BW509" s="179">
        <v>0</v>
      </c>
      <c r="BX509" s="179">
        <v>0</v>
      </c>
      <c r="BY509" s="179">
        <v>0</v>
      </c>
      <c r="BZ509" s="179">
        <v>0</v>
      </c>
      <c r="CA509" s="179">
        <v>0</v>
      </c>
      <c r="CB509" s="179">
        <v>0</v>
      </c>
      <c r="CC509" s="179">
        <v>0</v>
      </c>
      <c r="CD509" s="179">
        <v>0</v>
      </c>
      <c r="CE509" s="179">
        <v>0</v>
      </c>
      <c r="CF509" s="179">
        <v>0</v>
      </c>
      <c r="CG509" s="179">
        <v>-14107.48</v>
      </c>
      <c r="CH509" s="179">
        <v>0</v>
      </c>
      <c r="CI509" s="179">
        <v>0</v>
      </c>
      <c r="CJ509" s="179">
        <v>0</v>
      </c>
      <c r="CK509" s="179">
        <v>0</v>
      </c>
      <c r="CL509" s="179">
        <v>0</v>
      </c>
      <c r="CM509" s="178" t="s">
        <v>2155</v>
      </c>
      <c r="CN509" s="153" t="s">
        <v>2156</v>
      </c>
      <c r="CO509" s="153" t="s">
        <v>2155</v>
      </c>
      <c r="CP509" s="154" t="s">
        <v>2157</v>
      </c>
      <c r="CQ509" s="189" t="s">
        <v>2158</v>
      </c>
      <c r="CR509" s="154">
        <f t="shared" si="9"/>
        <v>0</v>
      </c>
      <c r="CS509" s="154" t="s">
        <v>1013</v>
      </c>
      <c r="CT509" s="154" t="s">
        <v>1014</v>
      </c>
      <c r="CU509" s="154">
        <v>0</v>
      </c>
      <c r="CW509" s="157" t="s">
        <v>2156</v>
      </c>
      <c r="CX509" s="154" t="s">
        <v>2155</v>
      </c>
      <c r="CY509" s="154" t="s">
        <v>2157</v>
      </c>
      <c r="CZ509" s="174">
        <f t="shared" si="8"/>
        <v>0</v>
      </c>
      <c r="DA509" s="158" t="s">
        <v>1013</v>
      </c>
      <c r="DB509" s="154" t="s">
        <v>1014</v>
      </c>
      <c r="DC509" s="154" t="s">
        <v>1288</v>
      </c>
    </row>
    <row r="510" spans="1:107" ht="13.2" customHeight="1" x14ac:dyDescent="0.25">
      <c r="A510" s="175" t="s">
        <v>449</v>
      </c>
      <c r="B510" s="176" t="s">
        <v>2171</v>
      </c>
      <c r="C510" s="177">
        <v>28000</v>
      </c>
      <c r="D510" s="177">
        <v>0</v>
      </c>
      <c r="E510" s="177">
        <v>111570</v>
      </c>
      <c r="F510" s="177">
        <v>74450</v>
      </c>
      <c r="G510" s="177">
        <v>0</v>
      </c>
      <c r="H510" s="177">
        <v>13000</v>
      </c>
      <c r="I510" s="177">
        <v>40500</v>
      </c>
      <c r="J510" s="177">
        <v>86500</v>
      </c>
      <c r="K510" s="177">
        <v>12500</v>
      </c>
      <c r="L510" s="177">
        <v>26500</v>
      </c>
      <c r="M510" s="177">
        <v>64500</v>
      </c>
      <c r="N510" s="177">
        <v>2500</v>
      </c>
      <c r="O510" s="177">
        <v>116895</v>
      </c>
      <c r="P510" s="177">
        <v>32000</v>
      </c>
      <c r="Q510" s="177">
        <v>12200</v>
      </c>
      <c r="R510" s="177">
        <v>5484</v>
      </c>
      <c r="S510" s="177">
        <v>0</v>
      </c>
      <c r="T510" s="177">
        <v>3200</v>
      </c>
      <c r="U510" s="177">
        <v>37500</v>
      </c>
      <c r="V510" s="177">
        <v>37500</v>
      </c>
      <c r="W510" s="177">
        <v>291100</v>
      </c>
      <c r="X510" s="177">
        <v>20330</v>
      </c>
      <c r="Y510" s="177">
        <v>74000</v>
      </c>
      <c r="Z510" s="177">
        <v>79670</v>
      </c>
      <c r="AA510" s="177">
        <v>0</v>
      </c>
      <c r="AB510" s="177">
        <v>23500</v>
      </c>
      <c r="AC510" s="177">
        <v>0</v>
      </c>
      <c r="AD510" s="177">
        <v>66500</v>
      </c>
      <c r="AE510" s="177">
        <v>4500</v>
      </c>
      <c r="AF510" s="177">
        <v>6370</v>
      </c>
      <c r="AG510" s="177">
        <v>23500</v>
      </c>
      <c r="AH510" s="177">
        <v>36300</v>
      </c>
      <c r="AI510" s="177">
        <v>46600</v>
      </c>
      <c r="AJ510" s="177">
        <v>11500</v>
      </c>
      <c r="AK510" s="177">
        <v>55000</v>
      </c>
      <c r="AL510" s="177">
        <v>9500</v>
      </c>
      <c r="AM510" s="177">
        <v>3999</v>
      </c>
      <c r="AN510" s="177">
        <v>29000</v>
      </c>
      <c r="AO510" s="177">
        <v>21000</v>
      </c>
      <c r="AP510" s="177">
        <v>11500</v>
      </c>
      <c r="AQ510" s="177">
        <v>5500</v>
      </c>
      <c r="AR510" s="177">
        <v>0</v>
      </c>
      <c r="AS510" s="177">
        <v>4000</v>
      </c>
      <c r="AT510" s="177">
        <v>16500</v>
      </c>
      <c r="AU510" s="177">
        <v>7000</v>
      </c>
      <c r="AV510" s="177">
        <v>9500</v>
      </c>
      <c r="AW510" s="177">
        <v>6660</v>
      </c>
      <c r="AX510" s="177">
        <v>16500</v>
      </c>
      <c r="AY510" s="177">
        <v>7500</v>
      </c>
      <c r="AZ510" s="177">
        <v>7500</v>
      </c>
      <c r="BA510" s="177">
        <v>50500</v>
      </c>
      <c r="BB510" s="177">
        <v>4000</v>
      </c>
      <c r="BC510" s="177">
        <v>138000</v>
      </c>
      <c r="BD510" s="177">
        <v>0</v>
      </c>
      <c r="BE510" s="177">
        <v>60500</v>
      </c>
      <c r="BF510" s="177">
        <v>60000</v>
      </c>
      <c r="BG510" s="177">
        <v>68730</v>
      </c>
      <c r="BH510" s="177">
        <v>0</v>
      </c>
      <c r="BI510" s="177">
        <v>0</v>
      </c>
      <c r="BJ510" s="177">
        <v>0</v>
      </c>
      <c r="BK510" s="177">
        <v>0</v>
      </c>
      <c r="BL510" s="177">
        <v>43000</v>
      </c>
      <c r="BM510" s="177">
        <v>50550</v>
      </c>
      <c r="BN510" s="177">
        <v>10000</v>
      </c>
      <c r="BO510" s="177">
        <v>9000</v>
      </c>
      <c r="BP510" s="177">
        <v>7000</v>
      </c>
      <c r="BQ510" s="177">
        <v>22500</v>
      </c>
      <c r="BR510" s="177">
        <v>407055</v>
      </c>
      <c r="BS510" s="177">
        <v>18440</v>
      </c>
      <c r="BT510" s="177">
        <v>0</v>
      </c>
      <c r="BU510" s="177">
        <v>37000</v>
      </c>
      <c r="BV510" s="177">
        <v>0</v>
      </c>
      <c r="BW510" s="177">
        <v>10007</v>
      </c>
      <c r="BX510" s="177">
        <v>15500</v>
      </c>
      <c r="BY510" s="177">
        <v>5030</v>
      </c>
      <c r="BZ510" s="177">
        <v>2000</v>
      </c>
      <c r="CA510" s="177">
        <v>11000</v>
      </c>
      <c r="CB510" s="177">
        <v>1000</v>
      </c>
      <c r="CC510" s="179">
        <v>45500</v>
      </c>
      <c r="CD510" s="177">
        <v>8500</v>
      </c>
      <c r="CE510" s="177">
        <v>52100</v>
      </c>
      <c r="CF510" s="177">
        <v>0</v>
      </c>
      <c r="CG510" s="177">
        <v>0</v>
      </c>
      <c r="CH510" s="177">
        <v>16650</v>
      </c>
      <c r="CI510" s="177">
        <v>0</v>
      </c>
      <c r="CJ510" s="177">
        <v>11000</v>
      </c>
      <c r="CK510" s="177">
        <v>0</v>
      </c>
      <c r="CL510" s="177">
        <v>1000</v>
      </c>
      <c r="CM510" s="178" t="s">
        <v>2155</v>
      </c>
      <c r="CN510" s="153" t="s">
        <v>2160</v>
      </c>
      <c r="CO510" s="153" t="s">
        <v>2155</v>
      </c>
      <c r="CP510" s="154" t="s">
        <v>2157</v>
      </c>
      <c r="CQ510" s="189" t="s">
        <v>2158</v>
      </c>
      <c r="CR510" s="154">
        <f t="shared" si="9"/>
        <v>0</v>
      </c>
      <c r="CS510" s="154" t="s">
        <v>449</v>
      </c>
      <c r="CT510" s="154" t="s">
        <v>2171</v>
      </c>
      <c r="CU510" s="154">
        <v>0</v>
      </c>
      <c r="CW510" s="157" t="s">
        <v>2160</v>
      </c>
      <c r="CX510" s="154" t="s">
        <v>2155</v>
      </c>
      <c r="CY510" s="154" t="s">
        <v>2157</v>
      </c>
      <c r="CZ510" s="174">
        <f t="shared" si="8"/>
        <v>0</v>
      </c>
      <c r="DA510" s="158" t="s">
        <v>449</v>
      </c>
      <c r="DB510" s="154" t="s">
        <v>2171</v>
      </c>
      <c r="DC510" s="154" t="s">
        <v>400</v>
      </c>
    </row>
    <row r="511" spans="1:107" ht="13.2" customHeight="1" x14ac:dyDescent="0.25">
      <c r="A511" s="175" t="s">
        <v>1015</v>
      </c>
      <c r="B511" s="176" t="s">
        <v>1016</v>
      </c>
      <c r="C511" s="177">
        <v>0</v>
      </c>
      <c r="D511" s="177">
        <v>147700</v>
      </c>
      <c r="E511" s="177">
        <v>6401.15</v>
      </c>
      <c r="F511" s="177">
        <v>0</v>
      </c>
      <c r="G511" s="177">
        <v>0</v>
      </c>
      <c r="H511" s="177">
        <v>0</v>
      </c>
      <c r="I511" s="177">
        <v>0</v>
      </c>
      <c r="J511" s="177">
        <v>0</v>
      </c>
      <c r="K511" s="177">
        <v>0</v>
      </c>
      <c r="L511" s="177">
        <v>0</v>
      </c>
      <c r="M511" s="177">
        <v>0</v>
      </c>
      <c r="N511" s="177">
        <v>0</v>
      </c>
      <c r="O511" s="177">
        <v>3800</v>
      </c>
      <c r="P511" s="177">
        <v>0</v>
      </c>
      <c r="Q511" s="177">
        <v>0</v>
      </c>
      <c r="R511" s="177">
        <v>0</v>
      </c>
      <c r="S511" s="177">
        <v>0</v>
      </c>
      <c r="T511" s="177">
        <v>0</v>
      </c>
      <c r="U511" s="177">
        <v>0</v>
      </c>
      <c r="V511" s="177">
        <v>0</v>
      </c>
      <c r="W511" s="177">
        <v>0</v>
      </c>
      <c r="X511" s="177">
        <v>0</v>
      </c>
      <c r="Y511" s="177">
        <v>0</v>
      </c>
      <c r="Z511" s="177">
        <v>0</v>
      </c>
      <c r="AA511" s="177">
        <v>0</v>
      </c>
      <c r="AB511" s="177">
        <v>0</v>
      </c>
      <c r="AC511" s="177">
        <v>0</v>
      </c>
      <c r="AD511" s="177">
        <v>0</v>
      </c>
      <c r="AE511" s="177">
        <v>0</v>
      </c>
      <c r="AF511" s="177">
        <v>0</v>
      </c>
      <c r="AG511" s="177">
        <v>0</v>
      </c>
      <c r="AH511" s="177">
        <v>0</v>
      </c>
      <c r="AI511" s="177">
        <v>0</v>
      </c>
      <c r="AJ511" s="177">
        <v>0</v>
      </c>
      <c r="AK511" s="177">
        <v>0</v>
      </c>
      <c r="AL511" s="177">
        <v>0</v>
      </c>
      <c r="AM511" s="177">
        <v>0</v>
      </c>
      <c r="AN511" s="177">
        <v>0</v>
      </c>
      <c r="AO511" s="177">
        <v>0</v>
      </c>
      <c r="AP511" s="177">
        <v>0</v>
      </c>
      <c r="AQ511" s="177">
        <v>0</v>
      </c>
      <c r="AR511" s="177">
        <v>0</v>
      </c>
      <c r="AS511" s="177">
        <v>0</v>
      </c>
      <c r="AT511" s="177">
        <v>0</v>
      </c>
      <c r="AU511" s="177">
        <v>0</v>
      </c>
      <c r="AV511" s="177">
        <v>0</v>
      </c>
      <c r="AW511" s="177">
        <v>1902</v>
      </c>
      <c r="AX511" s="177">
        <v>0</v>
      </c>
      <c r="AY511" s="177">
        <v>0</v>
      </c>
      <c r="AZ511" s="177">
        <v>0</v>
      </c>
      <c r="BA511" s="177">
        <v>0</v>
      </c>
      <c r="BB511" s="177">
        <v>0</v>
      </c>
      <c r="BC511" s="177">
        <v>48.5</v>
      </c>
      <c r="BD511" s="177">
        <v>0</v>
      </c>
      <c r="BE511" s="177">
        <v>0</v>
      </c>
      <c r="BF511" s="177">
        <v>0</v>
      </c>
      <c r="BG511" s="177">
        <v>0</v>
      </c>
      <c r="BH511" s="177">
        <v>0</v>
      </c>
      <c r="BI511" s="177">
        <v>0</v>
      </c>
      <c r="BJ511" s="177">
        <v>0</v>
      </c>
      <c r="BK511" s="177">
        <v>0</v>
      </c>
      <c r="BL511" s="177">
        <v>0</v>
      </c>
      <c r="BM511" s="177">
        <v>0</v>
      </c>
      <c r="BN511" s="177">
        <v>0</v>
      </c>
      <c r="BO511" s="177">
        <v>0</v>
      </c>
      <c r="BP511" s="177">
        <v>0</v>
      </c>
      <c r="BQ511" s="177">
        <v>0</v>
      </c>
      <c r="BR511" s="179">
        <v>0</v>
      </c>
      <c r="BS511" s="177">
        <v>0</v>
      </c>
      <c r="BT511" s="179">
        <v>0</v>
      </c>
      <c r="BU511" s="179">
        <v>0</v>
      </c>
      <c r="BV511" s="179">
        <v>0</v>
      </c>
      <c r="BW511" s="177">
        <v>0</v>
      </c>
      <c r="BX511" s="179">
        <v>0</v>
      </c>
      <c r="BY511" s="179">
        <v>0</v>
      </c>
      <c r="BZ511" s="179">
        <v>0</v>
      </c>
      <c r="CA511" s="179">
        <v>0</v>
      </c>
      <c r="CB511" s="179">
        <v>0</v>
      </c>
      <c r="CC511" s="179">
        <v>0</v>
      </c>
      <c r="CD511" s="177">
        <v>0</v>
      </c>
      <c r="CE511" s="177">
        <v>0</v>
      </c>
      <c r="CF511" s="179">
        <v>6800</v>
      </c>
      <c r="CG511" s="177">
        <v>0</v>
      </c>
      <c r="CH511" s="179">
        <v>0</v>
      </c>
      <c r="CI511" s="177">
        <v>0</v>
      </c>
      <c r="CJ511" s="177">
        <v>0</v>
      </c>
      <c r="CK511" s="177">
        <v>0</v>
      </c>
      <c r="CL511" s="177">
        <v>0</v>
      </c>
      <c r="CM511" s="178" t="s">
        <v>2155</v>
      </c>
      <c r="CN511" s="153" t="s">
        <v>2172</v>
      </c>
      <c r="CO511" s="153" t="s">
        <v>2155</v>
      </c>
      <c r="CP511" s="154" t="s">
        <v>2157</v>
      </c>
      <c r="CQ511" s="189" t="s">
        <v>2158</v>
      </c>
      <c r="CR511" s="154">
        <f t="shared" si="9"/>
        <v>0</v>
      </c>
      <c r="CS511" s="154" t="s">
        <v>1015</v>
      </c>
      <c r="CT511" s="154" t="s">
        <v>1016</v>
      </c>
      <c r="CU511" s="154">
        <v>0</v>
      </c>
      <c r="CW511" s="157" t="s">
        <v>2172</v>
      </c>
      <c r="CX511" s="154" t="s">
        <v>2155</v>
      </c>
      <c r="CY511" s="154" t="s">
        <v>2157</v>
      </c>
      <c r="CZ511" s="174">
        <f t="shared" si="8"/>
        <v>0</v>
      </c>
      <c r="DA511" s="158" t="s">
        <v>1015</v>
      </c>
      <c r="DB511" s="154" t="s">
        <v>1016</v>
      </c>
      <c r="DC511" s="154" t="s">
        <v>1288</v>
      </c>
    </row>
    <row r="512" spans="1:107" ht="13.2" customHeight="1" x14ac:dyDescent="0.25">
      <c r="A512" s="175" t="s">
        <v>1017</v>
      </c>
      <c r="B512" s="176" t="s">
        <v>1018</v>
      </c>
      <c r="C512" s="177">
        <v>0</v>
      </c>
      <c r="D512" s="177">
        <v>0</v>
      </c>
      <c r="E512" s="177">
        <v>0</v>
      </c>
      <c r="F512" s="177">
        <v>0</v>
      </c>
      <c r="G512" s="177">
        <v>0</v>
      </c>
      <c r="H512" s="177">
        <v>0</v>
      </c>
      <c r="I512" s="177">
        <v>0</v>
      </c>
      <c r="J512" s="177">
        <v>0</v>
      </c>
      <c r="K512" s="177">
        <v>0</v>
      </c>
      <c r="L512" s="177">
        <v>0</v>
      </c>
      <c r="M512" s="177">
        <v>0</v>
      </c>
      <c r="N512" s="177">
        <v>0</v>
      </c>
      <c r="O512" s="177">
        <v>0</v>
      </c>
      <c r="P512" s="177">
        <v>0</v>
      </c>
      <c r="Q512" s="177">
        <v>0</v>
      </c>
      <c r="R512" s="177">
        <v>0</v>
      </c>
      <c r="S512" s="177">
        <v>0</v>
      </c>
      <c r="T512" s="177">
        <v>0</v>
      </c>
      <c r="U512" s="177">
        <v>0</v>
      </c>
      <c r="V512" s="177">
        <v>0</v>
      </c>
      <c r="W512" s="177">
        <v>0</v>
      </c>
      <c r="X512" s="177">
        <v>0</v>
      </c>
      <c r="Y512" s="177">
        <v>0</v>
      </c>
      <c r="Z512" s="177">
        <v>0</v>
      </c>
      <c r="AA512" s="177">
        <v>0</v>
      </c>
      <c r="AB512" s="177">
        <v>0</v>
      </c>
      <c r="AC512" s="177">
        <v>0</v>
      </c>
      <c r="AD512" s="177">
        <v>0</v>
      </c>
      <c r="AE512" s="177">
        <v>0</v>
      </c>
      <c r="AF512" s="177">
        <v>0</v>
      </c>
      <c r="AG512" s="177">
        <v>0</v>
      </c>
      <c r="AH512" s="177">
        <v>0</v>
      </c>
      <c r="AI512" s="177">
        <v>0</v>
      </c>
      <c r="AJ512" s="177">
        <v>0</v>
      </c>
      <c r="AK512" s="177">
        <v>0</v>
      </c>
      <c r="AL512" s="177">
        <v>0</v>
      </c>
      <c r="AM512" s="177">
        <v>38602</v>
      </c>
      <c r="AN512" s="177">
        <v>0</v>
      </c>
      <c r="AO512" s="177">
        <v>0</v>
      </c>
      <c r="AP512" s="177">
        <v>0</v>
      </c>
      <c r="AQ512" s="177">
        <v>0</v>
      </c>
      <c r="AR512" s="177">
        <v>0</v>
      </c>
      <c r="AS512" s="177">
        <v>0</v>
      </c>
      <c r="AT512" s="177">
        <v>0</v>
      </c>
      <c r="AU512" s="177">
        <v>0</v>
      </c>
      <c r="AV512" s="177">
        <v>0</v>
      </c>
      <c r="AW512" s="177">
        <v>0</v>
      </c>
      <c r="AX512" s="177">
        <v>0</v>
      </c>
      <c r="AY512" s="177">
        <v>0</v>
      </c>
      <c r="AZ512" s="177">
        <v>560</v>
      </c>
      <c r="BA512" s="177">
        <v>0</v>
      </c>
      <c r="BB512" s="177">
        <v>0</v>
      </c>
      <c r="BC512" s="177">
        <v>0</v>
      </c>
      <c r="BD512" s="177">
        <v>0</v>
      </c>
      <c r="BE512" s="177">
        <v>0</v>
      </c>
      <c r="BF512" s="177">
        <v>0</v>
      </c>
      <c r="BG512" s="177">
        <v>0</v>
      </c>
      <c r="BH512" s="177">
        <v>0</v>
      </c>
      <c r="BI512" s="177">
        <v>0</v>
      </c>
      <c r="BJ512" s="177">
        <v>0</v>
      </c>
      <c r="BK512" s="177">
        <v>0</v>
      </c>
      <c r="BL512" s="177">
        <v>0</v>
      </c>
      <c r="BM512" s="177">
        <v>0</v>
      </c>
      <c r="BN512" s="177">
        <v>0</v>
      </c>
      <c r="BO512" s="177">
        <v>0</v>
      </c>
      <c r="BP512" s="177">
        <v>0</v>
      </c>
      <c r="BQ512" s="177">
        <v>0</v>
      </c>
      <c r="BR512" s="177">
        <v>0</v>
      </c>
      <c r="BS512" s="177">
        <v>0</v>
      </c>
      <c r="BT512" s="177">
        <v>0</v>
      </c>
      <c r="BU512" s="177">
        <v>0</v>
      </c>
      <c r="BV512" s="177">
        <v>0</v>
      </c>
      <c r="BW512" s="177">
        <v>0</v>
      </c>
      <c r="BX512" s="177">
        <v>0</v>
      </c>
      <c r="BY512" s="177">
        <v>0</v>
      </c>
      <c r="BZ512" s="177">
        <v>0</v>
      </c>
      <c r="CA512" s="177">
        <v>0</v>
      </c>
      <c r="CB512" s="177">
        <v>0</v>
      </c>
      <c r="CC512" s="177">
        <v>0</v>
      </c>
      <c r="CD512" s="177">
        <v>0</v>
      </c>
      <c r="CE512" s="177">
        <v>0</v>
      </c>
      <c r="CF512" s="177">
        <v>0</v>
      </c>
      <c r="CG512" s="177">
        <v>0</v>
      </c>
      <c r="CH512" s="177">
        <v>0</v>
      </c>
      <c r="CI512" s="177">
        <v>0</v>
      </c>
      <c r="CJ512" s="177">
        <v>0</v>
      </c>
      <c r="CK512" s="177">
        <v>0</v>
      </c>
      <c r="CL512" s="177">
        <v>0</v>
      </c>
      <c r="CM512" s="178" t="s">
        <v>2155</v>
      </c>
      <c r="CN512" s="153" t="s">
        <v>2172</v>
      </c>
      <c r="CO512" s="153" t="s">
        <v>2155</v>
      </c>
      <c r="CP512" s="154" t="s">
        <v>2157</v>
      </c>
      <c r="CQ512" s="189" t="s">
        <v>2158</v>
      </c>
      <c r="CR512" s="154">
        <f t="shared" si="9"/>
        <v>0</v>
      </c>
      <c r="CS512" s="154" t="s">
        <v>1017</v>
      </c>
      <c r="CT512" s="154" t="s">
        <v>1018</v>
      </c>
      <c r="CU512" s="154">
        <v>0</v>
      </c>
      <c r="CW512" s="157" t="s">
        <v>2172</v>
      </c>
      <c r="CX512" s="154" t="s">
        <v>2155</v>
      </c>
      <c r="CY512" s="154" t="s">
        <v>2157</v>
      </c>
      <c r="CZ512" s="174">
        <f t="shared" si="8"/>
        <v>0</v>
      </c>
      <c r="DA512" s="158" t="s">
        <v>1017</v>
      </c>
      <c r="DB512" s="154" t="s">
        <v>1018</v>
      </c>
      <c r="DC512" s="154" t="s">
        <v>1288</v>
      </c>
    </row>
    <row r="513" spans="1:107" ht="13.2" customHeight="1" x14ac:dyDescent="0.25">
      <c r="A513" s="175" t="s">
        <v>1019</v>
      </c>
      <c r="B513" s="176" t="s">
        <v>1020</v>
      </c>
      <c r="C513" s="177">
        <v>3729.63</v>
      </c>
      <c r="D513" s="177">
        <v>0</v>
      </c>
      <c r="E513" s="177">
        <v>0</v>
      </c>
      <c r="F513" s="177">
        <v>0</v>
      </c>
      <c r="G513" s="177">
        <v>0</v>
      </c>
      <c r="H513" s="177">
        <v>0</v>
      </c>
      <c r="I513" s="177">
        <v>17199.189999999999</v>
      </c>
      <c r="J513" s="177">
        <v>0</v>
      </c>
      <c r="K513" s="177">
        <v>0</v>
      </c>
      <c r="L513" s="177">
        <v>0</v>
      </c>
      <c r="M513" s="177">
        <v>0</v>
      </c>
      <c r="N513" s="177">
        <v>0</v>
      </c>
      <c r="O513" s="177">
        <v>0</v>
      </c>
      <c r="P513" s="177">
        <v>0</v>
      </c>
      <c r="Q513" s="177">
        <v>0</v>
      </c>
      <c r="R513" s="177">
        <v>0</v>
      </c>
      <c r="S513" s="177">
        <v>0</v>
      </c>
      <c r="T513" s="177">
        <v>0</v>
      </c>
      <c r="U513" s="177">
        <v>0</v>
      </c>
      <c r="V513" s="177">
        <v>0</v>
      </c>
      <c r="W513" s="177">
        <v>0</v>
      </c>
      <c r="X513" s="177">
        <v>0</v>
      </c>
      <c r="Y513" s="177">
        <v>0</v>
      </c>
      <c r="Z513" s="177">
        <v>0</v>
      </c>
      <c r="AA513" s="177">
        <v>0</v>
      </c>
      <c r="AB513" s="177">
        <v>0</v>
      </c>
      <c r="AC513" s="177">
        <v>0</v>
      </c>
      <c r="AD513" s="177">
        <v>0</v>
      </c>
      <c r="AE513" s="177">
        <v>9957.98</v>
      </c>
      <c r="AF513" s="177">
        <v>0</v>
      </c>
      <c r="AG513" s="177">
        <v>0</v>
      </c>
      <c r="AH513" s="177">
        <v>0</v>
      </c>
      <c r="AI513" s="177">
        <v>0</v>
      </c>
      <c r="AJ513" s="177">
        <v>0</v>
      </c>
      <c r="AK513" s="177">
        <v>0</v>
      </c>
      <c r="AL513" s="177">
        <v>0</v>
      </c>
      <c r="AM513" s="177">
        <v>0</v>
      </c>
      <c r="AN513" s="177">
        <v>0</v>
      </c>
      <c r="AO513" s="177">
        <v>0</v>
      </c>
      <c r="AP513" s="177">
        <v>0</v>
      </c>
      <c r="AQ513" s="177">
        <v>0</v>
      </c>
      <c r="AR513" s="177">
        <v>0</v>
      </c>
      <c r="AS513" s="177">
        <v>-305461.55</v>
      </c>
      <c r="AT513" s="177">
        <v>0</v>
      </c>
      <c r="AU513" s="177">
        <v>0</v>
      </c>
      <c r="AV513" s="177">
        <v>0</v>
      </c>
      <c r="AW513" s="177">
        <v>0</v>
      </c>
      <c r="AX513" s="177">
        <v>0</v>
      </c>
      <c r="AY513" s="177">
        <v>0</v>
      </c>
      <c r="AZ513" s="177">
        <v>0</v>
      </c>
      <c r="BA513" s="177">
        <v>0</v>
      </c>
      <c r="BB513" s="177">
        <v>0</v>
      </c>
      <c r="BC513" s="177">
        <v>0</v>
      </c>
      <c r="BD513" s="177">
        <v>0</v>
      </c>
      <c r="BE513" s="177">
        <v>2088</v>
      </c>
      <c r="BF513" s="177">
        <v>0</v>
      </c>
      <c r="BG513" s="177">
        <v>0</v>
      </c>
      <c r="BH513" s="177">
        <v>0</v>
      </c>
      <c r="BI513" s="177">
        <v>0</v>
      </c>
      <c r="BJ513" s="177">
        <v>0</v>
      </c>
      <c r="BK513" s="177">
        <v>0</v>
      </c>
      <c r="BL513" s="177">
        <v>0.5</v>
      </c>
      <c r="BM513" s="177">
        <v>0</v>
      </c>
      <c r="BN513" s="177">
        <v>0</v>
      </c>
      <c r="BO513" s="177">
        <v>0</v>
      </c>
      <c r="BP513" s="177">
        <v>0</v>
      </c>
      <c r="BQ513" s="177">
        <v>0</v>
      </c>
      <c r="BR513" s="177">
        <v>0</v>
      </c>
      <c r="BS513" s="177">
        <v>0</v>
      </c>
      <c r="BT513" s="177">
        <v>0</v>
      </c>
      <c r="BU513" s="177">
        <v>0</v>
      </c>
      <c r="BV513" s="177">
        <v>0</v>
      </c>
      <c r="BW513" s="177">
        <v>0</v>
      </c>
      <c r="BX513" s="177">
        <v>0</v>
      </c>
      <c r="BY513" s="177">
        <v>0</v>
      </c>
      <c r="BZ513" s="177">
        <v>0</v>
      </c>
      <c r="CA513" s="177">
        <v>0</v>
      </c>
      <c r="CB513" s="177">
        <v>0</v>
      </c>
      <c r="CC513" s="177">
        <v>0</v>
      </c>
      <c r="CD513" s="177">
        <v>0</v>
      </c>
      <c r="CE513" s="177">
        <v>0</v>
      </c>
      <c r="CF513" s="177">
        <v>0</v>
      </c>
      <c r="CG513" s="177">
        <v>365</v>
      </c>
      <c r="CH513" s="177">
        <v>0</v>
      </c>
      <c r="CI513" s="177">
        <v>0</v>
      </c>
      <c r="CJ513" s="177">
        <v>0</v>
      </c>
      <c r="CK513" s="177">
        <v>0</v>
      </c>
      <c r="CL513" s="177">
        <v>9483.0400000000009</v>
      </c>
      <c r="CM513" s="178" t="s">
        <v>2155</v>
      </c>
      <c r="CN513" s="153" t="s">
        <v>2156</v>
      </c>
      <c r="CO513" s="153" t="s">
        <v>2155</v>
      </c>
      <c r="CP513" s="154" t="s">
        <v>2157</v>
      </c>
      <c r="CQ513" s="189" t="s">
        <v>2158</v>
      </c>
      <c r="CR513" s="154">
        <f t="shared" si="9"/>
        <v>0</v>
      </c>
      <c r="CS513" s="154" t="s">
        <v>1019</v>
      </c>
      <c r="CT513" s="154" t="s">
        <v>2173</v>
      </c>
      <c r="CU513" s="154">
        <v>0</v>
      </c>
      <c r="CW513" s="157" t="s">
        <v>2156</v>
      </c>
      <c r="CX513" s="154" t="s">
        <v>2155</v>
      </c>
      <c r="CY513" s="154" t="s">
        <v>2157</v>
      </c>
      <c r="CZ513" s="174">
        <f t="shared" si="8"/>
        <v>0</v>
      </c>
      <c r="DA513" s="158" t="s">
        <v>1019</v>
      </c>
      <c r="DB513" s="154" t="s">
        <v>1020</v>
      </c>
      <c r="DC513" s="154" t="s">
        <v>1288</v>
      </c>
    </row>
    <row r="514" spans="1:107" ht="13.2" customHeight="1" x14ac:dyDescent="0.25">
      <c r="A514" s="175" t="s">
        <v>451</v>
      </c>
      <c r="B514" s="176" t="s">
        <v>452</v>
      </c>
      <c r="C514" s="177">
        <v>0</v>
      </c>
      <c r="D514" s="177">
        <v>0</v>
      </c>
      <c r="E514" s="177">
        <v>0</v>
      </c>
      <c r="F514" s="177">
        <v>0</v>
      </c>
      <c r="G514" s="177">
        <v>518</v>
      </c>
      <c r="H514" s="177">
        <v>0</v>
      </c>
      <c r="I514" s="177">
        <v>500</v>
      </c>
      <c r="J514" s="177">
        <v>170</v>
      </c>
      <c r="K514" s="177">
        <v>2977.28</v>
      </c>
      <c r="L514" s="177">
        <v>0</v>
      </c>
      <c r="M514" s="177">
        <v>613</v>
      </c>
      <c r="N514" s="177">
        <v>0</v>
      </c>
      <c r="O514" s="177">
        <v>16895</v>
      </c>
      <c r="P514" s="177">
        <v>0</v>
      </c>
      <c r="Q514" s="177">
        <v>330</v>
      </c>
      <c r="R514" s="177">
        <v>0</v>
      </c>
      <c r="S514" s="177">
        <v>0</v>
      </c>
      <c r="T514" s="177">
        <v>0</v>
      </c>
      <c r="U514" s="177">
        <v>0</v>
      </c>
      <c r="V514" s="177">
        <v>0</v>
      </c>
      <c r="W514" s="177">
        <v>615246</v>
      </c>
      <c r="X514" s="177">
        <v>0</v>
      </c>
      <c r="Y514" s="177">
        <v>0</v>
      </c>
      <c r="Z514" s="177">
        <v>0</v>
      </c>
      <c r="AA514" s="177">
        <v>0</v>
      </c>
      <c r="AB514" s="177">
        <v>0</v>
      </c>
      <c r="AC514" s="177">
        <v>0</v>
      </c>
      <c r="AD514" s="177">
        <v>0</v>
      </c>
      <c r="AE514" s="177">
        <v>0</v>
      </c>
      <c r="AF514" s="177">
        <v>0</v>
      </c>
      <c r="AG514" s="177">
        <v>0</v>
      </c>
      <c r="AH514" s="177">
        <v>0</v>
      </c>
      <c r="AI514" s="177">
        <v>830</v>
      </c>
      <c r="AJ514" s="177">
        <v>134</v>
      </c>
      <c r="AK514" s="177">
        <v>5847.25</v>
      </c>
      <c r="AL514" s="177">
        <v>1883</v>
      </c>
      <c r="AM514" s="177">
        <v>0</v>
      </c>
      <c r="AN514" s="177">
        <v>0</v>
      </c>
      <c r="AO514" s="177">
        <v>0</v>
      </c>
      <c r="AP514" s="177">
        <v>0</v>
      </c>
      <c r="AQ514" s="177">
        <v>0</v>
      </c>
      <c r="AR514" s="177">
        <v>0</v>
      </c>
      <c r="AS514" s="177">
        <v>0</v>
      </c>
      <c r="AT514" s="177">
        <v>0</v>
      </c>
      <c r="AU514" s="177">
        <v>0</v>
      </c>
      <c r="AV514" s="177">
        <v>10559</v>
      </c>
      <c r="AW514" s="177">
        <v>8000</v>
      </c>
      <c r="AX514" s="177">
        <v>42149.5</v>
      </c>
      <c r="AY514" s="177">
        <v>0</v>
      </c>
      <c r="AZ514" s="177">
        <v>0</v>
      </c>
      <c r="BA514" s="177">
        <v>963.75</v>
      </c>
      <c r="BB514" s="177">
        <v>0</v>
      </c>
      <c r="BC514" s="177">
        <v>83593.25</v>
      </c>
      <c r="BD514" s="177">
        <v>0</v>
      </c>
      <c r="BE514" s="177">
        <v>2310</v>
      </c>
      <c r="BF514" s="177">
        <v>0</v>
      </c>
      <c r="BG514" s="177">
        <v>87536.5</v>
      </c>
      <c r="BH514" s="177">
        <v>0</v>
      </c>
      <c r="BI514" s="177">
        <v>7470</v>
      </c>
      <c r="BJ514" s="177">
        <v>0</v>
      </c>
      <c r="BK514" s="177">
        <v>5894.5</v>
      </c>
      <c r="BL514" s="177">
        <v>0</v>
      </c>
      <c r="BM514" s="177">
        <v>0</v>
      </c>
      <c r="BN514" s="177">
        <v>0</v>
      </c>
      <c r="BO514" s="177">
        <v>0</v>
      </c>
      <c r="BP514" s="177">
        <v>0</v>
      </c>
      <c r="BQ514" s="177">
        <v>0</v>
      </c>
      <c r="BR514" s="179">
        <v>43053</v>
      </c>
      <c r="BS514" s="179">
        <v>0</v>
      </c>
      <c r="BT514" s="179">
        <v>3836.64</v>
      </c>
      <c r="BU514" s="179">
        <v>0</v>
      </c>
      <c r="BV514" s="179">
        <v>0</v>
      </c>
      <c r="BW514" s="179">
        <v>0</v>
      </c>
      <c r="BX514" s="179">
        <v>0</v>
      </c>
      <c r="BY514" s="179">
        <v>50</v>
      </c>
      <c r="BZ514" s="179">
        <v>0</v>
      </c>
      <c r="CA514" s="179">
        <v>0</v>
      </c>
      <c r="CB514" s="179">
        <v>0</v>
      </c>
      <c r="CC514" s="179">
        <v>0</v>
      </c>
      <c r="CD514" s="179">
        <v>1605</v>
      </c>
      <c r="CE514" s="179">
        <v>0</v>
      </c>
      <c r="CF514" s="179">
        <v>0</v>
      </c>
      <c r="CG514" s="179">
        <v>0</v>
      </c>
      <c r="CH514" s="179">
        <v>0</v>
      </c>
      <c r="CI514" s="179">
        <v>0</v>
      </c>
      <c r="CJ514" s="179">
        <v>1250</v>
      </c>
      <c r="CK514" s="179">
        <v>0</v>
      </c>
      <c r="CL514" s="179">
        <v>0</v>
      </c>
      <c r="CM514" s="178" t="s">
        <v>2078</v>
      </c>
      <c r="CN514" s="153" t="s">
        <v>2082</v>
      </c>
      <c r="CO514" s="153" t="s">
        <v>2078</v>
      </c>
      <c r="CP514" s="154" t="s">
        <v>2080</v>
      </c>
      <c r="CQ514" s="189" t="s">
        <v>2081</v>
      </c>
      <c r="CR514" s="154">
        <f t="shared" si="9"/>
        <v>0</v>
      </c>
      <c r="CS514" s="154" t="s">
        <v>451</v>
      </c>
      <c r="CT514" s="154" t="s">
        <v>452</v>
      </c>
      <c r="CU514" s="154">
        <v>0</v>
      </c>
      <c r="CW514" s="157" t="s">
        <v>2082</v>
      </c>
      <c r="CX514" s="154" t="s">
        <v>2078</v>
      </c>
      <c r="CY514" s="154" t="s">
        <v>2080</v>
      </c>
      <c r="CZ514" s="174">
        <f t="shared" si="8"/>
        <v>0</v>
      </c>
      <c r="DA514" s="158" t="s">
        <v>451</v>
      </c>
      <c r="DB514" s="154" t="s">
        <v>452</v>
      </c>
      <c r="DC514" s="154" t="s">
        <v>400</v>
      </c>
    </row>
    <row r="515" spans="1:107" ht="13.2" customHeight="1" x14ac:dyDescent="0.25">
      <c r="A515" s="175" t="s">
        <v>453</v>
      </c>
      <c r="B515" s="176" t="s">
        <v>454</v>
      </c>
      <c r="C515" s="177">
        <v>164236</v>
      </c>
      <c r="D515" s="177">
        <v>0</v>
      </c>
      <c r="E515" s="177">
        <v>0</v>
      </c>
      <c r="F515" s="177">
        <v>185639</v>
      </c>
      <c r="G515" s="177">
        <v>0</v>
      </c>
      <c r="H515" s="177">
        <v>0</v>
      </c>
      <c r="I515" s="177">
        <v>219611.5</v>
      </c>
      <c r="J515" s="177">
        <v>0</v>
      </c>
      <c r="K515" s="177">
        <v>0</v>
      </c>
      <c r="L515" s="177">
        <v>0</v>
      </c>
      <c r="M515" s="177">
        <v>1975</v>
      </c>
      <c r="N515" s="177">
        <v>0</v>
      </c>
      <c r="O515" s="177">
        <v>32411</v>
      </c>
      <c r="P515" s="177">
        <v>6040</v>
      </c>
      <c r="Q515" s="177">
        <v>0</v>
      </c>
      <c r="R515" s="177">
        <v>7294</v>
      </c>
      <c r="S515" s="177">
        <v>0</v>
      </c>
      <c r="T515" s="177">
        <v>0</v>
      </c>
      <c r="U515" s="177">
        <v>0</v>
      </c>
      <c r="V515" s="177">
        <v>0</v>
      </c>
      <c r="W515" s="177">
        <v>9929</v>
      </c>
      <c r="X515" s="177">
        <v>0</v>
      </c>
      <c r="Y515" s="177">
        <v>0</v>
      </c>
      <c r="Z515" s="177">
        <v>0</v>
      </c>
      <c r="AA515" s="177">
        <v>0</v>
      </c>
      <c r="AB515" s="177">
        <v>0</v>
      </c>
      <c r="AC515" s="177">
        <v>0</v>
      </c>
      <c r="AD515" s="177">
        <v>0</v>
      </c>
      <c r="AE515" s="177">
        <v>0</v>
      </c>
      <c r="AF515" s="177">
        <v>0</v>
      </c>
      <c r="AG515" s="177">
        <v>0</v>
      </c>
      <c r="AH515" s="177">
        <v>0</v>
      </c>
      <c r="AI515" s="177">
        <v>0</v>
      </c>
      <c r="AJ515" s="177">
        <v>0</v>
      </c>
      <c r="AK515" s="177">
        <v>577018.5</v>
      </c>
      <c r="AL515" s="177">
        <v>19870</v>
      </c>
      <c r="AM515" s="177">
        <v>0</v>
      </c>
      <c r="AN515" s="177">
        <v>0</v>
      </c>
      <c r="AO515" s="177">
        <v>0</v>
      </c>
      <c r="AP515" s="177">
        <v>0</v>
      </c>
      <c r="AQ515" s="177">
        <v>0</v>
      </c>
      <c r="AR515" s="177">
        <v>0</v>
      </c>
      <c r="AS515" s="177">
        <v>0</v>
      </c>
      <c r="AT515" s="177">
        <v>0</v>
      </c>
      <c r="AU515" s="177">
        <v>650</v>
      </c>
      <c r="AV515" s="177">
        <v>0</v>
      </c>
      <c r="AW515" s="177">
        <v>738</v>
      </c>
      <c r="AX515" s="177">
        <v>0</v>
      </c>
      <c r="AY515" s="177">
        <v>6965</v>
      </c>
      <c r="AZ515" s="177">
        <v>0</v>
      </c>
      <c r="BA515" s="177">
        <v>147892.5</v>
      </c>
      <c r="BB515" s="177">
        <v>0</v>
      </c>
      <c r="BC515" s="177">
        <v>12292</v>
      </c>
      <c r="BD515" s="177">
        <v>0</v>
      </c>
      <c r="BE515" s="177">
        <v>0</v>
      </c>
      <c r="BF515" s="177">
        <v>47592.4</v>
      </c>
      <c r="BG515" s="177">
        <v>179500</v>
      </c>
      <c r="BH515" s="177">
        <v>0</v>
      </c>
      <c r="BI515" s="177">
        <v>0</v>
      </c>
      <c r="BJ515" s="177">
        <v>3120</v>
      </c>
      <c r="BK515" s="177">
        <v>0</v>
      </c>
      <c r="BL515" s="177">
        <v>3080</v>
      </c>
      <c r="BM515" s="177">
        <v>0</v>
      </c>
      <c r="BN515" s="177">
        <v>0</v>
      </c>
      <c r="BO515" s="177">
        <v>1264</v>
      </c>
      <c r="BP515" s="177">
        <v>0</v>
      </c>
      <c r="BQ515" s="177">
        <v>30870</v>
      </c>
      <c r="BR515" s="177">
        <v>0</v>
      </c>
      <c r="BS515" s="177">
        <v>0</v>
      </c>
      <c r="BT515" s="177">
        <v>10946.42</v>
      </c>
      <c r="BU515" s="177">
        <v>0</v>
      </c>
      <c r="BV515" s="177">
        <v>0</v>
      </c>
      <c r="BW515" s="177">
        <v>0</v>
      </c>
      <c r="BX515" s="177">
        <v>0</v>
      </c>
      <c r="BY515" s="177">
        <v>0</v>
      </c>
      <c r="BZ515" s="177">
        <v>0</v>
      </c>
      <c r="CA515" s="177">
        <v>0</v>
      </c>
      <c r="CB515" s="177">
        <v>3533.28</v>
      </c>
      <c r="CC515" s="177">
        <v>0</v>
      </c>
      <c r="CD515" s="177">
        <v>0</v>
      </c>
      <c r="CE515" s="177">
        <v>0</v>
      </c>
      <c r="CF515" s="177">
        <v>7570</v>
      </c>
      <c r="CG515" s="177">
        <v>0</v>
      </c>
      <c r="CH515" s="177">
        <v>0</v>
      </c>
      <c r="CI515" s="177">
        <v>24780</v>
      </c>
      <c r="CJ515" s="177">
        <v>0</v>
      </c>
      <c r="CK515" s="177">
        <v>0</v>
      </c>
      <c r="CL515" s="177">
        <v>560</v>
      </c>
      <c r="CM515" s="178" t="s">
        <v>2078</v>
      </c>
      <c r="CN515" s="153" t="s">
        <v>2082</v>
      </c>
      <c r="CO515" s="153" t="s">
        <v>2078</v>
      </c>
      <c r="CP515" s="154" t="s">
        <v>2080</v>
      </c>
      <c r="CQ515" s="189" t="s">
        <v>2081</v>
      </c>
      <c r="CR515" s="154">
        <f t="shared" si="9"/>
        <v>0</v>
      </c>
      <c r="CS515" s="154" t="s">
        <v>453</v>
      </c>
      <c r="CT515" s="154" t="s">
        <v>454</v>
      </c>
      <c r="CU515" s="154">
        <v>0</v>
      </c>
      <c r="CW515" s="157" t="s">
        <v>2082</v>
      </c>
      <c r="CX515" s="154" t="s">
        <v>2078</v>
      </c>
      <c r="CY515" s="154" t="s">
        <v>2080</v>
      </c>
      <c r="CZ515" s="174">
        <f t="shared" si="8"/>
        <v>0</v>
      </c>
      <c r="DA515" s="158" t="s">
        <v>453</v>
      </c>
      <c r="DB515" s="154" t="s">
        <v>454</v>
      </c>
      <c r="DC515" s="154" t="s">
        <v>400</v>
      </c>
    </row>
    <row r="516" spans="1:107" ht="13.2" customHeight="1" x14ac:dyDescent="0.25">
      <c r="A516" s="175" t="s">
        <v>1021</v>
      </c>
      <c r="B516" s="176" t="s">
        <v>1022</v>
      </c>
      <c r="C516" s="177">
        <v>0</v>
      </c>
      <c r="D516" s="177">
        <v>0</v>
      </c>
      <c r="E516" s="177">
        <v>-172949</v>
      </c>
      <c r="F516" s="177">
        <v>0</v>
      </c>
      <c r="G516" s="177">
        <v>0</v>
      </c>
      <c r="H516" s="177">
        <v>0</v>
      </c>
      <c r="I516" s="177">
        <v>0</v>
      </c>
      <c r="J516" s="177">
        <v>0</v>
      </c>
      <c r="K516" s="177">
        <v>0</v>
      </c>
      <c r="L516" s="177">
        <v>-380</v>
      </c>
      <c r="M516" s="177">
        <v>0</v>
      </c>
      <c r="N516" s="177">
        <v>-2904.65</v>
      </c>
      <c r="O516" s="177">
        <v>-6735</v>
      </c>
      <c r="P516" s="177">
        <v>0</v>
      </c>
      <c r="Q516" s="177">
        <v>0</v>
      </c>
      <c r="R516" s="177">
        <v>0</v>
      </c>
      <c r="S516" s="177">
        <v>2556</v>
      </c>
      <c r="T516" s="177">
        <v>0</v>
      </c>
      <c r="U516" s="177">
        <v>0</v>
      </c>
      <c r="V516" s="177">
        <v>0</v>
      </c>
      <c r="W516" s="177">
        <v>-270121</v>
      </c>
      <c r="X516" s="177">
        <v>0</v>
      </c>
      <c r="Y516" s="177">
        <v>-748765</v>
      </c>
      <c r="Z516" s="177">
        <v>0</v>
      </c>
      <c r="AA516" s="177">
        <v>0</v>
      </c>
      <c r="AB516" s="177">
        <v>0</v>
      </c>
      <c r="AC516" s="177">
        <v>0</v>
      </c>
      <c r="AD516" s="177">
        <v>0</v>
      </c>
      <c r="AE516" s="177">
        <v>-1232</v>
      </c>
      <c r="AF516" s="177">
        <v>0</v>
      </c>
      <c r="AG516" s="177">
        <v>0</v>
      </c>
      <c r="AH516" s="177">
        <v>0</v>
      </c>
      <c r="AI516" s="177">
        <v>-12338</v>
      </c>
      <c r="AJ516" s="177">
        <v>-134</v>
      </c>
      <c r="AK516" s="177">
        <v>-16072.25</v>
      </c>
      <c r="AL516" s="177">
        <v>0</v>
      </c>
      <c r="AM516" s="177">
        <v>0</v>
      </c>
      <c r="AN516" s="177">
        <v>-11219.78</v>
      </c>
      <c r="AO516" s="177">
        <v>0</v>
      </c>
      <c r="AP516" s="177">
        <v>0</v>
      </c>
      <c r="AQ516" s="177">
        <v>0</v>
      </c>
      <c r="AR516" s="177">
        <v>0</v>
      </c>
      <c r="AS516" s="177">
        <v>0</v>
      </c>
      <c r="AT516" s="177">
        <v>0</v>
      </c>
      <c r="AU516" s="177">
        <v>0</v>
      </c>
      <c r="AV516" s="177">
        <v>-1315</v>
      </c>
      <c r="AW516" s="177">
        <v>-772</v>
      </c>
      <c r="AX516" s="177">
        <v>0</v>
      </c>
      <c r="AY516" s="177">
        <v>0</v>
      </c>
      <c r="AZ516" s="177">
        <v>0</v>
      </c>
      <c r="BA516" s="177">
        <v>0</v>
      </c>
      <c r="BB516" s="177">
        <v>0</v>
      </c>
      <c r="BC516" s="177">
        <v>-29369.75</v>
      </c>
      <c r="BD516" s="177">
        <v>0</v>
      </c>
      <c r="BE516" s="177">
        <v>0</v>
      </c>
      <c r="BF516" s="177">
        <v>-5147.22</v>
      </c>
      <c r="BG516" s="177">
        <v>-8340</v>
      </c>
      <c r="BH516" s="177">
        <v>0</v>
      </c>
      <c r="BI516" s="177">
        <v>0</v>
      </c>
      <c r="BJ516" s="177">
        <v>0</v>
      </c>
      <c r="BK516" s="177">
        <v>0</v>
      </c>
      <c r="BL516" s="177">
        <v>-2685</v>
      </c>
      <c r="BM516" s="177">
        <v>0</v>
      </c>
      <c r="BN516" s="177">
        <v>0</v>
      </c>
      <c r="BO516" s="177">
        <v>0</v>
      </c>
      <c r="BP516" s="177">
        <v>0</v>
      </c>
      <c r="BQ516" s="177">
        <v>0</v>
      </c>
      <c r="BR516" s="177">
        <v>0</v>
      </c>
      <c r="BS516" s="177">
        <v>0</v>
      </c>
      <c r="BT516" s="177">
        <v>0</v>
      </c>
      <c r="BU516" s="177">
        <v>0</v>
      </c>
      <c r="BV516" s="177">
        <v>0</v>
      </c>
      <c r="BW516" s="177">
        <v>0</v>
      </c>
      <c r="BX516" s="177">
        <v>0</v>
      </c>
      <c r="BY516" s="177">
        <v>0</v>
      </c>
      <c r="BZ516" s="177">
        <v>0</v>
      </c>
      <c r="CA516" s="177">
        <v>0</v>
      </c>
      <c r="CB516" s="177">
        <v>0</v>
      </c>
      <c r="CC516" s="177">
        <v>0</v>
      </c>
      <c r="CD516" s="177">
        <v>0</v>
      </c>
      <c r="CE516" s="177">
        <v>0</v>
      </c>
      <c r="CF516" s="177">
        <v>0</v>
      </c>
      <c r="CG516" s="177">
        <v>-5062</v>
      </c>
      <c r="CH516" s="177">
        <v>0</v>
      </c>
      <c r="CI516" s="177">
        <v>0</v>
      </c>
      <c r="CJ516" s="177">
        <v>0</v>
      </c>
      <c r="CK516" s="177">
        <v>0</v>
      </c>
      <c r="CL516" s="177">
        <v>0</v>
      </c>
      <c r="CM516" s="178" t="s">
        <v>2078</v>
      </c>
      <c r="CN516" s="153" t="s">
        <v>2082</v>
      </c>
      <c r="CO516" s="153" t="s">
        <v>2078</v>
      </c>
      <c r="CP516" s="154" t="s">
        <v>2080</v>
      </c>
      <c r="CQ516" s="189" t="s">
        <v>2081</v>
      </c>
      <c r="CR516" s="154">
        <f t="shared" si="9"/>
        <v>0</v>
      </c>
      <c r="CS516" s="154" t="s">
        <v>1021</v>
      </c>
      <c r="CT516" s="154" t="s">
        <v>1022</v>
      </c>
      <c r="CU516" s="154">
        <v>0</v>
      </c>
      <c r="CW516" s="157" t="s">
        <v>2082</v>
      </c>
      <c r="CX516" s="154" t="s">
        <v>2078</v>
      </c>
      <c r="CY516" s="154" t="s">
        <v>2080</v>
      </c>
      <c r="CZ516" s="174">
        <f t="shared" si="8"/>
        <v>0</v>
      </c>
      <c r="DA516" s="158" t="s">
        <v>1021</v>
      </c>
      <c r="DB516" s="154" t="s">
        <v>1022</v>
      </c>
      <c r="DC516" s="154" t="s">
        <v>1288</v>
      </c>
    </row>
    <row r="517" spans="1:107" ht="13.2" customHeight="1" x14ac:dyDescent="0.25">
      <c r="A517" s="175" t="s">
        <v>1023</v>
      </c>
      <c r="B517" s="176" t="s">
        <v>1024</v>
      </c>
      <c r="C517" s="177">
        <v>0</v>
      </c>
      <c r="D517" s="177">
        <v>0</v>
      </c>
      <c r="E517" s="177">
        <v>-10870.3</v>
      </c>
      <c r="F517" s="177">
        <v>-185639</v>
      </c>
      <c r="G517" s="177">
        <v>0</v>
      </c>
      <c r="H517" s="177">
        <v>0</v>
      </c>
      <c r="I517" s="177">
        <v>0</v>
      </c>
      <c r="J517" s="177">
        <v>0</v>
      </c>
      <c r="K517" s="177">
        <v>0</v>
      </c>
      <c r="L517" s="177">
        <v>0</v>
      </c>
      <c r="M517" s="177">
        <v>-5508.08</v>
      </c>
      <c r="N517" s="177">
        <v>0</v>
      </c>
      <c r="O517" s="177">
        <v>38240</v>
      </c>
      <c r="P517" s="177">
        <v>0</v>
      </c>
      <c r="Q517" s="177">
        <v>-23085</v>
      </c>
      <c r="R517" s="177">
        <v>0</v>
      </c>
      <c r="S517" s="177">
        <v>0</v>
      </c>
      <c r="T517" s="177">
        <v>-57857.86</v>
      </c>
      <c r="U517" s="177">
        <v>0</v>
      </c>
      <c r="V517" s="177">
        <v>0</v>
      </c>
      <c r="W517" s="177">
        <v>-448573.81</v>
      </c>
      <c r="X517" s="177">
        <v>-46354.12</v>
      </c>
      <c r="Y517" s="177">
        <v>0</v>
      </c>
      <c r="Z517" s="177">
        <v>-31652.49</v>
      </c>
      <c r="AA517" s="177">
        <v>0</v>
      </c>
      <c r="AB517" s="177">
        <v>0</v>
      </c>
      <c r="AC517" s="177">
        <v>0</v>
      </c>
      <c r="AD517" s="177">
        <v>0</v>
      </c>
      <c r="AE517" s="177">
        <v>0</v>
      </c>
      <c r="AF517" s="177">
        <v>0</v>
      </c>
      <c r="AG517" s="177">
        <v>0</v>
      </c>
      <c r="AH517" s="177">
        <v>0</v>
      </c>
      <c r="AI517" s="177">
        <v>0</v>
      </c>
      <c r="AJ517" s="177">
        <v>0</v>
      </c>
      <c r="AK517" s="177">
        <v>0</v>
      </c>
      <c r="AL517" s="177">
        <v>0</v>
      </c>
      <c r="AM517" s="177">
        <v>0</v>
      </c>
      <c r="AN517" s="177">
        <v>-13242</v>
      </c>
      <c r="AO517" s="177">
        <v>-4172.3599999999997</v>
      </c>
      <c r="AP517" s="177">
        <v>0</v>
      </c>
      <c r="AQ517" s="177">
        <v>0</v>
      </c>
      <c r="AR517" s="177">
        <v>0</v>
      </c>
      <c r="AS517" s="177">
        <v>0</v>
      </c>
      <c r="AT517" s="177">
        <v>0</v>
      </c>
      <c r="AU517" s="177">
        <v>0</v>
      </c>
      <c r="AV517" s="177">
        <v>0</v>
      </c>
      <c r="AW517" s="177">
        <v>0</v>
      </c>
      <c r="AX517" s="177">
        <v>0</v>
      </c>
      <c r="AY517" s="177">
        <v>0</v>
      </c>
      <c r="AZ517" s="177">
        <v>-19500</v>
      </c>
      <c r="BA517" s="177">
        <v>-94055</v>
      </c>
      <c r="BB517" s="177">
        <v>0</v>
      </c>
      <c r="BC517" s="177">
        <v>-239531.93</v>
      </c>
      <c r="BD517" s="177">
        <v>-16382.26</v>
      </c>
      <c r="BE517" s="177">
        <v>-52974.01</v>
      </c>
      <c r="BF517" s="177">
        <v>-9225.65</v>
      </c>
      <c r="BG517" s="177">
        <v>-95110.54</v>
      </c>
      <c r="BH517" s="177">
        <v>0</v>
      </c>
      <c r="BI517" s="177">
        <v>0</v>
      </c>
      <c r="BJ517" s="177">
        <v>0</v>
      </c>
      <c r="BK517" s="177">
        <v>0</v>
      </c>
      <c r="BL517" s="177">
        <v>0</v>
      </c>
      <c r="BM517" s="177">
        <v>0</v>
      </c>
      <c r="BN517" s="177">
        <v>0</v>
      </c>
      <c r="BO517" s="177">
        <v>0</v>
      </c>
      <c r="BP517" s="177">
        <v>0</v>
      </c>
      <c r="BQ517" s="177">
        <v>0</v>
      </c>
      <c r="BR517" s="177">
        <v>-3847638.4</v>
      </c>
      <c r="BS517" s="177">
        <v>0</v>
      </c>
      <c r="BT517" s="177">
        <v>0</v>
      </c>
      <c r="BU517" s="177">
        <v>0</v>
      </c>
      <c r="BV517" s="177">
        <v>0</v>
      </c>
      <c r="BW517" s="177">
        <v>0</v>
      </c>
      <c r="BX517" s="177">
        <v>0</v>
      </c>
      <c r="BY517" s="177">
        <v>0</v>
      </c>
      <c r="BZ517" s="177">
        <v>0</v>
      </c>
      <c r="CA517" s="177">
        <v>0</v>
      </c>
      <c r="CB517" s="177">
        <v>0</v>
      </c>
      <c r="CC517" s="177">
        <v>0</v>
      </c>
      <c r="CD517" s="177">
        <v>0</v>
      </c>
      <c r="CE517" s="177">
        <v>0</v>
      </c>
      <c r="CF517" s="177">
        <v>0</v>
      </c>
      <c r="CG517" s="177">
        <v>0</v>
      </c>
      <c r="CH517" s="177">
        <v>0</v>
      </c>
      <c r="CI517" s="177">
        <v>0</v>
      </c>
      <c r="CJ517" s="177">
        <v>0</v>
      </c>
      <c r="CK517" s="177">
        <v>0</v>
      </c>
      <c r="CL517" s="177">
        <v>0</v>
      </c>
      <c r="CM517" s="178" t="s">
        <v>2078</v>
      </c>
      <c r="CN517" s="153" t="s">
        <v>2079</v>
      </c>
      <c r="CO517" s="153" t="s">
        <v>2078</v>
      </c>
      <c r="CP517" s="154" t="s">
        <v>2080</v>
      </c>
      <c r="CQ517" s="189" t="s">
        <v>2081</v>
      </c>
      <c r="CR517" s="154">
        <f t="shared" si="9"/>
        <v>0</v>
      </c>
      <c r="CS517" s="154" t="s">
        <v>1023</v>
      </c>
      <c r="CT517" s="154" t="s">
        <v>1024</v>
      </c>
      <c r="CU517" s="154">
        <v>0</v>
      </c>
      <c r="CW517" s="157" t="s">
        <v>2079</v>
      </c>
      <c r="CX517" s="154" t="s">
        <v>2078</v>
      </c>
      <c r="CY517" s="154" t="s">
        <v>2080</v>
      </c>
      <c r="CZ517" s="174">
        <f t="shared" si="8"/>
        <v>0</v>
      </c>
      <c r="DA517" s="158" t="s">
        <v>1023</v>
      </c>
      <c r="DB517" s="154" t="s">
        <v>1024</v>
      </c>
      <c r="DC517" s="154" t="s">
        <v>1288</v>
      </c>
    </row>
    <row r="518" spans="1:107" ht="13.2" customHeight="1" x14ac:dyDescent="0.25">
      <c r="A518" s="175" t="s">
        <v>1025</v>
      </c>
      <c r="B518" s="176" t="s">
        <v>1026</v>
      </c>
      <c r="C518" s="177">
        <v>0</v>
      </c>
      <c r="D518" s="177">
        <v>0</v>
      </c>
      <c r="E518" s="177">
        <v>12304.56</v>
      </c>
      <c r="F518" s="177">
        <v>0</v>
      </c>
      <c r="G518" s="177">
        <v>0</v>
      </c>
      <c r="H518" s="177">
        <v>0</v>
      </c>
      <c r="I518" s="177">
        <v>0</v>
      </c>
      <c r="J518" s="177">
        <v>0</v>
      </c>
      <c r="K518" s="177">
        <v>0</v>
      </c>
      <c r="L518" s="177">
        <v>0</v>
      </c>
      <c r="M518" s="177">
        <v>0</v>
      </c>
      <c r="N518" s="177">
        <v>0</v>
      </c>
      <c r="O518" s="177">
        <v>0</v>
      </c>
      <c r="P518" s="177">
        <v>0</v>
      </c>
      <c r="Q518" s="177">
        <v>0</v>
      </c>
      <c r="R518" s="177">
        <v>0</v>
      </c>
      <c r="S518" s="177">
        <v>0</v>
      </c>
      <c r="T518" s="177">
        <v>1650</v>
      </c>
      <c r="U518" s="177">
        <v>0</v>
      </c>
      <c r="V518" s="177">
        <v>0</v>
      </c>
      <c r="W518" s="177">
        <v>384402.78</v>
      </c>
      <c r="X518" s="177">
        <v>0</v>
      </c>
      <c r="Y518" s="177">
        <v>10574.08</v>
      </c>
      <c r="Z518" s="177">
        <v>40491.54</v>
      </c>
      <c r="AA518" s="177">
        <v>0</v>
      </c>
      <c r="AB518" s="177">
        <v>0</v>
      </c>
      <c r="AC518" s="177">
        <v>0</v>
      </c>
      <c r="AD518" s="177">
        <v>0</v>
      </c>
      <c r="AE518" s="177">
        <v>0</v>
      </c>
      <c r="AF518" s="177">
        <v>0</v>
      </c>
      <c r="AG518" s="177">
        <v>0</v>
      </c>
      <c r="AH518" s="177">
        <v>0</v>
      </c>
      <c r="AI518" s="177">
        <v>0</v>
      </c>
      <c r="AJ518" s="177">
        <v>0</v>
      </c>
      <c r="AK518" s="177">
        <v>121665.86</v>
      </c>
      <c r="AL518" s="177">
        <v>0</v>
      </c>
      <c r="AM518" s="177">
        <v>0</v>
      </c>
      <c r="AN518" s="177">
        <v>0</v>
      </c>
      <c r="AO518" s="177">
        <v>12039.72</v>
      </c>
      <c r="AP518" s="177">
        <v>0</v>
      </c>
      <c r="AQ518" s="177">
        <v>0</v>
      </c>
      <c r="AR518" s="177">
        <v>0</v>
      </c>
      <c r="AS518" s="177">
        <v>0</v>
      </c>
      <c r="AT518" s="177">
        <v>17260</v>
      </c>
      <c r="AU518" s="177">
        <v>0</v>
      </c>
      <c r="AV518" s="177">
        <v>0</v>
      </c>
      <c r="AW518" s="177">
        <v>0</v>
      </c>
      <c r="AX518" s="177">
        <v>0</v>
      </c>
      <c r="AY518" s="177">
        <v>0</v>
      </c>
      <c r="AZ518" s="177">
        <v>0</v>
      </c>
      <c r="BA518" s="177">
        <v>0</v>
      </c>
      <c r="BB518" s="177">
        <v>0</v>
      </c>
      <c r="BC518" s="177">
        <v>19328.98</v>
      </c>
      <c r="BD518" s="177">
        <v>124.54</v>
      </c>
      <c r="BE518" s="177">
        <v>2954.59</v>
      </c>
      <c r="BF518" s="177">
        <v>0</v>
      </c>
      <c r="BG518" s="177">
        <v>8170.21</v>
      </c>
      <c r="BH518" s="177">
        <v>0</v>
      </c>
      <c r="BI518" s="177">
        <v>0</v>
      </c>
      <c r="BJ518" s="177">
        <v>0</v>
      </c>
      <c r="BK518" s="177">
        <v>0</v>
      </c>
      <c r="BL518" s="177">
        <v>0</v>
      </c>
      <c r="BM518" s="177">
        <v>0</v>
      </c>
      <c r="BN518" s="177">
        <v>0</v>
      </c>
      <c r="BO518" s="177">
        <v>0</v>
      </c>
      <c r="BP518" s="177">
        <v>0</v>
      </c>
      <c r="BQ518" s="177">
        <v>0</v>
      </c>
      <c r="BR518" s="179">
        <v>28408</v>
      </c>
      <c r="BS518" s="177">
        <v>0</v>
      </c>
      <c r="BT518" s="177">
        <v>0</v>
      </c>
      <c r="BU518" s="177">
        <v>0</v>
      </c>
      <c r="BV518" s="177">
        <v>0</v>
      </c>
      <c r="BW518" s="177">
        <v>0</v>
      </c>
      <c r="BX518" s="177">
        <v>0</v>
      </c>
      <c r="BY518" s="177">
        <v>466.76</v>
      </c>
      <c r="BZ518" s="177">
        <v>0</v>
      </c>
      <c r="CA518" s="177">
        <v>0</v>
      </c>
      <c r="CB518" s="177">
        <v>0</v>
      </c>
      <c r="CC518" s="177">
        <v>0</v>
      </c>
      <c r="CD518" s="177">
        <v>0</v>
      </c>
      <c r="CE518" s="177">
        <v>0</v>
      </c>
      <c r="CF518" s="177">
        <v>0</v>
      </c>
      <c r="CG518" s="177">
        <v>0</v>
      </c>
      <c r="CH518" s="177">
        <v>0</v>
      </c>
      <c r="CI518" s="177">
        <v>0</v>
      </c>
      <c r="CJ518" s="177">
        <v>0</v>
      </c>
      <c r="CK518" s="177">
        <v>0</v>
      </c>
      <c r="CL518" s="177">
        <v>0</v>
      </c>
      <c r="CM518" s="178" t="s">
        <v>2078</v>
      </c>
      <c r="CN518" s="153" t="s">
        <v>2079</v>
      </c>
      <c r="CO518" s="153" t="s">
        <v>2078</v>
      </c>
      <c r="CP518" s="154" t="s">
        <v>2080</v>
      </c>
      <c r="CQ518" s="189" t="s">
        <v>2081</v>
      </c>
      <c r="CR518" s="154">
        <f t="shared" si="9"/>
        <v>0</v>
      </c>
      <c r="CS518" s="154" t="s">
        <v>1025</v>
      </c>
      <c r="CT518" s="154" t="s">
        <v>1026</v>
      </c>
      <c r="CU518" s="154">
        <v>0</v>
      </c>
      <c r="CW518" s="157" t="s">
        <v>2079</v>
      </c>
      <c r="CX518" s="154" t="s">
        <v>2078</v>
      </c>
      <c r="CY518" s="154" t="s">
        <v>2080</v>
      </c>
      <c r="CZ518" s="174">
        <f t="shared" si="8"/>
        <v>0</v>
      </c>
      <c r="DA518" s="158" t="s">
        <v>1025</v>
      </c>
      <c r="DB518" s="154" t="s">
        <v>1026</v>
      </c>
      <c r="DC518" s="154" t="s">
        <v>1288</v>
      </c>
    </row>
    <row r="519" spans="1:107" ht="13.2" customHeight="1" x14ac:dyDescent="0.25">
      <c r="A519" s="175" t="s">
        <v>455</v>
      </c>
      <c r="B519" s="176" t="s">
        <v>456</v>
      </c>
      <c r="C519" s="177">
        <v>0</v>
      </c>
      <c r="D519" s="177">
        <v>0</v>
      </c>
      <c r="E519" s="177">
        <v>172949</v>
      </c>
      <c r="F519" s="177">
        <v>0</v>
      </c>
      <c r="G519" s="177">
        <v>0</v>
      </c>
      <c r="H519" s="177">
        <v>2369</v>
      </c>
      <c r="I519" s="177">
        <v>1472.5</v>
      </c>
      <c r="J519" s="177">
        <v>3836</v>
      </c>
      <c r="K519" s="177">
        <v>0</v>
      </c>
      <c r="L519" s="177">
        <v>525</v>
      </c>
      <c r="M519" s="177">
        <v>262722.76</v>
      </c>
      <c r="N519" s="177">
        <v>8792.5</v>
      </c>
      <c r="O519" s="177">
        <v>102557</v>
      </c>
      <c r="P519" s="177">
        <v>0</v>
      </c>
      <c r="Q519" s="177">
        <v>4830</v>
      </c>
      <c r="R519" s="177">
        <v>0</v>
      </c>
      <c r="S519" s="177">
        <v>45679</v>
      </c>
      <c r="T519" s="177">
        <v>12244.79</v>
      </c>
      <c r="U519" s="177">
        <v>0</v>
      </c>
      <c r="V519" s="177">
        <v>77843</v>
      </c>
      <c r="W519" s="177">
        <v>270121</v>
      </c>
      <c r="X519" s="177">
        <v>146755</v>
      </c>
      <c r="Y519" s="177">
        <v>756865</v>
      </c>
      <c r="Z519" s="177">
        <v>553083</v>
      </c>
      <c r="AA519" s="177">
        <v>162981</v>
      </c>
      <c r="AB519" s="177">
        <v>106229</v>
      </c>
      <c r="AC519" s="177">
        <v>1764827</v>
      </c>
      <c r="AD519" s="177">
        <v>141173</v>
      </c>
      <c r="AE519" s="177">
        <v>1232</v>
      </c>
      <c r="AF519" s="177">
        <v>0</v>
      </c>
      <c r="AG519" s="177">
        <v>4460</v>
      </c>
      <c r="AH519" s="177">
        <v>118997</v>
      </c>
      <c r="AI519" s="177">
        <v>11508</v>
      </c>
      <c r="AJ519" s="177">
        <v>0</v>
      </c>
      <c r="AK519" s="177">
        <v>407743.5</v>
      </c>
      <c r="AL519" s="177">
        <v>0</v>
      </c>
      <c r="AM519" s="177">
        <v>0</v>
      </c>
      <c r="AN519" s="177">
        <v>31399</v>
      </c>
      <c r="AO519" s="177">
        <v>70413</v>
      </c>
      <c r="AP519" s="177">
        <v>3632</v>
      </c>
      <c r="AQ519" s="177">
        <v>0</v>
      </c>
      <c r="AR519" s="177">
        <v>10150</v>
      </c>
      <c r="AS519" s="177">
        <v>0</v>
      </c>
      <c r="AT519" s="177">
        <v>0</v>
      </c>
      <c r="AU519" s="177">
        <v>0</v>
      </c>
      <c r="AV519" s="177">
        <v>0</v>
      </c>
      <c r="AW519" s="177">
        <v>1589</v>
      </c>
      <c r="AX519" s="177">
        <v>0</v>
      </c>
      <c r="AY519" s="177">
        <v>0</v>
      </c>
      <c r="AZ519" s="177">
        <v>0</v>
      </c>
      <c r="BA519" s="177">
        <v>49265.5</v>
      </c>
      <c r="BB519" s="177">
        <v>0</v>
      </c>
      <c r="BC519" s="177">
        <v>550652</v>
      </c>
      <c r="BD519" s="177">
        <v>380909.1</v>
      </c>
      <c r="BE519" s="177">
        <v>127774.25</v>
      </c>
      <c r="BF519" s="177">
        <v>70732</v>
      </c>
      <c r="BG519" s="177">
        <v>476917.5</v>
      </c>
      <c r="BH519" s="177">
        <v>0</v>
      </c>
      <c r="BI519" s="177">
        <v>0</v>
      </c>
      <c r="BJ519" s="177">
        <v>0</v>
      </c>
      <c r="BK519" s="177">
        <v>0</v>
      </c>
      <c r="BL519" s="177">
        <v>2685</v>
      </c>
      <c r="BM519" s="177">
        <v>0</v>
      </c>
      <c r="BN519" s="177">
        <v>5894</v>
      </c>
      <c r="BO519" s="177">
        <v>2216</v>
      </c>
      <c r="BP519" s="177">
        <v>348</v>
      </c>
      <c r="BQ519" s="177">
        <v>0</v>
      </c>
      <c r="BR519" s="177">
        <v>661725</v>
      </c>
      <c r="BS519" s="177">
        <v>0</v>
      </c>
      <c r="BT519" s="177">
        <v>0</v>
      </c>
      <c r="BU519" s="177">
        <v>68679</v>
      </c>
      <c r="BV519" s="177">
        <v>0</v>
      </c>
      <c r="BW519" s="177">
        <v>0</v>
      </c>
      <c r="BX519" s="177">
        <v>0</v>
      </c>
      <c r="BY519" s="177">
        <v>0</v>
      </c>
      <c r="BZ519" s="177">
        <v>0</v>
      </c>
      <c r="CA519" s="177">
        <v>0</v>
      </c>
      <c r="CB519" s="177">
        <v>200</v>
      </c>
      <c r="CC519" s="177">
        <v>3154.5</v>
      </c>
      <c r="CD519" s="177">
        <v>0</v>
      </c>
      <c r="CE519" s="177">
        <v>0</v>
      </c>
      <c r="CF519" s="177">
        <v>0</v>
      </c>
      <c r="CG519" s="177">
        <v>0</v>
      </c>
      <c r="CH519" s="177">
        <v>0</v>
      </c>
      <c r="CI519" s="177">
        <v>0</v>
      </c>
      <c r="CJ519" s="177">
        <v>3949</v>
      </c>
      <c r="CK519" s="177">
        <v>0</v>
      </c>
      <c r="CL519" s="177">
        <v>0</v>
      </c>
      <c r="CM519" s="178" t="s">
        <v>2078</v>
      </c>
      <c r="CN519" s="153" t="s">
        <v>2082</v>
      </c>
      <c r="CO519" s="153" t="s">
        <v>2078</v>
      </c>
      <c r="CP519" s="154" t="s">
        <v>2080</v>
      </c>
      <c r="CQ519" s="189" t="s">
        <v>2081</v>
      </c>
      <c r="CR519" s="154">
        <f t="shared" si="9"/>
        <v>0</v>
      </c>
      <c r="CS519" s="154" t="s">
        <v>455</v>
      </c>
      <c r="CT519" s="154" t="s">
        <v>456</v>
      </c>
      <c r="CU519" s="154">
        <v>0</v>
      </c>
      <c r="CW519" s="157" t="s">
        <v>2082</v>
      </c>
      <c r="CX519" s="154" t="s">
        <v>2078</v>
      </c>
      <c r="CY519" s="154" t="s">
        <v>2080</v>
      </c>
      <c r="CZ519" s="174">
        <f t="shared" si="8"/>
        <v>0</v>
      </c>
      <c r="DA519" s="158" t="s">
        <v>455</v>
      </c>
      <c r="DB519" s="154" t="s">
        <v>456</v>
      </c>
      <c r="DC519" s="154" t="s">
        <v>400</v>
      </c>
    </row>
    <row r="520" spans="1:107" ht="13.2" customHeight="1" x14ac:dyDescent="0.25">
      <c r="A520" s="175" t="s">
        <v>495</v>
      </c>
      <c r="B520" s="176" t="s">
        <v>496</v>
      </c>
      <c r="C520" s="177">
        <v>1367088</v>
      </c>
      <c r="D520" s="177">
        <v>0</v>
      </c>
      <c r="E520" s="177">
        <v>168389</v>
      </c>
      <c r="F520" s="177">
        <v>60457</v>
      </c>
      <c r="G520" s="177">
        <v>0</v>
      </c>
      <c r="H520" s="177">
        <v>0</v>
      </c>
      <c r="I520" s="177">
        <v>7344.5</v>
      </c>
      <c r="J520" s="177">
        <v>36737</v>
      </c>
      <c r="K520" s="177">
        <v>32298.25</v>
      </c>
      <c r="L520" s="177">
        <v>0</v>
      </c>
      <c r="M520" s="177">
        <v>327147.18</v>
      </c>
      <c r="N520" s="177">
        <v>5021.76</v>
      </c>
      <c r="O520" s="177">
        <v>157265.75</v>
      </c>
      <c r="P520" s="177">
        <v>0</v>
      </c>
      <c r="Q520" s="177">
        <v>23085</v>
      </c>
      <c r="R520" s="177">
        <v>6273</v>
      </c>
      <c r="S520" s="177">
        <v>8555</v>
      </c>
      <c r="T520" s="177">
        <v>129840.75</v>
      </c>
      <c r="U520" s="177">
        <v>0</v>
      </c>
      <c r="V520" s="177">
        <v>30668</v>
      </c>
      <c r="W520" s="177">
        <v>2112147</v>
      </c>
      <c r="X520" s="177">
        <v>241480</v>
      </c>
      <c r="Y520" s="177">
        <v>850723.63</v>
      </c>
      <c r="Z520" s="177">
        <v>594672</v>
      </c>
      <c r="AA520" s="177">
        <v>18454.5</v>
      </c>
      <c r="AB520" s="177">
        <v>122167</v>
      </c>
      <c r="AC520" s="177">
        <v>712336</v>
      </c>
      <c r="AD520" s="177">
        <v>3313</v>
      </c>
      <c r="AE520" s="177">
        <v>0</v>
      </c>
      <c r="AF520" s="177">
        <v>0</v>
      </c>
      <c r="AG520" s="177">
        <v>147974</v>
      </c>
      <c r="AH520" s="177">
        <v>85848</v>
      </c>
      <c r="AI520" s="177">
        <v>0</v>
      </c>
      <c r="AJ520" s="177">
        <v>16252</v>
      </c>
      <c r="AK520" s="177">
        <v>438328.58</v>
      </c>
      <c r="AL520" s="177">
        <v>0</v>
      </c>
      <c r="AM520" s="177">
        <v>0</v>
      </c>
      <c r="AN520" s="177">
        <v>0</v>
      </c>
      <c r="AO520" s="177">
        <v>114965</v>
      </c>
      <c r="AP520" s="177">
        <v>0</v>
      </c>
      <c r="AQ520" s="177">
        <v>0</v>
      </c>
      <c r="AR520" s="177">
        <v>0</v>
      </c>
      <c r="AS520" s="177">
        <v>0</v>
      </c>
      <c r="AT520" s="177">
        <v>0</v>
      </c>
      <c r="AU520" s="177">
        <v>17420</v>
      </c>
      <c r="AV520" s="177">
        <v>2953</v>
      </c>
      <c r="AW520" s="177">
        <v>47285.5</v>
      </c>
      <c r="AX520" s="177">
        <v>68404.5</v>
      </c>
      <c r="AY520" s="177">
        <v>0</v>
      </c>
      <c r="AZ520" s="177">
        <v>452989</v>
      </c>
      <c r="BA520" s="177">
        <v>85500.25</v>
      </c>
      <c r="BB520" s="177">
        <v>0</v>
      </c>
      <c r="BC520" s="177">
        <v>840257.75</v>
      </c>
      <c r="BD520" s="177">
        <v>779814.96</v>
      </c>
      <c r="BE520" s="177">
        <v>278373.25</v>
      </c>
      <c r="BF520" s="177">
        <v>73676.600000000006</v>
      </c>
      <c r="BG520" s="177">
        <v>1272489.3999999999</v>
      </c>
      <c r="BH520" s="177">
        <v>137287</v>
      </c>
      <c r="BI520" s="177">
        <v>0</v>
      </c>
      <c r="BJ520" s="177">
        <v>0</v>
      </c>
      <c r="BK520" s="177">
        <v>0</v>
      </c>
      <c r="BL520" s="177">
        <v>106854.75</v>
      </c>
      <c r="BM520" s="177">
        <v>0</v>
      </c>
      <c r="BN520" s="177">
        <v>0</v>
      </c>
      <c r="BO520" s="177">
        <v>117111</v>
      </c>
      <c r="BP520" s="177">
        <v>89185</v>
      </c>
      <c r="BQ520" s="177">
        <v>0</v>
      </c>
      <c r="BR520" s="177">
        <v>6943424</v>
      </c>
      <c r="BS520" s="177">
        <v>0</v>
      </c>
      <c r="BT520" s="177">
        <v>0</v>
      </c>
      <c r="BU520" s="177">
        <v>1372680</v>
      </c>
      <c r="BV520" s="177">
        <v>0</v>
      </c>
      <c r="BW520" s="177">
        <v>0</v>
      </c>
      <c r="BX520" s="177">
        <v>0</v>
      </c>
      <c r="BY520" s="177">
        <v>0</v>
      </c>
      <c r="BZ520" s="177">
        <v>0</v>
      </c>
      <c r="CA520" s="177">
        <v>0</v>
      </c>
      <c r="CB520" s="177">
        <v>0</v>
      </c>
      <c r="CC520" s="177">
        <v>6791.75</v>
      </c>
      <c r="CD520" s="177">
        <v>2996</v>
      </c>
      <c r="CE520" s="177">
        <v>0</v>
      </c>
      <c r="CF520" s="177">
        <v>0</v>
      </c>
      <c r="CG520" s="177">
        <v>0</v>
      </c>
      <c r="CH520" s="177">
        <v>0</v>
      </c>
      <c r="CI520" s="177">
        <v>0</v>
      </c>
      <c r="CJ520" s="177">
        <v>27036.799999999999</v>
      </c>
      <c r="CK520" s="177">
        <v>0</v>
      </c>
      <c r="CL520" s="177">
        <v>0</v>
      </c>
      <c r="CM520" s="178" t="s">
        <v>2078</v>
      </c>
      <c r="CN520" s="153" t="s">
        <v>2096</v>
      </c>
      <c r="CO520" s="153" t="s">
        <v>2078</v>
      </c>
      <c r="CP520" s="154" t="s">
        <v>2080</v>
      </c>
      <c r="CQ520" s="189" t="s">
        <v>2081</v>
      </c>
      <c r="CR520" s="154">
        <f t="shared" si="9"/>
        <v>0</v>
      </c>
      <c r="CS520" s="154" t="s">
        <v>495</v>
      </c>
      <c r="CT520" s="154" t="s">
        <v>496</v>
      </c>
      <c r="CU520" s="154">
        <v>0</v>
      </c>
      <c r="CW520" s="157" t="s">
        <v>2096</v>
      </c>
      <c r="CX520" s="154" t="s">
        <v>2078</v>
      </c>
      <c r="CY520" s="154" t="s">
        <v>2080</v>
      </c>
      <c r="CZ520" s="174">
        <f t="shared" ref="CZ520:CZ583" si="10">A520-DA520</f>
        <v>0</v>
      </c>
      <c r="DA520" s="158" t="s">
        <v>495</v>
      </c>
      <c r="DB520" s="154" t="s">
        <v>496</v>
      </c>
      <c r="DC520" s="154" t="s">
        <v>458</v>
      </c>
    </row>
    <row r="521" spans="1:107" ht="13.2" customHeight="1" x14ac:dyDescent="0.25">
      <c r="A521" s="175" t="s">
        <v>1027</v>
      </c>
      <c r="B521" s="176" t="s">
        <v>1028</v>
      </c>
      <c r="C521" s="177">
        <v>0</v>
      </c>
      <c r="D521" s="177">
        <v>0</v>
      </c>
      <c r="E521" s="177">
        <v>0</v>
      </c>
      <c r="F521" s="177">
        <v>0</v>
      </c>
      <c r="G521" s="177">
        <v>0</v>
      </c>
      <c r="H521" s="177">
        <v>0</v>
      </c>
      <c r="I521" s="177">
        <v>-1972.5</v>
      </c>
      <c r="J521" s="177">
        <v>6965.2</v>
      </c>
      <c r="K521" s="177">
        <v>0</v>
      </c>
      <c r="L521" s="177">
        <v>1097.52</v>
      </c>
      <c r="M521" s="177">
        <v>0</v>
      </c>
      <c r="N521" s="177">
        <v>-5887.85</v>
      </c>
      <c r="O521" s="177">
        <v>0</v>
      </c>
      <c r="P521" s="177">
        <v>0</v>
      </c>
      <c r="Q521" s="177">
        <v>-3601.3</v>
      </c>
      <c r="R521" s="177">
        <v>0</v>
      </c>
      <c r="S521" s="177">
        <v>-44519</v>
      </c>
      <c r="T521" s="177">
        <v>0</v>
      </c>
      <c r="U521" s="177">
        <v>0</v>
      </c>
      <c r="V521" s="177">
        <v>-77843</v>
      </c>
      <c r="W521" s="177">
        <v>0</v>
      </c>
      <c r="X521" s="177">
        <v>0</v>
      </c>
      <c r="Y521" s="177">
        <v>0</v>
      </c>
      <c r="Z521" s="177">
        <v>-553083</v>
      </c>
      <c r="AA521" s="177">
        <v>-77982.28</v>
      </c>
      <c r="AB521" s="177">
        <v>-106229</v>
      </c>
      <c r="AC521" s="177">
        <v>-1764827</v>
      </c>
      <c r="AD521" s="177">
        <v>-111546.57</v>
      </c>
      <c r="AE521" s="177">
        <v>0</v>
      </c>
      <c r="AF521" s="177">
        <v>0</v>
      </c>
      <c r="AG521" s="177">
        <v>-1654.34</v>
      </c>
      <c r="AH521" s="177">
        <v>-72097</v>
      </c>
      <c r="AI521" s="177">
        <v>0</v>
      </c>
      <c r="AJ521" s="177">
        <v>0</v>
      </c>
      <c r="AK521" s="177">
        <v>0</v>
      </c>
      <c r="AL521" s="177">
        <v>0</v>
      </c>
      <c r="AM521" s="177">
        <v>0</v>
      </c>
      <c r="AN521" s="177">
        <v>0</v>
      </c>
      <c r="AO521" s="177">
        <v>-70413</v>
      </c>
      <c r="AP521" s="177">
        <v>0</v>
      </c>
      <c r="AQ521" s="177">
        <v>0</v>
      </c>
      <c r="AR521" s="177">
        <v>0</v>
      </c>
      <c r="AS521" s="177">
        <v>0</v>
      </c>
      <c r="AT521" s="177">
        <v>0</v>
      </c>
      <c r="AU521" s="177">
        <v>0</v>
      </c>
      <c r="AV521" s="177">
        <v>0</v>
      </c>
      <c r="AW521" s="177">
        <v>0</v>
      </c>
      <c r="AX521" s="177">
        <v>0</v>
      </c>
      <c r="AY521" s="177">
        <v>0</v>
      </c>
      <c r="AZ521" s="177">
        <v>0</v>
      </c>
      <c r="BA521" s="177">
        <v>-14864.5</v>
      </c>
      <c r="BB521" s="177">
        <v>0</v>
      </c>
      <c r="BC521" s="177">
        <v>-68503.8</v>
      </c>
      <c r="BD521" s="177">
        <v>0</v>
      </c>
      <c r="BE521" s="177">
        <v>0</v>
      </c>
      <c r="BF521" s="177">
        <v>-70732</v>
      </c>
      <c r="BG521" s="177">
        <v>0</v>
      </c>
      <c r="BH521" s="177">
        <v>0</v>
      </c>
      <c r="BI521" s="177">
        <v>0</v>
      </c>
      <c r="BJ521" s="177">
        <v>0</v>
      </c>
      <c r="BK521" s="177">
        <v>0</v>
      </c>
      <c r="BL521" s="177">
        <v>0</v>
      </c>
      <c r="BM521" s="177">
        <v>0</v>
      </c>
      <c r="BN521" s="177">
        <v>-5894</v>
      </c>
      <c r="BO521" s="177">
        <v>1243</v>
      </c>
      <c r="BP521" s="177">
        <v>0</v>
      </c>
      <c r="BQ521" s="177">
        <v>0</v>
      </c>
      <c r="BR521" s="177">
        <v>-661725</v>
      </c>
      <c r="BS521" s="177">
        <v>0</v>
      </c>
      <c r="BT521" s="177">
        <v>0</v>
      </c>
      <c r="BU521" s="177">
        <v>-15943.71</v>
      </c>
      <c r="BV521" s="177">
        <v>0</v>
      </c>
      <c r="BW521" s="177">
        <v>0</v>
      </c>
      <c r="BX521" s="177">
        <v>0</v>
      </c>
      <c r="BY521" s="177">
        <v>0</v>
      </c>
      <c r="BZ521" s="177">
        <v>0</v>
      </c>
      <c r="CA521" s="177">
        <v>0</v>
      </c>
      <c r="CB521" s="177">
        <v>-150</v>
      </c>
      <c r="CC521" s="177">
        <v>0</v>
      </c>
      <c r="CD521" s="177">
        <v>0</v>
      </c>
      <c r="CE521" s="177">
        <v>0</v>
      </c>
      <c r="CF521" s="177">
        <v>0</v>
      </c>
      <c r="CG521" s="177">
        <v>0</v>
      </c>
      <c r="CH521" s="177">
        <v>0</v>
      </c>
      <c r="CI521" s="177">
        <v>0</v>
      </c>
      <c r="CJ521" s="177">
        <v>0</v>
      </c>
      <c r="CK521" s="177">
        <v>0</v>
      </c>
      <c r="CL521" s="177">
        <v>0</v>
      </c>
      <c r="CM521" s="178" t="s">
        <v>2078</v>
      </c>
      <c r="CN521" s="153" t="s">
        <v>2082</v>
      </c>
      <c r="CO521" s="153" t="s">
        <v>2078</v>
      </c>
      <c r="CP521" s="154" t="s">
        <v>2080</v>
      </c>
      <c r="CQ521" s="189" t="s">
        <v>2081</v>
      </c>
      <c r="CR521" s="154">
        <f t="shared" si="9"/>
        <v>0</v>
      </c>
      <c r="CS521" s="154" t="s">
        <v>1027</v>
      </c>
      <c r="CT521" s="154" t="s">
        <v>1028</v>
      </c>
      <c r="CU521" s="154">
        <v>0</v>
      </c>
      <c r="CW521" s="157" t="s">
        <v>2082</v>
      </c>
      <c r="CX521" s="154" t="s">
        <v>2078</v>
      </c>
      <c r="CY521" s="154" t="s">
        <v>2080</v>
      </c>
      <c r="CZ521" s="174">
        <f t="shared" si="10"/>
        <v>0</v>
      </c>
      <c r="DA521" s="158" t="s">
        <v>1027</v>
      </c>
      <c r="DB521" s="154" t="s">
        <v>1028</v>
      </c>
      <c r="DC521" s="154" t="s">
        <v>1288</v>
      </c>
    </row>
    <row r="522" spans="1:107" ht="13.2" customHeight="1" x14ac:dyDescent="0.25">
      <c r="A522" s="175" t="s">
        <v>1029</v>
      </c>
      <c r="B522" s="176" t="s">
        <v>1030</v>
      </c>
      <c r="C522" s="177">
        <v>0</v>
      </c>
      <c r="D522" s="177">
        <v>16676.43</v>
      </c>
      <c r="E522" s="177">
        <v>169082.8</v>
      </c>
      <c r="F522" s="177">
        <v>105184.48</v>
      </c>
      <c r="G522" s="177">
        <v>7431.91</v>
      </c>
      <c r="H522" s="177">
        <v>0</v>
      </c>
      <c r="I522" s="177">
        <v>0</v>
      </c>
      <c r="J522" s="177">
        <v>66111.48</v>
      </c>
      <c r="K522" s="177">
        <v>0</v>
      </c>
      <c r="L522" s="177">
        <v>314.48</v>
      </c>
      <c r="M522" s="177">
        <v>149547.66</v>
      </c>
      <c r="N522" s="177">
        <v>0</v>
      </c>
      <c r="O522" s="177">
        <v>71893.94</v>
      </c>
      <c r="P522" s="177">
        <v>0</v>
      </c>
      <c r="Q522" s="177">
        <v>0</v>
      </c>
      <c r="R522" s="177">
        <v>8320</v>
      </c>
      <c r="S522" s="177">
        <v>0</v>
      </c>
      <c r="T522" s="177">
        <v>8330.02</v>
      </c>
      <c r="U522" s="177">
        <v>0</v>
      </c>
      <c r="V522" s="177">
        <v>0</v>
      </c>
      <c r="W522" s="177">
        <v>0</v>
      </c>
      <c r="X522" s="177">
        <v>2240.1799999999998</v>
      </c>
      <c r="Y522" s="177">
        <v>0</v>
      </c>
      <c r="Z522" s="177">
        <v>0</v>
      </c>
      <c r="AA522" s="177">
        <v>0</v>
      </c>
      <c r="AB522" s="177">
        <v>0</v>
      </c>
      <c r="AC522" s="177">
        <v>0</v>
      </c>
      <c r="AD522" s="177">
        <v>0</v>
      </c>
      <c r="AE522" s="177">
        <v>0</v>
      </c>
      <c r="AF522" s="177">
        <v>0</v>
      </c>
      <c r="AG522" s="177">
        <v>0</v>
      </c>
      <c r="AH522" s="177">
        <v>0</v>
      </c>
      <c r="AI522" s="177">
        <v>0</v>
      </c>
      <c r="AJ522" s="177">
        <v>0</v>
      </c>
      <c r="AK522" s="177">
        <v>131729.54</v>
      </c>
      <c r="AL522" s="177">
        <v>0</v>
      </c>
      <c r="AM522" s="177">
        <v>1563.96</v>
      </c>
      <c r="AN522" s="177">
        <v>7337.75</v>
      </c>
      <c r="AO522" s="177">
        <v>0</v>
      </c>
      <c r="AP522" s="177">
        <v>3752</v>
      </c>
      <c r="AQ522" s="177">
        <v>262.24</v>
      </c>
      <c r="AR522" s="177">
        <v>11277.78</v>
      </c>
      <c r="AS522" s="177">
        <v>0</v>
      </c>
      <c r="AT522" s="177">
        <v>0</v>
      </c>
      <c r="AU522" s="177">
        <v>7274.35</v>
      </c>
      <c r="AV522" s="177">
        <v>1563.96</v>
      </c>
      <c r="AW522" s="177">
        <v>0</v>
      </c>
      <c r="AX522" s="177">
        <v>519.74</v>
      </c>
      <c r="AY522" s="177">
        <v>2344.04</v>
      </c>
      <c r="AZ522" s="177">
        <v>3125.92</v>
      </c>
      <c r="BA522" s="177">
        <v>0</v>
      </c>
      <c r="BB522" s="177">
        <v>0</v>
      </c>
      <c r="BC522" s="177">
        <v>0</v>
      </c>
      <c r="BD522" s="177">
        <v>821947.69</v>
      </c>
      <c r="BE522" s="177">
        <v>0</v>
      </c>
      <c r="BF522" s="177">
        <v>0</v>
      </c>
      <c r="BG522" s="177">
        <v>528474.5</v>
      </c>
      <c r="BH522" s="177">
        <v>0</v>
      </c>
      <c r="BI522" s="177">
        <v>0</v>
      </c>
      <c r="BJ522" s="177">
        <v>0</v>
      </c>
      <c r="BK522" s="177">
        <v>0</v>
      </c>
      <c r="BL522" s="177">
        <v>238.61</v>
      </c>
      <c r="BM522" s="177">
        <v>0</v>
      </c>
      <c r="BN522" s="177">
        <v>0</v>
      </c>
      <c r="BO522" s="177">
        <v>0</v>
      </c>
      <c r="BP522" s="177">
        <v>0</v>
      </c>
      <c r="BQ522" s="177">
        <v>0</v>
      </c>
      <c r="BR522" s="177">
        <v>0</v>
      </c>
      <c r="BS522" s="177">
        <v>0</v>
      </c>
      <c r="BT522" s="177">
        <v>0</v>
      </c>
      <c r="BU522" s="177">
        <v>0</v>
      </c>
      <c r="BV522" s="177">
        <v>0</v>
      </c>
      <c r="BW522" s="177">
        <v>150684.9</v>
      </c>
      <c r="BX522" s="177">
        <v>2182.1799999999998</v>
      </c>
      <c r="BY522" s="177">
        <v>104.83</v>
      </c>
      <c r="BZ522" s="177">
        <v>0</v>
      </c>
      <c r="CA522" s="177">
        <v>0</v>
      </c>
      <c r="CB522" s="177">
        <v>0</v>
      </c>
      <c r="CC522" s="177">
        <v>16155.07</v>
      </c>
      <c r="CD522" s="177">
        <v>10599.88</v>
      </c>
      <c r="CE522" s="177">
        <v>0</v>
      </c>
      <c r="CF522" s="177">
        <v>0</v>
      </c>
      <c r="CG522" s="177">
        <v>0</v>
      </c>
      <c r="CH522" s="177">
        <v>6725.62</v>
      </c>
      <c r="CI522" s="177">
        <v>0</v>
      </c>
      <c r="CJ522" s="177">
        <v>6612.32</v>
      </c>
      <c r="CK522" s="177">
        <v>0</v>
      </c>
      <c r="CL522" s="177">
        <v>0</v>
      </c>
      <c r="CM522" s="178" t="s">
        <v>2078</v>
      </c>
      <c r="CN522" s="153" t="s">
        <v>2079</v>
      </c>
      <c r="CO522" s="153" t="s">
        <v>2078</v>
      </c>
      <c r="CP522" s="154" t="s">
        <v>2080</v>
      </c>
      <c r="CQ522" s="189" t="s">
        <v>2081</v>
      </c>
      <c r="CR522" s="154">
        <f t="shared" si="9"/>
        <v>0</v>
      </c>
      <c r="CS522" s="154" t="s">
        <v>1029</v>
      </c>
      <c r="CT522" s="154" t="s">
        <v>1030</v>
      </c>
      <c r="CU522" s="154">
        <v>0</v>
      </c>
      <c r="CW522" s="157" t="s">
        <v>2079</v>
      </c>
      <c r="CX522" s="154" t="s">
        <v>2078</v>
      </c>
      <c r="CY522" s="154" t="s">
        <v>2080</v>
      </c>
      <c r="CZ522" s="174">
        <f t="shared" si="10"/>
        <v>0</v>
      </c>
      <c r="DA522" s="158" t="s">
        <v>1029</v>
      </c>
      <c r="DB522" s="154" t="s">
        <v>1030</v>
      </c>
      <c r="DC522" s="154" t="s">
        <v>1288</v>
      </c>
    </row>
    <row r="523" spans="1:107" ht="13.2" customHeight="1" x14ac:dyDescent="0.25">
      <c r="A523" s="175" t="s">
        <v>1031</v>
      </c>
      <c r="B523" s="176" t="s">
        <v>1032</v>
      </c>
      <c r="C523" s="177">
        <v>0</v>
      </c>
      <c r="D523" s="177">
        <v>0</v>
      </c>
      <c r="E523" s="177">
        <v>0</v>
      </c>
      <c r="F523" s="177">
        <v>0</v>
      </c>
      <c r="G523" s="177">
        <v>0</v>
      </c>
      <c r="H523" s="177">
        <v>0</v>
      </c>
      <c r="I523" s="177">
        <v>0</v>
      </c>
      <c r="J523" s="177">
        <v>0</v>
      </c>
      <c r="K523" s="177">
        <v>0</v>
      </c>
      <c r="L523" s="177">
        <v>0</v>
      </c>
      <c r="M523" s="177">
        <v>0</v>
      </c>
      <c r="N523" s="177">
        <v>0</v>
      </c>
      <c r="O523" s="177">
        <v>0</v>
      </c>
      <c r="P523" s="177">
        <v>0</v>
      </c>
      <c r="Q523" s="177">
        <v>0</v>
      </c>
      <c r="R523" s="177">
        <v>0</v>
      </c>
      <c r="S523" s="177">
        <v>0</v>
      </c>
      <c r="T523" s="177">
        <v>0</v>
      </c>
      <c r="U523" s="177">
        <v>0</v>
      </c>
      <c r="V523" s="177">
        <v>0</v>
      </c>
      <c r="W523" s="177">
        <v>0</v>
      </c>
      <c r="X523" s="177">
        <v>0</v>
      </c>
      <c r="Y523" s="177">
        <v>0</v>
      </c>
      <c r="Z523" s="177">
        <v>0</v>
      </c>
      <c r="AA523" s="177">
        <v>0</v>
      </c>
      <c r="AB523" s="177">
        <v>0</v>
      </c>
      <c r="AC523" s="177">
        <v>0</v>
      </c>
      <c r="AD523" s="177">
        <v>0</v>
      </c>
      <c r="AE523" s="177">
        <v>0</v>
      </c>
      <c r="AF523" s="177">
        <v>0</v>
      </c>
      <c r="AG523" s="177">
        <v>0</v>
      </c>
      <c r="AH523" s="177">
        <v>0</v>
      </c>
      <c r="AI523" s="177">
        <v>0</v>
      </c>
      <c r="AJ523" s="177">
        <v>0</v>
      </c>
      <c r="AK523" s="177">
        <v>0</v>
      </c>
      <c r="AL523" s="177">
        <v>0</v>
      </c>
      <c r="AM523" s="177">
        <v>0</v>
      </c>
      <c r="AN523" s="177">
        <v>0</v>
      </c>
      <c r="AO523" s="177">
        <v>0</v>
      </c>
      <c r="AP523" s="177">
        <v>0</v>
      </c>
      <c r="AQ523" s="177">
        <v>0</v>
      </c>
      <c r="AR523" s="177">
        <v>0</v>
      </c>
      <c r="AS523" s="177">
        <v>0</v>
      </c>
      <c r="AT523" s="177">
        <v>0</v>
      </c>
      <c r="AU523" s="177">
        <v>0</v>
      </c>
      <c r="AV523" s="177">
        <v>0</v>
      </c>
      <c r="AW523" s="177">
        <v>0</v>
      </c>
      <c r="AX523" s="177">
        <v>0</v>
      </c>
      <c r="AY523" s="177">
        <v>0</v>
      </c>
      <c r="AZ523" s="177">
        <v>0</v>
      </c>
      <c r="BA523" s="177">
        <v>0</v>
      </c>
      <c r="BB523" s="177">
        <v>0</v>
      </c>
      <c r="BC523" s="177">
        <v>0</v>
      </c>
      <c r="BD523" s="177">
        <v>0</v>
      </c>
      <c r="BE523" s="177">
        <v>0</v>
      </c>
      <c r="BF523" s="177">
        <v>0</v>
      </c>
      <c r="BG523" s="177">
        <v>0</v>
      </c>
      <c r="BH523" s="177">
        <v>0</v>
      </c>
      <c r="BI523" s="177">
        <v>0</v>
      </c>
      <c r="BJ523" s="177">
        <v>0</v>
      </c>
      <c r="BK523" s="177">
        <v>0</v>
      </c>
      <c r="BL523" s="177">
        <v>0</v>
      </c>
      <c r="BM523" s="177">
        <v>0</v>
      </c>
      <c r="BN523" s="177">
        <v>0</v>
      </c>
      <c r="BO523" s="177">
        <v>0</v>
      </c>
      <c r="BP523" s="177">
        <v>0</v>
      </c>
      <c r="BQ523" s="177">
        <v>0</v>
      </c>
      <c r="BR523" s="177">
        <v>0</v>
      </c>
      <c r="BS523" s="177">
        <v>0</v>
      </c>
      <c r="BT523" s="177">
        <v>0</v>
      </c>
      <c r="BU523" s="177">
        <v>0</v>
      </c>
      <c r="BV523" s="177">
        <v>0</v>
      </c>
      <c r="BW523" s="177">
        <v>0</v>
      </c>
      <c r="BX523" s="177">
        <v>0</v>
      </c>
      <c r="BY523" s="177">
        <v>0</v>
      </c>
      <c r="BZ523" s="177">
        <v>0</v>
      </c>
      <c r="CA523" s="177">
        <v>0</v>
      </c>
      <c r="CB523" s="177">
        <v>0</v>
      </c>
      <c r="CC523" s="177">
        <v>0</v>
      </c>
      <c r="CD523" s="177">
        <v>0</v>
      </c>
      <c r="CE523" s="177">
        <v>0</v>
      </c>
      <c r="CF523" s="177">
        <v>0</v>
      </c>
      <c r="CG523" s="177">
        <v>0</v>
      </c>
      <c r="CH523" s="177">
        <v>0</v>
      </c>
      <c r="CI523" s="177">
        <v>0</v>
      </c>
      <c r="CJ523" s="177">
        <v>0</v>
      </c>
      <c r="CK523" s="177">
        <v>0</v>
      </c>
      <c r="CL523" s="177">
        <v>0</v>
      </c>
      <c r="CM523" s="178" t="s">
        <v>2073</v>
      </c>
      <c r="CN523" s="153" t="s">
        <v>2074</v>
      </c>
      <c r="CO523" s="153" t="s">
        <v>2073</v>
      </c>
      <c r="CP523" s="154" t="s">
        <v>2174</v>
      </c>
      <c r="CQ523" s="189" t="s">
        <v>2075</v>
      </c>
      <c r="CR523" s="154">
        <f t="shared" si="9"/>
        <v>0</v>
      </c>
      <c r="CS523" s="154" t="s">
        <v>1031</v>
      </c>
      <c r="CT523" s="154" t="s">
        <v>1032</v>
      </c>
      <c r="CU523" s="154">
        <v>0</v>
      </c>
      <c r="CW523" s="157" t="s">
        <v>2074</v>
      </c>
      <c r="CX523" s="154" t="s">
        <v>2073</v>
      </c>
      <c r="CY523" s="154" t="s">
        <v>2174</v>
      </c>
      <c r="CZ523" s="174">
        <f t="shared" si="10"/>
        <v>0</v>
      </c>
      <c r="DA523" s="158" t="s">
        <v>1031</v>
      </c>
      <c r="DB523" s="154" t="s">
        <v>1032</v>
      </c>
      <c r="DC523" s="154" t="s">
        <v>1288</v>
      </c>
    </row>
    <row r="524" spans="1:107" ht="13.2" customHeight="1" x14ac:dyDescent="0.25">
      <c r="A524" s="175" t="s">
        <v>1033</v>
      </c>
      <c r="B524" s="176" t="s">
        <v>1034</v>
      </c>
      <c r="C524" s="177">
        <v>0</v>
      </c>
      <c r="D524" s="177">
        <v>0</v>
      </c>
      <c r="E524" s="177">
        <v>0</v>
      </c>
      <c r="F524" s="177">
        <v>0</v>
      </c>
      <c r="G524" s="177">
        <v>0</v>
      </c>
      <c r="H524" s="177">
        <v>0</v>
      </c>
      <c r="I524" s="177">
        <v>0</v>
      </c>
      <c r="J524" s="177">
        <v>0</v>
      </c>
      <c r="K524" s="177">
        <v>0</v>
      </c>
      <c r="L524" s="177">
        <v>0</v>
      </c>
      <c r="M524" s="177">
        <v>0</v>
      </c>
      <c r="N524" s="177">
        <v>0</v>
      </c>
      <c r="O524" s="177">
        <v>0</v>
      </c>
      <c r="P524" s="177">
        <v>0</v>
      </c>
      <c r="Q524" s="177">
        <v>0</v>
      </c>
      <c r="R524" s="177">
        <v>0</v>
      </c>
      <c r="S524" s="177">
        <v>0</v>
      </c>
      <c r="T524" s="177">
        <v>0</v>
      </c>
      <c r="U524" s="177">
        <v>0</v>
      </c>
      <c r="V524" s="177">
        <v>0</v>
      </c>
      <c r="W524" s="177">
        <v>0</v>
      </c>
      <c r="X524" s="177">
        <v>0</v>
      </c>
      <c r="Y524" s="177">
        <v>0</v>
      </c>
      <c r="Z524" s="177">
        <v>0</v>
      </c>
      <c r="AA524" s="177">
        <v>0</v>
      </c>
      <c r="AB524" s="177">
        <v>0</v>
      </c>
      <c r="AC524" s="177">
        <v>0</v>
      </c>
      <c r="AD524" s="177">
        <v>0</v>
      </c>
      <c r="AE524" s="177">
        <v>0</v>
      </c>
      <c r="AF524" s="177">
        <v>0</v>
      </c>
      <c r="AG524" s="177">
        <v>0</v>
      </c>
      <c r="AH524" s="177">
        <v>0</v>
      </c>
      <c r="AI524" s="177">
        <v>0</v>
      </c>
      <c r="AJ524" s="177">
        <v>0</v>
      </c>
      <c r="AK524" s="177">
        <v>0</v>
      </c>
      <c r="AL524" s="177">
        <v>0</v>
      </c>
      <c r="AM524" s="177">
        <v>0</v>
      </c>
      <c r="AN524" s="177">
        <v>0</v>
      </c>
      <c r="AO524" s="177">
        <v>0</v>
      </c>
      <c r="AP524" s="177">
        <v>0</v>
      </c>
      <c r="AQ524" s="177">
        <v>0</v>
      </c>
      <c r="AR524" s="177">
        <v>0</v>
      </c>
      <c r="AS524" s="177">
        <v>0</v>
      </c>
      <c r="AT524" s="177">
        <v>0</v>
      </c>
      <c r="AU524" s="177">
        <v>0</v>
      </c>
      <c r="AV524" s="177">
        <v>0</v>
      </c>
      <c r="AW524" s="177">
        <v>0</v>
      </c>
      <c r="AX524" s="177">
        <v>0</v>
      </c>
      <c r="AY524" s="177">
        <v>20000</v>
      </c>
      <c r="AZ524" s="177">
        <v>0</v>
      </c>
      <c r="BA524" s="177">
        <v>0</v>
      </c>
      <c r="BB524" s="177">
        <v>0</v>
      </c>
      <c r="BC524" s="177">
        <v>0</v>
      </c>
      <c r="BD524" s="177">
        <v>0</v>
      </c>
      <c r="BE524" s="177">
        <v>0</v>
      </c>
      <c r="BF524" s="177">
        <v>0</v>
      </c>
      <c r="BG524" s="177">
        <v>0</v>
      </c>
      <c r="BH524" s="177">
        <v>0</v>
      </c>
      <c r="BI524" s="177">
        <v>0</v>
      </c>
      <c r="BJ524" s="177">
        <v>0</v>
      </c>
      <c r="BK524" s="177">
        <v>0</v>
      </c>
      <c r="BL524" s="177">
        <v>0</v>
      </c>
      <c r="BM524" s="177">
        <v>0</v>
      </c>
      <c r="BN524" s="177">
        <v>0</v>
      </c>
      <c r="BO524" s="177">
        <v>0</v>
      </c>
      <c r="BP524" s="177">
        <v>0</v>
      </c>
      <c r="BQ524" s="177">
        <v>0</v>
      </c>
      <c r="BR524" s="179">
        <v>10000</v>
      </c>
      <c r="BS524" s="177">
        <v>0</v>
      </c>
      <c r="BT524" s="177">
        <v>0</v>
      </c>
      <c r="BU524" s="177">
        <v>0</v>
      </c>
      <c r="BV524" s="177">
        <v>0</v>
      </c>
      <c r="BW524" s="177">
        <v>0</v>
      </c>
      <c r="BX524" s="177">
        <v>0</v>
      </c>
      <c r="BY524" s="177">
        <v>0</v>
      </c>
      <c r="BZ524" s="179">
        <v>0</v>
      </c>
      <c r="CA524" s="177">
        <v>0</v>
      </c>
      <c r="CB524" s="177">
        <v>0</v>
      </c>
      <c r="CC524" s="177">
        <v>0</v>
      </c>
      <c r="CD524" s="177">
        <v>0</v>
      </c>
      <c r="CE524" s="177">
        <v>0</v>
      </c>
      <c r="CF524" s="177">
        <v>0</v>
      </c>
      <c r="CG524" s="177">
        <v>0</v>
      </c>
      <c r="CH524" s="177">
        <v>0</v>
      </c>
      <c r="CI524" s="177">
        <v>0</v>
      </c>
      <c r="CJ524" s="177">
        <v>0</v>
      </c>
      <c r="CK524" s="177">
        <v>0</v>
      </c>
      <c r="CL524" s="177">
        <v>0</v>
      </c>
      <c r="CM524" s="178" t="s">
        <v>2073</v>
      </c>
      <c r="CN524" s="153" t="s">
        <v>2074</v>
      </c>
      <c r="CO524" s="153" t="s">
        <v>2073</v>
      </c>
      <c r="CP524" s="154" t="s">
        <v>2174</v>
      </c>
      <c r="CQ524" s="189" t="s">
        <v>2075</v>
      </c>
      <c r="CR524" s="154">
        <f t="shared" si="9"/>
        <v>0</v>
      </c>
      <c r="CS524" s="154" t="s">
        <v>1033</v>
      </c>
      <c r="CT524" s="154" t="s">
        <v>1034</v>
      </c>
      <c r="CU524" s="154">
        <v>0</v>
      </c>
      <c r="CW524" s="157" t="s">
        <v>2074</v>
      </c>
      <c r="CX524" s="154" t="s">
        <v>2073</v>
      </c>
      <c r="CY524" s="154" t="s">
        <v>2174</v>
      </c>
      <c r="CZ524" s="174">
        <f t="shared" si="10"/>
        <v>0</v>
      </c>
      <c r="DA524" s="158" t="s">
        <v>1033</v>
      </c>
      <c r="DB524" s="154" t="s">
        <v>1034</v>
      </c>
      <c r="DC524" s="154" t="s">
        <v>1288</v>
      </c>
    </row>
    <row r="525" spans="1:107" ht="13.2" customHeight="1" x14ac:dyDescent="0.25">
      <c r="A525" s="175" t="s">
        <v>1035</v>
      </c>
      <c r="B525" s="176" t="s">
        <v>1036</v>
      </c>
      <c r="C525" s="177">
        <v>0</v>
      </c>
      <c r="D525" s="177">
        <v>0</v>
      </c>
      <c r="E525" s="177">
        <v>0</v>
      </c>
      <c r="F525" s="177">
        <v>30000</v>
      </c>
      <c r="G525" s="177">
        <v>0</v>
      </c>
      <c r="H525" s="177">
        <v>0</v>
      </c>
      <c r="I525" s="177">
        <v>0</v>
      </c>
      <c r="J525" s="177">
        <v>0</v>
      </c>
      <c r="K525" s="177">
        <v>0</v>
      </c>
      <c r="L525" s="177">
        <v>0</v>
      </c>
      <c r="M525" s="177">
        <v>0</v>
      </c>
      <c r="N525" s="177">
        <v>0</v>
      </c>
      <c r="O525" s="177">
        <v>0</v>
      </c>
      <c r="P525" s="177">
        <v>0</v>
      </c>
      <c r="Q525" s="177">
        <v>0</v>
      </c>
      <c r="R525" s="177">
        <v>0</v>
      </c>
      <c r="S525" s="177">
        <v>0</v>
      </c>
      <c r="T525" s="177">
        <v>0</v>
      </c>
      <c r="U525" s="177">
        <v>0</v>
      </c>
      <c r="V525" s="177">
        <v>0</v>
      </c>
      <c r="W525" s="177">
        <v>0</v>
      </c>
      <c r="X525" s="177">
        <v>0</v>
      </c>
      <c r="Y525" s="177">
        <v>0</v>
      </c>
      <c r="Z525" s="177">
        <v>0</v>
      </c>
      <c r="AA525" s="177">
        <v>0</v>
      </c>
      <c r="AB525" s="177">
        <v>0</v>
      </c>
      <c r="AC525" s="177">
        <v>0</v>
      </c>
      <c r="AD525" s="177">
        <v>0</v>
      </c>
      <c r="AE525" s="177">
        <v>0</v>
      </c>
      <c r="AF525" s="177">
        <v>0</v>
      </c>
      <c r="AG525" s="177">
        <v>0</v>
      </c>
      <c r="AH525" s="177">
        <v>0</v>
      </c>
      <c r="AI525" s="177">
        <v>0</v>
      </c>
      <c r="AJ525" s="177">
        <v>0</v>
      </c>
      <c r="AK525" s="177">
        <v>0</v>
      </c>
      <c r="AL525" s="177">
        <v>0</v>
      </c>
      <c r="AM525" s="177">
        <v>0</v>
      </c>
      <c r="AN525" s="177">
        <v>0</v>
      </c>
      <c r="AO525" s="177">
        <v>0</v>
      </c>
      <c r="AP525" s="177">
        <v>33532.26</v>
      </c>
      <c r="AQ525" s="177">
        <v>0</v>
      </c>
      <c r="AR525" s="177">
        <v>0</v>
      </c>
      <c r="AS525" s="177">
        <v>0</v>
      </c>
      <c r="AT525" s="177">
        <v>0</v>
      </c>
      <c r="AU525" s="177">
        <v>0</v>
      </c>
      <c r="AV525" s="177">
        <v>0</v>
      </c>
      <c r="AW525" s="177">
        <v>0</v>
      </c>
      <c r="AX525" s="177">
        <v>0</v>
      </c>
      <c r="AY525" s="177">
        <v>0</v>
      </c>
      <c r="AZ525" s="177">
        <v>0</v>
      </c>
      <c r="BA525" s="177">
        <v>0</v>
      </c>
      <c r="BB525" s="177">
        <v>0</v>
      </c>
      <c r="BC525" s="177">
        <v>0</v>
      </c>
      <c r="BD525" s="177">
        <v>0</v>
      </c>
      <c r="BE525" s="177">
        <v>0</v>
      </c>
      <c r="BF525" s="177">
        <v>0</v>
      </c>
      <c r="BG525" s="177">
        <v>1500</v>
      </c>
      <c r="BH525" s="177">
        <v>0</v>
      </c>
      <c r="BI525" s="177">
        <v>0</v>
      </c>
      <c r="BJ525" s="177">
        <v>0</v>
      </c>
      <c r="BK525" s="177">
        <v>0</v>
      </c>
      <c r="BL525" s="177">
        <v>0</v>
      </c>
      <c r="BM525" s="177">
        <v>0</v>
      </c>
      <c r="BN525" s="177">
        <v>0</v>
      </c>
      <c r="BO525" s="177">
        <v>0</v>
      </c>
      <c r="BP525" s="177">
        <v>0</v>
      </c>
      <c r="BQ525" s="177">
        <v>0</v>
      </c>
      <c r="BR525" s="179">
        <v>0</v>
      </c>
      <c r="BS525" s="177">
        <v>0</v>
      </c>
      <c r="BT525" s="177">
        <v>0</v>
      </c>
      <c r="BU525" s="179">
        <v>0</v>
      </c>
      <c r="BV525" s="177">
        <v>0</v>
      </c>
      <c r="BW525" s="177">
        <v>0</v>
      </c>
      <c r="BX525" s="177">
        <v>0</v>
      </c>
      <c r="BY525" s="177">
        <v>0</v>
      </c>
      <c r="BZ525" s="177">
        <v>22700</v>
      </c>
      <c r="CA525" s="177">
        <v>0</v>
      </c>
      <c r="CB525" s="177">
        <v>0</v>
      </c>
      <c r="CC525" s="177">
        <v>0</v>
      </c>
      <c r="CD525" s="177">
        <v>0</v>
      </c>
      <c r="CE525" s="177">
        <v>0</v>
      </c>
      <c r="CF525" s="177">
        <v>0</v>
      </c>
      <c r="CG525" s="177">
        <v>0</v>
      </c>
      <c r="CH525" s="177">
        <v>0</v>
      </c>
      <c r="CI525" s="177">
        <v>0</v>
      </c>
      <c r="CJ525" s="177">
        <v>0</v>
      </c>
      <c r="CK525" s="177">
        <v>0</v>
      </c>
      <c r="CL525" s="177">
        <v>0</v>
      </c>
      <c r="CM525" s="178" t="s">
        <v>2073</v>
      </c>
      <c r="CN525" s="153" t="s">
        <v>2074</v>
      </c>
      <c r="CO525" s="153" t="s">
        <v>2073</v>
      </c>
      <c r="CP525" s="154" t="s">
        <v>2174</v>
      </c>
      <c r="CQ525" s="189" t="s">
        <v>2075</v>
      </c>
      <c r="CR525" s="154">
        <f t="shared" si="9"/>
        <v>0</v>
      </c>
      <c r="CS525" s="154" t="s">
        <v>1035</v>
      </c>
      <c r="CT525" s="154" t="s">
        <v>1036</v>
      </c>
      <c r="CU525" s="154">
        <v>0</v>
      </c>
      <c r="CW525" s="157" t="s">
        <v>2074</v>
      </c>
      <c r="CX525" s="154" t="s">
        <v>2073</v>
      </c>
      <c r="CY525" s="154" t="s">
        <v>2174</v>
      </c>
      <c r="CZ525" s="174">
        <f t="shared" si="10"/>
        <v>0</v>
      </c>
      <c r="DA525" s="158" t="s">
        <v>1035</v>
      </c>
      <c r="DB525" s="154" t="s">
        <v>1036</v>
      </c>
      <c r="DC525" s="154" t="s">
        <v>1288</v>
      </c>
    </row>
    <row r="526" spans="1:107" ht="13.2" customHeight="1" x14ac:dyDescent="0.25">
      <c r="A526" s="175" t="s">
        <v>1037</v>
      </c>
      <c r="B526" s="176" t="s">
        <v>1038</v>
      </c>
      <c r="C526" s="177">
        <v>0</v>
      </c>
      <c r="D526" s="177">
        <v>40500</v>
      </c>
      <c r="E526" s="177">
        <v>355400</v>
      </c>
      <c r="F526" s="177">
        <v>556055</v>
      </c>
      <c r="G526" s="177">
        <v>0</v>
      </c>
      <c r="H526" s="177">
        <v>615616</v>
      </c>
      <c r="I526" s="177">
        <v>48000</v>
      </c>
      <c r="J526" s="177">
        <v>0</v>
      </c>
      <c r="K526" s="177">
        <v>0</v>
      </c>
      <c r="L526" s="177">
        <v>500000</v>
      </c>
      <c r="M526" s="177">
        <v>283470</v>
      </c>
      <c r="N526" s="177">
        <v>0</v>
      </c>
      <c r="O526" s="177">
        <v>509775</v>
      </c>
      <c r="P526" s="177">
        <v>297118.7</v>
      </c>
      <c r="Q526" s="177">
        <v>667280</v>
      </c>
      <c r="R526" s="177">
        <v>5300</v>
      </c>
      <c r="S526" s="177">
        <v>396707</v>
      </c>
      <c r="T526" s="177">
        <v>0</v>
      </c>
      <c r="U526" s="177">
        <v>0</v>
      </c>
      <c r="V526" s="177">
        <v>0</v>
      </c>
      <c r="W526" s="177">
        <v>0</v>
      </c>
      <c r="X526" s="177">
        <v>318264.96000000002</v>
      </c>
      <c r="Y526" s="177">
        <v>0</v>
      </c>
      <c r="Z526" s="177">
        <v>0</v>
      </c>
      <c r="AA526" s="177">
        <v>31050</v>
      </c>
      <c r="AB526" s="177">
        <v>290064</v>
      </c>
      <c r="AC526" s="177">
        <v>0</v>
      </c>
      <c r="AD526" s="177">
        <v>0</v>
      </c>
      <c r="AE526" s="177">
        <v>0</v>
      </c>
      <c r="AF526" s="177">
        <v>0</v>
      </c>
      <c r="AG526" s="177">
        <v>0</v>
      </c>
      <c r="AH526" s="177">
        <v>123590</v>
      </c>
      <c r="AI526" s="177">
        <v>48000</v>
      </c>
      <c r="AJ526" s="177">
        <v>53700</v>
      </c>
      <c r="AK526" s="177">
        <v>0</v>
      </c>
      <c r="AL526" s="177">
        <v>46250</v>
      </c>
      <c r="AM526" s="177">
        <v>0</v>
      </c>
      <c r="AN526" s="177">
        <v>0</v>
      </c>
      <c r="AO526" s="177">
        <v>578850</v>
      </c>
      <c r="AP526" s="177">
        <v>48850</v>
      </c>
      <c r="AQ526" s="177">
        <v>46300</v>
      </c>
      <c r="AR526" s="177">
        <v>0</v>
      </c>
      <c r="AS526" s="177">
        <v>175267.3</v>
      </c>
      <c r="AT526" s="177">
        <v>161135</v>
      </c>
      <c r="AU526" s="177">
        <v>300670</v>
      </c>
      <c r="AV526" s="177">
        <v>260300</v>
      </c>
      <c r="AW526" s="177">
        <v>133800</v>
      </c>
      <c r="AX526" s="177">
        <v>456454.49</v>
      </c>
      <c r="AY526" s="177">
        <v>0</v>
      </c>
      <c r="AZ526" s="177">
        <v>242000</v>
      </c>
      <c r="BA526" s="177">
        <v>0</v>
      </c>
      <c r="BB526" s="177">
        <v>9800</v>
      </c>
      <c r="BC526" s="177">
        <v>421820</v>
      </c>
      <c r="BD526" s="177">
        <v>124850</v>
      </c>
      <c r="BE526" s="177">
        <v>472073</v>
      </c>
      <c r="BF526" s="177">
        <v>166500</v>
      </c>
      <c r="BG526" s="177">
        <v>476280</v>
      </c>
      <c r="BH526" s="177">
        <v>0</v>
      </c>
      <c r="BI526" s="177">
        <v>0</v>
      </c>
      <c r="BJ526" s="177">
        <v>0</v>
      </c>
      <c r="BK526" s="177">
        <v>330000</v>
      </c>
      <c r="BL526" s="177">
        <v>0</v>
      </c>
      <c r="BM526" s="177">
        <v>17000</v>
      </c>
      <c r="BN526" s="177">
        <v>347925</v>
      </c>
      <c r="BO526" s="177">
        <v>188600</v>
      </c>
      <c r="BP526" s="177">
        <v>47000</v>
      </c>
      <c r="BQ526" s="177">
        <v>8700</v>
      </c>
      <c r="BR526" s="179">
        <v>65300</v>
      </c>
      <c r="BS526" s="177">
        <v>102000</v>
      </c>
      <c r="BT526" s="177">
        <v>63000</v>
      </c>
      <c r="BU526" s="177">
        <v>0</v>
      </c>
      <c r="BV526" s="177">
        <v>0</v>
      </c>
      <c r="BW526" s="177">
        <v>33000</v>
      </c>
      <c r="BX526" s="177">
        <v>0</v>
      </c>
      <c r="BY526" s="177">
        <v>0</v>
      </c>
      <c r="BZ526" s="177">
        <v>500000</v>
      </c>
      <c r="CA526" s="177">
        <v>249250</v>
      </c>
      <c r="CB526" s="177">
        <v>210000</v>
      </c>
      <c r="CC526" s="177">
        <v>195000</v>
      </c>
      <c r="CD526" s="177">
        <v>0</v>
      </c>
      <c r="CE526" s="177">
        <v>0</v>
      </c>
      <c r="CF526" s="177">
        <v>0</v>
      </c>
      <c r="CG526" s="177">
        <v>2000000</v>
      </c>
      <c r="CH526" s="177">
        <v>0</v>
      </c>
      <c r="CI526" s="177">
        <v>0</v>
      </c>
      <c r="CJ526" s="177">
        <v>13500</v>
      </c>
      <c r="CK526" s="177">
        <v>0</v>
      </c>
      <c r="CL526" s="177">
        <v>2000000</v>
      </c>
      <c r="CM526" s="178" t="s">
        <v>2073</v>
      </c>
      <c r="CN526" s="153" t="s">
        <v>2074</v>
      </c>
      <c r="CO526" s="153" t="s">
        <v>2073</v>
      </c>
      <c r="CP526" s="154" t="s">
        <v>2174</v>
      </c>
      <c r="CQ526" s="189" t="s">
        <v>2075</v>
      </c>
      <c r="CR526" s="154">
        <f t="shared" si="9"/>
        <v>0</v>
      </c>
      <c r="CS526" s="154" t="s">
        <v>1037</v>
      </c>
      <c r="CT526" s="154" t="s">
        <v>1038</v>
      </c>
      <c r="CU526" s="154">
        <v>0</v>
      </c>
      <c r="CW526" s="157" t="s">
        <v>2074</v>
      </c>
      <c r="CX526" s="154" t="s">
        <v>2073</v>
      </c>
      <c r="CY526" s="154" t="s">
        <v>2174</v>
      </c>
      <c r="CZ526" s="174">
        <f t="shared" si="10"/>
        <v>0</v>
      </c>
      <c r="DA526" s="158" t="s">
        <v>1037</v>
      </c>
      <c r="DB526" s="154" t="s">
        <v>1038</v>
      </c>
      <c r="DC526" s="154" t="s">
        <v>1288</v>
      </c>
    </row>
    <row r="527" spans="1:107" ht="13.2" customHeight="1" x14ac:dyDescent="0.25">
      <c r="A527" s="175" t="s">
        <v>1039</v>
      </c>
      <c r="B527" s="176" t="s">
        <v>1040</v>
      </c>
      <c r="C527" s="177">
        <v>0</v>
      </c>
      <c r="D527" s="177">
        <v>96200</v>
      </c>
      <c r="E527" s="177">
        <v>0</v>
      </c>
      <c r="F527" s="177">
        <v>0</v>
      </c>
      <c r="G527" s="177">
        <v>0</v>
      </c>
      <c r="H527" s="177">
        <v>0</v>
      </c>
      <c r="I527" s="177">
        <v>0</v>
      </c>
      <c r="J527" s="177">
        <v>0</v>
      </c>
      <c r="K527" s="177">
        <v>0</v>
      </c>
      <c r="L527" s="177">
        <v>0</v>
      </c>
      <c r="M527" s="177">
        <v>46800</v>
      </c>
      <c r="N527" s="177">
        <v>0</v>
      </c>
      <c r="O527" s="177">
        <v>329350</v>
      </c>
      <c r="P527" s="177">
        <v>0</v>
      </c>
      <c r="Q527" s="177">
        <v>0</v>
      </c>
      <c r="R527" s="177">
        <v>0</v>
      </c>
      <c r="S527" s="177">
        <v>0</v>
      </c>
      <c r="T527" s="177">
        <v>4550</v>
      </c>
      <c r="U527" s="177">
        <v>0</v>
      </c>
      <c r="V527" s="177">
        <v>0</v>
      </c>
      <c r="W527" s="177">
        <v>1852869.99</v>
      </c>
      <c r="X527" s="177">
        <v>0</v>
      </c>
      <c r="Y527" s="177">
        <v>0</v>
      </c>
      <c r="Z527" s="177">
        <v>0</v>
      </c>
      <c r="AA527" s="177">
        <v>0</v>
      </c>
      <c r="AB527" s="177">
        <v>0</v>
      </c>
      <c r="AC527" s="177">
        <v>0</v>
      </c>
      <c r="AD527" s="177">
        <v>0</v>
      </c>
      <c r="AE527" s="177">
        <v>0</v>
      </c>
      <c r="AF527" s="177">
        <v>0</v>
      </c>
      <c r="AG527" s="177">
        <v>0</v>
      </c>
      <c r="AH527" s="177">
        <v>0</v>
      </c>
      <c r="AI527" s="177">
        <v>0</v>
      </c>
      <c r="AJ527" s="177">
        <v>0</v>
      </c>
      <c r="AK527" s="177">
        <v>168739</v>
      </c>
      <c r="AL527" s="177">
        <v>0</v>
      </c>
      <c r="AM527" s="177">
        <v>0</v>
      </c>
      <c r="AN527" s="177">
        <v>0</v>
      </c>
      <c r="AO527" s="177">
        <v>0</v>
      </c>
      <c r="AP527" s="177">
        <v>0</v>
      </c>
      <c r="AQ527" s="177">
        <v>0</v>
      </c>
      <c r="AR527" s="177">
        <v>0</v>
      </c>
      <c r="AS527" s="177">
        <v>0</v>
      </c>
      <c r="AT527" s="177">
        <v>0</v>
      </c>
      <c r="AU527" s="177">
        <v>6800</v>
      </c>
      <c r="AV527" s="177">
        <v>0</v>
      </c>
      <c r="AW527" s="177">
        <v>0</v>
      </c>
      <c r="AX527" s="177">
        <v>0</v>
      </c>
      <c r="AY527" s="177">
        <v>0</v>
      </c>
      <c r="AZ527" s="177">
        <v>0</v>
      </c>
      <c r="BA527" s="177">
        <v>0</v>
      </c>
      <c r="BB527" s="177">
        <v>0</v>
      </c>
      <c r="BC527" s="177">
        <v>0</v>
      </c>
      <c r="BD527" s="177">
        <v>0</v>
      </c>
      <c r="BE527" s="177">
        <v>0</v>
      </c>
      <c r="BF527" s="177">
        <v>0</v>
      </c>
      <c r="BG527" s="177">
        <v>0</v>
      </c>
      <c r="BH527" s="177">
        <v>0</v>
      </c>
      <c r="BI527" s="177">
        <v>0</v>
      </c>
      <c r="BJ527" s="177">
        <v>0</v>
      </c>
      <c r="BK527" s="177">
        <v>0</v>
      </c>
      <c r="BL527" s="177">
        <v>0</v>
      </c>
      <c r="BM527" s="177">
        <v>0</v>
      </c>
      <c r="BN527" s="177">
        <v>0</v>
      </c>
      <c r="BO527" s="177">
        <v>0</v>
      </c>
      <c r="BP527" s="177">
        <v>0</v>
      </c>
      <c r="BQ527" s="177">
        <v>0</v>
      </c>
      <c r="BR527" s="177">
        <v>0</v>
      </c>
      <c r="BS527" s="179">
        <v>0</v>
      </c>
      <c r="BT527" s="179">
        <v>3000000</v>
      </c>
      <c r="BU527" s="177">
        <v>0</v>
      </c>
      <c r="BV527" s="179">
        <v>0</v>
      </c>
      <c r="BW527" s="179">
        <v>0</v>
      </c>
      <c r="BX527" s="179">
        <v>0</v>
      </c>
      <c r="BY527" s="179">
        <v>0</v>
      </c>
      <c r="BZ527" s="179">
        <v>0</v>
      </c>
      <c r="CA527" s="179">
        <v>0</v>
      </c>
      <c r="CB527" s="179">
        <v>0</v>
      </c>
      <c r="CC527" s="179">
        <v>0</v>
      </c>
      <c r="CD527" s="179">
        <v>0</v>
      </c>
      <c r="CE527" s="179">
        <v>20672</v>
      </c>
      <c r="CF527" s="179">
        <v>2000000</v>
      </c>
      <c r="CG527" s="179">
        <v>150000</v>
      </c>
      <c r="CH527" s="179">
        <v>0</v>
      </c>
      <c r="CI527" s="179">
        <v>0</v>
      </c>
      <c r="CJ527" s="179">
        <v>3000000</v>
      </c>
      <c r="CK527" s="179">
        <v>0</v>
      </c>
      <c r="CL527" s="179">
        <v>0</v>
      </c>
      <c r="CM527" s="178" t="s">
        <v>2073</v>
      </c>
      <c r="CN527" s="153" t="s">
        <v>2074</v>
      </c>
      <c r="CO527" s="153" t="s">
        <v>2073</v>
      </c>
      <c r="CP527" s="154" t="s">
        <v>2174</v>
      </c>
      <c r="CQ527" s="189" t="s">
        <v>2075</v>
      </c>
      <c r="CR527" s="154">
        <f t="shared" si="9"/>
        <v>0</v>
      </c>
      <c r="CS527" s="154" t="s">
        <v>1039</v>
      </c>
      <c r="CT527" s="154" t="s">
        <v>2175</v>
      </c>
      <c r="CU527" s="154">
        <v>0</v>
      </c>
      <c r="CW527" s="157" t="s">
        <v>2074</v>
      </c>
      <c r="CX527" s="154" t="s">
        <v>2073</v>
      </c>
      <c r="CY527" s="154" t="s">
        <v>2174</v>
      </c>
      <c r="CZ527" s="174">
        <f t="shared" si="10"/>
        <v>0</v>
      </c>
      <c r="DA527" s="158" t="s">
        <v>1039</v>
      </c>
      <c r="DB527" s="154" t="s">
        <v>1040</v>
      </c>
      <c r="DC527" s="154" t="s">
        <v>1288</v>
      </c>
    </row>
    <row r="528" spans="1:107" ht="13.2" customHeight="1" x14ac:dyDescent="0.25">
      <c r="A528" s="175" t="s">
        <v>1041</v>
      </c>
      <c r="B528" s="176" t="s">
        <v>1042</v>
      </c>
      <c r="C528" s="177">
        <v>0</v>
      </c>
      <c r="D528" s="177">
        <v>0</v>
      </c>
      <c r="E528" s="177">
        <v>0</v>
      </c>
      <c r="F528" s="177">
        <v>0</v>
      </c>
      <c r="G528" s="177">
        <v>0</v>
      </c>
      <c r="H528" s="177">
        <v>0</v>
      </c>
      <c r="I528" s="177">
        <v>0</v>
      </c>
      <c r="J528" s="177">
        <v>0</v>
      </c>
      <c r="K528" s="177">
        <v>0</v>
      </c>
      <c r="L528" s="177">
        <v>0</v>
      </c>
      <c r="M528" s="177">
        <v>0</v>
      </c>
      <c r="N528" s="177">
        <v>0</v>
      </c>
      <c r="O528" s="177">
        <v>0</v>
      </c>
      <c r="P528" s="177">
        <v>0</v>
      </c>
      <c r="Q528" s="177">
        <v>0</v>
      </c>
      <c r="R528" s="177">
        <v>0</v>
      </c>
      <c r="S528" s="177">
        <v>0</v>
      </c>
      <c r="T528" s="177">
        <v>0</v>
      </c>
      <c r="U528" s="177">
        <v>0</v>
      </c>
      <c r="V528" s="177">
        <v>0</v>
      </c>
      <c r="W528" s="177">
        <v>0</v>
      </c>
      <c r="X528" s="177">
        <v>0</v>
      </c>
      <c r="Y528" s="177">
        <v>0</v>
      </c>
      <c r="Z528" s="177">
        <v>0</v>
      </c>
      <c r="AA528" s="177">
        <v>0</v>
      </c>
      <c r="AB528" s="177">
        <v>0</v>
      </c>
      <c r="AC528" s="177">
        <v>0</v>
      </c>
      <c r="AD528" s="177">
        <v>0</v>
      </c>
      <c r="AE528" s="177">
        <v>0</v>
      </c>
      <c r="AF528" s="177">
        <v>0</v>
      </c>
      <c r="AG528" s="177">
        <v>0</v>
      </c>
      <c r="AH528" s="177">
        <v>0</v>
      </c>
      <c r="AI528" s="177">
        <v>0</v>
      </c>
      <c r="AJ528" s="177">
        <v>0</v>
      </c>
      <c r="AK528" s="177">
        <v>0</v>
      </c>
      <c r="AL528" s="177">
        <v>0</v>
      </c>
      <c r="AM528" s="177">
        <v>0</v>
      </c>
      <c r="AN528" s="177">
        <v>0</v>
      </c>
      <c r="AO528" s="177">
        <v>0</v>
      </c>
      <c r="AP528" s="177">
        <v>0</v>
      </c>
      <c r="AQ528" s="177">
        <v>0</v>
      </c>
      <c r="AR528" s="177">
        <v>0</v>
      </c>
      <c r="AS528" s="177">
        <v>0</v>
      </c>
      <c r="AT528" s="177">
        <v>0</v>
      </c>
      <c r="AU528" s="177">
        <v>0</v>
      </c>
      <c r="AV528" s="177">
        <v>0</v>
      </c>
      <c r="AW528" s="177">
        <v>0</v>
      </c>
      <c r="AX528" s="177">
        <v>0</v>
      </c>
      <c r="AY528" s="177">
        <v>0</v>
      </c>
      <c r="AZ528" s="177">
        <v>0</v>
      </c>
      <c r="BA528" s="177">
        <v>0</v>
      </c>
      <c r="BB528" s="177">
        <v>0</v>
      </c>
      <c r="BC528" s="177">
        <v>0</v>
      </c>
      <c r="BD528" s="177">
        <v>0</v>
      </c>
      <c r="BE528" s="177">
        <v>0</v>
      </c>
      <c r="BF528" s="177">
        <v>0</v>
      </c>
      <c r="BG528" s="177">
        <v>0</v>
      </c>
      <c r="BH528" s="177">
        <v>0</v>
      </c>
      <c r="BI528" s="177">
        <v>0</v>
      </c>
      <c r="BJ528" s="177">
        <v>0</v>
      </c>
      <c r="BK528" s="177">
        <v>0</v>
      </c>
      <c r="BL528" s="177">
        <v>0</v>
      </c>
      <c r="BM528" s="177">
        <v>0</v>
      </c>
      <c r="BN528" s="177">
        <v>0</v>
      </c>
      <c r="BO528" s="177">
        <v>0</v>
      </c>
      <c r="BP528" s="177">
        <v>0</v>
      </c>
      <c r="BQ528" s="177">
        <v>0</v>
      </c>
      <c r="BR528" s="177">
        <v>0</v>
      </c>
      <c r="BS528" s="177">
        <v>3000000</v>
      </c>
      <c r="BT528" s="177">
        <v>0</v>
      </c>
      <c r="BU528" s="177">
        <v>0</v>
      </c>
      <c r="BV528" s="177">
        <v>3000000</v>
      </c>
      <c r="BW528" s="177">
        <v>0</v>
      </c>
      <c r="BX528" s="177">
        <v>1310000</v>
      </c>
      <c r="BY528" s="177">
        <v>3009993.45</v>
      </c>
      <c r="BZ528" s="177">
        <v>0</v>
      </c>
      <c r="CA528" s="177">
        <v>3000000</v>
      </c>
      <c r="CB528" s="177">
        <v>0</v>
      </c>
      <c r="CC528" s="177">
        <v>3000000</v>
      </c>
      <c r="CD528" s="177">
        <v>0</v>
      </c>
      <c r="CE528" s="177">
        <v>3000000</v>
      </c>
      <c r="CF528" s="177">
        <v>0</v>
      </c>
      <c r="CG528" s="177">
        <v>0</v>
      </c>
      <c r="CH528" s="177">
        <v>0</v>
      </c>
      <c r="CI528" s="177">
        <v>0</v>
      </c>
      <c r="CJ528" s="177">
        <v>0</v>
      </c>
      <c r="CK528" s="177">
        <v>2000000</v>
      </c>
      <c r="CL528" s="177">
        <v>0</v>
      </c>
      <c r="CM528" s="178" t="s">
        <v>2122</v>
      </c>
      <c r="CN528" s="153" t="s">
        <v>2176</v>
      </c>
      <c r="CO528" s="153" t="s">
        <v>2122</v>
      </c>
      <c r="CP528" s="154" t="s">
        <v>2124</v>
      </c>
      <c r="CQ528" s="189" t="s">
        <v>2125</v>
      </c>
      <c r="CR528" s="154">
        <f t="shared" si="9"/>
        <v>0</v>
      </c>
      <c r="CS528" s="154" t="s">
        <v>1041</v>
      </c>
      <c r="CT528" s="154" t="s">
        <v>1042</v>
      </c>
      <c r="CU528" s="154">
        <v>0</v>
      </c>
      <c r="CW528" s="157" t="s">
        <v>2176</v>
      </c>
      <c r="CX528" s="154" t="s">
        <v>2122</v>
      </c>
      <c r="CY528" s="154" t="s">
        <v>2124</v>
      </c>
      <c r="CZ528" s="174">
        <f t="shared" si="10"/>
        <v>0</v>
      </c>
      <c r="DA528" s="158" t="s">
        <v>1041</v>
      </c>
      <c r="DB528" s="154" t="s">
        <v>1042</v>
      </c>
      <c r="DC528" s="154" t="s">
        <v>1288</v>
      </c>
    </row>
    <row r="529" spans="1:107" ht="13.2" customHeight="1" x14ac:dyDescent="0.25">
      <c r="A529" s="175" t="s">
        <v>1043</v>
      </c>
      <c r="B529" s="176" t="s">
        <v>1044</v>
      </c>
      <c r="C529" s="177">
        <v>0</v>
      </c>
      <c r="D529" s="177">
        <v>0</v>
      </c>
      <c r="E529" s="177">
        <v>0</v>
      </c>
      <c r="F529" s="177">
        <v>0</v>
      </c>
      <c r="G529" s="177">
        <v>0</v>
      </c>
      <c r="H529" s="177">
        <v>0</v>
      </c>
      <c r="I529" s="177">
        <v>0</v>
      </c>
      <c r="J529" s="177">
        <v>0</v>
      </c>
      <c r="K529" s="177">
        <v>0</v>
      </c>
      <c r="L529" s="177">
        <v>0</v>
      </c>
      <c r="M529" s="177">
        <v>0</v>
      </c>
      <c r="N529" s="177">
        <v>0</v>
      </c>
      <c r="O529" s="177">
        <v>0</v>
      </c>
      <c r="P529" s="177">
        <v>0</v>
      </c>
      <c r="Q529" s="177">
        <v>0</v>
      </c>
      <c r="R529" s="177">
        <v>0</v>
      </c>
      <c r="S529" s="177">
        <v>0</v>
      </c>
      <c r="T529" s="177">
        <v>0</v>
      </c>
      <c r="U529" s="177">
        <v>0</v>
      </c>
      <c r="V529" s="177">
        <v>0</v>
      </c>
      <c r="W529" s="177">
        <v>0</v>
      </c>
      <c r="X529" s="177">
        <v>0</v>
      </c>
      <c r="Y529" s="177">
        <v>0</v>
      </c>
      <c r="Z529" s="177">
        <v>0</v>
      </c>
      <c r="AA529" s="177">
        <v>0</v>
      </c>
      <c r="AB529" s="177">
        <v>0</v>
      </c>
      <c r="AC529" s="177">
        <v>0</v>
      </c>
      <c r="AD529" s="177">
        <v>2700819.6</v>
      </c>
      <c r="AE529" s="177">
        <v>0</v>
      </c>
      <c r="AF529" s="177">
        <v>0</v>
      </c>
      <c r="AG529" s="177">
        <v>0</v>
      </c>
      <c r="AH529" s="177">
        <v>0</v>
      </c>
      <c r="AI529" s="177">
        <v>0</v>
      </c>
      <c r="AJ529" s="177">
        <v>0</v>
      </c>
      <c r="AK529" s="177">
        <v>0</v>
      </c>
      <c r="AL529" s="177">
        <v>0</v>
      </c>
      <c r="AM529" s="177">
        <v>0</v>
      </c>
      <c r="AN529" s="177">
        <v>0</v>
      </c>
      <c r="AO529" s="177">
        <v>0</v>
      </c>
      <c r="AP529" s="177">
        <v>0</v>
      </c>
      <c r="AQ529" s="177">
        <v>0</v>
      </c>
      <c r="AR529" s="177">
        <v>0</v>
      </c>
      <c r="AS529" s="177">
        <v>0</v>
      </c>
      <c r="AT529" s="177">
        <v>0</v>
      </c>
      <c r="AU529" s="177">
        <v>0</v>
      </c>
      <c r="AV529" s="177">
        <v>0</v>
      </c>
      <c r="AW529" s="177">
        <v>0</v>
      </c>
      <c r="AX529" s="177">
        <v>0</v>
      </c>
      <c r="AY529" s="177">
        <v>0</v>
      </c>
      <c r="AZ529" s="177">
        <v>0</v>
      </c>
      <c r="BA529" s="177">
        <v>0</v>
      </c>
      <c r="BB529" s="177">
        <v>0</v>
      </c>
      <c r="BC529" s="177">
        <v>0</v>
      </c>
      <c r="BD529" s="177">
        <v>0</v>
      </c>
      <c r="BE529" s="177">
        <v>1956000</v>
      </c>
      <c r="BF529" s="177">
        <v>0</v>
      </c>
      <c r="BG529" s="177">
        <v>69495.33</v>
      </c>
      <c r="BH529" s="177">
        <v>0</v>
      </c>
      <c r="BI529" s="177">
        <v>1918702.72</v>
      </c>
      <c r="BJ529" s="177">
        <v>0</v>
      </c>
      <c r="BK529" s="177">
        <v>0</v>
      </c>
      <c r="BL529" s="177">
        <v>0</v>
      </c>
      <c r="BM529" s="177">
        <v>0</v>
      </c>
      <c r="BN529" s="177">
        <v>0</v>
      </c>
      <c r="BO529" s="177">
        <v>0</v>
      </c>
      <c r="BP529" s="177">
        <v>0</v>
      </c>
      <c r="BQ529" s="177">
        <v>0</v>
      </c>
      <c r="BR529" s="179">
        <v>0</v>
      </c>
      <c r="BS529" s="177">
        <v>0</v>
      </c>
      <c r="BT529" s="177">
        <v>0</v>
      </c>
      <c r="BU529" s="177">
        <v>0</v>
      </c>
      <c r="BV529" s="177">
        <v>0</v>
      </c>
      <c r="BW529" s="177">
        <v>0</v>
      </c>
      <c r="BX529" s="177">
        <v>0</v>
      </c>
      <c r="BY529" s="177">
        <v>0</v>
      </c>
      <c r="BZ529" s="177">
        <v>0</v>
      </c>
      <c r="CA529" s="177">
        <v>0</v>
      </c>
      <c r="CB529" s="177">
        <v>0</v>
      </c>
      <c r="CC529" s="177">
        <v>0</v>
      </c>
      <c r="CD529" s="177">
        <v>0</v>
      </c>
      <c r="CE529" s="177">
        <v>0</v>
      </c>
      <c r="CF529" s="177">
        <v>0</v>
      </c>
      <c r="CG529" s="177">
        <v>0</v>
      </c>
      <c r="CH529" s="177">
        <v>0</v>
      </c>
      <c r="CI529" s="177">
        <v>0</v>
      </c>
      <c r="CJ529" s="177">
        <v>0</v>
      </c>
      <c r="CK529" s="177">
        <v>0</v>
      </c>
      <c r="CL529" s="177">
        <v>0</v>
      </c>
      <c r="CM529" s="178" t="s">
        <v>2122</v>
      </c>
      <c r="CN529" s="153" t="s">
        <v>2176</v>
      </c>
      <c r="CO529" s="153" t="s">
        <v>2122</v>
      </c>
      <c r="CP529" s="154" t="s">
        <v>2124</v>
      </c>
      <c r="CQ529" s="189" t="s">
        <v>2125</v>
      </c>
      <c r="CR529" s="154">
        <f t="shared" si="9"/>
        <v>0</v>
      </c>
      <c r="CS529" s="154" t="s">
        <v>1043</v>
      </c>
      <c r="CT529" s="154" t="s">
        <v>1044</v>
      </c>
      <c r="CU529" s="154">
        <v>0</v>
      </c>
      <c r="CW529" s="157" t="s">
        <v>2176</v>
      </c>
      <c r="CX529" s="154" t="s">
        <v>2122</v>
      </c>
      <c r="CY529" s="154" t="s">
        <v>2124</v>
      </c>
      <c r="CZ529" s="174">
        <f t="shared" si="10"/>
        <v>0</v>
      </c>
      <c r="DA529" s="158" t="s">
        <v>1043</v>
      </c>
      <c r="DB529" s="154" t="s">
        <v>1044</v>
      </c>
      <c r="DC529" s="154" t="s">
        <v>1288</v>
      </c>
    </row>
    <row r="530" spans="1:107" ht="13.2" customHeight="1" x14ac:dyDescent="0.25">
      <c r="A530" s="175" t="s">
        <v>1045</v>
      </c>
      <c r="B530" s="176" t="s">
        <v>1046</v>
      </c>
      <c r="C530" s="177">
        <v>18019741.649999999</v>
      </c>
      <c r="D530" s="177">
        <v>125639.22</v>
      </c>
      <c r="E530" s="177">
        <v>55686.04</v>
      </c>
      <c r="F530" s="177">
        <v>473972.03</v>
      </c>
      <c r="G530" s="177">
        <v>231861.08</v>
      </c>
      <c r="H530" s="177">
        <v>529945.54</v>
      </c>
      <c r="I530" s="177">
        <v>15860</v>
      </c>
      <c r="J530" s="177">
        <v>493240.98</v>
      </c>
      <c r="K530" s="177">
        <v>7197</v>
      </c>
      <c r="L530" s="177">
        <v>2075438</v>
      </c>
      <c r="M530" s="177">
        <v>1422414.63</v>
      </c>
      <c r="N530" s="177">
        <v>28991.99</v>
      </c>
      <c r="O530" s="177">
        <v>1240095.7</v>
      </c>
      <c r="P530" s="177">
        <v>527320.99</v>
      </c>
      <c r="Q530" s="177">
        <v>404088.47</v>
      </c>
      <c r="R530" s="177">
        <v>52666</v>
      </c>
      <c r="S530" s="177">
        <v>2079621.67</v>
      </c>
      <c r="T530" s="177">
        <v>1455552.29</v>
      </c>
      <c r="U530" s="177">
        <v>115981</v>
      </c>
      <c r="V530" s="177">
        <v>470133.36</v>
      </c>
      <c r="W530" s="177">
        <v>6563613.04</v>
      </c>
      <c r="X530" s="177">
        <v>406989.82</v>
      </c>
      <c r="Y530" s="177">
        <v>1909500</v>
      </c>
      <c r="Z530" s="177">
        <v>23077</v>
      </c>
      <c r="AA530" s="177">
        <v>752976.7</v>
      </c>
      <c r="AB530" s="177">
        <v>171585.96</v>
      </c>
      <c r="AC530" s="177">
        <v>23493.360000000001</v>
      </c>
      <c r="AD530" s="177">
        <v>877254.51</v>
      </c>
      <c r="AE530" s="177">
        <v>477000</v>
      </c>
      <c r="AF530" s="177">
        <v>236346.09</v>
      </c>
      <c r="AG530" s="177">
        <v>219878</v>
      </c>
      <c r="AH530" s="177">
        <v>3072078.07</v>
      </c>
      <c r="AI530" s="177">
        <v>68038.48</v>
      </c>
      <c r="AJ530" s="177">
        <v>100271.99</v>
      </c>
      <c r="AK530" s="177">
        <v>5019857.16</v>
      </c>
      <c r="AL530" s="177">
        <v>636181</v>
      </c>
      <c r="AM530" s="177">
        <v>36426</v>
      </c>
      <c r="AN530" s="177">
        <v>974548.29</v>
      </c>
      <c r="AO530" s="177">
        <v>46970</v>
      </c>
      <c r="AP530" s="177">
        <v>944350.12</v>
      </c>
      <c r="AQ530" s="177">
        <v>18631</v>
      </c>
      <c r="AR530" s="177">
        <v>3860167.09</v>
      </c>
      <c r="AS530" s="177">
        <v>103100</v>
      </c>
      <c r="AT530" s="177">
        <v>107000</v>
      </c>
      <c r="AU530" s="177">
        <v>193779.74</v>
      </c>
      <c r="AV530" s="177">
        <v>164759</v>
      </c>
      <c r="AW530" s="177">
        <v>199801.49</v>
      </c>
      <c r="AX530" s="177">
        <v>149333.13</v>
      </c>
      <c r="AY530" s="177">
        <v>15273</v>
      </c>
      <c r="AZ530" s="177">
        <v>31840</v>
      </c>
      <c r="BA530" s="177">
        <v>1618109.93</v>
      </c>
      <c r="BB530" s="177">
        <v>228322.9</v>
      </c>
      <c r="BC530" s="177">
        <v>5180823.82</v>
      </c>
      <c r="BD530" s="177">
        <v>344371.32</v>
      </c>
      <c r="BE530" s="177">
        <v>133448</v>
      </c>
      <c r="BF530" s="177">
        <v>226588.14</v>
      </c>
      <c r="BG530" s="177">
        <v>11959623.16</v>
      </c>
      <c r="BH530" s="177">
        <v>286136</v>
      </c>
      <c r="BI530" s="177">
        <v>362112.25</v>
      </c>
      <c r="BJ530" s="177">
        <v>6001</v>
      </c>
      <c r="BK530" s="177">
        <v>72052.2</v>
      </c>
      <c r="BL530" s="177">
        <v>699678.83</v>
      </c>
      <c r="BM530" s="177">
        <v>943127.99</v>
      </c>
      <c r="BN530" s="177">
        <v>194682</v>
      </c>
      <c r="BO530" s="177">
        <v>136000</v>
      </c>
      <c r="BP530" s="177">
        <v>22894.799999999999</v>
      </c>
      <c r="BQ530" s="177">
        <v>974109.63</v>
      </c>
      <c r="BR530" s="179">
        <v>4401239.3099999996</v>
      </c>
      <c r="BS530" s="179">
        <v>377098.88</v>
      </c>
      <c r="BT530" s="177">
        <v>64088</v>
      </c>
      <c r="BU530" s="179">
        <v>2529401.9500000002</v>
      </c>
      <c r="BV530" s="179">
        <v>155336.99</v>
      </c>
      <c r="BW530" s="179">
        <v>50288.75</v>
      </c>
      <c r="BX530" s="179">
        <v>1585350.29</v>
      </c>
      <c r="BY530" s="177">
        <v>19132.07</v>
      </c>
      <c r="BZ530" s="179">
        <v>38050</v>
      </c>
      <c r="CA530" s="179">
        <v>365813.3</v>
      </c>
      <c r="CB530" s="179">
        <v>93789.11</v>
      </c>
      <c r="CC530" s="179">
        <v>276983</v>
      </c>
      <c r="CD530" s="179">
        <v>2144.02</v>
      </c>
      <c r="CE530" s="179">
        <v>2744057.31</v>
      </c>
      <c r="CF530" s="179">
        <v>30711.89</v>
      </c>
      <c r="CG530" s="179">
        <v>60000</v>
      </c>
      <c r="CH530" s="179">
        <v>0</v>
      </c>
      <c r="CI530" s="179">
        <v>195208</v>
      </c>
      <c r="CJ530" s="179">
        <v>1483911</v>
      </c>
      <c r="CK530" s="179">
        <v>235731.91</v>
      </c>
      <c r="CL530" s="179">
        <v>12122</v>
      </c>
      <c r="CM530" s="178" t="s">
        <v>2073</v>
      </c>
      <c r="CN530" s="153" t="s">
        <v>2074</v>
      </c>
      <c r="CO530" s="153" t="s">
        <v>2073</v>
      </c>
      <c r="CP530" s="154" t="s">
        <v>2174</v>
      </c>
      <c r="CQ530" s="189" t="s">
        <v>2075</v>
      </c>
      <c r="CR530" s="154">
        <f t="shared" si="9"/>
        <v>0</v>
      </c>
      <c r="CS530" s="154" t="s">
        <v>1045</v>
      </c>
      <c r="CT530" s="154" t="s">
        <v>1046</v>
      </c>
      <c r="CU530" s="154">
        <v>0</v>
      </c>
      <c r="CW530" s="157" t="s">
        <v>2074</v>
      </c>
      <c r="CX530" s="154" t="s">
        <v>2073</v>
      </c>
      <c r="CY530" s="154" t="s">
        <v>2174</v>
      </c>
      <c r="CZ530" s="174">
        <f t="shared" si="10"/>
        <v>0</v>
      </c>
      <c r="DA530" s="158" t="s">
        <v>1045</v>
      </c>
      <c r="DB530" s="154" t="s">
        <v>1046</v>
      </c>
      <c r="DC530" s="154" t="s">
        <v>1288</v>
      </c>
    </row>
    <row r="531" spans="1:107" ht="13.2" customHeight="1" x14ac:dyDescent="0.25">
      <c r="A531" s="175" t="s">
        <v>1047</v>
      </c>
      <c r="B531" s="176" t="s">
        <v>1048</v>
      </c>
      <c r="C531" s="177">
        <v>29824.71</v>
      </c>
      <c r="D531" s="177">
        <v>8014334.29</v>
      </c>
      <c r="E531" s="177">
        <v>53000</v>
      </c>
      <c r="F531" s="177">
        <v>228000</v>
      </c>
      <c r="G531" s="177">
        <v>4203000</v>
      </c>
      <c r="H531" s="177">
        <v>0</v>
      </c>
      <c r="I531" s="177">
        <v>517550.01</v>
      </c>
      <c r="J531" s="177">
        <v>1872014.08</v>
      </c>
      <c r="K531" s="177">
        <v>122333.36</v>
      </c>
      <c r="L531" s="177">
        <v>16247775.65</v>
      </c>
      <c r="M531" s="177">
        <v>3818914.81</v>
      </c>
      <c r="N531" s="177">
        <v>4467000</v>
      </c>
      <c r="O531" s="177">
        <v>8272848.0300000003</v>
      </c>
      <c r="P531" s="177">
        <v>1517819.77</v>
      </c>
      <c r="Q531" s="177">
        <v>20414.13</v>
      </c>
      <c r="R531" s="177">
        <v>1309187.74</v>
      </c>
      <c r="S531" s="177">
        <v>192779</v>
      </c>
      <c r="T531" s="177">
        <v>964276.78</v>
      </c>
      <c r="U531" s="177">
        <v>0</v>
      </c>
      <c r="V531" s="177">
        <v>0</v>
      </c>
      <c r="W531" s="177">
        <v>43282088.200000003</v>
      </c>
      <c r="X531" s="177">
        <v>989120</v>
      </c>
      <c r="Y531" s="177">
        <v>0</v>
      </c>
      <c r="Z531" s="177">
        <v>312222.24</v>
      </c>
      <c r="AA531" s="177">
        <v>0</v>
      </c>
      <c r="AB531" s="177">
        <v>2476299.92</v>
      </c>
      <c r="AC531" s="177">
        <v>0</v>
      </c>
      <c r="AD531" s="177">
        <v>3795333.36</v>
      </c>
      <c r="AE531" s="177">
        <v>0</v>
      </c>
      <c r="AF531" s="177">
        <v>2000000</v>
      </c>
      <c r="AG531" s="177">
        <v>12461.24</v>
      </c>
      <c r="AH531" s="177">
        <v>3344541.87</v>
      </c>
      <c r="AI531" s="177">
        <v>519354.19</v>
      </c>
      <c r="AJ531" s="177">
        <v>102143.33</v>
      </c>
      <c r="AK531" s="177">
        <v>70312926.180000007</v>
      </c>
      <c r="AL531" s="177">
        <v>242789.24</v>
      </c>
      <c r="AM531" s="177">
        <v>0</v>
      </c>
      <c r="AN531" s="177">
        <v>0</v>
      </c>
      <c r="AO531" s="177">
        <v>637323.12</v>
      </c>
      <c r="AP531" s="177">
        <v>484565</v>
      </c>
      <c r="AQ531" s="177">
        <v>0</v>
      </c>
      <c r="AR531" s="177">
        <v>19918350.149999999</v>
      </c>
      <c r="AS531" s="177">
        <v>341949.4</v>
      </c>
      <c r="AT531" s="177">
        <v>11527500</v>
      </c>
      <c r="AU531" s="177">
        <v>0</v>
      </c>
      <c r="AV531" s="177">
        <v>0</v>
      </c>
      <c r="AW531" s="177">
        <v>1714058</v>
      </c>
      <c r="AX531" s="177">
        <v>5246850</v>
      </c>
      <c r="AY531" s="177">
        <v>4801840</v>
      </c>
      <c r="AZ531" s="177">
        <v>273000</v>
      </c>
      <c r="BA531" s="177">
        <v>5376341.9199999999</v>
      </c>
      <c r="BB531" s="177">
        <v>5393703.8300000001</v>
      </c>
      <c r="BC531" s="177">
        <v>5525219.2000000002</v>
      </c>
      <c r="BD531" s="177">
        <v>777627.28</v>
      </c>
      <c r="BE531" s="177">
        <v>16650</v>
      </c>
      <c r="BF531" s="177">
        <v>6599007.5099999998</v>
      </c>
      <c r="BG531" s="177">
        <v>12632557.52</v>
      </c>
      <c r="BH531" s="177">
        <v>0</v>
      </c>
      <c r="BI531" s="177">
        <v>9093537.8000000007</v>
      </c>
      <c r="BJ531" s="177">
        <v>0</v>
      </c>
      <c r="BK531" s="177">
        <v>457386.1</v>
      </c>
      <c r="BL531" s="177">
        <v>7152856.0199999996</v>
      </c>
      <c r="BM531" s="177">
        <v>1144938</v>
      </c>
      <c r="BN531" s="177">
        <v>733160.62</v>
      </c>
      <c r="BO531" s="177">
        <v>2000</v>
      </c>
      <c r="BP531" s="177">
        <v>529226.64</v>
      </c>
      <c r="BQ531" s="177">
        <v>0</v>
      </c>
      <c r="BR531" s="177">
        <v>15691923.359999999</v>
      </c>
      <c r="BS531" s="177">
        <v>581023</v>
      </c>
      <c r="BT531" s="177">
        <v>0</v>
      </c>
      <c r="BU531" s="177">
        <v>3271464.73</v>
      </c>
      <c r="BV531" s="177">
        <v>75000</v>
      </c>
      <c r="BW531" s="177">
        <v>125000</v>
      </c>
      <c r="BX531" s="177">
        <v>814367.76</v>
      </c>
      <c r="BY531" s="177">
        <v>296850</v>
      </c>
      <c r="BZ531" s="177">
        <v>0</v>
      </c>
      <c r="CA531" s="177">
        <v>4155533.28</v>
      </c>
      <c r="CB531" s="177">
        <v>174874.8</v>
      </c>
      <c r="CC531" s="177">
        <v>2167500</v>
      </c>
      <c r="CD531" s="177">
        <v>0</v>
      </c>
      <c r="CE531" s="177">
        <v>1139822.6399999999</v>
      </c>
      <c r="CF531" s="177">
        <v>0</v>
      </c>
      <c r="CG531" s="177">
        <v>0</v>
      </c>
      <c r="CH531" s="179">
        <v>4087000</v>
      </c>
      <c r="CI531" s="177">
        <v>91000</v>
      </c>
      <c r="CJ531" s="177">
        <v>2274725.2200000002</v>
      </c>
      <c r="CK531" s="177">
        <v>999358.64</v>
      </c>
      <c r="CL531" s="177">
        <v>271462.83</v>
      </c>
      <c r="CM531" s="178" t="s">
        <v>2073</v>
      </c>
      <c r="CN531" s="153" t="s">
        <v>2074</v>
      </c>
      <c r="CO531" s="153" t="s">
        <v>2073</v>
      </c>
      <c r="CP531" s="154" t="s">
        <v>2174</v>
      </c>
      <c r="CQ531" s="189" t="s">
        <v>2075</v>
      </c>
      <c r="CR531" s="154">
        <f t="shared" si="9"/>
        <v>0</v>
      </c>
      <c r="CS531" s="154" t="s">
        <v>1047</v>
      </c>
      <c r="CT531" s="154" t="s">
        <v>1048</v>
      </c>
      <c r="CU531" s="154">
        <v>0</v>
      </c>
      <c r="CW531" s="157" t="s">
        <v>2074</v>
      </c>
      <c r="CX531" s="154" t="s">
        <v>2073</v>
      </c>
      <c r="CY531" s="154" t="s">
        <v>2174</v>
      </c>
      <c r="CZ531" s="174">
        <f t="shared" si="10"/>
        <v>0</v>
      </c>
      <c r="DA531" s="158" t="s">
        <v>1047</v>
      </c>
      <c r="DB531" s="154" t="s">
        <v>1048</v>
      </c>
      <c r="DC531" s="154" t="s">
        <v>1288</v>
      </c>
    </row>
    <row r="532" spans="1:107" ht="13.2" customHeight="1" x14ac:dyDescent="0.25">
      <c r="A532" s="175" t="s">
        <v>1049</v>
      </c>
      <c r="B532" s="176" t="s">
        <v>1050</v>
      </c>
      <c r="C532" s="177">
        <v>0</v>
      </c>
      <c r="D532" s="177">
        <v>0</v>
      </c>
      <c r="E532" s="177">
        <v>0</v>
      </c>
      <c r="F532" s="177">
        <v>0</v>
      </c>
      <c r="G532" s="177">
        <v>0</v>
      </c>
      <c r="H532" s="177">
        <v>0</v>
      </c>
      <c r="I532" s="177">
        <v>0</v>
      </c>
      <c r="J532" s="177">
        <v>0</v>
      </c>
      <c r="K532" s="177">
        <v>0</v>
      </c>
      <c r="L532" s="177">
        <v>0</v>
      </c>
      <c r="M532" s="177">
        <v>0</v>
      </c>
      <c r="N532" s="177">
        <v>0</v>
      </c>
      <c r="O532" s="177">
        <v>0</v>
      </c>
      <c r="P532" s="177">
        <v>0</v>
      </c>
      <c r="Q532" s="177">
        <v>0</v>
      </c>
      <c r="R532" s="177">
        <v>0</v>
      </c>
      <c r="S532" s="177">
        <v>0</v>
      </c>
      <c r="T532" s="177">
        <v>0</v>
      </c>
      <c r="U532" s="177">
        <v>0</v>
      </c>
      <c r="V532" s="177">
        <v>0</v>
      </c>
      <c r="W532" s="177">
        <v>0</v>
      </c>
      <c r="X532" s="177">
        <v>0</v>
      </c>
      <c r="Y532" s="177">
        <v>0</v>
      </c>
      <c r="Z532" s="177">
        <v>0</v>
      </c>
      <c r="AA532" s="177">
        <v>0</v>
      </c>
      <c r="AB532" s="177">
        <v>0</v>
      </c>
      <c r="AC532" s="177">
        <v>0</v>
      </c>
      <c r="AD532" s="177">
        <v>0</v>
      </c>
      <c r="AE532" s="177">
        <v>0</v>
      </c>
      <c r="AF532" s="177">
        <v>0</v>
      </c>
      <c r="AG532" s="177">
        <v>0</v>
      </c>
      <c r="AH532" s="177">
        <v>0</v>
      </c>
      <c r="AI532" s="177">
        <v>0</v>
      </c>
      <c r="AJ532" s="177">
        <v>0</v>
      </c>
      <c r="AK532" s="177">
        <v>0</v>
      </c>
      <c r="AL532" s="177">
        <v>0</v>
      </c>
      <c r="AM532" s="177">
        <v>0</v>
      </c>
      <c r="AN532" s="177">
        <v>0</v>
      </c>
      <c r="AO532" s="177">
        <v>0</v>
      </c>
      <c r="AP532" s="177">
        <v>0</v>
      </c>
      <c r="AQ532" s="177">
        <v>0</v>
      </c>
      <c r="AR532" s="177">
        <v>0</v>
      </c>
      <c r="AS532" s="177">
        <v>0</v>
      </c>
      <c r="AT532" s="177">
        <v>0</v>
      </c>
      <c r="AU532" s="177">
        <v>0</v>
      </c>
      <c r="AV532" s="177">
        <v>0</v>
      </c>
      <c r="AW532" s="177">
        <v>0</v>
      </c>
      <c r="AX532" s="177">
        <v>0</v>
      </c>
      <c r="AY532" s="177">
        <v>0</v>
      </c>
      <c r="AZ532" s="177">
        <v>0</v>
      </c>
      <c r="BA532" s="177">
        <v>0</v>
      </c>
      <c r="BB532" s="177">
        <v>0</v>
      </c>
      <c r="BC532" s="177">
        <v>0</v>
      </c>
      <c r="BD532" s="177">
        <v>0</v>
      </c>
      <c r="BE532" s="177">
        <v>0</v>
      </c>
      <c r="BF532" s="177">
        <v>0</v>
      </c>
      <c r="BG532" s="177">
        <v>0</v>
      </c>
      <c r="BH532" s="177">
        <v>0</v>
      </c>
      <c r="BI532" s="177">
        <v>0</v>
      </c>
      <c r="BJ532" s="177">
        <v>0</v>
      </c>
      <c r="BK532" s="177">
        <v>0</v>
      </c>
      <c r="BL532" s="177">
        <v>110000</v>
      </c>
      <c r="BM532" s="177">
        <v>0</v>
      </c>
      <c r="BN532" s="177">
        <v>0</v>
      </c>
      <c r="BO532" s="177">
        <v>0</v>
      </c>
      <c r="BP532" s="177">
        <v>0</v>
      </c>
      <c r="BQ532" s="177">
        <v>0</v>
      </c>
      <c r="BR532" s="177">
        <v>0</v>
      </c>
      <c r="BS532" s="177">
        <v>0</v>
      </c>
      <c r="BT532" s="177">
        <v>0</v>
      </c>
      <c r="BU532" s="177">
        <v>10000</v>
      </c>
      <c r="BV532" s="177">
        <v>0</v>
      </c>
      <c r="BW532" s="177">
        <v>0</v>
      </c>
      <c r="BX532" s="177">
        <v>0</v>
      </c>
      <c r="BY532" s="177">
        <v>0</v>
      </c>
      <c r="BZ532" s="177">
        <v>0</v>
      </c>
      <c r="CA532" s="177">
        <v>0</v>
      </c>
      <c r="CB532" s="177">
        <v>0</v>
      </c>
      <c r="CC532" s="177">
        <v>0</v>
      </c>
      <c r="CD532" s="177">
        <v>0</v>
      </c>
      <c r="CE532" s="177">
        <v>0</v>
      </c>
      <c r="CF532" s="177">
        <v>0</v>
      </c>
      <c r="CG532" s="177">
        <v>0</v>
      </c>
      <c r="CH532" s="177">
        <v>0</v>
      </c>
      <c r="CI532" s="177">
        <v>0</v>
      </c>
      <c r="CJ532" s="177">
        <v>0</v>
      </c>
      <c r="CK532" s="177">
        <v>0</v>
      </c>
      <c r="CL532" s="177">
        <v>0</v>
      </c>
      <c r="CM532" s="178" t="s">
        <v>2177</v>
      </c>
      <c r="CN532" s="153">
        <v>45111</v>
      </c>
      <c r="CO532" s="153" t="s">
        <v>2177</v>
      </c>
      <c r="CQ532" s="189" t="s">
        <v>2178</v>
      </c>
      <c r="CR532" s="154">
        <f t="shared" ref="CR532:CR595" si="11">A532-CS532</f>
        <v>0</v>
      </c>
      <c r="CS532" s="154" t="s">
        <v>1049</v>
      </c>
      <c r="CT532" s="154" t="s">
        <v>1050</v>
      </c>
      <c r="CU532" s="154">
        <v>0</v>
      </c>
      <c r="CW532" s="157">
        <v>45111</v>
      </c>
      <c r="CX532" s="154" t="s">
        <v>2177</v>
      </c>
      <c r="CY532" s="154">
        <v>0</v>
      </c>
      <c r="CZ532" s="174">
        <f t="shared" si="10"/>
        <v>0</v>
      </c>
      <c r="DA532" s="158" t="s">
        <v>1049</v>
      </c>
      <c r="DB532" s="154" t="s">
        <v>1050</v>
      </c>
      <c r="DC532" s="154" t="s">
        <v>1288</v>
      </c>
    </row>
    <row r="533" spans="1:107" ht="13.2" customHeight="1" x14ac:dyDescent="0.25">
      <c r="A533" s="175" t="s">
        <v>1051</v>
      </c>
      <c r="B533" s="176" t="s">
        <v>1052</v>
      </c>
      <c r="C533" s="177">
        <v>30995.15</v>
      </c>
      <c r="D533" s="177">
        <v>74652.67</v>
      </c>
      <c r="E533" s="177">
        <v>52258.13</v>
      </c>
      <c r="F533" s="177">
        <v>52915.55</v>
      </c>
      <c r="G533" s="177">
        <v>35996.74</v>
      </c>
      <c r="H533" s="177">
        <v>45088.29</v>
      </c>
      <c r="I533" s="177">
        <v>68469.91</v>
      </c>
      <c r="J533" s="177">
        <v>69268.22</v>
      </c>
      <c r="K533" s="177">
        <v>63934.86</v>
      </c>
      <c r="L533" s="177">
        <v>71064.350000000006</v>
      </c>
      <c r="M533" s="177">
        <v>72067.73</v>
      </c>
      <c r="N533" s="177">
        <v>13145.04</v>
      </c>
      <c r="O533" s="177">
        <v>244411.54</v>
      </c>
      <c r="P533" s="177">
        <v>62660.74</v>
      </c>
      <c r="Q533" s="177">
        <v>70587.679999999993</v>
      </c>
      <c r="R533" s="177">
        <v>98240.6</v>
      </c>
      <c r="S533" s="177">
        <v>64384.29</v>
      </c>
      <c r="T533" s="177">
        <v>54562.45</v>
      </c>
      <c r="U533" s="177">
        <v>65386.65</v>
      </c>
      <c r="V533" s="177">
        <v>34806.21</v>
      </c>
      <c r="W533" s="177">
        <v>222478.29</v>
      </c>
      <c r="X533" s="177">
        <v>33022.75</v>
      </c>
      <c r="Y533" s="177">
        <v>59981.37</v>
      </c>
      <c r="Z533" s="177">
        <v>59788.06</v>
      </c>
      <c r="AA533" s="177">
        <v>23139.35</v>
      </c>
      <c r="AB533" s="177">
        <v>31305.200000000001</v>
      </c>
      <c r="AC533" s="177">
        <v>25476.62</v>
      </c>
      <c r="AD533" s="177">
        <v>79410.11</v>
      </c>
      <c r="AE533" s="177">
        <v>25072.12</v>
      </c>
      <c r="AF533" s="177">
        <v>25754.42</v>
      </c>
      <c r="AG533" s="177">
        <v>53897.71</v>
      </c>
      <c r="AH533" s="177">
        <v>68047.97</v>
      </c>
      <c r="AI533" s="177">
        <v>89689.15</v>
      </c>
      <c r="AJ533" s="177">
        <v>27564.959999999999</v>
      </c>
      <c r="AK533" s="177">
        <v>316828.28000000003</v>
      </c>
      <c r="AL533" s="177">
        <v>55228.92</v>
      </c>
      <c r="AM533" s="177">
        <v>49640.54</v>
      </c>
      <c r="AN533" s="177">
        <v>80120.44</v>
      </c>
      <c r="AO533" s="177">
        <v>39363.440000000002</v>
      </c>
      <c r="AP533" s="177">
        <v>42315.199999999997</v>
      </c>
      <c r="AQ533" s="177">
        <v>29892.240000000002</v>
      </c>
      <c r="AR533" s="177">
        <v>142680.56</v>
      </c>
      <c r="AS533" s="177">
        <v>47970.51</v>
      </c>
      <c r="AT533" s="177">
        <v>40051.29</v>
      </c>
      <c r="AU533" s="177">
        <v>46615.23</v>
      </c>
      <c r="AV533" s="177">
        <v>48150.5</v>
      </c>
      <c r="AW533" s="177">
        <v>20338.3</v>
      </c>
      <c r="AX533" s="177">
        <v>36633.339999999997</v>
      </c>
      <c r="AY533" s="177">
        <v>54577.279999999999</v>
      </c>
      <c r="AZ533" s="177">
        <v>48220.79</v>
      </c>
      <c r="BA533" s="177">
        <v>96456.24</v>
      </c>
      <c r="BB533" s="177">
        <v>41671.910000000003</v>
      </c>
      <c r="BC533" s="177">
        <v>518316.23</v>
      </c>
      <c r="BD533" s="177">
        <v>55748.41</v>
      </c>
      <c r="BE533" s="177">
        <v>20837.29</v>
      </c>
      <c r="BF533" s="177">
        <v>31070.81</v>
      </c>
      <c r="BG533" s="177">
        <v>67433.42</v>
      </c>
      <c r="BH533" s="177">
        <v>41346.730000000003</v>
      </c>
      <c r="BI533" s="177">
        <v>14617.91</v>
      </c>
      <c r="BJ533" s="177">
        <v>73625.39</v>
      </c>
      <c r="BK533" s="177">
        <v>25449.41</v>
      </c>
      <c r="BL533" s="177">
        <v>331951.34999999998</v>
      </c>
      <c r="BM533" s="177">
        <v>81319.8</v>
      </c>
      <c r="BN533" s="177">
        <v>58833.89</v>
      </c>
      <c r="BO533" s="177">
        <v>81464.39</v>
      </c>
      <c r="BP533" s="177">
        <v>64503.55</v>
      </c>
      <c r="BQ533" s="177">
        <v>50863.85</v>
      </c>
      <c r="BR533" s="177">
        <v>1269354.1100000001</v>
      </c>
      <c r="BS533" s="177">
        <v>61535.46</v>
      </c>
      <c r="BT533" s="177">
        <v>53039.75</v>
      </c>
      <c r="BU533" s="177">
        <v>120896.14</v>
      </c>
      <c r="BV533" s="177">
        <v>29129.200000000001</v>
      </c>
      <c r="BW533" s="177">
        <v>28956.880000000001</v>
      </c>
      <c r="BX533" s="177">
        <v>127690.34</v>
      </c>
      <c r="BY533" s="177">
        <v>32056.44</v>
      </c>
      <c r="BZ533" s="177">
        <v>23357.34</v>
      </c>
      <c r="CA533" s="177">
        <v>68556.86</v>
      </c>
      <c r="CB533" s="177">
        <v>54629.39</v>
      </c>
      <c r="CC533" s="177">
        <v>122986.8</v>
      </c>
      <c r="CD533" s="177">
        <v>91186.12</v>
      </c>
      <c r="CE533" s="177">
        <v>130235.06</v>
      </c>
      <c r="CF533" s="177">
        <v>42539.47</v>
      </c>
      <c r="CG533" s="177">
        <v>31230.6</v>
      </c>
      <c r="CH533" s="177">
        <v>53376.99</v>
      </c>
      <c r="CI533" s="177">
        <v>33496.86</v>
      </c>
      <c r="CJ533" s="177">
        <v>116899</v>
      </c>
      <c r="CK533" s="177">
        <v>19989.009999999998</v>
      </c>
      <c r="CL533" s="177">
        <v>35941.54</v>
      </c>
      <c r="CM533" s="178" t="s">
        <v>2073</v>
      </c>
      <c r="CN533" s="153" t="s">
        <v>2074</v>
      </c>
      <c r="CO533" s="153" t="s">
        <v>2073</v>
      </c>
      <c r="CP533" s="154" t="s">
        <v>2174</v>
      </c>
      <c r="CQ533" s="189" t="s">
        <v>2075</v>
      </c>
      <c r="CR533" s="154">
        <f t="shared" si="11"/>
        <v>0</v>
      </c>
      <c r="CS533" s="154" t="s">
        <v>1051</v>
      </c>
      <c r="CT533" s="154" t="s">
        <v>1052</v>
      </c>
      <c r="CU533" s="154">
        <v>0</v>
      </c>
      <c r="CW533" s="157" t="s">
        <v>2074</v>
      </c>
      <c r="CX533" s="154" t="s">
        <v>2073</v>
      </c>
      <c r="CY533" s="154" t="s">
        <v>2174</v>
      </c>
      <c r="CZ533" s="174">
        <f t="shared" si="10"/>
        <v>0</v>
      </c>
      <c r="DA533" s="158" t="s">
        <v>1051</v>
      </c>
      <c r="DB533" s="154" t="s">
        <v>1052</v>
      </c>
      <c r="DC533" s="154" t="s">
        <v>1288</v>
      </c>
    </row>
    <row r="534" spans="1:107" ht="13.2" customHeight="1" x14ac:dyDescent="0.25">
      <c r="A534" s="175" t="s">
        <v>1053</v>
      </c>
      <c r="B534" s="176" t="s">
        <v>898</v>
      </c>
      <c r="C534" s="177">
        <v>0</v>
      </c>
      <c r="D534" s="177">
        <v>0</v>
      </c>
      <c r="E534" s="177">
        <v>0</v>
      </c>
      <c r="F534" s="177">
        <v>0</v>
      </c>
      <c r="G534" s="177">
        <v>0</v>
      </c>
      <c r="H534" s="177">
        <v>0</v>
      </c>
      <c r="I534" s="177">
        <v>0</v>
      </c>
      <c r="J534" s="177">
        <v>0</v>
      </c>
      <c r="K534" s="177">
        <v>0</v>
      </c>
      <c r="L534" s="177">
        <v>0</v>
      </c>
      <c r="M534" s="177">
        <v>0</v>
      </c>
      <c r="N534" s="177">
        <v>0</v>
      </c>
      <c r="O534" s="177">
        <v>0</v>
      </c>
      <c r="P534" s="177">
        <v>0</v>
      </c>
      <c r="Q534" s="177">
        <v>0</v>
      </c>
      <c r="R534" s="177">
        <v>0</v>
      </c>
      <c r="S534" s="177">
        <v>0</v>
      </c>
      <c r="T534" s="177">
        <v>0</v>
      </c>
      <c r="U534" s="177">
        <v>0</v>
      </c>
      <c r="V534" s="177">
        <v>0</v>
      </c>
      <c r="W534" s="177">
        <v>0</v>
      </c>
      <c r="X534" s="177">
        <v>0</v>
      </c>
      <c r="Y534" s="177">
        <v>0</v>
      </c>
      <c r="Z534" s="177">
        <v>0</v>
      </c>
      <c r="AA534" s="177">
        <v>0</v>
      </c>
      <c r="AB534" s="177">
        <v>0</v>
      </c>
      <c r="AC534" s="177">
        <v>0</v>
      </c>
      <c r="AD534" s="177">
        <v>0</v>
      </c>
      <c r="AE534" s="177">
        <v>0</v>
      </c>
      <c r="AF534" s="177">
        <v>0</v>
      </c>
      <c r="AG534" s="177">
        <v>0</v>
      </c>
      <c r="AH534" s="177">
        <v>0</v>
      </c>
      <c r="AI534" s="177">
        <v>0</v>
      </c>
      <c r="AJ534" s="177">
        <v>0</v>
      </c>
      <c r="AK534" s="177">
        <v>0</v>
      </c>
      <c r="AL534" s="177">
        <v>0</v>
      </c>
      <c r="AM534" s="177">
        <v>0</v>
      </c>
      <c r="AN534" s="177">
        <v>0</v>
      </c>
      <c r="AO534" s="177">
        <v>0</v>
      </c>
      <c r="AP534" s="177">
        <v>0</v>
      </c>
      <c r="AQ534" s="177">
        <v>0</v>
      </c>
      <c r="AR534" s="177">
        <v>0</v>
      </c>
      <c r="AS534" s="177">
        <v>0</v>
      </c>
      <c r="AT534" s="177">
        <v>0</v>
      </c>
      <c r="AU534" s="177">
        <v>0</v>
      </c>
      <c r="AV534" s="177">
        <v>0</v>
      </c>
      <c r="AW534" s="177">
        <v>0</v>
      </c>
      <c r="AX534" s="177">
        <v>0</v>
      </c>
      <c r="AY534" s="177">
        <v>0</v>
      </c>
      <c r="AZ534" s="177">
        <v>0</v>
      </c>
      <c r="BA534" s="177">
        <v>0</v>
      </c>
      <c r="BB534" s="177">
        <v>0</v>
      </c>
      <c r="BC534" s="177">
        <v>0</v>
      </c>
      <c r="BD534" s="177">
        <v>0</v>
      </c>
      <c r="BE534" s="177">
        <v>0</v>
      </c>
      <c r="BF534" s="177">
        <v>0</v>
      </c>
      <c r="BG534" s="177">
        <v>0</v>
      </c>
      <c r="BH534" s="177">
        <v>0</v>
      </c>
      <c r="BI534" s="177">
        <v>0</v>
      </c>
      <c r="BJ534" s="177">
        <v>0</v>
      </c>
      <c r="BK534" s="177">
        <v>0</v>
      </c>
      <c r="BL534" s="177">
        <v>0</v>
      </c>
      <c r="BM534" s="177">
        <v>0</v>
      </c>
      <c r="BN534" s="177">
        <v>0</v>
      </c>
      <c r="BO534" s="177">
        <v>0</v>
      </c>
      <c r="BP534" s="177">
        <v>0</v>
      </c>
      <c r="BQ534" s="177">
        <v>0</v>
      </c>
      <c r="BR534" s="177">
        <v>0</v>
      </c>
      <c r="BS534" s="177">
        <v>0</v>
      </c>
      <c r="BT534" s="177">
        <v>0</v>
      </c>
      <c r="BU534" s="177">
        <v>0</v>
      </c>
      <c r="BV534" s="177">
        <v>0</v>
      </c>
      <c r="BW534" s="177">
        <v>0</v>
      </c>
      <c r="BX534" s="177">
        <v>0</v>
      </c>
      <c r="BY534" s="177">
        <v>0</v>
      </c>
      <c r="BZ534" s="177">
        <v>0</v>
      </c>
      <c r="CA534" s="177">
        <v>0</v>
      </c>
      <c r="CB534" s="177">
        <v>0</v>
      </c>
      <c r="CC534" s="177">
        <v>0</v>
      </c>
      <c r="CD534" s="177">
        <v>0</v>
      </c>
      <c r="CE534" s="177">
        <v>0</v>
      </c>
      <c r="CF534" s="177">
        <v>0</v>
      </c>
      <c r="CG534" s="177">
        <v>0</v>
      </c>
      <c r="CH534" s="177">
        <v>0</v>
      </c>
      <c r="CI534" s="177">
        <v>0</v>
      </c>
      <c r="CJ534" s="177">
        <v>0</v>
      </c>
      <c r="CK534" s="177">
        <v>0</v>
      </c>
      <c r="CL534" s="177">
        <v>0</v>
      </c>
      <c r="CM534" s="178" t="s">
        <v>2073</v>
      </c>
      <c r="CN534" s="153" t="s">
        <v>2074</v>
      </c>
      <c r="CO534" s="153" t="s">
        <v>2073</v>
      </c>
      <c r="CP534" s="154" t="s">
        <v>2174</v>
      </c>
      <c r="CQ534" s="189" t="s">
        <v>2075</v>
      </c>
      <c r="CR534" s="154">
        <f t="shared" si="11"/>
        <v>0</v>
      </c>
      <c r="CS534" s="154" t="s">
        <v>1053</v>
      </c>
      <c r="CT534" s="154" t="s">
        <v>898</v>
      </c>
      <c r="CU534" s="154">
        <v>0</v>
      </c>
      <c r="CW534" s="157" t="s">
        <v>2074</v>
      </c>
      <c r="CX534" s="154" t="s">
        <v>2073</v>
      </c>
      <c r="CY534" s="154" t="s">
        <v>2174</v>
      </c>
      <c r="CZ534" s="174">
        <f t="shared" si="10"/>
        <v>0</v>
      </c>
      <c r="DA534" s="158" t="s">
        <v>1053</v>
      </c>
      <c r="DB534" s="154" t="s">
        <v>898</v>
      </c>
      <c r="DC534" s="154" t="s">
        <v>1288</v>
      </c>
    </row>
    <row r="535" spans="1:107" ht="13.2" customHeight="1" x14ac:dyDescent="0.25">
      <c r="A535" s="175" t="s">
        <v>1054</v>
      </c>
      <c r="B535" s="176" t="s">
        <v>900</v>
      </c>
      <c r="C535" s="177">
        <v>174000</v>
      </c>
      <c r="D535" s="177">
        <v>0</v>
      </c>
      <c r="E535" s="177">
        <v>0</v>
      </c>
      <c r="F535" s="177">
        <v>0</v>
      </c>
      <c r="G535" s="177">
        <v>0</v>
      </c>
      <c r="H535" s="177">
        <v>0</v>
      </c>
      <c r="I535" s="177">
        <v>0</v>
      </c>
      <c r="J535" s="177">
        <v>0</v>
      </c>
      <c r="K535" s="177">
        <v>0</v>
      </c>
      <c r="L535" s="177">
        <v>0</v>
      </c>
      <c r="M535" s="177">
        <v>0</v>
      </c>
      <c r="N535" s="177">
        <v>0</v>
      </c>
      <c r="O535" s="177">
        <v>0</v>
      </c>
      <c r="P535" s="177">
        <v>0</v>
      </c>
      <c r="Q535" s="177">
        <v>0</v>
      </c>
      <c r="R535" s="177">
        <v>0</v>
      </c>
      <c r="S535" s="177">
        <v>0</v>
      </c>
      <c r="T535" s="177">
        <v>0</v>
      </c>
      <c r="U535" s="177">
        <v>0</v>
      </c>
      <c r="V535" s="177">
        <v>11000</v>
      </c>
      <c r="W535" s="177">
        <v>0</v>
      </c>
      <c r="X535" s="177">
        <v>3833</v>
      </c>
      <c r="Y535" s="177">
        <v>0</v>
      </c>
      <c r="Z535" s="177">
        <v>0</v>
      </c>
      <c r="AA535" s="177">
        <v>0</v>
      </c>
      <c r="AB535" s="177">
        <v>400</v>
      </c>
      <c r="AC535" s="177">
        <v>0</v>
      </c>
      <c r="AD535" s="177">
        <v>5680</v>
      </c>
      <c r="AE535" s="177">
        <v>0</v>
      </c>
      <c r="AF535" s="177">
        <v>0</v>
      </c>
      <c r="AG535" s="177">
        <v>0</v>
      </c>
      <c r="AH535" s="177">
        <v>7449</v>
      </c>
      <c r="AI535" s="177">
        <v>0</v>
      </c>
      <c r="AJ535" s="177">
        <v>0</v>
      </c>
      <c r="AK535" s="177">
        <v>0</v>
      </c>
      <c r="AL535" s="177">
        <v>2975</v>
      </c>
      <c r="AM535" s="177">
        <v>1700</v>
      </c>
      <c r="AN535" s="177">
        <v>0</v>
      </c>
      <c r="AO535" s="177">
        <v>0</v>
      </c>
      <c r="AP535" s="177">
        <v>0</v>
      </c>
      <c r="AQ535" s="177">
        <v>0</v>
      </c>
      <c r="AR535" s="177">
        <v>0</v>
      </c>
      <c r="AS535" s="177">
        <v>0</v>
      </c>
      <c r="AT535" s="177">
        <v>0</v>
      </c>
      <c r="AU535" s="177">
        <v>0</v>
      </c>
      <c r="AV535" s="177">
        <v>0</v>
      </c>
      <c r="AW535" s="177">
        <v>3550</v>
      </c>
      <c r="AX535" s="177">
        <v>0</v>
      </c>
      <c r="AY535" s="177">
        <v>0</v>
      </c>
      <c r="AZ535" s="177">
        <v>0</v>
      </c>
      <c r="BA535" s="177">
        <v>0</v>
      </c>
      <c r="BB535" s="177">
        <v>0</v>
      </c>
      <c r="BC535" s="177">
        <v>41500</v>
      </c>
      <c r="BD535" s="177">
        <v>0</v>
      </c>
      <c r="BE535" s="177">
        <v>0</v>
      </c>
      <c r="BF535" s="177">
        <v>0</v>
      </c>
      <c r="BG535" s="177">
        <v>0</v>
      </c>
      <c r="BH535" s="177">
        <v>0</v>
      </c>
      <c r="BI535" s="177">
        <v>0</v>
      </c>
      <c r="BJ535" s="177">
        <v>0</v>
      </c>
      <c r="BK535" s="177">
        <v>0</v>
      </c>
      <c r="BL535" s="177">
        <v>0</v>
      </c>
      <c r="BM535" s="177">
        <v>0</v>
      </c>
      <c r="BN535" s="177">
        <v>0</v>
      </c>
      <c r="BO535" s="177">
        <v>4300</v>
      </c>
      <c r="BP535" s="177">
        <v>0</v>
      </c>
      <c r="BQ535" s="177">
        <v>0</v>
      </c>
      <c r="BR535" s="179">
        <v>652000</v>
      </c>
      <c r="BS535" s="177">
        <v>0</v>
      </c>
      <c r="BT535" s="177">
        <v>0</v>
      </c>
      <c r="BU535" s="177">
        <v>0</v>
      </c>
      <c r="BV535" s="179">
        <v>0</v>
      </c>
      <c r="BW535" s="177">
        <v>0</v>
      </c>
      <c r="BX535" s="177">
        <v>21500</v>
      </c>
      <c r="BY535" s="177">
        <v>0</v>
      </c>
      <c r="BZ535" s="177">
        <v>0</v>
      </c>
      <c r="CA535" s="177">
        <v>0</v>
      </c>
      <c r="CB535" s="179">
        <v>0</v>
      </c>
      <c r="CC535" s="177">
        <v>18000</v>
      </c>
      <c r="CD535" s="177">
        <v>11450</v>
      </c>
      <c r="CE535" s="177">
        <v>0</v>
      </c>
      <c r="CF535" s="177">
        <v>0</v>
      </c>
      <c r="CG535" s="177">
        <v>0</v>
      </c>
      <c r="CH535" s="177">
        <v>0</v>
      </c>
      <c r="CI535" s="177">
        <v>0</v>
      </c>
      <c r="CJ535" s="177">
        <v>0</v>
      </c>
      <c r="CK535" s="179">
        <v>0</v>
      </c>
      <c r="CL535" s="177">
        <v>0</v>
      </c>
      <c r="CM535" s="178" t="s">
        <v>2073</v>
      </c>
      <c r="CN535" s="153" t="s">
        <v>2074</v>
      </c>
      <c r="CO535" s="153" t="s">
        <v>2073</v>
      </c>
      <c r="CP535" s="154" t="s">
        <v>2174</v>
      </c>
      <c r="CQ535" s="189" t="s">
        <v>2075</v>
      </c>
      <c r="CR535" s="154">
        <f t="shared" si="11"/>
        <v>0</v>
      </c>
      <c r="CS535" s="154" t="s">
        <v>1054</v>
      </c>
      <c r="CT535" s="154" t="s">
        <v>900</v>
      </c>
      <c r="CU535" s="154">
        <v>0</v>
      </c>
      <c r="CW535" s="157" t="s">
        <v>2074</v>
      </c>
      <c r="CX535" s="154" t="s">
        <v>2073</v>
      </c>
      <c r="CY535" s="154" t="s">
        <v>2174</v>
      </c>
      <c r="CZ535" s="174">
        <f t="shared" si="10"/>
        <v>0</v>
      </c>
      <c r="DA535" s="158" t="s">
        <v>1054</v>
      </c>
      <c r="DB535" s="154" t="s">
        <v>900</v>
      </c>
      <c r="DC535" s="154" t="s">
        <v>1288</v>
      </c>
    </row>
    <row r="536" spans="1:107" ht="13.2" customHeight="1" x14ac:dyDescent="0.25">
      <c r="A536" s="175" t="s">
        <v>1055</v>
      </c>
      <c r="B536" s="176" t="s">
        <v>1056</v>
      </c>
      <c r="C536" s="177">
        <v>0</v>
      </c>
      <c r="D536" s="177">
        <v>0</v>
      </c>
      <c r="E536" s="177">
        <v>0</v>
      </c>
      <c r="F536" s="177">
        <v>0</v>
      </c>
      <c r="G536" s="177">
        <v>0</v>
      </c>
      <c r="H536" s="177">
        <v>0</v>
      </c>
      <c r="I536" s="177">
        <v>0</v>
      </c>
      <c r="J536" s="177">
        <v>0</v>
      </c>
      <c r="K536" s="177">
        <v>0</v>
      </c>
      <c r="L536" s="177">
        <v>0</v>
      </c>
      <c r="M536" s="177">
        <v>0</v>
      </c>
      <c r="N536" s="177">
        <v>0</v>
      </c>
      <c r="O536" s="177">
        <v>0</v>
      </c>
      <c r="P536" s="177">
        <v>0</v>
      </c>
      <c r="Q536" s="177">
        <v>0</v>
      </c>
      <c r="R536" s="177">
        <v>0</v>
      </c>
      <c r="S536" s="177">
        <v>0</v>
      </c>
      <c r="T536" s="177">
        <v>0</v>
      </c>
      <c r="U536" s="177">
        <v>0</v>
      </c>
      <c r="V536" s="177">
        <v>0</v>
      </c>
      <c r="W536" s="177">
        <v>0</v>
      </c>
      <c r="X536" s="177">
        <v>0</v>
      </c>
      <c r="Y536" s="177">
        <v>0</v>
      </c>
      <c r="Z536" s="177">
        <v>0</v>
      </c>
      <c r="AA536" s="177">
        <v>0</v>
      </c>
      <c r="AB536" s="177">
        <v>0</v>
      </c>
      <c r="AC536" s="177">
        <v>0</v>
      </c>
      <c r="AD536" s="177">
        <v>0</v>
      </c>
      <c r="AE536" s="177">
        <v>0</v>
      </c>
      <c r="AF536" s="177">
        <v>0</v>
      </c>
      <c r="AG536" s="177">
        <v>0</v>
      </c>
      <c r="AH536" s="177">
        <v>0</v>
      </c>
      <c r="AI536" s="177">
        <v>0</v>
      </c>
      <c r="AJ536" s="177">
        <v>0</v>
      </c>
      <c r="AK536" s="177">
        <v>0</v>
      </c>
      <c r="AL536" s="177">
        <v>0</v>
      </c>
      <c r="AM536" s="177">
        <v>0</v>
      </c>
      <c r="AN536" s="177">
        <v>0</v>
      </c>
      <c r="AO536" s="177">
        <v>0</v>
      </c>
      <c r="AP536" s="177">
        <v>0</v>
      </c>
      <c r="AQ536" s="177">
        <v>0</v>
      </c>
      <c r="AR536" s="177">
        <v>0</v>
      </c>
      <c r="AS536" s="177">
        <v>0</v>
      </c>
      <c r="AT536" s="177">
        <v>0</v>
      </c>
      <c r="AU536" s="177">
        <v>0</v>
      </c>
      <c r="AV536" s="177">
        <v>0</v>
      </c>
      <c r="AW536" s="177">
        <v>1104</v>
      </c>
      <c r="AX536" s="177">
        <v>0</v>
      </c>
      <c r="AY536" s="177">
        <v>0</v>
      </c>
      <c r="AZ536" s="177">
        <v>0</v>
      </c>
      <c r="BA536" s="177">
        <v>0</v>
      </c>
      <c r="BB536" s="177">
        <v>0</v>
      </c>
      <c r="BC536" s="177">
        <v>0</v>
      </c>
      <c r="BD536" s="177">
        <v>0</v>
      </c>
      <c r="BE536" s="177">
        <v>0</v>
      </c>
      <c r="BF536" s="177">
        <v>0</v>
      </c>
      <c r="BG536" s="177">
        <v>0</v>
      </c>
      <c r="BH536" s="177">
        <v>0</v>
      </c>
      <c r="BI536" s="177">
        <v>0</v>
      </c>
      <c r="BJ536" s="177">
        <v>0</v>
      </c>
      <c r="BK536" s="177">
        <v>0</v>
      </c>
      <c r="BL536" s="177">
        <v>0</v>
      </c>
      <c r="BM536" s="177">
        <v>0</v>
      </c>
      <c r="BN536" s="177">
        <v>0</v>
      </c>
      <c r="BO536" s="177">
        <v>0</v>
      </c>
      <c r="BP536" s="177">
        <v>0</v>
      </c>
      <c r="BQ536" s="177">
        <v>0</v>
      </c>
      <c r="BR536" s="177">
        <v>0</v>
      </c>
      <c r="BS536" s="177">
        <v>0</v>
      </c>
      <c r="BT536" s="177">
        <v>0</v>
      </c>
      <c r="BU536" s="177">
        <v>0</v>
      </c>
      <c r="BV536" s="177">
        <v>0</v>
      </c>
      <c r="BW536" s="177">
        <v>0</v>
      </c>
      <c r="BX536" s="177">
        <v>0</v>
      </c>
      <c r="BY536" s="177">
        <v>0</v>
      </c>
      <c r="BZ536" s="177">
        <v>0</v>
      </c>
      <c r="CA536" s="177">
        <v>0</v>
      </c>
      <c r="CB536" s="177">
        <v>0</v>
      </c>
      <c r="CC536" s="177">
        <v>0</v>
      </c>
      <c r="CD536" s="179">
        <v>0</v>
      </c>
      <c r="CE536" s="177">
        <v>0</v>
      </c>
      <c r="CF536" s="177">
        <v>0</v>
      </c>
      <c r="CG536" s="177">
        <v>0</v>
      </c>
      <c r="CH536" s="177">
        <v>0</v>
      </c>
      <c r="CI536" s="177">
        <v>0</v>
      </c>
      <c r="CJ536" s="177">
        <v>0</v>
      </c>
      <c r="CK536" s="177">
        <v>0</v>
      </c>
      <c r="CL536" s="177">
        <v>0</v>
      </c>
      <c r="CM536" s="178" t="s">
        <v>2073</v>
      </c>
      <c r="CN536" s="153" t="s">
        <v>2074</v>
      </c>
      <c r="CO536" s="153" t="s">
        <v>2073</v>
      </c>
      <c r="CP536" s="154" t="s">
        <v>2174</v>
      </c>
      <c r="CQ536" s="189" t="s">
        <v>2075</v>
      </c>
      <c r="CR536" s="154">
        <f t="shared" si="11"/>
        <v>0</v>
      </c>
      <c r="CS536" s="154" t="s">
        <v>1055</v>
      </c>
      <c r="CT536" s="154" t="s">
        <v>1056</v>
      </c>
      <c r="CU536" s="154">
        <v>0</v>
      </c>
      <c r="CW536" s="157" t="s">
        <v>2074</v>
      </c>
      <c r="CX536" s="154" t="s">
        <v>2073</v>
      </c>
      <c r="CY536" s="154" t="s">
        <v>2174</v>
      </c>
      <c r="CZ536" s="174">
        <f t="shared" si="10"/>
        <v>0</v>
      </c>
      <c r="DA536" s="158" t="s">
        <v>1055</v>
      </c>
      <c r="DB536" s="154" t="s">
        <v>1056</v>
      </c>
      <c r="DC536" s="154" t="s">
        <v>1288</v>
      </c>
    </row>
    <row r="537" spans="1:107" ht="13.2" customHeight="1" x14ac:dyDescent="0.25">
      <c r="A537" s="175" t="s">
        <v>1057</v>
      </c>
      <c r="B537" s="176" t="s">
        <v>1058</v>
      </c>
      <c r="C537" s="177">
        <v>211438395.50999999</v>
      </c>
      <c r="D537" s="177">
        <v>25616226.379999999</v>
      </c>
      <c r="E537" s="177">
        <v>29153813.600000001</v>
      </c>
      <c r="F537" s="177">
        <v>28852437.109999999</v>
      </c>
      <c r="G537" s="177">
        <v>17445475.800000001</v>
      </c>
      <c r="H537" s="177">
        <v>30172165.579999998</v>
      </c>
      <c r="I537" s="177">
        <v>38156456.009999998</v>
      </c>
      <c r="J537" s="177">
        <v>39953284.32</v>
      </c>
      <c r="K537" s="177">
        <v>25311690.100000001</v>
      </c>
      <c r="L537" s="177">
        <v>23051882.399999999</v>
      </c>
      <c r="M537" s="177">
        <v>54574854.520000003</v>
      </c>
      <c r="N537" s="177">
        <v>5450181.3200000003</v>
      </c>
      <c r="O537" s="177">
        <v>91672605.230000004</v>
      </c>
      <c r="P537" s="177">
        <v>22897875</v>
      </c>
      <c r="Q537" s="177">
        <v>25352362.760000002</v>
      </c>
      <c r="R537" s="177">
        <v>37717400</v>
      </c>
      <c r="S537" s="177">
        <v>25851946.43</v>
      </c>
      <c r="T537" s="177">
        <v>21048028.809999999</v>
      </c>
      <c r="U537" s="177">
        <v>23072691.960000001</v>
      </c>
      <c r="V537" s="177">
        <v>13364835.16</v>
      </c>
      <c r="W537" s="177">
        <v>220986520.55000001</v>
      </c>
      <c r="X537" s="177">
        <v>17793456.670000002</v>
      </c>
      <c r="Y537" s="177">
        <v>28727549.800000001</v>
      </c>
      <c r="Z537" s="177">
        <v>18863897.050000001</v>
      </c>
      <c r="AA537" s="177">
        <v>13579620</v>
      </c>
      <c r="AB537" s="177">
        <v>19175342.899999999</v>
      </c>
      <c r="AC537" s="177">
        <v>20410747.359999999</v>
      </c>
      <c r="AD537" s="177">
        <v>60133142.079999998</v>
      </c>
      <c r="AE537" s="177">
        <v>22238977.739999998</v>
      </c>
      <c r="AF537" s="177">
        <v>18834458.059999999</v>
      </c>
      <c r="AG537" s="177">
        <v>21254287.98</v>
      </c>
      <c r="AH537" s="177">
        <v>37120285.159999996</v>
      </c>
      <c r="AI537" s="177">
        <v>19709835</v>
      </c>
      <c r="AJ537" s="177">
        <v>12544564.960000001</v>
      </c>
      <c r="AK537" s="177">
        <v>344855315.44999999</v>
      </c>
      <c r="AL537" s="177">
        <v>23162712.670000002</v>
      </c>
      <c r="AM537" s="177">
        <v>19787478.399999999</v>
      </c>
      <c r="AN537" s="177">
        <v>44385110</v>
      </c>
      <c r="AO537" s="177">
        <v>40340058.390000001</v>
      </c>
      <c r="AP537" s="177">
        <v>24603316.260000002</v>
      </c>
      <c r="AQ537" s="177">
        <v>13047492.67</v>
      </c>
      <c r="AR537" s="177">
        <v>59963334.299999997</v>
      </c>
      <c r="AS537" s="177">
        <v>22019562.859999999</v>
      </c>
      <c r="AT537" s="177">
        <v>35461340.979999997</v>
      </c>
      <c r="AU537" s="177">
        <v>44205879.350000001</v>
      </c>
      <c r="AV537" s="177">
        <v>21934516.52</v>
      </c>
      <c r="AW537" s="177">
        <v>18083440</v>
      </c>
      <c r="AX537" s="177">
        <v>29835414.469999999</v>
      </c>
      <c r="AY537" s="177">
        <v>21238970.32</v>
      </c>
      <c r="AZ537" s="177">
        <v>18324733.100000001</v>
      </c>
      <c r="BA537" s="177">
        <v>99689272.549999997</v>
      </c>
      <c r="BB537" s="177">
        <v>18919827.329999998</v>
      </c>
      <c r="BC537" s="177">
        <v>213571944.78</v>
      </c>
      <c r="BD537" s="177">
        <v>53949604.789999999</v>
      </c>
      <c r="BE537" s="177">
        <v>25613745.219999999</v>
      </c>
      <c r="BF537" s="177">
        <v>19634050</v>
      </c>
      <c r="BG537" s="177">
        <v>102442351.29000001</v>
      </c>
      <c r="BH537" s="177">
        <v>15731716.67</v>
      </c>
      <c r="BI537" s="177">
        <v>8287311.5099999998</v>
      </c>
      <c r="BJ537" s="177">
        <v>11147173.77</v>
      </c>
      <c r="BK537" s="177">
        <v>10742600</v>
      </c>
      <c r="BL537" s="177">
        <v>139331956.81</v>
      </c>
      <c r="BM537" s="177">
        <v>38079762.210000001</v>
      </c>
      <c r="BN537" s="177">
        <v>28224211.960000001</v>
      </c>
      <c r="BO537" s="177">
        <v>42419466.350000001</v>
      </c>
      <c r="BP537" s="177">
        <v>27219288.100000001</v>
      </c>
      <c r="BQ537" s="177">
        <v>15864324.060000001</v>
      </c>
      <c r="BR537" s="177">
        <v>518665824.88</v>
      </c>
      <c r="BS537" s="177">
        <v>31592218.57</v>
      </c>
      <c r="BT537" s="177">
        <v>31444073</v>
      </c>
      <c r="BU537" s="179">
        <v>92117801.969999999</v>
      </c>
      <c r="BV537" s="179">
        <v>9292130</v>
      </c>
      <c r="BW537" s="179">
        <v>26467101.670000002</v>
      </c>
      <c r="BX537" s="179">
        <v>58485758.490000002</v>
      </c>
      <c r="BY537" s="179">
        <v>20740800.32</v>
      </c>
      <c r="BZ537" s="179">
        <v>17142666.66</v>
      </c>
      <c r="CA537" s="177">
        <v>23801848.27</v>
      </c>
      <c r="CB537" s="177">
        <v>31665243.010000002</v>
      </c>
      <c r="CC537" s="177">
        <v>52333701.170000002</v>
      </c>
      <c r="CD537" s="179">
        <v>34503090</v>
      </c>
      <c r="CE537" s="179">
        <v>44588464.799999997</v>
      </c>
      <c r="CF537" s="179">
        <v>17053346.52</v>
      </c>
      <c r="CG537" s="179">
        <v>21149815.66</v>
      </c>
      <c r="CH537" s="177">
        <v>12735252.26</v>
      </c>
      <c r="CI537" s="179">
        <v>18448579.52</v>
      </c>
      <c r="CJ537" s="179">
        <v>53457538.259999998</v>
      </c>
      <c r="CK537" s="179">
        <v>8779839.0199999996</v>
      </c>
      <c r="CL537" s="179">
        <v>8807555</v>
      </c>
      <c r="CM537" s="178" t="s">
        <v>2179</v>
      </c>
      <c r="CN537" s="153" t="s">
        <v>2180</v>
      </c>
      <c r="CO537" s="153" t="s">
        <v>2179</v>
      </c>
      <c r="CQ537" s="189" t="s">
        <v>2181</v>
      </c>
      <c r="CR537" s="154">
        <f t="shared" si="11"/>
        <v>0</v>
      </c>
      <c r="CS537" s="154" t="s">
        <v>1057</v>
      </c>
      <c r="CT537" s="154" t="s">
        <v>1058</v>
      </c>
      <c r="CU537" s="154">
        <v>0</v>
      </c>
      <c r="CW537" s="157" t="s">
        <v>2180</v>
      </c>
      <c r="CX537" s="154" t="s">
        <v>2179</v>
      </c>
      <c r="CY537" s="154">
        <v>0</v>
      </c>
      <c r="CZ537" s="174">
        <f t="shared" si="10"/>
        <v>0</v>
      </c>
      <c r="DA537" s="158" t="s">
        <v>1057</v>
      </c>
      <c r="DB537" s="154" t="s">
        <v>1058</v>
      </c>
      <c r="DC537" s="154" t="s">
        <v>1288</v>
      </c>
    </row>
    <row r="538" spans="1:107" ht="13.2" customHeight="1" x14ac:dyDescent="0.25">
      <c r="A538" s="175" t="s">
        <v>1059</v>
      </c>
      <c r="B538" s="176" t="s">
        <v>1060</v>
      </c>
      <c r="C538" s="177">
        <v>48574785.049999997</v>
      </c>
      <c r="D538" s="177">
        <v>0</v>
      </c>
      <c r="E538" s="177">
        <v>0</v>
      </c>
      <c r="F538" s="177">
        <v>0</v>
      </c>
      <c r="G538" s="177">
        <v>0</v>
      </c>
      <c r="H538" s="177">
        <v>0</v>
      </c>
      <c r="I538" s="177">
        <v>0</v>
      </c>
      <c r="J538" s="177">
        <v>0</v>
      </c>
      <c r="K538" s="177">
        <v>0</v>
      </c>
      <c r="L538" s="177">
        <v>0</v>
      </c>
      <c r="M538" s="177">
        <v>0</v>
      </c>
      <c r="N538" s="177">
        <v>0</v>
      </c>
      <c r="O538" s="177">
        <v>0</v>
      </c>
      <c r="P538" s="177">
        <v>0</v>
      </c>
      <c r="Q538" s="177">
        <v>0</v>
      </c>
      <c r="R538" s="177">
        <v>0</v>
      </c>
      <c r="S538" s="177">
        <v>0</v>
      </c>
      <c r="T538" s="177">
        <v>0</v>
      </c>
      <c r="U538" s="177">
        <v>0</v>
      </c>
      <c r="V538" s="177">
        <v>0</v>
      </c>
      <c r="W538" s="177">
        <v>11910000</v>
      </c>
      <c r="X538" s="177">
        <v>0</v>
      </c>
      <c r="Y538" s="177">
        <v>0</v>
      </c>
      <c r="Z538" s="177">
        <v>0</v>
      </c>
      <c r="AA538" s="177">
        <v>0</v>
      </c>
      <c r="AB538" s="177">
        <v>0</v>
      </c>
      <c r="AC538" s="177">
        <v>0</v>
      </c>
      <c r="AD538" s="177">
        <v>0</v>
      </c>
      <c r="AE538" s="177">
        <v>0</v>
      </c>
      <c r="AF538" s="177">
        <v>0</v>
      </c>
      <c r="AG538" s="177">
        <v>0</v>
      </c>
      <c r="AH538" s="177">
        <v>0</v>
      </c>
      <c r="AI538" s="177">
        <v>0</v>
      </c>
      <c r="AJ538" s="177">
        <v>0</v>
      </c>
      <c r="AK538" s="177">
        <v>60490695</v>
      </c>
      <c r="AL538" s="177">
        <v>0</v>
      </c>
      <c r="AM538" s="177">
        <v>0</v>
      </c>
      <c r="AN538" s="177">
        <v>0</v>
      </c>
      <c r="AO538" s="177">
        <v>0</v>
      </c>
      <c r="AP538" s="177">
        <v>0</v>
      </c>
      <c r="AQ538" s="177">
        <v>0</v>
      </c>
      <c r="AR538" s="177">
        <v>0</v>
      </c>
      <c r="AS538" s="177">
        <v>0</v>
      </c>
      <c r="AT538" s="177">
        <v>0</v>
      </c>
      <c r="AU538" s="177">
        <v>0</v>
      </c>
      <c r="AV538" s="177">
        <v>0</v>
      </c>
      <c r="AW538" s="177">
        <v>0</v>
      </c>
      <c r="AX538" s="177">
        <v>0</v>
      </c>
      <c r="AY538" s="177">
        <v>0</v>
      </c>
      <c r="AZ538" s="177">
        <v>0</v>
      </c>
      <c r="BA538" s="177">
        <v>6461000</v>
      </c>
      <c r="BB538" s="177">
        <v>0</v>
      </c>
      <c r="BC538" s="177">
        <v>14547805.699999999</v>
      </c>
      <c r="BD538" s="177">
        <v>0</v>
      </c>
      <c r="BE538" s="177">
        <v>0</v>
      </c>
      <c r="BF538" s="177">
        <v>0</v>
      </c>
      <c r="BG538" s="177">
        <v>0</v>
      </c>
      <c r="BH538" s="177">
        <v>0</v>
      </c>
      <c r="BI538" s="177">
        <v>0</v>
      </c>
      <c r="BJ538" s="177">
        <v>0</v>
      </c>
      <c r="BK538" s="177">
        <v>0</v>
      </c>
      <c r="BL538" s="177">
        <v>7873425</v>
      </c>
      <c r="BM538" s="177">
        <v>0</v>
      </c>
      <c r="BN538" s="177">
        <v>0</v>
      </c>
      <c r="BO538" s="177">
        <v>0</v>
      </c>
      <c r="BP538" s="177">
        <v>0</v>
      </c>
      <c r="BQ538" s="177">
        <v>0</v>
      </c>
      <c r="BR538" s="177">
        <v>21607000</v>
      </c>
      <c r="BS538" s="177">
        <v>0</v>
      </c>
      <c r="BT538" s="177">
        <v>0</v>
      </c>
      <c r="BU538" s="177">
        <v>5530000</v>
      </c>
      <c r="BV538" s="177">
        <v>0</v>
      </c>
      <c r="BW538" s="177">
        <v>0</v>
      </c>
      <c r="BX538" s="177">
        <v>0</v>
      </c>
      <c r="BY538" s="177">
        <v>0</v>
      </c>
      <c r="BZ538" s="177">
        <v>0</v>
      </c>
      <c r="CA538" s="177">
        <v>0</v>
      </c>
      <c r="CB538" s="177">
        <v>0</v>
      </c>
      <c r="CC538" s="177">
        <v>0</v>
      </c>
      <c r="CD538" s="177">
        <v>0</v>
      </c>
      <c r="CE538" s="177">
        <v>0</v>
      </c>
      <c r="CF538" s="177">
        <v>0</v>
      </c>
      <c r="CG538" s="177">
        <v>0</v>
      </c>
      <c r="CH538" s="177">
        <v>0</v>
      </c>
      <c r="CI538" s="177">
        <v>0</v>
      </c>
      <c r="CJ538" s="177">
        <v>19208052.34</v>
      </c>
      <c r="CK538" s="177">
        <v>0</v>
      </c>
      <c r="CL538" s="177">
        <v>0</v>
      </c>
      <c r="CM538" s="178" t="s">
        <v>2122</v>
      </c>
      <c r="CN538" s="153" t="s">
        <v>2182</v>
      </c>
      <c r="CO538" s="153" t="s">
        <v>2122</v>
      </c>
      <c r="CQ538" s="189" t="s">
        <v>2125</v>
      </c>
      <c r="CR538" s="154">
        <f t="shared" si="11"/>
        <v>0</v>
      </c>
      <c r="CS538" s="154" t="s">
        <v>1059</v>
      </c>
      <c r="CT538" s="154" t="s">
        <v>1060</v>
      </c>
      <c r="CU538" s="154">
        <v>0</v>
      </c>
      <c r="CW538" s="157" t="s">
        <v>2182</v>
      </c>
      <c r="CX538" s="154" t="s">
        <v>2122</v>
      </c>
      <c r="CY538" s="154">
        <v>0</v>
      </c>
      <c r="CZ538" s="174">
        <f t="shared" si="10"/>
        <v>0</v>
      </c>
      <c r="DA538" s="158" t="s">
        <v>1059</v>
      </c>
      <c r="DB538" s="154" t="s">
        <v>1060</v>
      </c>
      <c r="DC538" s="154" t="s">
        <v>1288</v>
      </c>
    </row>
    <row r="539" spans="1:107" ht="13.2" customHeight="1" x14ac:dyDescent="0.25">
      <c r="A539" s="175" t="s">
        <v>1061</v>
      </c>
      <c r="B539" s="176" t="s">
        <v>1062</v>
      </c>
      <c r="C539" s="177">
        <v>17704001.98</v>
      </c>
      <c r="D539" s="177">
        <v>0</v>
      </c>
      <c r="E539" s="177">
        <v>21848.639999999999</v>
      </c>
      <c r="F539" s="177">
        <v>0</v>
      </c>
      <c r="G539" s="177">
        <v>0</v>
      </c>
      <c r="H539" s="177">
        <v>0</v>
      </c>
      <c r="I539" s="177">
        <v>9241.2000000000007</v>
      </c>
      <c r="J539" s="177">
        <v>0</v>
      </c>
      <c r="K539" s="177">
        <v>6163.44</v>
      </c>
      <c r="L539" s="177">
        <v>0</v>
      </c>
      <c r="M539" s="177">
        <v>48634.400000000001</v>
      </c>
      <c r="N539" s="177">
        <v>0</v>
      </c>
      <c r="O539" s="177">
        <v>7702782.6100000003</v>
      </c>
      <c r="P539" s="177">
        <v>5124.7</v>
      </c>
      <c r="Q539" s="177">
        <v>28615.08</v>
      </c>
      <c r="R539" s="177">
        <v>7155.6</v>
      </c>
      <c r="S539" s="177">
        <v>37672.879999999997</v>
      </c>
      <c r="T539" s="177">
        <v>12292.6</v>
      </c>
      <c r="U539" s="177">
        <v>0</v>
      </c>
      <c r="V539" s="177">
        <v>0</v>
      </c>
      <c r="W539" s="177">
        <v>16069501.92</v>
      </c>
      <c r="X539" s="177">
        <v>0</v>
      </c>
      <c r="Y539" s="177">
        <v>14243.45</v>
      </c>
      <c r="Z539" s="177">
        <v>0</v>
      </c>
      <c r="AA539" s="177">
        <v>1116.58</v>
      </c>
      <c r="AB539" s="177">
        <v>0</v>
      </c>
      <c r="AC539" s="177">
        <v>10084.799999999999</v>
      </c>
      <c r="AD539" s="177">
        <v>116842.64</v>
      </c>
      <c r="AE539" s="177">
        <v>10773.66</v>
      </c>
      <c r="AF539" s="177">
        <v>0</v>
      </c>
      <c r="AG539" s="177">
        <v>6160.8</v>
      </c>
      <c r="AH539" s="177">
        <v>17564.7</v>
      </c>
      <c r="AI539" s="177">
        <v>0</v>
      </c>
      <c r="AJ539" s="177">
        <v>0</v>
      </c>
      <c r="AK539" s="177">
        <v>32058071.170000002</v>
      </c>
      <c r="AL539" s="177">
        <v>840.4</v>
      </c>
      <c r="AM539" s="177">
        <v>0</v>
      </c>
      <c r="AN539" s="177">
        <v>0</v>
      </c>
      <c r="AO539" s="177">
        <v>61264.37</v>
      </c>
      <c r="AP539" s="177">
        <v>20356.12</v>
      </c>
      <c r="AQ539" s="177">
        <v>0</v>
      </c>
      <c r="AR539" s="177">
        <v>5548521.1799999997</v>
      </c>
      <c r="AS539" s="177">
        <v>17763.400000000001</v>
      </c>
      <c r="AT539" s="177">
        <v>56070.28</v>
      </c>
      <c r="AU539" s="177">
        <v>38274.68</v>
      </c>
      <c r="AV539" s="177">
        <v>8103.36</v>
      </c>
      <c r="AW539" s="177">
        <v>39200</v>
      </c>
      <c r="AX539" s="177">
        <v>37948.400000000001</v>
      </c>
      <c r="AY539" s="177">
        <v>13712.72</v>
      </c>
      <c r="AZ539" s="177">
        <v>8082.75</v>
      </c>
      <c r="BA539" s="177">
        <v>125545.74</v>
      </c>
      <c r="BB539" s="177">
        <v>29006.04</v>
      </c>
      <c r="BC539" s="177">
        <v>13297517.49</v>
      </c>
      <c r="BD539" s="177">
        <v>3566.7</v>
      </c>
      <c r="BE539" s="177">
        <v>2035.62</v>
      </c>
      <c r="BF539" s="177">
        <v>5288.82</v>
      </c>
      <c r="BG539" s="177">
        <v>37056</v>
      </c>
      <c r="BH539" s="177">
        <v>0</v>
      </c>
      <c r="BI539" s="177">
        <v>0</v>
      </c>
      <c r="BJ539" s="177">
        <v>0</v>
      </c>
      <c r="BK539" s="177">
        <v>0</v>
      </c>
      <c r="BL539" s="177">
        <v>10310997.890000001</v>
      </c>
      <c r="BM539" s="177">
        <v>32463.48</v>
      </c>
      <c r="BN539" s="177">
        <v>18761.64</v>
      </c>
      <c r="BO539" s="177">
        <v>10902.4</v>
      </c>
      <c r="BP539" s="177">
        <v>0</v>
      </c>
      <c r="BQ539" s="177">
        <v>0</v>
      </c>
      <c r="BR539" s="177">
        <v>43813337.560000002</v>
      </c>
      <c r="BS539" s="177">
        <v>8085.88</v>
      </c>
      <c r="BT539" s="177">
        <v>9300</v>
      </c>
      <c r="BU539" s="177">
        <v>7364365.6100000003</v>
      </c>
      <c r="BV539" s="177">
        <v>0</v>
      </c>
      <c r="BW539" s="177">
        <v>0</v>
      </c>
      <c r="BX539" s="177">
        <v>36267.49</v>
      </c>
      <c r="BY539" s="177">
        <v>12893.8</v>
      </c>
      <c r="BZ539" s="177">
        <v>15577.5</v>
      </c>
      <c r="CA539" s="177">
        <v>4650</v>
      </c>
      <c r="CB539" s="177">
        <v>6137</v>
      </c>
      <c r="CC539" s="177">
        <v>18568.580000000002</v>
      </c>
      <c r="CD539" s="177">
        <v>4551.4799999999996</v>
      </c>
      <c r="CE539" s="177">
        <v>93837.86</v>
      </c>
      <c r="CF539" s="177">
        <v>7096.16</v>
      </c>
      <c r="CG539" s="177">
        <v>59217.63</v>
      </c>
      <c r="CH539" s="177">
        <v>0</v>
      </c>
      <c r="CI539" s="177">
        <v>0</v>
      </c>
      <c r="CJ539" s="177">
        <v>42080.4</v>
      </c>
      <c r="CK539" s="177">
        <v>0</v>
      </c>
      <c r="CL539" s="177">
        <v>2636.34</v>
      </c>
      <c r="CM539" s="178" t="s">
        <v>2073</v>
      </c>
      <c r="CN539" s="153" t="s">
        <v>2074</v>
      </c>
      <c r="CO539" s="153" t="s">
        <v>2073</v>
      </c>
      <c r="CQ539" s="189" t="s">
        <v>2075</v>
      </c>
      <c r="CR539" s="154">
        <f t="shared" si="11"/>
        <v>0</v>
      </c>
      <c r="CS539" s="154" t="s">
        <v>1061</v>
      </c>
      <c r="CT539" s="154" t="s">
        <v>1062</v>
      </c>
      <c r="CU539" s="154">
        <v>0</v>
      </c>
      <c r="CW539" s="157" t="s">
        <v>2074</v>
      </c>
      <c r="CX539" s="154" t="s">
        <v>2073</v>
      </c>
      <c r="CY539" s="154">
        <v>0</v>
      </c>
      <c r="CZ539" s="174">
        <f t="shared" si="10"/>
        <v>0</v>
      </c>
      <c r="DA539" s="158" t="s">
        <v>1061</v>
      </c>
      <c r="DB539" s="154" t="s">
        <v>1062</v>
      </c>
      <c r="DC539" s="154" t="s">
        <v>1288</v>
      </c>
    </row>
    <row r="540" spans="1:107" ht="13.2" customHeight="1" x14ac:dyDescent="0.25">
      <c r="A540" s="175" t="s">
        <v>1063</v>
      </c>
      <c r="B540" s="176" t="s">
        <v>1064</v>
      </c>
      <c r="C540" s="177">
        <v>0</v>
      </c>
      <c r="D540" s="177">
        <v>0</v>
      </c>
      <c r="E540" s="177">
        <v>0</v>
      </c>
      <c r="F540" s="177">
        <v>0</v>
      </c>
      <c r="G540" s="177">
        <v>0</v>
      </c>
      <c r="H540" s="177">
        <v>0</v>
      </c>
      <c r="I540" s="177">
        <v>0</v>
      </c>
      <c r="J540" s="177">
        <v>0</v>
      </c>
      <c r="K540" s="177">
        <v>0</v>
      </c>
      <c r="L540" s="177">
        <v>0</v>
      </c>
      <c r="M540" s="177">
        <v>0</v>
      </c>
      <c r="N540" s="177">
        <v>0</v>
      </c>
      <c r="O540" s="177">
        <v>108635</v>
      </c>
      <c r="P540" s="177">
        <v>0</v>
      </c>
      <c r="Q540" s="177">
        <v>0</v>
      </c>
      <c r="R540" s="177">
        <v>0</v>
      </c>
      <c r="S540" s="177">
        <v>0</v>
      </c>
      <c r="T540" s="177">
        <v>0</v>
      </c>
      <c r="U540" s="177">
        <v>0</v>
      </c>
      <c r="V540" s="177">
        <v>0</v>
      </c>
      <c r="W540" s="177">
        <v>0</v>
      </c>
      <c r="X540" s="177">
        <v>0</v>
      </c>
      <c r="Y540" s="177">
        <v>0</v>
      </c>
      <c r="Z540" s="177">
        <v>0</v>
      </c>
      <c r="AA540" s="177">
        <v>0</v>
      </c>
      <c r="AB540" s="177">
        <v>0</v>
      </c>
      <c r="AC540" s="177">
        <v>0</v>
      </c>
      <c r="AD540" s="177">
        <v>0</v>
      </c>
      <c r="AE540" s="177">
        <v>0</v>
      </c>
      <c r="AF540" s="177">
        <v>0</v>
      </c>
      <c r="AG540" s="177">
        <v>0</v>
      </c>
      <c r="AH540" s="177">
        <v>0</v>
      </c>
      <c r="AI540" s="177">
        <v>0</v>
      </c>
      <c r="AJ540" s="177">
        <v>0</v>
      </c>
      <c r="AK540" s="177">
        <v>246000</v>
      </c>
      <c r="AL540" s="177">
        <v>0</v>
      </c>
      <c r="AM540" s="177">
        <v>0</v>
      </c>
      <c r="AN540" s="177">
        <v>0</v>
      </c>
      <c r="AO540" s="177">
        <v>0</v>
      </c>
      <c r="AP540" s="177">
        <v>0</v>
      </c>
      <c r="AQ540" s="177">
        <v>0</v>
      </c>
      <c r="AR540" s="177">
        <v>0</v>
      </c>
      <c r="AS540" s="177">
        <v>0</v>
      </c>
      <c r="AT540" s="177">
        <v>0</v>
      </c>
      <c r="AU540" s="177">
        <v>0</v>
      </c>
      <c r="AV540" s="177">
        <v>0</v>
      </c>
      <c r="AW540" s="177">
        <v>0</v>
      </c>
      <c r="AX540" s="177">
        <v>0</v>
      </c>
      <c r="AY540" s="177">
        <v>0</v>
      </c>
      <c r="AZ540" s="177">
        <v>0</v>
      </c>
      <c r="BA540" s="177">
        <v>0</v>
      </c>
      <c r="BB540" s="177">
        <v>0</v>
      </c>
      <c r="BC540" s="177">
        <v>37827</v>
      </c>
      <c r="BD540" s="177">
        <v>0</v>
      </c>
      <c r="BE540" s="177">
        <v>0</v>
      </c>
      <c r="BF540" s="177">
        <v>0</v>
      </c>
      <c r="BG540" s="177">
        <v>0</v>
      </c>
      <c r="BH540" s="177">
        <v>0</v>
      </c>
      <c r="BI540" s="177">
        <v>0</v>
      </c>
      <c r="BJ540" s="177">
        <v>0</v>
      </c>
      <c r="BK540" s="177">
        <v>0</v>
      </c>
      <c r="BL540" s="177">
        <v>410000</v>
      </c>
      <c r="BM540" s="177">
        <v>0</v>
      </c>
      <c r="BN540" s="177">
        <v>0</v>
      </c>
      <c r="BO540" s="177">
        <v>0</v>
      </c>
      <c r="BP540" s="177">
        <v>0</v>
      </c>
      <c r="BQ540" s="177">
        <v>0</v>
      </c>
      <c r="BR540" s="179">
        <v>0</v>
      </c>
      <c r="BS540" s="177">
        <v>0</v>
      </c>
      <c r="BT540" s="179">
        <v>0</v>
      </c>
      <c r="BU540" s="179">
        <v>50000</v>
      </c>
      <c r="BV540" s="179">
        <v>0</v>
      </c>
      <c r="BW540" s="179">
        <v>0</v>
      </c>
      <c r="BX540" s="179">
        <v>0</v>
      </c>
      <c r="BY540" s="179">
        <v>0</v>
      </c>
      <c r="BZ540" s="177">
        <v>0</v>
      </c>
      <c r="CA540" s="179">
        <v>0</v>
      </c>
      <c r="CB540" s="179">
        <v>0</v>
      </c>
      <c r="CC540" s="179">
        <v>0</v>
      </c>
      <c r="CD540" s="179">
        <v>0</v>
      </c>
      <c r="CE540" s="179">
        <v>0</v>
      </c>
      <c r="CF540" s="179">
        <v>0</v>
      </c>
      <c r="CG540" s="179">
        <v>0</v>
      </c>
      <c r="CH540" s="177">
        <v>0</v>
      </c>
      <c r="CI540" s="179">
        <v>0</v>
      </c>
      <c r="CJ540" s="179">
        <v>0</v>
      </c>
      <c r="CK540" s="177">
        <v>0</v>
      </c>
      <c r="CL540" s="179">
        <v>0</v>
      </c>
      <c r="CM540" s="178" t="s">
        <v>2073</v>
      </c>
      <c r="CN540" s="153" t="s">
        <v>2074</v>
      </c>
      <c r="CO540" s="153" t="s">
        <v>2073</v>
      </c>
      <c r="CQ540" s="189" t="s">
        <v>2075</v>
      </c>
      <c r="CR540" s="154">
        <f t="shared" si="11"/>
        <v>0</v>
      </c>
      <c r="CS540" s="154" t="s">
        <v>1063</v>
      </c>
      <c r="CT540" s="154" t="s">
        <v>1064</v>
      </c>
      <c r="CU540" s="154">
        <v>0</v>
      </c>
      <c r="CW540" s="157" t="s">
        <v>2074</v>
      </c>
      <c r="CX540" s="154" t="s">
        <v>2073</v>
      </c>
      <c r="CY540" s="154">
        <v>0</v>
      </c>
      <c r="CZ540" s="174">
        <f t="shared" si="10"/>
        <v>0</v>
      </c>
      <c r="DA540" s="158" t="s">
        <v>1063</v>
      </c>
      <c r="DB540" s="154" t="s">
        <v>1064</v>
      </c>
      <c r="DC540" s="154" t="s">
        <v>1288</v>
      </c>
    </row>
    <row r="541" spans="1:107" ht="13.2" customHeight="1" x14ac:dyDescent="0.25">
      <c r="A541" s="175" t="s">
        <v>1065</v>
      </c>
      <c r="B541" s="176" t="s">
        <v>1066</v>
      </c>
      <c r="C541" s="177">
        <v>0</v>
      </c>
      <c r="D541" s="177">
        <v>0</v>
      </c>
      <c r="E541" s="177">
        <v>0</v>
      </c>
      <c r="F541" s="177">
        <v>0</v>
      </c>
      <c r="G541" s="177">
        <v>0</v>
      </c>
      <c r="H541" s="177">
        <v>0</v>
      </c>
      <c r="I541" s="177">
        <v>0</v>
      </c>
      <c r="J541" s="177">
        <v>0</v>
      </c>
      <c r="K541" s="177">
        <v>0</v>
      </c>
      <c r="L541" s="177">
        <v>0</v>
      </c>
      <c r="M541" s="177">
        <v>0</v>
      </c>
      <c r="N541" s="177">
        <v>0</v>
      </c>
      <c r="O541" s="177">
        <v>0</v>
      </c>
      <c r="P541" s="177">
        <v>0</v>
      </c>
      <c r="Q541" s="177">
        <v>0</v>
      </c>
      <c r="R541" s="177">
        <v>0</v>
      </c>
      <c r="S541" s="177">
        <v>0</v>
      </c>
      <c r="T541" s="177">
        <v>0</v>
      </c>
      <c r="U541" s="177">
        <v>0</v>
      </c>
      <c r="V541" s="177">
        <v>0</v>
      </c>
      <c r="W541" s="177">
        <v>0</v>
      </c>
      <c r="X541" s="177">
        <v>0</v>
      </c>
      <c r="Y541" s="177">
        <v>0</v>
      </c>
      <c r="Z541" s="177">
        <v>0</v>
      </c>
      <c r="AA541" s="177">
        <v>0</v>
      </c>
      <c r="AB541" s="177">
        <v>0</v>
      </c>
      <c r="AC541" s="177">
        <v>0</v>
      </c>
      <c r="AD541" s="177">
        <v>0</v>
      </c>
      <c r="AE541" s="177">
        <v>0</v>
      </c>
      <c r="AF541" s="177">
        <v>0</v>
      </c>
      <c r="AG541" s="177">
        <v>0</v>
      </c>
      <c r="AH541" s="177">
        <v>0</v>
      </c>
      <c r="AI541" s="177">
        <v>0</v>
      </c>
      <c r="AJ541" s="177">
        <v>0</v>
      </c>
      <c r="AK541" s="177">
        <v>0</v>
      </c>
      <c r="AL541" s="177">
        <v>0</v>
      </c>
      <c r="AM541" s="177">
        <v>0</v>
      </c>
      <c r="AN541" s="177">
        <v>0</v>
      </c>
      <c r="AO541" s="177">
        <v>0</v>
      </c>
      <c r="AP541" s="177">
        <v>0</v>
      </c>
      <c r="AQ541" s="177">
        <v>0</v>
      </c>
      <c r="AR541" s="177">
        <v>0</v>
      </c>
      <c r="AS541" s="177">
        <v>0</v>
      </c>
      <c r="AT541" s="177">
        <v>0</v>
      </c>
      <c r="AU541" s="177">
        <v>0</v>
      </c>
      <c r="AV541" s="177">
        <v>0</v>
      </c>
      <c r="AW541" s="177">
        <v>0</v>
      </c>
      <c r="AX541" s="177">
        <v>0</v>
      </c>
      <c r="AY541" s="177">
        <v>0</v>
      </c>
      <c r="AZ541" s="177">
        <v>0</v>
      </c>
      <c r="BA541" s="177">
        <v>0</v>
      </c>
      <c r="BB541" s="177">
        <v>0</v>
      </c>
      <c r="BC541" s="177">
        <v>0</v>
      </c>
      <c r="BD541" s="177">
        <v>0</v>
      </c>
      <c r="BE541" s="177">
        <v>0</v>
      </c>
      <c r="BF541" s="177">
        <v>0</v>
      </c>
      <c r="BG541" s="177">
        <v>0</v>
      </c>
      <c r="BH541" s="177">
        <v>0</v>
      </c>
      <c r="BI541" s="177">
        <v>0</v>
      </c>
      <c r="BJ541" s="177">
        <v>0</v>
      </c>
      <c r="BK541" s="177">
        <v>0</v>
      </c>
      <c r="BL541" s="177">
        <v>0</v>
      </c>
      <c r="BM541" s="177">
        <v>0</v>
      </c>
      <c r="BN541" s="177">
        <v>0</v>
      </c>
      <c r="BO541" s="177">
        <v>0</v>
      </c>
      <c r="BP541" s="177">
        <v>0</v>
      </c>
      <c r="BQ541" s="177">
        <v>0</v>
      </c>
      <c r="BR541" s="179">
        <v>0</v>
      </c>
      <c r="BS541" s="179">
        <v>0</v>
      </c>
      <c r="BT541" s="179">
        <v>0</v>
      </c>
      <c r="BU541" s="179">
        <v>0</v>
      </c>
      <c r="BV541" s="179">
        <v>0</v>
      </c>
      <c r="BW541" s="179">
        <v>0</v>
      </c>
      <c r="BX541" s="179">
        <v>0</v>
      </c>
      <c r="BY541" s="179">
        <v>0</v>
      </c>
      <c r="BZ541" s="179">
        <v>0</v>
      </c>
      <c r="CA541" s="179">
        <v>0</v>
      </c>
      <c r="CB541" s="179">
        <v>0</v>
      </c>
      <c r="CC541" s="179">
        <v>0</v>
      </c>
      <c r="CD541" s="179">
        <v>0</v>
      </c>
      <c r="CE541" s="179">
        <v>0</v>
      </c>
      <c r="CF541" s="179">
        <v>0</v>
      </c>
      <c r="CG541" s="179">
        <v>0</v>
      </c>
      <c r="CH541" s="177">
        <v>0</v>
      </c>
      <c r="CI541" s="179">
        <v>0</v>
      </c>
      <c r="CJ541" s="179">
        <v>0</v>
      </c>
      <c r="CK541" s="179">
        <v>0</v>
      </c>
      <c r="CL541" s="179">
        <v>0</v>
      </c>
      <c r="CM541" s="178" t="s">
        <v>2073</v>
      </c>
      <c r="CN541" s="153" t="s">
        <v>2074</v>
      </c>
      <c r="CO541" s="153" t="s">
        <v>2073</v>
      </c>
      <c r="CQ541" s="189" t="s">
        <v>2075</v>
      </c>
      <c r="CR541" s="154">
        <f t="shared" si="11"/>
        <v>0</v>
      </c>
      <c r="CS541" s="154" t="s">
        <v>1065</v>
      </c>
      <c r="CT541" s="154" t="s">
        <v>1066</v>
      </c>
      <c r="CU541" s="154">
        <v>0</v>
      </c>
      <c r="CW541" s="157" t="s">
        <v>2074</v>
      </c>
      <c r="CX541" s="154" t="s">
        <v>2073</v>
      </c>
      <c r="CY541" s="154">
        <v>0</v>
      </c>
      <c r="CZ541" s="174">
        <f t="shared" si="10"/>
        <v>0</v>
      </c>
      <c r="DA541" s="158" t="s">
        <v>1065</v>
      </c>
      <c r="DB541" s="154" t="s">
        <v>1066</v>
      </c>
      <c r="DC541" s="154" t="s">
        <v>1288</v>
      </c>
    </row>
    <row r="542" spans="1:107" ht="13.2" customHeight="1" x14ac:dyDescent="0.25">
      <c r="A542" s="175" t="s">
        <v>1067</v>
      </c>
      <c r="B542" s="176" t="s">
        <v>1068</v>
      </c>
      <c r="C542" s="177">
        <v>25588703.460000001</v>
      </c>
      <c r="D542" s="177">
        <v>977167.5</v>
      </c>
      <c r="E542" s="177">
        <v>1140704.56</v>
      </c>
      <c r="F542" s="177">
        <v>1234477.27</v>
      </c>
      <c r="G542" s="177">
        <v>757243.9</v>
      </c>
      <c r="H542" s="177">
        <v>1171588.1299999999</v>
      </c>
      <c r="I542" s="177">
        <v>1662943.3</v>
      </c>
      <c r="J542" s="177">
        <v>1717494.26</v>
      </c>
      <c r="K542" s="177">
        <v>999207.74</v>
      </c>
      <c r="L542" s="177">
        <v>1010758.23</v>
      </c>
      <c r="M542" s="177">
        <v>2246776.5299999998</v>
      </c>
      <c r="N542" s="177">
        <v>226948.66</v>
      </c>
      <c r="O542" s="177">
        <v>7363847.7999999998</v>
      </c>
      <c r="P542" s="177">
        <v>878651</v>
      </c>
      <c r="Q542" s="177">
        <v>848190.8</v>
      </c>
      <c r="R542" s="177">
        <v>1696247.3</v>
      </c>
      <c r="S542" s="177">
        <v>1090098.8</v>
      </c>
      <c r="T542" s="177">
        <v>799540.7</v>
      </c>
      <c r="U542" s="177">
        <v>919937.9</v>
      </c>
      <c r="V542" s="177">
        <v>509093.2</v>
      </c>
      <c r="W542" s="177">
        <v>10808637.52</v>
      </c>
      <c r="X542" s="177">
        <v>655114.6</v>
      </c>
      <c r="Y542" s="177">
        <v>1074248.94</v>
      </c>
      <c r="Z542" s="177">
        <v>814905.7</v>
      </c>
      <c r="AA542" s="177">
        <v>458197.6</v>
      </c>
      <c r="AB542" s="177">
        <v>568183.69999999995</v>
      </c>
      <c r="AC542" s="177">
        <v>2637146.7999999998</v>
      </c>
      <c r="AD542" s="177">
        <v>2131786.2999999998</v>
      </c>
      <c r="AE542" s="177">
        <v>736847.23</v>
      </c>
      <c r="AF542" s="177">
        <v>777877.4</v>
      </c>
      <c r="AG542" s="177">
        <v>930884.17</v>
      </c>
      <c r="AH542" s="177">
        <v>1414090.75</v>
      </c>
      <c r="AI542" s="177">
        <v>724463.25</v>
      </c>
      <c r="AJ542" s="177">
        <v>422521</v>
      </c>
      <c r="AK542" s="177">
        <v>20785234.789999999</v>
      </c>
      <c r="AL542" s="177">
        <v>1048797.3700000001</v>
      </c>
      <c r="AM542" s="177">
        <v>857417.2</v>
      </c>
      <c r="AN542" s="177">
        <v>1662899.89</v>
      </c>
      <c r="AO542" s="177">
        <v>1520106.15</v>
      </c>
      <c r="AP542" s="177">
        <v>955158.49</v>
      </c>
      <c r="AQ542" s="177">
        <v>528395.07999999996</v>
      </c>
      <c r="AR542" s="177">
        <v>6374551.5499999998</v>
      </c>
      <c r="AS542" s="177">
        <v>908799.22</v>
      </c>
      <c r="AT542" s="177">
        <v>1346924.77</v>
      </c>
      <c r="AU542" s="177">
        <v>1869442.5</v>
      </c>
      <c r="AV542" s="177">
        <v>760448.5</v>
      </c>
      <c r="AW542" s="177">
        <v>662399.4</v>
      </c>
      <c r="AX542" s="177">
        <v>1217558.17</v>
      </c>
      <c r="AY542" s="177">
        <v>749966.65</v>
      </c>
      <c r="AZ542" s="177">
        <v>846907.3</v>
      </c>
      <c r="BA542" s="177">
        <v>8441156.3800000008</v>
      </c>
      <c r="BB542" s="177">
        <v>863429.5</v>
      </c>
      <c r="BC542" s="177">
        <v>16425862.470000001</v>
      </c>
      <c r="BD542" s="177">
        <v>2046307.25</v>
      </c>
      <c r="BE542" s="177">
        <v>874794.82</v>
      </c>
      <c r="BF542" s="177">
        <v>750918.1</v>
      </c>
      <c r="BG542" s="177">
        <v>4355841.13</v>
      </c>
      <c r="BH542" s="177">
        <v>600743.5</v>
      </c>
      <c r="BI542" s="177">
        <v>394904.75</v>
      </c>
      <c r="BJ542" s="177">
        <v>522875.84</v>
      </c>
      <c r="BK542" s="177">
        <v>464163.5</v>
      </c>
      <c r="BL542" s="177">
        <v>13162878.67</v>
      </c>
      <c r="BM542" s="177">
        <v>1498234.27</v>
      </c>
      <c r="BN542" s="177">
        <v>1205023.33</v>
      </c>
      <c r="BO542" s="177">
        <v>1781386.13</v>
      </c>
      <c r="BP542" s="177">
        <v>1139099.75</v>
      </c>
      <c r="BQ542" s="177">
        <v>710779.51</v>
      </c>
      <c r="BR542" s="179">
        <v>29132074.010000002</v>
      </c>
      <c r="BS542" s="179">
        <v>1344235.8</v>
      </c>
      <c r="BT542" s="179">
        <v>1291462.52</v>
      </c>
      <c r="BU542" s="179">
        <v>6495434.0499999998</v>
      </c>
      <c r="BV542" s="179">
        <v>405813.5</v>
      </c>
      <c r="BW542" s="179">
        <v>1061711.48</v>
      </c>
      <c r="BX542" s="179">
        <v>2432435.71</v>
      </c>
      <c r="BY542" s="179">
        <v>874878.92</v>
      </c>
      <c r="BZ542" s="179">
        <v>741093.1</v>
      </c>
      <c r="CA542" s="179">
        <v>1072001.1000000001</v>
      </c>
      <c r="CB542" s="179">
        <v>1548270</v>
      </c>
      <c r="CC542" s="179">
        <v>2158449.83</v>
      </c>
      <c r="CD542" s="179">
        <v>1471838.1</v>
      </c>
      <c r="CE542" s="179">
        <v>1776223.97</v>
      </c>
      <c r="CF542" s="179">
        <v>656304.27</v>
      </c>
      <c r="CG542" s="179">
        <v>697948.94</v>
      </c>
      <c r="CH542" s="179">
        <v>532798.4</v>
      </c>
      <c r="CI542" s="179">
        <v>729866.98</v>
      </c>
      <c r="CJ542" s="179">
        <v>2441760.17</v>
      </c>
      <c r="CK542" s="179">
        <v>349505.5</v>
      </c>
      <c r="CL542" s="179">
        <v>371020.75</v>
      </c>
      <c r="CM542" s="178" t="s">
        <v>2073</v>
      </c>
      <c r="CN542" s="153" t="s">
        <v>2074</v>
      </c>
      <c r="CO542" s="153" t="s">
        <v>2073</v>
      </c>
      <c r="CQ542" s="189" t="s">
        <v>2075</v>
      </c>
      <c r="CR542" s="154">
        <f t="shared" si="11"/>
        <v>0</v>
      </c>
      <c r="CS542" s="154" t="s">
        <v>1067</v>
      </c>
      <c r="CT542" s="154" t="s">
        <v>1068</v>
      </c>
      <c r="CU542" s="154">
        <v>0</v>
      </c>
      <c r="CW542" s="157" t="s">
        <v>2074</v>
      </c>
      <c r="CX542" s="154" t="s">
        <v>2073</v>
      </c>
      <c r="CY542" s="154">
        <v>0</v>
      </c>
      <c r="CZ542" s="174">
        <f t="shared" si="10"/>
        <v>0</v>
      </c>
      <c r="DA542" s="158" t="s">
        <v>1067</v>
      </c>
      <c r="DB542" s="154" t="s">
        <v>1068</v>
      </c>
      <c r="DC542" s="154" t="s">
        <v>1288</v>
      </c>
    </row>
    <row r="543" spans="1:107" ht="13.2" customHeight="1" x14ac:dyDescent="0.25">
      <c r="A543" s="175" t="s">
        <v>1069</v>
      </c>
      <c r="B543" s="176" t="s">
        <v>1070</v>
      </c>
      <c r="C543" s="177">
        <v>0</v>
      </c>
      <c r="D543" s="177">
        <v>0</v>
      </c>
      <c r="E543" s="177">
        <v>0</v>
      </c>
      <c r="F543" s="177">
        <v>0</v>
      </c>
      <c r="G543" s="177">
        <v>0</v>
      </c>
      <c r="H543" s="177">
        <v>0</v>
      </c>
      <c r="I543" s="177">
        <v>0</v>
      </c>
      <c r="J543" s="177">
        <v>0</v>
      </c>
      <c r="K543" s="177">
        <v>0</v>
      </c>
      <c r="L543" s="177">
        <v>0</v>
      </c>
      <c r="M543" s="177">
        <v>0</v>
      </c>
      <c r="N543" s="177">
        <v>0</v>
      </c>
      <c r="O543" s="177">
        <v>11063665</v>
      </c>
      <c r="P543" s="177">
        <v>0</v>
      </c>
      <c r="Q543" s="177">
        <v>0</v>
      </c>
      <c r="R543" s="177">
        <v>0</v>
      </c>
      <c r="S543" s="177">
        <v>0</v>
      </c>
      <c r="T543" s="177">
        <v>0</v>
      </c>
      <c r="U543" s="177">
        <v>0</v>
      </c>
      <c r="V543" s="177">
        <v>0</v>
      </c>
      <c r="W543" s="177">
        <v>9272242</v>
      </c>
      <c r="X543" s="177">
        <v>0</v>
      </c>
      <c r="Y543" s="177">
        <v>0</v>
      </c>
      <c r="Z543" s="177">
        <v>0</v>
      </c>
      <c r="AA543" s="177">
        <v>0</v>
      </c>
      <c r="AB543" s="177">
        <v>0</v>
      </c>
      <c r="AC543" s="177">
        <v>0</v>
      </c>
      <c r="AD543" s="177">
        <v>0</v>
      </c>
      <c r="AE543" s="177">
        <v>0</v>
      </c>
      <c r="AF543" s="177">
        <v>0</v>
      </c>
      <c r="AG543" s="177">
        <v>0</v>
      </c>
      <c r="AH543" s="177">
        <v>0</v>
      </c>
      <c r="AI543" s="177">
        <v>0</v>
      </c>
      <c r="AJ543" s="177">
        <v>0</v>
      </c>
      <c r="AK543" s="177">
        <v>24173336</v>
      </c>
      <c r="AL543" s="177">
        <v>0</v>
      </c>
      <c r="AM543" s="177">
        <v>0</v>
      </c>
      <c r="AN543" s="177">
        <v>0</v>
      </c>
      <c r="AO543" s="177">
        <v>0</v>
      </c>
      <c r="AP543" s="177">
        <v>0</v>
      </c>
      <c r="AQ543" s="177">
        <v>0</v>
      </c>
      <c r="AR543" s="177">
        <v>0</v>
      </c>
      <c r="AS543" s="177">
        <v>0</v>
      </c>
      <c r="AT543" s="177">
        <v>0</v>
      </c>
      <c r="AU543" s="177">
        <v>0</v>
      </c>
      <c r="AV543" s="177">
        <v>0</v>
      </c>
      <c r="AW543" s="177">
        <v>0</v>
      </c>
      <c r="AX543" s="177">
        <v>0</v>
      </c>
      <c r="AY543" s="177">
        <v>0</v>
      </c>
      <c r="AZ543" s="177">
        <v>0</v>
      </c>
      <c r="BA543" s="177">
        <v>0</v>
      </c>
      <c r="BB543" s="177">
        <v>0</v>
      </c>
      <c r="BC543" s="177">
        <v>0</v>
      </c>
      <c r="BD543" s="177">
        <v>0</v>
      </c>
      <c r="BE543" s="177">
        <v>0</v>
      </c>
      <c r="BF543" s="177">
        <v>0</v>
      </c>
      <c r="BG543" s="177">
        <v>0</v>
      </c>
      <c r="BH543" s="177">
        <v>0</v>
      </c>
      <c r="BI543" s="177">
        <v>0</v>
      </c>
      <c r="BJ543" s="177">
        <v>0</v>
      </c>
      <c r="BK543" s="177">
        <v>0</v>
      </c>
      <c r="BL543" s="177">
        <v>15446121.51</v>
      </c>
      <c r="BM543" s="177">
        <v>0</v>
      </c>
      <c r="BN543" s="177">
        <v>0</v>
      </c>
      <c r="BO543" s="177">
        <v>0</v>
      </c>
      <c r="BP543" s="177">
        <v>0</v>
      </c>
      <c r="BQ543" s="177">
        <v>0</v>
      </c>
      <c r="BR543" s="179">
        <v>6250000</v>
      </c>
      <c r="BS543" s="179">
        <v>0</v>
      </c>
      <c r="BT543" s="179">
        <v>0</v>
      </c>
      <c r="BU543" s="179">
        <v>0</v>
      </c>
      <c r="BV543" s="177">
        <v>0</v>
      </c>
      <c r="BW543" s="179">
        <v>0</v>
      </c>
      <c r="BX543" s="179">
        <v>0</v>
      </c>
      <c r="BY543" s="179">
        <v>0</v>
      </c>
      <c r="BZ543" s="179">
        <v>0</v>
      </c>
      <c r="CA543" s="179">
        <v>0</v>
      </c>
      <c r="CB543" s="179">
        <v>0</v>
      </c>
      <c r="CC543" s="179">
        <v>0</v>
      </c>
      <c r="CD543" s="179">
        <v>0</v>
      </c>
      <c r="CE543" s="179">
        <v>0</v>
      </c>
      <c r="CF543" s="179">
        <v>0</v>
      </c>
      <c r="CG543" s="179">
        <v>0</v>
      </c>
      <c r="CH543" s="179">
        <v>0</v>
      </c>
      <c r="CI543" s="179">
        <v>0</v>
      </c>
      <c r="CJ543" s="179">
        <v>0</v>
      </c>
      <c r="CK543" s="179">
        <v>0</v>
      </c>
      <c r="CL543" s="179">
        <v>0</v>
      </c>
      <c r="CM543" s="178" t="s">
        <v>2073</v>
      </c>
      <c r="CN543" s="153" t="s">
        <v>2074</v>
      </c>
      <c r="CO543" s="153" t="s">
        <v>2073</v>
      </c>
      <c r="CQ543" s="189" t="s">
        <v>2075</v>
      </c>
      <c r="CR543" s="154">
        <f t="shared" si="11"/>
        <v>0</v>
      </c>
      <c r="CS543" s="154" t="s">
        <v>1069</v>
      </c>
      <c r="CT543" s="154" t="s">
        <v>1070</v>
      </c>
      <c r="CU543" s="154">
        <v>0</v>
      </c>
      <c r="CW543" s="157" t="s">
        <v>2074</v>
      </c>
      <c r="CX543" s="154" t="s">
        <v>2073</v>
      </c>
      <c r="CY543" s="154">
        <v>0</v>
      </c>
      <c r="CZ543" s="174">
        <f t="shared" si="10"/>
        <v>0</v>
      </c>
      <c r="DA543" s="158" t="s">
        <v>1069</v>
      </c>
      <c r="DB543" s="154" t="s">
        <v>1070</v>
      </c>
      <c r="DC543" s="154" t="s">
        <v>1288</v>
      </c>
    </row>
    <row r="544" spans="1:107" ht="13.2" customHeight="1" x14ac:dyDescent="0.25">
      <c r="A544" s="175" t="s">
        <v>1071</v>
      </c>
      <c r="B544" s="176" t="s">
        <v>1072</v>
      </c>
      <c r="C544" s="177">
        <v>0</v>
      </c>
      <c r="D544" s="177">
        <v>0</v>
      </c>
      <c r="E544" s="177">
        <v>0</v>
      </c>
      <c r="F544" s="177">
        <v>0</v>
      </c>
      <c r="G544" s="177">
        <v>0</v>
      </c>
      <c r="H544" s="177">
        <v>0</v>
      </c>
      <c r="I544" s="177">
        <v>0</v>
      </c>
      <c r="J544" s="177">
        <v>0</v>
      </c>
      <c r="K544" s="177">
        <v>0</v>
      </c>
      <c r="L544" s="177">
        <v>0</v>
      </c>
      <c r="M544" s="177">
        <v>0</v>
      </c>
      <c r="N544" s="177">
        <v>0</v>
      </c>
      <c r="O544" s="177">
        <v>0</v>
      </c>
      <c r="P544" s="177">
        <v>0</v>
      </c>
      <c r="Q544" s="177">
        <v>0</v>
      </c>
      <c r="R544" s="177">
        <v>0</v>
      </c>
      <c r="S544" s="177">
        <v>0</v>
      </c>
      <c r="T544" s="177">
        <v>0</v>
      </c>
      <c r="U544" s="177">
        <v>0</v>
      </c>
      <c r="V544" s="177">
        <v>0</v>
      </c>
      <c r="W544" s="177">
        <v>0</v>
      </c>
      <c r="X544" s="177">
        <v>0</v>
      </c>
      <c r="Y544" s="177">
        <v>0</v>
      </c>
      <c r="Z544" s="177">
        <v>0</v>
      </c>
      <c r="AA544" s="177">
        <v>0</v>
      </c>
      <c r="AB544" s="177">
        <v>0</v>
      </c>
      <c r="AC544" s="177">
        <v>0</v>
      </c>
      <c r="AD544" s="177">
        <v>0</v>
      </c>
      <c r="AE544" s="177">
        <v>0</v>
      </c>
      <c r="AF544" s="177">
        <v>0</v>
      </c>
      <c r="AG544" s="177">
        <v>0</v>
      </c>
      <c r="AH544" s="177">
        <v>0</v>
      </c>
      <c r="AI544" s="177">
        <v>0</v>
      </c>
      <c r="AJ544" s="177">
        <v>0</v>
      </c>
      <c r="AK544" s="177">
        <v>0</v>
      </c>
      <c r="AL544" s="177">
        <v>0</v>
      </c>
      <c r="AM544" s="177">
        <v>0</v>
      </c>
      <c r="AN544" s="177">
        <v>0</v>
      </c>
      <c r="AO544" s="177">
        <v>0</v>
      </c>
      <c r="AP544" s="177">
        <v>0</v>
      </c>
      <c r="AQ544" s="177">
        <v>0</v>
      </c>
      <c r="AR544" s="177">
        <v>0</v>
      </c>
      <c r="AS544" s="177">
        <v>0</v>
      </c>
      <c r="AT544" s="177">
        <v>0</v>
      </c>
      <c r="AU544" s="177">
        <v>0</v>
      </c>
      <c r="AV544" s="177">
        <v>0</v>
      </c>
      <c r="AW544" s="177">
        <v>0</v>
      </c>
      <c r="AX544" s="177">
        <v>0</v>
      </c>
      <c r="AY544" s="177">
        <v>0</v>
      </c>
      <c r="AZ544" s="177">
        <v>0</v>
      </c>
      <c r="BA544" s="177">
        <v>0</v>
      </c>
      <c r="BB544" s="177">
        <v>0</v>
      </c>
      <c r="BC544" s="177">
        <v>0</v>
      </c>
      <c r="BD544" s="177">
        <v>0</v>
      </c>
      <c r="BE544" s="177">
        <v>0</v>
      </c>
      <c r="BF544" s="177">
        <v>0</v>
      </c>
      <c r="BG544" s="177">
        <v>0</v>
      </c>
      <c r="BH544" s="177">
        <v>0</v>
      </c>
      <c r="BI544" s="177">
        <v>0</v>
      </c>
      <c r="BJ544" s="177">
        <v>0</v>
      </c>
      <c r="BK544" s="177">
        <v>0</v>
      </c>
      <c r="BL544" s="177">
        <v>0</v>
      </c>
      <c r="BM544" s="177">
        <v>0</v>
      </c>
      <c r="BN544" s="177">
        <v>0</v>
      </c>
      <c r="BO544" s="177">
        <v>0</v>
      </c>
      <c r="BP544" s="177">
        <v>0</v>
      </c>
      <c r="BQ544" s="177">
        <v>0</v>
      </c>
      <c r="BR544" s="177">
        <v>0</v>
      </c>
      <c r="BS544" s="177">
        <v>0</v>
      </c>
      <c r="BT544" s="177">
        <v>0</v>
      </c>
      <c r="BU544" s="177">
        <v>0</v>
      </c>
      <c r="BV544" s="177">
        <v>0</v>
      </c>
      <c r="BW544" s="177">
        <v>0</v>
      </c>
      <c r="BX544" s="177">
        <v>0</v>
      </c>
      <c r="BY544" s="177">
        <v>0</v>
      </c>
      <c r="BZ544" s="177">
        <v>0</v>
      </c>
      <c r="CA544" s="177">
        <v>0</v>
      </c>
      <c r="CB544" s="177">
        <v>0</v>
      </c>
      <c r="CC544" s="177">
        <v>0</v>
      </c>
      <c r="CD544" s="177">
        <v>0</v>
      </c>
      <c r="CE544" s="177">
        <v>0</v>
      </c>
      <c r="CF544" s="177">
        <v>0</v>
      </c>
      <c r="CG544" s="177">
        <v>0</v>
      </c>
      <c r="CH544" s="177">
        <v>0</v>
      </c>
      <c r="CI544" s="177">
        <v>0</v>
      </c>
      <c r="CJ544" s="177">
        <v>0</v>
      </c>
      <c r="CK544" s="177">
        <v>0</v>
      </c>
      <c r="CL544" s="177">
        <v>0</v>
      </c>
      <c r="CM544" s="178" t="s">
        <v>2177</v>
      </c>
      <c r="CN544" s="153">
        <v>45111</v>
      </c>
      <c r="CO544" s="153" t="s">
        <v>2177</v>
      </c>
      <c r="CQ544" s="189" t="s">
        <v>2178</v>
      </c>
      <c r="CR544" s="154">
        <f t="shared" si="11"/>
        <v>0</v>
      </c>
      <c r="CS544" s="154" t="s">
        <v>1071</v>
      </c>
      <c r="CT544" s="154" t="s">
        <v>1072</v>
      </c>
      <c r="CU544" s="154">
        <v>0</v>
      </c>
      <c r="CW544" s="157">
        <v>45111</v>
      </c>
      <c r="CX544" s="154" t="s">
        <v>2177</v>
      </c>
      <c r="CY544" s="154">
        <v>0</v>
      </c>
      <c r="CZ544" s="174">
        <f t="shared" si="10"/>
        <v>0</v>
      </c>
      <c r="DA544" s="158" t="s">
        <v>1071</v>
      </c>
      <c r="DB544" s="154" t="s">
        <v>1072</v>
      </c>
      <c r="DC544" s="154" t="s">
        <v>1288</v>
      </c>
    </row>
    <row r="545" spans="1:107" ht="13.2" customHeight="1" x14ac:dyDescent="0.25">
      <c r="A545" s="175" t="s">
        <v>1073</v>
      </c>
      <c r="B545" s="176" t="s">
        <v>1074</v>
      </c>
      <c r="C545" s="177">
        <v>10000</v>
      </c>
      <c r="D545" s="177">
        <v>0</v>
      </c>
      <c r="E545" s="177">
        <v>0</v>
      </c>
      <c r="F545" s="177">
        <v>0</v>
      </c>
      <c r="G545" s="177">
        <v>0</v>
      </c>
      <c r="H545" s="177">
        <v>0</v>
      </c>
      <c r="I545" s="177">
        <v>0</v>
      </c>
      <c r="J545" s="177">
        <v>0</v>
      </c>
      <c r="K545" s="177">
        <v>0</v>
      </c>
      <c r="L545" s="177">
        <v>0</v>
      </c>
      <c r="M545" s="177">
        <v>0</v>
      </c>
      <c r="N545" s="177">
        <v>0</v>
      </c>
      <c r="O545" s="177">
        <v>0</v>
      </c>
      <c r="P545" s="177">
        <v>0</v>
      </c>
      <c r="Q545" s="177">
        <v>0</v>
      </c>
      <c r="R545" s="177">
        <v>0</v>
      </c>
      <c r="S545" s="177">
        <v>0</v>
      </c>
      <c r="T545" s="177">
        <v>0</v>
      </c>
      <c r="U545" s="177">
        <v>0</v>
      </c>
      <c r="V545" s="177">
        <v>0</v>
      </c>
      <c r="W545" s="177">
        <v>0</v>
      </c>
      <c r="X545" s="177">
        <v>0</v>
      </c>
      <c r="Y545" s="177">
        <v>0</v>
      </c>
      <c r="Z545" s="177">
        <v>0</v>
      </c>
      <c r="AA545" s="177">
        <v>0</v>
      </c>
      <c r="AB545" s="177">
        <v>0</v>
      </c>
      <c r="AC545" s="177">
        <v>0</v>
      </c>
      <c r="AD545" s="177">
        <v>0</v>
      </c>
      <c r="AE545" s="177">
        <v>0</v>
      </c>
      <c r="AF545" s="177">
        <v>0</v>
      </c>
      <c r="AG545" s="177">
        <v>0</v>
      </c>
      <c r="AH545" s="177">
        <v>0</v>
      </c>
      <c r="AI545" s="177">
        <v>0</v>
      </c>
      <c r="AJ545" s="177">
        <v>0</v>
      </c>
      <c r="AK545" s="177">
        <v>0</v>
      </c>
      <c r="AL545" s="177">
        <v>0</v>
      </c>
      <c r="AM545" s="177">
        <v>0</v>
      </c>
      <c r="AN545" s="177">
        <v>0</v>
      </c>
      <c r="AO545" s="177">
        <v>0</v>
      </c>
      <c r="AP545" s="177">
        <v>0</v>
      </c>
      <c r="AQ545" s="177">
        <v>0</v>
      </c>
      <c r="AR545" s="177">
        <v>0</v>
      </c>
      <c r="AS545" s="177">
        <v>0</v>
      </c>
      <c r="AT545" s="177">
        <v>0</v>
      </c>
      <c r="AU545" s="177">
        <v>0</v>
      </c>
      <c r="AV545" s="177">
        <v>0</v>
      </c>
      <c r="AW545" s="177">
        <v>0</v>
      </c>
      <c r="AX545" s="177">
        <v>0</v>
      </c>
      <c r="AY545" s="177">
        <v>0</v>
      </c>
      <c r="AZ545" s="177">
        <v>0</v>
      </c>
      <c r="BA545" s="177">
        <v>0</v>
      </c>
      <c r="BB545" s="177">
        <v>0</v>
      </c>
      <c r="BC545" s="177">
        <v>0</v>
      </c>
      <c r="BD545" s="177">
        <v>0</v>
      </c>
      <c r="BE545" s="177">
        <v>0</v>
      </c>
      <c r="BF545" s="177">
        <v>0</v>
      </c>
      <c r="BG545" s="177">
        <v>0</v>
      </c>
      <c r="BH545" s="177">
        <v>0</v>
      </c>
      <c r="BI545" s="177">
        <v>0</v>
      </c>
      <c r="BJ545" s="177">
        <v>0</v>
      </c>
      <c r="BK545" s="177">
        <v>0</v>
      </c>
      <c r="BL545" s="177">
        <v>148680</v>
      </c>
      <c r="BM545" s="177">
        <v>0</v>
      </c>
      <c r="BN545" s="177">
        <v>0</v>
      </c>
      <c r="BO545" s="177">
        <v>0</v>
      </c>
      <c r="BP545" s="177">
        <v>0</v>
      </c>
      <c r="BQ545" s="177">
        <v>0</v>
      </c>
      <c r="BR545" s="179">
        <v>0</v>
      </c>
      <c r="BS545" s="179">
        <v>0</v>
      </c>
      <c r="BT545" s="179">
        <v>0</v>
      </c>
      <c r="BU545" s="179">
        <v>0</v>
      </c>
      <c r="BV545" s="179">
        <v>0</v>
      </c>
      <c r="BW545" s="179">
        <v>0</v>
      </c>
      <c r="BX545" s="179">
        <v>0</v>
      </c>
      <c r="BY545" s="179">
        <v>0</v>
      </c>
      <c r="BZ545" s="179">
        <v>0</v>
      </c>
      <c r="CA545" s="179">
        <v>0</v>
      </c>
      <c r="CB545" s="179">
        <v>0</v>
      </c>
      <c r="CC545" s="179">
        <v>0</v>
      </c>
      <c r="CD545" s="179">
        <v>0</v>
      </c>
      <c r="CE545" s="179">
        <v>0</v>
      </c>
      <c r="CF545" s="179">
        <v>0</v>
      </c>
      <c r="CG545" s="179">
        <v>0</v>
      </c>
      <c r="CH545" s="179">
        <v>0</v>
      </c>
      <c r="CI545" s="179">
        <v>0</v>
      </c>
      <c r="CJ545" s="179">
        <v>0</v>
      </c>
      <c r="CK545" s="179">
        <v>0</v>
      </c>
      <c r="CL545" s="177">
        <v>0</v>
      </c>
      <c r="CM545" s="178" t="s">
        <v>2177</v>
      </c>
      <c r="CN545" s="153">
        <v>45111</v>
      </c>
      <c r="CO545" s="153" t="s">
        <v>2177</v>
      </c>
      <c r="CQ545" s="189" t="s">
        <v>2178</v>
      </c>
      <c r="CR545" s="154">
        <f t="shared" si="11"/>
        <v>0</v>
      </c>
      <c r="CS545" s="154" t="s">
        <v>1073</v>
      </c>
      <c r="CT545" s="154" t="s">
        <v>1074</v>
      </c>
      <c r="CU545" s="154">
        <v>0</v>
      </c>
      <c r="CW545" s="157">
        <v>45111</v>
      </c>
      <c r="CX545" s="154" t="s">
        <v>2177</v>
      </c>
      <c r="CY545" s="154">
        <v>0</v>
      </c>
      <c r="CZ545" s="174">
        <f t="shared" si="10"/>
        <v>0</v>
      </c>
      <c r="DA545" s="158" t="s">
        <v>1073</v>
      </c>
      <c r="DB545" s="154" t="s">
        <v>1074</v>
      </c>
      <c r="DC545" s="154" t="s">
        <v>1288</v>
      </c>
    </row>
    <row r="546" spans="1:107" ht="13.2" customHeight="1" x14ac:dyDescent="0.25">
      <c r="A546" s="175" t="s">
        <v>1075</v>
      </c>
      <c r="B546" s="176" t="s">
        <v>1076</v>
      </c>
      <c r="C546" s="177">
        <v>61946580.060000002</v>
      </c>
      <c r="D546" s="177">
        <v>0</v>
      </c>
      <c r="E546" s="177">
        <v>0</v>
      </c>
      <c r="F546" s="177">
        <v>0</v>
      </c>
      <c r="G546" s="177">
        <v>0</v>
      </c>
      <c r="H546" s="177">
        <v>0</v>
      </c>
      <c r="I546" s="177">
        <v>0</v>
      </c>
      <c r="J546" s="177">
        <v>0</v>
      </c>
      <c r="K546" s="177">
        <v>0</v>
      </c>
      <c r="L546" s="177">
        <v>0</v>
      </c>
      <c r="M546" s="177">
        <v>0</v>
      </c>
      <c r="N546" s="177">
        <v>0</v>
      </c>
      <c r="O546" s="177">
        <v>0</v>
      </c>
      <c r="P546" s="177">
        <v>0</v>
      </c>
      <c r="Q546" s="177">
        <v>0</v>
      </c>
      <c r="R546" s="177">
        <v>0</v>
      </c>
      <c r="S546" s="177">
        <v>0</v>
      </c>
      <c r="T546" s="177">
        <v>0</v>
      </c>
      <c r="U546" s="177">
        <v>0</v>
      </c>
      <c r="V546" s="177">
        <v>0</v>
      </c>
      <c r="W546" s="177">
        <v>0</v>
      </c>
      <c r="X546" s="177">
        <v>0</v>
      </c>
      <c r="Y546" s="177">
        <v>0</v>
      </c>
      <c r="Z546" s="177">
        <v>0</v>
      </c>
      <c r="AA546" s="177">
        <v>0</v>
      </c>
      <c r="AB546" s="177">
        <v>0</v>
      </c>
      <c r="AC546" s="177">
        <v>0</v>
      </c>
      <c r="AD546" s="177">
        <v>0</v>
      </c>
      <c r="AE546" s="177">
        <v>0</v>
      </c>
      <c r="AF546" s="177">
        <v>0</v>
      </c>
      <c r="AG546" s="177">
        <v>0</v>
      </c>
      <c r="AH546" s="177">
        <v>0</v>
      </c>
      <c r="AI546" s="177">
        <v>0</v>
      </c>
      <c r="AJ546" s="177">
        <v>0</v>
      </c>
      <c r="AK546" s="177">
        <v>0</v>
      </c>
      <c r="AL546" s="177">
        <v>0</v>
      </c>
      <c r="AM546" s="177">
        <v>0</v>
      </c>
      <c r="AN546" s="177">
        <v>0</v>
      </c>
      <c r="AO546" s="177">
        <v>0</v>
      </c>
      <c r="AP546" s="177">
        <v>0</v>
      </c>
      <c r="AQ546" s="177">
        <v>0</v>
      </c>
      <c r="AR546" s="177">
        <v>0</v>
      </c>
      <c r="AS546" s="177">
        <v>0</v>
      </c>
      <c r="AT546" s="177">
        <v>0</v>
      </c>
      <c r="AU546" s="177">
        <v>0</v>
      </c>
      <c r="AV546" s="177">
        <v>0</v>
      </c>
      <c r="AW546" s="177">
        <v>0</v>
      </c>
      <c r="AX546" s="177">
        <v>0</v>
      </c>
      <c r="AY546" s="177">
        <v>0</v>
      </c>
      <c r="AZ546" s="177">
        <v>0</v>
      </c>
      <c r="BA546" s="177">
        <v>0</v>
      </c>
      <c r="BB546" s="177">
        <v>0</v>
      </c>
      <c r="BC546" s="177">
        <v>0</v>
      </c>
      <c r="BD546" s="177">
        <v>0</v>
      </c>
      <c r="BE546" s="177">
        <v>0</v>
      </c>
      <c r="BF546" s="177">
        <v>0</v>
      </c>
      <c r="BG546" s="177">
        <v>0</v>
      </c>
      <c r="BH546" s="177">
        <v>0</v>
      </c>
      <c r="BI546" s="177">
        <v>0</v>
      </c>
      <c r="BJ546" s="177">
        <v>0</v>
      </c>
      <c r="BK546" s="177">
        <v>0</v>
      </c>
      <c r="BL546" s="177">
        <v>237336</v>
      </c>
      <c r="BM546" s="177">
        <v>0</v>
      </c>
      <c r="BN546" s="177">
        <v>0</v>
      </c>
      <c r="BO546" s="177">
        <v>0</v>
      </c>
      <c r="BP546" s="177">
        <v>0</v>
      </c>
      <c r="BQ546" s="177">
        <v>0</v>
      </c>
      <c r="BR546" s="179">
        <v>6182133.7300000004</v>
      </c>
      <c r="BS546" s="179">
        <v>0</v>
      </c>
      <c r="BT546" s="179">
        <v>0</v>
      </c>
      <c r="BU546" s="179">
        <v>0</v>
      </c>
      <c r="BV546" s="177">
        <v>0</v>
      </c>
      <c r="BW546" s="179">
        <v>0</v>
      </c>
      <c r="BX546" s="179">
        <v>0</v>
      </c>
      <c r="BY546" s="177">
        <v>0</v>
      </c>
      <c r="BZ546" s="177">
        <v>0</v>
      </c>
      <c r="CA546" s="177">
        <v>0</v>
      </c>
      <c r="CB546" s="179">
        <v>0</v>
      </c>
      <c r="CC546" s="179">
        <v>0</v>
      </c>
      <c r="CD546" s="177">
        <v>0</v>
      </c>
      <c r="CE546" s="179">
        <v>0</v>
      </c>
      <c r="CF546" s="177">
        <v>0</v>
      </c>
      <c r="CG546" s="179">
        <v>0</v>
      </c>
      <c r="CH546" s="179">
        <v>0</v>
      </c>
      <c r="CI546" s="179">
        <v>0</v>
      </c>
      <c r="CJ546" s="179">
        <v>0</v>
      </c>
      <c r="CK546" s="177">
        <v>0</v>
      </c>
      <c r="CL546" s="177">
        <v>0</v>
      </c>
      <c r="CM546" s="178" t="s">
        <v>2177</v>
      </c>
      <c r="CN546" s="153">
        <v>45111</v>
      </c>
      <c r="CO546" s="153" t="s">
        <v>2177</v>
      </c>
      <c r="CQ546" s="189" t="s">
        <v>2178</v>
      </c>
      <c r="CR546" s="154">
        <f t="shared" si="11"/>
        <v>0</v>
      </c>
      <c r="CS546" s="154" t="s">
        <v>1075</v>
      </c>
      <c r="CT546" s="154" t="s">
        <v>1076</v>
      </c>
      <c r="CU546" s="154">
        <v>0</v>
      </c>
      <c r="CW546" s="157">
        <v>45111</v>
      </c>
      <c r="CX546" s="154" t="s">
        <v>2177</v>
      </c>
      <c r="CY546" s="154">
        <v>0</v>
      </c>
      <c r="CZ546" s="174">
        <f t="shared" si="10"/>
        <v>0</v>
      </c>
      <c r="DA546" s="158" t="s">
        <v>1075</v>
      </c>
      <c r="DB546" s="154" t="s">
        <v>1076</v>
      </c>
      <c r="DC546" s="154" t="s">
        <v>1288</v>
      </c>
    </row>
    <row r="547" spans="1:107" ht="13.2" customHeight="1" x14ac:dyDescent="0.25">
      <c r="A547" s="175" t="s">
        <v>1077</v>
      </c>
      <c r="B547" s="176" t="s">
        <v>1078</v>
      </c>
      <c r="C547" s="177">
        <v>0</v>
      </c>
      <c r="D547" s="177">
        <v>0</v>
      </c>
      <c r="E547" s="177">
        <v>0</v>
      </c>
      <c r="F547" s="177">
        <v>0</v>
      </c>
      <c r="G547" s="177">
        <v>0</v>
      </c>
      <c r="H547" s="177">
        <v>0</v>
      </c>
      <c r="I547" s="177">
        <v>0</v>
      </c>
      <c r="J547" s="177">
        <v>0</v>
      </c>
      <c r="K547" s="177">
        <v>0</v>
      </c>
      <c r="L547" s="177">
        <v>0</v>
      </c>
      <c r="M547" s="177">
        <v>0</v>
      </c>
      <c r="N547" s="177">
        <v>0</v>
      </c>
      <c r="O547" s="177">
        <v>0</v>
      </c>
      <c r="P547" s="177">
        <v>0</v>
      </c>
      <c r="Q547" s="177">
        <v>0</v>
      </c>
      <c r="R547" s="177">
        <v>0</v>
      </c>
      <c r="S547" s="177">
        <v>0</v>
      </c>
      <c r="T547" s="177">
        <v>0</v>
      </c>
      <c r="U547" s="177">
        <v>0</v>
      </c>
      <c r="V547" s="177">
        <v>0</v>
      </c>
      <c r="W547" s="177">
        <v>0</v>
      </c>
      <c r="X547" s="177">
        <v>0</v>
      </c>
      <c r="Y547" s="177">
        <v>0</v>
      </c>
      <c r="Z547" s="177">
        <v>0</v>
      </c>
      <c r="AA547" s="177">
        <v>0</v>
      </c>
      <c r="AB547" s="177">
        <v>0</v>
      </c>
      <c r="AC547" s="177">
        <v>0</v>
      </c>
      <c r="AD547" s="177">
        <v>0</v>
      </c>
      <c r="AE547" s="177">
        <v>0</v>
      </c>
      <c r="AF547" s="177">
        <v>0</v>
      </c>
      <c r="AG547" s="177">
        <v>0</v>
      </c>
      <c r="AH547" s="177">
        <v>0</v>
      </c>
      <c r="AI547" s="177">
        <v>0</v>
      </c>
      <c r="AJ547" s="177">
        <v>0</v>
      </c>
      <c r="AK547" s="177">
        <v>2368500</v>
      </c>
      <c r="AL547" s="177">
        <v>0</v>
      </c>
      <c r="AM547" s="177">
        <v>0</v>
      </c>
      <c r="AN547" s="177">
        <v>0</v>
      </c>
      <c r="AO547" s="177">
        <v>0</v>
      </c>
      <c r="AP547" s="177">
        <v>0</v>
      </c>
      <c r="AQ547" s="177">
        <v>0</v>
      </c>
      <c r="AR547" s="177">
        <v>0</v>
      </c>
      <c r="AS547" s="177">
        <v>0</v>
      </c>
      <c r="AT547" s="177">
        <v>0</v>
      </c>
      <c r="AU547" s="177">
        <v>0</v>
      </c>
      <c r="AV547" s="177">
        <v>0</v>
      </c>
      <c r="AW547" s="177">
        <v>0</v>
      </c>
      <c r="AX547" s="177">
        <v>0</v>
      </c>
      <c r="AY547" s="177">
        <v>0</v>
      </c>
      <c r="AZ547" s="177">
        <v>0</v>
      </c>
      <c r="BA547" s="177">
        <v>450600</v>
      </c>
      <c r="BB547" s="177">
        <v>0</v>
      </c>
      <c r="BC547" s="177">
        <v>0</v>
      </c>
      <c r="BD547" s="177">
        <v>0</v>
      </c>
      <c r="BE547" s="177">
        <v>0</v>
      </c>
      <c r="BF547" s="177">
        <v>0</v>
      </c>
      <c r="BG547" s="177">
        <v>0</v>
      </c>
      <c r="BH547" s="177">
        <v>0</v>
      </c>
      <c r="BI547" s="177">
        <v>0</v>
      </c>
      <c r="BJ547" s="177">
        <v>0</v>
      </c>
      <c r="BK547" s="177">
        <v>0</v>
      </c>
      <c r="BL547" s="177">
        <v>0</v>
      </c>
      <c r="BM547" s="177">
        <v>0</v>
      </c>
      <c r="BN547" s="177">
        <v>0</v>
      </c>
      <c r="BO547" s="177">
        <v>0</v>
      </c>
      <c r="BP547" s="177">
        <v>0</v>
      </c>
      <c r="BQ547" s="177">
        <v>0</v>
      </c>
      <c r="BR547" s="177">
        <v>0</v>
      </c>
      <c r="BS547" s="177">
        <v>0</v>
      </c>
      <c r="BT547" s="177">
        <v>0</v>
      </c>
      <c r="BU547" s="177">
        <v>0</v>
      </c>
      <c r="BV547" s="177">
        <v>0</v>
      </c>
      <c r="BW547" s="177">
        <v>0</v>
      </c>
      <c r="BX547" s="177">
        <v>0</v>
      </c>
      <c r="BY547" s="177">
        <v>0</v>
      </c>
      <c r="BZ547" s="177">
        <v>0</v>
      </c>
      <c r="CA547" s="179">
        <v>0</v>
      </c>
      <c r="CB547" s="177">
        <v>0</v>
      </c>
      <c r="CC547" s="177">
        <v>0</v>
      </c>
      <c r="CD547" s="177">
        <v>0</v>
      </c>
      <c r="CE547" s="177">
        <v>0</v>
      </c>
      <c r="CF547" s="177">
        <v>0</v>
      </c>
      <c r="CG547" s="177">
        <v>0</v>
      </c>
      <c r="CH547" s="177">
        <v>0</v>
      </c>
      <c r="CI547" s="177">
        <v>0</v>
      </c>
      <c r="CJ547" s="177">
        <v>0</v>
      </c>
      <c r="CK547" s="177">
        <v>0</v>
      </c>
      <c r="CL547" s="177">
        <v>0</v>
      </c>
      <c r="CM547" s="178" t="s">
        <v>2177</v>
      </c>
      <c r="CN547" s="153">
        <v>45111</v>
      </c>
      <c r="CO547" s="153" t="s">
        <v>2177</v>
      </c>
      <c r="CQ547" s="189" t="s">
        <v>2178</v>
      </c>
      <c r="CR547" s="154">
        <f t="shared" si="11"/>
        <v>0</v>
      </c>
      <c r="CS547" s="154" t="s">
        <v>1077</v>
      </c>
      <c r="CT547" s="154" t="s">
        <v>1078</v>
      </c>
      <c r="CU547" s="154">
        <v>0</v>
      </c>
      <c r="CW547" s="157">
        <v>45111</v>
      </c>
      <c r="CX547" s="154" t="s">
        <v>2177</v>
      </c>
      <c r="CY547" s="154">
        <v>0</v>
      </c>
      <c r="CZ547" s="174">
        <f t="shared" si="10"/>
        <v>0</v>
      </c>
      <c r="DA547" s="158" t="s">
        <v>1077</v>
      </c>
      <c r="DB547" s="154" t="s">
        <v>1078</v>
      </c>
      <c r="DC547" s="154" t="s">
        <v>1288</v>
      </c>
    </row>
    <row r="548" spans="1:107" ht="13.2" customHeight="1" x14ac:dyDescent="0.25">
      <c r="A548" s="175" t="s">
        <v>2183</v>
      </c>
      <c r="B548" s="176" t="s">
        <v>2184</v>
      </c>
      <c r="C548" s="177">
        <v>0</v>
      </c>
      <c r="D548" s="177">
        <v>0</v>
      </c>
      <c r="E548" s="177">
        <v>0</v>
      </c>
      <c r="F548" s="177">
        <v>0</v>
      </c>
      <c r="G548" s="177">
        <v>0</v>
      </c>
      <c r="H548" s="177">
        <v>0</v>
      </c>
      <c r="I548" s="177">
        <v>0</v>
      </c>
      <c r="J548" s="177">
        <v>0</v>
      </c>
      <c r="K548" s="177">
        <v>0</v>
      </c>
      <c r="L548" s="177">
        <v>0</v>
      </c>
      <c r="M548" s="177">
        <v>0</v>
      </c>
      <c r="N548" s="177">
        <v>0</v>
      </c>
      <c r="O548" s="177">
        <v>0</v>
      </c>
      <c r="P548" s="177">
        <v>0</v>
      </c>
      <c r="Q548" s="177">
        <v>0</v>
      </c>
      <c r="R548" s="177">
        <v>0</v>
      </c>
      <c r="S548" s="177">
        <v>0</v>
      </c>
      <c r="T548" s="177">
        <v>0</v>
      </c>
      <c r="U548" s="177">
        <v>0</v>
      </c>
      <c r="V548" s="177">
        <v>0</v>
      </c>
      <c r="W548" s="177">
        <v>0</v>
      </c>
      <c r="X548" s="177">
        <v>0</v>
      </c>
      <c r="Y548" s="177">
        <v>0</v>
      </c>
      <c r="Z548" s="177">
        <v>0</v>
      </c>
      <c r="AA548" s="177">
        <v>0</v>
      </c>
      <c r="AB548" s="177">
        <v>0</v>
      </c>
      <c r="AC548" s="177">
        <v>0</v>
      </c>
      <c r="AD548" s="177">
        <v>0</v>
      </c>
      <c r="AE548" s="177">
        <v>0</v>
      </c>
      <c r="AF548" s="177">
        <v>0</v>
      </c>
      <c r="AG548" s="177">
        <v>0</v>
      </c>
      <c r="AH548" s="177">
        <v>0</v>
      </c>
      <c r="AI548" s="177">
        <v>0</v>
      </c>
      <c r="AJ548" s="177">
        <v>0</v>
      </c>
      <c r="AK548" s="177">
        <v>0</v>
      </c>
      <c r="AL548" s="177">
        <v>0</v>
      </c>
      <c r="AM548" s="177">
        <v>0</v>
      </c>
      <c r="AN548" s="177">
        <v>0</v>
      </c>
      <c r="AO548" s="177">
        <v>0</v>
      </c>
      <c r="AP548" s="177">
        <v>0</v>
      </c>
      <c r="AQ548" s="177">
        <v>0</v>
      </c>
      <c r="AR548" s="177">
        <v>0</v>
      </c>
      <c r="AS548" s="177">
        <v>0</v>
      </c>
      <c r="AT548" s="177">
        <v>0</v>
      </c>
      <c r="AU548" s="177">
        <v>0</v>
      </c>
      <c r="AV548" s="177">
        <v>0</v>
      </c>
      <c r="AW548" s="177">
        <v>0</v>
      </c>
      <c r="AX548" s="177">
        <v>0</v>
      </c>
      <c r="AY548" s="177">
        <v>0</v>
      </c>
      <c r="AZ548" s="177">
        <v>0</v>
      </c>
      <c r="BA548" s="177">
        <v>0</v>
      </c>
      <c r="BB548" s="177">
        <v>0</v>
      </c>
      <c r="BC548" s="177">
        <v>0</v>
      </c>
      <c r="BD548" s="177">
        <v>0</v>
      </c>
      <c r="BE548" s="177">
        <v>0</v>
      </c>
      <c r="BF548" s="177">
        <v>0</v>
      </c>
      <c r="BG548" s="177">
        <v>0</v>
      </c>
      <c r="BH548" s="177">
        <v>0</v>
      </c>
      <c r="BI548" s="177">
        <v>0</v>
      </c>
      <c r="BJ548" s="177">
        <v>0</v>
      </c>
      <c r="BK548" s="177">
        <v>0</v>
      </c>
      <c r="BL548" s="177">
        <v>0</v>
      </c>
      <c r="BM548" s="177">
        <v>0</v>
      </c>
      <c r="BN548" s="177">
        <v>0</v>
      </c>
      <c r="BO548" s="177">
        <v>0</v>
      </c>
      <c r="BP548" s="177">
        <v>0</v>
      </c>
      <c r="BQ548" s="177">
        <v>0</v>
      </c>
      <c r="BR548" s="179">
        <v>0</v>
      </c>
      <c r="BS548" s="177">
        <v>0</v>
      </c>
      <c r="BT548" s="177">
        <v>0</v>
      </c>
      <c r="BU548" s="177">
        <v>0</v>
      </c>
      <c r="BV548" s="177">
        <v>0</v>
      </c>
      <c r="BW548" s="177">
        <v>0</v>
      </c>
      <c r="BX548" s="177">
        <v>0</v>
      </c>
      <c r="BY548" s="177">
        <v>0</v>
      </c>
      <c r="BZ548" s="177">
        <v>0</v>
      </c>
      <c r="CA548" s="177">
        <v>0</v>
      </c>
      <c r="CB548" s="177">
        <v>0</v>
      </c>
      <c r="CC548" s="177">
        <v>0</v>
      </c>
      <c r="CD548" s="177">
        <v>0</v>
      </c>
      <c r="CE548" s="177">
        <v>0</v>
      </c>
      <c r="CF548" s="177">
        <v>0</v>
      </c>
      <c r="CG548" s="177">
        <v>0</v>
      </c>
      <c r="CH548" s="177">
        <v>0</v>
      </c>
      <c r="CI548" s="177">
        <v>0</v>
      </c>
      <c r="CJ548" s="177">
        <v>0</v>
      </c>
      <c r="CK548" s="177">
        <v>0</v>
      </c>
      <c r="CL548" s="177">
        <v>0</v>
      </c>
      <c r="CM548" s="178" t="s">
        <v>2177</v>
      </c>
      <c r="CN548" s="153">
        <v>45111</v>
      </c>
      <c r="CO548" s="153" t="s">
        <v>2177</v>
      </c>
      <c r="CQ548" s="189" t="s">
        <v>2178</v>
      </c>
      <c r="CR548" s="154">
        <f t="shared" si="11"/>
        <v>0</v>
      </c>
      <c r="CS548" s="154" t="s">
        <v>2183</v>
      </c>
      <c r="CT548" s="154" t="s">
        <v>2184</v>
      </c>
      <c r="CU548" s="154">
        <v>0</v>
      </c>
      <c r="CW548" s="157">
        <v>45111</v>
      </c>
      <c r="CX548" s="154" t="s">
        <v>2177</v>
      </c>
      <c r="CY548" s="154">
        <v>0</v>
      </c>
      <c r="CZ548" s="174">
        <f t="shared" si="10"/>
        <v>0</v>
      </c>
      <c r="DA548" s="158" t="s">
        <v>2183</v>
      </c>
      <c r="DB548" s="154" t="s">
        <v>2184</v>
      </c>
      <c r="DC548" s="154" t="s">
        <v>1288</v>
      </c>
    </row>
    <row r="549" spans="1:107" ht="13.2" customHeight="1" x14ac:dyDescent="0.25">
      <c r="A549" s="175" t="s">
        <v>2185</v>
      </c>
      <c r="B549" s="176" t="s">
        <v>2186</v>
      </c>
      <c r="C549" s="177">
        <v>0</v>
      </c>
      <c r="D549" s="177">
        <v>0</v>
      </c>
      <c r="E549" s="177">
        <v>0</v>
      </c>
      <c r="F549" s="177">
        <v>0</v>
      </c>
      <c r="G549" s="177">
        <v>0</v>
      </c>
      <c r="H549" s="177">
        <v>0</v>
      </c>
      <c r="I549" s="177">
        <v>0</v>
      </c>
      <c r="J549" s="177">
        <v>0</v>
      </c>
      <c r="K549" s="177">
        <v>0</v>
      </c>
      <c r="L549" s="177">
        <v>0</v>
      </c>
      <c r="M549" s="177">
        <v>0</v>
      </c>
      <c r="N549" s="177">
        <v>0</v>
      </c>
      <c r="O549" s="177">
        <v>0</v>
      </c>
      <c r="P549" s="177">
        <v>0</v>
      </c>
      <c r="Q549" s="177">
        <v>0</v>
      </c>
      <c r="R549" s="177">
        <v>0</v>
      </c>
      <c r="S549" s="177">
        <v>0</v>
      </c>
      <c r="T549" s="177">
        <v>0</v>
      </c>
      <c r="U549" s="177">
        <v>0</v>
      </c>
      <c r="V549" s="177">
        <v>0</v>
      </c>
      <c r="W549" s="177">
        <v>0</v>
      </c>
      <c r="X549" s="177">
        <v>0</v>
      </c>
      <c r="Y549" s="177">
        <v>0</v>
      </c>
      <c r="Z549" s="177">
        <v>0</v>
      </c>
      <c r="AA549" s="177">
        <v>0</v>
      </c>
      <c r="AB549" s="177">
        <v>0</v>
      </c>
      <c r="AC549" s="177">
        <v>0</v>
      </c>
      <c r="AD549" s="177">
        <v>0</v>
      </c>
      <c r="AE549" s="177">
        <v>0</v>
      </c>
      <c r="AF549" s="177">
        <v>0</v>
      </c>
      <c r="AG549" s="177">
        <v>0</v>
      </c>
      <c r="AH549" s="177">
        <v>0</v>
      </c>
      <c r="AI549" s="177">
        <v>0</v>
      </c>
      <c r="AJ549" s="177">
        <v>0</v>
      </c>
      <c r="AK549" s="177">
        <v>0</v>
      </c>
      <c r="AL549" s="177">
        <v>0</v>
      </c>
      <c r="AM549" s="177">
        <v>0</v>
      </c>
      <c r="AN549" s="177">
        <v>0</v>
      </c>
      <c r="AO549" s="177">
        <v>0</v>
      </c>
      <c r="AP549" s="177">
        <v>0</v>
      </c>
      <c r="AQ549" s="177">
        <v>0</v>
      </c>
      <c r="AR549" s="177">
        <v>0</v>
      </c>
      <c r="AS549" s="177">
        <v>0</v>
      </c>
      <c r="AT549" s="177">
        <v>0</v>
      </c>
      <c r="AU549" s="177">
        <v>0</v>
      </c>
      <c r="AV549" s="177">
        <v>0</v>
      </c>
      <c r="AW549" s="177">
        <v>0</v>
      </c>
      <c r="AX549" s="177">
        <v>0</v>
      </c>
      <c r="AY549" s="177">
        <v>0</v>
      </c>
      <c r="AZ549" s="177">
        <v>0</v>
      </c>
      <c r="BA549" s="177">
        <v>0</v>
      </c>
      <c r="BB549" s="177">
        <v>0</v>
      </c>
      <c r="BC549" s="177">
        <v>0</v>
      </c>
      <c r="BD549" s="177">
        <v>0</v>
      </c>
      <c r="BE549" s="177">
        <v>0</v>
      </c>
      <c r="BF549" s="177">
        <v>0</v>
      </c>
      <c r="BG549" s="177">
        <v>0</v>
      </c>
      <c r="BH549" s="177">
        <v>0</v>
      </c>
      <c r="BI549" s="177">
        <v>0</v>
      </c>
      <c r="BJ549" s="177">
        <v>0</v>
      </c>
      <c r="BK549" s="177">
        <v>0</v>
      </c>
      <c r="BL549" s="177">
        <v>0</v>
      </c>
      <c r="BM549" s="177">
        <v>0</v>
      </c>
      <c r="BN549" s="177">
        <v>0</v>
      </c>
      <c r="BO549" s="177">
        <v>0</v>
      </c>
      <c r="BP549" s="177">
        <v>0</v>
      </c>
      <c r="BQ549" s="177">
        <v>0</v>
      </c>
      <c r="BR549" s="177">
        <v>0</v>
      </c>
      <c r="BS549" s="177">
        <v>0</v>
      </c>
      <c r="BT549" s="177">
        <v>0</v>
      </c>
      <c r="BU549" s="177">
        <v>0</v>
      </c>
      <c r="BV549" s="177">
        <v>0</v>
      </c>
      <c r="BW549" s="177">
        <v>0</v>
      </c>
      <c r="BX549" s="177">
        <v>0</v>
      </c>
      <c r="BY549" s="177">
        <v>0</v>
      </c>
      <c r="BZ549" s="177">
        <v>0</v>
      </c>
      <c r="CA549" s="177">
        <v>0</v>
      </c>
      <c r="CB549" s="177">
        <v>0</v>
      </c>
      <c r="CC549" s="177">
        <v>0</v>
      </c>
      <c r="CD549" s="177">
        <v>0</v>
      </c>
      <c r="CE549" s="177">
        <v>0</v>
      </c>
      <c r="CF549" s="177">
        <v>0</v>
      </c>
      <c r="CG549" s="177">
        <v>0</v>
      </c>
      <c r="CH549" s="177">
        <v>0</v>
      </c>
      <c r="CI549" s="177">
        <v>0</v>
      </c>
      <c r="CJ549" s="177">
        <v>0</v>
      </c>
      <c r="CK549" s="177">
        <v>0</v>
      </c>
      <c r="CL549" s="177">
        <v>0</v>
      </c>
      <c r="CM549" s="178" t="s">
        <v>2177</v>
      </c>
      <c r="CN549" s="153">
        <v>45111</v>
      </c>
      <c r="CO549" s="153" t="s">
        <v>2177</v>
      </c>
      <c r="CQ549" s="189" t="s">
        <v>2178</v>
      </c>
      <c r="CR549" s="154">
        <f t="shared" si="11"/>
        <v>0</v>
      </c>
      <c r="CS549" s="154" t="s">
        <v>2185</v>
      </c>
      <c r="CT549" s="154" t="s">
        <v>2186</v>
      </c>
      <c r="CU549" s="154">
        <v>0</v>
      </c>
      <c r="CW549" s="157">
        <v>45111</v>
      </c>
      <c r="CX549" s="154" t="s">
        <v>2177</v>
      </c>
      <c r="CY549" s="154">
        <v>0</v>
      </c>
      <c r="CZ549" s="174">
        <f t="shared" si="10"/>
        <v>0</v>
      </c>
      <c r="DA549" s="158" t="s">
        <v>2185</v>
      </c>
      <c r="DB549" s="154" t="s">
        <v>2186</v>
      </c>
      <c r="DC549" s="154" t="s">
        <v>1288</v>
      </c>
    </row>
    <row r="550" spans="1:107" ht="13.2" customHeight="1" x14ac:dyDescent="0.25">
      <c r="A550" s="175" t="s">
        <v>1079</v>
      </c>
      <c r="B550" s="176" t="s">
        <v>1080</v>
      </c>
      <c r="C550" s="177">
        <v>0</v>
      </c>
      <c r="D550" s="177">
        <v>0</v>
      </c>
      <c r="E550" s="177">
        <v>0</v>
      </c>
      <c r="F550" s="177">
        <v>0</v>
      </c>
      <c r="G550" s="177">
        <v>0</v>
      </c>
      <c r="H550" s="177">
        <v>0</v>
      </c>
      <c r="I550" s="177">
        <v>0</v>
      </c>
      <c r="J550" s="177">
        <v>0</v>
      </c>
      <c r="K550" s="177">
        <v>0</v>
      </c>
      <c r="L550" s="177">
        <v>0</v>
      </c>
      <c r="M550" s="177">
        <v>0</v>
      </c>
      <c r="N550" s="177">
        <v>0</v>
      </c>
      <c r="O550" s="177">
        <v>0</v>
      </c>
      <c r="P550" s="177">
        <v>0</v>
      </c>
      <c r="Q550" s="177">
        <v>0</v>
      </c>
      <c r="R550" s="177">
        <v>0</v>
      </c>
      <c r="S550" s="177">
        <v>0</v>
      </c>
      <c r="T550" s="177">
        <v>0</v>
      </c>
      <c r="U550" s="177">
        <v>0</v>
      </c>
      <c r="V550" s="177">
        <v>0</v>
      </c>
      <c r="W550" s="177">
        <v>0</v>
      </c>
      <c r="X550" s="177">
        <v>0</v>
      </c>
      <c r="Y550" s="177">
        <v>0</v>
      </c>
      <c r="Z550" s="177">
        <v>0</v>
      </c>
      <c r="AA550" s="177">
        <v>0</v>
      </c>
      <c r="AB550" s="177">
        <v>0</v>
      </c>
      <c r="AC550" s="177">
        <v>0</v>
      </c>
      <c r="AD550" s="177">
        <v>0</v>
      </c>
      <c r="AE550" s="177">
        <v>0</v>
      </c>
      <c r="AF550" s="177">
        <v>0</v>
      </c>
      <c r="AG550" s="177">
        <v>0</v>
      </c>
      <c r="AH550" s="177">
        <v>0</v>
      </c>
      <c r="AI550" s="177">
        <v>0</v>
      </c>
      <c r="AJ550" s="177">
        <v>0</v>
      </c>
      <c r="AK550" s="177">
        <v>0</v>
      </c>
      <c r="AL550" s="177">
        <v>0</v>
      </c>
      <c r="AM550" s="177">
        <v>0</v>
      </c>
      <c r="AN550" s="177">
        <v>0</v>
      </c>
      <c r="AO550" s="177">
        <v>0</v>
      </c>
      <c r="AP550" s="177">
        <v>0</v>
      </c>
      <c r="AQ550" s="177">
        <v>0</v>
      </c>
      <c r="AR550" s="177">
        <v>0</v>
      </c>
      <c r="AS550" s="177">
        <v>0</v>
      </c>
      <c r="AT550" s="177">
        <v>0</v>
      </c>
      <c r="AU550" s="177">
        <v>0</v>
      </c>
      <c r="AV550" s="177">
        <v>0</v>
      </c>
      <c r="AW550" s="177">
        <v>0</v>
      </c>
      <c r="AX550" s="177">
        <v>0</v>
      </c>
      <c r="AY550" s="177">
        <v>0</v>
      </c>
      <c r="AZ550" s="177">
        <v>0</v>
      </c>
      <c r="BA550" s="177">
        <v>0</v>
      </c>
      <c r="BB550" s="177">
        <v>0</v>
      </c>
      <c r="BC550" s="177">
        <v>0</v>
      </c>
      <c r="BD550" s="177">
        <v>0</v>
      </c>
      <c r="BE550" s="177">
        <v>0</v>
      </c>
      <c r="BF550" s="177">
        <v>0</v>
      </c>
      <c r="BG550" s="177">
        <v>0</v>
      </c>
      <c r="BH550" s="177">
        <v>0</v>
      </c>
      <c r="BI550" s="177">
        <v>0</v>
      </c>
      <c r="BJ550" s="177">
        <v>0</v>
      </c>
      <c r="BK550" s="177">
        <v>0</v>
      </c>
      <c r="BL550" s="177">
        <v>0</v>
      </c>
      <c r="BM550" s="177">
        <v>0</v>
      </c>
      <c r="BN550" s="177">
        <v>0</v>
      </c>
      <c r="BO550" s="177">
        <v>0</v>
      </c>
      <c r="BP550" s="177">
        <v>0</v>
      </c>
      <c r="BQ550" s="177">
        <v>0</v>
      </c>
      <c r="BR550" s="177">
        <v>0</v>
      </c>
      <c r="BS550" s="177">
        <v>0</v>
      </c>
      <c r="BT550" s="177">
        <v>0</v>
      </c>
      <c r="BU550" s="177">
        <v>0</v>
      </c>
      <c r="BV550" s="177">
        <v>0</v>
      </c>
      <c r="BW550" s="177">
        <v>0</v>
      </c>
      <c r="BX550" s="177">
        <v>0</v>
      </c>
      <c r="BY550" s="177">
        <v>0</v>
      </c>
      <c r="BZ550" s="177">
        <v>0</v>
      </c>
      <c r="CA550" s="177">
        <v>0</v>
      </c>
      <c r="CB550" s="177">
        <v>0</v>
      </c>
      <c r="CC550" s="177">
        <v>0</v>
      </c>
      <c r="CD550" s="177">
        <v>0</v>
      </c>
      <c r="CE550" s="177">
        <v>0</v>
      </c>
      <c r="CF550" s="177">
        <v>0</v>
      </c>
      <c r="CG550" s="177">
        <v>0</v>
      </c>
      <c r="CH550" s="177">
        <v>0</v>
      </c>
      <c r="CI550" s="177">
        <v>0</v>
      </c>
      <c r="CJ550" s="177">
        <v>0</v>
      </c>
      <c r="CK550" s="177">
        <v>0</v>
      </c>
      <c r="CL550" s="177">
        <v>0</v>
      </c>
      <c r="CM550" s="178" t="s">
        <v>2177</v>
      </c>
      <c r="CN550" s="153">
        <v>45111</v>
      </c>
      <c r="CO550" s="153" t="s">
        <v>2177</v>
      </c>
      <c r="CQ550" s="189" t="s">
        <v>2178</v>
      </c>
      <c r="CR550" s="154">
        <f t="shared" si="11"/>
        <v>0</v>
      </c>
      <c r="CS550" s="154" t="s">
        <v>1079</v>
      </c>
      <c r="CT550" s="154" t="s">
        <v>1080</v>
      </c>
      <c r="CU550" s="154">
        <v>0</v>
      </c>
      <c r="CW550" s="157">
        <v>45111</v>
      </c>
      <c r="CX550" s="154" t="s">
        <v>2177</v>
      </c>
      <c r="CY550" s="154">
        <v>0</v>
      </c>
      <c r="CZ550" s="174">
        <f t="shared" si="10"/>
        <v>0</v>
      </c>
      <c r="DA550" s="158" t="s">
        <v>1079</v>
      </c>
      <c r="DB550" s="154" t="s">
        <v>1080</v>
      </c>
      <c r="DC550" s="154" t="s">
        <v>1288</v>
      </c>
    </row>
    <row r="551" spans="1:107" ht="13.2" customHeight="1" x14ac:dyDescent="0.25">
      <c r="A551" s="175" t="s">
        <v>1081</v>
      </c>
      <c r="B551" s="176" t="s">
        <v>1082</v>
      </c>
      <c r="C551" s="177">
        <v>0</v>
      </c>
      <c r="D551" s="177">
        <v>0</v>
      </c>
      <c r="E551" s="177">
        <v>0</v>
      </c>
      <c r="F551" s="177">
        <v>0</v>
      </c>
      <c r="G551" s="177">
        <v>0</v>
      </c>
      <c r="H551" s="177">
        <v>0</v>
      </c>
      <c r="I551" s="177">
        <v>0</v>
      </c>
      <c r="J551" s="177">
        <v>0</v>
      </c>
      <c r="K551" s="177">
        <v>0</v>
      </c>
      <c r="L551" s="177">
        <v>0</v>
      </c>
      <c r="M551" s="177">
        <v>0</v>
      </c>
      <c r="N551" s="177">
        <v>0</v>
      </c>
      <c r="O551" s="177">
        <v>0</v>
      </c>
      <c r="P551" s="177">
        <v>0</v>
      </c>
      <c r="Q551" s="177">
        <v>0</v>
      </c>
      <c r="R551" s="177">
        <v>0</v>
      </c>
      <c r="S551" s="177">
        <v>0</v>
      </c>
      <c r="T551" s="177">
        <v>0</v>
      </c>
      <c r="U551" s="177">
        <v>0</v>
      </c>
      <c r="V551" s="177">
        <v>0</v>
      </c>
      <c r="W551" s="177">
        <v>0</v>
      </c>
      <c r="X551" s="177">
        <v>0</v>
      </c>
      <c r="Y551" s="177">
        <v>0</v>
      </c>
      <c r="Z551" s="177">
        <v>0</v>
      </c>
      <c r="AA551" s="177">
        <v>0</v>
      </c>
      <c r="AB551" s="177">
        <v>0</v>
      </c>
      <c r="AC551" s="177">
        <v>0</v>
      </c>
      <c r="AD551" s="177">
        <v>0</v>
      </c>
      <c r="AE551" s="177">
        <v>0</v>
      </c>
      <c r="AF551" s="177">
        <v>0</v>
      </c>
      <c r="AG551" s="177">
        <v>0</v>
      </c>
      <c r="AH551" s="177">
        <v>0</v>
      </c>
      <c r="AI551" s="177">
        <v>0</v>
      </c>
      <c r="AJ551" s="177">
        <v>0</v>
      </c>
      <c r="AK551" s="177">
        <v>0</v>
      </c>
      <c r="AL551" s="177">
        <v>0</v>
      </c>
      <c r="AM551" s="177">
        <v>0</v>
      </c>
      <c r="AN551" s="177">
        <v>0</v>
      </c>
      <c r="AO551" s="177">
        <v>0</v>
      </c>
      <c r="AP551" s="177">
        <v>0</v>
      </c>
      <c r="AQ551" s="177">
        <v>0</v>
      </c>
      <c r="AR551" s="177">
        <v>0</v>
      </c>
      <c r="AS551" s="177">
        <v>0</v>
      </c>
      <c r="AT551" s="177">
        <v>0</v>
      </c>
      <c r="AU551" s="177">
        <v>0</v>
      </c>
      <c r="AV551" s="177">
        <v>0</v>
      </c>
      <c r="AW551" s="177">
        <v>0</v>
      </c>
      <c r="AX551" s="177">
        <v>0</v>
      </c>
      <c r="AY551" s="177">
        <v>0</v>
      </c>
      <c r="AZ551" s="177">
        <v>0</v>
      </c>
      <c r="BA551" s="177">
        <v>0</v>
      </c>
      <c r="BB551" s="177">
        <v>0</v>
      </c>
      <c r="BC551" s="177">
        <v>0</v>
      </c>
      <c r="BD551" s="177">
        <v>0</v>
      </c>
      <c r="BE551" s="177">
        <v>0</v>
      </c>
      <c r="BF551" s="177">
        <v>0</v>
      </c>
      <c r="BG551" s="177">
        <v>0</v>
      </c>
      <c r="BH551" s="177">
        <v>0</v>
      </c>
      <c r="BI551" s="177">
        <v>0</v>
      </c>
      <c r="BJ551" s="177">
        <v>0</v>
      </c>
      <c r="BK551" s="177">
        <v>0</v>
      </c>
      <c r="BL551" s="177">
        <v>0</v>
      </c>
      <c r="BM551" s="177">
        <v>0</v>
      </c>
      <c r="BN551" s="177">
        <v>0</v>
      </c>
      <c r="BO551" s="177">
        <v>0</v>
      </c>
      <c r="BP551" s="177">
        <v>0</v>
      </c>
      <c r="BQ551" s="177">
        <v>0</v>
      </c>
      <c r="BR551" s="177">
        <v>0</v>
      </c>
      <c r="BS551" s="177">
        <v>0</v>
      </c>
      <c r="BT551" s="177">
        <v>0</v>
      </c>
      <c r="BU551" s="177">
        <v>0</v>
      </c>
      <c r="BV551" s="177">
        <v>0</v>
      </c>
      <c r="BW551" s="177">
        <v>0</v>
      </c>
      <c r="BX551" s="177">
        <v>0</v>
      </c>
      <c r="BY551" s="177">
        <v>0</v>
      </c>
      <c r="BZ551" s="177">
        <v>0</v>
      </c>
      <c r="CA551" s="177">
        <v>0</v>
      </c>
      <c r="CB551" s="177">
        <v>0</v>
      </c>
      <c r="CC551" s="177">
        <v>0</v>
      </c>
      <c r="CD551" s="177">
        <v>0</v>
      </c>
      <c r="CE551" s="177">
        <v>0</v>
      </c>
      <c r="CF551" s="177">
        <v>0</v>
      </c>
      <c r="CG551" s="177">
        <v>0</v>
      </c>
      <c r="CH551" s="177">
        <v>0</v>
      </c>
      <c r="CI551" s="177">
        <v>0</v>
      </c>
      <c r="CJ551" s="177">
        <v>0</v>
      </c>
      <c r="CK551" s="177">
        <v>0</v>
      </c>
      <c r="CL551" s="177">
        <v>0</v>
      </c>
      <c r="CM551" s="178" t="s">
        <v>2177</v>
      </c>
      <c r="CN551" s="153">
        <v>45111</v>
      </c>
      <c r="CO551" s="153" t="s">
        <v>2177</v>
      </c>
      <c r="CQ551" s="191" t="s">
        <v>2178</v>
      </c>
      <c r="CR551" s="154">
        <f t="shared" si="11"/>
        <v>0</v>
      </c>
      <c r="CS551" s="154" t="s">
        <v>1081</v>
      </c>
      <c r="CT551" s="154" t="s">
        <v>1082</v>
      </c>
      <c r="CU551" s="154">
        <v>0</v>
      </c>
      <c r="CW551" s="157">
        <v>45111</v>
      </c>
      <c r="CX551" s="154" t="s">
        <v>2177</v>
      </c>
      <c r="CY551" s="154">
        <v>0</v>
      </c>
      <c r="CZ551" s="174">
        <f t="shared" si="10"/>
        <v>0</v>
      </c>
      <c r="DA551" s="158" t="s">
        <v>1081</v>
      </c>
      <c r="DB551" s="154" t="s">
        <v>1082</v>
      </c>
      <c r="DC551" s="154" t="s">
        <v>1288</v>
      </c>
    </row>
    <row r="552" spans="1:107" ht="13.2" customHeight="1" x14ac:dyDescent="0.25">
      <c r="A552" s="175" t="s">
        <v>1083</v>
      </c>
      <c r="B552" s="176" t="s">
        <v>1084</v>
      </c>
      <c r="C552" s="177">
        <v>0</v>
      </c>
      <c r="D552" s="177">
        <v>0</v>
      </c>
      <c r="E552" s="177">
        <v>0</v>
      </c>
      <c r="F552" s="177">
        <v>0</v>
      </c>
      <c r="G552" s="177">
        <v>0</v>
      </c>
      <c r="H552" s="177">
        <v>0</v>
      </c>
      <c r="I552" s="177">
        <v>0</v>
      </c>
      <c r="J552" s="177">
        <v>0</v>
      </c>
      <c r="K552" s="177">
        <v>0</v>
      </c>
      <c r="L552" s="177">
        <v>0</v>
      </c>
      <c r="M552" s="177">
        <v>0</v>
      </c>
      <c r="N552" s="177">
        <v>0</v>
      </c>
      <c r="O552" s="177">
        <v>0</v>
      </c>
      <c r="P552" s="177">
        <v>0</v>
      </c>
      <c r="Q552" s="177">
        <v>3377</v>
      </c>
      <c r="R552" s="177">
        <v>0</v>
      </c>
      <c r="S552" s="177">
        <v>0</v>
      </c>
      <c r="T552" s="177">
        <v>0</v>
      </c>
      <c r="U552" s="177">
        <v>0</v>
      </c>
      <c r="V552" s="177">
        <v>0</v>
      </c>
      <c r="W552" s="177">
        <v>0</v>
      </c>
      <c r="X552" s="177">
        <v>0</v>
      </c>
      <c r="Y552" s="177">
        <v>0</v>
      </c>
      <c r="Z552" s="177">
        <v>0</v>
      </c>
      <c r="AA552" s="177">
        <v>0</v>
      </c>
      <c r="AB552" s="177">
        <v>0</v>
      </c>
      <c r="AC552" s="177">
        <v>0</v>
      </c>
      <c r="AD552" s="177">
        <v>0</v>
      </c>
      <c r="AE552" s="177">
        <v>0</v>
      </c>
      <c r="AF552" s="177">
        <v>0</v>
      </c>
      <c r="AG552" s="177">
        <v>0</v>
      </c>
      <c r="AH552" s="177">
        <v>0</v>
      </c>
      <c r="AI552" s="177">
        <v>0</v>
      </c>
      <c r="AJ552" s="177">
        <v>0</v>
      </c>
      <c r="AK552" s="177">
        <v>0</v>
      </c>
      <c r="AL552" s="177">
        <v>0</v>
      </c>
      <c r="AM552" s="177">
        <v>0</v>
      </c>
      <c r="AN552" s="177">
        <v>0</v>
      </c>
      <c r="AO552" s="177">
        <v>0</v>
      </c>
      <c r="AP552" s="177">
        <v>0</v>
      </c>
      <c r="AQ552" s="177">
        <v>0</v>
      </c>
      <c r="AR552" s="177">
        <v>0</v>
      </c>
      <c r="AS552" s="177">
        <v>0</v>
      </c>
      <c r="AT552" s="177">
        <v>0</v>
      </c>
      <c r="AU552" s="177">
        <v>0</v>
      </c>
      <c r="AV552" s="177">
        <v>0</v>
      </c>
      <c r="AW552" s="177">
        <v>0</v>
      </c>
      <c r="AX552" s="177">
        <v>0</v>
      </c>
      <c r="AY552" s="177">
        <v>0</v>
      </c>
      <c r="AZ552" s="177">
        <v>0</v>
      </c>
      <c r="BA552" s="177">
        <v>0</v>
      </c>
      <c r="BB552" s="177">
        <v>0</v>
      </c>
      <c r="BC552" s="177">
        <v>0</v>
      </c>
      <c r="BD552" s="177">
        <v>0</v>
      </c>
      <c r="BE552" s="177">
        <v>0</v>
      </c>
      <c r="BF552" s="177">
        <v>0</v>
      </c>
      <c r="BG552" s="177">
        <v>379625.45</v>
      </c>
      <c r="BH552" s="177">
        <v>0</v>
      </c>
      <c r="BI552" s="177">
        <v>0</v>
      </c>
      <c r="BJ552" s="177">
        <v>0</v>
      </c>
      <c r="BK552" s="177">
        <v>0</v>
      </c>
      <c r="BL552" s="177">
        <v>0</v>
      </c>
      <c r="BM552" s="177">
        <v>0</v>
      </c>
      <c r="BN552" s="177">
        <v>0</v>
      </c>
      <c r="BO552" s="177">
        <v>0</v>
      </c>
      <c r="BP552" s="177">
        <v>0</v>
      </c>
      <c r="BQ552" s="177">
        <v>0</v>
      </c>
      <c r="BR552" s="179">
        <v>0</v>
      </c>
      <c r="BS552" s="179">
        <v>0</v>
      </c>
      <c r="BT552" s="179">
        <v>0</v>
      </c>
      <c r="BU552" s="179">
        <v>0</v>
      </c>
      <c r="BV552" s="177">
        <v>0</v>
      </c>
      <c r="BW552" s="179">
        <v>0</v>
      </c>
      <c r="BX552" s="179">
        <v>1307</v>
      </c>
      <c r="BY552" s="179">
        <v>0</v>
      </c>
      <c r="BZ552" s="179">
        <v>0</v>
      </c>
      <c r="CA552" s="179">
        <v>0</v>
      </c>
      <c r="CB552" s="179">
        <v>0</v>
      </c>
      <c r="CC552" s="179">
        <v>0</v>
      </c>
      <c r="CD552" s="179">
        <v>0</v>
      </c>
      <c r="CE552" s="177">
        <v>0</v>
      </c>
      <c r="CF552" s="179">
        <v>0</v>
      </c>
      <c r="CG552" s="179">
        <v>0</v>
      </c>
      <c r="CH552" s="179">
        <v>0</v>
      </c>
      <c r="CI552" s="177">
        <v>0</v>
      </c>
      <c r="CJ552" s="179">
        <v>0</v>
      </c>
      <c r="CK552" s="177">
        <v>0</v>
      </c>
      <c r="CL552" s="177">
        <v>0</v>
      </c>
      <c r="CM552" s="178" t="s">
        <v>2073</v>
      </c>
      <c r="CN552" s="153" t="s">
        <v>2074</v>
      </c>
      <c r="CO552" s="153" t="s">
        <v>2073</v>
      </c>
      <c r="CP552" s="154" t="s">
        <v>2174</v>
      </c>
      <c r="CQ552" s="189" t="s">
        <v>2075</v>
      </c>
      <c r="CR552" s="154">
        <f t="shared" si="11"/>
        <v>0</v>
      </c>
      <c r="CS552" s="154" t="s">
        <v>1083</v>
      </c>
      <c r="CT552" s="154" t="s">
        <v>1084</v>
      </c>
      <c r="CU552" s="154">
        <v>0</v>
      </c>
      <c r="CW552" s="157" t="s">
        <v>2074</v>
      </c>
      <c r="CX552" s="154" t="s">
        <v>2073</v>
      </c>
      <c r="CY552" s="154" t="s">
        <v>2174</v>
      </c>
      <c r="CZ552" s="174">
        <f t="shared" si="10"/>
        <v>0</v>
      </c>
      <c r="DA552" s="158" t="s">
        <v>1083</v>
      </c>
      <c r="DB552" s="154" t="s">
        <v>1084</v>
      </c>
      <c r="DC552" s="154" t="s">
        <v>1288</v>
      </c>
    </row>
    <row r="553" spans="1:107" ht="13.2" customHeight="1" x14ac:dyDescent="0.25">
      <c r="A553" s="175" t="s">
        <v>1085</v>
      </c>
      <c r="B553" s="176" t="s">
        <v>1086</v>
      </c>
      <c r="C553" s="177">
        <v>21263.14</v>
      </c>
      <c r="D553" s="177">
        <v>0</v>
      </c>
      <c r="E553" s="177">
        <v>0</v>
      </c>
      <c r="F553" s="177">
        <v>0</v>
      </c>
      <c r="G553" s="177">
        <v>0</v>
      </c>
      <c r="H553" s="177">
        <v>0</v>
      </c>
      <c r="I553" s="177">
        <v>0</v>
      </c>
      <c r="J553" s="177">
        <v>33376</v>
      </c>
      <c r="K553" s="177">
        <v>0</v>
      </c>
      <c r="L553" s="177">
        <v>30.81</v>
      </c>
      <c r="M553" s="177">
        <v>18900</v>
      </c>
      <c r="N553" s="177">
        <v>0</v>
      </c>
      <c r="O553" s="177">
        <v>0</v>
      </c>
      <c r="P553" s="177">
        <v>9636</v>
      </c>
      <c r="Q553" s="177">
        <v>0</v>
      </c>
      <c r="R553" s="177">
        <v>0</v>
      </c>
      <c r="S553" s="177">
        <v>0</v>
      </c>
      <c r="T553" s="177">
        <v>0</v>
      </c>
      <c r="U553" s="177">
        <v>0</v>
      </c>
      <c r="V553" s="177">
        <v>0</v>
      </c>
      <c r="W553" s="177">
        <v>6799.66</v>
      </c>
      <c r="X553" s="177">
        <v>0</v>
      </c>
      <c r="Y553" s="177">
        <v>0</v>
      </c>
      <c r="Z553" s="177">
        <v>0</v>
      </c>
      <c r="AA553" s="177">
        <v>0</v>
      </c>
      <c r="AB553" s="177">
        <v>0</v>
      </c>
      <c r="AC553" s="177">
        <v>0</v>
      </c>
      <c r="AD553" s="177">
        <v>161225.60000000001</v>
      </c>
      <c r="AE553" s="177">
        <v>0</v>
      </c>
      <c r="AF553" s="177">
        <v>0</v>
      </c>
      <c r="AG553" s="177">
        <v>4392</v>
      </c>
      <c r="AH553" s="177">
        <v>0</v>
      </c>
      <c r="AI553" s="177">
        <v>0</v>
      </c>
      <c r="AJ553" s="177">
        <v>0</v>
      </c>
      <c r="AK553" s="177">
        <v>2278777.38</v>
      </c>
      <c r="AL553" s="177">
        <v>0</v>
      </c>
      <c r="AM553" s="177">
        <v>0</v>
      </c>
      <c r="AN553" s="177">
        <v>0</v>
      </c>
      <c r="AO553" s="177">
        <v>0</v>
      </c>
      <c r="AP553" s="177">
        <v>0</v>
      </c>
      <c r="AQ553" s="177">
        <v>0</v>
      </c>
      <c r="AR553" s="177">
        <v>281186.59000000003</v>
      </c>
      <c r="AS553" s="177">
        <v>0</v>
      </c>
      <c r="AT553" s="177">
        <v>0</v>
      </c>
      <c r="AU553" s="177">
        <v>0</v>
      </c>
      <c r="AV553" s="177">
        <v>0</v>
      </c>
      <c r="AW553" s="177">
        <v>0</v>
      </c>
      <c r="AX553" s="177">
        <v>0</v>
      </c>
      <c r="AY553" s="177">
        <v>0</v>
      </c>
      <c r="AZ553" s="177">
        <v>0</v>
      </c>
      <c r="BA553" s="177">
        <v>0</v>
      </c>
      <c r="BB553" s="177">
        <v>0</v>
      </c>
      <c r="BC553" s="177">
        <v>275050</v>
      </c>
      <c r="BD553" s="177">
        <v>0</v>
      </c>
      <c r="BE553" s="177">
        <v>0</v>
      </c>
      <c r="BF553" s="177">
        <v>0</v>
      </c>
      <c r="BG553" s="177">
        <v>0</v>
      </c>
      <c r="BH553" s="177">
        <v>0</v>
      </c>
      <c r="BI553" s="177">
        <v>0</v>
      </c>
      <c r="BJ553" s="177">
        <v>0</v>
      </c>
      <c r="BK553" s="177">
        <v>6293.06</v>
      </c>
      <c r="BL553" s="177">
        <v>43578.9</v>
      </c>
      <c r="BM553" s="177">
        <v>0</v>
      </c>
      <c r="BN553" s="177">
        <v>0</v>
      </c>
      <c r="BO553" s="177">
        <v>0</v>
      </c>
      <c r="BP553" s="177">
        <v>7079.07</v>
      </c>
      <c r="BQ553" s="177">
        <v>0</v>
      </c>
      <c r="BR553" s="179">
        <v>1707882.31</v>
      </c>
      <c r="BS553" s="179">
        <v>0</v>
      </c>
      <c r="BT553" s="179">
        <v>0</v>
      </c>
      <c r="BU553" s="179">
        <v>0</v>
      </c>
      <c r="BV553" s="177">
        <v>0</v>
      </c>
      <c r="BW553" s="177">
        <v>0</v>
      </c>
      <c r="BX553" s="179">
        <v>0</v>
      </c>
      <c r="BY553" s="179">
        <v>0</v>
      </c>
      <c r="BZ553" s="179">
        <v>0</v>
      </c>
      <c r="CA553" s="179">
        <v>0</v>
      </c>
      <c r="CB553" s="179">
        <v>0</v>
      </c>
      <c r="CC553" s="179">
        <v>7799.55</v>
      </c>
      <c r="CD553" s="179">
        <v>0</v>
      </c>
      <c r="CE553" s="179">
        <v>0</v>
      </c>
      <c r="CF553" s="177">
        <v>0</v>
      </c>
      <c r="CG553" s="179">
        <v>0</v>
      </c>
      <c r="CH553" s="179">
        <v>0</v>
      </c>
      <c r="CI553" s="179">
        <v>0</v>
      </c>
      <c r="CJ553" s="179">
        <v>0</v>
      </c>
      <c r="CK553" s="177">
        <v>0</v>
      </c>
      <c r="CL553" s="177">
        <v>0</v>
      </c>
      <c r="CM553" s="178" t="s">
        <v>2073</v>
      </c>
      <c r="CN553" s="153" t="s">
        <v>2074</v>
      </c>
      <c r="CO553" s="153" t="s">
        <v>2073</v>
      </c>
      <c r="CP553" s="154" t="s">
        <v>2174</v>
      </c>
      <c r="CQ553" s="189" t="s">
        <v>2075</v>
      </c>
      <c r="CR553" s="154">
        <f t="shared" si="11"/>
        <v>0</v>
      </c>
      <c r="CS553" s="154" t="s">
        <v>1085</v>
      </c>
      <c r="CT553" s="154" t="s">
        <v>1086</v>
      </c>
      <c r="CU553" s="154">
        <v>0</v>
      </c>
      <c r="CW553" s="157" t="s">
        <v>2074</v>
      </c>
      <c r="CX553" s="154" t="s">
        <v>2073</v>
      </c>
      <c r="CY553" s="154" t="s">
        <v>2174</v>
      </c>
      <c r="CZ553" s="174">
        <f t="shared" si="10"/>
        <v>0</v>
      </c>
      <c r="DA553" s="158" t="s">
        <v>1085</v>
      </c>
      <c r="DB553" s="154" t="s">
        <v>1086</v>
      </c>
      <c r="DC553" s="154" t="s">
        <v>1288</v>
      </c>
    </row>
    <row r="554" spans="1:107" ht="13.2" customHeight="1" x14ac:dyDescent="0.25">
      <c r="A554" s="175" t="s">
        <v>1087</v>
      </c>
      <c r="B554" s="176" t="s">
        <v>1088</v>
      </c>
      <c r="C554" s="177">
        <v>0</v>
      </c>
      <c r="D554" s="177">
        <v>0</v>
      </c>
      <c r="E554" s="177">
        <v>0</v>
      </c>
      <c r="F554" s="177">
        <v>0</v>
      </c>
      <c r="G554" s="177">
        <v>0</v>
      </c>
      <c r="H554" s="177">
        <v>0</v>
      </c>
      <c r="I554" s="177">
        <v>0</v>
      </c>
      <c r="J554" s="177">
        <v>0</v>
      </c>
      <c r="K554" s="177">
        <v>0</v>
      </c>
      <c r="L554" s="177">
        <v>0</v>
      </c>
      <c r="M554" s="177">
        <v>0</v>
      </c>
      <c r="N554" s="177">
        <v>0</v>
      </c>
      <c r="O554" s="177">
        <v>156350</v>
      </c>
      <c r="P554" s="177">
        <v>0</v>
      </c>
      <c r="Q554" s="177">
        <v>0</v>
      </c>
      <c r="R554" s="177">
        <v>0</v>
      </c>
      <c r="S554" s="177">
        <v>0</v>
      </c>
      <c r="T554" s="177">
        <v>0</v>
      </c>
      <c r="U554" s="177">
        <v>0</v>
      </c>
      <c r="V554" s="177">
        <v>0</v>
      </c>
      <c r="W554" s="177">
        <v>360</v>
      </c>
      <c r="X554" s="177">
        <v>0</v>
      </c>
      <c r="Y554" s="177">
        <v>0</v>
      </c>
      <c r="Z554" s="177">
        <v>0</v>
      </c>
      <c r="AA554" s="177">
        <v>0</v>
      </c>
      <c r="AB554" s="177">
        <v>0</v>
      </c>
      <c r="AC554" s="177">
        <v>0</v>
      </c>
      <c r="AD554" s="177">
        <v>0</v>
      </c>
      <c r="AE554" s="177">
        <v>0</v>
      </c>
      <c r="AF554" s="177">
        <v>0</v>
      </c>
      <c r="AG554" s="177">
        <v>0</v>
      </c>
      <c r="AH554" s="177">
        <v>0</v>
      </c>
      <c r="AI554" s="177">
        <v>0</v>
      </c>
      <c r="AJ554" s="177">
        <v>0</v>
      </c>
      <c r="AK554" s="177">
        <v>0</v>
      </c>
      <c r="AL554" s="177">
        <v>0</v>
      </c>
      <c r="AM554" s="177">
        <v>0</v>
      </c>
      <c r="AN554" s="177">
        <v>0</v>
      </c>
      <c r="AO554" s="177">
        <v>0</v>
      </c>
      <c r="AP554" s="177">
        <v>0</v>
      </c>
      <c r="AQ554" s="177">
        <v>0</v>
      </c>
      <c r="AR554" s="177">
        <v>0</v>
      </c>
      <c r="AS554" s="177">
        <v>0</v>
      </c>
      <c r="AT554" s="177">
        <v>0</v>
      </c>
      <c r="AU554" s="177">
        <v>0</v>
      </c>
      <c r="AV554" s="177">
        <v>0</v>
      </c>
      <c r="AW554" s="177">
        <v>0</v>
      </c>
      <c r="AX554" s="177">
        <v>0</v>
      </c>
      <c r="AY554" s="177">
        <v>0</v>
      </c>
      <c r="AZ554" s="177">
        <v>0</v>
      </c>
      <c r="BA554" s="177">
        <v>0</v>
      </c>
      <c r="BB554" s="177">
        <v>0</v>
      </c>
      <c r="BC554" s="177">
        <v>0</v>
      </c>
      <c r="BD554" s="177">
        <v>143108</v>
      </c>
      <c r="BE554" s="177">
        <v>0</v>
      </c>
      <c r="BF554" s="177">
        <v>0</v>
      </c>
      <c r="BG554" s="177">
        <v>0</v>
      </c>
      <c r="BH554" s="177">
        <v>0</v>
      </c>
      <c r="BI554" s="177">
        <v>0</v>
      </c>
      <c r="BJ554" s="177">
        <v>0</v>
      </c>
      <c r="BK554" s="177">
        <v>0</v>
      </c>
      <c r="BL554" s="177">
        <v>2466780.69</v>
      </c>
      <c r="BM554" s="177">
        <v>0</v>
      </c>
      <c r="BN554" s="177">
        <v>0</v>
      </c>
      <c r="BO554" s="177">
        <v>0</v>
      </c>
      <c r="BP554" s="177">
        <v>0</v>
      </c>
      <c r="BQ554" s="177">
        <v>0</v>
      </c>
      <c r="BR554" s="179">
        <v>435640</v>
      </c>
      <c r="BS554" s="179">
        <v>0</v>
      </c>
      <c r="BT554" s="179">
        <v>0</v>
      </c>
      <c r="BU554" s="179">
        <v>353851.71</v>
      </c>
      <c r="BV554" s="179">
        <v>0</v>
      </c>
      <c r="BW554" s="179">
        <v>0</v>
      </c>
      <c r="BX554" s="179">
        <v>0</v>
      </c>
      <c r="BY554" s="179">
        <v>0</v>
      </c>
      <c r="BZ554" s="179">
        <v>0</v>
      </c>
      <c r="CA554" s="179">
        <v>0</v>
      </c>
      <c r="CB554" s="179">
        <v>0</v>
      </c>
      <c r="CC554" s="179">
        <v>0</v>
      </c>
      <c r="CD554" s="179">
        <v>0</v>
      </c>
      <c r="CE554" s="179">
        <v>0</v>
      </c>
      <c r="CF554" s="179">
        <v>0</v>
      </c>
      <c r="CG554" s="179">
        <v>0</v>
      </c>
      <c r="CH554" s="179">
        <v>0</v>
      </c>
      <c r="CI554" s="179">
        <v>0</v>
      </c>
      <c r="CJ554" s="179">
        <v>0</v>
      </c>
      <c r="CK554" s="179">
        <v>0</v>
      </c>
      <c r="CL554" s="179">
        <v>0</v>
      </c>
      <c r="CM554" s="178" t="s">
        <v>2078</v>
      </c>
      <c r="CN554" s="153" t="s">
        <v>2079</v>
      </c>
      <c r="CO554" s="153" t="s">
        <v>2078</v>
      </c>
      <c r="CP554" s="154" t="s">
        <v>2080</v>
      </c>
      <c r="CQ554" s="189" t="s">
        <v>2081</v>
      </c>
      <c r="CR554" s="154">
        <f t="shared" si="11"/>
        <v>0</v>
      </c>
      <c r="CS554" s="154" t="s">
        <v>1087</v>
      </c>
      <c r="CT554" s="154" t="s">
        <v>1088</v>
      </c>
      <c r="CU554" s="154">
        <v>0</v>
      </c>
      <c r="CW554" s="157" t="s">
        <v>2079</v>
      </c>
      <c r="CX554" s="154" t="s">
        <v>2078</v>
      </c>
      <c r="CY554" s="154" t="s">
        <v>2080</v>
      </c>
      <c r="CZ554" s="174">
        <f t="shared" si="10"/>
        <v>0</v>
      </c>
      <c r="DA554" s="158" t="s">
        <v>1087</v>
      </c>
      <c r="DB554" s="154" t="s">
        <v>1088</v>
      </c>
      <c r="DC554" s="154" t="s">
        <v>1288</v>
      </c>
    </row>
    <row r="555" spans="1:107" ht="13.2" customHeight="1" x14ac:dyDescent="0.25">
      <c r="A555" s="175" t="s">
        <v>1089</v>
      </c>
      <c r="B555" s="176" t="s">
        <v>1090</v>
      </c>
      <c r="C555" s="177">
        <v>0</v>
      </c>
      <c r="D555" s="177">
        <v>0</v>
      </c>
      <c r="E555" s="177">
        <v>0</v>
      </c>
      <c r="F555" s="177">
        <v>0</v>
      </c>
      <c r="G555" s="177">
        <v>0</v>
      </c>
      <c r="H555" s="177">
        <v>0</v>
      </c>
      <c r="I555" s="177">
        <v>0</v>
      </c>
      <c r="J555" s="177">
        <v>0</v>
      </c>
      <c r="K555" s="177">
        <v>0</v>
      </c>
      <c r="L555" s="177">
        <v>0</v>
      </c>
      <c r="M555" s="177">
        <v>0</v>
      </c>
      <c r="N555" s="177">
        <v>0</v>
      </c>
      <c r="O555" s="177">
        <v>0</v>
      </c>
      <c r="P555" s="177">
        <v>0</v>
      </c>
      <c r="Q555" s="177">
        <v>0</v>
      </c>
      <c r="R555" s="177">
        <v>0</v>
      </c>
      <c r="S555" s="177">
        <v>0</v>
      </c>
      <c r="T555" s="177">
        <v>0</v>
      </c>
      <c r="U555" s="177">
        <v>0</v>
      </c>
      <c r="V555" s="177">
        <v>0</v>
      </c>
      <c r="W555" s="177">
        <v>195723</v>
      </c>
      <c r="X555" s="177">
        <v>0</v>
      </c>
      <c r="Y555" s="177">
        <v>0</v>
      </c>
      <c r="Z555" s="177">
        <v>0</v>
      </c>
      <c r="AA555" s="177">
        <v>21050</v>
      </c>
      <c r="AB555" s="177">
        <v>0</v>
      </c>
      <c r="AC555" s="177">
        <v>0</v>
      </c>
      <c r="AD555" s="177">
        <v>0</v>
      </c>
      <c r="AE555" s="177">
        <v>0</v>
      </c>
      <c r="AF555" s="177">
        <v>0</v>
      </c>
      <c r="AG555" s="177">
        <v>0</v>
      </c>
      <c r="AH555" s="177">
        <v>360750</v>
      </c>
      <c r="AI555" s="177">
        <v>0</v>
      </c>
      <c r="AJ555" s="177">
        <v>0</v>
      </c>
      <c r="AK555" s="177">
        <v>0</v>
      </c>
      <c r="AL555" s="177">
        <v>0</v>
      </c>
      <c r="AM555" s="177">
        <v>0</v>
      </c>
      <c r="AN555" s="177">
        <v>0</v>
      </c>
      <c r="AO555" s="177">
        <v>0</v>
      </c>
      <c r="AP555" s="177">
        <v>0</v>
      </c>
      <c r="AQ555" s="177">
        <v>0</v>
      </c>
      <c r="AR555" s="177">
        <v>0</v>
      </c>
      <c r="AS555" s="177">
        <v>0</v>
      </c>
      <c r="AT555" s="177">
        <v>0</v>
      </c>
      <c r="AU555" s="177">
        <v>0</v>
      </c>
      <c r="AV555" s="177">
        <v>0</v>
      </c>
      <c r="AW555" s="177">
        <v>0</v>
      </c>
      <c r="AX555" s="177">
        <v>0</v>
      </c>
      <c r="AY555" s="177">
        <v>0</v>
      </c>
      <c r="AZ555" s="177">
        <v>0</v>
      </c>
      <c r="BA555" s="177">
        <v>0</v>
      </c>
      <c r="BB555" s="177">
        <v>0</v>
      </c>
      <c r="BC555" s="177">
        <v>123399.75</v>
      </c>
      <c r="BD555" s="177">
        <v>3000</v>
      </c>
      <c r="BE555" s="177">
        <v>0</v>
      </c>
      <c r="BF555" s="177">
        <v>0</v>
      </c>
      <c r="BG555" s="177">
        <v>0</v>
      </c>
      <c r="BH555" s="177">
        <v>0</v>
      </c>
      <c r="BI555" s="177">
        <v>0</v>
      </c>
      <c r="BJ555" s="177">
        <v>0</v>
      </c>
      <c r="BK555" s="177">
        <v>0</v>
      </c>
      <c r="BL555" s="177">
        <v>0</v>
      </c>
      <c r="BM555" s="177">
        <v>0</v>
      </c>
      <c r="BN555" s="177">
        <v>0</v>
      </c>
      <c r="BO555" s="177">
        <v>0</v>
      </c>
      <c r="BP555" s="177">
        <v>0</v>
      </c>
      <c r="BQ555" s="177">
        <v>0</v>
      </c>
      <c r="BR555" s="179">
        <v>160910</v>
      </c>
      <c r="BS555" s="179">
        <v>0</v>
      </c>
      <c r="BT555" s="179">
        <v>0</v>
      </c>
      <c r="BU555" s="179">
        <v>0</v>
      </c>
      <c r="BV555" s="179">
        <v>0</v>
      </c>
      <c r="BW555" s="179">
        <v>0</v>
      </c>
      <c r="BX555" s="179">
        <v>0</v>
      </c>
      <c r="BY555" s="179">
        <v>0</v>
      </c>
      <c r="BZ555" s="179">
        <v>0</v>
      </c>
      <c r="CA555" s="179">
        <v>0</v>
      </c>
      <c r="CB555" s="179">
        <v>0</v>
      </c>
      <c r="CC555" s="179">
        <v>0</v>
      </c>
      <c r="CD555" s="179">
        <v>0</v>
      </c>
      <c r="CE555" s="179">
        <v>0</v>
      </c>
      <c r="CF555" s="177">
        <v>0</v>
      </c>
      <c r="CG555" s="177">
        <v>0</v>
      </c>
      <c r="CH555" s="179">
        <v>0</v>
      </c>
      <c r="CI555" s="179">
        <v>0</v>
      </c>
      <c r="CJ555" s="179">
        <v>0</v>
      </c>
      <c r="CK555" s="179">
        <v>0</v>
      </c>
      <c r="CL555" s="179">
        <v>0</v>
      </c>
      <c r="CM555" s="178" t="s">
        <v>2078</v>
      </c>
      <c r="CN555" s="153" t="s">
        <v>2079</v>
      </c>
      <c r="CO555" s="153" t="s">
        <v>2078</v>
      </c>
      <c r="CP555" s="154" t="s">
        <v>2080</v>
      </c>
      <c r="CQ555" s="189" t="s">
        <v>2081</v>
      </c>
      <c r="CR555" s="154">
        <f t="shared" si="11"/>
        <v>0</v>
      </c>
      <c r="CS555" s="154" t="s">
        <v>1089</v>
      </c>
      <c r="CT555" s="154" t="s">
        <v>1090</v>
      </c>
      <c r="CU555" s="154">
        <v>0</v>
      </c>
      <c r="CW555" s="157" t="s">
        <v>2079</v>
      </c>
      <c r="CX555" s="154" t="s">
        <v>2078</v>
      </c>
      <c r="CY555" s="154" t="s">
        <v>2080</v>
      </c>
      <c r="CZ555" s="174">
        <f t="shared" si="10"/>
        <v>0</v>
      </c>
      <c r="DA555" s="158" t="s">
        <v>1089</v>
      </c>
      <c r="DB555" s="154" t="s">
        <v>1090</v>
      </c>
      <c r="DC555" s="154" t="s">
        <v>1288</v>
      </c>
    </row>
    <row r="556" spans="1:107" ht="13.2" customHeight="1" x14ac:dyDescent="0.25">
      <c r="A556" s="175" t="s">
        <v>1091</v>
      </c>
      <c r="B556" s="176" t="s">
        <v>1092</v>
      </c>
      <c r="C556" s="177">
        <v>0</v>
      </c>
      <c r="D556" s="177">
        <v>86952.5</v>
      </c>
      <c r="E556" s="177">
        <v>37950</v>
      </c>
      <c r="F556" s="177">
        <v>87740</v>
      </c>
      <c r="G556" s="177">
        <v>41550</v>
      </c>
      <c r="H556" s="177">
        <v>30670</v>
      </c>
      <c r="I556" s="177">
        <v>72500</v>
      </c>
      <c r="J556" s="177">
        <v>32130</v>
      </c>
      <c r="K556" s="177">
        <v>48300</v>
      </c>
      <c r="L556" s="177">
        <v>106537.5</v>
      </c>
      <c r="M556" s="177">
        <v>49400</v>
      </c>
      <c r="N556" s="177">
        <v>14950</v>
      </c>
      <c r="O556" s="177">
        <v>267700</v>
      </c>
      <c r="P556" s="177">
        <v>218400</v>
      </c>
      <c r="Q556" s="177">
        <v>365050</v>
      </c>
      <c r="R556" s="177">
        <v>151100</v>
      </c>
      <c r="S556" s="177">
        <v>206850</v>
      </c>
      <c r="T556" s="177">
        <v>98920</v>
      </c>
      <c r="U556" s="177">
        <v>125200</v>
      </c>
      <c r="V556" s="177">
        <v>81800</v>
      </c>
      <c r="W556" s="177">
        <v>226600</v>
      </c>
      <c r="X556" s="177">
        <v>23300</v>
      </c>
      <c r="Y556" s="177">
        <v>189451</v>
      </c>
      <c r="Z556" s="177">
        <v>97850</v>
      </c>
      <c r="AA556" s="177">
        <v>62120</v>
      </c>
      <c r="AB556" s="177">
        <v>55100</v>
      </c>
      <c r="AC556" s="177">
        <v>0</v>
      </c>
      <c r="AD556" s="177">
        <v>10600</v>
      </c>
      <c r="AE556" s="177">
        <v>170809</v>
      </c>
      <c r="AF556" s="177">
        <v>53450</v>
      </c>
      <c r="AG556" s="177">
        <v>80340</v>
      </c>
      <c r="AH556" s="177">
        <v>182000</v>
      </c>
      <c r="AI556" s="177">
        <v>145430</v>
      </c>
      <c r="AJ556" s="177">
        <v>115680</v>
      </c>
      <c r="AK556" s="177">
        <v>180970</v>
      </c>
      <c r="AL556" s="177">
        <v>252145</v>
      </c>
      <c r="AM556" s="177">
        <v>24650</v>
      </c>
      <c r="AN556" s="177">
        <v>0</v>
      </c>
      <c r="AO556" s="177">
        <v>7500</v>
      </c>
      <c r="AP556" s="177">
        <v>59300</v>
      </c>
      <c r="AQ556" s="177">
        <v>59844</v>
      </c>
      <c r="AR556" s="177">
        <v>43150</v>
      </c>
      <c r="AS556" s="177">
        <v>68250</v>
      </c>
      <c r="AT556" s="177">
        <v>151280</v>
      </c>
      <c r="AU556" s="177">
        <v>124830</v>
      </c>
      <c r="AV556" s="177">
        <v>60420</v>
      </c>
      <c r="AW556" s="177">
        <v>46750</v>
      </c>
      <c r="AX556" s="177">
        <v>138950</v>
      </c>
      <c r="AY556" s="177">
        <v>68580</v>
      </c>
      <c r="AZ556" s="177">
        <v>0</v>
      </c>
      <c r="BA556" s="177">
        <v>0</v>
      </c>
      <c r="BB556" s="177">
        <v>28500</v>
      </c>
      <c r="BC556" s="177">
        <v>0</v>
      </c>
      <c r="BD556" s="177">
        <v>191070</v>
      </c>
      <c r="BE556" s="177">
        <v>70750</v>
      </c>
      <c r="BF556" s="177">
        <v>0</v>
      </c>
      <c r="BG556" s="177">
        <v>90380</v>
      </c>
      <c r="BH556" s="177">
        <v>106060</v>
      </c>
      <c r="BI556" s="177">
        <v>56000</v>
      </c>
      <c r="BJ556" s="177">
        <v>110000</v>
      </c>
      <c r="BK556" s="177">
        <v>86550</v>
      </c>
      <c r="BL556" s="177">
        <v>0</v>
      </c>
      <c r="BM556" s="177">
        <v>64690</v>
      </c>
      <c r="BN556" s="177">
        <v>83300</v>
      </c>
      <c r="BO556" s="177">
        <v>194167</v>
      </c>
      <c r="BP556" s="177">
        <v>130765</v>
      </c>
      <c r="BQ556" s="177">
        <v>55900</v>
      </c>
      <c r="BR556" s="179">
        <v>0</v>
      </c>
      <c r="BS556" s="179">
        <v>178300</v>
      </c>
      <c r="BT556" s="179">
        <v>106470</v>
      </c>
      <c r="BU556" s="179">
        <v>1700</v>
      </c>
      <c r="BV556" s="179">
        <v>34070</v>
      </c>
      <c r="BW556" s="179">
        <v>0</v>
      </c>
      <c r="BX556" s="179">
        <v>7800</v>
      </c>
      <c r="BY556" s="179">
        <v>116000</v>
      </c>
      <c r="BZ556" s="179">
        <v>8877</v>
      </c>
      <c r="CA556" s="179">
        <v>36850</v>
      </c>
      <c r="CB556" s="179">
        <v>0</v>
      </c>
      <c r="CC556" s="179">
        <v>133330</v>
      </c>
      <c r="CD556" s="179">
        <v>82640</v>
      </c>
      <c r="CE556" s="179">
        <v>655088</v>
      </c>
      <c r="CF556" s="179">
        <v>22910</v>
      </c>
      <c r="CG556" s="179">
        <v>34700</v>
      </c>
      <c r="CH556" s="179">
        <v>31100</v>
      </c>
      <c r="CI556" s="179">
        <v>47500</v>
      </c>
      <c r="CJ556" s="179">
        <v>234800</v>
      </c>
      <c r="CK556" s="179">
        <v>28175</v>
      </c>
      <c r="CL556" s="179">
        <v>20450</v>
      </c>
      <c r="CM556" s="178" t="s">
        <v>2073</v>
      </c>
      <c r="CN556" s="153" t="s">
        <v>2074</v>
      </c>
      <c r="CO556" s="153" t="s">
        <v>2073</v>
      </c>
      <c r="CP556" s="154" t="s">
        <v>2174</v>
      </c>
      <c r="CQ556" s="189" t="s">
        <v>2075</v>
      </c>
      <c r="CR556" s="154">
        <f t="shared" si="11"/>
        <v>0</v>
      </c>
      <c r="CS556" s="154" t="s">
        <v>1091</v>
      </c>
      <c r="CT556" s="154" t="s">
        <v>1092</v>
      </c>
      <c r="CU556" s="154">
        <v>0</v>
      </c>
      <c r="CW556" s="157" t="s">
        <v>2074</v>
      </c>
      <c r="CX556" s="154" t="s">
        <v>2073</v>
      </c>
      <c r="CY556" s="154" t="s">
        <v>2174</v>
      </c>
      <c r="CZ556" s="174">
        <f t="shared" si="10"/>
        <v>0</v>
      </c>
      <c r="DA556" s="158" t="s">
        <v>1091</v>
      </c>
      <c r="DB556" s="154" t="s">
        <v>1092</v>
      </c>
      <c r="DC556" s="154" t="s">
        <v>1288</v>
      </c>
    </row>
    <row r="557" spans="1:107" ht="13.2" customHeight="1" x14ac:dyDescent="0.25">
      <c r="A557" s="175" t="s">
        <v>1093</v>
      </c>
      <c r="B557" s="176" t="s">
        <v>1094</v>
      </c>
      <c r="C557" s="177">
        <v>0</v>
      </c>
      <c r="D557" s="177">
        <v>0</v>
      </c>
      <c r="E557" s="177">
        <v>0</v>
      </c>
      <c r="F557" s="177">
        <v>0</v>
      </c>
      <c r="G557" s="177">
        <v>0</v>
      </c>
      <c r="H557" s="177">
        <v>0</v>
      </c>
      <c r="I557" s="177">
        <v>0</v>
      </c>
      <c r="J557" s="177">
        <v>0</v>
      </c>
      <c r="K557" s="177">
        <v>0</v>
      </c>
      <c r="L557" s="177">
        <v>0</v>
      </c>
      <c r="M557" s="177">
        <v>40000</v>
      </c>
      <c r="N557" s="177">
        <v>0</v>
      </c>
      <c r="O557" s="177">
        <v>0</v>
      </c>
      <c r="P557" s="177">
        <v>0</v>
      </c>
      <c r="Q557" s="177">
        <v>0</v>
      </c>
      <c r="R557" s="177">
        <v>0</v>
      </c>
      <c r="S557" s="177">
        <v>0</v>
      </c>
      <c r="T557" s="177">
        <v>0</v>
      </c>
      <c r="U557" s="177">
        <v>0</v>
      </c>
      <c r="V557" s="177">
        <v>0</v>
      </c>
      <c r="W557" s="177">
        <v>40000</v>
      </c>
      <c r="X557" s="177">
        <v>0</v>
      </c>
      <c r="Y557" s="177">
        <v>0</v>
      </c>
      <c r="Z557" s="177">
        <v>0</v>
      </c>
      <c r="AA557" s="177">
        <v>0</v>
      </c>
      <c r="AB557" s="177">
        <v>0</v>
      </c>
      <c r="AC557" s="177">
        <v>0</v>
      </c>
      <c r="AD557" s="177">
        <v>0</v>
      </c>
      <c r="AE557" s="177">
        <v>0</v>
      </c>
      <c r="AF557" s="177">
        <v>0</v>
      </c>
      <c r="AG557" s="177">
        <v>0</v>
      </c>
      <c r="AH557" s="177">
        <v>0</v>
      </c>
      <c r="AI557" s="177">
        <v>0</v>
      </c>
      <c r="AJ557" s="177">
        <v>0</v>
      </c>
      <c r="AK557" s="177">
        <v>0</v>
      </c>
      <c r="AL557" s="177">
        <v>0</v>
      </c>
      <c r="AM557" s="177">
        <v>0</v>
      </c>
      <c r="AN557" s="177">
        <v>0</v>
      </c>
      <c r="AO557" s="177">
        <v>0</v>
      </c>
      <c r="AP557" s="177">
        <v>0</v>
      </c>
      <c r="AQ557" s="177">
        <v>0</v>
      </c>
      <c r="AR557" s="177">
        <v>0</v>
      </c>
      <c r="AS557" s="177">
        <v>0</v>
      </c>
      <c r="AT557" s="177">
        <v>0</v>
      </c>
      <c r="AU557" s="177">
        <v>0</v>
      </c>
      <c r="AV557" s="177">
        <v>0</v>
      </c>
      <c r="AW557" s="177">
        <v>0</v>
      </c>
      <c r="AX557" s="177">
        <v>0</v>
      </c>
      <c r="AY557" s="177">
        <v>0</v>
      </c>
      <c r="AZ557" s="177">
        <v>0</v>
      </c>
      <c r="BA557" s="177">
        <v>0</v>
      </c>
      <c r="BB557" s="177">
        <v>0</v>
      </c>
      <c r="BC557" s="177">
        <v>0</v>
      </c>
      <c r="BD557" s="177">
        <v>0</v>
      </c>
      <c r="BE557" s="177">
        <v>0</v>
      </c>
      <c r="BF557" s="177">
        <v>0</v>
      </c>
      <c r="BG557" s="177">
        <v>0</v>
      </c>
      <c r="BH557" s="177">
        <v>0</v>
      </c>
      <c r="BI557" s="177">
        <v>0</v>
      </c>
      <c r="BJ557" s="177">
        <v>0</v>
      </c>
      <c r="BK557" s="177">
        <v>0</v>
      </c>
      <c r="BL557" s="177">
        <v>0</v>
      </c>
      <c r="BM557" s="177">
        <v>0</v>
      </c>
      <c r="BN557" s="177">
        <v>0</v>
      </c>
      <c r="BO557" s="177">
        <v>0</v>
      </c>
      <c r="BP557" s="177">
        <v>0</v>
      </c>
      <c r="BQ557" s="177">
        <v>0</v>
      </c>
      <c r="BR557" s="179">
        <v>1551600</v>
      </c>
      <c r="BS557" s="179">
        <v>0</v>
      </c>
      <c r="BT557" s="179">
        <v>0</v>
      </c>
      <c r="BU557" s="179">
        <v>0</v>
      </c>
      <c r="BV557" s="179">
        <v>0</v>
      </c>
      <c r="BW557" s="179">
        <v>0</v>
      </c>
      <c r="BX557" s="179">
        <v>0</v>
      </c>
      <c r="BY557" s="179">
        <v>0</v>
      </c>
      <c r="BZ557" s="179">
        <v>0</v>
      </c>
      <c r="CA557" s="179">
        <v>0</v>
      </c>
      <c r="CB557" s="179">
        <v>0</v>
      </c>
      <c r="CC557" s="179">
        <v>44500</v>
      </c>
      <c r="CD557" s="179">
        <v>0</v>
      </c>
      <c r="CE557" s="179">
        <v>0</v>
      </c>
      <c r="CF557" s="179">
        <v>0</v>
      </c>
      <c r="CG557" s="179">
        <v>0</v>
      </c>
      <c r="CH557" s="179">
        <v>0</v>
      </c>
      <c r="CI557" s="179">
        <v>0</v>
      </c>
      <c r="CJ557" s="179">
        <v>0</v>
      </c>
      <c r="CK557" s="179">
        <v>0</v>
      </c>
      <c r="CL557" s="179">
        <v>0</v>
      </c>
      <c r="CM557" s="178" t="s">
        <v>2073</v>
      </c>
      <c r="CN557" s="153" t="s">
        <v>2074</v>
      </c>
      <c r="CO557" s="153" t="s">
        <v>2073</v>
      </c>
      <c r="CP557" s="154" t="s">
        <v>2174</v>
      </c>
      <c r="CQ557" s="189" t="s">
        <v>2075</v>
      </c>
      <c r="CR557" s="154">
        <f t="shared" si="11"/>
        <v>0</v>
      </c>
      <c r="CS557" s="154" t="s">
        <v>1093</v>
      </c>
      <c r="CT557" s="154" t="s">
        <v>1094</v>
      </c>
      <c r="CU557" s="154">
        <v>0</v>
      </c>
      <c r="CW557" s="157" t="s">
        <v>2074</v>
      </c>
      <c r="CX557" s="154" t="s">
        <v>2073</v>
      </c>
      <c r="CY557" s="154" t="s">
        <v>2174</v>
      </c>
      <c r="CZ557" s="174">
        <f t="shared" si="10"/>
        <v>0</v>
      </c>
      <c r="DA557" s="158" t="s">
        <v>1093</v>
      </c>
      <c r="DB557" s="154" t="s">
        <v>1094</v>
      </c>
      <c r="DC557" s="154" t="s">
        <v>1288</v>
      </c>
    </row>
    <row r="558" spans="1:107" ht="13.2" customHeight="1" x14ac:dyDescent="0.25">
      <c r="A558" s="175" t="s">
        <v>1095</v>
      </c>
      <c r="B558" s="176" t="s">
        <v>1096</v>
      </c>
      <c r="C558" s="177">
        <v>0</v>
      </c>
      <c r="D558" s="177">
        <v>0</v>
      </c>
      <c r="E558" s="177">
        <v>0</v>
      </c>
      <c r="F558" s="177">
        <v>0</v>
      </c>
      <c r="G558" s="177">
        <v>0</v>
      </c>
      <c r="H558" s="177">
        <v>0</v>
      </c>
      <c r="I558" s="177">
        <v>0</v>
      </c>
      <c r="J558" s="177">
        <v>0</v>
      </c>
      <c r="K558" s="177">
        <v>0</v>
      </c>
      <c r="L558" s="177">
        <v>0</v>
      </c>
      <c r="M558" s="177">
        <v>0</v>
      </c>
      <c r="N558" s="177">
        <v>0</v>
      </c>
      <c r="O558" s="177">
        <v>0</v>
      </c>
      <c r="P558" s="177">
        <v>0</v>
      </c>
      <c r="Q558" s="177">
        <v>0</v>
      </c>
      <c r="R558" s="177">
        <v>0</v>
      </c>
      <c r="S558" s="177">
        <v>0</v>
      </c>
      <c r="T558" s="177">
        <v>0</v>
      </c>
      <c r="U558" s="177">
        <v>0</v>
      </c>
      <c r="V558" s="177">
        <v>0</v>
      </c>
      <c r="W558" s="177">
        <v>80000</v>
      </c>
      <c r="X558" s="177">
        <v>0</v>
      </c>
      <c r="Y558" s="177">
        <v>0</v>
      </c>
      <c r="Z558" s="177">
        <v>0</v>
      </c>
      <c r="AA558" s="177">
        <v>0</v>
      </c>
      <c r="AB558" s="177">
        <v>0</v>
      </c>
      <c r="AC558" s="177">
        <v>0</v>
      </c>
      <c r="AD558" s="177">
        <v>0</v>
      </c>
      <c r="AE558" s="177">
        <v>0</v>
      </c>
      <c r="AF558" s="177">
        <v>0</v>
      </c>
      <c r="AG558" s="177">
        <v>1000000</v>
      </c>
      <c r="AH558" s="177">
        <v>0</v>
      </c>
      <c r="AI558" s="177">
        <v>0</v>
      </c>
      <c r="AJ558" s="177">
        <v>0</v>
      </c>
      <c r="AK558" s="177">
        <v>0</v>
      </c>
      <c r="AL558" s="177">
        <v>0</v>
      </c>
      <c r="AM558" s="177">
        <v>0</v>
      </c>
      <c r="AN558" s="177">
        <v>0</v>
      </c>
      <c r="AO558" s="177">
        <v>0</v>
      </c>
      <c r="AP558" s="177">
        <v>0</v>
      </c>
      <c r="AQ558" s="177">
        <v>0</v>
      </c>
      <c r="AR558" s="177">
        <v>0</v>
      </c>
      <c r="AS558" s="177">
        <v>0</v>
      </c>
      <c r="AT558" s="177">
        <v>0</v>
      </c>
      <c r="AU558" s="177">
        <v>0</v>
      </c>
      <c r="AV558" s="177">
        <v>0</v>
      </c>
      <c r="AW558" s="177">
        <v>0</v>
      </c>
      <c r="AX558" s="177">
        <v>0</v>
      </c>
      <c r="AY558" s="177">
        <v>0</v>
      </c>
      <c r="AZ558" s="177">
        <v>0</v>
      </c>
      <c r="BA558" s="177">
        <v>0</v>
      </c>
      <c r="BB558" s="177">
        <v>0</v>
      </c>
      <c r="BC558" s="177">
        <v>0</v>
      </c>
      <c r="BD558" s="177">
        <v>0</v>
      </c>
      <c r="BE558" s="177">
        <v>0</v>
      </c>
      <c r="BF558" s="177">
        <v>0</v>
      </c>
      <c r="BG558" s="177">
        <v>0</v>
      </c>
      <c r="BH558" s="177">
        <v>0</v>
      </c>
      <c r="BI558" s="177">
        <v>0</v>
      </c>
      <c r="BJ558" s="177">
        <v>0</v>
      </c>
      <c r="BK558" s="177">
        <v>0</v>
      </c>
      <c r="BL558" s="177">
        <v>0</v>
      </c>
      <c r="BM558" s="177">
        <v>0</v>
      </c>
      <c r="BN558" s="177">
        <v>0</v>
      </c>
      <c r="BO558" s="177">
        <v>0</v>
      </c>
      <c r="BP558" s="177">
        <v>0</v>
      </c>
      <c r="BQ558" s="177">
        <v>0</v>
      </c>
      <c r="BR558" s="177">
        <v>12789000</v>
      </c>
      <c r="BS558" s="177">
        <v>0</v>
      </c>
      <c r="BT558" s="179">
        <v>0</v>
      </c>
      <c r="BU558" s="177">
        <v>0</v>
      </c>
      <c r="BV558" s="177">
        <v>0</v>
      </c>
      <c r="BW558" s="177">
        <v>0</v>
      </c>
      <c r="BX558" s="177">
        <v>13200</v>
      </c>
      <c r="BY558" s="179">
        <v>0</v>
      </c>
      <c r="BZ558" s="177">
        <v>0</v>
      </c>
      <c r="CA558" s="177">
        <v>0</v>
      </c>
      <c r="CB558" s="177">
        <v>0</v>
      </c>
      <c r="CC558" s="177">
        <v>0</v>
      </c>
      <c r="CD558" s="177">
        <v>0</v>
      </c>
      <c r="CE558" s="179">
        <v>0</v>
      </c>
      <c r="CF558" s="179">
        <v>0</v>
      </c>
      <c r="CG558" s="177">
        <v>0</v>
      </c>
      <c r="CH558" s="177">
        <v>0</v>
      </c>
      <c r="CI558" s="179">
        <v>0</v>
      </c>
      <c r="CJ558" s="177">
        <v>0</v>
      </c>
      <c r="CK558" s="177">
        <v>0</v>
      </c>
      <c r="CL558" s="177">
        <v>0</v>
      </c>
      <c r="CM558" s="178" t="s">
        <v>2073</v>
      </c>
      <c r="CN558" s="153" t="s">
        <v>2074</v>
      </c>
      <c r="CO558" s="153" t="s">
        <v>2073</v>
      </c>
      <c r="CP558" s="154" t="s">
        <v>2174</v>
      </c>
      <c r="CQ558" s="189" t="s">
        <v>2075</v>
      </c>
      <c r="CR558" s="154">
        <f t="shared" si="11"/>
        <v>0</v>
      </c>
      <c r="CS558" s="154" t="s">
        <v>1095</v>
      </c>
      <c r="CT558" s="154" t="s">
        <v>1096</v>
      </c>
      <c r="CU558" s="154">
        <v>0</v>
      </c>
      <c r="CW558" s="157" t="s">
        <v>2074</v>
      </c>
      <c r="CX558" s="154" t="s">
        <v>2073</v>
      </c>
      <c r="CY558" s="154" t="s">
        <v>2174</v>
      </c>
      <c r="CZ558" s="174">
        <f t="shared" si="10"/>
        <v>0</v>
      </c>
      <c r="DA558" s="158" t="s">
        <v>1095</v>
      </c>
      <c r="DB558" s="154" t="s">
        <v>1096</v>
      </c>
      <c r="DC558" s="154" t="s">
        <v>1288</v>
      </c>
    </row>
    <row r="559" spans="1:107" ht="13.2" customHeight="1" x14ac:dyDescent="0.25">
      <c r="A559" s="175" t="s">
        <v>1097</v>
      </c>
      <c r="B559" s="176" t="s">
        <v>1098</v>
      </c>
      <c r="C559" s="177">
        <v>416602.8</v>
      </c>
      <c r="D559" s="177">
        <v>13115.26</v>
      </c>
      <c r="E559" s="177">
        <v>69493.899999999994</v>
      </c>
      <c r="F559" s="177">
        <v>64739.26</v>
      </c>
      <c r="G559" s="177">
        <v>27420</v>
      </c>
      <c r="H559" s="177">
        <v>278959.01</v>
      </c>
      <c r="I559" s="177">
        <v>52851.41</v>
      </c>
      <c r="J559" s="177">
        <v>106424.63</v>
      </c>
      <c r="K559" s="177">
        <v>309079</v>
      </c>
      <c r="L559" s="177">
        <v>32800</v>
      </c>
      <c r="M559" s="177">
        <v>549863</v>
      </c>
      <c r="N559" s="177">
        <v>1800</v>
      </c>
      <c r="O559" s="177">
        <v>1076888.25</v>
      </c>
      <c r="P559" s="177">
        <v>45060</v>
      </c>
      <c r="Q559" s="177">
        <v>29242.78</v>
      </c>
      <c r="R559" s="177">
        <v>49650.25</v>
      </c>
      <c r="S559" s="177">
        <v>184468.45</v>
      </c>
      <c r="T559" s="177">
        <v>24115</v>
      </c>
      <c r="U559" s="177">
        <v>7665</v>
      </c>
      <c r="V559" s="177">
        <v>102313</v>
      </c>
      <c r="W559" s="177">
        <v>1030223.6</v>
      </c>
      <c r="X559" s="177">
        <v>51542.71</v>
      </c>
      <c r="Y559" s="177">
        <v>156467.16</v>
      </c>
      <c r="Z559" s="177">
        <v>179052.2</v>
      </c>
      <c r="AA559" s="177">
        <v>69855</v>
      </c>
      <c r="AB559" s="177">
        <v>18640</v>
      </c>
      <c r="AC559" s="177">
        <v>0</v>
      </c>
      <c r="AD559" s="177">
        <v>81420</v>
      </c>
      <c r="AE559" s="177">
        <v>25206</v>
      </c>
      <c r="AF559" s="177">
        <v>11635.78</v>
      </c>
      <c r="AG559" s="177">
        <v>21450</v>
      </c>
      <c r="AH559" s="177">
        <v>358029.58</v>
      </c>
      <c r="AI559" s="177">
        <v>5700</v>
      </c>
      <c r="AJ559" s="177">
        <v>4600</v>
      </c>
      <c r="AK559" s="177">
        <v>1830925.05</v>
      </c>
      <c r="AL559" s="177">
        <v>45420</v>
      </c>
      <c r="AM559" s="177">
        <v>5933</v>
      </c>
      <c r="AN559" s="177">
        <v>45494.94</v>
      </c>
      <c r="AO559" s="177">
        <v>89600</v>
      </c>
      <c r="AP559" s="177">
        <v>134261.85999999999</v>
      </c>
      <c r="AQ559" s="177">
        <v>65000</v>
      </c>
      <c r="AR559" s="177">
        <v>2036489.46</v>
      </c>
      <c r="AS559" s="177">
        <v>81719</v>
      </c>
      <c r="AT559" s="177">
        <v>750872</v>
      </c>
      <c r="AU559" s="177">
        <v>46465.55</v>
      </c>
      <c r="AV559" s="177">
        <v>15178.4</v>
      </c>
      <c r="AW559" s="177">
        <v>57331.1</v>
      </c>
      <c r="AX559" s="177">
        <v>35558</v>
      </c>
      <c r="AY559" s="177">
        <v>5700</v>
      </c>
      <c r="AZ559" s="177">
        <v>20800</v>
      </c>
      <c r="BA559" s="177">
        <v>456086.6</v>
      </c>
      <c r="BB559" s="177">
        <v>0</v>
      </c>
      <c r="BC559" s="177">
        <v>1894948</v>
      </c>
      <c r="BD559" s="177">
        <v>77538.09</v>
      </c>
      <c r="BE559" s="177">
        <v>1150</v>
      </c>
      <c r="BF559" s="177">
        <v>42013.120000000003</v>
      </c>
      <c r="BG559" s="177">
        <v>321612.95</v>
      </c>
      <c r="BH559" s="177">
        <v>0</v>
      </c>
      <c r="BI559" s="177">
        <v>7450</v>
      </c>
      <c r="BJ559" s="177">
        <v>12210</v>
      </c>
      <c r="BK559" s="177">
        <v>138204</v>
      </c>
      <c r="BL559" s="177">
        <v>4100003.08</v>
      </c>
      <c r="BM559" s="177">
        <v>219180.64</v>
      </c>
      <c r="BN559" s="177">
        <v>123667.52</v>
      </c>
      <c r="BO559" s="177">
        <v>35712</v>
      </c>
      <c r="BP559" s="177">
        <v>9442.7999999999993</v>
      </c>
      <c r="BQ559" s="177">
        <v>23497.24</v>
      </c>
      <c r="BR559" s="177">
        <v>285676.78999999998</v>
      </c>
      <c r="BS559" s="177">
        <v>1696958</v>
      </c>
      <c r="BT559" s="179">
        <v>36903.33</v>
      </c>
      <c r="BU559" s="177">
        <v>1794808.64</v>
      </c>
      <c r="BV559" s="177">
        <v>1040235.75</v>
      </c>
      <c r="BW559" s="177">
        <v>16900</v>
      </c>
      <c r="BX559" s="177">
        <v>340666.02</v>
      </c>
      <c r="BY559" s="177">
        <v>140478</v>
      </c>
      <c r="BZ559" s="177">
        <v>25686.94</v>
      </c>
      <c r="CA559" s="177">
        <v>25200</v>
      </c>
      <c r="CB559" s="177">
        <v>8345361.5099999998</v>
      </c>
      <c r="CC559" s="177">
        <v>260535.73</v>
      </c>
      <c r="CD559" s="177">
        <v>34800</v>
      </c>
      <c r="CE559" s="177">
        <v>52666.55</v>
      </c>
      <c r="CF559" s="177">
        <v>48150</v>
      </c>
      <c r="CG559" s="179">
        <v>30499.66</v>
      </c>
      <c r="CH559" s="177">
        <v>13624.9</v>
      </c>
      <c r="CI559" s="177">
        <v>3922</v>
      </c>
      <c r="CJ559" s="177">
        <v>374331.55</v>
      </c>
      <c r="CK559" s="177">
        <v>79878</v>
      </c>
      <c r="CL559" s="179">
        <v>71400</v>
      </c>
      <c r="CM559" s="178" t="s">
        <v>2073</v>
      </c>
      <c r="CN559" s="153" t="s">
        <v>2074</v>
      </c>
      <c r="CO559" s="153" t="s">
        <v>2073</v>
      </c>
      <c r="CP559" s="154" t="s">
        <v>2174</v>
      </c>
      <c r="CQ559" s="189" t="s">
        <v>2075</v>
      </c>
      <c r="CR559" s="154">
        <f t="shared" si="11"/>
        <v>0</v>
      </c>
      <c r="CS559" s="154" t="s">
        <v>1097</v>
      </c>
      <c r="CT559" s="154" t="s">
        <v>1098</v>
      </c>
      <c r="CU559" s="154">
        <v>0</v>
      </c>
      <c r="CW559" s="157" t="s">
        <v>2074</v>
      </c>
      <c r="CX559" s="154" t="s">
        <v>2073</v>
      </c>
      <c r="CY559" s="154" t="s">
        <v>2174</v>
      </c>
      <c r="CZ559" s="174">
        <f t="shared" si="10"/>
        <v>0</v>
      </c>
      <c r="DA559" s="158" t="s">
        <v>1097</v>
      </c>
      <c r="DB559" s="154" t="s">
        <v>1098</v>
      </c>
      <c r="DC559" s="154" t="s">
        <v>1288</v>
      </c>
    </row>
    <row r="560" spans="1:107" ht="13.2" customHeight="1" x14ac:dyDescent="0.25">
      <c r="A560" s="175" t="s">
        <v>1099</v>
      </c>
      <c r="B560" s="176" t="s">
        <v>1100</v>
      </c>
      <c r="C560" s="177">
        <v>116906</v>
      </c>
      <c r="D560" s="177">
        <v>0</v>
      </c>
      <c r="E560" s="177">
        <v>0</v>
      </c>
      <c r="F560" s="177">
        <v>0</v>
      </c>
      <c r="G560" s="177">
        <v>0</v>
      </c>
      <c r="H560" s="177">
        <v>0</v>
      </c>
      <c r="I560" s="177">
        <v>0</v>
      </c>
      <c r="J560" s="177">
        <v>0</v>
      </c>
      <c r="K560" s="177">
        <v>7600</v>
      </c>
      <c r="L560" s="177">
        <v>0</v>
      </c>
      <c r="M560" s="177">
        <v>46700</v>
      </c>
      <c r="N560" s="177">
        <v>0</v>
      </c>
      <c r="O560" s="177">
        <v>0</v>
      </c>
      <c r="P560" s="177">
        <v>0</v>
      </c>
      <c r="Q560" s="177">
        <v>0</v>
      </c>
      <c r="R560" s="177">
        <v>0</v>
      </c>
      <c r="S560" s="177">
        <v>0</v>
      </c>
      <c r="T560" s="177">
        <v>0</v>
      </c>
      <c r="U560" s="177">
        <v>0</v>
      </c>
      <c r="V560" s="177">
        <v>0</v>
      </c>
      <c r="W560" s="177">
        <v>0</v>
      </c>
      <c r="X560" s="177">
        <v>0</v>
      </c>
      <c r="Y560" s="177">
        <v>5940</v>
      </c>
      <c r="Z560" s="177">
        <v>0</v>
      </c>
      <c r="AA560" s="177">
        <v>0</v>
      </c>
      <c r="AB560" s="177">
        <v>0</v>
      </c>
      <c r="AC560" s="177">
        <v>0</v>
      </c>
      <c r="AD560" s="177">
        <v>0</v>
      </c>
      <c r="AE560" s="177">
        <v>0</v>
      </c>
      <c r="AF560" s="177">
        <v>0</v>
      </c>
      <c r="AG560" s="177">
        <v>300</v>
      </c>
      <c r="AH560" s="177">
        <v>0</v>
      </c>
      <c r="AI560" s="177">
        <v>0</v>
      </c>
      <c r="AJ560" s="177">
        <v>0</v>
      </c>
      <c r="AK560" s="177">
        <v>0</v>
      </c>
      <c r="AL560" s="177">
        <v>0</v>
      </c>
      <c r="AM560" s="177">
        <v>0</v>
      </c>
      <c r="AN560" s="177">
        <v>0</v>
      </c>
      <c r="AO560" s="177">
        <v>0</v>
      </c>
      <c r="AP560" s="177">
        <v>0</v>
      </c>
      <c r="AQ560" s="177">
        <v>60</v>
      </c>
      <c r="AR560" s="177">
        <v>107500</v>
      </c>
      <c r="AS560" s="177">
        <v>0</v>
      </c>
      <c r="AT560" s="177">
        <v>0</v>
      </c>
      <c r="AU560" s="177">
        <v>40770</v>
      </c>
      <c r="AV560" s="177">
        <v>0</v>
      </c>
      <c r="AW560" s="177">
        <v>0</v>
      </c>
      <c r="AX560" s="177">
        <v>0</v>
      </c>
      <c r="AY560" s="177">
        <v>0</v>
      </c>
      <c r="AZ560" s="177">
        <v>0</v>
      </c>
      <c r="BA560" s="177">
        <v>0</v>
      </c>
      <c r="BB560" s="177">
        <v>100290</v>
      </c>
      <c r="BC560" s="177">
        <v>33960</v>
      </c>
      <c r="BD560" s="177">
        <v>0</v>
      </c>
      <c r="BE560" s="177">
        <v>0</v>
      </c>
      <c r="BF560" s="177">
        <v>1770</v>
      </c>
      <c r="BG560" s="177">
        <v>0</v>
      </c>
      <c r="BH560" s="177">
        <v>0</v>
      </c>
      <c r="BI560" s="177">
        <v>0</v>
      </c>
      <c r="BJ560" s="177">
        <v>0</v>
      </c>
      <c r="BK560" s="177">
        <v>0</v>
      </c>
      <c r="BL560" s="177">
        <v>0</v>
      </c>
      <c r="BM560" s="177">
        <v>0</v>
      </c>
      <c r="BN560" s="177">
        <v>0</v>
      </c>
      <c r="BO560" s="177">
        <v>0</v>
      </c>
      <c r="BP560" s="177">
        <v>11550</v>
      </c>
      <c r="BQ560" s="177">
        <v>0</v>
      </c>
      <c r="BR560" s="179">
        <v>0</v>
      </c>
      <c r="BS560" s="177">
        <v>0</v>
      </c>
      <c r="BT560" s="177">
        <v>0</v>
      </c>
      <c r="BU560" s="179">
        <v>0</v>
      </c>
      <c r="BV560" s="177">
        <v>0</v>
      </c>
      <c r="BW560" s="177">
        <v>0</v>
      </c>
      <c r="BX560" s="177">
        <v>0</v>
      </c>
      <c r="BY560" s="177">
        <v>0</v>
      </c>
      <c r="BZ560" s="177">
        <v>0</v>
      </c>
      <c r="CA560" s="177">
        <v>0</v>
      </c>
      <c r="CB560" s="177">
        <v>0</v>
      </c>
      <c r="CC560" s="177">
        <v>0</v>
      </c>
      <c r="CD560" s="179">
        <v>0</v>
      </c>
      <c r="CE560" s="177">
        <v>0</v>
      </c>
      <c r="CF560" s="177">
        <v>0</v>
      </c>
      <c r="CG560" s="177">
        <v>0</v>
      </c>
      <c r="CH560" s="179">
        <v>0</v>
      </c>
      <c r="CI560" s="177">
        <v>0</v>
      </c>
      <c r="CJ560" s="177">
        <v>0</v>
      </c>
      <c r="CK560" s="179">
        <v>0</v>
      </c>
      <c r="CL560" s="177">
        <v>0</v>
      </c>
      <c r="CM560" s="178" t="s">
        <v>2073</v>
      </c>
      <c r="CN560" s="153" t="s">
        <v>2074</v>
      </c>
      <c r="CO560" s="153" t="s">
        <v>2073</v>
      </c>
      <c r="CP560" s="154" t="s">
        <v>2174</v>
      </c>
      <c r="CQ560" s="189" t="s">
        <v>2075</v>
      </c>
      <c r="CR560" s="154">
        <f t="shared" si="11"/>
        <v>0</v>
      </c>
      <c r="CS560" s="154" t="s">
        <v>1099</v>
      </c>
      <c r="CT560" s="154" t="s">
        <v>1100</v>
      </c>
      <c r="CU560" s="154">
        <v>0</v>
      </c>
      <c r="CW560" s="157" t="s">
        <v>2074</v>
      </c>
      <c r="CX560" s="154" t="s">
        <v>2073</v>
      </c>
      <c r="CY560" s="154" t="s">
        <v>2174</v>
      </c>
      <c r="CZ560" s="174">
        <f t="shared" si="10"/>
        <v>0</v>
      </c>
      <c r="DA560" s="158" t="s">
        <v>1099</v>
      </c>
      <c r="DB560" s="154" t="s">
        <v>1100</v>
      </c>
      <c r="DC560" s="154" t="s">
        <v>1288</v>
      </c>
    </row>
    <row r="561" spans="1:107" ht="13.2" customHeight="1" x14ac:dyDescent="0.25">
      <c r="A561" s="175" t="s">
        <v>1101</v>
      </c>
      <c r="B561" s="176" t="s">
        <v>1102</v>
      </c>
      <c r="C561" s="177">
        <v>0</v>
      </c>
      <c r="D561" s="177">
        <v>0</v>
      </c>
      <c r="E561" s="177">
        <v>0</v>
      </c>
      <c r="F561" s="177">
        <v>0</v>
      </c>
      <c r="G561" s="177">
        <v>0</v>
      </c>
      <c r="H561" s="177">
        <v>0</v>
      </c>
      <c r="I561" s="177">
        <v>0</v>
      </c>
      <c r="J561" s="177">
        <v>0</v>
      </c>
      <c r="K561" s="177">
        <v>0</v>
      </c>
      <c r="L561" s="177">
        <v>0</v>
      </c>
      <c r="M561" s="177">
        <v>0</v>
      </c>
      <c r="N561" s="177">
        <v>0</v>
      </c>
      <c r="O561" s="177">
        <v>0</v>
      </c>
      <c r="P561" s="177">
        <v>0</v>
      </c>
      <c r="Q561" s="177">
        <v>0</v>
      </c>
      <c r="R561" s="177">
        <v>0</v>
      </c>
      <c r="S561" s="177">
        <v>0</v>
      </c>
      <c r="T561" s="177">
        <v>0</v>
      </c>
      <c r="U561" s="177">
        <v>0</v>
      </c>
      <c r="V561" s="177">
        <v>0</v>
      </c>
      <c r="W561" s="177">
        <v>0</v>
      </c>
      <c r="X561" s="177">
        <v>0</v>
      </c>
      <c r="Y561" s="177">
        <v>0</v>
      </c>
      <c r="Z561" s="177">
        <v>0</v>
      </c>
      <c r="AA561" s="177">
        <v>0</v>
      </c>
      <c r="AB561" s="177">
        <v>0</v>
      </c>
      <c r="AC561" s="177">
        <v>0</v>
      </c>
      <c r="AD561" s="177">
        <v>0</v>
      </c>
      <c r="AE561" s="177">
        <v>0</v>
      </c>
      <c r="AF561" s="177">
        <v>0</v>
      </c>
      <c r="AG561" s="177">
        <v>0</v>
      </c>
      <c r="AH561" s="177">
        <v>0</v>
      </c>
      <c r="AI561" s="177">
        <v>0</v>
      </c>
      <c r="AJ561" s="177">
        <v>0</v>
      </c>
      <c r="AK561" s="177">
        <v>0</v>
      </c>
      <c r="AL561" s="177">
        <v>0</v>
      </c>
      <c r="AM561" s="177">
        <v>0</v>
      </c>
      <c r="AN561" s="177">
        <v>0</v>
      </c>
      <c r="AO561" s="177">
        <v>0</v>
      </c>
      <c r="AP561" s="177">
        <v>0</v>
      </c>
      <c r="AQ561" s="177">
        <v>0</v>
      </c>
      <c r="AR561" s="177">
        <v>2414.6999999999998</v>
      </c>
      <c r="AS561" s="177">
        <v>0</v>
      </c>
      <c r="AT561" s="177">
        <v>0</v>
      </c>
      <c r="AU561" s="177">
        <v>0</v>
      </c>
      <c r="AV561" s="177">
        <v>0</v>
      </c>
      <c r="AW561" s="177">
        <v>0</v>
      </c>
      <c r="AX561" s="177">
        <v>0</v>
      </c>
      <c r="AY561" s="177">
        <v>0</v>
      </c>
      <c r="AZ561" s="177">
        <v>0</v>
      </c>
      <c r="BA561" s="177">
        <v>0</v>
      </c>
      <c r="BB561" s="177">
        <v>0</v>
      </c>
      <c r="BC561" s="177">
        <v>0</v>
      </c>
      <c r="BD561" s="177">
        <v>0</v>
      </c>
      <c r="BE561" s="177">
        <v>0</v>
      </c>
      <c r="BF561" s="177">
        <v>0</v>
      </c>
      <c r="BG561" s="177">
        <v>0</v>
      </c>
      <c r="BH561" s="177">
        <v>0</v>
      </c>
      <c r="BI561" s="177">
        <v>0</v>
      </c>
      <c r="BJ561" s="177">
        <v>0</v>
      </c>
      <c r="BK561" s="177">
        <v>0</v>
      </c>
      <c r="BL561" s="177">
        <v>0</v>
      </c>
      <c r="BM561" s="177">
        <v>0</v>
      </c>
      <c r="BN561" s="177">
        <v>0</v>
      </c>
      <c r="BO561" s="177">
        <v>0</v>
      </c>
      <c r="BP561" s="177">
        <v>0</v>
      </c>
      <c r="BQ561" s="177">
        <v>0</v>
      </c>
      <c r="BR561" s="179">
        <v>0</v>
      </c>
      <c r="BS561" s="179">
        <v>0</v>
      </c>
      <c r="BT561" s="179">
        <v>0</v>
      </c>
      <c r="BU561" s="179">
        <v>0</v>
      </c>
      <c r="BV561" s="179">
        <v>0</v>
      </c>
      <c r="BW561" s="179">
        <v>0</v>
      </c>
      <c r="BX561" s="179">
        <v>0</v>
      </c>
      <c r="BY561" s="179">
        <v>0</v>
      </c>
      <c r="BZ561" s="179">
        <v>0</v>
      </c>
      <c r="CA561" s="179">
        <v>0</v>
      </c>
      <c r="CB561" s="179">
        <v>0</v>
      </c>
      <c r="CC561" s="179">
        <v>0</v>
      </c>
      <c r="CD561" s="179">
        <v>0</v>
      </c>
      <c r="CE561" s="179">
        <v>0</v>
      </c>
      <c r="CF561" s="179">
        <v>0</v>
      </c>
      <c r="CG561" s="179">
        <v>0</v>
      </c>
      <c r="CH561" s="179">
        <v>0</v>
      </c>
      <c r="CI561" s="179">
        <v>0</v>
      </c>
      <c r="CJ561" s="179">
        <v>0</v>
      </c>
      <c r="CK561" s="179">
        <v>0</v>
      </c>
      <c r="CL561" s="179">
        <v>0</v>
      </c>
      <c r="CM561" s="178" t="s">
        <v>2073</v>
      </c>
      <c r="CN561" s="153" t="s">
        <v>2074</v>
      </c>
      <c r="CO561" s="153" t="s">
        <v>2073</v>
      </c>
      <c r="CP561" s="154" t="s">
        <v>2174</v>
      </c>
      <c r="CQ561" s="189" t="s">
        <v>2075</v>
      </c>
      <c r="CR561" s="154">
        <f t="shared" si="11"/>
        <v>0</v>
      </c>
      <c r="CS561" s="154" t="s">
        <v>1101</v>
      </c>
      <c r="CT561" s="154" t="s">
        <v>2187</v>
      </c>
      <c r="CU561" s="154">
        <v>0</v>
      </c>
      <c r="CW561" s="157" t="s">
        <v>2074</v>
      </c>
      <c r="CX561" s="154" t="s">
        <v>2073</v>
      </c>
      <c r="CY561" s="154" t="s">
        <v>2174</v>
      </c>
      <c r="CZ561" s="174">
        <f t="shared" si="10"/>
        <v>0</v>
      </c>
      <c r="DA561" s="158" t="s">
        <v>1101</v>
      </c>
      <c r="DB561" s="154" t="s">
        <v>1102</v>
      </c>
      <c r="DC561" s="154" t="s">
        <v>1288</v>
      </c>
    </row>
    <row r="562" spans="1:107" ht="13.2" customHeight="1" x14ac:dyDescent="0.25">
      <c r="A562" s="175" t="s">
        <v>1103</v>
      </c>
      <c r="B562" s="176" t="s">
        <v>1104</v>
      </c>
      <c r="C562" s="177">
        <v>0</v>
      </c>
      <c r="D562" s="177">
        <v>0</v>
      </c>
      <c r="E562" s="177">
        <v>0</v>
      </c>
      <c r="F562" s="177">
        <v>0</v>
      </c>
      <c r="G562" s="177">
        <v>0</v>
      </c>
      <c r="H562" s="177">
        <v>0</v>
      </c>
      <c r="I562" s="177">
        <v>0</v>
      </c>
      <c r="J562" s="177">
        <v>0</v>
      </c>
      <c r="K562" s="177">
        <v>0</v>
      </c>
      <c r="L562" s="177">
        <v>0</v>
      </c>
      <c r="M562" s="177">
        <v>0</v>
      </c>
      <c r="N562" s="177">
        <v>0</v>
      </c>
      <c r="O562" s="177">
        <v>0</v>
      </c>
      <c r="P562" s="177">
        <v>0</v>
      </c>
      <c r="Q562" s="177">
        <v>0</v>
      </c>
      <c r="R562" s="177">
        <v>0</v>
      </c>
      <c r="S562" s="177">
        <v>0</v>
      </c>
      <c r="T562" s="177">
        <v>0</v>
      </c>
      <c r="U562" s="177">
        <v>0</v>
      </c>
      <c r="V562" s="177">
        <v>0</v>
      </c>
      <c r="W562" s="177">
        <v>0</v>
      </c>
      <c r="X562" s="177">
        <v>0</v>
      </c>
      <c r="Y562" s="177">
        <v>0</v>
      </c>
      <c r="Z562" s="177">
        <v>0</v>
      </c>
      <c r="AA562" s="177">
        <v>0</v>
      </c>
      <c r="AB562" s="177">
        <v>0</v>
      </c>
      <c r="AC562" s="177">
        <v>0</v>
      </c>
      <c r="AD562" s="177">
        <v>0</v>
      </c>
      <c r="AE562" s="177">
        <v>0</v>
      </c>
      <c r="AF562" s="177">
        <v>0</v>
      </c>
      <c r="AG562" s="177">
        <v>0</v>
      </c>
      <c r="AH562" s="177">
        <v>1106671.75</v>
      </c>
      <c r="AI562" s="177">
        <v>0</v>
      </c>
      <c r="AJ562" s="177">
        <v>0</v>
      </c>
      <c r="AK562" s="177">
        <v>0</v>
      </c>
      <c r="AL562" s="177">
        <v>0</v>
      </c>
      <c r="AM562" s="177">
        <v>0</v>
      </c>
      <c r="AN562" s="177">
        <v>0</v>
      </c>
      <c r="AO562" s="177">
        <v>0</v>
      </c>
      <c r="AP562" s="177">
        <v>0</v>
      </c>
      <c r="AQ562" s="177">
        <v>0</v>
      </c>
      <c r="AR562" s="177">
        <v>0</v>
      </c>
      <c r="AS562" s="177">
        <v>0</v>
      </c>
      <c r="AT562" s="177">
        <v>0</v>
      </c>
      <c r="AU562" s="177">
        <v>0</v>
      </c>
      <c r="AV562" s="177">
        <v>0</v>
      </c>
      <c r="AW562" s="177">
        <v>0</v>
      </c>
      <c r="AX562" s="177">
        <v>0</v>
      </c>
      <c r="AY562" s="177">
        <v>0</v>
      </c>
      <c r="AZ562" s="177">
        <v>0</v>
      </c>
      <c r="BA562" s="177">
        <v>0</v>
      </c>
      <c r="BB562" s="177">
        <v>0</v>
      </c>
      <c r="BC562" s="177">
        <v>0</v>
      </c>
      <c r="BD562" s="177">
        <v>0</v>
      </c>
      <c r="BE562" s="177">
        <v>0</v>
      </c>
      <c r="BF562" s="177">
        <v>0</v>
      </c>
      <c r="BG562" s="177">
        <v>0</v>
      </c>
      <c r="BH562" s="177">
        <v>0</v>
      </c>
      <c r="BI562" s="177">
        <v>0</v>
      </c>
      <c r="BJ562" s="177">
        <v>0</v>
      </c>
      <c r="BK562" s="177">
        <v>0</v>
      </c>
      <c r="BL562" s="177">
        <v>0</v>
      </c>
      <c r="BM562" s="177">
        <v>0</v>
      </c>
      <c r="BN562" s="177">
        <v>0</v>
      </c>
      <c r="BO562" s="177">
        <v>0</v>
      </c>
      <c r="BP562" s="177">
        <v>0</v>
      </c>
      <c r="BQ562" s="177">
        <v>0</v>
      </c>
      <c r="BR562" s="177">
        <v>0</v>
      </c>
      <c r="BS562" s="177">
        <v>0</v>
      </c>
      <c r="BT562" s="177">
        <v>0</v>
      </c>
      <c r="BU562" s="177">
        <v>0</v>
      </c>
      <c r="BV562" s="177">
        <v>0</v>
      </c>
      <c r="BW562" s="177">
        <v>0</v>
      </c>
      <c r="BX562" s="177">
        <v>0</v>
      </c>
      <c r="BY562" s="177">
        <v>0</v>
      </c>
      <c r="BZ562" s="177">
        <v>0</v>
      </c>
      <c r="CA562" s="177">
        <v>0</v>
      </c>
      <c r="CB562" s="177">
        <v>0</v>
      </c>
      <c r="CC562" s="177">
        <v>0</v>
      </c>
      <c r="CD562" s="177">
        <v>0</v>
      </c>
      <c r="CE562" s="177">
        <v>0</v>
      </c>
      <c r="CF562" s="177">
        <v>150000</v>
      </c>
      <c r="CG562" s="177">
        <v>0</v>
      </c>
      <c r="CH562" s="177">
        <v>0</v>
      </c>
      <c r="CI562" s="177">
        <v>0</v>
      </c>
      <c r="CJ562" s="179">
        <v>0</v>
      </c>
      <c r="CK562" s="177">
        <v>0</v>
      </c>
      <c r="CL562" s="177">
        <v>0</v>
      </c>
      <c r="CM562" s="178" t="s">
        <v>2073</v>
      </c>
      <c r="CN562" s="153" t="s">
        <v>2074</v>
      </c>
      <c r="CO562" s="153" t="s">
        <v>2073</v>
      </c>
      <c r="CP562" s="154" t="s">
        <v>2174</v>
      </c>
      <c r="CQ562" s="189" t="s">
        <v>2075</v>
      </c>
      <c r="CR562" s="154">
        <f t="shared" si="11"/>
        <v>0</v>
      </c>
      <c r="CS562" s="154" t="s">
        <v>1103</v>
      </c>
      <c r="CT562" s="154" t="s">
        <v>1104</v>
      </c>
      <c r="CU562" s="154">
        <v>0</v>
      </c>
      <c r="CW562" s="157" t="s">
        <v>2074</v>
      </c>
      <c r="CX562" s="154" t="s">
        <v>2073</v>
      </c>
      <c r="CY562" s="154" t="s">
        <v>2174</v>
      </c>
      <c r="CZ562" s="174">
        <f t="shared" si="10"/>
        <v>0</v>
      </c>
      <c r="DA562" s="158" t="s">
        <v>1103</v>
      </c>
      <c r="DB562" s="154" t="s">
        <v>1104</v>
      </c>
      <c r="DC562" s="154" t="s">
        <v>1288</v>
      </c>
    </row>
    <row r="563" spans="1:107" ht="13.2" customHeight="1" x14ac:dyDescent="0.25">
      <c r="A563" s="175" t="s">
        <v>1105</v>
      </c>
      <c r="B563" s="176" t="s">
        <v>1106</v>
      </c>
      <c r="C563" s="177">
        <v>0</v>
      </c>
      <c r="D563" s="177">
        <v>0</v>
      </c>
      <c r="E563" s="177">
        <v>0</v>
      </c>
      <c r="F563" s="177">
        <v>0</v>
      </c>
      <c r="G563" s="177">
        <v>0</v>
      </c>
      <c r="H563" s="177">
        <v>0</v>
      </c>
      <c r="I563" s="177">
        <v>0</v>
      </c>
      <c r="J563" s="177">
        <v>0</v>
      </c>
      <c r="K563" s="177">
        <v>0</v>
      </c>
      <c r="L563" s="177">
        <v>0</v>
      </c>
      <c r="M563" s="177">
        <v>0</v>
      </c>
      <c r="N563" s="177">
        <v>0</v>
      </c>
      <c r="O563" s="177">
        <v>0</v>
      </c>
      <c r="P563" s="177">
        <v>2198000</v>
      </c>
      <c r="Q563" s="177">
        <v>0</v>
      </c>
      <c r="R563" s="177">
        <v>1015000</v>
      </c>
      <c r="S563" s="177">
        <v>0</v>
      </c>
      <c r="T563" s="177">
        <v>0</v>
      </c>
      <c r="U563" s="177">
        <v>0</v>
      </c>
      <c r="V563" s="177">
        <v>0</v>
      </c>
      <c r="W563" s="177">
        <v>0</v>
      </c>
      <c r="X563" s="177">
        <v>1267500</v>
      </c>
      <c r="Y563" s="177">
        <v>78484620</v>
      </c>
      <c r="Z563" s="177">
        <v>1199000</v>
      </c>
      <c r="AA563" s="177">
        <v>1199000</v>
      </c>
      <c r="AB563" s="177">
        <v>1199000</v>
      </c>
      <c r="AC563" s="177">
        <v>0</v>
      </c>
      <c r="AD563" s="177">
        <v>2200120</v>
      </c>
      <c r="AE563" s="177">
        <v>1215000</v>
      </c>
      <c r="AF563" s="177">
        <v>1199000</v>
      </c>
      <c r="AG563" s="177">
        <v>1281320</v>
      </c>
      <c r="AH563" s="177">
        <v>3819000</v>
      </c>
      <c r="AI563" s="177">
        <v>0</v>
      </c>
      <c r="AJ563" s="177">
        <v>150000</v>
      </c>
      <c r="AK563" s="177">
        <v>0</v>
      </c>
      <c r="AL563" s="177">
        <v>2828000</v>
      </c>
      <c r="AM563" s="177">
        <v>6739800</v>
      </c>
      <c r="AN563" s="177">
        <v>0</v>
      </c>
      <c r="AO563" s="177">
        <v>0</v>
      </c>
      <c r="AP563" s="177">
        <v>0</v>
      </c>
      <c r="AQ563" s="177">
        <v>0</v>
      </c>
      <c r="AR563" s="177">
        <v>0</v>
      </c>
      <c r="AS563" s="177">
        <v>0</v>
      </c>
      <c r="AT563" s="177">
        <v>664800</v>
      </c>
      <c r="AU563" s="177">
        <v>140000</v>
      </c>
      <c r="AV563" s="177">
        <v>0</v>
      </c>
      <c r="AW563" s="177">
        <v>257700</v>
      </c>
      <c r="AX563" s="177">
        <v>1753900</v>
      </c>
      <c r="AY563" s="177">
        <v>0</v>
      </c>
      <c r="AZ563" s="177">
        <v>0</v>
      </c>
      <c r="BA563" s="177">
        <v>0</v>
      </c>
      <c r="BB563" s="177">
        <v>0</v>
      </c>
      <c r="BC563" s="177">
        <v>0</v>
      </c>
      <c r="BD563" s="177">
        <v>0</v>
      </c>
      <c r="BE563" s="177">
        <v>0</v>
      </c>
      <c r="BF563" s="177">
        <v>0</v>
      </c>
      <c r="BG563" s="177">
        <v>0</v>
      </c>
      <c r="BH563" s="177">
        <v>1199000</v>
      </c>
      <c r="BI563" s="177">
        <v>1199000</v>
      </c>
      <c r="BJ563" s="177">
        <v>0</v>
      </c>
      <c r="BK563" s="177">
        <v>0</v>
      </c>
      <c r="BL563" s="177">
        <v>0</v>
      </c>
      <c r="BM563" s="177">
        <v>448900</v>
      </c>
      <c r="BN563" s="177">
        <v>7996900</v>
      </c>
      <c r="BO563" s="177">
        <v>5472716.0300000003</v>
      </c>
      <c r="BP563" s="177">
        <v>9780750</v>
      </c>
      <c r="BQ563" s="177">
        <v>0</v>
      </c>
      <c r="BR563" s="177">
        <v>0</v>
      </c>
      <c r="BS563" s="177">
        <v>0</v>
      </c>
      <c r="BT563" s="177">
        <v>0</v>
      </c>
      <c r="BU563" s="177">
        <v>0</v>
      </c>
      <c r="BV563" s="177">
        <v>0</v>
      </c>
      <c r="BW563" s="177">
        <v>0</v>
      </c>
      <c r="BX563" s="177">
        <v>0</v>
      </c>
      <c r="BY563" s="177">
        <v>0</v>
      </c>
      <c r="BZ563" s="177">
        <v>0</v>
      </c>
      <c r="CA563" s="177">
        <v>0</v>
      </c>
      <c r="CB563" s="177">
        <v>0</v>
      </c>
      <c r="CC563" s="177">
        <v>0</v>
      </c>
      <c r="CD563" s="177">
        <v>0</v>
      </c>
      <c r="CE563" s="177">
        <v>0</v>
      </c>
      <c r="CF563" s="177">
        <v>250000</v>
      </c>
      <c r="CG563" s="177">
        <v>0</v>
      </c>
      <c r="CH563" s="177">
        <v>0</v>
      </c>
      <c r="CI563" s="177">
        <v>0</v>
      </c>
      <c r="CJ563" s="177">
        <v>0</v>
      </c>
      <c r="CK563" s="177">
        <v>0</v>
      </c>
      <c r="CL563" s="177">
        <v>448900</v>
      </c>
      <c r="CM563" s="178" t="s">
        <v>2073</v>
      </c>
      <c r="CN563" s="153" t="s">
        <v>2074</v>
      </c>
      <c r="CO563" s="153" t="s">
        <v>2073</v>
      </c>
      <c r="CP563" s="154" t="s">
        <v>2174</v>
      </c>
      <c r="CQ563" s="189" t="s">
        <v>2075</v>
      </c>
      <c r="CR563" s="154">
        <f t="shared" si="11"/>
        <v>0</v>
      </c>
      <c r="CS563" s="154" t="s">
        <v>1105</v>
      </c>
      <c r="CT563" s="154" t="s">
        <v>2188</v>
      </c>
      <c r="CU563" s="154">
        <v>0</v>
      </c>
      <c r="CW563" s="157" t="s">
        <v>2074</v>
      </c>
      <c r="CX563" s="154" t="s">
        <v>2073</v>
      </c>
      <c r="CY563" s="154" t="s">
        <v>2174</v>
      </c>
      <c r="CZ563" s="174">
        <f t="shared" si="10"/>
        <v>0</v>
      </c>
      <c r="DA563" s="158" t="s">
        <v>1105</v>
      </c>
      <c r="DB563" s="154" t="s">
        <v>1106</v>
      </c>
      <c r="DC563" s="154" t="s">
        <v>1288</v>
      </c>
    </row>
    <row r="564" spans="1:107" ht="13.2" customHeight="1" x14ac:dyDescent="0.25">
      <c r="A564" s="175" t="s">
        <v>1107</v>
      </c>
      <c r="B564" s="176" t="s">
        <v>1108</v>
      </c>
      <c r="C564" s="177">
        <v>35040</v>
      </c>
      <c r="D564" s="177">
        <v>0</v>
      </c>
      <c r="E564" s="177">
        <v>0</v>
      </c>
      <c r="F564" s="177">
        <v>0</v>
      </c>
      <c r="G564" s="177">
        <v>5000</v>
      </c>
      <c r="H564" s="177">
        <v>2982</v>
      </c>
      <c r="I564" s="177">
        <v>0</v>
      </c>
      <c r="J564" s="177">
        <v>0</v>
      </c>
      <c r="K564" s="177">
        <v>0</v>
      </c>
      <c r="L564" s="177">
        <v>5000</v>
      </c>
      <c r="M564" s="177">
        <v>0</v>
      </c>
      <c r="N564" s="177">
        <v>0</v>
      </c>
      <c r="O564" s="177">
        <v>127471.92</v>
      </c>
      <c r="P564" s="177">
        <v>0</v>
      </c>
      <c r="Q564" s="177">
        <v>0</v>
      </c>
      <c r="R564" s="177">
        <v>0</v>
      </c>
      <c r="S564" s="177">
        <v>0</v>
      </c>
      <c r="T564" s="177">
        <v>0</v>
      </c>
      <c r="U564" s="177">
        <v>0</v>
      </c>
      <c r="V564" s="177">
        <v>0</v>
      </c>
      <c r="W564" s="177">
        <v>0</v>
      </c>
      <c r="X564" s="177">
        <v>0</v>
      </c>
      <c r="Y564" s="177">
        <v>0</v>
      </c>
      <c r="Z564" s="177">
        <v>0</v>
      </c>
      <c r="AA564" s="177">
        <v>0</v>
      </c>
      <c r="AB564" s="177">
        <v>0</v>
      </c>
      <c r="AC564" s="177">
        <v>0</v>
      </c>
      <c r="AD564" s="177">
        <v>0</v>
      </c>
      <c r="AE564" s="177">
        <v>0</v>
      </c>
      <c r="AF564" s="177">
        <v>0</v>
      </c>
      <c r="AG564" s="177">
        <v>0</v>
      </c>
      <c r="AH564" s="177">
        <v>0</v>
      </c>
      <c r="AI564" s="177">
        <v>0</v>
      </c>
      <c r="AJ564" s="177">
        <v>0</v>
      </c>
      <c r="AK564" s="177">
        <v>221550</v>
      </c>
      <c r="AL564" s="177">
        <v>0</v>
      </c>
      <c r="AM564" s="177">
        <v>0</v>
      </c>
      <c r="AN564" s="177">
        <v>0</v>
      </c>
      <c r="AO564" s="177">
        <v>79080</v>
      </c>
      <c r="AP564" s="177">
        <v>76650</v>
      </c>
      <c r="AQ564" s="177">
        <v>0</v>
      </c>
      <c r="AR564" s="177">
        <v>0</v>
      </c>
      <c r="AS564" s="177">
        <v>0</v>
      </c>
      <c r="AT564" s="177">
        <v>0</v>
      </c>
      <c r="AU564" s="177">
        <v>163850</v>
      </c>
      <c r="AV564" s="177">
        <v>79950</v>
      </c>
      <c r="AW564" s="177">
        <v>0</v>
      </c>
      <c r="AX564" s="177">
        <v>49670</v>
      </c>
      <c r="AY564" s="177">
        <v>67150</v>
      </c>
      <c r="AZ564" s="177">
        <v>0</v>
      </c>
      <c r="BA564" s="177">
        <v>44312.11</v>
      </c>
      <c r="BB564" s="177">
        <v>0</v>
      </c>
      <c r="BC564" s="177">
        <v>0</v>
      </c>
      <c r="BD564" s="177">
        <v>0</v>
      </c>
      <c r="BE564" s="177">
        <v>0</v>
      </c>
      <c r="BF564" s="177">
        <v>0</v>
      </c>
      <c r="BG564" s="177">
        <v>0</v>
      </c>
      <c r="BH564" s="177">
        <v>0</v>
      </c>
      <c r="BI564" s="177">
        <v>0</v>
      </c>
      <c r="BJ564" s="177">
        <v>0</v>
      </c>
      <c r="BK564" s="177">
        <v>0</v>
      </c>
      <c r="BL564" s="177">
        <v>0</v>
      </c>
      <c r="BM564" s="177">
        <v>0</v>
      </c>
      <c r="BN564" s="177">
        <v>0</v>
      </c>
      <c r="BO564" s="177">
        <v>0</v>
      </c>
      <c r="BP564" s="177">
        <v>0</v>
      </c>
      <c r="BQ564" s="177">
        <v>0</v>
      </c>
      <c r="BR564" s="177">
        <v>8957240.7599999998</v>
      </c>
      <c r="BS564" s="177">
        <v>0</v>
      </c>
      <c r="BT564" s="177">
        <v>750000</v>
      </c>
      <c r="BU564" s="177">
        <v>903640</v>
      </c>
      <c r="BV564" s="177">
        <v>0</v>
      </c>
      <c r="BW564" s="177">
        <v>0</v>
      </c>
      <c r="BX564" s="177">
        <v>0</v>
      </c>
      <c r="BY564" s="177">
        <v>0</v>
      </c>
      <c r="BZ564" s="177">
        <v>1500000</v>
      </c>
      <c r="CA564" s="177">
        <v>750000</v>
      </c>
      <c r="CB564" s="177">
        <v>0</v>
      </c>
      <c r="CC564" s="177">
        <v>0</v>
      </c>
      <c r="CD564" s="177">
        <v>0</v>
      </c>
      <c r="CE564" s="177">
        <v>0</v>
      </c>
      <c r="CF564" s="177">
        <v>0</v>
      </c>
      <c r="CG564" s="177">
        <v>0</v>
      </c>
      <c r="CH564" s="177">
        <v>0</v>
      </c>
      <c r="CI564" s="177">
        <v>0</v>
      </c>
      <c r="CJ564" s="177">
        <v>0</v>
      </c>
      <c r="CK564" s="177">
        <v>0</v>
      </c>
      <c r="CL564" s="177">
        <v>0</v>
      </c>
      <c r="CM564" s="178" t="s">
        <v>2073</v>
      </c>
      <c r="CN564" s="153" t="s">
        <v>2074</v>
      </c>
      <c r="CO564" s="153" t="s">
        <v>2073</v>
      </c>
      <c r="CP564" s="154" t="s">
        <v>2174</v>
      </c>
      <c r="CQ564" s="189" t="s">
        <v>2075</v>
      </c>
      <c r="CR564" s="154">
        <f t="shared" si="11"/>
        <v>0</v>
      </c>
      <c r="CS564" s="154" t="s">
        <v>1107</v>
      </c>
      <c r="CT564" s="154" t="s">
        <v>1108</v>
      </c>
      <c r="CU564" s="154">
        <v>0</v>
      </c>
      <c r="CW564" s="157" t="s">
        <v>2074</v>
      </c>
      <c r="CX564" s="154" t="s">
        <v>2073</v>
      </c>
      <c r="CY564" s="154" t="s">
        <v>2174</v>
      </c>
      <c r="CZ564" s="174">
        <f t="shared" si="10"/>
        <v>0</v>
      </c>
      <c r="DA564" s="158" t="s">
        <v>1107</v>
      </c>
      <c r="DB564" s="154" t="s">
        <v>1108</v>
      </c>
      <c r="DC564" s="154" t="s">
        <v>1288</v>
      </c>
    </row>
    <row r="565" spans="1:107" ht="13.2" customHeight="1" x14ac:dyDescent="0.25">
      <c r="A565" s="175" t="s">
        <v>1109</v>
      </c>
      <c r="B565" s="176" t="s">
        <v>1110</v>
      </c>
      <c r="C565" s="177">
        <v>0</v>
      </c>
      <c r="D565" s="177">
        <v>0</v>
      </c>
      <c r="E565" s="177">
        <v>0</v>
      </c>
      <c r="F565" s="177">
        <v>0</v>
      </c>
      <c r="G565" s="177">
        <v>2441700</v>
      </c>
      <c r="H565" s="177">
        <v>0</v>
      </c>
      <c r="I565" s="177">
        <v>1934750</v>
      </c>
      <c r="J565" s="177">
        <v>0</v>
      </c>
      <c r="K565" s="177">
        <v>0</v>
      </c>
      <c r="L565" s="177">
        <v>0</v>
      </c>
      <c r="M565" s="177">
        <v>9499000</v>
      </c>
      <c r="N565" s="177">
        <v>3690400</v>
      </c>
      <c r="O565" s="177">
        <v>0</v>
      </c>
      <c r="P565" s="177">
        <v>0</v>
      </c>
      <c r="Q565" s="177">
        <v>0</v>
      </c>
      <c r="R565" s="177">
        <v>0</v>
      </c>
      <c r="S565" s="177">
        <v>348500</v>
      </c>
      <c r="T565" s="177">
        <v>0</v>
      </c>
      <c r="U565" s="177">
        <v>0</v>
      </c>
      <c r="V565" s="177">
        <v>0</v>
      </c>
      <c r="W565" s="177">
        <v>0</v>
      </c>
      <c r="X565" s="177">
        <v>0</v>
      </c>
      <c r="Y565" s="177">
        <v>0</v>
      </c>
      <c r="Z565" s="177">
        <v>0</v>
      </c>
      <c r="AA565" s="177">
        <v>0</v>
      </c>
      <c r="AB565" s="177">
        <v>0</v>
      </c>
      <c r="AC565" s="177">
        <v>0</v>
      </c>
      <c r="AD565" s="177">
        <v>0</v>
      </c>
      <c r="AE565" s="177">
        <v>0</v>
      </c>
      <c r="AF565" s="177">
        <v>0</v>
      </c>
      <c r="AG565" s="177">
        <v>0</v>
      </c>
      <c r="AH565" s="177">
        <v>0</v>
      </c>
      <c r="AI565" s="177">
        <v>0</v>
      </c>
      <c r="AJ565" s="177">
        <v>0</v>
      </c>
      <c r="AK565" s="177">
        <v>0</v>
      </c>
      <c r="AL565" s="177">
        <v>0</v>
      </c>
      <c r="AM565" s="177">
        <v>0</v>
      </c>
      <c r="AN565" s="177">
        <v>0</v>
      </c>
      <c r="AO565" s="177">
        <v>3433200</v>
      </c>
      <c r="AP565" s="177">
        <v>1299000</v>
      </c>
      <c r="AQ565" s="177">
        <v>0</v>
      </c>
      <c r="AR565" s="177">
        <v>0</v>
      </c>
      <c r="AS565" s="177">
        <v>1373200</v>
      </c>
      <c r="AT565" s="177">
        <v>0</v>
      </c>
      <c r="AU565" s="177">
        <v>21800000</v>
      </c>
      <c r="AV565" s="177">
        <v>0</v>
      </c>
      <c r="AW565" s="177">
        <v>0</v>
      </c>
      <c r="AX565" s="177">
        <v>0</v>
      </c>
      <c r="AY565" s="177">
        <v>1219400</v>
      </c>
      <c r="AZ565" s="177">
        <v>1654900</v>
      </c>
      <c r="BA565" s="177">
        <v>0</v>
      </c>
      <c r="BB565" s="177">
        <v>0</v>
      </c>
      <c r="BC565" s="177">
        <v>0</v>
      </c>
      <c r="BD565" s="177">
        <v>1748000</v>
      </c>
      <c r="BE565" s="177">
        <v>0</v>
      </c>
      <c r="BF565" s="177">
        <v>0</v>
      </c>
      <c r="BG565" s="177">
        <v>61958742</v>
      </c>
      <c r="BH565" s="177">
        <v>0</v>
      </c>
      <c r="BI565" s="177">
        <v>0</v>
      </c>
      <c r="BJ565" s="177">
        <v>0</v>
      </c>
      <c r="BK565" s="177">
        <v>1335000</v>
      </c>
      <c r="BL565" s="177">
        <v>0</v>
      </c>
      <c r="BM565" s="177">
        <v>0</v>
      </c>
      <c r="BN565" s="177">
        <v>0</v>
      </c>
      <c r="BO565" s="177">
        <v>0</v>
      </c>
      <c r="BP565" s="177">
        <v>0</v>
      </c>
      <c r="BQ565" s="177">
        <v>0</v>
      </c>
      <c r="BR565" s="177">
        <v>0</v>
      </c>
      <c r="BS565" s="177">
        <v>0</v>
      </c>
      <c r="BT565" s="177">
        <v>0</v>
      </c>
      <c r="BU565" s="177">
        <v>16000</v>
      </c>
      <c r="BV565" s="177">
        <v>0</v>
      </c>
      <c r="BW565" s="177">
        <v>0</v>
      </c>
      <c r="BX565" s="177">
        <v>0</v>
      </c>
      <c r="BY565" s="177">
        <v>0</v>
      </c>
      <c r="BZ565" s="177">
        <v>0</v>
      </c>
      <c r="CA565" s="177">
        <v>16000</v>
      </c>
      <c r="CB565" s="177">
        <v>0</v>
      </c>
      <c r="CC565" s="177">
        <v>2989800</v>
      </c>
      <c r="CD565" s="177">
        <v>464900</v>
      </c>
      <c r="CE565" s="177">
        <v>448900</v>
      </c>
      <c r="CF565" s="177">
        <v>0</v>
      </c>
      <c r="CG565" s="177">
        <v>0</v>
      </c>
      <c r="CH565" s="177">
        <v>1199000</v>
      </c>
      <c r="CI565" s="177">
        <v>0</v>
      </c>
      <c r="CJ565" s="177">
        <v>448900</v>
      </c>
      <c r="CK565" s="177">
        <v>0</v>
      </c>
      <c r="CL565" s="177">
        <v>0</v>
      </c>
      <c r="CM565" s="178" t="s">
        <v>2122</v>
      </c>
      <c r="CN565" s="153" t="s">
        <v>2182</v>
      </c>
      <c r="CO565" s="153" t="s">
        <v>2122</v>
      </c>
      <c r="CQ565" s="189" t="s">
        <v>2125</v>
      </c>
      <c r="CR565" s="154">
        <f t="shared" si="11"/>
        <v>0</v>
      </c>
      <c r="CS565" s="154" t="s">
        <v>1109</v>
      </c>
      <c r="CT565" s="154" t="s">
        <v>2189</v>
      </c>
      <c r="CU565" s="154">
        <v>0</v>
      </c>
      <c r="CW565" s="157" t="s">
        <v>2182</v>
      </c>
      <c r="CX565" s="154" t="s">
        <v>2122</v>
      </c>
      <c r="CY565" s="154">
        <v>0</v>
      </c>
      <c r="CZ565" s="174">
        <f t="shared" si="10"/>
        <v>0</v>
      </c>
      <c r="DA565" s="158" t="s">
        <v>1109</v>
      </c>
      <c r="DB565" s="154" t="s">
        <v>1110</v>
      </c>
      <c r="DC565" s="154" t="s">
        <v>1288</v>
      </c>
    </row>
    <row r="566" spans="1:107" ht="13.2" customHeight="1" x14ac:dyDescent="0.25">
      <c r="A566" s="175" t="s">
        <v>1111</v>
      </c>
      <c r="B566" s="176" t="s">
        <v>1112</v>
      </c>
      <c r="C566" s="177">
        <v>2284978</v>
      </c>
      <c r="D566" s="177">
        <v>121300</v>
      </c>
      <c r="E566" s="177">
        <v>2716678</v>
      </c>
      <c r="F566" s="177">
        <v>2403790</v>
      </c>
      <c r="G566" s="177">
        <v>94776</v>
      </c>
      <c r="H566" s="177">
        <v>1771785</v>
      </c>
      <c r="I566" s="177">
        <v>4908018.2699999996</v>
      </c>
      <c r="J566" s="177">
        <v>4888379</v>
      </c>
      <c r="K566" s="177">
        <v>2207850</v>
      </c>
      <c r="L566" s="177">
        <v>3630825</v>
      </c>
      <c r="M566" s="177">
        <v>4835612</v>
      </c>
      <c r="N566" s="177">
        <v>1185179</v>
      </c>
      <c r="O566" s="177">
        <v>258645</v>
      </c>
      <c r="P566" s="177">
        <v>1827163.8</v>
      </c>
      <c r="Q566" s="177">
        <v>4065107.31</v>
      </c>
      <c r="R566" s="177">
        <v>4960639</v>
      </c>
      <c r="S566" s="177">
        <v>1748600</v>
      </c>
      <c r="T566" s="177">
        <v>1785650</v>
      </c>
      <c r="U566" s="177">
        <v>1767056</v>
      </c>
      <c r="V566" s="177">
        <v>2096875.07</v>
      </c>
      <c r="W566" s="177">
        <v>126498.03</v>
      </c>
      <c r="X566" s="177">
        <v>3556047.5</v>
      </c>
      <c r="Y566" s="177">
        <v>3096215.81</v>
      </c>
      <c r="Z566" s="177">
        <v>1581150</v>
      </c>
      <c r="AA566" s="177">
        <v>1234900</v>
      </c>
      <c r="AB566" s="177">
        <v>746050</v>
      </c>
      <c r="AC566" s="177">
        <v>1370498</v>
      </c>
      <c r="AD566" s="177">
        <v>4178261</v>
      </c>
      <c r="AE566" s="177">
        <v>1207970</v>
      </c>
      <c r="AF566" s="177">
        <v>1423810</v>
      </c>
      <c r="AG566" s="177">
        <v>2227300</v>
      </c>
      <c r="AH566" s="177">
        <v>3337248</v>
      </c>
      <c r="AI566" s="177">
        <v>2031450</v>
      </c>
      <c r="AJ566" s="177">
        <v>1773684.31</v>
      </c>
      <c r="AK566" s="177">
        <v>61284</v>
      </c>
      <c r="AL566" s="177">
        <v>2464272</v>
      </c>
      <c r="AM566" s="177">
        <v>2307925</v>
      </c>
      <c r="AN566" s="177">
        <v>3410729.5</v>
      </c>
      <c r="AO566" s="177">
        <v>2944175</v>
      </c>
      <c r="AP566" s="177">
        <v>2656332</v>
      </c>
      <c r="AQ566" s="177">
        <v>1253547</v>
      </c>
      <c r="AR566" s="177">
        <v>173550</v>
      </c>
      <c r="AS566" s="177">
        <v>3058342</v>
      </c>
      <c r="AT566" s="177">
        <v>1985150</v>
      </c>
      <c r="AU566" s="177">
        <v>3196346</v>
      </c>
      <c r="AV566" s="177">
        <v>2138524</v>
      </c>
      <c r="AW566" s="177">
        <v>1393000</v>
      </c>
      <c r="AX566" s="177">
        <v>1794619</v>
      </c>
      <c r="AY566" s="177">
        <v>2393264</v>
      </c>
      <c r="AZ566" s="177">
        <v>2045604</v>
      </c>
      <c r="BA566" s="177">
        <v>8408306</v>
      </c>
      <c r="BB566" s="177">
        <v>2340628</v>
      </c>
      <c r="BC566" s="177">
        <v>13114250</v>
      </c>
      <c r="BD566" s="177">
        <v>4955200</v>
      </c>
      <c r="BE566" s="177">
        <v>1459778.57</v>
      </c>
      <c r="BF566" s="177">
        <v>1750750</v>
      </c>
      <c r="BG566" s="177">
        <v>7352396</v>
      </c>
      <c r="BH566" s="177">
        <v>6544668</v>
      </c>
      <c r="BI566" s="177">
        <v>913450</v>
      </c>
      <c r="BJ566" s="177">
        <v>9798542</v>
      </c>
      <c r="BK566" s="177">
        <v>2532353.2200000002</v>
      </c>
      <c r="BL566" s="177">
        <v>0</v>
      </c>
      <c r="BM566" s="177">
        <v>1723850</v>
      </c>
      <c r="BN566" s="177">
        <v>1199757.1399999999</v>
      </c>
      <c r="BO566" s="177">
        <v>1930712.9</v>
      </c>
      <c r="BP566" s="177">
        <v>1381100</v>
      </c>
      <c r="BQ566" s="177">
        <v>1387158.83</v>
      </c>
      <c r="BR566" s="177">
        <v>1290594</v>
      </c>
      <c r="BS566" s="177">
        <v>4318146</v>
      </c>
      <c r="BT566" s="177">
        <v>11448131.5</v>
      </c>
      <c r="BU566" s="177">
        <v>2873843</v>
      </c>
      <c r="BV566" s="177">
        <v>551549</v>
      </c>
      <c r="BW566" s="177">
        <v>7465333.1799999997</v>
      </c>
      <c r="BX566" s="177">
        <v>6965654.0999999996</v>
      </c>
      <c r="BY566" s="177">
        <v>2702140</v>
      </c>
      <c r="BZ566" s="177">
        <v>1895325</v>
      </c>
      <c r="CA566" s="177">
        <v>2493635</v>
      </c>
      <c r="CB566" s="177">
        <v>2759369.1</v>
      </c>
      <c r="CC566" s="177">
        <v>5669361</v>
      </c>
      <c r="CD566" s="177">
        <v>3267050</v>
      </c>
      <c r="CE566" s="177">
        <v>6544007</v>
      </c>
      <c r="CF566" s="177">
        <v>1903400.29</v>
      </c>
      <c r="CG566" s="177">
        <v>1463580</v>
      </c>
      <c r="CH566" s="177">
        <v>1860163</v>
      </c>
      <c r="CI566" s="177">
        <v>1657939</v>
      </c>
      <c r="CJ566" s="177">
        <v>5823769</v>
      </c>
      <c r="CK566" s="177">
        <v>1418056</v>
      </c>
      <c r="CL566" s="177">
        <v>1238199</v>
      </c>
      <c r="CM566" s="178" t="s">
        <v>2073</v>
      </c>
      <c r="CN566" s="153" t="s">
        <v>2074</v>
      </c>
      <c r="CO566" s="153" t="s">
        <v>2073</v>
      </c>
      <c r="CQ566" s="189" t="s">
        <v>2075</v>
      </c>
      <c r="CR566" s="154">
        <f t="shared" si="11"/>
        <v>0</v>
      </c>
      <c r="CS566" s="154" t="s">
        <v>1111</v>
      </c>
      <c r="CT566" s="154" t="s">
        <v>2190</v>
      </c>
      <c r="CU566" s="154">
        <v>0</v>
      </c>
      <c r="CW566" s="157" t="s">
        <v>2074</v>
      </c>
      <c r="CX566" s="154" t="s">
        <v>2073</v>
      </c>
      <c r="CY566" s="154">
        <v>0</v>
      </c>
      <c r="CZ566" s="174">
        <f t="shared" si="10"/>
        <v>0</v>
      </c>
      <c r="DA566" s="158" t="s">
        <v>1111</v>
      </c>
      <c r="DB566" s="154" t="s">
        <v>1112</v>
      </c>
      <c r="DC566" s="154" t="s">
        <v>1288</v>
      </c>
    </row>
    <row r="567" spans="1:107" ht="13.2" customHeight="1" x14ac:dyDescent="0.25">
      <c r="A567" s="175" t="s">
        <v>1113</v>
      </c>
      <c r="B567" s="176" t="s">
        <v>1114</v>
      </c>
      <c r="C567" s="177">
        <v>231000</v>
      </c>
      <c r="D567" s="177">
        <v>0</v>
      </c>
      <c r="E567" s="177">
        <v>0</v>
      </c>
      <c r="F567" s="177">
        <v>0</v>
      </c>
      <c r="G567" s="177">
        <v>0</v>
      </c>
      <c r="H567" s="177">
        <v>46807</v>
      </c>
      <c r="I567" s="177">
        <v>0</v>
      </c>
      <c r="J567" s="177">
        <v>0</v>
      </c>
      <c r="K567" s="177">
        <v>0</v>
      </c>
      <c r="L567" s="177">
        <v>0</v>
      </c>
      <c r="M567" s="177">
        <v>0</v>
      </c>
      <c r="N567" s="177">
        <v>0</v>
      </c>
      <c r="O567" s="177">
        <v>0</v>
      </c>
      <c r="P567" s="177">
        <v>0</v>
      </c>
      <c r="Q567" s="177">
        <v>0</v>
      </c>
      <c r="R567" s="177">
        <v>0</v>
      </c>
      <c r="S567" s="177">
        <v>0</v>
      </c>
      <c r="T567" s="177">
        <v>0</v>
      </c>
      <c r="U567" s="177">
        <v>0</v>
      </c>
      <c r="V567" s="177">
        <v>0</v>
      </c>
      <c r="W567" s="177">
        <v>0</v>
      </c>
      <c r="X567" s="177">
        <v>0</v>
      </c>
      <c r="Y567" s="177">
        <v>0</v>
      </c>
      <c r="Z567" s="177">
        <v>0</v>
      </c>
      <c r="AA567" s="177">
        <v>0</v>
      </c>
      <c r="AB567" s="177">
        <v>0</v>
      </c>
      <c r="AC567" s="177">
        <v>0</v>
      </c>
      <c r="AD567" s="177">
        <v>0</v>
      </c>
      <c r="AE567" s="177">
        <v>0</v>
      </c>
      <c r="AF567" s="177">
        <v>0</v>
      </c>
      <c r="AG567" s="177">
        <v>0</v>
      </c>
      <c r="AH567" s="177">
        <v>0</v>
      </c>
      <c r="AI567" s="177">
        <v>0</v>
      </c>
      <c r="AJ567" s="177">
        <v>0</v>
      </c>
      <c r="AK567" s="177">
        <v>0</v>
      </c>
      <c r="AL567" s="177">
        <v>0</v>
      </c>
      <c r="AM567" s="177">
        <v>0</v>
      </c>
      <c r="AN567" s="177">
        <v>0</v>
      </c>
      <c r="AO567" s="177">
        <v>0</v>
      </c>
      <c r="AP567" s="177">
        <v>0</v>
      </c>
      <c r="AQ567" s="177">
        <v>0</v>
      </c>
      <c r="AR567" s="177">
        <v>0</v>
      </c>
      <c r="AS567" s="177">
        <v>0</v>
      </c>
      <c r="AT567" s="177">
        <v>0</v>
      </c>
      <c r="AU567" s="177">
        <v>0</v>
      </c>
      <c r="AV567" s="177">
        <v>0</v>
      </c>
      <c r="AW567" s="177">
        <v>0</v>
      </c>
      <c r="AX567" s="177">
        <v>0</v>
      </c>
      <c r="AY567" s="177">
        <v>0</v>
      </c>
      <c r="AZ567" s="177">
        <v>0</v>
      </c>
      <c r="BA567" s="177">
        <v>0</v>
      </c>
      <c r="BB567" s="177">
        <v>0</v>
      </c>
      <c r="BC567" s="177">
        <v>0</v>
      </c>
      <c r="BD567" s="177">
        <v>0</v>
      </c>
      <c r="BE567" s="177">
        <v>0</v>
      </c>
      <c r="BF567" s="177">
        <v>0</v>
      </c>
      <c r="BG567" s="177">
        <v>0</v>
      </c>
      <c r="BH567" s="177">
        <v>14069.42</v>
      </c>
      <c r="BI567" s="177">
        <v>0</v>
      </c>
      <c r="BJ567" s="177">
        <v>0</v>
      </c>
      <c r="BK567" s="177">
        <v>0</v>
      </c>
      <c r="BL567" s="177">
        <v>0</v>
      </c>
      <c r="BM567" s="177">
        <v>0</v>
      </c>
      <c r="BN567" s="177">
        <v>0</v>
      </c>
      <c r="BO567" s="177">
        <v>0</v>
      </c>
      <c r="BP567" s="177">
        <v>0</v>
      </c>
      <c r="BQ567" s="177">
        <v>0</v>
      </c>
      <c r="BR567" s="177">
        <v>0</v>
      </c>
      <c r="BS567" s="177">
        <v>0</v>
      </c>
      <c r="BT567" s="177">
        <v>0</v>
      </c>
      <c r="BU567" s="177">
        <v>0</v>
      </c>
      <c r="BV567" s="177">
        <v>0</v>
      </c>
      <c r="BW567" s="177">
        <v>0</v>
      </c>
      <c r="BX567" s="177">
        <v>0</v>
      </c>
      <c r="BY567" s="177">
        <v>0</v>
      </c>
      <c r="BZ567" s="177">
        <v>0</v>
      </c>
      <c r="CA567" s="177">
        <v>0</v>
      </c>
      <c r="CB567" s="177">
        <v>0</v>
      </c>
      <c r="CC567" s="177">
        <v>0</v>
      </c>
      <c r="CD567" s="177">
        <v>0</v>
      </c>
      <c r="CE567" s="177">
        <v>0</v>
      </c>
      <c r="CF567" s="177">
        <v>0</v>
      </c>
      <c r="CG567" s="177">
        <v>0</v>
      </c>
      <c r="CH567" s="177">
        <v>0</v>
      </c>
      <c r="CI567" s="177">
        <v>0</v>
      </c>
      <c r="CJ567" s="177">
        <v>0</v>
      </c>
      <c r="CK567" s="177">
        <v>0</v>
      </c>
      <c r="CL567" s="177">
        <v>0</v>
      </c>
      <c r="CM567" s="178" t="s">
        <v>2073</v>
      </c>
      <c r="CN567" s="153" t="s">
        <v>2074</v>
      </c>
      <c r="CO567" s="153" t="s">
        <v>2073</v>
      </c>
      <c r="CQ567" s="189" t="s">
        <v>2075</v>
      </c>
      <c r="CR567" s="154">
        <f t="shared" si="11"/>
        <v>0</v>
      </c>
      <c r="CS567" s="154" t="s">
        <v>1113</v>
      </c>
      <c r="CT567" s="154" t="s">
        <v>2191</v>
      </c>
      <c r="CU567" s="154">
        <v>0</v>
      </c>
      <c r="CW567" s="157" t="s">
        <v>2074</v>
      </c>
      <c r="CX567" s="154" t="s">
        <v>2073</v>
      </c>
      <c r="CY567" s="154">
        <v>0</v>
      </c>
      <c r="CZ567" s="174">
        <f t="shared" si="10"/>
        <v>0</v>
      </c>
      <c r="DA567" s="158" t="s">
        <v>1113</v>
      </c>
      <c r="DB567" s="154" t="s">
        <v>1114</v>
      </c>
      <c r="DC567" s="154" t="s">
        <v>1288</v>
      </c>
    </row>
    <row r="568" spans="1:107" ht="13.2" customHeight="1" x14ac:dyDescent="0.25">
      <c r="A568" s="175" t="s">
        <v>1115</v>
      </c>
      <c r="B568" s="176" t="s">
        <v>1116</v>
      </c>
      <c r="C568" s="177">
        <v>1819403</v>
      </c>
      <c r="D568" s="177">
        <v>0</v>
      </c>
      <c r="E568" s="177">
        <v>0</v>
      </c>
      <c r="F568" s="177">
        <v>0</v>
      </c>
      <c r="G568" s="177">
        <v>0</v>
      </c>
      <c r="H568" s="177">
        <v>0</v>
      </c>
      <c r="I568" s="177">
        <v>0</v>
      </c>
      <c r="J568" s="177">
        <v>0</v>
      </c>
      <c r="K568" s="177">
        <v>0</v>
      </c>
      <c r="L568" s="177">
        <v>0</v>
      </c>
      <c r="M568" s="177">
        <v>0</v>
      </c>
      <c r="N568" s="177">
        <v>0</v>
      </c>
      <c r="O568" s="177">
        <v>0</v>
      </c>
      <c r="P568" s="177">
        <v>0</v>
      </c>
      <c r="Q568" s="177">
        <v>0</v>
      </c>
      <c r="R568" s="177">
        <v>0</v>
      </c>
      <c r="S568" s="177">
        <v>0</v>
      </c>
      <c r="T568" s="177">
        <v>0</v>
      </c>
      <c r="U568" s="177">
        <v>0</v>
      </c>
      <c r="V568" s="177">
        <v>0</v>
      </c>
      <c r="W568" s="177">
        <v>0</v>
      </c>
      <c r="X568" s="177">
        <v>65000</v>
      </c>
      <c r="Y568" s="177">
        <v>0</v>
      </c>
      <c r="Z568" s="177">
        <v>0</v>
      </c>
      <c r="AA568" s="177">
        <v>0</v>
      </c>
      <c r="AB568" s="177">
        <v>0</v>
      </c>
      <c r="AC568" s="177">
        <v>0</v>
      </c>
      <c r="AD568" s="177">
        <v>0</v>
      </c>
      <c r="AE568" s="177">
        <v>0</v>
      </c>
      <c r="AF568" s="177">
        <v>0</v>
      </c>
      <c r="AG568" s="177">
        <v>0</v>
      </c>
      <c r="AH568" s="177">
        <v>0</v>
      </c>
      <c r="AI568" s="177">
        <v>1840</v>
      </c>
      <c r="AJ568" s="177">
        <v>0</v>
      </c>
      <c r="AK568" s="177">
        <v>0</v>
      </c>
      <c r="AL568" s="177">
        <v>0</v>
      </c>
      <c r="AM568" s="177">
        <v>0</v>
      </c>
      <c r="AN568" s="177">
        <v>0</v>
      </c>
      <c r="AO568" s="177">
        <v>0</v>
      </c>
      <c r="AP568" s="177">
        <v>0</v>
      </c>
      <c r="AQ568" s="177">
        <v>0</v>
      </c>
      <c r="AR568" s="177">
        <v>0</v>
      </c>
      <c r="AS568" s="177">
        <v>0</v>
      </c>
      <c r="AT568" s="177">
        <v>0</v>
      </c>
      <c r="AU568" s="177">
        <v>0</v>
      </c>
      <c r="AV568" s="177">
        <v>0</v>
      </c>
      <c r="AW568" s="177">
        <v>1500</v>
      </c>
      <c r="AX568" s="177">
        <v>0</v>
      </c>
      <c r="AY568" s="177">
        <v>0</v>
      </c>
      <c r="AZ568" s="177">
        <v>0</v>
      </c>
      <c r="BA568" s="177">
        <v>0</v>
      </c>
      <c r="BB568" s="177">
        <v>0</v>
      </c>
      <c r="BC568" s="177">
        <v>0</v>
      </c>
      <c r="BD568" s="177">
        <v>0</v>
      </c>
      <c r="BE568" s="177">
        <v>0</v>
      </c>
      <c r="BF568" s="177">
        <v>0</v>
      </c>
      <c r="BG568" s="177">
        <v>0</v>
      </c>
      <c r="BH568" s="177">
        <v>0</v>
      </c>
      <c r="BI568" s="177">
        <v>0</v>
      </c>
      <c r="BJ568" s="177">
        <v>0</v>
      </c>
      <c r="BK568" s="177">
        <v>0</v>
      </c>
      <c r="BL568" s="177">
        <v>0</v>
      </c>
      <c r="BM568" s="177">
        <v>0</v>
      </c>
      <c r="BN568" s="177">
        <v>0</v>
      </c>
      <c r="BO568" s="177">
        <v>0</v>
      </c>
      <c r="BP568" s="177">
        <v>0</v>
      </c>
      <c r="BQ568" s="177">
        <v>464500</v>
      </c>
      <c r="BR568" s="179">
        <v>0</v>
      </c>
      <c r="BS568" s="179">
        <v>0</v>
      </c>
      <c r="BT568" s="179">
        <v>0</v>
      </c>
      <c r="BU568" s="179">
        <v>0</v>
      </c>
      <c r="BV568" s="179">
        <v>0</v>
      </c>
      <c r="BW568" s="179">
        <v>0</v>
      </c>
      <c r="BX568" s="179">
        <v>0</v>
      </c>
      <c r="BY568" s="177">
        <v>0</v>
      </c>
      <c r="BZ568" s="179">
        <v>0</v>
      </c>
      <c r="CA568" s="179">
        <v>0</v>
      </c>
      <c r="CB568" s="179">
        <v>0</v>
      </c>
      <c r="CC568" s="179">
        <v>0</v>
      </c>
      <c r="CD568" s="179">
        <v>0</v>
      </c>
      <c r="CE568" s="179">
        <v>0</v>
      </c>
      <c r="CF568" s="177">
        <v>0</v>
      </c>
      <c r="CG568" s="179">
        <v>0</v>
      </c>
      <c r="CH568" s="179">
        <v>0</v>
      </c>
      <c r="CI568" s="179">
        <v>0</v>
      </c>
      <c r="CJ568" s="179">
        <v>0</v>
      </c>
      <c r="CK568" s="177">
        <v>0</v>
      </c>
      <c r="CL568" s="179">
        <v>0</v>
      </c>
      <c r="CM568" s="178" t="s">
        <v>2073</v>
      </c>
      <c r="CN568" s="153" t="s">
        <v>2074</v>
      </c>
      <c r="CO568" s="153" t="s">
        <v>2073</v>
      </c>
      <c r="CQ568" s="189" t="s">
        <v>2075</v>
      </c>
      <c r="CR568" s="154">
        <f t="shared" si="11"/>
        <v>0</v>
      </c>
      <c r="CS568" s="154" t="s">
        <v>1115</v>
      </c>
      <c r="CT568" s="154" t="s">
        <v>2192</v>
      </c>
      <c r="CU568" s="154">
        <v>0</v>
      </c>
      <c r="CW568" s="157" t="s">
        <v>2074</v>
      </c>
      <c r="CX568" s="154" t="s">
        <v>2073</v>
      </c>
      <c r="CY568" s="154">
        <v>0</v>
      </c>
      <c r="CZ568" s="174">
        <f t="shared" si="10"/>
        <v>0</v>
      </c>
      <c r="DA568" s="158" t="s">
        <v>1115</v>
      </c>
      <c r="DB568" s="154" t="s">
        <v>1116</v>
      </c>
      <c r="DC568" s="154" t="s">
        <v>1288</v>
      </c>
    </row>
    <row r="569" spans="1:107" ht="13.2" customHeight="1" x14ac:dyDescent="0.25">
      <c r="A569" s="175" t="s">
        <v>1117</v>
      </c>
      <c r="B569" s="176" t="s">
        <v>1118</v>
      </c>
      <c r="C569" s="177">
        <v>119680</v>
      </c>
      <c r="D569" s="177">
        <v>82840</v>
      </c>
      <c r="E569" s="177">
        <v>1607785</v>
      </c>
      <c r="F569" s="177">
        <v>7374782</v>
      </c>
      <c r="G569" s="177">
        <v>1352350</v>
      </c>
      <c r="H569" s="177">
        <v>1500084</v>
      </c>
      <c r="I569" s="177">
        <v>143516.25</v>
      </c>
      <c r="J569" s="177">
        <v>2200335</v>
      </c>
      <c r="K569" s="177">
        <v>2883480</v>
      </c>
      <c r="L569" s="177">
        <v>60170</v>
      </c>
      <c r="M569" s="177">
        <v>2229512</v>
      </c>
      <c r="N569" s="177">
        <v>5144060</v>
      </c>
      <c r="O569" s="177">
        <v>17160000</v>
      </c>
      <c r="P569" s="177">
        <v>4084380</v>
      </c>
      <c r="Q569" s="177">
        <v>4382190</v>
      </c>
      <c r="R569" s="177">
        <v>4757963.5</v>
      </c>
      <c r="S569" s="177">
        <v>4123104</v>
      </c>
      <c r="T569" s="177">
        <v>2615093.75</v>
      </c>
      <c r="U569" s="177">
        <v>4779732.75</v>
      </c>
      <c r="V569" s="177">
        <v>1627785</v>
      </c>
      <c r="W569" s="177">
        <v>0</v>
      </c>
      <c r="X569" s="177">
        <v>110220</v>
      </c>
      <c r="Y569" s="177">
        <v>139590</v>
      </c>
      <c r="Z569" s="177">
        <v>0</v>
      </c>
      <c r="AA569" s="177">
        <v>240180</v>
      </c>
      <c r="AB569" s="177">
        <v>63850</v>
      </c>
      <c r="AC569" s="177">
        <v>145530</v>
      </c>
      <c r="AD569" s="177">
        <v>2794685</v>
      </c>
      <c r="AE569" s="177">
        <v>57380</v>
      </c>
      <c r="AF569" s="177">
        <v>277250.5</v>
      </c>
      <c r="AG569" s="177">
        <v>2383520</v>
      </c>
      <c r="AH569" s="177">
        <v>259560</v>
      </c>
      <c r="AI569" s="177">
        <v>584952</v>
      </c>
      <c r="AJ569" s="177">
        <v>2840136</v>
      </c>
      <c r="AK569" s="177">
        <v>31021688</v>
      </c>
      <c r="AL569" s="177">
        <v>10330822</v>
      </c>
      <c r="AM569" s="177">
        <v>2259300</v>
      </c>
      <c r="AN569" s="177">
        <v>9012060</v>
      </c>
      <c r="AO569" s="177">
        <v>348758</v>
      </c>
      <c r="AP569" s="177">
        <v>1094295</v>
      </c>
      <c r="AQ569" s="177">
        <v>2596695</v>
      </c>
      <c r="AR569" s="177">
        <v>13451125.5</v>
      </c>
      <c r="AS569" s="177">
        <v>5475035</v>
      </c>
      <c r="AT569" s="177">
        <v>7537134</v>
      </c>
      <c r="AU569" s="177">
        <v>9413933</v>
      </c>
      <c r="AV569" s="177">
        <v>6092538</v>
      </c>
      <c r="AW569" s="177">
        <v>598320</v>
      </c>
      <c r="AX569" s="177">
        <v>5121790</v>
      </c>
      <c r="AY569" s="177">
        <v>7710375</v>
      </c>
      <c r="AZ569" s="177">
        <v>4359810</v>
      </c>
      <c r="BA569" s="177">
        <v>848444.75</v>
      </c>
      <c r="BB569" s="177">
        <v>5914494</v>
      </c>
      <c r="BC569" s="177">
        <v>0</v>
      </c>
      <c r="BD569" s="177">
        <v>7892015</v>
      </c>
      <c r="BE569" s="177">
        <v>1685650</v>
      </c>
      <c r="BF569" s="177">
        <v>669250</v>
      </c>
      <c r="BG569" s="177">
        <v>20612656</v>
      </c>
      <c r="BH569" s="177">
        <v>443323</v>
      </c>
      <c r="BI569" s="177">
        <v>400256</v>
      </c>
      <c r="BJ569" s="177">
        <v>52918</v>
      </c>
      <c r="BK569" s="177">
        <v>2662985.5</v>
      </c>
      <c r="BL569" s="177">
        <v>7416750</v>
      </c>
      <c r="BM569" s="177">
        <v>3417119</v>
      </c>
      <c r="BN569" s="177">
        <v>2389180</v>
      </c>
      <c r="BO569" s="177">
        <v>7321826</v>
      </c>
      <c r="BP569" s="177">
        <v>2595709.5</v>
      </c>
      <c r="BQ569" s="177">
        <v>3433497.9</v>
      </c>
      <c r="BR569" s="179">
        <v>87939637</v>
      </c>
      <c r="BS569" s="177">
        <v>108199</v>
      </c>
      <c r="BT569" s="177">
        <v>3403291.75</v>
      </c>
      <c r="BU569" s="177">
        <v>6742402</v>
      </c>
      <c r="BV569" s="177">
        <v>2442160</v>
      </c>
      <c r="BW569" s="177">
        <v>133695.25</v>
      </c>
      <c r="BX569" s="177">
        <v>11140049.5</v>
      </c>
      <c r="BY569" s="177">
        <v>2080672</v>
      </c>
      <c r="BZ569" s="177">
        <v>1778467.5</v>
      </c>
      <c r="CA569" s="177">
        <v>4092576</v>
      </c>
      <c r="CB569" s="177">
        <v>3679836.5</v>
      </c>
      <c r="CC569" s="177">
        <v>6158586.4199999999</v>
      </c>
      <c r="CD569" s="177">
        <v>6562256.25</v>
      </c>
      <c r="CE569" s="177">
        <v>2624805</v>
      </c>
      <c r="CF569" s="177">
        <v>3899445.5</v>
      </c>
      <c r="CG569" s="177">
        <v>107850</v>
      </c>
      <c r="CH569" s="177">
        <v>2833342</v>
      </c>
      <c r="CI569" s="177">
        <v>1672148</v>
      </c>
      <c r="CJ569" s="177">
        <v>9828637.75</v>
      </c>
      <c r="CK569" s="177">
        <v>2568080</v>
      </c>
      <c r="CL569" s="177">
        <v>3355809</v>
      </c>
      <c r="CM569" s="178" t="s">
        <v>2073</v>
      </c>
      <c r="CN569" s="153" t="s">
        <v>2074</v>
      </c>
      <c r="CO569" s="153" t="s">
        <v>2073</v>
      </c>
      <c r="CQ569" s="189" t="s">
        <v>2075</v>
      </c>
      <c r="CR569" s="154">
        <f t="shared" si="11"/>
        <v>0</v>
      </c>
      <c r="CS569" s="154" t="s">
        <v>1117</v>
      </c>
      <c r="CT569" s="154" t="s">
        <v>2193</v>
      </c>
      <c r="CU569" s="154">
        <v>0</v>
      </c>
      <c r="CW569" s="157" t="s">
        <v>2074</v>
      </c>
      <c r="CX569" s="154" t="s">
        <v>2073</v>
      </c>
      <c r="CY569" s="154">
        <v>0</v>
      </c>
      <c r="CZ569" s="174">
        <f t="shared" si="10"/>
        <v>0</v>
      </c>
      <c r="DA569" s="158" t="s">
        <v>1117</v>
      </c>
      <c r="DB569" s="154" t="s">
        <v>1118</v>
      </c>
      <c r="DC569" s="154" t="s">
        <v>1288</v>
      </c>
    </row>
    <row r="570" spans="1:107" ht="13.2" customHeight="1" x14ac:dyDescent="0.25">
      <c r="A570" s="175" t="s">
        <v>1119</v>
      </c>
      <c r="B570" s="176" t="s">
        <v>1120</v>
      </c>
      <c r="C570" s="177">
        <v>0</v>
      </c>
      <c r="D570" s="177">
        <v>9652500</v>
      </c>
      <c r="E570" s="177">
        <v>0</v>
      </c>
      <c r="F570" s="177">
        <v>0</v>
      </c>
      <c r="G570" s="177">
        <v>2709500</v>
      </c>
      <c r="H570" s="177">
        <v>0</v>
      </c>
      <c r="I570" s="177">
        <v>0</v>
      </c>
      <c r="J570" s="177">
        <v>0</v>
      </c>
      <c r="K570" s="177">
        <v>0</v>
      </c>
      <c r="L570" s="177">
        <v>556627.5</v>
      </c>
      <c r="M570" s="177">
        <v>0</v>
      </c>
      <c r="N570" s="177">
        <v>0</v>
      </c>
      <c r="O570" s="177">
        <v>0</v>
      </c>
      <c r="P570" s="177">
        <v>2124900</v>
      </c>
      <c r="Q570" s="177">
        <v>2648000</v>
      </c>
      <c r="R570" s="177">
        <v>0</v>
      </c>
      <c r="S570" s="177">
        <v>0</v>
      </c>
      <c r="T570" s="177">
        <v>200000</v>
      </c>
      <c r="U570" s="177">
        <v>0</v>
      </c>
      <c r="V570" s="177">
        <v>0</v>
      </c>
      <c r="W570" s="177">
        <v>0</v>
      </c>
      <c r="X570" s="177">
        <v>0</v>
      </c>
      <c r="Y570" s="177">
        <v>0</v>
      </c>
      <c r="Z570" s="177">
        <v>0</v>
      </c>
      <c r="AA570" s="177">
        <v>0</v>
      </c>
      <c r="AB570" s="177">
        <v>0</v>
      </c>
      <c r="AC570" s="177">
        <v>0</v>
      </c>
      <c r="AD570" s="177">
        <v>0</v>
      </c>
      <c r="AE570" s="177">
        <v>0</v>
      </c>
      <c r="AF570" s="177">
        <v>0</v>
      </c>
      <c r="AG570" s="177">
        <v>0</v>
      </c>
      <c r="AH570" s="177">
        <v>0</v>
      </c>
      <c r="AI570" s="177">
        <v>0</v>
      </c>
      <c r="AJ570" s="177">
        <v>1485500</v>
      </c>
      <c r="AK570" s="177">
        <v>0</v>
      </c>
      <c r="AL570" s="177">
        <v>0</v>
      </c>
      <c r="AM570" s="177">
        <v>0</v>
      </c>
      <c r="AN570" s="177">
        <v>582000</v>
      </c>
      <c r="AO570" s="177">
        <v>12146493.689999999</v>
      </c>
      <c r="AP570" s="177">
        <v>0</v>
      </c>
      <c r="AQ570" s="177">
        <v>0</v>
      </c>
      <c r="AR570" s="177">
        <v>0</v>
      </c>
      <c r="AS570" s="177">
        <v>0</v>
      </c>
      <c r="AT570" s="177">
        <v>0</v>
      </c>
      <c r="AU570" s="177">
        <v>0</v>
      </c>
      <c r="AV570" s="177">
        <v>0</v>
      </c>
      <c r="AW570" s="177">
        <v>6048250</v>
      </c>
      <c r="AX570" s="177">
        <v>0</v>
      </c>
      <c r="AY570" s="177">
        <v>0</v>
      </c>
      <c r="AZ570" s="177">
        <v>1585000</v>
      </c>
      <c r="BA570" s="177">
        <v>0</v>
      </c>
      <c r="BB570" s="177">
        <v>0</v>
      </c>
      <c r="BC570" s="177">
        <v>0</v>
      </c>
      <c r="BD570" s="177">
        <v>756000</v>
      </c>
      <c r="BE570" s="177">
        <v>0</v>
      </c>
      <c r="BF570" s="177">
        <v>0</v>
      </c>
      <c r="BG570" s="177">
        <v>0</v>
      </c>
      <c r="BH570" s="177">
        <v>0</v>
      </c>
      <c r="BI570" s="177">
        <v>0</v>
      </c>
      <c r="BJ570" s="177">
        <v>0</v>
      </c>
      <c r="BK570" s="177">
        <v>0</v>
      </c>
      <c r="BL570" s="177">
        <v>0</v>
      </c>
      <c r="BM570" s="177">
        <v>399000</v>
      </c>
      <c r="BN570" s="177">
        <v>798500</v>
      </c>
      <c r="BO570" s="177">
        <v>0</v>
      </c>
      <c r="BP570" s="177">
        <v>200000</v>
      </c>
      <c r="BQ570" s="177">
        <v>0</v>
      </c>
      <c r="BR570" s="179">
        <v>0</v>
      </c>
      <c r="BS570" s="179">
        <v>1400750</v>
      </c>
      <c r="BT570" s="179">
        <v>0</v>
      </c>
      <c r="BU570" s="179">
        <v>0</v>
      </c>
      <c r="BV570" s="177">
        <v>2283400</v>
      </c>
      <c r="BW570" s="179">
        <v>16000</v>
      </c>
      <c r="BX570" s="179">
        <v>4117500</v>
      </c>
      <c r="BY570" s="179">
        <v>16000</v>
      </c>
      <c r="BZ570" s="179">
        <v>0</v>
      </c>
      <c r="CA570" s="179">
        <v>0</v>
      </c>
      <c r="CB570" s="179">
        <v>0</v>
      </c>
      <c r="CC570" s="179">
        <v>0</v>
      </c>
      <c r="CD570" s="179">
        <v>49500</v>
      </c>
      <c r="CE570" s="179">
        <v>0</v>
      </c>
      <c r="CF570" s="179">
        <v>0</v>
      </c>
      <c r="CG570" s="179">
        <v>2477707</v>
      </c>
      <c r="CH570" s="179">
        <v>16000</v>
      </c>
      <c r="CI570" s="179">
        <v>0</v>
      </c>
      <c r="CJ570" s="179">
        <v>0</v>
      </c>
      <c r="CK570" s="177">
        <v>0</v>
      </c>
      <c r="CL570" s="177">
        <v>16000</v>
      </c>
      <c r="CM570" s="178" t="s">
        <v>2073</v>
      </c>
      <c r="CN570" s="153" t="s">
        <v>2074</v>
      </c>
      <c r="CO570" s="153" t="s">
        <v>2073</v>
      </c>
      <c r="CQ570" s="192" t="s">
        <v>2075</v>
      </c>
      <c r="CR570" s="154">
        <f t="shared" si="11"/>
        <v>0</v>
      </c>
      <c r="CS570" s="154" t="s">
        <v>1119</v>
      </c>
      <c r="CT570" s="154" t="s">
        <v>1120</v>
      </c>
      <c r="CU570" s="154">
        <v>0</v>
      </c>
      <c r="CW570" s="157" t="s">
        <v>2074</v>
      </c>
      <c r="CX570" s="154" t="s">
        <v>2073</v>
      </c>
      <c r="CY570" s="154">
        <v>0</v>
      </c>
      <c r="CZ570" s="174">
        <f t="shared" si="10"/>
        <v>0</v>
      </c>
      <c r="DA570" s="158" t="s">
        <v>1119</v>
      </c>
      <c r="DB570" s="154" t="s">
        <v>1120</v>
      </c>
      <c r="DC570" s="154" t="s">
        <v>1288</v>
      </c>
    </row>
    <row r="571" spans="1:107" ht="13.2" customHeight="1" x14ac:dyDescent="0.25">
      <c r="A571" s="175" t="s">
        <v>1121</v>
      </c>
      <c r="B571" s="176" t="s">
        <v>1122</v>
      </c>
      <c r="C571" s="177">
        <v>700513</v>
      </c>
      <c r="D571" s="177">
        <v>126855</v>
      </c>
      <c r="E571" s="177">
        <v>208020</v>
      </c>
      <c r="F571" s="177">
        <v>152670</v>
      </c>
      <c r="G571" s="177">
        <v>67140</v>
      </c>
      <c r="H571" s="177">
        <v>152070</v>
      </c>
      <c r="I571" s="177">
        <v>181440</v>
      </c>
      <c r="J571" s="177">
        <v>212310</v>
      </c>
      <c r="K571" s="177">
        <v>83550</v>
      </c>
      <c r="L571" s="177">
        <v>103100</v>
      </c>
      <c r="M571" s="177">
        <v>282060</v>
      </c>
      <c r="N571" s="177">
        <v>0</v>
      </c>
      <c r="O571" s="177">
        <v>561690</v>
      </c>
      <c r="P571" s="177">
        <v>263850</v>
      </c>
      <c r="Q571" s="177">
        <v>173970</v>
      </c>
      <c r="R571" s="177">
        <v>306510</v>
      </c>
      <c r="S571" s="177">
        <v>225400</v>
      </c>
      <c r="T571" s="177">
        <v>176000</v>
      </c>
      <c r="U571" s="177">
        <v>175020</v>
      </c>
      <c r="V571" s="177">
        <v>81960</v>
      </c>
      <c r="W571" s="177">
        <v>1106040</v>
      </c>
      <c r="X571" s="177">
        <v>130592</v>
      </c>
      <c r="Y571" s="177">
        <v>336090</v>
      </c>
      <c r="Z571" s="177">
        <v>172200</v>
      </c>
      <c r="AA571" s="177">
        <v>50230</v>
      </c>
      <c r="AB571" s="177">
        <v>178860</v>
      </c>
      <c r="AC571" s="177">
        <v>174600</v>
      </c>
      <c r="AD571" s="177">
        <v>336420</v>
      </c>
      <c r="AE571" s="177">
        <v>107250</v>
      </c>
      <c r="AF571" s="177">
        <v>94980</v>
      </c>
      <c r="AG571" s="177">
        <v>124740</v>
      </c>
      <c r="AH571" s="177">
        <v>255450</v>
      </c>
      <c r="AI571" s="177">
        <v>128270</v>
      </c>
      <c r="AJ571" s="177">
        <v>127650</v>
      </c>
      <c r="AK571" s="177">
        <v>0</v>
      </c>
      <c r="AL571" s="177">
        <v>131790</v>
      </c>
      <c r="AM571" s="177">
        <v>51450</v>
      </c>
      <c r="AN571" s="177">
        <v>192034</v>
      </c>
      <c r="AO571" s="177">
        <v>161310</v>
      </c>
      <c r="AP571" s="177">
        <v>148620</v>
      </c>
      <c r="AQ571" s="177">
        <v>56430</v>
      </c>
      <c r="AR571" s="177">
        <v>768349.6</v>
      </c>
      <c r="AS571" s="177">
        <v>163800</v>
      </c>
      <c r="AT571" s="177">
        <v>120</v>
      </c>
      <c r="AU571" s="177">
        <v>216420</v>
      </c>
      <c r="AV571" s="177">
        <v>82090</v>
      </c>
      <c r="AW571" s="177">
        <v>91140</v>
      </c>
      <c r="AX571" s="177">
        <v>171400</v>
      </c>
      <c r="AY571" s="177">
        <v>106931</v>
      </c>
      <c r="AZ571" s="177">
        <v>82210</v>
      </c>
      <c r="BA571" s="177">
        <v>0</v>
      </c>
      <c r="BB571" s="177">
        <v>0</v>
      </c>
      <c r="BC571" s="177">
        <v>874170</v>
      </c>
      <c r="BD571" s="177">
        <v>315120</v>
      </c>
      <c r="BE571" s="177">
        <v>147690</v>
      </c>
      <c r="BF571" s="177">
        <v>171570</v>
      </c>
      <c r="BG571" s="177">
        <v>527140</v>
      </c>
      <c r="BH571" s="177">
        <v>210165</v>
      </c>
      <c r="BI571" s="177">
        <v>90150</v>
      </c>
      <c r="BJ571" s="177">
        <v>172230</v>
      </c>
      <c r="BK571" s="177">
        <v>181920</v>
      </c>
      <c r="BL571" s="177">
        <v>332160</v>
      </c>
      <c r="BM571" s="177">
        <v>289950</v>
      </c>
      <c r="BN571" s="177">
        <v>201990</v>
      </c>
      <c r="BO571" s="177">
        <v>382380</v>
      </c>
      <c r="BP571" s="177">
        <v>90</v>
      </c>
      <c r="BQ571" s="177">
        <v>150240</v>
      </c>
      <c r="BR571" s="177">
        <v>1463318</v>
      </c>
      <c r="BS571" s="177">
        <v>266600</v>
      </c>
      <c r="BT571" s="177">
        <v>218743</v>
      </c>
      <c r="BU571" s="179">
        <v>687410</v>
      </c>
      <c r="BV571" s="177">
        <v>18340</v>
      </c>
      <c r="BW571" s="177">
        <v>198250</v>
      </c>
      <c r="BX571" s="177">
        <v>530630</v>
      </c>
      <c r="BY571" s="177">
        <v>124485</v>
      </c>
      <c r="BZ571" s="177">
        <v>174323</v>
      </c>
      <c r="CA571" s="177">
        <v>118410</v>
      </c>
      <c r="CB571" s="177">
        <v>97729</v>
      </c>
      <c r="CC571" s="177">
        <v>417750</v>
      </c>
      <c r="CD571" s="177">
        <v>186760</v>
      </c>
      <c r="CE571" s="177">
        <v>527190</v>
      </c>
      <c r="CF571" s="177">
        <v>133020</v>
      </c>
      <c r="CG571" s="177">
        <v>115020</v>
      </c>
      <c r="CH571" s="177">
        <v>57300</v>
      </c>
      <c r="CI571" s="177">
        <v>141420</v>
      </c>
      <c r="CJ571" s="177">
        <v>514360</v>
      </c>
      <c r="CK571" s="177">
        <v>146333</v>
      </c>
      <c r="CL571" s="177">
        <v>124027</v>
      </c>
      <c r="CM571" s="178" t="s">
        <v>2073</v>
      </c>
      <c r="CN571" s="153" t="s">
        <v>2074</v>
      </c>
      <c r="CO571" s="153" t="s">
        <v>2073</v>
      </c>
      <c r="CP571" s="154" t="s">
        <v>2174</v>
      </c>
      <c r="CQ571" s="189" t="s">
        <v>2075</v>
      </c>
      <c r="CR571" s="154">
        <f t="shared" si="11"/>
        <v>0</v>
      </c>
      <c r="CS571" s="154" t="s">
        <v>1121</v>
      </c>
      <c r="CT571" s="154" t="s">
        <v>1122</v>
      </c>
      <c r="CU571" s="154">
        <v>0</v>
      </c>
      <c r="CW571" s="157" t="s">
        <v>2074</v>
      </c>
      <c r="CX571" s="154" t="s">
        <v>2073</v>
      </c>
      <c r="CY571" s="154" t="s">
        <v>2174</v>
      </c>
      <c r="CZ571" s="174">
        <f t="shared" si="10"/>
        <v>0</v>
      </c>
      <c r="DA571" s="158" t="s">
        <v>1121</v>
      </c>
      <c r="DB571" s="154" t="s">
        <v>1122</v>
      </c>
      <c r="DC571" s="154" t="s">
        <v>1288</v>
      </c>
    </row>
    <row r="572" spans="1:107" ht="13.2" customHeight="1" x14ac:dyDescent="0.25">
      <c r="A572" s="175" t="s">
        <v>498</v>
      </c>
      <c r="B572" s="176" t="s">
        <v>499</v>
      </c>
      <c r="C572" s="177">
        <v>168675854.37</v>
      </c>
      <c r="D572" s="177">
        <v>22392057.739999998</v>
      </c>
      <c r="E572" s="177">
        <v>24662867.260000002</v>
      </c>
      <c r="F572" s="177">
        <v>24421489.030000001</v>
      </c>
      <c r="G572" s="177">
        <v>15225345.800000001</v>
      </c>
      <c r="H572" s="177">
        <v>26153362.579999998</v>
      </c>
      <c r="I572" s="177">
        <v>32305043.219999999</v>
      </c>
      <c r="J572" s="177">
        <v>35115164.530000001</v>
      </c>
      <c r="K572" s="177">
        <v>18379116.77</v>
      </c>
      <c r="L572" s="177">
        <v>18806336.399999999</v>
      </c>
      <c r="M572" s="177">
        <v>47126908.740000002</v>
      </c>
      <c r="N572" s="177">
        <v>3815277.58</v>
      </c>
      <c r="O572" s="177">
        <v>71940127.140000001</v>
      </c>
      <c r="P572" s="177">
        <v>18666980</v>
      </c>
      <c r="Q572" s="177">
        <v>20807930</v>
      </c>
      <c r="R572" s="177">
        <v>33030730</v>
      </c>
      <c r="S572" s="177">
        <v>20892068.670000002</v>
      </c>
      <c r="T572" s="177">
        <v>16038750</v>
      </c>
      <c r="U572" s="177">
        <v>17722670</v>
      </c>
      <c r="V572" s="177">
        <v>10154360</v>
      </c>
      <c r="W572" s="177">
        <v>188076213.77000001</v>
      </c>
      <c r="X572" s="177">
        <v>14397560</v>
      </c>
      <c r="Y572" s="177">
        <v>26292900.59</v>
      </c>
      <c r="Z572" s="177">
        <v>15498070</v>
      </c>
      <c r="AA572" s="177">
        <v>10880140</v>
      </c>
      <c r="AB572" s="177">
        <v>15166270</v>
      </c>
      <c r="AC572" s="177">
        <v>16819917.359999999</v>
      </c>
      <c r="AD572" s="177">
        <v>48960716.740000002</v>
      </c>
      <c r="AE572" s="177">
        <v>19167540</v>
      </c>
      <c r="AF572" s="177">
        <v>15319110</v>
      </c>
      <c r="AG572" s="177">
        <v>17861909.350000001</v>
      </c>
      <c r="AH572" s="177">
        <v>32587085</v>
      </c>
      <c r="AI572" s="177">
        <v>12966715</v>
      </c>
      <c r="AJ572" s="177">
        <v>10452819.560000001</v>
      </c>
      <c r="AK572" s="177">
        <v>298188620.30000001</v>
      </c>
      <c r="AL572" s="177">
        <v>18612921.399999999</v>
      </c>
      <c r="AM572" s="177">
        <v>15989000</v>
      </c>
      <c r="AN572" s="177">
        <v>38432080</v>
      </c>
      <c r="AO572" s="177">
        <v>35389707.810000002</v>
      </c>
      <c r="AP572" s="177">
        <v>17200822.390000001</v>
      </c>
      <c r="AQ572" s="177">
        <v>9940320</v>
      </c>
      <c r="AR572" s="177">
        <v>54659158.710000001</v>
      </c>
      <c r="AS572" s="177">
        <v>17848670</v>
      </c>
      <c r="AT572" s="177">
        <v>28876600</v>
      </c>
      <c r="AU572" s="177">
        <v>37424770</v>
      </c>
      <c r="AV572" s="177">
        <v>17284405</v>
      </c>
      <c r="AW572" s="177">
        <v>14610680</v>
      </c>
      <c r="AX572" s="177">
        <v>24871998.329999998</v>
      </c>
      <c r="AY572" s="177">
        <v>15977025.16</v>
      </c>
      <c r="AZ572" s="177">
        <v>15628883.1</v>
      </c>
      <c r="BA572" s="177">
        <v>82572687.569999993</v>
      </c>
      <c r="BB572" s="177">
        <v>16713910</v>
      </c>
      <c r="BC572" s="177">
        <v>162573387.41999999</v>
      </c>
      <c r="BD572" s="177">
        <v>46729255.030000001</v>
      </c>
      <c r="BE572" s="177">
        <v>20096827.809999999</v>
      </c>
      <c r="BF572" s="177">
        <v>15728450</v>
      </c>
      <c r="BG572" s="177">
        <v>89400670.540000007</v>
      </c>
      <c r="BH572" s="177">
        <v>12717300</v>
      </c>
      <c r="BI572" s="177">
        <v>7783334.8399999999</v>
      </c>
      <c r="BJ572" s="177">
        <v>9623216.7799999993</v>
      </c>
      <c r="BK572" s="177">
        <v>9015930</v>
      </c>
      <c r="BL572" s="177">
        <v>114599985.18000001</v>
      </c>
      <c r="BM572" s="177">
        <v>30589625</v>
      </c>
      <c r="BN572" s="177">
        <v>22469320</v>
      </c>
      <c r="BO572" s="177">
        <v>36503202.57</v>
      </c>
      <c r="BP572" s="177">
        <v>22977701</v>
      </c>
      <c r="BQ572" s="177">
        <v>13971030.390000001</v>
      </c>
      <c r="BR572" s="177">
        <v>392680489.02999997</v>
      </c>
      <c r="BS572" s="177">
        <v>26274391.34</v>
      </c>
      <c r="BT572" s="177">
        <v>24783743</v>
      </c>
      <c r="BU572" s="177">
        <v>76794425.629999995</v>
      </c>
      <c r="BV572" s="177">
        <v>8171730</v>
      </c>
      <c r="BW572" s="177">
        <v>19462691.670000002</v>
      </c>
      <c r="BX572" s="177">
        <v>49724752.079999998</v>
      </c>
      <c r="BY572" s="177">
        <v>16633210.32</v>
      </c>
      <c r="BZ572" s="177">
        <v>13886530</v>
      </c>
      <c r="CA572" s="177">
        <v>19462142.039999999</v>
      </c>
      <c r="CB572" s="177">
        <v>26126340</v>
      </c>
      <c r="CC572" s="177">
        <v>45239596.32</v>
      </c>
      <c r="CD572" s="177">
        <v>28082850</v>
      </c>
      <c r="CE572" s="177">
        <v>38511711.310000002</v>
      </c>
      <c r="CF572" s="177">
        <v>14548459.35</v>
      </c>
      <c r="CG572" s="177">
        <v>15361690.66</v>
      </c>
      <c r="CH572" s="177">
        <v>9988840</v>
      </c>
      <c r="CI572" s="177">
        <v>15974908.68</v>
      </c>
      <c r="CJ572" s="177">
        <v>46439793.460000001</v>
      </c>
      <c r="CK572" s="177">
        <v>7261160.3200000003</v>
      </c>
      <c r="CL572" s="177">
        <v>7173784.79</v>
      </c>
      <c r="CM572" s="178" t="s">
        <v>2194</v>
      </c>
      <c r="CN572" s="153" t="s">
        <v>2195</v>
      </c>
      <c r="CO572" s="153" t="s">
        <v>2194</v>
      </c>
      <c r="CQ572" s="189" t="s">
        <v>2196</v>
      </c>
      <c r="CR572" s="154">
        <f t="shared" si="11"/>
        <v>0</v>
      </c>
      <c r="CS572" s="154" t="s">
        <v>498</v>
      </c>
      <c r="CT572" s="154" t="s">
        <v>499</v>
      </c>
      <c r="CU572" s="154">
        <v>0</v>
      </c>
      <c r="CW572" s="157" t="s">
        <v>2195</v>
      </c>
      <c r="CX572" s="154" t="s">
        <v>2194</v>
      </c>
      <c r="CY572" s="154">
        <v>0</v>
      </c>
      <c r="CZ572" s="174">
        <f t="shared" si="10"/>
        <v>0</v>
      </c>
      <c r="DA572" s="158" t="s">
        <v>498</v>
      </c>
      <c r="DB572" s="154" t="s">
        <v>499</v>
      </c>
      <c r="DC572" s="154" t="s">
        <v>497</v>
      </c>
    </row>
    <row r="573" spans="1:107" ht="13.2" customHeight="1" x14ac:dyDescent="0.25">
      <c r="A573" s="175" t="s">
        <v>500</v>
      </c>
      <c r="B573" s="176" t="s">
        <v>501</v>
      </c>
      <c r="C573" s="177">
        <v>11389221.800000001</v>
      </c>
      <c r="D573" s="177">
        <v>633910</v>
      </c>
      <c r="E573" s="177">
        <v>311360</v>
      </c>
      <c r="F573" s="177">
        <v>779940</v>
      </c>
      <c r="G573" s="177">
        <v>191280</v>
      </c>
      <c r="H573" s="177">
        <v>467120</v>
      </c>
      <c r="I573" s="177">
        <v>1634420</v>
      </c>
      <c r="J573" s="177">
        <v>176340</v>
      </c>
      <c r="K573" s="177">
        <v>3078050</v>
      </c>
      <c r="L573" s="177">
        <v>736710</v>
      </c>
      <c r="M573" s="177">
        <v>1974830</v>
      </c>
      <c r="N573" s="177">
        <v>782400.71</v>
      </c>
      <c r="O573" s="177">
        <v>7794270</v>
      </c>
      <c r="P573" s="177">
        <v>214540</v>
      </c>
      <c r="Q573" s="177">
        <v>1241750</v>
      </c>
      <c r="R573" s="177">
        <v>1016980</v>
      </c>
      <c r="S573" s="177">
        <v>817040</v>
      </c>
      <c r="T573" s="177">
        <v>952680</v>
      </c>
      <c r="U573" s="177">
        <v>259860</v>
      </c>
      <c r="V573" s="177">
        <v>314240</v>
      </c>
      <c r="W573" s="177">
        <v>8433840</v>
      </c>
      <c r="X573" s="177">
        <v>640840</v>
      </c>
      <c r="Y573" s="177">
        <v>868320</v>
      </c>
      <c r="Z573" s="177">
        <v>799160</v>
      </c>
      <c r="AA573" s="177">
        <v>1267360</v>
      </c>
      <c r="AB573" s="177">
        <v>728800</v>
      </c>
      <c r="AC573" s="177">
        <v>857760</v>
      </c>
      <c r="AD573" s="177">
        <v>3499740</v>
      </c>
      <c r="AE573" s="177">
        <v>544000</v>
      </c>
      <c r="AF573" s="177">
        <v>1266990</v>
      </c>
      <c r="AG573" s="177">
        <v>269520</v>
      </c>
      <c r="AH573" s="177">
        <v>1048280</v>
      </c>
      <c r="AI573" s="177">
        <v>3713650</v>
      </c>
      <c r="AJ573" s="177">
        <v>901910</v>
      </c>
      <c r="AK573" s="177">
        <v>12249680</v>
      </c>
      <c r="AL573" s="177">
        <v>1342343.33</v>
      </c>
      <c r="AM573" s="177">
        <v>701840</v>
      </c>
      <c r="AN573" s="177">
        <v>1391645</v>
      </c>
      <c r="AO573" s="177">
        <v>577750</v>
      </c>
      <c r="AP573" s="177">
        <v>3575880.97</v>
      </c>
      <c r="AQ573" s="177">
        <v>504320</v>
      </c>
      <c r="AR573" s="177">
        <v>968760</v>
      </c>
      <c r="AS573" s="177">
        <v>1080142.8600000001</v>
      </c>
      <c r="AT573" s="177">
        <v>1929720</v>
      </c>
      <c r="AU573" s="177">
        <v>1978240</v>
      </c>
      <c r="AV573" s="177">
        <v>1479750</v>
      </c>
      <c r="AW573" s="177">
        <v>1131680</v>
      </c>
      <c r="AX573" s="177">
        <v>761630</v>
      </c>
      <c r="AY573" s="177">
        <v>1435260</v>
      </c>
      <c r="AZ573" s="177">
        <v>935600</v>
      </c>
      <c r="BA573" s="177">
        <v>4045990.45</v>
      </c>
      <c r="BB573" s="177">
        <v>756640</v>
      </c>
      <c r="BC573" s="177">
        <v>9475677.4199999999</v>
      </c>
      <c r="BD573" s="177">
        <v>1262716.2</v>
      </c>
      <c r="BE573" s="177">
        <v>1363310</v>
      </c>
      <c r="BF573" s="177">
        <v>833900</v>
      </c>
      <c r="BG573" s="177">
        <v>1647980</v>
      </c>
      <c r="BH573" s="177">
        <v>847640</v>
      </c>
      <c r="BI573" s="177">
        <v>114760</v>
      </c>
      <c r="BJ573" s="177">
        <v>839700</v>
      </c>
      <c r="BK573" s="177">
        <v>659600</v>
      </c>
      <c r="BL573" s="177">
        <v>6214020</v>
      </c>
      <c r="BM573" s="177">
        <v>1496980.32</v>
      </c>
      <c r="BN573" s="177">
        <v>1689690.71</v>
      </c>
      <c r="BO573" s="177">
        <v>1409200</v>
      </c>
      <c r="BP573" s="177">
        <v>1392080</v>
      </c>
      <c r="BQ573" s="177">
        <v>611480</v>
      </c>
      <c r="BR573" s="177">
        <v>69468132.579999998</v>
      </c>
      <c r="BS573" s="177">
        <v>1791550</v>
      </c>
      <c r="BT573" s="177">
        <v>2424790</v>
      </c>
      <c r="BU573" s="177">
        <v>3093350</v>
      </c>
      <c r="BV573" s="177">
        <v>0</v>
      </c>
      <c r="BW573" s="177">
        <v>2647570</v>
      </c>
      <c r="BX573" s="177">
        <v>2826940</v>
      </c>
      <c r="BY573" s="177">
        <v>1091030</v>
      </c>
      <c r="BZ573" s="177">
        <v>731480</v>
      </c>
      <c r="CA573" s="177">
        <v>1227820</v>
      </c>
      <c r="CB573" s="177">
        <v>2067660</v>
      </c>
      <c r="CC573" s="177">
        <v>848580</v>
      </c>
      <c r="CD573" s="177">
        <v>1293560</v>
      </c>
      <c r="CE573" s="177">
        <v>1610469.03</v>
      </c>
      <c r="CF573" s="177">
        <v>164150</v>
      </c>
      <c r="CG573" s="177">
        <v>1346080</v>
      </c>
      <c r="CH573" s="177">
        <v>563880</v>
      </c>
      <c r="CI573" s="177">
        <v>787534.87</v>
      </c>
      <c r="CJ573" s="177">
        <v>1001760</v>
      </c>
      <c r="CK573" s="177">
        <v>234300</v>
      </c>
      <c r="CL573" s="177">
        <v>740050.21</v>
      </c>
      <c r="CM573" s="178" t="s">
        <v>2194</v>
      </c>
      <c r="CN573" s="153" t="s">
        <v>2195</v>
      </c>
      <c r="CO573" s="153" t="s">
        <v>2194</v>
      </c>
      <c r="CQ573" s="189" t="s">
        <v>2196</v>
      </c>
      <c r="CR573" s="154">
        <f t="shared" si="11"/>
        <v>0</v>
      </c>
      <c r="CS573" s="154" t="s">
        <v>500</v>
      </c>
      <c r="CT573" s="154" t="s">
        <v>501</v>
      </c>
      <c r="CU573" s="154">
        <v>0</v>
      </c>
      <c r="CW573" s="157" t="s">
        <v>2195</v>
      </c>
      <c r="CX573" s="154" t="s">
        <v>2194</v>
      </c>
      <c r="CY573" s="154">
        <v>0</v>
      </c>
      <c r="CZ573" s="174">
        <f t="shared" si="10"/>
        <v>0</v>
      </c>
      <c r="DA573" s="158" t="s">
        <v>500</v>
      </c>
      <c r="DB573" s="154" t="s">
        <v>501</v>
      </c>
      <c r="DC573" s="154" t="s">
        <v>497</v>
      </c>
    </row>
    <row r="574" spans="1:107" ht="13.2" customHeight="1" x14ac:dyDescent="0.25">
      <c r="A574" s="175" t="s">
        <v>502</v>
      </c>
      <c r="B574" s="176" t="s">
        <v>503</v>
      </c>
      <c r="C574" s="177">
        <v>90000</v>
      </c>
      <c r="D574" s="177">
        <v>0</v>
      </c>
      <c r="E574" s="177">
        <v>0</v>
      </c>
      <c r="F574" s="177">
        <v>0</v>
      </c>
      <c r="G574" s="177">
        <v>0</v>
      </c>
      <c r="H574" s="177">
        <v>0</v>
      </c>
      <c r="I574" s="177">
        <v>0</v>
      </c>
      <c r="J574" s="177">
        <v>0</v>
      </c>
      <c r="K574" s="177">
        <v>0</v>
      </c>
      <c r="L574" s="177">
        <v>0</v>
      </c>
      <c r="M574" s="177">
        <v>0</v>
      </c>
      <c r="N574" s="177">
        <v>0</v>
      </c>
      <c r="O574" s="177">
        <v>80000</v>
      </c>
      <c r="P574" s="177">
        <v>0</v>
      </c>
      <c r="Q574" s="177">
        <v>0</v>
      </c>
      <c r="R574" s="177">
        <v>0</v>
      </c>
      <c r="S574" s="177">
        <v>0</v>
      </c>
      <c r="T574" s="177">
        <v>0</v>
      </c>
      <c r="U574" s="177">
        <v>0</v>
      </c>
      <c r="V574" s="177">
        <v>0</v>
      </c>
      <c r="W574" s="177">
        <v>80000</v>
      </c>
      <c r="X574" s="177">
        <v>0</v>
      </c>
      <c r="Y574" s="177">
        <v>0</v>
      </c>
      <c r="Z574" s="177">
        <v>0</v>
      </c>
      <c r="AA574" s="177">
        <v>0</v>
      </c>
      <c r="AB574" s="177">
        <v>0</v>
      </c>
      <c r="AC574" s="177">
        <v>0</v>
      </c>
      <c r="AD574" s="177">
        <v>0</v>
      </c>
      <c r="AE574" s="177">
        <v>0</v>
      </c>
      <c r="AF574" s="177">
        <v>0</v>
      </c>
      <c r="AG574" s="177">
        <v>0</v>
      </c>
      <c r="AH574" s="177">
        <v>0</v>
      </c>
      <c r="AI574" s="177">
        <v>0</v>
      </c>
      <c r="AJ574" s="177">
        <v>0</v>
      </c>
      <c r="AK574" s="177">
        <v>80000</v>
      </c>
      <c r="AL574" s="177">
        <v>0</v>
      </c>
      <c r="AM574" s="177">
        <v>0</v>
      </c>
      <c r="AN574" s="177">
        <v>0</v>
      </c>
      <c r="AO574" s="177">
        <v>0</v>
      </c>
      <c r="AP574" s="177">
        <v>0</v>
      </c>
      <c r="AQ574" s="177">
        <v>0</v>
      </c>
      <c r="AR574" s="177">
        <v>0</v>
      </c>
      <c r="AS574" s="177">
        <v>0</v>
      </c>
      <c r="AT574" s="177">
        <v>0</v>
      </c>
      <c r="AU574" s="177">
        <v>0</v>
      </c>
      <c r="AV574" s="177">
        <v>0</v>
      </c>
      <c r="AW574" s="177">
        <v>0</v>
      </c>
      <c r="AX574" s="177">
        <v>0</v>
      </c>
      <c r="AY574" s="177">
        <v>0</v>
      </c>
      <c r="AZ574" s="177">
        <v>0</v>
      </c>
      <c r="BA574" s="177">
        <v>80000</v>
      </c>
      <c r="BB574" s="177">
        <v>0</v>
      </c>
      <c r="BC574" s="177">
        <v>80000</v>
      </c>
      <c r="BD574" s="177">
        <v>0</v>
      </c>
      <c r="BE574" s="177">
        <v>0</v>
      </c>
      <c r="BF574" s="177">
        <v>0</v>
      </c>
      <c r="BG574" s="177">
        <v>0</v>
      </c>
      <c r="BH574" s="177">
        <v>0</v>
      </c>
      <c r="BI574" s="177">
        <v>0</v>
      </c>
      <c r="BJ574" s="177">
        <v>0</v>
      </c>
      <c r="BK574" s="177">
        <v>0</v>
      </c>
      <c r="BL574" s="177">
        <v>188000</v>
      </c>
      <c r="BM574" s="177">
        <v>0</v>
      </c>
      <c r="BN574" s="177">
        <v>0</v>
      </c>
      <c r="BO574" s="177">
        <v>0</v>
      </c>
      <c r="BP574" s="177">
        <v>0</v>
      </c>
      <c r="BQ574" s="177">
        <v>0</v>
      </c>
      <c r="BR574" s="179">
        <v>80000</v>
      </c>
      <c r="BS574" s="179">
        <v>0</v>
      </c>
      <c r="BT574" s="179">
        <v>0</v>
      </c>
      <c r="BU574" s="179">
        <v>92258.06</v>
      </c>
      <c r="BV574" s="179">
        <v>0</v>
      </c>
      <c r="BW574" s="179">
        <v>0</v>
      </c>
      <c r="BX574" s="179">
        <v>0</v>
      </c>
      <c r="BY574" s="179">
        <v>0</v>
      </c>
      <c r="BZ574" s="179">
        <v>0</v>
      </c>
      <c r="CA574" s="179">
        <v>0</v>
      </c>
      <c r="CB574" s="179">
        <v>0</v>
      </c>
      <c r="CC574" s="179">
        <v>0</v>
      </c>
      <c r="CD574" s="179">
        <v>0</v>
      </c>
      <c r="CE574" s="179">
        <v>0</v>
      </c>
      <c r="CF574" s="179">
        <v>0</v>
      </c>
      <c r="CG574" s="179">
        <v>0</v>
      </c>
      <c r="CH574" s="179">
        <v>0</v>
      </c>
      <c r="CI574" s="179">
        <v>0</v>
      </c>
      <c r="CJ574" s="179">
        <v>0</v>
      </c>
      <c r="CK574" s="179">
        <v>0</v>
      </c>
      <c r="CL574" s="179">
        <v>0</v>
      </c>
      <c r="CM574" s="178" t="s">
        <v>2194</v>
      </c>
      <c r="CN574" s="153" t="s">
        <v>2195</v>
      </c>
      <c r="CO574" s="153" t="s">
        <v>2194</v>
      </c>
      <c r="CQ574" s="189" t="s">
        <v>2196</v>
      </c>
      <c r="CR574" s="154">
        <f t="shared" si="11"/>
        <v>0</v>
      </c>
      <c r="CS574" s="154" t="s">
        <v>502</v>
      </c>
      <c r="CT574" s="154" t="s">
        <v>2197</v>
      </c>
      <c r="CU574" s="154">
        <v>0</v>
      </c>
      <c r="CW574" s="157" t="s">
        <v>2195</v>
      </c>
      <c r="CX574" s="154" t="s">
        <v>2194</v>
      </c>
      <c r="CY574" s="154">
        <v>0</v>
      </c>
      <c r="CZ574" s="174">
        <f t="shared" si="10"/>
        <v>0</v>
      </c>
      <c r="DA574" s="158" t="s">
        <v>502</v>
      </c>
      <c r="DB574" s="154" t="s">
        <v>503</v>
      </c>
      <c r="DC574" s="154" t="s">
        <v>497</v>
      </c>
    </row>
    <row r="575" spans="1:107" ht="13.2" customHeight="1" x14ac:dyDescent="0.25">
      <c r="A575" s="175" t="s">
        <v>504</v>
      </c>
      <c r="B575" s="176" t="s">
        <v>505</v>
      </c>
      <c r="C575" s="177">
        <v>9604141.9100000001</v>
      </c>
      <c r="D575" s="177">
        <v>968800</v>
      </c>
      <c r="E575" s="177">
        <v>1095173.33</v>
      </c>
      <c r="F575" s="177">
        <v>1159200</v>
      </c>
      <c r="G575" s="177">
        <v>604800</v>
      </c>
      <c r="H575" s="177">
        <v>1289600</v>
      </c>
      <c r="I575" s="177">
        <v>1096132.26</v>
      </c>
      <c r="J575" s="177">
        <v>1232948.3899999999</v>
      </c>
      <c r="K575" s="177">
        <v>933735.27</v>
      </c>
      <c r="L575" s="177">
        <v>862400</v>
      </c>
      <c r="M575" s="177">
        <v>2528540</v>
      </c>
      <c r="N575" s="177">
        <v>72596.78</v>
      </c>
      <c r="O575" s="177">
        <v>2998028.49</v>
      </c>
      <c r="P575" s="177">
        <v>716800</v>
      </c>
      <c r="Q575" s="177">
        <v>597786.56000000006</v>
      </c>
      <c r="R575" s="177">
        <v>1218400</v>
      </c>
      <c r="S575" s="177">
        <v>824148.39</v>
      </c>
      <c r="T575" s="177">
        <v>536899.98</v>
      </c>
      <c r="U575" s="177">
        <v>899356.96</v>
      </c>
      <c r="V575" s="177">
        <v>543245.16</v>
      </c>
      <c r="W575" s="177">
        <v>8102180.4500000002</v>
      </c>
      <c r="X575" s="177">
        <v>653216.67000000004</v>
      </c>
      <c r="Y575" s="177">
        <v>911625.81</v>
      </c>
      <c r="Z575" s="177">
        <v>434880.65</v>
      </c>
      <c r="AA575" s="177">
        <v>254800</v>
      </c>
      <c r="AB575" s="177">
        <v>688912.9</v>
      </c>
      <c r="AC575" s="177">
        <v>823200</v>
      </c>
      <c r="AD575" s="177">
        <v>2269896.7799999998</v>
      </c>
      <c r="AE575" s="177">
        <v>896067.74</v>
      </c>
      <c r="AF575" s="177">
        <v>520258.06</v>
      </c>
      <c r="AG575" s="177">
        <v>613990.31999999995</v>
      </c>
      <c r="AH575" s="177">
        <v>1452070.16</v>
      </c>
      <c r="AI575" s="177">
        <v>582400</v>
      </c>
      <c r="AJ575" s="177">
        <v>548235.4</v>
      </c>
      <c r="AK575" s="177">
        <v>14678023.550000001</v>
      </c>
      <c r="AL575" s="177">
        <v>875077.42</v>
      </c>
      <c r="AM575" s="177">
        <v>593600</v>
      </c>
      <c r="AN575" s="177">
        <v>784000</v>
      </c>
      <c r="AO575" s="177">
        <v>1600922.58</v>
      </c>
      <c r="AP575" s="177">
        <v>625212.9</v>
      </c>
      <c r="AQ575" s="177">
        <v>600600</v>
      </c>
      <c r="AR575" s="177">
        <v>1372935.59</v>
      </c>
      <c r="AS575" s="177">
        <v>509600</v>
      </c>
      <c r="AT575" s="177">
        <v>1292470.98</v>
      </c>
      <c r="AU575" s="177">
        <v>1889819.35</v>
      </c>
      <c r="AV575" s="177">
        <v>180600</v>
      </c>
      <c r="AW575" s="177">
        <v>520800</v>
      </c>
      <c r="AX575" s="177">
        <v>1050654.8400000001</v>
      </c>
      <c r="AY575" s="177">
        <v>721045.16</v>
      </c>
      <c r="AZ575" s="177">
        <v>572350</v>
      </c>
      <c r="BA575" s="177">
        <v>2852364.53</v>
      </c>
      <c r="BB575" s="177">
        <v>699183.33</v>
      </c>
      <c r="BC575" s="177">
        <v>9058618.6999999993</v>
      </c>
      <c r="BD575" s="177">
        <v>1697500</v>
      </c>
      <c r="BE575" s="177">
        <v>950825.8</v>
      </c>
      <c r="BF575" s="177">
        <v>604800</v>
      </c>
      <c r="BG575" s="177">
        <v>3344233.33</v>
      </c>
      <c r="BH575" s="177">
        <v>763466.67</v>
      </c>
      <c r="BI575" s="177">
        <v>200416.67</v>
      </c>
      <c r="BJ575" s="177">
        <v>195156.99</v>
      </c>
      <c r="BK575" s="177">
        <v>343700</v>
      </c>
      <c r="BL575" s="177">
        <v>6196924.9199999999</v>
      </c>
      <c r="BM575" s="177">
        <v>1439200</v>
      </c>
      <c r="BN575" s="177">
        <v>929600</v>
      </c>
      <c r="BO575" s="177">
        <v>1398142.48</v>
      </c>
      <c r="BP575" s="177">
        <v>951187.1</v>
      </c>
      <c r="BQ575" s="177">
        <v>212800</v>
      </c>
      <c r="BR575" s="179">
        <v>18989616.02</v>
      </c>
      <c r="BS575" s="179">
        <v>1089538.71</v>
      </c>
      <c r="BT575" s="179">
        <v>1233400</v>
      </c>
      <c r="BU575" s="179">
        <v>3547140.86</v>
      </c>
      <c r="BV575" s="179">
        <v>397600</v>
      </c>
      <c r="BW575" s="179">
        <v>761600</v>
      </c>
      <c r="BX575" s="179">
        <v>2435972.66</v>
      </c>
      <c r="BY575" s="179">
        <v>986400</v>
      </c>
      <c r="BZ575" s="179">
        <v>796016.66</v>
      </c>
      <c r="CA575" s="179">
        <v>843846.23</v>
      </c>
      <c r="CB575" s="179">
        <v>953050</v>
      </c>
      <c r="CC575" s="179">
        <v>2004009.69</v>
      </c>
      <c r="CD575" s="179">
        <v>1385300</v>
      </c>
      <c r="CE575" s="179">
        <v>1586726.88</v>
      </c>
      <c r="CF575" s="179">
        <v>761600</v>
      </c>
      <c r="CG575" s="179">
        <v>553100</v>
      </c>
      <c r="CH575" s="179">
        <v>503593.55</v>
      </c>
      <c r="CI575" s="179">
        <v>778400</v>
      </c>
      <c r="CJ575" s="179">
        <v>1928012.9</v>
      </c>
      <c r="CK575" s="179">
        <v>257600</v>
      </c>
      <c r="CL575" s="179">
        <v>184800</v>
      </c>
      <c r="CM575" s="178" t="s">
        <v>2194</v>
      </c>
      <c r="CN575" s="153" t="s">
        <v>2195</v>
      </c>
      <c r="CO575" s="153" t="s">
        <v>2194</v>
      </c>
      <c r="CQ575" s="189" t="s">
        <v>2196</v>
      </c>
      <c r="CR575" s="154">
        <f t="shared" si="11"/>
        <v>0</v>
      </c>
      <c r="CS575" s="154" t="s">
        <v>504</v>
      </c>
      <c r="CT575" s="154" t="s">
        <v>505</v>
      </c>
      <c r="CU575" s="154">
        <v>0</v>
      </c>
      <c r="CW575" s="157" t="s">
        <v>2195</v>
      </c>
      <c r="CX575" s="154" t="s">
        <v>2194</v>
      </c>
      <c r="CY575" s="154">
        <v>0</v>
      </c>
      <c r="CZ575" s="174">
        <f t="shared" si="10"/>
        <v>0</v>
      </c>
      <c r="DA575" s="158" t="s">
        <v>504</v>
      </c>
      <c r="DB575" s="154" t="s">
        <v>505</v>
      </c>
      <c r="DC575" s="154" t="s">
        <v>497</v>
      </c>
    </row>
    <row r="576" spans="1:107" ht="13.2" customHeight="1" x14ac:dyDescent="0.25">
      <c r="A576" s="175" t="s">
        <v>506</v>
      </c>
      <c r="B576" s="176" t="s">
        <v>507</v>
      </c>
      <c r="C576" s="177">
        <v>168300</v>
      </c>
      <c r="D576" s="177">
        <v>158400</v>
      </c>
      <c r="E576" s="177">
        <v>79200</v>
      </c>
      <c r="F576" s="177">
        <v>79200</v>
      </c>
      <c r="G576" s="177">
        <v>0</v>
      </c>
      <c r="H576" s="177">
        <v>0</v>
      </c>
      <c r="I576" s="177">
        <v>76064</v>
      </c>
      <c r="J576" s="177">
        <v>79200</v>
      </c>
      <c r="K576" s="177">
        <v>0</v>
      </c>
      <c r="L576" s="177">
        <v>0</v>
      </c>
      <c r="M576" s="177">
        <v>158400</v>
      </c>
      <c r="N576" s="177">
        <v>0</v>
      </c>
      <c r="O576" s="177">
        <v>79200</v>
      </c>
      <c r="P576" s="177">
        <v>0</v>
      </c>
      <c r="Q576" s="177">
        <v>0</v>
      </c>
      <c r="R576" s="177">
        <v>79200</v>
      </c>
      <c r="S576" s="177">
        <v>158400</v>
      </c>
      <c r="T576" s="177">
        <v>0</v>
      </c>
      <c r="U576" s="177">
        <v>0</v>
      </c>
      <c r="V576" s="177">
        <v>0</v>
      </c>
      <c r="W576" s="177">
        <v>195100</v>
      </c>
      <c r="X576" s="177">
        <v>0</v>
      </c>
      <c r="Y576" s="177">
        <v>0</v>
      </c>
      <c r="Z576" s="177">
        <v>0</v>
      </c>
      <c r="AA576" s="177">
        <v>0</v>
      </c>
      <c r="AB576" s="177">
        <v>158400</v>
      </c>
      <c r="AC576" s="177">
        <v>0</v>
      </c>
      <c r="AD576" s="177">
        <v>158400</v>
      </c>
      <c r="AE576" s="177">
        <v>79200</v>
      </c>
      <c r="AF576" s="177">
        <v>0</v>
      </c>
      <c r="AG576" s="177">
        <v>100566.67</v>
      </c>
      <c r="AH576" s="177">
        <v>79200</v>
      </c>
      <c r="AI576" s="177">
        <v>134400</v>
      </c>
      <c r="AJ576" s="177">
        <v>0</v>
      </c>
      <c r="AK576" s="177">
        <v>730092.86</v>
      </c>
      <c r="AL576" s="177">
        <v>29700</v>
      </c>
      <c r="AM576" s="177">
        <v>0</v>
      </c>
      <c r="AN576" s="177">
        <v>192500</v>
      </c>
      <c r="AO576" s="177">
        <v>0</v>
      </c>
      <c r="AP576" s="177">
        <v>79200</v>
      </c>
      <c r="AQ576" s="177">
        <v>0</v>
      </c>
      <c r="AR576" s="177">
        <v>396000</v>
      </c>
      <c r="AS576" s="177">
        <v>0</v>
      </c>
      <c r="AT576" s="177">
        <v>79200</v>
      </c>
      <c r="AU576" s="177">
        <v>158400</v>
      </c>
      <c r="AV576" s="177">
        <v>0</v>
      </c>
      <c r="AW576" s="177">
        <v>0</v>
      </c>
      <c r="AX576" s="177">
        <v>44800</v>
      </c>
      <c r="AY576" s="177">
        <v>0</v>
      </c>
      <c r="AZ576" s="177">
        <v>0</v>
      </c>
      <c r="BA576" s="177">
        <v>316800</v>
      </c>
      <c r="BB576" s="177">
        <v>0</v>
      </c>
      <c r="BC576" s="177">
        <v>500000</v>
      </c>
      <c r="BD576" s="177">
        <v>107200</v>
      </c>
      <c r="BE576" s="177">
        <v>79200</v>
      </c>
      <c r="BF576" s="177">
        <v>79200</v>
      </c>
      <c r="BG576" s="177">
        <v>322938.71000000002</v>
      </c>
      <c r="BH576" s="177">
        <v>0</v>
      </c>
      <c r="BI576" s="177">
        <v>0</v>
      </c>
      <c r="BJ576" s="177">
        <v>0</v>
      </c>
      <c r="BK576" s="177">
        <v>79200</v>
      </c>
      <c r="BL576" s="177">
        <v>188100</v>
      </c>
      <c r="BM576" s="177">
        <v>79200</v>
      </c>
      <c r="BN576" s="177">
        <v>0</v>
      </c>
      <c r="BO576" s="177">
        <v>78300</v>
      </c>
      <c r="BP576" s="177">
        <v>79200</v>
      </c>
      <c r="BQ576" s="177">
        <v>0</v>
      </c>
      <c r="BR576" s="179">
        <v>2728814.52</v>
      </c>
      <c r="BS576" s="179">
        <v>79200</v>
      </c>
      <c r="BT576" s="179">
        <v>79200</v>
      </c>
      <c r="BU576" s="179">
        <v>207900</v>
      </c>
      <c r="BV576" s="177">
        <v>0</v>
      </c>
      <c r="BW576" s="179">
        <v>79200</v>
      </c>
      <c r="BX576" s="179">
        <v>158400</v>
      </c>
      <c r="BY576" s="179">
        <v>79200</v>
      </c>
      <c r="BZ576" s="179">
        <v>79200</v>
      </c>
      <c r="CA576" s="179">
        <v>0</v>
      </c>
      <c r="CB576" s="179">
        <v>79200</v>
      </c>
      <c r="CC576" s="179">
        <v>158400</v>
      </c>
      <c r="CD576" s="179">
        <v>0</v>
      </c>
      <c r="CE576" s="179">
        <v>158400</v>
      </c>
      <c r="CF576" s="179">
        <v>0</v>
      </c>
      <c r="CG576" s="179">
        <v>151900</v>
      </c>
      <c r="CH576" s="179">
        <v>0</v>
      </c>
      <c r="CI576" s="179">
        <v>0</v>
      </c>
      <c r="CJ576" s="179">
        <v>79200</v>
      </c>
      <c r="CK576" s="177">
        <v>0</v>
      </c>
      <c r="CL576" s="177">
        <v>0</v>
      </c>
      <c r="CM576" s="178" t="s">
        <v>2194</v>
      </c>
      <c r="CN576" s="153" t="s">
        <v>2195</v>
      </c>
      <c r="CO576" s="153" t="s">
        <v>2194</v>
      </c>
      <c r="CQ576" s="189" t="s">
        <v>2196</v>
      </c>
      <c r="CR576" s="154">
        <f t="shared" si="11"/>
        <v>0</v>
      </c>
      <c r="CS576" s="154" t="s">
        <v>506</v>
      </c>
      <c r="CT576" s="154" t="s">
        <v>507</v>
      </c>
      <c r="CU576" s="154">
        <v>0</v>
      </c>
      <c r="CW576" s="157" t="s">
        <v>2195</v>
      </c>
      <c r="CX576" s="154" t="s">
        <v>2194</v>
      </c>
      <c r="CY576" s="154">
        <v>0</v>
      </c>
      <c r="CZ576" s="174">
        <f t="shared" si="10"/>
        <v>0</v>
      </c>
      <c r="DA576" s="158" t="s">
        <v>506</v>
      </c>
      <c r="DB576" s="154" t="s">
        <v>507</v>
      </c>
      <c r="DC576" s="154" t="s">
        <v>497</v>
      </c>
    </row>
    <row r="577" spans="1:107" ht="13.2" customHeight="1" x14ac:dyDescent="0.25">
      <c r="A577" s="175" t="s">
        <v>508</v>
      </c>
      <c r="B577" s="176" t="s">
        <v>509</v>
      </c>
      <c r="C577" s="177">
        <v>0</v>
      </c>
      <c r="D577" s="177">
        <v>0</v>
      </c>
      <c r="E577" s="177">
        <v>0</v>
      </c>
      <c r="F577" s="177">
        <v>0</v>
      </c>
      <c r="G577" s="177">
        <v>0</v>
      </c>
      <c r="H577" s="177">
        <v>0</v>
      </c>
      <c r="I577" s="177">
        <v>0</v>
      </c>
      <c r="J577" s="177">
        <v>0</v>
      </c>
      <c r="K577" s="177">
        <v>0</v>
      </c>
      <c r="L577" s="177">
        <v>0</v>
      </c>
      <c r="M577" s="177">
        <v>0</v>
      </c>
      <c r="N577" s="177">
        <v>0</v>
      </c>
      <c r="O577" s="177">
        <v>0</v>
      </c>
      <c r="P577" s="177">
        <v>0</v>
      </c>
      <c r="Q577" s="177">
        <v>0</v>
      </c>
      <c r="R577" s="177">
        <v>0</v>
      </c>
      <c r="S577" s="177">
        <v>0</v>
      </c>
      <c r="T577" s="177">
        <v>0</v>
      </c>
      <c r="U577" s="177">
        <v>0</v>
      </c>
      <c r="V577" s="177">
        <v>0</v>
      </c>
      <c r="W577" s="177">
        <v>1785420</v>
      </c>
      <c r="X577" s="177">
        <v>101840</v>
      </c>
      <c r="Y577" s="177">
        <v>23985</v>
      </c>
      <c r="Z577" s="177">
        <v>114970</v>
      </c>
      <c r="AA577" s="177">
        <v>27100</v>
      </c>
      <c r="AB577" s="177">
        <v>81040</v>
      </c>
      <c r="AC577" s="177">
        <v>0</v>
      </c>
      <c r="AD577" s="177">
        <v>1070040</v>
      </c>
      <c r="AE577" s="177">
        <v>92090</v>
      </c>
      <c r="AF577" s="177">
        <v>325680</v>
      </c>
      <c r="AG577" s="177">
        <v>0</v>
      </c>
      <c r="AH577" s="177">
        <v>119920</v>
      </c>
      <c r="AI577" s="177">
        <v>370880</v>
      </c>
      <c r="AJ577" s="177">
        <v>96830</v>
      </c>
      <c r="AK577" s="177">
        <v>0</v>
      </c>
      <c r="AL577" s="177">
        <v>0</v>
      </c>
      <c r="AM577" s="177">
        <v>0</v>
      </c>
      <c r="AN577" s="177">
        <v>0</v>
      </c>
      <c r="AO577" s="177">
        <v>0</v>
      </c>
      <c r="AP577" s="177">
        <v>0</v>
      </c>
      <c r="AQ577" s="177">
        <v>0</v>
      </c>
      <c r="AR577" s="177">
        <v>0</v>
      </c>
      <c r="AS577" s="177">
        <v>0</v>
      </c>
      <c r="AT577" s="177">
        <v>0</v>
      </c>
      <c r="AU577" s="177">
        <v>0</v>
      </c>
      <c r="AV577" s="177">
        <v>0</v>
      </c>
      <c r="AW577" s="177">
        <v>0</v>
      </c>
      <c r="AX577" s="177">
        <v>0</v>
      </c>
      <c r="AY577" s="177">
        <v>0</v>
      </c>
      <c r="AZ577" s="177">
        <v>0</v>
      </c>
      <c r="BA577" s="177">
        <v>2756730</v>
      </c>
      <c r="BB577" s="177">
        <v>65450</v>
      </c>
      <c r="BC577" s="177">
        <v>0</v>
      </c>
      <c r="BD577" s="177">
        <v>0</v>
      </c>
      <c r="BE577" s="177">
        <v>0</v>
      </c>
      <c r="BF577" s="177">
        <v>0</v>
      </c>
      <c r="BG577" s="177">
        <v>0</v>
      </c>
      <c r="BH577" s="177">
        <v>0</v>
      </c>
      <c r="BI577" s="177">
        <v>0</v>
      </c>
      <c r="BJ577" s="177">
        <v>0</v>
      </c>
      <c r="BK577" s="177">
        <v>0</v>
      </c>
      <c r="BL577" s="177">
        <v>0</v>
      </c>
      <c r="BM577" s="177">
        <v>0</v>
      </c>
      <c r="BN577" s="177">
        <v>0</v>
      </c>
      <c r="BO577" s="177">
        <v>0</v>
      </c>
      <c r="BP577" s="177">
        <v>0</v>
      </c>
      <c r="BQ577" s="177">
        <v>0</v>
      </c>
      <c r="BR577" s="177">
        <v>0</v>
      </c>
      <c r="BS577" s="177">
        <v>0</v>
      </c>
      <c r="BT577" s="179">
        <v>0</v>
      </c>
      <c r="BU577" s="179">
        <v>0</v>
      </c>
      <c r="BV577" s="179">
        <v>0</v>
      </c>
      <c r="BW577" s="179">
        <v>0</v>
      </c>
      <c r="BX577" s="179">
        <v>0</v>
      </c>
      <c r="BY577" s="179">
        <v>0</v>
      </c>
      <c r="BZ577" s="179">
        <v>0</v>
      </c>
      <c r="CA577" s="179">
        <v>245900</v>
      </c>
      <c r="CB577" s="179">
        <v>0</v>
      </c>
      <c r="CC577" s="179">
        <v>0</v>
      </c>
      <c r="CD577" s="179">
        <v>0</v>
      </c>
      <c r="CE577" s="179">
        <v>0</v>
      </c>
      <c r="CF577" s="179">
        <v>0</v>
      </c>
      <c r="CG577" s="179">
        <v>0</v>
      </c>
      <c r="CH577" s="179">
        <v>0</v>
      </c>
      <c r="CI577" s="179">
        <v>0</v>
      </c>
      <c r="CJ577" s="179">
        <v>0</v>
      </c>
      <c r="CK577" s="179">
        <v>0</v>
      </c>
      <c r="CL577" s="179">
        <v>0</v>
      </c>
      <c r="CM577" s="178" t="s">
        <v>2198</v>
      </c>
      <c r="CN577" s="153" t="s">
        <v>2199</v>
      </c>
      <c r="CO577" s="153" t="s">
        <v>2198</v>
      </c>
      <c r="CQ577" s="189" t="s">
        <v>2200</v>
      </c>
      <c r="CR577" s="154">
        <f t="shared" si="11"/>
        <v>0</v>
      </c>
      <c r="CS577" s="154" t="s">
        <v>508</v>
      </c>
      <c r="CT577" s="154" t="s">
        <v>509</v>
      </c>
      <c r="CU577" s="154">
        <v>0</v>
      </c>
      <c r="CW577" s="157" t="s">
        <v>2199</v>
      </c>
      <c r="CX577" s="154" t="s">
        <v>2198</v>
      </c>
      <c r="CY577" s="154">
        <v>0</v>
      </c>
      <c r="CZ577" s="174">
        <f t="shared" si="10"/>
        <v>0</v>
      </c>
      <c r="DA577" s="158" t="s">
        <v>508</v>
      </c>
      <c r="DB577" s="154" t="s">
        <v>509</v>
      </c>
      <c r="DC577" s="154" t="s">
        <v>497</v>
      </c>
    </row>
    <row r="578" spans="1:107" ht="13.2" customHeight="1" x14ac:dyDescent="0.25">
      <c r="A578" s="175" t="s">
        <v>510</v>
      </c>
      <c r="B578" s="176" t="s">
        <v>511</v>
      </c>
      <c r="C578" s="177">
        <v>178710.09</v>
      </c>
      <c r="D578" s="177">
        <v>0</v>
      </c>
      <c r="E578" s="177">
        <v>0</v>
      </c>
      <c r="F578" s="177">
        <v>17448.080000000002</v>
      </c>
      <c r="G578" s="177">
        <v>0</v>
      </c>
      <c r="H578" s="177">
        <v>27623</v>
      </c>
      <c r="I578" s="177">
        <v>0</v>
      </c>
      <c r="J578" s="177">
        <v>0</v>
      </c>
      <c r="K578" s="177">
        <v>0</v>
      </c>
      <c r="L578" s="177">
        <v>0</v>
      </c>
      <c r="M578" s="177">
        <v>41340.400000000001</v>
      </c>
      <c r="N578" s="177">
        <v>0</v>
      </c>
      <c r="O578" s="177">
        <v>9880.42</v>
      </c>
      <c r="P578" s="177">
        <v>5124.7</v>
      </c>
      <c r="Q578" s="177">
        <v>16293.48</v>
      </c>
      <c r="R578" s="177">
        <v>7155.6</v>
      </c>
      <c r="S578" s="177">
        <v>37672.879999999997</v>
      </c>
      <c r="T578" s="177">
        <v>0</v>
      </c>
      <c r="U578" s="177">
        <v>0</v>
      </c>
      <c r="V578" s="177">
        <v>0</v>
      </c>
      <c r="W578" s="177">
        <v>213704.32000000001</v>
      </c>
      <c r="X578" s="177">
        <v>0</v>
      </c>
      <c r="Y578" s="177">
        <v>0</v>
      </c>
      <c r="Z578" s="177">
        <v>0</v>
      </c>
      <c r="AA578" s="177">
        <v>1116.58</v>
      </c>
      <c r="AB578" s="177">
        <v>0</v>
      </c>
      <c r="AC578" s="177">
        <v>0</v>
      </c>
      <c r="AD578" s="177">
        <v>88971.24</v>
      </c>
      <c r="AE578" s="177">
        <v>10773.66</v>
      </c>
      <c r="AF578" s="177">
        <v>0</v>
      </c>
      <c r="AG578" s="177">
        <v>0</v>
      </c>
      <c r="AH578" s="177">
        <v>17564.7</v>
      </c>
      <c r="AI578" s="177">
        <v>0</v>
      </c>
      <c r="AJ578" s="177">
        <v>0</v>
      </c>
      <c r="AK578" s="177">
        <v>287333.17</v>
      </c>
      <c r="AL578" s="177">
        <v>0</v>
      </c>
      <c r="AM578" s="177">
        <v>0</v>
      </c>
      <c r="AN578" s="177">
        <v>0</v>
      </c>
      <c r="AO578" s="177">
        <v>55103.57</v>
      </c>
      <c r="AP578" s="177">
        <v>15314.08</v>
      </c>
      <c r="AQ578" s="177">
        <v>0</v>
      </c>
      <c r="AR578" s="177">
        <v>75198.05</v>
      </c>
      <c r="AS578" s="177">
        <v>0</v>
      </c>
      <c r="AT578" s="177">
        <v>52989.88</v>
      </c>
      <c r="AU578" s="177">
        <v>33232.28</v>
      </c>
      <c r="AV578" s="177">
        <v>8103.36</v>
      </c>
      <c r="AW578" s="177">
        <v>39200</v>
      </c>
      <c r="AX578" s="177">
        <v>66409.7</v>
      </c>
      <c r="AY578" s="177">
        <v>4011.7</v>
      </c>
      <c r="AZ578" s="177">
        <v>8082.75</v>
      </c>
      <c r="BA578" s="177">
        <v>53240.34</v>
      </c>
      <c r="BB578" s="177">
        <v>29006.04</v>
      </c>
      <c r="BC578" s="177">
        <v>142607.24</v>
      </c>
      <c r="BD578" s="177">
        <v>0</v>
      </c>
      <c r="BE578" s="177">
        <v>2035.62</v>
      </c>
      <c r="BF578" s="177">
        <v>5288.82</v>
      </c>
      <c r="BG578" s="177">
        <v>37056</v>
      </c>
      <c r="BH578" s="177">
        <v>0</v>
      </c>
      <c r="BI578" s="177">
        <v>0</v>
      </c>
      <c r="BJ578" s="177">
        <v>0</v>
      </c>
      <c r="BK578" s="177">
        <v>0</v>
      </c>
      <c r="BL578" s="177">
        <v>32824.92</v>
      </c>
      <c r="BM578" s="177">
        <v>22378.68</v>
      </c>
      <c r="BN578" s="177">
        <v>12600.84</v>
      </c>
      <c r="BO578" s="177">
        <v>10902.4</v>
      </c>
      <c r="BP578" s="177">
        <v>0</v>
      </c>
      <c r="BQ578" s="177">
        <v>0</v>
      </c>
      <c r="BR578" s="179">
        <v>1043514.08</v>
      </c>
      <c r="BS578" s="179">
        <v>21956.1</v>
      </c>
      <c r="BT578" s="179">
        <v>0</v>
      </c>
      <c r="BU578" s="179">
        <v>0</v>
      </c>
      <c r="BV578" s="179">
        <v>0</v>
      </c>
      <c r="BW578" s="179">
        <v>48906.18</v>
      </c>
      <c r="BX578" s="179">
        <v>4467.49</v>
      </c>
      <c r="BY578" s="179">
        <v>1026.8</v>
      </c>
      <c r="BZ578" s="179">
        <v>10803.3</v>
      </c>
      <c r="CA578" s="179">
        <v>0</v>
      </c>
      <c r="CB578" s="179">
        <v>16312.76</v>
      </c>
      <c r="CC578" s="179">
        <v>18568.580000000002</v>
      </c>
      <c r="CD578" s="179">
        <v>0</v>
      </c>
      <c r="CE578" s="179">
        <v>60937.86</v>
      </c>
      <c r="CF578" s="179">
        <v>24035.82</v>
      </c>
      <c r="CG578" s="179">
        <v>1017.63</v>
      </c>
      <c r="CH578" s="177">
        <v>0</v>
      </c>
      <c r="CI578" s="179">
        <v>0</v>
      </c>
      <c r="CJ578" s="179">
        <v>0</v>
      </c>
      <c r="CK578" s="179">
        <v>0</v>
      </c>
      <c r="CL578" s="179">
        <v>2636.34</v>
      </c>
      <c r="CM578" s="178" t="s">
        <v>2194</v>
      </c>
      <c r="CN578" s="153" t="s">
        <v>2195</v>
      </c>
      <c r="CO578" s="153" t="s">
        <v>2194</v>
      </c>
      <c r="CQ578" s="189" t="s">
        <v>2196</v>
      </c>
      <c r="CR578" s="154">
        <f t="shared" si="11"/>
        <v>0</v>
      </c>
      <c r="CS578" s="154" t="s">
        <v>510</v>
      </c>
      <c r="CT578" s="154" t="s">
        <v>511</v>
      </c>
      <c r="CU578" s="154">
        <v>0</v>
      </c>
      <c r="CW578" s="157" t="s">
        <v>2195</v>
      </c>
      <c r="CX578" s="154" t="s">
        <v>2194</v>
      </c>
      <c r="CY578" s="154">
        <v>0</v>
      </c>
      <c r="CZ578" s="174">
        <f t="shared" si="10"/>
        <v>0</v>
      </c>
      <c r="DA578" s="158" t="s">
        <v>510</v>
      </c>
      <c r="DB578" s="154" t="s">
        <v>511</v>
      </c>
      <c r="DC578" s="154" t="s">
        <v>497</v>
      </c>
    </row>
    <row r="579" spans="1:107" ht="13.2" customHeight="1" x14ac:dyDescent="0.25">
      <c r="A579" s="175" t="s">
        <v>512</v>
      </c>
      <c r="B579" s="176" t="s">
        <v>513</v>
      </c>
      <c r="C579" s="177">
        <v>4500</v>
      </c>
      <c r="D579" s="177">
        <v>0</v>
      </c>
      <c r="E579" s="177">
        <v>21848.639999999999</v>
      </c>
      <c r="F579" s="177">
        <v>0</v>
      </c>
      <c r="G579" s="177">
        <v>0</v>
      </c>
      <c r="H579" s="177">
        <v>0</v>
      </c>
      <c r="I579" s="177">
        <v>0</v>
      </c>
      <c r="J579" s="177">
        <v>0</v>
      </c>
      <c r="K579" s="177">
        <v>6163.44</v>
      </c>
      <c r="L579" s="177">
        <v>0</v>
      </c>
      <c r="M579" s="177">
        <v>7294</v>
      </c>
      <c r="N579" s="177">
        <v>0</v>
      </c>
      <c r="O579" s="177">
        <v>0</v>
      </c>
      <c r="P579" s="177">
        <v>0</v>
      </c>
      <c r="Q579" s="177">
        <v>0</v>
      </c>
      <c r="R579" s="177">
        <v>0</v>
      </c>
      <c r="S579" s="177">
        <v>0</v>
      </c>
      <c r="T579" s="177">
        <v>0</v>
      </c>
      <c r="U579" s="177">
        <v>0</v>
      </c>
      <c r="V579" s="177">
        <v>0</v>
      </c>
      <c r="W579" s="177">
        <v>5959.8</v>
      </c>
      <c r="X579" s="177">
        <v>0</v>
      </c>
      <c r="Y579" s="177">
        <v>0</v>
      </c>
      <c r="Z579" s="177">
        <v>0</v>
      </c>
      <c r="AA579" s="177">
        <v>0</v>
      </c>
      <c r="AB579" s="177">
        <v>0</v>
      </c>
      <c r="AC579" s="177">
        <v>0</v>
      </c>
      <c r="AD579" s="177">
        <v>0</v>
      </c>
      <c r="AE579" s="177">
        <v>0</v>
      </c>
      <c r="AF579" s="177">
        <v>0</v>
      </c>
      <c r="AG579" s="177">
        <v>0</v>
      </c>
      <c r="AH579" s="177">
        <v>0</v>
      </c>
      <c r="AI579" s="177">
        <v>0</v>
      </c>
      <c r="AJ579" s="177">
        <v>0</v>
      </c>
      <c r="AK579" s="177">
        <v>0</v>
      </c>
      <c r="AL579" s="177">
        <v>0</v>
      </c>
      <c r="AM579" s="177">
        <v>0</v>
      </c>
      <c r="AN579" s="177">
        <v>0</v>
      </c>
      <c r="AO579" s="177">
        <v>0</v>
      </c>
      <c r="AP579" s="177">
        <v>0</v>
      </c>
      <c r="AQ579" s="177">
        <v>0</v>
      </c>
      <c r="AR579" s="177">
        <v>0</v>
      </c>
      <c r="AS579" s="177">
        <v>0</v>
      </c>
      <c r="AT579" s="177">
        <v>0</v>
      </c>
      <c r="AU579" s="177">
        <v>0</v>
      </c>
      <c r="AV579" s="177">
        <v>0</v>
      </c>
      <c r="AW579" s="177">
        <v>0</v>
      </c>
      <c r="AX579" s="177">
        <v>0</v>
      </c>
      <c r="AY579" s="177">
        <v>9701.02</v>
      </c>
      <c r="AZ579" s="177">
        <v>0</v>
      </c>
      <c r="BA579" s="177">
        <v>0</v>
      </c>
      <c r="BB579" s="177">
        <v>0</v>
      </c>
      <c r="BC579" s="177">
        <v>29861.24</v>
      </c>
      <c r="BD579" s="177">
        <v>0</v>
      </c>
      <c r="BE579" s="177">
        <v>0</v>
      </c>
      <c r="BF579" s="177">
        <v>0</v>
      </c>
      <c r="BG579" s="177">
        <v>0</v>
      </c>
      <c r="BH579" s="177">
        <v>0</v>
      </c>
      <c r="BI579" s="177">
        <v>0</v>
      </c>
      <c r="BJ579" s="177">
        <v>0</v>
      </c>
      <c r="BK579" s="177">
        <v>0</v>
      </c>
      <c r="BL579" s="177">
        <v>19677.900000000001</v>
      </c>
      <c r="BM579" s="177">
        <v>0</v>
      </c>
      <c r="BN579" s="177">
        <v>0</v>
      </c>
      <c r="BO579" s="177">
        <v>0</v>
      </c>
      <c r="BP579" s="177">
        <v>0</v>
      </c>
      <c r="BQ579" s="177">
        <v>0</v>
      </c>
      <c r="BR579" s="177">
        <v>46750.96</v>
      </c>
      <c r="BS579" s="177">
        <v>0</v>
      </c>
      <c r="BT579" s="177">
        <v>0</v>
      </c>
      <c r="BU579" s="177">
        <v>58372.81</v>
      </c>
      <c r="BV579" s="177">
        <v>0</v>
      </c>
      <c r="BW579" s="177">
        <v>0</v>
      </c>
      <c r="BX579" s="177">
        <v>16919.400000000001</v>
      </c>
      <c r="BY579" s="177">
        <v>0</v>
      </c>
      <c r="BZ579" s="177">
        <v>0</v>
      </c>
      <c r="CA579" s="177">
        <v>0</v>
      </c>
      <c r="CB579" s="177">
        <v>0</v>
      </c>
      <c r="CC579" s="177">
        <v>0</v>
      </c>
      <c r="CD579" s="177">
        <v>4551.4799999999996</v>
      </c>
      <c r="CE579" s="177">
        <v>0</v>
      </c>
      <c r="CF579" s="177">
        <v>0</v>
      </c>
      <c r="CG579" s="177">
        <v>0</v>
      </c>
      <c r="CH579" s="177">
        <v>0</v>
      </c>
      <c r="CI579" s="177">
        <v>0</v>
      </c>
      <c r="CJ579" s="177">
        <v>0</v>
      </c>
      <c r="CK579" s="177">
        <v>0</v>
      </c>
      <c r="CL579" s="177">
        <v>0</v>
      </c>
      <c r="CM579" s="178" t="s">
        <v>2194</v>
      </c>
      <c r="CN579" s="153" t="s">
        <v>2195</v>
      </c>
      <c r="CO579" s="153" t="s">
        <v>2194</v>
      </c>
      <c r="CQ579" s="189" t="s">
        <v>2196</v>
      </c>
      <c r="CR579" s="154">
        <f t="shared" si="11"/>
        <v>0</v>
      </c>
      <c r="CS579" s="154" t="s">
        <v>512</v>
      </c>
      <c r="CT579" s="154" t="s">
        <v>513</v>
      </c>
      <c r="CU579" s="154">
        <v>0</v>
      </c>
      <c r="CW579" s="157" t="s">
        <v>2195</v>
      </c>
      <c r="CX579" s="154" t="s">
        <v>2194</v>
      </c>
      <c r="CY579" s="154">
        <v>0</v>
      </c>
      <c r="CZ579" s="174">
        <f t="shared" si="10"/>
        <v>0</v>
      </c>
      <c r="DA579" s="158" t="s">
        <v>512</v>
      </c>
      <c r="DB579" s="154" t="s">
        <v>513</v>
      </c>
      <c r="DC579" s="154" t="s">
        <v>497</v>
      </c>
    </row>
    <row r="580" spans="1:107" ht="13.2" customHeight="1" x14ac:dyDescent="0.25">
      <c r="A580" s="175" t="s">
        <v>514</v>
      </c>
      <c r="B580" s="176" t="s">
        <v>515</v>
      </c>
      <c r="C580" s="177">
        <v>0</v>
      </c>
      <c r="D580" s="177">
        <v>0</v>
      </c>
      <c r="E580" s="177">
        <v>0</v>
      </c>
      <c r="F580" s="177">
        <v>0</v>
      </c>
      <c r="G580" s="177">
        <v>0</v>
      </c>
      <c r="H580" s="177">
        <v>0</v>
      </c>
      <c r="I580" s="177">
        <v>14375.2</v>
      </c>
      <c r="J580" s="177">
        <v>0</v>
      </c>
      <c r="K580" s="177">
        <v>0</v>
      </c>
      <c r="L580" s="177">
        <v>0</v>
      </c>
      <c r="M580" s="177">
        <v>0</v>
      </c>
      <c r="N580" s="177">
        <v>0</v>
      </c>
      <c r="O580" s="177">
        <v>0</v>
      </c>
      <c r="P580" s="177">
        <v>0</v>
      </c>
      <c r="Q580" s="177">
        <v>12321.6</v>
      </c>
      <c r="R580" s="177">
        <v>0</v>
      </c>
      <c r="S580" s="177">
        <v>0</v>
      </c>
      <c r="T580" s="177">
        <v>12292.6</v>
      </c>
      <c r="U580" s="177">
        <v>6160.8</v>
      </c>
      <c r="V580" s="177">
        <v>0</v>
      </c>
      <c r="W580" s="177">
        <v>840.4</v>
      </c>
      <c r="X580" s="177">
        <v>0</v>
      </c>
      <c r="Y580" s="177">
        <v>14243.45</v>
      </c>
      <c r="Z580" s="177">
        <v>0</v>
      </c>
      <c r="AA580" s="177">
        <v>0</v>
      </c>
      <c r="AB580" s="177">
        <v>0</v>
      </c>
      <c r="AC580" s="177">
        <v>10084.799999999999</v>
      </c>
      <c r="AD580" s="177">
        <v>27871.4</v>
      </c>
      <c r="AE580" s="177">
        <v>0</v>
      </c>
      <c r="AF580" s="177">
        <v>0</v>
      </c>
      <c r="AG580" s="177">
        <v>0</v>
      </c>
      <c r="AH580" s="177">
        <v>0</v>
      </c>
      <c r="AI580" s="177">
        <v>0</v>
      </c>
      <c r="AJ580" s="177">
        <v>0</v>
      </c>
      <c r="AK580" s="177">
        <v>0</v>
      </c>
      <c r="AL580" s="177">
        <v>0</v>
      </c>
      <c r="AM580" s="177">
        <v>0</v>
      </c>
      <c r="AN580" s="177">
        <v>0</v>
      </c>
      <c r="AO580" s="177">
        <v>6160.8</v>
      </c>
      <c r="AP580" s="177">
        <v>5042.04</v>
      </c>
      <c r="AQ580" s="177">
        <v>0</v>
      </c>
      <c r="AR580" s="177">
        <v>0</v>
      </c>
      <c r="AS580" s="177">
        <v>10199.799999999999</v>
      </c>
      <c r="AT580" s="177">
        <v>3080.4</v>
      </c>
      <c r="AU580" s="177">
        <v>5042.3999999999996</v>
      </c>
      <c r="AV580" s="177">
        <v>0</v>
      </c>
      <c r="AW580" s="177">
        <v>0</v>
      </c>
      <c r="AX580" s="177">
        <v>0</v>
      </c>
      <c r="AY580" s="177">
        <v>0</v>
      </c>
      <c r="AZ580" s="177">
        <v>0</v>
      </c>
      <c r="BA580" s="177">
        <v>3080.4</v>
      </c>
      <c r="BB580" s="177">
        <v>0</v>
      </c>
      <c r="BC580" s="177">
        <v>4761.2</v>
      </c>
      <c r="BD580" s="177">
        <v>2309.1999999999998</v>
      </c>
      <c r="BE580" s="177">
        <v>0</v>
      </c>
      <c r="BF580" s="177">
        <v>0</v>
      </c>
      <c r="BG580" s="177">
        <v>0</v>
      </c>
      <c r="BH580" s="177">
        <v>0</v>
      </c>
      <c r="BI580" s="177">
        <v>0</v>
      </c>
      <c r="BJ580" s="177">
        <v>0</v>
      </c>
      <c r="BK580" s="177">
        <v>0</v>
      </c>
      <c r="BL580" s="177">
        <v>0</v>
      </c>
      <c r="BM580" s="177">
        <v>10084.799999999999</v>
      </c>
      <c r="BN580" s="177">
        <v>6160.8</v>
      </c>
      <c r="BO580" s="177">
        <v>0</v>
      </c>
      <c r="BP580" s="177">
        <v>0</v>
      </c>
      <c r="BQ580" s="177">
        <v>0</v>
      </c>
      <c r="BR580" s="179">
        <v>0</v>
      </c>
      <c r="BS580" s="177">
        <v>0</v>
      </c>
      <c r="BT580" s="177">
        <v>0</v>
      </c>
      <c r="BU580" s="179">
        <v>0</v>
      </c>
      <c r="BV580" s="177">
        <v>0</v>
      </c>
      <c r="BW580" s="177">
        <v>0</v>
      </c>
      <c r="BX580" s="179">
        <v>0</v>
      </c>
      <c r="BY580" s="177">
        <v>2567</v>
      </c>
      <c r="BZ580" s="177">
        <v>4774.2</v>
      </c>
      <c r="CA580" s="179">
        <v>0</v>
      </c>
      <c r="CB580" s="177">
        <v>0</v>
      </c>
      <c r="CC580" s="177">
        <v>0</v>
      </c>
      <c r="CD580" s="177">
        <v>0</v>
      </c>
      <c r="CE580" s="177">
        <v>0</v>
      </c>
      <c r="CF580" s="177">
        <v>6160.8</v>
      </c>
      <c r="CG580" s="177">
        <v>0</v>
      </c>
      <c r="CH580" s="177">
        <v>0</v>
      </c>
      <c r="CI580" s="177">
        <v>0</v>
      </c>
      <c r="CJ580" s="179">
        <v>3080.4</v>
      </c>
      <c r="CK580" s="177">
        <v>0</v>
      </c>
      <c r="CL580" s="179">
        <v>0</v>
      </c>
      <c r="CM580" s="178" t="s">
        <v>2194</v>
      </c>
      <c r="CN580" s="153" t="s">
        <v>2195</v>
      </c>
      <c r="CO580" s="153" t="s">
        <v>2194</v>
      </c>
      <c r="CQ580" s="189" t="s">
        <v>2196</v>
      </c>
      <c r="CR580" s="154">
        <f t="shared" si="11"/>
        <v>0</v>
      </c>
      <c r="CS580" s="154" t="s">
        <v>514</v>
      </c>
      <c r="CT580" s="154" t="s">
        <v>515</v>
      </c>
      <c r="CU580" s="154">
        <v>0</v>
      </c>
      <c r="CW580" s="157" t="s">
        <v>2195</v>
      </c>
      <c r="CX580" s="154" t="s">
        <v>2194</v>
      </c>
      <c r="CY580" s="154">
        <v>0</v>
      </c>
      <c r="CZ580" s="174">
        <f t="shared" si="10"/>
        <v>0</v>
      </c>
      <c r="DA580" s="158" t="s">
        <v>514</v>
      </c>
      <c r="DB580" s="154" t="s">
        <v>515</v>
      </c>
      <c r="DC580" s="154" t="s">
        <v>497</v>
      </c>
    </row>
    <row r="581" spans="1:107" ht="13.2" customHeight="1" x14ac:dyDescent="0.25">
      <c r="A581" s="175" t="s">
        <v>516</v>
      </c>
      <c r="B581" s="176" t="s">
        <v>517</v>
      </c>
      <c r="C581" s="177">
        <v>0</v>
      </c>
      <c r="D581" s="177">
        <v>0</v>
      </c>
      <c r="E581" s="177">
        <v>0</v>
      </c>
      <c r="F581" s="177">
        <v>0</v>
      </c>
      <c r="G581" s="177">
        <v>0</v>
      </c>
      <c r="H581" s="177">
        <v>0</v>
      </c>
      <c r="I581" s="177">
        <v>4107.2</v>
      </c>
      <c r="J581" s="177">
        <v>0</v>
      </c>
      <c r="K581" s="177">
        <v>0</v>
      </c>
      <c r="L581" s="177">
        <v>0</v>
      </c>
      <c r="M581" s="177">
        <v>0</v>
      </c>
      <c r="N581" s="177">
        <v>0</v>
      </c>
      <c r="O581" s="177">
        <v>0</v>
      </c>
      <c r="P581" s="177">
        <v>0</v>
      </c>
      <c r="Q581" s="177">
        <v>0</v>
      </c>
      <c r="R581" s="177">
        <v>0</v>
      </c>
      <c r="S581" s="177">
        <v>0</v>
      </c>
      <c r="T581" s="177">
        <v>0</v>
      </c>
      <c r="U581" s="177">
        <v>0</v>
      </c>
      <c r="V581" s="177">
        <v>0</v>
      </c>
      <c r="W581" s="177">
        <v>25583.200000000001</v>
      </c>
      <c r="X581" s="177">
        <v>0</v>
      </c>
      <c r="Y581" s="177">
        <v>0</v>
      </c>
      <c r="Z581" s="177">
        <v>0</v>
      </c>
      <c r="AA581" s="177">
        <v>0</v>
      </c>
      <c r="AB581" s="177">
        <v>0</v>
      </c>
      <c r="AC581" s="177">
        <v>0</v>
      </c>
      <c r="AD581" s="177">
        <v>0</v>
      </c>
      <c r="AE581" s="177">
        <v>0</v>
      </c>
      <c r="AF581" s="177">
        <v>0</v>
      </c>
      <c r="AG581" s="177">
        <v>6160.8</v>
      </c>
      <c r="AH581" s="177">
        <v>0</v>
      </c>
      <c r="AI581" s="177">
        <v>0</v>
      </c>
      <c r="AJ581" s="177">
        <v>0</v>
      </c>
      <c r="AK581" s="177">
        <v>35856</v>
      </c>
      <c r="AL581" s="177">
        <v>840.4</v>
      </c>
      <c r="AM581" s="177">
        <v>0</v>
      </c>
      <c r="AN581" s="177">
        <v>0</v>
      </c>
      <c r="AO581" s="177">
        <v>0</v>
      </c>
      <c r="AP581" s="177">
        <v>0</v>
      </c>
      <c r="AQ581" s="177">
        <v>0</v>
      </c>
      <c r="AR581" s="177">
        <v>6160.8</v>
      </c>
      <c r="AS581" s="177">
        <v>7563.6</v>
      </c>
      <c r="AT581" s="177">
        <v>0</v>
      </c>
      <c r="AU581" s="177">
        <v>0</v>
      </c>
      <c r="AV581" s="177">
        <v>0</v>
      </c>
      <c r="AW581" s="177">
        <v>0</v>
      </c>
      <c r="AX581" s="177">
        <v>0</v>
      </c>
      <c r="AY581" s="177">
        <v>0</v>
      </c>
      <c r="AZ581" s="177">
        <v>0</v>
      </c>
      <c r="BA581" s="177">
        <v>0</v>
      </c>
      <c r="BB581" s="177">
        <v>0</v>
      </c>
      <c r="BC581" s="177">
        <v>4202</v>
      </c>
      <c r="BD581" s="177">
        <v>1257.5</v>
      </c>
      <c r="BE581" s="177">
        <v>0</v>
      </c>
      <c r="BF581" s="177">
        <v>0</v>
      </c>
      <c r="BG581" s="177">
        <v>0</v>
      </c>
      <c r="BH581" s="177">
        <v>0</v>
      </c>
      <c r="BI581" s="177">
        <v>0</v>
      </c>
      <c r="BJ581" s="177">
        <v>0</v>
      </c>
      <c r="BK581" s="177">
        <v>0</v>
      </c>
      <c r="BL581" s="177">
        <v>0</v>
      </c>
      <c r="BM581" s="177">
        <v>0</v>
      </c>
      <c r="BN581" s="177">
        <v>0</v>
      </c>
      <c r="BO581" s="177">
        <v>0</v>
      </c>
      <c r="BP581" s="177">
        <v>0</v>
      </c>
      <c r="BQ581" s="177">
        <v>0</v>
      </c>
      <c r="BR581" s="177">
        <v>9241.2000000000007</v>
      </c>
      <c r="BS581" s="177">
        <v>0</v>
      </c>
      <c r="BT581" s="177">
        <v>0</v>
      </c>
      <c r="BU581" s="179">
        <v>0</v>
      </c>
      <c r="BV581" s="179">
        <v>0</v>
      </c>
      <c r="BW581" s="179">
        <v>0</v>
      </c>
      <c r="BX581" s="179">
        <v>0</v>
      </c>
      <c r="BY581" s="179">
        <v>0</v>
      </c>
      <c r="BZ581" s="177">
        <v>0</v>
      </c>
      <c r="CA581" s="177">
        <v>0</v>
      </c>
      <c r="CB581" s="177">
        <v>0</v>
      </c>
      <c r="CC581" s="177">
        <v>0</v>
      </c>
      <c r="CD581" s="179">
        <v>0</v>
      </c>
      <c r="CE581" s="177">
        <v>0</v>
      </c>
      <c r="CF581" s="177">
        <v>0</v>
      </c>
      <c r="CG581" s="179">
        <v>0</v>
      </c>
      <c r="CH581" s="177">
        <v>0</v>
      </c>
      <c r="CI581" s="177">
        <v>0</v>
      </c>
      <c r="CJ581" s="177">
        <v>0</v>
      </c>
      <c r="CK581" s="177">
        <v>0</v>
      </c>
      <c r="CL581" s="177">
        <v>0</v>
      </c>
      <c r="CM581" s="178" t="s">
        <v>2194</v>
      </c>
      <c r="CN581" s="153" t="s">
        <v>2195</v>
      </c>
      <c r="CO581" s="153" t="s">
        <v>2194</v>
      </c>
      <c r="CQ581" s="189" t="s">
        <v>2196</v>
      </c>
      <c r="CR581" s="154">
        <f t="shared" si="11"/>
        <v>0</v>
      </c>
      <c r="CS581" s="154" t="s">
        <v>516</v>
      </c>
      <c r="CT581" s="154" t="s">
        <v>517</v>
      </c>
      <c r="CU581" s="154">
        <v>0</v>
      </c>
      <c r="CW581" s="157" t="s">
        <v>2195</v>
      </c>
      <c r="CX581" s="154" t="s">
        <v>2194</v>
      </c>
      <c r="CY581" s="154">
        <v>0</v>
      </c>
      <c r="CZ581" s="174">
        <f t="shared" si="10"/>
        <v>0</v>
      </c>
      <c r="DA581" s="158" t="s">
        <v>516</v>
      </c>
      <c r="DB581" s="154" t="s">
        <v>517</v>
      </c>
      <c r="DC581" s="154" t="s">
        <v>497</v>
      </c>
    </row>
    <row r="582" spans="1:107" ht="13.2" customHeight="1" x14ac:dyDescent="0.25">
      <c r="A582" s="175" t="s">
        <v>518</v>
      </c>
      <c r="B582" s="176" t="s">
        <v>519</v>
      </c>
      <c r="C582" s="177">
        <v>1276687</v>
      </c>
      <c r="D582" s="177">
        <v>904620</v>
      </c>
      <c r="E582" s="177">
        <v>1829019.68</v>
      </c>
      <c r="F582" s="177">
        <v>1117230</v>
      </c>
      <c r="G582" s="177">
        <v>806020</v>
      </c>
      <c r="H582" s="177">
        <v>1546220</v>
      </c>
      <c r="I582" s="177">
        <v>1885540</v>
      </c>
      <c r="J582" s="177">
        <v>2551571.4</v>
      </c>
      <c r="K582" s="177">
        <v>0</v>
      </c>
      <c r="L582" s="177">
        <v>1345020</v>
      </c>
      <c r="M582" s="177">
        <v>1654800</v>
      </c>
      <c r="N582" s="177">
        <v>0</v>
      </c>
      <c r="O582" s="177">
        <v>1381740</v>
      </c>
      <c r="P582" s="177">
        <v>579780</v>
      </c>
      <c r="Q582" s="177">
        <v>799920</v>
      </c>
      <c r="R582" s="177">
        <v>1011120</v>
      </c>
      <c r="S582" s="177">
        <v>914869.03</v>
      </c>
      <c r="T582" s="177">
        <v>1036160</v>
      </c>
      <c r="U582" s="177">
        <v>1449520</v>
      </c>
      <c r="V582" s="177">
        <v>1110130</v>
      </c>
      <c r="W582" s="177">
        <v>4229606.45</v>
      </c>
      <c r="X582" s="177">
        <v>454880</v>
      </c>
      <c r="Y582" s="177">
        <v>361823.4</v>
      </c>
      <c r="Z582" s="177">
        <v>1299404</v>
      </c>
      <c r="AA582" s="177">
        <v>0</v>
      </c>
      <c r="AB582" s="177">
        <v>926000</v>
      </c>
      <c r="AC582" s="177">
        <v>1566800</v>
      </c>
      <c r="AD582" s="177">
        <v>3757160</v>
      </c>
      <c r="AE582" s="177">
        <v>648540</v>
      </c>
      <c r="AF582" s="177">
        <v>1162180</v>
      </c>
      <c r="AG582" s="177">
        <v>0</v>
      </c>
      <c r="AH582" s="177">
        <v>1041800</v>
      </c>
      <c r="AI582" s="177">
        <v>382280</v>
      </c>
      <c r="AJ582" s="177">
        <v>0</v>
      </c>
      <c r="AK582" s="177">
        <v>4214936.67</v>
      </c>
      <c r="AL582" s="177">
        <v>908400</v>
      </c>
      <c r="AM582" s="177">
        <v>1336450</v>
      </c>
      <c r="AN582" s="177">
        <v>935460</v>
      </c>
      <c r="AO582" s="177">
        <v>1471860</v>
      </c>
      <c r="AP582" s="177">
        <v>1653620</v>
      </c>
      <c r="AQ582" s="177">
        <v>640700</v>
      </c>
      <c r="AR582" s="177">
        <v>709420</v>
      </c>
      <c r="AS582" s="177">
        <v>1164900</v>
      </c>
      <c r="AT582" s="177">
        <v>212200</v>
      </c>
      <c r="AU582" s="177">
        <v>1521400</v>
      </c>
      <c r="AV582" s="177">
        <v>1222620</v>
      </c>
      <c r="AW582" s="177">
        <v>1133370</v>
      </c>
      <c r="AX582" s="177">
        <v>1740120</v>
      </c>
      <c r="AY582" s="177">
        <v>673460</v>
      </c>
      <c r="AZ582" s="177">
        <v>188220</v>
      </c>
      <c r="BA582" s="177">
        <v>1507178.31</v>
      </c>
      <c r="BB582" s="177">
        <v>0</v>
      </c>
      <c r="BC582" s="177">
        <v>8111690</v>
      </c>
      <c r="BD582" s="177">
        <v>941060</v>
      </c>
      <c r="BE582" s="177">
        <v>1550431.61</v>
      </c>
      <c r="BF582" s="177">
        <v>847800</v>
      </c>
      <c r="BG582" s="177">
        <v>2553040</v>
      </c>
      <c r="BH582" s="177">
        <v>593070</v>
      </c>
      <c r="BI582" s="177">
        <v>0</v>
      </c>
      <c r="BJ582" s="177">
        <v>0</v>
      </c>
      <c r="BK582" s="177">
        <v>0</v>
      </c>
      <c r="BL582" s="177">
        <v>1778960</v>
      </c>
      <c r="BM582" s="177">
        <v>1212160</v>
      </c>
      <c r="BN582" s="177">
        <v>1007120</v>
      </c>
      <c r="BO582" s="177">
        <v>676626.3</v>
      </c>
      <c r="BP582" s="177">
        <v>417010</v>
      </c>
      <c r="BQ582" s="177">
        <v>0</v>
      </c>
      <c r="BR582" s="179">
        <v>6382892.25</v>
      </c>
      <c r="BS582" s="179">
        <v>203800</v>
      </c>
      <c r="BT582" s="179">
        <v>783100</v>
      </c>
      <c r="BU582" s="179">
        <v>1967850</v>
      </c>
      <c r="BV582" s="177">
        <v>0</v>
      </c>
      <c r="BW582" s="179">
        <v>1265480</v>
      </c>
      <c r="BX582" s="179">
        <v>1264960</v>
      </c>
      <c r="BY582" s="179">
        <v>834300</v>
      </c>
      <c r="BZ582" s="177">
        <v>179690</v>
      </c>
      <c r="CA582" s="179">
        <v>383000</v>
      </c>
      <c r="CB582" s="177">
        <v>897900</v>
      </c>
      <c r="CC582" s="179">
        <v>538200</v>
      </c>
      <c r="CD582" s="179">
        <v>1745020</v>
      </c>
      <c r="CE582" s="179">
        <v>0</v>
      </c>
      <c r="CF582" s="179">
        <v>647660</v>
      </c>
      <c r="CG582" s="179">
        <v>537070</v>
      </c>
      <c r="CH582" s="179">
        <v>446240</v>
      </c>
      <c r="CI582" s="179">
        <v>0</v>
      </c>
      <c r="CJ582" s="179">
        <v>799970</v>
      </c>
      <c r="CK582" s="179">
        <v>0</v>
      </c>
      <c r="CL582" s="179">
        <v>0</v>
      </c>
      <c r="CM582" s="178" t="s">
        <v>2194</v>
      </c>
      <c r="CN582" s="153" t="s">
        <v>2195</v>
      </c>
      <c r="CO582" s="153" t="s">
        <v>2194</v>
      </c>
      <c r="CQ582" s="189" t="s">
        <v>2196</v>
      </c>
      <c r="CR582" s="154">
        <f t="shared" si="11"/>
        <v>0</v>
      </c>
      <c r="CS582" s="154" t="s">
        <v>518</v>
      </c>
      <c r="CT582" s="154" t="s">
        <v>519</v>
      </c>
      <c r="CU582" s="154">
        <v>0</v>
      </c>
      <c r="CW582" s="157" t="s">
        <v>2195</v>
      </c>
      <c r="CX582" s="154" t="s">
        <v>2194</v>
      </c>
      <c r="CY582" s="154">
        <v>0</v>
      </c>
      <c r="CZ582" s="174">
        <f t="shared" si="10"/>
        <v>0</v>
      </c>
      <c r="DA582" s="158" t="s">
        <v>518</v>
      </c>
      <c r="DB582" s="154" t="s">
        <v>519</v>
      </c>
      <c r="DC582" s="154" t="s">
        <v>497</v>
      </c>
    </row>
    <row r="583" spans="1:107" ht="13.2" customHeight="1" x14ac:dyDescent="0.25">
      <c r="A583" s="175" t="s">
        <v>520</v>
      </c>
      <c r="B583" s="176" t="s">
        <v>521</v>
      </c>
      <c r="C583" s="177">
        <v>4696084.2699999996</v>
      </c>
      <c r="D583" s="177">
        <v>0</v>
      </c>
      <c r="E583" s="177">
        <v>292920</v>
      </c>
      <c r="F583" s="177">
        <v>417330</v>
      </c>
      <c r="G583" s="177">
        <v>0</v>
      </c>
      <c r="H583" s="177">
        <v>0</v>
      </c>
      <c r="I583" s="177">
        <v>270840</v>
      </c>
      <c r="J583" s="177">
        <v>0</v>
      </c>
      <c r="K583" s="177">
        <v>2038480</v>
      </c>
      <c r="L583" s="177">
        <v>981320</v>
      </c>
      <c r="M583" s="177">
        <v>0</v>
      </c>
      <c r="N583" s="177">
        <v>0</v>
      </c>
      <c r="O583" s="177">
        <v>1300820</v>
      </c>
      <c r="P583" s="177">
        <v>1007670</v>
      </c>
      <c r="Q583" s="177">
        <v>205360</v>
      </c>
      <c r="R583" s="177">
        <v>289410</v>
      </c>
      <c r="S583" s="177">
        <v>620510</v>
      </c>
      <c r="T583" s="177">
        <v>872800</v>
      </c>
      <c r="U583" s="177">
        <v>875040</v>
      </c>
      <c r="V583" s="177">
        <v>360110</v>
      </c>
      <c r="W583" s="177">
        <v>2411100</v>
      </c>
      <c r="X583" s="177">
        <v>478140</v>
      </c>
      <c r="Y583" s="177">
        <v>0</v>
      </c>
      <c r="Z583" s="177">
        <v>361322.4</v>
      </c>
      <c r="AA583" s="177">
        <v>441880</v>
      </c>
      <c r="AB583" s="177">
        <v>657340</v>
      </c>
      <c r="AC583" s="177">
        <v>0</v>
      </c>
      <c r="AD583" s="177">
        <v>479700</v>
      </c>
      <c r="AE583" s="177">
        <v>0</v>
      </c>
      <c r="AF583" s="177">
        <v>0</v>
      </c>
      <c r="AG583" s="177">
        <v>1584621.64</v>
      </c>
      <c r="AH583" s="177">
        <v>0</v>
      </c>
      <c r="AI583" s="177">
        <v>1064220</v>
      </c>
      <c r="AJ583" s="177">
        <v>0</v>
      </c>
      <c r="AK583" s="177">
        <v>2383540</v>
      </c>
      <c r="AL583" s="177">
        <v>397783.2</v>
      </c>
      <c r="AM583" s="177">
        <v>251480</v>
      </c>
      <c r="AN583" s="177">
        <v>555420</v>
      </c>
      <c r="AO583" s="177">
        <v>441820</v>
      </c>
      <c r="AP583" s="177">
        <v>0</v>
      </c>
      <c r="AQ583" s="177">
        <v>429302.67</v>
      </c>
      <c r="AR583" s="177">
        <v>269260</v>
      </c>
      <c r="AS583" s="177">
        <v>1032620</v>
      </c>
      <c r="AT583" s="177">
        <v>442640</v>
      </c>
      <c r="AU583" s="177">
        <v>0</v>
      </c>
      <c r="AV583" s="177">
        <v>280880</v>
      </c>
      <c r="AW583" s="177">
        <v>210410</v>
      </c>
      <c r="AX583" s="177">
        <v>534680</v>
      </c>
      <c r="AY583" s="177">
        <v>1339780</v>
      </c>
      <c r="AZ583" s="177">
        <v>460400</v>
      </c>
      <c r="BA583" s="177">
        <v>1379021.69</v>
      </c>
      <c r="BB583" s="177">
        <v>0</v>
      </c>
      <c r="BC583" s="177">
        <v>632880</v>
      </c>
      <c r="BD583" s="177">
        <v>967420</v>
      </c>
      <c r="BE583" s="177">
        <v>325920</v>
      </c>
      <c r="BF583" s="177">
        <v>218520</v>
      </c>
      <c r="BG583" s="177">
        <v>943020</v>
      </c>
      <c r="BH583" s="177">
        <v>0</v>
      </c>
      <c r="BI583" s="177">
        <v>0</v>
      </c>
      <c r="BJ583" s="177">
        <v>0</v>
      </c>
      <c r="BK583" s="177">
        <v>0</v>
      </c>
      <c r="BL583" s="177">
        <v>3068277</v>
      </c>
      <c r="BM583" s="177">
        <v>615760</v>
      </c>
      <c r="BN583" s="177">
        <v>617840</v>
      </c>
      <c r="BO583" s="177">
        <v>875645</v>
      </c>
      <c r="BP583" s="177">
        <v>619390</v>
      </c>
      <c r="BQ583" s="177">
        <v>0</v>
      </c>
      <c r="BR583" s="177">
        <v>4668408.6399999997</v>
      </c>
      <c r="BS583" s="177">
        <v>707180</v>
      </c>
      <c r="BT583" s="177">
        <v>698280</v>
      </c>
      <c r="BU583" s="177">
        <v>383670</v>
      </c>
      <c r="BV583" s="177">
        <v>0</v>
      </c>
      <c r="BW583" s="177">
        <v>0</v>
      </c>
      <c r="BX583" s="177">
        <v>229580</v>
      </c>
      <c r="BY583" s="177">
        <v>707780</v>
      </c>
      <c r="BZ583" s="177">
        <v>216630</v>
      </c>
      <c r="CA583" s="177">
        <v>866780</v>
      </c>
      <c r="CB583" s="177">
        <v>242900</v>
      </c>
      <c r="CC583" s="177">
        <v>229580</v>
      </c>
      <c r="CD583" s="177">
        <v>251800</v>
      </c>
      <c r="CE583" s="177">
        <v>567465</v>
      </c>
      <c r="CF583" s="179">
        <v>0</v>
      </c>
      <c r="CG583" s="177">
        <v>730000</v>
      </c>
      <c r="CH583" s="177">
        <v>216840</v>
      </c>
      <c r="CI583" s="177">
        <v>181560</v>
      </c>
      <c r="CJ583" s="177">
        <v>556830</v>
      </c>
      <c r="CK583" s="177">
        <v>0</v>
      </c>
      <c r="CL583" s="177">
        <v>0</v>
      </c>
      <c r="CM583" s="178" t="s">
        <v>2194</v>
      </c>
      <c r="CN583" s="153" t="s">
        <v>2195</v>
      </c>
      <c r="CO583" s="153" t="s">
        <v>2194</v>
      </c>
      <c r="CQ583" s="189" t="s">
        <v>2196</v>
      </c>
      <c r="CR583" s="154">
        <f t="shared" si="11"/>
        <v>0</v>
      </c>
      <c r="CS583" s="154" t="s">
        <v>520</v>
      </c>
      <c r="CT583" s="154" t="s">
        <v>521</v>
      </c>
      <c r="CU583" s="154">
        <v>0</v>
      </c>
      <c r="CW583" s="157" t="s">
        <v>2195</v>
      </c>
      <c r="CX583" s="154" t="s">
        <v>2194</v>
      </c>
      <c r="CY583" s="154">
        <v>0</v>
      </c>
      <c r="CZ583" s="174">
        <f t="shared" si="10"/>
        <v>0</v>
      </c>
      <c r="DA583" s="158" t="s">
        <v>520</v>
      </c>
      <c r="DB583" s="154" t="s">
        <v>521</v>
      </c>
      <c r="DC583" s="154" t="s">
        <v>497</v>
      </c>
    </row>
    <row r="584" spans="1:107" ht="13.2" customHeight="1" x14ac:dyDescent="0.25">
      <c r="A584" s="175" t="s">
        <v>522</v>
      </c>
      <c r="B584" s="176" t="s">
        <v>523</v>
      </c>
      <c r="C584" s="177">
        <v>18267150</v>
      </c>
      <c r="D584" s="177">
        <v>458205</v>
      </c>
      <c r="E584" s="177">
        <v>1400854.36</v>
      </c>
      <c r="F584" s="177">
        <v>964264</v>
      </c>
      <c r="G584" s="177">
        <v>1496660</v>
      </c>
      <c r="H584" s="177">
        <v>1370136.82</v>
      </c>
      <c r="I584" s="177">
        <v>1901155</v>
      </c>
      <c r="J584" s="177">
        <v>3731961.35</v>
      </c>
      <c r="K584" s="177">
        <v>639340</v>
      </c>
      <c r="L584" s="177">
        <v>2956469.59</v>
      </c>
      <c r="M584" s="177">
        <v>2794095</v>
      </c>
      <c r="N584" s="177">
        <v>761474</v>
      </c>
      <c r="O584" s="177">
        <v>3884656.88</v>
      </c>
      <c r="P584" s="177">
        <v>619059</v>
      </c>
      <c r="Q584" s="177">
        <v>762763.63</v>
      </c>
      <c r="R584" s="177">
        <v>565624</v>
      </c>
      <c r="S584" s="177">
        <v>437469</v>
      </c>
      <c r="T584" s="177">
        <v>24940</v>
      </c>
      <c r="U584" s="177">
        <v>268774</v>
      </c>
      <c r="V584" s="177">
        <v>104900</v>
      </c>
      <c r="W584" s="177">
        <v>15991440.68</v>
      </c>
      <c r="X584" s="177">
        <v>1306249</v>
      </c>
      <c r="Y584" s="177">
        <v>5397894.6200000001</v>
      </c>
      <c r="Z584" s="177">
        <v>2494742</v>
      </c>
      <c r="AA584" s="177">
        <v>1593245</v>
      </c>
      <c r="AB584" s="177">
        <v>874387.5</v>
      </c>
      <c r="AC584" s="177">
        <v>1811490</v>
      </c>
      <c r="AD584" s="177">
        <v>4450369</v>
      </c>
      <c r="AE584" s="177">
        <v>2170187</v>
      </c>
      <c r="AF584" s="177">
        <v>1143557</v>
      </c>
      <c r="AG584" s="177">
        <v>505091.23</v>
      </c>
      <c r="AH584" s="177">
        <v>2457090</v>
      </c>
      <c r="AI584" s="177">
        <v>1072852</v>
      </c>
      <c r="AJ584" s="177">
        <v>455284</v>
      </c>
      <c r="AK584" s="177">
        <v>30570569.920000002</v>
      </c>
      <c r="AL584" s="177">
        <v>2681724</v>
      </c>
      <c r="AM584" s="177">
        <v>472014</v>
      </c>
      <c r="AN584" s="177">
        <v>1362812.5</v>
      </c>
      <c r="AO584" s="177">
        <v>2222583.56</v>
      </c>
      <c r="AP584" s="177">
        <v>3221811</v>
      </c>
      <c r="AQ584" s="177">
        <v>781244</v>
      </c>
      <c r="AR584" s="177">
        <v>10818019</v>
      </c>
      <c r="AS584" s="177">
        <v>2657600</v>
      </c>
      <c r="AT584" s="177">
        <v>4204118.4800000004</v>
      </c>
      <c r="AU584" s="177">
        <v>1734671</v>
      </c>
      <c r="AV584" s="177">
        <v>1779265</v>
      </c>
      <c r="AW584" s="177">
        <v>777671</v>
      </c>
      <c r="AX584" s="177">
        <v>908243.68</v>
      </c>
      <c r="AY584" s="177">
        <v>460230.32</v>
      </c>
      <c r="AZ584" s="177">
        <v>1207658</v>
      </c>
      <c r="BA584" s="177">
        <v>2690319.83</v>
      </c>
      <c r="BB584" s="177">
        <v>355900</v>
      </c>
      <c r="BC584" s="177">
        <v>13381268.890000001</v>
      </c>
      <c r="BD584" s="177">
        <v>1245793</v>
      </c>
      <c r="BE584" s="177">
        <v>162160</v>
      </c>
      <c r="BF584" s="177">
        <v>1375201</v>
      </c>
      <c r="BG584" s="177">
        <v>1706336</v>
      </c>
      <c r="BH584" s="177">
        <v>874094.81</v>
      </c>
      <c r="BI584" s="177">
        <v>880960</v>
      </c>
      <c r="BJ584" s="177">
        <v>1920300</v>
      </c>
      <c r="BK584" s="177">
        <v>3218934.82</v>
      </c>
      <c r="BL584" s="177">
        <v>804088</v>
      </c>
      <c r="BM584" s="177">
        <v>731447.5</v>
      </c>
      <c r="BN584" s="177">
        <v>882721</v>
      </c>
      <c r="BO584" s="177">
        <v>952474.82</v>
      </c>
      <c r="BP584" s="177">
        <v>140200</v>
      </c>
      <c r="BQ584" s="177">
        <v>2343746.5600000001</v>
      </c>
      <c r="BR584" s="177">
        <v>25646715</v>
      </c>
      <c r="BS584" s="177">
        <v>2111519.5</v>
      </c>
      <c r="BT584" s="177">
        <v>1037820</v>
      </c>
      <c r="BU584" s="177">
        <v>11752848.699999999</v>
      </c>
      <c r="BV584" s="177">
        <v>363887</v>
      </c>
      <c r="BW584" s="177">
        <v>540837</v>
      </c>
      <c r="BX584" s="177">
        <v>2985790.51</v>
      </c>
      <c r="BY584" s="177">
        <v>1393345</v>
      </c>
      <c r="BZ584" s="177">
        <v>1007412.86</v>
      </c>
      <c r="CA584" s="177">
        <v>1678305</v>
      </c>
      <c r="CB584" s="177">
        <v>2527607.5</v>
      </c>
      <c r="CC584" s="177">
        <v>6402968.5</v>
      </c>
      <c r="CD584" s="177">
        <v>1807498</v>
      </c>
      <c r="CE584" s="177">
        <v>5136406.4000000004</v>
      </c>
      <c r="CF584" s="177">
        <v>2616565</v>
      </c>
      <c r="CG584" s="177">
        <v>1327622</v>
      </c>
      <c r="CH584" s="177">
        <v>2063549</v>
      </c>
      <c r="CI584" s="177">
        <v>1559565</v>
      </c>
      <c r="CJ584" s="177">
        <v>2901686.97</v>
      </c>
      <c r="CK584" s="177">
        <v>1234864.3999999999</v>
      </c>
      <c r="CL584" s="177">
        <v>1070639.24</v>
      </c>
      <c r="CM584" s="178" t="s">
        <v>2201</v>
      </c>
      <c r="CN584" s="153" t="s">
        <v>2202</v>
      </c>
      <c r="CO584" s="153" t="s">
        <v>2201</v>
      </c>
      <c r="CP584" s="154" t="s">
        <v>2203</v>
      </c>
      <c r="CQ584" s="189" t="s">
        <v>2204</v>
      </c>
      <c r="CR584" s="154">
        <f t="shared" si="11"/>
        <v>0</v>
      </c>
      <c r="CS584" s="154" t="s">
        <v>522</v>
      </c>
      <c r="CT584" s="154" t="s">
        <v>523</v>
      </c>
      <c r="CU584" s="154">
        <v>0</v>
      </c>
      <c r="CW584" s="157" t="s">
        <v>2202</v>
      </c>
      <c r="CX584" s="154" t="s">
        <v>2201</v>
      </c>
      <c r="CY584" s="154" t="s">
        <v>2203</v>
      </c>
      <c r="CZ584" s="174">
        <f t="shared" ref="CZ584:CZ647" si="12">A584-DA584</f>
        <v>0</v>
      </c>
      <c r="DA584" s="158" t="s">
        <v>522</v>
      </c>
      <c r="DB584" s="154" t="s">
        <v>523</v>
      </c>
      <c r="DC584" s="154" t="s">
        <v>497</v>
      </c>
    </row>
    <row r="585" spans="1:107" ht="13.2" customHeight="1" x14ac:dyDescent="0.25">
      <c r="A585" s="175" t="s">
        <v>524</v>
      </c>
      <c r="B585" s="176" t="s">
        <v>525</v>
      </c>
      <c r="C585" s="177">
        <v>1527207</v>
      </c>
      <c r="D585" s="177">
        <v>0</v>
      </c>
      <c r="E585" s="177">
        <v>0</v>
      </c>
      <c r="F585" s="177">
        <v>0</v>
      </c>
      <c r="G585" s="177">
        <v>0</v>
      </c>
      <c r="H585" s="177">
        <v>182420</v>
      </c>
      <c r="I585" s="177">
        <v>740259</v>
      </c>
      <c r="J585" s="177">
        <v>66550</v>
      </c>
      <c r="K585" s="177">
        <v>0</v>
      </c>
      <c r="L585" s="177">
        <v>601870</v>
      </c>
      <c r="M585" s="177">
        <v>0</v>
      </c>
      <c r="N585" s="177">
        <v>242080</v>
      </c>
      <c r="O585" s="177">
        <v>1176574.5</v>
      </c>
      <c r="P585" s="177">
        <v>216259</v>
      </c>
      <c r="Q585" s="177">
        <v>7060</v>
      </c>
      <c r="R585" s="177">
        <v>0</v>
      </c>
      <c r="S585" s="177">
        <v>185752.66</v>
      </c>
      <c r="T585" s="177">
        <v>0</v>
      </c>
      <c r="U585" s="177">
        <v>85525</v>
      </c>
      <c r="V585" s="177">
        <v>0</v>
      </c>
      <c r="W585" s="177">
        <v>608996.13</v>
      </c>
      <c r="X585" s="177">
        <v>468948</v>
      </c>
      <c r="Y585" s="177">
        <v>717978</v>
      </c>
      <c r="Z585" s="177">
        <v>408306</v>
      </c>
      <c r="AA585" s="177">
        <v>0</v>
      </c>
      <c r="AB585" s="177">
        <v>459515</v>
      </c>
      <c r="AC585" s="177">
        <v>0</v>
      </c>
      <c r="AD585" s="177">
        <v>119880</v>
      </c>
      <c r="AE585" s="177">
        <v>0</v>
      </c>
      <c r="AF585" s="177">
        <v>217449</v>
      </c>
      <c r="AG585" s="177">
        <v>2336672</v>
      </c>
      <c r="AH585" s="177">
        <v>148350</v>
      </c>
      <c r="AI585" s="177">
        <v>381978</v>
      </c>
      <c r="AJ585" s="177">
        <v>789664</v>
      </c>
      <c r="AK585" s="177">
        <v>1829005</v>
      </c>
      <c r="AL585" s="177">
        <v>610078.5</v>
      </c>
      <c r="AM585" s="177">
        <v>0</v>
      </c>
      <c r="AN585" s="177">
        <v>1498472</v>
      </c>
      <c r="AO585" s="177">
        <v>169186</v>
      </c>
      <c r="AP585" s="177">
        <v>0</v>
      </c>
      <c r="AQ585" s="177">
        <v>198609</v>
      </c>
      <c r="AR585" s="177">
        <v>712809</v>
      </c>
      <c r="AS585" s="177">
        <v>963120</v>
      </c>
      <c r="AT585" s="177">
        <v>1408271</v>
      </c>
      <c r="AU585" s="177">
        <v>683495</v>
      </c>
      <c r="AV585" s="177">
        <v>172440</v>
      </c>
      <c r="AW585" s="177">
        <v>297290</v>
      </c>
      <c r="AX585" s="177">
        <v>28715</v>
      </c>
      <c r="AY585" s="177">
        <v>666005</v>
      </c>
      <c r="AZ585" s="177">
        <v>888432</v>
      </c>
      <c r="BA585" s="177">
        <v>3449914.17</v>
      </c>
      <c r="BB585" s="177">
        <v>48876</v>
      </c>
      <c r="BC585" s="177">
        <v>4355787</v>
      </c>
      <c r="BD585" s="177">
        <v>132800</v>
      </c>
      <c r="BE585" s="177">
        <v>0</v>
      </c>
      <c r="BF585" s="177">
        <v>2621465</v>
      </c>
      <c r="BG585" s="177">
        <v>0</v>
      </c>
      <c r="BH585" s="177">
        <v>0</v>
      </c>
      <c r="BI585" s="177">
        <v>1021729.5</v>
      </c>
      <c r="BJ585" s="177">
        <v>311067</v>
      </c>
      <c r="BK585" s="177">
        <v>870004</v>
      </c>
      <c r="BL585" s="177">
        <v>393080</v>
      </c>
      <c r="BM585" s="177">
        <v>1693117</v>
      </c>
      <c r="BN585" s="177">
        <v>119101</v>
      </c>
      <c r="BO585" s="177">
        <v>84635</v>
      </c>
      <c r="BP585" s="177">
        <v>1336067.5</v>
      </c>
      <c r="BQ585" s="177">
        <v>307866.48</v>
      </c>
      <c r="BR585" s="177">
        <v>4545908</v>
      </c>
      <c r="BS585" s="177">
        <v>261851</v>
      </c>
      <c r="BT585" s="177">
        <v>100560</v>
      </c>
      <c r="BU585" s="177">
        <v>922372.07</v>
      </c>
      <c r="BV585" s="177">
        <v>70400</v>
      </c>
      <c r="BW585" s="177">
        <v>539714</v>
      </c>
      <c r="BX585" s="177">
        <v>821806.48</v>
      </c>
      <c r="BY585" s="179">
        <v>787250</v>
      </c>
      <c r="BZ585" s="177">
        <v>587790</v>
      </c>
      <c r="CA585" s="177">
        <v>859243.73</v>
      </c>
      <c r="CB585" s="177">
        <v>406890</v>
      </c>
      <c r="CC585" s="177">
        <v>220340</v>
      </c>
      <c r="CD585" s="177">
        <v>480075</v>
      </c>
      <c r="CE585" s="177">
        <v>1776480</v>
      </c>
      <c r="CF585" s="177">
        <v>0</v>
      </c>
      <c r="CG585" s="177">
        <v>369945</v>
      </c>
      <c r="CH585" s="177">
        <v>596332</v>
      </c>
      <c r="CI585" s="177">
        <v>224720</v>
      </c>
      <c r="CJ585" s="177">
        <v>2744184.16</v>
      </c>
      <c r="CK585" s="177">
        <v>419263</v>
      </c>
      <c r="CL585" s="177">
        <v>101950</v>
      </c>
      <c r="CM585" s="178" t="s">
        <v>2201</v>
      </c>
      <c r="CN585" s="153" t="s">
        <v>2202</v>
      </c>
      <c r="CO585" s="153" t="s">
        <v>2201</v>
      </c>
      <c r="CP585" s="154" t="s">
        <v>2203</v>
      </c>
      <c r="CQ585" s="189" t="s">
        <v>2204</v>
      </c>
      <c r="CR585" s="154">
        <f t="shared" si="11"/>
        <v>0</v>
      </c>
      <c r="CS585" s="154" t="s">
        <v>524</v>
      </c>
      <c r="CT585" s="154" t="s">
        <v>525</v>
      </c>
      <c r="CU585" s="154">
        <v>0</v>
      </c>
      <c r="CW585" s="157" t="s">
        <v>2202</v>
      </c>
      <c r="CX585" s="154" t="s">
        <v>2201</v>
      </c>
      <c r="CY585" s="154" t="s">
        <v>2203</v>
      </c>
      <c r="CZ585" s="174">
        <f t="shared" si="12"/>
        <v>0</v>
      </c>
      <c r="DA585" s="158" t="s">
        <v>524</v>
      </c>
      <c r="DB585" s="154" t="s">
        <v>525</v>
      </c>
      <c r="DC585" s="154" t="s">
        <v>497</v>
      </c>
    </row>
    <row r="586" spans="1:107" ht="13.2" customHeight="1" x14ac:dyDescent="0.25">
      <c r="A586" s="175" t="s">
        <v>526</v>
      </c>
      <c r="B586" s="176" t="s">
        <v>527</v>
      </c>
      <c r="C586" s="177">
        <v>24002337</v>
      </c>
      <c r="D586" s="177">
        <v>4360450</v>
      </c>
      <c r="E586" s="177">
        <v>134800</v>
      </c>
      <c r="F586" s="177">
        <v>2369310</v>
      </c>
      <c r="G586" s="177">
        <v>2366140</v>
      </c>
      <c r="H586" s="177">
        <v>4146455.17</v>
      </c>
      <c r="I586" s="177">
        <v>1933830</v>
      </c>
      <c r="J586" s="177">
        <v>6199664.5999999996</v>
      </c>
      <c r="K586" s="177">
        <v>2724032.28</v>
      </c>
      <c r="L586" s="177">
        <v>2285972.89</v>
      </c>
      <c r="M586" s="177">
        <v>8095041</v>
      </c>
      <c r="N586" s="177">
        <v>943900</v>
      </c>
      <c r="O586" s="177">
        <v>14067295</v>
      </c>
      <c r="P586" s="177">
        <v>3052621</v>
      </c>
      <c r="Q586" s="177">
        <v>3952510.26</v>
      </c>
      <c r="R586" s="177">
        <v>4579144.5199999996</v>
      </c>
      <c r="S586" s="177">
        <v>4488186.3600000003</v>
      </c>
      <c r="T586" s="177">
        <v>3536290</v>
      </c>
      <c r="U586" s="177">
        <v>3649494</v>
      </c>
      <c r="V586" s="177">
        <v>1937180</v>
      </c>
      <c r="W586" s="177">
        <v>29445403</v>
      </c>
      <c r="X586" s="177">
        <v>2018902</v>
      </c>
      <c r="Y586" s="177">
        <v>3710420</v>
      </c>
      <c r="Z586" s="177">
        <v>3875520</v>
      </c>
      <c r="AA586" s="177">
        <v>2606240</v>
      </c>
      <c r="AB586" s="177">
        <v>2471140</v>
      </c>
      <c r="AC586" s="177">
        <v>2796270</v>
      </c>
      <c r="AD586" s="177">
        <v>8992714.9399999995</v>
      </c>
      <c r="AE586" s="177">
        <v>1171680</v>
      </c>
      <c r="AF586" s="177">
        <v>2566411</v>
      </c>
      <c r="AG586" s="177">
        <v>624990</v>
      </c>
      <c r="AH586" s="177">
        <v>7532789</v>
      </c>
      <c r="AI586" s="177">
        <v>3248050</v>
      </c>
      <c r="AJ586" s="177">
        <v>267694.74</v>
      </c>
      <c r="AK586" s="177">
        <v>61104702.039999999</v>
      </c>
      <c r="AL586" s="177">
        <v>2758220</v>
      </c>
      <c r="AM586" s="177">
        <v>4607064</v>
      </c>
      <c r="AN586" s="177">
        <v>3535030</v>
      </c>
      <c r="AO586" s="177">
        <v>7572622.4500000002</v>
      </c>
      <c r="AP586" s="177">
        <v>2566345.16</v>
      </c>
      <c r="AQ586" s="177">
        <v>2409050</v>
      </c>
      <c r="AR586" s="177">
        <v>9192373</v>
      </c>
      <c r="AS586" s="177">
        <v>3191272</v>
      </c>
      <c r="AT586" s="177">
        <v>5193503.5599999996</v>
      </c>
      <c r="AU586" s="177">
        <v>7038670</v>
      </c>
      <c r="AV586" s="177">
        <v>4040002</v>
      </c>
      <c r="AW586" s="177">
        <v>1998245.48</v>
      </c>
      <c r="AX586" s="177">
        <v>4893261.32</v>
      </c>
      <c r="AY586" s="177">
        <v>3672670</v>
      </c>
      <c r="AZ586" s="177">
        <v>2930860</v>
      </c>
      <c r="BA586" s="177">
        <v>1134990.29</v>
      </c>
      <c r="BB586" s="177">
        <v>4967616.93</v>
      </c>
      <c r="BC586" s="177">
        <v>17325257.98</v>
      </c>
      <c r="BD586" s="177">
        <v>5240093</v>
      </c>
      <c r="BE586" s="177">
        <v>2315832</v>
      </c>
      <c r="BF586" s="177">
        <v>2942792.1</v>
      </c>
      <c r="BG586" s="177">
        <v>12974260</v>
      </c>
      <c r="BH586" s="177">
        <v>2280823</v>
      </c>
      <c r="BI586" s="177">
        <v>858868</v>
      </c>
      <c r="BJ586" s="177">
        <v>1443553</v>
      </c>
      <c r="BK586" s="177">
        <v>923280</v>
      </c>
      <c r="BL586" s="177">
        <v>14631543</v>
      </c>
      <c r="BM586" s="177">
        <v>5040823.46</v>
      </c>
      <c r="BN586" s="177">
        <v>4073536.26</v>
      </c>
      <c r="BO586" s="177">
        <v>5890663.1900000004</v>
      </c>
      <c r="BP586" s="177">
        <v>0</v>
      </c>
      <c r="BQ586" s="177">
        <v>3128997.8</v>
      </c>
      <c r="BR586" s="177">
        <v>72370514</v>
      </c>
      <c r="BS586" s="177">
        <v>4709435</v>
      </c>
      <c r="BT586" s="177">
        <v>4311140</v>
      </c>
      <c r="BU586" s="177">
        <v>11930290</v>
      </c>
      <c r="BV586" s="177">
        <v>901060</v>
      </c>
      <c r="BW586" s="177">
        <v>2314270.5</v>
      </c>
      <c r="BX586" s="177">
        <v>9409722.8100000005</v>
      </c>
      <c r="BY586" s="177">
        <v>1637074</v>
      </c>
      <c r="BZ586" s="177">
        <v>3520495</v>
      </c>
      <c r="CA586" s="177">
        <v>3271578</v>
      </c>
      <c r="CB586" s="177">
        <v>3732900.97</v>
      </c>
      <c r="CC586" s="177">
        <v>10039484.119999999</v>
      </c>
      <c r="CD586" s="177">
        <v>3668945</v>
      </c>
      <c r="CE586" s="177">
        <v>7557600</v>
      </c>
      <c r="CF586" s="177">
        <v>2164111.16</v>
      </c>
      <c r="CG586" s="177">
        <v>2012210</v>
      </c>
      <c r="CH586" s="177">
        <v>1893020</v>
      </c>
      <c r="CI586" s="177">
        <v>1077687.42</v>
      </c>
      <c r="CJ586" s="177">
        <v>1548859.3</v>
      </c>
      <c r="CK586" s="177">
        <v>1996630</v>
      </c>
      <c r="CL586" s="177">
        <v>339260</v>
      </c>
      <c r="CM586" s="178" t="s">
        <v>2201</v>
      </c>
      <c r="CN586" s="153" t="s">
        <v>2205</v>
      </c>
      <c r="CO586" s="153" t="s">
        <v>2201</v>
      </c>
      <c r="CP586" s="154" t="s">
        <v>2203</v>
      </c>
      <c r="CQ586" s="189" t="s">
        <v>2204</v>
      </c>
      <c r="CR586" s="154">
        <f t="shared" si="11"/>
        <v>0</v>
      </c>
      <c r="CS586" s="154" t="s">
        <v>526</v>
      </c>
      <c r="CT586" s="154" t="s">
        <v>527</v>
      </c>
      <c r="CU586" s="154">
        <v>0</v>
      </c>
      <c r="CW586" s="157" t="s">
        <v>2205</v>
      </c>
      <c r="CX586" s="154" t="s">
        <v>2201</v>
      </c>
      <c r="CY586" s="154" t="s">
        <v>2203</v>
      </c>
      <c r="CZ586" s="174">
        <f t="shared" si="12"/>
        <v>0</v>
      </c>
      <c r="DA586" s="158" t="s">
        <v>526</v>
      </c>
      <c r="DB586" s="154" t="s">
        <v>527</v>
      </c>
      <c r="DC586" s="154" t="s">
        <v>497</v>
      </c>
    </row>
    <row r="587" spans="1:107" ht="13.2" customHeight="1" x14ac:dyDescent="0.25">
      <c r="A587" s="175" t="s">
        <v>528</v>
      </c>
      <c r="B587" s="176" t="s">
        <v>529</v>
      </c>
      <c r="C587" s="177">
        <v>5700315</v>
      </c>
      <c r="D587" s="177">
        <v>2207240</v>
      </c>
      <c r="E587" s="177">
        <v>3580020</v>
      </c>
      <c r="F587" s="177">
        <v>804828</v>
      </c>
      <c r="G587" s="177">
        <v>296940</v>
      </c>
      <c r="H587" s="177">
        <v>1213780</v>
      </c>
      <c r="I587" s="177">
        <v>485510</v>
      </c>
      <c r="J587" s="177">
        <v>305537.74</v>
      </c>
      <c r="K587" s="177">
        <v>2132740</v>
      </c>
      <c r="L587" s="177">
        <v>1217233.7</v>
      </c>
      <c r="M587" s="177">
        <v>1271628</v>
      </c>
      <c r="N587" s="177">
        <v>300980</v>
      </c>
      <c r="O587" s="177">
        <v>9404354.0700000003</v>
      </c>
      <c r="P587" s="177">
        <v>2546910</v>
      </c>
      <c r="Q587" s="177">
        <v>2831845</v>
      </c>
      <c r="R587" s="177">
        <v>2994860</v>
      </c>
      <c r="S587" s="177">
        <v>1820602.33</v>
      </c>
      <c r="T587" s="177">
        <v>1233600</v>
      </c>
      <c r="U587" s="177">
        <v>1144140</v>
      </c>
      <c r="V587" s="177">
        <v>1378450</v>
      </c>
      <c r="W587" s="177">
        <v>7003243.71</v>
      </c>
      <c r="X587" s="177">
        <v>1421591.5</v>
      </c>
      <c r="Y587" s="177">
        <v>2132839.5</v>
      </c>
      <c r="Z587" s="177">
        <v>949140</v>
      </c>
      <c r="AA587" s="177">
        <v>0</v>
      </c>
      <c r="AB587" s="177">
        <v>941180</v>
      </c>
      <c r="AC587" s="177">
        <v>0</v>
      </c>
      <c r="AD587" s="177">
        <v>904560</v>
      </c>
      <c r="AE587" s="177">
        <v>262790</v>
      </c>
      <c r="AF587" s="177">
        <v>721640</v>
      </c>
      <c r="AG587" s="177">
        <v>2828593.33</v>
      </c>
      <c r="AH587" s="177">
        <v>802570</v>
      </c>
      <c r="AI587" s="177">
        <v>564810</v>
      </c>
      <c r="AJ587" s="177">
        <v>2324367.04</v>
      </c>
      <c r="AK587" s="177">
        <v>17865050</v>
      </c>
      <c r="AL587" s="177">
        <v>1036090</v>
      </c>
      <c r="AM587" s="177">
        <v>431870</v>
      </c>
      <c r="AN587" s="177">
        <v>5074319.28</v>
      </c>
      <c r="AO587" s="177">
        <v>586892</v>
      </c>
      <c r="AP587" s="177">
        <v>1812012.67</v>
      </c>
      <c r="AQ587" s="177">
        <v>1050078</v>
      </c>
      <c r="AR587" s="177">
        <v>7598062</v>
      </c>
      <c r="AS587" s="177">
        <v>1559200</v>
      </c>
      <c r="AT587" s="177">
        <v>5380274.5700000003</v>
      </c>
      <c r="AU587" s="177">
        <v>2984150</v>
      </c>
      <c r="AV587" s="177">
        <v>1245142</v>
      </c>
      <c r="AW587" s="177">
        <v>1095850</v>
      </c>
      <c r="AX587" s="177">
        <v>2146138</v>
      </c>
      <c r="AY587" s="177">
        <v>1444290</v>
      </c>
      <c r="AZ587" s="177">
        <v>1926930</v>
      </c>
      <c r="BA587" s="177">
        <v>17911525.809999999</v>
      </c>
      <c r="BB587" s="177">
        <v>768786.3</v>
      </c>
      <c r="BC587" s="177">
        <v>6620798.7199999997</v>
      </c>
      <c r="BD587" s="177">
        <v>2691048</v>
      </c>
      <c r="BE587" s="177">
        <v>860970</v>
      </c>
      <c r="BF587" s="177">
        <v>1019270.71</v>
      </c>
      <c r="BG587" s="177">
        <v>3608585</v>
      </c>
      <c r="BH587" s="177">
        <v>777326.65</v>
      </c>
      <c r="BI587" s="177">
        <v>901350</v>
      </c>
      <c r="BJ587" s="177">
        <v>1489250</v>
      </c>
      <c r="BK587" s="177">
        <v>1198850.96</v>
      </c>
      <c r="BL587" s="177">
        <v>11846552</v>
      </c>
      <c r="BM587" s="177">
        <v>1481170.54</v>
      </c>
      <c r="BN587" s="177">
        <v>1021909.99</v>
      </c>
      <c r="BO587" s="177">
        <v>2758747</v>
      </c>
      <c r="BP587" s="177">
        <v>4422140</v>
      </c>
      <c r="BQ587" s="177">
        <v>706556.2</v>
      </c>
      <c r="BR587" s="179">
        <v>33705911</v>
      </c>
      <c r="BS587" s="177">
        <v>1743320</v>
      </c>
      <c r="BT587" s="177">
        <v>1561500</v>
      </c>
      <c r="BU587" s="177">
        <v>4543385.0199999996</v>
      </c>
      <c r="BV587" s="177">
        <v>1180720</v>
      </c>
      <c r="BW587" s="177">
        <v>3388756</v>
      </c>
      <c r="BX587" s="179">
        <v>4705237.0999999996</v>
      </c>
      <c r="BY587" s="177">
        <v>1830120</v>
      </c>
      <c r="BZ587" s="177">
        <v>1491200</v>
      </c>
      <c r="CA587" s="177">
        <v>1251520</v>
      </c>
      <c r="CB587" s="177">
        <v>1546128.71</v>
      </c>
      <c r="CC587" s="177">
        <v>1679030</v>
      </c>
      <c r="CD587" s="177">
        <v>2386834</v>
      </c>
      <c r="CE587" s="177">
        <v>3767097.47</v>
      </c>
      <c r="CF587" s="177">
        <v>884660</v>
      </c>
      <c r="CG587" s="177">
        <v>1742360</v>
      </c>
      <c r="CH587" s="177">
        <v>1652753.66</v>
      </c>
      <c r="CI587" s="177">
        <v>2018990</v>
      </c>
      <c r="CJ587" s="179">
        <v>13812189.35</v>
      </c>
      <c r="CK587" s="177">
        <v>933440</v>
      </c>
      <c r="CL587" s="177">
        <v>2442410.37</v>
      </c>
      <c r="CM587" s="178" t="s">
        <v>2201</v>
      </c>
      <c r="CN587" s="153" t="s">
        <v>2205</v>
      </c>
      <c r="CO587" s="153" t="s">
        <v>2201</v>
      </c>
      <c r="CP587" s="154" t="s">
        <v>2203</v>
      </c>
      <c r="CQ587" s="189" t="s">
        <v>2204</v>
      </c>
      <c r="CR587" s="154">
        <f t="shared" si="11"/>
        <v>0</v>
      </c>
      <c r="CS587" s="154" t="s">
        <v>528</v>
      </c>
      <c r="CT587" s="154" t="s">
        <v>529</v>
      </c>
      <c r="CU587" s="154">
        <v>0</v>
      </c>
      <c r="CW587" s="157" t="s">
        <v>2205</v>
      </c>
      <c r="CX587" s="154" t="s">
        <v>2201</v>
      </c>
      <c r="CY587" s="154" t="s">
        <v>2203</v>
      </c>
      <c r="CZ587" s="174">
        <f t="shared" si="12"/>
        <v>0</v>
      </c>
      <c r="DA587" s="158" t="s">
        <v>528</v>
      </c>
      <c r="DB587" s="154" t="s">
        <v>529</v>
      </c>
      <c r="DC587" s="154" t="s">
        <v>497</v>
      </c>
    </row>
    <row r="588" spans="1:107" ht="13.2" customHeight="1" x14ac:dyDescent="0.25">
      <c r="A588" s="175" t="s">
        <v>530</v>
      </c>
      <c r="B588" s="176" t="s">
        <v>531</v>
      </c>
      <c r="C588" s="177">
        <v>13924</v>
      </c>
      <c r="D588" s="177">
        <v>748500</v>
      </c>
      <c r="E588" s="177">
        <v>0</v>
      </c>
      <c r="F588" s="177">
        <v>1434900</v>
      </c>
      <c r="G588" s="177">
        <v>1521583.5</v>
      </c>
      <c r="H588" s="177">
        <v>0</v>
      </c>
      <c r="I588" s="177">
        <v>455415</v>
      </c>
      <c r="J588" s="177">
        <v>1111620</v>
      </c>
      <c r="K588" s="177">
        <v>1455367.5</v>
      </c>
      <c r="L588" s="177">
        <v>386575</v>
      </c>
      <c r="M588" s="177">
        <v>49200</v>
      </c>
      <c r="N588" s="177">
        <v>0</v>
      </c>
      <c r="O588" s="177">
        <v>5819188.4400000004</v>
      </c>
      <c r="P588" s="177">
        <v>0</v>
      </c>
      <c r="Q588" s="177">
        <v>9570</v>
      </c>
      <c r="R588" s="177">
        <v>1118408.76</v>
      </c>
      <c r="S588" s="177">
        <v>218791.25</v>
      </c>
      <c r="T588" s="177">
        <v>316191.5</v>
      </c>
      <c r="U588" s="177">
        <v>758180</v>
      </c>
      <c r="V588" s="177">
        <v>78382</v>
      </c>
      <c r="W588" s="177">
        <v>0</v>
      </c>
      <c r="X588" s="177">
        <v>0</v>
      </c>
      <c r="Y588" s="177">
        <v>0</v>
      </c>
      <c r="Z588" s="177">
        <v>0</v>
      </c>
      <c r="AA588" s="177">
        <v>0</v>
      </c>
      <c r="AB588" s="177">
        <v>13950</v>
      </c>
      <c r="AC588" s="177">
        <v>0</v>
      </c>
      <c r="AD588" s="177">
        <v>182241</v>
      </c>
      <c r="AE588" s="177">
        <v>0</v>
      </c>
      <c r="AF588" s="177">
        <v>0</v>
      </c>
      <c r="AG588" s="177">
        <v>0</v>
      </c>
      <c r="AH588" s="177">
        <v>0</v>
      </c>
      <c r="AI588" s="177">
        <v>0</v>
      </c>
      <c r="AJ588" s="177">
        <v>0</v>
      </c>
      <c r="AK588" s="177">
        <v>1158720</v>
      </c>
      <c r="AL588" s="177">
        <v>15490</v>
      </c>
      <c r="AM588" s="177">
        <v>0</v>
      </c>
      <c r="AN588" s="177">
        <v>992515.57</v>
      </c>
      <c r="AO588" s="177">
        <v>0</v>
      </c>
      <c r="AP588" s="177">
        <v>0</v>
      </c>
      <c r="AQ588" s="177">
        <v>0</v>
      </c>
      <c r="AR588" s="177">
        <v>0</v>
      </c>
      <c r="AS588" s="177">
        <v>0</v>
      </c>
      <c r="AT588" s="177">
        <v>0</v>
      </c>
      <c r="AU588" s="177">
        <v>0</v>
      </c>
      <c r="AV588" s="177">
        <v>0</v>
      </c>
      <c r="AW588" s="177">
        <v>52500</v>
      </c>
      <c r="AX588" s="177">
        <v>0</v>
      </c>
      <c r="AY588" s="177">
        <v>0</v>
      </c>
      <c r="AZ588" s="177">
        <v>0</v>
      </c>
      <c r="BA588" s="177">
        <v>0</v>
      </c>
      <c r="BB588" s="177">
        <v>0</v>
      </c>
      <c r="BC588" s="177">
        <v>0</v>
      </c>
      <c r="BD588" s="177">
        <v>2582490</v>
      </c>
      <c r="BE588" s="177">
        <v>1076403</v>
      </c>
      <c r="BF588" s="177">
        <v>0</v>
      </c>
      <c r="BG588" s="177">
        <v>14448598.5</v>
      </c>
      <c r="BH588" s="177">
        <v>420158.51</v>
      </c>
      <c r="BI588" s="177">
        <v>0</v>
      </c>
      <c r="BJ588" s="177">
        <v>795963</v>
      </c>
      <c r="BK588" s="177">
        <v>0</v>
      </c>
      <c r="BL588" s="177">
        <v>0</v>
      </c>
      <c r="BM588" s="177">
        <v>0</v>
      </c>
      <c r="BN588" s="177">
        <v>13200</v>
      </c>
      <c r="BO588" s="177">
        <v>0</v>
      </c>
      <c r="BP588" s="177">
        <v>0</v>
      </c>
      <c r="BQ588" s="177">
        <v>365520</v>
      </c>
      <c r="BR588" s="179">
        <v>0</v>
      </c>
      <c r="BS588" s="177">
        <v>0</v>
      </c>
      <c r="BT588" s="177">
        <v>3165700</v>
      </c>
      <c r="BU588" s="177">
        <v>0</v>
      </c>
      <c r="BV588" s="177">
        <v>0</v>
      </c>
      <c r="BW588" s="177">
        <v>0</v>
      </c>
      <c r="BX588" s="177">
        <v>0</v>
      </c>
      <c r="BY588" s="177">
        <v>45700</v>
      </c>
      <c r="BZ588" s="177">
        <v>0</v>
      </c>
      <c r="CA588" s="177">
        <v>0</v>
      </c>
      <c r="CB588" s="177">
        <v>0</v>
      </c>
      <c r="CC588" s="177">
        <v>0</v>
      </c>
      <c r="CD588" s="177">
        <v>0</v>
      </c>
      <c r="CE588" s="177">
        <v>0</v>
      </c>
      <c r="CF588" s="177">
        <v>194250</v>
      </c>
      <c r="CG588" s="177">
        <v>0</v>
      </c>
      <c r="CH588" s="177">
        <v>0</v>
      </c>
      <c r="CI588" s="177">
        <v>5500</v>
      </c>
      <c r="CJ588" s="177">
        <v>0</v>
      </c>
      <c r="CK588" s="177">
        <v>0</v>
      </c>
      <c r="CL588" s="177">
        <v>0</v>
      </c>
      <c r="CM588" s="178" t="s">
        <v>2201</v>
      </c>
      <c r="CN588" s="153" t="s">
        <v>2206</v>
      </c>
      <c r="CO588" s="153" t="s">
        <v>2201</v>
      </c>
      <c r="CP588" s="154" t="s">
        <v>2203</v>
      </c>
      <c r="CQ588" s="189" t="s">
        <v>2204</v>
      </c>
      <c r="CR588" s="154">
        <f t="shared" si="11"/>
        <v>0</v>
      </c>
      <c r="CS588" s="154" t="s">
        <v>530</v>
      </c>
      <c r="CT588" s="154" t="s">
        <v>531</v>
      </c>
      <c r="CU588" s="154">
        <v>0</v>
      </c>
      <c r="CW588" s="157" t="s">
        <v>2206</v>
      </c>
      <c r="CX588" s="154" t="s">
        <v>2201</v>
      </c>
      <c r="CY588" s="154" t="s">
        <v>2203</v>
      </c>
      <c r="CZ588" s="174">
        <f t="shared" si="12"/>
        <v>0</v>
      </c>
      <c r="DA588" s="158" t="s">
        <v>530</v>
      </c>
      <c r="DB588" s="154" t="s">
        <v>531</v>
      </c>
      <c r="DC588" s="154" t="s">
        <v>497</v>
      </c>
    </row>
    <row r="589" spans="1:107" ht="13.2" customHeight="1" x14ac:dyDescent="0.25">
      <c r="A589" s="175" t="s">
        <v>532</v>
      </c>
      <c r="B589" s="176" t="s">
        <v>533</v>
      </c>
      <c r="C589" s="177">
        <v>28887</v>
      </c>
      <c r="D589" s="177">
        <v>0</v>
      </c>
      <c r="E589" s="177">
        <v>2398886.2400000002</v>
      </c>
      <c r="F589" s="177">
        <v>175621</v>
      </c>
      <c r="G589" s="177">
        <v>0</v>
      </c>
      <c r="H589" s="177">
        <v>84720</v>
      </c>
      <c r="I589" s="177">
        <v>0</v>
      </c>
      <c r="J589" s="177">
        <v>22706</v>
      </c>
      <c r="K589" s="177">
        <v>476027</v>
      </c>
      <c r="L589" s="177">
        <v>118540</v>
      </c>
      <c r="M589" s="177">
        <v>0</v>
      </c>
      <c r="N589" s="177">
        <v>0</v>
      </c>
      <c r="O589" s="177">
        <v>2888839.63</v>
      </c>
      <c r="P589" s="177">
        <v>0</v>
      </c>
      <c r="Q589" s="177">
        <v>216340</v>
      </c>
      <c r="R589" s="177">
        <v>150094.25</v>
      </c>
      <c r="S589" s="177">
        <v>191185.99</v>
      </c>
      <c r="T589" s="177">
        <v>491866</v>
      </c>
      <c r="U589" s="177">
        <v>402135</v>
      </c>
      <c r="V589" s="177">
        <v>331519</v>
      </c>
      <c r="W589" s="177">
        <v>0</v>
      </c>
      <c r="X589" s="177">
        <v>0</v>
      </c>
      <c r="Y589" s="177">
        <v>0</v>
      </c>
      <c r="Z589" s="177">
        <v>0</v>
      </c>
      <c r="AA589" s="177">
        <v>0</v>
      </c>
      <c r="AB589" s="177">
        <v>125065</v>
      </c>
      <c r="AC589" s="177">
        <v>0</v>
      </c>
      <c r="AD589" s="177">
        <v>0</v>
      </c>
      <c r="AE589" s="177">
        <v>0</v>
      </c>
      <c r="AF589" s="177">
        <v>0</v>
      </c>
      <c r="AG589" s="177">
        <v>0</v>
      </c>
      <c r="AH589" s="177">
        <v>0</v>
      </c>
      <c r="AI589" s="177">
        <v>0</v>
      </c>
      <c r="AJ589" s="177">
        <v>0</v>
      </c>
      <c r="AK589" s="177">
        <v>14018</v>
      </c>
      <c r="AL589" s="177">
        <v>0</v>
      </c>
      <c r="AM589" s="177">
        <v>0</v>
      </c>
      <c r="AN589" s="177">
        <v>793787.26</v>
      </c>
      <c r="AO589" s="177">
        <v>0</v>
      </c>
      <c r="AP589" s="177">
        <v>0</v>
      </c>
      <c r="AQ589" s="177">
        <v>0</v>
      </c>
      <c r="AR589" s="177">
        <v>126000</v>
      </c>
      <c r="AS589" s="177">
        <v>0</v>
      </c>
      <c r="AT589" s="177">
        <v>0</v>
      </c>
      <c r="AU589" s="177">
        <v>0</v>
      </c>
      <c r="AV589" s="177">
        <v>0</v>
      </c>
      <c r="AW589" s="177">
        <v>45900</v>
      </c>
      <c r="AX589" s="177">
        <v>0</v>
      </c>
      <c r="AY589" s="177">
        <v>0</v>
      </c>
      <c r="AZ589" s="177">
        <v>0</v>
      </c>
      <c r="BA589" s="177">
        <v>0</v>
      </c>
      <c r="BB589" s="177">
        <v>0</v>
      </c>
      <c r="BC589" s="177">
        <v>0</v>
      </c>
      <c r="BD589" s="177">
        <v>71470</v>
      </c>
      <c r="BE589" s="177">
        <v>0</v>
      </c>
      <c r="BF589" s="177">
        <v>0</v>
      </c>
      <c r="BG589" s="177">
        <v>7462735</v>
      </c>
      <c r="BH589" s="177">
        <v>519501.15</v>
      </c>
      <c r="BI589" s="177">
        <v>122150</v>
      </c>
      <c r="BJ589" s="177">
        <v>335251</v>
      </c>
      <c r="BK589" s="177">
        <v>0</v>
      </c>
      <c r="BL589" s="177">
        <v>0</v>
      </c>
      <c r="BM589" s="177">
        <v>0</v>
      </c>
      <c r="BN589" s="177">
        <v>0</v>
      </c>
      <c r="BO589" s="177">
        <v>0</v>
      </c>
      <c r="BP589" s="177">
        <v>0</v>
      </c>
      <c r="BQ589" s="177">
        <v>0</v>
      </c>
      <c r="BR589" s="177">
        <v>0</v>
      </c>
      <c r="BS589" s="179">
        <v>0</v>
      </c>
      <c r="BT589" s="179">
        <v>1469620</v>
      </c>
      <c r="BU589" s="179">
        <v>0</v>
      </c>
      <c r="BV589" s="179">
        <v>0</v>
      </c>
      <c r="BW589" s="179">
        <v>0</v>
      </c>
      <c r="BX589" s="179">
        <v>0</v>
      </c>
      <c r="BY589" s="179">
        <v>16200</v>
      </c>
      <c r="BZ589" s="179">
        <v>0</v>
      </c>
      <c r="CA589" s="179">
        <v>0</v>
      </c>
      <c r="CB589" s="179">
        <v>0</v>
      </c>
      <c r="CC589" s="179">
        <v>0</v>
      </c>
      <c r="CD589" s="179">
        <v>0</v>
      </c>
      <c r="CE589" s="179">
        <v>0</v>
      </c>
      <c r="CF589" s="179">
        <v>0</v>
      </c>
      <c r="CG589" s="179">
        <v>37500</v>
      </c>
      <c r="CH589" s="179">
        <v>0</v>
      </c>
      <c r="CI589" s="177">
        <v>0</v>
      </c>
      <c r="CJ589" s="179">
        <v>0</v>
      </c>
      <c r="CK589" s="179">
        <v>0</v>
      </c>
      <c r="CL589" s="179">
        <v>778550</v>
      </c>
      <c r="CM589" s="178" t="s">
        <v>2201</v>
      </c>
      <c r="CN589" s="153" t="s">
        <v>2206</v>
      </c>
      <c r="CO589" s="153" t="s">
        <v>2201</v>
      </c>
      <c r="CP589" s="154" t="s">
        <v>2203</v>
      </c>
      <c r="CQ589" s="189" t="s">
        <v>2204</v>
      </c>
      <c r="CR589" s="154">
        <f t="shared" si="11"/>
        <v>0</v>
      </c>
      <c r="CS589" s="154" t="s">
        <v>532</v>
      </c>
      <c r="CT589" s="154" t="s">
        <v>533</v>
      </c>
      <c r="CU589" s="154">
        <v>0</v>
      </c>
      <c r="CW589" s="157" t="s">
        <v>2206</v>
      </c>
      <c r="CX589" s="154" t="s">
        <v>2201</v>
      </c>
      <c r="CY589" s="154" t="s">
        <v>2203</v>
      </c>
      <c r="CZ589" s="174">
        <f t="shared" si="12"/>
        <v>0</v>
      </c>
      <c r="DA589" s="158" t="s">
        <v>532</v>
      </c>
      <c r="DB589" s="154" t="s">
        <v>533</v>
      </c>
      <c r="DC589" s="154" t="s">
        <v>497</v>
      </c>
    </row>
    <row r="590" spans="1:107" ht="13.2" customHeight="1" x14ac:dyDescent="0.25">
      <c r="A590" s="175" t="s">
        <v>534</v>
      </c>
      <c r="B590" s="176" t="s">
        <v>535</v>
      </c>
      <c r="C590" s="177">
        <v>3649210.17</v>
      </c>
      <c r="D590" s="177">
        <v>0</v>
      </c>
      <c r="E590" s="177">
        <v>144000</v>
      </c>
      <c r="F590" s="177">
        <v>398960</v>
      </c>
      <c r="G590" s="177">
        <v>212040</v>
      </c>
      <c r="H590" s="177">
        <v>0</v>
      </c>
      <c r="I590" s="177">
        <v>360601</v>
      </c>
      <c r="J590" s="177">
        <v>350600</v>
      </c>
      <c r="K590" s="177">
        <v>150480</v>
      </c>
      <c r="L590" s="177">
        <v>0</v>
      </c>
      <c r="M590" s="177">
        <v>0</v>
      </c>
      <c r="N590" s="177">
        <v>148170</v>
      </c>
      <c r="O590" s="177">
        <v>489491.94</v>
      </c>
      <c r="P590" s="177">
        <v>0</v>
      </c>
      <c r="Q590" s="177">
        <v>570640</v>
      </c>
      <c r="R590" s="177">
        <v>249660</v>
      </c>
      <c r="S590" s="177">
        <v>374960</v>
      </c>
      <c r="T590" s="177">
        <v>731180</v>
      </c>
      <c r="U590" s="177">
        <v>182000</v>
      </c>
      <c r="V590" s="177">
        <v>0</v>
      </c>
      <c r="W590" s="177">
        <v>1965878.06</v>
      </c>
      <c r="X590" s="177">
        <v>252770</v>
      </c>
      <c r="Y590" s="177">
        <v>0</v>
      </c>
      <c r="Z590" s="177">
        <v>189220</v>
      </c>
      <c r="AA590" s="177">
        <v>182000</v>
      </c>
      <c r="AB590" s="177">
        <v>183500</v>
      </c>
      <c r="AC590" s="177">
        <v>0</v>
      </c>
      <c r="AD590" s="177">
        <v>334172.56</v>
      </c>
      <c r="AE590" s="177">
        <v>182000</v>
      </c>
      <c r="AF590" s="177">
        <v>0</v>
      </c>
      <c r="AG590" s="177">
        <v>0</v>
      </c>
      <c r="AH590" s="177">
        <v>45500</v>
      </c>
      <c r="AI590" s="177">
        <v>189760</v>
      </c>
      <c r="AJ590" s="177">
        <v>0</v>
      </c>
      <c r="AK590" s="177">
        <v>2125732.1</v>
      </c>
      <c r="AL590" s="177">
        <v>243590</v>
      </c>
      <c r="AM590" s="177">
        <v>186299</v>
      </c>
      <c r="AN590" s="177">
        <v>517120</v>
      </c>
      <c r="AO590" s="177">
        <v>103020</v>
      </c>
      <c r="AP590" s="177">
        <v>40000</v>
      </c>
      <c r="AQ590" s="177">
        <v>182000</v>
      </c>
      <c r="AR590" s="177">
        <v>368220</v>
      </c>
      <c r="AS590" s="177">
        <v>0</v>
      </c>
      <c r="AT590" s="177">
        <v>655910</v>
      </c>
      <c r="AU590" s="177">
        <v>0</v>
      </c>
      <c r="AV590" s="177">
        <v>236350</v>
      </c>
      <c r="AW590" s="177">
        <v>100000</v>
      </c>
      <c r="AX590" s="177">
        <v>261210</v>
      </c>
      <c r="AY590" s="177">
        <v>258500</v>
      </c>
      <c r="AZ590" s="177">
        <v>282300</v>
      </c>
      <c r="BA590" s="177">
        <v>736110</v>
      </c>
      <c r="BB590" s="177">
        <v>0</v>
      </c>
      <c r="BC590" s="177">
        <v>0</v>
      </c>
      <c r="BD590" s="177">
        <v>1052172.8999999999</v>
      </c>
      <c r="BE590" s="177">
        <v>182000</v>
      </c>
      <c r="BF590" s="177">
        <v>339440</v>
      </c>
      <c r="BG590" s="177">
        <v>189280</v>
      </c>
      <c r="BH590" s="177">
        <v>0</v>
      </c>
      <c r="BI590" s="177">
        <v>0</v>
      </c>
      <c r="BJ590" s="177">
        <v>0</v>
      </c>
      <c r="BK590" s="177">
        <v>0</v>
      </c>
      <c r="BL590" s="177">
        <v>814345</v>
      </c>
      <c r="BM590" s="177">
        <v>467945.12</v>
      </c>
      <c r="BN590" s="177">
        <v>0</v>
      </c>
      <c r="BO590" s="177">
        <v>735800</v>
      </c>
      <c r="BP590" s="177">
        <v>189520</v>
      </c>
      <c r="BQ590" s="177">
        <v>213250</v>
      </c>
      <c r="BR590" s="177">
        <v>1641746.67</v>
      </c>
      <c r="BS590" s="179">
        <v>0</v>
      </c>
      <c r="BT590" s="177">
        <v>0</v>
      </c>
      <c r="BU590" s="179">
        <v>529900</v>
      </c>
      <c r="BV590" s="179">
        <v>182000</v>
      </c>
      <c r="BW590" s="179">
        <v>0</v>
      </c>
      <c r="BX590" s="179">
        <v>364000</v>
      </c>
      <c r="BY590" s="179">
        <v>0</v>
      </c>
      <c r="BZ590" s="179">
        <v>0</v>
      </c>
      <c r="CA590" s="177">
        <v>0</v>
      </c>
      <c r="CB590" s="177">
        <v>0</v>
      </c>
      <c r="CC590" s="179">
        <v>436825.16</v>
      </c>
      <c r="CD590" s="179">
        <v>373680</v>
      </c>
      <c r="CE590" s="179">
        <v>332162.58</v>
      </c>
      <c r="CF590" s="179">
        <v>0</v>
      </c>
      <c r="CG590" s="179">
        <v>211670</v>
      </c>
      <c r="CH590" s="179">
        <v>256198.71</v>
      </c>
      <c r="CI590" s="177">
        <v>0</v>
      </c>
      <c r="CJ590" s="179">
        <v>256790.32</v>
      </c>
      <c r="CK590" s="179">
        <v>139148.70000000001</v>
      </c>
      <c r="CL590" s="179">
        <v>0</v>
      </c>
      <c r="CM590" s="178" t="s">
        <v>2194</v>
      </c>
      <c r="CN590" s="153" t="s">
        <v>2195</v>
      </c>
      <c r="CO590" s="153" t="s">
        <v>2194</v>
      </c>
      <c r="CQ590" s="189" t="s">
        <v>2196</v>
      </c>
      <c r="CR590" s="154">
        <f t="shared" si="11"/>
        <v>0</v>
      </c>
      <c r="CS590" s="154" t="s">
        <v>534</v>
      </c>
      <c r="CT590" s="154" t="s">
        <v>535</v>
      </c>
      <c r="CU590" s="154">
        <v>0</v>
      </c>
      <c r="CW590" s="157" t="s">
        <v>2195</v>
      </c>
      <c r="CX590" s="154" t="s">
        <v>2194</v>
      </c>
      <c r="CY590" s="154">
        <v>0</v>
      </c>
      <c r="CZ590" s="174">
        <f t="shared" si="12"/>
        <v>0</v>
      </c>
      <c r="DA590" s="158" t="s">
        <v>534</v>
      </c>
      <c r="DB590" s="154" t="s">
        <v>535</v>
      </c>
      <c r="DC590" s="154" t="s">
        <v>497</v>
      </c>
    </row>
    <row r="591" spans="1:107" ht="13.2" customHeight="1" x14ac:dyDescent="0.25">
      <c r="A591" s="175" t="s">
        <v>536</v>
      </c>
      <c r="B591" s="176" t="s">
        <v>537</v>
      </c>
      <c r="C591" s="177">
        <v>3987369</v>
      </c>
      <c r="D591" s="177">
        <v>336282</v>
      </c>
      <c r="E591" s="177">
        <v>459010</v>
      </c>
      <c r="F591" s="177">
        <v>203240</v>
      </c>
      <c r="G591" s="177">
        <v>340760</v>
      </c>
      <c r="H591" s="177">
        <v>678160</v>
      </c>
      <c r="I591" s="177">
        <v>302511</v>
      </c>
      <c r="J591" s="177">
        <v>222860</v>
      </c>
      <c r="K591" s="177">
        <v>538460</v>
      </c>
      <c r="L591" s="177">
        <v>183316</v>
      </c>
      <c r="M591" s="177">
        <v>635121.80000000005</v>
      </c>
      <c r="N591" s="177">
        <v>598580</v>
      </c>
      <c r="O591" s="177">
        <v>2219447.66</v>
      </c>
      <c r="P591" s="177">
        <v>559280</v>
      </c>
      <c r="Q591" s="177">
        <v>401840</v>
      </c>
      <c r="R591" s="177">
        <v>556760</v>
      </c>
      <c r="S591" s="177">
        <v>396320</v>
      </c>
      <c r="T591" s="177">
        <v>329840</v>
      </c>
      <c r="U591" s="177">
        <v>1221930</v>
      </c>
      <c r="V591" s="177">
        <v>487440</v>
      </c>
      <c r="W591" s="177">
        <v>4370360</v>
      </c>
      <c r="X591" s="177">
        <v>299950</v>
      </c>
      <c r="Y591" s="177">
        <v>158480</v>
      </c>
      <c r="Z591" s="177">
        <v>232540</v>
      </c>
      <c r="AA591" s="177">
        <v>508640</v>
      </c>
      <c r="AB591" s="177">
        <v>462920</v>
      </c>
      <c r="AC591" s="177">
        <v>162940</v>
      </c>
      <c r="AD591" s="177">
        <v>314390</v>
      </c>
      <c r="AE591" s="177">
        <v>549720</v>
      </c>
      <c r="AF591" s="177">
        <v>515520</v>
      </c>
      <c r="AG591" s="177">
        <v>778880</v>
      </c>
      <c r="AH591" s="177">
        <v>554580</v>
      </c>
      <c r="AI591" s="177">
        <v>669060</v>
      </c>
      <c r="AJ591" s="177">
        <v>176800</v>
      </c>
      <c r="AK591" s="177">
        <v>3627158.32</v>
      </c>
      <c r="AL591" s="177">
        <v>205630</v>
      </c>
      <c r="AM591" s="177">
        <v>301061</v>
      </c>
      <c r="AN591" s="177">
        <v>806665</v>
      </c>
      <c r="AO591" s="177">
        <v>585518</v>
      </c>
      <c r="AP591" s="177">
        <v>770320</v>
      </c>
      <c r="AQ591" s="177">
        <v>439280</v>
      </c>
      <c r="AR591" s="177">
        <v>679620</v>
      </c>
      <c r="AS591" s="177">
        <v>290700</v>
      </c>
      <c r="AT591" s="177">
        <v>426970</v>
      </c>
      <c r="AU591" s="177">
        <v>416800</v>
      </c>
      <c r="AV591" s="177">
        <v>166904</v>
      </c>
      <c r="AW591" s="177">
        <v>364240</v>
      </c>
      <c r="AX591" s="177">
        <v>212630</v>
      </c>
      <c r="AY591" s="177">
        <v>346060</v>
      </c>
      <c r="AZ591" s="177">
        <v>166150</v>
      </c>
      <c r="BA591" s="177">
        <v>1804750</v>
      </c>
      <c r="BB591" s="177">
        <v>353494</v>
      </c>
      <c r="BC591" s="177">
        <v>5486459.5199999996</v>
      </c>
      <c r="BD591" s="177">
        <v>896358.06</v>
      </c>
      <c r="BE591" s="177">
        <v>340000</v>
      </c>
      <c r="BF591" s="177">
        <v>834880</v>
      </c>
      <c r="BG591" s="177">
        <v>360760</v>
      </c>
      <c r="BH591" s="177">
        <v>675840</v>
      </c>
      <c r="BI591" s="177">
        <v>144000</v>
      </c>
      <c r="BJ591" s="177">
        <v>177600</v>
      </c>
      <c r="BK591" s="177">
        <v>150480</v>
      </c>
      <c r="BL591" s="177">
        <v>4270033</v>
      </c>
      <c r="BM591" s="177">
        <v>677920</v>
      </c>
      <c r="BN591" s="177">
        <v>584080</v>
      </c>
      <c r="BO591" s="177">
        <v>515060</v>
      </c>
      <c r="BP591" s="177">
        <v>469200</v>
      </c>
      <c r="BQ591" s="177">
        <v>783070</v>
      </c>
      <c r="BR591" s="177">
        <v>9948614.5800000001</v>
      </c>
      <c r="BS591" s="177">
        <v>371440</v>
      </c>
      <c r="BT591" s="177">
        <v>380460</v>
      </c>
      <c r="BU591" s="177">
        <v>1616210</v>
      </c>
      <c r="BV591" s="177">
        <v>451200</v>
      </c>
      <c r="BW591" s="177">
        <v>167760</v>
      </c>
      <c r="BX591" s="177">
        <v>831520</v>
      </c>
      <c r="BY591" s="177">
        <v>408880</v>
      </c>
      <c r="BZ591" s="177">
        <v>502400</v>
      </c>
      <c r="CA591" s="177">
        <v>220160</v>
      </c>
      <c r="CB591" s="177">
        <v>128912.9</v>
      </c>
      <c r="CC591" s="177">
        <v>582400</v>
      </c>
      <c r="CD591" s="177">
        <v>186320</v>
      </c>
      <c r="CE591" s="177">
        <v>284400</v>
      </c>
      <c r="CF591" s="177">
        <v>423600</v>
      </c>
      <c r="CG591" s="177">
        <v>348870</v>
      </c>
      <c r="CH591" s="177">
        <v>167680</v>
      </c>
      <c r="CI591" s="177">
        <v>563138.06999999995</v>
      </c>
      <c r="CJ591" s="177">
        <v>512507.81</v>
      </c>
      <c r="CK591" s="177">
        <v>454650</v>
      </c>
      <c r="CL591" s="177">
        <v>321120</v>
      </c>
      <c r="CM591" s="178" t="s">
        <v>2194</v>
      </c>
      <c r="CN591" s="153" t="s">
        <v>2195</v>
      </c>
      <c r="CO591" s="153" t="s">
        <v>2194</v>
      </c>
      <c r="CQ591" s="189" t="s">
        <v>2196</v>
      </c>
      <c r="CR591" s="154">
        <f t="shared" si="11"/>
        <v>0</v>
      </c>
      <c r="CS591" s="154" t="s">
        <v>536</v>
      </c>
      <c r="CT591" s="154" t="s">
        <v>2207</v>
      </c>
      <c r="CU591" s="154">
        <v>0</v>
      </c>
      <c r="CW591" s="157" t="s">
        <v>2195</v>
      </c>
      <c r="CX591" s="154" t="s">
        <v>2194</v>
      </c>
      <c r="CY591" s="154">
        <v>0</v>
      </c>
      <c r="CZ591" s="174">
        <f t="shared" si="12"/>
        <v>0</v>
      </c>
      <c r="DA591" s="158" t="s">
        <v>536</v>
      </c>
      <c r="DB591" s="154" t="s">
        <v>537</v>
      </c>
      <c r="DC591" s="154" t="s">
        <v>497</v>
      </c>
    </row>
    <row r="592" spans="1:107" ht="13.2" customHeight="1" x14ac:dyDescent="0.25">
      <c r="A592" s="175" t="s">
        <v>538</v>
      </c>
      <c r="B592" s="176" t="s">
        <v>539</v>
      </c>
      <c r="C592" s="177">
        <v>18480</v>
      </c>
      <c r="D592" s="177">
        <v>0</v>
      </c>
      <c r="E592" s="177">
        <v>1890</v>
      </c>
      <c r="F592" s="177">
        <v>0</v>
      </c>
      <c r="G592" s="177">
        <v>5430</v>
      </c>
      <c r="H592" s="177">
        <v>10080</v>
      </c>
      <c r="I592" s="177">
        <v>1890</v>
      </c>
      <c r="J592" s="177">
        <v>0</v>
      </c>
      <c r="K592" s="177">
        <v>1710</v>
      </c>
      <c r="L592" s="177">
        <v>2380</v>
      </c>
      <c r="M592" s="177">
        <v>7080.65</v>
      </c>
      <c r="N592" s="177">
        <v>0</v>
      </c>
      <c r="O592" s="177">
        <v>7680</v>
      </c>
      <c r="P592" s="177">
        <v>13125</v>
      </c>
      <c r="Q592" s="177">
        <v>2890</v>
      </c>
      <c r="R592" s="177">
        <v>7540</v>
      </c>
      <c r="S592" s="177">
        <v>12130.34</v>
      </c>
      <c r="T592" s="177">
        <v>10418.83</v>
      </c>
      <c r="U592" s="177">
        <v>9215</v>
      </c>
      <c r="V592" s="177">
        <v>7410</v>
      </c>
      <c r="W592" s="177">
        <v>22835.8</v>
      </c>
      <c r="X592" s="177">
        <v>0</v>
      </c>
      <c r="Y592" s="177">
        <v>0</v>
      </c>
      <c r="Z592" s="177">
        <v>0</v>
      </c>
      <c r="AA592" s="177">
        <v>0</v>
      </c>
      <c r="AB592" s="177">
        <v>0</v>
      </c>
      <c r="AC592" s="177">
        <v>930</v>
      </c>
      <c r="AD592" s="177">
        <v>2910</v>
      </c>
      <c r="AE592" s="177">
        <v>3110</v>
      </c>
      <c r="AF592" s="177">
        <v>0</v>
      </c>
      <c r="AG592" s="177">
        <v>0</v>
      </c>
      <c r="AH592" s="177">
        <v>0</v>
      </c>
      <c r="AI592" s="177">
        <v>7350</v>
      </c>
      <c r="AJ592" s="177">
        <v>0</v>
      </c>
      <c r="AK592" s="177">
        <v>24809.52</v>
      </c>
      <c r="AL592" s="177">
        <v>4167.32</v>
      </c>
      <c r="AM592" s="177">
        <v>0</v>
      </c>
      <c r="AN592" s="177">
        <v>30450.84</v>
      </c>
      <c r="AO592" s="177">
        <v>12660</v>
      </c>
      <c r="AP592" s="177">
        <v>2460</v>
      </c>
      <c r="AQ592" s="177">
        <v>2370</v>
      </c>
      <c r="AR592" s="177">
        <v>5640</v>
      </c>
      <c r="AS592" s="177">
        <v>3330</v>
      </c>
      <c r="AT592" s="177">
        <v>8330</v>
      </c>
      <c r="AU592" s="177">
        <v>13650</v>
      </c>
      <c r="AV592" s="177">
        <v>9407.52</v>
      </c>
      <c r="AW592" s="177">
        <v>6660</v>
      </c>
      <c r="AX592" s="177">
        <v>1230</v>
      </c>
      <c r="AY592" s="177">
        <v>7440</v>
      </c>
      <c r="AZ592" s="177">
        <v>1230</v>
      </c>
      <c r="BA592" s="177">
        <v>31770</v>
      </c>
      <c r="BB592" s="177">
        <v>0</v>
      </c>
      <c r="BC592" s="177">
        <v>40529.1</v>
      </c>
      <c r="BD592" s="177">
        <v>9319.7999999999993</v>
      </c>
      <c r="BE592" s="177">
        <v>5430</v>
      </c>
      <c r="BF592" s="177">
        <v>3060</v>
      </c>
      <c r="BG592" s="177">
        <v>3630</v>
      </c>
      <c r="BH592" s="177">
        <v>0</v>
      </c>
      <c r="BI592" s="177">
        <v>0</v>
      </c>
      <c r="BJ592" s="177">
        <v>0</v>
      </c>
      <c r="BK592" s="177">
        <v>4890</v>
      </c>
      <c r="BL592" s="177">
        <v>12210</v>
      </c>
      <c r="BM592" s="177">
        <v>0</v>
      </c>
      <c r="BN592" s="177">
        <v>15720</v>
      </c>
      <c r="BO592" s="177">
        <v>13890</v>
      </c>
      <c r="BP592" s="177">
        <v>0</v>
      </c>
      <c r="BQ592" s="177">
        <v>12893.67</v>
      </c>
      <c r="BR592" s="177">
        <v>0</v>
      </c>
      <c r="BS592" s="177">
        <v>13348.3</v>
      </c>
      <c r="BT592" s="177">
        <v>0</v>
      </c>
      <c r="BU592" s="177">
        <v>33220</v>
      </c>
      <c r="BV592" s="177">
        <v>0</v>
      </c>
      <c r="BW592" s="177">
        <v>0</v>
      </c>
      <c r="BX592" s="177">
        <v>21920</v>
      </c>
      <c r="BY592" s="177">
        <v>0</v>
      </c>
      <c r="BZ592" s="177">
        <v>11220</v>
      </c>
      <c r="CA592" s="177">
        <v>0</v>
      </c>
      <c r="CB592" s="177">
        <v>18080</v>
      </c>
      <c r="CC592" s="177">
        <v>8610</v>
      </c>
      <c r="CD592" s="177">
        <v>5360</v>
      </c>
      <c r="CE592" s="177">
        <v>13130</v>
      </c>
      <c r="CF592" s="177">
        <v>0</v>
      </c>
      <c r="CG592" s="177">
        <v>5435</v>
      </c>
      <c r="CH592" s="177">
        <v>3080</v>
      </c>
      <c r="CI592" s="177">
        <v>2475</v>
      </c>
      <c r="CJ592" s="177">
        <v>16985</v>
      </c>
      <c r="CK592" s="177">
        <v>5880</v>
      </c>
      <c r="CL592" s="177">
        <v>0</v>
      </c>
      <c r="CM592" s="178" t="s">
        <v>2194</v>
      </c>
      <c r="CN592" s="153" t="s">
        <v>2195</v>
      </c>
      <c r="CO592" s="153" t="s">
        <v>2194</v>
      </c>
      <c r="CQ592" s="189" t="s">
        <v>2196</v>
      </c>
      <c r="CR592" s="154">
        <f t="shared" si="11"/>
        <v>0</v>
      </c>
      <c r="CS592" s="154" t="s">
        <v>538</v>
      </c>
      <c r="CT592" s="154" t="s">
        <v>539</v>
      </c>
      <c r="CU592" s="154">
        <v>0</v>
      </c>
      <c r="CW592" s="157" t="s">
        <v>2195</v>
      </c>
      <c r="CX592" s="154" t="s">
        <v>2194</v>
      </c>
      <c r="CY592" s="154">
        <v>0</v>
      </c>
      <c r="CZ592" s="174">
        <f t="shared" si="12"/>
        <v>0</v>
      </c>
      <c r="DA592" s="158" t="s">
        <v>538</v>
      </c>
      <c r="DB592" s="154" t="s">
        <v>539</v>
      </c>
      <c r="DC592" s="154" t="s">
        <v>497</v>
      </c>
    </row>
    <row r="593" spans="1:107" ht="13.2" customHeight="1" x14ac:dyDescent="0.25">
      <c r="A593" s="175" t="s">
        <v>540</v>
      </c>
      <c r="B593" s="176" t="s">
        <v>541</v>
      </c>
      <c r="C593" s="177">
        <v>0</v>
      </c>
      <c r="D593" s="177">
        <v>0</v>
      </c>
      <c r="E593" s="177">
        <v>0</v>
      </c>
      <c r="F593" s="177">
        <v>0</v>
      </c>
      <c r="G593" s="177">
        <v>0</v>
      </c>
      <c r="H593" s="177">
        <v>0</v>
      </c>
      <c r="I593" s="177">
        <v>0</v>
      </c>
      <c r="J593" s="177">
        <v>0</v>
      </c>
      <c r="K593" s="177">
        <v>0</v>
      </c>
      <c r="L593" s="177">
        <v>0</v>
      </c>
      <c r="M593" s="177">
        <v>0</v>
      </c>
      <c r="N593" s="177">
        <v>9076.25</v>
      </c>
      <c r="O593" s="177">
        <v>0</v>
      </c>
      <c r="P593" s="177">
        <v>0</v>
      </c>
      <c r="Q593" s="177">
        <v>0</v>
      </c>
      <c r="R593" s="177">
        <v>0</v>
      </c>
      <c r="S593" s="177">
        <v>0</v>
      </c>
      <c r="T593" s="177">
        <v>0</v>
      </c>
      <c r="U593" s="177">
        <v>0</v>
      </c>
      <c r="V593" s="177">
        <v>0</v>
      </c>
      <c r="W593" s="177">
        <v>0</v>
      </c>
      <c r="X593" s="177">
        <v>0</v>
      </c>
      <c r="Y593" s="177">
        <v>0</v>
      </c>
      <c r="Z593" s="177">
        <v>0</v>
      </c>
      <c r="AA593" s="177">
        <v>0</v>
      </c>
      <c r="AB593" s="177">
        <v>0</v>
      </c>
      <c r="AC593" s="177">
        <v>0</v>
      </c>
      <c r="AD593" s="177">
        <v>0</v>
      </c>
      <c r="AE593" s="177">
        <v>0</v>
      </c>
      <c r="AF593" s="177">
        <v>0</v>
      </c>
      <c r="AG593" s="177">
        <v>0</v>
      </c>
      <c r="AH593" s="177">
        <v>8570</v>
      </c>
      <c r="AI593" s="177">
        <v>0</v>
      </c>
      <c r="AJ593" s="177">
        <v>0</v>
      </c>
      <c r="AK593" s="177">
        <v>0</v>
      </c>
      <c r="AL593" s="177">
        <v>0</v>
      </c>
      <c r="AM593" s="177">
        <v>0</v>
      </c>
      <c r="AN593" s="177">
        <v>0</v>
      </c>
      <c r="AO593" s="177">
        <v>0</v>
      </c>
      <c r="AP593" s="177">
        <v>0</v>
      </c>
      <c r="AQ593" s="177">
        <v>0</v>
      </c>
      <c r="AR593" s="177">
        <v>0</v>
      </c>
      <c r="AS593" s="177">
        <v>0</v>
      </c>
      <c r="AT593" s="177">
        <v>0</v>
      </c>
      <c r="AU593" s="177">
        <v>0</v>
      </c>
      <c r="AV593" s="177">
        <v>0</v>
      </c>
      <c r="AW593" s="177">
        <v>0</v>
      </c>
      <c r="AX593" s="177">
        <v>0</v>
      </c>
      <c r="AY593" s="177">
        <v>0</v>
      </c>
      <c r="AZ593" s="177">
        <v>0</v>
      </c>
      <c r="BA593" s="177">
        <v>0</v>
      </c>
      <c r="BB593" s="177">
        <v>0</v>
      </c>
      <c r="BC593" s="177">
        <v>7580</v>
      </c>
      <c r="BD593" s="177">
        <v>1249.2</v>
      </c>
      <c r="BE593" s="177">
        <v>0</v>
      </c>
      <c r="BF593" s="177">
        <v>0</v>
      </c>
      <c r="BG593" s="177">
        <v>0</v>
      </c>
      <c r="BH593" s="177">
        <v>0</v>
      </c>
      <c r="BI593" s="177">
        <v>0</v>
      </c>
      <c r="BJ593" s="177">
        <v>0</v>
      </c>
      <c r="BK593" s="177">
        <v>0</v>
      </c>
      <c r="BL593" s="177">
        <v>0</v>
      </c>
      <c r="BM593" s="177">
        <v>5071.7700000000004</v>
      </c>
      <c r="BN593" s="177">
        <v>2741.25</v>
      </c>
      <c r="BO593" s="177">
        <v>0</v>
      </c>
      <c r="BP593" s="177">
        <v>0</v>
      </c>
      <c r="BQ593" s="177">
        <v>0</v>
      </c>
      <c r="BR593" s="177">
        <v>26453.02</v>
      </c>
      <c r="BS593" s="177">
        <v>0</v>
      </c>
      <c r="BT593" s="177">
        <v>0</v>
      </c>
      <c r="BU593" s="177">
        <v>0</v>
      </c>
      <c r="BV593" s="177">
        <v>0</v>
      </c>
      <c r="BW593" s="177">
        <v>0</v>
      </c>
      <c r="BX593" s="177">
        <v>0</v>
      </c>
      <c r="BY593" s="177">
        <v>0</v>
      </c>
      <c r="BZ593" s="177">
        <v>0</v>
      </c>
      <c r="CA593" s="177">
        <v>0</v>
      </c>
      <c r="CB593" s="177">
        <v>0</v>
      </c>
      <c r="CC593" s="177">
        <v>0</v>
      </c>
      <c r="CD593" s="177">
        <v>0</v>
      </c>
      <c r="CE593" s="177">
        <v>0</v>
      </c>
      <c r="CF593" s="177">
        <v>0</v>
      </c>
      <c r="CG593" s="177">
        <v>0</v>
      </c>
      <c r="CH593" s="177">
        <v>0</v>
      </c>
      <c r="CI593" s="177">
        <v>150</v>
      </c>
      <c r="CJ593" s="177">
        <v>0</v>
      </c>
      <c r="CK593" s="177">
        <v>0</v>
      </c>
      <c r="CL593" s="177">
        <v>0</v>
      </c>
      <c r="CM593" s="178" t="s">
        <v>2194</v>
      </c>
      <c r="CN593" s="153" t="s">
        <v>2195</v>
      </c>
      <c r="CO593" s="153" t="s">
        <v>2194</v>
      </c>
      <c r="CQ593" s="189" t="s">
        <v>2196</v>
      </c>
      <c r="CR593" s="154">
        <f t="shared" si="11"/>
        <v>0</v>
      </c>
      <c r="CS593" s="154" t="s">
        <v>540</v>
      </c>
      <c r="CT593" s="154" t="s">
        <v>541</v>
      </c>
      <c r="CU593" s="154">
        <v>0</v>
      </c>
      <c r="CW593" s="157" t="s">
        <v>2195</v>
      </c>
      <c r="CX593" s="154" t="s">
        <v>2194</v>
      </c>
      <c r="CY593" s="154">
        <v>0</v>
      </c>
      <c r="CZ593" s="174">
        <f t="shared" si="12"/>
        <v>0</v>
      </c>
      <c r="DA593" s="158" t="s">
        <v>540</v>
      </c>
      <c r="DB593" s="154" t="s">
        <v>541</v>
      </c>
      <c r="DC593" s="154" t="s">
        <v>497</v>
      </c>
    </row>
    <row r="594" spans="1:107" ht="13.2" customHeight="1" x14ac:dyDescent="0.25">
      <c r="A594" s="175" t="s">
        <v>542</v>
      </c>
      <c r="B594" s="176" t="s">
        <v>543</v>
      </c>
      <c r="C594" s="177">
        <v>0</v>
      </c>
      <c r="D594" s="177">
        <v>0</v>
      </c>
      <c r="E594" s="177">
        <v>0</v>
      </c>
      <c r="F594" s="177">
        <v>0</v>
      </c>
      <c r="G594" s="177">
        <v>0</v>
      </c>
      <c r="H594" s="177">
        <v>0</v>
      </c>
      <c r="I594" s="177">
        <v>0</v>
      </c>
      <c r="J594" s="177">
        <v>0</v>
      </c>
      <c r="K594" s="177">
        <v>0</v>
      </c>
      <c r="L594" s="177">
        <v>0</v>
      </c>
      <c r="M594" s="177">
        <v>0</v>
      </c>
      <c r="N594" s="177">
        <v>0</v>
      </c>
      <c r="O594" s="177">
        <v>0</v>
      </c>
      <c r="P594" s="177">
        <v>0</v>
      </c>
      <c r="Q594" s="177">
        <v>0</v>
      </c>
      <c r="R594" s="177">
        <v>0</v>
      </c>
      <c r="S594" s="177">
        <v>0</v>
      </c>
      <c r="T594" s="177">
        <v>0</v>
      </c>
      <c r="U594" s="177">
        <v>0</v>
      </c>
      <c r="V594" s="177">
        <v>0</v>
      </c>
      <c r="W594" s="177">
        <v>0</v>
      </c>
      <c r="X594" s="177">
        <v>0</v>
      </c>
      <c r="Y594" s="177">
        <v>0</v>
      </c>
      <c r="Z594" s="177">
        <v>0</v>
      </c>
      <c r="AA594" s="177">
        <v>0</v>
      </c>
      <c r="AB594" s="177">
        <v>0</v>
      </c>
      <c r="AC594" s="177">
        <v>0</v>
      </c>
      <c r="AD594" s="177">
        <v>0</v>
      </c>
      <c r="AE594" s="177">
        <v>0</v>
      </c>
      <c r="AF594" s="177">
        <v>0</v>
      </c>
      <c r="AG594" s="177">
        <v>0</v>
      </c>
      <c r="AH594" s="177">
        <v>0</v>
      </c>
      <c r="AI594" s="177">
        <v>0</v>
      </c>
      <c r="AJ594" s="177">
        <v>0</v>
      </c>
      <c r="AK594" s="177">
        <v>0</v>
      </c>
      <c r="AL594" s="177">
        <v>0</v>
      </c>
      <c r="AM594" s="177">
        <v>17648.400000000001</v>
      </c>
      <c r="AN594" s="177">
        <v>0</v>
      </c>
      <c r="AO594" s="177">
        <v>0</v>
      </c>
      <c r="AP594" s="177">
        <v>0</v>
      </c>
      <c r="AQ594" s="177">
        <v>0</v>
      </c>
      <c r="AR594" s="177">
        <v>0</v>
      </c>
      <c r="AS594" s="177">
        <v>0</v>
      </c>
      <c r="AT594" s="177">
        <v>0</v>
      </c>
      <c r="AU594" s="177">
        <v>0</v>
      </c>
      <c r="AV594" s="177">
        <v>0</v>
      </c>
      <c r="AW594" s="177">
        <v>0</v>
      </c>
      <c r="AX594" s="177">
        <v>0</v>
      </c>
      <c r="AY594" s="177">
        <v>0</v>
      </c>
      <c r="AZ594" s="177">
        <v>0</v>
      </c>
      <c r="BA594" s="177">
        <v>0</v>
      </c>
      <c r="BB594" s="177">
        <v>0</v>
      </c>
      <c r="BC594" s="177">
        <v>0</v>
      </c>
      <c r="BD594" s="177">
        <v>2053.6</v>
      </c>
      <c r="BE594" s="177">
        <v>0</v>
      </c>
      <c r="BF594" s="177">
        <v>0</v>
      </c>
      <c r="BG594" s="177">
        <v>0</v>
      </c>
      <c r="BH594" s="177">
        <v>0</v>
      </c>
      <c r="BI594" s="177">
        <v>0</v>
      </c>
      <c r="BJ594" s="177">
        <v>0</v>
      </c>
      <c r="BK594" s="177">
        <v>0</v>
      </c>
      <c r="BL594" s="177">
        <v>0</v>
      </c>
      <c r="BM594" s="177">
        <v>0</v>
      </c>
      <c r="BN594" s="177">
        <v>0</v>
      </c>
      <c r="BO594" s="177">
        <v>0</v>
      </c>
      <c r="BP594" s="177">
        <v>0</v>
      </c>
      <c r="BQ594" s="177">
        <v>0</v>
      </c>
      <c r="BR594" s="177">
        <v>0</v>
      </c>
      <c r="BS594" s="177">
        <v>0</v>
      </c>
      <c r="BT594" s="177">
        <v>0</v>
      </c>
      <c r="BU594" s="177">
        <v>0</v>
      </c>
      <c r="BV594" s="177">
        <v>0</v>
      </c>
      <c r="BW594" s="177">
        <v>0</v>
      </c>
      <c r="BX594" s="177">
        <v>0</v>
      </c>
      <c r="BY594" s="177">
        <v>0</v>
      </c>
      <c r="BZ594" s="177">
        <v>0</v>
      </c>
      <c r="CA594" s="177">
        <v>0</v>
      </c>
      <c r="CB594" s="177">
        <v>0</v>
      </c>
      <c r="CC594" s="177">
        <v>0</v>
      </c>
      <c r="CD594" s="179">
        <v>0</v>
      </c>
      <c r="CE594" s="177">
        <v>0</v>
      </c>
      <c r="CF594" s="177">
        <v>0</v>
      </c>
      <c r="CG594" s="177">
        <v>0</v>
      </c>
      <c r="CH594" s="177">
        <v>0</v>
      </c>
      <c r="CI594" s="177">
        <v>0</v>
      </c>
      <c r="CJ594" s="177">
        <v>0</v>
      </c>
      <c r="CK594" s="177">
        <v>0</v>
      </c>
      <c r="CL594" s="177">
        <v>0</v>
      </c>
      <c r="CM594" s="178" t="s">
        <v>2194</v>
      </c>
      <c r="CN594" s="153" t="s">
        <v>2195</v>
      </c>
      <c r="CO594" s="153" t="s">
        <v>2194</v>
      </c>
      <c r="CQ594" s="189" t="s">
        <v>2196</v>
      </c>
      <c r="CR594" s="154">
        <f t="shared" si="11"/>
        <v>0</v>
      </c>
      <c r="CS594" s="154" t="s">
        <v>542</v>
      </c>
      <c r="CT594" s="154" t="s">
        <v>543</v>
      </c>
      <c r="CU594" s="154">
        <v>0</v>
      </c>
      <c r="CW594" s="157" t="s">
        <v>2195</v>
      </c>
      <c r="CX594" s="154" t="s">
        <v>2194</v>
      </c>
      <c r="CY594" s="154">
        <v>0</v>
      </c>
      <c r="CZ594" s="174">
        <f t="shared" si="12"/>
        <v>0</v>
      </c>
      <c r="DA594" s="158" t="s">
        <v>542</v>
      </c>
      <c r="DB594" s="154" t="s">
        <v>543</v>
      </c>
      <c r="DC594" s="154" t="s">
        <v>497</v>
      </c>
    </row>
    <row r="595" spans="1:107" ht="13.2" customHeight="1" x14ac:dyDescent="0.25">
      <c r="A595" s="175" t="s">
        <v>544</v>
      </c>
      <c r="B595" s="176" t="s">
        <v>545</v>
      </c>
      <c r="C595" s="177">
        <v>0</v>
      </c>
      <c r="D595" s="177">
        <v>0</v>
      </c>
      <c r="E595" s="177">
        <v>0</v>
      </c>
      <c r="F595" s="177">
        <v>0</v>
      </c>
      <c r="G595" s="177">
        <v>0</v>
      </c>
      <c r="H595" s="177">
        <v>0</v>
      </c>
      <c r="I595" s="177">
        <v>0</v>
      </c>
      <c r="J595" s="177">
        <v>0</v>
      </c>
      <c r="K595" s="177">
        <v>0</v>
      </c>
      <c r="L595" s="177">
        <v>0</v>
      </c>
      <c r="M595" s="177">
        <v>0</v>
      </c>
      <c r="N595" s="177">
        <v>0</v>
      </c>
      <c r="O595" s="177">
        <v>0</v>
      </c>
      <c r="P595" s="177">
        <v>0</v>
      </c>
      <c r="Q595" s="177">
        <v>0</v>
      </c>
      <c r="R595" s="177">
        <v>0</v>
      </c>
      <c r="S595" s="177">
        <v>0</v>
      </c>
      <c r="T595" s="177">
        <v>0</v>
      </c>
      <c r="U595" s="177">
        <v>0</v>
      </c>
      <c r="V595" s="177">
        <v>0</v>
      </c>
      <c r="W595" s="177">
        <v>0</v>
      </c>
      <c r="X595" s="177">
        <v>0</v>
      </c>
      <c r="Y595" s="177">
        <v>0</v>
      </c>
      <c r="Z595" s="177">
        <v>0</v>
      </c>
      <c r="AA595" s="177">
        <v>0</v>
      </c>
      <c r="AB595" s="177">
        <v>0</v>
      </c>
      <c r="AC595" s="177">
        <v>0</v>
      </c>
      <c r="AD595" s="177">
        <v>0</v>
      </c>
      <c r="AE595" s="177">
        <v>0</v>
      </c>
      <c r="AF595" s="177">
        <v>0</v>
      </c>
      <c r="AG595" s="177">
        <v>0</v>
      </c>
      <c r="AH595" s="177">
        <v>0</v>
      </c>
      <c r="AI595" s="177">
        <v>0</v>
      </c>
      <c r="AJ595" s="177">
        <v>0</v>
      </c>
      <c r="AK595" s="177">
        <v>0</v>
      </c>
      <c r="AL595" s="177">
        <v>0</v>
      </c>
      <c r="AM595" s="177">
        <v>0</v>
      </c>
      <c r="AN595" s="177">
        <v>0</v>
      </c>
      <c r="AO595" s="177">
        <v>0</v>
      </c>
      <c r="AP595" s="177">
        <v>0</v>
      </c>
      <c r="AQ595" s="177">
        <v>0</v>
      </c>
      <c r="AR595" s="177">
        <v>0</v>
      </c>
      <c r="AS595" s="177">
        <v>0</v>
      </c>
      <c r="AT595" s="177">
        <v>0</v>
      </c>
      <c r="AU595" s="177">
        <v>0</v>
      </c>
      <c r="AV595" s="177">
        <v>0</v>
      </c>
      <c r="AW595" s="177">
        <v>0</v>
      </c>
      <c r="AX595" s="177">
        <v>0</v>
      </c>
      <c r="AY595" s="177">
        <v>0</v>
      </c>
      <c r="AZ595" s="177">
        <v>0</v>
      </c>
      <c r="BA595" s="177">
        <v>0</v>
      </c>
      <c r="BB595" s="177">
        <v>0</v>
      </c>
      <c r="BC595" s="177">
        <v>0</v>
      </c>
      <c r="BD595" s="177">
        <v>0</v>
      </c>
      <c r="BE595" s="177">
        <v>0</v>
      </c>
      <c r="BF595" s="177">
        <v>0</v>
      </c>
      <c r="BG595" s="177">
        <v>0</v>
      </c>
      <c r="BH595" s="177">
        <v>0</v>
      </c>
      <c r="BI595" s="177">
        <v>0</v>
      </c>
      <c r="BJ595" s="177">
        <v>0</v>
      </c>
      <c r="BK595" s="177">
        <v>0</v>
      </c>
      <c r="BL595" s="177">
        <v>0</v>
      </c>
      <c r="BM595" s="177">
        <v>0</v>
      </c>
      <c r="BN595" s="177">
        <v>0</v>
      </c>
      <c r="BO595" s="177">
        <v>0</v>
      </c>
      <c r="BP595" s="177">
        <v>0</v>
      </c>
      <c r="BQ595" s="177">
        <v>0</v>
      </c>
      <c r="BR595" s="177">
        <v>0</v>
      </c>
      <c r="BS595" s="177">
        <v>0</v>
      </c>
      <c r="BT595" s="177">
        <v>0</v>
      </c>
      <c r="BU595" s="177">
        <v>0</v>
      </c>
      <c r="BV595" s="177">
        <v>0</v>
      </c>
      <c r="BW595" s="177">
        <v>0</v>
      </c>
      <c r="BX595" s="177">
        <v>0</v>
      </c>
      <c r="BY595" s="177">
        <v>0</v>
      </c>
      <c r="BZ595" s="177">
        <v>0</v>
      </c>
      <c r="CA595" s="177">
        <v>0</v>
      </c>
      <c r="CB595" s="177">
        <v>0</v>
      </c>
      <c r="CC595" s="177">
        <v>0</v>
      </c>
      <c r="CD595" s="177">
        <v>0</v>
      </c>
      <c r="CE595" s="177">
        <v>0</v>
      </c>
      <c r="CF595" s="177">
        <v>0</v>
      </c>
      <c r="CG595" s="177">
        <v>0</v>
      </c>
      <c r="CH595" s="177">
        <v>0</v>
      </c>
      <c r="CI595" s="177">
        <v>0</v>
      </c>
      <c r="CJ595" s="177">
        <v>0</v>
      </c>
      <c r="CK595" s="177">
        <v>0</v>
      </c>
      <c r="CL595" s="177">
        <v>0</v>
      </c>
      <c r="CM595" s="178" t="s">
        <v>2194</v>
      </c>
      <c r="CN595" s="153" t="s">
        <v>2195</v>
      </c>
      <c r="CO595" s="153" t="s">
        <v>2194</v>
      </c>
      <c r="CQ595" s="189" t="s">
        <v>2196</v>
      </c>
      <c r="CR595" s="154">
        <f t="shared" si="11"/>
        <v>0</v>
      </c>
      <c r="CS595" s="154" t="s">
        <v>544</v>
      </c>
      <c r="CT595" s="154" t="s">
        <v>545</v>
      </c>
      <c r="CU595" s="154">
        <v>0</v>
      </c>
      <c r="CW595" s="157" t="s">
        <v>2195</v>
      </c>
      <c r="CX595" s="154" t="s">
        <v>2194</v>
      </c>
      <c r="CY595" s="154">
        <v>0</v>
      </c>
      <c r="CZ595" s="174">
        <f t="shared" si="12"/>
        <v>0</v>
      </c>
      <c r="DA595" s="158" t="s">
        <v>544</v>
      </c>
      <c r="DB595" s="154" t="s">
        <v>545</v>
      </c>
      <c r="DC595" s="154" t="s">
        <v>497</v>
      </c>
    </row>
    <row r="596" spans="1:107" ht="13.2" customHeight="1" x14ac:dyDescent="0.25">
      <c r="A596" s="175" t="s">
        <v>546</v>
      </c>
      <c r="B596" s="176" t="s">
        <v>547</v>
      </c>
      <c r="C596" s="177">
        <v>129175</v>
      </c>
      <c r="D596" s="177">
        <v>0</v>
      </c>
      <c r="E596" s="177">
        <v>0</v>
      </c>
      <c r="F596" s="177">
        <v>0</v>
      </c>
      <c r="G596" s="177">
        <v>0</v>
      </c>
      <c r="H596" s="177">
        <v>0</v>
      </c>
      <c r="I596" s="177">
        <v>0</v>
      </c>
      <c r="J596" s="177">
        <v>0</v>
      </c>
      <c r="K596" s="177">
        <v>0</v>
      </c>
      <c r="L596" s="177">
        <v>0</v>
      </c>
      <c r="M596" s="177">
        <v>0</v>
      </c>
      <c r="N596" s="177">
        <v>11250</v>
      </c>
      <c r="O596" s="177">
        <v>0</v>
      </c>
      <c r="P596" s="177">
        <v>0</v>
      </c>
      <c r="Q596" s="177">
        <v>0</v>
      </c>
      <c r="R596" s="177">
        <v>0</v>
      </c>
      <c r="S596" s="177">
        <v>0</v>
      </c>
      <c r="T596" s="177">
        <v>0</v>
      </c>
      <c r="U596" s="177">
        <v>0</v>
      </c>
      <c r="V596" s="177">
        <v>0</v>
      </c>
      <c r="W596" s="177">
        <v>0</v>
      </c>
      <c r="X596" s="177">
        <v>0</v>
      </c>
      <c r="Y596" s="177">
        <v>0</v>
      </c>
      <c r="Z596" s="177">
        <v>4500</v>
      </c>
      <c r="AA596" s="177">
        <v>0</v>
      </c>
      <c r="AB596" s="177">
        <v>0</v>
      </c>
      <c r="AC596" s="177">
        <v>0</v>
      </c>
      <c r="AD596" s="177">
        <v>0</v>
      </c>
      <c r="AE596" s="177">
        <v>0</v>
      </c>
      <c r="AF596" s="177">
        <v>0</v>
      </c>
      <c r="AG596" s="177">
        <v>0</v>
      </c>
      <c r="AH596" s="177">
        <v>0</v>
      </c>
      <c r="AI596" s="177">
        <v>0</v>
      </c>
      <c r="AJ596" s="177">
        <v>0</v>
      </c>
      <c r="AK596" s="177">
        <v>0</v>
      </c>
      <c r="AL596" s="177">
        <v>0</v>
      </c>
      <c r="AM596" s="177">
        <v>0</v>
      </c>
      <c r="AN596" s="177">
        <v>0</v>
      </c>
      <c r="AO596" s="177">
        <v>0</v>
      </c>
      <c r="AP596" s="177">
        <v>0</v>
      </c>
      <c r="AQ596" s="177">
        <v>0</v>
      </c>
      <c r="AR596" s="177">
        <v>0</v>
      </c>
      <c r="AS596" s="177">
        <v>0</v>
      </c>
      <c r="AT596" s="177">
        <v>0</v>
      </c>
      <c r="AU596" s="177">
        <v>0</v>
      </c>
      <c r="AV596" s="177">
        <v>0</v>
      </c>
      <c r="AW596" s="177">
        <v>0</v>
      </c>
      <c r="AX596" s="177">
        <v>0</v>
      </c>
      <c r="AY596" s="177">
        <v>0</v>
      </c>
      <c r="AZ596" s="177">
        <v>0</v>
      </c>
      <c r="BA596" s="177">
        <v>0</v>
      </c>
      <c r="BB596" s="177">
        <v>0</v>
      </c>
      <c r="BC596" s="177">
        <v>0</v>
      </c>
      <c r="BD596" s="177">
        <v>46000</v>
      </c>
      <c r="BE596" s="177">
        <v>0</v>
      </c>
      <c r="BF596" s="177">
        <v>0</v>
      </c>
      <c r="BG596" s="177">
        <v>0</v>
      </c>
      <c r="BH596" s="177">
        <v>0</v>
      </c>
      <c r="BI596" s="177">
        <v>0</v>
      </c>
      <c r="BJ596" s="177">
        <v>0</v>
      </c>
      <c r="BK596" s="177">
        <v>0</v>
      </c>
      <c r="BL596" s="177">
        <v>0</v>
      </c>
      <c r="BM596" s="177">
        <v>0</v>
      </c>
      <c r="BN596" s="177">
        <v>0</v>
      </c>
      <c r="BO596" s="177">
        <v>0</v>
      </c>
      <c r="BP596" s="177">
        <v>0</v>
      </c>
      <c r="BQ596" s="177">
        <v>12000</v>
      </c>
      <c r="BR596" s="179">
        <v>0</v>
      </c>
      <c r="BS596" s="177">
        <v>0</v>
      </c>
      <c r="BT596" s="179">
        <v>0</v>
      </c>
      <c r="BU596" s="179">
        <v>0</v>
      </c>
      <c r="BV596" s="179">
        <v>0</v>
      </c>
      <c r="BW596" s="179">
        <v>0</v>
      </c>
      <c r="BX596" s="179">
        <v>0</v>
      </c>
      <c r="BY596" s="179">
        <v>0</v>
      </c>
      <c r="BZ596" s="177">
        <v>0</v>
      </c>
      <c r="CA596" s="179">
        <v>0</v>
      </c>
      <c r="CB596" s="179">
        <v>0</v>
      </c>
      <c r="CC596" s="179">
        <v>0</v>
      </c>
      <c r="CD596" s="177">
        <v>0</v>
      </c>
      <c r="CE596" s="179">
        <v>0</v>
      </c>
      <c r="CF596" s="179">
        <v>0</v>
      </c>
      <c r="CG596" s="179">
        <v>0</v>
      </c>
      <c r="CH596" s="177">
        <v>0</v>
      </c>
      <c r="CI596" s="179">
        <v>0</v>
      </c>
      <c r="CJ596" s="179">
        <v>0</v>
      </c>
      <c r="CK596" s="177">
        <v>0</v>
      </c>
      <c r="CL596" s="179">
        <v>0</v>
      </c>
      <c r="CM596" s="178" t="s">
        <v>2194</v>
      </c>
      <c r="CN596" s="153" t="s">
        <v>2195</v>
      </c>
      <c r="CO596" s="153" t="s">
        <v>2194</v>
      </c>
      <c r="CQ596" s="189" t="s">
        <v>2196</v>
      </c>
      <c r="CR596" s="154">
        <f t="shared" ref="CR596:CR659" si="13">A596-CS596</f>
        <v>0</v>
      </c>
      <c r="CS596" s="154" t="s">
        <v>546</v>
      </c>
      <c r="CT596" s="154" t="s">
        <v>547</v>
      </c>
      <c r="CU596" s="154">
        <v>0</v>
      </c>
      <c r="CW596" s="157" t="s">
        <v>2195</v>
      </c>
      <c r="CX596" s="154" t="s">
        <v>2194</v>
      </c>
      <c r="CY596" s="154">
        <v>0</v>
      </c>
      <c r="CZ596" s="174">
        <f t="shared" si="12"/>
        <v>0</v>
      </c>
      <c r="DA596" s="158" t="s">
        <v>546</v>
      </c>
      <c r="DB596" s="154" t="s">
        <v>547</v>
      </c>
      <c r="DC596" s="154" t="s">
        <v>497</v>
      </c>
    </row>
    <row r="597" spans="1:107" ht="13.2" customHeight="1" x14ac:dyDescent="0.25">
      <c r="A597" s="175" t="s">
        <v>548</v>
      </c>
      <c r="B597" s="176" t="s">
        <v>549</v>
      </c>
      <c r="C597" s="177">
        <v>0</v>
      </c>
      <c r="D597" s="177">
        <v>0</v>
      </c>
      <c r="E597" s="177">
        <v>0</v>
      </c>
      <c r="F597" s="177">
        <v>0</v>
      </c>
      <c r="G597" s="177">
        <v>0</v>
      </c>
      <c r="H597" s="177">
        <v>0</v>
      </c>
      <c r="I597" s="177">
        <v>0</v>
      </c>
      <c r="J597" s="177">
        <v>0</v>
      </c>
      <c r="K597" s="177">
        <v>0</v>
      </c>
      <c r="L597" s="177">
        <v>0</v>
      </c>
      <c r="M597" s="177">
        <v>0</v>
      </c>
      <c r="N597" s="177">
        <v>12830</v>
      </c>
      <c r="O597" s="177">
        <v>0</v>
      </c>
      <c r="P597" s="177">
        <v>0</v>
      </c>
      <c r="Q597" s="177">
        <v>0</v>
      </c>
      <c r="R597" s="177">
        <v>0</v>
      </c>
      <c r="S597" s="177">
        <v>0</v>
      </c>
      <c r="T597" s="177">
        <v>0</v>
      </c>
      <c r="U597" s="177">
        <v>0</v>
      </c>
      <c r="V597" s="177">
        <v>0</v>
      </c>
      <c r="W597" s="177">
        <v>16000</v>
      </c>
      <c r="X597" s="177">
        <v>0</v>
      </c>
      <c r="Y597" s="177">
        <v>0</v>
      </c>
      <c r="Z597" s="177">
        <v>0</v>
      </c>
      <c r="AA597" s="177">
        <v>0</v>
      </c>
      <c r="AB597" s="177">
        <v>0</v>
      </c>
      <c r="AC597" s="177">
        <v>0</v>
      </c>
      <c r="AD597" s="177">
        <v>0</v>
      </c>
      <c r="AE597" s="177">
        <v>0</v>
      </c>
      <c r="AF597" s="177">
        <v>0</v>
      </c>
      <c r="AG597" s="177">
        <v>0</v>
      </c>
      <c r="AH597" s="177">
        <v>0</v>
      </c>
      <c r="AI597" s="177">
        <v>0</v>
      </c>
      <c r="AJ597" s="177">
        <v>0</v>
      </c>
      <c r="AK597" s="177">
        <v>0</v>
      </c>
      <c r="AL597" s="177">
        <v>0</v>
      </c>
      <c r="AM597" s="177">
        <v>0</v>
      </c>
      <c r="AN597" s="177">
        <v>0</v>
      </c>
      <c r="AO597" s="177">
        <v>0</v>
      </c>
      <c r="AP597" s="177">
        <v>0</v>
      </c>
      <c r="AQ597" s="177">
        <v>0</v>
      </c>
      <c r="AR597" s="177">
        <v>0</v>
      </c>
      <c r="AS597" s="177">
        <v>0</v>
      </c>
      <c r="AT597" s="177">
        <v>0</v>
      </c>
      <c r="AU597" s="177">
        <v>0</v>
      </c>
      <c r="AV597" s="177">
        <v>0</v>
      </c>
      <c r="AW597" s="177">
        <v>0</v>
      </c>
      <c r="AX597" s="177">
        <v>0</v>
      </c>
      <c r="AY597" s="177">
        <v>0</v>
      </c>
      <c r="AZ597" s="177">
        <v>0</v>
      </c>
      <c r="BA597" s="177">
        <v>0</v>
      </c>
      <c r="BB597" s="177">
        <v>0</v>
      </c>
      <c r="BC597" s="177">
        <v>0</v>
      </c>
      <c r="BD597" s="177">
        <v>0</v>
      </c>
      <c r="BE597" s="177">
        <v>0</v>
      </c>
      <c r="BF597" s="177">
        <v>0</v>
      </c>
      <c r="BG597" s="177">
        <v>0</v>
      </c>
      <c r="BH597" s="177">
        <v>0</v>
      </c>
      <c r="BI597" s="177">
        <v>0</v>
      </c>
      <c r="BJ597" s="177">
        <v>0</v>
      </c>
      <c r="BK597" s="177">
        <v>0</v>
      </c>
      <c r="BL597" s="177">
        <v>0</v>
      </c>
      <c r="BM597" s="177">
        <v>0</v>
      </c>
      <c r="BN597" s="177">
        <v>0</v>
      </c>
      <c r="BO597" s="177">
        <v>0</v>
      </c>
      <c r="BP597" s="177">
        <v>0</v>
      </c>
      <c r="BQ597" s="177">
        <v>0</v>
      </c>
      <c r="BR597" s="179">
        <v>0</v>
      </c>
      <c r="BS597" s="177">
        <v>0</v>
      </c>
      <c r="BT597" s="177">
        <v>0</v>
      </c>
      <c r="BU597" s="179">
        <v>0</v>
      </c>
      <c r="BV597" s="177">
        <v>0</v>
      </c>
      <c r="BW597" s="179">
        <v>0</v>
      </c>
      <c r="BX597" s="179">
        <v>0</v>
      </c>
      <c r="BY597" s="179">
        <v>0</v>
      </c>
      <c r="BZ597" s="177">
        <v>0</v>
      </c>
      <c r="CA597" s="179">
        <v>0</v>
      </c>
      <c r="CB597" s="177">
        <v>0</v>
      </c>
      <c r="CC597" s="179">
        <v>0</v>
      </c>
      <c r="CD597" s="177">
        <v>0</v>
      </c>
      <c r="CE597" s="177">
        <v>0</v>
      </c>
      <c r="CF597" s="179">
        <v>0</v>
      </c>
      <c r="CG597" s="177">
        <v>0</v>
      </c>
      <c r="CH597" s="177">
        <v>0</v>
      </c>
      <c r="CI597" s="179">
        <v>0</v>
      </c>
      <c r="CJ597" s="179">
        <v>0</v>
      </c>
      <c r="CK597" s="177">
        <v>0</v>
      </c>
      <c r="CL597" s="177">
        <v>0</v>
      </c>
      <c r="CM597" s="178" t="s">
        <v>2194</v>
      </c>
      <c r="CN597" s="153" t="s">
        <v>2195</v>
      </c>
      <c r="CO597" s="153" t="s">
        <v>2194</v>
      </c>
      <c r="CQ597" s="189" t="s">
        <v>2196</v>
      </c>
      <c r="CR597" s="154">
        <f t="shared" si="13"/>
        <v>0</v>
      </c>
      <c r="CS597" s="154" t="s">
        <v>548</v>
      </c>
      <c r="CT597" s="154" t="s">
        <v>549</v>
      </c>
      <c r="CU597" s="154">
        <v>0</v>
      </c>
      <c r="CW597" s="157" t="s">
        <v>2195</v>
      </c>
      <c r="CX597" s="154" t="s">
        <v>2194</v>
      </c>
      <c r="CY597" s="154">
        <v>0</v>
      </c>
      <c r="CZ597" s="174">
        <f t="shared" si="12"/>
        <v>0</v>
      </c>
      <c r="DA597" s="158" t="s">
        <v>548</v>
      </c>
      <c r="DB597" s="154" t="s">
        <v>549</v>
      </c>
      <c r="DC597" s="154" t="s">
        <v>497</v>
      </c>
    </row>
    <row r="598" spans="1:107" ht="13.2" customHeight="1" x14ac:dyDescent="0.25">
      <c r="A598" s="175" t="s">
        <v>550</v>
      </c>
      <c r="B598" s="176" t="s">
        <v>551</v>
      </c>
      <c r="C598" s="177">
        <v>2201305.67</v>
      </c>
      <c r="D598" s="177">
        <v>222156.64</v>
      </c>
      <c r="E598" s="177">
        <v>278373.33</v>
      </c>
      <c r="F598" s="177">
        <v>258400</v>
      </c>
      <c r="G598" s="177">
        <v>44800</v>
      </c>
      <c r="H598" s="177">
        <v>0</v>
      </c>
      <c r="I598" s="177">
        <v>214173.33</v>
      </c>
      <c r="J598" s="177">
        <v>213600</v>
      </c>
      <c r="K598" s="177">
        <v>188158.06</v>
      </c>
      <c r="L598" s="177">
        <v>134400</v>
      </c>
      <c r="M598" s="177">
        <v>489173.33</v>
      </c>
      <c r="N598" s="177">
        <v>0</v>
      </c>
      <c r="O598" s="177">
        <v>976800</v>
      </c>
      <c r="P598" s="177">
        <v>95200</v>
      </c>
      <c r="Q598" s="177">
        <v>44800</v>
      </c>
      <c r="R598" s="177">
        <v>257600</v>
      </c>
      <c r="S598" s="177">
        <v>248000</v>
      </c>
      <c r="T598" s="177">
        <v>44800</v>
      </c>
      <c r="U598" s="177">
        <v>89600</v>
      </c>
      <c r="V598" s="177">
        <v>134400</v>
      </c>
      <c r="W598" s="177">
        <v>2135186.02</v>
      </c>
      <c r="X598" s="177">
        <v>89600</v>
      </c>
      <c r="Y598" s="177">
        <v>134400</v>
      </c>
      <c r="Z598" s="177">
        <v>44800</v>
      </c>
      <c r="AA598" s="177">
        <v>44800</v>
      </c>
      <c r="AB598" s="177">
        <v>203200</v>
      </c>
      <c r="AC598" s="177">
        <v>179200</v>
      </c>
      <c r="AD598" s="177">
        <v>343200</v>
      </c>
      <c r="AE598" s="177">
        <v>168800</v>
      </c>
      <c r="AF598" s="177">
        <v>50400</v>
      </c>
      <c r="AG598" s="177">
        <v>44800</v>
      </c>
      <c r="AH598" s="177">
        <v>303200</v>
      </c>
      <c r="AI598" s="177">
        <v>0</v>
      </c>
      <c r="AJ598" s="177">
        <v>44800</v>
      </c>
      <c r="AK598" s="177">
        <v>4946131.8099999996</v>
      </c>
      <c r="AL598" s="177">
        <v>212600</v>
      </c>
      <c r="AM598" s="177">
        <v>89600</v>
      </c>
      <c r="AN598" s="177">
        <v>524300</v>
      </c>
      <c r="AO598" s="177">
        <v>156800</v>
      </c>
      <c r="AP598" s="177">
        <v>168800</v>
      </c>
      <c r="AQ598" s="177">
        <v>89600</v>
      </c>
      <c r="AR598" s="177">
        <v>534320</v>
      </c>
      <c r="AS598" s="177">
        <v>89600</v>
      </c>
      <c r="AT598" s="177">
        <v>168800</v>
      </c>
      <c r="AU598" s="177">
        <v>292800</v>
      </c>
      <c r="AV598" s="177">
        <v>723100</v>
      </c>
      <c r="AW598" s="177">
        <v>5600</v>
      </c>
      <c r="AX598" s="177">
        <v>0</v>
      </c>
      <c r="AY598" s="177">
        <v>84000</v>
      </c>
      <c r="AZ598" s="177">
        <v>89600</v>
      </c>
      <c r="BA598" s="177">
        <v>1113600</v>
      </c>
      <c r="BB598" s="177">
        <v>89600</v>
      </c>
      <c r="BC598" s="177">
        <v>2593280</v>
      </c>
      <c r="BD598" s="177">
        <v>237300</v>
      </c>
      <c r="BE598" s="177">
        <v>168800</v>
      </c>
      <c r="BF598" s="177">
        <v>124000</v>
      </c>
      <c r="BG598" s="177">
        <v>961338.71</v>
      </c>
      <c r="BH598" s="177">
        <v>134400</v>
      </c>
      <c r="BI598" s="177">
        <v>44800</v>
      </c>
      <c r="BJ598" s="177">
        <v>0</v>
      </c>
      <c r="BK598" s="177">
        <v>168800</v>
      </c>
      <c r="BL598" s="177">
        <v>2065429.71</v>
      </c>
      <c r="BM598" s="177">
        <v>258400</v>
      </c>
      <c r="BN598" s="177">
        <v>89600</v>
      </c>
      <c r="BO598" s="177">
        <v>213600</v>
      </c>
      <c r="BP598" s="177">
        <v>124000</v>
      </c>
      <c r="BQ598" s="177">
        <v>47800</v>
      </c>
      <c r="BR598" s="177">
        <v>6972163.3399999999</v>
      </c>
      <c r="BS598" s="177">
        <v>258400</v>
      </c>
      <c r="BT598" s="177">
        <v>213600</v>
      </c>
      <c r="BU598" s="177">
        <v>1438877.42</v>
      </c>
      <c r="BV598" s="177">
        <v>89600</v>
      </c>
      <c r="BW598" s="177">
        <v>168800</v>
      </c>
      <c r="BX598" s="177">
        <v>610794.35</v>
      </c>
      <c r="BY598" s="177">
        <v>0</v>
      </c>
      <c r="BZ598" s="177">
        <v>124000</v>
      </c>
      <c r="CA598" s="177">
        <v>89600</v>
      </c>
      <c r="CB598" s="177">
        <v>259637.35</v>
      </c>
      <c r="CC598" s="177">
        <v>472000</v>
      </c>
      <c r="CD598" s="177">
        <v>179200</v>
      </c>
      <c r="CE598" s="177">
        <v>248000</v>
      </c>
      <c r="CF598" s="177">
        <v>0</v>
      </c>
      <c r="CG598" s="177">
        <v>124000</v>
      </c>
      <c r="CH598" s="177">
        <v>134400</v>
      </c>
      <c r="CI598" s="177">
        <v>160412.9</v>
      </c>
      <c r="CJ598" s="177">
        <v>299188.77</v>
      </c>
      <c r="CK598" s="177">
        <v>89600</v>
      </c>
      <c r="CL598" s="177">
        <v>44800</v>
      </c>
      <c r="CM598" s="178" t="s">
        <v>2194</v>
      </c>
      <c r="CN598" s="153" t="s">
        <v>2195</v>
      </c>
      <c r="CO598" s="153" t="s">
        <v>2194</v>
      </c>
      <c r="CQ598" s="189" t="s">
        <v>2196</v>
      </c>
      <c r="CR598" s="154">
        <f t="shared" si="13"/>
        <v>0</v>
      </c>
      <c r="CS598" s="154" t="s">
        <v>550</v>
      </c>
      <c r="CT598" s="154" t="s">
        <v>551</v>
      </c>
      <c r="CU598" s="154">
        <v>0</v>
      </c>
      <c r="CW598" s="157" t="s">
        <v>2195</v>
      </c>
      <c r="CX598" s="154" t="s">
        <v>2194</v>
      </c>
      <c r="CY598" s="154">
        <v>0</v>
      </c>
      <c r="CZ598" s="174">
        <f t="shared" si="12"/>
        <v>0</v>
      </c>
      <c r="DA598" s="158" t="s">
        <v>550</v>
      </c>
      <c r="DB598" s="154" t="s">
        <v>551</v>
      </c>
      <c r="DC598" s="154" t="s">
        <v>497</v>
      </c>
    </row>
    <row r="599" spans="1:107" ht="13.2" customHeight="1" x14ac:dyDescent="0.25">
      <c r="A599" s="175" t="s">
        <v>552</v>
      </c>
      <c r="B599" s="176" t="s">
        <v>553</v>
      </c>
      <c r="C599" s="177">
        <v>126000</v>
      </c>
      <c r="D599" s="177">
        <v>0</v>
      </c>
      <c r="E599" s="177">
        <v>0</v>
      </c>
      <c r="F599" s="177">
        <v>0</v>
      </c>
      <c r="G599" s="177">
        <v>0</v>
      </c>
      <c r="H599" s="177">
        <v>0</v>
      </c>
      <c r="I599" s="177">
        <v>0</v>
      </c>
      <c r="J599" s="177">
        <v>0</v>
      </c>
      <c r="K599" s="177">
        <v>3500</v>
      </c>
      <c r="L599" s="177">
        <v>0</v>
      </c>
      <c r="M599" s="177">
        <v>0</v>
      </c>
      <c r="N599" s="177">
        <v>0</v>
      </c>
      <c r="O599" s="177">
        <v>28000</v>
      </c>
      <c r="P599" s="177">
        <v>0</v>
      </c>
      <c r="Q599" s="177">
        <v>0</v>
      </c>
      <c r="R599" s="177">
        <v>0</v>
      </c>
      <c r="S599" s="177">
        <v>0</v>
      </c>
      <c r="T599" s="177">
        <v>0</v>
      </c>
      <c r="U599" s="177">
        <v>0</v>
      </c>
      <c r="V599" s="177">
        <v>0</v>
      </c>
      <c r="W599" s="177">
        <v>31500</v>
      </c>
      <c r="X599" s="177">
        <v>0</v>
      </c>
      <c r="Y599" s="177">
        <v>0</v>
      </c>
      <c r="Z599" s="177">
        <v>0</v>
      </c>
      <c r="AA599" s="177">
        <v>0</v>
      </c>
      <c r="AB599" s="177">
        <v>0</v>
      </c>
      <c r="AC599" s="177">
        <v>0</v>
      </c>
      <c r="AD599" s="177">
        <v>0</v>
      </c>
      <c r="AE599" s="177">
        <v>0</v>
      </c>
      <c r="AF599" s="177">
        <v>0</v>
      </c>
      <c r="AG599" s="177">
        <v>0</v>
      </c>
      <c r="AH599" s="177">
        <v>0</v>
      </c>
      <c r="AI599" s="177">
        <v>0</v>
      </c>
      <c r="AJ599" s="177">
        <v>0</v>
      </c>
      <c r="AK599" s="177">
        <v>140000</v>
      </c>
      <c r="AL599" s="177">
        <v>0</v>
      </c>
      <c r="AM599" s="177">
        <v>0</v>
      </c>
      <c r="AN599" s="177">
        <v>0</v>
      </c>
      <c r="AO599" s="177">
        <v>0</v>
      </c>
      <c r="AP599" s="177">
        <v>0</v>
      </c>
      <c r="AQ599" s="177">
        <v>0</v>
      </c>
      <c r="AR599" s="177">
        <v>0</v>
      </c>
      <c r="AS599" s="177">
        <v>0</v>
      </c>
      <c r="AT599" s="177">
        <v>0</v>
      </c>
      <c r="AU599" s="177">
        <v>0</v>
      </c>
      <c r="AV599" s="177">
        <v>0</v>
      </c>
      <c r="AW599" s="177">
        <v>0</v>
      </c>
      <c r="AX599" s="177">
        <v>0</v>
      </c>
      <c r="AY599" s="177">
        <v>50400</v>
      </c>
      <c r="AZ599" s="177">
        <v>0</v>
      </c>
      <c r="BA599" s="177">
        <v>28000</v>
      </c>
      <c r="BB599" s="177">
        <v>0</v>
      </c>
      <c r="BC599" s="177">
        <v>109818.68</v>
      </c>
      <c r="BD599" s="177">
        <v>0</v>
      </c>
      <c r="BE599" s="177">
        <v>0</v>
      </c>
      <c r="BF599" s="177">
        <v>0</v>
      </c>
      <c r="BG599" s="177">
        <v>0</v>
      </c>
      <c r="BH599" s="177">
        <v>0</v>
      </c>
      <c r="BI599" s="177">
        <v>0</v>
      </c>
      <c r="BJ599" s="177">
        <v>0</v>
      </c>
      <c r="BK599" s="177">
        <v>0</v>
      </c>
      <c r="BL599" s="177">
        <v>28000</v>
      </c>
      <c r="BM599" s="177">
        <v>0</v>
      </c>
      <c r="BN599" s="177">
        <v>0</v>
      </c>
      <c r="BO599" s="177">
        <v>0</v>
      </c>
      <c r="BP599" s="177">
        <v>0</v>
      </c>
      <c r="BQ599" s="177">
        <v>0</v>
      </c>
      <c r="BR599" s="177">
        <v>140338.71</v>
      </c>
      <c r="BS599" s="177">
        <v>0</v>
      </c>
      <c r="BT599" s="177">
        <v>0</v>
      </c>
      <c r="BU599" s="177">
        <v>0</v>
      </c>
      <c r="BV599" s="177">
        <v>0</v>
      </c>
      <c r="BW599" s="177">
        <v>0</v>
      </c>
      <c r="BX599" s="177">
        <v>0</v>
      </c>
      <c r="BY599" s="177">
        <v>0</v>
      </c>
      <c r="BZ599" s="177">
        <v>0</v>
      </c>
      <c r="CA599" s="177">
        <v>0</v>
      </c>
      <c r="CB599" s="177">
        <v>0</v>
      </c>
      <c r="CC599" s="177">
        <v>0</v>
      </c>
      <c r="CD599" s="177">
        <v>0</v>
      </c>
      <c r="CE599" s="177">
        <v>0</v>
      </c>
      <c r="CF599" s="177">
        <v>0</v>
      </c>
      <c r="CG599" s="177">
        <v>0</v>
      </c>
      <c r="CH599" s="177">
        <v>0</v>
      </c>
      <c r="CI599" s="177">
        <v>0</v>
      </c>
      <c r="CJ599" s="177">
        <v>0</v>
      </c>
      <c r="CK599" s="177">
        <v>0</v>
      </c>
      <c r="CL599" s="177">
        <v>0</v>
      </c>
      <c r="CM599" s="178" t="s">
        <v>2194</v>
      </c>
      <c r="CN599" s="153" t="s">
        <v>2195</v>
      </c>
      <c r="CO599" s="153" t="s">
        <v>2194</v>
      </c>
      <c r="CQ599" s="189" t="s">
        <v>2196</v>
      </c>
      <c r="CR599" s="154">
        <f t="shared" si="13"/>
        <v>0</v>
      </c>
      <c r="CS599" s="154" t="s">
        <v>552</v>
      </c>
      <c r="CT599" s="154" t="s">
        <v>553</v>
      </c>
      <c r="CU599" s="154">
        <v>0</v>
      </c>
      <c r="CW599" s="157" t="s">
        <v>2195</v>
      </c>
      <c r="CX599" s="154" t="s">
        <v>2194</v>
      </c>
      <c r="CY599" s="154">
        <v>0</v>
      </c>
      <c r="CZ599" s="174">
        <f t="shared" si="12"/>
        <v>0</v>
      </c>
      <c r="DA599" s="158" t="s">
        <v>552</v>
      </c>
      <c r="DB599" s="154" t="s">
        <v>553</v>
      </c>
      <c r="DC599" s="154" t="s">
        <v>497</v>
      </c>
    </row>
    <row r="600" spans="1:107" ht="13.2" customHeight="1" x14ac:dyDescent="0.25">
      <c r="A600" s="175" t="s">
        <v>554</v>
      </c>
      <c r="B600" s="176" t="s">
        <v>555</v>
      </c>
      <c r="C600" s="177">
        <v>8871062.5</v>
      </c>
      <c r="D600" s="177">
        <v>192420</v>
      </c>
      <c r="E600" s="177">
        <v>673080</v>
      </c>
      <c r="F600" s="177">
        <v>583000</v>
      </c>
      <c r="G600" s="177">
        <v>853430</v>
      </c>
      <c r="H600" s="177">
        <v>0</v>
      </c>
      <c r="I600" s="177">
        <v>642800</v>
      </c>
      <c r="J600" s="177">
        <v>1179120</v>
      </c>
      <c r="K600" s="177">
        <v>0</v>
      </c>
      <c r="L600" s="177">
        <v>314090</v>
      </c>
      <c r="M600" s="177">
        <v>1221060</v>
      </c>
      <c r="N600" s="177">
        <v>298800</v>
      </c>
      <c r="O600" s="177">
        <v>2650535</v>
      </c>
      <c r="P600" s="177">
        <v>523790</v>
      </c>
      <c r="Q600" s="177">
        <v>456900</v>
      </c>
      <c r="R600" s="177">
        <v>0</v>
      </c>
      <c r="S600" s="177">
        <v>546600</v>
      </c>
      <c r="T600" s="177">
        <v>604515.75</v>
      </c>
      <c r="U600" s="177">
        <v>471660</v>
      </c>
      <c r="V600" s="177">
        <v>425000</v>
      </c>
      <c r="W600" s="177">
        <v>6891226</v>
      </c>
      <c r="X600" s="177">
        <v>304812</v>
      </c>
      <c r="Y600" s="177">
        <v>38460</v>
      </c>
      <c r="Z600" s="177">
        <v>369120</v>
      </c>
      <c r="AA600" s="177">
        <v>296760</v>
      </c>
      <c r="AB600" s="177">
        <v>365460</v>
      </c>
      <c r="AC600" s="177">
        <v>429520</v>
      </c>
      <c r="AD600" s="177">
        <v>1471380</v>
      </c>
      <c r="AE600" s="177">
        <v>333840</v>
      </c>
      <c r="AF600" s="177">
        <v>646020</v>
      </c>
      <c r="AG600" s="177">
        <v>664920</v>
      </c>
      <c r="AH600" s="177">
        <v>899700</v>
      </c>
      <c r="AI600" s="177">
        <v>293640</v>
      </c>
      <c r="AJ600" s="177">
        <v>371400</v>
      </c>
      <c r="AK600" s="177">
        <v>14998415</v>
      </c>
      <c r="AL600" s="177">
        <v>339480</v>
      </c>
      <c r="AM600" s="177">
        <v>360720</v>
      </c>
      <c r="AN600" s="177">
        <v>0</v>
      </c>
      <c r="AO600" s="177">
        <v>1210520</v>
      </c>
      <c r="AP600" s="177">
        <v>414960</v>
      </c>
      <c r="AQ600" s="177">
        <v>236220</v>
      </c>
      <c r="AR600" s="177">
        <v>2966080</v>
      </c>
      <c r="AS600" s="177">
        <v>396300</v>
      </c>
      <c r="AT600" s="177">
        <v>0</v>
      </c>
      <c r="AU600" s="177">
        <v>947580</v>
      </c>
      <c r="AV600" s="177">
        <v>567280</v>
      </c>
      <c r="AW600" s="177">
        <v>451710</v>
      </c>
      <c r="AX600" s="177">
        <v>594180</v>
      </c>
      <c r="AY600" s="177">
        <v>226380</v>
      </c>
      <c r="AZ600" s="177">
        <v>237840</v>
      </c>
      <c r="BA600" s="177">
        <v>3807240</v>
      </c>
      <c r="BB600" s="177">
        <v>396180</v>
      </c>
      <c r="BC600" s="177">
        <v>0</v>
      </c>
      <c r="BD600" s="177">
        <v>1648240</v>
      </c>
      <c r="BE600" s="177">
        <v>295000</v>
      </c>
      <c r="BF600" s="177">
        <v>400000</v>
      </c>
      <c r="BG600" s="177">
        <v>3386560</v>
      </c>
      <c r="BH600" s="177">
        <v>0</v>
      </c>
      <c r="BI600" s="177">
        <v>0</v>
      </c>
      <c r="BJ600" s="177">
        <v>420600</v>
      </c>
      <c r="BK600" s="177">
        <v>360960</v>
      </c>
      <c r="BL600" s="177">
        <v>4224220</v>
      </c>
      <c r="BM600" s="177">
        <v>679020</v>
      </c>
      <c r="BN600" s="177">
        <v>301200</v>
      </c>
      <c r="BO600" s="177">
        <v>1079260</v>
      </c>
      <c r="BP600" s="177">
        <v>481860</v>
      </c>
      <c r="BQ600" s="177">
        <v>438720</v>
      </c>
      <c r="BR600" s="179">
        <v>24000000</v>
      </c>
      <c r="BS600" s="177">
        <v>593600</v>
      </c>
      <c r="BT600" s="177">
        <v>993820</v>
      </c>
      <c r="BU600" s="177">
        <v>3572451</v>
      </c>
      <c r="BV600" s="177">
        <v>0</v>
      </c>
      <c r="BW600" s="177">
        <v>373260</v>
      </c>
      <c r="BX600" s="177">
        <v>1360000</v>
      </c>
      <c r="BY600" s="177">
        <v>255120</v>
      </c>
      <c r="BZ600" s="177">
        <v>327360</v>
      </c>
      <c r="CA600" s="177">
        <v>278640</v>
      </c>
      <c r="CB600" s="177">
        <v>726240</v>
      </c>
      <c r="CC600" s="177">
        <v>2153040</v>
      </c>
      <c r="CD600" s="177">
        <v>685800</v>
      </c>
      <c r="CE600" s="177">
        <v>1371940</v>
      </c>
      <c r="CF600" s="177">
        <v>313320</v>
      </c>
      <c r="CG600" s="177">
        <v>223920</v>
      </c>
      <c r="CH600" s="177">
        <v>136860</v>
      </c>
      <c r="CI600" s="177">
        <v>304800</v>
      </c>
      <c r="CJ600" s="177">
        <v>2202770</v>
      </c>
      <c r="CK600" s="177">
        <v>102180</v>
      </c>
      <c r="CL600" s="177">
        <v>161520</v>
      </c>
      <c r="CM600" s="178" t="s">
        <v>2198</v>
      </c>
      <c r="CN600" s="153" t="s">
        <v>2199</v>
      </c>
      <c r="CO600" s="153" t="s">
        <v>2198</v>
      </c>
      <c r="CP600" s="154" t="s">
        <v>2208</v>
      </c>
      <c r="CQ600" s="189" t="s">
        <v>2200</v>
      </c>
      <c r="CR600" s="154">
        <f t="shared" si="13"/>
        <v>0</v>
      </c>
      <c r="CS600" s="154" t="s">
        <v>554</v>
      </c>
      <c r="CT600" s="154" t="s">
        <v>2209</v>
      </c>
      <c r="CU600" s="154">
        <v>0</v>
      </c>
      <c r="CW600" s="157" t="s">
        <v>2199</v>
      </c>
      <c r="CX600" s="154" t="s">
        <v>2198</v>
      </c>
      <c r="CY600" s="154" t="s">
        <v>2208</v>
      </c>
      <c r="CZ600" s="174">
        <f t="shared" si="12"/>
        <v>0</v>
      </c>
      <c r="DA600" s="158" t="s">
        <v>554</v>
      </c>
      <c r="DB600" s="154" t="s">
        <v>555</v>
      </c>
      <c r="DC600" s="154" t="s">
        <v>497</v>
      </c>
    </row>
    <row r="601" spans="1:107" ht="13.2" customHeight="1" x14ac:dyDescent="0.25">
      <c r="A601" s="175" t="s">
        <v>556</v>
      </c>
      <c r="B601" s="176" t="s">
        <v>557</v>
      </c>
      <c r="C601" s="177">
        <v>0</v>
      </c>
      <c r="D601" s="177">
        <v>0</v>
      </c>
      <c r="E601" s="177">
        <v>0</v>
      </c>
      <c r="F601" s="177">
        <v>0</v>
      </c>
      <c r="G601" s="177">
        <v>0</v>
      </c>
      <c r="H601" s="177">
        <v>0</v>
      </c>
      <c r="I601" s="177">
        <v>0</v>
      </c>
      <c r="J601" s="177">
        <v>0</v>
      </c>
      <c r="K601" s="177">
        <v>0</v>
      </c>
      <c r="L601" s="177">
        <v>0</v>
      </c>
      <c r="M601" s="177">
        <v>0</v>
      </c>
      <c r="N601" s="177">
        <v>0</v>
      </c>
      <c r="O601" s="177">
        <v>0</v>
      </c>
      <c r="P601" s="177">
        <v>0</v>
      </c>
      <c r="Q601" s="177">
        <v>0</v>
      </c>
      <c r="R601" s="177">
        <v>0</v>
      </c>
      <c r="S601" s="177">
        <v>0</v>
      </c>
      <c r="T601" s="177">
        <v>0</v>
      </c>
      <c r="U601" s="177">
        <v>0</v>
      </c>
      <c r="V601" s="177">
        <v>0</v>
      </c>
      <c r="W601" s="177">
        <v>0</v>
      </c>
      <c r="X601" s="177">
        <v>0</v>
      </c>
      <c r="Y601" s="177">
        <v>0</v>
      </c>
      <c r="Z601" s="177">
        <v>0</v>
      </c>
      <c r="AA601" s="177">
        <v>0</v>
      </c>
      <c r="AB601" s="177">
        <v>0</v>
      </c>
      <c r="AC601" s="177">
        <v>0</v>
      </c>
      <c r="AD601" s="177">
        <v>0</v>
      </c>
      <c r="AE601" s="177">
        <v>0</v>
      </c>
      <c r="AF601" s="177">
        <v>0</v>
      </c>
      <c r="AG601" s="177">
        <v>0</v>
      </c>
      <c r="AH601" s="177">
        <v>0</v>
      </c>
      <c r="AI601" s="177">
        <v>0</v>
      </c>
      <c r="AJ601" s="177">
        <v>0</v>
      </c>
      <c r="AK601" s="177">
        <v>52386</v>
      </c>
      <c r="AL601" s="177">
        <v>0</v>
      </c>
      <c r="AM601" s="177">
        <v>0</v>
      </c>
      <c r="AN601" s="177">
        <v>0</v>
      </c>
      <c r="AO601" s="177">
        <v>0</v>
      </c>
      <c r="AP601" s="177">
        <v>0</v>
      </c>
      <c r="AQ601" s="177">
        <v>0</v>
      </c>
      <c r="AR601" s="177">
        <v>0</v>
      </c>
      <c r="AS601" s="177">
        <v>0</v>
      </c>
      <c r="AT601" s="177">
        <v>0</v>
      </c>
      <c r="AU601" s="177">
        <v>0</v>
      </c>
      <c r="AV601" s="177">
        <v>0</v>
      </c>
      <c r="AW601" s="177">
        <v>0</v>
      </c>
      <c r="AX601" s="177">
        <v>0</v>
      </c>
      <c r="AY601" s="177">
        <v>0</v>
      </c>
      <c r="AZ601" s="177">
        <v>0</v>
      </c>
      <c r="BA601" s="177">
        <v>0</v>
      </c>
      <c r="BB601" s="177">
        <v>0</v>
      </c>
      <c r="BC601" s="177">
        <v>0</v>
      </c>
      <c r="BD601" s="177">
        <v>0</v>
      </c>
      <c r="BE601" s="177">
        <v>0</v>
      </c>
      <c r="BF601" s="177">
        <v>0</v>
      </c>
      <c r="BG601" s="177">
        <v>0</v>
      </c>
      <c r="BH601" s="177">
        <v>0</v>
      </c>
      <c r="BI601" s="177">
        <v>0</v>
      </c>
      <c r="BJ601" s="177">
        <v>0</v>
      </c>
      <c r="BK601" s="177">
        <v>0</v>
      </c>
      <c r="BL601" s="177">
        <v>0</v>
      </c>
      <c r="BM601" s="177">
        <v>0</v>
      </c>
      <c r="BN601" s="177">
        <v>0</v>
      </c>
      <c r="BO601" s="177">
        <v>0</v>
      </c>
      <c r="BP601" s="177">
        <v>0</v>
      </c>
      <c r="BQ601" s="177">
        <v>0</v>
      </c>
      <c r="BR601" s="177">
        <v>335820</v>
      </c>
      <c r="BS601" s="177">
        <v>0</v>
      </c>
      <c r="BT601" s="177">
        <v>0</v>
      </c>
      <c r="BU601" s="177">
        <v>0</v>
      </c>
      <c r="BV601" s="177">
        <v>0</v>
      </c>
      <c r="BW601" s="177">
        <v>0</v>
      </c>
      <c r="BX601" s="177">
        <v>0</v>
      </c>
      <c r="BY601" s="177">
        <v>0</v>
      </c>
      <c r="BZ601" s="177">
        <v>0</v>
      </c>
      <c r="CA601" s="177">
        <v>0</v>
      </c>
      <c r="CB601" s="177">
        <v>0</v>
      </c>
      <c r="CC601" s="177">
        <v>0</v>
      </c>
      <c r="CD601" s="177">
        <v>0</v>
      </c>
      <c r="CE601" s="177">
        <v>0</v>
      </c>
      <c r="CF601" s="177">
        <v>0</v>
      </c>
      <c r="CG601" s="177">
        <v>0</v>
      </c>
      <c r="CH601" s="177">
        <v>0</v>
      </c>
      <c r="CI601" s="177">
        <v>0</v>
      </c>
      <c r="CJ601" s="177">
        <v>0</v>
      </c>
      <c r="CK601" s="177">
        <v>0</v>
      </c>
      <c r="CL601" s="177">
        <v>0</v>
      </c>
      <c r="CM601" s="178" t="s">
        <v>2210</v>
      </c>
      <c r="CN601" s="153" t="s">
        <v>2211</v>
      </c>
      <c r="CO601" s="153" t="s">
        <v>2210</v>
      </c>
      <c r="CQ601" s="189" t="s">
        <v>2212</v>
      </c>
      <c r="CR601" s="154">
        <f t="shared" si="13"/>
        <v>0</v>
      </c>
      <c r="CS601" s="154" t="s">
        <v>556</v>
      </c>
      <c r="CT601" s="154" t="s">
        <v>557</v>
      </c>
      <c r="CU601" s="154">
        <v>0</v>
      </c>
      <c r="CW601" s="157" t="s">
        <v>2211</v>
      </c>
      <c r="CX601" s="154" t="s">
        <v>2210</v>
      </c>
      <c r="CY601" s="154">
        <v>0</v>
      </c>
      <c r="CZ601" s="174">
        <f t="shared" si="12"/>
        <v>0</v>
      </c>
      <c r="DA601" s="158" t="s">
        <v>556</v>
      </c>
      <c r="DB601" s="154" t="s">
        <v>557</v>
      </c>
      <c r="DC601" s="154" t="s">
        <v>497</v>
      </c>
    </row>
    <row r="602" spans="1:107" ht="13.2" customHeight="1" x14ac:dyDescent="0.25">
      <c r="A602" s="175" t="s">
        <v>558</v>
      </c>
      <c r="B602" s="176" t="s">
        <v>559</v>
      </c>
      <c r="C602" s="177">
        <v>23820</v>
      </c>
      <c r="D602" s="177">
        <v>0</v>
      </c>
      <c r="E602" s="177">
        <v>0</v>
      </c>
      <c r="F602" s="177">
        <v>0</v>
      </c>
      <c r="G602" s="177">
        <v>0</v>
      </c>
      <c r="H602" s="177">
        <v>0</v>
      </c>
      <c r="I602" s="177">
        <v>0</v>
      </c>
      <c r="J602" s="177">
        <v>0</v>
      </c>
      <c r="K602" s="177">
        <v>0</v>
      </c>
      <c r="L602" s="177">
        <v>0</v>
      </c>
      <c r="M602" s="177">
        <v>32790</v>
      </c>
      <c r="N602" s="177">
        <v>0</v>
      </c>
      <c r="O602" s="177">
        <v>0</v>
      </c>
      <c r="P602" s="177">
        <v>0</v>
      </c>
      <c r="Q602" s="177">
        <v>0</v>
      </c>
      <c r="R602" s="177">
        <v>0</v>
      </c>
      <c r="S602" s="177">
        <v>0</v>
      </c>
      <c r="T602" s="177">
        <v>0</v>
      </c>
      <c r="U602" s="177">
        <v>0</v>
      </c>
      <c r="V602" s="177">
        <v>0</v>
      </c>
      <c r="W602" s="177">
        <v>31380</v>
      </c>
      <c r="X602" s="177">
        <v>0</v>
      </c>
      <c r="Y602" s="177">
        <v>0</v>
      </c>
      <c r="Z602" s="177">
        <v>0</v>
      </c>
      <c r="AA602" s="177">
        <v>0</v>
      </c>
      <c r="AB602" s="177">
        <v>0</v>
      </c>
      <c r="AC602" s="177">
        <v>0</v>
      </c>
      <c r="AD602" s="177">
        <v>0</v>
      </c>
      <c r="AE602" s="177">
        <v>0</v>
      </c>
      <c r="AF602" s="177">
        <v>0</v>
      </c>
      <c r="AG602" s="177">
        <v>0</v>
      </c>
      <c r="AH602" s="177">
        <v>0</v>
      </c>
      <c r="AI602" s="177">
        <v>0</v>
      </c>
      <c r="AJ602" s="177">
        <v>0</v>
      </c>
      <c r="AK602" s="177">
        <v>92300.4</v>
      </c>
      <c r="AL602" s="177">
        <v>0</v>
      </c>
      <c r="AM602" s="177">
        <v>0</v>
      </c>
      <c r="AN602" s="177">
        <v>0</v>
      </c>
      <c r="AO602" s="177">
        <v>27900</v>
      </c>
      <c r="AP602" s="177">
        <v>0</v>
      </c>
      <c r="AQ602" s="177">
        <v>0</v>
      </c>
      <c r="AR602" s="177">
        <v>0</v>
      </c>
      <c r="AS602" s="177">
        <v>0</v>
      </c>
      <c r="AT602" s="177">
        <v>0</v>
      </c>
      <c r="AU602" s="177">
        <v>0</v>
      </c>
      <c r="AV602" s="177">
        <v>0</v>
      </c>
      <c r="AW602" s="177">
        <v>0</v>
      </c>
      <c r="AX602" s="177">
        <v>0</v>
      </c>
      <c r="AY602" s="177">
        <v>0</v>
      </c>
      <c r="AZ602" s="177">
        <v>0</v>
      </c>
      <c r="BA602" s="177">
        <v>0</v>
      </c>
      <c r="BB602" s="177">
        <v>0</v>
      </c>
      <c r="BC602" s="177">
        <v>105270</v>
      </c>
      <c r="BD602" s="177">
        <v>0</v>
      </c>
      <c r="BE602" s="177">
        <v>0</v>
      </c>
      <c r="BF602" s="177">
        <v>0</v>
      </c>
      <c r="BG602" s="177">
        <v>44550</v>
      </c>
      <c r="BH602" s="177">
        <v>0</v>
      </c>
      <c r="BI602" s="177">
        <v>0</v>
      </c>
      <c r="BJ602" s="177">
        <v>0</v>
      </c>
      <c r="BK602" s="177">
        <v>0</v>
      </c>
      <c r="BL602" s="177">
        <v>0</v>
      </c>
      <c r="BM602" s="177">
        <v>0</v>
      </c>
      <c r="BN602" s="177">
        <v>0</v>
      </c>
      <c r="BO602" s="177">
        <v>0</v>
      </c>
      <c r="BP602" s="177">
        <v>0</v>
      </c>
      <c r="BQ602" s="177">
        <v>0</v>
      </c>
      <c r="BR602" s="177">
        <v>29160</v>
      </c>
      <c r="BS602" s="177">
        <v>0</v>
      </c>
      <c r="BT602" s="177">
        <v>0</v>
      </c>
      <c r="BU602" s="177">
        <v>0</v>
      </c>
      <c r="BV602" s="177">
        <v>0</v>
      </c>
      <c r="BW602" s="177">
        <v>0</v>
      </c>
      <c r="BX602" s="177">
        <v>28530</v>
      </c>
      <c r="BY602" s="177">
        <v>0</v>
      </c>
      <c r="BZ602" s="177">
        <v>0</v>
      </c>
      <c r="CA602" s="177">
        <v>0</v>
      </c>
      <c r="CB602" s="177">
        <v>0</v>
      </c>
      <c r="CC602" s="177">
        <v>0</v>
      </c>
      <c r="CD602" s="177">
        <v>0</v>
      </c>
      <c r="CE602" s="177">
        <v>0</v>
      </c>
      <c r="CF602" s="177">
        <v>0</v>
      </c>
      <c r="CG602" s="177">
        <v>0</v>
      </c>
      <c r="CH602" s="177">
        <v>0</v>
      </c>
      <c r="CI602" s="177">
        <v>0</v>
      </c>
      <c r="CJ602" s="177">
        <v>27990</v>
      </c>
      <c r="CK602" s="177">
        <v>0</v>
      </c>
      <c r="CL602" s="177">
        <v>0</v>
      </c>
      <c r="CM602" s="178" t="s">
        <v>2210</v>
      </c>
      <c r="CN602" s="153" t="s">
        <v>2211</v>
      </c>
      <c r="CO602" s="153" t="s">
        <v>2210</v>
      </c>
      <c r="CP602" s="154" t="s">
        <v>2213</v>
      </c>
      <c r="CQ602" s="189" t="s">
        <v>2212</v>
      </c>
      <c r="CR602" s="154">
        <f t="shared" si="13"/>
        <v>0</v>
      </c>
      <c r="CS602" s="154" t="s">
        <v>558</v>
      </c>
      <c r="CT602" s="154" t="s">
        <v>559</v>
      </c>
      <c r="CU602" s="154">
        <v>0</v>
      </c>
      <c r="CW602" s="157" t="s">
        <v>2211</v>
      </c>
      <c r="CX602" s="154" t="s">
        <v>2210</v>
      </c>
      <c r="CY602" s="154" t="s">
        <v>2213</v>
      </c>
      <c r="CZ602" s="174">
        <f t="shared" si="12"/>
        <v>0</v>
      </c>
      <c r="DA602" s="158" t="s">
        <v>558</v>
      </c>
      <c r="DB602" s="154" t="s">
        <v>559</v>
      </c>
      <c r="DC602" s="154" t="s">
        <v>497</v>
      </c>
    </row>
    <row r="603" spans="1:107" ht="13.2" customHeight="1" x14ac:dyDescent="0.25">
      <c r="A603" s="175" t="s">
        <v>2214</v>
      </c>
      <c r="B603" s="176" t="s">
        <v>2215</v>
      </c>
      <c r="C603" s="177">
        <v>0</v>
      </c>
      <c r="D603" s="177">
        <v>0</v>
      </c>
      <c r="E603" s="177">
        <v>0</v>
      </c>
      <c r="F603" s="177">
        <v>0</v>
      </c>
      <c r="G603" s="177">
        <v>0</v>
      </c>
      <c r="H603" s="177">
        <v>0</v>
      </c>
      <c r="I603" s="177">
        <v>0</v>
      </c>
      <c r="J603" s="177">
        <v>0</v>
      </c>
      <c r="K603" s="177">
        <v>0</v>
      </c>
      <c r="L603" s="177">
        <v>0</v>
      </c>
      <c r="M603" s="177">
        <v>0</v>
      </c>
      <c r="N603" s="177">
        <v>0</v>
      </c>
      <c r="O603" s="177">
        <v>0</v>
      </c>
      <c r="P603" s="177">
        <v>0</v>
      </c>
      <c r="Q603" s="177">
        <v>0</v>
      </c>
      <c r="R603" s="177">
        <v>0</v>
      </c>
      <c r="S603" s="177">
        <v>0</v>
      </c>
      <c r="T603" s="177">
        <v>0</v>
      </c>
      <c r="U603" s="177">
        <v>0</v>
      </c>
      <c r="V603" s="177">
        <v>0</v>
      </c>
      <c r="W603" s="177">
        <v>0</v>
      </c>
      <c r="X603" s="177">
        <v>0</v>
      </c>
      <c r="Y603" s="177">
        <v>0</v>
      </c>
      <c r="Z603" s="177">
        <v>0</v>
      </c>
      <c r="AA603" s="177">
        <v>0</v>
      </c>
      <c r="AB603" s="177">
        <v>0</v>
      </c>
      <c r="AC603" s="177">
        <v>0</v>
      </c>
      <c r="AD603" s="177">
        <v>0</v>
      </c>
      <c r="AE603" s="177">
        <v>0</v>
      </c>
      <c r="AF603" s="177">
        <v>0</v>
      </c>
      <c r="AG603" s="177">
        <v>0</v>
      </c>
      <c r="AH603" s="177">
        <v>0</v>
      </c>
      <c r="AI603" s="177">
        <v>0</v>
      </c>
      <c r="AJ603" s="177">
        <v>0</v>
      </c>
      <c r="AK603" s="177">
        <v>0</v>
      </c>
      <c r="AL603" s="177">
        <v>0</v>
      </c>
      <c r="AM603" s="177">
        <v>0</v>
      </c>
      <c r="AN603" s="177">
        <v>0</v>
      </c>
      <c r="AO603" s="177">
        <v>0</v>
      </c>
      <c r="AP603" s="177">
        <v>0</v>
      </c>
      <c r="AQ603" s="177">
        <v>0</v>
      </c>
      <c r="AR603" s="177">
        <v>0</v>
      </c>
      <c r="AS603" s="177">
        <v>0</v>
      </c>
      <c r="AT603" s="177">
        <v>0</v>
      </c>
      <c r="AU603" s="177">
        <v>0</v>
      </c>
      <c r="AV603" s="177">
        <v>0</v>
      </c>
      <c r="AW603" s="177">
        <v>0</v>
      </c>
      <c r="AX603" s="177">
        <v>0</v>
      </c>
      <c r="AY603" s="177">
        <v>0</v>
      </c>
      <c r="AZ603" s="177">
        <v>0</v>
      </c>
      <c r="BA603" s="177">
        <v>0</v>
      </c>
      <c r="BB603" s="177">
        <v>0</v>
      </c>
      <c r="BC603" s="177">
        <v>0</v>
      </c>
      <c r="BD603" s="177">
        <v>0</v>
      </c>
      <c r="BE603" s="177">
        <v>0</v>
      </c>
      <c r="BF603" s="177">
        <v>0</v>
      </c>
      <c r="BG603" s="177">
        <v>0</v>
      </c>
      <c r="BH603" s="177">
        <v>0</v>
      </c>
      <c r="BI603" s="177">
        <v>0</v>
      </c>
      <c r="BJ603" s="177">
        <v>0</v>
      </c>
      <c r="BK603" s="177">
        <v>0</v>
      </c>
      <c r="BL603" s="177">
        <v>0</v>
      </c>
      <c r="BM603" s="177">
        <v>0</v>
      </c>
      <c r="BN603" s="177">
        <v>0</v>
      </c>
      <c r="BO603" s="177">
        <v>0</v>
      </c>
      <c r="BP603" s="177">
        <v>0</v>
      </c>
      <c r="BQ603" s="177">
        <v>0</v>
      </c>
      <c r="BR603" s="177">
        <v>0</v>
      </c>
      <c r="BS603" s="177">
        <v>0</v>
      </c>
      <c r="BT603" s="177">
        <v>0</v>
      </c>
      <c r="BU603" s="177">
        <v>0</v>
      </c>
      <c r="BV603" s="177">
        <v>0</v>
      </c>
      <c r="BW603" s="177">
        <v>0</v>
      </c>
      <c r="BX603" s="177">
        <v>0</v>
      </c>
      <c r="BY603" s="177">
        <v>0</v>
      </c>
      <c r="BZ603" s="177">
        <v>0</v>
      </c>
      <c r="CA603" s="177">
        <v>0</v>
      </c>
      <c r="CB603" s="177">
        <v>0</v>
      </c>
      <c r="CC603" s="177">
        <v>0</v>
      </c>
      <c r="CD603" s="177">
        <v>0</v>
      </c>
      <c r="CE603" s="177">
        <v>0</v>
      </c>
      <c r="CF603" s="177">
        <v>0</v>
      </c>
      <c r="CG603" s="177">
        <v>0</v>
      </c>
      <c r="CH603" s="177">
        <v>0</v>
      </c>
      <c r="CI603" s="177">
        <v>0</v>
      </c>
      <c r="CJ603" s="177">
        <v>0</v>
      </c>
      <c r="CK603" s="177">
        <v>0</v>
      </c>
      <c r="CL603" s="177">
        <v>0</v>
      </c>
      <c r="CM603" s="178" t="s">
        <v>2210</v>
      </c>
      <c r="CN603" s="153" t="s">
        <v>2211</v>
      </c>
      <c r="CO603" s="153" t="s">
        <v>2210</v>
      </c>
      <c r="CQ603" s="189" t="s">
        <v>2212</v>
      </c>
      <c r="CR603" s="154">
        <f t="shared" si="13"/>
        <v>0</v>
      </c>
      <c r="CS603" s="154" t="s">
        <v>2214</v>
      </c>
      <c r="CT603" s="154" t="s">
        <v>2215</v>
      </c>
      <c r="CU603" s="154">
        <v>0</v>
      </c>
      <c r="CW603" s="157" t="s">
        <v>2211</v>
      </c>
      <c r="CX603" s="154" t="s">
        <v>2210</v>
      </c>
      <c r="CY603" s="154">
        <v>0</v>
      </c>
      <c r="CZ603" s="174">
        <f t="shared" si="12"/>
        <v>0</v>
      </c>
      <c r="DA603" s="158" t="s">
        <v>2214</v>
      </c>
      <c r="DB603" s="154" t="s">
        <v>2215</v>
      </c>
      <c r="DC603" s="154" t="s">
        <v>497</v>
      </c>
    </row>
    <row r="604" spans="1:107" ht="13.2" customHeight="1" x14ac:dyDescent="0.25">
      <c r="A604" s="175" t="s">
        <v>560</v>
      </c>
      <c r="B604" s="176" t="s">
        <v>561</v>
      </c>
      <c r="C604" s="177">
        <v>3131500.73</v>
      </c>
      <c r="D604" s="177">
        <v>380011.56</v>
      </c>
      <c r="E604" s="177">
        <v>430818.54</v>
      </c>
      <c r="F604" s="177">
        <v>475376.19</v>
      </c>
      <c r="G604" s="177">
        <v>293225.32</v>
      </c>
      <c r="H604" s="177">
        <v>455668.05</v>
      </c>
      <c r="I604" s="177">
        <v>639621.88</v>
      </c>
      <c r="J604" s="177">
        <v>656591.93999999994</v>
      </c>
      <c r="K604" s="177">
        <v>375221.33</v>
      </c>
      <c r="L604" s="177">
        <v>377241.13</v>
      </c>
      <c r="M604" s="177">
        <v>878973.97</v>
      </c>
      <c r="N604" s="177">
        <v>90779.46</v>
      </c>
      <c r="O604" s="177">
        <v>1332063.94</v>
      </c>
      <c r="P604" s="177">
        <v>332410.8</v>
      </c>
      <c r="Q604" s="177">
        <v>374187.4</v>
      </c>
      <c r="R604" s="177">
        <v>749381.6</v>
      </c>
      <c r="S604" s="177">
        <v>417614.97</v>
      </c>
      <c r="T604" s="177">
        <v>299361.48</v>
      </c>
      <c r="U604" s="177">
        <v>337616</v>
      </c>
      <c r="V604" s="177">
        <v>185994.4</v>
      </c>
      <c r="W604" s="177">
        <v>3276220.53</v>
      </c>
      <c r="X604" s="177">
        <v>298321.59999999998</v>
      </c>
      <c r="Y604" s="177">
        <v>420616.54</v>
      </c>
      <c r="Z604" s="177">
        <v>306302.2</v>
      </c>
      <c r="AA604" s="177">
        <v>177976.8</v>
      </c>
      <c r="AB604" s="177">
        <v>208273.4</v>
      </c>
      <c r="AC604" s="177">
        <v>212660.8</v>
      </c>
      <c r="AD604" s="177">
        <v>804734.44</v>
      </c>
      <c r="AE604" s="177">
        <v>286956.40000000002</v>
      </c>
      <c r="AF604" s="177">
        <v>297204.8</v>
      </c>
      <c r="AG604" s="177">
        <v>355828.59</v>
      </c>
      <c r="AH604" s="177">
        <v>553134.69999999995</v>
      </c>
      <c r="AI604" s="177">
        <v>289221.90000000002</v>
      </c>
      <c r="AJ604" s="177">
        <v>169008.4</v>
      </c>
      <c r="AK604" s="177">
        <v>5474194.9100000001</v>
      </c>
      <c r="AL604" s="177">
        <v>403980.87</v>
      </c>
      <c r="AM604" s="177">
        <v>323898.40000000002</v>
      </c>
      <c r="AN604" s="177">
        <v>644090.19999999995</v>
      </c>
      <c r="AO604" s="177">
        <v>587588.34</v>
      </c>
      <c r="AP604" s="177">
        <v>362219.96</v>
      </c>
      <c r="AQ604" s="177">
        <v>198521.60000000001</v>
      </c>
      <c r="AR604" s="177">
        <v>1092416.57</v>
      </c>
      <c r="AS604" s="177">
        <v>336257.01</v>
      </c>
      <c r="AT604" s="177">
        <v>530912</v>
      </c>
      <c r="AU604" s="177">
        <v>729520.2</v>
      </c>
      <c r="AV604" s="177">
        <v>286137.40000000002</v>
      </c>
      <c r="AW604" s="177">
        <v>248834.4</v>
      </c>
      <c r="AX604" s="177">
        <v>459725.67</v>
      </c>
      <c r="AY604" s="177">
        <v>278586.90000000002</v>
      </c>
      <c r="AZ604" s="177">
        <v>331225</v>
      </c>
      <c r="BA604" s="177">
        <v>1512711.16</v>
      </c>
      <c r="BB604" s="177">
        <v>345371.8</v>
      </c>
      <c r="BC604" s="177">
        <v>3170479.88</v>
      </c>
      <c r="BD604" s="177">
        <v>737338.82</v>
      </c>
      <c r="BE604" s="177">
        <v>327401.71000000002</v>
      </c>
      <c r="BF604" s="177">
        <v>287571.40000000002</v>
      </c>
      <c r="BG604" s="177">
        <v>1702930.14</v>
      </c>
      <c r="BH604" s="177">
        <v>240297.4</v>
      </c>
      <c r="BI604" s="177">
        <v>157961.9</v>
      </c>
      <c r="BJ604" s="177">
        <v>209258.34</v>
      </c>
      <c r="BK604" s="177">
        <v>185665.4</v>
      </c>
      <c r="BL604" s="177">
        <v>2392213.86</v>
      </c>
      <c r="BM604" s="177">
        <v>581687.31000000006</v>
      </c>
      <c r="BN604" s="177">
        <v>462509.81</v>
      </c>
      <c r="BO604" s="177">
        <v>745320.29</v>
      </c>
      <c r="BP604" s="177">
        <v>442003.1</v>
      </c>
      <c r="BQ604" s="177">
        <v>284311.8</v>
      </c>
      <c r="BR604" s="177">
        <v>8005164.7599999998</v>
      </c>
      <c r="BS604" s="177">
        <v>526489.56000000006</v>
      </c>
      <c r="BT604" s="177">
        <v>498808.57</v>
      </c>
      <c r="BU604" s="177">
        <v>1531206.72</v>
      </c>
      <c r="BV604" s="177">
        <v>156085.4</v>
      </c>
      <c r="BW604" s="177">
        <v>411345.63</v>
      </c>
      <c r="BX604" s="177">
        <v>955039.8</v>
      </c>
      <c r="BY604" s="177">
        <v>331446.61</v>
      </c>
      <c r="BZ604" s="177">
        <v>292360.2</v>
      </c>
      <c r="CA604" s="177">
        <v>413808.84</v>
      </c>
      <c r="CB604" s="177">
        <v>548910.4</v>
      </c>
      <c r="CC604" s="177">
        <v>856921.54</v>
      </c>
      <c r="CD604" s="177">
        <v>564773.4</v>
      </c>
      <c r="CE604" s="177">
        <v>703681.04</v>
      </c>
      <c r="CF604" s="177">
        <v>254749.79</v>
      </c>
      <c r="CG604" s="177">
        <v>300879.12</v>
      </c>
      <c r="CH604" s="177">
        <v>205162.4</v>
      </c>
      <c r="CI604" s="177">
        <v>289767.27</v>
      </c>
      <c r="CJ604" s="177">
        <v>922236.87</v>
      </c>
      <c r="CK604" s="177">
        <v>139802.20000000001</v>
      </c>
      <c r="CL604" s="177">
        <v>148408.29999999999</v>
      </c>
      <c r="CM604" s="178" t="s">
        <v>2210</v>
      </c>
      <c r="CN604" s="153" t="s">
        <v>2211</v>
      </c>
      <c r="CO604" s="153" t="s">
        <v>2210</v>
      </c>
      <c r="CQ604" s="189" t="s">
        <v>2212</v>
      </c>
      <c r="CR604" s="154">
        <f t="shared" si="13"/>
        <v>0</v>
      </c>
      <c r="CS604" s="154" t="s">
        <v>560</v>
      </c>
      <c r="CT604" s="154" t="s">
        <v>561</v>
      </c>
      <c r="CU604" s="154">
        <v>0</v>
      </c>
      <c r="CW604" s="157" t="s">
        <v>2211</v>
      </c>
      <c r="CX604" s="154" t="s">
        <v>2210</v>
      </c>
      <c r="CY604" s="154">
        <v>0</v>
      </c>
      <c r="CZ604" s="174">
        <f t="shared" si="12"/>
        <v>0</v>
      </c>
      <c r="DA604" s="158" t="s">
        <v>560</v>
      </c>
      <c r="DB604" s="154" t="s">
        <v>561</v>
      </c>
      <c r="DC604" s="154" t="s">
        <v>497</v>
      </c>
    </row>
    <row r="605" spans="1:107" ht="13.2" customHeight="1" x14ac:dyDescent="0.25">
      <c r="A605" s="175" t="s">
        <v>562</v>
      </c>
      <c r="B605" s="176" t="s">
        <v>563</v>
      </c>
      <c r="C605" s="177">
        <v>4697251.07</v>
      </c>
      <c r="D605" s="177">
        <v>570017.34</v>
      </c>
      <c r="E605" s="177">
        <v>646227.82999999996</v>
      </c>
      <c r="F605" s="177">
        <v>713064.28</v>
      </c>
      <c r="G605" s="177">
        <v>439837.98</v>
      </c>
      <c r="H605" s="177">
        <v>683502.07999999996</v>
      </c>
      <c r="I605" s="177">
        <v>959432.82</v>
      </c>
      <c r="J605" s="177">
        <v>984887.92</v>
      </c>
      <c r="K605" s="177">
        <v>562832.01</v>
      </c>
      <c r="L605" s="177">
        <v>574861.69999999995</v>
      </c>
      <c r="M605" s="177">
        <v>1318460.96</v>
      </c>
      <c r="N605" s="177">
        <v>136169.20000000001</v>
      </c>
      <c r="O605" s="177">
        <v>1998095.91</v>
      </c>
      <c r="P605" s="177">
        <v>498616.7</v>
      </c>
      <c r="Q605" s="177">
        <v>561292.80000000005</v>
      </c>
      <c r="R605" s="177">
        <v>914539.9</v>
      </c>
      <c r="S605" s="177">
        <v>626422.46</v>
      </c>
      <c r="T605" s="177">
        <v>449042.22</v>
      </c>
      <c r="U605" s="177">
        <v>506424.3</v>
      </c>
      <c r="V605" s="177">
        <v>278991.59999999998</v>
      </c>
      <c r="W605" s="177">
        <v>4914330.75</v>
      </c>
      <c r="X605" s="177">
        <v>328802.40000000002</v>
      </c>
      <c r="Y605" s="177">
        <v>630924.80000000005</v>
      </c>
      <c r="Z605" s="177">
        <v>459453.9</v>
      </c>
      <c r="AA605" s="177">
        <v>266965.2</v>
      </c>
      <c r="AB605" s="177">
        <v>312410.09999999998</v>
      </c>
      <c r="AC605" s="177">
        <v>318991.2</v>
      </c>
      <c r="AD605" s="177">
        <v>1207101.6599999999</v>
      </c>
      <c r="AE605" s="177">
        <v>430434.6</v>
      </c>
      <c r="AF605" s="177">
        <v>445807.2</v>
      </c>
      <c r="AG605" s="177">
        <v>533742.88</v>
      </c>
      <c r="AH605" s="177">
        <v>829702.05</v>
      </c>
      <c r="AI605" s="177">
        <v>391846.35</v>
      </c>
      <c r="AJ605" s="177">
        <v>253512.6</v>
      </c>
      <c r="AK605" s="177">
        <v>8211192.1799999997</v>
      </c>
      <c r="AL605" s="177">
        <v>605971.30000000005</v>
      </c>
      <c r="AM605" s="177">
        <v>485847.6</v>
      </c>
      <c r="AN605" s="177">
        <v>959764.65</v>
      </c>
      <c r="AO605" s="177">
        <v>881273.01</v>
      </c>
      <c r="AP605" s="177">
        <v>543329.93000000005</v>
      </c>
      <c r="AQ605" s="177">
        <v>297782.40000000002</v>
      </c>
      <c r="AR605" s="177">
        <v>1638624.86</v>
      </c>
      <c r="AS605" s="177">
        <v>504385.51</v>
      </c>
      <c r="AT605" s="177">
        <v>796367.57</v>
      </c>
      <c r="AU605" s="177">
        <v>1094280.3</v>
      </c>
      <c r="AV605" s="177">
        <v>429206.1</v>
      </c>
      <c r="AW605" s="177">
        <v>373251.6</v>
      </c>
      <c r="AX605" s="177">
        <v>689588.5</v>
      </c>
      <c r="AY605" s="177">
        <v>417880.35</v>
      </c>
      <c r="AZ605" s="177">
        <v>496837.5</v>
      </c>
      <c r="BA605" s="177">
        <v>2269066.7400000002</v>
      </c>
      <c r="BB605" s="177">
        <v>518057.7</v>
      </c>
      <c r="BC605" s="177">
        <v>4755719.79</v>
      </c>
      <c r="BD605" s="177">
        <v>1242100.23</v>
      </c>
      <c r="BE605" s="177">
        <v>491102.56</v>
      </c>
      <c r="BF605" s="177">
        <v>431357.1</v>
      </c>
      <c r="BG605" s="177">
        <v>2554395.19</v>
      </c>
      <c r="BH605" s="177">
        <v>360446.1</v>
      </c>
      <c r="BI605" s="177">
        <v>236942.85</v>
      </c>
      <c r="BJ605" s="177">
        <v>313617.5</v>
      </c>
      <c r="BK605" s="177">
        <v>278498.09999999998</v>
      </c>
      <c r="BL605" s="177">
        <v>3237919.91</v>
      </c>
      <c r="BM605" s="177">
        <v>872530.96</v>
      </c>
      <c r="BN605" s="177">
        <v>693764.72</v>
      </c>
      <c r="BO605" s="177">
        <v>992512.24</v>
      </c>
      <c r="BP605" s="177">
        <v>666004.65</v>
      </c>
      <c r="BQ605" s="177">
        <v>426467.71</v>
      </c>
      <c r="BR605" s="177">
        <v>12007747.060000001</v>
      </c>
      <c r="BS605" s="177">
        <v>790416.84</v>
      </c>
      <c r="BT605" s="177">
        <v>748212.55</v>
      </c>
      <c r="BU605" s="177">
        <v>2295645.88</v>
      </c>
      <c r="BV605" s="177">
        <v>234128.1</v>
      </c>
      <c r="BW605" s="177">
        <v>612518.44999999995</v>
      </c>
      <c r="BX605" s="177">
        <v>1432559.71</v>
      </c>
      <c r="BY605" s="177">
        <v>497169.91</v>
      </c>
      <c r="BZ605" s="177">
        <v>438540.3</v>
      </c>
      <c r="CA605" s="177">
        <v>620698.86</v>
      </c>
      <c r="CB605" s="177">
        <v>823464.3</v>
      </c>
      <c r="CC605" s="177">
        <v>1285382.29</v>
      </c>
      <c r="CD605" s="177">
        <v>847160.1</v>
      </c>
      <c r="CE605" s="177">
        <v>1055521.54</v>
      </c>
      <c r="CF605" s="177">
        <v>382124.68</v>
      </c>
      <c r="CG605" s="177">
        <v>359147.72</v>
      </c>
      <c r="CH605" s="177">
        <v>307743.59999999998</v>
      </c>
      <c r="CI605" s="177">
        <v>434650.91</v>
      </c>
      <c r="CJ605" s="177">
        <v>1382416.6</v>
      </c>
      <c r="CK605" s="177">
        <v>209703.3</v>
      </c>
      <c r="CL605" s="177">
        <v>222612.45</v>
      </c>
      <c r="CM605" s="178" t="s">
        <v>2210</v>
      </c>
      <c r="CN605" s="153" t="s">
        <v>2211</v>
      </c>
      <c r="CO605" s="153" t="s">
        <v>2210</v>
      </c>
      <c r="CQ605" s="189" t="s">
        <v>2212</v>
      </c>
      <c r="CR605" s="154">
        <f t="shared" si="13"/>
        <v>0</v>
      </c>
      <c r="CS605" s="154" t="s">
        <v>562</v>
      </c>
      <c r="CT605" s="154" t="s">
        <v>563</v>
      </c>
      <c r="CU605" s="154">
        <v>0</v>
      </c>
      <c r="CW605" s="157" t="s">
        <v>2211</v>
      </c>
      <c r="CX605" s="154" t="s">
        <v>2210</v>
      </c>
      <c r="CY605" s="154">
        <v>0</v>
      </c>
      <c r="CZ605" s="174">
        <f t="shared" si="12"/>
        <v>0</v>
      </c>
      <c r="DA605" s="158" t="s">
        <v>562</v>
      </c>
      <c r="DB605" s="154" t="s">
        <v>563</v>
      </c>
      <c r="DC605" s="154" t="s">
        <v>497</v>
      </c>
    </row>
    <row r="606" spans="1:107" ht="13.2" customHeight="1" x14ac:dyDescent="0.25">
      <c r="A606" s="175" t="s">
        <v>564</v>
      </c>
      <c r="B606" s="176" t="s">
        <v>565</v>
      </c>
      <c r="C606" s="177">
        <v>136630.14000000001</v>
      </c>
      <c r="D606" s="177">
        <v>27138.6</v>
      </c>
      <c r="E606" s="177">
        <v>63658.19</v>
      </c>
      <c r="F606" s="177">
        <v>46036.800000000003</v>
      </c>
      <c r="G606" s="177">
        <v>24180.6</v>
      </c>
      <c r="H606" s="177">
        <v>32418</v>
      </c>
      <c r="I606" s="177">
        <v>63888.6</v>
      </c>
      <c r="J606" s="177">
        <v>76014.399999999994</v>
      </c>
      <c r="K606" s="177">
        <v>61154.400000000001</v>
      </c>
      <c r="L606" s="177">
        <v>58655.4</v>
      </c>
      <c r="M606" s="177">
        <v>49341.599999999999</v>
      </c>
      <c r="N606" s="177">
        <v>0</v>
      </c>
      <c r="O606" s="177">
        <v>80476.800000000003</v>
      </c>
      <c r="P606" s="177">
        <v>47623.5</v>
      </c>
      <c r="Q606" s="177">
        <v>30156.799999999999</v>
      </c>
      <c r="R606" s="177">
        <v>32325.8</v>
      </c>
      <c r="S606" s="177">
        <v>46061.37</v>
      </c>
      <c r="T606" s="177">
        <v>51137</v>
      </c>
      <c r="U606" s="177">
        <v>69736.800000000003</v>
      </c>
      <c r="V606" s="177">
        <v>44107.199999999997</v>
      </c>
      <c r="W606" s="177">
        <v>190932.79</v>
      </c>
      <c r="X606" s="177">
        <v>27990.6</v>
      </c>
      <c r="Y606" s="177">
        <v>22707.599999999999</v>
      </c>
      <c r="Z606" s="177">
        <v>49149.599999999999</v>
      </c>
      <c r="AA606" s="177">
        <v>13255.6</v>
      </c>
      <c r="AB606" s="177">
        <v>47500.2</v>
      </c>
      <c r="AC606" s="177">
        <v>41488.800000000003</v>
      </c>
      <c r="AD606" s="177">
        <v>119950.2</v>
      </c>
      <c r="AE606" s="177">
        <v>19456.23</v>
      </c>
      <c r="AF606" s="177">
        <v>34865.4</v>
      </c>
      <c r="AG606" s="177">
        <v>41312.699999999997</v>
      </c>
      <c r="AH606" s="177">
        <v>31254</v>
      </c>
      <c r="AI606" s="177">
        <v>43395</v>
      </c>
      <c r="AJ606" s="177">
        <v>0</v>
      </c>
      <c r="AK606" s="177">
        <v>175579.7</v>
      </c>
      <c r="AL606" s="177">
        <v>38845.199999999997</v>
      </c>
      <c r="AM606" s="177">
        <v>47671.199999999997</v>
      </c>
      <c r="AN606" s="177">
        <v>36634.199999999997</v>
      </c>
      <c r="AO606" s="177">
        <v>51244.800000000003</v>
      </c>
      <c r="AP606" s="177">
        <v>49608.6</v>
      </c>
      <c r="AQ606" s="177">
        <v>32091.08</v>
      </c>
      <c r="AR606" s="177">
        <v>28509</v>
      </c>
      <c r="AS606" s="177">
        <v>68156.7</v>
      </c>
      <c r="AT606" s="177">
        <v>19645.2</v>
      </c>
      <c r="AU606" s="177">
        <v>45642</v>
      </c>
      <c r="AV606" s="177">
        <v>45105</v>
      </c>
      <c r="AW606" s="177">
        <v>40313.4</v>
      </c>
      <c r="AX606" s="177">
        <v>68244</v>
      </c>
      <c r="AY606" s="177">
        <v>53499.4</v>
      </c>
      <c r="AZ606" s="177">
        <v>18844.8</v>
      </c>
      <c r="BA606" s="177">
        <v>86586</v>
      </c>
      <c r="BB606" s="177">
        <v>0</v>
      </c>
      <c r="BC606" s="177">
        <v>236328.3</v>
      </c>
      <c r="BD606" s="177">
        <v>66868.2</v>
      </c>
      <c r="BE606" s="177">
        <v>56290.55</v>
      </c>
      <c r="BF606" s="177">
        <v>31989.599999999999</v>
      </c>
      <c r="BG606" s="177">
        <v>98515.8</v>
      </c>
      <c r="BH606" s="177">
        <v>0</v>
      </c>
      <c r="BI606" s="177">
        <v>0</v>
      </c>
      <c r="BJ606" s="177">
        <v>0</v>
      </c>
      <c r="BK606" s="177">
        <v>0</v>
      </c>
      <c r="BL606" s="177">
        <v>138941.91</v>
      </c>
      <c r="BM606" s="177">
        <v>44016</v>
      </c>
      <c r="BN606" s="177">
        <v>48748.800000000003</v>
      </c>
      <c r="BO606" s="177">
        <v>43553.599999999999</v>
      </c>
      <c r="BP606" s="177">
        <v>31092</v>
      </c>
      <c r="BQ606" s="177">
        <v>0</v>
      </c>
      <c r="BR606" s="179">
        <v>334869.86</v>
      </c>
      <c r="BS606" s="177">
        <v>27329.4</v>
      </c>
      <c r="BT606" s="177">
        <v>44441.4</v>
      </c>
      <c r="BU606" s="179">
        <v>82178.990000000005</v>
      </c>
      <c r="BV606" s="177">
        <v>0</v>
      </c>
      <c r="BW606" s="177">
        <v>37847.4</v>
      </c>
      <c r="BX606" s="177">
        <v>44836.2</v>
      </c>
      <c r="BY606" s="177">
        <v>46262.400000000001</v>
      </c>
      <c r="BZ606" s="177">
        <v>10192.6</v>
      </c>
      <c r="CA606" s="177">
        <v>37493.4</v>
      </c>
      <c r="CB606" s="177">
        <v>34124.400000000001</v>
      </c>
      <c r="CC606" s="177">
        <v>16146</v>
      </c>
      <c r="CD606" s="177">
        <v>59904.6</v>
      </c>
      <c r="CE606" s="177">
        <v>17021.39</v>
      </c>
      <c r="CF606" s="177">
        <v>19429.8</v>
      </c>
      <c r="CG606" s="177">
        <v>37922.1</v>
      </c>
      <c r="CH606" s="177">
        <v>19892.400000000001</v>
      </c>
      <c r="CI606" s="177">
        <v>5448.8</v>
      </c>
      <c r="CJ606" s="177">
        <v>137106.70000000001</v>
      </c>
      <c r="CK606" s="177">
        <v>0</v>
      </c>
      <c r="CL606" s="177">
        <v>0</v>
      </c>
      <c r="CM606" s="178" t="s">
        <v>2210</v>
      </c>
      <c r="CN606" s="153" t="s">
        <v>2211</v>
      </c>
      <c r="CO606" s="153" t="s">
        <v>2210</v>
      </c>
      <c r="CQ606" s="189" t="s">
        <v>2212</v>
      </c>
      <c r="CR606" s="154">
        <f t="shared" si="13"/>
        <v>0</v>
      </c>
      <c r="CS606" s="154" t="s">
        <v>564</v>
      </c>
      <c r="CT606" s="154" t="s">
        <v>565</v>
      </c>
      <c r="CU606" s="154">
        <v>0</v>
      </c>
      <c r="CW606" s="157" t="s">
        <v>2211</v>
      </c>
      <c r="CX606" s="154" t="s">
        <v>2210</v>
      </c>
      <c r="CY606" s="154">
        <v>0</v>
      </c>
      <c r="CZ606" s="174">
        <f t="shared" si="12"/>
        <v>0</v>
      </c>
      <c r="DA606" s="158" t="s">
        <v>564</v>
      </c>
      <c r="DB606" s="154" t="s">
        <v>565</v>
      </c>
      <c r="DC606" s="154" t="s">
        <v>497</v>
      </c>
    </row>
    <row r="607" spans="1:107" ht="13.2" customHeight="1" x14ac:dyDescent="0.25">
      <c r="A607" s="175" t="s">
        <v>566</v>
      </c>
      <c r="B607" s="176" t="s">
        <v>567</v>
      </c>
      <c r="C607" s="177">
        <v>233251</v>
      </c>
      <c r="D607" s="177">
        <v>9300</v>
      </c>
      <c r="E607" s="177">
        <v>18228</v>
      </c>
      <c r="F607" s="177">
        <v>15468</v>
      </c>
      <c r="G607" s="177">
        <v>13776</v>
      </c>
      <c r="H607" s="177">
        <v>6560</v>
      </c>
      <c r="I607" s="177">
        <v>18600</v>
      </c>
      <c r="J607" s="177">
        <v>17439</v>
      </c>
      <c r="K607" s="177">
        <v>18600</v>
      </c>
      <c r="L607" s="177">
        <v>4275</v>
      </c>
      <c r="M607" s="177">
        <v>17712</v>
      </c>
      <c r="N607" s="177">
        <v>25779</v>
      </c>
      <c r="O607" s="177">
        <v>76378</v>
      </c>
      <c r="P607" s="177">
        <v>16125</v>
      </c>
      <c r="Q607" s="177">
        <v>23250</v>
      </c>
      <c r="R607" s="177">
        <v>18600</v>
      </c>
      <c r="S607" s="177">
        <v>18600</v>
      </c>
      <c r="T607" s="177">
        <v>27900</v>
      </c>
      <c r="U607" s="177">
        <v>43367</v>
      </c>
      <c r="V607" s="177">
        <v>13950</v>
      </c>
      <c r="W607" s="177">
        <v>184153</v>
      </c>
      <c r="X607" s="177">
        <v>13950</v>
      </c>
      <c r="Y607" s="177">
        <v>4650</v>
      </c>
      <c r="Z607" s="177">
        <v>9300</v>
      </c>
      <c r="AA607" s="177">
        <v>18600</v>
      </c>
      <c r="AB607" s="177">
        <v>13950</v>
      </c>
      <c r="AC607" s="177">
        <v>5100</v>
      </c>
      <c r="AD607" s="177">
        <v>16878</v>
      </c>
      <c r="AE607" s="177">
        <v>18600</v>
      </c>
      <c r="AF607" s="177">
        <v>13950</v>
      </c>
      <c r="AG607" s="177">
        <v>18600</v>
      </c>
      <c r="AH607" s="177">
        <v>13950</v>
      </c>
      <c r="AI607" s="177">
        <v>22650</v>
      </c>
      <c r="AJ607" s="177">
        <v>4650</v>
      </c>
      <c r="AK607" s="177">
        <v>159126</v>
      </c>
      <c r="AL607" s="177">
        <v>0</v>
      </c>
      <c r="AM607" s="177">
        <v>0</v>
      </c>
      <c r="AN607" s="177">
        <v>0</v>
      </c>
      <c r="AO607" s="177">
        <v>0</v>
      </c>
      <c r="AP607" s="177">
        <v>0</v>
      </c>
      <c r="AQ607" s="177">
        <v>0</v>
      </c>
      <c r="AR607" s="177">
        <v>32400</v>
      </c>
      <c r="AS607" s="177">
        <v>0</v>
      </c>
      <c r="AT607" s="177">
        <v>0</v>
      </c>
      <c r="AU607" s="177">
        <v>0</v>
      </c>
      <c r="AV607" s="177">
        <v>0</v>
      </c>
      <c r="AW607" s="177">
        <v>0</v>
      </c>
      <c r="AX607" s="177">
        <v>0</v>
      </c>
      <c r="AY607" s="177">
        <v>0</v>
      </c>
      <c r="AZ607" s="177">
        <v>0</v>
      </c>
      <c r="BA607" s="177">
        <v>69225</v>
      </c>
      <c r="BB607" s="177">
        <v>0</v>
      </c>
      <c r="BC607" s="177">
        <v>144648</v>
      </c>
      <c r="BD607" s="177">
        <v>52800</v>
      </c>
      <c r="BE607" s="177">
        <v>13950</v>
      </c>
      <c r="BF607" s="177">
        <v>32550</v>
      </c>
      <c r="BG607" s="177">
        <v>15468</v>
      </c>
      <c r="BH607" s="177">
        <v>13918</v>
      </c>
      <c r="BI607" s="177">
        <v>4650</v>
      </c>
      <c r="BJ607" s="177">
        <v>4650</v>
      </c>
      <c r="BK607" s="177">
        <v>4650</v>
      </c>
      <c r="BL607" s="177">
        <v>134717</v>
      </c>
      <c r="BM607" s="177">
        <v>29550</v>
      </c>
      <c r="BN607" s="177">
        <v>13950</v>
      </c>
      <c r="BO607" s="177">
        <v>10125</v>
      </c>
      <c r="BP607" s="177">
        <v>18600</v>
      </c>
      <c r="BQ607" s="177">
        <v>27900</v>
      </c>
      <c r="BR607" s="177">
        <v>323332</v>
      </c>
      <c r="BS607" s="177">
        <v>5550</v>
      </c>
      <c r="BT607" s="177">
        <v>9300</v>
      </c>
      <c r="BU607" s="177">
        <v>65797</v>
      </c>
      <c r="BV607" s="177">
        <v>15600</v>
      </c>
      <c r="BW607" s="177">
        <v>0</v>
      </c>
      <c r="BX607" s="177">
        <v>31800</v>
      </c>
      <c r="BY607" s="177">
        <v>9300</v>
      </c>
      <c r="BZ607" s="177">
        <v>12825</v>
      </c>
      <c r="CA607" s="177">
        <v>4650</v>
      </c>
      <c r="CB607" s="177">
        <v>3887</v>
      </c>
      <c r="CC607" s="177">
        <v>19875</v>
      </c>
      <c r="CD607" s="177">
        <v>13950</v>
      </c>
      <c r="CE607" s="177">
        <v>15600</v>
      </c>
      <c r="CF607" s="177">
        <v>9300</v>
      </c>
      <c r="CG607" s="177">
        <v>13950</v>
      </c>
      <c r="CH607" s="177">
        <v>10916</v>
      </c>
      <c r="CI607" s="177">
        <v>17100</v>
      </c>
      <c r="CJ607" s="177">
        <v>15743</v>
      </c>
      <c r="CK607" s="177">
        <v>0</v>
      </c>
      <c r="CL607" s="177">
        <v>0</v>
      </c>
      <c r="CM607" s="178" t="s">
        <v>2210</v>
      </c>
      <c r="CN607" s="153" t="s">
        <v>2211</v>
      </c>
      <c r="CO607" s="153" t="s">
        <v>2210</v>
      </c>
      <c r="CQ607" s="189" t="s">
        <v>2212</v>
      </c>
      <c r="CR607" s="154">
        <f t="shared" si="13"/>
        <v>0</v>
      </c>
      <c r="CS607" s="154" t="s">
        <v>566</v>
      </c>
      <c r="CT607" s="154" t="s">
        <v>567</v>
      </c>
      <c r="CU607" s="154">
        <v>0</v>
      </c>
      <c r="CW607" s="157" t="s">
        <v>2211</v>
      </c>
      <c r="CX607" s="154" t="s">
        <v>2210</v>
      </c>
      <c r="CY607" s="154">
        <v>0</v>
      </c>
      <c r="CZ607" s="174">
        <f t="shared" si="12"/>
        <v>0</v>
      </c>
      <c r="DA607" s="158" t="s">
        <v>566</v>
      </c>
      <c r="DB607" s="154" t="s">
        <v>567</v>
      </c>
      <c r="DC607" s="154" t="s">
        <v>497</v>
      </c>
    </row>
    <row r="608" spans="1:107" ht="13.2" customHeight="1" x14ac:dyDescent="0.25">
      <c r="A608" s="175" t="s">
        <v>568</v>
      </c>
      <c r="B608" s="176" t="s">
        <v>569</v>
      </c>
      <c r="C608" s="177">
        <v>1323671</v>
      </c>
      <c r="D608" s="177">
        <v>282017</v>
      </c>
      <c r="E608" s="177">
        <v>186844</v>
      </c>
      <c r="F608" s="177">
        <v>164337</v>
      </c>
      <c r="G608" s="177">
        <v>166644</v>
      </c>
      <c r="H608" s="177">
        <v>296138</v>
      </c>
      <c r="I608" s="177">
        <v>201493</v>
      </c>
      <c r="J608" s="177">
        <v>408851</v>
      </c>
      <c r="K608" s="177">
        <v>227695</v>
      </c>
      <c r="L608" s="177">
        <v>275956</v>
      </c>
      <c r="M608" s="177">
        <v>482762</v>
      </c>
      <c r="N608" s="177">
        <v>72267</v>
      </c>
      <c r="O608" s="177">
        <v>1076601</v>
      </c>
      <c r="P608" s="177">
        <v>254219</v>
      </c>
      <c r="Q608" s="177">
        <v>301305</v>
      </c>
      <c r="R608" s="177">
        <v>366825</v>
      </c>
      <c r="S608" s="177">
        <v>272793</v>
      </c>
      <c r="T608" s="177">
        <v>190151</v>
      </c>
      <c r="U608" s="177">
        <v>200545</v>
      </c>
      <c r="V608" s="177">
        <v>132902</v>
      </c>
      <c r="W608" s="177">
        <v>1914612</v>
      </c>
      <c r="X608" s="177">
        <v>204584</v>
      </c>
      <c r="Y608" s="177">
        <v>381430</v>
      </c>
      <c r="Z608" s="177">
        <v>296122</v>
      </c>
      <c r="AA608" s="177">
        <v>164542</v>
      </c>
      <c r="AB608" s="177">
        <v>181965</v>
      </c>
      <c r="AC608" s="177">
        <v>197666</v>
      </c>
      <c r="AD608" s="177">
        <v>536830</v>
      </c>
      <c r="AE608" s="177">
        <v>137899</v>
      </c>
      <c r="AF608" s="177">
        <v>193459</v>
      </c>
      <c r="AG608" s="177">
        <v>245706</v>
      </c>
      <c r="AH608" s="177">
        <v>400166</v>
      </c>
      <c r="AI608" s="177">
        <v>206837</v>
      </c>
      <c r="AJ608" s="177">
        <v>149812</v>
      </c>
      <c r="AK608" s="177">
        <v>4281616</v>
      </c>
      <c r="AL608" s="177">
        <v>176761</v>
      </c>
      <c r="AM608" s="177">
        <v>205210</v>
      </c>
      <c r="AN608" s="177">
        <v>442480</v>
      </c>
      <c r="AO608" s="177">
        <v>420112</v>
      </c>
      <c r="AP608" s="177">
        <v>301379</v>
      </c>
      <c r="AQ608" s="177">
        <v>156132</v>
      </c>
      <c r="AR608" s="177">
        <v>1125623</v>
      </c>
      <c r="AS608" s="177">
        <v>372019</v>
      </c>
      <c r="AT608" s="177">
        <v>644315</v>
      </c>
      <c r="AU608" s="177">
        <v>467110</v>
      </c>
      <c r="AV608" s="177">
        <v>271459</v>
      </c>
      <c r="AW608" s="177">
        <v>158250</v>
      </c>
      <c r="AX608" s="177">
        <v>292409</v>
      </c>
      <c r="AY608" s="177">
        <v>220594</v>
      </c>
      <c r="AZ608" s="177">
        <v>263981</v>
      </c>
      <c r="BA608" s="177">
        <v>975358</v>
      </c>
      <c r="BB608" s="177">
        <v>224452</v>
      </c>
      <c r="BC608" s="177">
        <v>1614063.5</v>
      </c>
      <c r="BD608" s="177">
        <v>437547</v>
      </c>
      <c r="BE608" s="177">
        <v>148854</v>
      </c>
      <c r="BF608" s="177">
        <v>299977</v>
      </c>
      <c r="BG608" s="177">
        <v>1418188</v>
      </c>
      <c r="BH608" s="177">
        <v>152187</v>
      </c>
      <c r="BI608" s="177">
        <v>137851</v>
      </c>
      <c r="BJ608" s="177">
        <v>238310</v>
      </c>
      <c r="BK608" s="177">
        <v>231244</v>
      </c>
      <c r="BL608" s="177">
        <v>1049862</v>
      </c>
      <c r="BM608" s="177">
        <v>358908</v>
      </c>
      <c r="BN608" s="177">
        <v>244216</v>
      </c>
      <c r="BO608" s="177">
        <v>443390.21</v>
      </c>
      <c r="BP608" s="177">
        <v>230502</v>
      </c>
      <c r="BQ608" s="177">
        <v>258019</v>
      </c>
      <c r="BR608" s="177">
        <v>5003199</v>
      </c>
      <c r="BS608" s="177">
        <v>321890</v>
      </c>
      <c r="BT608" s="177">
        <v>411832</v>
      </c>
      <c r="BU608" s="177">
        <v>1235593.57</v>
      </c>
      <c r="BV608" s="177">
        <v>96954</v>
      </c>
      <c r="BW608" s="177">
        <v>229199.84</v>
      </c>
      <c r="BX608" s="177">
        <v>593061</v>
      </c>
      <c r="BY608" s="177">
        <v>210414</v>
      </c>
      <c r="BZ608" s="177">
        <v>253286</v>
      </c>
      <c r="CA608" s="177">
        <v>192646</v>
      </c>
      <c r="CB608" s="177">
        <v>132218</v>
      </c>
      <c r="CC608" s="177">
        <v>512518</v>
      </c>
      <c r="CD608" s="177">
        <v>317127</v>
      </c>
      <c r="CE608" s="177">
        <v>683855</v>
      </c>
      <c r="CF608" s="177">
        <v>214392</v>
      </c>
      <c r="CG608" s="177">
        <v>209709.14</v>
      </c>
      <c r="CH608" s="177">
        <v>234907</v>
      </c>
      <c r="CI608" s="177">
        <v>153756</v>
      </c>
      <c r="CJ608" s="177">
        <v>775776</v>
      </c>
      <c r="CK608" s="177">
        <v>174258</v>
      </c>
      <c r="CL608" s="177">
        <v>181552</v>
      </c>
      <c r="CM608" s="178" t="s">
        <v>2210</v>
      </c>
      <c r="CN608" s="153" t="s">
        <v>2211</v>
      </c>
      <c r="CO608" s="153" t="s">
        <v>2210</v>
      </c>
      <c r="CP608" s="154" t="s">
        <v>2213</v>
      </c>
      <c r="CQ608" s="189" t="s">
        <v>2212</v>
      </c>
      <c r="CR608" s="154">
        <f t="shared" si="13"/>
        <v>0</v>
      </c>
      <c r="CS608" s="154" t="s">
        <v>568</v>
      </c>
      <c r="CT608" s="154" t="s">
        <v>569</v>
      </c>
      <c r="CU608" s="154">
        <v>0</v>
      </c>
      <c r="CW608" s="157" t="s">
        <v>2211</v>
      </c>
      <c r="CX608" s="154" t="s">
        <v>2210</v>
      </c>
      <c r="CY608" s="154" t="s">
        <v>2213</v>
      </c>
      <c r="CZ608" s="174">
        <f t="shared" si="12"/>
        <v>0</v>
      </c>
      <c r="DA608" s="158" t="s">
        <v>568</v>
      </c>
      <c r="DB608" s="154" t="s">
        <v>569</v>
      </c>
      <c r="DC608" s="154" t="s">
        <v>497</v>
      </c>
    </row>
    <row r="609" spans="1:107" ht="13.2" customHeight="1" x14ac:dyDescent="0.25">
      <c r="A609" s="175" t="s">
        <v>570</v>
      </c>
      <c r="B609" s="176" t="s">
        <v>571</v>
      </c>
      <c r="C609" s="177">
        <v>0</v>
      </c>
      <c r="D609" s="177">
        <v>0</v>
      </c>
      <c r="E609" s="177">
        <v>0</v>
      </c>
      <c r="F609" s="177">
        <v>0</v>
      </c>
      <c r="G609" s="177">
        <v>0</v>
      </c>
      <c r="H609" s="177">
        <v>0</v>
      </c>
      <c r="I609" s="177">
        <v>0</v>
      </c>
      <c r="J609" s="177">
        <v>0</v>
      </c>
      <c r="K609" s="177">
        <v>0</v>
      </c>
      <c r="L609" s="177">
        <v>0</v>
      </c>
      <c r="M609" s="177">
        <v>0</v>
      </c>
      <c r="N609" s="177">
        <v>0</v>
      </c>
      <c r="O609" s="177">
        <v>0</v>
      </c>
      <c r="P609" s="177">
        <v>0</v>
      </c>
      <c r="Q609" s="177">
        <v>0</v>
      </c>
      <c r="R609" s="177">
        <v>0</v>
      </c>
      <c r="S609" s="177">
        <v>0</v>
      </c>
      <c r="T609" s="177">
        <v>0</v>
      </c>
      <c r="U609" s="177">
        <v>0</v>
      </c>
      <c r="V609" s="177">
        <v>0</v>
      </c>
      <c r="W609" s="177">
        <v>36000</v>
      </c>
      <c r="X609" s="177">
        <v>0</v>
      </c>
      <c r="Y609" s="177">
        <v>0</v>
      </c>
      <c r="Z609" s="177">
        <v>0</v>
      </c>
      <c r="AA609" s="177">
        <v>0</v>
      </c>
      <c r="AB609" s="177">
        <v>0</v>
      </c>
      <c r="AC609" s="177">
        <v>0</v>
      </c>
      <c r="AD609" s="177">
        <v>0</v>
      </c>
      <c r="AE609" s="177">
        <v>0</v>
      </c>
      <c r="AF609" s="177">
        <v>0</v>
      </c>
      <c r="AG609" s="177">
        <v>0</v>
      </c>
      <c r="AH609" s="177">
        <v>0</v>
      </c>
      <c r="AI609" s="177">
        <v>0</v>
      </c>
      <c r="AJ609" s="177">
        <v>0</v>
      </c>
      <c r="AK609" s="177">
        <v>0</v>
      </c>
      <c r="AL609" s="177">
        <v>0</v>
      </c>
      <c r="AM609" s="177">
        <v>0</v>
      </c>
      <c r="AN609" s="177">
        <v>0</v>
      </c>
      <c r="AO609" s="177">
        <v>0</v>
      </c>
      <c r="AP609" s="177">
        <v>0</v>
      </c>
      <c r="AQ609" s="177">
        <v>0</v>
      </c>
      <c r="AR609" s="177">
        <v>0</v>
      </c>
      <c r="AS609" s="177">
        <v>0</v>
      </c>
      <c r="AT609" s="177">
        <v>0</v>
      </c>
      <c r="AU609" s="177">
        <v>0</v>
      </c>
      <c r="AV609" s="177">
        <v>0</v>
      </c>
      <c r="AW609" s="177">
        <v>0</v>
      </c>
      <c r="AX609" s="177">
        <v>0</v>
      </c>
      <c r="AY609" s="177">
        <v>0</v>
      </c>
      <c r="AZ609" s="177">
        <v>0</v>
      </c>
      <c r="BA609" s="177">
        <v>0</v>
      </c>
      <c r="BB609" s="177">
        <v>0</v>
      </c>
      <c r="BC609" s="177">
        <v>0</v>
      </c>
      <c r="BD609" s="177">
        <v>0</v>
      </c>
      <c r="BE609" s="177">
        <v>0</v>
      </c>
      <c r="BF609" s="177">
        <v>0</v>
      </c>
      <c r="BG609" s="177">
        <v>0</v>
      </c>
      <c r="BH609" s="177">
        <v>0</v>
      </c>
      <c r="BI609" s="177">
        <v>0</v>
      </c>
      <c r="BJ609" s="177">
        <v>0</v>
      </c>
      <c r="BK609" s="177">
        <v>0</v>
      </c>
      <c r="BL609" s="177">
        <v>0</v>
      </c>
      <c r="BM609" s="177">
        <v>0</v>
      </c>
      <c r="BN609" s="177">
        <v>0</v>
      </c>
      <c r="BO609" s="177">
        <v>0</v>
      </c>
      <c r="BP609" s="177">
        <v>0</v>
      </c>
      <c r="BQ609" s="177">
        <v>0</v>
      </c>
      <c r="BR609" s="177">
        <v>81600</v>
      </c>
      <c r="BS609" s="177">
        <v>0</v>
      </c>
      <c r="BT609" s="177">
        <v>0</v>
      </c>
      <c r="BU609" s="177">
        <v>0</v>
      </c>
      <c r="BV609" s="177">
        <v>0</v>
      </c>
      <c r="BW609" s="177">
        <v>0</v>
      </c>
      <c r="BX609" s="177">
        <v>0</v>
      </c>
      <c r="BY609" s="177">
        <v>0</v>
      </c>
      <c r="BZ609" s="177">
        <v>0</v>
      </c>
      <c r="CA609" s="177">
        <v>0</v>
      </c>
      <c r="CB609" s="177">
        <v>0</v>
      </c>
      <c r="CC609" s="177">
        <v>0</v>
      </c>
      <c r="CD609" s="177">
        <v>0</v>
      </c>
      <c r="CE609" s="177">
        <v>0</v>
      </c>
      <c r="CF609" s="177">
        <v>0</v>
      </c>
      <c r="CG609" s="177">
        <v>0</v>
      </c>
      <c r="CH609" s="177">
        <v>0</v>
      </c>
      <c r="CI609" s="177">
        <v>0</v>
      </c>
      <c r="CJ609" s="177">
        <v>0</v>
      </c>
      <c r="CK609" s="177">
        <v>0</v>
      </c>
      <c r="CL609" s="177">
        <v>0</v>
      </c>
      <c r="CM609" s="178" t="s">
        <v>2210</v>
      </c>
      <c r="CN609" s="153" t="s">
        <v>2211</v>
      </c>
      <c r="CO609" s="153" t="s">
        <v>2210</v>
      </c>
      <c r="CQ609" s="189" t="s">
        <v>2212</v>
      </c>
      <c r="CR609" s="154">
        <f t="shared" si="13"/>
        <v>0</v>
      </c>
      <c r="CS609" s="154" t="s">
        <v>570</v>
      </c>
      <c r="CT609" s="154" t="s">
        <v>571</v>
      </c>
      <c r="CU609" s="154">
        <v>0</v>
      </c>
      <c r="CW609" s="157" t="s">
        <v>2211</v>
      </c>
      <c r="CX609" s="154" t="s">
        <v>2210</v>
      </c>
      <c r="CY609" s="154">
        <v>0</v>
      </c>
      <c r="CZ609" s="174">
        <f t="shared" si="12"/>
        <v>0</v>
      </c>
      <c r="DA609" s="158" t="s">
        <v>570</v>
      </c>
      <c r="DB609" s="154" t="s">
        <v>571</v>
      </c>
      <c r="DC609" s="154" t="s">
        <v>497</v>
      </c>
    </row>
    <row r="610" spans="1:107" ht="13.2" customHeight="1" x14ac:dyDescent="0.25">
      <c r="A610" s="175" t="s">
        <v>572</v>
      </c>
      <c r="B610" s="176" t="s">
        <v>573</v>
      </c>
      <c r="C610" s="177">
        <v>420354.8</v>
      </c>
      <c r="D610" s="177">
        <v>0</v>
      </c>
      <c r="E610" s="177">
        <v>43687.6</v>
      </c>
      <c r="F610" s="177">
        <v>19338.2</v>
      </c>
      <c r="G610" s="177">
        <v>0</v>
      </c>
      <c r="H610" s="177">
        <v>83432.399999999994</v>
      </c>
      <c r="I610" s="177">
        <v>29550</v>
      </c>
      <c r="J610" s="177">
        <v>62868.2</v>
      </c>
      <c r="K610" s="177">
        <v>62076.6</v>
      </c>
      <c r="L610" s="177">
        <v>43185.89</v>
      </c>
      <c r="M610" s="177">
        <v>32669</v>
      </c>
      <c r="N610" s="177">
        <v>0</v>
      </c>
      <c r="O610" s="177">
        <v>83741.679999999993</v>
      </c>
      <c r="P610" s="177">
        <v>0</v>
      </c>
      <c r="Q610" s="177">
        <v>19978</v>
      </c>
      <c r="R610" s="177">
        <v>53622.7</v>
      </c>
      <c r="S610" s="177">
        <v>0</v>
      </c>
      <c r="T610" s="177">
        <v>0</v>
      </c>
      <c r="U610" s="177">
        <v>0</v>
      </c>
      <c r="V610" s="177">
        <v>0</v>
      </c>
      <c r="W610" s="177">
        <v>174686.2</v>
      </c>
      <c r="X610" s="177">
        <v>0</v>
      </c>
      <c r="Y610" s="177">
        <v>0</v>
      </c>
      <c r="Z610" s="177">
        <v>0</v>
      </c>
      <c r="AA610" s="177">
        <v>16641.8</v>
      </c>
      <c r="AB610" s="177">
        <v>21811.200000000001</v>
      </c>
      <c r="AC610" s="177">
        <v>0</v>
      </c>
      <c r="AD610" s="177">
        <v>52856.800000000003</v>
      </c>
      <c r="AE610" s="177">
        <v>0</v>
      </c>
      <c r="AF610" s="177">
        <v>0</v>
      </c>
      <c r="AG610" s="177">
        <v>0</v>
      </c>
      <c r="AH610" s="177">
        <v>9865</v>
      </c>
      <c r="AI610" s="177">
        <v>0</v>
      </c>
      <c r="AJ610" s="177">
        <v>2173.6</v>
      </c>
      <c r="AK610" s="177">
        <v>406297.76</v>
      </c>
      <c r="AL610" s="177">
        <v>0</v>
      </c>
      <c r="AM610" s="177">
        <v>0</v>
      </c>
      <c r="AN610" s="177">
        <v>33419</v>
      </c>
      <c r="AO610" s="177">
        <v>70144.800000000003</v>
      </c>
      <c r="AP610" s="177">
        <v>56861.2</v>
      </c>
      <c r="AQ610" s="177">
        <v>0</v>
      </c>
      <c r="AR610" s="177">
        <v>49367.6</v>
      </c>
      <c r="AS610" s="177">
        <v>8225.2000000000007</v>
      </c>
      <c r="AT610" s="177">
        <v>0</v>
      </c>
      <c r="AU610" s="177">
        <v>0</v>
      </c>
      <c r="AV610" s="177">
        <v>0</v>
      </c>
      <c r="AW610" s="177">
        <v>0</v>
      </c>
      <c r="AX610" s="177">
        <v>28976</v>
      </c>
      <c r="AY610" s="177">
        <v>58869.2</v>
      </c>
      <c r="AZ610" s="177">
        <v>59919.8</v>
      </c>
      <c r="BA610" s="177">
        <v>0</v>
      </c>
      <c r="BB610" s="177">
        <v>0</v>
      </c>
      <c r="BC610" s="177">
        <v>277737.25</v>
      </c>
      <c r="BD610" s="177">
        <v>118453.16</v>
      </c>
      <c r="BE610" s="177">
        <v>0</v>
      </c>
      <c r="BF610" s="177">
        <v>34536.800000000003</v>
      </c>
      <c r="BG610" s="177">
        <v>119449.8</v>
      </c>
      <c r="BH610" s="177">
        <v>0</v>
      </c>
      <c r="BI610" s="177">
        <v>0</v>
      </c>
      <c r="BJ610" s="177">
        <v>10487.8</v>
      </c>
      <c r="BK610" s="177">
        <v>18989</v>
      </c>
      <c r="BL610" s="177">
        <v>198475.6</v>
      </c>
      <c r="BM610" s="177">
        <v>52684</v>
      </c>
      <c r="BN610" s="177">
        <v>12889.2</v>
      </c>
      <c r="BO610" s="177">
        <v>0</v>
      </c>
      <c r="BP610" s="177">
        <v>0</v>
      </c>
      <c r="BQ610" s="177">
        <v>55787</v>
      </c>
      <c r="BR610" s="177">
        <v>609181.5</v>
      </c>
      <c r="BS610" s="177">
        <v>0</v>
      </c>
      <c r="BT610" s="177">
        <v>0</v>
      </c>
      <c r="BU610" s="177">
        <v>172879.4</v>
      </c>
      <c r="BV610" s="177">
        <v>0</v>
      </c>
      <c r="BW610" s="177">
        <v>0</v>
      </c>
      <c r="BX610" s="177">
        <v>83568.899999999994</v>
      </c>
      <c r="BY610" s="177">
        <v>0</v>
      </c>
      <c r="BZ610" s="177">
        <v>0</v>
      </c>
      <c r="CA610" s="177">
        <v>50893.84</v>
      </c>
      <c r="CB610" s="177">
        <v>0</v>
      </c>
      <c r="CC610" s="177">
        <v>0</v>
      </c>
      <c r="CD610" s="177">
        <v>0</v>
      </c>
      <c r="CE610" s="177">
        <v>0</v>
      </c>
      <c r="CF610" s="177">
        <v>0</v>
      </c>
      <c r="CG610" s="177">
        <v>0</v>
      </c>
      <c r="CH610" s="177">
        <v>0</v>
      </c>
      <c r="CI610" s="177">
        <v>0</v>
      </c>
      <c r="CJ610" s="177">
        <v>97186.4</v>
      </c>
      <c r="CK610" s="177">
        <v>0</v>
      </c>
      <c r="CL610" s="177">
        <v>7752.8</v>
      </c>
      <c r="CM610" s="178" t="s">
        <v>2210</v>
      </c>
      <c r="CN610" s="153" t="s">
        <v>2211</v>
      </c>
      <c r="CO610" s="153" t="s">
        <v>2210</v>
      </c>
      <c r="CP610" s="154" t="s">
        <v>2213</v>
      </c>
      <c r="CQ610" s="189" t="s">
        <v>2212</v>
      </c>
      <c r="CR610" s="154">
        <f t="shared" si="13"/>
        <v>0</v>
      </c>
      <c r="CS610" s="154" t="s">
        <v>572</v>
      </c>
      <c r="CT610" s="154" t="s">
        <v>2216</v>
      </c>
      <c r="CU610" s="154">
        <v>0</v>
      </c>
      <c r="CW610" s="157" t="s">
        <v>2211</v>
      </c>
      <c r="CX610" s="154" t="s">
        <v>2210</v>
      </c>
      <c r="CY610" s="154" t="s">
        <v>2213</v>
      </c>
      <c r="CZ610" s="174">
        <f t="shared" si="12"/>
        <v>0</v>
      </c>
      <c r="DA610" s="158" t="s">
        <v>572</v>
      </c>
      <c r="DB610" s="154" t="s">
        <v>573</v>
      </c>
      <c r="DC610" s="154" t="s">
        <v>497</v>
      </c>
    </row>
    <row r="611" spans="1:107" ht="13.2" customHeight="1" x14ac:dyDescent="0.25">
      <c r="A611" s="175" t="s">
        <v>574</v>
      </c>
      <c r="B611" s="176" t="s">
        <v>575</v>
      </c>
      <c r="C611" s="177">
        <v>9808847.4800000004</v>
      </c>
      <c r="D611" s="177">
        <v>112000</v>
      </c>
      <c r="E611" s="177">
        <v>591000</v>
      </c>
      <c r="F611" s="177">
        <v>872000</v>
      </c>
      <c r="G611" s="177">
        <v>81000</v>
      </c>
      <c r="H611" s="177">
        <v>170500</v>
      </c>
      <c r="I611" s="177">
        <v>1290000</v>
      </c>
      <c r="J611" s="177">
        <v>1796000</v>
      </c>
      <c r="K611" s="177">
        <v>691000</v>
      </c>
      <c r="L611" s="177">
        <v>718500</v>
      </c>
      <c r="M611" s="177">
        <v>2305000</v>
      </c>
      <c r="N611" s="177">
        <v>564000</v>
      </c>
      <c r="O611" s="177">
        <v>5501426.1900000004</v>
      </c>
      <c r="P611" s="177">
        <v>656832</v>
      </c>
      <c r="Q611" s="177">
        <v>1370000</v>
      </c>
      <c r="R611" s="177">
        <v>1161484</v>
      </c>
      <c r="S611" s="177">
        <v>929500</v>
      </c>
      <c r="T611" s="177">
        <v>829500</v>
      </c>
      <c r="U611" s="177">
        <v>702500</v>
      </c>
      <c r="V611" s="177">
        <v>470000</v>
      </c>
      <c r="W611" s="177">
        <v>12590952.199999999</v>
      </c>
      <c r="X611" s="177">
        <v>352500</v>
      </c>
      <c r="Y611" s="177">
        <v>1259146</v>
      </c>
      <c r="Z611" s="177">
        <v>0</v>
      </c>
      <c r="AA611" s="177">
        <v>308000</v>
      </c>
      <c r="AB611" s="177">
        <v>233000</v>
      </c>
      <c r="AC611" s="177">
        <v>884000</v>
      </c>
      <c r="AD611" s="177">
        <v>2010500</v>
      </c>
      <c r="AE611" s="177">
        <v>125350</v>
      </c>
      <c r="AF611" s="177">
        <v>204500</v>
      </c>
      <c r="AG611" s="177">
        <v>800500</v>
      </c>
      <c r="AH611" s="177">
        <v>1639000</v>
      </c>
      <c r="AI611" s="177">
        <v>774000</v>
      </c>
      <c r="AJ611" s="177">
        <v>689000</v>
      </c>
      <c r="AK611" s="177">
        <v>22939427</v>
      </c>
      <c r="AL611" s="177">
        <v>1057000</v>
      </c>
      <c r="AM611" s="177">
        <v>780500</v>
      </c>
      <c r="AN611" s="177">
        <v>1761241</v>
      </c>
      <c r="AO611" s="177">
        <v>1975000</v>
      </c>
      <c r="AP611" s="177">
        <v>1119500</v>
      </c>
      <c r="AQ611" s="177">
        <v>532916</v>
      </c>
      <c r="AR611" s="177">
        <v>3600075.33</v>
      </c>
      <c r="AS611" s="177">
        <v>1153016</v>
      </c>
      <c r="AT611" s="177">
        <v>1920500</v>
      </c>
      <c r="AU611" s="177">
        <v>2070903</v>
      </c>
      <c r="AV611" s="177">
        <v>1019370</v>
      </c>
      <c r="AW611" s="177">
        <v>979500</v>
      </c>
      <c r="AX611" s="177">
        <v>1106773</v>
      </c>
      <c r="AY611" s="177">
        <v>960919</v>
      </c>
      <c r="AZ611" s="177">
        <v>852000</v>
      </c>
      <c r="BA611" s="177">
        <v>5920398</v>
      </c>
      <c r="BB611" s="177">
        <v>886950</v>
      </c>
      <c r="BC611" s="177">
        <v>10276070.119999999</v>
      </c>
      <c r="BD611" s="177">
        <v>2811500</v>
      </c>
      <c r="BE611" s="177">
        <v>749428.57</v>
      </c>
      <c r="BF611" s="177">
        <v>772500</v>
      </c>
      <c r="BG611" s="177">
        <v>7204378</v>
      </c>
      <c r="BH611" s="177">
        <v>672000</v>
      </c>
      <c r="BI611" s="177">
        <v>812000</v>
      </c>
      <c r="BJ611" s="177">
        <v>631500</v>
      </c>
      <c r="BK611" s="177">
        <v>731903.22</v>
      </c>
      <c r="BL611" s="177">
        <v>8059258.0700000003</v>
      </c>
      <c r="BM611" s="177">
        <v>1415000</v>
      </c>
      <c r="BN611" s="177">
        <v>931507.14</v>
      </c>
      <c r="BO611" s="177">
        <v>1465612.9</v>
      </c>
      <c r="BP611" s="177">
        <v>1029500</v>
      </c>
      <c r="BQ611" s="177">
        <v>853585.83</v>
      </c>
      <c r="BR611" s="177">
        <v>34888733.159999996</v>
      </c>
      <c r="BS611" s="177">
        <v>948903</v>
      </c>
      <c r="BT611" s="177">
        <v>1153500</v>
      </c>
      <c r="BU611" s="177">
        <v>5226731.8</v>
      </c>
      <c r="BV611" s="177">
        <v>313000</v>
      </c>
      <c r="BW611" s="177">
        <v>1129000</v>
      </c>
      <c r="BX611" s="177">
        <v>3298783</v>
      </c>
      <c r="BY611" s="177">
        <v>505000</v>
      </c>
      <c r="BZ611" s="177">
        <v>819000</v>
      </c>
      <c r="CA611" s="177">
        <v>928000</v>
      </c>
      <c r="CB611" s="177">
        <v>1221500</v>
      </c>
      <c r="CC611" s="177">
        <v>2755500</v>
      </c>
      <c r="CD611" s="177">
        <v>1259000</v>
      </c>
      <c r="CE611" s="177">
        <v>2246672</v>
      </c>
      <c r="CF611" s="177">
        <v>886350</v>
      </c>
      <c r="CG611" s="177">
        <v>718000</v>
      </c>
      <c r="CH611" s="177">
        <v>516500</v>
      </c>
      <c r="CI611" s="177">
        <v>835000</v>
      </c>
      <c r="CJ611" s="177">
        <v>2992195</v>
      </c>
      <c r="CK611" s="177">
        <v>586500</v>
      </c>
      <c r="CL611" s="177">
        <v>495000</v>
      </c>
      <c r="CM611" s="178" t="s">
        <v>2198</v>
      </c>
      <c r="CN611" s="153" t="s">
        <v>2217</v>
      </c>
      <c r="CO611" s="153" t="s">
        <v>2198</v>
      </c>
      <c r="CQ611" s="189" t="s">
        <v>2200</v>
      </c>
      <c r="CR611" s="154">
        <f t="shared" si="13"/>
        <v>0</v>
      </c>
      <c r="CS611" s="154" t="s">
        <v>574</v>
      </c>
      <c r="CT611" s="154" t="s">
        <v>2218</v>
      </c>
      <c r="CU611" s="154">
        <v>0</v>
      </c>
      <c r="CW611" s="157" t="s">
        <v>2217</v>
      </c>
      <c r="CX611" s="154" t="s">
        <v>2198</v>
      </c>
      <c r="CY611" s="154">
        <v>0</v>
      </c>
      <c r="CZ611" s="174">
        <f t="shared" si="12"/>
        <v>0</v>
      </c>
      <c r="DA611" s="158" t="s">
        <v>574</v>
      </c>
      <c r="DB611" s="154" t="s">
        <v>575</v>
      </c>
      <c r="DC611" s="154" t="s">
        <v>497</v>
      </c>
    </row>
    <row r="612" spans="1:107" ht="13.2" customHeight="1" x14ac:dyDescent="0.25">
      <c r="A612" s="175" t="s">
        <v>576</v>
      </c>
      <c r="B612" s="176" t="s">
        <v>577</v>
      </c>
      <c r="C612" s="177">
        <v>57048</v>
      </c>
      <c r="D612" s="177">
        <v>29000</v>
      </c>
      <c r="E612" s="177">
        <v>0</v>
      </c>
      <c r="F612" s="177">
        <v>0</v>
      </c>
      <c r="G612" s="177">
        <v>41000</v>
      </c>
      <c r="H612" s="177">
        <v>92000</v>
      </c>
      <c r="I612" s="177">
        <v>104000</v>
      </c>
      <c r="J612" s="177">
        <v>343000</v>
      </c>
      <c r="K612" s="177">
        <v>83000</v>
      </c>
      <c r="L612" s="177">
        <v>153000</v>
      </c>
      <c r="M612" s="177">
        <v>18000</v>
      </c>
      <c r="N612" s="177">
        <v>0</v>
      </c>
      <c r="O612" s="177">
        <v>231000</v>
      </c>
      <c r="P612" s="177">
        <v>0</v>
      </c>
      <c r="Q612" s="177">
        <v>42500</v>
      </c>
      <c r="R612" s="177">
        <v>54500</v>
      </c>
      <c r="S612" s="177">
        <v>45000</v>
      </c>
      <c r="T612" s="177">
        <v>36000</v>
      </c>
      <c r="U612" s="177">
        <v>7000</v>
      </c>
      <c r="V612" s="177">
        <v>21000</v>
      </c>
      <c r="W612" s="177">
        <v>577140.59</v>
      </c>
      <c r="X612" s="177">
        <v>124000</v>
      </c>
      <c r="Y612" s="177">
        <v>338000</v>
      </c>
      <c r="Z612" s="177">
        <v>135000</v>
      </c>
      <c r="AA612" s="177">
        <v>76500</v>
      </c>
      <c r="AB612" s="177">
        <v>112000</v>
      </c>
      <c r="AC612" s="177">
        <v>36000</v>
      </c>
      <c r="AD612" s="177">
        <v>171306.86</v>
      </c>
      <c r="AE612" s="177">
        <v>32000</v>
      </c>
      <c r="AF612" s="177">
        <v>52000</v>
      </c>
      <c r="AG612" s="177">
        <v>117000</v>
      </c>
      <c r="AH612" s="177">
        <v>68000</v>
      </c>
      <c r="AI612" s="177">
        <v>62000</v>
      </c>
      <c r="AJ612" s="177">
        <v>62500</v>
      </c>
      <c r="AK612" s="177">
        <v>306352</v>
      </c>
      <c r="AL612" s="177">
        <v>44000</v>
      </c>
      <c r="AM612" s="177">
        <v>26677</v>
      </c>
      <c r="AN612" s="177">
        <v>59788</v>
      </c>
      <c r="AO612" s="177">
        <v>96710</v>
      </c>
      <c r="AP612" s="177">
        <v>99500</v>
      </c>
      <c r="AQ612" s="177">
        <v>32000</v>
      </c>
      <c r="AR612" s="177">
        <v>717500</v>
      </c>
      <c r="AS612" s="177">
        <v>60000</v>
      </c>
      <c r="AT612" s="177">
        <v>136502</v>
      </c>
      <c r="AU612" s="177">
        <v>92000</v>
      </c>
      <c r="AV612" s="177">
        <v>51000</v>
      </c>
      <c r="AW612" s="177">
        <v>19500</v>
      </c>
      <c r="AX612" s="177">
        <v>48000</v>
      </c>
      <c r="AY612" s="177">
        <v>47000</v>
      </c>
      <c r="AZ612" s="177">
        <v>59300</v>
      </c>
      <c r="BA612" s="177">
        <v>249106</v>
      </c>
      <c r="BB612" s="177">
        <v>0</v>
      </c>
      <c r="BC612" s="177">
        <v>749255</v>
      </c>
      <c r="BD612" s="177">
        <v>115300</v>
      </c>
      <c r="BE612" s="177">
        <v>46355</v>
      </c>
      <c r="BF612" s="177">
        <v>125500</v>
      </c>
      <c r="BG612" s="177">
        <v>22046</v>
      </c>
      <c r="BH612" s="177">
        <v>37150</v>
      </c>
      <c r="BI612" s="177">
        <v>15000</v>
      </c>
      <c r="BJ612" s="177">
        <v>79500</v>
      </c>
      <c r="BK612" s="177">
        <v>148596.76</v>
      </c>
      <c r="BL612" s="177">
        <v>100850</v>
      </c>
      <c r="BM612" s="177">
        <v>24500</v>
      </c>
      <c r="BN612" s="177">
        <v>86400</v>
      </c>
      <c r="BO612" s="177">
        <v>35349.78</v>
      </c>
      <c r="BP612" s="177">
        <v>11000</v>
      </c>
      <c r="BQ612" s="177">
        <v>46435</v>
      </c>
      <c r="BR612" s="179">
        <v>1123527</v>
      </c>
      <c r="BS612" s="179">
        <v>100557</v>
      </c>
      <c r="BT612" s="179">
        <v>93000</v>
      </c>
      <c r="BU612" s="179">
        <v>549400</v>
      </c>
      <c r="BV612" s="177">
        <v>0</v>
      </c>
      <c r="BW612" s="177">
        <v>30000</v>
      </c>
      <c r="BX612" s="179">
        <v>233125</v>
      </c>
      <c r="BY612" s="179">
        <v>46500</v>
      </c>
      <c r="BZ612" s="177">
        <v>54500</v>
      </c>
      <c r="CA612" s="177">
        <v>45000</v>
      </c>
      <c r="CB612" s="177">
        <v>242000</v>
      </c>
      <c r="CC612" s="179">
        <v>341000</v>
      </c>
      <c r="CD612" s="177">
        <v>49500</v>
      </c>
      <c r="CE612" s="177">
        <v>248500</v>
      </c>
      <c r="CF612" s="177">
        <v>114000</v>
      </c>
      <c r="CG612" s="177">
        <v>54000</v>
      </c>
      <c r="CH612" s="177">
        <v>41500</v>
      </c>
      <c r="CI612" s="179">
        <v>56451.61</v>
      </c>
      <c r="CJ612" s="179">
        <v>215273</v>
      </c>
      <c r="CK612" s="177">
        <v>61500</v>
      </c>
      <c r="CL612" s="177">
        <v>76500</v>
      </c>
      <c r="CM612" s="178" t="s">
        <v>2198</v>
      </c>
      <c r="CN612" s="153" t="s">
        <v>2217</v>
      </c>
      <c r="CO612" s="153" t="s">
        <v>2198</v>
      </c>
      <c r="CP612" s="154" t="s">
        <v>2208</v>
      </c>
      <c r="CQ612" s="189" t="s">
        <v>2200</v>
      </c>
      <c r="CR612" s="154">
        <f t="shared" si="13"/>
        <v>0</v>
      </c>
      <c r="CS612" s="154" t="s">
        <v>576</v>
      </c>
      <c r="CT612" s="154" t="s">
        <v>2219</v>
      </c>
      <c r="CU612" s="154">
        <v>0</v>
      </c>
      <c r="CW612" s="157" t="s">
        <v>2217</v>
      </c>
      <c r="CX612" s="154" t="s">
        <v>2198</v>
      </c>
      <c r="CY612" s="154" t="s">
        <v>2208</v>
      </c>
      <c r="CZ612" s="174">
        <f t="shared" si="12"/>
        <v>0</v>
      </c>
      <c r="DA612" s="158" t="s">
        <v>576</v>
      </c>
      <c r="DB612" s="154" t="s">
        <v>577</v>
      </c>
      <c r="DC612" s="154" t="s">
        <v>497</v>
      </c>
    </row>
    <row r="613" spans="1:107" ht="13.2" customHeight="1" x14ac:dyDescent="0.25">
      <c r="A613" s="175" t="s">
        <v>578</v>
      </c>
      <c r="B613" s="176" t="s">
        <v>579</v>
      </c>
      <c r="C613" s="177">
        <v>3552730</v>
      </c>
      <c r="D613" s="177">
        <v>0</v>
      </c>
      <c r="E613" s="177">
        <v>0</v>
      </c>
      <c r="F613" s="177">
        <v>0</v>
      </c>
      <c r="G613" s="177">
        <v>15000</v>
      </c>
      <c r="H613" s="177">
        <v>0</v>
      </c>
      <c r="I613" s="177">
        <v>0</v>
      </c>
      <c r="J613" s="177">
        <v>0</v>
      </c>
      <c r="K613" s="177">
        <v>0</v>
      </c>
      <c r="L613" s="177">
        <v>0</v>
      </c>
      <c r="M613" s="177">
        <v>0</v>
      </c>
      <c r="N613" s="177">
        <v>0</v>
      </c>
      <c r="O613" s="177">
        <v>2163070</v>
      </c>
      <c r="P613" s="177">
        <v>718500</v>
      </c>
      <c r="Q613" s="177">
        <v>532000</v>
      </c>
      <c r="R613" s="177">
        <v>0</v>
      </c>
      <c r="S613" s="177">
        <v>466500</v>
      </c>
      <c r="T613" s="177">
        <v>454500</v>
      </c>
      <c r="U613" s="177">
        <v>30000</v>
      </c>
      <c r="V613" s="177">
        <v>198500</v>
      </c>
      <c r="W613" s="177">
        <v>914000</v>
      </c>
      <c r="X613" s="177">
        <v>422500</v>
      </c>
      <c r="Y613" s="177">
        <v>0</v>
      </c>
      <c r="Z613" s="177">
        <v>0</v>
      </c>
      <c r="AA613" s="177">
        <v>0</v>
      </c>
      <c r="AB613" s="177">
        <v>0</v>
      </c>
      <c r="AC613" s="177">
        <v>0</v>
      </c>
      <c r="AD613" s="177">
        <v>0</v>
      </c>
      <c r="AE613" s="177">
        <v>0</v>
      </c>
      <c r="AF613" s="177">
        <v>0</v>
      </c>
      <c r="AG613" s="177">
        <v>0</v>
      </c>
      <c r="AH613" s="177">
        <v>0</v>
      </c>
      <c r="AI613" s="177">
        <v>0</v>
      </c>
      <c r="AJ613" s="177">
        <v>396000</v>
      </c>
      <c r="AK613" s="177">
        <v>1423500</v>
      </c>
      <c r="AL613" s="177">
        <v>181500</v>
      </c>
      <c r="AM613" s="177">
        <v>320500</v>
      </c>
      <c r="AN613" s="177">
        <v>0</v>
      </c>
      <c r="AO613" s="177">
        <v>0</v>
      </c>
      <c r="AP613" s="177">
        <v>487000</v>
      </c>
      <c r="AQ613" s="177">
        <v>219000</v>
      </c>
      <c r="AR613" s="177">
        <v>0</v>
      </c>
      <c r="AS613" s="177">
        <v>0</v>
      </c>
      <c r="AT613" s="177">
        <v>1368500</v>
      </c>
      <c r="AU613" s="177">
        <v>393000</v>
      </c>
      <c r="AV613" s="177">
        <v>286500</v>
      </c>
      <c r="AW613" s="177">
        <v>0</v>
      </c>
      <c r="AX613" s="177">
        <v>328000</v>
      </c>
      <c r="AY613" s="177">
        <v>301000</v>
      </c>
      <c r="AZ613" s="177">
        <v>0</v>
      </c>
      <c r="BA613" s="177">
        <v>3055500</v>
      </c>
      <c r="BB613" s="177">
        <v>252000</v>
      </c>
      <c r="BC613" s="177">
        <v>3919500</v>
      </c>
      <c r="BD613" s="177">
        <v>0</v>
      </c>
      <c r="BE613" s="177">
        <v>364000</v>
      </c>
      <c r="BF613" s="177">
        <v>0</v>
      </c>
      <c r="BG613" s="177">
        <v>2715460</v>
      </c>
      <c r="BH613" s="177">
        <v>0</v>
      </c>
      <c r="BI613" s="177">
        <v>0</v>
      </c>
      <c r="BJ613" s="177">
        <v>284500</v>
      </c>
      <c r="BK613" s="177">
        <v>320000</v>
      </c>
      <c r="BL613" s="177">
        <v>0</v>
      </c>
      <c r="BM613" s="177">
        <v>1208500</v>
      </c>
      <c r="BN613" s="177">
        <v>783500</v>
      </c>
      <c r="BO613" s="177">
        <v>0</v>
      </c>
      <c r="BP613" s="177">
        <v>0</v>
      </c>
      <c r="BQ613" s="177">
        <v>0</v>
      </c>
      <c r="BR613" s="177">
        <v>4194000</v>
      </c>
      <c r="BS613" s="177">
        <v>759500</v>
      </c>
      <c r="BT613" s="177">
        <v>805500</v>
      </c>
      <c r="BU613" s="177">
        <v>2294000</v>
      </c>
      <c r="BV613" s="177">
        <v>0</v>
      </c>
      <c r="BW613" s="177">
        <v>722000</v>
      </c>
      <c r="BX613" s="177">
        <v>0</v>
      </c>
      <c r="BY613" s="177">
        <v>0</v>
      </c>
      <c r="BZ613" s="177">
        <v>580500</v>
      </c>
      <c r="CA613" s="177">
        <v>651000</v>
      </c>
      <c r="CB613" s="177">
        <v>835500</v>
      </c>
      <c r="CC613" s="177">
        <v>1684500</v>
      </c>
      <c r="CD613" s="177">
        <v>961000</v>
      </c>
      <c r="CE613" s="177">
        <v>1251500</v>
      </c>
      <c r="CF613" s="177">
        <v>480000</v>
      </c>
      <c r="CG613" s="177">
        <v>1176486</v>
      </c>
      <c r="CH613" s="177">
        <v>431500</v>
      </c>
      <c r="CI613" s="177">
        <v>0</v>
      </c>
      <c r="CJ613" s="177">
        <v>1164500</v>
      </c>
      <c r="CK613" s="177">
        <v>337500</v>
      </c>
      <c r="CL613" s="177">
        <v>324000</v>
      </c>
      <c r="CM613" s="178" t="s">
        <v>2210</v>
      </c>
      <c r="CN613" s="153" t="s">
        <v>2211</v>
      </c>
      <c r="CO613" s="153" t="s">
        <v>2210</v>
      </c>
      <c r="CQ613" s="193" t="s">
        <v>2212</v>
      </c>
      <c r="CR613" s="154">
        <f t="shared" si="13"/>
        <v>0</v>
      </c>
      <c r="CS613" s="154" t="s">
        <v>578</v>
      </c>
      <c r="CT613" s="154" t="s">
        <v>579</v>
      </c>
      <c r="CU613" s="154">
        <v>0</v>
      </c>
      <c r="CW613" s="157" t="s">
        <v>2211</v>
      </c>
      <c r="CX613" s="154" t="s">
        <v>2210</v>
      </c>
      <c r="CY613" s="154">
        <v>0</v>
      </c>
      <c r="CZ613" s="174">
        <f t="shared" si="12"/>
        <v>0</v>
      </c>
      <c r="DA613" s="158" t="s">
        <v>578</v>
      </c>
      <c r="DB613" s="154" t="s">
        <v>579</v>
      </c>
      <c r="DC613" s="154" t="s">
        <v>497</v>
      </c>
    </row>
    <row r="614" spans="1:107" ht="13.2" customHeight="1" x14ac:dyDescent="0.25">
      <c r="A614" s="175" t="s">
        <v>580</v>
      </c>
      <c r="B614" s="176" t="s">
        <v>581</v>
      </c>
      <c r="C614" s="177">
        <v>27450</v>
      </c>
      <c r="D614" s="177">
        <v>0</v>
      </c>
      <c r="E614" s="177">
        <v>0</v>
      </c>
      <c r="F614" s="177">
        <v>0</v>
      </c>
      <c r="G614" s="177">
        <v>0</v>
      </c>
      <c r="H614" s="177">
        <v>0</v>
      </c>
      <c r="I614" s="177">
        <v>0</v>
      </c>
      <c r="J614" s="177">
        <v>0</v>
      </c>
      <c r="K614" s="177">
        <v>0</v>
      </c>
      <c r="L614" s="177">
        <v>0</v>
      </c>
      <c r="M614" s="177">
        <v>0</v>
      </c>
      <c r="N614" s="177">
        <v>0</v>
      </c>
      <c r="O614" s="177">
        <v>213930</v>
      </c>
      <c r="P614" s="177">
        <v>326000</v>
      </c>
      <c r="Q614" s="177">
        <v>30000</v>
      </c>
      <c r="R614" s="177">
        <v>0</v>
      </c>
      <c r="S614" s="177">
        <v>127000</v>
      </c>
      <c r="T614" s="177">
        <v>40000</v>
      </c>
      <c r="U614" s="177">
        <v>333500</v>
      </c>
      <c r="V614" s="177">
        <v>55000</v>
      </c>
      <c r="W614" s="177">
        <v>0</v>
      </c>
      <c r="X614" s="177">
        <v>104000</v>
      </c>
      <c r="Y614" s="177">
        <v>0</v>
      </c>
      <c r="Z614" s="177">
        <v>0</v>
      </c>
      <c r="AA614" s="177">
        <v>0</v>
      </c>
      <c r="AB614" s="177">
        <v>0</v>
      </c>
      <c r="AC614" s="177">
        <v>0</v>
      </c>
      <c r="AD614" s="177">
        <v>0</v>
      </c>
      <c r="AE614" s="177">
        <v>0</v>
      </c>
      <c r="AF614" s="177">
        <v>0</v>
      </c>
      <c r="AG614" s="177">
        <v>0</v>
      </c>
      <c r="AH614" s="177">
        <v>0</v>
      </c>
      <c r="AI614" s="177">
        <v>0</v>
      </c>
      <c r="AJ614" s="177">
        <v>24000</v>
      </c>
      <c r="AK614" s="177">
        <v>299000</v>
      </c>
      <c r="AL614" s="177">
        <v>149000</v>
      </c>
      <c r="AM614" s="177">
        <v>0</v>
      </c>
      <c r="AN614" s="177">
        <v>0</v>
      </c>
      <c r="AO614" s="177">
        <v>0</v>
      </c>
      <c r="AP614" s="177">
        <v>0</v>
      </c>
      <c r="AQ614" s="177">
        <v>0</v>
      </c>
      <c r="AR614" s="177">
        <v>0</v>
      </c>
      <c r="AS614" s="177">
        <v>0</v>
      </c>
      <c r="AT614" s="177">
        <v>0</v>
      </c>
      <c r="AU614" s="177">
        <v>117000</v>
      </c>
      <c r="AV614" s="177">
        <v>64000</v>
      </c>
      <c r="AW614" s="177">
        <v>0</v>
      </c>
      <c r="AX614" s="177">
        <v>0</v>
      </c>
      <c r="AY614" s="177">
        <v>45000</v>
      </c>
      <c r="AZ614" s="177">
        <v>0</v>
      </c>
      <c r="BA614" s="177">
        <v>165500</v>
      </c>
      <c r="BB614" s="177">
        <v>55000</v>
      </c>
      <c r="BC614" s="177">
        <v>1296000</v>
      </c>
      <c r="BD614" s="177">
        <v>0</v>
      </c>
      <c r="BE614" s="177">
        <v>187000</v>
      </c>
      <c r="BF614" s="177">
        <v>20000</v>
      </c>
      <c r="BG614" s="177">
        <v>0</v>
      </c>
      <c r="BH614" s="177">
        <v>0</v>
      </c>
      <c r="BI614" s="177">
        <v>0</v>
      </c>
      <c r="BJ614" s="177">
        <v>27000</v>
      </c>
      <c r="BK614" s="177">
        <v>0</v>
      </c>
      <c r="BL614" s="177">
        <v>0</v>
      </c>
      <c r="BM614" s="177">
        <v>29000</v>
      </c>
      <c r="BN614" s="177">
        <v>35000</v>
      </c>
      <c r="BO614" s="177">
        <v>0</v>
      </c>
      <c r="BP614" s="177">
        <v>0</v>
      </c>
      <c r="BQ614" s="177">
        <v>0</v>
      </c>
      <c r="BR614" s="177">
        <v>719500</v>
      </c>
      <c r="BS614" s="177">
        <v>30000</v>
      </c>
      <c r="BT614" s="177">
        <v>42000</v>
      </c>
      <c r="BU614" s="177">
        <v>119000</v>
      </c>
      <c r="BV614" s="177">
        <v>0</v>
      </c>
      <c r="BW614" s="177">
        <v>107000</v>
      </c>
      <c r="BX614" s="177">
        <v>0</v>
      </c>
      <c r="BY614" s="177">
        <v>0</v>
      </c>
      <c r="BZ614" s="177">
        <v>35000</v>
      </c>
      <c r="CA614" s="177">
        <v>57500</v>
      </c>
      <c r="CB614" s="177">
        <v>42000</v>
      </c>
      <c r="CC614" s="177">
        <v>131000</v>
      </c>
      <c r="CD614" s="177">
        <v>39000</v>
      </c>
      <c r="CE614" s="177">
        <v>24500</v>
      </c>
      <c r="CF614" s="177">
        <v>21000</v>
      </c>
      <c r="CG614" s="177">
        <v>88100</v>
      </c>
      <c r="CH614" s="177">
        <v>23000</v>
      </c>
      <c r="CI614" s="177">
        <v>0</v>
      </c>
      <c r="CJ614" s="177">
        <v>402000</v>
      </c>
      <c r="CK614" s="177">
        <v>0</v>
      </c>
      <c r="CL614" s="177">
        <v>19000</v>
      </c>
      <c r="CM614" s="178" t="s">
        <v>2210</v>
      </c>
      <c r="CN614" s="153" t="s">
        <v>2211</v>
      </c>
      <c r="CO614" s="153" t="s">
        <v>2210</v>
      </c>
      <c r="CQ614" s="193" t="s">
        <v>2212</v>
      </c>
      <c r="CR614" s="154">
        <f t="shared" si="13"/>
        <v>0</v>
      </c>
      <c r="CS614" s="154" t="s">
        <v>580</v>
      </c>
      <c r="CT614" s="154" t="s">
        <v>581</v>
      </c>
      <c r="CU614" s="154">
        <v>0</v>
      </c>
      <c r="CW614" s="157" t="s">
        <v>2211</v>
      </c>
      <c r="CX614" s="154" t="s">
        <v>2210</v>
      </c>
      <c r="CY614" s="154">
        <v>0</v>
      </c>
      <c r="CZ614" s="174">
        <f t="shared" si="12"/>
        <v>0</v>
      </c>
      <c r="DA614" s="158" t="s">
        <v>580</v>
      </c>
      <c r="DB614" s="154" t="s">
        <v>581</v>
      </c>
      <c r="DC614" s="154" t="s">
        <v>497</v>
      </c>
    </row>
    <row r="615" spans="1:107" ht="13.2" customHeight="1" x14ac:dyDescent="0.25">
      <c r="A615" s="175" t="s">
        <v>582</v>
      </c>
      <c r="B615" s="176" t="s">
        <v>583</v>
      </c>
      <c r="C615" s="177">
        <v>0</v>
      </c>
      <c r="D615" s="177">
        <v>0</v>
      </c>
      <c r="E615" s="177">
        <v>0</v>
      </c>
      <c r="F615" s="177">
        <v>0</v>
      </c>
      <c r="G615" s="177">
        <v>0</v>
      </c>
      <c r="H615" s="177">
        <v>0</v>
      </c>
      <c r="I615" s="177">
        <v>0</v>
      </c>
      <c r="J615" s="177">
        <v>0</v>
      </c>
      <c r="K615" s="177">
        <v>0</v>
      </c>
      <c r="L615" s="177">
        <v>0</v>
      </c>
      <c r="M615" s="177">
        <v>0</v>
      </c>
      <c r="N615" s="177">
        <v>0</v>
      </c>
      <c r="O615" s="177">
        <v>0</v>
      </c>
      <c r="P615" s="177">
        <v>0</v>
      </c>
      <c r="Q615" s="177">
        <v>0</v>
      </c>
      <c r="R615" s="177">
        <v>0</v>
      </c>
      <c r="S615" s="177">
        <v>0</v>
      </c>
      <c r="T615" s="177">
        <v>0</v>
      </c>
      <c r="U615" s="177">
        <v>0</v>
      </c>
      <c r="V615" s="177">
        <v>0</v>
      </c>
      <c r="W615" s="177">
        <v>2720</v>
      </c>
      <c r="X615" s="177">
        <v>0</v>
      </c>
      <c r="Y615" s="177">
        <v>0</v>
      </c>
      <c r="Z615" s="177">
        <v>0</v>
      </c>
      <c r="AA615" s="177">
        <v>0</v>
      </c>
      <c r="AB615" s="177">
        <v>0</v>
      </c>
      <c r="AC615" s="177">
        <v>0</v>
      </c>
      <c r="AD615" s="177">
        <v>12856</v>
      </c>
      <c r="AE615" s="177">
        <v>0</v>
      </c>
      <c r="AF615" s="177">
        <v>0</v>
      </c>
      <c r="AG615" s="177">
        <v>0</v>
      </c>
      <c r="AH615" s="177">
        <v>0</v>
      </c>
      <c r="AI615" s="177">
        <v>0</v>
      </c>
      <c r="AJ615" s="177">
        <v>0</v>
      </c>
      <c r="AK615" s="177">
        <v>0</v>
      </c>
      <c r="AL615" s="177">
        <v>0</v>
      </c>
      <c r="AM615" s="177">
        <v>0</v>
      </c>
      <c r="AN615" s="177">
        <v>0</v>
      </c>
      <c r="AO615" s="177">
        <v>0</v>
      </c>
      <c r="AP615" s="177">
        <v>0</v>
      </c>
      <c r="AQ615" s="177">
        <v>0</v>
      </c>
      <c r="AR615" s="177">
        <v>0</v>
      </c>
      <c r="AS615" s="177">
        <v>0</v>
      </c>
      <c r="AT615" s="177">
        <v>0</v>
      </c>
      <c r="AU615" s="177">
        <v>0</v>
      </c>
      <c r="AV615" s="177">
        <v>0</v>
      </c>
      <c r="AW615" s="177">
        <v>0</v>
      </c>
      <c r="AX615" s="177">
        <v>0</v>
      </c>
      <c r="AY615" s="177">
        <v>0</v>
      </c>
      <c r="AZ615" s="177">
        <v>0</v>
      </c>
      <c r="BA615" s="177">
        <v>0</v>
      </c>
      <c r="BB615" s="177">
        <v>0</v>
      </c>
      <c r="BC615" s="177">
        <v>0</v>
      </c>
      <c r="BD615" s="177">
        <v>0</v>
      </c>
      <c r="BE615" s="177">
        <v>0</v>
      </c>
      <c r="BF615" s="177">
        <v>0</v>
      </c>
      <c r="BG615" s="177">
        <v>0</v>
      </c>
      <c r="BH615" s="177">
        <v>0</v>
      </c>
      <c r="BI615" s="177">
        <v>0</v>
      </c>
      <c r="BJ615" s="177">
        <v>0</v>
      </c>
      <c r="BK615" s="177">
        <v>0</v>
      </c>
      <c r="BL615" s="177">
        <v>0</v>
      </c>
      <c r="BM615" s="177">
        <v>0</v>
      </c>
      <c r="BN615" s="177">
        <v>0</v>
      </c>
      <c r="BO615" s="177">
        <v>0</v>
      </c>
      <c r="BP615" s="177">
        <v>0</v>
      </c>
      <c r="BQ615" s="177">
        <v>0</v>
      </c>
      <c r="BR615" s="177">
        <v>0</v>
      </c>
      <c r="BS615" s="177">
        <v>0</v>
      </c>
      <c r="BT615" s="177">
        <v>0</v>
      </c>
      <c r="BU615" s="177">
        <v>0</v>
      </c>
      <c r="BV615" s="177">
        <v>0</v>
      </c>
      <c r="BW615" s="177">
        <v>0</v>
      </c>
      <c r="BX615" s="177">
        <v>0</v>
      </c>
      <c r="BY615" s="177">
        <v>0</v>
      </c>
      <c r="BZ615" s="177">
        <v>0</v>
      </c>
      <c r="CA615" s="177">
        <v>0</v>
      </c>
      <c r="CB615" s="177">
        <v>0</v>
      </c>
      <c r="CC615" s="177">
        <v>0</v>
      </c>
      <c r="CD615" s="177">
        <v>0</v>
      </c>
      <c r="CE615" s="177">
        <v>0</v>
      </c>
      <c r="CF615" s="177">
        <v>0</v>
      </c>
      <c r="CG615" s="177">
        <v>0</v>
      </c>
      <c r="CH615" s="177">
        <v>0</v>
      </c>
      <c r="CI615" s="177">
        <v>0</v>
      </c>
      <c r="CJ615" s="177">
        <v>0</v>
      </c>
      <c r="CK615" s="177">
        <v>0</v>
      </c>
      <c r="CL615" s="177">
        <v>0</v>
      </c>
      <c r="CM615" s="178" t="s">
        <v>2198</v>
      </c>
      <c r="CN615" s="153" t="s">
        <v>2211</v>
      </c>
      <c r="CO615" s="153" t="s">
        <v>2198</v>
      </c>
      <c r="CP615" s="154" t="s">
        <v>2208</v>
      </c>
      <c r="CQ615" s="189" t="s">
        <v>2200</v>
      </c>
      <c r="CR615" s="154">
        <f t="shared" si="13"/>
        <v>0</v>
      </c>
      <c r="CS615" s="154" t="s">
        <v>582</v>
      </c>
      <c r="CT615" s="154" t="s">
        <v>583</v>
      </c>
      <c r="CU615" s="154">
        <v>0</v>
      </c>
      <c r="CW615" s="157" t="s">
        <v>2220</v>
      </c>
      <c r="CX615" s="154" t="s">
        <v>2198</v>
      </c>
      <c r="CY615" s="154" t="s">
        <v>2208</v>
      </c>
      <c r="CZ615" s="174">
        <f t="shared" si="12"/>
        <v>0</v>
      </c>
      <c r="DA615" s="158" t="s">
        <v>582</v>
      </c>
      <c r="DB615" s="154" t="s">
        <v>583</v>
      </c>
      <c r="DC615" s="154" t="s">
        <v>497</v>
      </c>
    </row>
    <row r="616" spans="1:107" ht="13.2" customHeight="1" x14ac:dyDescent="0.25">
      <c r="A616" s="175" t="s">
        <v>584</v>
      </c>
      <c r="B616" s="176" t="s">
        <v>585</v>
      </c>
      <c r="C616" s="177">
        <v>19344</v>
      </c>
      <c r="D616" s="177">
        <v>0</v>
      </c>
      <c r="E616" s="177">
        <v>0</v>
      </c>
      <c r="F616" s="177">
        <v>0</v>
      </c>
      <c r="G616" s="177">
        <v>0</v>
      </c>
      <c r="H616" s="177">
        <v>0</v>
      </c>
      <c r="I616" s="177">
        <v>0</v>
      </c>
      <c r="J616" s="177">
        <v>0</v>
      </c>
      <c r="K616" s="177">
        <v>0</v>
      </c>
      <c r="L616" s="177">
        <v>0</v>
      </c>
      <c r="M616" s="177">
        <v>0</v>
      </c>
      <c r="N616" s="177">
        <v>0</v>
      </c>
      <c r="O616" s="177">
        <v>7164</v>
      </c>
      <c r="P616" s="177">
        <v>0</v>
      </c>
      <c r="Q616" s="177">
        <v>0</v>
      </c>
      <c r="R616" s="177">
        <v>0</v>
      </c>
      <c r="S616" s="177">
        <v>0</v>
      </c>
      <c r="T616" s="177">
        <v>0</v>
      </c>
      <c r="U616" s="177">
        <v>0</v>
      </c>
      <c r="V616" s="177">
        <v>0</v>
      </c>
      <c r="W616" s="177">
        <v>16728</v>
      </c>
      <c r="X616" s="177">
        <v>0</v>
      </c>
      <c r="Y616" s="177">
        <v>0</v>
      </c>
      <c r="Z616" s="177">
        <v>0</v>
      </c>
      <c r="AA616" s="177">
        <v>0</v>
      </c>
      <c r="AB616" s="177">
        <v>0</v>
      </c>
      <c r="AC616" s="177">
        <v>0</v>
      </c>
      <c r="AD616" s="177">
        <v>0</v>
      </c>
      <c r="AE616" s="177">
        <v>0</v>
      </c>
      <c r="AF616" s="177">
        <v>0</v>
      </c>
      <c r="AG616" s="177">
        <v>0</v>
      </c>
      <c r="AH616" s="177">
        <v>0</v>
      </c>
      <c r="AI616" s="177">
        <v>0</v>
      </c>
      <c r="AJ616" s="177">
        <v>0</v>
      </c>
      <c r="AK616" s="177">
        <v>13284</v>
      </c>
      <c r="AL616" s="177">
        <v>0</v>
      </c>
      <c r="AM616" s="177">
        <v>0</v>
      </c>
      <c r="AN616" s="177">
        <v>0</v>
      </c>
      <c r="AO616" s="177">
        <v>0</v>
      </c>
      <c r="AP616" s="177">
        <v>0</v>
      </c>
      <c r="AQ616" s="177">
        <v>0</v>
      </c>
      <c r="AR616" s="177">
        <v>0</v>
      </c>
      <c r="AS616" s="177">
        <v>0</v>
      </c>
      <c r="AT616" s="177">
        <v>0</v>
      </c>
      <c r="AU616" s="177">
        <v>0</v>
      </c>
      <c r="AV616" s="177">
        <v>0</v>
      </c>
      <c r="AW616" s="177">
        <v>0</v>
      </c>
      <c r="AX616" s="177">
        <v>0</v>
      </c>
      <c r="AY616" s="177">
        <v>0</v>
      </c>
      <c r="AZ616" s="177">
        <v>0</v>
      </c>
      <c r="BA616" s="177">
        <v>6876</v>
      </c>
      <c r="BB616" s="177">
        <v>0</v>
      </c>
      <c r="BC616" s="177">
        <v>0</v>
      </c>
      <c r="BD616" s="177">
        <v>0</v>
      </c>
      <c r="BE616" s="177">
        <v>0</v>
      </c>
      <c r="BF616" s="177">
        <v>0</v>
      </c>
      <c r="BG616" s="177">
        <v>0</v>
      </c>
      <c r="BH616" s="177">
        <v>0</v>
      </c>
      <c r="BI616" s="177">
        <v>0</v>
      </c>
      <c r="BJ616" s="177">
        <v>0</v>
      </c>
      <c r="BK616" s="177">
        <v>0</v>
      </c>
      <c r="BL616" s="177">
        <v>13308</v>
      </c>
      <c r="BM616" s="177">
        <v>0</v>
      </c>
      <c r="BN616" s="177">
        <v>0</v>
      </c>
      <c r="BO616" s="177">
        <v>0</v>
      </c>
      <c r="BP616" s="177">
        <v>0</v>
      </c>
      <c r="BQ616" s="177">
        <v>0</v>
      </c>
      <c r="BR616" s="177">
        <v>30480</v>
      </c>
      <c r="BS616" s="177">
        <v>0</v>
      </c>
      <c r="BT616" s="177">
        <v>0</v>
      </c>
      <c r="BU616" s="177">
        <v>5880</v>
      </c>
      <c r="BV616" s="177">
        <v>0</v>
      </c>
      <c r="BW616" s="177">
        <v>0</v>
      </c>
      <c r="BX616" s="177">
        <v>0</v>
      </c>
      <c r="BY616" s="177">
        <v>0</v>
      </c>
      <c r="BZ616" s="177">
        <v>0</v>
      </c>
      <c r="CA616" s="177">
        <v>0</v>
      </c>
      <c r="CB616" s="177">
        <v>0</v>
      </c>
      <c r="CC616" s="177">
        <v>0</v>
      </c>
      <c r="CD616" s="177">
        <v>0</v>
      </c>
      <c r="CE616" s="177">
        <v>0</v>
      </c>
      <c r="CF616" s="177">
        <v>0</v>
      </c>
      <c r="CG616" s="177">
        <v>0</v>
      </c>
      <c r="CH616" s="177">
        <v>0</v>
      </c>
      <c r="CI616" s="177">
        <v>0</v>
      </c>
      <c r="CJ616" s="177">
        <v>0</v>
      </c>
      <c r="CK616" s="177">
        <v>0</v>
      </c>
      <c r="CL616" s="177">
        <v>0</v>
      </c>
      <c r="CM616" s="178" t="s">
        <v>2210</v>
      </c>
      <c r="CN616" s="153" t="s">
        <v>2220</v>
      </c>
      <c r="CO616" s="153" t="s">
        <v>2210</v>
      </c>
      <c r="CQ616" s="189" t="s">
        <v>2212</v>
      </c>
      <c r="CR616" s="154">
        <f t="shared" si="13"/>
        <v>0</v>
      </c>
      <c r="CS616" s="154" t="s">
        <v>584</v>
      </c>
      <c r="CT616" s="154" t="s">
        <v>2221</v>
      </c>
      <c r="CU616" s="154">
        <v>0</v>
      </c>
      <c r="CW616" s="157" t="s">
        <v>2211</v>
      </c>
      <c r="CX616" s="154" t="s">
        <v>2210</v>
      </c>
      <c r="CY616" s="154">
        <v>0</v>
      </c>
      <c r="CZ616" s="174">
        <f t="shared" si="12"/>
        <v>0</v>
      </c>
      <c r="DA616" s="158" t="s">
        <v>584</v>
      </c>
      <c r="DB616" s="154" t="s">
        <v>585</v>
      </c>
      <c r="DC616" s="154" t="s">
        <v>497</v>
      </c>
    </row>
    <row r="617" spans="1:107" ht="13.2" customHeight="1" x14ac:dyDescent="0.25">
      <c r="A617" s="175" t="s">
        <v>586</v>
      </c>
      <c r="B617" s="176" t="s">
        <v>587</v>
      </c>
      <c r="C617" s="177">
        <v>124656</v>
      </c>
      <c r="D617" s="177">
        <v>21556.93</v>
      </c>
      <c r="E617" s="177">
        <v>15000</v>
      </c>
      <c r="F617" s="177">
        <v>9900</v>
      </c>
      <c r="G617" s="177">
        <v>12493</v>
      </c>
      <c r="H617" s="177">
        <v>20600</v>
      </c>
      <c r="I617" s="177">
        <v>14200</v>
      </c>
      <c r="J617" s="177">
        <v>30800</v>
      </c>
      <c r="K617" s="177">
        <v>16200</v>
      </c>
      <c r="L617" s="177">
        <v>18400</v>
      </c>
      <c r="M617" s="177">
        <v>36200</v>
      </c>
      <c r="N617" s="177">
        <v>0</v>
      </c>
      <c r="O617" s="177">
        <v>264887</v>
      </c>
      <c r="P617" s="177">
        <v>16964</v>
      </c>
      <c r="Q617" s="177">
        <v>20800</v>
      </c>
      <c r="R617" s="177">
        <v>24800</v>
      </c>
      <c r="S617" s="177">
        <v>17400</v>
      </c>
      <c r="T617" s="177">
        <v>13831</v>
      </c>
      <c r="U617" s="177">
        <v>13800</v>
      </c>
      <c r="V617" s="177">
        <v>7097</v>
      </c>
      <c r="W617" s="177">
        <v>175272</v>
      </c>
      <c r="X617" s="177">
        <v>14621</v>
      </c>
      <c r="Y617" s="177">
        <v>28007</v>
      </c>
      <c r="Z617" s="177">
        <v>19600</v>
      </c>
      <c r="AA617" s="177">
        <v>9989</v>
      </c>
      <c r="AB617" s="177">
        <v>12000</v>
      </c>
      <c r="AC617" s="177">
        <v>13399</v>
      </c>
      <c r="AD617" s="177">
        <v>42000</v>
      </c>
      <c r="AE617" s="177">
        <v>11000</v>
      </c>
      <c r="AF617" s="177">
        <v>0</v>
      </c>
      <c r="AG617" s="177">
        <v>15400</v>
      </c>
      <c r="AH617" s="177">
        <v>30290</v>
      </c>
      <c r="AI617" s="177">
        <v>14400</v>
      </c>
      <c r="AJ617" s="177">
        <v>10226</v>
      </c>
      <c r="AK617" s="177">
        <v>332000</v>
      </c>
      <c r="AL617" s="177">
        <v>14128</v>
      </c>
      <c r="AM617" s="177">
        <v>17400</v>
      </c>
      <c r="AN617" s="177">
        <v>28775</v>
      </c>
      <c r="AO617" s="177">
        <v>32600</v>
      </c>
      <c r="AP617" s="177">
        <v>25600</v>
      </c>
      <c r="AQ617" s="177">
        <v>25041</v>
      </c>
      <c r="AR617" s="177">
        <v>78000</v>
      </c>
      <c r="AS617" s="177">
        <v>0</v>
      </c>
      <c r="AT617" s="177">
        <v>45839</v>
      </c>
      <c r="AU617" s="177">
        <v>36200</v>
      </c>
      <c r="AV617" s="177">
        <v>16041</v>
      </c>
      <c r="AW617" s="177">
        <v>12099</v>
      </c>
      <c r="AX617" s="177">
        <v>25400</v>
      </c>
      <c r="AY617" s="177">
        <v>14686</v>
      </c>
      <c r="AZ617" s="177">
        <v>20600</v>
      </c>
      <c r="BA617" s="177">
        <v>68264</v>
      </c>
      <c r="BB617" s="177">
        <v>16983</v>
      </c>
      <c r="BC617" s="177">
        <v>140000</v>
      </c>
      <c r="BD617" s="177">
        <v>31800</v>
      </c>
      <c r="BE617" s="177">
        <v>12400</v>
      </c>
      <c r="BF617" s="177">
        <v>25000</v>
      </c>
      <c r="BG617" s="177">
        <v>122000</v>
      </c>
      <c r="BH617" s="177">
        <v>10400</v>
      </c>
      <c r="BI617" s="177">
        <v>9282</v>
      </c>
      <c r="BJ617" s="177">
        <v>16000</v>
      </c>
      <c r="BK617" s="177">
        <v>18944</v>
      </c>
      <c r="BL617" s="177">
        <v>63160</v>
      </c>
      <c r="BM617" s="177">
        <v>26000</v>
      </c>
      <c r="BN617" s="177">
        <v>18800</v>
      </c>
      <c r="BO617" s="177">
        <v>28000</v>
      </c>
      <c r="BP617" s="177">
        <v>16602</v>
      </c>
      <c r="BQ617" s="177">
        <v>20812</v>
      </c>
      <c r="BR617" s="177">
        <v>391520</v>
      </c>
      <c r="BS617" s="177">
        <v>28872</v>
      </c>
      <c r="BT617" s="177">
        <v>26244.18</v>
      </c>
      <c r="BU617" s="177">
        <v>0</v>
      </c>
      <c r="BV617" s="177">
        <v>7200</v>
      </c>
      <c r="BW617" s="177">
        <v>22000</v>
      </c>
      <c r="BX617" s="177">
        <v>42014</v>
      </c>
      <c r="BY617" s="177">
        <v>15800</v>
      </c>
      <c r="BZ617" s="177">
        <v>19131</v>
      </c>
      <c r="CA617" s="177">
        <v>17600</v>
      </c>
      <c r="CB617" s="177">
        <v>10400</v>
      </c>
      <c r="CC617" s="177">
        <v>40358.15</v>
      </c>
      <c r="CD617" s="177">
        <v>25555</v>
      </c>
      <c r="CE617" s="177">
        <v>53946</v>
      </c>
      <c r="CF617" s="177">
        <v>14459</v>
      </c>
      <c r="CG617" s="177">
        <v>14200</v>
      </c>
      <c r="CH617" s="177">
        <v>21385</v>
      </c>
      <c r="CI617" s="177">
        <v>11400</v>
      </c>
      <c r="CJ617" s="177">
        <v>60000</v>
      </c>
      <c r="CK617" s="177">
        <v>13400</v>
      </c>
      <c r="CL617" s="177">
        <v>15322</v>
      </c>
      <c r="CM617" s="178" t="s">
        <v>2210</v>
      </c>
      <c r="CN617" s="153" t="s">
        <v>2211</v>
      </c>
      <c r="CO617" s="153" t="s">
        <v>2210</v>
      </c>
      <c r="CP617" s="154" t="s">
        <v>2213</v>
      </c>
      <c r="CQ617" s="189" t="s">
        <v>2212</v>
      </c>
      <c r="CR617" s="154">
        <f t="shared" si="13"/>
        <v>0</v>
      </c>
      <c r="CS617" s="154" t="s">
        <v>586</v>
      </c>
      <c r="CT617" s="154" t="s">
        <v>2222</v>
      </c>
      <c r="CU617" s="154">
        <v>0</v>
      </c>
      <c r="CW617" s="157" t="s">
        <v>2211</v>
      </c>
      <c r="CX617" s="154" t="s">
        <v>2210</v>
      </c>
      <c r="CY617" s="154" t="s">
        <v>2213</v>
      </c>
      <c r="CZ617" s="174">
        <f t="shared" si="12"/>
        <v>0</v>
      </c>
      <c r="DA617" s="158" t="s">
        <v>586</v>
      </c>
      <c r="DB617" s="154" t="s">
        <v>587</v>
      </c>
      <c r="DC617" s="154" t="s">
        <v>497</v>
      </c>
    </row>
    <row r="618" spans="1:107" s="199" customFormat="1" ht="13.2" customHeight="1" x14ac:dyDescent="0.25">
      <c r="A618" s="194" t="s">
        <v>588</v>
      </c>
      <c r="B618" s="195" t="s">
        <v>589</v>
      </c>
      <c r="C618" s="196">
        <v>0</v>
      </c>
      <c r="D618" s="196">
        <v>294000</v>
      </c>
      <c r="E618" s="196">
        <v>0</v>
      </c>
      <c r="F618" s="196">
        <v>104000</v>
      </c>
      <c r="G618" s="196">
        <v>56000</v>
      </c>
      <c r="H618" s="196">
        <v>180500</v>
      </c>
      <c r="I618" s="196">
        <v>350000</v>
      </c>
      <c r="J618" s="196">
        <v>0</v>
      </c>
      <c r="K618" s="196">
        <v>94000</v>
      </c>
      <c r="L618" s="196">
        <v>87500</v>
      </c>
      <c r="M618" s="196">
        <v>389000</v>
      </c>
      <c r="N618" s="196">
        <v>0</v>
      </c>
      <c r="O618" s="196">
        <v>2037000</v>
      </c>
      <c r="P618" s="196">
        <v>517000</v>
      </c>
      <c r="Q618" s="196">
        <v>592000</v>
      </c>
      <c r="R618" s="196">
        <v>416500</v>
      </c>
      <c r="S618" s="196">
        <v>338000</v>
      </c>
      <c r="T618" s="196">
        <v>602500</v>
      </c>
      <c r="U618" s="196">
        <v>338000</v>
      </c>
      <c r="V618" s="196">
        <v>244500</v>
      </c>
      <c r="W618" s="196">
        <v>890500</v>
      </c>
      <c r="X618" s="196">
        <v>372000</v>
      </c>
      <c r="Y618" s="196">
        <v>610520</v>
      </c>
      <c r="Z618" s="196">
        <v>655500</v>
      </c>
      <c r="AA618" s="196">
        <v>236000</v>
      </c>
      <c r="AB618" s="196">
        <v>328000</v>
      </c>
      <c r="AC618" s="196">
        <v>1032003</v>
      </c>
      <c r="AD618" s="196">
        <v>3869000</v>
      </c>
      <c r="AE618" s="196">
        <v>433000</v>
      </c>
      <c r="AF618" s="196">
        <v>690050</v>
      </c>
      <c r="AG618" s="196">
        <v>452330</v>
      </c>
      <c r="AH618" s="196">
        <v>19000</v>
      </c>
      <c r="AI618" s="196">
        <v>997500</v>
      </c>
      <c r="AJ618" s="196">
        <v>471000</v>
      </c>
      <c r="AK618" s="196">
        <v>1224500</v>
      </c>
      <c r="AL618" s="196">
        <v>358500</v>
      </c>
      <c r="AM618" s="196">
        <v>259000</v>
      </c>
      <c r="AN618" s="196">
        <v>882000</v>
      </c>
      <c r="AO618" s="196">
        <v>448500</v>
      </c>
      <c r="AP618" s="196">
        <v>498000</v>
      </c>
      <c r="AQ618" s="196">
        <v>228000</v>
      </c>
      <c r="AR618" s="196">
        <v>7542313</v>
      </c>
      <c r="AS618" s="196">
        <v>0</v>
      </c>
      <c r="AT618" s="196">
        <v>0</v>
      </c>
      <c r="AU618" s="196">
        <v>444000</v>
      </c>
      <c r="AV618" s="196">
        <v>543000</v>
      </c>
      <c r="AW618" s="196">
        <v>160000</v>
      </c>
      <c r="AX618" s="196">
        <v>283000</v>
      </c>
      <c r="AY618" s="196">
        <v>369000</v>
      </c>
      <c r="AZ618" s="196">
        <v>337000</v>
      </c>
      <c r="BA618" s="196">
        <v>0</v>
      </c>
      <c r="BB618" s="196">
        <v>450000</v>
      </c>
      <c r="BC618" s="196">
        <v>2044000</v>
      </c>
      <c r="BD618" s="196">
        <v>621500</v>
      </c>
      <c r="BE618" s="196">
        <v>210000</v>
      </c>
      <c r="BF618" s="196">
        <v>309500</v>
      </c>
      <c r="BG618" s="196">
        <v>1290000</v>
      </c>
      <c r="BH618" s="196">
        <v>201000</v>
      </c>
      <c r="BI618" s="196">
        <v>39000</v>
      </c>
      <c r="BJ618" s="196">
        <v>271000</v>
      </c>
      <c r="BK618" s="196">
        <v>162500</v>
      </c>
      <c r="BL618" s="196">
        <v>2472000</v>
      </c>
      <c r="BM618" s="196">
        <v>905500</v>
      </c>
      <c r="BN618" s="196">
        <v>663250</v>
      </c>
      <c r="BO618" s="196">
        <v>420000</v>
      </c>
      <c r="BP618" s="196">
        <v>470000</v>
      </c>
      <c r="BQ618" s="196">
        <v>693500</v>
      </c>
      <c r="BR618" s="196">
        <v>4526500</v>
      </c>
      <c r="BS618" s="196">
        <v>712000</v>
      </c>
      <c r="BT618" s="196">
        <v>848000</v>
      </c>
      <c r="BU618" s="196">
        <v>839765.12</v>
      </c>
      <c r="BV618" s="196">
        <v>198000</v>
      </c>
      <c r="BW618" s="196">
        <v>767000</v>
      </c>
      <c r="BX618" s="196">
        <v>4117500</v>
      </c>
      <c r="BY618" s="196">
        <v>405000</v>
      </c>
      <c r="BZ618" s="196">
        <v>579500</v>
      </c>
      <c r="CA618" s="196">
        <v>615500</v>
      </c>
      <c r="CB618" s="196">
        <v>528000</v>
      </c>
      <c r="CC618" s="196">
        <v>731000</v>
      </c>
      <c r="CD618" s="196">
        <v>886500</v>
      </c>
      <c r="CE618" s="196">
        <v>1318000</v>
      </c>
      <c r="CF618" s="196">
        <v>536500</v>
      </c>
      <c r="CG618" s="196">
        <v>397000</v>
      </c>
      <c r="CH618" s="196">
        <v>547500</v>
      </c>
      <c r="CI618" s="196">
        <v>428500</v>
      </c>
      <c r="CJ618" s="196">
        <v>1614500</v>
      </c>
      <c r="CK618" s="196">
        <v>372500</v>
      </c>
      <c r="CL618" s="196">
        <v>484500</v>
      </c>
      <c r="CM618" s="197" t="s">
        <v>2210</v>
      </c>
      <c r="CN618" s="198" t="s">
        <v>2211</v>
      </c>
      <c r="CO618" s="198" t="s">
        <v>2210</v>
      </c>
      <c r="CQ618" s="200" t="s">
        <v>2212</v>
      </c>
      <c r="CR618" s="199">
        <f t="shared" si="13"/>
        <v>0</v>
      </c>
      <c r="CS618" s="199" t="s">
        <v>588</v>
      </c>
      <c r="CT618" s="199" t="s">
        <v>589</v>
      </c>
      <c r="CW618" s="201" t="s">
        <v>2211</v>
      </c>
      <c r="CX618" s="199" t="s">
        <v>2210</v>
      </c>
      <c r="CZ618" s="202">
        <f t="shared" si="12"/>
        <v>0</v>
      </c>
      <c r="DA618" s="203" t="s">
        <v>588</v>
      </c>
      <c r="DB618" s="199" t="s">
        <v>589</v>
      </c>
      <c r="DC618" s="199" t="s">
        <v>497</v>
      </c>
    </row>
    <row r="619" spans="1:107" ht="13.2" customHeight="1" x14ac:dyDescent="0.25">
      <c r="A619" s="175" t="s">
        <v>590</v>
      </c>
      <c r="B619" s="176" t="s">
        <v>591</v>
      </c>
      <c r="C619" s="177">
        <v>904121</v>
      </c>
      <c r="D619" s="177">
        <v>79200</v>
      </c>
      <c r="E619" s="177">
        <v>69850</v>
      </c>
      <c r="F619" s="177">
        <v>144185</v>
      </c>
      <c r="G619" s="177">
        <v>70350</v>
      </c>
      <c r="H619" s="177">
        <v>10500</v>
      </c>
      <c r="I619" s="177">
        <v>110280</v>
      </c>
      <c r="J619" s="177">
        <v>136200</v>
      </c>
      <c r="K619" s="177">
        <v>60730</v>
      </c>
      <c r="L619" s="177">
        <v>0</v>
      </c>
      <c r="M619" s="177">
        <v>108835</v>
      </c>
      <c r="N619" s="177">
        <v>32400</v>
      </c>
      <c r="O619" s="177">
        <v>399030</v>
      </c>
      <c r="P619" s="177">
        <v>128840</v>
      </c>
      <c r="Q619" s="177">
        <v>147500</v>
      </c>
      <c r="R619" s="177">
        <v>77713.5</v>
      </c>
      <c r="S619" s="177">
        <v>56604</v>
      </c>
      <c r="T619" s="177">
        <v>43000</v>
      </c>
      <c r="U619" s="177">
        <v>69236.75</v>
      </c>
      <c r="V619" s="177">
        <v>47000</v>
      </c>
      <c r="W619" s="177">
        <v>857060</v>
      </c>
      <c r="X619" s="177">
        <v>109500</v>
      </c>
      <c r="Y619" s="177">
        <v>129140</v>
      </c>
      <c r="Z619" s="177">
        <v>0</v>
      </c>
      <c r="AA619" s="177">
        <v>29800</v>
      </c>
      <c r="AB619" s="177">
        <v>63850</v>
      </c>
      <c r="AC619" s="177">
        <v>0</v>
      </c>
      <c r="AD619" s="177">
        <v>213613</v>
      </c>
      <c r="AE619" s="177">
        <v>18200</v>
      </c>
      <c r="AF619" s="177">
        <v>33106</v>
      </c>
      <c r="AG619" s="177">
        <v>21000</v>
      </c>
      <c r="AH619" s="177">
        <v>166960</v>
      </c>
      <c r="AI619" s="177">
        <v>2400</v>
      </c>
      <c r="AJ619" s="177">
        <v>27650</v>
      </c>
      <c r="AK619" s="177">
        <v>855473</v>
      </c>
      <c r="AL619" s="177">
        <v>63100</v>
      </c>
      <c r="AM619" s="177">
        <v>47000</v>
      </c>
      <c r="AN619" s="177">
        <v>99150</v>
      </c>
      <c r="AO619" s="177">
        <v>132400</v>
      </c>
      <c r="AP619" s="177">
        <v>130320</v>
      </c>
      <c r="AQ619" s="177">
        <v>33100</v>
      </c>
      <c r="AR619" s="177">
        <v>328465</v>
      </c>
      <c r="AS619" s="177">
        <v>104350</v>
      </c>
      <c r="AT619" s="177">
        <v>211005</v>
      </c>
      <c r="AU619" s="177">
        <v>114900</v>
      </c>
      <c r="AV619" s="177">
        <v>66250</v>
      </c>
      <c r="AW619" s="177">
        <v>32900</v>
      </c>
      <c r="AX619" s="177">
        <v>133130</v>
      </c>
      <c r="AY619" s="177">
        <v>192435</v>
      </c>
      <c r="AZ619" s="177">
        <v>57200</v>
      </c>
      <c r="BA619" s="177">
        <v>365750</v>
      </c>
      <c r="BB619" s="177">
        <v>31400</v>
      </c>
      <c r="BC619" s="177">
        <v>864366</v>
      </c>
      <c r="BD619" s="177">
        <v>289780</v>
      </c>
      <c r="BE619" s="177">
        <v>108550</v>
      </c>
      <c r="BF619" s="177">
        <v>58100</v>
      </c>
      <c r="BG619" s="177">
        <v>457094.5</v>
      </c>
      <c r="BH619" s="177">
        <v>80150</v>
      </c>
      <c r="BI619" s="177">
        <v>12171</v>
      </c>
      <c r="BJ619" s="177">
        <v>9906</v>
      </c>
      <c r="BK619" s="177">
        <v>88333</v>
      </c>
      <c r="BL619" s="177">
        <v>528093.25</v>
      </c>
      <c r="BM619" s="177">
        <v>70582</v>
      </c>
      <c r="BN619" s="177">
        <v>27200</v>
      </c>
      <c r="BO619" s="177">
        <v>4200</v>
      </c>
      <c r="BP619" s="177">
        <v>30700</v>
      </c>
      <c r="BQ619" s="177">
        <v>0</v>
      </c>
      <c r="BR619" s="177">
        <v>2638652.5</v>
      </c>
      <c r="BS619" s="177">
        <v>0</v>
      </c>
      <c r="BT619" s="177">
        <v>123344.25</v>
      </c>
      <c r="BU619" s="177">
        <v>310490</v>
      </c>
      <c r="BV619" s="177">
        <v>55050</v>
      </c>
      <c r="BW619" s="177">
        <v>108750</v>
      </c>
      <c r="BX619" s="177">
        <v>182500</v>
      </c>
      <c r="BY619" s="177">
        <v>41170</v>
      </c>
      <c r="BZ619" s="177">
        <v>36382</v>
      </c>
      <c r="CA619" s="177">
        <v>140776</v>
      </c>
      <c r="CB619" s="177">
        <v>186786.5</v>
      </c>
      <c r="CC619" s="177">
        <v>162535</v>
      </c>
      <c r="CD619" s="177">
        <v>186581.25</v>
      </c>
      <c r="CE619" s="177">
        <v>228830</v>
      </c>
      <c r="CF619" s="177">
        <v>67909</v>
      </c>
      <c r="CG619" s="177">
        <v>105805</v>
      </c>
      <c r="CH619" s="177">
        <v>0</v>
      </c>
      <c r="CI619" s="177">
        <v>89928</v>
      </c>
      <c r="CJ619" s="177">
        <v>176798</v>
      </c>
      <c r="CK619" s="177">
        <v>13200</v>
      </c>
      <c r="CL619" s="177">
        <v>62149</v>
      </c>
      <c r="CM619" s="178" t="s">
        <v>2210</v>
      </c>
      <c r="CN619" s="153" t="s">
        <v>2211</v>
      </c>
      <c r="CO619" s="153" t="s">
        <v>2210</v>
      </c>
      <c r="CQ619" s="189" t="s">
        <v>2212</v>
      </c>
      <c r="CR619" s="154">
        <f t="shared" si="13"/>
        <v>0</v>
      </c>
      <c r="CS619" s="154" t="s">
        <v>590</v>
      </c>
      <c r="CT619" s="154" t="s">
        <v>591</v>
      </c>
      <c r="CU619" s="154">
        <v>0</v>
      </c>
      <c r="CW619" s="157" t="s">
        <v>2211</v>
      </c>
      <c r="CX619" s="154" t="s">
        <v>2210</v>
      </c>
      <c r="CY619" s="154">
        <v>0</v>
      </c>
      <c r="CZ619" s="174">
        <f t="shared" si="12"/>
        <v>0</v>
      </c>
      <c r="DA619" s="158" t="s">
        <v>590</v>
      </c>
      <c r="DB619" s="154" t="s">
        <v>591</v>
      </c>
      <c r="DC619" s="154" t="s">
        <v>497</v>
      </c>
    </row>
    <row r="620" spans="1:107" ht="13.2" customHeight="1" x14ac:dyDescent="0.25">
      <c r="A620" s="175" t="s">
        <v>592</v>
      </c>
      <c r="B620" s="176" t="s">
        <v>593</v>
      </c>
      <c r="C620" s="177">
        <v>321232</v>
      </c>
      <c r="D620" s="177">
        <v>0</v>
      </c>
      <c r="E620" s="177">
        <v>1300</v>
      </c>
      <c r="F620" s="177">
        <v>0</v>
      </c>
      <c r="G620" s="177">
        <v>0</v>
      </c>
      <c r="H620" s="177">
        <v>44340</v>
      </c>
      <c r="I620" s="177">
        <v>0</v>
      </c>
      <c r="J620" s="177">
        <v>5245</v>
      </c>
      <c r="K620" s="177">
        <v>0</v>
      </c>
      <c r="L620" s="177">
        <v>2770</v>
      </c>
      <c r="M620" s="177">
        <v>185487</v>
      </c>
      <c r="N620" s="177">
        <v>0</v>
      </c>
      <c r="O620" s="177">
        <v>122013.5</v>
      </c>
      <c r="P620" s="177">
        <v>38000</v>
      </c>
      <c r="Q620" s="177">
        <v>121000</v>
      </c>
      <c r="R620" s="177">
        <v>0</v>
      </c>
      <c r="S620" s="177">
        <v>14090</v>
      </c>
      <c r="T620" s="177">
        <v>26640</v>
      </c>
      <c r="U620" s="177">
        <v>3500</v>
      </c>
      <c r="V620" s="177">
        <v>3750</v>
      </c>
      <c r="W620" s="177">
        <v>340763.75</v>
      </c>
      <c r="X620" s="177">
        <v>0</v>
      </c>
      <c r="Y620" s="177">
        <v>10450</v>
      </c>
      <c r="Z620" s="177">
        <v>0</v>
      </c>
      <c r="AA620" s="177">
        <v>0</v>
      </c>
      <c r="AB620" s="177">
        <v>0</v>
      </c>
      <c r="AC620" s="177">
        <v>0</v>
      </c>
      <c r="AD620" s="177">
        <v>15572</v>
      </c>
      <c r="AE620" s="177">
        <v>39180</v>
      </c>
      <c r="AF620" s="177">
        <v>5207</v>
      </c>
      <c r="AG620" s="177">
        <v>14870</v>
      </c>
      <c r="AH620" s="177">
        <v>90520</v>
      </c>
      <c r="AI620" s="177">
        <v>33552</v>
      </c>
      <c r="AJ620" s="177">
        <v>4286</v>
      </c>
      <c r="AK620" s="177">
        <v>68139</v>
      </c>
      <c r="AL620" s="177">
        <v>0</v>
      </c>
      <c r="AM620" s="177">
        <v>4160</v>
      </c>
      <c r="AN620" s="177">
        <v>11000</v>
      </c>
      <c r="AO620" s="177">
        <v>216358</v>
      </c>
      <c r="AP620" s="177">
        <v>2550</v>
      </c>
      <c r="AQ620" s="177">
        <v>5320</v>
      </c>
      <c r="AR620" s="177">
        <v>375352</v>
      </c>
      <c r="AS620" s="177">
        <v>31880</v>
      </c>
      <c r="AT620" s="177">
        <v>58254</v>
      </c>
      <c r="AU620" s="177">
        <v>8995</v>
      </c>
      <c r="AV620" s="177">
        <v>126468</v>
      </c>
      <c r="AW620" s="177">
        <v>15520</v>
      </c>
      <c r="AX620" s="177">
        <v>8000</v>
      </c>
      <c r="AY620" s="177">
        <v>23215</v>
      </c>
      <c r="AZ620" s="177">
        <v>5050</v>
      </c>
      <c r="BA620" s="177">
        <v>70228.75</v>
      </c>
      <c r="BB620" s="177">
        <v>1048</v>
      </c>
      <c r="BC620" s="177">
        <v>1180121.5</v>
      </c>
      <c r="BD620" s="177">
        <v>158970</v>
      </c>
      <c r="BE620" s="177">
        <v>46865</v>
      </c>
      <c r="BF620" s="177">
        <v>30520</v>
      </c>
      <c r="BG620" s="177">
        <v>181576.5</v>
      </c>
      <c r="BH620" s="177">
        <v>363173</v>
      </c>
      <c r="BI620" s="177">
        <v>0</v>
      </c>
      <c r="BJ620" s="177">
        <v>18112</v>
      </c>
      <c r="BK620" s="177">
        <v>33725</v>
      </c>
      <c r="BL620" s="177">
        <v>150456.5</v>
      </c>
      <c r="BM620" s="177">
        <v>57870</v>
      </c>
      <c r="BN620" s="177">
        <v>73580</v>
      </c>
      <c r="BO620" s="177">
        <v>5050</v>
      </c>
      <c r="BP620" s="177">
        <v>8000</v>
      </c>
      <c r="BQ620" s="177">
        <v>1120</v>
      </c>
      <c r="BR620" s="177">
        <v>770006.25</v>
      </c>
      <c r="BS620" s="177">
        <v>499</v>
      </c>
      <c r="BT620" s="177">
        <v>29400</v>
      </c>
      <c r="BU620" s="177">
        <v>252393</v>
      </c>
      <c r="BV620" s="177">
        <v>21570</v>
      </c>
      <c r="BW620" s="177">
        <v>2752</v>
      </c>
      <c r="BX620" s="177">
        <v>65161.5</v>
      </c>
      <c r="BY620" s="177">
        <v>35964</v>
      </c>
      <c r="BZ620" s="177">
        <v>6755</v>
      </c>
      <c r="CA620" s="177">
        <v>0</v>
      </c>
      <c r="CB620" s="177">
        <v>0</v>
      </c>
      <c r="CC620" s="177">
        <v>37969</v>
      </c>
      <c r="CD620" s="177">
        <v>13270</v>
      </c>
      <c r="CE620" s="177">
        <v>3490</v>
      </c>
      <c r="CF620" s="177">
        <v>11867.5</v>
      </c>
      <c r="CG620" s="177">
        <v>0</v>
      </c>
      <c r="CH620" s="177">
        <v>5302</v>
      </c>
      <c r="CI620" s="177">
        <v>14460</v>
      </c>
      <c r="CJ620" s="177">
        <v>38614.75</v>
      </c>
      <c r="CK620" s="177">
        <v>27050</v>
      </c>
      <c r="CL620" s="177">
        <v>0</v>
      </c>
      <c r="CM620" s="178" t="s">
        <v>2210</v>
      </c>
      <c r="CN620" s="153" t="s">
        <v>2211</v>
      </c>
      <c r="CO620" s="153" t="s">
        <v>2210</v>
      </c>
      <c r="CQ620" s="189" t="s">
        <v>2212</v>
      </c>
      <c r="CR620" s="154">
        <f t="shared" si="13"/>
        <v>0</v>
      </c>
      <c r="CS620" s="154" t="s">
        <v>592</v>
      </c>
      <c r="CT620" s="154" t="s">
        <v>2223</v>
      </c>
      <c r="CU620" s="154">
        <v>0</v>
      </c>
      <c r="CW620" s="157" t="s">
        <v>2211</v>
      </c>
      <c r="CX620" s="154" t="s">
        <v>2210</v>
      </c>
      <c r="CY620" s="154">
        <v>0</v>
      </c>
      <c r="CZ620" s="174">
        <f t="shared" si="12"/>
        <v>0</v>
      </c>
      <c r="DA620" s="158" t="s">
        <v>592</v>
      </c>
      <c r="DB620" s="154" t="s">
        <v>593</v>
      </c>
      <c r="DC620" s="154" t="s">
        <v>497</v>
      </c>
    </row>
    <row r="621" spans="1:107" ht="13.2" customHeight="1" x14ac:dyDescent="0.25">
      <c r="A621" s="175" t="s">
        <v>594</v>
      </c>
      <c r="B621" s="176" t="s">
        <v>595</v>
      </c>
      <c r="C621" s="177">
        <v>0</v>
      </c>
      <c r="D621" s="177">
        <v>0</v>
      </c>
      <c r="E621" s="177">
        <v>0</v>
      </c>
      <c r="F621" s="177">
        <v>0</v>
      </c>
      <c r="G621" s="177">
        <v>0</v>
      </c>
      <c r="H621" s="177">
        <v>0</v>
      </c>
      <c r="I621" s="177">
        <v>0</v>
      </c>
      <c r="J621" s="177">
        <v>0</v>
      </c>
      <c r="K621" s="177">
        <v>0</v>
      </c>
      <c r="L621" s="177">
        <v>0</v>
      </c>
      <c r="M621" s="177">
        <v>0</v>
      </c>
      <c r="N621" s="177">
        <v>0</v>
      </c>
      <c r="O621" s="177">
        <v>0</v>
      </c>
      <c r="P621" s="177">
        <v>0</v>
      </c>
      <c r="Q621" s="177">
        <v>0</v>
      </c>
      <c r="R621" s="177">
        <v>0</v>
      </c>
      <c r="S621" s="177">
        <v>0</v>
      </c>
      <c r="T621" s="177">
        <v>2350</v>
      </c>
      <c r="U621" s="177">
        <v>0</v>
      </c>
      <c r="V621" s="177">
        <v>0</v>
      </c>
      <c r="W621" s="177">
        <v>0</v>
      </c>
      <c r="X621" s="177">
        <v>0</v>
      </c>
      <c r="Y621" s="177">
        <v>0</v>
      </c>
      <c r="Z621" s="177">
        <v>0</v>
      </c>
      <c r="AA621" s="177">
        <v>0</v>
      </c>
      <c r="AB621" s="177">
        <v>0</v>
      </c>
      <c r="AC621" s="177">
        <v>0</v>
      </c>
      <c r="AD621" s="177">
        <v>0</v>
      </c>
      <c r="AE621" s="177">
        <v>0</v>
      </c>
      <c r="AF621" s="177">
        <v>0</v>
      </c>
      <c r="AG621" s="177">
        <v>0</v>
      </c>
      <c r="AH621" s="177">
        <v>0</v>
      </c>
      <c r="AI621" s="177">
        <v>0</v>
      </c>
      <c r="AJ621" s="177">
        <v>0</v>
      </c>
      <c r="AK621" s="177">
        <v>0</v>
      </c>
      <c r="AL621" s="177">
        <v>0</v>
      </c>
      <c r="AM621" s="177">
        <v>0</v>
      </c>
      <c r="AN621" s="177">
        <v>0</v>
      </c>
      <c r="AO621" s="177">
        <v>0</v>
      </c>
      <c r="AP621" s="177">
        <v>0</v>
      </c>
      <c r="AQ621" s="177">
        <v>0</v>
      </c>
      <c r="AR621" s="177">
        <v>0</v>
      </c>
      <c r="AS621" s="177">
        <v>0</v>
      </c>
      <c r="AT621" s="177">
        <v>0</v>
      </c>
      <c r="AU621" s="177">
        <v>0</v>
      </c>
      <c r="AV621" s="177">
        <v>0</v>
      </c>
      <c r="AW621" s="177">
        <v>0</v>
      </c>
      <c r="AX621" s="177">
        <v>0</v>
      </c>
      <c r="AY621" s="177">
        <v>0</v>
      </c>
      <c r="AZ621" s="177">
        <v>0</v>
      </c>
      <c r="BA621" s="177">
        <v>0</v>
      </c>
      <c r="BB621" s="177">
        <v>0</v>
      </c>
      <c r="BC621" s="177">
        <v>0</v>
      </c>
      <c r="BD621" s="177">
        <v>0</v>
      </c>
      <c r="BE621" s="177">
        <v>0</v>
      </c>
      <c r="BF621" s="177">
        <v>0</v>
      </c>
      <c r="BG621" s="177">
        <v>0</v>
      </c>
      <c r="BH621" s="177">
        <v>0</v>
      </c>
      <c r="BI621" s="177">
        <v>0</v>
      </c>
      <c r="BJ621" s="177">
        <v>0</v>
      </c>
      <c r="BK621" s="177">
        <v>0</v>
      </c>
      <c r="BL621" s="177">
        <v>0</v>
      </c>
      <c r="BM621" s="177">
        <v>0</v>
      </c>
      <c r="BN621" s="177">
        <v>0</v>
      </c>
      <c r="BO621" s="177">
        <v>0</v>
      </c>
      <c r="BP621" s="177">
        <v>0</v>
      </c>
      <c r="BQ621" s="177">
        <v>0</v>
      </c>
      <c r="BR621" s="179">
        <v>0</v>
      </c>
      <c r="BS621" s="179">
        <v>0</v>
      </c>
      <c r="BT621" s="179">
        <v>0</v>
      </c>
      <c r="BU621" s="179">
        <v>0</v>
      </c>
      <c r="BV621" s="179">
        <v>0</v>
      </c>
      <c r="BW621" s="179">
        <v>0</v>
      </c>
      <c r="BX621" s="179">
        <v>0</v>
      </c>
      <c r="BY621" s="179">
        <v>0</v>
      </c>
      <c r="BZ621" s="179">
        <v>0</v>
      </c>
      <c r="CA621" s="179">
        <v>0</v>
      </c>
      <c r="CB621" s="179">
        <v>0</v>
      </c>
      <c r="CC621" s="179">
        <v>0</v>
      </c>
      <c r="CD621" s="179">
        <v>0</v>
      </c>
      <c r="CE621" s="179">
        <v>0</v>
      </c>
      <c r="CF621" s="179">
        <v>0</v>
      </c>
      <c r="CG621" s="179">
        <v>0</v>
      </c>
      <c r="CH621" s="179">
        <v>0</v>
      </c>
      <c r="CI621" s="179">
        <v>0</v>
      </c>
      <c r="CJ621" s="179">
        <v>0</v>
      </c>
      <c r="CK621" s="179">
        <v>0</v>
      </c>
      <c r="CL621" s="179">
        <v>0</v>
      </c>
      <c r="CM621" s="178" t="s">
        <v>2210</v>
      </c>
      <c r="CN621" s="153" t="s">
        <v>2211</v>
      </c>
      <c r="CO621" s="153" t="s">
        <v>2210</v>
      </c>
      <c r="CQ621" s="189" t="s">
        <v>2212</v>
      </c>
      <c r="CR621" s="154">
        <f t="shared" si="13"/>
        <v>0</v>
      </c>
      <c r="CS621" s="154" t="s">
        <v>594</v>
      </c>
      <c r="CT621" s="154" t="s">
        <v>2224</v>
      </c>
      <c r="CU621" s="154">
        <v>0</v>
      </c>
      <c r="CW621" s="157" t="s">
        <v>2211</v>
      </c>
      <c r="CX621" s="154" t="s">
        <v>2210</v>
      </c>
      <c r="CY621" s="154">
        <v>0</v>
      </c>
      <c r="CZ621" s="174">
        <f t="shared" si="12"/>
        <v>0</v>
      </c>
      <c r="DA621" s="158" t="s">
        <v>594</v>
      </c>
      <c r="DB621" s="154" t="s">
        <v>595</v>
      </c>
      <c r="DC621" s="154" t="s">
        <v>497</v>
      </c>
    </row>
    <row r="622" spans="1:107" ht="13.2" customHeight="1" x14ac:dyDescent="0.25">
      <c r="A622" s="175" t="s">
        <v>596</v>
      </c>
      <c r="B622" s="176" t="s">
        <v>597</v>
      </c>
      <c r="C622" s="177">
        <v>0</v>
      </c>
      <c r="D622" s="177">
        <v>0</v>
      </c>
      <c r="E622" s="177">
        <v>0</v>
      </c>
      <c r="F622" s="177">
        <v>0</v>
      </c>
      <c r="G622" s="177">
        <v>0</v>
      </c>
      <c r="H622" s="177">
        <v>0</v>
      </c>
      <c r="I622" s="177">
        <v>0</v>
      </c>
      <c r="J622" s="177">
        <v>0</v>
      </c>
      <c r="K622" s="177">
        <v>0</v>
      </c>
      <c r="L622" s="177">
        <v>0</v>
      </c>
      <c r="M622" s="177">
        <v>0</v>
      </c>
      <c r="N622" s="177">
        <v>0</v>
      </c>
      <c r="O622" s="177">
        <v>0</v>
      </c>
      <c r="P622" s="177">
        <v>0</v>
      </c>
      <c r="Q622" s="177">
        <v>0</v>
      </c>
      <c r="R622" s="177">
        <v>0</v>
      </c>
      <c r="S622" s="177">
        <v>0</v>
      </c>
      <c r="T622" s="177">
        <v>0</v>
      </c>
      <c r="U622" s="177">
        <v>0</v>
      </c>
      <c r="V622" s="177">
        <v>0</v>
      </c>
      <c r="W622" s="177">
        <v>0</v>
      </c>
      <c r="X622" s="177">
        <v>0</v>
      </c>
      <c r="Y622" s="177">
        <v>0</v>
      </c>
      <c r="Z622" s="177">
        <v>0</v>
      </c>
      <c r="AA622" s="177">
        <v>0</v>
      </c>
      <c r="AB622" s="177">
        <v>0</v>
      </c>
      <c r="AC622" s="177">
        <v>0</v>
      </c>
      <c r="AD622" s="177">
        <v>0</v>
      </c>
      <c r="AE622" s="177">
        <v>0</v>
      </c>
      <c r="AF622" s="177">
        <v>0</v>
      </c>
      <c r="AG622" s="177">
        <v>0</v>
      </c>
      <c r="AH622" s="177">
        <v>0</v>
      </c>
      <c r="AI622" s="177">
        <v>0</v>
      </c>
      <c r="AJ622" s="177">
        <v>0</v>
      </c>
      <c r="AK622" s="177">
        <v>0</v>
      </c>
      <c r="AL622" s="177">
        <v>0</v>
      </c>
      <c r="AM622" s="177">
        <v>0</v>
      </c>
      <c r="AN622" s="177">
        <v>0</v>
      </c>
      <c r="AO622" s="177">
        <v>0</v>
      </c>
      <c r="AP622" s="177">
        <v>0</v>
      </c>
      <c r="AQ622" s="177">
        <v>0</v>
      </c>
      <c r="AR622" s="177">
        <v>0</v>
      </c>
      <c r="AS622" s="177">
        <v>0</v>
      </c>
      <c r="AT622" s="177">
        <v>0</v>
      </c>
      <c r="AU622" s="177">
        <v>0</v>
      </c>
      <c r="AV622" s="177">
        <v>0</v>
      </c>
      <c r="AW622" s="177">
        <v>0</v>
      </c>
      <c r="AX622" s="177">
        <v>0</v>
      </c>
      <c r="AY622" s="177">
        <v>0</v>
      </c>
      <c r="AZ622" s="177">
        <v>0</v>
      </c>
      <c r="BA622" s="177">
        <v>0</v>
      </c>
      <c r="BB622" s="177">
        <v>0</v>
      </c>
      <c r="BC622" s="177">
        <v>0</v>
      </c>
      <c r="BD622" s="177">
        <v>0</v>
      </c>
      <c r="BE622" s="177">
        <v>0</v>
      </c>
      <c r="BF622" s="177">
        <v>0</v>
      </c>
      <c r="BG622" s="177">
        <v>0</v>
      </c>
      <c r="BH622" s="177">
        <v>0</v>
      </c>
      <c r="BI622" s="177">
        <v>0</v>
      </c>
      <c r="BJ622" s="177">
        <v>8000</v>
      </c>
      <c r="BK622" s="177">
        <v>0</v>
      </c>
      <c r="BL622" s="177">
        <v>0</v>
      </c>
      <c r="BM622" s="177">
        <v>0</v>
      </c>
      <c r="BN622" s="177">
        <v>0</v>
      </c>
      <c r="BO622" s="177">
        <v>0</v>
      </c>
      <c r="BP622" s="177">
        <v>0</v>
      </c>
      <c r="BQ622" s="177">
        <v>0</v>
      </c>
      <c r="BR622" s="177">
        <v>0</v>
      </c>
      <c r="BS622" s="177">
        <v>0</v>
      </c>
      <c r="BT622" s="177">
        <v>2000</v>
      </c>
      <c r="BU622" s="177">
        <v>0</v>
      </c>
      <c r="BV622" s="177">
        <v>0</v>
      </c>
      <c r="BW622" s="177">
        <v>0</v>
      </c>
      <c r="BX622" s="179">
        <v>0</v>
      </c>
      <c r="BY622" s="179">
        <v>0</v>
      </c>
      <c r="BZ622" s="177">
        <v>0</v>
      </c>
      <c r="CA622" s="177">
        <v>0</v>
      </c>
      <c r="CB622" s="177">
        <v>0</v>
      </c>
      <c r="CC622" s="179">
        <v>0</v>
      </c>
      <c r="CD622" s="179">
        <v>0</v>
      </c>
      <c r="CE622" s="179">
        <v>0</v>
      </c>
      <c r="CF622" s="179">
        <v>0</v>
      </c>
      <c r="CG622" s="177">
        <v>0</v>
      </c>
      <c r="CH622" s="179">
        <v>0</v>
      </c>
      <c r="CI622" s="179">
        <v>0</v>
      </c>
      <c r="CJ622" s="179">
        <v>0</v>
      </c>
      <c r="CK622" s="177">
        <v>0</v>
      </c>
      <c r="CL622" s="177">
        <v>0</v>
      </c>
      <c r="CM622" s="178" t="s">
        <v>2210</v>
      </c>
      <c r="CN622" s="153" t="s">
        <v>2211</v>
      </c>
      <c r="CO622" s="153" t="s">
        <v>2210</v>
      </c>
      <c r="CQ622" s="189" t="s">
        <v>2212</v>
      </c>
      <c r="CR622" s="154">
        <f t="shared" si="13"/>
        <v>0</v>
      </c>
      <c r="CS622" s="154" t="s">
        <v>596</v>
      </c>
      <c r="CT622" s="154" t="s">
        <v>2225</v>
      </c>
      <c r="CU622" s="154">
        <v>0</v>
      </c>
      <c r="CW622" s="157" t="s">
        <v>2211</v>
      </c>
      <c r="CX622" s="154" t="s">
        <v>2210</v>
      </c>
      <c r="CY622" s="154">
        <v>0</v>
      </c>
      <c r="CZ622" s="174">
        <f t="shared" si="12"/>
        <v>0</v>
      </c>
      <c r="DA622" s="158" t="s">
        <v>596</v>
      </c>
      <c r="DB622" s="154" t="s">
        <v>597</v>
      </c>
      <c r="DC622" s="154" t="s">
        <v>497</v>
      </c>
    </row>
    <row r="623" spans="1:107" ht="13.2" customHeight="1" x14ac:dyDescent="0.25">
      <c r="A623" s="175" t="s">
        <v>598</v>
      </c>
      <c r="B623" s="176" t="s">
        <v>599</v>
      </c>
      <c r="C623" s="177">
        <v>0</v>
      </c>
      <c r="D623" s="177">
        <v>0</v>
      </c>
      <c r="E623" s="177">
        <v>0</v>
      </c>
      <c r="F623" s="177">
        <v>0</v>
      </c>
      <c r="G623" s="177">
        <v>0</v>
      </c>
      <c r="H623" s="177">
        <v>0</v>
      </c>
      <c r="I623" s="177">
        <v>0</v>
      </c>
      <c r="J623" s="177">
        <v>0</v>
      </c>
      <c r="K623" s="177">
        <v>0</v>
      </c>
      <c r="L623" s="177">
        <v>0</v>
      </c>
      <c r="M623" s="177">
        <v>0</v>
      </c>
      <c r="N623" s="177">
        <v>0</v>
      </c>
      <c r="O623" s="177">
        <v>0</v>
      </c>
      <c r="P623" s="177">
        <v>0</v>
      </c>
      <c r="Q623" s="177">
        <v>0</v>
      </c>
      <c r="R623" s="177">
        <v>0</v>
      </c>
      <c r="S623" s="177">
        <v>0</v>
      </c>
      <c r="T623" s="177">
        <v>0</v>
      </c>
      <c r="U623" s="177">
        <v>0</v>
      </c>
      <c r="V623" s="177">
        <v>0</v>
      </c>
      <c r="W623" s="177">
        <v>0</v>
      </c>
      <c r="X623" s="177">
        <v>0</v>
      </c>
      <c r="Y623" s="177">
        <v>0</v>
      </c>
      <c r="Z623" s="177">
        <v>0</v>
      </c>
      <c r="AA623" s="177">
        <v>0</v>
      </c>
      <c r="AB623" s="177">
        <v>0</v>
      </c>
      <c r="AC623" s="177">
        <v>0</v>
      </c>
      <c r="AD623" s="177">
        <v>0</v>
      </c>
      <c r="AE623" s="177">
        <v>0</v>
      </c>
      <c r="AF623" s="177">
        <v>0</v>
      </c>
      <c r="AG623" s="177">
        <v>0</v>
      </c>
      <c r="AH623" s="177">
        <v>0</v>
      </c>
      <c r="AI623" s="177">
        <v>0</v>
      </c>
      <c r="AJ623" s="177">
        <v>0</v>
      </c>
      <c r="AK623" s="177">
        <v>0</v>
      </c>
      <c r="AL623" s="177">
        <v>0</v>
      </c>
      <c r="AM623" s="177">
        <v>0</v>
      </c>
      <c r="AN623" s="177">
        <v>0</v>
      </c>
      <c r="AO623" s="177">
        <v>0</v>
      </c>
      <c r="AP623" s="177">
        <v>0</v>
      </c>
      <c r="AQ623" s="177">
        <v>9000</v>
      </c>
      <c r="AR623" s="177">
        <v>0</v>
      </c>
      <c r="AS623" s="177">
        <v>0</v>
      </c>
      <c r="AT623" s="177">
        <v>0</v>
      </c>
      <c r="AU623" s="177">
        <v>0</v>
      </c>
      <c r="AV623" s="177">
        <v>0</v>
      </c>
      <c r="AW623" s="177">
        <v>0</v>
      </c>
      <c r="AX623" s="177">
        <v>0</v>
      </c>
      <c r="AY623" s="177">
        <v>0</v>
      </c>
      <c r="AZ623" s="177">
        <v>0</v>
      </c>
      <c r="BA623" s="177">
        <v>0</v>
      </c>
      <c r="BB623" s="177">
        <v>0</v>
      </c>
      <c r="BC623" s="177">
        <v>21000</v>
      </c>
      <c r="BD623" s="177">
        <v>0</v>
      </c>
      <c r="BE623" s="177">
        <v>0</v>
      </c>
      <c r="BF623" s="177">
        <v>0</v>
      </c>
      <c r="BG623" s="177">
        <v>0</v>
      </c>
      <c r="BH623" s="177">
        <v>0</v>
      </c>
      <c r="BI623" s="177">
        <v>0</v>
      </c>
      <c r="BJ623" s="177">
        <v>0</v>
      </c>
      <c r="BK623" s="177">
        <v>0</v>
      </c>
      <c r="BL623" s="177">
        <v>4629</v>
      </c>
      <c r="BM623" s="177">
        <v>0</v>
      </c>
      <c r="BN623" s="177">
        <v>0</v>
      </c>
      <c r="BO623" s="177">
        <v>0</v>
      </c>
      <c r="BP623" s="177">
        <v>0</v>
      </c>
      <c r="BQ623" s="177">
        <v>0</v>
      </c>
      <c r="BR623" s="179">
        <v>16000</v>
      </c>
      <c r="BS623" s="179">
        <v>0</v>
      </c>
      <c r="BT623" s="179">
        <v>0</v>
      </c>
      <c r="BU623" s="179">
        <v>0</v>
      </c>
      <c r="BV623" s="179">
        <v>0</v>
      </c>
      <c r="BW623" s="179">
        <v>0</v>
      </c>
      <c r="BX623" s="179">
        <v>0</v>
      </c>
      <c r="BY623" s="179">
        <v>0</v>
      </c>
      <c r="BZ623" s="179">
        <v>437.5</v>
      </c>
      <c r="CA623" s="179">
        <v>0</v>
      </c>
      <c r="CB623" s="179">
        <v>0</v>
      </c>
      <c r="CC623" s="179">
        <v>0</v>
      </c>
      <c r="CD623" s="179">
        <v>0</v>
      </c>
      <c r="CE623" s="179">
        <v>0</v>
      </c>
      <c r="CF623" s="177">
        <v>0</v>
      </c>
      <c r="CG623" s="177">
        <v>0</v>
      </c>
      <c r="CH623" s="177">
        <v>0</v>
      </c>
      <c r="CI623" s="179">
        <v>0</v>
      </c>
      <c r="CJ623" s="177">
        <v>0</v>
      </c>
      <c r="CK623" s="177">
        <v>0</v>
      </c>
      <c r="CL623" s="179">
        <v>0</v>
      </c>
      <c r="CM623" s="178" t="s">
        <v>2210</v>
      </c>
      <c r="CN623" s="153" t="s">
        <v>2211</v>
      </c>
      <c r="CO623" s="153" t="s">
        <v>2210</v>
      </c>
      <c r="CQ623" s="189" t="s">
        <v>2212</v>
      </c>
      <c r="CR623" s="154">
        <f t="shared" si="13"/>
        <v>0</v>
      </c>
      <c r="CS623" s="154" t="s">
        <v>598</v>
      </c>
      <c r="CT623" s="154" t="s">
        <v>2226</v>
      </c>
      <c r="CU623" s="154">
        <v>0</v>
      </c>
      <c r="CW623" s="157" t="s">
        <v>2211</v>
      </c>
      <c r="CX623" s="154" t="s">
        <v>2210</v>
      </c>
      <c r="CY623" s="154">
        <v>0</v>
      </c>
      <c r="CZ623" s="174">
        <f t="shared" si="12"/>
        <v>0</v>
      </c>
      <c r="DA623" s="158" t="s">
        <v>598</v>
      </c>
      <c r="DB623" s="154" t="s">
        <v>599</v>
      </c>
      <c r="DC623" s="154" t="s">
        <v>497</v>
      </c>
    </row>
    <row r="624" spans="1:107" ht="13.2" customHeight="1" x14ac:dyDescent="0.25">
      <c r="A624" s="175" t="s">
        <v>600</v>
      </c>
      <c r="B624" s="176" t="s">
        <v>601</v>
      </c>
      <c r="C624" s="177">
        <v>0</v>
      </c>
      <c r="D624" s="177">
        <v>0</v>
      </c>
      <c r="E624" s="177">
        <v>0</v>
      </c>
      <c r="F624" s="177">
        <v>0</v>
      </c>
      <c r="G624" s="177">
        <v>0</v>
      </c>
      <c r="H624" s="177">
        <v>14800</v>
      </c>
      <c r="I624" s="177">
        <v>0</v>
      </c>
      <c r="J624" s="177">
        <v>0</v>
      </c>
      <c r="K624" s="177">
        <v>20000</v>
      </c>
      <c r="L624" s="177">
        <v>0</v>
      </c>
      <c r="M624" s="177">
        <v>0</v>
      </c>
      <c r="N624" s="177">
        <v>0</v>
      </c>
      <c r="O624" s="177">
        <v>0</v>
      </c>
      <c r="P624" s="177">
        <v>0</v>
      </c>
      <c r="Q624" s="177">
        <v>0</v>
      </c>
      <c r="R624" s="177">
        <v>0</v>
      </c>
      <c r="S624" s="177">
        <v>0</v>
      </c>
      <c r="T624" s="177">
        <v>0</v>
      </c>
      <c r="U624" s="177">
        <v>0</v>
      </c>
      <c r="V624" s="177">
        <v>0</v>
      </c>
      <c r="W624" s="177">
        <v>0</v>
      </c>
      <c r="X624" s="177">
        <v>0</v>
      </c>
      <c r="Y624" s="177">
        <v>0</v>
      </c>
      <c r="Z624" s="177">
        <v>0</v>
      </c>
      <c r="AA624" s="177">
        <v>0</v>
      </c>
      <c r="AB624" s="177">
        <v>0</v>
      </c>
      <c r="AC624" s="177">
        <v>0</v>
      </c>
      <c r="AD624" s="177">
        <v>0</v>
      </c>
      <c r="AE624" s="177">
        <v>0</v>
      </c>
      <c r="AF624" s="177">
        <v>0</v>
      </c>
      <c r="AG624" s="177">
        <v>0</v>
      </c>
      <c r="AH624" s="177">
        <v>0</v>
      </c>
      <c r="AI624" s="177">
        <v>0</v>
      </c>
      <c r="AJ624" s="177">
        <v>0</v>
      </c>
      <c r="AK624" s="177">
        <v>0</v>
      </c>
      <c r="AL624" s="177">
        <v>0</v>
      </c>
      <c r="AM624" s="177">
        <v>0</v>
      </c>
      <c r="AN624" s="177">
        <v>0</v>
      </c>
      <c r="AO624" s="177">
        <v>0</v>
      </c>
      <c r="AP624" s="177">
        <v>0</v>
      </c>
      <c r="AQ624" s="177">
        <v>0</v>
      </c>
      <c r="AR624" s="177">
        <v>0</v>
      </c>
      <c r="AS624" s="177">
        <v>0</v>
      </c>
      <c r="AT624" s="177">
        <v>0</v>
      </c>
      <c r="AU624" s="177">
        <v>0</v>
      </c>
      <c r="AV624" s="177">
        <v>0</v>
      </c>
      <c r="AW624" s="177">
        <v>0</v>
      </c>
      <c r="AX624" s="177">
        <v>0</v>
      </c>
      <c r="AY624" s="177">
        <v>0</v>
      </c>
      <c r="AZ624" s="177">
        <v>0</v>
      </c>
      <c r="BA624" s="177">
        <v>0</v>
      </c>
      <c r="BB624" s="177">
        <v>0</v>
      </c>
      <c r="BC624" s="177">
        <v>0</v>
      </c>
      <c r="BD624" s="177">
        <v>0</v>
      </c>
      <c r="BE624" s="177">
        <v>0</v>
      </c>
      <c r="BF624" s="177">
        <v>0</v>
      </c>
      <c r="BG624" s="177">
        <v>0</v>
      </c>
      <c r="BH624" s="177">
        <v>0</v>
      </c>
      <c r="BI624" s="177">
        <v>0</v>
      </c>
      <c r="BJ624" s="177">
        <v>0</v>
      </c>
      <c r="BK624" s="177">
        <v>0</v>
      </c>
      <c r="BL624" s="177">
        <v>0</v>
      </c>
      <c r="BM624" s="177">
        <v>0</v>
      </c>
      <c r="BN624" s="177">
        <v>0</v>
      </c>
      <c r="BO624" s="177">
        <v>0</v>
      </c>
      <c r="BP624" s="177">
        <v>0</v>
      </c>
      <c r="BQ624" s="177">
        <v>0</v>
      </c>
      <c r="BR624" s="177">
        <v>0</v>
      </c>
      <c r="BS624" s="177">
        <v>0</v>
      </c>
      <c r="BT624" s="179">
        <v>0</v>
      </c>
      <c r="BU624" s="177">
        <v>0</v>
      </c>
      <c r="BV624" s="177">
        <v>0</v>
      </c>
      <c r="BW624" s="177">
        <v>0</v>
      </c>
      <c r="BX624" s="177">
        <v>0</v>
      </c>
      <c r="BY624" s="177">
        <v>0</v>
      </c>
      <c r="BZ624" s="177">
        <v>0</v>
      </c>
      <c r="CA624" s="177">
        <v>0</v>
      </c>
      <c r="CB624" s="179">
        <v>0</v>
      </c>
      <c r="CC624" s="177">
        <v>0</v>
      </c>
      <c r="CD624" s="177">
        <v>0</v>
      </c>
      <c r="CE624" s="179">
        <v>0</v>
      </c>
      <c r="CF624" s="177">
        <v>0</v>
      </c>
      <c r="CG624" s="179">
        <v>0</v>
      </c>
      <c r="CH624" s="177">
        <v>0</v>
      </c>
      <c r="CI624" s="177">
        <v>0</v>
      </c>
      <c r="CJ624" s="177">
        <v>0</v>
      </c>
      <c r="CK624" s="177">
        <v>0</v>
      </c>
      <c r="CL624" s="179">
        <v>3100</v>
      </c>
      <c r="CM624" s="178" t="s">
        <v>2210</v>
      </c>
      <c r="CN624" s="153" t="s">
        <v>2211</v>
      </c>
      <c r="CO624" s="153" t="s">
        <v>2210</v>
      </c>
      <c r="CQ624" s="189" t="s">
        <v>2212</v>
      </c>
      <c r="CR624" s="154">
        <f t="shared" si="13"/>
        <v>0</v>
      </c>
      <c r="CS624" s="154" t="s">
        <v>600</v>
      </c>
      <c r="CT624" s="154" t="s">
        <v>601</v>
      </c>
      <c r="CU624" s="154">
        <v>0</v>
      </c>
      <c r="CW624" s="157" t="s">
        <v>2211</v>
      </c>
      <c r="CX624" s="154" t="s">
        <v>2210</v>
      </c>
      <c r="CY624" s="154">
        <v>0</v>
      </c>
      <c r="CZ624" s="174">
        <f t="shared" si="12"/>
        <v>0</v>
      </c>
      <c r="DA624" s="158" t="s">
        <v>600</v>
      </c>
      <c r="DB624" s="154" t="s">
        <v>601</v>
      </c>
      <c r="DC624" s="154" t="s">
        <v>497</v>
      </c>
    </row>
    <row r="625" spans="1:107" ht="13.2" customHeight="1" x14ac:dyDescent="0.25">
      <c r="A625" s="175" t="s">
        <v>2227</v>
      </c>
      <c r="B625" s="176" t="s">
        <v>2228</v>
      </c>
      <c r="C625" s="177">
        <v>0</v>
      </c>
      <c r="D625" s="177">
        <v>0</v>
      </c>
      <c r="E625" s="177">
        <v>0</v>
      </c>
      <c r="F625" s="177">
        <v>0</v>
      </c>
      <c r="G625" s="177">
        <v>0</v>
      </c>
      <c r="H625" s="177">
        <v>0</v>
      </c>
      <c r="I625" s="177">
        <v>0</v>
      </c>
      <c r="J625" s="177">
        <v>0</v>
      </c>
      <c r="K625" s="177">
        <v>0</v>
      </c>
      <c r="L625" s="177">
        <v>0</v>
      </c>
      <c r="M625" s="177">
        <v>0</v>
      </c>
      <c r="N625" s="177">
        <v>0</v>
      </c>
      <c r="O625" s="177">
        <v>0</v>
      </c>
      <c r="P625" s="177">
        <v>0</v>
      </c>
      <c r="Q625" s="177">
        <v>0</v>
      </c>
      <c r="R625" s="177">
        <v>0</v>
      </c>
      <c r="S625" s="177">
        <v>0</v>
      </c>
      <c r="T625" s="177">
        <v>0</v>
      </c>
      <c r="U625" s="177">
        <v>0</v>
      </c>
      <c r="V625" s="177">
        <v>0</v>
      </c>
      <c r="W625" s="177">
        <v>0</v>
      </c>
      <c r="X625" s="177">
        <v>0</v>
      </c>
      <c r="Y625" s="177">
        <v>0</v>
      </c>
      <c r="Z625" s="177">
        <v>0</v>
      </c>
      <c r="AA625" s="177">
        <v>0</v>
      </c>
      <c r="AB625" s="177">
        <v>0</v>
      </c>
      <c r="AC625" s="177">
        <v>0</v>
      </c>
      <c r="AD625" s="177">
        <v>0</v>
      </c>
      <c r="AE625" s="177">
        <v>0</v>
      </c>
      <c r="AF625" s="177">
        <v>0</v>
      </c>
      <c r="AG625" s="177">
        <v>0</v>
      </c>
      <c r="AH625" s="177">
        <v>0</v>
      </c>
      <c r="AI625" s="177">
        <v>0</v>
      </c>
      <c r="AJ625" s="177">
        <v>0</v>
      </c>
      <c r="AK625" s="177">
        <v>0</v>
      </c>
      <c r="AL625" s="177">
        <v>0</v>
      </c>
      <c r="AM625" s="177">
        <v>0</v>
      </c>
      <c r="AN625" s="177">
        <v>0</v>
      </c>
      <c r="AO625" s="177">
        <v>0</v>
      </c>
      <c r="AP625" s="177">
        <v>0</v>
      </c>
      <c r="AQ625" s="177">
        <v>0</v>
      </c>
      <c r="AR625" s="177">
        <v>0</v>
      </c>
      <c r="AS625" s="177">
        <v>0</v>
      </c>
      <c r="AT625" s="177">
        <v>0</v>
      </c>
      <c r="AU625" s="177">
        <v>0</v>
      </c>
      <c r="AV625" s="177">
        <v>0</v>
      </c>
      <c r="AW625" s="177">
        <v>0</v>
      </c>
      <c r="AX625" s="177">
        <v>0</v>
      </c>
      <c r="AY625" s="177">
        <v>0</v>
      </c>
      <c r="AZ625" s="177">
        <v>0</v>
      </c>
      <c r="BA625" s="177">
        <v>0</v>
      </c>
      <c r="BB625" s="177">
        <v>0</v>
      </c>
      <c r="BC625" s="177">
        <v>0</v>
      </c>
      <c r="BD625" s="177">
        <v>0</v>
      </c>
      <c r="BE625" s="177">
        <v>0</v>
      </c>
      <c r="BF625" s="177">
        <v>0</v>
      </c>
      <c r="BG625" s="177">
        <v>0</v>
      </c>
      <c r="BH625" s="177">
        <v>0</v>
      </c>
      <c r="BI625" s="177">
        <v>0</v>
      </c>
      <c r="BJ625" s="177">
        <v>0</v>
      </c>
      <c r="BK625" s="177">
        <v>0</v>
      </c>
      <c r="BL625" s="177">
        <v>0</v>
      </c>
      <c r="BM625" s="177">
        <v>0</v>
      </c>
      <c r="BN625" s="177">
        <v>0</v>
      </c>
      <c r="BO625" s="177">
        <v>0</v>
      </c>
      <c r="BP625" s="177">
        <v>0</v>
      </c>
      <c r="BQ625" s="177">
        <v>0</v>
      </c>
      <c r="BR625" s="179">
        <v>0</v>
      </c>
      <c r="BS625" s="179">
        <v>0</v>
      </c>
      <c r="BT625" s="177">
        <v>0</v>
      </c>
      <c r="BU625" s="179">
        <v>0</v>
      </c>
      <c r="BV625" s="177">
        <v>0</v>
      </c>
      <c r="BW625" s="179">
        <v>0</v>
      </c>
      <c r="BX625" s="179">
        <v>0</v>
      </c>
      <c r="BY625" s="179">
        <v>0</v>
      </c>
      <c r="BZ625" s="177">
        <v>0</v>
      </c>
      <c r="CA625" s="179">
        <v>0</v>
      </c>
      <c r="CB625" s="179">
        <v>0</v>
      </c>
      <c r="CC625" s="179">
        <v>0</v>
      </c>
      <c r="CD625" s="179">
        <v>0</v>
      </c>
      <c r="CE625" s="179">
        <v>0</v>
      </c>
      <c r="CF625" s="179">
        <v>0</v>
      </c>
      <c r="CG625" s="179">
        <v>0</v>
      </c>
      <c r="CH625" s="177">
        <v>0</v>
      </c>
      <c r="CI625" s="179">
        <v>0</v>
      </c>
      <c r="CJ625" s="179">
        <v>0</v>
      </c>
      <c r="CK625" s="179">
        <v>0</v>
      </c>
      <c r="CL625" s="179">
        <v>0</v>
      </c>
      <c r="CM625" s="178" t="s">
        <v>2210</v>
      </c>
      <c r="CN625" s="153" t="s">
        <v>2211</v>
      </c>
      <c r="CO625" s="153" t="s">
        <v>2210</v>
      </c>
      <c r="CQ625" s="189" t="s">
        <v>2212</v>
      </c>
      <c r="CR625" s="154">
        <f t="shared" si="13"/>
        <v>0</v>
      </c>
      <c r="CS625" s="154" t="s">
        <v>2227</v>
      </c>
      <c r="CT625" s="154" t="s">
        <v>2228</v>
      </c>
      <c r="CU625" s="154">
        <v>0</v>
      </c>
      <c r="CW625" s="157" t="s">
        <v>2211</v>
      </c>
      <c r="CX625" s="154" t="s">
        <v>2210</v>
      </c>
      <c r="CY625" s="154">
        <v>0</v>
      </c>
      <c r="CZ625" s="174">
        <f t="shared" si="12"/>
        <v>0</v>
      </c>
      <c r="DA625" s="158" t="s">
        <v>2227</v>
      </c>
      <c r="DB625" s="154" t="s">
        <v>2228</v>
      </c>
      <c r="DC625" s="154" t="s">
        <v>1288</v>
      </c>
    </row>
    <row r="626" spans="1:107" ht="13.2" customHeight="1" x14ac:dyDescent="0.25">
      <c r="A626" s="175" t="s">
        <v>1124</v>
      </c>
      <c r="B626" s="176" t="s">
        <v>1125</v>
      </c>
      <c r="C626" s="177">
        <v>219612</v>
      </c>
      <c r="D626" s="177">
        <v>0</v>
      </c>
      <c r="E626" s="177">
        <v>0</v>
      </c>
      <c r="F626" s="177">
        <v>0</v>
      </c>
      <c r="G626" s="177">
        <v>0</v>
      </c>
      <c r="H626" s="177">
        <v>0</v>
      </c>
      <c r="I626" s="177">
        <v>0</v>
      </c>
      <c r="J626" s="177">
        <v>0</v>
      </c>
      <c r="K626" s="177">
        <v>0</v>
      </c>
      <c r="L626" s="177">
        <v>0</v>
      </c>
      <c r="M626" s="177">
        <v>0</v>
      </c>
      <c r="N626" s="177">
        <v>0</v>
      </c>
      <c r="O626" s="177">
        <v>0</v>
      </c>
      <c r="P626" s="177">
        <v>0</v>
      </c>
      <c r="Q626" s="177">
        <v>0</v>
      </c>
      <c r="R626" s="177">
        <v>0</v>
      </c>
      <c r="S626" s="177">
        <v>0</v>
      </c>
      <c r="T626" s="177">
        <v>0</v>
      </c>
      <c r="U626" s="177">
        <v>0</v>
      </c>
      <c r="V626" s="177">
        <v>0</v>
      </c>
      <c r="W626" s="177">
        <v>328209</v>
      </c>
      <c r="X626" s="177">
        <v>0</v>
      </c>
      <c r="Y626" s="177">
        <v>0</v>
      </c>
      <c r="Z626" s="177">
        <v>0</v>
      </c>
      <c r="AA626" s="177">
        <v>0</v>
      </c>
      <c r="AB626" s="177">
        <v>0</v>
      </c>
      <c r="AC626" s="177">
        <v>0</v>
      </c>
      <c r="AD626" s="177">
        <v>0</v>
      </c>
      <c r="AE626" s="177">
        <v>0</v>
      </c>
      <c r="AF626" s="177">
        <v>0</v>
      </c>
      <c r="AG626" s="177">
        <v>0</v>
      </c>
      <c r="AH626" s="177">
        <v>0</v>
      </c>
      <c r="AI626" s="177">
        <v>0</v>
      </c>
      <c r="AJ626" s="177">
        <v>0</v>
      </c>
      <c r="AK626" s="177">
        <v>0</v>
      </c>
      <c r="AL626" s="177">
        <v>0</v>
      </c>
      <c r="AM626" s="177">
        <v>0</v>
      </c>
      <c r="AN626" s="177">
        <v>0</v>
      </c>
      <c r="AO626" s="177">
        <v>0</v>
      </c>
      <c r="AP626" s="177">
        <v>0</v>
      </c>
      <c r="AQ626" s="177">
        <v>0</v>
      </c>
      <c r="AR626" s="177">
        <v>0</v>
      </c>
      <c r="AS626" s="177">
        <v>0</v>
      </c>
      <c r="AT626" s="177">
        <v>0</v>
      </c>
      <c r="AU626" s="177">
        <v>0</v>
      </c>
      <c r="AV626" s="177">
        <v>0</v>
      </c>
      <c r="AW626" s="177">
        <v>0</v>
      </c>
      <c r="AX626" s="177">
        <v>0</v>
      </c>
      <c r="AY626" s="177">
        <v>0</v>
      </c>
      <c r="AZ626" s="177">
        <v>0</v>
      </c>
      <c r="BA626" s="177">
        <v>0</v>
      </c>
      <c r="BB626" s="177">
        <v>0</v>
      </c>
      <c r="BC626" s="177">
        <v>0</v>
      </c>
      <c r="BD626" s="177">
        <v>0</v>
      </c>
      <c r="BE626" s="177">
        <v>0</v>
      </c>
      <c r="BF626" s="177">
        <v>0</v>
      </c>
      <c r="BG626" s="177">
        <v>0</v>
      </c>
      <c r="BH626" s="177">
        <v>0</v>
      </c>
      <c r="BI626" s="177">
        <v>0</v>
      </c>
      <c r="BJ626" s="177">
        <v>0</v>
      </c>
      <c r="BK626" s="177">
        <v>0</v>
      </c>
      <c r="BL626" s="177">
        <v>0</v>
      </c>
      <c r="BM626" s="177">
        <v>0</v>
      </c>
      <c r="BN626" s="177">
        <v>0</v>
      </c>
      <c r="BO626" s="177">
        <v>0</v>
      </c>
      <c r="BP626" s="177">
        <v>0</v>
      </c>
      <c r="BQ626" s="177">
        <v>0</v>
      </c>
      <c r="BR626" s="179">
        <v>208963.08</v>
      </c>
      <c r="BS626" s="179">
        <v>0</v>
      </c>
      <c r="BT626" s="179">
        <v>0</v>
      </c>
      <c r="BU626" s="179">
        <v>0</v>
      </c>
      <c r="BV626" s="179">
        <v>0</v>
      </c>
      <c r="BW626" s="179">
        <v>0</v>
      </c>
      <c r="BX626" s="179">
        <v>0</v>
      </c>
      <c r="BY626" s="179">
        <v>0</v>
      </c>
      <c r="BZ626" s="179">
        <v>0</v>
      </c>
      <c r="CA626" s="179">
        <v>0</v>
      </c>
      <c r="CB626" s="179">
        <v>0</v>
      </c>
      <c r="CC626" s="179">
        <v>0</v>
      </c>
      <c r="CD626" s="179">
        <v>0</v>
      </c>
      <c r="CE626" s="179">
        <v>0</v>
      </c>
      <c r="CF626" s="179">
        <v>0</v>
      </c>
      <c r="CG626" s="179">
        <v>0</v>
      </c>
      <c r="CH626" s="179">
        <v>0</v>
      </c>
      <c r="CI626" s="179">
        <v>0</v>
      </c>
      <c r="CJ626" s="179">
        <v>0</v>
      </c>
      <c r="CK626" s="179">
        <v>0</v>
      </c>
      <c r="CL626" s="179">
        <v>0</v>
      </c>
      <c r="CM626" s="178" t="s">
        <v>2210</v>
      </c>
      <c r="CN626" s="153" t="s">
        <v>2211</v>
      </c>
      <c r="CO626" s="153" t="s">
        <v>2210</v>
      </c>
      <c r="CQ626" s="189" t="s">
        <v>2212</v>
      </c>
      <c r="CR626" s="154">
        <f t="shared" si="13"/>
        <v>0</v>
      </c>
      <c r="CS626" s="154" t="s">
        <v>1124</v>
      </c>
      <c r="CT626" s="154" t="s">
        <v>1125</v>
      </c>
      <c r="CU626" s="154">
        <v>0</v>
      </c>
      <c r="CW626" s="157" t="s">
        <v>2211</v>
      </c>
      <c r="CX626" s="154" t="s">
        <v>2210</v>
      </c>
      <c r="CY626" s="154">
        <v>0</v>
      </c>
      <c r="CZ626" s="174">
        <f t="shared" si="12"/>
        <v>0</v>
      </c>
      <c r="DA626" s="158" t="s">
        <v>1124</v>
      </c>
      <c r="DB626" s="154" t="s">
        <v>1125</v>
      </c>
      <c r="DC626" s="154" t="s">
        <v>1288</v>
      </c>
    </row>
    <row r="627" spans="1:107" ht="13.2" customHeight="1" x14ac:dyDescent="0.25">
      <c r="A627" s="175" t="s">
        <v>2229</v>
      </c>
      <c r="B627" s="176" t="s">
        <v>2230</v>
      </c>
      <c r="C627" s="177">
        <v>0</v>
      </c>
      <c r="D627" s="177">
        <v>0</v>
      </c>
      <c r="E627" s="177">
        <v>0</v>
      </c>
      <c r="F627" s="177">
        <v>0</v>
      </c>
      <c r="G627" s="177">
        <v>0</v>
      </c>
      <c r="H627" s="177">
        <v>0</v>
      </c>
      <c r="I627" s="177">
        <v>0</v>
      </c>
      <c r="J627" s="177">
        <v>0</v>
      </c>
      <c r="K627" s="177">
        <v>0</v>
      </c>
      <c r="L627" s="177">
        <v>0</v>
      </c>
      <c r="M627" s="177">
        <v>0</v>
      </c>
      <c r="N627" s="177">
        <v>0</v>
      </c>
      <c r="O627" s="177">
        <v>0</v>
      </c>
      <c r="P627" s="177">
        <v>0</v>
      </c>
      <c r="Q627" s="177">
        <v>0</v>
      </c>
      <c r="R627" s="177">
        <v>0</v>
      </c>
      <c r="S627" s="177">
        <v>0</v>
      </c>
      <c r="T627" s="177">
        <v>0</v>
      </c>
      <c r="U627" s="177">
        <v>0</v>
      </c>
      <c r="V627" s="177">
        <v>0</v>
      </c>
      <c r="W627" s="177">
        <v>0</v>
      </c>
      <c r="X627" s="177">
        <v>0</v>
      </c>
      <c r="Y627" s="177">
        <v>0</v>
      </c>
      <c r="Z627" s="177">
        <v>0</v>
      </c>
      <c r="AA627" s="177">
        <v>0</v>
      </c>
      <c r="AB627" s="177">
        <v>0</v>
      </c>
      <c r="AC627" s="177">
        <v>0</v>
      </c>
      <c r="AD627" s="177">
        <v>0</v>
      </c>
      <c r="AE627" s="177">
        <v>0</v>
      </c>
      <c r="AF627" s="177">
        <v>0</v>
      </c>
      <c r="AG627" s="177">
        <v>0</v>
      </c>
      <c r="AH627" s="177">
        <v>0</v>
      </c>
      <c r="AI627" s="177">
        <v>0</v>
      </c>
      <c r="AJ627" s="177">
        <v>0</v>
      </c>
      <c r="AK627" s="177">
        <v>0</v>
      </c>
      <c r="AL627" s="177">
        <v>0</v>
      </c>
      <c r="AM627" s="177">
        <v>0</v>
      </c>
      <c r="AN627" s="177">
        <v>0</v>
      </c>
      <c r="AO627" s="177">
        <v>0</v>
      </c>
      <c r="AP627" s="177">
        <v>0</v>
      </c>
      <c r="AQ627" s="177">
        <v>0</v>
      </c>
      <c r="AR627" s="177">
        <v>0</v>
      </c>
      <c r="AS627" s="177">
        <v>0</v>
      </c>
      <c r="AT627" s="177">
        <v>0</v>
      </c>
      <c r="AU627" s="177">
        <v>0</v>
      </c>
      <c r="AV627" s="177">
        <v>0</v>
      </c>
      <c r="AW627" s="177">
        <v>0</v>
      </c>
      <c r="AX627" s="177">
        <v>0</v>
      </c>
      <c r="AY627" s="177">
        <v>0</v>
      </c>
      <c r="AZ627" s="177">
        <v>0</v>
      </c>
      <c r="BA627" s="177">
        <v>0</v>
      </c>
      <c r="BB627" s="177">
        <v>0</v>
      </c>
      <c r="BC627" s="177">
        <v>0</v>
      </c>
      <c r="BD627" s="177">
        <v>0</v>
      </c>
      <c r="BE627" s="177">
        <v>0</v>
      </c>
      <c r="BF627" s="177">
        <v>0</v>
      </c>
      <c r="BG627" s="177">
        <v>0</v>
      </c>
      <c r="BH627" s="177">
        <v>0</v>
      </c>
      <c r="BI627" s="177">
        <v>0</v>
      </c>
      <c r="BJ627" s="177">
        <v>0</v>
      </c>
      <c r="BK627" s="177">
        <v>0</v>
      </c>
      <c r="BL627" s="177">
        <v>0</v>
      </c>
      <c r="BM627" s="177">
        <v>0</v>
      </c>
      <c r="BN627" s="177">
        <v>0</v>
      </c>
      <c r="BO627" s="177">
        <v>0</v>
      </c>
      <c r="BP627" s="177">
        <v>0</v>
      </c>
      <c r="BQ627" s="177">
        <v>0</v>
      </c>
      <c r="BR627" s="179">
        <v>0</v>
      </c>
      <c r="BS627" s="179">
        <v>0</v>
      </c>
      <c r="BT627" s="179">
        <v>0</v>
      </c>
      <c r="BU627" s="179">
        <v>0</v>
      </c>
      <c r="BV627" s="179">
        <v>0</v>
      </c>
      <c r="BW627" s="179">
        <v>0</v>
      </c>
      <c r="BX627" s="177">
        <v>0</v>
      </c>
      <c r="BY627" s="177">
        <v>0</v>
      </c>
      <c r="BZ627" s="179">
        <v>0</v>
      </c>
      <c r="CA627" s="177">
        <v>0</v>
      </c>
      <c r="CB627" s="177">
        <v>0</v>
      </c>
      <c r="CC627" s="179">
        <v>0</v>
      </c>
      <c r="CD627" s="179">
        <v>0</v>
      </c>
      <c r="CE627" s="179">
        <v>0</v>
      </c>
      <c r="CF627" s="179">
        <v>0</v>
      </c>
      <c r="CG627" s="179">
        <v>0</v>
      </c>
      <c r="CH627" s="177">
        <v>0</v>
      </c>
      <c r="CI627" s="179">
        <v>0</v>
      </c>
      <c r="CJ627" s="177">
        <v>0</v>
      </c>
      <c r="CK627" s="179">
        <v>0</v>
      </c>
      <c r="CL627" s="179">
        <v>0</v>
      </c>
      <c r="CM627" s="178" t="s">
        <v>2210</v>
      </c>
      <c r="CN627" s="153" t="s">
        <v>2211</v>
      </c>
      <c r="CO627" s="153" t="s">
        <v>2210</v>
      </c>
      <c r="CQ627" s="189" t="s">
        <v>2212</v>
      </c>
      <c r="CR627" s="154">
        <f t="shared" si="13"/>
        <v>0</v>
      </c>
      <c r="CS627" s="154" t="s">
        <v>2229</v>
      </c>
      <c r="CT627" s="154" t="s">
        <v>2230</v>
      </c>
      <c r="CU627" s="154">
        <v>0</v>
      </c>
      <c r="CW627" s="157" t="s">
        <v>2211</v>
      </c>
      <c r="CX627" s="154" t="s">
        <v>2210</v>
      </c>
      <c r="CY627" s="154">
        <v>0</v>
      </c>
      <c r="CZ627" s="174">
        <f t="shared" si="12"/>
        <v>0</v>
      </c>
      <c r="DA627" s="158" t="s">
        <v>2229</v>
      </c>
      <c r="DB627" s="154" t="s">
        <v>2230</v>
      </c>
      <c r="DC627" s="154" t="s">
        <v>1288</v>
      </c>
    </row>
    <row r="628" spans="1:107" ht="13.2" customHeight="1" x14ac:dyDescent="0.25">
      <c r="A628" s="175" t="s">
        <v>1126</v>
      </c>
      <c r="B628" s="176" t="s">
        <v>591</v>
      </c>
      <c r="C628" s="177">
        <v>0</v>
      </c>
      <c r="D628" s="177">
        <v>0</v>
      </c>
      <c r="E628" s="177">
        <v>0</v>
      </c>
      <c r="F628" s="177">
        <v>0</v>
      </c>
      <c r="G628" s="177">
        <v>0</v>
      </c>
      <c r="H628" s="177">
        <v>0</v>
      </c>
      <c r="I628" s="177">
        <v>0</v>
      </c>
      <c r="J628" s="177">
        <v>0</v>
      </c>
      <c r="K628" s="177">
        <v>0</v>
      </c>
      <c r="L628" s="177">
        <v>57400</v>
      </c>
      <c r="M628" s="177">
        <v>25000</v>
      </c>
      <c r="N628" s="177">
        <v>0</v>
      </c>
      <c r="O628" s="177">
        <v>0</v>
      </c>
      <c r="P628" s="177">
        <v>0</v>
      </c>
      <c r="Q628" s="177">
        <v>0</v>
      </c>
      <c r="R628" s="177">
        <v>0</v>
      </c>
      <c r="S628" s="177">
        <v>0</v>
      </c>
      <c r="T628" s="177">
        <v>0</v>
      </c>
      <c r="U628" s="177">
        <v>0</v>
      </c>
      <c r="V628" s="177">
        <v>0</v>
      </c>
      <c r="W628" s="177">
        <v>127550</v>
      </c>
      <c r="X628" s="177">
        <v>0</v>
      </c>
      <c r="Y628" s="177">
        <v>0</v>
      </c>
      <c r="Z628" s="177">
        <v>0</v>
      </c>
      <c r="AA628" s="177">
        <v>0</v>
      </c>
      <c r="AB628" s="177">
        <v>0</v>
      </c>
      <c r="AC628" s="177">
        <v>0</v>
      </c>
      <c r="AD628" s="177">
        <v>0</v>
      </c>
      <c r="AE628" s="177">
        <v>0</v>
      </c>
      <c r="AF628" s="177">
        <v>0</v>
      </c>
      <c r="AG628" s="177">
        <v>0</v>
      </c>
      <c r="AH628" s="177">
        <v>0</v>
      </c>
      <c r="AI628" s="177">
        <v>0</v>
      </c>
      <c r="AJ628" s="177">
        <v>0</v>
      </c>
      <c r="AK628" s="177">
        <v>22100</v>
      </c>
      <c r="AL628" s="177">
        <v>0</v>
      </c>
      <c r="AM628" s="177">
        <v>0</v>
      </c>
      <c r="AN628" s="177">
        <v>0</v>
      </c>
      <c r="AO628" s="177">
        <v>0</v>
      </c>
      <c r="AP628" s="177">
        <v>0</v>
      </c>
      <c r="AQ628" s="177">
        <v>0</v>
      </c>
      <c r="AR628" s="177">
        <v>0</v>
      </c>
      <c r="AS628" s="177">
        <v>0</v>
      </c>
      <c r="AT628" s="177">
        <v>7200</v>
      </c>
      <c r="AU628" s="177">
        <v>0</v>
      </c>
      <c r="AV628" s="177">
        <v>0</v>
      </c>
      <c r="AW628" s="177">
        <v>0</v>
      </c>
      <c r="AX628" s="177">
        <v>0</v>
      </c>
      <c r="AY628" s="177">
        <v>0</v>
      </c>
      <c r="AZ628" s="177">
        <v>0</v>
      </c>
      <c r="BA628" s="177">
        <v>0</v>
      </c>
      <c r="BB628" s="177">
        <v>0</v>
      </c>
      <c r="BC628" s="177">
        <v>45400</v>
      </c>
      <c r="BD628" s="177">
        <v>0</v>
      </c>
      <c r="BE628" s="177">
        <v>0</v>
      </c>
      <c r="BF628" s="177">
        <v>0</v>
      </c>
      <c r="BG628" s="177">
        <v>0</v>
      </c>
      <c r="BH628" s="177">
        <v>0</v>
      </c>
      <c r="BI628" s="177">
        <v>0</v>
      </c>
      <c r="BJ628" s="177">
        <v>0</v>
      </c>
      <c r="BK628" s="177">
        <v>0</v>
      </c>
      <c r="BL628" s="177">
        <v>25919</v>
      </c>
      <c r="BM628" s="177">
        <v>0</v>
      </c>
      <c r="BN628" s="177">
        <v>0</v>
      </c>
      <c r="BO628" s="177">
        <v>0</v>
      </c>
      <c r="BP628" s="177">
        <v>0</v>
      </c>
      <c r="BQ628" s="177">
        <v>15000</v>
      </c>
      <c r="BR628" s="177">
        <v>0</v>
      </c>
      <c r="BS628" s="179">
        <v>107700</v>
      </c>
      <c r="BT628" s="179">
        <v>60223</v>
      </c>
      <c r="BU628" s="179">
        <v>0</v>
      </c>
      <c r="BV628" s="179">
        <v>0</v>
      </c>
      <c r="BW628" s="177">
        <v>0</v>
      </c>
      <c r="BX628" s="179">
        <v>0</v>
      </c>
      <c r="BY628" s="179">
        <v>0</v>
      </c>
      <c r="BZ628" s="179">
        <v>16718</v>
      </c>
      <c r="CA628" s="177">
        <v>0</v>
      </c>
      <c r="CB628" s="179">
        <v>0</v>
      </c>
      <c r="CC628" s="177">
        <v>0</v>
      </c>
      <c r="CD628" s="177">
        <v>0</v>
      </c>
      <c r="CE628" s="177">
        <v>0</v>
      </c>
      <c r="CF628" s="177">
        <v>0</v>
      </c>
      <c r="CG628" s="179">
        <v>0</v>
      </c>
      <c r="CH628" s="179">
        <v>4200</v>
      </c>
      <c r="CI628" s="179">
        <v>0</v>
      </c>
      <c r="CJ628" s="179">
        <v>0</v>
      </c>
      <c r="CK628" s="177">
        <v>0</v>
      </c>
      <c r="CL628" s="179">
        <v>0</v>
      </c>
      <c r="CM628" s="178" t="s">
        <v>2210</v>
      </c>
      <c r="CN628" s="153" t="s">
        <v>2211</v>
      </c>
      <c r="CO628" s="153" t="s">
        <v>2210</v>
      </c>
      <c r="CQ628" s="189" t="s">
        <v>2212</v>
      </c>
      <c r="CR628" s="154">
        <f t="shared" si="13"/>
        <v>0</v>
      </c>
      <c r="CS628" s="154" t="s">
        <v>1126</v>
      </c>
      <c r="CT628" s="154" t="s">
        <v>591</v>
      </c>
      <c r="CU628" s="154">
        <v>0</v>
      </c>
      <c r="CW628" s="157" t="s">
        <v>2211</v>
      </c>
      <c r="CX628" s="154" t="s">
        <v>2210</v>
      </c>
      <c r="CY628" s="154">
        <v>0</v>
      </c>
      <c r="CZ628" s="174">
        <f t="shared" si="12"/>
        <v>0</v>
      </c>
      <c r="DA628" s="158" t="s">
        <v>1126</v>
      </c>
      <c r="DB628" s="154" t="s">
        <v>591</v>
      </c>
      <c r="DC628" s="154" t="s">
        <v>1288</v>
      </c>
    </row>
    <row r="629" spans="1:107" ht="13.2" customHeight="1" x14ac:dyDescent="0.25">
      <c r="A629" s="175" t="s">
        <v>1127</v>
      </c>
      <c r="B629" s="176" t="s">
        <v>1128</v>
      </c>
      <c r="C629" s="177">
        <v>49896</v>
      </c>
      <c r="D629" s="177">
        <v>0</v>
      </c>
      <c r="E629" s="177">
        <v>0</v>
      </c>
      <c r="F629" s="177">
        <v>0</v>
      </c>
      <c r="G629" s="177">
        <v>0</v>
      </c>
      <c r="H629" s="177">
        <v>0</v>
      </c>
      <c r="I629" s="177">
        <v>25476.25</v>
      </c>
      <c r="J629" s="177">
        <v>0</v>
      </c>
      <c r="K629" s="177">
        <v>0</v>
      </c>
      <c r="L629" s="177">
        <v>0</v>
      </c>
      <c r="M629" s="177">
        <v>0</v>
      </c>
      <c r="N629" s="177">
        <v>3500</v>
      </c>
      <c r="O629" s="177">
        <v>0</v>
      </c>
      <c r="P629" s="177">
        <v>0</v>
      </c>
      <c r="Q629" s="177">
        <v>0</v>
      </c>
      <c r="R629" s="177">
        <v>0</v>
      </c>
      <c r="S629" s="177">
        <v>0</v>
      </c>
      <c r="T629" s="177">
        <v>0</v>
      </c>
      <c r="U629" s="177">
        <v>0</v>
      </c>
      <c r="V629" s="177">
        <v>0</v>
      </c>
      <c r="W629" s="177">
        <v>10053</v>
      </c>
      <c r="X629" s="177">
        <v>0</v>
      </c>
      <c r="Y629" s="177">
        <v>0</v>
      </c>
      <c r="Z629" s="177">
        <v>0</v>
      </c>
      <c r="AA629" s="177">
        <v>0</v>
      </c>
      <c r="AB629" s="177">
        <v>0</v>
      </c>
      <c r="AC629" s="177">
        <v>0</v>
      </c>
      <c r="AD629" s="177">
        <v>0</v>
      </c>
      <c r="AE629" s="177">
        <v>0</v>
      </c>
      <c r="AF629" s="177">
        <v>0</v>
      </c>
      <c r="AG629" s="177">
        <v>0</v>
      </c>
      <c r="AH629" s="177">
        <v>0</v>
      </c>
      <c r="AI629" s="177">
        <v>0</v>
      </c>
      <c r="AJ629" s="177">
        <v>0</v>
      </c>
      <c r="AK629" s="177">
        <v>62470</v>
      </c>
      <c r="AL629" s="177">
        <v>0</v>
      </c>
      <c r="AM629" s="177">
        <v>0</v>
      </c>
      <c r="AN629" s="177">
        <v>0</v>
      </c>
      <c r="AO629" s="177">
        <v>0</v>
      </c>
      <c r="AP629" s="177">
        <v>0</v>
      </c>
      <c r="AQ629" s="177">
        <v>0</v>
      </c>
      <c r="AR629" s="177">
        <v>0</v>
      </c>
      <c r="AS629" s="177">
        <v>0</v>
      </c>
      <c r="AT629" s="177">
        <v>0</v>
      </c>
      <c r="AU629" s="177">
        <v>0</v>
      </c>
      <c r="AV629" s="177">
        <v>0</v>
      </c>
      <c r="AW629" s="177">
        <v>0</v>
      </c>
      <c r="AX629" s="177">
        <v>0</v>
      </c>
      <c r="AY629" s="177">
        <v>0</v>
      </c>
      <c r="AZ629" s="177">
        <v>0</v>
      </c>
      <c r="BA629" s="177">
        <v>5966</v>
      </c>
      <c r="BB629" s="177">
        <v>0</v>
      </c>
      <c r="BC629" s="177">
        <v>228087</v>
      </c>
      <c r="BD629" s="177">
        <v>0</v>
      </c>
      <c r="BE629" s="177">
        <v>0</v>
      </c>
      <c r="BF629" s="177">
        <v>0</v>
      </c>
      <c r="BG629" s="177">
        <v>0</v>
      </c>
      <c r="BH629" s="177">
        <v>0</v>
      </c>
      <c r="BI629" s="177">
        <v>0</v>
      </c>
      <c r="BJ629" s="177">
        <v>0</v>
      </c>
      <c r="BK629" s="177">
        <v>0</v>
      </c>
      <c r="BL629" s="177">
        <v>2130</v>
      </c>
      <c r="BM629" s="177">
        <v>0</v>
      </c>
      <c r="BN629" s="177">
        <v>0</v>
      </c>
      <c r="BO629" s="177">
        <v>0</v>
      </c>
      <c r="BP629" s="177">
        <v>0</v>
      </c>
      <c r="BQ629" s="177">
        <v>0</v>
      </c>
      <c r="BR629" s="177">
        <v>204587</v>
      </c>
      <c r="BS629" s="177">
        <v>0</v>
      </c>
      <c r="BT629" s="177">
        <v>0</v>
      </c>
      <c r="BU629" s="177">
        <v>19701</v>
      </c>
      <c r="BV629" s="179">
        <v>0</v>
      </c>
      <c r="BW629" s="177">
        <v>0</v>
      </c>
      <c r="BX629" s="177">
        <v>0</v>
      </c>
      <c r="BY629" s="177">
        <v>0</v>
      </c>
      <c r="BZ629" s="177">
        <v>0</v>
      </c>
      <c r="CA629" s="177">
        <v>0</v>
      </c>
      <c r="CB629" s="177">
        <v>0</v>
      </c>
      <c r="CC629" s="177">
        <v>0</v>
      </c>
      <c r="CD629" s="177">
        <v>0</v>
      </c>
      <c r="CE629" s="177">
        <v>0</v>
      </c>
      <c r="CF629" s="177">
        <v>0</v>
      </c>
      <c r="CG629" s="177">
        <v>0</v>
      </c>
      <c r="CH629" s="177">
        <v>0</v>
      </c>
      <c r="CI629" s="177">
        <v>0</v>
      </c>
      <c r="CJ629" s="177">
        <v>0</v>
      </c>
      <c r="CK629" s="177">
        <v>0</v>
      </c>
      <c r="CL629" s="177">
        <v>0</v>
      </c>
      <c r="CM629" s="178" t="s">
        <v>2210</v>
      </c>
      <c r="CN629" s="153" t="s">
        <v>2211</v>
      </c>
      <c r="CO629" s="153" t="s">
        <v>2210</v>
      </c>
      <c r="CQ629" s="189" t="s">
        <v>2212</v>
      </c>
      <c r="CR629" s="154">
        <f t="shared" si="13"/>
        <v>0</v>
      </c>
      <c r="CS629" s="154" t="s">
        <v>1127</v>
      </c>
      <c r="CT629" s="154" t="s">
        <v>2231</v>
      </c>
      <c r="CU629" s="154">
        <v>0</v>
      </c>
      <c r="CW629" s="157" t="s">
        <v>2211</v>
      </c>
      <c r="CX629" s="154" t="s">
        <v>2210</v>
      </c>
      <c r="CY629" s="154">
        <v>0</v>
      </c>
      <c r="CZ629" s="174">
        <f t="shared" si="12"/>
        <v>0</v>
      </c>
      <c r="DA629" s="158" t="s">
        <v>1127</v>
      </c>
      <c r="DB629" s="154" t="s">
        <v>1128</v>
      </c>
      <c r="DC629" s="154" t="s">
        <v>1288</v>
      </c>
    </row>
    <row r="630" spans="1:107" ht="13.2" customHeight="1" x14ac:dyDescent="0.25">
      <c r="A630" s="175" t="s">
        <v>1129</v>
      </c>
      <c r="B630" s="176" t="s">
        <v>1130</v>
      </c>
      <c r="C630" s="177">
        <v>0</v>
      </c>
      <c r="D630" s="177">
        <v>0</v>
      </c>
      <c r="E630" s="177">
        <v>0</v>
      </c>
      <c r="F630" s="177">
        <v>0</v>
      </c>
      <c r="G630" s="177">
        <v>0</v>
      </c>
      <c r="H630" s="177">
        <v>0</v>
      </c>
      <c r="I630" s="177">
        <v>0</v>
      </c>
      <c r="J630" s="177">
        <v>0</v>
      </c>
      <c r="K630" s="177">
        <v>0</v>
      </c>
      <c r="L630" s="177">
        <v>0</v>
      </c>
      <c r="M630" s="177">
        <v>0</v>
      </c>
      <c r="N630" s="177">
        <v>0</v>
      </c>
      <c r="O630" s="177">
        <v>0</v>
      </c>
      <c r="P630" s="177">
        <v>0</v>
      </c>
      <c r="Q630" s="177">
        <v>0</v>
      </c>
      <c r="R630" s="177">
        <v>0</v>
      </c>
      <c r="S630" s="177">
        <v>0</v>
      </c>
      <c r="T630" s="177">
        <v>0</v>
      </c>
      <c r="U630" s="177">
        <v>0</v>
      </c>
      <c r="V630" s="177">
        <v>0</v>
      </c>
      <c r="W630" s="177">
        <v>0</v>
      </c>
      <c r="X630" s="177">
        <v>0</v>
      </c>
      <c r="Y630" s="177">
        <v>0</v>
      </c>
      <c r="Z630" s="177">
        <v>0</v>
      </c>
      <c r="AA630" s="177">
        <v>0</v>
      </c>
      <c r="AB630" s="177">
        <v>0</v>
      </c>
      <c r="AC630" s="177">
        <v>0</v>
      </c>
      <c r="AD630" s="177">
        <v>0</v>
      </c>
      <c r="AE630" s="177">
        <v>0</v>
      </c>
      <c r="AF630" s="177">
        <v>0</v>
      </c>
      <c r="AG630" s="177">
        <v>0</v>
      </c>
      <c r="AH630" s="177">
        <v>0</v>
      </c>
      <c r="AI630" s="177">
        <v>0</v>
      </c>
      <c r="AJ630" s="177">
        <v>0</v>
      </c>
      <c r="AK630" s="177">
        <v>0</v>
      </c>
      <c r="AL630" s="177">
        <v>0</v>
      </c>
      <c r="AM630" s="177">
        <v>0</v>
      </c>
      <c r="AN630" s="177">
        <v>0</v>
      </c>
      <c r="AO630" s="177">
        <v>0</v>
      </c>
      <c r="AP630" s="177">
        <v>0</v>
      </c>
      <c r="AQ630" s="177">
        <v>0</v>
      </c>
      <c r="AR630" s="177">
        <v>0</v>
      </c>
      <c r="AS630" s="177">
        <v>0</v>
      </c>
      <c r="AT630" s="177">
        <v>0</v>
      </c>
      <c r="AU630" s="177">
        <v>0</v>
      </c>
      <c r="AV630" s="177">
        <v>0</v>
      </c>
      <c r="AW630" s="177">
        <v>0</v>
      </c>
      <c r="AX630" s="177">
        <v>0</v>
      </c>
      <c r="AY630" s="177">
        <v>0</v>
      </c>
      <c r="AZ630" s="177">
        <v>0</v>
      </c>
      <c r="BA630" s="177">
        <v>0</v>
      </c>
      <c r="BB630" s="177">
        <v>0</v>
      </c>
      <c r="BC630" s="177">
        <v>0</v>
      </c>
      <c r="BD630" s="177">
        <v>0</v>
      </c>
      <c r="BE630" s="177">
        <v>0</v>
      </c>
      <c r="BF630" s="177">
        <v>0</v>
      </c>
      <c r="BG630" s="177">
        <v>0</v>
      </c>
      <c r="BH630" s="177">
        <v>0</v>
      </c>
      <c r="BI630" s="177">
        <v>0</v>
      </c>
      <c r="BJ630" s="177">
        <v>0</v>
      </c>
      <c r="BK630" s="177">
        <v>0</v>
      </c>
      <c r="BL630" s="177">
        <v>0</v>
      </c>
      <c r="BM630" s="177">
        <v>0</v>
      </c>
      <c r="BN630" s="177">
        <v>0</v>
      </c>
      <c r="BO630" s="177">
        <v>0</v>
      </c>
      <c r="BP630" s="177">
        <v>0</v>
      </c>
      <c r="BQ630" s="177">
        <v>0</v>
      </c>
      <c r="BR630" s="179">
        <v>0</v>
      </c>
      <c r="BS630" s="177">
        <v>0</v>
      </c>
      <c r="BT630" s="177">
        <v>0</v>
      </c>
      <c r="BU630" s="177">
        <v>0</v>
      </c>
      <c r="BV630" s="177">
        <v>0</v>
      </c>
      <c r="BW630" s="177">
        <v>0</v>
      </c>
      <c r="BX630" s="177">
        <v>0</v>
      </c>
      <c r="BY630" s="177">
        <v>0</v>
      </c>
      <c r="BZ630" s="179">
        <v>0</v>
      </c>
      <c r="CA630" s="177">
        <v>0</v>
      </c>
      <c r="CB630" s="177">
        <v>0</v>
      </c>
      <c r="CC630" s="177">
        <v>0</v>
      </c>
      <c r="CD630" s="177">
        <v>0</v>
      </c>
      <c r="CE630" s="177">
        <v>0</v>
      </c>
      <c r="CF630" s="179">
        <v>0</v>
      </c>
      <c r="CG630" s="177">
        <v>0</v>
      </c>
      <c r="CH630" s="177">
        <v>0</v>
      </c>
      <c r="CI630" s="177">
        <v>0</v>
      </c>
      <c r="CJ630" s="177">
        <v>0</v>
      </c>
      <c r="CK630" s="177">
        <v>0</v>
      </c>
      <c r="CL630" s="177">
        <v>0</v>
      </c>
      <c r="CM630" s="178" t="s">
        <v>2210</v>
      </c>
      <c r="CN630" s="153" t="s">
        <v>2211</v>
      </c>
      <c r="CO630" s="153" t="s">
        <v>2210</v>
      </c>
      <c r="CQ630" s="189" t="s">
        <v>2212</v>
      </c>
      <c r="CR630" s="154">
        <f t="shared" si="13"/>
        <v>0</v>
      </c>
      <c r="CS630" s="154" t="s">
        <v>1129</v>
      </c>
      <c r="CT630" s="154" t="s">
        <v>2232</v>
      </c>
      <c r="CU630" s="154">
        <v>0</v>
      </c>
      <c r="CW630" s="157" t="s">
        <v>2211</v>
      </c>
      <c r="CX630" s="154" t="s">
        <v>2210</v>
      </c>
      <c r="CY630" s="154">
        <v>0</v>
      </c>
      <c r="CZ630" s="174">
        <f t="shared" si="12"/>
        <v>0</v>
      </c>
      <c r="DA630" s="158" t="s">
        <v>1129</v>
      </c>
      <c r="DB630" s="154" t="s">
        <v>1130</v>
      </c>
      <c r="DC630" s="154" t="s">
        <v>1288</v>
      </c>
    </row>
    <row r="631" spans="1:107" ht="13.2" customHeight="1" x14ac:dyDescent="0.25">
      <c r="A631" s="175" t="s">
        <v>1131</v>
      </c>
      <c r="B631" s="176" t="s">
        <v>1132</v>
      </c>
      <c r="C631" s="177">
        <v>0</v>
      </c>
      <c r="D631" s="177">
        <v>0</v>
      </c>
      <c r="E631" s="177">
        <v>0</v>
      </c>
      <c r="F631" s="177">
        <v>0</v>
      </c>
      <c r="G631" s="177">
        <v>0</v>
      </c>
      <c r="H631" s="177">
        <v>0</v>
      </c>
      <c r="I631" s="177">
        <v>0</v>
      </c>
      <c r="J631" s="177">
        <v>0</v>
      </c>
      <c r="K631" s="177">
        <v>0</v>
      </c>
      <c r="L631" s="177">
        <v>0</v>
      </c>
      <c r="M631" s="177">
        <v>0</v>
      </c>
      <c r="N631" s="177">
        <v>0</v>
      </c>
      <c r="O631" s="177">
        <v>0</v>
      </c>
      <c r="P631" s="177">
        <v>0</v>
      </c>
      <c r="Q631" s="177">
        <v>0</v>
      </c>
      <c r="R631" s="177">
        <v>0</v>
      </c>
      <c r="S631" s="177">
        <v>0</v>
      </c>
      <c r="T631" s="177">
        <v>0</v>
      </c>
      <c r="U631" s="177">
        <v>0</v>
      </c>
      <c r="V631" s="177">
        <v>0</v>
      </c>
      <c r="W631" s="177">
        <v>0</v>
      </c>
      <c r="X631" s="177">
        <v>0</v>
      </c>
      <c r="Y631" s="177">
        <v>0</v>
      </c>
      <c r="Z631" s="177">
        <v>0</v>
      </c>
      <c r="AA631" s="177">
        <v>0</v>
      </c>
      <c r="AB631" s="177">
        <v>0</v>
      </c>
      <c r="AC631" s="177">
        <v>0</v>
      </c>
      <c r="AD631" s="177">
        <v>0</v>
      </c>
      <c r="AE631" s="177">
        <v>0</v>
      </c>
      <c r="AF631" s="177">
        <v>0</v>
      </c>
      <c r="AG631" s="177">
        <v>0</v>
      </c>
      <c r="AH631" s="177">
        <v>0</v>
      </c>
      <c r="AI631" s="177">
        <v>0</v>
      </c>
      <c r="AJ631" s="177">
        <v>0</v>
      </c>
      <c r="AK631" s="177">
        <v>0</v>
      </c>
      <c r="AL631" s="177">
        <v>0</v>
      </c>
      <c r="AM631" s="177">
        <v>0</v>
      </c>
      <c r="AN631" s="177">
        <v>0</v>
      </c>
      <c r="AO631" s="177">
        <v>0</v>
      </c>
      <c r="AP631" s="177">
        <v>0</v>
      </c>
      <c r="AQ631" s="177">
        <v>0</v>
      </c>
      <c r="AR631" s="177">
        <v>0</v>
      </c>
      <c r="AS631" s="177">
        <v>0</v>
      </c>
      <c r="AT631" s="177">
        <v>0</v>
      </c>
      <c r="AU631" s="177">
        <v>0</v>
      </c>
      <c r="AV631" s="177">
        <v>0</v>
      </c>
      <c r="AW631" s="177">
        <v>0</v>
      </c>
      <c r="AX631" s="177">
        <v>0</v>
      </c>
      <c r="AY631" s="177">
        <v>0</v>
      </c>
      <c r="AZ631" s="177">
        <v>0</v>
      </c>
      <c r="BA631" s="177">
        <v>0</v>
      </c>
      <c r="BB631" s="177">
        <v>0</v>
      </c>
      <c r="BC631" s="177">
        <v>0</v>
      </c>
      <c r="BD631" s="177">
        <v>0</v>
      </c>
      <c r="BE631" s="177">
        <v>0</v>
      </c>
      <c r="BF631" s="177">
        <v>0</v>
      </c>
      <c r="BG631" s="177">
        <v>0</v>
      </c>
      <c r="BH631" s="177">
        <v>0</v>
      </c>
      <c r="BI631" s="177">
        <v>0</v>
      </c>
      <c r="BJ631" s="177">
        <v>0</v>
      </c>
      <c r="BK631" s="177">
        <v>0</v>
      </c>
      <c r="BL631" s="177">
        <v>0</v>
      </c>
      <c r="BM631" s="177">
        <v>0</v>
      </c>
      <c r="BN631" s="177">
        <v>0</v>
      </c>
      <c r="BO631" s="177">
        <v>0</v>
      </c>
      <c r="BP631" s="177">
        <v>0</v>
      </c>
      <c r="BQ631" s="177">
        <v>0</v>
      </c>
      <c r="BR631" s="177">
        <v>0</v>
      </c>
      <c r="BS631" s="177">
        <v>0</v>
      </c>
      <c r="BT631" s="179">
        <v>0</v>
      </c>
      <c r="BU631" s="177">
        <v>0</v>
      </c>
      <c r="BV631" s="177">
        <v>0</v>
      </c>
      <c r="BW631" s="177">
        <v>0</v>
      </c>
      <c r="BX631" s="179">
        <v>0</v>
      </c>
      <c r="BY631" s="177">
        <v>0</v>
      </c>
      <c r="BZ631" s="177">
        <v>0</v>
      </c>
      <c r="CA631" s="177">
        <v>0</v>
      </c>
      <c r="CB631" s="177">
        <v>0</v>
      </c>
      <c r="CC631" s="177">
        <v>0</v>
      </c>
      <c r="CD631" s="177">
        <v>0</v>
      </c>
      <c r="CE631" s="179">
        <v>0</v>
      </c>
      <c r="CF631" s="177">
        <v>0</v>
      </c>
      <c r="CG631" s="177">
        <v>0</v>
      </c>
      <c r="CH631" s="177">
        <v>0</v>
      </c>
      <c r="CI631" s="177">
        <v>0</v>
      </c>
      <c r="CJ631" s="177">
        <v>0</v>
      </c>
      <c r="CK631" s="177">
        <v>0</v>
      </c>
      <c r="CL631" s="177">
        <v>0</v>
      </c>
      <c r="CM631" s="178" t="s">
        <v>2210</v>
      </c>
      <c r="CN631" s="153" t="s">
        <v>2211</v>
      </c>
      <c r="CO631" s="153" t="s">
        <v>2210</v>
      </c>
      <c r="CQ631" s="189" t="s">
        <v>2212</v>
      </c>
      <c r="CR631" s="154">
        <f t="shared" si="13"/>
        <v>0</v>
      </c>
      <c r="CS631" s="154" t="s">
        <v>1131</v>
      </c>
      <c r="CT631" s="154" t="s">
        <v>2233</v>
      </c>
      <c r="CU631" s="154">
        <v>0</v>
      </c>
      <c r="CW631" s="157" t="s">
        <v>2211</v>
      </c>
      <c r="CX631" s="154" t="s">
        <v>2210</v>
      </c>
      <c r="CY631" s="154">
        <v>0</v>
      </c>
      <c r="CZ631" s="174">
        <f t="shared" si="12"/>
        <v>0</v>
      </c>
      <c r="DA631" s="158" t="s">
        <v>1131</v>
      </c>
      <c r="DB631" s="154" t="s">
        <v>1132</v>
      </c>
      <c r="DC631" s="154" t="s">
        <v>1288</v>
      </c>
    </row>
    <row r="632" spans="1:107" ht="13.2" customHeight="1" x14ac:dyDescent="0.25">
      <c r="A632" s="175" t="s">
        <v>1133</v>
      </c>
      <c r="B632" s="176" t="s">
        <v>1134</v>
      </c>
      <c r="C632" s="177">
        <v>0</v>
      </c>
      <c r="D632" s="177">
        <v>0</v>
      </c>
      <c r="E632" s="177">
        <v>0</v>
      </c>
      <c r="F632" s="177">
        <v>0</v>
      </c>
      <c r="G632" s="177">
        <v>0</v>
      </c>
      <c r="H632" s="177">
        <v>0</v>
      </c>
      <c r="I632" s="177">
        <v>0</v>
      </c>
      <c r="J632" s="177">
        <v>0</v>
      </c>
      <c r="K632" s="177">
        <v>0</v>
      </c>
      <c r="L632" s="177">
        <v>0</v>
      </c>
      <c r="M632" s="177">
        <v>0</v>
      </c>
      <c r="N632" s="177">
        <v>0</v>
      </c>
      <c r="O632" s="177">
        <v>0</v>
      </c>
      <c r="P632" s="177">
        <v>0</v>
      </c>
      <c r="Q632" s="177">
        <v>0</v>
      </c>
      <c r="R632" s="177">
        <v>0</v>
      </c>
      <c r="S632" s="177">
        <v>0</v>
      </c>
      <c r="T632" s="177">
        <v>0</v>
      </c>
      <c r="U632" s="177">
        <v>0</v>
      </c>
      <c r="V632" s="177">
        <v>0</v>
      </c>
      <c r="W632" s="177">
        <v>0</v>
      </c>
      <c r="X632" s="177">
        <v>0</v>
      </c>
      <c r="Y632" s="177">
        <v>0</v>
      </c>
      <c r="Z632" s="177">
        <v>0</v>
      </c>
      <c r="AA632" s="177">
        <v>0</v>
      </c>
      <c r="AB632" s="177">
        <v>0</v>
      </c>
      <c r="AC632" s="177">
        <v>0</v>
      </c>
      <c r="AD632" s="177">
        <v>0</v>
      </c>
      <c r="AE632" s="177">
        <v>0</v>
      </c>
      <c r="AF632" s="177">
        <v>0</v>
      </c>
      <c r="AG632" s="177">
        <v>0</v>
      </c>
      <c r="AH632" s="177">
        <v>0</v>
      </c>
      <c r="AI632" s="177">
        <v>0</v>
      </c>
      <c r="AJ632" s="177">
        <v>0</v>
      </c>
      <c r="AK632" s="177">
        <v>0</v>
      </c>
      <c r="AL632" s="177">
        <v>0</v>
      </c>
      <c r="AM632" s="177">
        <v>0</v>
      </c>
      <c r="AN632" s="177">
        <v>0</v>
      </c>
      <c r="AO632" s="177">
        <v>0</v>
      </c>
      <c r="AP632" s="177">
        <v>0</v>
      </c>
      <c r="AQ632" s="177">
        <v>0</v>
      </c>
      <c r="AR632" s="177">
        <v>0</v>
      </c>
      <c r="AS632" s="177">
        <v>0</v>
      </c>
      <c r="AT632" s="177">
        <v>0</v>
      </c>
      <c r="AU632" s="177">
        <v>0</v>
      </c>
      <c r="AV632" s="177">
        <v>0</v>
      </c>
      <c r="AW632" s="177">
        <v>0</v>
      </c>
      <c r="AX632" s="177">
        <v>0</v>
      </c>
      <c r="AY632" s="177">
        <v>0</v>
      </c>
      <c r="AZ632" s="177">
        <v>0</v>
      </c>
      <c r="BA632" s="177">
        <v>0</v>
      </c>
      <c r="BB632" s="177">
        <v>0</v>
      </c>
      <c r="BC632" s="177">
        <v>0</v>
      </c>
      <c r="BD632" s="177">
        <v>0</v>
      </c>
      <c r="BE632" s="177">
        <v>0</v>
      </c>
      <c r="BF632" s="177">
        <v>0</v>
      </c>
      <c r="BG632" s="177">
        <v>0</v>
      </c>
      <c r="BH632" s="177">
        <v>0</v>
      </c>
      <c r="BI632" s="177">
        <v>0</v>
      </c>
      <c r="BJ632" s="177">
        <v>0</v>
      </c>
      <c r="BK632" s="177">
        <v>0</v>
      </c>
      <c r="BL632" s="177">
        <v>0</v>
      </c>
      <c r="BM632" s="177">
        <v>0</v>
      </c>
      <c r="BN632" s="177">
        <v>0</v>
      </c>
      <c r="BO632" s="177">
        <v>0</v>
      </c>
      <c r="BP632" s="177">
        <v>0</v>
      </c>
      <c r="BQ632" s="177">
        <v>0</v>
      </c>
      <c r="BR632" s="179">
        <v>0</v>
      </c>
      <c r="BS632" s="179">
        <v>0</v>
      </c>
      <c r="BT632" s="179">
        <v>0</v>
      </c>
      <c r="BU632" s="179">
        <v>0</v>
      </c>
      <c r="BV632" s="177">
        <v>0</v>
      </c>
      <c r="BW632" s="179">
        <v>0</v>
      </c>
      <c r="BX632" s="179">
        <v>0</v>
      </c>
      <c r="BY632" s="179">
        <v>0</v>
      </c>
      <c r="BZ632" s="179">
        <v>0</v>
      </c>
      <c r="CA632" s="179">
        <v>0</v>
      </c>
      <c r="CB632" s="179">
        <v>0</v>
      </c>
      <c r="CC632" s="177">
        <v>0</v>
      </c>
      <c r="CD632" s="177">
        <v>0</v>
      </c>
      <c r="CE632" s="177">
        <v>0</v>
      </c>
      <c r="CF632" s="177">
        <v>0</v>
      </c>
      <c r="CG632" s="177">
        <v>0</v>
      </c>
      <c r="CH632" s="177">
        <v>0</v>
      </c>
      <c r="CI632" s="179">
        <v>0</v>
      </c>
      <c r="CJ632" s="177">
        <v>0</v>
      </c>
      <c r="CK632" s="179">
        <v>0</v>
      </c>
      <c r="CL632" s="177">
        <v>0</v>
      </c>
      <c r="CM632" s="178" t="s">
        <v>2210</v>
      </c>
      <c r="CN632" s="153" t="s">
        <v>2211</v>
      </c>
      <c r="CO632" s="153" t="s">
        <v>2210</v>
      </c>
      <c r="CQ632" s="189" t="s">
        <v>2212</v>
      </c>
      <c r="CR632" s="154">
        <f t="shared" si="13"/>
        <v>0</v>
      </c>
      <c r="CS632" s="154" t="s">
        <v>1133</v>
      </c>
      <c r="CT632" s="154" t="s">
        <v>2234</v>
      </c>
      <c r="CU632" s="154">
        <v>0</v>
      </c>
      <c r="CW632" s="157" t="s">
        <v>2211</v>
      </c>
      <c r="CX632" s="154" t="s">
        <v>2210</v>
      </c>
      <c r="CY632" s="154">
        <v>0</v>
      </c>
      <c r="CZ632" s="174">
        <f t="shared" si="12"/>
        <v>0</v>
      </c>
      <c r="DA632" s="158" t="s">
        <v>1133</v>
      </c>
      <c r="DB632" s="154" t="s">
        <v>1134</v>
      </c>
      <c r="DC632" s="154" t="s">
        <v>1288</v>
      </c>
    </row>
    <row r="633" spans="1:107" ht="13.2" customHeight="1" x14ac:dyDescent="0.25">
      <c r="A633" s="175" t="s">
        <v>602</v>
      </c>
      <c r="B633" s="176" t="s">
        <v>603</v>
      </c>
      <c r="C633" s="177">
        <v>0</v>
      </c>
      <c r="D633" s="177">
        <v>0</v>
      </c>
      <c r="E633" s="177">
        <v>160000</v>
      </c>
      <c r="F633" s="177">
        <v>0</v>
      </c>
      <c r="G633" s="177">
        <v>0</v>
      </c>
      <c r="H633" s="177">
        <v>0</v>
      </c>
      <c r="I633" s="177">
        <v>0</v>
      </c>
      <c r="J633" s="177">
        <v>0</v>
      </c>
      <c r="K633" s="177">
        <v>0</v>
      </c>
      <c r="L633" s="177">
        <v>0</v>
      </c>
      <c r="M633" s="177">
        <v>160000</v>
      </c>
      <c r="N633" s="177">
        <v>0</v>
      </c>
      <c r="O633" s="177">
        <v>0</v>
      </c>
      <c r="P633" s="177">
        <v>0</v>
      </c>
      <c r="Q633" s="177">
        <v>0</v>
      </c>
      <c r="R633" s="177">
        <v>0</v>
      </c>
      <c r="S633" s="177">
        <v>0</v>
      </c>
      <c r="T633" s="177">
        <v>0</v>
      </c>
      <c r="U633" s="177">
        <v>0</v>
      </c>
      <c r="V633" s="177">
        <v>0</v>
      </c>
      <c r="W633" s="177">
        <v>0</v>
      </c>
      <c r="X633" s="177">
        <v>0</v>
      </c>
      <c r="Y633" s="177">
        <v>720000</v>
      </c>
      <c r="Z633" s="177">
        <v>0</v>
      </c>
      <c r="AA633" s="177">
        <v>0</v>
      </c>
      <c r="AB633" s="177">
        <v>0</v>
      </c>
      <c r="AC633" s="177">
        <v>0</v>
      </c>
      <c r="AD633" s="177">
        <v>0</v>
      </c>
      <c r="AE633" s="177">
        <v>0</v>
      </c>
      <c r="AF633" s="177">
        <v>0</v>
      </c>
      <c r="AG633" s="177">
        <v>0</v>
      </c>
      <c r="AH633" s="177">
        <v>0</v>
      </c>
      <c r="AI633" s="177">
        <v>0</v>
      </c>
      <c r="AJ633" s="177">
        <v>0</v>
      </c>
      <c r="AK633" s="177">
        <v>0</v>
      </c>
      <c r="AL633" s="177">
        <v>0</v>
      </c>
      <c r="AM633" s="177">
        <v>0</v>
      </c>
      <c r="AN633" s="177">
        <v>0</v>
      </c>
      <c r="AO633" s="177">
        <v>0</v>
      </c>
      <c r="AP633" s="177">
        <v>0</v>
      </c>
      <c r="AQ633" s="177">
        <v>0</v>
      </c>
      <c r="AR633" s="177">
        <v>0</v>
      </c>
      <c r="AS633" s="177">
        <v>0</v>
      </c>
      <c r="AT633" s="177">
        <v>80000</v>
      </c>
      <c r="AU633" s="177">
        <v>100000</v>
      </c>
      <c r="AV633" s="177">
        <v>0</v>
      </c>
      <c r="AW633" s="177">
        <v>0</v>
      </c>
      <c r="AX633" s="177">
        <v>0</v>
      </c>
      <c r="AY633" s="177">
        <v>0</v>
      </c>
      <c r="AZ633" s="177">
        <v>0</v>
      </c>
      <c r="BA633" s="177">
        <v>0</v>
      </c>
      <c r="BB633" s="177">
        <v>0</v>
      </c>
      <c r="BC633" s="177">
        <v>0</v>
      </c>
      <c r="BD633" s="177">
        <v>0</v>
      </c>
      <c r="BE633" s="177">
        <v>0</v>
      </c>
      <c r="BF633" s="177">
        <v>0</v>
      </c>
      <c r="BG633" s="177">
        <v>0</v>
      </c>
      <c r="BH633" s="177">
        <v>0</v>
      </c>
      <c r="BI633" s="177">
        <v>0</v>
      </c>
      <c r="BJ633" s="177">
        <v>0</v>
      </c>
      <c r="BK633" s="177">
        <v>0</v>
      </c>
      <c r="BL633" s="177">
        <v>0</v>
      </c>
      <c r="BM633" s="177">
        <v>0</v>
      </c>
      <c r="BN633" s="177">
        <v>0</v>
      </c>
      <c r="BO633" s="177">
        <v>0</v>
      </c>
      <c r="BP633" s="177">
        <v>0</v>
      </c>
      <c r="BQ633" s="177">
        <v>0</v>
      </c>
      <c r="BR633" s="177">
        <v>0</v>
      </c>
      <c r="BS633" s="177">
        <v>0</v>
      </c>
      <c r="BT633" s="177">
        <v>0</v>
      </c>
      <c r="BU633" s="179">
        <v>0</v>
      </c>
      <c r="BV633" s="177">
        <v>0</v>
      </c>
      <c r="BW633" s="177">
        <v>40000</v>
      </c>
      <c r="BX633" s="177">
        <v>0</v>
      </c>
      <c r="BY633" s="177">
        <v>40000</v>
      </c>
      <c r="BZ633" s="177">
        <v>0</v>
      </c>
      <c r="CA633" s="177">
        <v>0</v>
      </c>
      <c r="CB633" s="177">
        <v>0</v>
      </c>
      <c r="CC633" s="177">
        <v>0</v>
      </c>
      <c r="CD633" s="177">
        <v>0</v>
      </c>
      <c r="CE633" s="177">
        <v>0</v>
      </c>
      <c r="CF633" s="177">
        <v>0</v>
      </c>
      <c r="CG633" s="177">
        <v>0</v>
      </c>
      <c r="CH633" s="177">
        <v>0</v>
      </c>
      <c r="CI633" s="177">
        <v>0</v>
      </c>
      <c r="CJ633" s="177">
        <v>0</v>
      </c>
      <c r="CK633" s="177">
        <v>0</v>
      </c>
      <c r="CL633" s="177">
        <v>0</v>
      </c>
      <c r="CM633" s="178" t="s">
        <v>2210</v>
      </c>
      <c r="CN633" s="153" t="s">
        <v>2211</v>
      </c>
      <c r="CO633" s="153" t="s">
        <v>2210</v>
      </c>
      <c r="CP633" s="154" t="s">
        <v>2213</v>
      </c>
      <c r="CQ633" s="189" t="s">
        <v>2212</v>
      </c>
      <c r="CR633" s="154">
        <f t="shared" si="13"/>
        <v>0</v>
      </c>
      <c r="CS633" s="154" t="s">
        <v>602</v>
      </c>
      <c r="CT633" s="154" t="s">
        <v>2235</v>
      </c>
      <c r="CU633" s="154">
        <v>0</v>
      </c>
      <c r="CW633" s="157" t="s">
        <v>2211</v>
      </c>
      <c r="CX633" s="154" t="s">
        <v>2210</v>
      </c>
      <c r="CY633" s="154" t="s">
        <v>2213</v>
      </c>
      <c r="CZ633" s="174">
        <f t="shared" si="12"/>
        <v>0</v>
      </c>
      <c r="DA633" s="158" t="s">
        <v>602</v>
      </c>
      <c r="DB633" s="154" t="s">
        <v>603</v>
      </c>
      <c r="DC633" s="154" t="s">
        <v>497</v>
      </c>
    </row>
    <row r="634" spans="1:107" ht="13.2" customHeight="1" x14ac:dyDescent="0.25">
      <c r="A634" s="175" t="s">
        <v>604</v>
      </c>
      <c r="B634" s="176" t="s">
        <v>605</v>
      </c>
      <c r="C634" s="177">
        <v>0</v>
      </c>
      <c r="D634" s="177">
        <v>0</v>
      </c>
      <c r="E634" s="177">
        <v>0</v>
      </c>
      <c r="F634" s="177">
        <v>0</v>
      </c>
      <c r="G634" s="177">
        <v>0</v>
      </c>
      <c r="H634" s="177">
        <v>0</v>
      </c>
      <c r="I634" s="177">
        <v>0</v>
      </c>
      <c r="J634" s="177">
        <v>0</v>
      </c>
      <c r="K634" s="177">
        <v>0</v>
      </c>
      <c r="L634" s="177">
        <v>0</v>
      </c>
      <c r="M634" s="177">
        <v>0</v>
      </c>
      <c r="N634" s="177">
        <v>0</v>
      </c>
      <c r="O634" s="177">
        <v>20000</v>
      </c>
      <c r="P634" s="177">
        <v>0</v>
      </c>
      <c r="Q634" s="177">
        <v>50000</v>
      </c>
      <c r="R634" s="177">
        <v>0</v>
      </c>
      <c r="S634" s="177">
        <v>0</v>
      </c>
      <c r="T634" s="177">
        <v>0</v>
      </c>
      <c r="U634" s="177">
        <v>0</v>
      </c>
      <c r="V634" s="177">
        <v>5500</v>
      </c>
      <c r="W634" s="177">
        <v>0</v>
      </c>
      <c r="X634" s="177">
        <v>0</v>
      </c>
      <c r="Y634" s="177">
        <v>0</v>
      </c>
      <c r="Z634" s="177">
        <v>0</v>
      </c>
      <c r="AA634" s="177">
        <v>0</v>
      </c>
      <c r="AB634" s="177">
        <v>0</v>
      </c>
      <c r="AC634" s="177">
        <v>0</v>
      </c>
      <c r="AD634" s="177">
        <v>0</v>
      </c>
      <c r="AE634" s="177">
        <v>0</v>
      </c>
      <c r="AF634" s="177">
        <v>0</v>
      </c>
      <c r="AG634" s="177">
        <v>0</v>
      </c>
      <c r="AH634" s="177">
        <v>0</v>
      </c>
      <c r="AI634" s="177">
        <v>0</v>
      </c>
      <c r="AJ634" s="177">
        <v>0</v>
      </c>
      <c r="AK634" s="177">
        <v>255000</v>
      </c>
      <c r="AL634" s="177">
        <v>0</v>
      </c>
      <c r="AM634" s="177">
        <v>0</v>
      </c>
      <c r="AN634" s="177">
        <v>0</v>
      </c>
      <c r="AO634" s="177">
        <v>0</v>
      </c>
      <c r="AP634" s="177">
        <v>2632</v>
      </c>
      <c r="AQ634" s="177">
        <v>0</v>
      </c>
      <c r="AR634" s="177">
        <v>0</v>
      </c>
      <c r="AS634" s="177">
        <v>0</v>
      </c>
      <c r="AT634" s="177">
        <v>0</v>
      </c>
      <c r="AU634" s="177">
        <v>0</v>
      </c>
      <c r="AV634" s="177">
        <v>0</v>
      </c>
      <c r="AW634" s="177">
        <v>0</v>
      </c>
      <c r="AX634" s="177">
        <v>0</v>
      </c>
      <c r="AY634" s="177">
        <v>0</v>
      </c>
      <c r="AZ634" s="177">
        <v>0</v>
      </c>
      <c r="BA634" s="177">
        <v>38725</v>
      </c>
      <c r="BB634" s="177">
        <v>1412</v>
      </c>
      <c r="BC634" s="177">
        <v>20896</v>
      </c>
      <c r="BD634" s="177">
        <v>0</v>
      </c>
      <c r="BE634" s="177">
        <v>0</v>
      </c>
      <c r="BF634" s="177">
        <v>0</v>
      </c>
      <c r="BG634" s="177">
        <v>0</v>
      </c>
      <c r="BH634" s="177">
        <v>0</v>
      </c>
      <c r="BI634" s="177">
        <v>0</v>
      </c>
      <c r="BJ634" s="177">
        <v>0</v>
      </c>
      <c r="BK634" s="177">
        <v>0</v>
      </c>
      <c r="BL634" s="177">
        <v>6208</v>
      </c>
      <c r="BM634" s="177">
        <v>0</v>
      </c>
      <c r="BN634" s="177">
        <v>0</v>
      </c>
      <c r="BO634" s="177">
        <v>0</v>
      </c>
      <c r="BP634" s="177">
        <v>0</v>
      </c>
      <c r="BQ634" s="177">
        <v>0</v>
      </c>
      <c r="BR634" s="177">
        <v>0</v>
      </c>
      <c r="BS634" s="177">
        <v>0</v>
      </c>
      <c r="BT634" s="177">
        <v>0</v>
      </c>
      <c r="BU634" s="177">
        <v>59000</v>
      </c>
      <c r="BV634" s="177">
        <v>0</v>
      </c>
      <c r="BW634" s="177">
        <v>0</v>
      </c>
      <c r="BX634" s="177">
        <v>0</v>
      </c>
      <c r="BY634" s="177">
        <v>0</v>
      </c>
      <c r="BZ634" s="177">
        <v>0</v>
      </c>
      <c r="CA634" s="177">
        <v>9000</v>
      </c>
      <c r="CB634" s="177">
        <v>9000</v>
      </c>
      <c r="CC634" s="177">
        <v>0</v>
      </c>
      <c r="CD634" s="177">
        <v>24840</v>
      </c>
      <c r="CE634" s="177">
        <v>0</v>
      </c>
      <c r="CF634" s="177">
        <v>0</v>
      </c>
      <c r="CG634" s="177">
        <v>9000</v>
      </c>
      <c r="CH634" s="177">
        <v>0</v>
      </c>
      <c r="CI634" s="177">
        <v>0</v>
      </c>
      <c r="CJ634" s="177">
        <v>0</v>
      </c>
      <c r="CK634" s="177">
        <v>0</v>
      </c>
      <c r="CL634" s="177">
        <v>0</v>
      </c>
      <c r="CM634" s="178" t="s">
        <v>2210</v>
      </c>
      <c r="CN634" s="153" t="s">
        <v>2211</v>
      </c>
      <c r="CO634" s="153" t="s">
        <v>2210</v>
      </c>
      <c r="CP634" s="154" t="s">
        <v>2213</v>
      </c>
      <c r="CQ634" s="189" t="s">
        <v>2212</v>
      </c>
      <c r="CR634" s="154">
        <f t="shared" si="13"/>
        <v>0</v>
      </c>
      <c r="CS634" s="154" t="s">
        <v>604</v>
      </c>
      <c r="CT634" s="154" t="s">
        <v>2236</v>
      </c>
      <c r="CU634" s="154">
        <v>0</v>
      </c>
      <c r="CW634" s="157" t="s">
        <v>2211</v>
      </c>
      <c r="CX634" s="154" t="s">
        <v>2210</v>
      </c>
      <c r="CY634" s="154" t="s">
        <v>2213</v>
      </c>
      <c r="CZ634" s="174">
        <f t="shared" si="12"/>
        <v>0</v>
      </c>
      <c r="DA634" s="158" t="s">
        <v>604</v>
      </c>
      <c r="DB634" s="154" t="s">
        <v>605</v>
      </c>
      <c r="DC634" s="154" t="s">
        <v>497</v>
      </c>
    </row>
    <row r="635" spans="1:107" ht="13.2" customHeight="1" x14ac:dyDescent="0.25">
      <c r="A635" s="175" t="s">
        <v>606</v>
      </c>
      <c r="B635" s="176" t="s">
        <v>607</v>
      </c>
      <c r="C635" s="177">
        <v>914860.44</v>
      </c>
      <c r="D635" s="177">
        <v>0</v>
      </c>
      <c r="E635" s="177">
        <v>53623</v>
      </c>
      <c r="F635" s="177">
        <v>600</v>
      </c>
      <c r="G635" s="177">
        <v>22444</v>
      </c>
      <c r="H635" s="177">
        <v>21787</v>
      </c>
      <c r="I635" s="177">
        <v>110300</v>
      </c>
      <c r="J635" s="177">
        <v>228469</v>
      </c>
      <c r="K635" s="177">
        <v>0</v>
      </c>
      <c r="L635" s="177">
        <v>0</v>
      </c>
      <c r="M635" s="177">
        <v>541575.78</v>
      </c>
      <c r="N635" s="177">
        <v>1000</v>
      </c>
      <c r="O635" s="177">
        <v>370755</v>
      </c>
      <c r="P635" s="177">
        <v>15388</v>
      </c>
      <c r="Q635" s="177">
        <v>118830</v>
      </c>
      <c r="R635" s="177">
        <v>7030</v>
      </c>
      <c r="S635" s="177">
        <v>5804</v>
      </c>
      <c r="T635" s="177">
        <v>139206</v>
      </c>
      <c r="U635" s="177">
        <v>45784</v>
      </c>
      <c r="V635" s="177">
        <v>5700</v>
      </c>
      <c r="W635" s="177">
        <v>1019795</v>
      </c>
      <c r="X635" s="177">
        <v>108814</v>
      </c>
      <c r="Y635" s="177">
        <v>11300</v>
      </c>
      <c r="Z635" s="177">
        <v>98652</v>
      </c>
      <c r="AA635" s="177">
        <v>0</v>
      </c>
      <c r="AB635" s="177">
        <v>48360.77</v>
      </c>
      <c r="AC635" s="177">
        <v>0</v>
      </c>
      <c r="AD635" s="177">
        <v>91621</v>
      </c>
      <c r="AE635" s="177">
        <v>0</v>
      </c>
      <c r="AF635" s="177">
        <v>75948</v>
      </c>
      <c r="AG635" s="177">
        <v>12090</v>
      </c>
      <c r="AH635" s="177">
        <v>69983.539999999994</v>
      </c>
      <c r="AI635" s="177">
        <v>87404</v>
      </c>
      <c r="AJ635" s="177">
        <v>21435</v>
      </c>
      <c r="AK635" s="177">
        <v>2007907.52</v>
      </c>
      <c r="AL635" s="177">
        <v>48940</v>
      </c>
      <c r="AM635" s="177">
        <v>43640</v>
      </c>
      <c r="AN635" s="177">
        <v>224593.8</v>
      </c>
      <c r="AO635" s="177">
        <v>92377.36</v>
      </c>
      <c r="AP635" s="177">
        <v>34158</v>
      </c>
      <c r="AQ635" s="177">
        <v>5000</v>
      </c>
      <c r="AR635" s="177">
        <v>504512</v>
      </c>
      <c r="AS635" s="177">
        <v>29500</v>
      </c>
      <c r="AT635" s="177">
        <v>6608</v>
      </c>
      <c r="AU635" s="177">
        <v>52594</v>
      </c>
      <c r="AV635" s="177">
        <v>0</v>
      </c>
      <c r="AW635" s="177">
        <v>6370</v>
      </c>
      <c r="AX635" s="177">
        <v>6080</v>
      </c>
      <c r="AY635" s="177">
        <v>113273.28</v>
      </c>
      <c r="AZ635" s="177">
        <v>20832</v>
      </c>
      <c r="BA635" s="177">
        <v>605036.44999999995</v>
      </c>
      <c r="BB635" s="177">
        <v>28698</v>
      </c>
      <c r="BC635" s="177">
        <v>658790.34</v>
      </c>
      <c r="BD635" s="177">
        <v>120053</v>
      </c>
      <c r="BE635" s="177">
        <v>43070</v>
      </c>
      <c r="BF635" s="177">
        <v>59874.080000000002</v>
      </c>
      <c r="BG635" s="177">
        <v>864917.11</v>
      </c>
      <c r="BH635" s="177">
        <v>27800</v>
      </c>
      <c r="BI635" s="177">
        <v>17808</v>
      </c>
      <c r="BJ635" s="177">
        <v>10500</v>
      </c>
      <c r="BK635" s="177">
        <v>132000</v>
      </c>
      <c r="BL635" s="177">
        <v>169988</v>
      </c>
      <c r="BM635" s="177">
        <v>33780</v>
      </c>
      <c r="BN635" s="177">
        <v>37870</v>
      </c>
      <c r="BO635" s="177">
        <v>2760</v>
      </c>
      <c r="BP635" s="177">
        <v>66512</v>
      </c>
      <c r="BQ635" s="177">
        <v>36998</v>
      </c>
      <c r="BR635" s="179">
        <v>1933703.55</v>
      </c>
      <c r="BS635" s="179">
        <v>39072</v>
      </c>
      <c r="BT635" s="177">
        <v>42914</v>
      </c>
      <c r="BU635" s="179">
        <v>490293.45</v>
      </c>
      <c r="BV635" s="177">
        <v>23500</v>
      </c>
      <c r="BW635" s="177">
        <v>41400</v>
      </c>
      <c r="BX635" s="179">
        <v>134137.78</v>
      </c>
      <c r="BY635" s="179">
        <v>15660</v>
      </c>
      <c r="BZ635" s="177">
        <v>31644</v>
      </c>
      <c r="CA635" s="177">
        <v>77722</v>
      </c>
      <c r="CB635" s="177">
        <v>25156</v>
      </c>
      <c r="CC635" s="179">
        <v>132706</v>
      </c>
      <c r="CD635" s="177">
        <v>124406</v>
      </c>
      <c r="CE635" s="179">
        <v>138099.92000000001</v>
      </c>
      <c r="CF635" s="177">
        <v>20688</v>
      </c>
      <c r="CG635" s="177">
        <v>19877</v>
      </c>
      <c r="CH635" s="177">
        <v>115203</v>
      </c>
      <c r="CI635" s="177">
        <v>39678.160000000003</v>
      </c>
      <c r="CJ635" s="179">
        <v>1327266.8999999999</v>
      </c>
      <c r="CK635" s="179">
        <v>117970.88</v>
      </c>
      <c r="CL635" s="179">
        <v>39528</v>
      </c>
      <c r="CM635" s="178" t="s">
        <v>2210</v>
      </c>
      <c r="CN635" s="153" t="s">
        <v>2211</v>
      </c>
      <c r="CO635" s="153" t="s">
        <v>2210</v>
      </c>
      <c r="CP635" s="154" t="s">
        <v>2213</v>
      </c>
      <c r="CQ635" s="189" t="s">
        <v>2212</v>
      </c>
      <c r="CR635" s="154">
        <f t="shared" si="13"/>
        <v>0</v>
      </c>
      <c r="CS635" s="154" t="s">
        <v>606</v>
      </c>
      <c r="CT635" s="154" t="s">
        <v>2237</v>
      </c>
      <c r="CU635" s="154">
        <v>0</v>
      </c>
      <c r="CW635" s="157" t="s">
        <v>2211</v>
      </c>
      <c r="CX635" s="154" t="s">
        <v>2210</v>
      </c>
      <c r="CY635" s="154" t="s">
        <v>2213</v>
      </c>
      <c r="CZ635" s="174">
        <f t="shared" si="12"/>
        <v>0</v>
      </c>
      <c r="DA635" s="158" t="s">
        <v>606</v>
      </c>
      <c r="DB635" s="154" t="s">
        <v>607</v>
      </c>
      <c r="DC635" s="154" t="s">
        <v>497</v>
      </c>
    </row>
    <row r="636" spans="1:107" ht="13.2" customHeight="1" x14ac:dyDescent="0.25">
      <c r="A636" s="175" t="s">
        <v>608</v>
      </c>
      <c r="B636" s="176" t="s">
        <v>609</v>
      </c>
      <c r="C636" s="177">
        <v>0</v>
      </c>
      <c r="D636" s="177">
        <v>0</v>
      </c>
      <c r="E636" s="177">
        <v>0</v>
      </c>
      <c r="F636" s="177">
        <v>0</v>
      </c>
      <c r="G636" s="177">
        <v>0</v>
      </c>
      <c r="H636" s="177">
        <v>0</v>
      </c>
      <c r="I636" s="177">
        <v>0</v>
      </c>
      <c r="J636" s="177">
        <v>0</v>
      </c>
      <c r="K636" s="177">
        <v>0</v>
      </c>
      <c r="L636" s="177">
        <v>0</v>
      </c>
      <c r="M636" s="177">
        <v>0</v>
      </c>
      <c r="N636" s="177">
        <v>0</v>
      </c>
      <c r="O636" s="177">
        <v>0</v>
      </c>
      <c r="P636" s="177">
        <v>0</v>
      </c>
      <c r="Q636" s="177">
        <v>0</v>
      </c>
      <c r="R636" s="177">
        <v>170275</v>
      </c>
      <c r="S636" s="177">
        <v>0</v>
      </c>
      <c r="T636" s="177">
        <v>0</v>
      </c>
      <c r="U636" s="177">
        <v>0</v>
      </c>
      <c r="V636" s="177">
        <v>0</v>
      </c>
      <c r="W636" s="177">
        <v>0</v>
      </c>
      <c r="X636" s="177">
        <v>0</v>
      </c>
      <c r="Y636" s="177">
        <v>0</v>
      </c>
      <c r="Z636" s="177">
        <v>0</v>
      </c>
      <c r="AA636" s="177">
        <v>0</v>
      </c>
      <c r="AB636" s="177">
        <v>0</v>
      </c>
      <c r="AC636" s="177">
        <v>0</v>
      </c>
      <c r="AD636" s="177">
        <v>0</v>
      </c>
      <c r="AE636" s="177">
        <v>0</v>
      </c>
      <c r="AF636" s="177">
        <v>0</v>
      </c>
      <c r="AG636" s="177">
        <v>0</v>
      </c>
      <c r="AH636" s="177">
        <v>0</v>
      </c>
      <c r="AI636" s="177">
        <v>0</v>
      </c>
      <c r="AJ636" s="177">
        <v>0</v>
      </c>
      <c r="AK636" s="177">
        <v>0</v>
      </c>
      <c r="AL636" s="177">
        <v>0</v>
      </c>
      <c r="AM636" s="177">
        <v>0</v>
      </c>
      <c r="AN636" s="177">
        <v>0</v>
      </c>
      <c r="AO636" s="177">
        <v>0</v>
      </c>
      <c r="AP636" s="177">
        <v>0</v>
      </c>
      <c r="AQ636" s="177">
        <v>0</v>
      </c>
      <c r="AR636" s="177">
        <v>0</v>
      </c>
      <c r="AS636" s="177">
        <v>0</v>
      </c>
      <c r="AT636" s="177">
        <v>0</v>
      </c>
      <c r="AU636" s="177">
        <v>0</v>
      </c>
      <c r="AV636" s="177">
        <v>0</v>
      </c>
      <c r="AW636" s="177">
        <v>0</v>
      </c>
      <c r="AX636" s="177">
        <v>0</v>
      </c>
      <c r="AY636" s="177">
        <v>0</v>
      </c>
      <c r="AZ636" s="177">
        <v>0</v>
      </c>
      <c r="BA636" s="177">
        <v>75400</v>
      </c>
      <c r="BB636" s="177">
        <v>0</v>
      </c>
      <c r="BC636" s="177">
        <v>0</v>
      </c>
      <c r="BD636" s="177">
        <v>0</v>
      </c>
      <c r="BE636" s="177">
        <v>0</v>
      </c>
      <c r="BF636" s="177">
        <v>0</v>
      </c>
      <c r="BG636" s="177">
        <v>0</v>
      </c>
      <c r="BH636" s="177">
        <v>0</v>
      </c>
      <c r="BI636" s="177">
        <v>0</v>
      </c>
      <c r="BJ636" s="177">
        <v>0</v>
      </c>
      <c r="BK636" s="177">
        <v>0</v>
      </c>
      <c r="BL636" s="177">
        <v>0</v>
      </c>
      <c r="BM636" s="177">
        <v>0</v>
      </c>
      <c r="BN636" s="177">
        <v>0</v>
      </c>
      <c r="BO636" s="177">
        <v>0</v>
      </c>
      <c r="BP636" s="177">
        <v>0</v>
      </c>
      <c r="BQ636" s="177">
        <v>0</v>
      </c>
      <c r="BR636" s="177">
        <v>0</v>
      </c>
      <c r="BS636" s="177">
        <v>0</v>
      </c>
      <c r="BT636" s="177">
        <v>0</v>
      </c>
      <c r="BU636" s="177">
        <v>0</v>
      </c>
      <c r="BV636" s="177">
        <v>0</v>
      </c>
      <c r="BW636" s="177">
        <v>0</v>
      </c>
      <c r="BX636" s="177">
        <v>0</v>
      </c>
      <c r="BY636" s="177">
        <v>0</v>
      </c>
      <c r="BZ636" s="177">
        <v>0</v>
      </c>
      <c r="CA636" s="177">
        <v>0</v>
      </c>
      <c r="CB636" s="177">
        <v>0</v>
      </c>
      <c r="CC636" s="177">
        <v>0</v>
      </c>
      <c r="CD636" s="177">
        <v>0</v>
      </c>
      <c r="CE636" s="177">
        <v>0</v>
      </c>
      <c r="CF636" s="177">
        <v>0</v>
      </c>
      <c r="CG636" s="177">
        <v>0</v>
      </c>
      <c r="CH636" s="177">
        <v>0</v>
      </c>
      <c r="CI636" s="177">
        <v>0</v>
      </c>
      <c r="CJ636" s="177">
        <v>0</v>
      </c>
      <c r="CK636" s="177">
        <v>0</v>
      </c>
      <c r="CL636" s="177">
        <v>0</v>
      </c>
      <c r="CM636" s="178" t="s">
        <v>2210</v>
      </c>
      <c r="CN636" s="153" t="s">
        <v>2211</v>
      </c>
      <c r="CO636" s="153" t="s">
        <v>2210</v>
      </c>
      <c r="CQ636" s="189" t="s">
        <v>2212</v>
      </c>
      <c r="CR636" s="154">
        <f t="shared" si="13"/>
        <v>0</v>
      </c>
      <c r="CS636" s="154" t="s">
        <v>608</v>
      </c>
      <c r="CT636" s="154" t="s">
        <v>2238</v>
      </c>
      <c r="CU636" s="154">
        <v>0</v>
      </c>
      <c r="CW636" s="157" t="s">
        <v>2211</v>
      </c>
      <c r="CX636" s="154" t="s">
        <v>2210</v>
      </c>
      <c r="CY636" s="154">
        <v>0</v>
      </c>
      <c r="CZ636" s="174">
        <f t="shared" si="12"/>
        <v>0</v>
      </c>
      <c r="DA636" s="158" t="s">
        <v>608</v>
      </c>
      <c r="DB636" s="154" t="s">
        <v>609</v>
      </c>
      <c r="DC636" s="154" t="s">
        <v>497</v>
      </c>
    </row>
    <row r="637" spans="1:107" ht="13.2" customHeight="1" x14ac:dyDescent="0.25">
      <c r="A637" s="175" t="s">
        <v>610</v>
      </c>
      <c r="B637" s="176" t="s">
        <v>611</v>
      </c>
      <c r="C637" s="177">
        <v>0</v>
      </c>
      <c r="D637" s="177">
        <v>0</v>
      </c>
      <c r="E637" s="177">
        <v>0</v>
      </c>
      <c r="F637" s="177">
        <v>0</v>
      </c>
      <c r="G637" s="177">
        <v>0</v>
      </c>
      <c r="H637" s="177">
        <v>0</v>
      </c>
      <c r="I637" s="177">
        <v>0</v>
      </c>
      <c r="J637" s="177">
        <v>0</v>
      </c>
      <c r="K637" s="177">
        <v>0</v>
      </c>
      <c r="L637" s="177">
        <v>0</v>
      </c>
      <c r="M637" s="177">
        <v>0</v>
      </c>
      <c r="N637" s="177">
        <v>0</v>
      </c>
      <c r="O637" s="177">
        <v>0</v>
      </c>
      <c r="P637" s="177">
        <v>0</v>
      </c>
      <c r="Q637" s="177">
        <v>0</v>
      </c>
      <c r="R637" s="177">
        <v>4200</v>
      </c>
      <c r="S637" s="177">
        <v>0</v>
      </c>
      <c r="T637" s="177">
        <v>0</v>
      </c>
      <c r="U637" s="177">
        <v>0</v>
      </c>
      <c r="V637" s="177">
        <v>0</v>
      </c>
      <c r="W637" s="177">
        <v>0</v>
      </c>
      <c r="X637" s="177">
        <v>0</v>
      </c>
      <c r="Y637" s="177">
        <v>0</v>
      </c>
      <c r="Z637" s="177">
        <v>0</v>
      </c>
      <c r="AA637" s="177">
        <v>0</v>
      </c>
      <c r="AB637" s="177">
        <v>0</v>
      </c>
      <c r="AC637" s="177">
        <v>0</v>
      </c>
      <c r="AD637" s="177">
        <v>0</v>
      </c>
      <c r="AE637" s="177">
        <v>0</v>
      </c>
      <c r="AF637" s="177">
        <v>0</v>
      </c>
      <c r="AG637" s="177">
        <v>0</v>
      </c>
      <c r="AH637" s="177">
        <v>0</v>
      </c>
      <c r="AI637" s="177">
        <v>0</v>
      </c>
      <c r="AJ637" s="177">
        <v>0</v>
      </c>
      <c r="AK637" s="177">
        <v>0</v>
      </c>
      <c r="AL637" s="177">
        <v>0</v>
      </c>
      <c r="AM637" s="177">
        <v>0</v>
      </c>
      <c r="AN637" s="177">
        <v>0</v>
      </c>
      <c r="AO637" s="177">
        <v>0</v>
      </c>
      <c r="AP637" s="177">
        <v>0</v>
      </c>
      <c r="AQ637" s="177">
        <v>0</v>
      </c>
      <c r="AR637" s="177">
        <v>6224</v>
      </c>
      <c r="AS637" s="177">
        <v>59400</v>
      </c>
      <c r="AT637" s="177">
        <v>0</v>
      </c>
      <c r="AU637" s="177">
        <v>0</v>
      </c>
      <c r="AV637" s="177">
        <v>0</v>
      </c>
      <c r="AW637" s="177">
        <v>0</v>
      </c>
      <c r="AX637" s="177">
        <v>0</v>
      </c>
      <c r="AY637" s="177">
        <v>0</v>
      </c>
      <c r="AZ637" s="177">
        <v>0</v>
      </c>
      <c r="BA637" s="177">
        <v>0</v>
      </c>
      <c r="BB637" s="177">
        <v>0</v>
      </c>
      <c r="BC637" s="177">
        <v>0</v>
      </c>
      <c r="BD637" s="177">
        <v>0</v>
      </c>
      <c r="BE637" s="177">
        <v>0</v>
      </c>
      <c r="BF637" s="177">
        <v>0</v>
      </c>
      <c r="BG637" s="177">
        <v>0</v>
      </c>
      <c r="BH637" s="177">
        <v>0</v>
      </c>
      <c r="BI637" s="177">
        <v>0</v>
      </c>
      <c r="BJ637" s="177">
        <v>0</v>
      </c>
      <c r="BK637" s="177">
        <v>0</v>
      </c>
      <c r="BL637" s="177">
        <v>50000</v>
      </c>
      <c r="BM637" s="177">
        <v>0</v>
      </c>
      <c r="BN637" s="177">
        <v>0</v>
      </c>
      <c r="BO637" s="177">
        <v>0</v>
      </c>
      <c r="BP637" s="177">
        <v>0</v>
      </c>
      <c r="BQ637" s="177">
        <v>0</v>
      </c>
      <c r="BR637" s="177">
        <v>0</v>
      </c>
      <c r="BS637" s="177">
        <v>0</v>
      </c>
      <c r="BT637" s="177">
        <v>3060</v>
      </c>
      <c r="BU637" s="177">
        <v>0</v>
      </c>
      <c r="BV637" s="177">
        <v>0</v>
      </c>
      <c r="BW637" s="177">
        <v>0</v>
      </c>
      <c r="BX637" s="179">
        <v>0</v>
      </c>
      <c r="BY637" s="177">
        <v>0</v>
      </c>
      <c r="BZ637" s="179">
        <v>0</v>
      </c>
      <c r="CA637" s="177">
        <v>0</v>
      </c>
      <c r="CB637" s="177">
        <v>0</v>
      </c>
      <c r="CC637" s="177">
        <v>0</v>
      </c>
      <c r="CD637" s="177">
        <v>0</v>
      </c>
      <c r="CE637" s="177">
        <v>0</v>
      </c>
      <c r="CF637" s="177">
        <v>0</v>
      </c>
      <c r="CG637" s="177">
        <v>0</v>
      </c>
      <c r="CH637" s="177">
        <v>0</v>
      </c>
      <c r="CI637" s="177">
        <v>0</v>
      </c>
      <c r="CJ637" s="177">
        <v>0</v>
      </c>
      <c r="CK637" s="177">
        <v>3000</v>
      </c>
      <c r="CL637" s="177">
        <v>0</v>
      </c>
      <c r="CM637" s="178" t="s">
        <v>2210</v>
      </c>
      <c r="CN637" s="153" t="s">
        <v>2211</v>
      </c>
      <c r="CO637" s="153" t="s">
        <v>2210</v>
      </c>
      <c r="CP637" s="154" t="s">
        <v>2213</v>
      </c>
      <c r="CQ637" s="189" t="s">
        <v>2212</v>
      </c>
      <c r="CR637" s="154">
        <f t="shared" si="13"/>
        <v>0</v>
      </c>
      <c r="CS637" s="154" t="s">
        <v>610</v>
      </c>
      <c r="CT637" s="154" t="s">
        <v>2239</v>
      </c>
      <c r="CU637" s="154">
        <v>0</v>
      </c>
      <c r="CW637" s="157" t="s">
        <v>2211</v>
      </c>
      <c r="CX637" s="154" t="s">
        <v>2210</v>
      </c>
      <c r="CY637" s="154" t="s">
        <v>2213</v>
      </c>
      <c r="CZ637" s="174">
        <f t="shared" si="12"/>
        <v>0</v>
      </c>
      <c r="DA637" s="158" t="s">
        <v>610</v>
      </c>
      <c r="DB637" s="154" t="s">
        <v>611</v>
      </c>
      <c r="DC637" s="154" t="s">
        <v>497</v>
      </c>
    </row>
    <row r="638" spans="1:107" ht="13.2" customHeight="1" x14ac:dyDescent="0.25">
      <c r="A638" s="175" t="s">
        <v>612</v>
      </c>
      <c r="B638" s="176" t="s">
        <v>613</v>
      </c>
      <c r="C638" s="177">
        <v>0</v>
      </c>
      <c r="D638" s="177">
        <v>0</v>
      </c>
      <c r="E638" s="177">
        <v>0</v>
      </c>
      <c r="F638" s="177">
        <v>0</v>
      </c>
      <c r="G638" s="177">
        <v>0</v>
      </c>
      <c r="H638" s="177">
        <v>0</v>
      </c>
      <c r="I638" s="177">
        <v>0</v>
      </c>
      <c r="J638" s="177">
        <v>0</v>
      </c>
      <c r="K638" s="177">
        <v>0</v>
      </c>
      <c r="L638" s="177">
        <v>0</v>
      </c>
      <c r="M638" s="177">
        <v>0</v>
      </c>
      <c r="N638" s="177">
        <v>0</v>
      </c>
      <c r="O638" s="177">
        <v>0</v>
      </c>
      <c r="P638" s="177">
        <v>0</v>
      </c>
      <c r="Q638" s="177">
        <v>0</v>
      </c>
      <c r="R638" s="177">
        <v>46630</v>
      </c>
      <c r="S638" s="177">
        <v>0</v>
      </c>
      <c r="T638" s="177">
        <v>0</v>
      </c>
      <c r="U638" s="177">
        <v>0</v>
      </c>
      <c r="V638" s="177">
        <v>0</v>
      </c>
      <c r="W638" s="177">
        <v>0</v>
      </c>
      <c r="X638" s="177">
        <v>0</v>
      </c>
      <c r="Y638" s="177">
        <v>0</v>
      </c>
      <c r="Z638" s="177">
        <v>0</v>
      </c>
      <c r="AA638" s="177">
        <v>0</v>
      </c>
      <c r="AB638" s="177">
        <v>0</v>
      </c>
      <c r="AC638" s="177">
        <v>0</v>
      </c>
      <c r="AD638" s="177">
        <v>0</v>
      </c>
      <c r="AE638" s="177">
        <v>0</v>
      </c>
      <c r="AF638" s="177">
        <v>0</v>
      </c>
      <c r="AG638" s="177">
        <v>0</v>
      </c>
      <c r="AH638" s="177">
        <v>0</v>
      </c>
      <c r="AI638" s="177">
        <v>0</v>
      </c>
      <c r="AJ638" s="177">
        <v>0</v>
      </c>
      <c r="AK638" s="177">
        <v>3744</v>
      </c>
      <c r="AL638" s="177">
        <v>0</v>
      </c>
      <c r="AM638" s="177">
        <v>0</v>
      </c>
      <c r="AN638" s="177">
        <v>0</v>
      </c>
      <c r="AO638" s="177">
        <v>0</v>
      </c>
      <c r="AP638" s="177">
        <v>0</v>
      </c>
      <c r="AQ638" s="177">
        <v>0</v>
      </c>
      <c r="AR638" s="177">
        <v>0</v>
      </c>
      <c r="AS638" s="177">
        <v>0</v>
      </c>
      <c r="AT638" s="177">
        <v>0</v>
      </c>
      <c r="AU638" s="177">
        <v>0</v>
      </c>
      <c r="AV638" s="177">
        <v>0</v>
      </c>
      <c r="AW638" s="177">
        <v>0</v>
      </c>
      <c r="AX638" s="177">
        <v>0</v>
      </c>
      <c r="AY638" s="177">
        <v>0</v>
      </c>
      <c r="AZ638" s="177">
        <v>0</v>
      </c>
      <c r="BA638" s="177">
        <v>0</v>
      </c>
      <c r="BB638" s="177">
        <v>0</v>
      </c>
      <c r="BC638" s="177">
        <v>0</v>
      </c>
      <c r="BD638" s="177">
        <v>0</v>
      </c>
      <c r="BE638" s="177">
        <v>0</v>
      </c>
      <c r="BF638" s="177">
        <v>0</v>
      </c>
      <c r="BG638" s="177">
        <v>0</v>
      </c>
      <c r="BH638" s="177">
        <v>0</v>
      </c>
      <c r="BI638" s="177">
        <v>0</v>
      </c>
      <c r="BJ638" s="177">
        <v>0</v>
      </c>
      <c r="BK638" s="177">
        <v>0</v>
      </c>
      <c r="BL638" s="177">
        <v>0</v>
      </c>
      <c r="BM638" s="177">
        <v>0</v>
      </c>
      <c r="BN638" s="177">
        <v>0</v>
      </c>
      <c r="BO638" s="177">
        <v>0</v>
      </c>
      <c r="BP638" s="177">
        <v>0</v>
      </c>
      <c r="BQ638" s="177">
        <v>0</v>
      </c>
      <c r="BR638" s="177">
        <v>0</v>
      </c>
      <c r="BS638" s="177">
        <v>9000</v>
      </c>
      <c r="BT638" s="177">
        <v>0</v>
      </c>
      <c r="BU638" s="179">
        <v>0</v>
      </c>
      <c r="BV638" s="177">
        <v>0</v>
      </c>
      <c r="BW638" s="177">
        <v>0</v>
      </c>
      <c r="BX638" s="177">
        <v>18000</v>
      </c>
      <c r="BY638" s="177">
        <v>15840</v>
      </c>
      <c r="BZ638" s="177">
        <v>0</v>
      </c>
      <c r="CA638" s="177">
        <v>0</v>
      </c>
      <c r="CB638" s="177">
        <v>0</v>
      </c>
      <c r="CC638" s="179">
        <v>0</v>
      </c>
      <c r="CD638" s="177">
        <v>0</v>
      </c>
      <c r="CE638" s="177">
        <v>0</v>
      </c>
      <c r="CF638" s="177">
        <v>0</v>
      </c>
      <c r="CG638" s="177">
        <v>0</v>
      </c>
      <c r="CH638" s="177">
        <v>0</v>
      </c>
      <c r="CI638" s="177">
        <v>0</v>
      </c>
      <c r="CJ638" s="177">
        <v>0</v>
      </c>
      <c r="CK638" s="177">
        <v>7200</v>
      </c>
      <c r="CL638" s="177">
        <v>0</v>
      </c>
      <c r="CM638" s="178" t="s">
        <v>2240</v>
      </c>
      <c r="CN638" s="153" t="s">
        <v>2241</v>
      </c>
      <c r="CO638" s="153" t="s">
        <v>2240</v>
      </c>
      <c r="CQ638" s="189" t="s">
        <v>2242</v>
      </c>
      <c r="CR638" s="154">
        <f t="shared" si="13"/>
        <v>0</v>
      </c>
      <c r="CS638" s="154" t="s">
        <v>612</v>
      </c>
      <c r="CT638" s="154" t="s">
        <v>613</v>
      </c>
      <c r="CU638" s="154">
        <v>0</v>
      </c>
      <c r="CW638" s="157" t="s">
        <v>2241</v>
      </c>
      <c r="CX638" s="154" t="s">
        <v>2240</v>
      </c>
      <c r="CY638" s="154">
        <v>0</v>
      </c>
      <c r="CZ638" s="174">
        <f t="shared" si="12"/>
        <v>0</v>
      </c>
      <c r="DA638" s="158" t="s">
        <v>612</v>
      </c>
      <c r="DB638" s="154" t="s">
        <v>613</v>
      </c>
      <c r="DC638" s="154" t="s">
        <v>497</v>
      </c>
    </row>
    <row r="639" spans="1:107" ht="13.2" customHeight="1" x14ac:dyDescent="0.25">
      <c r="A639" s="175" t="s">
        <v>614</v>
      </c>
      <c r="B639" s="176" t="s">
        <v>615</v>
      </c>
      <c r="C639" s="177">
        <v>161370</v>
      </c>
      <c r="D639" s="177">
        <v>12840</v>
      </c>
      <c r="E639" s="177">
        <v>2880</v>
      </c>
      <c r="F639" s="177">
        <v>720</v>
      </c>
      <c r="G639" s="177">
        <v>0</v>
      </c>
      <c r="H639" s="177">
        <v>0</v>
      </c>
      <c r="I639" s="177">
        <v>66240</v>
      </c>
      <c r="J639" s="177">
        <v>6040</v>
      </c>
      <c r="K639" s="177">
        <v>4560</v>
      </c>
      <c r="L639" s="177">
        <v>4880</v>
      </c>
      <c r="M639" s="177">
        <v>2480</v>
      </c>
      <c r="N639" s="177">
        <v>11920</v>
      </c>
      <c r="O639" s="177">
        <v>0</v>
      </c>
      <c r="P639" s="177">
        <v>2400</v>
      </c>
      <c r="Q639" s="177">
        <v>4080</v>
      </c>
      <c r="R639" s="177">
        <v>11200</v>
      </c>
      <c r="S639" s="177">
        <v>132622.98000000001</v>
      </c>
      <c r="T639" s="177">
        <v>720</v>
      </c>
      <c r="U639" s="177">
        <v>0</v>
      </c>
      <c r="V639" s="177">
        <v>3120</v>
      </c>
      <c r="W639" s="177">
        <v>18320</v>
      </c>
      <c r="X639" s="177">
        <v>0</v>
      </c>
      <c r="Y639" s="177">
        <v>47860</v>
      </c>
      <c r="Z639" s="177">
        <v>3000</v>
      </c>
      <c r="AA639" s="177">
        <v>0</v>
      </c>
      <c r="AB639" s="177">
        <v>0</v>
      </c>
      <c r="AC639" s="177">
        <v>0</v>
      </c>
      <c r="AD639" s="177">
        <v>0</v>
      </c>
      <c r="AE639" s="177">
        <v>1800</v>
      </c>
      <c r="AF639" s="177">
        <v>0</v>
      </c>
      <c r="AG639" s="177">
        <v>21840</v>
      </c>
      <c r="AH639" s="177">
        <v>0</v>
      </c>
      <c r="AI639" s="177">
        <v>1260</v>
      </c>
      <c r="AJ639" s="177">
        <v>560</v>
      </c>
      <c r="AK639" s="177">
        <v>132950</v>
      </c>
      <c r="AL639" s="177">
        <v>1600</v>
      </c>
      <c r="AM639" s="177">
        <v>0</v>
      </c>
      <c r="AN639" s="177">
        <v>0</v>
      </c>
      <c r="AO639" s="177">
        <v>0</v>
      </c>
      <c r="AP639" s="177">
        <v>0</v>
      </c>
      <c r="AQ639" s="177">
        <v>0</v>
      </c>
      <c r="AR639" s="177">
        <v>55600</v>
      </c>
      <c r="AS639" s="177">
        <v>4000</v>
      </c>
      <c r="AT639" s="177">
        <v>0</v>
      </c>
      <c r="AU639" s="177">
        <v>2880</v>
      </c>
      <c r="AV639" s="177">
        <v>240</v>
      </c>
      <c r="AW639" s="177">
        <v>4080</v>
      </c>
      <c r="AX639" s="177">
        <v>0</v>
      </c>
      <c r="AY639" s="177">
        <v>1120</v>
      </c>
      <c r="AZ639" s="177">
        <v>4240</v>
      </c>
      <c r="BA639" s="177">
        <v>0</v>
      </c>
      <c r="BB639" s="177">
        <v>0</v>
      </c>
      <c r="BC639" s="177">
        <v>41168</v>
      </c>
      <c r="BD639" s="177">
        <v>0</v>
      </c>
      <c r="BE639" s="177">
        <v>2800</v>
      </c>
      <c r="BF639" s="177">
        <v>0</v>
      </c>
      <c r="BG639" s="177">
        <v>89020</v>
      </c>
      <c r="BH639" s="177">
        <v>24400</v>
      </c>
      <c r="BI639" s="177">
        <v>0</v>
      </c>
      <c r="BJ639" s="177">
        <v>1200</v>
      </c>
      <c r="BK639" s="177">
        <v>1040</v>
      </c>
      <c r="BL639" s="177">
        <v>72156</v>
      </c>
      <c r="BM639" s="177">
        <v>3800</v>
      </c>
      <c r="BN639" s="177">
        <v>0</v>
      </c>
      <c r="BO639" s="177">
        <v>33036.639999999999</v>
      </c>
      <c r="BP639" s="177">
        <v>0</v>
      </c>
      <c r="BQ639" s="177">
        <v>5520</v>
      </c>
      <c r="BR639" s="177">
        <v>0</v>
      </c>
      <c r="BS639" s="177">
        <v>5012</v>
      </c>
      <c r="BT639" s="177">
        <v>12480</v>
      </c>
      <c r="BU639" s="177">
        <v>7020</v>
      </c>
      <c r="BV639" s="177">
        <v>1600</v>
      </c>
      <c r="BW639" s="177">
        <v>0</v>
      </c>
      <c r="BX639" s="177">
        <v>1440</v>
      </c>
      <c r="BY639" s="177">
        <v>0</v>
      </c>
      <c r="BZ639" s="177">
        <v>0</v>
      </c>
      <c r="CA639" s="177">
        <v>0</v>
      </c>
      <c r="CB639" s="177">
        <v>0</v>
      </c>
      <c r="CC639" s="177">
        <v>0</v>
      </c>
      <c r="CD639" s="177">
        <v>0</v>
      </c>
      <c r="CE639" s="177">
        <v>0</v>
      </c>
      <c r="CF639" s="177">
        <v>0</v>
      </c>
      <c r="CG639" s="177">
        <v>0</v>
      </c>
      <c r="CH639" s="177">
        <v>0</v>
      </c>
      <c r="CI639" s="177">
        <v>0</v>
      </c>
      <c r="CJ639" s="177">
        <v>0</v>
      </c>
      <c r="CK639" s="177">
        <v>45120</v>
      </c>
      <c r="CL639" s="177">
        <v>0</v>
      </c>
      <c r="CM639" s="178" t="s">
        <v>2240</v>
      </c>
      <c r="CN639" s="153" t="s">
        <v>2241</v>
      </c>
      <c r="CO639" s="153" t="s">
        <v>2240</v>
      </c>
      <c r="CP639" s="154" t="s">
        <v>2243</v>
      </c>
      <c r="CQ639" s="189" t="s">
        <v>2242</v>
      </c>
      <c r="CR639" s="154">
        <f t="shared" si="13"/>
        <v>0</v>
      </c>
      <c r="CS639" s="154" t="s">
        <v>614</v>
      </c>
      <c r="CT639" s="154" t="s">
        <v>2244</v>
      </c>
      <c r="CU639" s="154">
        <v>0</v>
      </c>
      <c r="CW639" s="157" t="s">
        <v>2241</v>
      </c>
      <c r="CX639" s="154" t="s">
        <v>2240</v>
      </c>
      <c r="CY639" s="154" t="s">
        <v>2243</v>
      </c>
      <c r="CZ639" s="174">
        <f t="shared" si="12"/>
        <v>0</v>
      </c>
      <c r="DA639" s="158" t="s">
        <v>614</v>
      </c>
      <c r="DB639" s="154" t="s">
        <v>615</v>
      </c>
      <c r="DC639" s="154" t="s">
        <v>497</v>
      </c>
    </row>
    <row r="640" spans="1:107" ht="13.2" customHeight="1" x14ac:dyDescent="0.25">
      <c r="A640" s="175" t="s">
        <v>616</v>
      </c>
      <c r="B640" s="176" t="s">
        <v>617</v>
      </c>
      <c r="C640" s="177">
        <v>0</v>
      </c>
      <c r="D640" s="177">
        <v>0</v>
      </c>
      <c r="E640" s="177">
        <v>0</v>
      </c>
      <c r="F640" s="177">
        <v>0</v>
      </c>
      <c r="G640" s="177">
        <v>0</v>
      </c>
      <c r="H640" s="177">
        <v>0</v>
      </c>
      <c r="I640" s="177">
        <v>0</v>
      </c>
      <c r="J640" s="177">
        <v>0</v>
      </c>
      <c r="K640" s="177">
        <v>0</v>
      </c>
      <c r="L640" s="177">
        <v>0</v>
      </c>
      <c r="M640" s="177">
        <v>0</v>
      </c>
      <c r="N640" s="177">
        <v>0</v>
      </c>
      <c r="O640" s="177">
        <v>0</v>
      </c>
      <c r="P640" s="177">
        <v>0</v>
      </c>
      <c r="Q640" s="177">
        <v>0</v>
      </c>
      <c r="R640" s="177">
        <v>0</v>
      </c>
      <c r="S640" s="177">
        <v>0</v>
      </c>
      <c r="T640" s="177">
        <v>0</v>
      </c>
      <c r="U640" s="177">
        <v>0</v>
      </c>
      <c r="V640" s="177">
        <v>0</v>
      </c>
      <c r="W640" s="177">
        <v>0</v>
      </c>
      <c r="X640" s="177">
        <v>0</v>
      </c>
      <c r="Y640" s="177">
        <v>0</v>
      </c>
      <c r="Z640" s="177">
        <v>0</v>
      </c>
      <c r="AA640" s="177">
        <v>0</v>
      </c>
      <c r="AB640" s="177">
        <v>0</v>
      </c>
      <c r="AC640" s="177">
        <v>0</v>
      </c>
      <c r="AD640" s="177">
        <v>0</v>
      </c>
      <c r="AE640" s="177">
        <v>0</v>
      </c>
      <c r="AF640" s="177">
        <v>0</v>
      </c>
      <c r="AG640" s="177">
        <v>0</v>
      </c>
      <c r="AH640" s="177">
        <v>0</v>
      </c>
      <c r="AI640" s="177">
        <v>0</v>
      </c>
      <c r="AJ640" s="177">
        <v>0</v>
      </c>
      <c r="AK640" s="177">
        <v>0</v>
      </c>
      <c r="AL640" s="177">
        <v>0</v>
      </c>
      <c r="AM640" s="177">
        <v>0</v>
      </c>
      <c r="AN640" s="177">
        <v>0</v>
      </c>
      <c r="AO640" s="177">
        <v>0</v>
      </c>
      <c r="AP640" s="177">
        <v>0</v>
      </c>
      <c r="AQ640" s="177">
        <v>0</v>
      </c>
      <c r="AR640" s="177">
        <v>0</v>
      </c>
      <c r="AS640" s="177">
        <v>0</v>
      </c>
      <c r="AT640" s="177">
        <v>0</v>
      </c>
      <c r="AU640" s="177">
        <v>0</v>
      </c>
      <c r="AV640" s="177">
        <v>0</v>
      </c>
      <c r="AW640" s="177">
        <v>0</v>
      </c>
      <c r="AX640" s="177">
        <v>0</v>
      </c>
      <c r="AY640" s="177">
        <v>0</v>
      </c>
      <c r="AZ640" s="177">
        <v>0</v>
      </c>
      <c r="BA640" s="177">
        <v>0</v>
      </c>
      <c r="BB640" s="177">
        <v>0</v>
      </c>
      <c r="BC640" s="177">
        <v>0</v>
      </c>
      <c r="BD640" s="177">
        <v>0</v>
      </c>
      <c r="BE640" s="177">
        <v>0</v>
      </c>
      <c r="BF640" s="177">
        <v>0</v>
      </c>
      <c r="BG640" s="177">
        <v>0</v>
      </c>
      <c r="BH640" s="177">
        <v>0</v>
      </c>
      <c r="BI640" s="177">
        <v>0</v>
      </c>
      <c r="BJ640" s="177">
        <v>0</v>
      </c>
      <c r="BK640" s="177">
        <v>0</v>
      </c>
      <c r="BL640" s="177">
        <v>0</v>
      </c>
      <c r="BM640" s="177">
        <v>0</v>
      </c>
      <c r="BN640" s="177">
        <v>0</v>
      </c>
      <c r="BO640" s="177">
        <v>0</v>
      </c>
      <c r="BP640" s="177">
        <v>0</v>
      </c>
      <c r="BQ640" s="177">
        <v>0</v>
      </c>
      <c r="BR640" s="177">
        <v>0</v>
      </c>
      <c r="BS640" s="179">
        <v>0</v>
      </c>
      <c r="BT640" s="177">
        <v>0</v>
      </c>
      <c r="BU640" s="177">
        <v>0</v>
      </c>
      <c r="BV640" s="177">
        <v>0</v>
      </c>
      <c r="BW640" s="177">
        <v>0</v>
      </c>
      <c r="BX640" s="177">
        <v>0</v>
      </c>
      <c r="BY640" s="177">
        <v>0</v>
      </c>
      <c r="BZ640" s="179">
        <v>0</v>
      </c>
      <c r="CA640" s="177">
        <v>0</v>
      </c>
      <c r="CB640" s="177">
        <v>0</v>
      </c>
      <c r="CC640" s="177">
        <v>0</v>
      </c>
      <c r="CD640" s="177">
        <v>0</v>
      </c>
      <c r="CE640" s="177">
        <v>0</v>
      </c>
      <c r="CF640" s="179">
        <v>0</v>
      </c>
      <c r="CG640" s="177">
        <v>0</v>
      </c>
      <c r="CH640" s="177">
        <v>0</v>
      </c>
      <c r="CI640" s="177">
        <v>0</v>
      </c>
      <c r="CJ640" s="177">
        <v>0</v>
      </c>
      <c r="CK640" s="177">
        <v>0</v>
      </c>
      <c r="CL640" s="177">
        <v>0</v>
      </c>
      <c r="CM640" s="178" t="s">
        <v>2240</v>
      </c>
      <c r="CN640" s="153" t="s">
        <v>2241</v>
      </c>
      <c r="CO640" s="153" t="s">
        <v>2240</v>
      </c>
      <c r="CQ640" s="189" t="s">
        <v>2242</v>
      </c>
      <c r="CR640" s="154">
        <f t="shared" si="13"/>
        <v>0</v>
      </c>
      <c r="CS640" s="154" t="s">
        <v>616</v>
      </c>
      <c r="CT640" s="154" t="s">
        <v>2245</v>
      </c>
      <c r="CU640" s="154">
        <v>0</v>
      </c>
      <c r="CW640" s="157" t="s">
        <v>2241</v>
      </c>
      <c r="CX640" s="154" t="s">
        <v>2240</v>
      </c>
      <c r="CY640" s="154">
        <v>0</v>
      </c>
      <c r="CZ640" s="174">
        <f t="shared" si="12"/>
        <v>0</v>
      </c>
      <c r="DA640" s="158" t="s">
        <v>616</v>
      </c>
      <c r="DB640" s="154" t="s">
        <v>617</v>
      </c>
      <c r="DC640" s="154" t="s">
        <v>497</v>
      </c>
    </row>
    <row r="641" spans="1:107" ht="13.2" customHeight="1" x14ac:dyDescent="0.25">
      <c r="A641" s="175" t="s">
        <v>618</v>
      </c>
      <c r="B641" s="176" t="s">
        <v>619</v>
      </c>
      <c r="C641" s="177">
        <v>187849</v>
      </c>
      <c r="D641" s="177">
        <v>36300</v>
      </c>
      <c r="E641" s="177">
        <v>8200</v>
      </c>
      <c r="F641" s="177">
        <v>3235</v>
      </c>
      <c r="G641" s="177">
        <v>0</v>
      </c>
      <c r="H641" s="177">
        <v>0</v>
      </c>
      <c r="I641" s="177">
        <v>93870</v>
      </c>
      <c r="J641" s="177">
        <v>32210</v>
      </c>
      <c r="K641" s="177">
        <v>10700</v>
      </c>
      <c r="L641" s="177">
        <v>8077.06</v>
      </c>
      <c r="M641" s="177">
        <v>18470</v>
      </c>
      <c r="N641" s="177">
        <v>17225.25</v>
      </c>
      <c r="O641" s="177">
        <v>0</v>
      </c>
      <c r="P641" s="177">
        <v>0</v>
      </c>
      <c r="Q641" s="177">
        <v>4000</v>
      </c>
      <c r="R641" s="177">
        <v>35770</v>
      </c>
      <c r="S641" s="177">
        <v>0</v>
      </c>
      <c r="T641" s="177">
        <v>0</v>
      </c>
      <c r="U641" s="177">
        <v>0</v>
      </c>
      <c r="V641" s="177">
        <v>7736</v>
      </c>
      <c r="W641" s="177">
        <v>41495</v>
      </c>
      <c r="X641" s="177">
        <v>0</v>
      </c>
      <c r="Y641" s="177">
        <v>4900</v>
      </c>
      <c r="Z641" s="177">
        <v>4600</v>
      </c>
      <c r="AA641" s="177">
        <v>0</v>
      </c>
      <c r="AB641" s="177">
        <v>0</v>
      </c>
      <c r="AC641" s="177">
        <v>0</v>
      </c>
      <c r="AD641" s="177">
        <v>0</v>
      </c>
      <c r="AE641" s="177">
        <v>6500</v>
      </c>
      <c r="AF641" s="177">
        <v>0</v>
      </c>
      <c r="AG641" s="177">
        <v>36570</v>
      </c>
      <c r="AH641" s="177">
        <v>0</v>
      </c>
      <c r="AI641" s="177">
        <v>0</v>
      </c>
      <c r="AJ641" s="177">
        <v>4000</v>
      </c>
      <c r="AK641" s="177">
        <v>476320</v>
      </c>
      <c r="AL641" s="177">
        <v>6019</v>
      </c>
      <c r="AM641" s="177">
        <v>0</v>
      </c>
      <c r="AN641" s="177">
        <v>0</v>
      </c>
      <c r="AO641" s="177">
        <v>0</v>
      </c>
      <c r="AP641" s="177">
        <v>0</v>
      </c>
      <c r="AQ641" s="177">
        <v>0</v>
      </c>
      <c r="AR641" s="177">
        <v>111858</v>
      </c>
      <c r="AS641" s="177">
        <v>0</v>
      </c>
      <c r="AT641" s="177">
        <v>0</v>
      </c>
      <c r="AU641" s="177">
        <v>6400</v>
      </c>
      <c r="AV641" s="177">
        <v>0</v>
      </c>
      <c r="AW641" s="177">
        <v>0</v>
      </c>
      <c r="AX641" s="177">
        <v>0</v>
      </c>
      <c r="AY641" s="177">
        <v>3300</v>
      </c>
      <c r="AZ641" s="177">
        <v>6500</v>
      </c>
      <c r="BA641" s="177">
        <v>0</v>
      </c>
      <c r="BB641" s="177">
        <v>0</v>
      </c>
      <c r="BC641" s="177">
        <v>21894</v>
      </c>
      <c r="BD641" s="177">
        <v>0</v>
      </c>
      <c r="BE641" s="177">
        <v>550</v>
      </c>
      <c r="BF641" s="177">
        <v>0</v>
      </c>
      <c r="BG641" s="177">
        <v>75565</v>
      </c>
      <c r="BH641" s="177">
        <v>29600</v>
      </c>
      <c r="BI641" s="177">
        <v>0</v>
      </c>
      <c r="BJ641" s="177">
        <v>4500</v>
      </c>
      <c r="BK641" s="177">
        <v>4500</v>
      </c>
      <c r="BL641" s="177">
        <v>141736</v>
      </c>
      <c r="BM641" s="177">
        <v>0</v>
      </c>
      <c r="BN641" s="177">
        <v>0</v>
      </c>
      <c r="BO641" s="177">
        <v>13440</v>
      </c>
      <c r="BP641" s="177">
        <v>0</v>
      </c>
      <c r="BQ641" s="177">
        <v>12830</v>
      </c>
      <c r="BR641" s="177">
        <v>0</v>
      </c>
      <c r="BS641" s="177">
        <v>17860</v>
      </c>
      <c r="BT641" s="177">
        <v>0</v>
      </c>
      <c r="BU641" s="179">
        <v>46230</v>
      </c>
      <c r="BV641" s="177">
        <v>0</v>
      </c>
      <c r="BW641" s="177">
        <v>0</v>
      </c>
      <c r="BX641" s="177">
        <v>2600</v>
      </c>
      <c r="BY641" s="177">
        <v>0</v>
      </c>
      <c r="BZ641" s="179">
        <v>0</v>
      </c>
      <c r="CA641" s="177">
        <v>0</v>
      </c>
      <c r="CB641" s="177">
        <v>0</v>
      </c>
      <c r="CC641" s="179">
        <v>0</v>
      </c>
      <c r="CD641" s="177">
        <v>0</v>
      </c>
      <c r="CE641" s="177">
        <v>0</v>
      </c>
      <c r="CF641" s="179">
        <v>0</v>
      </c>
      <c r="CG641" s="179">
        <v>0</v>
      </c>
      <c r="CH641" s="177">
        <v>0</v>
      </c>
      <c r="CI641" s="177">
        <v>0</v>
      </c>
      <c r="CJ641" s="177">
        <v>0</v>
      </c>
      <c r="CK641" s="179">
        <v>0</v>
      </c>
      <c r="CL641" s="177">
        <v>0</v>
      </c>
      <c r="CM641" s="178" t="s">
        <v>2240</v>
      </c>
      <c r="CN641" s="153" t="s">
        <v>2241</v>
      </c>
      <c r="CO641" s="153" t="s">
        <v>2240</v>
      </c>
      <c r="CP641" s="154" t="s">
        <v>2243</v>
      </c>
      <c r="CQ641" s="189" t="s">
        <v>2242</v>
      </c>
      <c r="CR641" s="154">
        <f t="shared" si="13"/>
        <v>0</v>
      </c>
      <c r="CS641" s="154" t="s">
        <v>618</v>
      </c>
      <c r="CT641" s="154" t="s">
        <v>2246</v>
      </c>
      <c r="CU641" s="154">
        <v>0</v>
      </c>
      <c r="CW641" s="157" t="s">
        <v>2241</v>
      </c>
      <c r="CX641" s="154" t="s">
        <v>2240</v>
      </c>
      <c r="CY641" s="154" t="s">
        <v>2243</v>
      </c>
      <c r="CZ641" s="174">
        <f t="shared" si="12"/>
        <v>0</v>
      </c>
      <c r="DA641" s="158" t="s">
        <v>618</v>
      </c>
      <c r="DB641" s="154" t="s">
        <v>619</v>
      </c>
      <c r="DC641" s="154" t="s">
        <v>497</v>
      </c>
    </row>
    <row r="642" spans="1:107" ht="13.2" customHeight="1" x14ac:dyDescent="0.25">
      <c r="A642" s="175" t="s">
        <v>620</v>
      </c>
      <c r="B642" s="176" t="s">
        <v>621</v>
      </c>
      <c r="C642" s="177">
        <v>0</v>
      </c>
      <c r="D642" s="177">
        <v>0</v>
      </c>
      <c r="E642" s="177">
        <v>0</v>
      </c>
      <c r="F642" s="177">
        <v>0</v>
      </c>
      <c r="G642" s="177">
        <v>0</v>
      </c>
      <c r="H642" s="177">
        <v>0</v>
      </c>
      <c r="I642" s="177">
        <v>0</v>
      </c>
      <c r="J642" s="177">
        <v>0</v>
      </c>
      <c r="K642" s="177">
        <v>0</v>
      </c>
      <c r="L642" s="177">
        <v>0</v>
      </c>
      <c r="M642" s="177">
        <v>0</v>
      </c>
      <c r="N642" s="177">
        <v>0</v>
      </c>
      <c r="O642" s="177">
        <v>0</v>
      </c>
      <c r="P642" s="177">
        <v>0</v>
      </c>
      <c r="Q642" s="177">
        <v>0</v>
      </c>
      <c r="R642" s="177">
        <v>0</v>
      </c>
      <c r="S642" s="177">
        <v>0</v>
      </c>
      <c r="T642" s="177">
        <v>0</v>
      </c>
      <c r="U642" s="177">
        <v>0</v>
      </c>
      <c r="V642" s="177">
        <v>0</v>
      </c>
      <c r="W642" s="177">
        <v>0</v>
      </c>
      <c r="X642" s="177">
        <v>0</v>
      </c>
      <c r="Y642" s="177">
        <v>0</v>
      </c>
      <c r="Z642" s="177">
        <v>0</v>
      </c>
      <c r="AA642" s="177">
        <v>0</v>
      </c>
      <c r="AB642" s="177">
        <v>0</v>
      </c>
      <c r="AC642" s="177">
        <v>0</v>
      </c>
      <c r="AD642" s="177">
        <v>0</v>
      </c>
      <c r="AE642" s="177">
        <v>0</v>
      </c>
      <c r="AF642" s="177">
        <v>0</v>
      </c>
      <c r="AG642" s="177">
        <v>0</v>
      </c>
      <c r="AH642" s="177">
        <v>0</v>
      </c>
      <c r="AI642" s="177">
        <v>0</v>
      </c>
      <c r="AJ642" s="177">
        <v>0</v>
      </c>
      <c r="AK642" s="177">
        <v>0</v>
      </c>
      <c r="AL642" s="177">
        <v>0</v>
      </c>
      <c r="AM642" s="177">
        <v>0</v>
      </c>
      <c r="AN642" s="177">
        <v>0</v>
      </c>
      <c r="AO642" s="177">
        <v>0</v>
      </c>
      <c r="AP642" s="177">
        <v>0</v>
      </c>
      <c r="AQ642" s="177">
        <v>0</v>
      </c>
      <c r="AR642" s="177">
        <v>0</v>
      </c>
      <c r="AS642" s="177">
        <v>0</v>
      </c>
      <c r="AT642" s="177">
        <v>0</v>
      </c>
      <c r="AU642" s="177">
        <v>0</v>
      </c>
      <c r="AV642" s="177">
        <v>0</v>
      </c>
      <c r="AW642" s="177">
        <v>0</v>
      </c>
      <c r="AX642" s="177">
        <v>0</v>
      </c>
      <c r="AY642" s="177">
        <v>0</v>
      </c>
      <c r="AZ642" s="177">
        <v>0</v>
      </c>
      <c r="BA642" s="177">
        <v>0</v>
      </c>
      <c r="BB642" s="177">
        <v>0</v>
      </c>
      <c r="BC642" s="177">
        <v>81343.13</v>
      </c>
      <c r="BD642" s="177">
        <v>0</v>
      </c>
      <c r="BE642" s="177">
        <v>0</v>
      </c>
      <c r="BF642" s="177">
        <v>0</v>
      </c>
      <c r="BG642" s="177">
        <v>0</v>
      </c>
      <c r="BH642" s="177">
        <v>0</v>
      </c>
      <c r="BI642" s="177">
        <v>0</v>
      </c>
      <c r="BJ642" s="177">
        <v>0</v>
      </c>
      <c r="BK642" s="177">
        <v>0</v>
      </c>
      <c r="BL642" s="177">
        <v>0</v>
      </c>
      <c r="BM642" s="177">
        <v>0</v>
      </c>
      <c r="BN642" s="177">
        <v>0</v>
      </c>
      <c r="BO642" s="177">
        <v>0</v>
      </c>
      <c r="BP642" s="177">
        <v>0</v>
      </c>
      <c r="BQ642" s="177">
        <v>0</v>
      </c>
      <c r="BR642" s="177">
        <v>0</v>
      </c>
      <c r="BS642" s="177">
        <v>0</v>
      </c>
      <c r="BT642" s="177">
        <v>0</v>
      </c>
      <c r="BU642" s="179">
        <v>0</v>
      </c>
      <c r="BV642" s="177">
        <v>0</v>
      </c>
      <c r="BW642" s="179">
        <v>0</v>
      </c>
      <c r="BX642" s="177">
        <v>0</v>
      </c>
      <c r="BY642" s="177">
        <v>0</v>
      </c>
      <c r="BZ642" s="177">
        <v>0</v>
      </c>
      <c r="CA642" s="177">
        <v>0</v>
      </c>
      <c r="CB642" s="177">
        <v>0</v>
      </c>
      <c r="CC642" s="177">
        <v>0</v>
      </c>
      <c r="CD642" s="177">
        <v>0</v>
      </c>
      <c r="CE642" s="177">
        <v>0</v>
      </c>
      <c r="CF642" s="177">
        <v>0</v>
      </c>
      <c r="CG642" s="177">
        <v>0</v>
      </c>
      <c r="CH642" s="177">
        <v>0</v>
      </c>
      <c r="CI642" s="177">
        <v>0</v>
      </c>
      <c r="CJ642" s="177">
        <v>0</v>
      </c>
      <c r="CK642" s="177">
        <v>0</v>
      </c>
      <c r="CL642" s="177">
        <v>0</v>
      </c>
      <c r="CM642" s="178" t="s">
        <v>2240</v>
      </c>
      <c r="CN642" s="153" t="s">
        <v>2241</v>
      </c>
      <c r="CO642" s="153" t="s">
        <v>2240</v>
      </c>
      <c r="CQ642" s="189" t="s">
        <v>2242</v>
      </c>
      <c r="CR642" s="154">
        <f t="shared" si="13"/>
        <v>0</v>
      </c>
      <c r="CS642" s="154" t="s">
        <v>620</v>
      </c>
      <c r="CT642" s="154" t="s">
        <v>2247</v>
      </c>
      <c r="CU642" s="154">
        <v>0</v>
      </c>
      <c r="CW642" s="157" t="s">
        <v>2241</v>
      </c>
      <c r="CX642" s="154" t="s">
        <v>2240</v>
      </c>
      <c r="CY642" s="154">
        <v>0</v>
      </c>
      <c r="CZ642" s="174">
        <f t="shared" si="12"/>
        <v>0</v>
      </c>
      <c r="DA642" s="158" t="s">
        <v>620</v>
      </c>
      <c r="DB642" s="154" t="s">
        <v>621</v>
      </c>
      <c r="DC642" s="154" t="s">
        <v>497</v>
      </c>
    </row>
    <row r="643" spans="1:107" ht="13.2" customHeight="1" x14ac:dyDescent="0.25">
      <c r="A643" s="175" t="s">
        <v>622</v>
      </c>
      <c r="B643" s="176" t="s">
        <v>623</v>
      </c>
      <c r="C643" s="177">
        <v>174741.71</v>
      </c>
      <c r="D643" s="177">
        <v>18048</v>
      </c>
      <c r="E643" s="177">
        <v>19768</v>
      </c>
      <c r="F643" s="177">
        <v>10447.200000000001</v>
      </c>
      <c r="G643" s="177">
        <v>0</v>
      </c>
      <c r="H643" s="177">
        <v>0</v>
      </c>
      <c r="I643" s="177">
        <v>46059</v>
      </c>
      <c r="J643" s="177">
        <v>33008</v>
      </c>
      <c r="K643" s="177">
        <v>22116</v>
      </c>
      <c r="L643" s="177">
        <v>40339</v>
      </c>
      <c r="M643" s="177">
        <v>54298.8</v>
      </c>
      <c r="N643" s="177">
        <v>13168</v>
      </c>
      <c r="O643" s="177">
        <v>0</v>
      </c>
      <c r="P643" s="177">
        <v>0</v>
      </c>
      <c r="Q643" s="177">
        <v>10576</v>
      </c>
      <c r="R643" s="177">
        <v>13098.48</v>
      </c>
      <c r="S643" s="177">
        <v>0</v>
      </c>
      <c r="T643" s="177">
        <v>1392</v>
      </c>
      <c r="U643" s="177">
        <v>6532</v>
      </c>
      <c r="V643" s="177">
        <v>4169.76</v>
      </c>
      <c r="W643" s="177">
        <v>21437</v>
      </c>
      <c r="X643" s="177">
        <v>7768</v>
      </c>
      <c r="Y643" s="177">
        <v>20870</v>
      </c>
      <c r="Z643" s="177">
        <v>5960</v>
      </c>
      <c r="AA643" s="177">
        <v>258050.66</v>
      </c>
      <c r="AB643" s="177">
        <v>0</v>
      </c>
      <c r="AC643" s="177">
        <v>0</v>
      </c>
      <c r="AD643" s="177">
        <v>0</v>
      </c>
      <c r="AE643" s="177">
        <v>19131</v>
      </c>
      <c r="AF643" s="177">
        <v>0</v>
      </c>
      <c r="AG643" s="177">
        <v>21628.799999999999</v>
      </c>
      <c r="AH643" s="177">
        <v>0</v>
      </c>
      <c r="AI643" s="177">
        <v>7380</v>
      </c>
      <c r="AJ643" s="177">
        <v>4208</v>
      </c>
      <c r="AK643" s="177">
        <v>238334.85</v>
      </c>
      <c r="AL643" s="177">
        <v>7661</v>
      </c>
      <c r="AM643" s="177">
        <v>0</v>
      </c>
      <c r="AN643" s="177">
        <v>0</v>
      </c>
      <c r="AO643" s="177">
        <v>0</v>
      </c>
      <c r="AP643" s="177">
        <v>0</v>
      </c>
      <c r="AQ643" s="177">
        <v>0</v>
      </c>
      <c r="AR643" s="177">
        <v>42054.66</v>
      </c>
      <c r="AS643" s="177">
        <v>66816</v>
      </c>
      <c r="AT643" s="177">
        <v>6000</v>
      </c>
      <c r="AU643" s="177">
        <v>1240</v>
      </c>
      <c r="AV643" s="177">
        <v>12840</v>
      </c>
      <c r="AW643" s="177">
        <v>0</v>
      </c>
      <c r="AX643" s="177">
        <v>0</v>
      </c>
      <c r="AY643" s="177">
        <v>4254</v>
      </c>
      <c r="AZ643" s="177">
        <v>6820</v>
      </c>
      <c r="BA643" s="177">
        <v>0</v>
      </c>
      <c r="BB643" s="177">
        <v>0</v>
      </c>
      <c r="BC643" s="177">
        <v>359018</v>
      </c>
      <c r="BD643" s="177">
        <v>0</v>
      </c>
      <c r="BE643" s="177">
        <v>4480</v>
      </c>
      <c r="BF643" s="177">
        <v>0</v>
      </c>
      <c r="BG643" s="177">
        <v>58570</v>
      </c>
      <c r="BH643" s="177">
        <v>16034</v>
      </c>
      <c r="BI643" s="177">
        <v>11804</v>
      </c>
      <c r="BJ643" s="177">
        <v>2864.45</v>
      </c>
      <c r="BK643" s="177">
        <v>37718</v>
      </c>
      <c r="BL643" s="177">
        <v>75112</v>
      </c>
      <c r="BM643" s="177">
        <v>1040</v>
      </c>
      <c r="BN643" s="177">
        <v>3312</v>
      </c>
      <c r="BO643" s="177">
        <v>0</v>
      </c>
      <c r="BP643" s="177">
        <v>0</v>
      </c>
      <c r="BQ643" s="177">
        <v>29798.799999999999</v>
      </c>
      <c r="BR643" s="179">
        <v>6000</v>
      </c>
      <c r="BS643" s="179">
        <v>2167</v>
      </c>
      <c r="BT643" s="179">
        <v>0</v>
      </c>
      <c r="BU643" s="179">
        <v>0</v>
      </c>
      <c r="BV643" s="179">
        <v>59849.93</v>
      </c>
      <c r="BW643" s="179">
        <v>0</v>
      </c>
      <c r="BX643" s="179">
        <v>0</v>
      </c>
      <c r="BY643" s="179">
        <v>0</v>
      </c>
      <c r="BZ643" s="179">
        <v>0</v>
      </c>
      <c r="CA643" s="179">
        <v>0</v>
      </c>
      <c r="CB643" s="179">
        <v>4472</v>
      </c>
      <c r="CC643" s="179">
        <v>0</v>
      </c>
      <c r="CD643" s="179">
        <v>0</v>
      </c>
      <c r="CE643" s="179">
        <v>0</v>
      </c>
      <c r="CF643" s="179">
        <v>0</v>
      </c>
      <c r="CG643" s="179">
        <v>2160</v>
      </c>
      <c r="CH643" s="179">
        <v>0</v>
      </c>
      <c r="CI643" s="179">
        <v>0</v>
      </c>
      <c r="CJ643" s="179">
        <v>0</v>
      </c>
      <c r="CK643" s="179">
        <v>0</v>
      </c>
      <c r="CL643" s="179">
        <v>3500</v>
      </c>
      <c r="CM643" s="178" t="s">
        <v>2240</v>
      </c>
      <c r="CN643" s="153" t="s">
        <v>2241</v>
      </c>
      <c r="CO643" s="153" t="s">
        <v>2240</v>
      </c>
      <c r="CP643" s="154" t="s">
        <v>2243</v>
      </c>
      <c r="CQ643" s="189" t="s">
        <v>2242</v>
      </c>
      <c r="CR643" s="154">
        <f t="shared" si="13"/>
        <v>0</v>
      </c>
      <c r="CS643" s="154" t="s">
        <v>622</v>
      </c>
      <c r="CT643" s="154" t="s">
        <v>2248</v>
      </c>
      <c r="CU643" s="154">
        <v>0</v>
      </c>
      <c r="CW643" s="157" t="s">
        <v>2241</v>
      </c>
      <c r="CX643" s="154" t="s">
        <v>2240</v>
      </c>
      <c r="CY643" s="154" t="s">
        <v>2243</v>
      </c>
      <c r="CZ643" s="174">
        <f t="shared" si="12"/>
        <v>0</v>
      </c>
      <c r="DA643" s="158" t="s">
        <v>622</v>
      </c>
      <c r="DB643" s="154" t="s">
        <v>623</v>
      </c>
      <c r="DC643" s="154" t="s">
        <v>497</v>
      </c>
    </row>
    <row r="644" spans="1:107" ht="13.2" customHeight="1" x14ac:dyDescent="0.25">
      <c r="A644" s="175" t="s">
        <v>665</v>
      </c>
      <c r="B644" s="176" t="s">
        <v>666</v>
      </c>
      <c r="C644" s="177">
        <v>1398374.71</v>
      </c>
      <c r="D644" s="177">
        <v>438577.42</v>
      </c>
      <c r="E644" s="177">
        <v>392971.67</v>
      </c>
      <c r="F644" s="177">
        <v>298456</v>
      </c>
      <c r="G644" s="177">
        <v>198611</v>
      </c>
      <c r="H644" s="177">
        <v>378258</v>
      </c>
      <c r="I644" s="177">
        <v>576793.66</v>
      </c>
      <c r="J644" s="177">
        <v>456640.4</v>
      </c>
      <c r="K644" s="177">
        <v>809302</v>
      </c>
      <c r="L644" s="177">
        <v>762693.47</v>
      </c>
      <c r="M644" s="177">
        <v>1041058.5</v>
      </c>
      <c r="N644" s="177">
        <v>309067.65000000002</v>
      </c>
      <c r="O644" s="177">
        <v>1741804.32</v>
      </c>
      <c r="P644" s="177">
        <v>272850.59999999998</v>
      </c>
      <c r="Q644" s="177">
        <v>530103.54</v>
      </c>
      <c r="R644" s="177">
        <v>889546</v>
      </c>
      <c r="S644" s="177">
        <v>382617.24</v>
      </c>
      <c r="T644" s="177">
        <v>261578.53</v>
      </c>
      <c r="U644" s="177">
        <v>469180.35</v>
      </c>
      <c r="V644" s="177">
        <v>133260.1</v>
      </c>
      <c r="W644" s="177">
        <v>3987659.2</v>
      </c>
      <c r="X644" s="177">
        <v>372065.18</v>
      </c>
      <c r="Y644" s="177">
        <v>821666.5</v>
      </c>
      <c r="Z644" s="177">
        <v>513753</v>
      </c>
      <c r="AA644" s="177">
        <v>266220.21000000002</v>
      </c>
      <c r="AB644" s="177">
        <v>446749.32</v>
      </c>
      <c r="AC644" s="177">
        <v>677748.71</v>
      </c>
      <c r="AD644" s="177">
        <v>2491483.16</v>
      </c>
      <c r="AE644" s="177">
        <v>298457</v>
      </c>
      <c r="AF644" s="177">
        <v>273323</v>
      </c>
      <c r="AG644" s="177">
        <v>634984.30000000005</v>
      </c>
      <c r="AH644" s="177">
        <v>424576.58</v>
      </c>
      <c r="AI644" s="177">
        <v>915043.71</v>
      </c>
      <c r="AJ644" s="177">
        <v>459831.5</v>
      </c>
      <c r="AK644" s="177">
        <v>6582533.2300000004</v>
      </c>
      <c r="AL644" s="177">
        <v>902562</v>
      </c>
      <c r="AM644" s="177">
        <v>304682</v>
      </c>
      <c r="AN644" s="177">
        <v>1076266.8999999999</v>
      </c>
      <c r="AO644" s="177">
        <v>664355.75</v>
      </c>
      <c r="AP644" s="177">
        <v>609573.5</v>
      </c>
      <c r="AQ644" s="177">
        <v>230135</v>
      </c>
      <c r="AR644" s="177">
        <v>3330228.94</v>
      </c>
      <c r="AS644" s="177">
        <v>563809.67000000004</v>
      </c>
      <c r="AT644" s="177">
        <v>1296605</v>
      </c>
      <c r="AU644" s="177">
        <v>977837.03</v>
      </c>
      <c r="AV644" s="177">
        <v>560455</v>
      </c>
      <c r="AW644" s="177">
        <v>222549</v>
      </c>
      <c r="AX644" s="177">
        <v>428691.9</v>
      </c>
      <c r="AY644" s="177">
        <v>323746.61</v>
      </c>
      <c r="AZ644" s="177">
        <v>424304.2</v>
      </c>
      <c r="BA644" s="177">
        <v>1497405.5</v>
      </c>
      <c r="BB644" s="177">
        <v>240523</v>
      </c>
      <c r="BC644" s="177">
        <v>2239504.7000000002</v>
      </c>
      <c r="BD644" s="177">
        <v>882619.6</v>
      </c>
      <c r="BE644" s="177">
        <v>492907.73</v>
      </c>
      <c r="BF644" s="177">
        <v>230213.63</v>
      </c>
      <c r="BG644" s="177">
        <v>1178440.58</v>
      </c>
      <c r="BH644" s="177">
        <v>233199.58</v>
      </c>
      <c r="BI644" s="177">
        <v>160209</v>
      </c>
      <c r="BJ644" s="177">
        <v>382367.9</v>
      </c>
      <c r="BK644" s="177">
        <v>389991</v>
      </c>
      <c r="BL644" s="177">
        <v>3644227</v>
      </c>
      <c r="BM644" s="177">
        <v>848414.28</v>
      </c>
      <c r="BN644" s="177">
        <v>369487.23</v>
      </c>
      <c r="BO644" s="177">
        <v>872931</v>
      </c>
      <c r="BP644" s="177">
        <v>548216</v>
      </c>
      <c r="BQ644" s="177">
        <v>733621.5</v>
      </c>
      <c r="BR644" s="179">
        <v>5777632.1600000001</v>
      </c>
      <c r="BS644" s="177">
        <v>839062.5</v>
      </c>
      <c r="BT644" s="179">
        <v>1000792.5</v>
      </c>
      <c r="BU644" s="177">
        <v>3261083.95</v>
      </c>
      <c r="BV644" s="177">
        <v>60640</v>
      </c>
      <c r="BW644" s="177">
        <v>377696.81</v>
      </c>
      <c r="BX644" s="179">
        <v>820400.23</v>
      </c>
      <c r="BY644" s="177">
        <v>507910</v>
      </c>
      <c r="BZ644" s="177">
        <v>296702.75</v>
      </c>
      <c r="CA644" s="177">
        <v>522848.66</v>
      </c>
      <c r="CB644" s="177">
        <v>1884004.56</v>
      </c>
      <c r="CC644" s="179">
        <v>1607725.26</v>
      </c>
      <c r="CD644" s="179">
        <v>862621.39</v>
      </c>
      <c r="CE644" s="177">
        <v>900801.37</v>
      </c>
      <c r="CF644" s="177">
        <v>167524.70000000001</v>
      </c>
      <c r="CG644" s="177">
        <v>418904.73</v>
      </c>
      <c r="CH644" s="177">
        <v>163417.03</v>
      </c>
      <c r="CI644" s="177">
        <v>434713.56</v>
      </c>
      <c r="CJ644" s="177">
        <v>1742794</v>
      </c>
      <c r="CK644" s="177">
        <v>262636</v>
      </c>
      <c r="CL644" s="177">
        <v>233591.36</v>
      </c>
      <c r="CM644" s="178" t="s">
        <v>2249</v>
      </c>
      <c r="CN644" s="153" t="s">
        <v>2250</v>
      </c>
      <c r="CO644" s="153" t="s">
        <v>2249</v>
      </c>
      <c r="CQ644" s="189" t="s">
        <v>2251</v>
      </c>
      <c r="CR644" s="154">
        <f t="shared" si="13"/>
        <v>0</v>
      </c>
      <c r="CS644" s="154" t="s">
        <v>665</v>
      </c>
      <c r="CT644" s="154" t="s">
        <v>666</v>
      </c>
      <c r="CU644" s="154">
        <v>0</v>
      </c>
      <c r="CW644" s="157" t="s">
        <v>2250</v>
      </c>
      <c r="CX644" s="154" t="s">
        <v>2249</v>
      </c>
      <c r="CY644" s="154">
        <v>0</v>
      </c>
      <c r="CZ644" s="174">
        <f t="shared" si="12"/>
        <v>0</v>
      </c>
      <c r="DA644" s="158" t="s">
        <v>665</v>
      </c>
      <c r="DB644" s="154" t="s">
        <v>666</v>
      </c>
      <c r="DC644" s="154" t="s">
        <v>664</v>
      </c>
    </row>
    <row r="645" spans="1:107" ht="13.2" customHeight="1" x14ac:dyDescent="0.25">
      <c r="A645" s="175" t="s">
        <v>667</v>
      </c>
      <c r="B645" s="176" t="s">
        <v>668</v>
      </c>
      <c r="C645" s="177">
        <v>0</v>
      </c>
      <c r="D645" s="177">
        <v>0</v>
      </c>
      <c r="E645" s="177">
        <v>160</v>
      </c>
      <c r="F645" s="177">
        <v>0</v>
      </c>
      <c r="G645" s="177">
        <v>3500</v>
      </c>
      <c r="H645" s="177">
        <v>360</v>
      </c>
      <c r="I645" s="177">
        <v>9253</v>
      </c>
      <c r="J645" s="177">
        <v>0</v>
      </c>
      <c r="K645" s="177">
        <v>0</v>
      </c>
      <c r="L645" s="177">
        <v>0</v>
      </c>
      <c r="M645" s="177">
        <v>21500</v>
      </c>
      <c r="N645" s="177">
        <v>0</v>
      </c>
      <c r="O645" s="177">
        <v>28463.34</v>
      </c>
      <c r="P645" s="177">
        <v>0</v>
      </c>
      <c r="Q645" s="177">
        <v>144513</v>
      </c>
      <c r="R645" s="177">
        <v>54300</v>
      </c>
      <c r="S645" s="177">
        <v>0</v>
      </c>
      <c r="T645" s="177">
        <v>40334</v>
      </c>
      <c r="U645" s="177">
        <v>45449.5</v>
      </c>
      <c r="V645" s="177">
        <v>0</v>
      </c>
      <c r="W645" s="177">
        <v>165601.29999999999</v>
      </c>
      <c r="X645" s="177">
        <v>20194</v>
      </c>
      <c r="Y645" s="177">
        <v>83380</v>
      </c>
      <c r="Z645" s="177">
        <v>64650</v>
      </c>
      <c r="AA645" s="177">
        <v>72090</v>
      </c>
      <c r="AB645" s="177">
        <v>0</v>
      </c>
      <c r="AC645" s="177">
        <v>32230</v>
      </c>
      <c r="AD645" s="177">
        <v>15291</v>
      </c>
      <c r="AE645" s="177">
        <v>23690</v>
      </c>
      <c r="AF645" s="177">
        <v>750</v>
      </c>
      <c r="AG645" s="177">
        <v>74447</v>
      </c>
      <c r="AH645" s="177">
        <v>14066</v>
      </c>
      <c r="AI645" s="177">
        <v>43350</v>
      </c>
      <c r="AJ645" s="177">
        <v>14000</v>
      </c>
      <c r="AK645" s="177">
        <v>2700</v>
      </c>
      <c r="AL645" s="177">
        <v>0</v>
      </c>
      <c r="AM645" s="177">
        <v>26500</v>
      </c>
      <c r="AN645" s="177">
        <v>0</v>
      </c>
      <c r="AO645" s="177">
        <v>33887.9</v>
      </c>
      <c r="AP645" s="177">
        <v>108865</v>
      </c>
      <c r="AQ645" s="177">
        <v>0</v>
      </c>
      <c r="AR645" s="177">
        <v>68620</v>
      </c>
      <c r="AS645" s="177">
        <v>122238</v>
      </c>
      <c r="AT645" s="177">
        <v>144475</v>
      </c>
      <c r="AU645" s="177">
        <v>36000</v>
      </c>
      <c r="AV645" s="177">
        <v>0</v>
      </c>
      <c r="AW645" s="177">
        <v>15450</v>
      </c>
      <c r="AX645" s="177">
        <v>3430</v>
      </c>
      <c r="AY645" s="177">
        <v>20000</v>
      </c>
      <c r="AZ645" s="177">
        <v>43450</v>
      </c>
      <c r="BA645" s="177">
        <v>92375</v>
      </c>
      <c r="BB645" s="177">
        <v>1050</v>
      </c>
      <c r="BC645" s="177">
        <v>83640</v>
      </c>
      <c r="BD645" s="177">
        <v>17500</v>
      </c>
      <c r="BE645" s="177">
        <v>32920</v>
      </c>
      <c r="BF645" s="177">
        <v>21166.02</v>
      </c>
      <c r="BG645" s="177">
        <v>18055</v>
      </c>
      <c r="BH645" s="177">
        <v>11680</v>
      </c>
      <c r="BI645" s="177">
        <v>0</v>
      </c>
      <c r="BJ645" s="177">
        <v>6000</v>
      </c>
      <c r="BK645" s="177">
        <v>4500</v>
      </c>
      <c r="BL645" s="177">
        <v>0</v>
      </c>
      <c r="BM645" s="177">
        <v>2600</v>
      </c>
      <c r="BN645" s="177">
        <v>41455</v>
      </c>
      <c r="BO645" s="177">
        <v>6640</v>
      </c>
      <c r="BP645" s="177">
        <v>11760</v>
      </c>
      <c r="BQ645" s="177">
        <v>29950</v>
      </c>
      <c r="BR645" s="177">
        <v>0</v>
      </c>
      <c r="BS645" s="177">
        <v>22000</v>
      </c>
      <c r="BT645" s="177">
        <v>0</v>
      </c>
      <c r="BU645" s="179">
        <v>191823.27</v>
      </c>
      <c r="BV645" s="177">
        <v>26250</v>
      </c>
      <c r="BW645" s="177">
        <v>0</v>
      </c>
      <c r="BX645" s="177">
        <v>67000</v>
      </c>
      <c r="BY645" s="177">
        <v>3700</v>
      </c>
      <c r="BZ645" s="177">
        <v>0</v>
      </c>
      <c r="CA645" s="177">
        <v>21300</v>
      </c>
      <c r="CB645" s="177">
        <v>22320</v>
      </c>
      <c r="CC645" s="177">
        <v>16975</v>
      </c>
      <c r="CD645" s="177">
        <v>51760</v>
      </c>
      <c r="CE645" s="177">
        <v>21329</v>
      </c>
      <c r="CF645" s="177">
        <v>0</v>
      </c>
      <c r="CG645" s="177">
        <v>12780</v>
      </c>
      <c r="CH645" s="177">
        <v>111320</v>
      </c>
      <c r="CI645" s="177">
        <v>3800</v>
      </c>
      <c r="CJ645" s="177">
        <v>0</v>
      </c>
      <c r="CK645" s="179">
        <v>46200</v>
      </c>
      <c r="CL645" s="177">
        <v>2318</v>
      </c>
      <c r="CM645" s="178" t="s">
        <v>2249</v>
      </c>
      <c r="CN645" s="153" t="s">
        <v>2250</v>
      </c>
      <c r="CO645" s="153" t="s">
        <v>2249</v>
      </c>
      <c r="CQ645" s="189" t="s">
        <v>2251</v>
      </c>
      <c r="CR645" s="154">
        <f t="shared" si="13"/>
        <v>0</v>
      </c>
      <c r="CS645" s="154" t="s">
        <v>667</v>
      </c>
      <c r="CT645" s="154" t="s">
        <v>668</v>
      </c>
      <c r="CU645" s="154">
        <v>0</v>
      </c>
      <c r="CW645" s="157" t="s">
        <v>2250</v>
      </c>
      <c r="CX645" s="154" t="s">
        <v>2249</v>
      </c>
      <c r="CY645" s="154">
        <v>0</v>
      </c>
      <c r="CZ645" s="174">
        <f t="shared" si="12"/>
        <v>0</v>
      </c>
      <c r="DA645" s="158" t="s">
        <v>667</v>
      </c>
      <c r="DB645" s="154" t="s">
        <v>668</v>
      </c>
      <c r="DC645" s="154" t="s">
        <v>664</v>
      </c>
    </row>
    <row r="646" spans="1:107" ht="13.2" customHeight="1" x14ac:dyDescent="0.25">
      <c r="A646" s="175" t="s">
        <v>669</v>
      </c>
      <c r="B646" s="176" t="s">
        <v>670</v>
      </c>
      <c r="C646" s="177">
        <v>1137930</v>
      </c>
      <c r="D646" s="177">
        <v>39657.199999999997</v>
      </c>
      <c r="E646" s="177">
        <v>59138</v>
      </c>
      <c r="F646" s="177">
        <v>95630</v>
      </c>
      <c r="G646" s="177">
        <v>63120</v>
      </c>
      <c r="H646" s="177">
        <v>123863</v>
      </c>
      <c r="I646" s="177">
        <v>79332</v>
      </c>
      <c r="J646" s="177">
        <v>103511</v>
      </c>
      <c r="K646" s="177">
        <v>194410</v>
      </c>
      <c r="L646" s="177">
        <v>81770</v>
      </c>
      <c r="M646" s="177">
        <v>204324</v>
      </c>
      <c r="N646" s="177">
        <v>58000</v>
      </c>
      <c r="O646" s="177">
        <v>659719.12</v>
      </c>
      <c r="P646" s="177">
        <v>28765</v>
      </c>
      <c r="Q646" s="177">
        <v>273628</v>
      </c>
      <c r="R646" s="177">
        <v>109965</v>
      </c>
      <c r="S646" s="177">
        <v>54169.75</v>
      </c>
      <c r="T646" s="177">
        <v>248943</v>
      </c>
      <c r="U646" s="177">
        <v>120018</v>
      </c>
      <c r="V646" s="177">
        <v>49396.3</v>
      </c>
      <c r="W646" s="177">
        <v>977768.75</v>
      </c>
      <c r="X646" s="177">
        <v>130022.5</v>
      </c>
      <c r="Y646" s="177">
        <v>90919</v>
      </c>
      <c r="Z646" s="177">
        <v>115114</v>
      </c>
      <c r="AA646" s="177">
        <v>144444</v>
      </c>
      <c r="AB646" s="177">
        <v>59366</v>
      </c>
      <c r="AC646" s="177">
        <v>208167</v>
      </c>
      <c r="AD646" s="177">
        <v>378946</v>
      </c>
      <c r="AE646" s="177">
        <v>225428</v>
      </c>
      <c r="AF646" s="177">
        <v>66517</v>
      </c>
      <c r="AG646" s="177">
        <v>269711.7</v>
      </c>
      <c r="AH646" s="177">
        <v>118880</v>
      </c>
      <c r="AI646" s="177">
        <v>62928</v>
      </c>
      <c r="AJ646" s="177">
        <v>52501</v>
      </c>
      <c r="AK646" s="177">
        <v>730132</v>
      </c>
      <c r="AL646" s="177">
        <v>89633</v>
      </c>
      <c r="AM646" s="177">
        <v>10720</v>
      </c>
      <c r="AN646" s="177">
        <v>166809</v>
      </c>
      <c r="AO646" s="177">
        <v>137160</v>
      </c>
      <c r="AP646" s="177">
        <v>177462.75</v>
      </c>
      <c r="AQ646" s="177">
        <v>15674</v>
      </c>
      <c r="AR646" s="177">
        <v>689526.75</v>
      </c>
      <c r="AS646" s="177">
        <v>30540</v>
      </c>
      <c r="AT646" s="177">
        <v>871514</v>
      </c>
      <c r="AU646" s="177">
        <v>41795</v>
      </c>
      <c r="AV646" s="177">
        <v>57345.5</v>
      </c>
      <c r="AW646" s="177">
        <v>66187.3</v>
      </c>
      <c r="AX646" s="177">
        <v>158651.03</v>
      </c>
      <c r="AY646" s="177">
        <v>32171</v>
      </c>
      <c r="AZ646" s="177">
        <v>98259</v>
      </c>
      <c r="BA646" s="177">
        <v>169210</v>
      </c>
      <c r="BB646" s="177">
        <v>59295</v>
      </c>
      <c r="BC646" s="177">
        <v>927046</v>
      </c>
      <c r="BD646" s="177">
        <v>244233</v>
      </c>
      <c r="BE646" s="177">
        <v>19210</v>
      </c>
      <c r="BF646" s="177">
        <v>138151.07999999999</v>
      </c>
      <c r="BG646" s="177">
        <v>471485.61</v>
      </c>
      <c r="BH646" s="177">
        <v>37334</v>
      </c>
      <c r="BI646" s="177">
        <v>21094</v>
      </c>
      <c r="BJ646" s="177">
        <v>71375</v>
      </c>
      <c r="BK646" s="177">
        <v>67397</v>
      </c>
      <c r="BL646" s="177">
        <v>129463</v>
      </c>
      <c r="BM646" s="177">
        <v>76511.3</v>
      </c>
      <c r="BN646" s="177">
        <v>30922</v>
      </c>
      <c r="BO646" s="177">
        <v>113094</v>
      </c>
      <c r="BP646" s="177">
        <v>211201</v>
      </c>
      <c r="BQ646" s="177">
        <v>196576</v>
      </c>
      <c r="BR646" s="177">
        <v>1122488.8400000001</v>
      </c>
      <c r="BS646" s="177">
        <v>128378.78</v>
      </c>
      <c r="BT646" s="177">
        <v>76826.5</v>
      </c>
      <c r="BU646" s="177">
        <v>470707.5</v>
      </c>
      <c r="BV646" s="177">
        <v>41286</v>
      </c>
      <c r="BW646" s="177">
        <v>199467</v>
      </c>
      <c r="BX646" s="177">
        <v>166153</v>
      </c>
      <c r="BY646" s="177">
        <v>100521</v>
      </c>
      <c r="BZ646" s="177">
        <v>112619</v>
      </c>
      <c r="CA646" s="177">
        <v>17600</v>
      </c>
      <c r="CB646" s="177">
        <v>767915.5</v>
      </c>
      <c r="CC646" s="177">
        <v>122935</v>
      </c>
      <c r="CD646" s="177">
        <v>252610.18</v>
      </c>
      <c r="CE646" s="177">
        <v>105281.75</v>
      </c>
      <c r="CF646" s="177">
        <v>60287</v>
      </c>
      <c r="CG646" s="177">
        <v>156400</v>
      </c>
      <c r="CH646" s="177">
        <v>1390</v>
      </c>
      <c r="CI646" s="177">
        <v>62952.5</v>
      </c>
      <c r="CJ646" s="177">
        <v>289218</v>
      </c>
      <c r="CK646" s="177">
        <v>234329</v>
      </c>
      <c r="CL646" s="177">
        <v>79910.75</v>
      </c>
      <c r="CM646" s="178" t="s">
        <v>2249</v>
      </c>
      <c r="CN646" s="153" t="s">
        <v>2250</v>
      </c>
      <c r="CO646" s="153" t="s">
        <v>2249</v>
      </c>
      <c r="CQ646" s="189" t="s">
        <v>2251</v>
      </c>
      <c r="CR646" s="154">
        <f t="shared" si="13"/>
        <v>0</v>
      </c>
      <c r="CS646" s="154" t="s">
        <v>669</v>
      </c>
      <c r="CT646" s="154" t="s">
        <v>670</v>
      </c>
      <c r="CU646" s="154">
        <v>0</v>
      </c>
      <c r="CW646" s="157" t="s">
        <v>2250</v>
      </c>
      <c r="CX646" s="154" t="s">
        <v>2249</v>
      </c>
      <c r="CY646" s="154">
        <v>0</v>
      </c>
      <c r="CZ646" s="174">
        <f t="shared" si="12"/>
        <v>0</v>
      </c>
      <c r="DA646" s="158" t="s">
        <v>669</v>
      </c>
      <c r="DB646" s="154" t="s">
        <v>670</v>
      </c>
      <c r="DC646" s="154" t="s">
        <v>664</v>
      </c>
    </row>
    <row r="647" spans="1:107" ht="13.2" customHeight="1" x14ac:dyDescent="0.25">
      <c r="A647" s="175" t="s">
        <v>671</v>
      </c>
      <c r="B647" s="176" t="s">
        <v>672</v>
      </c>
      <c r="C647" s="177">
        <v>84957</v>
      </c>
      <c r="D647" s="177">
        <v>0</v>
      </c>
      <c r="E647" s="177">
        <v>30052</v>
      </c>
      <c r="F647" s="177">
        <v>28623</v>
      </c>
      <c r="G647" s="177">
        <v>12440</v>
      </c>
      <c r="H647" s="177">
        <v>0</v>
      </c>
      <c r="I647" s="177">
        <v>9765</v>
      </c>
      <c r="J647" s="177">
        <v>14500</v>
      </c>
      <c r="K647" s="177">
        <v>57325</v>
      </c>
      <c r="L647" s="177">
        <v>0</v>
      </c>
      <c r="M647" s="177">
        <v>0</v>
      </c>
      <c r="N647" s="177">
        <v>10729</v>
      </c>
      <c r="O647" s="177">
        <v>195669.6</v>
      </c>
      <c r="P647" s="177">
        <v>0</v>
      </c>
      <c r="Q647" s="177">
        <v>0</v>
      </c>
      <c r="R647" s="177">
        <v>0</v>
      </c>
      <c r="S647" s="177">
        <v>0</v>
      </c>
      <c r="T647" s="177">
        <v>9260</v>
      </c>
      <c r="U647" s="177">
        <v>0</v>
      </c>
      <c r="V647" s="177">
        <v>0</v>
      </c>
      <c r="W647" s="177">
        <v>65037.5</v>
      </c>
      <c r="X647" s="177">
        <v>0</v>
      </c>
      <c r="Y647" s="177">
        <v>13660</v>
      </c>
      <c r="Z647" s="177">
        <v>0</v>
      </c>
      <c r="AA647" s="177">
        <v>12510</v>
      </c>
      <c r="AB647" s="177">
        <v>9900</v>
      </c>
      <c r="AC647" s="177">
        <v>0</v>
      </c>
      <c r="AD647" s="177">
        <v>0</v>
      </c>
      <c r="AE647" s="177">
        <v>0</v>
      </c>
      <c r="AF647" s="177">
        <v>2100</v>
      </c>
      <c r="AG647" s="177">
        <v>0</v>
      </c>
      <c r="AH647" s="177">
        <v>0</v>
      </c>
      <c r="AI647" s="177">
        <v>14150.5</v>
      </c>
      <c r="AJ647" s="177">
        <v>32188.1</v>
      </c>
      <c r="AK647" s="177">
        <v>203053</v>
      </c>
      <c r="AL647" s="177">
        <v>35000</v>
      </c>
      <c r="AM647" s="177">
        <v>0</v>
      </c>
      <c r="AN647" s="177">
        <v>0</v>
      </c>
      <c r="AO647" s="177">
        <v>4450</v>
      </c>
      <c r="AP647" s="177">
        <v>7920</v>
      </c>
      <c r="AQ647" s="177">
        <v>1950</v>
      </c>
      <c r="AR647" s="177">
        <v>6830</v>
      </c>
      <c r="AS647" s="177">
        <v>0</v>
      </c>
      <c r="AT647" s="177">
        <v>0</v>
      </c>
      <c r="AU647" s="177">
        <v>12414</v>
      </c>
      <c r="AV647" s="177">
        <v>0</v>
      </c>
      <c r="AW647" s="177">
        <v>74.900000000000006</v>
      </c>
      <c r="AX647" s="177">
        <v>0</v>
      </c>
      <c r="AY647" s="177">
        <v>0</v>
      </c>
      <c r="AZ647" s="177">
        <v>2800</v>
      </c>
      <c r="BA647" s="177">
        <v>0</v>
      </c>
      <c r="BB647" s="177">
        <v>0</v>
      </c>
      <c r="BC647" s="177">
        <v>2500</v>
      </c>
      <c r="BD647" s="177">
        <v>0</v>
      </c>
      <c r="BE647" s="177">
        <v>0</v>
      </c>
      <c r="BF647" s="177">
        <v>0</v>
      </c>
      <c r="BG647" s="177">
        <v>71045</v>
      </c>
      <c r="BH647" s="177">
        <v>5272</v>
      </c>
      <c r="BI647" s="177">
        <v>4980</v>
      </c>
      <c r="BJ647" s="177">
        <v>26800</v>
      </c>
      <c r="BK647" s="177">
        <v>856</v>
      </c>
      <c r="BL647" s="177">
        <v>88301</v>
      </c>
      <c r="BM647" s="177">
        <v>0</v>
      </c>
      <c r="BN647" s="177">
        <v>98000</v>
      </c>
      <c r="BO647" s="177">
        <v>4400</v>
      </c>
      <c r="BP647" s="177">
        <v>21675</v>
      </c>
      <c r="BQ647" s="177">
        <v>20520</v>
      </c>
      <c r="BR647" s="177">
        <v>58800</v>
      </c>
      <c r="BS647" s="179">
        <v>170616.8</v>
      </c>
      <c r="BT647" s="177">
        <v>4635</v>
      </c>
      <c r="BU647" s="177">
        <v>6420</v>
      </c>
      <c r="BV647" s="177">
        <v>0</v>
      </c>
      <c r="BW647" s="177">
        <v>6710</v>
      </c>
      <c r="BX647" s="177">
        <v>15350</v>
      </c>
      <c r="BY647" s="177">
        <v>14630</v>
      </c>
      <c r="BZ647" s="177">
        <v>0</v>
      </c>
      <c r="CA647" s="177">
        <v>0</v>
      </c>
      <c r="CB647" s="177">
        <v>675000</v>
      </c>
      <c r="CC647" s="177">
        <v>0</v>
      </c>
      <c r="CD647" s="177">
        <v>22490</v>
      </c>
      <c r="CE647" s="177">
        <v>9656</v>
      </c>
      <c r="CF647" s="177">
        <v>7500</v>
      </c>
      <c r="CG647" s="177">
        <v>34447</v>
      </c>
      <c r="CH647" s="177">
        <v>6550</v>
      </c>
      <c r="CI647" s="177">
        <v>0</v>
      </c>
      <c r="CJ647" s="177">
        <v>0</v>
      </c>
      <c r="CK647" s="177">
        <v>0</v>
      </c>
      <c r="CL647" s="177">
        <v>1100</v>
      </c>
      <c r="CM647" s="178" t="s">
        <v>2249</v>
      </c>
      <c r="CN647" s="153" t="s">
        <v>2250</v>
      </c>
      <c r="CO647" s="153" t="s">
        <v>2249</v>
      </c>
      <c r="CQ647" s="189" t="s">
        <v>2251</v>
      </c>
      <c r="CR647" s="154">
        <f t="shared" si="13"/>
        <v>0</v>
      </c>
      <c r="CS647" s="154" t="s">
        <v>671</v>
      </c>
      <c r="CT647" s="154" t="s">
        <v>672</v>
      </c>
      <c r="CU647" s="154">
        <v>0</v>
      </c>
      <c r="CW647" s="157" t="s">
        <v>2250</v>
      </c>
      <c r="CX647" s="154" t="s">
        <v>2249</v>
      </c>
      <c r="CY647" s="154">
        <v>0</v>
      </c>
      <c r="CZ647" s="174">
        <f t="shared" si="12"/>
        <v>0</v>
      </c>
      <c r="DA647" s="158" t="s">
        <v>671</v>
      </c>
      <c r="DB647" s="154" t="s">
        <v>672</v>
      </c>
      <c r="DC647" s="154" t="s">
        <v>664</v>
      </c>
    </row>
    <row r="648" spans="1:107" ht="13.2" customHeight="1" x14ac:dyDescent="0.25">
      <c r="A648" s="175" t="s">
        <v>673</v>
      </c>
      <c r="B648" s="176" t="s">
        <v>674</v>
      </c>
      <c r="C648" s="177">
        <v>417129.5</v>
      </c>
      <c r="D648" s="177">
        <v>190440</v>
      </c>
      <c r="E648" s="177">
        <v>646490</v>
      </c>
      <c r="F648" s="177">
        <v>272030</v>
      </c>
      <c r="G648" s="177">
        <v>248780</v>
      </c>
      <c r="H648" s="177">
        <v>192310</v>
      </c>
      <c r="I648" s="177">
        <v>75620</v>
      </c>
      <c r="J648" s="177">
        <v>354530</v>
      </c>
      <c r="K648" s="177">
        <v>509662</v>
      </c>
      <c r="L648" s="177">
        <v>53170</v>
      </c>
      <c r="M648" s="177">
        <v>436080</v>
      </c>
      <c r="N648" s="177">
        <v>80589.5</v>
      </c>
      <c r="O648" s="177">
        <v>775191</v>
      </c>
      <c r="P648" s="177">
        <v>249225</v>
      </c>
      <c r="Q648" s="177">
        <v>153597</v>
      </c>
      <c r="R648" s="177">
        <v>740190</v>
      </c>
      <c r="S648" s="177">
        <v>221320</v>
      </c>
      <c r="T648" s="177">
        <v>86106</v>
      </c>
      <c r="U648" s="177">
        <v>242600</v>
      </c>
      <c r="V648" s="177">
        <v>203169</v>
      </c>
      <c r="W648" s="177">
        <v>1954279</v>
      </c>
      <c r="X648" s="177">
        <v>310130</v>
      </c>
      <c r="Y648" s="177">
        <v>750675</v>
      </c>
      <c r="Z648" s="177">
        <v>103970</v>
      </c>
      <c r="AA648" s="177">
        <v>103126</v>
      </c>
      <c r="AB648" s="177">
        <v>110678.5</v>
      </c>
      <c r="AC648" s="177">
        <v>394555</v>
      </c>
      <c r="AD648" s="177">
        <v>1032923</v>
      </c>
      <c r="AE648" s="177">
        <v>249040</v>
      </c>
      <c r="AF648" s="177">
        <v>182770</v>
      </c>
      <c r="AG648" s="177">
        <v>226900</v>
      </c>
      <c r="AH648" s="177">
        <v>419035</v>
      </c>
      <c r="AI648" s="177">
        <v>152746.67000000001</v>
      </c>
      <c r="AJ648" s="177">
        <v>262210</v>
      </c>
      <c r="AK648" s="177">
        <v>2168650.9300000002</v>
      </c>
      <c r="AL648" s="177">
        <v>492466</v>
      </c>
      <c r="AM648" s="177">
        <v>280750</v>
      </c>
      <c r="AN648" s="177">
        <v>294175</v>
      </c>
      <c r="AO648" s="177">
        <v>242365</v>
      </c>
      <c r="AP648" s="177">
        <v>523767</v>
      </c>
      <c r="AQ648" s="177">
        <v>133540</v>
      </c>
      <c r="AR648" s="177">
        <v>1173356.17</v>
      </c>
      <c r="AS648" s="177">
        <v>192972</v>
      </c>
      <c r="AT648" s="177">
        <v>1417394</v>
      </c>
      <c r="AU648" s="177">
        <v>340694</v>
      </c>
      <c r="AV648" s="177">
        <v>387852</v>
      </c>
      <c r="AW648" s="177">
        <v>301863.5</v>
      </c>
      <c r="AX648" s="177">
        <v>240220</v>
      </c>
      <c r="AY648" s="177">
        <v>391595</v>
      </c>
      <c r="AZ648" s="177">
        <v>490295</v>
      </c>
      <c r="BA648" s="177">
        <v>2654752</v>
      </c>
      <c r="BB648" s="177">
        <v>132570</v>
      </c>
      <c r="BC648" s="177">
        <v>205440</v>
      </c>
      <c r="BD648" s="177">
        <v>342630</v>
      </c>
      <c r="BE648" s="177">
        <v>356900</v>
      </c>
      <c r="BF648" s="177">
        <v>223698</v>
      </c>
      <c r="BG648" s="177">
        <v>398446.3</v>
      </c>
      <c r="BH648" s="177">
        <v>391562</v>
      </c>
      <c r="BI648" s="177">
        <v>15970.1</v>
      </c>
      <c r="BJ648" s="177">
        <v>662283</v>
      </c>
      <c r="BK648" s="177">
        <v>47410</v>
      </c>
      <c r="BL648" s="177">
        <v>1261722</v>
      </c>
      <c r="BM648" s="177">
        <v>234884</v>
      </c>
      <c r="BN648" s="177">
        <v>371140</v>
      </c>
      <c r="BO648" s="177">
        <v>312411</v>
      </c>
      <c r="BP648" s="177">
        <v>137858</v>
      </c>
      <c r="BQ648" s="177">
        <v>494814.36</v>
      </c>
      <c r="BR648" s="177">
        <v>3027041</v>
      </c>
      <c r="BS648" s="177">
        <v>318990</v>
      </c>
      <c r="BT648" s="177">
        <v>0</v>
      </c>
      <c r="BU648" s="177">
        <v>600875</v>
      </c>
      <c r="BV648" s="177">
        <v>29787</v>
      </c>
      <c r="BW648" s="177">
        <v>227080</v>
      </c>
      <c r="BX648" s="177">
        <v>391090</v>
      </c>
      <c r="BY648" s="177">
        <v>272481.15000000002</v>
      </c>
      <c r="BZ648" s="177">
        <v>353156</v>
      </c>
      <c r="CA648" s="177">
        <v>173900</v>
      </c>
      <c r="CB648" s="177">
        <v>312120</v>
      </c>
      <c r="CC648" s="177">
        <v>370670</v>
      </c>
      <c r="CD648" s="177">
        <v>71324</v>
      </c>
      <c r="CE648" s="177">
        <v>389251</v>
      </c>
      <c r="CF648" s="177">
        <v>41330</v>
      </c>
      <c r="CG648" s="177">
        <v>289942.45</v>
      </c>
      <c r="CH648" s="177">
        <v>42925</v>
      </c>
      <c r="CI648" s="177">
        <v>296498.18</v>
      </c>
      <c r="CJ648" s="177">
        <v>958388.86</v>
      </c>
      <c r="CK648" s="177">
        <v>83400</v>
      </c>
      <c r="CL648" s="177">
        <v>107457</v>
      </c>
      <c r="CM648" s="178" t="s">
        <v>2249</v>
      </c>
      <c r="CN648" s="153" t="s">
        <v>2250</v>
      </c>
      <c r="CO648" s="153" t="s">
        <v>2249</v>
      </c>
      <c r="CQ648" s="189" t="s">
        <v>2251</v>
      </c>
      <c r="CR648" s="154">
        <f t="shared" si="13"/>
        <v>0</v>
      </c>
      <c r="CS648" s="154" t="s">
        <v>673</v>
      </c>
      <c r="CT648" s="154" t="s">
        <v>2252</v>
      </c>
      <c r="CU648" s="154">
        <v>0</v>
      </c>
      <c r="CW648" s="157" t="s">
        <v>2250</v>
      </c>
      <c r="CX648" s="154" t="s">
        <v>2249</v>
      </c>
      <c r="CY648" s="154">
        <v>0</v>
      </c>
      <c r="CZ648" s="174">
        <f t="shared" ref="CZ648:CZ711" si="14">A648-DA648</f>
        <v>0</v>
      </c>
      <c r="DA648" s="158" t="s">
        <v>673</v>
      </c>
      <c r="DB648" s="154" t="s">
        <v>674</v>
      </c>
      <c r="DC648" s="154" t="s">
        <v>664</v>
      </c>
    </row>
    <row r="649" spans="1:107" ht="13.2" customHeight="1" x14ac:dyDescent="0.25">
      <c r="A649" s="175" t="s">
        <v>675</v>
      </c>
      <c r="B649" s="176" t="s">
        <v>676</v>
      </c>
      <c r="C649" s="177">
        <v>3545831.56</v>
      </c>
      <c r="D649" s="177">
        <v>780975.5</v>
      </c>
      <c r="E649" s="177">
        <v>696184</v>
      </c>
      <c r="F649" s="177">
        <v>393350.25</v>
      </c>
      <c r="G649" s="177">
        <v>603272.65</v>
      </c>
      <c r="H649" s="177">
        <v>557904</v>
      </c>
      <c r="I649" s="177">
        <v>1148881</v>
      </c>
      <c r="J649" s="177">
        <v>938860</v>
      </c>
      <c r="K649" s="177">
        <v>624853.38</v>
      </c>
      <c r="L649" s="177">
        <v>650869.75</v>
      </c>
      <c r="M649" s="177">
        <v>1561749.03</v>
      </c>
      <c r="N649" s="177">
        <v>169083.9</v>
      </c>
      <c r="O649" s="177">
        <v>4048885.13</v>
      </c>
      <c r="P649" s="177">
        <v>556636</v>
      </c>
      <c r="Q649" s="177">
        <v>1560988.37</v>
      </c>
      <c r="R649" s="177">
        <v>1712534</v>
      </c>
      <c r="S649" s="177">
        <v>674501.66</v>
      </c>
      <c r="T649" s="177">
        <v>1179002.1100000001</v>
      </c>
      <c r="U649" s="177">
        <v>525397.54</v>
      </c>
      <c r="V649" s="177">
        <v>248849.65</v>
      </c>
      <c r="W649" s="177">
        <v>5162691.4400000004</v>
      </c>
      <c r="X649" s="177">
        <v>440935.06</v>
      </c>
      <c r="Y649" s="177">
        <v>1678002.63</v>
      </c>
      <c r="Z649" s="177">
        <v>751452</v>
      </c>
      <c r="AA649" s="177">
        <v>459834</v>
      </c>
      <c r="AB649" s="177">
        <v>433799.79</v>
      </c>
      <c r="AC649" s="177">
        <v>759524.71</v>
      </c>
      <c r="AD649" s="177">
        <v>4031558.7</v>
      </c>
      <c r="AE649" s="177">
        <v>909447.35</v>
      </c>
      <c r="AF649" s="177">
        <v>770808.22</v>
      </c>
      <c r="AG649" s="177">
        <v>1229796.6599999999</v>
      </c>
      <c r="AH649" s="177">
        <v>1446957.18</v>
      </c>
      <c r="AI649" s="177">
        <v>556072.32999999996</v>
      </c>
      <c r="AJ649" s="177">
        <v>479577.49</v>
      </c>
      <c r="AK649" s="177">
        <v>7404669.0199999996</v>
      </c>
      <c r="AL649" s="177">
        <v>1000803.8</v>
      </c>
      <c r="AM649" s="177">
        <v>311204</v>
      </c>
      <c r="AN649" s="177">
        <v>1526158.73</v>
      </c>
      <c r="AO649" s="177">
        <v>896378.6</v>
      </c>
      <c r="AP649" s="177">
        <v>728733</v>
      </c>
      <c r="AQ649" s="177">
        <v>429474</v>
      </c>
      <c r="AR649" s="177">
        <v>1924294.5</v>
      </c>
      <c r="AS649" s="177">
        <v>356684.97</v>
      </c>
      <c r="AT649" s="177">
        <v>781656</v>
      </c>
      <c r="AU649" s="177">
        <v>635068.01</v>
      </c>
      <c r="AV649" s="177">
        <v>367856</v>
      </c>
      <c r="AW649" s="177">
        <v>488809.8</v>
      </c>
      <c r="AX649" s="177">
        <v>639183.57999999996</v>
      </c>
      <c r="AY649" s="177">
        <v>609417</v>
      </c>
      <c r="AZ649" s="177">
        <v>833591.68</v>
      </c>
      <c r="BA649" s="177">
        <v>2022414.5</v>
      </c>
      <c r="BB649" s="177">
        <v>335736</v>
      </c>
      <c r="BC649" s="177">
        <v>2738331.8</v>
      </c>
      <c r="BD649" s="177">
        <v>1048176.49</v>
      </c>
      <c r="BE649" s="177">
        <v>384423.25</v>
      </c>
      <c r="BF649" s="177">
        <v>322567.53999999998</v>
      </c>
      <c r="BG649" s="177">
        <v>3639596</v>
      </c>
      <c r="BH649" s="177">
        <v>300520.73</v>
      </c>
      <c r="BI649" s="177">
        <v>421254</v>
      </c>
      <c r="BJ649" s="177">
        <v>370821</v>
      </c>
      <c r="BK649" s="177">
        <v>493578</v>
      </c>
      <c r="BL649" s="177">
        <v>2848295</v>
      </c>
      <c r="BM649" s="177">
        <v>1181131.45</v>
      </c>
      <c r="BN649" s="177">
        <v>564666.88</v>
      </c>
      <c r="BO649" s="177">
        <v>1225345.8</v>
      </c>
      <c r="BP649" s="177">
        <v>1562971</v>
      </c>
      <c r="BQ649" s="177">
        <v>655193</v>
      </c>
      <c r="BR649" s="179">
        <v>12651732.789999999</v>
      </c>
      <c r="BS649" s="179">
        <v>1692680.64</v>
      </c>
      <c r="BT649" s="179">
        <v>2472797.4500000002</v>
      </c>
      <c r="BU649" s="179">
        <v>5098652.33</v>
      </c>
      <c r="BV649" s="179">
        <v>138885.20000000001</v>
      </c>
      <c r="BW649" s="177">
        <v>812260.56</v>
      </c>
      <c r="BX649" s="179">
        <v>1738503.67</v>
      </c>
      <c r="BY649" s="177">
        <v>816522</v>
      </c>
      <c r="BZ649" s="179">
        <v>830657.54</v>
      </c>
      <c r="CA649" s="177">
        <v>1315531.75</v>
      </c>
      <c r="CB649" s="179">
        <v>2321302</v>
      </c>
      <c r="CC649" s="179">
        <v>2277656.87</v>
      </c>
      <c r="CD649" s="179">
        <v>950802.39</v>
      </c>
      <c r="CE649" s="179">
        <v>2285069.19</v>
      </c>
      <c r="CF649" s="179">
        <v>306392.8</v>
      </c>
      <c r="CG649" s="177">
        <v>508392.51</v>
      </c>
      <c r="CH649" s="179">
        <v>309665.99</v>
      </c>
      <c r="CI649" s="179">
        <v>780420.17</v>
      </c>
      <c r="CJ649" s="179">
        <v>2899361.34</v>
      </c>
      <c r="CK649" s="179">
        <v>429473.5</v>
      </c>
      <c r="CL649" s="179">
        <v>494245.58</v>
      </c>
      <c r="CM649" s="178" t="s">
        <v>2249</v>
      </c>
      <c r="CN649" s="153" t="s">
        <v>2250</v>
      </c>
      <c r="CO649" s="153" t="s">
        <v>2249</v>
      </c>
      <c r="CQ649" s="189" t="s">
        <v>2251</v>
      </c>
      <c r="CR649" s="154">
        <f t="shared" si="13"/>
        <v>0</v>
      </c>
      <c r="CS649" s="154" t="s">
        <v>675</v>
      </c>
      <c r="CT649" s="154" t="s">
        <v>676</v>
      </c>
      <c r="CU649" s="154">
        <v>0</v>
      </c>
      <c r="CW649" s="157" t="s">
        <v>2250</v>
      </c>
      <c r="CX649" s="154" t="s">
        <v>2249</v>
      </c>
      <c r="CY649" s="154">
        <v>0</v>
      </c>
      <c r="CZ649" s="174">
        <f t="shared" si="14"/>
        <v>0</v>
      </c>
      <c r="DA649" s="158" t="s">
        <v>675</v>
      </c>
      <c r="DB649" s="154" t="s">
        <v>676</v>
      </c>
      <c r="DC649" s="154" t="s">
        <v>664</v>
      </c>
    </row>
    <row r="650" spans="1:107" ht="13.2" customHeight="1" x14ac:dyDescent="0.25">
      <c r="A650" s="175" t="s">
        <v>677</v>
      </c>
      <c r="B650" s="176" t="s">
        <v>678</v>
      </c>
      <c r="C650" s="177">
        <v>504960</v>
      </c>
      <c r="D650" s="177">
        <v>34843.31</v>
      </c>
      <c r="E650" s="177">
        <v>102373</v>
      </c>
      <c r="F650" s="177">
        <v>17746</v>
      </c>
      <c r="G650" s="177">
        <v>68032.86</v>
      </c>
      <c r="H650" s="177">
        <v>162079</v>
      </c>
      <c r="I650" s="177">
        <v>127089</v>
      </c>
      <c r="J650" s="177">
        <v>135595</v>
      </c>
      <c r="K650" s="177">
        <v>67587.5</v>
      </c>
      <c r="L650" s="177">
        <v>49105</v>
      </c>
      <c r="M650" s="177">
        <v>134250.5</v>
      </c>
      <c r="N650" s="177">
        <v>294601.28000000003</v>
      </c>
      <c r="O650" s="177">
        <v>560849.5</v>
      </c>
      <c r="P650" s="177">
        <v>59480</v>
      </c>
      <c r="Q650" s="177">
        <v>498291.34</v>
      </c>
      <c r="R650" s="177">
        <v>377140</v>
      </c>
      <c r="S650" s="177">
        <v>177453</v>
      </c>
      <c r="T650" s="177">
        <v>548041.30000000005</v>
      </c>
      <c r="U650" s="177">
        <v>130719</v>
      </c>
      <c r="V650" s="177">
        <v>54835</v>
      </c>
      <c r="W650" s="177">
        <v>1993481.75</v>
      </c>
      <c r="X650" s="177">
        <v>101221</v>
      </c>
      <c r="Y650" s="177">
        <v>149141.4</v>
      </c>
      <c r="Z650" s="177">
        <v>52765</v>
      </c>
      <c r="AA650" s="177">
        <v>55390</v>
      </c>
      <c r="AB650" s="177">
        <v>405454.2</v>
      </c>
      <c r="AC650" s="177">
        <v>211494.2</v>
      </c>
      <c r="AD650" s="177">
        <v>225740</v>
      </c>
      <c r="AE650" s="177">
        <v>63070.51</v>
      </c>
      <c r="AF650" s="177">
        <v>166355.85</v>
      </c>
      <c r="AG650" s="177">
        <v>933485.1</v>
      </c>
      <c r="AH650" s="177">
        <v>76575</v>
      </c>
      <c r="AI650" s="177">
        <v>186004</v>
      </c>
      <c r="AJ650" s="177">
        <v>76455</v>
      </c>
      <c r="AK650" s="177">
        <v>1686534</v>
      </c>
      <c r="AL650" s="177">
        <v>1542843</v>
      </c>
      <c r="AM650" s="177">
        <v>1400</v>
      </c>
      <c r="AN650" s="177">
        <v>263351.5</v>
      </c>
      <c r="AO650" s="177">
        <v>195817</v>
      </c>
      <c r="AP650" s="177">
        <v>759160.1</v>
      </c>
      <c r="AQ650" s="177">
        <v>20906.18</v>
      </c>
      <c r="AR650" s="177">
        <v>1408510.85</v>
      </c>
      <c r="AS650" s="177">
        <v>519120.5</v>
      </c>
      <c r="AT650" s="177">
        <v>514335</v>
      </c>
      <c r="AU650" s="177">
        <v>407519</v>
      </c>
      <c r="AV650" s="177">
        <v>245370.14</v>
      </c>
      <c r="AW650" s="177">
        <v>36690</v>
      </c>
      <c r="AX650" s="177">
        <v>121847.5</v>
      </c>
      <c r="AY650" s="177">
        <v>93741</v>
      </c>
      <c r="AZ650" s="177">
        <v>149900</v>
      </c>
      <c r="BA650" s="177">
        <v>80789</v>
      </c>
      <c r="BB650" s="177">
        <v>52783</v>
      </c>
      <c r="BC650" s="177">
        <v>284354.40000000002</v>
      </c>
      <c r="BD650" s="177">
        <v>175039</v>
      </c>
      <c r="BE650" s="177">
        <v>28349</v>
      </c>
      <c r="BF650" s="177">
        <v>113502.41</v>
      </c>
      <c r="BG650" s="177">
        <v>374252.79999999999</v>
      </c>
      <c r="BH650" s="177">
        <v>60052</v>
      </c>
      <c r="BI650" s="177">
        <v>81319.520000000004</v>
      </c>
      <c r="BJ650" s="177">
        <v>108533</v>
      </c>
      <c r="BK650" s="177">
        <v>70858</v>
      </c>
      <c r="BL650" s="177">
        <v>260162</v>
      </c>
      <c r="BM650" s="177">
        <v>78034.31</v>
      </c>
      <c r="BN650" s="177">
        <v>240788</v>
      </c>
      <c r="BO650" s="177">
        <v>26404</v>
      </c>
      <c r="BP650" s="177">
        <v>218633</v>
      </c>
      <c r="BQ650" s="177">
        <v>407542</v>
      </c>
      <c r="BR650" s="179">
        <v>1737840.53</v>
      </c>
      <c r="BS650" s="177">
        <v>133797.5</v>
      </c>
      <c r="BT650" s="179">
        <v>133680</v>
      </c>
      <c r="BU650" s="179">
        <v>178090</v>
      </c>
      <c r="BV650" s="177">
        <v>141472</v>
      </c>
      <c r="BW650" s="177">
        <v>67813</v>
      </c>
      <c r="BX650" s="179">
        <v>73318</v>
      </c>
      <c r="BY650" s="177">
        <v>123995</v>
      </c>
      <c r="BZ650" s="177">
        <v>41483</v>
      </c>
      <c r="CA650" s="177">
        <v>102314</v>
      </c>
      <c r="CB650" s="177">
        <v>169209</v>
      </c>
      <c r="CC650" s="179">
        <v>202877</v>
      </c>
      <c r="CD650" s="177">
        <v>189441.36</v>
      </c>
      <c r="CE650" s="177">
        <v>176021.15</v>
      </c>
      <c r="CF650" s="179">
        <v>97462</v>
      </c>
      <c r="CG650" s="177">
        <v>159213</v>
      </c>
      <c r="CH650" s="177">
        <v>0</v>
      </c>
      <c r="CI650" s="177">
        <v>62434</v>
      </c>
      <c r="CJ650" s="179">
        <v>367962</v>
      </c>
      <c r="CK650" s="177">
        <v>151673</v>
      </c>
      <c r="CL650" s="177">
        <v>19089</v>
      </c>
      <c r="CM650" s="178" t="s">
        <v>2249</v>
      </c>
      <c r="CN650" s="153" t="s">
        <v>2250</v>
      </c>
      <c r="CO650" s="153" t="s">
        <v>2249</v>
      </c>
      <c r="CQ650" s="189" t="s">
        <v>2251</v>
      </c>
      <c r="CR650" s="154">
        <f t="shared" si="13"/>
        <v>0</v>
      </c>
      <c r="CS650" s="154" t="s">
        <v>677</v>
      </c>
      <c r="CT650" s="154" t="s">
        <v>678</v>
      </c>
      <c r="CU650" s="154">
        <v>0</v>
      </c>
      <c r="CW650" s="157" t="s">
        <v>2250</v>
      </c>
      <c r="CX650" s="154" t="s">
        <v>2249</v>
      </c>
      <c r="CY650" s="154">
        <v>0</v>
      </c>
      <c r="CZ650" s="174">
        <f t="shared" si="14"/>
        <v>0</v>
      </c>
      <c r="DA650" s="158" t="s">
        <v>677</v>
      </c>
      <c r="DB650" s="154" t="s">
        <v>678</v>
      </c>
      <c r="DC650" s="154" t="s">
        <v>664</v>
      </c>
    </row>
    <row r="651" spans="1:107" ht="13.2" customHeight="1" x14ac:dyDescent="0.25">
      <c r="A651" s="175" t="s">
        <v>679</v>
      </c>
      <c r="B651" s="176" t="s">
        <v>680</v>
      </c>
      <c r="C651" s="177">
        <v>72000</v>
      </c>
      <c r="D651" s="177">
        <v>110060.25</v>
      </c>
      <c r="E651" s="177">
        <v>98230</v>
      </c>
      <c r="F651" s="177">
        <v>42860</v>
      </c>
      <c r="G651" s="177">
        <v>130792</v>
      </c>
      <c r="H651" s="177">
        <v>66809</v>
      </c>
      <c r="I651" s="177">
        <v>90600</v>
      </c>
      <c r="J651" s="177">
        <v>218937.28</v>
      </c>
      <c r="K651" s="177">
        <v>72250</v>
      </c>
      <c r="L651" s="177">
        <v>1228271.3999999999</v>
      </c>
      <c r="M651" s="177">
        <v>15245</v>
      </c>
      <c r="N651" s="177">
        <v>0</v>
      </c>
      <c r="O651" s="177">
        <v>3500</v>
      </c>
      <c r="P651" s="177">
        <v>0</v>
      </c>
      <c r="Q651" s="177">
        <v>293556</v>
      </c>
      <c r="R651" s="177">
        <v>1000</v>
      </c>
      <c r="S651" s="177">
        <v>20000</v>
      </c>
      <c r="T651" s="177">
        <v>3490</v>
      </c>
      <c r="U651" s="177">
        <v>0</v>
      </c>
      <c r="V651" s="177">
        <v>0</v>
      </c>
      <c r="W651" s="177">
        <v>26250</v>
      </c>
      <c r="X651" s="177">
        <v>0</v>
      </c>
      <c r="Y651" s="177">
        <v>0</v>
      </c>
      <c r="Z651" s="177">
        <v>900</v>
      </c>
      <c r="AA651" s="177">
        <v>5700</v>
      </c>
      <c r="AB651" s="177">
        <v>8200</v>
      </c>
      <c r="AC651" s="177">
        <v>13700</v>
      </c>
      <c r="AD651" s="177">
        <v>86770</v>
      </c>
      <c r="AE651" s="177">
        <v>19200</v>
      </c>
      <c r="AF651" s="177">
        <v>27716</v>
      </c>
      <c r="AG651" s="177">
        <v>332054</v>
      </c>
      <c r="AH651" s="177">
        <v>25058</v>
      </c>
      <c r="AI651" s="177">
        <v>2580</v>
      </c>
      <c r="AJ651" s="177">
        <v>5895</v>
      </c>
      <c r="AK651" s="177">
        <v>78400</v>
      </c>
      <c r="AL651" s="177">
        <v>0</v>
      </c>
      <c r="AM651" s="177">
        <v>14000</v>
      </c>
      <c r="AN651" s="177">
        <v>0</v>
      </c>
      <c r="AO651" s="177">
        <v>136000</v>
      </c>
      <c r="AP651" s="177">
        <v>35020</v>
      </c>
      <c r="AQ651" s="177">
        <v>5000</v>
      </c>
      <c r="AR651" s="177">
        <v>35240.25</v>
      </c>
      <c r="AS651" s="177">
        <v>353931</v>
      </c>
      <c r="AT651" s="177">
        <v>4267370.5</v>
      </c>
      <c r="AU651" s="177">
        <v>21700</v>
      </c>
      <c r="AV651" s="177">
        <v>13400</v>
      </c>
      <c r="AW651" s="177">
        <v>0</v>
      </c>
      <c r="AX651" s="177">
        <v>0</v>
      </c>
      <c r="AY651" s="177">
        <v>0</v>
      </c>
      <c r="AZ651" s="177">
        <v>4708</v>
      </c>
      <c r="BA651" s="177">
        <v>495</v>
      </c>
      <c r="BB651" s="177">
        <v>37500</v>
      </c>
      <c r="BC651" s="177">
        <v>7625</v>
      </c>
      <c r="BD651" s="177">
        <v>4610</v>
      </c>
      <c r="BE651" s="177">
        <v>4555</v>
      </c>
      <c r="BF651" s="177">
        <v>12579.4</v>
      </c>
      <c r="BG651" s="177">
        <v>11525</v>
      </c>
      <c r="BH651" s="177">
        <v>56180</v>
      </c>
      <c r="BI651" s="177">
        <v>4135.8</v>
      </c>
      <c r="BJ651" s="177">
        <v>70250</v>
      </c>
      <c r="BK651" s="177">
        <v>43790</v>
      </c>
      <c r="BL651" s="177">
        <v>0</v>
      </c>
      <c r="BM651" s="177">
        <v>3000</v>
      </c>
      <c r="BN651" s="177">
        <v>19750</v>
      </c>
      <c r="BO651" s="177">
        <v>220754.8</v>
      </c>
      <c r="BP651" s="177">
        <v>274372</v>
      </c>
      <c r="BQ651" s="177">
        <v>5180</v>
      </c>
      <c r="BR651" s="179">
        <v>3099650.45</v>
      </c>
      <c r="BS651" s="179">
        <v>16554.5</v>
      </c>
      <c r="BT651" s="179">
        <v>34458</v>
      </c>
      <c r="BU651" s="179">
        <v>9450</v>
      </c>
      <c r="BV651" s="179">
        <v>309271.24</v>
      </c>
      <c r="BW651" s="179">
        <v>0</v>
      </c>
      <c r="BX651" s="179">
        <v>564515.55000000005</v>
      </c>
      <c r="BY651" s="177">
        <v>27165</v>
      </c>
      <c r="BZ651" s="179">
        <v>59100</v>
      </c>
      <c r="CA651" s="179">
        <v>14850</v>
      </c>
      <c r="CB651" s="179">
        <v>760335</v>
      </c>
      <c r="CC651" s="179">
        <v>190</v>
      </c>
      <c r="CD651" s="179">
        <v>3301</v>
      </c>
      <c r="CE651" s="179">
        <v>60378</v>
      </c>
      <c r="CF651" s="179">
        <v>23340</v>
      </c>
      <c r="CG651" s="179">
        <v>12470</v>
      </c>
      <c r="CH651" s="179">
        <v>154263.81</v>
      </c>
      <c r="CI651" s="179">
        <v>185629.7</v>
      </c>
      <c r="CJ651" s="179">
        <v>322630</v>
      </c>
      <c r="CK651" s="179">
        <v>22200</v>
      </c>
      <c r="CL651" s="179">
        <v>14895.2</v>
      </c>
      <c r="CM651" s="178" t="s">
        <v>2249</v>
      </c>
      <c r="CN651" s="153" t="s">
        <v>2250</v>
      </c>
      <c r="CO651" s="153" t="s">
        <v>2249</v>
      </c>
      <c r="CQ651" s="189" t="s">
        <v>2251</v>
      </c>
      <c r="CR651" s="154">
        <f t="shared" si="13"/>
        <v>0</v>
      </c>
      <c r="CS651" s="154" t="s">
        <v>679</v>
      </c>
      <c r="CT651" s="154" t="s">
        <v>680</v>
      </c>
      <c r="CU651" s="154">
        <v>0</v>
      </c>
      <c r="CW651" s="157" t="s">
        <v>2250</v>
      </c>
      <c r="CX651" s="154" t="s">
        <v>2249</v>
      </c>
      <c r="CY651" s="154">
        <v>0</v>
      </c>
      <c r="CZ651" s="174">
        <f t="shared" si="14"/>
        <v>0</v>
      </c>
      <c r="DA651" s="158" t="s">
        <v>679</v>
      </c>
      <c r="DB651" s="154" t="s">
        <v>680</v>
      </c>
      <c r="DC651" s="154" t="s">
        <v>664</v>
      </c>
    </row>
    <row r="652" spans="1:107" ht="13.2" customHeight="1" x14ac:dyDescent="0.25">
      <c r="A652" s="175" t="s">
        <v>681</v>
      </c>
      <c r="B652" s="176" t="s">
        <v>682</v>
      </c>
      <c r="C652" s="177">
        <v>0</v>
      </c>
      <c r="D652" s="177">
        <v>0</v>
      </c>
      <c r="E652" s="177">
        <v>0</v>
      </c>
      <c r="F652" s="177">
        <v>0</v>
      </c>
      <c r="G652" s="177">
        <v>0</v>
      </c>
      <c r="H652" s="177">
        <v>0</v>
      </c>
      <c r="I652" s="177">
        <v>0</v>
      </c>
      <c r="J652" s="177">
        <v>0</v>
      </c>
      <c r="K652" s="177">
        <v>0</v>
      </c>
      <c r="L652" s="177">
        <v>0</v>
      </c>
      <c r="M652" s="177">
        <v>0</v>
      </c>
      <c r="N652" s="177">
        <v>0</v>
      </c>
      <c r="O652" s="177">
        <v>0</v>
      </c>
      <c r="P652" s="177">
        <v>0</v>
      </c>
      <c r="Q652" s="177">
        <v>0</v>
      </c>
      <c r="R652" s="177">
        <v>0</v>
      </c>
      <c r="S652" s="177">
        <v>0</v>
      </c>
      <c r="T652" s="177">
        <v>0</v>
      </c>
      <c r="U652" s="177">
        <v>0</v>
      </c>
      <c r="V652" s="177">
        <v>0</v>
      </c>
      <c r="W652" s="177">
        <v>0</v>
      </c>
      <c r="X652" s="177">
        <v>0</v>
      </c>
      <c r="Y652" s="177">
        <v>0</v>
      </c>
      <c r="Z652" s="177">
        <v>0</v>
      </c>
      <c r="AA652" s="177">
        <v>0</v>
      </c>
      <c r="AB652" s="177">
        <v>0</v>
      </c>
      <c r="AC652" s="177">
        <v>0</v>
      </c>
      <c r="AD652" s="177">
        <v>0</v>
      </c>
      <c r="AE652" s="177">
        <v>0</v>
      </c>
      <c r="AF652" s="177">
        <v>0</v>
      </c>
      <c r="AG652" s="177">
        <v>0</v>
      </c>
      <c r="AH652" s="177">
        <v>0</v>
      </c>
      <c r="AI652" s="177">
        <v>0</v>
      </c>
      <c r="AJ652" s="177">
        <v>0</v>
      </c>
      <c r="AK652" s="177">
        <v>0</v>
      </c>
      <c r="AL652" s="177">
        <v>0</v>
      </c>
      <c r="AM652" s="177">
        <v>0</v>
      </c>
      <c r="AN652" s="177">
        <v>0</v>
      </c>
      <c r="AO652" s="177">
        <v>0</v>
      </c>
      <c r="AP652" s="177">
        <v>0</v>
      </c>
      <c r="AQ652" s="177">
        <v>0</v>
      </c>
      <c r="AR652" s="177">
        <v>0</v>
      </c>
      <c r="AS652" s="177">
        <v>0</v>
      </c>
      <c r="AT652" s="177">
        <v>0</v>
      </c>
      <c r="AU652" s="177">
        <v>0</v>
      </c>
      <c r="AV652" s="177">
        <v>0</v>
      </c>
      <c r="AW652" s="177">
        <v>0</v>
      </c>
      <c r="AX652" s="177">
        <v>0</v>
      </c>
      <c r="AY652" s="177">
        <v>0</v>
      </c>
      <c r="AZ652" s="177">
        <v>0</v>
      </c>
      <c r="BA652" s="177">
        <v>0</v>
      </c>
      <c r="BB652" s="177">
        <v>0</v>
      </c>
      <c r="BC652" s="177">
        <v>0</v>
      </c>
      <c r="BD652" s="177">
        <v>0</v>
      </c>
      <c r="BE652" s="177">
        <v>0</v>
      </c>
      <c r="BF652" s="177">
        <v>0</v>
      </c>
      <c r="BG652" s="177">
        <v>0</v>
      </c>
      <c r="BH652" s="177">
        <v>0</v>
      </c>
      <c r="BI652" s="177">
        <v>0</v>
      </c>
      <c r="BJ652" s="177">
        <v>75617.8</v>
      </c>
      <c r="BK652" s="177">
        <v>0</v>
      </c>
      <c r="BL652" s="177">
        <v>0</v>
      </c>
      <c r="BM652" s="177">
        <v>0</v>
      </c>
      <c r="BN652" s="177">
        <v>0</v>
      </c>
      <c r="BO652" s="177">
        <v>0</v>
      </c>
      <c r="BP652" s="177">
        <v>0</v>
      </c>
      <c r="BQ652" s="177">
        <v>0</v>
      </c>
      <c r="BR652" s="179">
        <v>0</v>
      </c>
      <c r="BS652" s="179">
        <v>0</v>
      </c>
      <c r="BT652" s="179">
        <v>0</v>
      </c>
      <c r="BU652" s="179">
        <v>0</v>
      </c>
      <c r="BV652" s="179">
        <v>0</v>
      </c>
      <c r="BW652" s="179">
        <v>0</v>
      </c>
      <c r="BX652" s="179">
        <v>0</v>
      </c>
      <c r="BY652" s="177">
        <v>0</v>
      </c>
      <c r="BZ652" s="179">
        <v>0</v>
      </c>
      <c r="CA652" s="179">
        <v>0</v>
      </c>
      <c r="CB652" s="179">
        <v>0</v>
      </c>
      <c r="CC652" s="179">
        <v>0</v>
      </c>
      <c r="CD652" s="179">
        <v>0</v>
      </c>
      <c r="CE652" s="179">
        <v>0</v>
      </c>
      <c r="CF652" s="179">
        <v>0</v>
      </c>
      <c r="CG652" s="179">
        <v>0</v>
      </c>
      <c r="CH652" s="179">
        <v>0</v>
      </c>
      <c r="CI652" s="179">
        <v>0</v>
      </c>
      <c r="CJ652" s="179">
        <v>0</v>
      </c>
      <c r="CK652" s="179">
        <v>0</v>
      </c>
      <c r="CL652" s="179">
        <v>0</v>
      </c>
      <c r="CM652" s="178" t="s">
        <v>2249</v>
      </c>
      <c r="CN652" s="153" t="s">
        <v>2250</v>
      </c>
      <c r="CO652" s="153" t="s">
        <v>2249</v>
      </c>
      <c r="CQ652" s="189" t="s">
        <v>2251</v>
      </c>
      <c r="CR652" s="154">
        <f t="shared" si="13"/>
        <v>0</v>
      </c>
      <c r="CS652" s="154" t="s">
        <v>681</v>
      </c>
      <c r="CT652" s="154" t="s">
        <v>682</v>
      </c>
      <c r="CU652" s="154">
        <v>0</v>
      </c>
      <c r="CW652" s="157" t="s">
        <v>2250</v>
      </c>
      <c r="CX652" s="154" t="s">
        <v>2249</v>
      </c>
      <c r="CY652" s="154">
        <v>0</v>
      </c>
      <c r="CZ652" s="174">
        <f t="shared" si="14"/>
        <v>0</v>
      </c>
      <c r="DA652" s="158" t="s">
        <v>681</v>
      </c>
      <c r="DB652" s="154" t="s">
        <v>682</v>
      </c>
      <c r="DC652" s="154" t="s">
        <v>664</v>
      </c>
    </row>
    <row r="653" spans="1:107" ht="13.2" customHeight="1" x14ac:dyDescent="0.25">
      <c r="A653" s="175" t="s">
        <v>683</v>
      </c>
      <c r="B653" s="176" t="s">
        <v>684</v>
      </c>
      <c r="C653" s="177">
        <v>159900</v>
      </c>
      <c r="D653" s="177">
        <v>271895</v>
      </c>
      <c r="E653" s="177">
        <v>1182012</v>
      </c>
      <c r="F653" s="177">
        <v>67400</v>
      </c>
      <c r="G653" s="177">
        <v>65600</v>
      </c>
      <c r="H653" s="177">
        <v>150000</v>
      </c>
      <c r="I653" s="177">
        <v>0</v>
      </c>
      <c r="J653" s="177">
        <v>0</v>
      </c>
      <c r="K653" s="177">
        <v>2129437</v>
      </c>
      <c r="L653" s="177">
        <v>327324</v>
      </c>
      <c r="M653" s="177">
        <v>2883000</v>
      </c>
      <c r="N653" s="177">
        <v>387199.2</v>
      </c>
      <c r="O653" s="177">
        <v>1091700</v>
      </c>
      <c r="P653" s="177">
        <v>366660</v>
      </c>
      <c r="Q653" s="177">
        <v>2665420</v>
      </c>
      <c r="R653" s="177">
        <v>0</v>
      </c>
      <c r="S653" s="177">
        <v>337403.06</v>
      </c>
      <c r="T653" s="177">
        <v>306500</v>
      </c>
      <c r="U653" s="177">
        <v>0</v>
      </c>
      <c r="V653" s="177">
        <v>0</v>
      </c>
      <c r="W653" s="177">
        <v>5347242</v>
      </c>
      <c r="X653" s="177">
        <v>35000</v>
      </c>
      <c r="Y653" s="177">
        <v>0</v>
      </c>
      <c r="Z653" s="177">
        <v>0</v>
      </c>
      <c r="AA653" s="177">
        <v>627500</v>
      </c>
      <c r="AB653" s="177">
        <v>537400</v>
      </c>
      <c r="AC653" s="177">
        <v>0</v>
      </c>
      <c r="AD653" s="177">
        <v>0</v>
      </c>
      <c r="AE653" s="177">
        <v>354800</v>
      </c>
      <c r="AF653" s="177">
        <v>480000</v>
      </c>
      <c r="AG653" s="177">
        <v>0</v>
      </c>
      <c r="AH653" s="177">
        <v>334970</v>
      </c>
      <c r="AI653" s="177">
        <v>599400</v>
      </c>
      <c r="AJ653" s="177">
        <v>0</v>
      </c>
      <c r="AK653" s="177">
        <v>3140522</v>
      </c>
      <c r="AL653" s="177">
        <v>375700</v>
      </c>
      <c r="AM653" s="177">
        <v>0</v>
      </c>
      <c r="AN653" s="177">
        <v>0</v>
      </c>
      <c r="AO653" s="177">
        <v>124020</v>
      </c>
      <c r="AP653" s="177">
        <v>0</v>
      </c>
      <c r="AQ653" s="177">
        <v>491350</v>
      </c>
      <c r="AR653" s="177">
        <v>993700</v>
      </c>
      <c r="AS653" s="177">
        <v>1015146</v>
      </c>
      <c r="AT653" s="177">
        <v>141363</v>
      </c>
      <c r="AU653" s="177">
        <v>0</v>
      </c>
      <c r="AV653" s="177">
        <v>750000</v>
      </c>
      <c r="AW653" s="177">
        <v>49850</v>
      </c>
      <c r="AX653" s="177">
        <v>0</v>
      </c>
      <c r="AY653" s="177">
        <v>0</v>
      </c>
      <c r="AZ653" s="177">
        <v>1362940</v>
      </c>
      <c r="BA653" s="177">
        <v>0</v>
      </c>
      <c r="BB653" s="177">
        <v>0</v>
      </c>
      <c r="BC653" s="177">
        <v>4758536</v>
      </c>
      <c r="BD653" s="177">
        <v>2938600</v>
      </c>
      <c r="BE653" s="177">
        <v>74000</v>
      </c>
      <c r="BF653" s="177">
        <v>0</v>
      </c>
      <c r="BG653" s="177">
        <v>438773.76000000001</v>
      </c>
      <c r="BH653" s="177">
        <v>28100</v>
      </c>
      <c r="BI653" s="177">
        <v>0</v>
      </c>
      <c r="BJ653" s="177">
        <v>117795</v>
      </c>
      <c r="BK653" s="177">
        <v>0</v>
      </c>
      <c r="BL653" s="177">
        <v>0</v>
      </c>
      <c r="BM653" s="177">
        <v>513300</v>
      </c>
      <c r="BN653" s="177">
        <v>535117</v>
      </c>
      <c r="BO653" s="177">
        <v>0</v>
      </c>
      <c r="BP653" s="177">
        <v>237000</v>
      </c>
      <c r="BQ653" s="177">
        <v>147000</v>
      </c>
      <c r="BR653" s="177">
        <v>24227596.52</v>
      </c>
      <c r="BS653" s="177">
        <v>0</v>
      </c>
      <c r="BT653" s="177">
        <v>2172508.41</v>
      </c>
      <c r="BU653" s="179">
        <v>297465</v>
      </c>
      <c r="BV653" s="177">
        <v>116227</v>
      </c>
      <c r="BW653" s="177">
        <v>0</v>
      </c>
      <c r="BX653" s="179">
        <v>62550</v>
      </c>
      <c r="BY653" s="177">
        <v>40000</v>
      </c>
      <c r="BZ653" s="177">
        <v>1172600</v>
      </c>
      <c r="CA653" s="177">
        <v>0</v>
      </c>
      <c r="CB653" s="177">
        <v>1533066</v>
      </c>
      <c r="CC653" s="179">
        <v>550000</v>
      </c>
      <c r="CD653" s="179">
        <v>0</v>
      </c>
      <c r="CE653" s="177">
        <v>0</v>
      </c>
      <c r="CF653" s="177">
        <v>0</v>
      </c>
      <c r="CG653" s="177">
        <v>0</v>
      </c>
      <c r="CH653" s="177">
        <v>0</v>
      </c>
      <c r="CI653" s="177">
        <v>0</v>
      </c>
      <c r="CJ653" s="179">
        <v>0</v>
      </c>
      <c r="CK653" s="177">
        <v>0</v>
      </c>
      <c r="CL653" s="177">
        <v>0</v>
      </c>
      <c r="CM653" s="178" t="s">
        <v>2240</v>
      </c>
      <c r="CN653" s="153" t="s">
        <v>2253</v>
      </c>
      <c r="CO653" s="153" t="s">
        <v>2240</v>
      </c>
      <c r="CP653" s="154" t="s">
        <v>2243</v>
      </c>
      <c r="CQ653" s="189" t="s">
        <v>2242</v>
      </c>
      <c r="CR653" s="154">
        <f t="shared" si="13"/>
        <v>0</v>
      </c>
      <c r="CS653" s="154" t="s">
        <v>683</v>
      </c>
      <c r="CT653" s="154" t="s">
        <v>684</v>
      </c>
      <c r="CU653" s="154">
        <v>0</v>
      </c>
      <c r="CW653" s="157" t="s">
        <v>2253</v>
      </c>
      <c r="CX653" s="154" t="s">
        <v>2240</v>
      </c>
      <c r="CY653" s="154" t="s">
        <v>2243</v>
      </c>
      <c r="CZ653" s="174">
        <f t="shared" si="14"/>
        <v>0</v>
      </c>
      <c r="DA653" s="158" t="s">
        <v>683</v>
      </c>
      <c r="DB653" s="154" t="s">
        <v>684</v>
      </c>
      <c r="DC653" s="154" t="s">
        <v>664</v>
      </c>
    </row>
    <row r="654" spans="1:107" ht="13.2" customHeight="1" x14ac:dyDescent="0.25">
      <c r="A654" s="175" t="s">
        <v>685</v>
      </c>
      <c r="B654" s="176" t="s">
        <v>686</v>
      </c>
      <c r="C654" s="177">
        <v>36150</v>
      </c>
      <c r="D654" s="177">
        <v>302500</v>
      </c>
      <c r="E654" s="177">
        <v>92150</v>
      </c>
      <c r="F654" s="177">
        <v>85760</v>
      </c>
      <c r="G654" s="177">
        <v>5800</v>
      </c>
      <c r="H654" s="177">
        <v>0</v>
      </c>
      <c r="I654" s="177">
        <v>0</v>
      </c>
      <c r="J654" s="177">
        <v>71696.399999999994</v>
      </c>
      <c r="K654" s="177">
        <v>1950</v>
      </c>
      <c r="L654" s="177">
        <v>14600</v>
      </c>
      <c r="M654" s="177">
        <v>0</v>
      </c>
      <c r="N654" s="177">
        <v>0</v>
      </c>
      <c r="O654" s="177">
        <v>23000</v>
      </c>
      <c r="P654" s="177">
        <v>0</v>
      </c>
      <c r="Q654" s="177">
        <v>9600</v>
      </c>
      <c r="R654" s="177">
        <v>29300</v>
      </c>
      <c r="S654" s="177">
        <v>104510</v>
      </c>
      <c r="T654" s="177">
        <v>33219.22</v>
      </c>
      <c r="U654" s="177">
        <v>0</v>
      </c>
      <c r="V654" s="177">
        <v>3751.42</v>
      </c>
      <c r="W654" s="177">
        <v>165632.74</v>
      </c>
      <c r="X654" s="177">
        <v>3000</v>
      </c>
      <c r="Y654" s="177">
        <v>0</v>
      </c>
      <c r="Z654" s="177">
        <v>0</v>
      </c>
      <c r="AA654" s="177">
        <v>0</v>
      </c>
      <c r="AB654" s="177">
        <v>0</v>
      </c>
      <c r="AC654" s="177">
        <v>97600</v>
      </c>
      <c r="AD654" s="177">
        <v>966090</v>
      </c>
      <c r="AE654" s="177">
        <v>114070.5</v>
      </c>
      <c r="AF654" s="177">
        <v>1850</v>
      </c>
      <c r="AG654" s="177">
        <v>60700</v>
      </c>
      <c r="AH654" s="177">
        <v>32200</v>
      </c>
      <c r="AI654" s="177">
        <v>9050</v>
      </c>
      <c r="AJ654" s="177">
        <v>26600</v>
      </c>
      <c r="AK654" s="177">
        <v>1474180.76</v>
      </c>
      <c r="AL654" s="177">
        <v>0</v>
      </c>
      <c r="AM654" s="177">
        <v>29000</v>
      </c>
      <c r="AN654" s="177">
        <v>102980</v>
      </c>
      <c r="AO654" s="177">
        <v>0</v>
      </c>
      <c r="AP654" s="177">
        <v>90490.4</v>
      </c>
      <c r="AQ654" s="177">
        <v>0</v>
      </c>
      <c r="AR654" s="177">
        <v>127350</v>
      </c>
      <c r="AS654" s="177">
        <v>0</v>
      </c>
      <c r="AT654" s="177">
        <v>28898.560000000001</v>
      </c>
      <c r="AU654" s="177">
        <v>0</v>
      </c>
      <c r="AV654" s="177">
        <v>125950</v>
      </c>
      <c r="AW654" s="177">
        <v>0</v>
      </c>
      <c r="AX654" s="177">
        <v>113580</v>
      </c>
      <c r="AY654" s="177">
        <v>0</v>
      </c>
      <c r="AZ654" s="177">
        <v>27481</v>
      </c>
      <c r="BA654" s="177">
        <v>0</v>
      </c>
      <c r="BB654" s="177">
        <v>10300</v>
      </c>
      <c r="BC654" s="177">
        <v>98590</v>
      </c>
      <c r="BD654" s="177">
        <v>0</v>
      </c>
      <c r="BE654" s="177">
        <v>13600</v>
      </c>
      <c r="BF654" s="177">
        <v>0</v>
      </c>
      <c r="BG654" s="177">
        <v>431927.9</v>
      </c>
      <c r="BH654" s="177">
        <v>4800</v>
      </c>
      <c r="BI654" s="177">
        <v>650</v>
      </c>
      <c r="BJ654" s="177">
        <v>9060</v>
      </c>
      <c r="BK654" s="177">
        <v>7950</v>
      </c>
      <c r="BL654" s="177">
        <v>67110</v>
      </c>
      <c r="BM654" s="177">
        <v>84400</v>
      </c>
      <c r="BN654" s="177">
        <v>17500</v>
      </c>
      <c r="BO654" s="177">
        <v>100950</v>
      </c>
      <c r="BP654" s="177">
        <v>39256.5</v>
      </c>
      <c r="BQ654" s="177">
        <v>0</v>
      </c>
      <c r="BR654" s="177">
        <v>2542860.58</v>
      </c>
      <c r="BS654" s="177">
        <v>0</v>
      </c>
      <c r="BT654" s="177">
        <v>185526</v>
      </c>
      <c r="BU654" s="177">
        <v>109600</v>
      </c>
      <c r="BV654" s="177">
        <v>0</v>
      </c>
      <c r="BW654" s="177">
        <v>0</v>
      </c>
      <c r="BX654" s="177">
        <v>80900</v>
      </c>
      <c r="BY654" s="177">
        <v>15980</v>
      </c>
      <c r="BZ654" s="177">
        <v>13910</v>
      </c>
      <c r="CA654" s="177">
        <v>3190</v>
      </c>
      <c r="CB654" s="177">
        <v>70900</v>
      </c>
      <c r="CC654" s="177">
        <v>4000</v>
      </c>
      <c r="CD654" s="177">
        <v>0</v>
      </c>
      <c r="CE654" s="177">
        <v>28729.200000000001</v>
      </c>
      <c r="CF654" s="177">
        <v>4700</v>
      </c>
      <c r="CG654" s="177">
        <v>0</v>
      </c>
      <c r="CH654" s="177">
        <v>0</v>
      </c>
      <c r="CI654" s="177">
        <v>0</v>
      </c>
      <c r="CJ654" s="177">
        <v>0</v>
      </c>
      <c r="CK654" s="177">
        <v>1605</v>
      </c>
      <c r="CL654" s="177">
        <v>0</v>
      </c>
      <c r="CM654" s="178" t="s">
        <v>2240</v>
      </c>
      <c r="CN654" s="153" t="s">
        <v>2253</v>
      </c>
      <c r="CO654" s="153" t="s">
        <v>2240</v>
      </c>
      <c r="CP654" s="154" t="s">
        <v>2243</v>
      </c>
      <c r="CQ654" s="189" t="s">
        <v>2242</v>
      </c>
      <c r="CR654" s="154">
        <f t="shared" si="13"/>
        <v>0</v>
      </c>
      <c r="CS654" s="154" t="s">
        <v>685</v>
      </c>
      <c r="CT654" s="154" t="s">
        <v>686</v>
      </c>
      <c r="CU654" s="154">
        <v>0</v>
      </c>
      <c r="CW654" s="157" t="s">
        <v>2253</v>
      </c>
      <c r="CX654" s="154" t="s">
        <v>2240</v>
      </c>
      <c r="CY654" s="154" t="s">
        <v>2243</v>
      </c>
      <c r="CZ654" s="174">
        <f t="shared" si="14"/>
        <v>0</v>
      </c>
      <c r="DA654" s="158" t="s">
        <v>685</v>
      </c>
      <c r="DB654" s="154" t="s">
        <v>686</v>
      </c>
      <c r="DC654" s="154" t="s">
        <v>664</v>
      </c>
    </row>
    <row r="655" spans="1:107" ht="13.2" customHeight="1" x14ac:dyDescent="0.25">
      <c r="A655" s="175" t="s">
        <v>687</v>
      </c>
      <c r="B655" s="176" t="s">
        <v>688</v>
      </c>
      <c r="C655" s="177">
        <v>413661.11</v>
      </c>
      <c r="D655" s="177">
        <v>130163.27</v>
      </c>
      <c r="E655" s="177">
        <v>95522.32</v>
      </c>
      <c r="F655" s="177">
        <v>224335</v>
      </c>
      <c r="G655" s="177">
        <v>116500</v>
      </c>
      <c r="H655" s="177">
        <v>59420</v>
      </c>
      <c r="I655" s="177">
        <v>215833.99</v>
      </c>
      <c r="J655" s="177">
        <v>239191.22</v>
      </c>
      <c r="K655" s="177">
        <v>132415.35999999999</v>
      </c>
      <c r="L655" s="177">
        <v>47550</v>
      </c>
      <c r="M655" s="177">
        <v>483001.83</v>
      </c>
      <c r="N655" s="177">
        <v>62948.62</v>
      </c>
      <c r="O655" s="177">
        <v>485927.02</v>
      </c>
      <c r="P655" s="177">
        <v>159469.09</v>
      </c>
      <c r="Q655" s="177">
        <v>212332.65</v>
      </c>
      <c r="R655" s="177">
        <v>66257</v>
      </c>
      <c r="S655" s="177">
        <v>132630</v>
      </c>
      <c r="T655" s="177">
        <v>38309.85</v>
      </c>
      <c r="U655" s="177">
        <v>90292.83</v>
      </c>
      <c r="V655" s="177">
        <v>50288.45</v>
      </c>
      <c r="W655" s="177">
        <v>758529.63</v>
      </c>
      <c r="X655" s="177">
        <v>65111.92</v>
      </c>
      <c r="Y655" s="177">
        <v>100091.25</v>
      </c>
      <c r="Z655" s="177">
        <v>164667.22</v>
      </c>
      <c r="AA655" s="177">
        <v>102554.09</v>
      </c>
      <c r="AB655" s="177">
        <v>77942.259999999995</v>
      </c>
      <c r="AC655" s="177">
        <v>100357.44</v>
      </c>
      <c r="AD655" s="177">
        <v>264598.02</v>
      </c>
      <c r="AE655" s="177">
        <v>86702.26</v>
      </c>
      <c r="AF655" s="177">
        <v>143400.53</v>
      </c>
      <c r="AG655" s="177">
        <v>183451.3</v>
      </c>
      <c r="AH655" s="177">
        <v>205435.31</v>
      </c>
      <c r="AI655" s="177">
        <v>65927.649999999994</v>
      </c>
      <c r="AJ655" s="177">
        <v>80721.06</v>
      </c>
      <c r="AK655" s="177">
        <v>456174.4</v>
      </c>
      <c r="AL655" s="177">
        <v>332679.73</v>
      </c>
      <c r="AM655" s="177">
        <v>66771.42</v>
      </c>
      <c r="AN655" s="177">
        <v>237791.22</v>
      </c>
      <c r="AO655" s="177">
        <v>106659.64</v>
      </c>
      <c r="AP655" s="177">
        <v>189523.35</v>
      </c>
      <c r="AQ655" s="177">
        <v>124416.66</v>
      </c>
      <c r="AR655" s="177">
        <v>633949.56000000006</v>
      </c>
      <c r="AS655" s="177">
        <v>115362.1</v>
      </c>
      <c r="AT655" s="177">
        <v>253025</v>
      </c>
      <c r="AU655" s="177">
        <v>103820</v>
      </c>
      <c r="AV655" s="177">
        <v>185261.87</v>
      </c>
      <c r="AW655" s="177">
        <v>111306.03</v>
      </c>
      <c r="AX655" s="177">
        <v>115282.36</v>
      </c>
      <c r="AY655" s="177">
        <v>91393.37</v>
      </c>
      <c r="AZ655" s="177">
        <v>66399.360000000001</v>
      </c>
      <c r="BA655" s="177">
        <v>222859.94</v>
      </c>
      <c r="BB655" s="177">
        <v>99660</v>
      </c>
      <c r="BC655" s="177">
        <v>190163.93</v>
      </c>
      <c r="BD655" s="177">
        <v>163783.79</v>
      </c>
      <c r="BE655" s="177">
        <v>99965.27</v>
      </c>
      <c r="BF655" s="177">
        <v>54887.45</v>
      </c>
      <c r="BG655" s="177">
        <v>406995.77</v>
      </c>
      <c r="BH655" s="177">
        <v>24632.18</v>
      </c>
      <c r="BI655" s="177">
        <v>77731.960000000006</v>
      </c>
      <c r="BJ655" s="177">
        <v>149626.63</v>
      </c>
      <c r="BK655" s="177">
        <v>106298.3</v>
      </c>
      <c r="BL655" s="177">
        <v>311182.09000000003</v>
      </c>
      <c r="BM655" s="177">
        <v>135570</v>
      </c>
      <c r="BN655" s="177">
        <v>126270</v>
      </c>
      <c r="BO655" s="177">
        <v>134524.85999999999</v>
      </c>
      <c r="BP655" s="177">
        <v>356051.61</v>
      </c>
      <c r="BQ655" s="177">
        <v>52938.32</v>
      </c>
      <c r="BR655" s="179">
        <v>400942.89</v>
      </c>
      <c r="BS655" s="179">
        <v>60169.62</v>
      </c>
      <c r="BT655" s="177">
        <v>183692.87</v>
      </c>
      <c r="BU655" s="179">
        <v>268354.46000000002</v>
      </c>
      <c r="BV655" s="177">
        <v>150</v>
      </c>
      <c r="BW655" s="177">
        <v>186021.27</v>
      </c>
      <c r="BX655" s="179">
        <v>118908</v>
      </c>
      <c r="BY655" s="177">
        <v>191760</v>
      </c>
      <c r="BZ655" s="177">
        <v>155041.57999999999</v>
      </c>
      <c r="CA655" s="177">
        <v>119684.25</v>
      </c>
      <c r="CB655" s="177">
        <v>343958.8</v>
      </c>
      <c r="CC655" s="179">
        <v>229660</v>
      </c>
      <c r="CD655" s="177">
        <v>0</v>
      </c>
      <c r="CE655" s="179">
        <v>65700</v>
      </c>
      <c r="CF655" s="177">
        <v>138370</v>
      </c>
      <c r="CG655" s="177">
        <v>175699</v>
      </c>
      <c r="CH655" s="179">
        <v>0</v>
      </c>
      <c r="CI655" s="179">
        <v>104706.46</v>
      </c>
      <c r="CJ655" s="179">
        <v>188051.5</v>
      </c>
      <c r="CK655" s="177">
        <v>72821.31</v>
      </c>
      <c r="CL655" s="177">
        <v>0</v>
      </c>
      <c r="CM655" s="178" t="s">
        <v>2240</v>
      </c>
      <c r="CN655" s="153" t="s">
        <v>2253</v>
      </c>
      <c r="CO655" s="153" t="s">
        <v>2240</v>
      </c>
      <c r="CP655" s="154" t="s">
        <v>2243</v>
      </c>
      <c r="CQ655" s="189" t="s">
        <v>2242</v>
      </c>
      <c r="CR655" s="154">
        <f t="shared" si="13"/>
        <v>0</v>
      </c>
      <c r="CS655" s="154" t="s">
        <v>687</v>
      </c>
      <c r="CT655" s="154" t="s">
        <v>688</v>
      </c>
      <c r="CU655" s="154">
        <v>0</v>
      </c>
      <c r="CW655" s="157" t="s">
        <v>2253</v>
      </c>
      <c r="CX655" s="154" t="s">
        <v>2240</v>
      </c>
      <c r="CY655" s="154" t="s">
        <v>2243</v>
      </c>
      <c r="CZ655" s="174">
        <f t="shared" si="14"/>
        <v>0</v>
      </c>
      <c r="DA655" s="158" t="s">
        <v>687</v>
      </c>
      <c r="DB655" s="154" t="s">
        <v>688</v>
      </c>
      <c r="DC655" s="154" t="s">
        <v>664</v>
      </c>
    </row>
    <row r="656" spans="1:107" ht="13.2" customHeight="1" x14ac:dyDescent="0.25">
      <c r="A656" s="175" t="s">
        <v>689</v>
      </c>
      <c r="B656" s="176" t="s">
        <v>690</v>
      </c>
      <c r="C656" s="177">
        <v>0</v>
      </c>
      <c r="D656" s="177">
        <v>0</v>
      </c>
      <c r="E656" s="177">
        <v>0</v>
      </c>
      <c r="F656" s="177">
        <v>2500</v>
      </c>
      <c r="G656" s="177">
        <v>0</v>
      </c>
      <c r="H656" s="177">
        <v>0</v>
      </c>
      <c r="I656" s="177">
        <v>0</v>
      </c>
      <c r="J656" s="177">
        <v>0</v>
      </c>
      <c r="K656" s="177">
        <v>0</v>
      </c>
      <c r="L656" s="177">
        <v>0</v>
      </c>
      <c r="M656" s="177">
        <v>5900</v>
      </c>
      <c r="N656" s="177">
        <v>0</v>
      </c>
      <c r="O656" s="177">
        <v>135515.5</v>
      </c>
      <c r="P656" s="177">
        <v>38925</v>
      </c>
      <c r="Q656" s="177">
        <v>0</v>
      </c>
      <c r="R656" s="177">
        <v>242862</v>
      </c>
      <c r="S656" s="177">
        <v>44035</v>
      </c>
      <c r="T656" s="177">
        <v>127116</v>
      </c>
      <c r="U656" s="177">
        <v>58850</v>
      </c>
      <c r="V656" s="177">
        <v>75000</v>
      </c>
      <c r="W656" s="177">
        <v>0</v>
      </c>
      <c r="X656" s="177">
        <v>0</v>
      </c>
      <c r="Y656" s="177">
        <v>0</v>
      </c>
      <c r="Z656" s="177">
        <v>0</v>
      </c>
      <c r="AA656" s="177">
        <v>0</v>
      </c>
      <c r="AB656" s="177">
        <v>0</v>
      </c>
      <c r="AC656" s="177">
        <v>0</v>
      </c>
      <c r="AD656" s="177">
        <v>52430</v>
      </c>
      <c r="AE656" s="177">
        <v>0</v>
      </c>
      <c r="AF656" s="177">
        <v>13910</v>
      </c>
      <c r="AG656" s="177">
        <v>81052.5</v>
      </c>
      <c r="AH656" s="177">
        <v>22448.9</v>
      </c>
      <c r="AI656" s="177">
        <v>36480</v>
      </c>
      <c r="AJ656" s="177">
        <v>21590</v>
      </c>
      <c r="AK656" s="177">
        <v>236065</v>
      </c>
      <c r="AL656" s="177">
        <v>0</v>
      </c>
      <c r="AM656" s="177">
        <v>900</v>
      </c>
      <c r="AN656" s="177">
        <v>0</v>
      </c>
      <c r="AO656" s="177">
        <v>0</v>
      </c>
      <c r="AP656" s="177">
        <v>60543</v>
      </c>
      <c r="AQ656" s="177">
        <v>0</v>
      </c>
      <c r="AR656" s="177">
        <v>800</v>
      </c>
      <c r="AS656" s="177">
        <v>0</v>
      </c>
      <c r="AT656" s="177">
        <v>30000</v>
      </c>
      <c r="AU656" s="177">
        <v>0</v>
      </c>
      <c r="AV656" s="177">
        <v>0</v>
      </c>
      <c r="AW656" s="177">
        <v>0</v>
      </c>
      <c r="AX656" s="177">
        <v>52965</v>
      </c>
      <c r="AY656" s="177">
        <v>0</v>
      </c>
      <c r="AZ656" s="177">
        <v>0</v>
      </c>
      <c r="BA656" s="177">
        <v>0</v>
      </c>
      <c r="BB656" s="177">
        <v>0</v>
      </c>
      <c r="BC656" s="177">
        <v>0</v>
      </c>
      <c r="BD656" s="177">
        <v>48150</v>
      </c>
      <c r="BE656" s="177">
        <v>0</v>
      </c>
      <c r="BF656" s="177">
        <v>0</v>
      </c>
      <c r="BG656" s="177">
        <v>2600</v>
      </c>
      <c r="BH656" s="177">
        <v>0</v>
      </c>
      <c r="BI656" s="177">
        <v>1800</v>
      </c>
      <c r="BJ656" s="177">
        <v>71690</v>
      </c>
      <c r="BK656" s="177">
        <v>0</v>
      </c>
      <c r="BL656" s="177">
        <v>8160</v>
      </c>
      <c r="BM656" s="177">
        <v>50010</v>
      </c>
      <c r="BN656" s="177">
        <v>164160</v>
      </c>
      <c r="BO656" s="177">
        <v>4500</v>
      </c>
      <c r="BP656" s="177">
        <v>112350</v>
      </c>
      <c r="BQ656" s="177">
        <v>0</v>
      </c>
      <c r="BR656" s="179">
        <v>1148248.6299999999</v>
      </c>
      <c r="BS656" s="179">
        <v>47080</v>
      </c>
      <c r="BT656" s="179">
        <v>0</v>
      </c>
      <c r="BU656" s="179">
        <v>7400</v>
      </c>
      <c r="BV656" s="179">
        <v>0</v>
      </c>
      <c r="BW656" s="179">
        <v>4900</v>
      </c>
      <c r="BX656" s="179">
        <v>128894.8</v>
      </c>
      <c r="BY656" s="179">
        <v>4500</v>
      </c>
      <c r="BZ656" s="179">
        <v>82940</v>
      </c>
      <c r="CA656" s="179">
        <v>0</v>
      </c>
      <c r="CB656" s="179">
        <v>51770</v>
      </c>
      <c r="CC656" s="179">
        <v>31672</v>
      </c>
      <c r="CD656" s="179">
        <v>0</v>
      </c>
      <c r="CE656" s="179">
        <v>0</v>
      </c>
      <c r="CF656" s="179">
        <v>0</v>
      </c>
      <c r="CG656" s="179">
        <v>0</v>
      </c>
      <c r="CH656" s="179">
        <v>0</v>
      </c>
      <c r="CI656" s="179">
        <v>3500</v>
      </c>
      <c r="CJ656" s="179">
        <v>0</v>
      </c>
      <c r="CK656" s="179">
        <v>18853.400000000001</v>
      </c>
      <c r="CL656" s="179">
        <v>0</v>
      </c>
      <c r="CM656" s="178" t="s">
        <v>2240</v>
      </c>
      <c r="CN656" s="153" t="s">
        <v>2253</v>
      </c>
      <c r="CO656" s="153" t="s">
        <v>2240</v>
      </c>
      <c r="CP656" s="154" t="s">
        <v>2243</v>
      </c>
      <c r="CQ656" s="189" t="s">
        <v>2242</v>
      </c>
      <c r="CR656" s="154">
        <f t="shared" si="13"/>
        <v>0</v>
      </c>
      <c r="CS656" s="154" t="s">
        <v>689</v>
      </c>
      <c r="CT656" s="154" t="s">
        <v>690</v>
      </c>
      <c r="CU656" s="154">
        <v>0</v>
      </c>
      <c r="CW656" s="157" t="s">
        <v>2253</v>
      </c>
      <c r="CX656" s="154" t="s">
        <v>2240</v>
      </c>
      <c r="CY656" s="154" t="s">
        <v>2243</v>
      </c>
      <c r="CZ656" s="174">
        <f t="shared" si="14"/>
        <v>0</v>
      </c>
      <c r="DA656" s="158" t="s">
        <v>689</v>
      </c>
      <c r="DB656" s="154" t="s">
        <v>690</v>
      </c>
      <c r="DC656" s="154" t="s">
        <v>664</v>
      </c>
    </row>
    <row r="657" spans="1:107" ht="13.2" customHeight="1" x14ac:dyDescent="0.25">
      <c r="A657" s="175" t="s">
        <v>691</v>
      </c>
      <c r="B657" s="176" t="s">
        <v>692</v>
      </c>
      <c r="C657" s="177">
        <v>0</v>
      </c>
      <c r="D657" s="177">
        <v>0</v>
      </c>
      <c r="E657" s="177">
        <v>650</v>
      </c>
      <c r="F657" s="177">
        <v>0</v>
      </c>
      <c r="G657" s="177">
        <v>0</v>
      </c>
      <c r="H657" s="177">
        <v>0</v>
      </c>
      <c r="I657" s="177">
        <v>0</v>
      </c>
      <c r="J657" s="177">
        <v>0</v>
      </c>
      <c r="K657" s="177">
        <v>0</v>
      </c>
      <c r="L657" s="177">
        <v>0</v>
      </c>
      <c r="M657" s="177">
        <v>0</v>
      </c>
      <c r="N657" s="177">
        <v>0</v>
      </c>
      <c r="O657" s="177">
        <v>0</v>
      </c>
      <c r="P657" s="177">
        <v>0</v>
      </c>
      <c r="Q657" s="177">
        <v>0</v>
      </c>
      <c r="R657" s="177">
        <v>0</v>
      </c>
      <c r="S657" s="177">
        <v>0</v>
      </c>
      <c r="T657" s="177">
        <v>0</v>
      </c>
      <c r="U657" s="177">
        <v>0</v>
      </c>
      <c r="V657" s="177">
        <v>0</v>
      </c>
      <c r="W657" s="177">
        <v>0</v>
      </c>
      <c r="X657" s="177">
        <v>0</v>
      </c>
      <c r="Y657" s="177">
        <v>0</v>
      </c>
      <c r="Z657" s="177">
        <v>0</v>
      </c>
      <c r="AA657" s="177">
        <v>0</v>
      </c>
      <c r="AB657" s="177">
        <v>0</v>
      </c>
      <c r="AC657" s="177">
        <v>5740</v>
      </c>
      <c r="AD657" s="177">
        <v>0</v>
      </c>
      <c r="AE657" s="177">
        <v>0</v>
      </c>
      <c r="AF657" s="177">
        <v>55650</v>
      </c>
      <c r="AG657" s="177">
        <v>0</v>
      </c>
      <c r="AH657" s="177">
        <v>0</v>
      </c>
      <c r="AI657" s="177">
        <v>0</v>
      </c>
      <c r="AJ657" s="177">
        <v>0</v>
      </c>
      <c r="AK657" s="177">
        <v>0</v>
      </c>
      <c r="AL657" s="177">
        <v>0</v>
      </c>
      <c r="AM657" s="177">
        <v>3000</v>
      </c>
      <c r="AN657" s="177">
        <v>0</v>
      </c>
      <c r="AO657" s="177">
        <v>0</v>
      </c>
      <c r="AP657" s="177">
        <v>30000</v>
      </c>
      <c r="AQ657" s="177">
        <v>0</v>
      </c>
      <c r="AR657" s="177">
        <v>0</v>
      </c>
      <c r="AS657" s="177">
        <v>0</v>
      </c>
      <c r="AT657" s="177">
        <v>0</v>
      </c>
      <c r="AU657" s="177">
        <v>0</v>
      </c>
      <c r="AV657" s="177">
        <v>0</v>
      </c>
      <c r="AW657" s="177">
        <v>0</v>
      </c>
      <c r="AX657" s="177">
        <v>0</v>
      </c>
      <c r="AY657" s="177">
        <v>0</v>
      </c>
      <c r="AZ657" s="177">
        <v>0</v>
      </c>
      <c r="BA657" s="177">
        <v>0</v>
      </c>
      <c r="BB657" s="177">
        <v>0</v>
      </c>
      <c r="BC657" s="177">
        <v>0</v>
      </c>
      <c r="BD657" s="177">
        <v>0</v>
      </c>
      <c r="BE657" s="177">
        <v>0</v>
      </c>
      <c r="BF657" s="177">
        <v>0</v>
      </c>
      <c r="BG657" s="177">
        <v>0</v>
      </c>
      <c r="BH657" s="177">
        <v>0</v>
      </c>
      <c r="BI657" s="177">
        <v>0</v>
      </c>
      <c r="BJ657" s="177">
        <v>0</v>
      </c>
      <c r="BK657" s="177">
        <v>0</v>
      </c>
      <c r="BL657" s="177">
        <v>6800</v>
      </c>
      <c r="BM657" s="177">
        <v>0</v>
      </c>
      <c r="BN657" s="177">
        <v>4000</v>
      </c>
      <c r="BO657" s="177">
        <v>0</v>
      </c>
      <c r="BP657" s="177">
        <v>0</v>
      </c>
      <c r="BQ657" s="177">
        <v>0</v>
      </c>
      <c r="BR657" s="179">
        <v>0</v>
      </c>
      <c r="BS657" s="179">
        <v>0</v>
      </c>
      <c r="BT657" s="179">
        <v>0</v>
      </c>
      <c r="BU657" s="179">
        <v>4200</v>
      </c>
      <c r="BV657" s="179">
        <v>0</v>
      </c>
      <c r="BW657" s="179">
        <v>0</v>
      </c>
      <c r="BX657" s="179">
        <v>0</v>
      </c>
      <c r="BY657" s="179">
        <v>0</v>
      </c>
      <c r="BZ657" s="179">
        <v>0</v>
      </c>
      <c r="CA657" s="177">
        <v>0</v>
      </c>
      <c r="CB657" s="179">
        <v>0</v>
      </c>
      <c r="CC657" s="179">
        <v>0</v>
      </c>
      <c r="CD657" s="179">
        <v>0</v>
      </c>
      <c r="CE657" s="179">
        <v>0</v>
      </c>
      <c r="CF657" s="177">
        <v>0</v>
      </c>
      <c r="CG657" s="179">
        <v>0</v>
      </c>
      <c r="CH657" s="177">
        <v>0</v>
      </c>
      <c r="CI657" s="177">
        <v>0</v>
      </c>
      <c r="CJ657" s="179">
        <v>0</v>
      </c>
      <c r="CK657" s="177">
        <v>0</v>
      </c>
      <c r="CL657" s="177">
        <v>0</v>
      </c>
      <c r="CM657" s="178" t="s">
        <v>2240</v>
      </c>
      <c r="CN657" s="153" t="s">
        <v>2253</v>
      </c>
      <c r="CO657" s="153" t="s">
        <v>2240</v>
      </c>
      <c r="CP657" s="154" t="s">
        <v>2243</v>
      </c>
      <c r="CQ657" s="189" t="s">
        <v>2242</v>
      </c>
      <c r="CR657" s="154">
        <f t="shared" si="13"/>
        <v>0</v>
      </c>
      <c r="CS657" s="154" t="s">
        <v>691</v>
      </c>
      <c r="CT657" s="154" t="s">
        <v>692</v>
      </c>
      <c r="CU657" s="154">
        <v>0</v>
      </c>
      <c r="CW657" s="157" t="s">
        <v>2253</v>
      </c>
      <c r="CX657" s="154" t="s">
        <v>2240</v>
      </c>
      <c r="CY657" s="154" t="s">
        <v>2243</v>
      </c>
      <c r="CZ657" s="174">
        <f t="shared" si="14"/>
        <v>0</v>
      </c>
      <c r="DA657" s="158" t="s">
        <v>691</v>
      </c>
      <c r="DB657" s="154" t="s">
        <v>692</v>
      </c>
      <c r="DC657" s="154" t="s">
        <v>664</v>
      </c>
    </row>
    <row r="658" spans="1:107" ht="13.2" customHeight="1" x14ac:dyDescent="0.25">
      <c r="A658" s="175" t="s">
        <v>693</v>
      </c>
      <c r="B658" s="176" t="s">
        <v>694</v>
      </c>
      <c r="C658" s="177">
        <v>1644166.42</v>
      </c>
      <c r="D658" s="177">
        <v>238580</v>
      </c>
      <c r="E658" s="177">
        <v>246500</v>
      </c>
      <c r="F658" s="177">
        <v>213050</v>
      </c>
      <c r="G658" s="177">
        <v>0</v>
      </c>
      <c r="H658" s="177">
        <v>0</v>
      </c>
      <c r="I658" s="177">
        <v>426545.6</v>
      </c>
      <c r="J658" s="177">
        <v>228975.67</v>
      </c>
      <c r="K658" s="177">
        <v>80889.2</v>
      </c>
      <c r="L658" s="177">
        <v>56600</v>
      </c>
      <c r="M658" s="177">
        <v>324004.19</v>
      </c>
      <c r="N658" s="177">
        <v>15165</v>
      </c>
      <c r="O658" s="177">
        <v>1310323.55</v>
      </c>
      <c r="P658" s="177">
        <v>70029.02</v>
      </c>
      <c r="Q658" s="177">
        <v>20300</v>
      </c>
      <c r="R658" s="177">
        <v>153493.25</v>
      </c>
      <c r="S658" s="177">
        <v>148530</v>
      </c>
      <c r="T658" s="177">
        <v>35900.97</v>
      </c>
      <c r="U658" s="177">
        <v>93198.5</v>
      </c>
      <c r="V658" s="177">
        <v>61297.4</v>
      </c>
      <c r="W658" s="177">
        <v>717368.47</v>
      </c>
      <c r="X658" s="177">
        <v>12305</v>
      </c>
      <c r="Y658" s="177">
        <v>39560</v>
      </c>
      <c r="Z658" s="177">
        <v>72500</v>
      </c>
      <c r="AA658" s="177">
        <v>78049</v>
      </c>
      <c r="AB658" s="177">
        <v>54300</v>
      </c>
      <c r="AC658" s="177">
        <v>0</v>
      </c>
      <c r="AD658" s="177">
        <v>433301.63</v>
      </c>
      <c r="AE658" s="177">
        <v>42785.8</v>
      </c>
      <c r="AF658" s="177">
        <v>176575</v>
      </c>
      <c r="AG658" s="177">
        <v>314521.5</v>
      </c>
      <c r="AH658" s="177">
        <v>91732</v>
      </c>
      <c r="AI658" s="177">
        <v>73000</v>
      </c>
      <c r="AJ658" s="177">
        <v>76349</v>
      </c>
      <c r="AK658" s="177">
        <v>6932079.0599999996</v>
      </c>
      <c r="AL658" s="177">
        <v>144483.75</v>
      </c>
      <c r="AM658" s="177">
        <v>209201</v>
      </c>
      <c r="AN658" s="177">
        <v>125525</v>
      </c>
      <c r="AO658" s="177">
        <v>132285.9</v>
      </c>
      <c r="AP658" s="177">
        <v>120333.99</v>
      </c>
      <c r="AQ658" s="177">
        <v>21800</v>
      </c>
      <c r="AR658" s="177">
        <v>1245762.73</v>
      </c>
      <c r="AS658" s="177">
        <v>0</v>
      </c>
      <c r="AT658" s="177">
        <v>116389</v>
      </c>
      <c r="AU658" s="177">
        <v>88184.3</v>
      </c>
      <c r="AV658" s="177">
        <v>290922.94</v>
      </c>
      <c r="AW658" s="177">
        <v>22391</v>
      </c>
      <c r="AX658" s="177">
        <v>160557.17000000001</v>
      </c>
      <c r="AY658" s="177">
        <v>44000</v>
      </c>
      <c r="AZ658" s="177">
        <v>73592.5</v>
      </c>
      <c r="BA658" s="177">
        <v>326772.5</v>
      </c>
      <c r="BB658" s="177">
        <v>40048.49</v>
      </c>
      <c r="BC658" s="177">
        <v>1850923.46</v>
      </c>
      <c r="BD658" s="177">
        <v>508592.4</v>
      </c>
      <c r="BE658" s="177">
        <v>8200</v>
      </c>
      <c r="BF658" s="177">
        <v>259191.3</v>
      </c>
      <c r="BG658" s="177">
        <v>2053249.16</v>
      </c>
      <c r="BH658" s="177">
        <v>0</v>
      </c>
      <c r="BI658" s="177">
        <v>45500</v>
      </c>
      <c r="BJ658" s="177">
        <v>29500</v>
      </c>
      <c r="BK658" s="177">
        <v>108795.62</v>
      </c>
      <c r="BL658" s="177">
        <v>2017169.63</v>
      </c>
      <c r="BM658" s="177">
        <v>208196.1</v>
      </c>
      <c r="BN658" s="177">
        <v>114118.39999999999</v>
      </c>
      <c r="BO658" s="177">
        <v>338350</v>
      </c>
      <c r="BP658" s="177">
        <v>60380</v>
      </c>
      <c r="BQ658" s="177">
        <v>14240</v>
      </c>
      <c r="BR658" s="179">
        <v>8026718.0999999996</v>
      </c>
      <c r="BS658" s="177">
        <v>158626</v>
      </c>
      <c r="BT658" s="179">
        <v>407600</v>
      </c>
      <c r="BU658" s="179">
        <v>354850</v>
      </c>
      <c r="BV658" s="179">
        <v>0</v>
      </c>
      <c r="BW658" s="177">
        <v>581095</v>
      </c>
      <c r="BX658" s="179">
        <v>113924.2</v>
      </c>
      <c r="BY658" s="177">
        <v>12500</v>
      </c>
      <c r="BZ658" s="179">
        <v>202836.42</v>
      </c>
      <c r="CA658" s="179">
        <v>120369.3</v>
      </c>
      <c r="CB658" s="179">
        <v>16900</v>
      </c>
      <c r="CC658" s="179">
        <v>47620</v>
      </c>
      <c r="CD658" s="179">
        <v>0</v>
      </c>
      <c r="CE658" s="179">
        <v>103316</v>
      </c>
      <c r="CF658" s="179">
        <v>12600</v>
      </c>
      <c r="CG658" s="179">
        <v>240295</v>
      </c>
      <c r="CH658" s="177">
        <v>0</v>
      </c>
      <c r="CI658" s="179">
        <v>42000</v>
      </c>
      <c r="CJ658" s="179">
        <v>292307.93</v>
      </c>
      <c r="CK658" s="179">
        <v>74514.5</v>
      </c>
      <c r="CL658" s="179">
        <v>0</v>
      </c>
      <c r="CM658" s="178" t="s">
        <v>2240</v>
      </c>
      <c r="CN658" s="153" t="s">
        <v>2253</v>
      </c>
      <c r="CO658" s="153" t="s">
        <v>2240</v>
      </c>
      <c r="CP658" s="154" t="s">
        <v>2243</v>
      </c>
      <c r="CQ658" s="189" t="s">
        <v>2242</v>
      </c>
      <c r="CR658" s="154">
        <f t="shared" si="13"/>
        <v>0</v>
      </c>
      <c r="CS658" s="154" t="s">
        <v>693</v>
      </c>
      <c r="CT658" s="154" t="s">
        <v>694</v>
      </c>
      <c r="CU658" s="154">
        <v>0</v>
      </c>
      <c r="CW658" s="157" t="s">
        <v>2253</v>
      </c>
      <c r="CX658" s="154" t="s">
        <v>2240</v>
      </c>
      <c r="CY658" s="154" t="s">
        <v>2243</v>
      </c>
      <c r="CZ658" s="174">
        <f t="shared" si="14"/>
        <v>0</v>
      </c>
      <c r="DA658" s="158" t="s">
        <v>693</v>
      </c>
      <c r="DB658" s="154" t="s">
        <v>694</v>
      </c>
      <c r="DC658" s="154" t="s">
        <v>664</v>
      </c>
    </row>
    <row r="659" spans="1:107" ht="13.2" customHeight="1" x14ac:dyDescent="0.25">
      <c r="A659" s="175" t="s">
        <v>695</v>
      </c>
      <c r="B659" s="176" t="s">
        <v>696</v>
      </c>
      <c r="C659" s="177">
        <v>0</v>
      </c>
      <c r="D659" s="177">
        <v>0</v>
      </c>
      <c r="E659" s="177">
        <v>0</v>
      </c>
      <c r="F659" s="177">
        <v>0</v>
      </c>
      <c r="G659" s="177">
        <v>0</v>
      </c>
      <c r="H659" s="177">
        <v>0</v>
      </c>
      <c r="I659" s="177">
        <v>0</v>
      </c>
      <c r="J659" s="177">
        <v>16400</v>
      </c>
      <c r="K659" s="177">
        <v>0</v>
      </c>
      <c r="L659" s="177">
        <v>12280</v>
      </c>
      <c r="M659" s="177">
        <v>0</v>
      </c>
      <c r="N659" s="177">
        <v>0</v>
      </c>
      <c r="O659" s="177">
        <v>6900</v>
      </c>
      <c r="P659" s="177">
        <v>9300</v>
      </c>
      <c r="Q659" s="177">
        <v>0</v>
      </c>
      <c r="R659" s="177">
        <v>2335</v>
      </c>
      <c r="S659" s="177">
        <v>36355</v>
      </c>
      <c r="T659" s="177">
        <v>5550</v>
      </c>
      <c r="U659" s="177">
        <v>0</v>
      </c>
      <c r="V659" s="177">
        <v>0</v>
      </c>
      <c r="W659" s="177">
        <v>56630</v>
      </c>
      <c r="X659" s="177">
        <v>14685</v>
      </c>
      <c r="Y659" s="177">
        <v>0</v>
      </c>
      <c r="Z659" s="177">
        <v>9570</v>
      </c>
      <c r="AA659" s="177">
        <v>0</v>
      </c>
      <c r="AB659" s="177">
        <v>6400</v>
      </c>
      <c r="AC659" s="177">
        <v>0</v>
      </c>
      <c r="AD659" s="177">
        <v>70972</v>
      </c>
      <c r="AE659" s="177">
        <v>0</v>
      </c>
      <c r="AF659" s="177">
        <v>21350</v>
      </c>
      <c r="AG659" s="177">
        <v>3780</v>
      </c>
      <c r="AH659" s="177">
        <v>0</v>
      </c>
      <c r="AI659" s="177">
        <v>605</v>
      </c>
      <c r="AJ659" s="177">
        <v>4170</v>
      </c>
      <c r="AK659" s="177">
        <v>389078</v>
      </c>
      <c r="AL659" s="177">
        <v>0</v>
      </c>
      <c r="AM659" s="177">
        <v>0</v>
      </c>
      <c r="AN659" s="177">
        <v>0</v>
      </c>
      <c r="AO659" s="177">
        <v>0</v>
      </c>
      <c r="AP659" s="177">
        <v>0</v>
      </c>
      <c r="AQ659" s="177">
        <v>0</v>
      </c>
      <c r="AR659" s="177">
        <v>0</v>
      </c>
      <c r="AS659" s="177">
        <v>0</v>
      </c>
      <c r="AT659" s="177">
        <v>0</v>
      </c>
      <c r="AU659" s="177">
        <v>0</v>
      </c>
      <c r="AV659" s="177">
        <v>2600</v>
      </c>
      <c r="AW659" s="177">
        <v>800</v>
      </c>
      <c r="AX659" s="177">
        <v>0</v>
      </c>
      <c r="AY659" s="177">
        <v>0</v>
      </c>
      <c r="AZ659" s="177">
        <v>0</v>
      </c>
      <c r="BA659" s="177">
        <v>0</v>
      </c>
      <c r="BB659" s="177">
        <v>500</v>
      </c>
      <c r="BC659" s="177">
        <v>11000</v>
      </c>
      <c r="BD659" s="177">
        <v>0</v>
      </c>
      <c r="BE659" s="177">
        <v>5970</v>
      </c>
      <c r="BF659" s="177">
        <v>0</v>
      </c>
      <c r="BG659" s="177">
        <v>26118.7</v>
      </c>
      <c r="BH659" s="177">
        <v>2700</v>
      </c>
      <c r="BI659" s="177">
        <v>0</v>
      </c>
      <c r="BJ659" s="177">
        <v>0</v>
      </c>
      <c r="BK659" s="177">
        <v>0</v>
      </c>
      <c r="BL659" s="177">
        <v>268970</v>
      </c>
      <c r="BM659" s="177">
        <v>11780</v>
      </c>
      <c r="BN659" s="177">
        <v>1200</v>
      </c>
      <c r="BO659" s="177">
        <v>5050</v>
      </c>
      <c r="BP659" s="177">
        <v>0</v>
      </c>
      <c r="BQ659" s="177">
        <v>0</v>
      </c>
      <c r="BR659" s="179">
        <v>1703220</v>
      </c>
      <c r="BS659" s="179">
        <v>2700</v>
      </c>
      <c r="BT659" s="179">
        <v>0</v>
      </c>
      <c r="BU659" s="179">
        <v>0</v>
      </c>
      <c r="BV659" s="179">
        <v>0</v>
      </c>
      <c r="BW659" s="179">
        <v>4200</v>
      </c>
      <c r="BX659" s="179">
        <v>0</v>
      </c>
      <c r="BY659" s="179">
        <v>17120</v>
      </c>
      <c r="BZ659" s="179">
        <v>0</v>
      </c>
      <c r="CA659" s="177">
        <v>1690</v>
      </c>
      <c r="CB659" s="179">
        <v>1800</v>
      </c>
      <c r="CC659" s="177">
        <v>0</v>
      </c>
      <c r="CD659" s="179">
        <v>0</v>
      </c>
      <c r="CE659" s="179">
        <v>0</v>
      </c>
      <c r="CF659" s="179">
        <v>0</v>
      </c>
      <c r="CG659" s="179">
        <v>0</v>
      </c>
      <c r="CH659" s="179">
        <v>0</v>
      </c>
      <c r="CI659" s="177">
        <v>0</v>
      </c>
      <c r="CJ659" s="179">
        <v>0</v>
      </c>
      <c r="CK659" s="179">
        <v>0</v>
      </c>
      <c r="CL659" s="179">
        <v>0</v>
      </c>
      <c r="CM659" s="178" t="s">
        <v>2240</v>
      </c>
      <c r="CN659" s="153" t="s">
        <v>2253</v>
      </c>
      <c r="CO659" s="153" t="s">
        <v>2240</v>
      </c>
      <c r="CP659" s="154" t="s">
        <v>2243</v>
      </c>
      <c r="CQ659" s="189" t="s">
        <v>2242</v>
      </c>
      <c r="CR659" s="154">
        <f t="shared" si="13"/>
        <v>0</v>
      </c>
      <c r="CS659" s="154" t="s">
        <v>695</v>
      </c>
      <c r="CT659" s="154" t="s">
        <v>696</v>
      </c>
      <c r="CU659" s="154">
        <v>0</v>
      </c>
      <c r="CW659" s="157" t="s">
        <v>2253</v>
      </c>
      <c r="CX659" s="154" t="s">
        <v>2240</v>
      </c>
      <c r="CY659" s="154" t="s">
        <v>2243</v>
      </c>
      <c r="CZ659" s="174">
        <f t="shared" si="14"/>
        <v>0</v>
      </c>
      <c r="DA659" s="158" t="s">
        <v>695</v>
      </c>
      <c r="DB659" s="154" t="s">
        <v>696</v>
      </c>
      <c r="DC659" s="154" t="s">
        <v>664</v>
      </c>
    </row>
    <row r="660" spans="1:107" ht="13.2" customHeight="1" x14ac:dyDescent="0.25">
      <c r="A660" s="175" t="s">
        <v>697</v>
      </c>
      <c r="B660" s="176" t="s">
        <v>698</v>
      </c>
      <c r="C660" s="177">
        <v>195700</v>
      </c>
      <c r="D660" s="177">
        <v>38900</v>
      </c>
      <c r="E660" s="177">
        <v>0</v>
      </c>
      <c r="F660" s="177">
        <v>96245</v>
      </c>
      <c r="G660" s="177">
        <v>214064.6</v>
      </c>
      <c r="H660" s="177">
        <v>0</v>
      </c>
      <c r="I660" s="177">
        <v>0</v>
      </c>
      <c r="J660" s="177">
        <v>59312.24</v>
      </c>
      <c r="K660" s="177">
        <v>0</v>
      </c>
      <c r="L660" s="177">
        <v>1500</v>
      </c>
      <c r="M660" s="177">
        <v>0</v>
      </c>
      <c r="N660" s="177">
        <v>33377</v>
      </c>
      <c r="O660" s="177">
        <v>124893.33</v>
      </c>
      <c r="P660" s="177">
        <v>0</v>
      </c>
      <c r="Q660" s="177">
        <v>3000</v>
      </c>
      <c r="R660" s="177">
        <v>75572.78</v>
      </c>
      <c r="S660" s="177">
        <v>167871.74</v>
      </c>
      <c r="T660" s="177">
        <v>13417.8</v>
      </c>
      <c r="U660" s="177">
        <v>35660</v>
      </c>
      <c r="V660" s="177">
        <v>0</v>
      </c>
      <c r="W660" s="177">
        <v>552938.78</v>
      </c>
      <c r="X660" s="177">
        <v>500</v>
      </c>
      <c r="Y660" s="177">
        <v>0</v>
      </c>
      <c r="Z660" s="177">
        <v>12949.32</v>
      </c>
      <c r="AA660" s="177">
        <v>0</v>
      </c>
      <c r="AB660" s="177">
        <v>1030</v>
      </c>
      <c r="AC660" s="177">
        <v>0</v>
      </c>
      <c r="AD660" s="177">
        <v>146660.62</v>
      </c>
      <c r="AE660" s="177">
        <v>7490</v>
      </c>
      <c r="AF660" s="177">
        <v>15585</v>
      </c>
      <c r="AG660" s="177">
        <v>54389.99</v>
      </c>
      <c r="AH660" s="177">
        <v>75910</v>
      </c>
      <c r="AI660" s="177">
        <v>53150</v>
      </c>
      <c r="AJ660" s="177">
        <v>5690</v>
      </c>
      <c r="AK660" s="177">
        <v>0</v>
      </c>
      <c r="AL660" s="177">
        <v>14926.5</v>
      </c>
      <c r="AM660" s="177">
        <v>57454.34</v>
      </c>
      <c r="AN660" s="177">
        <v>181859.5</v>
      </c>
      <c r="AO660" s="177">
        <v>0</v>
      </c>
      <c r="AP660" s="177">
        <v>101654.36</v>
      </c>
      <c r="AQ660" s="177">
        <v>0</v>
      </c>
      <c r="AR660" s="177">
        <v>0</v>
      </c>
      <c r="AS660" s="177">
        <v>22185</v>
      </c>
      <c r="AT660" s="177">
        <v>273096.3</v>
      </c>
      <c r="AU660" s="177">
        <v>0</v>
      </c>
      <c r="AV660" s="177">
        <v>37809.08</v>
      </c>
      <c r="AW660" s="177">
        <v>36907.5</v>
      </c>
      <c r="AX660" s="177">
        <v>100041.41</v>
      </c>
      <c r="AY660" s="177">
        <v>0</v>
      </c>
      <c r="AZ660" s="177">
        <v>26552.2</v>
      </c>
      <c r="BA660" s="177">
        <v>0</v>
      </c>
      <c r="BB660" s="177">
        <v>1280</v>
      </c>
      <c r="BC660" s="177">
        <v>56617</v>
      </c>
      <c r="BD660" s="177">
        <v>139467.75</v>
      </c>
      <c r="BE660" s="177">
        <v>0</v>
      </c>
      <c r="BF660" s="177">
        <v>0</v>
      </c>
      <c r="BG660" s="177">
        <v>71590.240000000005</v>
      </c>
      <c r="BH660" s="177">
        <v>0</v>
      </c>
      <c r="BI660" s="177">
        <v>15031</v>
      </c>
      <c r="BJ660" s="177">
        <v>0</v>
      </c>
      <c r="BK660" s="177">
        <v>1700</v>
      </c>
      <c r="BL660" s="177">
        <v>169699</v>
      </c>
      <c r="BM660" s="177">
        <v>337899.08</v>
      </c>
      <c r="BN660" s="177">
        <v>0</v>
      </c>
      <c r="BO660" s="177">
        <v>82692.52</v>
      </c>
      <c r="BP660" s="177">
        <v>2750</v>
      </c>
      <c r="BQ660" s="177">
        <v>9500</v>
      </c>
      <c r="BR660" s="179">
        <v>154921.25</v>
      </c>
      <c r="BS660" s="177">
        <v>35609.599999999999</v>
      </c>
      <c r="BT660" s="177">
        <v>51221.5</v>
      </c>
      <c r="BU660" s="179">
        <v>286153.28999999998</v>
      </c>
      <c r="BV660" s="179">
        <v>11550</v>
      </c>
      <c r="BW660" s="179">
        <v>0</v>
      </c>
      <c r="BX660" s="179">
        <v>68382.63</v>
      </c>
      <c r="BY660" s="179">
        <v>46000</v>
      </c>
      <c r="BZ660" s="177">
        <v>109910</v>
      </c>
      <c r="CA660" s="179">
        <v>56671.48</v>
      </c>
      <c r="CB660" s="179">
        <v>232348</v>
      </c>
      <c r="CC660" s="179">
        <v>0</v>
      </c>
      <c r="CD660" s="179">
        <v>0</v>
      </c>
      <c r="CE660" s="179">
        <v>0</v>
      </c>
      <c r="CF660" s="177">
        <v>1200</v>
      </c>
      <c r="CG660" s="179">
        <v>6300</v>
      </c>
      <c r="CH660" s="177">
        <v>0</v>
      </c>
      <c r="CI660" s="179">
        <v>3531</v>
      </c>
      <c r="CJ660" s="179">
        <v>0</v>
      </c>
      <c r="CK660" s="177">
        <v>0</v>
      </c>
      <c r="CL660" s="179">
        <v>0</v>
      </c>
      <c r="CM660" s="178" t="s">
        <v>2240</v>
      </c>
      <c r="CN660" s="153" t="s">
        <v>2253</v>
      </c>
      <c r="CO660" s="153" t="s">
        <v>2240</v>
      </c>
      <c r="CP660" s="154" t="s">
        <v>2243</v>
      </c>
      <c r="CQ660" s="189" t="s">
        <v>2242</v>
      </c>
      <c r="CR660" s="154">
        <f t="shared" ref="CR660:CR723" si="15">A660-CS660</f>
        <v>0</v>
      </c>
      <c r="CS660" s="154" t="s">
        <v>697</v>
      </c>
      <c r="CT660" s="154" t="s">
        <v>698</v>
      </c>
      <c r="CU660" s="154">
        <v>0</v>
      </c>
      <c r="CW660" s="157" t="s">
        <v>2253</v>
      </c>
      <c r="CX660" s="154" t="s">
        <v>2240</v>
      </c>
      <c r="CY660" s="154" t="s">
        <v>2243</v>
      </c>
      <c r="CZ660" s="174">
        <f t="shared" si="14"/>
        <v>0</v>
      </c>
      <c r="DA660" s="158" t="s">
        <v>697</v>
      </c>
      <c r="DB660" s="154" t="s">
        <v>698</v>
      </c>
      <c r="DC660" s="154" t="s">
        <v>664</v>
      </c>
    </row>
    <row r="661" spans="1:107" ht="13.2" customHeight="1" x14ac:dyDescent="0.25">
      <c r="A661" s="175" t="s">
        <v>699</v>
      </c>
      <c r="B661" s="176" t="s">
        <v>700</v>
      </c>
      <c r="C661" s="177">
        <v>490062</v>
      </c>
      <c r="D661" s="177">
        <v>0</v>
      </c>
      <c r="E661" s="177">
        <v>0</v>
      </c>
      <c r="F661" s="177">
        <v>0</v>
      </c>
      <c r="G661" s="177">
        <v>0</v>
      </c>
      <c r="H661" s="177">
        <v>0</v>
      </c>
      <c r="I661" s="177">
        <v>0</v>
      </c>
      <c r="J661" s="177">
        <v>52855</v>
      </c>
      <c r="K661" s="177">
        <v>0</v>
      </c>
      <c r="L661" s="177">
        <v>0</v>
      </c>
      <c r="M661" s="177">
        <v>0</v>
      </c>
      <c r="N661" s="177">
        <v>0</v>
      </c>
      <c r="O661" s="177">
        <v>43000</v>
      </c>
      <c r="P661" s="177">
        <v>0</v>
      </c>
      <c r="Q661" s="177">
        <v>0</v>
      </c>
      <c r="R661" s="177">
        <v>3745</v>
      </c>
      <c r="S661" s="177">
        <v>0</v>
      </c>
      <c r="T661" s="177">
        <v>0</v>
      </c>
      <c r="U661" s="177">
        <v>0</v>
      </c>
      <c r="V661" s="177">
        <v>0</v>
      </c>
      <c r="W661" s="177">
        <v>38520</v>
      </c>
      <c r="X661" s="177">
        <v>0</v>
      </c>
      <c r="Y661" s="177">
        <v>0</v>
      </c>
      <c r="Z661" s="177">
        <v>0</v>
      </c>
      <c r="AA661" s="177">
        <v>0</v>
      </c>
      <c r="AB661" s="177">
        <v>0</v>
      </c>
      <c r="AC661" s="177">
        <v>0</v>
      </c>
      <c r="AD661" s="177">
        <v>0</v>
      </c>
      <c r="AE661" s="177">
        <v>35000</v>
      </c>
      <c r="AF661" s="177">
        <v>0</v>
      </c>
      <c r="AG661" s="177">
        <v>0</v>
      </c>
      <c r="AH661" s="177">
        <v>0</v>
      </c>
      <c r="AI661" s="177">
        <v>0</v>
      </c>
      <c r="AJ661" s="177">
        <v>0</v>
      </c>
      <c r="AK661" s="177">
        <v>0</v>
      </c>
      <c r="AL661" s="177">
        <v>0</v>
      </c>
      <c r="AM661" s="177">
        <v>0</v>
      </c>
      <c r="AN661" s="177">
        <v>0</v>
      </c>
      <c r="AO661" s="177">
        <v>109049.05</v>
      </c>
      <c r="AP661" s="177">
        <v>0</v>
      </c>
      <c r="AQ661" s="177">
        <v>0</v>
      </c>
      <c r="AR661" s="177">
        <v>0</v>
      </c>
      <c r="AS661" s="177">
        <v>0</v>
      </c>
      <c r="AT661" s="177">
        <v>0</v>
      </c>
      <c r="AU661" s="177">
        <v>0</v>
      </c>
      <c r="AV661" s="177">
        <v>0</v>
      </c>
      <c r="AW661" s="177">
        <v>0</v>
      </c>
      <c r="AX661" s="177">
        <v>0</v>
      </c>
      <c r="AY661" s="177">
        <v>0</v>
      </c>
      <c r="AZ661" s="177">
        <v>0</v>
      </c>
      <c r="BA661" s="177">
        <v>60990.12</v>
      </c>
      <c r="BB661" s="177">
        <v>35310</v>
      </c>
      <c r="BC661" s="177">
        <v>0</v>
      </c>
      <c r="BD661" s="177">
        <v>0</v>
      </c>
      <c r="BE661" s="177">
        <v>0</v>
      </c>
      <c r="BF661" s="177">
        <v>0</v>
      </c>
      <c r="BG661" s="177">
        <v>23540</v>
      </c>
      <c r="BH661" s="177">
        <v>0</v>
      </c>
      <c r="BI661" s="177">
        <v>0</v>
      </c>
      <c r="BJ661" s="177">
        <v>0</v>
      </c>
      <c r="BK661" s="177">
        <v>0</v>
      </c>
      <c r="BL661" s="177">
        <v>118734.39999999999</v>
      </c>
      <c r="BM661" s="177">
        <v>0</v>
      </c>
      <c r="BN661" s="177">
        <v>0</v>
      </c>
      <c r="BO661" s="177">
        <v>0</v>
      </c>
      <c r="BP661" s="177">
        <v>0</v>
      </c>
      <c r="BQ661" s="177">
        <v>0</v>
      </c>
      <c r="BR661" s="179">
        <v>404578</v>
      </c>
      <c r="BS661" s="177">
        <v>0</v>
      </c>
      <c r="BT661" s="177">
        <v>0</v>
      </c>
      <c r="BU661" s="177">
        <v>154401</v>
      </c>
      <c r="BV661" s="177">
        <v>0</v>
      </c>
      <c r="BW661" s="177">
        <v>0</v>
      </c>
      <c r="BX661" s="177">
        <v>0</v>
      </c>
      <c r="BY661" s="177">
        <v>0</v>
      </c>
      <c r="BZ661" s="177">
        <v>0</v>
      </c>
      <c r="CA661" s="177">
        <v>0</v>
      </c>
      <c r="CB661" s="177">
        <v>0</v>
      </c>
      <c r="CC661" s="177">
        <v>78431</v>
      </c>
      <c r="CD661" s="177">
        <v>0</v>
      </c>
      <c r="CE661" s="177">
        <v>37567.699999999997</v>
      </c>
      <c r="CF661" s="177">
        <v>0</v>
      </c>
      <c r="CG661" s="177">
        <v>0</v>
      </c>
      <c r="CH661" s="177">
        <v>0</v>
      </c>
      <c r="CI661" s="177">
        <v>0</v>
      </c>
      <c r="CJ661" s="179">
        <v>32100</v>
      </c>
      <c r="CK661" s="177">
        <v>0</v>
      </c>
      <c r="CL661" s="177">
        <v>0</v>
      </c>
      <c r="CM661" s="178" t="s">
        <v>2240</v>
      </c>
      <c r="CN661" s="153" t="s">
        <v>2254</v>
      </c>
      <c r="CO661" s="153" t="s">
        <v>2240</v>
      </c>
      <c r="CP661" s="154" t="s">
        <v>2243</v>
      </c>
      <c r="CQ661" s="189" t="s">
        <v>2242</v>
      </c>
      <c r="CR661" s="154">
        <f t="shared" si="15"/>
        <v>0</v>
      </c>
      <c r="CS661" s="154" t="s">
        <v>699</v>
      </c>
      <c r="CT661" s="154" t="s">
        <v>700</v>
      </c>
      <c r="CU661" s="154">
        <v>0</v>
      </c>
      <c r="CW661" s="157" t="s">
        <v>2254</v>
      </c>
      <c r="CX661" s="154" t="s">
        <v>2240</v>
      </c>
      <c r="CY661" s="154" t="s">
        <v>2243</v>
      </c>
      <c r="CZ661" s="174">
        <f t="shared" si="14"/>
        <v>0</v>
      </c>
      <c r="DA661" s="158" t="s">
        <v>699</v>
      </c>
      <c r="DB661" s="154" t="s">
        <v>700</v>
      </c>
      <c r="DC661" s="154" t="s">
        <v>664</v>
      </c>
    </row>
    <row r="662" spans="1:107" ht="13.2" customHeight="1" x14ac:dyDescent="0.25">
      <c r="A662" s="175" t="s">
        <v>701</v>
      </c>
      <c r="B662" s="176" t="s">
        <v>702</v>
      </c>
      <c r="C662" s="177">
        <v>0</v>
      </c>
      <c r="D662" s="177">
        <v>0</v>
      </c>
      <c r="E662" s="177">
        <v>0</v>
      </c>
      <c r="F662" s="177">
        <v>0</v>
      </c>
      <c r="G662" s="177">
        <v>0</v>
      </c>
      <c r="H662" s="177">
        <v>0</v>
      </c>
      <c r="I662" s="177">
        <v>0</v>
      </c>
      <c r="J662" s="177">
        <v>0</v>
      </c>
      <c r="K662" s="177">
        <v>11000</v>
      </c>
      <c r="L662" s="177">
        <v>0</v>
      </c>
      <c r="M662" s="177">
        <v>62000</v>
      </c>
      <c r="N662" s="177">
        <v>0</v>
      </c>
      <c r="O662" s="177">
        <v>0</v>
      </c>
      <c r="P662" s="177">
        <v>0</v>
      </c>
      <c r="Q662" s="177">
        <v>0</v>
      </c>
      <c r="R662" s="177">
        <v>0</v>
      </c>
      <c r="S662" s="177">
        <v>19100</v>
      </c>
      <c r="T662" s="177">
        <v>0</v>
      </c>
      <c r="U662" s="177">
        <v>0</v>
      </c>
      <c r="V662" s="177">
        <v>0</v>
      </c>
      <c r="W662" s="177">
        <v>0</v>
      </c>
      <c r="X662" s="177">
        <v>0</v>
      </c>
      <c r="Y662" s="177">
        <v>0</v>
      </c>
      <c r="Z662" s="177">
        <v>0</v>
      </c>
      <c r="AA662" s="177">
        <v>0</v>
      </c>
      <c r="AB662" s="177">
        <v>0</v>
      </c>
      <c r="AC662" s="177">
        <v>0</v>
      </c>
      <c r="AD662" s="177">
        <v>0</v>
      </c>
      <c r="AE662" s="177">
        <v>0</v>
      </c>
      <c r="AF662" s="177">
        <v>0</v>
      </c>
      <c r="AG662" s="177">
        <v>0</v>
      </c>
      <c r="AH662" s="177">
        <v>0</v>
      </c>
      <c r="AI662" s="177">
        <v>0</v>
      </c>
      <c r="AJ662" s="177">
        <v>0</v>
      </c>
      <c r="AK662" s="177">
        <v>839107</v>
      </c>
      <c r="AL662" s="177">
        <v>0</v>
      </c>
      <c r="AM662" s="177">
        <v>0</v>
      </c>
      <c r="AN662" s="177">
        <v>0</v>
      </c>
      <c r="AO662" s="177">
        <v>0</v>
      </c>
      <c r="AP662" s="177">
        <v>0</v>
      </c>
      <c r="AQ662" s="177">
        <v>0</v>
      </c>
      <c r="AR662" s="177">
        <v>0</v>
      </c>
      <c r="AS662" s="177">
        <v>0</v>
      </c>
      <c r="AT662" s="177">
        <v>33600</v>
      </c>
      <c r="AU662" s="177">
        <v>0</v>
      </c>
      <c r="AV662" s="177">
        <v>0</v>
      </c>
      <c r="AW662" s="177">
        <v>0</v>
      </c>
      <c r="AX662" s="177">
        <v>0</v>
      </c>
      <c r="AY662" s="177">
        <v>0</v>
      </c>
      <c r="AZ662" s="177">
        <v>0</v>
      </c>
      <c r="BA662" s="177">
        <v>0</v>
      </c>
      <c r="BB662" s="177">
        <v>0</v>
      </c>
      <c r="BC662" s="177">
        <v>85000</v>
      </c>
      <c r="BD662" s="177">
        <v>0</v>
      </c>
      <c r="BE662" s="177">
        <v>0</v>
      </c>
      <c r="BF662" s="177">
        <v>0</v>
      </c>
      <c r="BG662" s="177">
        <v>0</v>
      </c>
      <c r="BH662" s="177">
        <v>0</v>
      </c>
      <c r="BI662" s="177">
        <v>0</v>
      </c>
      <c r="BJ662" s="177">
        <v>0</v>
      </c>
      <c r="BK662" s="177">
        <v>0</v>
      </c>
      <c r="BL662" s="177">
        <v>0</v>
      </c>
      <c r="BM662" s="177">
        <v>0</v>
      </c>
      <c r="BN662" s="177">
        <v>0</v>
      </c>
      <c r="BO662" s="177">
        <v>0</v>
      </c>
      <c r="BP662" s="177">
        <v>0</v>
      </c>
      <c r="BQ662" s="177">
        <v>0</v>
      </c>
      <c r="BR662" s="179">
        <v>0</v>
      </c>
      <c r="BS662" s="177">
        <v>0</v>
      </c>
      <c r="BT662" s="179">
        <v>0</v>
      </c>
      <c r="BU662" s="177">
        <v>0</v>
      </c>
      <c r="BV662" s="177">
        <v>0</v>
      </c>
      <c r="BW662" s="177">
        <v>0</v>
      </c>
      <c r="BX662" s="177">
        <v>0</v>
      </c>
      <c r="BY662" s="179">
        <v>0</v>
      </c>
      <c r="BZ662" s="177">
        <v>0</v>
      </c>
      <c r="CA662" s="177">
        <v>0</v>
      </c>
      <c r="CB662" s="177">
        <v>0</v>
      </c>
      <c r="CC662" s="179">
        <v>0</v>
      </c>
      <c r="CD662" s="177">
        <v>0</v>
      </c>
      <c r="CE662" s="177">
        <v>0</v>
      </c>
      <c r="CF662" s="177">
        <v>0</v>
      </c>
      <c r="CG662" s="179">
        <v>0</v>
      </c>
      <c r="CH662" s="177">
        <v>0</v>
      </c>
      <c r="CI662" s="177">
        <v>0</v>
      </c>
      <c r="CJ662" s="177">
        <v>0</v>
      </c>
      <c r="CK662" s="177">
        <v>0</v>
      </c>
      <c r="CL662" s="179">
        <v>0</v>
      </c>
      <c r="CM662" s="178" t="s">
        <v>2240</v>
      </c>
      <c r="CN662" s="153" t="s">
        <v>2254</v>
      </c>
      <c r="CO662" s="153" t="s">
        <v>2240</v>
      </c>
      <c r="CP662" s="154" t="s">
        <v>2243</v>
      </c>
      <c r="CQ662" s="189" t="s">
        <v>2242</v>
      </c>
      <c r="CR662" s="154">
        <f t="shared" si="15"/>
        <v>0</v>
      </c>
      <c r="CS662" s="154" t="s">
        <v>701</v>
      </c>
      <c r="CT662" s="154" t="s">
        <v>702</v>
      </c>
      <c r="CU662" s="154">
        <v>0</v>
      </c>
      <c r="CW662" s="157" t="s">
        <v>2254</v>
      </c>
      <c r="CX662" s="154" t="s">
        <v>2240</v>
      </c>
      <c r="CY662" s="154" t="s">
        <v>2243</v>
      </c>
      <c r="CZ662" s="174">
        <f t="shared" si="14"/>
        <v>0</v>
      </c>
      <c r="DA662" s="158" t="s">
        <v>701</v>
      </c>
      <c r="DB662" s="154" t="s">
        <v>702</v>
      </c>
      <c r="DC662" s="154" t="s">
        <v>664</v>
      </c>
    </row>
    <row r="663" spans="1:107" ht="13.2" customHeight="1" x14ac:dyDescent="0.25">
      <c r="A663" s="175" t="s">
        <v>703</v>
      </c>
      <c r="B663" s="176" t="s">
        <v>704</v>
      </c>
      <c r="C663" s="177">
        <v>581028.04</v>
      </c>
      <c r="D663" s="177">
        <v>97180</v>
      </c>
      <c r="E663" s="177">
        <v>0</v>
      </c>
      <c r="F663" s="177">
        <v>0</v>
      </c>
      <c r="G663" s="177">
        <v>68900</v>
      </c>
      <c r="H663" s="177">
        <v>0</v>
      </c>
      <c r="I663" s="177">
        <v>90430</v>
      </c>
      <c r="J663" s="177">
        <v>160622.5</v>
      </c>
      <c r="K663" s="177">
        <v>0</v>
      </c>
      <c r="L663" s="177">
        <v>133574</v>
      </c>
      <c r="M663" s="177">
        <v>589590.59</v>
      </c>
      <c r="N663" s="177">
        <v>4000</v>
      </c>
      <c r="O663" s="177">
        <v>200000</v>
      </c>
      <c r="P663" s="177">
        <v>95000</v>
      </c>
      <c r="Q663" s="177">
        <v>56652</v>
      </c>
      <c r="R663" s="177">
        <v>3370</v>
      </c>
      <c r="S663" s="177">
        <v>37600</v>
      </c>
      <c r="T663" s="177">
        <v>206844</v>
      </c>
      <c r="U663" s="177">
        <v>0</v>
      </c>
      <c r="V663" s="177">
        <v>0</v>
      </c>
      <c r="W663" s="177">
        <v>2649269</v>
      </c>
      <c r="X663" s="177">
        <v>26933</v>
      </c>
      <c r="Y663" s="177">
        <v>0</v>
      </c>
      <c r="Z663" s="177">
        <v>0</v>
      </c>
      <c r="AA663" s="177">
        <v>0</v>
      </c>
      <c r="AB663" s="177">
        <v>0</v>
      </c>
      <c r="AC663" s="177">
        <v>0</v>
      </c>
      <c r="AD663" s="177">
        <v>0</v>
      </c>
      <c r="AE663" s="177">
        <v>0</v>
      </c>
      <c r="AF663" s="177">
        <v>33500</v>
      </c>
      <c r="AG663" s="177">
        <v>0</v>
      </c>
      <c r="AH663" s="177">
        <v>50000</v>
      </c>
      <c r="AI663" s="177">
        <v>0</v>
      </c>
      <c r="AJ663" s="177">
        <v>26005</v>
      </c>
      <c r="AK663" s="177">
        <v>11189369</v>
      </c>
      <c r="AL663" s="177">
        <v>99700</v>
      </c>
      <c r="AM663" s="177">
        <v>0</v>
      </c>
      <c r="AN663" s="177">
        <v>130600</v>
      </c>
      <c r="AO663" s="177">
        <v>348500</v>
      </c>
      <c r="AP663" s="177">
        <v>26000</v>
      </c>
      <c r="AQ663" s="177">
        <v>24500</v>
      </c>
      <c r="AR663" s="177">
        <v>0</v>
      </c>
      <c r="AS663" s="177">
        <v>0</v>
      </c>
      <c r="AT663" s="177">
        <v>601514.5</v>
      </c>
      <c r="AU663" s="177">
        <v>73723</v>
      </c>
      <c r="AV663" s="177">
        <v>48250</v>
      </c>
      <c r="AW663" s="177">
        <v>0</v>
      </c>
      <c r="AX663" s="177">
        <v>0</v>
      </c>
      <c r="AY663" s="177">
        <v>0</v>
      </c>
      <c r="AZ663" s="177">
        <v>0</v>
      </c>
      <c r="BA663" s="177">
        <v>0</v>
      </c>
      <c r="BB663" s="177">
        <v>20000</v>
      </c>
      <c r="BC663" s="177">
        <v>0</v>
      </c>
      <c r="BD663" s="177">
        <v>37000</v>
      </c>
      <c r="BE663" s="177">
        <v>613679.80000000005</v>
      </c>
      <c r="BF663" s="177">
        <v>0</v>
      </c>
      <c r="BG663" s="177">
        <v>2248954.9500000002</v>
      </c>
      <c r="BH663" s="177">
        <v>74500</v>
      </c>
      <c r="BI663" s="177">
        <v>0</v>
      </c>
      <c r="BJ663" s="177">
        <v>0</v>
      </c>
      <c r="BK663" s="177">
        <v>0</v>
      </c>
      <c r="BL663" s="177">
        <v>0</v>
      </c>
      <c r="BM663" s="177">
        <v>0</v>
      </c>
      <c r="BN663" s="177">
        <v>12500</v>
      </c>
      <c r="BO663" s="177">
        <v>0</v>
      </c>
      <c r="BP663" s="177">
        <v>97099.99</v>
      </c>
      <c r="BQ663" s="177">
        <v>10000</v>
      </c>
      <c r="BR663" s="179">
        <v>7771873.4800000004</v>
      </c>
      <c r="BS663" s="179">
        <v>0</v>
      </c>
      <c r="BT663" s="179">
        <v>72440</v>
      </c>
      <c r="BU663" s="179">
        <v>119333</v>
      </c>
      <c r="BV663" s="179">
        <v>1000</v>
      </c>
      <c r="BW663" s="179">
        <v>0</v>
      </c>
      <c r="BX663" s="179">
        <v>166334</v>
      </c>
      <c r="BY663" s="179">
        <v>0</v>
      </c>
      <c r="BZ663" s="179">
        <v>137000</v>
      </c>
      <c r="CA663" s="179">
        <v>0</v>
      </c>
      <c r="CB663" s="179">
        <v>0</v>
      </c>
      <c r="CC663" s="179">
        <v>59965</v>
      </c>
      <c r="CD663" s="179">
        <v>0</v>
      </c>
      <c r="CE663" s="179">
        <v>0</v>
      </c>
      <c r="CF663" s="179">
        <v>82000</v>
      </c>
      <c r="CG663" s="179">
        <v>0</v>
      </c>
      <c r="CH663" s="179">
        <v>0</v>
      </c>
      <c r="CI663" s="179">
        <v>5950</v>
      </c>
      <c r="CJ663" s="179">
        <v>0</v>
      </c>
      <c r="CK663" s="179">
        <v>12800</v>
      </c>
      <c r="CL663" s="179">
        <v>8700</v>
      </c>
      <c r="CM663" s="178" t="s">
        <v>2240</v>
      </c>
      <c r="CN663" s="153" t="s">
        <v>2254</v>
      </c>
      <c r="CO663" s="153" t="s">
        <v>2240</v>
      </c>
      <c r="CP663" s="154" t="s">
        <v>2243</v>
      </c>
      <c r="CQ663" s="189" t="s">
        <v>2242</v>
      </c>
      <c r="CR663" s="154">
        <f t="shared" si="15"/>
        <v>0</v>
      </c>
      <c r="CS663" s="154" t="s">
        <v>703</v>
      </c>
      <c r="CT663" s="154" t="s">
        <v>704</v>
      </c>
      <c r="CU663" s="154">
        <v>0</v>
      </c>
      <c r="CW663" s="157" t="s">
        <v>2254</v>
      </c>
      <c r="CX663" s="154" t="s">
        <v>2240</v>
      </c>
      <c r="CY663" s="154" t="s">
        <v>2243</v>
      </c>
      <c r="CZ663" s="174">
        <f t="shared" si="14"/>
        <v>0</v>
      </c>
      <c r="DA663" s="158" t="s">
        <v>703</v>
      </c>
      <c r="DB663" s="154" t="s">
        <v>704</v>
      </c>
      <c r="DC663" s="154" t="s">
        <v>664</v>
      </c>
    </row>
    <row r="664" spans="1:107" ht="13.2" customHeight="1" x14ac:dyDescent="0.25">
      <c r="A664" s="175" t="s">
        <v>705</v>
      </c>
      <c r="B664" s="176" t="s">
        <v>706</v>
      </c>
      <c r="C664" s="177">
        <v>390000</v>
      </c>
      <c r="D664" s="177">
        <v>0</v>
      </c>
      <c r="E664" s="177">
        <v>0</v>
      </c>
      <c r="F664" s="177">
        <v>8000</v>
      </c>
      <c r="G664" s="177">
        <v>3800</v>
      </c>
      <c r="H664" s="177">
        <v>0</v>
      </c>
      <c r="I664" s="177">
        <v>0</v>
      </c>
      <c r="J664" s="177">
        <v>84000</v>
      </c>
      <c r="K664" s="177">
        <v>35700</v>
      </c>
      <c r="L664" s="177">
        <v>24000</v>
      </c>
      <c r="M664" s="177">
        <v>0</v>
      </c>
      <c r="N664" s="177">
        <v>66400</v>
      </c>
      <c r="O664" s="177">
        <v>122600</v>
      </c>
      <c r="P664" s="177">
        <v>11600</v>
      </c>
      <c r="Q664" s="177">
        <v>0</v>
      </c>
      <c r="R664" s="177">
        <v>0</v>
      </c>
      <c r="S664" s="177">
        <v>53600</v>
      </c>
      <c r="T664" s="177">
        <v>20600</v>
      </c>
      <c r="U664" s="177">
        <v>0</v>
      </c>
      <c r="V664" s="177">
        <v>0</v>
      </c>
      <c r="W664" s="177">
        <v>273947</v>
      </c>
      <c r="X664" s="177">
        <v>30175</v>
      </c>
      <c r="Y664" s="177">
        <v>176855</v>
      </c>
      <c r="Z664" s="177">
        <v>14300</v>
      </c>
      <c r="AA664" s="177">
        <v>22600</v>
      </c>
      <c r="AB664" s="177">
        <v>19294</v>
      </c>
      <c r="AC664" s="177">
        <v>0</v>
      </c>
      <c r="AD664" s="177">
        <v>0</v>
      </c>
      <c r="AE664" s="177">
        <v>0</v>
      </c>
      <c r="AF664" s="177">
        <v>40800</v>
      </c>
      <c r="AG664" s="177">
        <v>0</v>
      </c>
      <c r="AH664" s="177">
        <v>60500</v>
      </c>
      <c r="AI664" s="177">
        <v>0</v>
      </c>
      <c r="AJ664" s="177">
        <v>0</v>
      </c>
      <c r="AK664" s="177">
        <v>977931</v>
      </c>
      <c r="AL664" s="177">
        <v>21000</v>
      </c>
      <c r="AM664" s="177">
        <v>0</v>
      </c>
      <c r="AN664" s="177">
        <v>0</v>
      </c>
      <c r="AO664" s="177">
        <v>39890</v>
      </c>
      <c r="AP664" s="177">
        <v>0</v>
      </c>
      <c r="AQ664" s="177">
        <v>0</v>
      </c>
      <c r="AR664" s="177">
        <v>0</v>
      </c>
      <c r="AS664" s="177">
        <v>0</v>
      </c>
      <c r="AT664" s="177">
        <v>449894</v>
      </c>
      <c r="AU664" s="177">
        <v>0</v>
      </c>
      <c r="AV664" s="177">
        <v>0</v>
      </c>
      <c r="AW664" s="177">
        <v>69200</v>
      </c>
      <c r="AX664" s="177">
        <v>0</v>
      </c>
      <c r="AY664" s="177">
        <v>31400</v>
      </c>
      <c r="AZ664" s="177">
        <v>0</v>
      </c>
      <c r="BA664" s="177">
        <v>166451</v>
      </c>
      <c r="BB664" s="177">
        <v>0</v>
      </c>
      <c r="BC664" s="177">
        <v>0</v>
      </c>
      <c r="BD664" s="177">
        <v>0</v>
      </c>
      <c r="BE664" s="177">
        <v>21000</v>
      </c>
      <c r="BF664" s="177">
        <v>31800</v>
      </c>
      <c r="BG664" s="177">
        <v>455887.38</v>
      </c>
      <c r="BH664" s="177">
        <v>18100</v>
      </c>
      <c r="BI664" s="177">
        <v>123856.66</v>
      </c>
      <c r="BJ664" s="177">
        <v>0</v>
      </c>
      <c r="BK664" s="177">
        <v>29250</v>
      </c>
      <c r="BL664" s="177">
        <v>0</v>
      </c>
      <c r="BM664" s="177">
        <v>0</v>
      </c>
      <c r="BN664" s="177">
        <v>0</v>
      </c>
      <c r="BO664" s="177">
        <v>0</v>
      </c>
      <c r="BP664" s="177">
        <v>99617</v>
      </c>
      <c r="BQ664" s="177">
        <v>21884</v>
      </c>
      <c r="BR664" s="179">
        <v>251780.8</v>
      </c>
      <c r="BS664" s="179">
        <v>202400</v>
      </c>
      <c r="BT664" s="179">
        <v>6420</v>
      </c>
      <c r="BU664" s="179">
        <v>8400</v>
      </c>
      <c r="BV664" s="177">
        <v>67656</v>
      </c>
      <c r="BW664" s="177">
        <v>16000</v>
      </c>
      <c r="BX664" s="177">
        <v>108600</v>
      </c>
      <c r="BY664" s="177">
        <v>0</v>
      </c>
      <c r="BZ664" s="177">
        <v>5100</v>
      </c>
      <c r="CA664" s="179">
        <v>5700</v>
      </c>
      <c r="CB664" s="177">
        <v>0</v>
      </c>
      <c r="CC664" s="179">
        <v>60000</v>
      </c>
      <c r="CD664" s="179">
        <v>0</v>
      </c>
      <c r="CE664" s="177">
        <v>1791.18</v>
      </c>
      <c r="CF664" s="177">
        <v>21200</v>
      </c>
      <c r="CG664" s="179">
        <v>145975</v>
      </c>
      <c r="CH664" s="177">
        <v>0</v>
      </c>
      <c r="CI664" s="179">
        <v>5200</v>
      </c>
      <c r="CJ664" s="177">
        <v>0</v>
      </c>
      <c r="CK664" s="177">
        <v>9775</v>
      </c>
      <c r="CL664" s="179">
        <v>0</v>
      </c>
      <c r="CM664" s="178" t="s">
        <v>2240</v>
      </c>
      <c r="CN664" s="153" t="s">
        <v>2254</v>
      </c>
      <c r="CO664" s="153" t="s">
        <v>2240</v>
      </c>
      <c r="CP664" s="154" t="s">
        <v>2243</v>
      </c>
      <c r="CQ664" s="189" t="s">
        <v>2242</v>
      </c>
      <c r="CR664" s="154">
        <f t="shared" si="15"/>
        <v>0</v>
      </c>
      <c r="CS664" s="154" t="s">
        <v>705</v>
      </c>
      <c r="CT664" s="154" t="s">
        <v>706</v>
      </c>
      <c r="CU664" s="154">
        <v>0</v>
      </c>
      <c r="CW664" s="157" t="s">
        <v>2254</v>
      </c>
      <c r="CX664" s="154" t="s">
        <v>2240</v>
      </c>
      <c r="CY664" s="154" t="s">
        <v>2243</v>
      </c>
      <c r="CZ664" s="174">
        <f t="shared" si="14"/>
        <v>0</v>
      </c>
      <c r="DA664" s="158" t="s">
        <v>705</v>
      </c>
      <c r="DB664" s="154" t="s">
        <v>706</v>
      </c>
      <c r="DC664" s="154" t="s">
        <v>664</v>
      </c>
    </row>
    <row r="665" spans="1:107" ht="13.2" customHeight="1" x14ac:dyDescent="0.25">
      <c r="A665" s="175" t="s">
        <v>707</v>
      </c>
      <c r="B665" s="176" t="s">
        <v>708</v>
      </c>
      <c r="C665" s="177">
        <v>100000</v>
      </c>
      <c r="D665" s="177">
        <v>0</v>
      </c>
      <c r="E665" s="177">
        <v>0</v>
      </c>
      <c r="F665" s="177">
        <v>0</v>
      </c>
      <c r="G665" s="177">
        <v>0</v>
      </c>
      <c r="H665" s="177">
        <v>0</v>
      </c>
      <c r="I665" s="177">
        <v>0</v>
      </c>
      <c r="J665" s="177">
        <v>61025</v>
      </c>
      <c r="K665" s="177">
        <v>37100</v>
      </c>
      <c r="L665" s="177">
        <v>104650</v>
      </c>
      <c r="M665" s="177">
        <v>0</v>
      </c>
      <c r="N665" s="177">
        <v>0</v>
      </c>
      <c r="O665" s="177">
        <v>0</v>
      </c>
      <c r="P665" s="177">
        <v>0</v>
      </c>
      <c r="Q665" s="177">
        <v>132000</v>
      </c>
      <c r="R665" s="177">
        <v>49153</v>
      </c>
      <c r="S665" s="177">
        <v>110300</v>
      </c>
      <c r="T665" s="177">
        <v>0</v>
      </c>
      <c r="U665" s="177">
        <v>0</v>
      </c>
      <c r="V665" s="177">
        <v>0</v>
      </c>
      <c r="W665" s="177">
        <v>0</v>
      </c>
      <c r="X665" s="177">
        <v>0</v>
      </c>
      <c r="Y665" s="177">
        <v>141000</v>
      </c>
      <c r="Z665" s="177">
        <v>0</v>
      </c>
      <c r="AA665" s="177">
        <v>163000</v>
      </c>
      <c r="AB665" s="177">
        <v>0</v>
      </c>
      <c r="AC665" s="177">
        <v>0</v>
      </c>
      <c r="AD665" s="177">
        <v>0</v>
      </c>
      <c r="AE665" s="177">
        <v>0</v>
      </c>
      <c r="AF665" s="177">
        <v>0</v>
      </c>
      <c r="AG665" s="177">
        <v>427100</v>
      </c>
      <c r="AH665" s="177">
        <v>0</v>
      </c>
      <c r="AI665" s="177">
        <v>0</v>
      </c>
      <c r="AJ665" s="177">
        <v>15000</v>
      </c>
      <c r="AK665" s="177">
        <v>232939</v>
      </c>
      <c r="AL665" s="177">
        <v>0</v>
      </c>
      <c r="AM665" s="177">
        <v>0</v>
      </c>
      <c r="AN665" s="177">
        <v>0</v>
      </c>
      <c r="AO665" s="177">
        <v>0</v>
      </c>
      <c r="AP665" s="177">
        <v>0</v>
      </c>
      <c r="AQ665" s="177">
        <v>0</v>
      </c>
      <c r="AR665" s="177">
        <v>0</v>
      </c>
      <c r="AS665" s="177">
        <v>49740</v>
      </c>
      <c r="AT665" s="177">
        <v>171780</v>
      </c>
      <c r="AU665" s="177">
        <v>0</v>
      </c>
      <c r="AV665" s="177">
        <v>0</v>
      </c>
      <c r="AW665" s="177">
        <v>0</v>
      </c>
      <c r="AX665" s="177">
        <v>0</v>
      </c>
      <c r="AY665" s="177">
        <v>0</v>
      </c>
      <c r="AZ665" s="177">
        <v>0</v>
      </c>
      <c r="BA665" s="177">
        <v>0</v>
      </c>
      <c r="BB665" s="177">
        <v>0</v>
      </c>
      <c r="BC665" s="177">
        <v>0</v>
      </c>
      <c r="BD665" s="177">
        <v>8460</v>
      </c>
      <c r="BE665" s="177">
        <v>0</v>
      </c>
      <c r="BF665" s="177">
        <v>0</v>
      </c>
      <c r="BG665" s="177">
        <v>0</v>
      </c>
      <c r="BH665" s="177">
        <v>0</v>
      </c>
      <c r="BI665" s="177">
        <v>0</v>
      </c>
      <c r="BJ665" s="177">
        <v>0</v>
      </c>
      <c r="BK665" s="177">
        <v>0</v>
      </c>
      <c r="BL665" s="177">
        <v>0</v>
      </c>
      <c r="BM665" s="177">
        <v>0</v>
      </c>
      <c r="BN665" s="177">
        <v>215060</v>
      </c>
      <c r="BO665" s="177">
        <v>0</v>
      </c>
      <c r="BP665" s="177">
        <v>24240</v>
      </c>
      <c r="BQ665" s="177">
        <v>0</v>
      </c>
      <c r="BR665" s="179">
        <v>0</v>
      </c>
      <c r="BS665" s="179">
        <v>490000</v>
      </c>
      <c r="BT665" s="179">
        <v>0</v>
      </c>
      <c r="BU665" s="179">
        <v>0</v>
      </c>
      <c r="BV665" s="179">
        <v>0</v>
      </c>
      <c r="BW665" s="179">
        <v>1120891</v>
      </c>
      <c r="BX665" s="179">
        <v>0</v>
      </c>
      <c r="BY665" s="179">
        <v>0</v>
      </c>
      <c r="BZ665" s="179">
        <v>1608100</v>
      </c>
      <c r="CA665" s="179">
        <v>324000</v>
      </c>
      <c r="CB665" s="179">
        <v>0</v>
      </c>
      <c r="CC665" s="179">
        <v>197500</v>
      </c>
      <c r="CD665" s="179">
        <v>0</v>
      </c>
      <c r="CE665" s="179">
        <v>0</v>
      </c>
      <c r="CF665" s="179">
        <v>120000</v>
      </c>
      <c r="CG665" s="179">
        <v>0</v>
      </c>
      <c r="CH665" s="179">
        <v>0</v>
      </c>
      <c r="CI665" s="179">
        <v>0</v>
      </c>
      <c r="CJ665" s="179">
        <v>0</v>
      </c>
      <c r="CK665" s="179">
        <v>0</v>
      </c>
      <c r="CL665" s="179">
        <v>0</v>
      </c>
      <c r="CM665" s="178" t="s">
        <v>2240</v>
      </c>
      <c r="CN665" s="153" t="s">
        <v>2254</v>
      </c>
      <c r="CO665" s="153" t="s">
        <v>2240</v>
      </c>
      <c r="CP665" s="154" t="s">
        <v>2243</v>
      </c>
      <c r="CQ665" s="189" t="s">
        <v>2242</v>
      </c>
      <c r="CR665" s="154">
        <f t="shared" si="15"/>
        <v>0</v>
      </c>
      <c r="CS665" s="154" t="s">
        <v>707</v>
      </c>
      <c r="CT665" s="154" t="s">
        <v>708</v>
      </c>
      <c r="CU665" s="154">
        <v>0</v>
      </c>
      <c r="CW665" s="157" t="s">
        <v>2254</v>
      </c>
      <c r="CX665" s="154" t="s">
        <v>2240</v>
      </c>
      <c r="CY665" s="154" t="s">
        <v>2243</v>
      </c>
      <c r="CZ665" s="174">
        <f t="shared" si="14"/>
        <v>0</v>
      </c>
      <c r="DA665" s="158" t="s">
        <v>707</v>
      </c>
      <c r="DB665" s="154" t="s">
        <v>708</v>
      </c>
      <c r="DC665" s="154" t="s">
        <v>664</v>
      </c>
    </row>
    <row r="666" spans="1:107" ht="13.2" customHeight="1" x14ac:dyDescent="0.25">
      <c r="A666" s="175" t="s">
        <v>709</v>
      </c>
      <c r="B666" s="176" t="s">
        <v>710</v>
      </c>
      <c r="C666" s="177">
        <v>3134886.07</v>
      </c>
      <c r="D666" s="177">
        <v>433317.2</v>
      </c>
      <c r="E666" s="177">
        <v>415761.6</v>
      </c>
      <c r="F666" s="177">
        <v>498106.3</v>
      </c>
      <c r="G666" s="177">
        <v>383701</v>
      </c>
      <c r="H666" s="177">
        <v>402933.34</v>
      </c>
      <c r="I666" s="177">
        <v>746904.5</v>
      </c>
      <c r="J666" s="177">
        <v>794353</v>
      </c>
      <c r="K666" s="177">
        <v>745040.6</v>
      </c>
      <c r="L666" s="177">
        <v>281121.14</v>
      </c>
      <c r="M666" s="177">
        <v>858040.54</v>
      </c>
      <c r="N666" s="177">
        <v>231503.7</v>
      </c>
      <c r="O666" s="177">
        <v>1267817</v>
      </c>
      <c r="P666" s="177">
        <v>605892.66</v>
      </c>
      <c r="Q666" s="177">
        <v>860140.1</v>
      </c>
      <c r="R666" s="177">
        <v>765597.1</v>
      </c>
      <c r="S666" s="177">
        <v>592771</v>
      </c>
      <c r="T666" s="177">
        <v>503454.8</v>
      </c>
      <c r="U666" s="177">
        <v>356784.7</v>
      </c>
      <c r="V666" s="177">
        <v>260355</v>
      </c>
      <c r="W666" s="177">
        <v>4085139</v>
      </c>
      <c r="X666" s="177">
        <v>244301.16</v>
      </c>
      <c r="Y666" s="177">
        <v>964794</v>
      </c>
      <c r="Z666" s="177">
        <v>706917</v>
      </c>
      <c r="AA666" s="177">
        <v>441866.85</v>
      </c>
      <c r="AB666" s="177">
        <v>440690.8</v>
      </c>
      <c r="AC666" s="177">
        <v>246861</v>
      </c>
      <c r="AD666" s="177">
        <v>700362</v>
      </c>
      <c r="AE666" s="177">
        <v>472315</v>
      </c>
      <c r="AF666" s="177">
        <v>387990.1</v>
      </c>
      <c r="AG666" s="177">
        <v>555453.19999999995</v>
      </c>
      <c r="AH666" s="177">
        <v>564440.4</v>
      </c>
      <c r="AI666" s="177">
        <v>490495.3</v>
      </c>
      <c r="AJ666" s="177">
        <v>402141.5</v>
      </c>
      <c r="AK666" s="177">
        <v>3210173.75</v>
      </c>
      <c r="AL666" s="177">
        <v>515794.7</v>
      </c>
      <c r="AM666" s="177">
        <v>312592.40000000002</v>
      </c>
      <c r="AN666" s="177">
        <v>724375.48</v>
      </c>
      <c r="AO666" s="177">
        <v>785065.1</v>
      </c>
      <c r="AP666" s="177">
        <v>695213.5</v>
      </c>
      <c r="AQ666" s="177">
        <v>275720</v>
      </c>
      <c r="AR666" s="177">
        <v>1429605.19</v>
      </c>
      <c r="AS666" s="177">
        <v>567564.44999999995</v>
      </c>
      <c r="AT666" s="177">
        <v>1775423.2</v>
      </c>
      <c r="AU666" s="177">
        <v>764297.07</v>
      </c>
      <c r="AV666" s="177">
        <v>572367</v>
      </c>
      <c r="AW666" s="177">
        <v>208208.2</v>
      </c>
      <c r="AX666" s="177">
        <v>351722.1</v>
      </c>
      <c r="AY666" s="177">
        <v>316590.8</v>
      </c>
      <c r="AZ666" s="177">
        <v>364033.15</v>
      </c>
      <c r="BA666" s="177">
        <v>1025095.6</v>
      </c>
      <c r="BB666" s="177">
        <v>351673.93</v>
      </c>
      <c r="BC666" s="177">
        <v>1156650.18</v>
      </c>
      <c r="BD666" s="177">
        <v>728334.7</v>
      </c>
      <c r="BE666" s="177">
        <v>238857.9</v>
      </c>
      <c r="BF666" s="177">
        <v>409937.91</v>
      </c>
      <c r="BG666" s="177">
        <v>1278058.8</v>
      </c>
      <c r="BH666" s="177">
        <v>172455</v>
      </c>
      <c r="BI666" s="177">
        <v>186010</v>
      </c>
      <c r="BJ666" s="177">
        <v>537813</v>
      </c>
      <c r="BK666" s="177">
        <v>482014.51</v>
      </c>
      <c r="BL666" s="177">
        <v>1230999.3999999999</v>
      </c>
      <c r="BM666" s="177">
        <v>503427.8</v>
      </c>
      <c r="BN666" s="177">
        <v>601857.46</v>
      </c>
      <c r="BO666" s="177">
        <v>584280</v>
      </c>
      <c r="BP666" s="177">
        <v>686569.2</v>
      </c>
      <c r="BQ666" s="177">
        <v>296207.17</v>
      </c>
      <c r="BR666" s="179">
        <v>4120318.88</v>
      </c>
      <c r="BS666" s="179">
        <v>419987</v>
      </c>
      <c r="BT666" s="179">
        <v>434920</v>
      </c>
      <c r="BU666" s="179">
        <v>831131.8</v>
      </c>
      <c r="BV666" s="179">
        <v>170842.9</v>
      </c>
      <c r="BW666" s="179">
        <v>442471.71</v>
      </c>
      <c r="BX666" s="179">
        <v>1000469.7</v>
      </c>
      <c r="BY666" s="179">
        <v>346399.2</v>
      </c>
      <c r="BZ666" s="179">
        <v>431498</v>
      </c>
      <c r="CA666" s="179">
        <v>497727.4</v>
      </c>
      <c r="CB666" s="179">
        <v>944200</v>
      </c>
      <c r="CC666" s="179">
        <v>877896</v>
      </c>
      <c r="CD666" s="179">
        <v>680023.9</v>
      </c>
      <c r="CE666" s="179">
        <v>556056.59</v>
      </c>
      <c r="CF666" s="179">
        <v>442384</v>
      </c>
      <c r="CG666" s="179">
        <v>432945.48</v>
      </c>
      <c r="CH666" s="179">
        <v>477136</v>
      </c>
      <c r="CI666" s="179">
        <v>298007.28000000003</v>
      </c>
      <c r="CJ666" s="179">
        <v>1034360.34</v>
      </c>
      <c r="CK666" s="179">
        <v>318162.59999999998</v>
      </c>
      <c r="CL666" s="179">
        <v>241469.96</v>
      </c>
      <c r="CM666" s="178" t="s">
        <v>2249</v>
      </c>
      <c r="CN666" s="153" t="s">
        <v>2250</v>
      </c>
      <c r="CO666" s="153" t="s">
        <v>2249</v>
      </c>
      <c r="CQ666" s="189" t="s">
        <v>2251</v>
      </c>
      <c r="CR666" s="154">
        <f t="shared" si="15"/>
        <v>0</v>
      </c>
      <c r="CS666" s="154" t="s">
        <v>709</v>
      </c>
      <c r="CT666" s="154" t="s">
        <v>710</v>
      </c>
      <c r="CU666" s="154">
        <v>0</v>
      </c>
      <c r="CW666" s="157" t="s">
        <v>2250</v>
      </c>
      <c r="CX666" s="154" t="s">
        <v>2249</v>
      </c>
      <c r="CY666" s="154">
        <v>0</v>
      </c>
      <c r="CZ666" s="174">
        <f t="shared" si="14"/>
        <v>0</v>
      </c>
      <c r="DA666" s="158" t="s">
        <v>709</v>
      </c>
      <c r="DB666" s="154" t="s">
        <v>710</v>
      </c>
      <c r="DC666" s="154" t="s">
        <v>664</v>
      </c>
    </row>
    <row r="667" spans="1:107" ht="13.2" customHeight="1" x14ac:dyDescent="0.25">
      <c r="A667" s="175" t="s">
        <v>711</v>
      </c>
      <c r="B667" s="176" t="s">
        <v>712</v>
      </c>
      <c r="C667" s="177">
        <v>973400</v>
      </c>
      <c r="D667" s="177">
        <v>0</v>
      </c>
      <c r="E667" s="177">
        <v>0</v>
      </c>
      <c r="F667" s="177">
        <v>0</v>
      </c>
      <c r="G667" s="177">
        <v>0</v>
      </c>
      <c r="H667" s="177">
        <v>0</v>
      </c>
      <c r="I667" s="177">
        <v>0</v>
      </c>
      <c r="J667" s="177">
        <v>0</v>
      </c>
      <c r="K667" s="177">
        <v>0</v>
      </c>
      <c r="L667" s="177">
        <v>0</v>
      </c>
      <c r="M667" s="177">
        <v>0</v>
      </c>
      <c r="N667" s="177">
        <v>0</v>
      </c>
      <c r="O667" s="177">
        <v>0</v>
      </c>
      <c r="P667" s="177">
        <v>0</v>
      </c>
      <c r="Q667" s="177">
        <v>0</v>
      </c>
      <c r="R667" s="177">
        <v>830790</v>
      </c>
      <c r="S667" s="177">
        <v>9000</v>
      </c>
      <c r="T667" s="177">
        <v>438826</v>
      </c>
      <c r="U667" s="177">
        <v>18270</v>
      </c>
      <c r="V667" s="177">
        <v>0</v>
      </c>
      <c r="W667" s="177">
        <v>330138.45</v>
      </c>
      <c r="X667" s="177">
        <v>150000</v>
      </c>
      <c r="Y667" s="177">
        <v>0</v>
      </c>
      <c r="Z667" s="177">
        <v>0</v>
      </c>
      <c r="AA667" s="177">
        <v>0</v>
      </c>
      <c r="AB667" s="177">
        <v>0</v>
      </c>
      <c r="AC667" s="177">
        <v>0</v>
      </c>
      <c r="AD667" s="177">
        <v>0</v>
      </c>
      <c r="AE667" s="177">
        <v>0</v>
      </c>
      <c r="AF667" s="177">
        <v>0</v>
      </c>
      <c r="AG667" s="177">
        <v>0</v>
      </c>
      <c r="AH667" s="177">
        <v>0</v>
      </c>
      <c r="AI667" s="177">
        <v>0</v>
      </c>
      <c r="AJ667" s="177">
        <v>0</v>
      </c>
      <c r="AK667" s="177">
        <v>3501450</v>
      </c>
      <c r="AL667" s="177">
        <v>0</v>
      </c>
      <c r="AM667" s="177">
        <v>0</v>
      </c>
      <c r="AN667" s="177">
        <v>0</v>
      </c>
      <c r="AO667" s="177">
        <v>0</v>
      </c>
      <c r="AP667" s="177">
        <v>0</v>
      </c>
      <c r="AQ667" s="177">
        <v>0</v>
      </c>
      <c r="AR667" s="177">
        <v>0</v>
      </c>
      <c r="AS667" s="177">
        <v>0</v>
      </c>
      <c r="AT667" s="177">
        <v>477000</v>
      </c>
      <c r="AU667" s="177">
        <v>0</v>
      </c>
      <c r="AV667" s="177">
        <v>225920</v>
      </c>
      <c r="AW667" s="177">
        <v>0</v>
      </c>
      <c r="AX667" s="177">
        <v>0</v>
      </c>
      <c r="AY667" s="177">
        <v>0</v>
      </c>
      <c r="AZ667" s="177">
        <v>0</v>
      </c>
      <c r="BA667" s="177">
        <v>1218000</v>
      </c>
      <c r="BB667" s="177">
        <v>285700</v>
      </c>
      <c r="BC667" s="177">
        <v>4347496.5199999996</v>
      </c>
      <c r="BD667" s="177">
        <v>4027900</v>
      </c>
      <c r="BE667" s="177">
        <v>317400</v>
      </c>
      <c r="BF667" s="177">
        <v>12600</v>
      </c>
      <c r="BG667" s="177">
        <v>15900</v>
      </c>
      <c r="BH667" s="177">
        <v>0</v>
      </c>
      <c r="BI667" s="177">
        <v>0</v>
      </c>
      <c r="BJ667" s="177">
        <v>0</v>
      </c>
      <c r="BK667" s="177">
        <v>0</v>
      </c>
      <c r="BL667" s="177">
        <v>2610288.7999999998</v>
      </c>
      <c r="BM667" s="177">
        <v>1004916</v>
      </c>
      <c r="BN667" s="177">
        <v>656063</v>
      </c>
      <c r="BO667" s="177">
        <v>973196.2</v>
      </c>
      <c r="BP667" s="177">
        <v>550900</v>
      </c>
      <c r="BQ667" s="177">
        <v>698810</v>
      </c>
      <c r="BR667" s="179">
        <v>10422415</v>
      </c>
      <c r="BS667" s="177">
        <v>936000</v>
      </c>
      <c r="BT667" s="179">
        <v>0</v>
      </c>
      <c r="BU667" s="179">
        <v>1677980.42</v>
      </c>
      <c r="BV667" s="177">
        <v>0</v>
      </c>
      <c r="BW667" s="179">
        <v>0</v>
      </c>
      <c r="BX667" s="179">
        <v>1384000</v>
      </c>
      <c r="BY667" s="179">
        <v>3600</v>
      </c>
      <c r="BZ667" s="179">
        <v>0</v>
      </c>
      <c r="CA667" s="179">
        <v>106893</v>
      </c>
      <c r="CB667" s="177">
        <v>0</v>
      </c>
      <c r="CC667" s="179">
        <v>14400</v>
      </c>
      <c r="CD667" s="179">
        <v>900000</v>
      </c>
      <c r="CE667" s="179">
        <v>0</v>
      </c>
      <c r="CF667" s="179">
        <v>0</v>
      </c>
      <c r="CG667" s="179">
        <v>0</v>
      </c>
      <c r="CH667" s="179">
        <v>0</v>
      </c>
      <c r="CI667" s="179">
        <v>0</v>
      </c>
      <c r="CJ667" s="179">
        <v>1181688.05</v>
      </c>
      <c r="CK667" s="179">
        <v>0</v>
      </c>
      <c r="CL667" s="177">
        <v>0</v>
      </c>
      <c r="CM667" s="178" t="s">
        <v>2240</v>
      </c>
      <c r="CN667" s="153" t="s">
        <v>2255</v>
      </c>
      <c r="CO667" s="153" t="s">
        <v>2240</v>
      </c>
      <c r="CP667" s="154" t="s">
        <v>2243</v>
      </c>
      <c r="CQ667" s="189" t="s">
        <v>2242</v>
      </c>
      <c r="CR667" s="154">
        <f t="shared" si="15"/>
        <v>0</v>
      </c>
      <c r="CS667" s="154" t="s">
        <v>711</v>
      </c>
      <c r="CT667" s="154" t="s">
        <v>712</v>
      </c>
      <c r="CU667" s="154">
        <v>0</v>
      </c>
      <c r="CW667" s="157" t="s">
        <v>2255</v>
      </c>
      <c r="CX667" s="154" t="s">
        <v>2240</v>
      </c>
      <c r="CY667" s="154" t="s">
        <v>2243</v>
      </c>
      <c r="CZ667" s="174">
        <f t="shared" si="14"/>
        <v>0</v>
      </c>
      <c r="DA667" s="158" t="s">
        <v>711</v>
      </c>
      <c r="DB667" s="154" t="s">
        <v>712</v>
      </c>
      <c r="DC667" s="154" t="s">
        <v>664</v>
      </c>
    </row>
    <row r="668" spans="1:107" ht="13.2" customHeight="1" x14ac:dyDescent="0.25">
      <c r="A668" s="175" t="s">
        <v>713</v>
      </c>
      <c r="B668" s="176" t="s">
        <v>714</v>
      </c>
      <c r="C668" s="177">
        <v>2377050</v>
      </c>
      <c r="D668" s="177">
        <v>0</v>
      </c>
      <c r="E668" s="177">
        <v>0</v>
      </c>
      <c r="F668" s="177">
        <v>333620</v>
      </c>
      <c r="G668" s="177">
        <v>0</v>
      </c>
      <c r="H668" s="177">
        <v>398300</v>
      </c>
      <c r="I668" s="177">
        <v>0</v>
      </c>
      <c r="J668" s="177">
        <v>200480</v>
      </c>
      <c r="K668" s="177">
        <v>14570</v>
      </c>
      <c r="L668" s="177">
        <v>0</v>
      </c>
      <c r="M668" s="177">
        <v>468900</v>
      </c>
      <c r="N668" s="177">
        <v>0</v>
      </c>
      <c r="O668" s="177">
        <v>0</v>
      </c>
      <c r="P668" s="177">
        <v>0</v>
      </c>
      <c r="Q668" s="177">
        <v>0</v>
      </c>
      <c r="R668" s="177">
        <v>55650</v>
      </c>
      <c r="S668" s="177">
        <v>64562.75</v>
      </c>
      <c r="T668" s="177">
        <v>0</v>
      </c>
      <c r="U668" s="177">
        <v>10431</v>
      </c>
      <c r="V668" s="177">
        <v>6300</v>
      </c>
      <c r="W668" s="177">
        <v>0</v>
      </c>
      <c r="X668" s="177">
        <v>81050</v>
      </c>
      <c r="Y668" s="177">
        <v>23070</v>
      </c>
      <c r="Z668" s="177">
        <v>0</v>
      </c>
      <c r="AA668" s="177">
        <v>418850</v>
      </c>
      <c r="AB668" s="177">
        <v>266700</v>
      </c>
      <c r="AC668" s="177">
        <v>0</v>
      </c>
      <c r="AD668" s="177">
        <v>1512800</v>
      </c>
      <c r="AE668" s="177">
        <v>0</v>
      </c>
      <c r="AF668" s="177">
        <v>0</v>
      </c>
      <c r="AG668" s="177">
        <v>0</v>
      </c>
      <c r="AH668" s="177">
        <v>0</v>
      </c>
      <c r="AI668" s="177">
        <v>0</v>
      </c>
      <c r="AJ668" s="177">
        <v>86040</v>
      </c>
      <c r="AK668" s="177">
        <v>0</v>
      </c>
      <c r="AL668" s="177">
        <v>0</v>
      </c>
      <c r="AM668" s="177">
        <v>0</v>
      </c>
      <c r="AN668" s="177">
        <v>70900</v>
      </c>
      <c r="AO668" s="177">
        <v>0</v>
      </c>
      <c r="AP668" s="177">
        <v>178800</v>
      </c>
      <c r="AQ668" s="177">
        <v>66500</v>
      </c>
      <c r="AR668" s="177">
        <v>0</v>
      </c>
      <c r="AS668" s="177">
        <v>0</v>
      </c>
      <c r="AT668" s="177">
        <v>0</v>
      </c>
      <c r="AU668" s="177">
        <v>0</v>
      </c>
      <c r="AV668" s="177">
        <v>0</v>
      </c>
      <c r="AW668" s="177">
        <v>0</v>
      </c>
      <c r="AX668" s="177">
        <v>0</v>
      </c>
      <c r="AY668" s="177">
        <v>0</v>
      </c>
      <c r="AZ668" s="177">
        <v>0</v>
      </c>
      <c r="BA668" s="177">
        <v>0</v>
      </c>
      <c r="BB668" s="177">
        <v>0</v>
      </c>
      <c r="BC668" s="177">
        <v>0</v>
      </c>
      <c r="BD668" s="177">
        <v>3070180</v>
      </c>
      <c r="BE668" s="177">
        <v>811675</v>
      </c>
      <c r="BF668" s="177">
        <v>0</v>
      </c>
      <c r="BG668" s="177">
        <v>0</v>
      </c>
      <c r="BH668" s="177">
        <v>0</v>
      </c>
      <c r="BI668" s="177">
        <v>411280</v>
      </c>
      <c r="BJ668" s="177">
        <v>847590</v>
      </c>
      <c r="BK668" s="177">
        <v>1175506</v>
      </c>
      <c r="BL668" s="177">
        <v>0</v>
      </c>
      <c r="BM668" s="177">
        <v>7800793</v>
      </c>
      <c r="BN668" s="177">
        <v>19970</v>
      </c>
      <c r="BO668" s="177">
        <v>4696.6499999999996</v>
      </c>
      <c r="BP668" s="177">
        <v>70500</v>
      </c>
      <c r="BQ668" s="177">
        <v>5911798</v>
      </c>
      <c r="BR668" s="177">
        <v>0</v>
      </c>
      <c r="BS668" s="179">
        <v>5407835</v>
      </c>
      <c r="BT668" s="177">
        <v>0</v>
      </c>
      <c r="BU668" s="177">
        <v>1844180</v>
      </c>
      <c r="BV668" s="177">
        <v>0</v>
      </c>
      <c r="BW668" s="177">
        <v>0</v>
      </c>
      <c r="BX668" s="177">
        <v>0</v>
      </c>
      <c r="BY668" s="177">
        <v>451899.91</v>
      </c>
      <c r="BZ668" s="177">
        <v>62710</v>
      </c>
      <c r="CA668" s="177">
        <v>2800</v>
      </c>
      <c r="CB668" s="179">
        <v>0</v>
      </c>
      <c r="CC668" s="177">
        <v>262800</v>
      </c>
      <c r="CD668" s="179">
        <v>581400</v>
      </c>
      <c r="CE668" s="179">
        <v>0</v>
      </c>
      <c r="CF668" s="177">
        <v>765600</v>
      </c>
      <c r="CG668" s="177">
        <v>1201200</v>
      </c>
      <c r="CH668" s="177">
        <v>0</v>
      </c>
      <c r="CI668" s="177">
        <v>0</v>
      </c>
      <c r="CJ668" s="179">
        <v>0</v>
      </c>
      <c r="CK668" s="177">
        <v>465725</v>
      </c>
      <c r="CL668" s="177">
        <v>307930</v>
      </c>
      <c r="CM668" s="178" t="s">
        <v>2240</v>
      </c>
      <c r="CN668" s="153" t="s">
        <v>2255</v>
      </c>
      <c r="CO668" s="153" t="s">
        <v>2240</v>
      </c>
      <c r="CP668" s="154" t="s">
        <v>2243</v>
      </c>
      <c r="CQ668" s="189" t="s">
        <v>2242</v>
      </c>
      <c r="CR668" s="154">
        <f t="shared" si="15"/>
        <v>0</v>
      </c>
      <c r="CS668" s="154" t="s">
        <v>713</v>
      </c>
      <c r="CT668" s="154" t="s">
        <v>714</v>
      </c>
      <c r="CU668" s="154">
        <v>0</v>
      </c>
      <c r="CW668" s="157" t="s">
        <v>2255</v>
      </c>
      <c r="CX668" s="154" t="s">
        <v>2240</v>
      </c>
      <c r="CY668" s="154" t="s">
        <v>2243</v>
      </c>
      <c r="CZ668" s="174">
        <f t="shared" si="14"/>
        <v>0</v>
      </c>
      <c r="DA668" s="158" t="s">
        <v>713</v>
      </c>
      <c r="DB668" s="154" t="s">
        <v>714</v>
      </c>
      <c r="DC668" s="154" t="s">
        <v>664</v>
      </c>
    </row>
    <row r="669" spans="1:107" ht="13.2" customHeight="1" x14ac:dyDescent="0.25">
      <c r="A669" s="175" t="s">
        <v>715</v>
      </c>
      <c r="B669" s="176" t="s">
        <v>716</v>
      </c>
      <c r="C669" s="177">
        <v>0</v>
      </c>
      <c r="D669" s="177">
        <v>0</v>
      </c>
      <c r="E669" s="177">
        <v>0</v>
      </c>
      <c r="F669" s="177">
        <v>0</v>
      </c>
      <c r="G669" s="177">
        <v>0</v>
      </c>
      <c r="H669" s="177">
        <v>0</v>
      </c>
      <c r="I669" s="177">
        <v>0</v>
      </c>
      <c r="J669" s="177">
        <v>0</v>
      </c>
      <c r="K669" s="177">
        <v>0</v>
      </c>
      <c r="L669" s="177">
        <v>0</v>
      </c>
      <c r="M669" s="177">
        <v>682860</v>
      </c>
      <c r="N669" s="177">
        <v>0</v>
      </c>
      <c r="O669" s="177">
        <v>0</v>
      </c>
      <c r="P669" s="177">
        <v>0</v>
      </c>
      <c r="Q669" s="177">
        <v>0</v>
      </c>
      <c r="R669" s="177">
        <v>0</v>
      </c>
      <c r="S669" s="177">
        <v>27110</v>
      </c>
      <c r="T669" s="177">
        <v>0</v>
      </c>
      <c r="U669" s="177">
        <v>0</v>
      </c>
      <c r="V669" s="177">
        <v>0</v>
      </c>
      <c r="W669" s="177">
        <v>0</v>
      </c>
      <c r="X669" s="177">
        <v>0</v>
      </c>
      <c r="Y669" s="177">
        <v>0</v>
      </c>
      <c r="Z669" s="177">
        <v>0</v>
      </c>
      <c r="AA669" s="177">
        <v>0</v>
      </c>
      <c r="AB669" s="177">
        <v>0</v>
      </c>
      <c r="AC669" s="177">
        <v>0</v>
      </c>
      <c r="AD669" s="177">
        <v>0</v>
      </c>
      <c r="AE669" s="177">
        <v>3000</v>
      </c>
      <c r="AF669" s="177">
        <v>0</v>
      </c>
      <c r="AG669" s="177">
        <v>0</v>
      </c>
      <c r="AH669" s="177">
        <v>0</v>
      </c>
      <c r="AI669" s="177">
        <v>0</v>
      </c>
      <c r="AJ669" s="177">
        <v>0</v>
      </c>
      <c r="AK669" s="177">
        <v>0</v>
      </c>
      <c r="AL669" s="177">
        <v>0</v>
      </c>
      <c r="AM669" s="177">
        <v>0</v>
      </c>
      <c r="AN669" s="177">
        <v>0</v>
      </c>
      <c r="AO669" s="177">
        <v>0</v>
      </c>
      <c r="AP669" s="177">
        <v>0</v>
      </c>
      <c r="AQ669" s="177">
        <v>0</v>
      </c>
      <c r="AR669" s="177">
        <v>0</v>
      </c>
      <c r="AS669" s="177">
        <v>0</v>
      </c>
      <c r="AT669" s="177">
        <v>0</v>
      </c>
      <c r="AU669" s="177">
        <v>0</v>
      </c>
      <c r="AV669" s="177">
        <v>0</v>
      </c>
      <c r="AW669" s="177">
        <v>0</v>
      </c>
      <c r="AX669" s="177">
        <v>0</v>
      </c>
      <c r="AY669" s="177">
        <v>0</v>
      </c>
      <c r="AZ669" s="177">
        <v>0</v>
      </c>
      <c r="BA669" s="177">
        <v>0</v>
      </c>
      <c r="BB669" s="177">
        <v>0</v>
      </c>
      <c r="BC669" s="177">
        <v>0</v>
      </c>
      <c r="BD669" s="177">
        <v>0</v>
      </c>
      <c r="BE669" s="177">
        <v>0</v>
      </c>
      <c r="BF669" s="177">
        <v>0</v>
      </c>
      <c r="BG669" s="177">
        <v>0</v>
      </c>
      <c r="BH669" s="177">
        <v>0</v>
      </c>
      <c r="BI669" s="177">
        <v>0</v>
      </c>
      <c r="BJ669" s="177">
        <v>0</v>
      </c>
      <c r="BK669" s="177">
        <v>0</v>
      </c>
      <c r="BL669" s="177">
        <v>0</v>
      </c>
      <c r="BM669" s="177">
        <v>0</v>
      </c>
      <c r="BN669" s="177">
        <v>0</v>
      </c>
      <c r="BO669" s="177">
        <v>0</v>
      </c>
      <c r="BP669" s="177">
        <v>0</v>
      </c>
      <c r="BQ669" s="177">
        <v>10000</v>
      </c>
      <c r="BR669" s="177">
        <v>0</v>
      </c>
      <c r="BS669" s="179">
        <v>0</v>
      </c>
      <c r="BT669" s="179">
        <v>0</v>
      </c>
      <c r="BU669" s="179">
        <v>0</v>
      </c>
      <c r="BV669" s="177">
        <v>0</v>
      </c>
      <c r="BW669" s="179">
        <v>0</v>
      </c>
      <c r="BX669" s="179">
        <v>0</v>
      </c>
      <c r="BY669" s="179">
        <v>0</v>
      </c>
      <c r="BZ669" s="179">
        <v>0</v>
      </c>
      <c r="CA669" s="179">
        <v>0</v>
      </c>
      <c r="CB669" s="179">
        <v>0</v>
      </c>
      <c r="CC669" s="179">
        <v>0</v>
      </c>
      <c r="CD669" s="179">
        <v>0</v>
      </c>
      <c r="CE669" s="179">
        <v>0</v>
      </c>
      <c r="CF669" s="179">
        <v>0</v>
      </c>
      <c r="CG669" s="179">
        <v>0</v>
      </c>
      <c r="CH669" s="177">
        <v>0</v>
      </c>
      <c r="CI669" s="179">
        <v>0</v>
      </c>
      <c r="CJ669" s="179">
        <v>0</v>
      </c>
      <c r="CK669" s="179">
        <v>0</v>
      </c>
      <c r="CL669" s="179">
        <v>0</v>
      </c>
      <c r="CM669" s="178" t="s">
        <v>2240</v>
      </c>
      <c r="CN669" s="153" t="s">
        <v>2255</v>
      </c>
      <c r="CO669" s="153" t="s">
        <v>2240</v>
      </c>
      <c r="CP669" s="154" t="s">
        <v>2243</v>
      </c>
      <c r="CQ669" s="189" t="s">
        <v>2242</v>
      </c>
      <c r="CR669" s="154">
        <f t="shared" si="15"/>
        <v>0</v>
      </c>
      <c r="CS669" s="154" t="s">
        <v>715</v>
      </c>
      <c r="CT669" s="154" t="s">
        <v>716</v>
      </c>
      <c r="CU669" s="154">
        <v>0</v>
      </c>
      <c r="CW669" s="157" t="s">
        <v>2255</v>
      </c>
      <c r="CX669" s="154" t="s">
        <v>2240</v>
      </c>
      <c r="CY669" s="154" t="s">
        <v>2243</v>
      </c>
      <c r="CZ669" s="174">
        <f t="shared" si="14"/>
        <v>0</v>
      </c>
      <c r="DA669" s="158" t="s">
        <v>715</v>
      </c>
      <c r="DB669" s="154" t="s">
        <v>716</v>
      </c>
      <c r="DC669" s="154" t="s">
        <v>664</v>
      </c>
    </row>
    <row r="670" spans="1:107" ht="13.2" customHeight="1" x14ac:dyDescent="0.25">
      <c r="A670" s="175" t="s">
        <v>717</v>
      </c>
      <c r="B670" s="176" t="s">
        <v>718</v>
      </c>
      <c r="C670" s="177">
        <v>0</v>
      </c>
      <c r="D670" s="177">
        <v>0</v>
      </c>
      <c r="E670" s="177">
        <v>0</v>
      </c>
      <c r="F670" s="177">
        <v>0</v>
      </c>
      <c r="G670" s="177">
        <v>0</v>
      </c>
      <c r="H670" s="177">
        <v>0</v>
      </c>
      <c r="I670" s="177">
        <v>0</v>
      </c>
      <c r="J670" s="177">
        <v>0</v>
      </c>
      <c r="K670" s="177">
        <v>324834.67</v>
      </c>
      <c r="L670" s="177">
        <v>0</v>
      </c>
      <c r="M670" s="177">
        <v>0</v>
      </c>
      <c r="N670" s="177">
        <v>0</v>
      </c>
      <c r="O670" s="177">
        <v>223422.65</v>
      </c>
      <c r="P670" s="177">
        <v>0</v>
      </c>
      <c r="Q670" s="177">
        <v>0</v>
      </c>
      <c r="R670" s="177">
        <v>432900</v>
      </c>
      <c r="S670" s="177">
        <v>0</v>
      </c>
      <c r="T670" s="177">
        <v>262170</v>
      </c>
      <c r="U670" s="177">
        <v>0</v>
      </c>
      <c r="V670" s="177">
        <v>66400</v>
      </c>
      <c r="W670" s="177">
        <v>1192400</v>
      </c>
      <c r="X670" s="177">
        <v>0</v>
      </c>
      <c r="Y670" s="177">
        <v>0</v>
      </c>
      <c r="Z670" s="177">
        <v>0</v>
      </c>
      <c r="AA670" s="177">
        <v>0</v>
      </c>
      <c r="AB670" s="177">
        <v>0</v>
      </c>
      <c r="AC670" s="177">
        <v>0</v>
      </c>
      <c r="AD670" s="177">
        <v>313680</v>
      </c>
      <c r="AE670" s="177">
        <v>0</v>
      </c>
      <c r="AF670" s="177">
        <v>0</v>
      </c>
      <c r="AG670" s="177">
        <v>0</v>
      </c>
      <c r="AH670" s="177">
        <v>0</v>
      </c>
      <c r="AI670" s="177">
        <v>0</v>
      </c>
      <c r="AJ670" s="177">
        <v>0</v>
      </c>
      <c r="AK670" s="177">
        <v>1533952</v>
      </c>
      <c r="AL670" s="177">
        <v>0</v>
      </c>
      <c r="AM670" s="177">
        <v>205440</v>
      </c>
      <c r="AN670" s="177">
        <v>0</v>
      </c>
      <c r="AO670" s="177">
        <v>0</v>
      </c>
      <c r="AP670" s="177">
        <v>0</v>
      </c>
      <c r="AQ670" s="177">
        <v>0</v>
      </c>
      <c r="AR670" s="177">
        <v>0</v>
      </c>
      <c r="AS670" s="177">
        <v>0</v>
      </c>
      <c r="AT670" s="177">
        <v>0</v>
      </c>
      <c r="AU670" s="177">
        <v>0</v>
      </c>
      <c r="AV670" s="177">
        <v>0</v>
      </c>
      <c r="AW670" s="177">
        <v>0</v>
      </c>
      <c r="AX670" s="177">
        <v>0</v>
      </c>
      <c r="AY670" s="177">
        <v>0</v>
      </c>
      <c r="AZ670" s="177">
        <v>125336</v>
      </c>
      <c r="BA670" s="177">
        <v>0</v>
      </c>
      <c r="BB670" s="177">
        <v>205440</v>
      </c>
      <c r="BC670" s="177">
        <v>0</v>
      </c>
      <c r="BD670" s="177">
        <v>420893</v>
      </c>
      <c r="BE670" s="177">
        <v>0</v>
      </c>
      <c r="BF670" s="177">
        <v>0</v>
      </c>
      <c r="BG670" s="177">
        <v>0</v>
      </c>
      <c r="BH670" s="177">
        <v>0</v>
      </c>
      <c r="BI670" s="177">
        <v>0</v>
      </c>
      <c r="BJ670" s="177">
        <v>0</v>
      </c>
      <c r="BK670" s="177">
        <v>0</v>
      </c>
      <c r="BL670" s="177">
        <v>0</v>
      </c>
      <c r="BM670" s="177">
        <v>323500</v>
      </c>
      <c r="BN670" s="177">
        <v>325065</v>
      </c>
      <c r="BO670" s="177">
        <v>422059.24</v>
      </c>
      <c r="BP670" s="177">
        <v>253470</v>
      </c>
      <c r="BQ670" s="177">
        <v>0</v>
      </c>
      <c r="BR670" s="177">
        <v>846400</v>
      </c>
      <c r="BS670" s="177">
        <v>76000</v>
      </c>
      <c r="BT670" s="177">
        <v>0</v>
      </c>
      <c r="BU670" s="177">
        <v>1170400</v>
      </c>
      <c r="BV670" s="177">
        <v>0</v>
      </c>
      <c r="BW670" s="177">
        <v>0</v>
      </c>
      <c r="BX670" s="177">
        <v>0</v>
      </c>
      <c r="BY670" s="177">
        <v>0</v>
      </c>
      <c r="BZ670" s="177">
        <v>0</v>
      </c>
      <c r="CA670" s="177">
        <v>0</v>
      </c>
      <c r="CB670" s="177">
        <v>0</v>
      </c>
      <c r="CC670" s="177">
        <v>0</v>
      </c>
      <c r="CD670" s="177">
        <v>0</v>
      </c>
      <c r="CE670" s="177">
        <v>0</v>
      </c>
      <c r="CF670" s="177">
        <v>0</v>
      </c>
      <c r="CG670" s="177">
        <v>0</v>
      </c>
      <c r="CH670" s="177">
        <v>0</v>
      </c>
      <c r="CI670" s="177">
        <v>0</v>
      </c>
      <c r="CJ670" s="177">
        <v>0</v>
      </c>
      <c r="CK670" s="177">
        <v>0</v>
      </c>
      <c r="CL670" s="177">
        <v>0</v>
      </c>
      <c r="CM670" s="178" t="s">
        <v>2240</v>
      </c>
      <c r="CN670" s="153" t="s">
        <v>2255</v>
      </c>
      <c r="CO670" s="153" t="s">
        <v>2240</v>
      </c>
      <c r="CP670" s="154" t="s">
        <v>2243</v>
      </c>
      <c r="CQ670" s="189" t="s">
        <v>2242</v>
      </c>
      <c r="CR670" s="154">
        <f t="shared" si="15"/>
        <v>0</v>
      </c>
      <c r="CS670" s="154" t="s">
        <v>717</v>
      </c>
      <c r="CT670" s="154" t="s">
        <v>718</v>
      </c>
      <c r="CU670" s="154">
        <v>0</v>
      </c>
      <c r="CW670" s="157" t="s">
        <v>2255</v>
      </c>
      <c r="CX670" s="154" t="s">
        <v>2240</v>
      </c>
      <c r="CY670" s="154" t="s">
        <v>2243</v>
      </c>
      <c r="CZ670" s="174">
        <f t="shared" si="14"/>
        <v>0</v>
      </c>
      <c r="DA670" s="158" t="s">
        <v>717</v>
      </c>
      <c r="DB670" s="154" t="s">
        <v>718</v>
      </c>
      <c r="DC670" s="154" t="s">
        <v>664</v>
      </c>
    </row>
    <row r="671" spans="1:107" ht="13.2" customHeight="1" x14ac:dyDescent="0.25">
      <c r="A671" s="175" t="s">
        <v>719</v>
      </c>
      <c r="B671" s="176" t="s">
        <v>720</v>
      </c>
      <c r="C671" s="177">
        <v>0</v>
      </c>
      <c r="D671" s="177">
        <v>563548</v>
      </c>
      <c r="E671" s="177">
        <v>0</v>
      </c>
      <c r="F671" s="177">
        <v>0</v>
      </c>
      <c r="G671" s="177">
        <v>0</v>
      </c>
      <c r="H671" s="177">
        <v>0</v>
      </c>
      <c r="I671" s="177">
        <v>0</v>
      </c>
      <c r="J671" s="177">
        <v>0</v>
      </c>
      <c r="K671" s="177">
        <v>0</v>
      </c>
      <c r="L671" s="177">
        <v>0</v>
      </c>
      <c r="M671" s="177">
        <v>0</v>
      </c>
      <c r="N671" s="177">
        <v>0</v>
      </c>
      <c r="O671" s="177">
        <v>0</v>
      </c>
      <c r="P671" s="177">
        <v>0</v>
      </c>
      <c r="Q671" s="177">
        <v>0</v>
      </c>
      <c r="R671" s="177">
        <v>0</v>
      </c>
      <c r="S671" s="177">
        <v>0</v>
      </c>
      <c r="T671" s="177">
        <v>0</v>
      </c>
      <c r="U671" s="177">
        <v>0</v>
      </c>
      <c r="V671" s="177">
        <v>0</v>
      </c>
      <c r="W671" s="177">
        <v>821603.8</v>
      </c>
      <c r="X671" s="177">
        <v>2200</v>
      </c>
      <c r="Y671" s="177">
        <v>0</v>
      </c>
      <c r="Z671" s="177">
        <v>0</v>
      </c>
      <c r="AA671" s="177">
        <v>0</v>
      </c>
      <c r="AB671" s="177">
        <v>0</v>
      </c>
      <c r="AC671" s="177">
        <v>0</v>
      </c>
      <c r="AD671" s="177">
        <v>0</v>
      </c>
      <c r="AE671" s="177">
        <v>0</v>
      </c>
      <c r="AF671" s="177">
        <v>220032</v>
      </c>
      <c r="AG671" s="177">
        <v>0</v>
      </c>
      <c r="AH671" s="177">
        <v>0</v>
      </c>
      <c r="AI671" s="177">
        <v>0</v>
      </c>
      <c r="AJ671" s="177">
        <v>0</v>
      </c>
      <c r="AK671" s="177">
        <v>3202760</v>
      </c>
      <c r="AL671" s="177">
        <v>0</v>
      </c>
      <c r="AM671" s="177">
        <v>0</v>
      </c>
      <c r="AN671" s="177">
        <v>0</v>
      </c>
      <c r="AO671" s="177">
        <v>0</v>
      </c>
      <c r="AP671" s="177">
        <v>0</v>
      </c>
      <c r="AQ671" s="177">
        <v>0</v>
      </c>
      <c r="AR671" s="177">
        <v>0</v>
      </c>
      <c r="AS671" s="177">
        <v>0</v>
      </c>
      <c r="AT671" s="177">
        <v>0</v>
      </c>
      <c r="AU671" s="177">
        <v>0</v>
      </c>
      <c r="AV671" s="177">
        <v>0</v>
      </c>
      <c r="AW671" s="177">
        <v>0</v>
      </c>
      <c r="AX671" s="177">
        <v>0</v>
      </c>
      <c r="AY671" s="177">
        <v>0</v>
      </c>
      <c r="AZ671" s="177">
        <v>0</v>
      </c>
      <c r="BA671" s="177">
        <v>0</v>
      </c>
      <c r="BB671" s="177">
        <v>0</v>
      </c>
      <c r="BC671" s="177">
        <v>0</v>
      </c>
      <c r="BD671" s="177">
        <v>0</v>
      </c>
      <c r="BE671" s="177">
        <v>0</v>
      </c>
      <c r="BF671" s="177">
        <v>0</v>
      </c>
      <c r="BG671" s="177">
        <v>0</v>
      </c>
      <c r="BH671" s="177">
        <v>0</v>
      </c>
      <c r="BI671" s="177">
        <v>0</v>
      </c>
      <c r="BJ671" s="177">
        <v>0</v>
      </c>
      <c r="BK671" s="177">
        <v>0</v>
      </c>
      <c r="BL671" s="177">
        <v>0</v>
      </c>
      <c r="BM671" s="177">
        <v>0</v>
      </c>
      <c r="BN671" s="177">
        <v>0</v>
      </c>
      <c r="BO671" s="177">
        <v>443352</v>
      </c>
      <c r="BP671" s="177">
        <v>0</v>
      </c>
      <c r="BQ671" s="177">
        <v>0</v>
      </c>
      <c r="BR671" s="179">
        <v>1627746.2</v>
      </c>
      <c r="BS671" s="179">
        <v>0</v>
      </c>
      <c r="BT671" s="177">
        <v>0</v>
      </c>
      <c r="BU671" s="179">
        <v>0</v>
      </c>
      <c r="BV671" s="177">
        <v>0</v>
      </c>
      <c r="BW671" s="177">
        <v>0</v>
      </c>
      <c r="BX671" s="179">
        <v>0</v>
      </c>
      <c r="BY671" s="179">
        <v>0</v>
      </c>
      <c r="BZ671" s="179">
        <v>0</v>
      </c>
      <c r="CA671" s="179">
        <v>0</v>
      </c>
      <c r="CB671" s="179">
        <v>0</v>
      </c>
      <c r="CC671" s="179">
        <v>0</v>
      </c>
      <c r="CD671" s="179">
        <v>0</v>
      </c>
      <c r="CE671" s="179">
        <v>0</v>
      </c>
      <c r="CF671" s="179">
        <v>0</v>
      </c>
      <c r="CG671" s="179">
        <v>0</v>
      </c>
      <c r="CH671" s="177">
        <v>0</v>
      </c>
      <c r="CI671" s="179">
        <v>0</v>
      </c>
      <c r="CJ671" s="179">
        <v>0</v>
      </c>
      <c r="CK671" s="177">
        <v>0</v>
      </c>
      <c r="CL671" s="179">
        <v>0</v>
      </c>
      <c r="CM671" s="178" t="s">
        <v>2240</v>
      </c>
      <c r="CN671" s="153" t="s">
        <v>2255</v>
      </c>
      <c r="CO671" s="153" t="s">
        <v>2240</v>
      </c>
      <c r="CP671" s="154" t="s">
        <v>2243</v>
      </c>
      <c r="CQ671" s="189" t="s">
        <v>2242</v>
      </c>
      <c r="CR671" s="154">
        <f t="shared" si="15"/>
        <v>0</v>
      </c>
      <c r="CS671" s="154" t="s">
        <v>719</v>
      </c>
      <c r="CT671" s="154" t="s">
        <v>720</v>
      </c>
      <c r="CU671" s="154">
        <v>0</v>
      </c>
      <c r="CW671" s="157" t="s">
        <v>2255</v>
      </c>
      <c r="CX671" s="154" t="s">
        <v>2240</v>
      </c>
      <c r="CY671" s="154" t="s">
        <v>2243</v>
      </c>
      <c r="CZ671" s="174">
        <f t="shared" si="14"/>
        <v>0</v>
      </c>
      <c r="DA671" s="158" t="s">
        <v>719</v>
      </c>
      <c r="DB671" s="154" t="s">
        <v>720</v>
      </c>
      <c r="DC671" s="154" t="s">
        <v>664</v>
      </c>
    </row>
    <row r="672" spans="1:107" ht="13.2" customHeight="1" x14ac:dyDescent="0.25">
      <c r="A672" s="175" t="s">
        <v>721</v>
      </c>
      <c r="B672" s="176" t="s">
        <v>722</v>
      </c>
      <c r="C672" s="177">
        <v>682130</v>
      </c>
      <c r="D672" s="177">
        <v>315726.69</v>
      </c>
      <c r="E672" s="177">
        <v>345394.18</v>
      </c>
      <c r="F672" s="177">
        <v>211110.39999999999</v>
      </c>
      <c r="G672" s="177">
        <v>150450</v>
      </c>
      <c r="H672" s="177">
        <v>37580</v>
      </c>
      <c r="I672" s="177">
        <v>457274.85</v>
      </c>
      <c r="J672" s="177">
        <v>342625</v>
      </c>
      <c r="K672" s="177">
        <v>126232.8</v>
      </c>
      <c r="L672" s="177">
        <v>189414</v>
      </c>
      <c r="M672" s="177">
        <v>482876</v>
      </c>
      <c r="N672" s="177">
        <v>76046</v>
      </c>
      <c r="O672" s="177">
        <v>915306.48</v>
      </c>
      <c r="P672" s="177">
        <v>218834.34</v>
      </c>
      <c r="Q672" s="177">
        <v>184079.68</v>
      </c>
      <c r="R672" s="177">
        <v>361694.92</v>
      </c>
      <c r="S672" s="177">
        <v>234626.28</v>
      </c>
      <c r="T672" s="177">
        <v>160467.35999999999</v>
      </c>
      <c r="U672" s="177">
        <v>210052.8</v>
      </c>
      <c r="V672" s="177">
        <v>84087.88</v>
      </c>
      <c r="W672" s="177">
        <v>1793246.22</v>
      </c>
      <c r="X672" s="177">
        <v>242829</v>
      </c>
      <c r="Y672" s="177">
        <v>603811</v>
      </c>
      <c r="Z672" s="177">
        <v>378816</v>
      </c>
      <c r="AA672" s="177">
        <v>104400</v>
      </c>
      <c r="AB672" s="177">
        <v>269772</v>
      </c>
      <c r="AC672" s="177">
        <v>65699</v>
      </c>
      <c r="AD672" s="177">
        <v>467412</v>
      </c>
      <c r="AE672" s="177">
        <v>165099</v>
      </c>
      <c r="AF672" s="177">
        <v>235044</v>
      </c>
      <c r="AG672" s="177">
        <v>333806.5</v>
      </c>
      <c r="AH672" s="177">
        <v>379819</v>
      </c>
      <c r="AI672" s="177">
        <v>241028.62</v>
      </c>
      <c r="AJ672" s="177">
        <v>186769</v>
      </c>
      <c r="AK672" s="177">
        <v>2883380.48</v>
      </c>
      <c r="AL672" s="177">
        <v>175842</v>
      </c>
      <c r="AM672" s="177">
        <v>115483.72</v>
      </c>
      <c r="AN672" s="177">
        <v>391411.02</v>
      </c>
      <c r="AO672" s="177">
        <v>284104.26</v>
      </c>
      <c r="AP672" s="177">
        <v>175989.22</v>
      </c>
      <c r="AQ672" s="177">
        <v>75550.64</v>
      </c>
      <c r="AR672" s="177">
        <v>919523.76</v>
      </c>
      <c r="AS672" s="177">
        <v>147748.81</v>
      </c>
      <c r="AT672" s="177">
        <v>530959</v>
      </c>
      <c r="AU672" s="177">
        <v>512280</v>
      </c>
      <c r="AV672" s="177">
        <v>71049</v>
      </c>
      <c r="AW672" s="177">
        <v>129680.26</v>
      </c>
      <c r="AX672" s="177">
        <v>248516.96</v>
      </c>
      <c r="AY672" s="177">
        <v>130823</v>
      </c>
      <c r="AZ672" s="177">
        <v>179391.21</v>
      </c>
      <c r="BA672" s="177">
        <v>1024699.42</v>
      </c>
      <c r="BB672" s="177">
        <v>180886.69</v>
      </c>
      <c r="BC672" s="177">
        <v>0</v>
      </c>
      <c r="BD672" s="177">
        <v>716208.3</v>
      </c>
      <c r="BE672" s="177">
        <v>190933.34</v>
      </c>
      <c r="BF672" s="177">
        <v>189991.84</v>
      </c>
      <c r="BG672" s="177">
        <v>1323734.46</v>
      </c>
      <c r="BH672" s="177">
        <v>114341.2</v>
      </c>
      <c r="BI672" s="177">
        <v>0</v>
      </c>
      <c r="BJ672" s="177">
        <v>372844.79999999999</v>
      </c>
      <c r="BK672" s="177">
        <v>271946.84000000003</v>
      </c>
      <c r="BL672" s="177">
        <v>409000.5</v>
      </c>
      <c r="BM672" s="177">
        <v>484020</v>
      </c>
      <c r="BN672" s="177">
        <v>397987</v>
      </c>
      <c r="BO672" s="177">
        <v>178472</v>
      </c>
      <c r="BP672" s="177">
        <v>310003</v>
      </c>
      <c r="BQ672" s="177">
        <v>315702</v>
      </c>
      <c r="BR672" s="179">
        <v>6602389</v>
      </c>
      <c r="BS672" s="177">
        <v>328965</v>
      </c>
      <c r="BT672" s="177">
        <v>188253</v>
      </c>
      <c r="BU672" s="177">
        <v>2087670</v>
      </c>
      <c r="BV672" s="177">
        <v>182343</v>
      </c>
      <c r="BW672" s="177">
        <v>218387</v>
      </c>
      <c r="BX672" s="177">
        <v>842793</v>
      </c>
      <c r="BY672" s="177">
        <v>92235</v>
      </c>
      <c r="BZ672" s="177">
        <v>207051</v>
      </c>
      <c r="CA672" s="177">
        <v>195091</v>
      </c>
      <c r="CB672" s="177">
        <v>0</v>
      </c>
      <c r="CC672" s="177">
        <v>701870</v>
      </c>
      <c r="CD672" s="177">
        <v>420472</v>
      </c>
      <c r="CE672" s="177">
        <v>469638</v>
      </c>
      <c r="CF672" s="177">
        <v>129077</v>
      </c>
      <c r="CG672" s="179">
        <v>152685</v>
      </c>
      <c r="CH672" s="177">
        <v>202046</v>
      </c>
      <c r="CI672" s="177">
        <v>181165</v>
      </c>
      <c r="CJ672" s="177">
        <v>753077</v>
      </c>
      <c r="CK672" s="177">
        <v>194115</v>
      </c>
      <c r="CL672" s="177">
        <v>131850</v>
      </c>
      <c r="CM672" s="178" t="s">
        <v>2240</v>
      </c>
      <c r="CN672" s="153" t="s">
        <v>2255</v>
      </c>
      <c r="CO672" s="153" t="s">
        <v>2240</v>
      </c>
      <c r="CP672" s="154" t="s">
        <v>2243</v>
      </c>
      <c r="CQ672" s="189" t="s">
        <v>2242</v>
      </c>
      <c r="CR672" s="154">
        <f t="shared" si="15"/>
        <v>0</v>
      </c>
      <c r="CS672" s="154" t="s">
        <v>721</v>
      </c>
      <c r="CT672" s="154" t="s">
        <v>722</v>
      </c>
      <c r="CU672" s="154">
        <v>0</v>
      </c>
      <c r="CW672" s="157" t="s">
        <v>2255</v>
      </c>
      <c r="CX672" s="154" t="s">
        <v>2240</v>
      </c>
      <c r="CY672" s="154" t="s">
        <v>2243</v>
      </c>
      <c r="CZ672" s="174">
        <f t="shared" si="14"/>
        <v>0</v>
      </c>
      <c r="DA672" s="158" t="s">
        <v>721</v>
      </c>
      <c r="DB672" s="154" t="s">
        <v>722</v>
      </c>
      <c r="DC672" s="154" t="s">
        <v>664</v>
      </c>
    </row>
    <row r="673" spans="1:107" ht="13.2" customHeight="1" x14ac:dyDescent="0.25">
      <c r="A673" s="175" t="s">
        <v>723</v>
      </c>
      <c r="B673" s="176" t="s">
        <v>724</v>
      </c>
      <c r="C673" s="177">
        <v>438412.35</v>
      </c>
      <c r="D673" s="177">
        <v>0</v>
      </c>
      <c r="E673" s="177">
        <v>0</v>
      </c>
      <c r="F673" s="177">
        <v>0</v>
      </c>
      <c r="G673" s="177">
        <v>0</v>
      </c>
      <c r="H673" s="177">
        <v>0</v>
      </c>
      <c r="I673" s="177">
        <v>0</v>
      </c>
      <c r="J673" s="177">
        <v>10769890</v>
      </c>
      <c r="K673" s="177">
        <v>153703.48000000001</v>
      </c>
      <c r="L673" s="177">
        <v>8725</v>
      </c>
      <c r="M673" s="177">
        <v>0</v>
      </c>
      <c r="N673" s="177">
        <v>20900</v>
      </c>
      <c r="O673" s="177">
        <v>16496970</v>
      </c>
      <c r="P673" s="177">
        <v>0</v>
      </c>
      <c r="Q673" s="177">
        <v>0</v>
      </c>
      <c r="R673" s="177">
        <v>20202</v>
      </c>
      <c r="S673" s="177">
        <v>0</v>
      </c>
      <c r="T673" s="177">
        <v>0</v>
      </c>
      <c r="U673" s="177">
        <v>0</v>
      </c>
      <c r="V673" s="177">
        <v>0</v>
      </c>
      <c r="W673" s="177">
        <v>2897600</v>
      </c>
      <c r="X673" s="177">
        <v>0</v>
      </c>
      <c r="Y673" s="177">
        <v>0</v>
      </c>
      <c r="Z673" s="177">
        <v>0</v>
      </c>
      <c r="AA673" s="177">
        <v>0</v>
      </c>
      <c r="AB673" s="177">
        <v>0</v>
      </c>
      <c r="AC673" s="177">
        <v>0</v>
      </c>
      <c r="AD673" s="177">
        <v>3196215</v>
      </c>
      <c r="AE673" s="177">
        <v>0</v>
      </c>
      <c r="AF673" s="177">
        <v>14000</v>
      </c>
      <c r="AG673" s="177">
        <v>0</v>
      </c>
      <c r="AH673" s="177">
        <v>0</v>
      </c>
      <c r="AI673" s="177">
        <v>0</v>
      </c>
      <c r="AJ673" s="177">
        <v>0</v>
      </c>
      <c r="AK673" s="177">
        <v>42577866.509999998</v>
      </c>
      <c r="AL673" s="177">
        <v>0</v>
      </c>
      <c r="AM673" s="177">
        <v>0</v>
      </c>
      <c r="AN673" s="177">
        <v>0</v>
      </c>
      <c r="AO673" s="177">
        <v>0</v>
      </c>
      <c r="AP673" s="177">
        <v>0</v>
      </c>
      <c r="AQ673" s="177">
        <v>0</v>
      </c>
      <c r="AR673" s="177">
        <v>16379250</v>
      </c>
      <c r="AS673" s="177">
        <v>142149</v>
      </c>
      <c r="AT673" s="177">
        <v>0</v>
      </c>
      <c r="AU673" s="177">
        <v>0</v>
      </c>
      <c r="AV673" s="177">
        <v>0</v>
      </c>
      <c r="AW673" s="177">
        <v>0</v>
      </c>
      <c r="AX673" s="177">
        <v>0</v>
      </c>
      <c r="AY673" s="177">
        <v>0</v>
      </c>
      <c r="AZ673" s="177">
        <v>0</v>
      </c>
      <c r="BA673" s="177">
        <v>0</v>
      </c>
      <c r="BB673" s="177">
        <v>0</v>
      </c>
      <c r="BC673" s="177">
        <v>3640100</v>
      </c>
      <c r="BD673" s="177">
        <v>0</v>
      </c>
      <c r="BE673" s="177">
        <v>0</v>
      </c>
      <c r="BF673" s="177">
        <v>569000</v>
      </c>
      <c r="BG673" s="177">
        <v>450000</v>
      </c>
      <c r="BH673" s="177">
        <v>0</v>
      </c>
      <c r="BI673" s="177">
        <v>0</v>
      </c>
      <c r="BJ673" s="177">
        <v>0</v>
      </c>
      <c r="BK673" s="177">
        <v>0</v>
      </c>
      <c r="BL673" s="177">
        <v>1005900</v>
      </c>
      <c r="BM673" s="177">
        <v>0</v>
      </c>
      <c r="BN673" s="177">
        <v>0</v>
      </c>
      <c r="BO673" s="177">
        <v>0</v>
      </c>
      <c r="BP673" s="177">
        <v>0</v>
      </c>
      <c r="BQ673" s="177">
        <v>0</v>
      </c>
      <c r="BR673" s="177">
        <v>26130552.379999999</v>
      </c>
      <c r="BS673" s="177">
        <v>0</v>
      </c>
      <c r="BT673" s="177">
        <v>231360</v>
      </c>
      <c r="BU673" s="177">
        <v>13933700</v>
      </c>
      <c r="BV673" s="177">
        <v>0</v>
      </c>
      <c r="BW673" s="177">
        <v>0</v>
      </c>
      <c r="BX673" s="177">
        <v>5357300</v>
      </c>
      <c r="BY673" s="177">
        <v>0</v>
      </c>
      <c r="BZ673" s="177">
        <v>0</v>
      </c>
      <c r="CA673" s="177">
        <v>0</v>
      </c>
      <c r="CB673" s="177">
        <v>0</v>
      </c>
      <c r="CC673" s="177">
        <v>8887370</v>
      </c>
      <c r="CD673" s="177">
        <v>0</v>
      </c>
      <c r="CE673" s="177">
        <v>8488610</v>
      </c>
      <c r="CF673" s="177">
        <v>341100</v>
      </c>
      <c r="CG673" s="177">
        <v>0</v>
      </c>
      <c r="CH673" s="177">
        <v>0</v>
      </c>
      <c r="CI673" s="177">
        <v>0</v>
      </c>
      <c r="CJ673" s="177">
        <v>6296172.9699999997</v>
      </c>
      <c r="CK673" s="177">
        <v>0</v>
      </c>
      <c r="CL673" s="177">
        <v>0</v>
      </c>
      <c r="CM673" s="178" t="s">
        <v>2240</v>
      </c>
      <c r="CN673" s="153" t="s">
        <v>2256</v>
      </c>
      <c r="CO673" s="153" t="s">
        <v>2240</v>
      </c>
      <c r="CP673" s="154" t="s">
        <v>2243</v>
      </c>
      <c r="CQ673" s="189" t="s">
        <v>2242</v>
      </c>
      <c r="CR673" s="154">
        <f t="shared" si="15"/>
        <v>0</v>
      </c>
      <c r="CS673" s="154" t="s">
        <v>723</v>
      </c>
      <c r="CT673" s="154" t="s">
        <v>724</v>
      </c>
      <c r="CU673" s="154">
        <v>0</v>
      </c>
      <c r="CW673" s="157" t="s">
        <v>2256</v>
      </c>
      <c r="CX673" s="154" t="s">
        <v>2240</v>
      </c>
      <c r="CY673" s="154" t="s">
        <v>2243</v>
      </c>
      <c r="CZ673" s="174">
        <f t="shared" si="14"/>
        <v>0</v>
      </c>
      <c r="DA673" s="158" t="s">
        <v>723</v>
      </c>
      <c r="DB673" s="154" t="s">
        <v>724</v>
      </c>
      <c r="DC673" s="154" t="s">
        <v>664</v>
      </c>
    </row>
    <row r="674" spans="1:107" ht="13.2" customHeight="1" x14ac:dyDescent="0.25">
      <c r="A674" s="175" t="s">
        <v>725</v>
      </c>
      <c r="B674" s="176" t="s">
        <v>726</v>
      </c>
      <c r="C674" s="177">
        <v>5290161.7</v>
      </c>
      <c r="D674" s="177">
        <v>815499.9</v>
      </c>
      <c r="E674" s="177">
        <v>1283508</v>
      </c>
      <c r="F674" s="177">
        <v>203244</v>
      </c>
      <c r="G674" s="177">
        <v>508650</v>
      </c>
      <c r="H674" s="177">
        <v>1620395.12</v>
      </c>
      <c r="I674" s="177">
        <v>474390.93</v>
      </c>
      <c r="J674" s="177">
        <v>2979792.7</v>
      </c>
      <c r="K674" s="177">
        <v>211935</v>
      </c>
      <c r="L674" s="177">
        <v>2064145</v>
      </c>
      <c r="M674" s="177">
        <v>14618377.5</v>
      </c>
      <c r="N674" s="177">
        <v>385886.07</v>
      </c>
      <c r="O674" s="177">
        <v>2361163.54</v>
      </c>
      <c r="P674" s="177">
        <v>642763</v>
      </c>
      <c r="Q674" s="177">
        <v>3503537.69</v>
      </c>
      <c r="R674" s="177">
        <v>5902185.2400000002</v>
      </c>
      <c r="S674" s="177">
        <v>154909.5</v>
      </c>
      <c r="T674" s="177">
        <v>3386494.45</v>
      </c>
      <c r="U674" s="177">
        <v>1281856.42</v>
      </c>
      <c r="V674" s="177">
        <v>310718.8</v>
      </c>
      <c r="W674" s="177">
        <v>3783971.22</v>
      </c>
      <c r="X674" s="177">
        <v>1045383</v>
      </c>
      <c r="Y674" s="177">
        <v>778707</v>
      </c>
      <c r="Z674" s="177">
        <v>1163836.75</v>
      </c>
      <c r="AA674" s="177">
        <v>499717</v>
      </c>
      <c r="AB674" s="177">
        <v>517118.5</v>
      </c>
      <c r="AC674" s="177">
        <v>196920</v>
      </c>
      <c r="AD674" s="177">
        <v>1680663.46</v>
      </c>
      <c r="AE674" s="177">
        <v>126200</v>
      </c>
      <c r="AF674" s="177">
        <v>3528471</v>
      </c>
      <c r="AG674" s="177">
        <v>2361400.5</v>
      </c>
      <c r="AH674" s="177">
        <v>426474.85</v>
      </c>
      <c r="AI674" s="177">
        <v>174878.6</v>
      </c>
      <c r="AJ674" s="177">
        <v>665743</v>
      </c>
      <c r="AK674" s="177">
        <v>2291704.89</v>
      </c>
      <c r="AL674" s="177">
        <v>559192.31000000006</v>
      </c>
      <c r="AM674" s="177">
        <v>257325.6</v>
      </c>
      <c r="AN674" s="177">
        <v>1224149.2</v>
      </c>
      <c r="AO674" s="177">
        <v>1207922.8999999999</v>
      </c>
      <c r="AP674" s="177">
        <v>1152052.27</v>
      </c>
      <c r="AQ674" s="177">
        <v>226884.8</v>
      </c>
      <c r="AR674" s="177">
        <v>17851748.25</v>
      </c>
      <c r="AS674" s="177">
        <v>1583020.62</v>
      </c>
      <c r="AT674" s="177">
        <v>510415</v>
      </c>
      <c r="AU674" s="177">
        <v>1530081.32</v>
      </c>
      <c r="AV674" s="177">
        <v>1538417.46</v>
      </c>
      <c r="AW674" s="177">
        <v>320068.5</v>
      </c>
      <c r="AX674" s="177">
        <v>531224.67000000004</v>
      </c>
      <c r="AY674" s="177">
        <v>1380728.5</v>
      </c>
      <c r="AZ674" s="177">
        <v>985501.39</v>
      </c>
      <c r="BA674" s="177">
        <v>19399311.199999999</v>
      </c>
      <c r="BB674" s="177">
        <v>974623</v>
      </c>
      <c r="BC674" s="177">
        <v>13406985.960000001</v>
      </c>
      <c r="BD674" s="177">
        <v>460004</v>
      </c>
      <c r="BE674" s="177">
        <v>153644</v>
      </c>
      <c r="BF674" s="177">
        <v>914009.89</v>
      </c>
      <c r="BG674" s="177">
        <v>10258547.84</v>
      </c>
      <c r="BH674" s="177">
        <v>912608.05</v>
      </c>
      <c r="BI674" s="177">
        <v>572447.05000000005</v>
      </c>
      <c r="BJ674" s="177">
        <v>332224.59999999998</v>
      </c>
      <c r="BK674" s="177">
        <v>377459.5</v>
      </c>
      <c r="BL674" s="177">
        <v>3587806.77</v>
      </c>
      <c r="BM674" s="177">
        <v>100959.01</v>
      </c>
      <c r="BN674" s="177">
        <v>653220</v>
      </c>
      <c r="BO674" s="177">
        <v>3454893.56</v>
      </c>
      <c r="BP674" s="177">
        <v>1245857.48</v>
      </c>
      <c r="BQ674" s="177">
        <v>1068139.6499999999</v>
      </c>
      <c r="BR674" s="179">
        <v>10744515.140000001</v>
      </c>
      <c r="BS674" s="177">
        <v>5065165.29</v>
      </c>
      <c r="BT674" s="177">
        <v>1628190.93</v>
      </c>
      <c r="BU674" s="177">
        <v>1298121.23</v>
      </c>
      <c r="BV674" s="177">
        <v>5859640.7999999998</v>
      </c>
      <c r="BW674" s="177">
        <v>8611855.3100000005</v>
      </c>
      <c r="BX674" s="177">
        <v>2299766.14</v>
      </c>
      <c r="BY674" s="177">
        <v>208705</v>
      </c>
      <c r="BZ674" s="177">
        <v>165890</v>
      </c>
      <c r="CA674" s="177">
        <v>1444117.36</v>
      </c>
      <c r="CB674" s="177">
        <v>2418116.0499999998</v>
      </c>
      <c r="CC674" s="179">
        <v>227010.49</v>
      </c>
      <c r="CD674" s="177">
        <v>3342384.24</v>
      </c>
      <c r="CE674" s="177">
        <v>1004797.85</v>
      </c>
      <c r="CF674" s="177">
        <v>788142.37</v>
      </c>
      <c r="CG674" s="177">
        <v>2485570.09</v>
      </c>
      <c r="CH674" s="177">
        <v>931391.19</v>
      </c>
      <c r="CI674" s="177">
        <v>1869980.1</v>
      </c>
      <c r="CJ674" s="177">
        <v>3033972.93</v>
      </c>
      <c r="CK674" s="177">
        <v>1615338.46</v>
      </c>
      <c r="CL674" s="177">
        <v>1266955.3600000001</v>
      </c>
      <c r="CM674" s="178" t="s">
        <v>2240</v>
      </c>
      <c r="CN674" s="153" t="s">
        <v>2255</v>
      </c>
      <c r="CO674" s="153" t="s">
        <v>2240</v>
      </c>
      <c r="CP674" s="154" t="s">
        <v>2243</v>
      </c>
      <c r="CQ674" s="189" t="s">
        <v>2242</v>
      </c>
      <c r="CR674" s="154">
        <f t="shared" si="15"/>
        <v>0</v>
      </c>
      <c r="CS674" s="154" t="s">
        <v>725</v>
      </c>
      <c r="CT674" s="154" t="s">
        <v>726</v>
      </c>
      <c r="CU674" s="154">
        <v>0</v>
      </c>
      <c r="CW674" s="157" t="s">
        <v>2255</v>
      </c>
      <c r="CX674" s="154" t="s">
        <v>2240</v>
      </c>
      <c r="CY674" s="154" t="s">
        <v>2243</v>
      </c>
      <c r="CZ674" s="174">
        <f t="shared" si="14"/>
        <v>0</v>
      </c>
      <c r="DA674" s="158" t="s">
        <v>725</v>
      </c>
      <c r="DB674" s="154" t="s">
        <v>726</v>
      </c>
      <c r="DC674" s="154" t="s">
        <v>664</v>
      </c>
    </row>
    <row r="675" spans="1:107" ht="13.2" customHeight="1" x14ac:dyDescent="0.25">
      <c r="A675" s="175" t="s">
        <v>727</v>
      </c>
      <c r="B675" s="176" t="s">
        <v>728</v>
      </c>
      <c r="C675" s="177">
        <v>7632055</v>
      </c>
      <c r="D675" s="177">
        <v>1005585</v>
      </c>
      <c r="E675" s="177">
        <v>671575.2</v>
      </c>
      <c r="F675" s="177">
        <v>554261</v>
      </c>
      <c r="G675" s="177">
        <v>220870</v>
      </c>
      <c r="H675" s="177">
        <v>181246</v>
      </c>
      <c r="I675" s="177">
        <v>988241.8</v>
      </c>
      <c r="J675" s="177">
        <v>1124404.2</v>
      </c>
      <c r="K675" s="177">
        <v>969129</v>
      </c>
      <c r="L675" s="177">
        <v>514060</v>
      </c>
      <c r="M675" s="177">
        <v>2820666</v>
      </c>
      <c r="N675" s="177">
        <v>161290.20000000001</v>
      </c>
      <c r="O675" s="177">
        <v>7556630</v>
      </c>
      <c r="P675" s="177">
        <v>1123060</v>
      </c>
      <c r="Q675" s="177">
        <v>793055</v>
      </c>
      <c r="R675" s="177">
        <v>3031463</v>
      </c>
      <c r="S675" s="177">
        <v>632924</v>
      </c>
      <c r="T675" s="177">
        <v>1314278</v>
      </c>
      <c r="U675" s="177">
        <v>644290.5</v>
      </c>
      <c r="V675" s="177">
        <v>749736.25</v>
      </c>
      <c r="W675" s="177">
        <v>13869136.23</v>
      </c>
      <c r="X675" s="177">
        <v>365503</v>
      </c>
      <c r="Y675" s="177">
        <v>204962.5</v>
      </c>
      <c r="Z675" s="177">
        <v>578211.69999999995</v>
      </c>
      <c r="AA675" s="177">
        <v>190589</v>
      </c>
      <c r="AB675" s="177">
        <v>108010</v>
      </c>
      <c r="AC675" s="177">
        <v>0</v>
      </c>
      <c r="AD675" s="177">
        <v>1166527.3999999999</v>
      </c>
      <c r="AE675" s="177">
        <v>192455</v>
      </c>
      <c r="AF675" s="177">
        <v>34451.300000000003</v>
      </c>
      <c r="AG675" s="177">
        <v>510302.6</v>
      </c>
      <c r="AH675" s="177">
        <v>6645553</v>
      </c>
      <c r="AI675" s="177">
        <v>497039</v>
      </c>
      <c r="AJ675" s="177">
        <v>225884</v>
      </c>
      <c r="AK675" s="177">
        <v>33331442</v>
      </c>
      <c r="AL675" s="177">
        <v>766389.6</v>
      </c>
      <c r="AM675" s="177">
        <v>597399.5</v>
      </c>
      <c r="AN675" s="177">
        <v>1252629.7</v>
      </c>
      <c r="AO675" s="177">
        <v>1437595</v>
      </c>
      <c r="AP675" s="177">
        <v>898750</v>
      </c>
      <c r="AQ675" s="177">
        <v>192212.5</v>
      </c>
      <c r="AR675" s="177">
        <v>6354926</v>
      </c>
      <c r="AS675" s="177">
        <v>911510</v>
      </c>
      <c r="AT675" s="177">
        <v>4658315</v>
      </c>
      <c r="AU675" s="177">
        <v>1464549.9</v>
      </c>
      <c r="AV675" s="177">
        <v>649065.19999999995</v>
      </c>
      <c r="AW675" s="177">
        <v>413615</v>
      </c>
      <c r="AX675" s="177">
        <v>660261</v>
      </c>
      <c r="AY675" s="177">
        <v>911705</v>
      </c>
      <c r="AZ675" s="177">
        <v>362345</v>
      </c>
      <c r="BA675" s="177">
        <v>5184435</v>
      </c>
      <c r="BB675" s="177">
        <v>422943.3</v>
      </c>
      <c r="BC675" s="177">
        <v>10808056.35</v>
      </c>
      <c r="BD675" s="177">
        <v>2923077.1</v>
      </c>
      <c r="BE675" s="177">
        <v>551161</v>
      </c>
      <c r="BF675" s="177">
        <v>298663.5</v>
      </c>
      <c r="BG675" s="177">
        <v>3989737.5</v>
      </c>
      <c r="BH675" s="177">
        <v>404594.4</v>
      </c>
      <c r="BI675" s="177">
        <v>275330</v>
      </c>
      <c r="BJ675" s="177">
        <v>625331.5</v>
      </c>
      <c r="BK675" s="177">
        <v>558193</v>
      </c>
      <c r="BL675" s="177">
        <v>5870255</v>
      </c>
      <c r="BM675" s="177">
        <v>2535238.96</v>
      </c>
      <c r="BN675" s="177">
        <v>2159824.35</v>
      </c>
      <c r="BO675" s="177">
        <v>2767985</v>
      </c>
      <c r="BP675" s="177">
        <v>2114743</v>
      </c>
      <c r="BQ675" s="177">
        <v>620219.19999999995</v>
      </c>
      <c r="BR675" s="177">
        <v>39913272.399999999</v>
      </c>
      <c r="BS675" s="177">
        <v>1673987.2</v>
      </c>
      <c r="BT675" s="177">
        <v>828840</v>
      </c>
      <c r="BU675" s="177">
        <v>2645785.7999999998</v>
      </c>
      <c r="BV675" s="177">
        <v>981315</v>
      </c>
      <c r="BW675" s="179">
        <v>1429790</v>
      </c>
      <c r="BX675" s="179">
        <v>920586</v>
      </c>
      <c r="BY675" s="177">
        <v>720025</v>
      </c>
      <c r="BZ675" s="179">
        <v>766218.2</v>
      </c>
      <c r="CA675" s="177">
        <v>1312125</v>
      </c>
      <c r="CB675" s="177">
        <v>1510560</v>
      </c>
      <c r="CC675" s="177">
        <v>2886559.5</v>
      </c>
      <c r="CD675" s="177">
        <v>752132.6</v>
      </c>
      <c r="CE675" s="179">
        <v>5936948.3499999996</v>
      </c>
      <c r="CF675" s="179">
        <v>451079.6</v>
      </c>
      <c r="CG675" s="177">
        <v>170440</v>
      </c>
      <c r="CH675" s="177">
        <v>259850</v>
      </c>
      <c r="CI675" s="177">
        <v>363251.7</v>
      </c>
      <c r="CJ675" s="177">
        <v>1789372</v>
      </c>
      <c r="CK675" s="179">
        <v>619147.47</v>
      </c>
      <c r="CL675" s="177">
        <v>385388</v>
      </c>
      <c r="CM675" s="178" t="s">
        <v>2240</v>
      </c>
      <c r="CN675" s="153" t="s">
        <v>2256</v>
      </c>
      <c r="CO675" s="153" t="s">
        <v>2240</v>
      </c>
      <c r="CP675" s="154" t="s">
        <v>2243</v>
      </c>
      <c r="CQ675" s="189" t="s">
        <v>2242</v>
      </c>
      <c r="CR675" s="154">
        <f t="shared" si="15"/>
        <v>0</v>
      </c>
      <c r="CS675" s="154" t="s">
        <v>727</v>
      </c>
      <c r="CT675" s="154" t="s">
        <v>728</v>
      </c>
      <c r="CU675" s="154">
        <v>0</v>
      </c>
      <c r="CW675" s="157" t="s">
        <v>2256</v>
      </c>
      <c r="CX675" s="154" t="s">
        <v>2240</v>
      </c>
      <c r="CY675" s="154" t="s">
        <v>2243</v>
      </c>
      <c r="CZ675" s="174">
        <f t="shared" si="14"/>
        <v>0</v>
      </c>
      <c r="DA675" s="158" t="s">
        <v>727</v>
      </c>
      <c r="DB675" s="154" t="s">
        <v>728</v>
      </c>
      <c r="DC675" s="154" t="s">
        <v>664</v>
      </c>
    </row>
    <row r="676" spans="1:107" ht="13.2" customHeight="1" x14ac:dyDescent="0.25">
      <c r="A676" s="175" t="s">
        <v>729</v>
      </c>
      <c r="B676" s="176" t="s">
        <v>730</v>
      </c>
      <c r="C676" s="177">
        <v>5617750</v>
      </c>
      <c r="D676" s="177">
        <v>0</v>
      </c>
      <c r="E676" s="177">
        <v>717950</v>
      </c>
      <c r="F676" s="177">
        <v>511870</v>
      </c>
      <c r="G676" s="177">
        <v>328350</v>
      </c>
      <c r="H676" s="177">
        <v>225417.02</v>
      </c>
      <c r="I676" s="177">
        <v>595322</v>
      </c>
      <c r="J676" s="177">
        <v>1600700</v>
      </c>
      <c r="K676" s="177">
        <v>0</v>
      </c>
      <c r="L676" s="177">
        <v>295250</v>
      </c>
      <c r="M676" s="177">
        <v>2239764.67</v>
      </c>
      <c r="N676" s="177">
        <v>12577.58</v>
      </c>
      <c r="O676" s="177">
        <v>12331633</v>
      </c>
      <c r="P676" s="177">
        <v>1266130</v>
      </c>
      <c r="Q676" s="177">
        <v>1026613</v>
      </c>
      <c r="R676" s="177">
        <v>2118592.5</v>
      </c>
      <c r="S676" s="177">
        <v>516350</v>
      </c>
      <c r="T676" s="177">
        <v>1553623</v>
      </c>
      <c r="U676" s="177">
        <v>573155</v>
      </c>
      <c r="V676" s="177">
        <v>119210</v>
      </c>
      <c r="W676" s="177">
        <v>35578892</v>
      </c>
      <c r="X676" s="177">
        <v>0</v>
      </c>
      <c r="Y676" s="177">
        <v>0</v>
      </c>
      <c r="Z676" s="177">
        <v>0</v>
      </c>
      <c r="AA676" s="177">
        <v>0</v>
      </c>
      <c r="AB676" s="177">
        <v>0</v>
      </c>
      <c r="AC676" s="177">
        <v>0</v>
      </c>
      <c r="AD676" s="177">
        <v>2040725</v>
      </c>
      <c r="AE676" s="177">
        <v>0</v>
      </c>
      <c r="AF676" s="177">
        <v>0</v>
      </c>
      <c r="AG676" s="177">
        <v>0</v>
      </c>
      <c r="AH676" s="177">
        <v>0</v>
      </c>
      <c r="AI676" s="177">
        <v>0</v>
      </c>
      <c r="AJ676" s="177">
        <v>0</v>
      </c>
      <c r="AK676" s="177">
        <v>45997245.159999996</v>
      </c>
      <c r="AL676" s="177">
        <v>0</v>
      </c>
      <c r="AM676" s="177">
        <v>0</v>
      </c>
      <c r="AN676" s="177">
        <v>0</v>
      </c>
      <c r="AO676" s="177">
        <v>0</v>
      </c>
      <c r="AP676" s="177">
        <v>0</v>
      </c>
      <c r="AQ676" s="177">
        <v>0</v>
      </c>
      <c r="AR676" s="177">
        <v>12131550</v>
      </c>
      <c r="AS676" s="177">
        <v>0</v>
      </c>
      <c r="AT676" s="177">
        <v>0</v>
      </c>
      <c r="AU676" s="177">
        <v>0</v>
      </c>
      <c r="AV676" s="177">
        <v>69930</v>
      </c>
      <c r="AW676" s="177">
        <v>0</v>
      </c>
      <c r="AX676" s="177">
        <v>0</v>
      </c>
      <c r="AY676" s="177">
        <v>36850</v>
      </c>
      <c r="AZ676" s="177">
        <v>0</v>
      </c>
      <c r="BA676" s="177">
        <v>4136213.54</v>
      </c>
      <c r="BB676" s="177">
        <v>0</v>
      </c>
      <c r="BC676" s="177">
        <v>5100850</v>
      </c>
      <c r="BD676" s="177">
        <v>4041300</v>
      </c>
      <c r="BE676" s="177">
        <v>37400</v>
      </c>
      <c r="BF676" s="177">
        <v>24400</v>
      </c>
      <c r="BG676" s="177">
        <v>5100250</v>
      </c>
      <c r="BH676" s="177">
        <v>0</v>
      </c>
      <c r="BI676" s="177">
        <v>0</v>
      </c>
      <c r="BJ676" s="177">
        <v>0</v>
      </c>
      <c r="BK676" s="177">
        <v>0</v>
      </c>
      <c r="BL676" s="177">
        <v>13589612</v>
      </c>
      <c r="BM676" s="177">
        <v>429365</v>
      </c>
      <c r="BN676" s="177">
        <v>670385</v>
      </c>
      <c r="BO676" s="177">
        <v>829635</v>
      </c>
      <c r="BP676" s="177">
        <v>285555</v>
      </c>
      <c r="BQ676" s="177">
        <v>44000</v>
      </c>
      <c r="BR676" s="177">
        <v>19338402</v>
      </c>
      <c r="BS676" s="177">
        <v>0</v>
      </c>
      <c r="BT676" s="177">
        <v>0</v>
      </c>
      <c r="BU676" s="177">
        <v>7717215</v>
      </c>
      <c r="BV676" s="177">
        <v>0</v>
      </c>
      <c r="BW676" s="177">
        <v>0</v>
      </c>
      <c r="BX676" s="177">
        <v>5176690</v>
      </c>
      <c r="BY676" s="177">
        <v>0</v>
      </c>
      <c r="BZ676" s="177">
        <v>0</v>
      </c>
      <c r="CA676" s="177">
        <v>0</v>
      </c>
      <c r="CB676" s="177">
        <v>0</v>
      </c>
      <c r="CC676" s="177">
        <v>5433025</v>
      </c>
      <c r="CD676" s="177">
        <v>60350</v>
      </c>
      <c r="CE676" s="177">
        <v>649925</v>
      </c>
      <c r="CF676" s="177">
        <v>0</v>
      </c>
      <c r="CG676" s="177">
        <v>0</v>
      </c>
      <c r="CH676" s="177">
        <v>0</v>
      </c>
      <c r="CI676" s="177">
        <v>0</v>
      </c>
      <c r="CJ676" s="177">
        <v>6329927</v>
      </c>
      <c r="CK676" s="177">
        <v>0</v>
      </c>
      <c r="CL676" s="177">
        <v>0</v>
      </c>
      <c r="CM676" s="178" t="s">
        <v>2240</v>
      </c>
      <c r="CN676" s="153" t="s">
        <v>2256</v>
      </c>
      <c r="CO676" s="153" t="s">
        <v>2240</v>
      </c>
      <c r="CP676" s="154" t="s">
        <v>2243</v>
      </c>
      <c r="CQ676" s="189" t="s">
        <v>2242</v>
      </c>
      <c r="CR676" s="154">
        <f t="shared" si="15"/>
        <v>0</v>
      </c>
      <c r="CS676" s="154" t="s">
        <v>729</v>
      </c>
      <c r="CT676" s="154" t="s">
        <v>730</v>
      </c>
      <c r="CU676" s="154">
        <v>0</v>
      </c>
      <c r="CW676" s="157" t="s">
        <v>2256</v>
      </c>
      <c r="CX676" s="154" t="s">
        <v>2240</v>
      </c>
      <c r="CY676" s="154" t="s">
        <v>2243</v>
      </c>
      <c r="CZ676" s="174">
        <f t="shared" si="14"/>
        <v>0</v>
      </c>
      <c r="DA676" s="158" t="s">
        <v>729</v>
      </c>
      <c r="DB676" s="154" t="s">
        <v>730</v>
      </c>
      <c r="DC676" s="154" t="s">
        <v>664</v>
      </c>
    </row>
    <row r="677" spans="1:107" ht="13.2" customHeight="1" x14ac:dyDescent="0.25">
      <c r="A677" s="175" t="s">
        <v>731</v>
      </c>
      <c r="B677" s="176" t="s">
        <v>732</v>
      </c>
      <c r="C677" s="177">
        <v>0</v>
      </c>
      <c r="D677" s="177">
        <v>0</v>
      </c>
      <c r="E677" s="177">
        <v>0</v>
      </c>
      <c r="F677" s="177">
        <v>0</v>
      </c>
      <c r="G677" s="177">
        <v>0</v>
      </c>
      <c r="H677" s="177">
        <v>0</v>
      </c>
      <c r="I677" s="177">
        <v>0</v>
      </c>
      <c r="J677" s="177">
        <v>0</v>
      </c>
      <c r="K677" s="177">
        <v>0</v>
      </c>
      <c r="L677" s="177">
        <v>0</v>
      </c>
      <c r="M677" s="177">
        <v>0</v>
      </c>
      <c r="N677" s="177">
        <v>0</v>
      </c>
      <c r="O677" s="177">
        <v>0</v>
      </c>
      <c r="P677" s="177">
        <v>0</v>
      </c>
      <c r="Q677" s="177">
        <v>0</v>
      </c>
      <c r="R677" s="177">
        <v>0</v>
      </c>
      <c r="S677" s="177">
        <v>0</v>
      </c>
      <c r="T677" s="177">
        <v>0</v>
      </c>
      <c r="U677" s="177">
        <v>0</v>
      </c>
      <c r="V677" s="177">
        <v>0</v>
      </c>
      <c r="W677" s="177">
        <v>0</v>
      </c>
      <c r="X677" s="177">
        <v>0</v>
      </c>
      <c r="Y677" s="177">
        <v>0</v>
      </c>
      <c r="Z677" s="177">
        <v>0</v>
      </c>
      <c r="AA677" s="177">
        <v>0</v>
      </c>
      <c r="AB677" s="177">
        <v>0</v>
      </c>
      <c r="AC677" s="177">
        <v>0</v>
      </c>
      <c r="AD677" s="177">
        <v>0</v>
      </c>
      <c r="AE677" s="177">
        <v>0</v>
      </c>
      <c r="AF677" s="177">
        <v>0</v>
      </c>
      <c r="AG677" s="177">
        <v>0</v>
      </c>
      <c r="AH677" s="177">
        <v>0</v>
      </c>
      <c r="AI677" s="177">
        <v>0</v>
      </c>
      <c r="AJ677" s="177">
        <v>0</v>
      </c>
      <c r="AK677" s="177">
        <v>0</v>
      </c>
      <c r="AL677" s="177">
        <v>0</v>
      </c>
      <c r="AM677" s="177">
        <v>0</v>
      </c>
      <c r="AN677" s="177">
        <v>0</v>
      </c>
      <c r="AO677" s="177">
        <v>0</v>
      </c>
      <c r="AP677" s="177">
        <v>0</v>
      </c>
      <c r="AQ677" s="177">
        <v>0</v>
      </c>
      <c r="AR677" s="177">
        <v>0</v>
      </c>
      <c r="AS677" s="177">
        <v>0</v>
      </c>
      <c r="AT677" s="177">
        <v>0</v>
      </c>
      <c r="AU677" s="177">
        <v>0</v>
      </c>
      <c r="AV677" s="177">
        <v>0</v>
      </c>
      <c r="AW677" s="177">
        <v>0</v>
      </c>
      <c r="AX677" s="177">
        <v>0</v>
      </c>
      <c r="AY677" s="177">
        <v>0</v>
      </c>
      <c r="AZ677" s="177">
        <v>0</v>
      </c>
      <c r="BA677" s="177">
        <v>0</v>
      </c>
      <c r="BB677" s="177">
        <v>0</v>
      </c>
      <c r="BC677" s="177">
        <v>0</v>
      </c>
      <c r="BD677" s="177">
        <v>0</v>
      </c>
      <c r="BE677" s="177">
        <v>0</v>
      </c>
      <c r="BF677" s="177">
        <v>0</v>
      </c>
      <c r="BG677" s="177">
        <v>0</v>
      </c>
      <c r="BH677" s="177">
        <v>0</v>
      </c>
      <c r="BI677" s="177">
        <v>0</v>
      </c>
      <c r="BJ677" s="177">
        <v>0</v>
      </c>
      <c r="BK677" s="177">
        <v>0</v>
      </c>
      <c r="BL677" s="177">
        <v>0</v>
      </c>
      <c r="BM677" s="177">
        <v>0</v>
      </c>
      <c r="BN677" s="177">
        <v>0</v>
      </c>
      <c r="BO677" s="177">
        <v>0</v>
      </c>
      <c r="BP677" s="177">
        <v>0</v>
      </c>
      <c r="BQ677" s="177">
        <v>0</v>
      </c>
      <c r="BR677" s="177">
        <v>0</v>
      </c>
      <c r="BS677" s="177">
        <v>0</v>
      </c>
      <c r="BT677" s="177">
        <v>0</v>
      </c>
      <c r="BU677" s="177">
        <v>0</v>
      </c>
      <c r="BV677" s="177">
        <v>0</v>
      </c>
      <c r="BW677" s="177">
        <v>0</v>
      </c>
      <c r="BX677" s="177">
        <v>0</v>
      </c>
      <c r="BY677" s="177">
        <v>7500</v>
      </c>
      <c r="BZ677" s="177">
        <v>0</v>
      </c>
      <c r="CA677" s="177">
        <v>0</v>
      </c>
      <c r="CB677" s="177">
        <v>0</v>
      </c>
      <c r="CC677" s="177">
        <v>0</v>
      </c>
      <c r="CD677" s="177">
        <v>0</v>
      </c>
      <c r="CE677" s="177">
        <v>0</v>
      </c>
      <c r="CF677" s="177">
        <v>25</v>
      </c>
      <c r="CG677" s="177">
        <v>0</v>
      </c>
      <c r="CH677" s="177">
        <v>0</v>
      </c>
      <c r="CI677" s="177">
        <v>0</v>
      </c>
      <c r="CJ677" s="177">
        <v>0</v>
      </c>
      <c r="CK677" s="177">
        <v>0</v>
      </c>
      <c r="CL677" s="177">
        <v>0</v>
      </c>
      <c r="CM677" s="178" t="s">
        <v>2240</v>
      </c>
      <c r="CN677" s="153" t="s">
        <v>2241</v>
      </c>
      <c r="CO677" s="153" t="s">
        <v>2240</v>
      </c>
      <c r="CP677" s="154" t="s">
        <v>2243</v>
      </c>
      <c r="CQ677" s="189" t="s">
        <v>2242</v>
      </c>
      <c r="CR677" s="154">
        <f t="shared" si="15"/>
        <v>0</v>
      </c>
      <c r="CS677" s="154" t="s">
        <v>731</v>
      </c>
      <c r="CT677" s="154" t="s">
        <v>732</v>
      </c>
      <c r="CU677" s="154">
        <v>0</v>
      </c>
      <c r="CW677" s="157" t="s">
        <v>2241</v>
      </c>
      <c r="CX677" s="154" t="s">
        <v>2240</v>
      </c>
      <c r="CY677" s="154" t="s">
        <v>2243</v>
      </c>
      <c r="CZ677" s="174">
        <f t="shared" si="14"/>
        <v>0</v>
      </c>
      <c r="DA677" s="158" t="s">
        <v>731</v>
      </c>
      <c r="DB677" s="154" t="s">
        <v>732</v>
      </c>
      <c r="DC677" s="154" t="s">
        <v>664</v>
      </c>
    </row>
    <row r="678" spans="1:107" ht="13.2" customHeight="1" x14ac:dyDescent="0.25">
      <c r="A678" s="175" t="s">
        <v>733</v>
      </c>
      <c r="B678" s="176" t="s">
        <v>734</v>
      </c>
      <c r="C678" s="177">
        <v>274</v>
      </c>
      <c r="D678" s="177">
        <v>60</v>
      </c>
      <c r="E678" s="177">
        <v>41</v>
      </c>
      <c r="F678" s="177">
        <v>42</v>
      </c>
      <c r="G678" s="177">
        <v>35</v>
      </c>
      <c r="H678" s="177">
        <v>530</v>
      </c>
      <c r="I678" s="177">
        <v>35</v>
      </c>
      <c r="J678" s="177">
        <v>212</v>
      </c>
      <c r="K678" s="177">
        <v>47</v>
      </c>
      <c r="L678" s="177">
        <v>152.6</v>
      </c>
      <c r="M678" s="177">
        <v>107</v>
      </c>
      <c r="N678" s="177">
        <v>36</v>
      </c>
      <c r="O678" s="177">
        <v>144</v>
      </c>
      <c r="P678" s="177">
        <v>48</v>
      </c>
      <c r="Q678" s="177">
        <v>48</v>
      </c>
      <c r="R678" s="177">
        <v>102</v>
      </c>
      <c r="S678" s="177">
        <v>36</v>
      </c>
      <c r="T678" s="177">
        <v>36</v>
      </c>
      <c r="U678" s="177">
        <v>30</v>
      </c>
      <c r="V678" s="177">
        <v>18</v>
      </c>
      <c r="W678" s="177">
        <v>1257.5</v>
      </c>
      <c r="X678" s="177">
        <v>140</v>
      </c>
      <c r="Y678" s="177">
        <v>0</v>
      </c>
      <c r="Z678" s="177">
        <v>0</v>
      </c>
      <c r="AA678" s="177">
        <v>60</v>
      </c>
      <c r="AB678" s="177">
        <v>42</v>
      </c>
      <c r="AC678" s="177">
        <v>0</v>
      </c>
      <c r="AD678" s="177">
        <v>352</v>
      </c>
      <c r="AE678" s="177">
        <v>47</v>
      </c>
      <c r="AF678" s="177">
        <v>53</v>
      </c>
      <c r="AG678" s="177">
        <v>52</v>
      </c>
      <c r="AH678" s="177">
        <v>110</v>
      </c>
      <c r="AI678" s="177">
        <v>23</v>
      </c>
      <c r="AJ678" s="177">
        <v>12</v>
      </c>
      <c r="AK678" s="177">
        <v>29411.78</v>
      </c>
      <c r="AL678" s="177">
        <v>36</v>
      </c>
      <c r="AM678" s="177">
        <v>42</v>
      </c>
      <c r="AN678" s="177">
        <v>849</v>
      </c>
      <c r="AO678" s="177">
        <v>42</v>
      </c>
      <c r="AP678" s="177">
        <v>24</v>
      </c>
      <c r="AQ678" s="177">
        <v>24</v>
      </c>
      <c r="AR678" s="177">
        <v>114</v>
      </c>
      <c r="AS678" s="177">
        <v>24</v>
      </c>
      <c r="AT678" s="177">
        <v>205</v>
      </c>
      <c r="AU678" s="177">
        <v>348.74</v>
      </c>
      <c r="AV678" s="177">
        <v>42</v>
      </c>
      <c r="AW678" s="177">
        <v>111</v>
      </c>
      <c r="AX678" s="177">
        <v>36</v>
      </c>
      <c r="AY678" s="177">
        <v>30</v>
      </c>
      <c r="AZ678" s="177">
        <v>30</v>
      </c>
      <c r="BA678" s="177">
        <v>191</v>
      </c>
      <c r="BB678" s="177">
        <v>48</v>
      </c>
      <c r="BC678" s="177">
        <v>20591.87</v>
      </c>
      <c r="BD678" s="177">
        <v>42</v>
      </c>
      <c r="BE678" s="177">
        <v>150</v>
      </c>
      <c r="BF678" s="177">
        <v>66</v>
      </c>
      <c r="BG678" s="177">
        <v>10943.3</v>
      </c>
      <c r="BH678" s="177">
        <v>30</v>
      </c>
      <c r="BI678" s="177">
        <v>18</v>
      </c>
      <c r="BJ678" s="177">
        <v>177</v>
      </c>
      <c r="BK678" s="177">
        <v>12</v>
      </c>
      <c r="BL678" s="177">
        <v>516</v>
      </c>
      <c r="BM678" s="177">
        <v>106</v>
      </c>
      <c r="BN678" s="177">
        <v>252</v>
      </c>
      <c r="BO678" s="177">
        <v>216</v>
      </c>
      <c r="BP678" s="177">
        <v>216</v>
      </c>
      <c r="BQ678" s="177">
        <v>222</v>
      </c>
      <c r="BR678" s="177">
        <v>440.88</v>
      </c>
      <c r="BS678" s="177">
        <v>42</v>
      </c>
      <c r="BT678" s="177">
        <v>58</v>
      </c>
      <c r="BU678" s="177">
        <v>1677.07</v>
      </c>
      <c r="BV678" s="177">
        <v>36</v>
      </c>
      <c r="BW678" s="177">
        <v>66</v>
      </c>
      <c r="BX678" s="177">
        <v>923.76</v>
      </c>
      <c r="BY678" s="177">
        <v>66</v>
      </c>
      <c r="BZ678" s="177">
        <v>2406</v>
      </c>
      <c r="CA678" s="177">
        <v>30</v>
      </c>
      <c r="CB678" s="177">
        <v>0</v>
      </c>
      <c r="CC678" s="177">
        <v>366</v>
      </c>
      <c r="CD678" s="177">
        <v>53</v>
      </c>
      <c r="CE678" s="177">
        <v>84</v>
      </c>
      <c r="CF678" s="177">
        <v>152</v>
      </c>
      <c r="CG678" s="177">
        <v>52</v>
      </c>
      <c r="CH678" s="177">
        <v>48</v>
      </c>
      <c r="CI678" s="177">
        <v>36</v>
      </c>
      <c r="CJ678" s="177">
        <v>228</v>
      </c>
      <c r="CK678" s="177">
        <v>36</v>
      </c>
      <c r="CL678" s="177">
        <v>36</v>
      </c>
      <c r="CM678" s="178" t="s">
        <v>2240</v>
      </c>
      <c r="CN678" s="153" t="s">
        <v>2241</v>
      </c>
      <c r="CO678" s="153" t="s">
        <v>2240</v>
      </c>
      <c r="CP678" s="154" t="s">
        <v>2243</v>
      </c>
      <c r="CQ678" s="189" t="s">
        <v>2242</v>
      </c>
      <c r="CR678" s="154">
        <f t="shared" si="15"/>
        <v>0</v>
      </c>
      <c r="CS678" s="154" t="s">
        <v>733</v>
      </c>
      <c r="CT678" s="154" t="s">
        <v>734</v>
      </c>
      <c r="CU678" s="154">
        <v>0</v>
      </c>
      <c r="CW678" s="157" t="s">
        <v>2241</v>
      </c>
      <c r="CX678" s="154" t="s">
        <v>2240</v>
      </c>
      <c r="CY678" s="154" t="s">
        <v>2243</v>
      </c>
      <c r="CZ678" s="174">
        <f t="shared" si="14"/>
        <v>0</v>
      </c>
      <c r="DA678" s="158" t="s">
        <v>733</v>
      </c>
      <c r="DB678" s="154" t="s">
        <v>734</v>
      </c>
      <c r="DC678" s="154" t="s">
        <v>664</v>
      </c>
    </row>
    <row r="679" spans="1:107" ht="13.2" customHeight="1" x14ac:dyDescent="0.25">
      <c r="A679" s="175" t="s">
        <v>735</v>
      </c>
      <c r="B679" s="176" t="s">
        <v>736</v>
      </c>
      <c r="C679" s="177">
        <v>12850450.66</v>
      </c>
      <c r="D679" s="177">
        <v>1919034.02</v>
      </c>
      <c r="E679" s="177">
        <v>1444075.35</v>
      </c>
      <c r="F679" s="177">
        <v>905500.53</v>
      </c>
      <c r="G679" s="177">
        <v>780017.38</v>
      </c>
      <c r="H679" s="177">
        <v>1500624.12</v>
      </c>
      <c r="I679" s="177">
        <v>1710686.1</v>
      </c>
      <c r="J679" s="177">
        <v>2207275.21</v>
      </c>
      <c r="K679" s="177">
        <v>824567.68</v>
      </c>
      <c r="L679" s="177">
        <v>1473109.23</v>
      </c>
      <c r="M679" s="177">
        <v>3236771.87</v>
      </c>
      <c r="N679" s="177">
        <v>405251.94</v>
      </c>
      <c r="O679" s="177">
        <v>8975177.7799999993</v>
      </c>
      <c r="P679" s="177">
        <v>1261568.47</v>
      </c>
      <c r="Q679" s="177">
        <v>1706998.57</v>
      </c>
      <c r="R679" s="177">
        <v>2025252.24</v>
      </c>
      <c r="S679" s="177">
        <v>1214784.07</v>
      </c>
      <c r="T679" s="177">
        <v>1239435.43</v>
      </c>
      <c r="U679" s="177">
        <v>1373388.73</v>
      </c>
      <c r="V679" s="177">
        <v>710182.8</v>
      </c>
      <c r="W679" s="177">
        <v>10982930.439999999</v>
      </c>
      <c r="X679" s="177">
        <v>1009706.28</v>
      </c>
      <c r="Y679" s="177">
        <v>1892049.29</v>
      </c>
      <c r="Z679" s="177">
        <v>1535828.06</v>
      </c>
      <c r="AA679" s="177">
        <v>697154.62</v>
      </c>
      <c r="AB679" s="177">
        <v>576757.31999999995</v>
      </c>
      <c r="AC679" s="177">
        <v>790251.95</v>
      </c>
      <c r="AD679" s="177">
        <v>3117408.33</v>
      </c>
      <c r="AE679" s="177">
        <v>944958.32</v>
      </c>
      <c r="AF679" s="177">
        <v>866645.58</v>
      </c>
      <c r="AG679" s="177">
        <v>1568294.8</v>
      </c>
      <c r="AH679" s="177">
        <v>1364228.89</v>
      </c>
      <c r="AI679" s="177">
        <v>1080711.55</v>
      </c>
      <c r="AJ679" s="177">
        <v>782082.96</v>
      </c>
      <c r="AK679" s="177">
        <v>25951668.960000001</v>
      </c>
      <c r="AL679" s="177">
        <v>1209446.73</v>
      </c>
      <c r="AM679" s="177">
        <v>1011885.57</v>
      </c>
      <c r="AN679" s="177">
        <v>2200079.75</v>
      </c>
      <c r="AO679" s="177">
        <v>2076495.72</v>
      </c>
      <c r="AP679" s="177">
        <v>1695609.62</v>
      </c>
      <c r="AQ679" s="177">
        <v>566143.82999999996</v>
      </c>
      <c r="AR679" s="177">
        <v>5232542.3600000003</v>
      </c>
      <c r="AS679" s="177">
        <v>1253561.9099999999</v>
      </c>
      <c r="AT679" s="177">
        <v>2126105.46</v>
      </c>
      <c r="AU679" s="177">
        <v>2501920.42</v>
      </c>
      <c r="AV679" s="177">
        <v>1096957.7</v>
      </c>
      <c r="AW679" s="177">
        <v>936785.54</v>
      </c>
      <c r="AX679" s="177">
        <v>1340769.05</v>
      </c>
      <c r="AY679" s="177">
        <v>1140798.42</v>
      </c>
      <c r="AZ679" s="177">
        <v>1229556.93</v>
      </c>
      <c r="BA679" s="177">
        <v>7701322.2000000002</v>
      </c>
      <c r="BB679" s="177">
        <v>1251092.3700000001</v>
      </c>
      <c r="BC679" s="177">
        <v>10746913.5</v>
      </c>
      <c r="BD679" s="177">
        <v>3173396.3</v>
      </c>
      <c r="BE679" s="177">
        <v>721928</v>
      </c>
      <c r="BF679" s="177">
        <v>1238756.4099999999</v>
      </c>
      <c r="BG679" s="177">
        <v>6434615.79</v>
      </c>
      <c r="BH679" s="177">
        <v>770521.05</v>
      </c>
      <c r="BI679" s="177">
        <v>265565.65999999997</v>
      </c>
      <c r="BJ679" s="177">
        <v>802495.33</v>
      </c>
      <c r="BK679" s="177">
        <v>832595.96</v>
      </c>
      <c r="BL679" s="177">
        <v>7712982.79</v>
      </c>
      <c r="BM679" s="177">
        <v>2578590.46</v>
      </c>
      <c r="BN679" s="177">
        <v>1421093.72</v>
      </c>
      <c r="BO679" s="177">
        <v>2320530.34</v>
      </c>
      <c r="BP679" s="177">
        <v>1900509.71</v>
      </c>
      <c r="BQ679" s="177">
        <v>1395167.86</v>
      </c>
      <c r="BR679" s="177">
        <v>37189165.350000001</v>
      </c>
      <c r="BS679" s="177">
        <v>2659340.56</v>
      </c>
      <c r="BT679" s="177">
        <v>1657128.25</v>
      </c>
      <c r="BU679" s="177">
        <v>8397143.2899999991</v>
      </c>
      <c r="BV679" s="177">
        <v>476608.91</v>
      </c>
      <c r="BW679" s="177">
        <v>1430549.41</v>
      </c>
      <c r="BX679" s="177">
        <v>4446767.01</v>
      </c>
      <c r="BY679" s="177">
        <v>1218766.08</v>
      </c>
      <c r="BZ679" s="177">
        <v>1165068.1399999999</v>
      </c>
      <c r="CA679" s="177">
        <v>1328240.75</v>
      </c>
      <c r="CB679" s="177">
        <v>2068428.6</v>
      </c>
      <c r="CC679" s="177">
        <v>3795941.43</v>
      </c>
      <c r="CD679" s="177">
        <v>1407516.03</v>
      </c>
      <c r="CE679" s="177">
        <v>3683876.37</v>
      </c>
      <c r="CF679" s="177">
        <v>1279010.57</v>
      </c>
      <c r="CG679" s="177">
        <v>1217284.33</v>
      </c>
      <c r="CH679" s="177">
        <v>925134.8</v>
      </c>
      <c r="CI679" s="177">
        <v>1257464.49</v>
      </c>
      <c r="CJ679" s="177">
        <v>4431459.2699999996</v>
      </c>
      <c r="CK679" s="177">
        <v>443087.89</v>
      </c>
      <c r="CL679" s="177">
        <v>899814.02</v>
      </c>
      <c r="CM679" s="178" t="s">
        <v>2257</v>
      </c>
      <c r="CN679" s="153" t="s">
        <v>2258</v>
      </c>
      <c r="CO679" s="153" t="s">
        <v>2257</v>
      </c>
      <c r="CP679" s="154" t="s">
        <v>2259</v>
      </c>
      <c r="CQ679" s="189" t="s">
        <v>2260</v>
      </c>
      <c r="CR679" s="154">
        <f t="shared" si="15"/>
        <v>0</v>
      </c>
      <c r="CS679" s="154" t="s">
        <v>735</v>
      </c>
      <c r="CT679" s="154" t="s">
        <v>736</v>
      </c>
      <c r="CU679" s="154">
        <v>0</v>
      </c>
      <c r="CW679" s="157" t="s">
        <v>2258</v>
      </c>
      <c r="CX679" s="154" t="s">
        <v>2257</v>
      </c>
      <c r="CY679" s="154" t="s">
        <v>2259</v>
      </c>
      <c r="CZ679" s="174">
        <f t="shared" si="14"/>
        <v>0</v>
      </c>
      <c r="DA679" s="158" t="s">
        <v>735</v>
      </c>
      <c r="DB679" s="154" t="s">
        <v>736</v>
      </c>
      <c r="DC679" s="154" t="s">
        <v>664</v>
      </c>
    </row>
    <row r="680" spans="1:107" ht="13.2" customHeight="1" x14ac:dyDescent="0.25">
      <c r="A680" s="175" t="s">
        <v>737</v>
      </c>
      <c r="B680" s="176" t="s">
        <v>738</v>
      </c>
      <c r="C680" s="177">
        <v>154471.63</v>
      </c>
      <c r="D680" s="177">
        <v>9002.98</v>
      </c>
      <c r="E680" s="177">
        <v>4815</v>
      </c>
      <c r="F680" s="177">
        <v>5145.1000000000004</v>
      </c>
      <c r="G680" s="177">
        <v>0</v>
      </c>
      <c r="H680" s="177">
        <v>2202.56</v>
      </c>
      <c r="I680" s="177">
        <v>6345</v>
      </c>
      <c r="J680" s="177">
        <v>1016226.08</v>
      </c>
      <c r="K680" s="177">
        <v>470133.31</v>
      </c>
      <c r="L680" s="177">
        <v>0</v>
      </c>
      <c r="M680" s="177">
        <v>332936.81</v>
      </c>
      <c r="N680" s="177">
        <v>0</v>
      </c>
      <c r="O680" s="177">
        <v>600049.26</v>
      </c>
      <c r="P680" s="177">
        <v>478648.83</v>
      </c>
      <c r="Q680" s="177">
        <v>146556.48000000001</v>
      </c>
      <c r="R680" s="177">
        <v>776</v>
      </c>
      <c r="S680" s="177">
        <v>387838.39</v>
      </c>
      <c r="T680" s="177">
        <v>6181.93</v>
      </c>
      <c r="U680" s="177">
        <v>2045</v>
      </c>
      <c r="V680" s="177">
        <v>0</v>
      </c>
      <c r="W680" s="177">
        <v>2401463.14</v>
      </c>
      <c r="X680" s="177">
        <v>27531</v>
      </c>
      <c r="Y680" s="177">
        <v>39143.71</v>
      </c>
      <c r="Z680" s="177">
        <v>577619.6</v>
      </c>
      <c r="AA680" s="177">
        <v>7391.24</v>
      </c>
      <c r="AB680" s="177">
        <v>2065.1</v>
      </c>
      <c r="AC680" s="177">
        <v>0</v>
      </c>
      <c r="AD680" s="177">
        <v>248275.73</v>
      </c>
      <c r="AE680" s="177">
        <v>800</v>
      </c>
      <c r="AF680" s="177">
        <v>0</v>
      </c>
      <c r="AG680" s="177">
        <v>14125</v>
      </c>
      <c r="AH680" s="177">
        <v>10961.4</v>
      </c>
      <c r="AI680" s="177">
        <v>15500</v>
      </c>
      <c r="AJ680" s="177">
        <v>0</v>
      </c>
      <c r="AK680" s="177">
        <v>5082428.17</v>
      </c>
      <c r="AL680" s="177">
        <v>161529.34</v>
      </c>
      <c r="AM680" s="177">
        <v>0</v>
      </c>
      <c r="AN680" s="177">
        <v>364773.14</v>
      </c>
      <c r="AO680" s="177">
        <v>287050.33</v>
      </c>
      <c r="AP680" s="177">
        <v>6704.28</v>
      </c>
      <c r="AQ680" s="177">
        <v>0</v>
      </c>
      <c r="AR680" s="177">
        <v>431575.58</v>
      </c>
      <c r="AS680" s="177">
        <v>0</v>
      </c>
      <c r="AT680" s="177">
        <v>1036704.34</v>
      </c>
      <c r="AU680" s="177">
        <v>0</v>
      </c>
      <c r="AV680" s="177">
        <v>0</v>
      </c>
      <c r="AW680" s="177">
        <v>6866.19</v>
      </c>
      <c r="AX680" s="177">
        <v>4372.0200000000004</v>
      </c>
      <c r="AY680" s="177">
        <v>1808.3</v>
      </c>
      <c r="AZ680" s="177">
        <v>0</v>
      </c>
      <c r="BA680" s="177">
        <v>1872320.37</v>
      </c>
      <c r="BB680" s="177">
        <v>0</v>
      </c>
      <c r="BC680" s="177">
        <v>1503372.48</v>
      </c>
      <c r="BD680" s="177">
        <v>4280</v>
      </c>
      <c r="BE680" s="177">
        <v>4280</v>
      </c>
      <c r="BF680" s="177">
        <v>304424.15999999997</v>
      </c>
      <c r="BG680" s="177">
        <v>1234969.18</v>
      </c>
      <c r="BH680" s="177">
        <v>1784</v>
      </c>
      <c r="BI680" s="177">
        <v>52717.79</v>
      </c>
      <c r="BJ680" s="177">
        <v>0</v>
      </c>
      <c r="BK680" s="177">
        <v>0</v>
      </c>
      <c r="BL680" s="177">
        <v>3195844.97</v>
      </c>
      <c r="BM680" s="177">
        <v>218478</v>
      </c>
      <c r="BN680" s="177">
        <v>377887.06</v>
      </c>
      <c r="BO680" s="177">
        <v>149009.85999999999</v>
      </c>
      <c r="BP680" s="177">
        <v>0</v>
      </c>
      <c r="BQ680" s="177">
        <v>0</v>
      </c>
      <c r="BR680" s="177">
        <v>7300271.0599999996</v>
      </c>
      <c r="BS680" s="177">
        <v>5869.91</v>
      </c>
      <c r="BT680" s="177">
        <v>6994</v>
      </c>
      <c r="BU680" s="177">
        <v>2077254.58</v>
      </c>
      <c r="BV680" s="177">
        <v>4173.66</v>
      </c>
      <c r="BW680" s="177">
        <v>283704.28000000003</v>
      </c>
      <c r="BX680" s="177">
        <v>690666.19</v>
      </c>
      <c r="BY680" s="179">
        <v>83979.26</v>
      </c>
      <c r="BZ680" s="177">
        <v>76232</v>
      </c>
      <c r="CA680" s="177">
        <v>51547.68</v>
      </c>
      <c r="CB680" s="177">
        <v>153105.78</v>
      </c>
      <c r="CC680" s="179">
        <v>600541.42000000004</v>
      </c>
      <c r="CD680" s="177">
        <v>636933.06999999995</v>
      </c>
      <c r="CE680" s="177">
        <v>511999.91</v>
      </c>
      <c r="CF680" s="177">
        <v>13873.4</v>
      </c>
      <c r="CG680" s="177">
        <v>350.63</v>
      </c>
      <c r="CH680" s="177">
        <v>0</v>
      </c>
      <c r="CI680" s="177">
        <v>0</v>
      </c>
      <c r="CJ680" s="177">
        <v>133279.59</v>
      </c>
      <c r="CK680" s="177">
        <v>0</v>
      </c>
      <c r="CL680" s="177">
        <v>0</v>
      </c>
      <c r="CM680" s="178" t="s">
        <v>2257</v>
      </c>
      <c r="CN680" s="153" t="s">
        <v>2258</v>
      </c>
      <c r="CO680" s="153" t="s">
        <v>2257</v>
      </c>
      <c r="CP680" s="154" t="s">
        <v>2259</v>
      </c>
      <c r="CQ680" s="189" t="s">
        <v>2260</v>
      </c>
      <c r="CR680" s="154">
        <f t="shared" si="15"/>
        <v>0</v>
      </c>
      <c r="CS680" s="154" t="s">
        <v>737</v>
      </c>
      <c r="CT680" s="154" t="s">
        <v>738</v>
      </c>
      <c r="CU680" s="154">
        <v>0</v>
      </c>
      <c r="CW680" s="157" t="s">
        <v>2258</v>
      </c>
      <c r="CX680" s="154" t="s">
        <v>2257</v>
      </c>
      <c r="CY680" s="154" t="s">
        <v>2259</v>
      </c>
      <c r="CZ680" s="174">
        <f t="shared" si="14"/>
        <v>0</v>
      </c>
      <c r="DA680" s="158" t="s">
        <v>737</v>
      </c>
      <c r="DB680" s="154" t="s">
        <v>738</v>
      </c>
      <c r="DC680" s="154" t="s">
        <v>664</v>
      </c>
    </row>
    <row r="681" spans="1:107" ht="13.2" customHeight="1" x14ac:dyDescent="0.25">
      <c r="A681" s="175" t="s">
        <v>739</v>
      </c>
      <c r="B681" s="176" t="s">
        <v>740</v>
      </c>
      <c r="C681" s="177">
        <v>107475.47</v>
      </c>
      <c r="D681" s="177">
        <v>27937.98</v>
      </c>
      <c r="E681" s="177">
        <v>25942.23</v>
      </c>
      <c r="F681" s="177">
        <v>40223.19</v>
      </c>
      <c r="G681" s="177">
        <v>22982.68</v>
      </c>
      <c r="H681" s="177">
        <v>42000</v>
      </c>
      <c r="I681" s="177">
        <v>10440.57</v>
      </c>
      <c r="J681" s="177">
        <v>88038.86</v>
      </c>
      <c r="K681" s="177">
        <v>45205.919999999998</v>
      </c>
      <c r="L681" s="177">
        <v>151348.21</v>
      </c>
      <c r="M681" s="177">
        <v>59053.51</v>
      </c>
      <c r="N681" s="177">
        <v>1697.02</v>
      </c>
      <c r="O681" s="177">
        <v>34212.35</v>
      </c>
      <c r="P681" s="177">
        <v>44675.86</v>
      </c>
      <c r="Q681" s="177">
        <v>51058.59</v>
      </c>
      <c r="R681" s="177">
        <v>16222.63</v>
      </c>
      <c r="S681" s="177">
        <v>72101.570000000007</v>
      </c>
      <c r="T681" s="177">
        <v>85137.3</v>
      </c>
      <c r="U681" s="177">
        <v>11500</v>
      </c>
      <c r="V681" s="177">
        <v>18127.04</v>
      </c>
      <c r="W681" s="177">
        <v>81339.63</v>
      </c>
      <c r="X681" s="177">
        <v>12151.48</v>
      </c>
      <c r="Y681" s="177">
        <v>4301.05</v>
      </c>
      <c r="Z681" s="177">
        <v>23485.439999999999</v>
      </c>
      <c r="AA681" s="177">
        <v>28924.7</v>
      </c>
      <c r="AB681" s="177">
        <v>66395.539999999994</v>
      </c>
      <c r="AC681" s="177">
        <v>27871.82</v>
      </c>
      <c r="AD681" s="177">
        <v>161541.79999999999</v>
      </c>
      <c r="AE681" s="177">
        <v>22883.96</v>
      </c>
      <c r="AF681" s="177">
        <v>63955.31</v>
      </c>
      <c r="AG681" s="177">
        <v>68115.28</v>
      </c>
      <c r="AH681" s="177">
        <v>14613.92</v>
      </c>
      <c r="AI681" s="177">
        <v>75600.53</v>
      </c>
      <c r="AJ681" s="177">
        <v>57066.2</v>
      </c>
      <c r="AK681" s="177">
        <v>482867.47</v>
      </c>
      <c r="AL681" s="177">
        <v>49591.86</v>
      </c>
      <c r="AM681" s="177">
        <v>34847.449999999997</v>
      </c>
      <c r="AN681" s="177">
        <v>46414.32</v>
      </c>
      <c r="AO681" s="177">
        <v>97898.98</v>
      </c>
      <c r="AP681" s="177">
        <v>20608.8</v>
      </c>
      <c r="AQ681" s="177">
        <v>8971.41</v>
      </c>
      <c r="AR681" s="177">
        <v>110495.02</v>
      </c>
      <c r="AS681" s="177">
        <v>85848.36</v>
      </c>
      <c r="AT681" s="177">
        <v>142740.74</v>
      </c>
      <c r="AU681" s="177">
        <v>17573.009999999998</v>
      </c>
      <c r="AV681" s="177">
        <v>49865.99</v>
      </c>
      <c r="AW681" s="177">
        <v>48849.18</v>
      </c>
      <c r="AX681" s="177">
        <v>23230.77</v>
      </c>
      <c r="AY681" s="177">
        <v>93872.41</v>
      </c>
      <c r="AZ681" s="177">
        <v>46641.71</v>
      </c>
      <c r="BA681" s="177">
        <v>110737.4</v>
      </c>
      <c r="BB681" s="177">
        <v>38637.279999999999</v>
      </c>
      <c r="BC681" s="177">
        <v>644581.67000000004</v>
      </c>
      <c r="BD681" s="177">
        <v>173644.91</v>
      </c>
      <c r="BE681" s="177">
        <v>41046.230000000003</v>
      </c>
      <c r="BF681" s="177">
        <v>90468.13</v>
      </c>
      <c r="BG681" s="177">
        <v>172062.97</v>
      </c>
      <c r="BH681" s="177">
        <v>33712.69</v>
      </c>
      <c r="BI681" s="177">
        <v>25982.04</v>
      </c>
      <c r="BJ681" s="177">
        <v>81751.14</v>
      </c>
      <c r="BK681" s="177">
        <v>48492.4</v>
      </c>
      <c r="BL681" s="177">
        <v>167321.13</v>
      </c>
      <c r="BM681" s="177">
        <v>142056.03</v>
      </c>
      <c r="BN681" s="177">
        <v>41729.57</v>
      </c>
      <c r="BO681" s="177">
        <v>202664.85</v>
      </c>
      <c r="BP681" s="177">
        <v>94503.9</v>
      </c>
      <c r="BQ681" s="177">
        <v>183461.59</v>
      </c>
      <c r="BR681" s="177">
        <v>2004904.53</v>
      </c>
      <c r="BS681" s="177">
        <v>47256.24</v>
      </c>
      <c r="BT681" s="177">
        <v>56254</v>
      </c>
      <c r="BU681" s="177">
        <v>150116.62</v>
      </c>
      <c r="BV681" s="177">
        <v>8734.42</v>
      </c>
      <c r="BW681" s="177">
        <v>27266.35</v>
      </c>
      <c r="BX681" s="177">
        <v>121741.44</v>
      </c>
      <c r="BY681" s="177">
        <v>77135.740000000005</v>
      </c>
      <c r="BZ681" s="177">
        <v>11988.28</v>
      </c>
      <c r="CA681" s="177">
        <v>66690.13</v>
      </c>
      <c r="CB681" s="177">
        <v>81229.08</v>
      </c>
      <c r="CC681" s="177">
        <v>24292.57</v>
      </c>
      <c r="CD681" s="177">
        <v>128556.66</v>
      </c>
      <c r="CE681" s="177">
        <v>112571.6</v>
      </c>
      <c r="CF681" s="179">
        <v>73164.19</v>
      </c>
      <c r="CG681" s="177">
        <v>39980.69</v>
      </c>
      <c r="CH681" s="177">
        <v>6748.42</v>
      </c>
      <c r="CI681" s="177">
        <v>16481.79</v>
      </c>
      <c r="CJ681" s="177">
        <v>172774.89</v>
      </c>
      <c r="CK681" s="177">
        <v>25016.66</v>
      </c>
      <c r="CL681" s="177">
        <v>45649.120000000003</v>
      </c>
      <c r="CM681" s="178" t="s">
        <v>2257</v>
      </c>
      <c r="CN681" s="153" t="s">
        <v>2258</v>
      </c>
      <c r="CO681" s="153" t="s">
        <v>2257</v>
      </c>
      <c r="CP681" s="154" t="s">
        <v>2259</v>
      </c>
      <c r="CQ681" s="189" t="s">
        <v>2260</v>
      </c>
      <c r="CR681" s="154">
        <f t="shared" si="15"/>
        <v>0</v>
      </c>
      <c r="CS681" s="154" t="s">
        <v>739</v>
      </c>
      <c r="CT681" s="154" t="s">
        <v>740</v>
      </c>
      <c r="CU681" s="154">
        <v>0</v>
      </c>
      <c r="CW681" s="157" t="s">
        <v>2258</v>
      </c>
      <c r="CX681" s="154" t="s">
        <v>2257</v>
      </c>
      <c r="CY681" s="154" t="s">
        <v>2259</v>
      </c>
      <c r="CZ681" s="174">
        <f t="shared" si="14"/>
        <v>0</v>
      </c>
      <c r="DA681" s="158" t="s">
        <v>739</v>
      </c>
      <c r="DB681" s="154" t="s">
        <v>740</v>
      </c>
      <c r="DC681" s="154" t="s">
        <v>664</v>
      </c>
    </row>
    <row r="682" spans="1:107" ht="13.2" customHeight="1" x14ac:dyDescent="0.25">
      <c r="A682" s="175" t="s">
        <v>741</v>
      </c>
      <c r="B682" s="176" t="s">
        <v>742</v>
      </c>
      <c r="C682" s="177">
        <v>528773.77</v>
      </c>
      <c r="D682" s="177">
        <v>153812.5</v>
      </c>
      <c r="E682" s="177">
        <v>112515.85</v>
      </c>
      <c r="F682" s="177">
        <v>32578.22</v>
      </c>
      <c r="G682" s="177">
        <v>15964.4</v>
      </c>
      <c r="H682" s="177">
        <v>67016</v>
      </c>
      <c r="I682" s="177">
        <v>80571</v>
      </c>
      <c r="J682" s="177">
        <v>13855.9</v>
      </c>
      <c r="K682" s="177">
        <v>69870.740000000005</v>
      </c>
      <c r="L682" s="177">
        <v>28963.05</v>
      </c>
      <c r="M682" s="177">
        <v>172826.4</v>
      </c>
      <c r="N682" s="177">
        <v>27429.38</v>
      </c>
      <c r="O682" s="177">
        <v>135210.18</v>
      </c>
      <c r="P682" s="177">
        <v>78752</v>
      </c>
      <c r="Q682" s="177">
        <v>74612.160000000003</v>
      </c>
      <c r="R682" s="177">
        <v>595538.53</v>
      </c>
      <c r="S682" s="177">
        <v>17111.439999999999</v>
      </c>
      <c r="T682" s="177">
        <v>62250.3</v>
      </c>
      <c r="U682" s="177">
        <v>13943.52</v>
      </c>
      <c r="V682" s="177">
        <v>23026.400000000001</v>
      </c>
      <c r="W682" s="177">
        <v>74000</v>
      </c>
      <c r="X682" s="177">
        <v>25208</v>
      </c>
      <c r="Y682" s="177">
        <v>79354.06</v>
      </c>
      <c r="Z682" s="177">
        <v>80335.600000000006</v>
      </c>
      <c r="AA682" s="177">
        <v>41892.42</v>
      </c>
      <c r="AB682" s="177">
        <v>9800</v>
      </c>
      <c r="AC682" s="177">
        <v>29400</v>
      </c>
      <c r="AD682" s="177">
        <v>53072</v>
      </c>
      <c r="AE682" s="177">
        <v>49292.67</v>
      </c>
      <c r="AF682" s="177">
        <v>16562.400000000001</v>
      </c>
      <c r="AG682" s="177">
        <v>40851.480000000003</v>
      </c>
      <c r="AH682" s="177">
        <v>27767.439999999999</v>
      </c>
      <c r="AI682" s="177">
        <v>129640</v>
      </c>
      <c r="AJ682" s="177">
        <v>37012</v>
      </c>
      <c r="AK682" s="177">
        <v>975664.89</v>
      </c>
      <c r="AL682" s="177">
        <v>66107.960000000006</v>
      </c>
      <c r="AM682" s="177">
        <v>105964.52</v>
      </c>
      <c r="AN682" s="177">
        <v>64749.51</v>
      </c>
      <c r="AO682" s="177">
        <v>91946.4</v>
      </c>
      <c r="AP682" s="177">
        <v>26373.91</v>
      </c>
      <c r="AQ682" s="177">
        <v>39457.4</v>
      </c>
      <c r="AR682" s="177">
        <v>137184.70000000001</v>
      </c>
      <c r="AS682" s="177">
        <v>76184</v>
      </c>
      <c r="AT682" s="177">
        <v>0</v>
      </c>
      <c r="AU682" s="177">
        <v>102296.84</v>
      </c>
      <c r="AV682" s="177">
        <v>18832</v>
      </c>
      <c r="AW682" s="177">
        <v>5992</v>
      </c>
      <c r="AX682" s="177">
        <v>25472.44</v>
      </c>
      <c r="AY682" s="177">
        <v>27867.24</v>
      </c>
      <c r="AZ682" s="177">
        <v>23026.400000000001</v>
      </c>
      <c r="BA682" s="177">
        <v>168739</v>
      </c>
      <c r="BB682" s="177">
        <v>27220.799999999999</v>
      </c>
      <c r="BC682" s="177">
        <v>37492.800000000003</v>
      </c>
      <c r="BD682" s="177">
        <v>158470.21</v>
      </c>
      <c r="BE682" s="177">
        <v>73554.149999999994</v>
      </c>
      <c r="BF682" s="177">
        <v>12840</v>
      </c>
      <c r="BG682" s="177">
        <v>311455.59999999998</v>
      </c>
      <c r="BH682" s="177">
        <v>14840</v>
      </c>
      <c r="BI682" s="177">
        <v>25415.24</v>
      </c>
      <c r="BJ682" s="177">
        <v>49320.480000000003</v>
      </c>
      <c r="BK682" s="177">
        <v>24396</v>
      </c>
      <c r="BL682" s="177">
        <v>518308</v>
      </c>
      <c r="BM682" s="177">
        <v>112275.1</v>
      </c>
      <c r="BN682" s="177">
        <v>88030</v>
      </c>
      <c r="BO682" s="177">
        <v>236421.88</v>
      </c>
      <c r="BP682" s="177">
        <v>79608</v>
      </c>
      <c r="BQ682" s="177">
        <v>4708</v>
      </c>
      <c r="BR682" s="179">
        <v>861756.02</v>
      </c>
      <c r="BS682" s="177">
        <v>22534.2</v>
      </c>
      <c r="BT682" s="177">
        <v>17034.400000000001</v>
      </c>
      <c r="BU682" s="177">
        <v>337858.4</v>
      </c>
      <c r="BV682" s="177">
        <v>109356.51</v>
      </c>
      <c r="BW682" s="177">
        <v>59064</v>
      </c>
      <c r="BX682" s="177">
        <v>143643.42000000001</v>
      </c>
      <c r="BY682" s="177">
        <v>10364.02</v>
      </c>
      <c r="BZ682" s="177">
        <v>52067.21</v>
      </c>
      <c r="CA682" s="177">
        <v>21272.98</v>
      </c>
      <c r="CB682" s="177">
        <v>749</v>
      </c>
      <c r="CC682" s="179">
        <v>90896.5</v>
      </c>
      <c r="CD682" s="177">
        <v>89345</v>
      </c>
      <c r="CE682" s="177">
        <v>65910</v>
      </c>
      <c r="CF682" s="177">
        <v>43656</v>
      </c>
      <c r="CG682" s="177">
        <v>10980.06</v>
      </c>
      <c r="CH682" s="177">
        <v>62744.800000000003</v>
      </c>
      <c r="CI682" s="177">
        <v>53436.69</v>
      </c>
      <c r="CJ682" s="177">
        <v>165252.94</v>
      </c>
      <c r="CK682" s="177">
        <v>27392</v>
      </c>
      <c r="CL682" s="177">
        <v>37956.11</v>
      </c>
      <c r="CM682" s="178" t="s">
        <v>2257</v>
      </c>
      <c r="CN682" s="153" t="s">
        <v>2258</v>
      </c>
      <c r="CO682" s="153" t="s">
        <v>2257</v>
      </c>
      <c r="CP682" s="154" t="s">
        <v>2259</v>
      </c>
      <c r="CQ682" s="189" t="s">
        <v>2260</v>
      </c>
      <c r="CR682" s="154">
        <f t="shared" si="15"/>
        <v>0</v>
      </c>
      <c r="CS682" s="154" t="s">
        <v>741</v>
      </c>
      <c r="CT682" s="154" t="s">
        <v>742</v>
      </c>
      <c r="CU682" s="154">
        <v>0</v>
      </c>
      <c r="CW682" s="157" t="s">
        <v>2258</v>
      </c>
      <c r="CX682" s="154" t="s">
        <v>2257</v>
      </c>
      <c r="CY682" s="154" t="s">
        <v>2259</v>
      </c>
      <c r="CZ682" s="174">
        <f t="shared" si="14"/>
        <v>0</v>
      </c>
      <c r="DA682" s="158" t="s">
        <v>741</v>
      </c>
      <c r="DB682" s="154" t="s">
        <v>742</v>
      </c>
      <c r="DC682" s="154" t="s">
        <v>664</v>
      </c>
    </row>
    <row r="683" spans="1:107" ht="13.2" customHeight="1" x14ac:dyDescent="0.25">
      <c r="A683" s="175" t="s">
        <v>743</v>
      </c>
      <c r="B683" s="176" t="s">
        <v>744</v>
      </c>
      <c r="C683" s="177">
        <v>108155</v>
      </c>
      <c r="D683" s="177">
        <v>15323</v>
      </c>
      <c r="E683" s="177">
        <v>11573</v>
      </c>
      <c r="F683" s="177">
        <v>5905</v>
      </c>
      <c r="G683" s="177">
        <v>1919</v>
      </c>
      <c r="H683" s="177">
        <v>23608</v>
      </c>
      <c r="I683" s="177">
        <v>7414</v>
      </c>
      <c r="J683" s="177">
        <v>13235</v>
      </c>
      <c r="K683" s="177">
        <v>3999</v>
      </c>
      <c r="L683" s="177">
        <v>9343</v>
      </c>
      <c r="M683" s="177">
        <v>95307</v>
      </c>
      <c r="N683" s="177">
        <v>4480</v>
      </c>
      <c r="O683" s="177">
        <v>56849.63</v>
      </c>
      <c r="P683" s="177">
        <v>9080</v>
      </c>
      <c r="Q683" s="177">
        <v>19241</v>
      </c>
      <c r="R683" s="177">
        <v>13856</v>
      </c>
      <c r="S683" s="177">
        <v>11554</v>
      </c>
      <c r="T683" s="177">
        <v>14610</v>
      </c>
      <c r="U683" s="177">
        <v>10711</v>
      </c>
      <c r="V683" s="177">
        <v>11069</v>
      </c>
      <c r="W683" s="177">
        <v>122474</v>
      </c>
      <c r="X683" s="177">
        <v>2668</v>
      </c>
      <c r="Y683" s="177">
        <v>2313</v>
      </c>
      <c r="Z683" s="177">
        <v>21668</v>
      </c>
      <c r="AA683" s="177">
        <v>13689</v>
      </c>
      <c r="AB683" s="177">
        <v>4056</v>
      </c>
      <c r="AC683" s="177">
        <v>3608</v>
      </c>
      <c r="AD683" s="177">
        <v>17233</v>
      </c>
      <c r="AE683" s="177">
        <v>7212</v>
      </c>
      <c r="AF683" s="177">
        <v>8409</v>
      </c>
      <c r="AG683" s="177">
        <v>7952</v>
      </c>
      <c r="AH683" s="177">
        <v>35127</v>
      </c>
      <c r="AI683" s="177">
        <v>7400</v>
      </c>
      <c r="AJ683" s="177">
        <v>9192</v>
      </c>
      <c r="AK683" s="177">
        <v>593007</v>
      </c>
      <c r="AL683" s="177">
        <v>9220</v>
      </c>
      <c r="AM683" s="177">
        <v>12429</v>
      </c>
      <c r="AN683" s="177">
        <v>121953</v>
      </c>
      <c r="AO683" s="177">
        <v>28090</v>
      </c>
      <c r="AP683" s="177">
        <v>18529</v>
      </c>
      <c r="AQ683" s="177">
        <v>4347</v>
      </c>
      <c r="AR683" s="177">
        <v>23571</v>
      </c>
      <c r="AS683" s="177">
        <v>6292</v>
      </c>
      <c r="AT683" s="177">
        <v>32136</v>
      </c>
      <c r="AU683" s="177">
        <v>10660</v>
      </c>
      <c r="AV683" s="177">
        <v>0</v>
      </c>
      <c r="AW683" s="177">
        <v>3062</v>
      </c>
      <c r="AX683" s="177">
        <v>6633</v>
      </c>
      <c r="AY683" s="177">
        <v>0</v>
      </c>
      <c r="AZ683" s="177">
        <v>0</v>
      </c>
      <c r="BA683" s="177">
        <v>79359</v>
      </c>
      <c r="BB683" s="177">
        <v>1573</v>
      </c>
      <c r="BC683" s="177">
        <v>204872</v>
      </c>
      <c r="BD683" s="177">
        <v>21496</v>
      </c>
      <c r="BE683" s="177">
        <v>11681</v>
      </c>
      <c r="BF683" s="177">
        <v>0</v>
      </c>
      <c r="BG683" s="177">
        <v>79578</v>
      </c>
      <c r="BH683" s="177">
        <v>1481</v>
      </c>
      <c r="BI683" s="177">
        <v>8574</v>
      </c>
      <c r="BJ683" s="177">
        <v>17897</v>
      </c>
      <c r="BK683" s="177">
        <v>2811</v>
      </c>
      <c r="BL683" s="177">
        <v>122037</v>
      </c>
      <c r="BM683" s="177">
        <v>9225</v>
      </c>
      <c r="BN683" s="177">
        <v>6385</v>
      </c>
      <c r="BO683" s="177">
        <v>6607</v>
      </c>
      <c r="BP683" s="177">
        <v>3641</v>
      </c>
      <c r="BQ683" s="177">
        <v>71474</v>
      </c>
      <c r="BR683" s="179">
        <v>172658.5</v>
      </c>
      <c r="BS683" s="177">
        <v>0</v>
      </c>
      <c r="BT683" s="179">
        <v>3350</v>
      </c>
      <c r="BU683" s="177">
        <v>63283</v>
      </c>
      <c r="BV683" s="177">
        <v>6242</v>
      </c>
      <c r="BW683" s="179">
        <v>23295</v>
      </c>
      <c r="BX683" s="177">
        <v>16058</v>
      </c>
      <c r="BY683" s="177">
        <v>6904</v>
      </c>
      <c r="BZ683" s="177">
        <v>5632</v>
      </c>
      <c r="CA683" s="179">
        <v>6764</v>
      </c>
      <c r="CB683" s="179">
        <v>4400</v>
      </c>
      <c r="CC683" s="179">
        <v>10526</v>
      </c>
      <c r="CD683" s="177">
        <v>8453</v>
      </c>
      <c r="CE683" s="177">
        <v>20380</v>
      </c>
      <c r="CF683" s="177">
        <v>7383</v>
      </c>
      <c r="CG683" s="177">
        <v>4991</v>
      </c>
      <c r="CH683" s="177">
        <v>1850</v>
      </c>
      <c r="CI683" s="177">
        <v>1935</v>
      </c>
      <c r="CJ683" s="177">
        <v>27963</v>
      </c>
      <c r="CK683" s="177">
        <v>5236</v>
      </c>
      <c r="CL683" s="177">
        <v>1876</v>
      </c>
      <c r="CM683" s="178" t="s">
        <v>2257</v>
      </c>
      <c r="CN683" s="153" t="s">
        <v>2258</v>
      </c>
      <c r="CO683" s="153" t="s">
        <v>2257</v>
      </c>
      <c r="CP683" s="154" t="s">
        <v>2259</v>
      </c>
      <c r="CQ683" s="189" t="s">
        <v>2260</v>
      </c>
      <c r="CR683" s="154">
        <f t="shared" si="15"/>
        <v>0</v>
      </c>
      <c r="CS683" s="154" t="s">
        <v>743</v>
      </c>
      <c r="CT683" s="154" t="s">
        <v>744</v>
      </c>
      <c r="CU683" s="154">
        <v>0</v>
      </c>
      <c r="CW683" s="157" t="s">
        <v>2258</v>
      </c>
      <c r="CX683" s="154" t="s">
        <v>2257</v>
      </c>
      <c r="CY683" s="154" t="s">
        <v>2259</v>
      </c>
      <c r="CZ683" s="174">
        <f t="shared" si="14"/>
        <v>0</v>
      </c>
      <c r="DA683" s="158" t="s">
        <v>743</v>
      </c>
      <c r="DB683" s="154" t="s">
        <v>744</v>
      </c>
      <c r="DC683" s="154" t="s">
        <v>664</v>
      </c>
    </row>
    <row r="684" spans="1:107" ht="13.2" customHeight="1" x14ac:dyDescent="0.25">
      <c r="A684" s="175" t="s">
        <v>745</v>
      </c>
      <c r="B684" s="176" t="s">
        <v>746</v>
      </c>
      <c r="C684" s="177">
        <v>0</v>
      </c>
      <c r="D684" s="177">
        <v>80000</v>
      </c>
      <c r="E684" s="177">
        <v>0</v>
      </c>
      <c r="F684" s="177">
        <v>0</v>
      </c>
      <c r="G684" s="177">
        <v>0</v>
      </c>
      <c r="H684" s="177">
        <v>0</v>
      </c>
      <c r="I684" s="177">
        <v>0</v>
      </c>
      <c r="J684" s="177">
        <v>0</v>
      </c>
      <c r="K684" s="177">
        <v>0</v>
      </c>
      <c r="L684" s="177">
        <v>0</v>
      </c>
      <c r="M684" s="177">
        <v>0</v>
      </c>
      <c r="N684" s="177">
        <v>0</v>
      </c>
      <c r="O684" s="177">
        <v>0</v>
      </c>
      <c r="P684" s="177">
        <v>0</v>
      </c>
      <c r="Q684" s="177">
        <v>0</v>
      </c>
      <c r="R684" s="177">
        <v>0</v>
      </c>
      <c r="S684" s="177">
        <v>0</v>
      </c>
      <c r="T684" s="177">
        <v>0</v>
      </c>
      <c r="U684" s="177">
        <v>0</v>
      </c>
      <c r="V684" s="177">
        <v>0</v>
      </c>
      <c r="W684" s="177">
        <v>0</v>
      </c>
      <c r="X684" s="177">
        <v>0</v>
      </c>
      <c r="Y684" s="177">
        <v>0</v>
      </c>
      <c r="Z684" s="177">
        <v>0</v>
      </c>
      <c r="AA684" s="177">
        <v>0</v>
      </c>
      <c r="AB684" s="177">
        <v>0</v>
      </c>
      <c r="AC684" s="177">
        <v>0</v>
      </c>
      <c r="AD684" s="177">
        <v>0</v>
      </c>
      <c r="AE684" s="177">
        <v>0</v>
      </c>
      <c r="AF684" s="177">
        <v>0</v>
      </c>
      <c r="AG684" s="177">
        <v>0</v>
      </c>
      <c r="AH684" s="177">
        <v>0</v>
      </c>
      <c r="AI684" s="177">
        <v>0</v>
      </c>
      <c r="AJ684" s="177">
        <v>0</v>
      </c>
      <c r="AK684" s="177">
        <v>0</v>
      </c>
      <c r="AL684" s="177">
        <v>0</v>
      </c>
      <c r="AM684" s="177">
        <v>0</v>
      </c>
      <c r="AN684" s="177">
        <v>0</v>
      </c>
      <c r="AO684" s="177">
        <v>0</v>
      </c>
      <c r="AP684" s="177">
        <v>0</v>
      </c>
      <c r="AQ684" s="177">
        <v>26180</v>
      </c>
      <c r="AR684" s="177">
        <v>0</v>
      </c>
      <c r="AS684" s="177">
        <v>7800</v>
      </c>
      <c r="AT684" s="177">
        <v>0</v>
      </c>
      <c r="AU684" s="177">
        <v>0</v>
      </c>
      <c r="AV684" s="177">
        <v>0</v>
      </c>
      <c r="AW684" s="177">
        <v>0</v>
      </c>
      <c r="AX684" s="177">
        <v>0</v>
      </c>
      <c r="AY684" s="177">
        <v>0</v>
      </c>
      <c r="AZ684" s="177">
        <v>0</v>
      </c>
      <c r="BA684" s="177">
        <v>0</v>
      </c>
      <c r="BB684" s="177">
        <v>0</v>
      </c>
      <c r="BC684" s="177">
        <v>0</v>
      </c>
      <c r="BD684" s="177">
        <v>0</v>
      </c>
      <c r="BE684" s="177">
        <v>0</v>
      </c>
      <c r="BF684" s="177">
        <v>0</v>
      </c>
      <c r="BG684" s="177">
        <v>1141600</v>
      </c>
      <c r="BH684" s="177">
        <v>28900</v>
      </c>
      <c r="BI684" s="177">
        <v>0</v>
      </c>
      <c r="BJ684" s="177">
        <v>0</v>
      </c>
      <c r="BK684" s="177">
        <v>0</v>
      </c>
      <c r="BL684" s="177">
        <v>0</v>
      </c>
      <c r="BM684" s="177">
        <v>0</v>
      </c>
      <c r="BN684" s="177">
        <v>0</v>
      </c>
      <c r="BO684" s="177">
        <v>0</v>
      </c>
      <c r="BP684" s="177">
        <v>0</v>
      </c>
      <c r="BQ684" s="177">
        <v>0</v>
      </c>
      <c r="BR684" s="179">
        <v>2507500</v>
      </c>
      <c r="BS684" s="177">
        <v>0</v>
      </c>
      <c r="BT684" s="179">
        <v>0</v>
      </c>
      <c r="BU684" s="177">
        <v>0</v>
      </c>
      <c r="BV684" s="179">
        <v>0</v>
      </c>
      <c r="BW684" s="177">
        <v>0</v>
      </c>
      <c r="BX684" s="177">
        <v>0</v>
      </c>
      <c r="BY684" s="179">
        <v>21900</v>
      </c>
      <c r="BZ684" s="177">
        <v>0</v>
      </c>
      <c r="CA684" s="177">
        <v>0</v>
      </c>
      <c r="CB684" s="177">
        <v>0</v>
      </c>
      <c r="CC684" s="177">
        <v>0</v>
      </c>
      <c r="CD684" s="177">
        <v>144000</v>
      </c>
      <c r="CE684" s="177">
        <v>28460</v>
      </c>
      <c r="CF684" s="179">
        <v>0</v>
      </c>
      <c r="CG684" s="179">
        <v>0</v>
      </c>
      <c r="CH684" s="179">
        <v>0</v>
      </c>
      <c r="CI684" s="179">
        <v>0</v>
      </c>
      <c r="CJ684" s="179">
        <v>0</v>
      </c>
      <c r="CK684" s="177">
        <v>0</v>
      </c>
      <c r="CL684" s="179">
        <v>0</v>
      </c>
      <c r="CM684" s="178" t="s">
        <v>2240</v>
      </c>
      <c r="CN684" s="153" t="s">
        <v>2241</v>
      </c>
      <c r="CO684" s="153" t="s">
        <v>2240</v>
      </c>
      <c r="CP684" s="154" t="s">
        <v>2243</v>
      </c>
      <c r="CQ684" s="189" t="s">
        <v>2242</v>
      </c>
      <c r="CR684" s="154">
        <f t="shared" si="15"/>
        <v>0</v>
      </c>
      <c r="CS684" s="154" t="s">
        <v>745</v>
      </c>
      <c r="CT684" s="154" t="s">
        <v>746</v>
      </c>
      <c r="CU684" s="154">
        <v>0</v>
      </c>
      <c r="CW684" s="157" t="s">
        <v>2241</v>
      </c>
      <c r="CX684" s="154" t="s">
        <v>2240</v>
      </c>
      <c r="CY684" s="154" t="s">
        <v>2243</v>
      </c>
      <c r="CZ684" s="174">
        <f t="shared" si="14"/>
        <v>0</v>
      </c>
      <c r="DA684" s="158" t="s">
        <v>745</v>
      </c>
      <c r="DB684" s="154" t="s">
        <v>746</v>
      </c>
      <c r="DC684" s="154" t="s">
        <v>664</v>
      </c>
    </row>
    <row r="685" spans="1:107" ht="13.2" customHeight="1" x14ac:dyDescent="0.25">
      <c r="A685" s="175" t="s">
        <v>747</v>
      </c>
      <c r="B685" s="176" t="s">
        <v>748</v>
      </c>
      <c r="C685" s="177">
        <v>152975.76</v>
      </c>
      <c r="D685" s="177">
        <v>0</v>
      </c>
      <c r="E685" s="177">
        <v>0</v>
      </c>
      <c r="F685" s="177">
        <v>55357.52</v>
      </c>
      <c r="G685" s="177">
        <v>0</v>
      </c>
      <c r="H685" s="177">
        <v>42943.29</v>
      </c>
      <c r="I685" s="177">
        <v>0</v>
      </c>
      <c r="J685" s="177">
        <v>49261.94</v>
      </c>
      <c r="K685" s="177">
        <v>0</v>
      </c>
      <c r="L685" s="177">
        <v>119600.32000000001</v>
      </c>
      <c r="M685" s="177">
        <v>47319.12</v>
      </c>
      <c r="N685" s="177">
        <v>77827.520000000004</v>
      </c>
      <c r="O685" s="177">
        <v>172087.81</v>
      </c>
      <c r="P685" s="177">
        <v>85137.72</v>
      </c>
      <c r="Q685" s="177">
        <v>116172.54</v>
      </c>
      <c r="R685" s="177">
        <v>44768.01</v>
      </c>
      <c r="S685" s="177">
        <v>113639.71</v>
      </c>
      <c r="T685" s="177">
        <v>120270.88</v>
      </c>
      <c r="U685" s="177">
        <v>0</v>
      </c>
      <c r="V685" s="177">
        <v>98672.19</v>
      </c>
      <c r="W685" s="177">
        <v>0</v>
      </c>
      <c r="X685" s="177">
        <v>74109.94</v>
      </c>
      <c r="Y685" s="177">
        <v>105205.29</v>
      </c>
      <c r="Z685" s="177">
        <v>0</v>
      </c>
      <c r="AA685" s="177">
        <v>103549.25</v>
      </c>
      <c r="AB685" s="177">
        <v>83166.070000000007</v>
      </c>
      <c r="AC685" s="177">
        <v>0</v>
      </c>
      <c r="AD685" s="177">
        <v>58677.73</v>
      </c>
      <c r="AE685" s="177">
        <v>133124.32</v>
      </c>
      <c r="AF685" s="177">
        <v>0</v>
      </c>
      <c r="AG685" s="177">
        <v>71287.679999999993</v>
      </c>
      <c r="AH685" s="177">
        <v>50063.97</v>
      </c>
      <c r="AI685" s="177">
        <v>34847.879999999997</v>
      </c>
      <c r="AJ685" s="177">
        <v>135088.5</v>
      </c>
      <c r="AK685" s="177">
        <v>514419.62</v>
      </c>
      <c r="AL685" s="177">
        <v>76110.539999999994</v>
      </c>
      <c r="AM685" s="177">
        <v>60771.41</v>
      </c>
      <c r="AN685" s="177">
        <v>65251.11</v>
      </c>
      <c r="AO685" s="177">
        <v>70068.45</v>
      </c>
      <c r="AP685" s="177">
        <v>79916.08</v>
      </c>
      <c r="AQ685" s="177">
        <v>51798.33</v>
      </c>
      <c r="AR685" s="177">
        <v>89646.74</v>
      </c>
      <c r="AS685" s="177">
        <v>103035.3</v>
      </c>
      <c r="AT685" s="177">
        <v>72046.64</v>
      </c>
      <c r="AU685" s="177">
        <v>108040.03</v>
      </c>
      <c r="AV685" s="177">
        <v>61508.4</v>
      </c>
      <c r="AW685" s="177">
        <v>42777.19</v>
      </c>
      <c r="AX685" s="177">
        <v>31935.040000000001</v>
      </c>
      <c r="AY685" s="177">
        <v>70434.73</v>
      </c>
      <c r="AZ685" s="177">
        <v>49434</v>
      </c>
      <c r="BA685" s="177">
        <v>141691.51999999999</v>
      </c>
      <c r="BB685" s="177">
        <v>95759.3</v>
      </c>
      <c r="BC685" s="177">
        <v>59531.59</v>
      </c>
      <c r="BD685" s="177">
        <v>148704.32000000001</v>
      </c>
      <c r="BE685" s="177">
        <v>0</v>
      </c>
      <c r="BF685" s="177">
        <v>0</v>
      </c>
      <c r="BG685" s="177">
        <v>9358.17</v>
      </c>
      <c r="BH685" s="177">
        <v>46138.400000000001</v>
      </c>
      <c r="BI685" s="177">
        <v>82427.06</v>
      </c>
      <c r="BJ685" s="177">
        <v>114646.22</v>
      </c>
      <c r="BK685" s="177">
        <v>55329.04</v>
      </c>
      <c r="BL685" s="177">
        <v>25540.9</v>
      </c>
      <c r="BM685" s="177">
        <v>111778.9</v>
      </c>
      <c r="BN685" s="177">
        <v>0</v>
      </c>
      <c r="BO685" s="177">
        <v>0</v>
      </c>
      <c r="BP685" s="177">
        <v>75732.460000000006</v>
      </c>
      <c r="BQ685" s="177">
        <v>0</v>
      </c>
      <c r="BR685" s="179">
        <v>166123.09</v>
      </c>
      <c r="BS685" s="177">
        <v>0</v>
      </c>
      <c r="BT685" s="177">
        <v>46138.400000000001</v>
      </c>
      <c r="BU685" s="179">
        <v>28414.92</v>
      </c>
      <c r="BV685" s="179">
        <v>0</v>
      </c>
      <c r="BW685" s="179">
        <v>46138.400000000001</v>
      </c>
      <c r="BX685" s="177">
        <v>149594.56</v>
      </c>
      <c r="BY685" s="179">
        <v>53014.45</v>
      </c>
      <c r="BZ685" s="177">
        <v>100362.72</v>
      </c>
      <c r="CA685" s="179">
        <v>57624.29</v>
      </c>
      <c r="CB685" s="177">
        <v>0</v>
      </c>
      <c r="CC685" s="177">
        <v>25415.69</v>
      </c>
      <c r="CD685" s="179">
        <v>158707.87</v>
      </c>
      <c r="CE685" s="177">
        <v>118764.67</v>
      </c>
      <c r="CF685" s="179">
        <v>89169.02</v>
      </c>
      <c r="CG685" s="179">
        <v>0</v>
      </c>
      <c r="CH685" s="179">
        <v>138888.04999999999</v>
      </c>
      <c r="CI685" s="177">
        <v>74752.34</v>
      </c>
      <c r="CJ685" s="179">
        <v>277474.46999999997</v>
      </c>
      <c r="CK685" s="179">
        <v>106839.5</v>
      </c>
      <c r="CL685" s="179">
        <v>34515</v>
      </c>
      <c r="CM685" s="178" t="s">
        <v>2240</v>
      </c>
      <c r="CN685" s="153" t="s">
        <v>2241</v>
      </c>
      <c r="CO685" s="153" t="s">
        <v>2240</v>
      </c>
      <c r="CP685" s="154" t="s">
        <v>2243</v>
      </c>
      <c r="CQ685" s="189" t="s">
        <v>2242</v>
      </c>
      <c r="CR685" s="154">
        <f t="shared" si="15"/>
        <v>0</v>
      </c>
      <c r="CS685" s="154" t="s">
        <v>747</v>
      </c>
      <c r="CT685" s="154" t="s">
        <v>748</v>
      </c>
      <c r="CU685" s="154">
        <v>0</v>
      </c>
      <c r="CW685" s="157" t="s">
        <v>2241</v>
      </c>
      <c r="CX685" s="154" t="s">
        <v>2240</v>
      </c>
      <c r="CY685" s="154" t="s">
        <v>2243</v>
      </c>
      <c r="CZ685" s="174">
        <f t="shared" si="14"/>
        <v>0</v>
      </c>
      <c r="DA685" s="158" t="s">
        <v>747</v>
      </c>
      <c r="DB685" s="154" t="s">
        <v>748</v>
      </c>
      <c r="DC685" s="154" t="s">
        <v>664</v>
      </c>
    </row>
    <row r="686" spans="1:107" ht="13.2" customHeight="1" x14ac:dyDescent="0.25">
      <c r="A686" s="175" t="s">
        <v>749</v>
      </c>
      <c r="B686" s="176" t="s">
        <v>750</v>
      </c>
      <c r="C686" s="177">
        <v>117147691.09999999</v>
      </c>
      <c r="D686" s="177">
        <v>21666521.510000002</v>
      </c>
      <c r="E686" s="177">
        <v>4800665.67</v>
      </c>
      <c r="F686" s="177">
        <v>4820952.93</v>
      </c>
      <c r="G686" s="177">
        <v>4629733.46</v>
      </c>
      <c r="H686" s="177">
        <v>8173796.5300000003</v>
      </c>
      <c r="I686" s="177">
        <v>7341262.6200000001</v>
      </c>
      <c r="J686" s="177">
        <v>36978901.93</v>
      </c>
      <c r="K686" s="177">
        <v>21186779.109999999</v>
      </c>
      <c r="L686" s="177">
        <v>19044121.899999999</v>
      </c>
      <c r="M686" s="177">
        <v>20629428.309999999</v>
      </c>
      <c r="N686" s="177">
        <v>2346345.73</v>
      </c>
      <c r="O686" s="177">
        <v>56550565.18</v>
      </c>
      <c r="P686" s="177">
        <v>8348765.29</v>
      </c>
      <c r="Q686" s="177">
        <v>7552645</v>
      </c>
      <c r="R686" s="177">
        <v>20114569.370000001</v>
      </c>
      <c r="S686" s="177">
        <v>6492005.9500000002</v>
      </c>
      <c r="T686" s="177">
        <v>6802296.0700000003</v>
      </c>
      <c r="U686" s="177">
        <v>5818127.5700000003</v>
      </c>
      <c r="V686" s="177">
        <v>2567051.6</v>
      </c>
      <c r="W686" s="177">
        <v>152853798.93000001</v>
      </c>
      <c r="X686" s="177">
        <v>4942527.63</v>
      </c>
      <c r="Y686" s="177">
        <v>15605995.26</v>
      </c>
      <c r="Z686" s="177">
        <v>5209276.93</v>
      </c>
      <c r="AA686" s="177">
        <v>2370344.5</v>
      </c>
      <c r="AB686" s="177">
        <v>3997722.04</v>
      </c>
      <c r="AC686" s="177">
        <v>5820097.6799999997</v>
      </c>
      <c r="AD686" s="177">
        <v>23233257.57</v>
      </c>
      <c r="AE686" s="177">
        <v>3506895.29</v>
      </c>
      <c r="AF686" s="177">
        <v>3709329.36</v>
      </c>
      <c r="AG686" s="177">
        <v>5841772</v>
      </c>
      <c r="AH686" s="177">
        <v>17744366.190000001</v>
      </c>
      <c r="AI686" s="177">
        <v>5463583.29</v>
      </c>
      <c r="AJ686" s="177">
        <v>3467801.07</v>
      </c>
      <c r="AK686" s="177">
        <v>272399274.69</v>
      </c>
      <c r="AL686" s="177">
        <v>5416207.8200000003</v>
      </c>
      <c r="AM686" s="177">
        <v>3462359</v>
      </c>
      <c r="AN686" s="177">
        <v>13406848.630000001</v>
      </c>
      <c r="AO686" s="177">
        <v>10289530.83</v>
      </c>
      <c r="AP686" s="177">
        <v>6370969.9000000004</v>
      </c>
      <c r="AQ686" s="177">
        <v>1847872.58</v>
      </c>
      <c r="AR686" s="177">
        <v>58757542.840000004</v>
      </c>
      <c r="AS686" s="177">
        <v>4343803.16</v>
      </c>
      <c r="AT686" s="177">
        <v>13280707.67</v>
      </c>
      <c r="AU686" s="177">
        <v>14602162.630000001</v>
      </c>
      <c r="AV686" s="177">
        <v>4011249.79</v>
      </c>
      <c r="AW686" s="177">
        <v>2723247.31</v>
      </c>
      <c r="AX686" s="177">
        <v>6204293.8899999997</v>
      </c>
      <c r="AY686" s="177">
        <v>6326884.6399999997</v>
      </c>
      <c r="AZ686" s="177">
        <v>4050604.76</v>
      </c>
      <c r="BA686" s="177">
        <v>48722940.770000003</v>
      </c>
      <c r="BB686" s="177">
        <v>3329364.46</v>
      </c>
      <c r="BC686" s="177">
        <v>148136694.50999999</v>
      </c>
      <c r="BD686" s="177">
        <v>18270052.899999999</v>
      </c>
      <c r="BE686" s="177">
        <v>4118461.08</v>
      </c>
      <c r="BF686" s="177">
        <v>4303540.63</v>
      </c>
      <c r="BG686" s="177">
        <v>47911036.719999999</v>
      </c>
      <c r="BH686" s="177">
        <v>3450305.68</v>
      </c>
      <c r="BI686" s="177">
        <v>1914759.43</v>
      </c>
      <c r="BJ686" s="177">
        <v>6089483.5300000003</v>
      </c>
      <c r="BK686" s="177">
        <v>5160741.88</v>
      </c>
      <c r="BL686" s="177">
        <v>97536348.170000002</v>
      </c>
      <c r="BM686" s="177">
        <v>11174396.869999999</v>
      </c>
      <c r="BN686" s="177">
        <v>8992632.0500000007</v>
      </c>
      <c r="BO686" s="177">
        <v>13234606.880000001</v>
      </c>
      <c r="BP686" s="177">
        <v>10741854.9</v>
      </c>
      <c r="BQ686" s="177">
        <v>6033760.8200000003</v>
      </c>
      <c r="BR686" s="179">
        <v>620335632.78999996</v>
      </c>
      <c r="BS686" s="177">
        <v>10349739.93</v>
      </c>
      <c r="BT686" s="177">
        <v>7252363</v>
      </c>
      <c r="BU686" s="177">
        <v>55074781.530000001</v>
      </c>
      <c r="BV686" s="177">
        <v>3107767.14</v>
      </c>
      <c r="BW686" s="177">
        <v>7223253.6200000001</v>
      </c>
      <c r="BX686" s="177">
        <v>24652865.98</v>
      </c>
      <c r="BY686" s="177">
        <v>4768438.91</v>
      </c>
      <c r="BZ686" s="177">
        <v>3916561.96</v>
      </c>
      <c r="CA686" s="177">
        <v>6038260.9199999999</v>
      </c>
      <c r="CB686" s="177">
        <v>6187508.96</v>
      </c>
      <c r="CC686" s="177">
        <v>24976915.48</v>
      </c>
      <c r="CD686" s="177">
        <v>8375405.2300000004</v>
      </c>
      <c r="CE686" s="177">
        <v>19547338.449999999</v>
      </c>
      <c r="CF686" s="177">
        <v>2996946.57</v>
      </c>
      <c r="CG686" s="177">
        <v>3436133.5</v>
      </c>
      <c r="CH686" s="177">
        <v>4015591.54</v>
      </c>
      <c r="CI686" s="177">
        <v>4182032.55</v>
      </c>
      <c r="CJ686" s="177">
        <v>25579443.989999998</v>
      </c>
      <c r="CK686" s="177">
        <v>2236246.91</v>
      </c>
      <c r="CL686" s="177">
        <v>2670230.2999999998</v>
      </c>
      <c r="CM686" s="178" t="s">
        <v>2261</v>
      </c>
      <c r="CN686" s="153" t="s">
        <v>2262</v>
      </c>
      <c r="CO686" s="153" t="s">
        <v>2261</v>
      </c>
      <c r="CQ686" s="189" t="s">
        <v>2263</v>
      </c>
      <c r="CR686" s="154">
        <f t="shared" si="15"/>
        <v>0</v>
      </c>
      <c r="CS686" s="154" t="s">
        <v>749</v>
      </c>
      <c r="CT686" s="154" t="s">
        <v>750</v>
      </c>
      <c r="CU686" s="154">
        <v>0</v>
      </c>
      <c r="CW686" s="157" t="s">
        <v>2262</v>
      </c>
      <c r="CX686" s="154" t="s">
        <v>2261</v>
      </c>
      <c r="CY686" s="154">
        <v>0</v>
      </c>
      <c r="CZ686" s="174">
        <f t="shared" si="14"/>
        <v>0</v>
      </c>
      <c r="DA686" s="158" t="s">
        <v>749</v>
      </c>
      <c r="DB686" s="154" t="s">
        <v>750</v>
      </c>
      <c r="DC686" s="154" t="s">
        <v>664</v>
      </c>
    </row>
    <row r="687" spans="1:107" ht="13.2" customHeight="1" x14ac:dyDescent="0.25">
      <c r="A687" s="175" t="s">
        <v>751</v>
      </c>
      <c r="B687" s="176" t="s">
        <v>752</v>
      </c>
      <c r="C687" s="177">
        <v>126222.82</v>
      </c>
      <c r="D687" s="177">
        <v>4500</v>
      </c>
      <c r="E687" s="177">
        <v>84175</v>
      </c>
      <c r="F687" s="177">
        <v>95300</v>
      </c>
      <c r="G687" s="177">
        <v>46080.4</v>
      </c>
      <c r="H687" s="177">
        <v>1575249.42</v>
      </c>
      <c r="I687" s="177">
        <v>84320</v>
      </c>
      <c r="J687" s="177">
        <v>282958.90000000002</v>
      </c>
      <c r="K687" s="177">
        <v>90116</v>
      </c>
      <c r="L687" s="177">
        <v>158930</v>
      </c>
      <c r="M687" s="177">
        <v>524355.55000000005</v>
      </c>
      <c r="N687" s="177">
        <v>35117</v>
      </c>
      <c r="O687" s="177">
        <v>1769870.39</v>
      </c>
      <c r="P687" s="177">
        <v>144390</v>
      </c>
      <c r="Q687" s="177">
        <v>58755.28</v>
      </c>
      <c r="R687" s="177">
        <v>125041.12</v>
      </c>
      <c r="S687" s="177">
        <v>165552</v>
      </c>
      <c r="T687" s="177">
        <v>19059.849999999999</v>
      </c>
      <c r="U687" s="177">
        <v>0</v>
      </c>
      <c r="V687" s="177">
        <v>32700</v>
      </c>
      <c r="W687" s="177">
        <v>856673.64</v>
      </c>
      <c r="X687" s="177">
        <v>86340</v>
      </c>
      <c r="Y687" s="177">
        <v>70125</v>
      </c>
      <c r="Z687" s="177">
        <v>206120</v>
      </c>
      <c r="AA687" s="177">
        <v>28372.85</v>
      </c>
      <c r="AB687" s="177">
        <v>89235</v>
      </c>
      <c r="AC687" s="177">
        <v>15625</v>
      </c>
      <c r="AD687" s="177">
        <v>408</v>
      </c>
      <c r="AE687" s="177">
        <v>209400</v>
      </c>
      <c r="AF687" s="177">
        <v>79503</v>
      </c>
      <c r="AG687" s="177">
        <v>3320</v>
      </c>
      <c r="AH687" s="177">
        <v>8719</v>
      </c>
      <c r="AI687" s="177">
        <v>124000</v>
      </c>
      <c r="AJ687" s="177">
        <v>20160</v>
      </c>
      <c r="AK687" s="177">
        <v>1732306.11</v>
      </c>
      <c r="AL687" s="177">
        <v>275752</v>
      </c>
      <c r="AM687" s="177">
        <v>236385.2</v>
      </c>
      <c r="AN687" s="177">
        <v>2250825.21</v>
      </c>
      <c r="AO687" s="177">
        <v>272500.40000000002</v>
      </c>
      <c r="AP687" s="177">
        <v>88359.03</v>
      </c>
      <c r="AQ687" s="177">
        <v>34805</v>
      </c>
      <c r="AR687" s="177">
        <v>1492741.63</v>
      </c>
      <c r="AS687" s="177">
        <v>309114</v>
      </c>
      <c r="AT687" s="177">
        <v>1785225.4</v>
      </c>
      <c r="AU687" s="177">
        <v>892071.25</v>
      </c>
      <c r="AV687" s="177">
        <v>109505</v>
      </c>
      <c r="AW687" s="177">
        <v>98807.2</v>
      </c>
      <c r="AX687" s="177">
        <v>85480</v>
      </c>
      <c r="AY687" s="177">
        <v>137347.75</v>
      </c>
      <c r="AZ687" s="177">
        <v>183235</v>
      </c>
      <c r="BA687" s="177">
        <v>17439955.16</v>
      </c>
      <c r="BB687" s="177">
        <v>77640</v>
      </c>
      <c r="BC687" s="177">
        <v>2379715.6</v>
      </c>
      <c r="BD687" s="177">
        <v>339981</v>
      </c>
      <c r="BE687" s="177">
        <v>85690.85</v>
      </c>
      <c r="BF687" s="177">
        <v>160757.5</v>
      </c>
      <c r="BG687" s="177">
        <v>709216.12</v>
      </c>
      <c r="BH687" s="177">
        <v>61185</v>
      </c>
      <c r="BI687" s="177">
        <v>78560</v>
      </c>
      <c r="BJ687" s="177">
        <v>113598.02</v>
      </c>
      <c r="BK687" s="177">
        <v>0</v>
      </c>
      <c r="BL687" s="177">
        <v>81765.850000000006</v>
      </c>
      <c r="BM687" s="177">
        <v>231615.19</v>
      </c>
      <c r="BN687" s="177">
        <v>107856.2</v>
      </c>
      <c r="BO687" s="177">
        <v>196475.45</v>
      </c>
      <c r="BP687" s="177">
        <v>109306</v>
      </c>
      <c r="BQ687" s="177">
        <v>81375.66</v>
      </c>
      <c r="BR687" s="177">
        <v>1677048.68</v>
      </c>
      <c r="BS687" s="177">
        <v>172275</v>
      </c>
      <c r="BT687" s="177">
        <v>674660</v>
      </c>
      <c r="BU687" s="177">
        <v>62936.34</v>
      </c>
      <c r="BV687" s="177">
        <v>28621.8</v>
      </c>
      <c r="BW687" s="177">
        <v>56826</v>
      </c>
      <c r="BX687" s="177">
        <v>1285269.24</v>
      </c>
      <c r="BY687" s="177">
        <v>96500</v>
      </c>
      <c r="BZ687" s="177">
        <v>72705</v>
      </c>
      <c r="CA687" s="177">
        <v>1927.2</v>
      </c>
      <c r="CB687" s="177">
        <v>341000</v>
      </c>
      <c r="CC687" s="177">
        <v>477874.12</v>
      </c>
      <c r="CD687" s="177">
        <v>156153.25</v>
      </c>
      <c r="CE687" s="177">
        <v>76235</v>
      </c>
      <c r="CF687" s="177">
        <v>201312</v>
      </c>
      <c r="CG687" s="177">
        <v>87084</v>
      </c>
      <c r="CH687" s="177">
        <v>44923.95</v>
      </c>
      <c r="CI687" s="177">
        <v>193154.98</v>
      </c>
      <c r="CJ687" s="177">
        <v>5680212.6200000001</v>
      </c>
      <c r="CK687" s="177">
        <v>48280</v>
      </c>
      <c r="CL687" s="177">
        <v>72130</v>
      </c>
      <c r="CM687" s="178" t="s">
        <v>2264</v>
      </c>
      <c r="CN687" s="153" t="s">
        <v>2265</v>
      </c>
      <c r="CO687" s="153" t="s">
        <v>2264</v>
      </c>
      <c r="CQ687" s="189" t="s">
        <v>2266</v>
      </c>
      <c r="CR687" s="154">
        <f t="shared" si="15"/>
        <v>0</v>
      </c>
      <c r="CS687" s="154" t="s">
        <v>751</v>
      </c>
      <c r="CT687" s="154" t="s">
        <v>752</v>
      </c>
      <c r="CU687" s="154">
        <v>0</v>
      </c>
      <c r="CW687" s="157" t="s">
        <v>2265</v>
      </c>
      <c r="CX687" s="154" t="s">
        <v>2264</v>
      </c>
      <c r="CY687" s="154">
        <v>0</v>
      </c>
      <c r="CZ687" s="174">
        <f t="shared" si="14"/>
        <v>0</v>
      </c>
      <c r="DA687" s="158" t="s">
        <v>751</v>
      </c>
      <c r="DB687" s="154" t="s">
        <v>752</v>
      </c>
      <c r="DC687" s="154" t="s">
        <v>664</v>
      </c>
    </row>
    <row r="688" spans="1:107" ht="13.2" customHeight="1" x14ac:dyDescent="0.25">
      <c r="A688" s="175" t="s">
        <v>753</v>
      </c>
      <c r="B688" s="176" t="s">
        <v>754</v>
      </c>
      <c r="C688" s="177">
        <v>44416508.479999997</v>
      </c>
      <c r="D688" s="177">
        <v>3921380.19</v>
      </c>
      <c r="E688" s="177">
        <v>3025766.37</v>
      </c>
      <c r="F688" s="177">
        <v>1473823.65</v>
      </c>
      <c r="G688" s="177">
        <v>2151048.4700000002</v>
      </c>
      <c r="H688" s="177">
        <v>2728394.52</v>
      </c>
      <c r="I688" s="177">
        <v>2190891.4</v>
      </c>
      <c r="J688" s="177">
        <v>5787523.5499999998</v>
      </c>
      <c r="K688" s="177">
        <v>1520342.69</v>
      </c>
      <c r="L688" s="177">
        <v>1710766.88</v>
      </c>
      <c r="M688" s="177">
        <v>12697739.51</v>
      </c>
      <c r="N688" s="177">
        <v>623368.14</v>
      </c>
      <c r="O688" s="177">
        <v>33000258.640000001</v>
      </c>
      <c r="P688" s="177">
        <v>3303851.52</v>
      </c>
      <c r="Q688" s="177">
        <v>3561443.06</v>
      </c>
      <c r="R688" s="177">
        <v>8882453.9700000007</v>
      </c>
      <c r="S688" s="177">
        <v>2319255.4900000002</v>
      </c>
      <c r="T688" s="177">
        <v>3941509.11</v>
      </c>
      <c r="U688" s="177">
        <v>2022186.52</v>
      </c>
      <c r="V688" s="177">
        <v>1375770.3</v>
      </c>
      <c r="W688" s="177">
        <v>95285281.159999996</v>
      </c>
      <c r="X688" s="177">
        <v>2214538.66</v>
      </c>
      <c r="Y688" s="177">
        <v>4945913.8600000003</v>
      </c>
      <c r="Z688" s="177">
        <v>3692550.21</v>
      </c>
      <c r="AA688" s="177">
        <v>904831.19</v>
      </c>
      <c r="AB688" s="177">
        <v>1252459.9099999999</v>
      </c>
      <c r="AC688" s="177">
        <v>3899141.68</v>
      </c>
      <c r="AD688" s="177">
        <v>8403960.5600000005</v>
      </c>
      <c r="AE688" s="177">
        <v>3207535.7</v>
      </c>
      <c r="AF688" s="177">
        <v>2053135.18</v>
      </c>
      <c r="AG688" s="177">
        <v>2985505.51</v>
      </c>
      <c r="AH688" s="177">
        <v>6511365.8300000001</v>
      </c>
      <c r="AI688" s="177">
        <v>2213921.94</v>
      </c>
      <c r="AJ688" s="177">
        <v>1371058.27</v>
      </c>
      <c r="AK688" s="177">
        <v>161319280.80000001</v>
      </c>
      <c r="AL688" s="177">
        <v>4404334.26</v>
      </c>
      <c r="AM688" s="177">
        <v>1597972.58</v>
      </c>
      <c r="AN688" s="177">
        <v>4334077.75</v>
      </c>
      <c r="AO688" s="177">
        <v>3882536.58</v>
      </c>
      <c r="AP688" s="177">
        <v>2135704.73</v>
      </c>
      <c r="AQ688" s="177">
        <v>584411.37</v>
      </c>
      <c r="AR688" s="177">
        <v>36015285.549999997</v>
      </c>
      <c r="AS688" s="177">
        <v>1174977.04</v>
      </c>
      <c r="AT688" s="177">
        <v>4130903.54</v>
      </c>
      <c r="AU688" s="177">
        <v>7210155.54</v>
      </c>
      <c r="AV688" s="177">
        <v>2488625.1800000002</v>
      </c>
      <c r="AW688" s="177">
        <v>1219991.6200000001</v>
      </c>
      <c r="AX688" s="177">
        <v>2562901.04</v>
      </c>
      <c r="AY688" s="177">
        <v>2072352.5</v>
      </c>
      <c r="AZ688" s="177">
        <v>2544514.3199999998</v>
      </c>
      <c r="BA688" s="177">
        <v>5533809.6900000004</v>
      </c>
      <c r="BB688" s="177">
        <v>2846473.73</v>
      </c>
      <c r="BC688" s="177">
        <v>56006344.600000001</v>
      </c>
      <c r="BD688" s="177">
        <v>9176054.6500000004</v>
      </c>
      <c r="BE688" s="177">
        <v>1731029.34</v>
      </c>
      <c r="BF688" s="177">
        <v>2011201.73</v>
      </c>
      <c r="BG688" s="177">
        <v>52301023.799999997</v>
      </c>
      <c r="BH688" s="177">
        <v>1273305.3</v>
      </c>
      <c r="BI688" s="177">
        <v>1308258.7</v>
      </c>
      <c r="BJ688" s="177">
        <v>1404749.68</v>
      </c>
      <c r="BK688" s="177">
        <v>2872183.63</v>
      </c>
      <c r="BL688" s="177">
        <v>53921286.939999998</v>
      </c>
      <c r="BM688" s="177">
        <v>7086958.5099999998</v>
      </c>
      <c r="BN688" s="177">
        <v>3326287.59</v>
      </c>
      <c r="BO688" s="177">
        <v>10267005.640000001</v>
      </c>
      <c r="BP688" s="177">
        <v>5175930.2300000004</v>
      </c>
      <c r="BQ688" s="177">
        <v>1642835.64</v>
      </c>
      <c r="BR688" s="177">
        <v>338118838.37</v>
      </c>
      <c r="BS688" s="177">
        <v>5478897.7599999998</v>
      </c>
      <c r="BT688" s="177">
        <v>4028628.24</v>
      </c>
      <c r="BU688" s="177">
        <v>33662590.200000003</v>
      </c>
      <c r="BV688" s="177">
        <v>541876.17000000004</v>
      </c>
      <c r="BW688" s="177">
        <v>3655829.67</v>
      </c>
      <c r="BX688" s="177">
        <v>10128231.76</v>
      </c>
      <c r="BY688" s="177">
        <v>1972906.99</v>
      </c>
      <c r="BZ688" s="177">
        <v>3019800.96</v>
      </c>
      <c r="CA688" s="177">
        <v>3410269.16</v>
      </c>
      <c r="CB688" s="177">
        <v>3413583.67</v>
      </c>
      <c r="CC688" s="177">
        <v>11681607.1</v>
      </c>
      <c r="CD688" s="177">
        <v>3871498.49</v>
      </c>
      <c r="CE688" s="177">
        <v>9749011.0700000003</v>
      </c>
      <c r="CF688" s="177">
        <v>1819797.86</v>
      </c>
      <c r="CG688" s="177">
        <v>1241876.99</v>
      </c>
      <c r="CH688" s="177">
        <v>1179791.77</v>
      </c>
      <c r="CI688" s="177">
        <v>2655309.79</v>
      </c>
      <c r="CJ688" s="177">
        <v>11026047.32</v>
      </c>
      <c r="CK688" s="177">
        <v>2884903.8</v>
      </c>
      <c r="CL688" s="177">
        <v>2511118.64</v>
      </c>
      <c r="CM688" s="178" t="s">
        <v>2264</v>
      </c>
      <c r="CN688" s="153" t="s">
        <v>2267</v>
      </c>
      <c r="CO688" s="153" t="s">
        <v>2264</v>
      </c>
      <c r="CQ688" s="189" t="s">
        <v>2266</v>
      </c>
      <c r="CR688" s="154">
        <f t="shared" si="15"/>
        <v>0</v>
      </c>
      <c r="CS688" s="154" t="s">
        <v>753</v>
      </c>
      <c r="CT688" s="154" t="s">
        <v>754</v>
      </c>
      <c r="CU688" s="154">
        <v>0</v>
      </c>
      <c r="CW688" s="157" t="s">
        <v>2267</v>
      </c>
      <c r="CX688" s="154" t="s">
        <v>2264</v>
      </c>
      <c r="CY688" s="154">
        <v>0</v>
      </c>
      <c r="CZ688" s="174">
        <f t="shared" si="14"/>
        <v>0</v>
      </c>
      <c r="DA688" s="158" t="s">
        <v>753</v>
      </c>
      <c r="DB688" s="154" t="s">
        <v>754</v>
      </c>
      <c r="DC688" s="154" t="s">
        <v>664</v>
      </c>
    </row>
    <row r="689" spans="1:107" ht="13.2" customHeight="1" x14ac:dyDescent="0.25">
      <c r="A689" s="175" t="s">
        <v>755</v>
      </c>
      <c r="B689" s="176" t="s">
        <v>756</v>
      </c>
      <c r="C689" s="177">
        <v>36748843.960000001</v>
      </c>
      <c r="D689" s="177">
        <v>2318941.2999999998</v>
      </c>
      <c r="E689" s="177">
        <v>5340224.5</v>
      </c>
      <c r="F689" s="177">
        <v>5434476.5</v>
      </c>
      <c r="G689" s="177">
        <v>2331135.65</v>
      </c>
      <c r="H689" s="177">
        <v>5044929</v>
      </c>
      <c r="I689" s="177">
        <v>4456988.5</v>
      </c>
      <c r="J689" s="177">
        <v>4747110.8</v>
      </c>
      <c r="K689" s="177">
        <v>5230198.7</v>
      </c>
      <c r="L689" s="177">
        <v>5545382.2999999998</v>
      </c>
      <c r="M689" s="177">
        <v>10676370</v>
      </c>
      <c r="N689" s="177">
        <v>1810773.9</v>
      </c>
      <c r="O689" s="177">
        <v>66496987.509999998</v>
      </c>
      <c r="P689" s="177">
        <v>3970766.5</v>
      </c>
      <c r="Q689" s="177">
        <v>5001371.3</v>
      </c>
      <c r="R689" s="177">
        <v>5087758.2</v>
      </c>
      <c r="S689" s="177">
        <v>3684532.02</v>
      </c>
      <c r="T689" s="177">
        <v>2259483.25</v>
      </c>
      <c r="U689" s="177">
        <v>3734569</v>
      </c>
      <c r="V689" s="177">
        <v>1359430</v>
      </c>
      <c r="W689" s="177">
        <v>24789273.739999998</v>
      </c>
      <c r="X689" s="177">
        <v>2959577.6</v>
      </c>
      <c r="Y689" s="177">
        <v>6102879.2000000002</v>
      </c>
      <c r="Z689" s="177">
        <v>5485840.7999999998</v>
      </c>
      <c r="AA689" s="177">
        <v>3435085.8</v>
      </c>
      <c r="AB689" s="177">
        <v>2406968</v>
      </c>
      <c r="AC689" s="177">
        <v>4310063.5</v>
      </c>
      <c r="AD689" s="177">
        <v>15502324.5</v>
      </c>
      <c r="AE689" s="177">
        <v>1684972</v>
      </c>
      <c r="AF689" s="177">
        <v>3411505.7</v>
      </c>
      <c r="AG689" s="177">
        <v>6467251.5099999998</v>
      </c>
      <c r="AH689" s="177">
        <v>2725360.55</v>
      </c>
      <c r="AI689" s="177">
        <v>3182046.15</v>
      </c>
      <c r="AJ689" s="177">
        <v>1935611.75</v>
      </c>
      <c r="AK689" s="177">
        <v>43225668.090000004</v>
      </c>
      <c r="AL689" s="177">
        <v>3776565.3</v>
      </c>
      <c r="AM689" s="177">
        <v>1928257.5</v>
      </c>
      <c r="AN689" s="177">
        <v>5439663.9299999997</v>
      </c>
      <c r="AO689" s="177">
        <v>6537636.3799999999</v>
      </c>
      <c r="AP689" s="177">
        <v>3804595.43</v>
      </c>
      <c r="AQ689" s="177">
        <v>1259911.8999999999</v>
      </c>
      <c r="AR689" s="177">
        <v>34453129.969999999</v>
      </c>
      <c r="AS689" s="177">
        <v>3546738.43</v>
      </c>
      <c r="AT689" s="177">
        <v>5526094</v>
      </c>
      <c r="AU689" s="177">
        <v>5686225.9500000002</v>
      </c>
      <c r="AV689" s="177">
        <v>3790178</v>
      </c>
      <c r="AW689" s="177">
        <v>2973625.05</v>
      </c>
      <c r="AX689" s="177">
        <v>4369107.26</v>
      </c>
      <c r="AY689" s="177">
        <v>3927112.05</v>
      </c>
      <c r="AZ689" s="177">
        <v>3119301.4</v>
      </c>
      <c r="BA689" s="177">
        <v>39767629.049999997</v>
      </c>
      <c r="BB689" s="177">
        <v>3495224.54</v>
      </c>
      <c r="BC689" s="177">
        <v>94321102.900000006</v>
      </c>
      <c r="BD689" s="177">
        <v>7047738.2400000002</v>
      </c>
      <c r="BE689" s="177">
        <v>2959438.75</v>
      </c>
      <c r="BF689" s="177">
        <v>3665019.2</v>
      </c>
      <c r="BG689" s="177">
        <v>14640077.26</v>
      </c>
      <c r="BH689" s="177">
        <v>2633721.85</v>
      </c>
      <c r="BI689" s="177">
        <v>1597919.49</v>
      </c>
      <c r="BJ689" s="177">
        <v>2554426.65</v>
      </c>
      <c r="BK689" s="177">
        <v>3045065.4</v>
      </c>
      <c r="BL689" s="177">
        <v>41570955.960000001</v>
      </c>
      <c r="BM689" s="177">
        <v>13624407.630000001</v>
      </c>
      <c r="BN689" s="177">
        <v>4192010.26</v>
      </c>
      <c r="BO689" s="177">
        <v>5280063.8</v>
      </c>
      <c r="BP689" s="177">
        <v>3424259.1</v>
      </c>
      <c r="BQ689" s="177">
        <v>6422659.1200000001</v>
      </c>
      <c r="BR689" s="177">
        <v>104951691.42</v>
      </c>
      <c r="BS689" s="177">
        <v>6115454</v>
      </c>
      <c r="BT689" s="177">
        <v>4676990.25</v>
      </c>
      <c r="BU689" s="177">
        <v>44855835.630000003</v>
      </c>
      <c r="BV689" s="177">
        <v>163453.4</v>
      </c>
      <c r="BW689" s="177">
        <v>4184712.22</v>
      </c>
      <c r="BX689" s="177">
        <v>11892271.039999999</v>
      </c>
      <c r="BY689" s="177">
        <v>4065860.2</v>
      </c>
      <c r="BZ689" s="177">
        <v>4505825</v>
      </c>
      <c r="CA689" s="177">
        <v>5390046.7999999998</v>
      </c>
      <c r="CB689" s="177">
        <v>9630664.5</v>
      </c>
      <c r="CC689" s="177">
        <v>12186115.5</v>
      </c>
      <c r="CD689" s="177">
        <v>4021034.01</v>
      </c>
      <c r="CE689" s="177">
        <v>3835209.28</v>
      </c>
      <c r="CF689" s="177">
        <v>1754826.1</v>
      </c>
      <c r="CG689" s="177">
        <v>2984535.25</v>
      </c>
      <c r="CH689" s="177">
        <v>3208378.5</v>
      </c>
      <c r="CI689" s="177">
        <v>2758313.71</v>
      </c>
      <c r="CJ689" s="177">
        <v>17348295.640000001</v>
      </c>
      <c r="CK689" s="177">
        <v>1990609.4</v>
      </c>
      <c r="CL689" s="177">
        <v>2438060.9500000002</v>
      </c>
      <c r="CM689" s="178" t="s">
        <v>2268</v>
      </c>
      <c r="CN689" s="153" t="s">
        <v>2269</v>
      </c>
      <c r="CO689" s="153" t="s">
        <v>2268</v>
      </c>
      <c r="CQ689" s="189" t="s">
        <v>2270</v>
      </c>
      <c r="CR689" s="154">
        <f t="shared" si="15"/>
        <v>0</v>
      </c>
      <c r="CS689" s="154" t="s">
        <v>755</v>
      </c>
      <c r="CT689" s="154" t="s">
        <v>756</v>
      </c>
      <c r="CU689" s="154">
        <v>0</v>
      </c>
      <c r="CW689" s="157" t="s">
        <v>2269</v>
      </c>
      <c r="CX689" s="154" t="s">
        <v>2268</v>
      </c>
      <c r="CY689" s="154">
        <v>0</v>
      </c>
      <c r="CZ689" s="174">
        <f t="shared" si="14"/>
        <v>0</v>
      </c>
      <c r="DA689" s="158" t="s">
        <v>755</v>
      </c>
      <c r="DB689" s="154" t="s">
        <v>756</v>
      </c>
      <c r="DC689" s="154" t="s">
        <v>664</v>
      </c>
    </row>
    <row r="690" spans="1:107" ht="13.2" customHeight="1" x14ac:dyDescent="0.25">
      <c r="A690" s="175" t="s">
        <v>757</v>
      </c>
      <c r="B690" s="176" t="s">
        <v>758</v>
      </c>
      <c r="C690" s="177">
        <v>7930366.1699999999</v>
      </c>
      <c r="D690" s="177">
        <v>639693.75</v>
      </c>
      <c r="E690" s="177">
        <v>964227</v>
      </c>
      <c r="F690" s="177">
        <v>577012</v>
      </c>
      <c r="G690" s="177">
        <v>324563</v>
      </c>
      <c r="H690" s="177">
        <v>363263</v>
      </c>
      <c r="I690" s="177">
        <v>2175484</v>
      </c>
      <c r="J690" s="177">
        <v>621930</v>
      </c>
      <c r="K690" s="177">
        <v>966410</v>
      </c>
      <c r="L690" s="177">
        <v>970384</v>
      </c>
      <c r="M690" s="177">
        <v>2278655.31</v>
      </c>
      <c r="N690" s="177">
        <v>196220</v>
      </c>
      <c r="O690" s="177">
        <v>4455798.4400000004</v>
      </c>
      <c r="P690" s="177">
        <v>988136</v>
      </c>
      <c r="Q690" s="177">
        <v>1341891</v>
      </c>
      <c r="R690" s="177">
        <v>2047261</v>
      </c>
      <c r="S690" s="177">
        <v>975726.79</v>
      </c>
      <c r="T690" s="177">
        <v>762215.42</v>
      </c>
      <c r="U690" s="177">
        <v>925916.64</v>
      </c>
      <c r="V690" s="177">
        <v>862045</v>
      </c>
      <c r="W690" s="177">
        <v>8060618.29</v>
      </c>
      <c r="X690" s="177">
        <v>997751</v>
      </c>
      <c r="Y690" s="177">
        <v>1966674</v>
      </c>
      <c r="Z690" s="177">
        <v>1161550</v>
      </c>
      <c r="AA690" s="177">
        <v>259551</v>
      </c>
      <c r="AB690" s="177">
        <v>576920</v>
      </c>
      <c r="AC690" s="177">
        <v>711470</v>
      </c>
      <c r="AD690" s="177">
        <v>2014721.74</v>
      </c>
      <c r="AE690" s="177">
        <v>946570</v>
      </c>
      <c r="AF690" s="177">
        <v>970905</v>
      </c>
      <c r="AG690" s="177">
        <v>1083370.3600000001</v>
      </c>
      <c r="AH690" s="177">
        <v>856174.58</v>
      </c>
      <c r="AI690" s="177">
        <v>886752.5</v>
      </c>
      <c r="AJ690" s="177">
        <v>358810.55</v>
      </c>
      <c r="AK690" s="177">
        <v>21793135.890000001</v>
      </c>
      <c r="AL690" s="177">
        <v>307300</v>
      </c>
      <c r="AM690" s="177">
        <v>356856</v>
      </c>
      <c r="AN690" s="177">
        <v>1624700</v>
      </c>
      <c r="AO690" s="177">
        <v>1183670</v>
      </c>
      <c r="AP690" s="177">
        <v>681450</v>
      </c>
      <c r="AQ690" s="177">
        <v>134672</v>
      </c>
      <c r="AR690" s="177">
        <v>3167019.45</v>
      </c>
      <c r="AS690" s="177">
        <v>674564.67</v>
      </c>
      <c r="AT690" s="177">
        <v>1624545</v>
      </c>
      <c r="AU690" s="177">
        <v>1924650</v>
      </c>
      <c r="AV690" s="177">
        <v>342930</v>
      </c>
      <c r="AW690" s="177">
        <v>1037616</v>
      </c>
      <c r="AX690" s="177">
        <v>668411.9</v>
      </c>
      <c r="AY690" s="177">
        <v>469700</v>
      </c>
      <c r="AZ690" s="177">
        <v>668735</v>
      </c>
      <c r="BA690" s="177">
        <v>2487839</v>
      </c>
      <c r="BB690" s="177">
        <v>605743</v>
      </c>
      <c r="BC690" s="177">
        <v>5935613.5499999998</v>
      </c>
      <c r="BD690" s="177">
        <v>0</v>
      </c>
      <c r="BE690" s="177">
        <v>6150</v>
      </c>
      <c r="BF690" s="177">
        <v>992490</v>
      </c>
      <c r="BG690" s="177">
        <v>3859547.31</v>
      </c>
      <c r="BH690" s="177">
        <v>450384.5</v>
      </c>
      <c r="BI690" s="177">
        <v>16785</v>
      </c>
      <c r="BJ690" s="177">
        <v>30570</v>
      </c>
      <c r="BK690" s="177">
        <v>16236</v>
      </c>
      <c r="BL690" s="177">
        <v>4586734.9000000004</v>
      </c>
      <c r="BM690" s="177">
        <v>1577161.8</v>
      </c>
      <c r="BN690" s="177">
        <v>991736</v>
      </c>
      <c r="BO690" s="177">
        <v>1624963.21</v>
      </c>
      <c r="BP690" s="177">
        <v>1871672</v>
      </c>
      <c r="BQ690" s="177">
        <v>801119</v>
      </c>
      <c r="BR690" s="177">
        <v>38657960.909999996</v>
      </c>
      <c r="BS690" s="177">
        <v>12996</v>
      </c>
      <c r="BT690" s="177">
        <v>1387283</v>
      </c>
      <c r="BU690" s="177">
        <v>3682673.53</v>
      </c>
      <c r="BV690" s="177">
        <v>0</v>
      </c>
      <c r="BW690" s="177">
        <v>960430</v>
      </c>
      <c r="BX690" s="177">
        <v>3103112</v>
      </c>
      <c r="BY690" s="177">
        <v>555340</v>
      </c>
      <c r="BZ690" s="177">
        <v>495320</v>
      </c>
      <c r="CA690" s="177">
        <v>587009</v>
      </c>
      <c r="CB690" s="177">
        <v>1433430</v>
      </c>
      <c r="CC690" s="177">
        <v>1165753</v>
      </c>
      <c r="CD690" s="177">
        <v>1116137</v>
      </c>
      <c r="CE690" s="177">
        <v>1230780.8</v>
      </c>
      <c r="CF690" s="177">
        <v>355879.8</v>
      </c>
      <c r="CG690" s="177">
        <v>363940</v>
      </c>
      <c r="CH690" s="177">
        <v>451711</v>
      </c>
      <c r="CI690" s="177">
        <v>843138</v>
      </c>
      <c r="CJ690" s="177">
        <v>2869302.52</v>
      </c>
      <c r="CK690" s="177">
        <v>48490</v>
      </c>
      <c r="CL690" s="177">
        <v>1205</v>
      </c>
      <c r="CM690" s="178" t="s">
        <v>2249</v>
      </c>
      <c r="CN690" s="153" t="s">
        <v>2250</v>
      </c>
      <c r="CO690" s="153" t="s">
        <v>2249</v>
      </c>
      <c r="CQ690" s="189" t="s">
        <v>2251</v>
      </c>
      <c r="CR690" s="154">
        <f t="shared" si="15"/>
        <v>0</v>
      </c>
      <c r="CS690" s="154" t="s">
        <v>757</v>
      </c>
      <c r="CT690" s="154" t="s">
        <v>758</v>
      </c>
      <c r="CU690" s="154">
        <v>0</v>
      </c>
      <c r="CW690" s="157" t="s">
        <v>2250</v>
      </c>
      <c r="CX690" s="154" t="s">
        <v>2249</v>
      </c>
      <c r="CY690" s="154">
        <v>0</v>
      </c>
      <c r="CZ690" s="174">
        <f t="shared" si="14"/>
        <v>0</v>
      </c>
      <c r="DA690" s="158" t="s">
        <v>757</v>
      </c>
      <c r="DB690" s="154" t="s">
        <v>758</v>
      </c>
      <c r="DC690" s="154" t="s">
        <v>664</v>
      </c>
    </row>
    <row r="691" spans="1:107" ht="13.2" customHeight="1" x14ac:dyDescent="0.25">
      <c r="A691" s="175" t="s">
        <v>759</v>
      </c>
      <c r="B691" s="176" t="s">
        <v>760</v>
      </c>
      <c r="C691" s="177">
        <v>261090</v>
      </c>
      <c r="D691" s="177">
        <v>67397</v>
      </c>
      <c r="E691" s="177">
        <v>18800</v>
      </c>
      <c r="F691" s="177">
        <v>0</v>
      </c>
      <c r="G691" s="177">
        <v>0</v>
      </c>
      <c r="H691" s="177">
        <v>0</v>
      </c>
      <c r="I691" s="177">
        <v>51000</v>
      </c>
      <c r="J691" s="177">
        <v>0</v>
      </c>
      <c r="K691" s="177">
        <v>39600</v>
      </c>
      <c r="L691" s="177">
        <v>0</v>
      </c>
      <c r="M691" s="177">
        <v>509640</v>
      </c>
      <c r="N691" s="177">
        <v>163650</v>
      </c>
      <c r="O691" s="177">
        <v>0</v>
      </c>
      <c r="P691" s="177">
        <v>0</v>
      </c>
      <c r="Q691" s="177">
        <v>0</v>
      </c>
      <c r="R691" s="177">
        <v>852060</v>
      </c>
      <c r="S691" s="177">
        <v>217781.9</v>
      </c>
      <c r="T691" s="177">
        <v>128850</v>
      </c>
      <c r="U691" s="177">
        <v>241181</v>
      </c>
      <c r="V691" s="177">
        <v>110500</v>
      </c>
      <c r="W691" s="177">
        <v>1879252</v>
      </c>
      <c r="X691" s="177">
        <v>4000</v>
      </c>
      <c r="Y691" s="177">
        <v>141000</v>
      </c>
      <c r="Z691" s="177">
        <v>74950</v>
      </c>
      <c r="AA691" s="177">
        <v>132076.20000000001</v>
      </c>
      <c r="AB691" s="177">
        <v>2480</v>
      </c>
      <c r="AC691" s="177">
        <v>79600</v>
      </c>
      <c r="AD691" s="177">
        <v>764470</v>
      </c>
      <c r="AE691" s="177">
        <v>185265</v>
      </c>
      <c r="AF691" s="177">
        <v>143050</v>
      </c>
      <c r="AG691" s="177">
        <v>491200</v>
      </c>
      <c r="AH691" s="177">
        <v>0</v>
      </c>
      <c r="AI691" s="177">
        <v>340490</v>
      </c>
      <c r="AJ691" s="177">
        <v>236154</v>
      </c>
      <c r="AK691" s="177">
        <v>1908660</v>
      </c>
      <c r="AL691" s="177">
        <v>99350</v>
      </c>
      <c r="AM691" s="177">
        <v>2775</v>
      </c>
      <c r="AN691" s="177">
        <v>0</v>
      </c>
      <c r="AO691" s="177">
        <v>412345</v>
      </c>
      <c r="AP691" s="177">
        <v>109500</v>
      </c>
      <c r="AQ691" s="177">
        <v>5900</v>
      </c>
      <c r="AR691" s="177">
        <v>495890</v>
      </c>
      <c r="AS691" s="177">
        <v>528820</v>
      </c>
      <c r="AT691" s="177">
        <v>0</v>
      </c>
      <c r="AU691" s="177">
        <v>1654780</v>
      </c>
      <c r="AV691" s="177">
        <v>253000</v>
      </c>
      <c r="AW691" s="177">
        <v>2400</v>
      </c>
      <c r="AX691" s="177">
        <v>267800</v>
      </c>
      <c r="AY691" s="177">
        <v>581850</v>
      </c>
      <c r="AZ691" s="177">
        <v>18400</v>
      </c>
      <c r="BA691" s="177">
        <v>630000</v>
      </c>
      <c r="BB691" s="177">
        <v>2420</v>
      </c>
      <c r="BC691" s="177">
        <v>1300300</v>
      </c>
      <c r="BD691" s="177">
        <v>12000</v>
      </c>
      <c r="BE691" s="177">
        <v>97400</v>
      </c>
      <c r="BF691" s="177">
        <v>0</v>
      </c>
      <c r="BG691" s="177">
        <v>21630</v>
      </c>
      <c r="BH691" s="177">
        <v>0</v>
      </c>
      <c r="BI691" s="177">
        <v>0</v>
      </c>
      <c r="BJ691" s="177">
        <v>51500</v>
      </c>
      <c r="BK691" s="177">
        <v>0</v>
      </c>
      <c r="BL691" s="177">
        <v>2138215</v>
      </c>
      <c r="BM691" s="177">
        <v>160130</v>
      </c>
      <c r="BN691" s="177">
        <v>11000</v>
      </c>
      <c r="BO691" s="177">
        <v>464800</v>
      </c>
      <c r="BP691" s="177">
        <v>103320</v>
      </c>
      <c r="BQ691" s="177">
        <v>111755</v>
      </c>
      <c r="BR691" s="179">
        <v>3578399</v>
      </c>
      <c r="BS691" s="179">
        <v>135000</v>
      </c>
      <c r="BT691" s="179">
        <v>187200</v>
      </c>
      <c r="BU691" s="179">
        <v>696100</v>
      </c>
      <c r="BV691" s="179">
        <v>0</v>
      </c>
      <c r="BW691" s="179">
        <v>225660</v>
      </c>
      <c r="BX691" s="179">
        <v>166670</v>
      </c>
      <c r="BY691" s="179">
        <v>28440</v>
      </c>
      <c r="BZ691" s="179">
        <v>52500</v>
      </c>
      <c r="CA691" s="179">
        <v>436000</v>
      </c>
      <c r="CB691" s="179">
        <v>724557</v>
      </c>
      <c r="CC691" s="179">
        <v>1730210</v>
      </c>
      <c r="CD691" s="179">
        <v>280420</v>
      </c>
      <c r="CE691" s="179">
        <v>639850</v>
      </c>
      <c r="CF691" s="179">
        <v>96450</v>
      </c>
      <c r="CG691" s="179">
        <v>20000</v>
      </c>
      <c r="CH691" s="179">
        <v>0</v>
      </c>
      <c r="CI691" s="179">
        <v>0</v>
      </c>
      <c r="CJ691" s="179">
        <v>810590</v>
      </c>
      <c r="CK691" s="179">
        <v>84230</v>
      </c>
      <c r="CL691" s="179">
        <v>0</v>
      </c>
      <c r="CM691" s="178" t="s">
        <v>2249</v>
      </c>
      <c r="CN691" s="153" t="s">
        <v>2250</v>
      </c>
      <c r="CO691" s="153" t="s">
        <v>2249</v>
      </c>
      <c r="CQ691" s="189" t="s">
        <v>2251</v>
      </c>
      <c r="CR691" s="154">
        <f t="shared" si="15"/>
        <v>0</v>
      </c>
      <c r="CS691" s="154" t="s">
        <v>759</v>
      </c>
      <c r="CT691" s="154" t="s">
        <v>760</v>
      </c>
      <c r="CU691" s="154">
        <v>0</v>
      </c>
      <c r="CW691" s="157" t="s">
        <v>2250</v>
      </c>
      <c r="CX691" s="154" t="s">
        <v>2249</v>
      </c>
      <c r="CY691" s="154">
        <v>0</v>
      </c>
      <c r="CZ691" s="174">
        <f t="shared" si="14"/>
        <v>0</v>
      </c>
      <c r="DA691" s="158" t="s">
        <v>759</v>
      </c>
      <c r="DB691" s="154" t="s">
        <v>760</v>
      </c>
      <c r="DC691" s="154" t="s">
        <v>664</v>
      </c>
    </row>
    <row r="692" spans="1:107" ht="13.2" customHeight="1" x14ac:dyDescent="0.25">
      <c r="A692" s="175" t="s">
        <v>761</v>
      </c>
      <c r="B692" s="176" t="s">
        <v>762</v>
      </c>
      <c r="C692" s="177">
        <v>1766345.56</v>
      </c>
      <c r="D692" s="177">
        <v>103859.78</v>
      </c>
      <c r="E692" s="177">
        <v>308392.63</v>
      </c>
      <c r="F692" s="177">
        <v>124080.99</v>
      </c>
      <c r="G692" s="177">
        <v>112618.66</v>
      </c>
      <c r="H692" s="177">
        <v>342440.57</v>
      </c>
      <c r="I692" s="177">
        <v>337992.01</v>
      </c>
      <c r="J692" s="177">
        <v>262905.48</v>
      </c>
      <c r="K692" s="177">
        <v>262641.32</v>
      </c>
      <c r="L692" s="177">
        <v>92736.66</v>
      </c>
      <c r="M692" s="177">
        <v>455374.07</v>
      </c>
      <c r="N692" s="177">
        <v>110592.82</v>
      </c>
      <c r="O692" s="177">
        <v>609716.80000000005</v>
      </c>
      <c r="P692" s="177">
        <v>281211.18</v>
      </c>
      <c r="Q692" s="177">
        <v>238713.04</v>
      </c>
      <c r="R692" s="177">
        <v>386753</v>
      </c>
      <c r="S692" s="177">
        <v>80711.600000000006</v>
      </c>
      <c r="T692" s="177">
        <v>345432.51</v>
      </c>
      <c r="U692" s="177">
        <v>161410.04999999999</v>
      </c>
      <c r="V692" s="177">
        <v>217043.93</v>
      </c>
      <c r="W692" s="177">
        <v>428266.11</v>
      </c>
      <c r="X692" s="177">
        <v>121343.17</v>
      </c>
      <c r="Y692" s="177">
        <v>497391.88</v>
      </c>
      <c r="Z692" s="177">
        <v>356891.54</v>
      </c>
      <c r="AA692" s="177">
        <v>130760.57</v>
      </c>
      <c r="AB692" s="177">
        <v>99422.3</v>
      </c>
      <c r="AC692" s="177">
        <v>491630.38</v>
      </c>
      <c r="AD692" s="177">
        <v>291753.06</v>
      </c>
      <c r="AE692" s="177">
        <v>130130.19</v>
      </c>
      <c r="AF692" s="177">
        <v>115217.09</v>
      </c>
      <c r="AG692" s="177">
        <v>254565.89</v>
      </c>
      <c r="AH692" s="177">
        <v>227045.8</v>
      </c>
      <c r="AI692" s="177">
        <v>454268.63</v>
      </c>
      <c r="AJ692" s="177">
        <v>213057.9</v>
      </c>
      <c r="AK692" s="177">
        <v>1391123.81</v>
      </c>
      <c r="AL692" s="177">
        <v>162610.43</v>
      </c>
      <c r="AM692" s="177">
        <v>97284.5</v>
      </c>
      <c r="AN692" s="177">
        <v>120476.1</v>
      </c>
      <c r="AO692" s="177">
        <v>37703</v>
      </c>
      <c r="AP692" s="177">
        <v>174656.1</v>
      </c>
      <c r="AQ692" s="177">
        <v>152232.64000000001</v>
      </c>
      <c r="AR692" s="177">
        <v>1671256.02</v>
      </c>
      <c r="AS692" s="177">
        <v>225732.22</v>
      </c>
      <c r="AT692" s="177">
        <v>223713.98</v>
      </c>
      <c r="AU692" s="177">
        <v>352607.55</v>
      </c>
      <c r="AV692" s="177">
        <v>240175.8</v>
      </c>
      <c r="AW692" s="177">
        <v>101384.97</v>
      </c>
      <c r="AX692" s="177">
        <v>84452.37</v>
      </c>
      <c r="AY692" s="177">
        <v>76209.070000000007</v>
      </c>
      <c r="AZ692" s="177">
        <v>93190.76</v>
      </c>
      <c r="BA692" s="177">
        <v>958148.15</v>
      </c>
      <c r="BB692" s="177">
        <v>174688.58</v>
      </c>
      <c r="BC692" s="177">
        <v>196674.25</v>
      </c>
      <c r="BD692" s="177">
        <v>65915</v>
      </c>
      <c r="BE692" s="177">
        <v>92352.5</v>
      </c>
      <c r="BF692" s="177">
        <v>90886.5</v>
      </c>
      <c r="BG692" s="177">
        <v>694319.7</v>
      </c>
      <c r="BH692" s="177">
        <v>110933</v>
      </c>
      <c r="BI692" s="177">
        <v>218235.86</v>
      </c>
      <c r="BJ692" s="177">
        <v>81027.5</v>
      </c>
      <c r="BK692" s="177">
        <v>61730</v>
      </c>
      <c r="BL692" s="177">
        <v>459407.79</v>
      </c>
      <c r="BM692" s="177">
        <v>399064.7</v>
      </c>
      <c r="BN692" s="177">
        <v>287692.53999999998</v>
      </c>
      <c r="BO692" s="177">
        <v>1238727.58</v>
      </c>
      <c r="BP692" s="177">
        <v>144888</v>
      </c>
      <c r="BQ692" s="177">
        <v>210682.92</v>
      </c>
      <c r="BR692" s="179">
        <v>1509338.41</v>
      </c>
      <c r="BS692" s="179">
        <v>213736.98</v>
      </c>
      <c r="BT692" s="179">
        <v>139105.85</v>
      </c>
      <c r="BU692" s="179">
        <v>643689.5</v>
      </c>
      <c r="BV692" s="177">
        <v>4340</v>
      </c>
      <c r="BW692" s="179">
        <v>158870.04999999999</v>
      </c>
      <c r="BX692" s="179">
        <v>240287.1</v>
      </c>
      <c r="BY692" s="179">
        <v>587902.07999999996</v>
      </c>
      <c r="BZ692" s="179">
        <v>121110</v>
      </c>
      <c r="CA692" s="177">
        <v>202586.7</v>
      </c>
      <c r="CB692" s="179">
        <v>288325.3</v>
      </c>
      <c r="CC692" s="179">
        <v>360634.97</v>
      </c>
      <c r="CD692" s="179">
        <v>193263</v>
      </c>
      <c r="CE692" s="179">
        <v>351801.71</v>
      </c>
      <c r="CF692" s="179">
        <v>221845.35</v>
      </c>
      <c r="CG692" s="179">
        <v>223549.96</v>
      </c>
      <c r="CH692" s="179">
        <v>57604</v>
      </c>
      <c r="CI692" s="179">
        <v>80619.12</v>
      </c>
      <c r="CJ692" s="179">
        <v>422505.29</v>
      </c>
      <c r="CK692" s="179">
        <v>125675</v>
      </c>
      <c r="CL692" s="179">
        <v>105992.2</v>
      </c>
      <c r="CM692" s="178" t="s">
        <v>2271</v>
      </c>
      <c r="CN692" s="153" t="s">
        <v>2272</v>
      </c>
      <c r="CO692" s="153" t="s">
        <v>2271</v>
      </c>
      <c r="CQ692" s="189" t="s">
        <v>2273</v>
      </c>
      <c r="CR692" s="154">
        <f t="shared" si="15"/>
        <v>0</v>
      </c>
      <c r="CS692" s="154" t="s">
        <v>761</v>
      </c>
      <c r="CT692" s="154" t="s">
        <v>762</v>
      </c>
      <c r="CU692" s="154">
        <v>0</v>
      </c>
      <c r="CW692" s="157" t="s">
        <v>2272</v>
      </c>
      <c r="CX692" s="154" t="s">
        <v>2271</v>
      </c>
      <c r="CY692" s="154">
        <v>0</v>
      </c>
      <c r="CZ692" s="174">
        <f t="shared" si="14"/>
        <v>0</v>
      </c>
      <c r="DA692" s="158" t="s">
        <v>761</v>
      </c>
      <c r="DB692" s="154" t="s">
        <v>762</v>
      </c>
      <c r="DC692" s="154" t="s">
        <v>664</v>
      </c>
    </row>
    <row r="693" spans="1:107" ht="13.2" customHeight="1" x14ac:dyDescent="0.25">
      <c r="A693" s="175" t="s">
        <v>763</v>
      </c>
      <c r="B693" s="176" t="s">
        <v>764</v>
      </c>
      <c r="C693" s="177">
        <v>0</v>
      </c>
      <c r="D693" s="177">
        <v>0</v>
      </c>
      <c r="E693" s="177">
        <v>0</v>
      </c>
      <c r="F693" s="177">
        <v>0</v>
      </c>
      <c r="G693" s="177">
        <v>0</v>
      </c>
      <c r="H693" s="177">
        <v>0</v>
      </c>
      <c r="I693" s="177">
        <v>0</v>
      </c>
      <c r="J693" s="177">
        <v>0</v>
      </c>
      <c r="K693" s="177">
        <v>0</v>
      </c>
      <c r="L693" s="177">
        <v>0</v>
      </c>
      <c r="M693" s="177">
        <v>0</v>
      </c>
      <c r="N693" s="177">
        <v>0</v>
      </c>
      <c r="O693" s="177">
        <v>0</v>
      </c>
      <c r="P693" s="177">
        <v>122.5</v>
      </c>
      <c r="Q693" s="177">
        <v>0</v>
      </c>
      <c r="R693" s="177">
        <v>0</v>
      </c>
      <c r="S693" s="177">
        <v>1980</v>
      </c>
      <c r="T693" s="177">
        <v>0</v>
      </c>
      <c r="U693" s="177">
        <v>0</v>
      </c>
      <c r="V693" s="177">
        <v>0</v>
      </c>
      <c r="W693" s="177">
        <v>0</v>
      </c>
      <c r="X693" s="177">
        <v>0</v>
      </c>
      <c r="Y693" s="177">
        <v>0</v>
      </c>
      <c r="Z693" s="177">
        <v>51300</v>
      </c>
      <c r="AA693" s="177">
        <v>202500</v>
      </c>
      <c r="AB693" s="177">
        <v>15000</v>
      </c>
      <c r="AC693" s="177">
        <v>0</v>
      </c>
      <c r="AD693" s="177">
        <v>0</v>
      </c>
      <c r="AE693" s="177">
        <v>0</v>
      </c>
      <c r="AF693" s="177">
        <v>0</v>
      </c>
      <c r="AG693" s="177">
        <v>0</v>
      </c>
      <c r="AH693" s="177">
        <v>0</v>
      </c>
      <c r="AI693" s="177">
        <v>0</v>
      </c>
      <c r="AJ693" s="177">
        <v>0</v>
      </c>
      <c r="AK693" s="177">
        <v>0</v>
      </c>
      <c r="AL693" s="177">
        <v>0</v>
      </c>
      <c r="AM693" s="177">
        <v>0</v>
      </c>
      <c r="AN693" s="177">
        <v>0</v>
      </c>
      <c r="AO693" s="177">
        <v>0</v>
      </c>
      <c r="AP693" s="177">
        <v>0</v>
      </c>
      <c r="AQ693" s="177">
        <v>0</v>
      </c>
      <c r="AR693" s="177">
        <v>0</v>
      </c>
      <c r="AS693" s="177">
        <v>0</v>
      </c>
      <c r="AT693" s="177">
        <v>0</v>
      </c>
      <c r="AU693" s="177">
        <v>0</v>
      </c>
      <c r="AV693" s="177">
        <v>0</v>
      </c>
      <c r="AW693" s="177">
        <v>0</v>
      </c>
      <c r="AX693" s="177">
        <v>0</v>
      </c>
      <c r="AY693" s="177">
        <v>0</v>
      </c>
      <c r="AZ693" s="177">
        <v>0</v>
      </c>
      <c r="BA693" s="177">
        <v>37706.5</v>
      </c>
      <c r="BB693" s="177">
        <v>0</v>
      </c>
      <c r="BC693" s="177">
        <v>0</v>
      </c>
      <c r="BD693" s="177">
        <v>48500</v>
      </c>
      <c r="BE693" s="177">
        <v>0</v>
      </c>
      <c r="BF693" s="177">
        <v>0</v>
      </c>
      <c r="BG693" s="177">
        <v>0</v>
      </c>
      <c r="BH693" s="177">
        <v>0</v>
      </c>
      <c r="BI693" s="177">
        <v>0</v>
      </c>
      <c r="BJ693" s="177">
        <v>0</v>
      </c>
      <c r="BK693" s="177">
        <v>0</v>
      </c>
      <c r="BL693" s="177">
        <v>0</v>
      </c>
      <c r="BM693" s="177">
        <v>0</v>
      </c>
      <c r="BN693" s="177">
        <v>0</v>
      </c>
      <c r="BO693" s="177">
        <v>0</v>
      </c>
      <c r="BP693" s="177">
        <v>0</v>
      </c>
      <c r="BQ693" s="177">
        <v>0</v>
      </c>
      <c r="BR693" s="177">
        <v>0</v>
      </c>
      <c r="BS693" s="177">
        <v>0</v>
      </c>
      <c r="BT693" s="177">
        <v>0</v>
      </c>
      <c r="BU693" s="177">
        <v>15000</v>
      </c>
      <c r="BV693" s="177">
        <v>0</v>
      </c>
      <c r="BW693" s="177">
        <v>0</v>
      </c>
      <c r="BX693" s="177">
        <v>0</v>
      </c>
      <c r="BY693" s="177">
        <v>0</v>
      </c>
      <c r="BZ693" s="177">
        <v>0</v>
      </c>
      <c r="CA693" s="177">
        <v>0</v>
      </c>
      <c r="CB693" s="177">
        <v>0</v>
      </c>
      <c r="CC693" s="177">
        <v>0</v>
      </c>
      <c r="CD693" s="177">
        <v>18580</v>
      </c>
      <c r="CE693" s="177">
        <v>0</v>
      </c>
      <c r="CF693" s="177">
        <v>0</v>
      </c>
      <c r="CG693" s="177">
        <v>0</v>
      </c>
      <c r="CH693" s="177">
        <v>0</v>
      </c>
      <c r="CI693" s="177">
        <v>0</v>
      </c>
      <c r="CJ693" s="177">
        <v>0</v>
      </c>
      <c r="CK693" s="177">
        <v>0</v>
      </c>
      <c r="CL693" s="177">
        <v>0</v>
      </c>
      <c r="CM693" s="178" t="s">
        <v>2264</v>
      </c>
      <c r="CN693" s="153" t="s">
        <v>2265</v>
      </c>
      <c r="CO693" s="153" t="s">
        <v>2264</v>
      </c>
      <c r="CQ693" s="189" t="s">
        <v>2266</v>
      </c>
      <c r="CR693" s="154">
        <f t="shared" si="15"/>
        <v>0</v>
      </c>
      <c r="CS693" s="154" t="s">
        <v>763</v>
      </c>
      <c r="CT693" s="154" t="s">
        <v>764</v>
      </c>
      <c r="CU693" s="154">
        <v>0</v>
      </c>
      <c r="CW693" s="157" t="s">
        <v>2265</v>
      </c>
      <c r="CX693" s="154" t="s">
        <v>2264</v>
      </c>
      <c r="CY693" s="154">
        <v>0</v>
      </c>
      <c r="CZ693" s="174">
        <f t="shared" si="14"/>
        <v>0</v>
      </c>
      <c r="DA693" s="158" t="s">
        <v>763</v>
      </c>
      <c r="DB693" s="154" t="s">
        <v>764</v>
      </c>
      <c r="DC693" s="154" t="s">
        <v>664</v>
      </c>
    </row>
    <row r="694" spans="1:107" ht="13.2" customHeight="1" x14ac:dyDescent="0.25">
      <c r="A694" s="175" t="s">
        <v>765</v>
      </c>
      <c r="B694" s="176" t="s">
        <v>766</v>
      </c>
      <c r="C694" s="177">
        <v>718270</v>
      </c>
      <c r="D694" s="177">
        <v>273569.75</v>
      </c>
      <c r="E694" s="177">
        <v>204437</v>
      </c>
      <c r="F694" s="177">
        <v>274665</v>
      </c>
      <c r="G694" s="177">
        <v>292910</v>
      </c>
      <c r="H694" s="177">
        <v>245960</v>
      </c>
      <c r="I694" s="177">
        <v>57990</v>
      </c>
      <c r="J694" s="177">
        <v>17200</v>
      </c>
      <c r="K694" s="177">
        <v>4000</v>
      </c>
      <c r="L694" s="177">
        <v>293454.23</v>
      </c>
      <c r="M694" s="177">
        <v>750403</v>
      </c>
      <c r="N694" s="177">
        <v>224210</v>
      </c>
      <c r="O694" s="177">
        <v>543110</v>
      </c>
      <c r="P694" s="177">
        <v>315170</v>
      </c>
      <c r="Q694" s="177">
        <v>259425</v>
      </c>
      <c r="R694" s="177">
        <v>58700</v>
      </c>
      <c r="S694" s="177">
        <v>193770</v>
      </c>
      <c r="T694" s="177">
        <v>194980</v>
      </c>
      <c r="U694" s="177">
        <v>371540</v>
      </c>
      <c r="V694" s="177">
        <v>215000</v>
      </c>
      <c r="W694" s="177">
        <v>892764.7</v>
      </c>
      <c r="X694" s="177">
        <v>226379</v>
      </c>
      <c r="Y694" s="177">
        <v>1800</v>
      </c>
      <c r="Z694" s="177">
        <v>660290</v>
      </c>
      <c r="AA694" s="177">
        <v>122650</v>
      </c>
      <c r="AB694" s="177">
        <v>158090</v>
      </c>
      <c r="AC694" s="177">
        <v>5500</v>
      </c>
      <c r="AD694" s="177">
        <v>979976</v>
      </c>
      <c r="AE694" s="177">
        <v>119762</v>
      </c>
      <c r="AF694" s="177">
        <v>841118</v>
      </c>
      <c r="AG694" s="177">
        <v>76900</v>
      </c>
      <c r="AH694" s="177">
        <v>238387</v>
      </c>
      <c r="AI694" s="177">
        <v>372160</v>
      </c>
      <c r="AJ694" s="177">
        <v>118059</v>
      </c>
      <c r="AK694" s="177">
        <v>3413049</v>
      </c>
      <c r="AL694" s="177">
        <v>176120</v>
      </c>
      <c r="AM694" s="177">
        <v>146950</v>
      </c>
      <c r="AN694" s="177">
        <v>290010</v>
      </c>
      <c r="AO694" s="177">
        <v>297158.5</v>
      </c>
      <c r="AP694" s="177">
        <v>725400</v>
      </c>
      <c r="AQ694" s="177">
        <v>185544</v>
      </c>
      <c r="AR694" s="177">
        <v>0</v>
      </c>
      <c r="AS694" s="177">
        <v>429491</v>
      </c>
      <c r="AT694" s="177">
        <v>0</v>
      </c>
      <c r="AU694" s="177">
        <v>451255</v>
      </c>
      <c r="AV694" s="177">
        <v>284440</v>
      </c>
      <c r="AW694" s="177">
        <v>165269</v>
      </c>
      <c r="AX694" s="177">
        <v>181100</v>
      </c>
      <c r="AY694" s="177">
        <v>345564</v>
      </c>
      <c r="AZ694" s="177">
        <v>284008</v>
      </c>
      <c r="BA694" s="177">
        <v>187929</v>
      </c>
      <c r="BB694" s="177">
        <v>0</v>
      </c>
      <c r="BC694" s="177">
        <v>1313327</v>
      </c>
      <c r="BD694" s="177">
        <v>523060</v>
      </c>
      <c r="BE694" s="177">
        <v>302686</v>
      </c>
      <c r="BF694" s="177">
        <v>237674.51</v>
      </c>
      <c r="BG694" s="177">
        <v>967967.17</v>
      </c>
      <c r="BH694" s="177">
        <v>350952</v>
      </c>
      <c r="BI694" s="177">
        <v>76573.5</v>
      </c>
      <c r="BJ694" s="177">
        <v>576780</v>
      </c>
      <c r="BK694" s="177">
        <v>384271.5</v>
      </c>
      <c r="BL694" s="177">
        <v>1401217</v>
      </c>
      <c r="BM694" s="177">
        <v>274475</v>
      </c>
      <c r="BN694" s="177">
        <v>635094</v>
      </c>
      <c r="BO694" s="177">
        <v>773036.05</v>
      </c>
      <c r="BP694" s="177">
        <v>531409</v>
      </c>
      <c r="BQ694" s="177">
        <v>383330</v>
      </c>
      <c r="BR694" s="177">
        <v>5436040.5</v>
      </c>
      <c r="BS694" s="177">
        <v>1089470.3400000001</v>
      </c>
      <c r="BT694" s="177">
        <v>1456467.05</v>
      </c>
      <c r="BU694" s="177">
        <v>1245508.7</v>
      </c>
      <c r="BV694" s="177">
        <v>89835</v>
      </c>
      <c r="BW694" s="177">
        <v>245474</v>
      </c>
      <c r="BX694" s="177">
        <v>1192575.6000000001</v>
      </c>
      <c r="BY694" s="177">
        <v>289720</v>
      </c>
      <c r="BZ694" s="177">
        <v>242800</v>
      </c>
      <c r="CA694" s="177">
        <v>587903</v>
      </c>
      <c r="CB694" s="177">
        <v>473894</v>
      </c>
      <c r="CC694" s="177">
        <v>1100209</v>
      </c>
      <c r="CD694" s="177">
        <v>260642.5</v>
      </c>
      <c r="CE694" s="177">
        <v>739247.74</v>
      </c>
      <c r="CF694" s="177">
        <v>128581</v>
      </c>
      <c r="CG694" s="177">
        <v>398692.5</v>
      </c>
      <c r="CH694" s="177">
        <v>213611</v>
      </c>
      <c r="CI694" s="177">
        <v>282549</v>
      </c>
      <c r="CJ694" s="177">
        <v>1670924.28</v>
      </c>
      <c r="CK694" s="177">
        <v>251398.6</v>
      </c>
      <c r="CL694" s="177">
        <v>123558</v>
      </c>
      <c r="CM694" s="178" t="s">
        <v>2249</v>
      </c>
      <c r="CN694" s="153" t="s">
        <v>2250</v>
      </c>
      <c r="CO694" s="153" t="s">
        <v>2249</v>
      </c>
      <c r="CQ694" s="189" t="s">
        <v>2251</v>
      </c>
      <c r="CR694" s="154">
        <f t="shared" si="15"/>
        <v>0</v>
      </c>
      <c r="CS694" s="154" t="s">
        <v>765</v>
      </c>
      <c r="CT694" s="154" t="s">
        <v>766</v>
      </c>
      <c r="CU694" s="154">
        <v>0</v>
      </c>
      <c r="CW694" s="157" t="s">
        <v>2250</v>
      </c>
      <c r="CX694" s="154" t="s">
        <v>2249</v>
      </c>
      <c r="CY694" s="154">
        <v>0</v>
      </c>
      <c r="CZ694" s="174">
        <f t="shared" si="14"/>
        <v>0</v>
      </c>
      <c r="DA694" s="158" t="s">
        <v>765</v>
      </c>
      <c r="DB694" s="154" t="s">
        <v>766</v>
      </c>
      <c r="DC694" s="154" t="s">
        <v>664</v>
      </c>
    </row>
    <row r="695" spans="1:107" ht="13.2" customHeight="1" x14ac:dyDescent="0.25">
      <c r="A695" s="175" t="s">
        <v>767</v>
      </c>
      <c r="B695" s="176" t="s">
        <v>768</v>
      </c>
      <c r="C695" s="177">
        <v>0</v>
      </c>
      <c r="D695" s="177">
        <v>0</v>
      </c>
      <c r="E695" s="177">
        <v>1000</v>
      </c>
      <c r="F695" s="177">
        <v>0</v>
      </c>
      <c r="G695" s="177">
        <v>0</v>
      </c>
      <c r="H695" s="177">
        <v>0</v>
      </c>
      <c r="I695" s="177">
        <v>0</v>
      </c>
      <c r="J695" s="177">
        <v>0</v>
      </c>
      <c r="K695" s="177">
        <v>0</v>
      </c>
      <c r="L695" s="177">
        <v>0</v>
      </c>
      <c r="M695" s="177">
        <v>0</v>
      </c>
      <c r="N695" s="177">
        <v>0</v>
      </c>
      <c r="O695" s="177">
        <v>0</v>
      </c>
      <c r="P695" s="177">
        <v>0</v>
      </c>
      <c r="Q695" s="177">
        <v>0</v>
      </c>
      <c r="R695" s="177">
        <v>0</v>
      </c>
      <c r="S695" s="177">
        <v>0</v>
      </c>
      <c r="T695" s="177">
        <v>0</v>
      </c>
      <c r="U695" s="177">
        <v>0</v>
      </c>
      <c r="V695" s="177">
        <v>0</v>
      </c>
      <c r="W695" s="177">
        <v>0</v>
      </c>
      <c r="X695" s="177">
        <v>0</v>
      </c>
      <c r="Y695" s="177">
        <v>0</v>
      </c>
      <c r="Z695" s="177">
        <v>0</v>
      </c>
      <c r="AA695" s="177">
        <v>0</v>
      </c>
      <c r="AB695" s="177">
        <v>0</v>
      </c>
      <c r="AC695" s="177">
        <v>0</v>
      </c>
      <c r="AD695" s="177">
        <v>1250</v>
      </c>
      <c r="AE695" s="177">
        <v>0</v>
      </c>
      <c r="AF695" s="177">
        <v>20720</v>
      </c>
      <c r="AG695" s="177">
        <v>19550</v>
      </c>
      <c r="AH695" s="177">
        <v>0</v>
      </c>
      <c r="AI695" s="177">
        <v>27565</v>
      </c>
      <c r="AJ695" s="177">
        <v>67000</v>
      </c>
      <c r="AK695" s="177">
        <v>0</v>
      </c>
      <c r="AL695" s="177">
        <v>0</v>
      </c>
      <c r="AM695" s="177">
        <v>0</v>
      </c>
      <c r="AN695" s="177">
        <v>0</v>
      </c>
      <c r="AO695" s="177">
        <v>0</v>
      </c>
      <c r="AP695" s="177">
        <v>0</v>
      </c>
      <c r="AQ695" s="177">
        <v>0</v>
      </c>
      <c r="AR695" s="177">
        <v>0</v>
      </c>
      <c r="AS695" s="177">
        <v>0</v>
      </c>
      <c r="AT695" s="177">
        <v>0</v>
      </c>
      <c r="AU695" s="177">
        <v>0</v>
      </c>
      <c r="AV695" s="177">
        <v>0</v>
      </c>
      <c r="AW695" s="177">
        <v>0</v>
      </c>
      <c r="AX695" s="177">
        <v>0</v>
      </c>
      <c r="AY695" s="177">
        <v>0</v>
      </c>
      <c r="AZ695" s="177">
        <v>0</v>
      </c>
      <c r="BA695" s="177">
        <v>0</v>
      </c>
      <c r="BB695" s="177">
        <v>0</v>
      </c>
      <c r="BC695" s="177">
        <v>0</v>
      </c>
      <c r="BD695" s="177">
        <v>0</v>
      </c>
      <c r="BE695" s="177">
        <v>0</v>
      </c>
      <c r="BF695" s="177">
        <v>0</v>
      </c>
      <c r="BG695" s="177">
        <v>0</v>
      </c>
      <c r="BH695" s="177">
        <v>0</v>
      </c>
      <c r="BI695" s="177">
        <v>0</v>
      </c>
      <c r="BJ695" s="177">
        <v>0</v>
      </c>
      <c r="BK695" s="177">
        <v>0</v>
      </c>
      <c r="BL695" s="177">
        <v>0</v>
      </c>
      <c r="BM695" s="177">
        <v>0</v>
      </c>
      <c r="BN695" s="177">
        <v>0</v>
      </c>
      <c r="BO695" s="177">
        <v>0</v>
      </c>
      <c r="BP695" s="177">
        <v>0</v>
      </c>
      <c r="BQ695" s="177">
        <v>0</v>
      </c>
      <c r="BR695" s="179">
        <v>188257.02</v>
      </c>
      <c r="BS695" s="177">
        <v>0</v>
      </c>
      <c r="BT695" s="177">
        <v>0</v>
      </c>
      <c r="BU695" s="177">
        <v>9000</v>
      </c>
      <c r="BV695" s="177">
        <v>0</v>
      </c>
      <c r="BW695" s="177">
        <v>7800</v>
      </c>
      <c r="BX695" s="179">
        <v>0</v>
      </c>
      <c r="BY695" s="177">
        <v>0</v>
      </c>
      <c r="BZ695" s="177">
        <v>0</v>
      </c>
      <c r="CA695" s="177">
        <v>0</v>
      </c>
      <c r="CB695" s="177">
        <v>0</v>
      </c>
      <c r="CC695" s="177">
        <v>0</v>
      </c>
      <c r="CD695" s="177">
        <v>0</v>
      </c>
      <c r="CE695" s="177">
        <v>0</v>
      </c>
      <c r="CF695" s="177">
        <v>0</v>
      </c>
      <c r="CG695" s="177">
        <v>26804</v>
      </c>
      <c r="CH695" s="177">
        <v>0</v>
      </c>
      <c r="CI695" s="177">
        <v>0</v>
      </c>
      <c r="CJ695" s="177">
        <v>0</v>
      </c>
      <c r="CK695" s="179">
        <v>0</v>
      </c>
      <c r="CL695" s="177">
        <v>0</v>
      </c>
      <c r="CM695" s="178" t="s">
        <v>2240</v>
      </c>
      <c r="CN695" s="153" t="s">
        <v>2241</v>
      </c>
      <c r="CO695" s="153" t="s">
        <v>2240</v>
      </c>
      <c r="CP695" s="154" t="s">
        <v>2243</v>
      </c>
      <c r="CQ695" s="189" t="s">
        <v>2242</v>
      </c>
      <c r="CR695" s="154">
        <f t="shared" si="15"/>
        <v>0</v>
      </c>
      <c r="CS695" s="154" t="s">
        <v>767</v>
      </c>
      <c r="CT695" s="154" t="s">
        <v>768</v>
      </c>
      <c r="CU695" s="154">
        <v>0</v>
      </c>
      <c r="CW695" s="157" t="s">
        <v>2241</v>
      </c>
      <c r="CX695" s="154" t="s">
        <v>2240</v>
      </c>
      <c r="CY695" s="154" t="s">
        <v>2243</v>
      </c>
      <c r="CZ695" s="174">
        <f t="shared" si="14"/>
        <v>0</v>
      </c>
      <c r="DA695" s="158" t="s">
        <v>767</v>
      </c>
      <c r="DB695" s="154" t="s">
        <v>768</v>
      </c>
      <c r="DC695" s="154" t="s">
        <v>664</v>
      </c>
    </row>
    <row r="696" spans="1:107" ht="13.2" customHeight="1" x14ac:dyDescent="0.25">
      <c r="A696" s="175" t="s">
        <v>769</v>
      </c>
      <c r="B696" s="176" t="s">
        <v>770</v>
      </c>
      <c r="C696" s="177">
        <v>0</v>
      </c>
      <c r="D696" s="177">
        <v>0</v>
      </c>
      <c r="E696" s="177">
        <v>0</v>
      </c>
      <c r="F696" s="177">
        <v>0</v>
      </c>
      <c r="G696" s="177">
        <v>0</v>
      </c>
      <c r="H696" s="177">
        <v>0</v>
      </c>
      <c r="I696" s="177">
        <v>0</v>
      </c>
      <c r="J696" s="177">
        <v>0</v>
      </c>
      <c r="K696" s="177">
        <v>0</v>
      </c>
      <c r="L696" s="177">
        <v>0</v>
      </c>
      <c r="M696" s="177">
        <v>0</v>
      </c>
      <c r="N696" s="177">
        <v>0</v>
      </c>
      <c r="O696" s="177">
        <v>0</v>
      </c>
      <c r="P696" s="177">
        <v>0</v>
      </c>
      <c r="Q696" s="177">
        <v>0</v>
      </c>
      <c r="R696" s="177">
        <v>0</v>
      </c>
      <c r="S696" s="177">
        <v>0</v>
      </c>
      <c r="T696" s="177">
        <v>0</v>
      </c>
      <c r="U696" s="177">
        <v>0</v>
      </c>
      <c r="V696" s="177">
        <v>54000</v>
      </c>
      <c r="W696" s="177">
        <v>0</v>
      </c>
      <c r="X696" s="177">
        <v>0</v>
      </c>
      <c r="Y696" s="177">
        <v>0</v>
      </c>
      <c r="Z696" s="177">
        <v>0</v>
      </c>
      <c r="AA696" s="177">
        <v>0</v>
      </c>
      <c r="AB696" s="177">
        <v>0</v>
      </c>
      <c r="AC696" s="177">
        <v>0</v>
      </c>
      <c r="AD696" s="177">
        <v>0</v>
      </c>
      <c r="AE696" s="177">
        <v>0</v>
      </c>
      <c r="AF696" s="177">
        <v>0</v>
      </c>
      <c r="AG696" s="177">
        <v>0</v>
      </c>
      <c r="AH696" s="177">
        <v>0</v>
      </c>
      <c r="AI696" s="177">
        <v>0</v>
      </c>
      <c r="AJ696" s="177">
        <v>0</v>
      </c>
      <c r="AK696" s="177">
        <v>0</v>
      </c>
      <c r="AL696" s="177">
        <v>0</v>
      </c>
      <c r="AM696" s="177">
        <v>0</v>
      </c>
      <c r="AN696" s="177">
        <v>0</v>
      </c>
      <c r="AO696" s="177">
        <v>0</v>
      </c>
      <c r="AP696" s="177">
        <v>0</v>
      </c>
      <c r="AQ696" s="177">
        <v>0</v>
      </c>
      <c r="AR696" s="177">
        <v>0</v>
      </c>
      <c r="AS696" s="177">
        <v>0</v>
      </c>
      <c r="AT696" s="177">
        <v>0</v>
      </c>
      <c r="AU696" s="177">
        <v>0</v>
      </c>
      <c r="AV696" s="177">
        <v>0</v>
      </c>
      <c r="AW696" s="177">
        <v>0</v>
      </c>
      <c r="AX696" s="177">
        <v>0</v>
      </c>
      <c r="AY696" s="177">
        <v>0</v>
      </c>
      <c r="AZ696" s="177">
        <v>0</v>
      </c>
      <c r="BA696" s="177">
        <v>0</v>
      </c>
      <c r="BB696" s="177">
        <v>0</v>
      </c>
      <c r="BC696" s="177">
        <v>0</v>
      </c>
      <c r="BD696" s="177">
        <v>0</v>
      </c>
      <c r="BE696" s="177">
        <v>0</v>
      </c>
      <c r="BF696" s="177">
        <v>0</v>
      </c>
      <c r="BG696" s="177">
        <v>0</v>
      </c>
      <c r="BH696" s="177">
        <v>0</v>
      </c>
      <c r="BI696" s="177">
        <v>0</v>
      </c>
      <c r="BJ696" s="177">
        <v>0</v>
      </c>
      <c r="BK696" s="177">
        <v>0</v>
      </c>
      <c r="BL696" s="177">
        <v>0</v>
      </c>
      <c r="BM696" s="177">
        <v>0</v>
      </c>
      <c r="BN696" s="177">
        <v>0</v>
      </c>
      <c r="BO696" s="177">
        <v>0</v>
      </c>
      <c r="BP696" s="177">
        <v>0</v>
      </c>
      <c r="BQ696" s="177">
        <v>0</v>
      </c>
      <c r="BR696" s="177">
        <v>0</v>
      </c>
      <c r="BS696" s="179">
        <v>0</v>
      </c>
      <c r="BT696" s="179">
        <v>0</v>
      </c>
      <c r="BU696" s="179">
        <v>0</v>
      </c>
      <c r="BV696" s="179">
        <v>0</v>
      </c>
      <c r="BW696" s="179">
        <v>0</v>
      </c>
      <c r="BX696" s="179">
        <v>0</v>
      </c>
      <c r="BY696" s="179">
        <v>0</v>
      </c>
      <c r="BZ696" s="179">
        <v>0</v>
      </c>
      <c r="CA696" s="179">
        <v>0</v>
      </c>
      <c r="CB696" s="179">
        <v>0</v>
      </c>
      <c r="CC696" s="179">
        <v>0</v>
      </c>
      <c r="CD696" s="179">
        <v>0</v>
      </c>
      <c r="CE696" s="179">
        <v>0</v>
      </c>
      <c r="CF696" s="179">
        <v>0</v>
      </c>
      <c r="CG696" s="179">
        <v>0</v>
      </c>
      <c r="CH696" s="179">
        <v>0</v>
      </c>
      <c r="CI696" s="179">
        <v>0</v>
      </c>
      <c r="CJ696" s="179">
        <v>0</v>
      </c>
      <c r="CK696" s="179">
        <v>0</v>
      </c>
      <c r="CL696" s="179">
        <v>0</v>
      </c>
      <c r="CM696" s="178" t="s">
        <v>2240</v>
      </c>
      <c r="CN696" s="153" t="s">
        <v>2241</v>
      </c>
      <c r="CO696" s="153" t="s">
        <v>2240</v>
      </c>
      <c r="CP696" s="154" t="s">
        <v>2243</v>
      </c>
      <c r="CQ696" s="189" t="s">
        <v>2242</v>
      </c>
      <c r="CR696" s="154">
        <f t="shared" si="15"/>
        <v>0</v>
      </c>
      <c r="CS696" s="154" t="s">
        <v>769</v>
      </c>
      <c r="CT696" s="154" t="s">
        <v>770</v>
      </c>
      <c r="CU696" s="154">
        <v>0</v>
      </c>
      <c r="CW696" s="157" t="s">
        <v>2241</v>
      </c>
      <c r="CX696" s="154" t="s">
        <v>2240</v>
      </c>
      <c r="CY696" s="154" t="s">
        <v>2243</v>
      </c>
      <c r="CZ696" s="174">
        <f t="shared" si="14"/>
        <v>0</v>
      </c>
      <c r="DA696" s="158" t="s">
        <v>769</v>
      </c>
      <c r="DB696" s="154" t="s">
        <v>770</v>
      </c>
      <c r="DC696" s="154" t="s">
        <v>664</v>
      </c>
    </row>
    <row r="697" spans="1:107" ht="13.2" customHeight="1" x14ac:dyDescent="0.25">
      <c r="A697" s="175" t="s">
        <v>771</v>
      </c>
      <c r="B697" s="176" t="s">
        <v>772</v>
      </c>
      <c r="C697" s="177">
        <v>0</v>
      </c>
      <c r="D697" s="177">
        <v>0</v>
      </c>
      <c r="E697" s="177">
        <v>0</v>
      </c>
      <c r="F697" s="177">
        <v>0</v>
      </c>
      <c r="G697" s="177">
        <v>0</v>
      </c>
      <c r="H697" s="177">
        <v>0</v>
      </c>
      <c r="I697" s="177">
        <v>0</v>
      </c>
      <c r="J697" s="177">
        <v>0</v>
      </c>
      <c r="K697" s="177">
        <v>0</v>
      </c>
      <c r="L697" s="177">
        <v>0</v>
      </c>
      <c r="M697" s="177">
        <v>0</v>
      </c>
      <c r="N697" s="177">
        <v>0</v>
      </c>
      <c r="O697" s="177">
        <v>0</v>
      </c>
      <c r="P697" s="177">
        <v>0</v>
      </c>
      <c r="Q697" s="177">
        <v>0</v>
      </c>
      <c r="R697" s="177">
        <v>0</v>
      </c>
      <c r="S697" s="177">
        <v>224000</v>
      </c>
      <c r="T697" s="177">
        <v>0</v>
      </c>
      <c r="U697" s="177">
        <v>0</v>
      </c>
      <c r="V697" s="177">
        <v>0</v>
      </c>
      <c r="W697" s="177">
        <v>0</v>
      </c>
      <c r="X697" s="177">
        <v>0</v>
      </c>
      <c r="Y697" s="177">
        <v>0</v>
      </c>
      <c r="Z697" s="177">
        <v>0</v>
      </c>
      <c r="AA697" s="177">
        <v>0</v>
      </c>
      <c r="AB697" s="177">
        <v>0</v>
      </c>
      <c r="AC697" s="177">
        <v>0</v>
      </c>
      <c r="AD697" s="177">
        <v>0</v>
      </c>
      <c r="AE697" s="177">
        <v>0</v>
      </c>
      <c r="AF697" s="177">
        <v>0</v>
      </c>
      <c r="AG697" s="177">
        <v>0</v>
      </c>
      <c r="AH697" s="177">
        <v>0</v>
      </c>
      <c r="AI697" s="177">
        <v>0</v>
      </c>
      <c r="AJ697" s="177">
        <v>0</v>
      </c>
      <c r="AK697" s="177">
        <v>0</v>
      </c>
      <c r="AL697" s="177">
        <v>0</v>
      </c>
      <c r="AM697" s="177">
        <v>0</v>
      </c>
      <c r="AN697" s="177">
        <v>0</v>
      </c>
      <c r="AO697" s="177">
        <v>0</v>
      </c>
      <c r="AP697" s="177">
        <v>0</v>
      </c>
      <c r="AQ697" s="177">
        <v>0</v>
      </c>
      <c r="AR697" s="177">
        <v>0</v>
      </c>
      <c r="AS697" s="177">
        <v>0</v>
      </c>
      <c r="AT697" s="177">
        <v>0</v>
      </c>
      <c r="AU697" s="177">
        <v>0</v>
      </c>
      <c r="AV697" s="177">
        <v>0</v>
      </c>
      <c r="AW697" s="177">
        <v>0</v>
      </c>
      <c r="AX697" s="177">
        <v>0</v>
      </c>
      <c r="AY697" s="177">
        <v>0</v>
      </c>
      <c r="AZ697" s="177">
        <v>0</v>
      </c>
      <c r="BA697" s="177">
        <v>37500</v>
      </c>
      <c r="BB697" s="177">
        <v>0</v>
      </c>
      <c r="BC697" s="177">
        <v>0</v>
      </c>
      <c r="BD697" s="177">
        <v>0</v>
      </c>
      <c r="BE697" s="177">
        <v>0</v>
      </c>
      <c r="BF697" s="177">
        <v>0</v>
      </c>
      <c r="BG697" s="177">
        <v>0</v>
      </c>
      <c r="BH697" s="177">
        <v>0</v>
      </c>
      <c r="BI697" s="177">
        <v>0</v>
      </c>
      <c r="BJ697" s="177">
        <v>0</v>
      </c>
      <c r="BK697" s="177">
        <v>0</v>
      </c>
      <c r="BL697" s="177">
        <v>0</v>
      </c>
      <c r="BM697" s="177">
        <v>0</v>
      </c>
      <c r="BN697" s="177">
        <v>0</v>
      </c>
      <c r="BO697" s="177">
        <v>0</v>
      </c>
      <c r="BP697" s="177">
        <v>0</v>
      </c>
      <c r="BQ697" s="177">
        <v>0</v>
      </c>
      <c r="BR697" s="177">
        <v>2618250</v>
      </c>
      <c r="BS697" s="179">
        <v>0</v>
      </c>
      <c r="BT697" s="179">
        <v>0</v>
      </c>
      <c r="BU697" s="179">
        <v>8426750</v>
      </c>
      <c r="BV697" s="177">
        <v>0</v>
      </c>
      <c r="BW697" s="179">
        <v>0</v>
      </c>
      <c r="BX697" s="179">
        <v>0</v>
      </c>
      <c r="BY697" s="179">
        <v>0</v>
      </c>
      <c r="BZ697" s="179">
        <v>0</v>
      </c>
      <c r="CA697" s="179">
        <v>0</v>
      </c>
      <c r="CB697" s="179">
        <v>0</v>
      </c>
      <c r="CC697" s="179">
        <v>20000</v>
      </c>
      <c r="CD697" s="179">
        <v>0</v>
      </c>
      <c r="CE697" s="177">
        <v>0</v>
      </c>
      <c r="CF697" s="177">
        <v>0</v>
      </c>
      <c r="CG697" s="177">
        <v>0</v>
      </c>
      <c r="CH697" s="179">
        <v>0</v>
      </c>
      <c r="CI697" s="179">
        <v>0</v>
      </c>
      <c r="CJ697" s="179">
        <v>0</v>
      </c>
      <c r="CK697" s="179">
        <v>0</v>
      </c>
      <c r="CL697" s="177">
        <v>0</v>
      </c>
      <c r="CM697" s="178" t="s">
        <v>2240</v>
      </c>
      <c r="CN697" s="153" t="s">
        <v>2241</v>
      </c>
      <c r="CO697" s="153" t="s">
        <v>2240</v>
      </c>
      <c r="CP697" s="154" t="s">
        <v>2243</v>
      </c>
      <c r="CQ697" s="189" t="s">
        <v>2242</v>
      </c>
      <c r="CR697" s="154">
        <f t="shared" si="15"/>
        <v>0</v>
      </c>
      <c r="CS697" s="154" t="s">
        <v>771</v>
      </c>
      <c r="CT697" s="154" t="s">
        <v>772</v>
      </c>
      <c r="CU697" s="154">
        <v>0</v>
      </c>
      <c r="CW697" s="157" t="s">
        <v>2241</v>
      </c>
      <c r="CX697" s="154" t="s">
        <v>2240</v>
      </c>
      <c r="CY697" s="154" t="s">
        <v>2243</v>
      </c>
      <c r="CZ697" s="174">
        <f t="shared" si="14"/>
        <v>0</v>
      </c>
      <c r="DA697" s="158" t="s">
        <v>771</v>
      </c>
      <c r="DB697" s="154" t="s">
        <v>772</v>
      </c>
      <c r="DC697" s="154" t="s">
        <v>664</v>
      </c>
    </row>
    <row r="698" spans="1:107" ht="13.2" customHeight="1" x14ac:dyDescent="0.25">
      <c r="A698" s="175" t="s">
        <v>773</v>
      </c>
      <c r="B698" s="176" t="s">
        <v>774</v>
      </c>
      <c r="C698" s="177">
        <v>3692628</v>
      </c>
      <c r="D698" s="177">
        <v>0</v>
      </c>
      <c r="E698" s="177">
        <v>0</v>
      </c>
      <c r="F698" s="177">
        <v>6000</v>
      </c>
      <c r="G698" s="177">
        <v>28000</v>
      </c>
      <c r="H698" s="177">
        <v>0</v>
      </c>
      <c r="I698" s="177">
        <v>320000</v>
      </c>
      <c r="J698" s="177">
        <v>350000</v>
      </c>
      <c r="K698" s="177">
        <v>0</v>
      </c>
      <c r="L698" s="177">
        <v>57273.94</v>
      </c>
      <c r="M698" s="177">
        <v>0</v>
      </c>
      <c r="N698" s="177">
        <v>0</v>
      </c>
      <c r="O698" s="177">
        <v>271754.09000000003</v>
      </c>
      <c r="P698" s="177">
        <v>0</v>
      </c>
      <c r="Q698" s="177">
        <v>0</v>
      </c>
      <c r="R698" s="177">
        <v>0</v>
      </c>
      <c r="S698" s="177">
        <v>36782.800000000003</v>
      </c>
      <c r="T698" s="177">
        <v>0</v>
      </c>
      <c r="U698" s="177">
        <v>0</v>
      </c>
      <c r="V698" s="177">
        <v>0</v>
      </c>
      <c r="W698" s="177">
        <v>2637450</v>
      </c>
      <c r="X698" s="177">
        <v>6000</v>
      </c>
      <c r="Y698" s="177">
        <v>180000</v>
      </c>
      <c r="Z698" s="177">
        <v>0</v>
      </c>
      <c r="AA698" s="177">
        <v>0</v>
      </c>
      <c r="AB698" s="177">
        <v>0</v>
      </c>
      <c r="AC698" s="177">
        <v>0</v>
      </c>
      <c r="AD698" s="177">
        <v>0</v>
      </c>
      <c r="AE698" s="177">
        <v>0</v>
      </c>
      <c r="AF698" s="177">
        <v>0</v>
      </c>
      <c r="AG698" s="177">
        <v>0</v>
      </c>
      <c r="AH698" s="177">
        <v>2026866.96</v>
      </c>
      <c r="AI698" s="177">
        <v>332800</v>
      </c>
      <c r="AJ698" s="177">
        <v>5000</v>
      </c>
      <c r="AK698" s="177">
        <v>0</v>
      </c>
      <c r="AL698" s="177">
        <v>0</v>
      </c>
      <c r="AM698" s="177">
        <v>0</v>
      </c>
      <c r="AN698" s="177">
        <v>0</v>
      </c>
      <c r="AO698" s="177">
        <v>0</v>
      </c>
      <c r="AP698" s="177">
        <v>0</v>
      </c>
      <c r="AQ698" s="177">
        <v>0</v>
      </c>
      <c r="AR698" s="177">
        <v>0</v>
      </c>
      <c r="AS698" s="177">
        <v>0</v>
      </c>
      <c r="AT698" s="177">
        <v>0</v>
      </c>
      <c r="AU698" s="177">
        <v>0</v>
      </c>
      <c r="AV698" s="177">
        <v>181400</v>
      </c>
      <c r="AW698" s="177">
        <v>0</v>
      </c>
      <c r="AX698" s="177">
        <v>0</v>
      </c>
      <c r="AY698" s="177">
        <v>0</v>
      </c>
      <c r="AZ698" s="177">
        <v>0</v>
      </c>
      <c r="BA698" s="177">
        <v>976000</v>
      </c>
      <c r="BB698" s="177">
        <v>0</v>
      </c>
      <c r="BC698" s="177">
        <v>0</v>
      </c>
      <c r="BD698" s="177">
        <v>824101.74</v>
      </c>
      <c r="BE698" s="177">
        <v>0</v>
      </c>
      <c r="BF698" s="177">
        <v>0</v>
      </c>
      <c r="BG698" s="177">
        <v>0</v>
      </c>
      <c r="BH698" s="177">
        <v>0</v>
      </c>
      <c r="BI698" s="177">
        <v>0</v>
      </c>
      <c r="BJ698" s="177">
        <v>0</v>
      </c>
      <c r="BK698" s="177">
        <v>285551.75</v>
      </c>
      <c r="BL698" s="177">
        <v>0</v>
      </c>
      <c r="BM698" s="177">
        <v>41000</v>
      </c>
      <c r="BN698" s="177">
        <v>230000</v>
      </c>
      <c r="BO698" s="177">
        <v>0</v>
      </c>
      <c r="BP698" s="177">
        <v>594416.65</v>
      </c>
      <c r="BQ698" s="177">
        <v>969430</v>
      </c>
      <c r="BR698" s="177">
        <v>711320</v>
      </c>
      <c r="BS698" s="179">
        <v>0</v>
      </c>
      <c r="BT698" s="179">
        <v>0</v>
      </c>
      <c r="BU698" s="179">
        <v>669062.6</v>
      </c>
      <c r="BV698" s="179">
        <v>0</v>
      </c>
      <c r="BW698" s="179">
        <v>384000</v>
      </c>
      <c r="BX698" s="179">
        <v>274389.84000000003</v>
      </c>
      <c r="BY698" s="179">
        <v>60633</v>
      </c>
      <c r="BZ698" s="179">
        <v>823633.8</v>
      </c>
      <c r="CA698" s="179">
        <v>0</v>
      </c>
      <c r="CB698" s="179">
        <v>0</v>
      </c>
      <c r="CC698" s="179">
        <v>0</v>
      </c>
      <c r="CD698" s="179">
        <v>0</v>
      </c>
      <c r="CE698" s="179">
        <v>400000</v>
      </c>
      <c r="CF698" s="177">
        <v>16050</v>
      </c>
      <c r="CG698" s="179">
        <v>0</v>
      </c>
      <c r="CH698" s="179">
        <v>0</v>
      </c>
      <c r="CI698" s="179">
        <v>0</v>
      </c>
      <c r="CJ698" s="179">
        <v>0</v>
      </c>
      <c r="CK698" s="179">
        <v>736198.19</v>
      </c>
      <c r="CL698" s="179">
        <v>0</v>
      </c>
      <c r="CM698" s="178" t="s">
        <v>2240</v>
      </c>
      <c r="CN698" s="153" t="s">
        <v>2241</v>
      </c>
      <c r="CO698" s="153" t="s">
        <v>2240</v>
      </c>
      <c r="CP698" s="154" t="s">
        <v>2243</v>
      </c>
      <c r="CQ698" s="189" t="s">
        <v>2242</v>
      </c>
      <c r="CR698" s="154">
        <f t="shared" si="15"/>
        <v>0</v>
      </c>
      <c r="CS698" s="154" t="s">
        <v>773</v>
      </c>
      <c r="CT698" s="154" t="s">
        <v>774</v>
      </c>
      <c r="CU698" s="154">
        <v>0</v>
      </c>
      <c r="CW698" s="157" t="s">
        <v>2241</v>
      </c>
      <c r="CX698" s="154" t="s">
        <v>2240</v>
      </c>
      <c r="CY698" s="154" t="s">
        <v>2243</v>
      </c>
      <c r="CZ698" s="174">
        <f t="shared" si="14"/>
        <v>0</v>
      </c>
      <c r="DA698" s="158" t="s">
        <v>773</v>
      </c>
      <c r="DB698" s="154" t="s">
        <v>774</v>
      </c>
      <c r="DC698" s="154" t="s">
        <v>664</v>
      </c>
    </row>
    <row r="699" spans="1:107" ht="13.2" customHeight="1" x14ac:dyDescent="0.25">
      <c r="A699" s="175" t="s">
        <v>2274</v>
      </c>
      <c r="B699" s="176" t="s">
        <v>2275</v>
      </c>
      <c r="C699" s="177">
        <v>0</v>
      </c>
      <c r="D699" s="177">
        <v>0</v>
      </c>
      <c r="E699" s="177">
        <v>0</v>
      </c>
      <c r="F699" s="177">
        <v>0</v>
      </c>
      <c r="G699" s="177">
        <v>0</v>
      </c>
      <c r="H699" s="177">
        <v>0</v>
      </c>
      <c r="I699" s="177">
        <v>0</v>
      </c>
      <c r="J699" s="177">
        <v>0</v>
      </c>
      <c r="K699" s="177">
        <v>0</v>
      </c>
      <c r="L699" s="177">
        <v>0</v>
      </c>
      <c r="M699" s="177">
        <v>0</v>
      </c>
      <c r="N699" s="177">
        <v>0</v>
      </c>
      <c r="O699" s="177">
        <v>0</v>
      </c>
      <c r="P699" s="177">
        <v>0</v>
      </c>
      <c r="Q699" s="177">
        <v>0</v>
      </c>
      <c r="R699" s="177">
        <v>0</v>
      </c>
      <c r="S699" s="177">
        <v>0</v>
      </c>
      <c r="T699" s="177">
        <v>0</v>
      </c>
      <c r="U699" s="177">
        <v>0</v>
      </c>
      <c r="V699" s="177">
        <v>0</v>
      </c>
      <c r="W699" s="177">
        <v>0</v>
      </c>
      <c r="X699" s="177">
        <v>0</v>
      </c>
      <c r="Y699" s="177">
        <v>0</v>
      </c>
      <c r="Z699" s="177">
        <v>0</v>
      </c>
      <c r="AA699" s="177">
        <v>0</v>
      </c>
      <c r="AB699" s="177">
        <v>0</v>
      </c>
      <c r="AC699" s="177">
        <v>0</v>
      </c>
      <c r="AD699" s="177">
        <v>0</v>
      </c>
      <c r="AE699" s="177">
        <v>0</v>
      </c>
      <c r="AF699" s="177">
        <v>0</v>
      </c>
      <c r="AG699" s="177">
        <v>0</v>
      </c>
      <c r="AH699" s="177">
        <v>0</v>
      </c>
      <c r="AI699" s="177">
        <v>0</v>
      </c>
      <c r="AJ699" s="177">
        <v>0</v>
      </c>
      <c r="AK699" s="177">
        <v>0</v>
      </c>
      <c r="AL699" s="177">
        <v>0</v>
      </c>
      <c r="AM699" s="177">
        <v>0</v>
      </c>
      <c r="AN699" s="177">
        <v>0</v>
      </c>
      <c r="AO699" s="177">
        <v>0</v>
      </c>
      <c r="AP699" s="177">
        <v>0</v>
      </c>
      <c r="AQ699" s="177">
        <v>0</v>
      </c>
      <c r="AR699" s="177">
        <v>0</v>
      </c>
      <c r="AS699" s="177">
        <v>0</v>
      </c>
      <c r="AT699" s="177">
        <v>0</v>
      </c>
      <c r="AU699" s="177">
        <v>0</v>
      </c>
      <c r="AV699" s="177">
        <v>0</v>
      </c>
      <c r="AW699" s="177">
        <v>0</v>
      </c>
      <c r="AX699" s="177">
        <v>0</v>
      </c>
      <c r="AY699" s="177">
        <v>0</v>
      </c>
      <c r="AZ699" s="177">
        <v>0</v>
      </c>
      <c r="BA699" s="177">
        <v>0</v>
      </c>
      <c r="BB699" s="177">
        <v>0</v>
      </c>
      <c r="BC699" s="177">
        <v>0</v>
      </c>
      <c r="BD699" s="177">
        <v>0</v>
      </c>
      <c r="BE699" s="177">
        <v>0</v>
      </c>
      <c r="BF699" s="177">
        <v>0</v>
      </c>
      <c r="BG699" s="177">
        <v>0</v>
      </c>
      <c r="BH699" s="177">
        <v>0</v>
      </c>
      <c r="BI699" s="177">
        <v>0</v>
      </c>
      <c r="BJ699" s="177">
        <v>0</v>
      </c>
      <c r="BK699" s="177">
        <v>0</v>
      </c>
      <c r="BL699" s="177">
        <v>0</v>
      </c>
      <c r="BM699" s="177">
        <v>0</v>
      </c>
      <c r="BN699" s="177">
        <v>0</v>
      </c>
      <c r="BO699" s="177">
        <v>0</v>
      </c>
      <c r="BP699" s="177">
        <v>0</v>
      </c>
      <c r="BQ699" s="177">
        <v>0</v>
      </c>
      <c r="BR699" s="177">
        <v>0</v>
      </c>
      <c r="BS699" s="177">
        <v>0</v>
      </c>
      <c r="BT699" s="177">
        <v>0</v>
      </c>
      <c r="BU699" s="179">
        <v>0</v>
      </c>
      <c r="BV699" s="177">
        <v>0</v>
      </c>
      <c r="BW699" s="177">
        <v>0</v>
      </c>
      <c r="BX699" s="177">
        <v>0</v>
      </c>
      <c r="BY699" s="179">
        <v>0</v>
      </c>
      <c r="BZ699" s="179">
        <v>0</v>
      </c>
      <c r="CA699" s="177">
        <v>0</v>
      </c>
      <c r="CB699" s="179">
        <v>0</v>
      </c>
      <c r="CC699" s="177">
        <v>0</v>
      </c>
      <c r="CD699" s="179">
        <v>0</v>
      </c>
      <c r="CE699" s="179">
        <v>0</v>
      </c>
      <c r="CF699" s="179">
        <v>0</v>
      </c>
      <c r="CG699" s="179">
        <v>0</v>
      </c>
      <c r="CH699" s="177">
        <v>0</v>
      </c>
      <c r="CI699" s="177">
        <v>0</v>
      </c>
      <c r="CJ699" s="179">
        <v>0</v>
      </c>
      <c r="CK699" s="177">
        <v>0</v>
      </c>
      <c r="CL699" s="177">
        <v>0</v>
      </c>
      <c r="CM699" s="178" t="s">
        <v>2240</v>
      </c>
      <c r="CN699" s="153" t="s">
        <v>2241</v>
      </c>
      <c r="CO699" s="153" t="s">
        <v>2240</v>
      </c>
      <c r="CP699" s="154" t="s">
        <v>2243</v>
      </c>
      <c r="CQ699" s="189" t="s">
        <v>2242</v>
      </c>
      <c r="CR699" s="154">
        <f t="shared" si="15"/>
        <v>0</v>
      </c>
      <c r="CS699" s="154" t="s">
        <v>2274</v>
      </c>
      <c r="CT699" s="154" t="s">
        <v>2275</v>
      </c>
      <c r="CU699" s="154">
        <v>0</v>
      </c>
      <c r="CW699" s="157" t="s">
        <v>2241</v>
      </c>
      <c r="CX699" s="154" t="s">
        <v>2240</v>
      </c>
      <c r="CY699" s="154" t="s">
        <v>2243</v>
      </c>
      <c r="CZ699" s="174">
        <f t="shared" si="14"/>
        <v>0</v>
      </c>
      <c r="DA699" s="158" t="s">
        <v>2274</v>
      </c>
      <c r="DB699" s="154" t="s">
        <v>2275</v>
      </c>
      <c r="DC699" s="154" t="s">
        <v>664</v>
      </c>
    </row>
    <row r="700" spans="1:107" ht="13.2" customHeight="1" x14ac:dyDescent="0.25">
      <c r="A700" s="175" t="s">
        <v>1135</v>
      </c>
      <c r="B700" s="176" t="s">
        <v>1136</v>
      </c>
      <c r="C700" s="177">
        <v>0</v>
      </c>
      <c r="D700" s="177">
        <v>0</v>
      </c>
      <c r="E700" s="177">
        <v>0</v>
      </c>
      <c r="F700" s="177">
        <v>0</v>
      </c>
      <c r="G700" s="177">
        <v>0</v>
      </c>
      <c r="H700" s="177">
        <v>0</v>
      </c>
      <c r="I700" s="177">
        <v>0</v>
      </c>
      <c r="J700" s="177">
        <v>0</v>
      </c>
      <c r="K700" s="177">
        <v>0</v>
      </c>
      <c r="L700" s="177">
        <v>0</v>
      </c>
      <c r="M700" s="177">
        <v>0</v>
      </c>
      <c r="N700" s="177">
        <v>0</v>
      </c>
      <c r="O700" s="177">
        <v>285083.38</v>
      </c>
      <c r="P700" s="177">
        <v>0</v>
      </c>
      <c r="Q700" s="177">
        <v>0</v>
      </c>
      <c r="R700" s="177">
        <v>0</v>
      </c>
      <c r="S700" s="177">
        <v>0</v>
      </c>
      <c r="T700" s="177">
        <v>0</v>
      </c>
      <c r="U700" s="177">
        <v>0</v>
      </c>
      <c r="V700" s="177">
        <v>0</v>
      </c>
      <c r="W700" s="177">
        <v>2012804.76</v>
      </c>
      <c r="X700" s="177">
        <v>0</v>
      </c>
      <c r="Y700" s="177">
        <v>0</v>
      </c>
      <c r="Z700" s="177">
        <v>0</v>
      </c>
      <c r="AA700" s="177">
        <v>0</v>
      </c>
      <c r="AB700" s="177">
        <v>0</v>
      </c>
      <c r="AC700" s="177">
        <v>0</v>
      </c>
      <c r="AD700" s="177">
        <v>0</v>
      </c>
      <c r="AE700" s="177">
        <v>0</v>
      </c>
      <c r="AF700" s="177">
        <v>0</v>
      </c>
      <c r="AG700" s="177">
        <v>0</v>
      </c>
      <c r="AH700" s="177">
        <v>0</v>
      </c>
      <c r="AI700" s="177">
        <v>0</v>
      </c>
      <c r="AJ700" s="177">
        <v>0</v>
      </c>
      <c r="AK700" s="177">
        <v>50816.58</v>
      </c>
      <c r="AL700" s="177">
        <v>0</v>
      </c>
      <c r="AM700" s="177">
        <v>0</v>
      </c>
      <c r="AN700" s="177">
        <v>0</v>
      </c>
      <c r="AO700" s="177">
        <v>0</v>
      </c>
      <c r="AP700" s="177">
        <v>0</v>
      </c>
      <c r="AQ700" s="177">
        <v>0</v>
      </c>
      <c r="AR700" s="177">
        <v>0</v>
      </c>
      <c r="AS700" s="177">
        <v>0</v>
      </c>
      <c r="AT700" s="177">
        <v>0</v>
      </c>
      <c r="AU700" s="177">
        <v>0</v>
      </c>
      <c r="AV700" s="177">
        <v>0</v>
      </c>
      <c r="AW700" s="177">
        <v>0</v>
      </c>
      <c r="AX700" s="177">
        <v>0</v>
      </c>
      <c r="AY700" s="177">
        <v>0</v>
      </c>
      <c r="AZ700" s="177">
        <v>0</v>
      </c>
      <c r="BA700" s="177">
        <v>0</v>
      </c>
      <c r="BB700" s="177">
        <v>0</v>
      </c>
      <c r="BC700" s="177">
        <v>0</v>
      </c>
      <c r="BD700" s="177">
        <v>0</v>
      </c>
      <c r="BE700" s="177">
        <v>0</v>
      </c>
      <c r="BF700" s="177">
        <v>0</v>
      </c>
      <c r="BG700" s="177">
        <v>0</v>
      </c>
      <c r="BH700" s="177">
        <v>0</v>
      </c>
      <c r="BI700" s="177">
        <v>0</v>
      </c>
      <c r="BJ700" s="177">
        <v>0</v>
      </c>
      <c r="BK700" s="177">
        <v>0</v>
      </c>
      <c r="BL700" s="177">
        <v>0</v>
      </c>
      <c r="BM700" s="177">
        <v>0</v>
      </c>
      <c r="BN700" s="177">
        <v>0</v>
      </c>
      <c r="BO700" s="177">
        <v>0</v>
      </c>
      <c r="BP700" s="177">
        <v>0</v>
      </c>
      <c r="BQ700" s="177">
        <v>0</v>
      </c>
      <c r="BR700" s="179">
        <v>0</v>
      </c>
      <c r="BS700" s="177">
        <v>0</v>
      </c>
      <c r="BT700" s="177">
        <v>0</v>
      </c>
      <c r="BU700" s="179">
        <v>0</v>
      </c>
      <c r="BV700" s="177">
        <v>0</v>
      </c>
      <c r="BW700" s="179">
        <v>0</v>
      </c>
      <c r="BX700" s="177">
        <v>0</v>
      </c>
      <c r="BY700" s="177">
        <v>0</v>
      </c>
      <c r="BZ700" s="177">
        <v>0</v>
      </c>
      <c r="CA700" s="177">
        <v>0</v>
      </c>
      <c r="CB700" s="177">
        <v>0</v>
      </c>
      <c r="CC700" s="177">
        <v>0</v>
      </c>
      <c r="CD700" s="177">
        <v>0</v>
      </c>
      <c r="CE700" s="179">
        <v>0</v>
      </c>
      <c r="CF700" s="177">
        <v>0</v>
      </c>
      <c r="CG700" s="179">
        <v>0</v>
      </c>
      <c r="CH700" s="177">
        <v>0</v>
      </c>
      <c r="CI700" s="177">
        <v>0</v>
      </c>
      <c r="CJ700" s="177">
        <v>0</v>
      </c>
      <c r="CK700" s="179">
        <v>0</v>
      </c>
      <c r="CL700" s="177">
        <v>0</v>
      </c>
      <c r="CM700" s="178" t="s">
        <v>2276</v>
      </c>
      <c r="CN700" s="153" t="s">
        <v>2277</v>
      </c>
      <c r="CO700" s="153" t="s">
        <v>2276</v>
      </c>
      <c r="CQ700" s="189" t="s">
        <v>2278</v>
      </c>
      <c r="CR700" s="154">
        <f t="shared" si="15"/>
        <v>0</v>
      </c>
      <c r="CS700" s="154" t="s">
        <v>1135</v>
      </c>
      <c r="CT700" s="154" t="s">
        <v>1136</v>
      </c>
      <c r="CU700" s="154">
        <v>0</v>
      </c>
      <c r="CW700" s="157" t="s">
        <v>2277</v>
      </c>
      <c r="CX700" s="154" t="s">
        <v>2276</v>
      </c>
      <c r="CY700" s="154">
        <v>0</v>
      </c>
      <c r="CZ700" s="174">
        <f t="shared" si="14"/>
        <v>0</v>
      </c>
      <c r="DA700" s="158" t="s">
        <v>1135</v>
      </c>
      <c r="DB700" s="154" t="s">
        <v>1136</v>
      </c>
      <c r="DC700" s="154" t="s">
        <v>1288</v>
      </c>
    </row>
    <row r="701" spans="1:107" ht="13.2" customHeight="1" x14ac:dyDescent="0.25">
      <c r="A701" s="175" t="s">
        <v>775</v>
      </c>
      <c r="B701" s="176" t="s">
        <v>776</v>
      </c>
      <c r="C701" s="177">
        <v>0</v>
      </c>
      <c r="D701" s="177">
        <v>0</v>
      </c>
      <c r="E701" s="177">
        <v>0</v>
      </c>
      <c r="F701" s="177">
        <v>0</v>
      </c>
      <c r="G701" s="177">
        <v>0</v>
      </c>
      <c r="H701" s="177">
        <v>0</v>
      </c>
      <c r="I701" s="177">
        <v>0</v>
      </c>
      <c r="J701" s="177">
        <v>0</v>
      </c>
      <c r="K701" s="177">
        <v>0</v>
      </c>
      <c r="L701" s="177">
        <v>0</v>
      </c>
      <c r="M701" s="177">
        <v>0</v>
      </c>
      <c r="N701" s="177">
        <v>0</v>
      </c>
      <c r="O701" s="177">
        <v>0</v>
      </c>
      <c r="P701" s="177">
        <v>0</v>
      </c>
      <c r="Q701" s="177">
        <v>0</v>
      </c>
      <c r="R701" s="177">
        <v>0</v>
      </c>
      <c r="S701" s="177">
        <v>0</v>
      </c>
      <c r="T701" s="177">
        <v>0</v>
      </c>
      <c r="U701" s="177">
        <v>0</v>
      </c>
      <c r="V701" s="177">
        <v>0</v>
      </c>
      <c r="W701" s="177">
        <v>0</v>
      </c>
      <c r="X701" s="177">
        <v>0</v>
      </c>
      <c r="Y701" s="177">
        <v>0</v>
      </c>
      <c r="Z701" s="177">
        <v>0</v>
      </c>
      <c r="AA701" s="177">
        <v>0</v>
      </c>
      <c r="AB701" s="177">
        <v>0</v>
      </c>
      <c r="AC701" s="177">
        <v>0</v>
      </c>
      <c r="AD701" s="177">
        <v>0</v>
      </c>
      <c r="AE701" s="177">
        <v>0</v>
      </c>
      <c r="AF701" s="177">
        <v>0</v>
      </c>
      <c r="AG701" s="177">
        <v>0</v>
      </c>
      <c r="AH701" s="177">
        <v>0</v>
      </c>
      <c r="AI701" s="177">
        <v>0</v>
      </c>
      <c r="AJ701" s="177">
        <v>0</v>
      </c>
      <c r="AK701" s="177">
        <v>0</v>
      </c>
      <c r="AL701" s="177">
        <v>0</v>
      </c>
      <c r="AM701" s="177">
        <v>0</v>
      </c>
      <c r="AN701" s="177">
        <v>0</v>
      </c>
      <c r="AO701" s="177">
        <v>0</v>
      </c>
      <c r="AP701" s="177">
        <v>0</v>
      </c>
      <c r="AQ701" s="177">
        <v>0</v>
      </c>
      <c r="AR701" s="177">
        <v>0</v>
      </c>
      <c r="AS701" s="177">
        <v>0</v>
      </c>
      <c r="AT701" s="177">
        <v>0</v>
      </c>
      <c r="AU701" s="177">
        <v>0</v>
      </c>
      <c r="AV701" s="177">
        <v>0</v>
      </c>
      <c r="AW701" s="177">
        <v>0</v>
      </c>
      <c r="AX701" s="177">
        <v>0</v>
      </c>
      <c r="AY701" s="177">
        <v>0</v>
      </c>
      <c r="AZ701" s="177">
        <v>0</v>
      </c>
      <c r="BA701" s="177">
        <v>0</v>
      </c>
      <c r="BB701" s="177">
        <v>0</v>
      </c>
      <c r="BC701" s="177">
        <v>0</v>
      </c>
      <c r="BD701" s="177">
        <v>0</v>
      </c>
      <c r="BE701" s="177">
        <v>16146</v>
      </c>
      <c r="BF701" s="177">
        <v>0</v>
      </c>
      <c r="BG701" s="177">
        <v>0</v>
      </c>
      <c r="BH701" s="177">
        <v>0</v>
      </c>
      <c r="BI701" s="177">
        <v>0</v>
      </c>
      <c r="BJ701" s="177">
        <v>0</v>
      </c>
      <c r="BK701" s="177">
        <v>0</v>
      </c>
      <c r="BL701" s="177">
        <v>0</v>
      </c>
      <c r="BM701" s="177">
        <v>0</v>
      </c>
      <c r="BN701" s="177">
        <v>0</v>
      </c>
      <c r="BO701" s="177">
        <v>0</v>
      </c>
      <c r="BP701" s="177">
        <v>0</v>
      </c>
      <c r="BQ701" s="177">
        <v>0</v>
      </c>
      <c r="BR701" s="177">
        <v>0</v>
      </c>
      <c r="BS701" s="177">
        <v>0</v>
      </c>
      <c r="BT701" s="179">
        <v>0</v>
      </c>
      <c r="BU701" s="177">
        <v>0</v>
      </c>
      <c r="BV701" s="177">
        <v>0</v>
      </c>
      <c r="BW701" s="177">
        <v>0</v>
      </c>
      <c r="BX701" s="179">
        <v>0</v>
      </c>
      <c r="BY701" s="177">
        <v>0</v>
      </c>
      <c r="BZ701" s="179">
        <v>0</v>
      </c>
      <c r="CA701" s="179">
        <v>0</v>
      </c>
      <c r="CB701" s="177">
        <v>0</v>
      </c>
      <c r="CC701" s="177">
        <v>0</v>
      </c>
      <c r="CD701" s="177">
        <v>0</v>
      </c>
      <c r="CE701" s="177">
        <v>0</v>
      </c>
      <c r="CF701" s="177">
        <v>0</v>
      </c>
      <c r="CG701" s="177">
        <v>0</v>
      </c>
      <c r="CH701" s="177">
        <v>0</v>
      </c>
      <c r="CI701" s="177">
        <v>0</v>
      </c>
      <c r="CJ701" s="179">
        <v>0</v>
      </c>
      <c r="CK701" s="177">
        <v>0</v>
      </c>
      <c r="CL701" s="177">
        <v>0</v>
      </c>
      <c r="CM701" s="178" t="s">
        <v>2240</v>
      </c>
      <c r="CN701" s="153" t="s">
        <v>2241</v>
      </c>
      <c r="CO701" s="153" t="s">
        <v>2240</v>
      </c>
      <c r="CP701" s="154" t="s">
        <v>2243</v>
      </c>
      <c r="CQ701" s="189" t="s">
        <v>2242</v>
      </c>
      <c r="CR701" s="154">
        <f t="shared" si="15"/>
        <v>0</v>
      </c>
      <c r="CS701" s="154" t="s">
        <v>775</v>
      </c>
      <c r="CT701" s="154" t="s">
        <v>776</v>
      </c>
      <c r="CU701" s="154">
        <v>0</v>
      </c>
      <c r="CW701" s="157" t="s">
        <v>2241</v>
      </c>
      <c r="CX701" s="154" t="s">
        <v>2240</v>
      </c>
      <c r="CY701" s="154" t="s">
        <v>2243</v>
      </c>
      <c r="CZ701" s="174">
        <f t="shared" si="14"/>
        <v>0</v>
      </c>
      <c r="DA701" s="158" t="s">
        <v>775</v>
      </c>
      <c r="DB701" s="154" t="s">
        <v>776</v>
      </c>
      <c r="DC701" s="154" t="s">
        <v>664</v>
      </c>
    </row>
    <row r="702" spans="1:107" ht="13.2" customHeight="1" x14ac:dyDescent="0.25">
      <c r="A702" s="175" t="s">
        <v>2279</v>
      </c>
      <c r="B702" s="176" t="s">
        <v>2280</v>
      </c>
      <c r="C702" s="177">
        <v>0</v>
      </c>
      <c r="D702" s="177">
        <v>0</v>
      </c>
      <c r="E702" s="177">
        <v>0</v>
      </c>
      <c r="F702" s="177">
        <v>0</v>
      </c>
      <c r="G702" s="177">
        <v>0</v>
      </c>
      <c r="H702" s="177">
        <v>0</v>
      </c>
      <c r="I702" s="177">
        <v>0</v>
      </c>
      <c r="J702" s="177">
        <v>0</v>
      </c>
      <c r="K702" s="177">
        <v>0</v>
      </c>
      <c r="L702" s="177">
        <v>0</v>
      </c>
      <c r="M702" s="177">
        <v>0</v>
      </c>
      <c r="N702" s="177">
        <v>0</v>
      </c>
      <c r="O702" s="177">
        <v>0</v>
      </c>
      <c r="P702" s="177">
        <v>0</v>
      </c>
      <c r="Q702" s="177">
        <v>0</v>
      </c>
      <c r="R702" s="177">
        <v>0</v>
      </c>
      <c r="S702" s="177">
        <v>0</v>
      </c>
      <c r="T702" s="177">
        <v>0</v>
      </c>
      <c r="U702" s="177">
        <v>0</v>
      </c>
      <c r="V702" s="177">
        <v>0</v>
      </c>
      <c r="W702" s="177">
        <v>0</v>
      </c>
      <c r="X702" s="177">
        <v>0</v>
      </c>
      <c r="Y702" s="177">
        <v>0</v>
      </c>
      <c r="Z702" s="177">
        <v>0</v>
      </c>
      <c r="AA702" s="177">
        <v>0</v>
      </c>
      <c r="AB702" s="177">
        <v>0</v>
      </c>
      <c r="AC702" s="177">
        <v>0</v>
      </c>
      <c r="AD702" s="177">
        <v>0</v>
      </c>
      <c r="AE702" s="177">
        <v>0</v>
      </c>
      <c r="AF702" s="177">
        <v>0</v>
      </c>
      <c r="AG702" s="177">
        <v>0</v>
      </c>
      <c r="AH702" s="177">
        <v>0</v>
      </c>
      <c r="AI702" s="177">
        <v>0</v>
      </c>
      <c r="AJ702" s="177">
        <v>0</v>
      </c>
      <c r="AK702" s="177">
        <v>0</v>
      </c>
      <c r="AL702" s="177">
        <v>0</v>
      </c>
      <c r="AM702" s="177">
        <v>0</v>
      </c>
      <c r="AN702" s="177">
        <v>0</v>
      </c>
      <c r="AO702" s="177">
        <v>0</v>
      </c>
      <c r="AP702" s="177">
        <v>0</v>
      </c>
      <c r="AQ702" s="177">
        <v>0</v>
      </c>
      <c r="AR702" s="177">
        <v>0</v>
      </c>
      <c r="AS702" s="177">
        <v>0</v>
      </c>
      <c r="AT702" s="177">
        <v>0</v>
      </c>
      <c r="AU702" s="177">
        <v>0</v>
      </c>
      <c r="AV702" s="177">
        <v>0</v>
      </c>
      <c r="AW702" s="177">
        <v>0</v>
      </c>
      <c r="AX702" s="177">
        <v>0</v>
      </c>
      <c r="AY702" s="177">
        <v>0</v>
      </c>
      <c r="AZ702" s="177">
        <v>0</v>
      </c>
      <c r="BA702" s="177">
        <v>0</v>
      </c>
      <c r="BB702" s="177">
        <v>0</v>
      </c>
      <c r="BC702" s="177">
        <v>0</v>
      </c>
      <c r="BD702" s="177">
        <v>0</v>
      </c>
      <c r="BE702" s="177">
        <v>0</v>
      </c>
      <c r="BF702" s="177">
        <v>0</v>
      </c>
      <c r="BG702" s="177">
        <v>0</v>
      </c>
      <c r="BH702" s="177">
        <v>0</v>
      </c>
      <c r="BI702" s="177">
        <v>0</v>
      </c>
      <c r="BJ702" s="177">
        <v>0</v>
      </c>
      <c r="BK702" s="177">
        <v>0</v>
      </c>
      <c r="BL702" s="177">
        <v>0</v>
      </c>
      <c r="BM702" s="177">
        <v>0</v>
      </c>
      <c r="BN702" s="177">
        <v>0</v>
      </c>
      <c r="BO702" s="177">
        <v>0</v>
      </c>
      <c r="BP702" s="177">
        <v>0</v>
      </c>
      <c r="BQ702" s="177">
        <v>0</v>
      </c>
      <c r="BR702" s="179">
        <v>0</v>
      </c>
      <c r="BS702" s="179">
        <v>0</v>
      </c>
      <c r="BT702" s="177">
        <v>0</v>
      </c>
      <c r="BU702" s="179">
        <v>0</v>
      </c>
      <c r="BV702" s="179">
        <v>0</v>
      </c>
      <c r="BW702" s="179">
        <v>0</v>
      </c>
      <c r="BX702" s="179">
        <v>0</v>
      </c>
      <c r="BY702" s="179">
        <v>0</v>
      </c>
      <c r="BZ702" s="179">
        <v>0</v>
      </c>
      <c r="CA702" s="179">
        <v>0</v>
      </c>
      <c r="CB702" s="179">
        <v>0</v>
      </c>
      <c r="CC702" s="179">
        <v>0</v>
      </c>
      <c r="CD702" s="179">
        <v>0</v>
      </c>
      <c r="CE702" s="179">
        <v>0</v>
      </c>
      <c r="CF702" s="179">
        <v>0</v>
      </c>
      <c r="CG702" s="179">
        <v>0</v>
      </c>
      <c r="CH702" s="179">
        <v>0</v>
      </c>
      <c r="CI702" s="179">
        <v>0</v>
      </c>
      <c r="CJ702" s="179">
        <v>0</v>
      </c>
      <c r="CK702" s="179">
        <v>0</v>
      </c>
      <c r="CL702" s="179">
        <v>0</v>
      </c>
      <c r="CM702" s="178" t="s">
        <v>2240</v>
      </c>
      <c r="CN702" s="153" t="s">
        <v>2241</v>
      </c>
      <c r="CO702" s="153" t="s">
        <v>2240</v>
      </c>
      <c r="CP702" s="154" t="s">
        <v>2243</v>
      </c>
      <c r="CQ702" s="189" t="s">
        <v>2242</v>
      </c>
      <c r="CR702" s="154">
        <f t="shared" si="15"/>
        <v>0</v>
      </c>
      <c r="CS702" s="154" t="s">
        <v>2279</v>
      </c>
      <c r="CT702" s="154" t="s">
        <v>2280</v>
      </c>
      <c r="CU702" s="154">
        <v>0</v>
      </c>
      <c r="CW702" s="157" t="s">
        <v>2241</v>
      </c>
      <c r="CX702" s="154" t="s">
        <v>2240</v>
      </c>
      <c r="CY702" s="154" t="s">
        <v>2243</v>
      </c>
      <c r="CZ702" s="174">
        <f t="shared" si="14"/>
        <v>0</v>
      </c>
      <c r="DA702" s="158" t="s">
        <v>2279</v>
      </c>
      <c r="DB702" s="154" t="s">
        <v>2280</v>
      </c>
      <c r="DC702" s="154" t="s">
        <v>664</v>
      </c>
    </row>
    <row r="703" spans="1:107" ht="13.2" customHeight="1" x14ac:dyDescent="0.25">
      <c r="A703" s="175" t="s">
        <v>777</v>
      </c>
      <c r="B703" s="176" t="s">
        <v>778</v>
      </c>
      <c r="C703" s="177">
        <v>38400</v>
      </c>
      <c r="D703" s="177">
        <v>0</v>
      </c>
      <c r="E703" s="177">
        <v>391400</v>
      </c>
      <c r="F703" s="177">
        <v>0</v>
      </c>
      <c r="G703" s="177">
        <v>0</v>
      </c>
      <c r="H703" s="177">
        <v>0</v>
      </c>
      <c r="I703" s="177">
        <v>0</v>
      </c>
      <c r="J703" s="177">
        <v>50400</v>
      </c>
      <c r="K703" s="177">
        <v>82500</v>
      </c>
      <c r="L703" s="177">
        <v>0</v>
      </c>
      <c r="M703" s="177">
        <v>104560</v>
      </c>
      <c r="N703" s="177">
        <v>65230</v>
      </c>
      <c r="O703" s="177">
        <v>292285.59999999998</v>
      </c>
      <c r="P703" s="177">
        <v>166939.6</v>
      </c>
      <c r="Q703" s="177">
        <v>1218331</v>
      </c>
      <c r="R703" s="177">
        <v>0</v>
      </c>
      <c r="S703" s="177">
        <v>0</v>
      </c>
      <c r="T703" s="177">
        <v>0</v>
      </c>
      <c r="U703" s="177">
        <v>67840</v>
      </c>
      <c r="V703" s="177">
        <v>0</v>
      </c>
      <c r="W703" s="177">
        <v>7500</v>
      </c>
      <c r="X703" s="177">
        <v>189870</v>
      </c>
      <c r="Y703" s="177">
        <v>211410</v>
      </c>
      <c r="Z703" s="177">
        <v>102127.5</v>
      </c>
      <c r="AA703" s="177">
        <v>0</v>
      </c>
      <c r="AB703" s="177">
        <v>0</v>
      </c>
      <c r="AC703" s="177">
        <v>0</v>
      </c>
      <c r="AD703" s="177">
        <v>0</v>
      </c>
      <c r="AE703" s="177">
        <v>0</v>
      </c>
      <c r="AF703" s="177">
        <v>0</v>
      </c>
      <c r="AG703" s="177">
        <v>0</v>
      </c>
      <c r="AH703" s="177">
        <v>0</v>
      </c>
      <c r="AI703" s="177">
        <v>0</v>
      </c>
      <c r="AJ703" s="177">
        <v>3000</v>
      </c>
      <c r="AK703" s="177">
        <v>237470</v>
      </c>
      <c r="AL703" s="177">
        <v>0</v>
      </c>
      <c r="AM703" s="177">
        <v>144900</v>
      </c>
      <c r="AN703" s="177">
        <v>0</v>
      </c>
      <c r="AO703" s="177">
        <v>176865</v>
      </c>
      <c r="AP703" s="177">
        <v>3040150</v>
      </c>
      <c r="AQ703" s="177">
        <v>46300</v>
      </c>
      <c r="AR703" s="177">
        <v>72000</v>
      </c>
      <c r="AS703" s="177">
        <v>0</v>
      </c>
      <c r="AT703" s="177">
        <v>0</v>
      </c>
      <c r="AU703" s="177">
        <v>0</v>
      </c>
      <c r="AV703" s="177">
        <v>749725</v>
      </c>
      <c r="AW703" s="177">
        <v>0</v>
      </c>
      <c r="AX703" s="177">
        <v>0</v>
      </c>
      <c r="AY703" s="177">
        <v>0</v>
      </c>
      <c r="AZ703" s="177">
        <v>85600</v>
      </c>
      <c r="BA703" s="177">
        <v>0</v>
      </c>
      <c r="BB703" s="177">
        <v>0</v>
      </c>
      <c r="BC703" s="177">
        <v>94135</v>
      </c>
      <c r="BD703" s="177">
        <v>150400</v>
      </c>
      <c r="BE703" s="177">
        <v>11500</v>
      </c>
      <c r="BF703" s="177">
        <v>207860</v>
      </c>
      <c r="BG703" s="177">
        <v>0</v>
      </c>
      <c r="BH703" s="177">
        <v>0</v>
      </c>
      <c r="BI703" s="177">
        <v>0</v>
      </c>
      <c r="BJ703" s="177">
        <v>71160</v>
      </c>
      <c r="BK703" s="177">
        <v>0</v>
      </c>
      <c r="BL703" s="177">
        <v>51360</v>
      </c>
      <c r="BM703" s="177">
        <v>330920</v>
      </c>
      <c r="BN703" s="177">
        <v>610010</v>
      </c>
      <c r="BO703" s="177">
        <v>179200</v>
      </c>
      <c r="BP703" s="177">
        <v>408550</v>
      </c>
      <c r="BQ703" s="177">
        <v>159920</v>
      </c>
      <c r="BR703" s="179">
        <v>354393</v>
      </c>
      <c r="BS703" s="177">
        <v>0</v>
      </c>
      <c r="BT703" s="179">
        <v>37704</v>
      </c>
      <c r="BU703" s="177">
        <v>0</v>
      </c>
      <c r="BV703" s="177">
        <v>0</v>
      </c>
      <c r="BW703" s="177">
        <v>0</v>
      </c>
      <c r="BX703" s="179">
        <v>0</v>
      </c>
      <c r="BY703" s="177">
        <v>133740</v>
      </c>
      <c r="BZ703" s="177">
        <v>17908</v>
      </c>
      <c r="CA703" s="177">
        <v>0</v>
      </c>
      <c r="CB703" s="177">
        <v>0</v>
      </c>
      <c r="CC703" s="177">
        <v>709040</v>
      </c>
      <c r="CD703" s="177">
        <v>8800</v>
      </c>
      <c r="CE703" s="179">
        <v>0</v>
      </c>
      <c r="CF703" s="177">
        <v>0</v>
      </c>
      <c r="CG703" s="179">
        <v>76950</v>
      </c>
      <c r="CH703" s="177">
        <v>0</v>
      </c>
      <c r="CI703" s="179">
        <v>0</v>
      </c>
      <c r="CJ703" s="179">
        <v>13500</v>
      </c>
      <c r="CK703" s="179">
        <v>0</v>
      </c>
      <c r="CL703" s="179">
        <v>0</v>
      </c>
      <c r="CM703" s="178" t="s">
        <v>2276</v>
      </c>
      <c r="CN703" s="153" t="s">
        <v>2281</v>
      </c>
      <c r="CO703" s="153" t="s">
        <v>2276</v>
      </c>
      <c r="CP703" s="154" t="s">
        <v>2282</v>
      </c>
      <c r="CQ703" s="189" t="s">
        <v>2278</v>
      </c>
      <c r="CR703" s="154">
        <f t="shared" si="15"/>
        <v>0</v>
      </c>
      <c r="CS703" s="154" t="s">
        <v>777</v>
      </c>
      <c r="CT703" s="154" t="s">
        <v>778</v>
      </c>
      <c r="CU703" s="154">
        <v>0</v>
      </c>
      <c r="CW703" s="157" t="s">
        <v>2281</v>
      </c>
      <c r="CX703" s="154" t="s">
        <v>2276</v>
      </c>
      <c r="CY703" s="154" t="s">
        <v>2282</v>
      </c>
      <c r="CZ703" s="174">
        <f t="shared" si="14"/>
        <v>0</v>
      </c>
      <c r="DA703" s="158" t="s">
        <v>777</v>
      </c>
      <c r="DB703" s="154" t="s">
        <v>778</v>
      </c>
      <c r="DC703" s="154" t="s">
        <v>664</v>
      </c>
    </row>
    <row r="704" spans="1:107" ht="13.2" customHeight="1" x14ac:dyDescent="0.25">
      <c r="A704" s="175" t="s">
        <v>779</v>
      </c>
      <c r="B704" s="176" t="s">
        <v>780</v>
      </c>
      <c r="C704" s="177">
        <v>3098000</v>
      </c>
      <c r="D704" s="177">
        <v>0</v>
      </c>
      <c r="E704" s="177">
        <v>0</v>
      </c>
      <c r="F704" s="177">
        <v>0</v>
      </c>
      <c r="G704" s="177">
        <v>0</v>
      </c>
      <c r="H704" s="177">
        <v>0</v>
      </c>
      <c r="I704" s="177">
        <v>0</v>
      </c>
      <c r="J704" s="177">
        <v>0</v>
      </c>
      <c r="K704" s="177">
        <v>0</v>
      </c>
      <c r="L704" s="177">
        <v>18000</v>
      </c>
      <c r="M704" s="177">
        <v>54500</v>
      </c>
      <c r="N704" s="177">
        <v>0</v>
      </c>
      <c r="O704" s="177">
        <v>308645</v>
      </c>
      <c r="P704" s="177">
        <v>34360</v>
      </c>
      <c r="Q704" s="177">
        <v>232895.11</v>
      </c>
      <c r="R704" s="177">
        <v>0</v>
      </c>
      <c r="S704" s="177">
        <v>0</v>
      </c>
      <c r="T704" s="177">
        <v>0</v>
      </c>
      <c r="U704" s="177">
        <v>0</v>
      </c>
      <c r="V704" s="177">
        <v>4330</v>
      </c>
      <c r="W704" s="177">
        <v>0</v>
      </c>
      <c r="X704" s="177">
        <v>0</v>
      </c>
      <c r="Y704" s="177">
        <v>0</v>
      </c>
      <c r="Z704" s="177">
        <v>0</v>
      </c>
      <c r="AA704" s="177">
        <v>0</v>
      </c>
      <c r="AB704" s="177">
        <v>0</v>
      </c>
      <c r="AC704" s="177">
        <v>0</v>
      </c>
      <c r="AD704" s="177">
        <v>29400</v>
      </c>
      <c r="AE704" s="177">
        <v>0</v>
      </c>
      <c r="AF704" s="177">
        <v>0</v>
      </c>
      <c r="AG704" s="177">
        <v>0</v>
      </c>
      <c r="AH704" s="177">
        <v>214500</v>
      </c>
      <c r="AI704" s="177">
        <v>0</v>
      </c>
      <c r="AJ704" s="177">
        <v>0</v>
      </c>
      <c r="AK704" s="177">
        <v>0</v>
      </c>
      <c r="AL704" s="177">
        <v>0</v>
      </c>
      <c r="AM704" s="177">
        <v>0</v>
      </c>
      <c r="AN704" s="177">
        <v>171150</v>
      </c>
      <c r="AO704" s="177">
        <v>0</v>
      </c>
      <c r="AP704" s="177">
        <v>0</v>
      </c>
      <c r="AQ704" s="177">
        <v>0</v>
      </c>
      <c r="AR704" s="177">
        <v>173550</v>
      </c>
      <c r="AS704" s="177">
        <v>49450</v>
      </c>
      <c r="AT704" s="177">
        <v>0</v>
      </c>
      <c r="AU704" s="177">
        <v>169930</v>
      </c>
      <c r="AV704" s="177">
        <v>0</v>
      </c>
      <c r="AW704" s="177">
        <v>44000</v>
      </c>
      <c r="AX704" s="177">
        <v>0</v>
      </c>
      <c r="AY704" s="177">
        <v>0</v>
      </c>
      <c r="AZ704" s="177">
        <v>0</v>
      </c>
      <c r="BA704" s="177">
        <v>192974</v>
      </c>
      <c r="BB704" s="177">
        <v>0</v>
      </c>
      <c r="BC704" s="177">
        <v>5170425</v>
      </c>
      <c r="BD704" s="177">
        <v>100000</v>
      </c>
      <c r="BE704" s="177">
        <v>0</v>
      </c>
      <c r="BF704" s="177">
        <v>0</v>
      </c>
      <c r="BG704" s="177">
        <v>132550</v>
      </c>
      <c r="BH704" s="177">
        <v>0</v>
      </c>
      <c r="BI704" s="177">
        <v>0</v>
      </c>
      <c r="BJ704" s="177">
        <v>0</v>
      </c>
      <c r="BK704" s="177">
        <v>0</v>
      </c>
      <c r="BL704" s="177">
        <v>61020</v>
      </c>
      <c r="BM704" s="177">
        <v>0</v>
      </c>
      <c r="BN704" s="177">
        <v>0</v>
      </c>
      <c r="BO704" s="177">
        <v>0</v>
      </c>
      <c r="BP704" s="177">
        <v>0</v>
      </c>
      <c r="BQ704" s="177">
        <v>0</v>
      </c>
      <c r="BR704" s="179">
        <v>5000</v>
      </c>
      <c r="BS704" s="179">
        <v>0</v>
      </c>
      <c r="BT704" s="177">
        <v>0</v>
      </c>
      <c r="BU704" s="179">
        <v>0</v>
      </c>
      <c r="BV704" s="179">
        <v>0</v>
      </c>
      <c r="BW704" s="179">
        <v>0</v>
      </c>
      <c r="BX704" s="177">
        <v>3487.1</v>
      </c>
      <c r="BY704" s="179">
        <v>0</v>
      </c>
      <c r="BZ704" s="179">
        <v>0</v>
      </c>
      <c r="CA704" s="177">
        <v>0</v>
      </c>
      <c r="CB704" s="179">
        <v>2640</v>
      </c>
      <c r="CC704" s="179">
        <v>0</v>
      </c>
      <c r="CD704" s="179">
        <v>0</v>
      </c>
      <c r="CE704" s="179">
        <v>0</v>
      </c>
      <c r="CF704" s="179">
        <v>150000</v>
      </c>
      <c r="CG704" s="177">
        <v>0</v>
      </c>
      <c r="CH704" s="179">
        <v>0</v>
      </c>
      <c r="CI704" s="179">
        <v>0</v>
      </c>
      <c r="CJ704" s="177">
        <v>0</v>
      </c>
      <c r="CK704" s="179">
        <v>0</v>
      </c>
      <c r="CL704" s="179">
        <v>0</v>
      </c>
      <c r="CM704" s="178" t="s">
        <v>2276</v>
      </c>
      <c r="CN704" s="153" t="s">
        <v>2283</v>
      </c>
      <c r="CO704" s="153" t="s">
        <v>2276</v>
      </c>
      <c r="CQ704" s="189" t="s">
        <v>2278</v>
      </c>
      <c r="CR704" s="154">
        <f t="shared" si="15"/>
        <v>0</v>
      </c>
      <c r="CS704" s="154" t="s">
        <v>779</v>
      </c>
      <c r="CT704" s="154" t="s">
        <v>780</v>
      </c>
      <c r="CU704" s="154">
        <v>0</v>
      </c>
      <c r="CW704" s="157" t="s">
        <v>2283</v>
      </c>
      <c r="CX704" s="154" t="s">
        <v>2276</v>
      </c>
      <c r="CY704" s="154">
        <v>0</v>
      </c>
      <c r="CZ704" s="174">
        <f t="shared" si="14"/>
        <v>0</v>
      </c>
      <c r="DA704" s="158" t="s">
        <v>779</v>
      </c>
      <c r="DB704" s="154" t="s">
        <v>780</v>
      </c>
      <c r="DC704" s="154" t="s">
        <v>664</v>
      </c>
    </row>
    <row r="705" spans="1:107" ht="13.2" customHeight="1" x14ac:dyDescent="0.25">
      <c r="A705" s="175" t="s">
        <v>781</v>
      </c>
      <c r="B705" s="176" t="s">
        <v>782</v>
      </c>
      <c r="C705" s="177">
        <v>0</v>
      </c>
      <c r="D705" s="177">
        <v>0</v>
      </c>
      <c r="E705" s="177">
        <v>0</v>
      </c>
      <c r="F705" s="177">
        <v>0</v>
      </c>
      <c r="G705" s="177">
        <v>2400</v>
      </c>
      <c r="H705" s="177">
        <v>25867.45</v>
      </c>
      <c r="I705" s="177">
        <v>16500</v>
      </c>
      <c r="J705" s="177">
        <v>2790</v>
      </c>
      <c r="K705" s="177">
        <v>0</v>
      </c>
      <c r="L705" s="177">
        <v>0</v>
      </c>
      <c r="M705" s="177">
        <v>0</v>
      </c>
      <c r="N705" s="177">
        <v>5898</v>
      </c>
      <c r="O705" s="177">
        <v>47975</v>
      </c>
      <c r="P705" s="177">
        <v>3500</v>
      </c>
      <c r="Q705" s="177">
        <v>0</v>
      </c>
      <c r="R705" s="177">
        <v>0</v>
      </c>
      <c r="S705" s="177">
        <v>0</v>
      </c>
      <c r="T705" s="177">
        <v>30000</v>
      </c>
      <c r="U705" s="177">
        <v>3500</v>
      </c>
      <c r="V705" s="177">
        <v>0</v>
      </c>
      <c r="W705" s="177">
        <v>0</v>
      </c>
      <c r="X705" s="177">
        <v>0</v>
      </c>
      <c r="Y705" s="177">
        <v>0</v>
      </c>
      <c r="Z705" s="177">
        <v>0</v>
      </c>
      <c r="AA705" s="177">
        <v>0</v>
      </c>
      <c r="AB705" s="177">
        <v>0</v>
      </c>
      <c r="AC705" s="177">
        <v>0</v>
      </c>
      <c r="AD705" s="177">
        <v>0</v>
      </c>
      <c r="AE705" s="177">
        <v>15600</v>
      </c>
      <c r="AF705" s="177">
        <v>0</v>
      </c>
      <c r="AG705" s="177">
        <v>8500</v>
      </c>
      <c r="AH705" s="177">
        <v>0</v>
      </c>
      <c r="AI705" s="177">
        <v>47563</v>
      </c>
      <c r="AJ705" s="177">
        <v>0</v>
      </c>
      <c r="AK705" s="177">
        <v>0</v>
      </c>
      <c r="AL705" s="177">
        <v>48620</v>
      </c>
      <c r="AM705" s="177">
        <v>0</v>
      </c>
      <c r="AN705" s="177">
        <v>19900</v>
      </c>
      <c r="AO705" s="177">
        <v>0</v>
      </c>
      <c r="AP705" s="177">
        <v>43500</v>
      </c>
      <c r="AQ705" s="177">
        <v>3500</v>
      </c>
      <c r="AR705" s="177">
        <v>0</v>
      </c>
      <c r="AS705" s="177">
        <v>110</v>
      </c>
      <c r="AT705" s="177">
        <v>0</v>
      </c>
      <c r="AU705" s="177">
        <v>42600</v>
      </c>
      <c r="AV705" s="177">
        <v>0</v>
      </c>
      <c r="AW705" s="177">
        <v>0</v>
      </c>
      <c r="AX705" s="177">
        <v>0</v>
      </c>
      <c r="AY705" s="177">
        <v>28046</v>
      </c>
      <c r="AZ705" s="177">
        <v>94619</v>
      </c>
      <c r="BA705" s="177">
        <v>90405</v>
      </c>
      <c r="BB705" s="177">
        <v>0</v>
      </c>
      <c r="BC705" s="177">
        <v>118850</v>
      </c>
      <c r="BD705" s="177">
        <v>0</v>
      </c>
      <c r="BE705" s="177">
        <v>0</v>
      </c>
      <c r="BF705" s="177">
        <v>0</v>
      </c>
      <c r="BG705" s="177">
        <v>59333.93</v>
      </c>
      <c r="BH705" s="177">
        <v>0</v>
      </c>
      <c r="BI705" s="177">
        <v>0</v>
      </c>
      <c r="BJ705" s="177">
        <v>0</v>
      </c>
      <c r="BK705" s="177">
        <v>2246</v>
      </c>
      <c r="BL705" s="177">
        <v>14424</v>
      </c>
      <c r="BM705" s="177">
        <v>0</v>
      </c>
      <c r="BN705" s="177">
        <v>0</v>
      </c>
      <c r="BO705" s="177">
        <v>15199.9</v>
      </c>
      <c r="BP705" s="177">
        <v>33220</v>
      </c>
      <c r="BQ705" s="177">
        <v>362206.42</v>
      </c>
      <c r="BR705" s="179">
        <v>0</v>
      </c>
      <c r="BS705" s="179">
        <v>300</v>
      </c>
      <c r="BT705" s="177">
        <v>0</v>
      </c>
      <c r="BU705" s="177">
        <v>0</v>
      </c>
      <c r="BV705" s="177">
        <v>0</v>
      </c>
      <c r="BW705" s="177">
        <v>0</v>
      </c>
      <c r="BX705" s="177">
        <v>0</v>
      </c>
      <c r="BY705" s="177">
        <v>0</v>
      </c>
      <c r="BZ705" s="179">
        <v>0</v>
      </c>
      <c r="CA705" s="177">
        <v>0</v>
      </c>
      <c r="CB705" s="177">
        <v>0</v>
      </c>
      <c r="CC705" s="177">
        <v>1631703.72</v>
      </c>
      <c r="CD705" s="177">
        <v>0</v>
      </c>
      <c r="CE705" s="177">
        <v>0</v>
      </c>
      <c r="CF705" s="177">
        <v>0</v>
      </c>
      <c r="CG705" s="179">
        <v>36654.86</v>
      </c>
      <c r="CH705" s="177">
        <v>0</v>
      </c>
      <c r="CI705" s="177">
        <v>0</v>
      </c>
      <c r="CJ705" s="177">
        <v>0</v>
      </c>
      <c r="CK705" s="179">
        <v>0</v>
      </c>
      <c r="CL705" s="179">
        <v>0</v>
      </c>
      <c r="CM705" s="178" t="s">
        <v>2240</v>
      </c>
      <c r="CN705" s="153" t="s">
        <v>2241</v>
      </c>
      <c r="CO705" s="153" t="s">
        <v>2240</v>
      </c>
      <c r="CP705" s="154" t="s">
        <v>2243</v>
      </c>
      <c r="CQ705" s="189" t="s">
        <v>2242</v>
      </c>
      <c r="CR705" s="154">
        <f t="shared" si="15"/>
        <v>0</v>
      </c>
      <c r="CS705" s="154" t="s">
        <v>781</v>
      </c>
      <c r="CT705" s="154" t="s">
        <v>782</v>
      </c>
      <c r="CU705" s="154">
        <v>0</v>
      </c>
      <c r="CW705" s="157" t="s">
        <v>2241</v>
      </c>
      <c r="CX705" s="154" t="s">
        <v>2240</v>
      </c>
      <c r="CY705" s="154" t="s">
        <v>2243</v>
      </c>
      <c r="CZ705" s="174">
        <f t="shared" si="14"/>
        <v>0</v>
      </c>
      <c r="DA705" s="158" t="s">
        <v>781</v>
      </c>
      <c r="DB705" s="154" t="s">
        <v>782</v>
      </c>
      <c r="DC705" s="154" t="s">
        <v>664</v>
      </c>
    </row>
    <row r="706" spans="1:107" ht="13.2" customHeight="1" x14ac:dyDescent="0.25">
      <c r="A706" s="175" t="s">
        <v>783</v>
      </c>
      <c r="B706" s="176" t="s">
        <v>784</v>
      </c>
      <c r="C706" s="177">
        <v>1483255</v>
      </c>
      <c r="D706" s="177">
        <v>414695</v>
      </c>
      <c r="E706" s="177">
        <v>68870</v>
      </c>
      <c r="F706" s="177">
        <v>243300</v>
      </c>
      <c r="G706" s="177">
        <v>138200</v>
      </c>
      <c r="H706" s="177">
        <v>688066</v>
      </c>
      <c r="I706" s="177">
        <v>242800</v>
      </c>
      <c r="J706" s="177">
        <v>351715</v>
      </c>
      <c r="K706" s="177">
        <v>93840</v>
      </c>
      <c r="L706" s="177">
        <v>112197</v>
      </c>
      <c r="M706" s="177">
        <v>509596</v>
      </c>
      <c r="N706" s="177">
        <v>0</v>
      </c>
      <c r="O706" s="177">
        <v>2726464</v>
      </c>
      <c r="P706" s="177">
        <v>387260</v>
      </c>
      <c r="Q706" s="177">
        <v>221840</v>
      </c>
      <c r="R706" s="177">
        <v>138700</v>
      </c>
      <c r="S706" s="177">
        <v>747899</v>
      </c>
      <c r="T706" s="177">
        <v>62730</v>
      </c>
      <c r="U706" s="177">
        <v>326330</v>
      </c>
      <c r="V706" s="177">
        <v>49645</v>
      </c>
      <c r="W706" s="177">
        <v>1452638</v>
      </c>
      <c r="X706" s="177">
        <v>167126</v>
      </c>
      <c r="Y706" s="177">
        <v>307165</v>
      </c>
      <c r="Z706" s="177">
        <v>40020</v>
      </c>
      <c r="AA706" s="177">
        <v>324759</v>
      </c>
      <c r="AB706" s="177">
        <v>344855</v>
      </c>
      <c r="AC706" s="177">
        <v>0</v>
      </c>
      <c r="AD706" s="177">
        <v>215311.5</v>
      </c>
      <c r="AE706" s="177">
        <v>0</v>
      </c>
      <c r="AF706" s="177">
        <v>0</v>
      </c>
      <c r="AG706" s="177">
        <v>62719</v>
      </c>
      <c r="AH706" s="177">
        <v>218020</v>
      </c>
      <c r="AI706" s="177">
        <v>238200</v>
      </c>
      <c r="AJ706" s="177">
        <v>59335</v>
      </c>
      <c r="AK706" s="177">
        <v>978277.63</v>
      </c>
      <c r="AL706" s="177">
        <v>155690</v>
      </c>
      <c r="AM706" s="177">
        <v>0</v>
      </c>
      <c r="AN706" s="177">
        <v>120000</v>
      </c>
      <c r="AO706" s="177">
        <v>578554</v>
      </c>
      <c r="AP706" s="177">
        <v>48850</v>
      </c>
      <c r="AQ706" s="177">
        <v>99300</v>
      </c>
      <c r="AR706" s="177">
        <v>75000</v>
      </c>
      <c r="AS706" s="177">
        <v>337080</v>
      </c>
      <c r="AT706" s="177">
        <v>208878.5</v>
      </c>
      <c r="AU706" s="177">
        <v>400230</v>
      </c>
      <c r="AV706" s="177">
        <v>0</v>
      </c>
      <c r="AW706" s="177">
        <v>42150</v>
      </c>
      <c r="AX706" s="177">
        <v>745661.83</v>
      </c>
      <c r="AY706" s="177">
        <v>244320</v>
      </c>
      <c r="AZ706" s="177">
        <v>242000</v>
      </c>
      <c r="BA706" s="177">
        <v>314602</v>
      </c>
      <c r="BB706" s="177">
        <v>0</v>
      </c>
      <c r="BC706" s="177">
        <v>731290.2</v>
      </c>
      <c r="BD706" s="177">
        <v>540110</v>
      </c>
      <c r="BE706" s="177">
        <v>281756.5</v>
      </c>
      <c r="BF706" s="177">
        <v>673367</v>
      </c>
      <c r="BG706" s="177">
        <v>1972037.87</v>
      </c>
      <c r="BH706" s="177">
        <v>359035</v>
      </c>
      <c r="BI706" s="177">
        <v>57780</v>
      </c>
      <c r="BJ706" s="177">
        <v>0</v>
      </c>
      <c r="BK706" s="177">
        <v>875745</v>
      </c>
      <c r="BL706" s="177">
        <v>845362</v>
      </c>
      <c r="BM706" s="177">
        <v>1123779</v>
      </c>
      <c r="BN706" s="177">
        <v>581505</v>
      </c>
      <c r="BO706" s="177">
        <v>1290690</v>
      </c>
      <c r="BP706" s="177">
        <v>726600</v>
      </c>
      <c r="BQ706" s="177">
        <v>133000</v>
      </c>
      <c r="BR706" s="177">
        <v>1085466.99</v>
      </c>
      <c r="BS706" s="177">
        <v>509334.5</v>
      </c>
      <c r="BT706" s="177">
        <v>906104</v>
      </c>
      <c r="BU706" s="177">
        <v>1772320</v>
      </c>
      <c r="BV706" s="177">
        <v>0</v>
      </c>
      <c r="BW706" s="177">
        <v>284614</v>
      </c>
      <c r="BX706" s="177">
        <v>186960</v>
      </c>
      <c r="BY706" s="177">
        <v>463618</v>
      </c>
      <c r="BZ706" s="177">
        <v>144000</v>
      </c>
      <c r="CA706" s="177">
        <v>361480</v>
      </c>
      <c r="CB706" s="177">
        <v>1833550</v>
      </c>
      <c r="CC706" s="177">
        <v>105166</v>
      </c>
      <c r="CD706" s="177">
        <v>265930</v>
      </c>
      <c r="CE706" s="177">
        <v>1190531</v>
      </c>
      <c r="CF706" s="177">
        <v>19650</v>
      </c>
      <c r="CG706" s="177">
        <v>42950</v>
      </c>
      <c r="CH706" s="177">
        <v>682690</v>
      </c>
      <c r="CI706" s="177">
        <v>67294</v>
      </c>
      <c r="CJ706" s="177">
        <v>990894.5</v>
      </c>
      <c r="CK706" s="179">
        <v>650120</v>
      </c>
      <c r="CL706" s="179">
        <v>518340</v>
      </c>
      <c r="CM706" s="178" t="s">
        <v>2276</v>
      </c>
      <c r="CN706" s="153" t="s">
        <v>2283</v>
      </c>
      <c r="CO706" s="153" t="s">
        <v>2276</v>
      </c>
      <c r="CP706" s="154" t="s">
        <v>2282</v>
      </c>
      <c r="CQ706" s="189" t="s">
        <v>2278</v>
      </c>
      <c r="CR706" s="154">
        <f t="shared" si="15"/>
        <v>0</v>
      </c>
      <c r="CS706" s="154" t="s">
        <v>783</v>
      </c>
      <c r="CT706" s="154" t="s">
        <v>784</v>
      </c>
      <c r="CU706" s="154">
        <v>0</v>
      </c>
      <c r="CW706" s="157" t="s">
        <v>2283</v>
      </c>
      <c r="CX706" s="154" t="s">
        <v>2276</v>
      </c>
      <c r="CY706" s="154" t="s">
        <v>2282</v>
      </c>
      <c r="CZ706" s="174">
        <f t="shared" si="14"/>
        <v>0</v>
      </c>
      <c r="DA706" s="158" t="s">
        <v>783</v>
      </c>
      <c r="DB706" s="154" t="s">
        <v>784</v>
      </c>
      <c r="DC706" s="154" t="s">
        <v>664</v>
      </c>
    </row>
    <row r="707" spans="1:107" ht="13.2" customHeight="1" x14ac:dyDescent="0.25">
      <c r="A707" s="175" t="s">
        <v>1137</v>
      </c>
      <c r="B707" s="176" t="s">
        <v>1138</v>
      </c>
      <c r="C707" s="177">
        <v>72210</v>
      </c>
      <c r="D707" s="177">
        <v>0</v>
      </c>
      <c r="E707" s="177">
        <v>1653455.8</v>
      </c>
      <c r="F707" s="177">
        <v>1714086.5</v>
      </c>
      <c r="G707" s="177">
        <v>867429.8</v>
      </c>
      <c r="H707" s="177">
        <v>3848305.45</v>
      </c>
      <c r="I707" s="177">
        <v>3558673.51</v>
      </c>
      <c r="J707" s="177">
        <v>3085213.5</v>
      </c>
      <c r="K707" s="177">
        <v>1658734.07</v>
      </c>
      <c r="L707" s="177">
        <v>1841732.69</v>
      </c>
      <c r="M707" s="177">
        <v>4159679.62</v>
      </c>
      <c r="N707" s="177">
        <v>797795.5</v>
      </c>
      <c r="O707" s="177">
        <v>3188137.4</v>
      </c>
      <c r="P707" s="177">
        <v>5428459.29</v>
      </c>
      <c r="Q707" s="177">
        <v>6640961.2300000004</v>
      </c>
      <c r="R707" s="177">
        <v>1674221.09</v>
      </c>
      <c r="S707" s="177">
        <v>3723591.72</v>
      </c>
      <c r="T707" s="177">
        <v>1593920.85</v>
      </c>
      <c r="U707" s="177">
        <v>1408313.37</v>
      </c>
      <c r="V707" s="177">
        <v>1296133.05</v>
      </c>
      <c r="W707" s="177">
        <v>286834.75</v>
      </c>
      <c r="X707" s="177">
        <v>6548836</v>
      </c>
      <c r="Y707" s="177">
        <v>4962366.75</v>
      </c>
      <c r="Z707" s="177">
        <v>7893994.25</v>
      </c>
      <c r="AA707" s="177">
        <v>1051019</v>
      </c>
      <c r="AB707" s="177">
        <v>5083299.5</v>
      </c>
      <c r="AC707" s="177">
        <v>1258300</v>
      </c>
      <c r="AD707" s="177">
        <v>6276638</v>
      </c>
      <c r="AE707" s="177">
        <v>1412024.5</v>
      </c>
      <c r="AF707" s="177">
        <v>4828144.6100000003</v>
      </c>
      <c r="AG707" s="177">
        <v>2294115</v>
      </c>
      <c r="AH707" s="177">
        <v>6053188.5</v>
      </c>
      <c r="AI707" s="177">
        <v>1502616</v>
      </c>
      <c r="AJ707" s="177">
        <v>1363275.25</v>
      </c>
      <c r="AK707" s="177">
        <v>2317181.79</v>
      </c>
      <c r="AL707" s="177">
        <v>2133876.5</v>
      </c>
      <c r="AM707" s="177">
        <v>1122173.25</v>
      </c>
      <c r="AN707" s="177">
        <v>3667551.75</v>
      </c>
      <c r="AO707" s="177">
        <v>1167049.75</v>
      </c>
      <c r="AP707" s="177">
        <v>1373644.25</v>
      </c>
      <c r="AQ707" s="177">
        <v>490346</v>
      </c>
      <c r="AR707" s="177">
        <v>2644461</v>
      </c>
      <c r="AS707" s="177">
        <v>3080389.97</v>
      </c>
      <c r="AT707" s="177">
        <v>1382136.97</v>
      </c>
      <c r="AU707" s="177">
        <v>9032654.25</v>
      </c>
      <c r="AV707" s="177">
        <v>1419934.75</v>
      </c>
      <c r="AW707" s="177">
        <v>1338898</v>
      </c>
      <c r="AX707" s="177">
        <v>1461530.5</v>
      </c>
      <c r="AY707" s="177">
        <v>1935981.6</v>
      </c>
      <c r="AZ707" s="177">
        <v>1026257</v>
      </c>
      <c r="BA707" s="177">
        <v>7138975</v>
      </c>
      <c r="BB707" s="177">
        <v>681903.5</v>
      </c>
      <c r="BC707" s="177">
        <v>1004115.75</v>
      </c>
      <c r="BD707" s="177">
        <v>6724617.5</v>
      </c>
      <c r="BE707" s="177">
        <v>6554572.8499999996</v>
      </c>
      <c r="BF707" s="177">
        <v>2125929.7999999998</v>
      </c>
      <c r="BG707" s="177">
        <v>1292878.75</v>
      </c>
      <c r="BH707" s="177">
        <v>1159990</v>
      </c>
      <c r="BI707" s="177">
        <v>728208.75</v>
      </c>
      <c r="BJ707" s="177">
        <v>4704654.5999999996</v>
      </c>
      <c r="BK707" s="177">
        <v>1445689.8</v>
      </c>
      <c r="BL707" s="177">
        <v>724727</v>
      </c>
      <c r="BM707" s="177">
        <v>2162953.62</v>
      </c>
      <c r="BN707" s="177">
        <v>1751380.01</v>
      </c>
      <c r="BO707" s="177">
        <v>1958259.2</v>
      </c>
      <c r="BP707" s="177">
        <v>1844550.18</v>
      </c>
      <c r="BQ707" s="177">
        <v>575231</v>
      </c>
      <c r="BR707" s="177">
        <v>0</v>
      </c>
      <c r="BS707" s="177">
        <v>8640513.0899999999</v>
      </c>
      <c r="BT707" s="177">
        <v>9201110.75</v>
      </c>
      <c r="BU707" s="177">
        <v>4445137.0999999996</v>
      </c>
      <c r="BV707" s="177">
        <v>1069247</v>
      </c>
      <c r="BW707" s="177">
        <v>4402545.4000000004</v>
      </c>
      <c r="BX707" s="177">
        <v>6627252.4800000004</v>
      </c>
      <c r="BY707" s="177">
        <v>4026605.75</v>
      </c>
      <c r="BZ707" s="179">
        <v>23319</v>
      </c>
      <c r="CA707" s="177">
        <v>4786830.1399999997</v>
      </c>
      <c r="CB707" s="177">
        <v>4039051.2</v>
      </c>
      <c r="CC707" s="179">
        <v>9790225.9100000001</v>
      </c>
      <c r="CD707" s="177">
        <v>5063848.49</v>
      </c>
      <c r="CE707" s="177">
        <v>9959014.5999999996</v>
      </c>
      <c r="CF707" s="177">
        <v>4330791.03</v>
      </c>
      <c r="CG707" s="177">
        <v>3470981.94</v>
      </c>
      <c r="CH707" s="177">
        <v>611198.5</v>
      </c>
      <c r="CI707" s="177">
        <v>3230928.5</v>
      </c>
      <c r="CJ707" s="179">
        <v>9063869.5500000007</v>
      </c>
      <c r="CK707" s="179">
        <v>3221957.83</v>
      </c>
      <c r="CL707" s="179">
        <v>4111049</v>
      </c>
      <c r="CM707" s="178" t="s">
        <v>2276</v>
      </c>
      <c r="CN707" s="153" t="s">
        <v>2284</v>
      </c>
      <c r="CO707" s="153" t="s">
        <v>2276</v>
      </c>
      <c r="CP707" s="154" t="s">
        <v>2282</v>
      </c>
      <c r="CQ707" s="189" t="s">
        <v>2278</v>
      </c>
      <c r="CR707" s="154">
        <f t="shared" si="15"/>
        <v>0</v>
      </c>
      <c r="CS707" s="154" t="s">
        <v>1137</v>
      </c>
      <c r="CT707" s="154" t="s">
        <v>2285</v>
      </c>
      <c r="CU707" s="154">
        <v>0</v>
      </c>
      <c r="CW707" s="157" t="s">
        <v>2284</v>
      </c>
      <c r="CX707" s="154" t="s">
        <v>2276</v>
      </c>
      <c r="CY707" s="154" t="s">
        <v>2282</v>
      </c>
      <c r="CZ707" s="174">
        <f t="shared" si="14"/>
        <v>0</v>
      </c>
      <c r="DA707" s="158" t="s">
        <v>1137</v>
      </c>
      <c r="DB707" s="154" t="s">
        <v>1138</v>
      </c>
      <c r="DC707" s="154" t="s">
        <v>1288</v>
      </c>
    </row>
    <row r="708" spans="1:107" ht="13.2" customHeight="1" x14ac:dyDescent="0.25">
      <c r="A708" s="175" t="s">
        <v>1139</v>
      </c>
      <c r="B708" s="176" t="s">
        <v>1140</v>
      </c>
      <c r="C708" s="177">
        <v>0</v>
      </c>
      <c r="D708" s="177">
        <v>0</v>
      </c>
      <c r="E708" s="177">
        <v>753472.25</v>
      </c>
      <c r="F708" s="177">
        <v>270826.5</v>
      </c>
      <c r="G708" s="177">
        <v>84139</v>
      </c>
      <c r="H708" s="177">
        <v>260</v>
      </c>
      <c r="I708" s="177">
        <v>467397</v>
      </c>
      <c r="J708" s="177">
        <v>207021</v>
      </c>
      <c r="K708" s="177">
        <v>481125.5</v>
      </c>
      <c r="L708" s="177">
        <v>172590</v>
      </c>
      <c r="M708" s="177">
        <v>850127</v>
      </c>
      <c r="N708" s="177">
        <v>35985</v>
      </c>
      <c r="O708" s="177">
        <v>683730.05</v>
      </c>
      <c r="P708" s="177">
        <v>0</v>
      </c>
      <c r="Q708" s="177">
        <v>367496.5</v>
      </c>
      <c r="R708" s="177">
        <v>23600</v>
      </c>
      <c r="S708" s="177">
        <v>185463.75</v>
      </c>
      <c r="T708" s="177">
        <v>137816.75</v>
      </c>
      <c r="U708" s="177">
        <v>378468.6</v>
      </c>
      <c r="V708" s="177">
        <v>0</v>
      </c>
      <c r="W708" s="177">
        <v>2617195</v>
      </c>
      <c r="X708" s="177">
        <v>226705</v>
      </c>
      <c r="Y708" s="177">
        <v>804361.25</v>
      </c>
      <c r="Z708" s="177">
        <v>234106.5</v>
      </c>
      <c r="AA708" s="177">
        <v>0</v>
      </c>
      <c r="AB708" s="177">
        <v>118188</v>
      </c>
      <c r="AC708" s="177">
        <v>0</v>
      </c>
      <c r="AD708" s="177">
        <v>2422388.5499999998</v>
      </c>
      <c r="AE708" s="177">
        <v>0</v>
      </c>
      <c r="AF708" s="177">
        <v>44341</v>
      </c>
      <c r="AG708" s="177">
        <v>697118.25</v>
      </c>
      <c r="AH708" s="177">
        <v>627602.5</v>
      </c>
      <c r="AI708" s="177">
        <v>195940</v>
      </c>
      <c r="AJ708" s="177">
        <v>302258.25</v>
      </c>
      <c r="AK708" s="177">
        <v>1225874.75</v>
      </c>
      <c r="AL708" s="177">
        <v>1854</v>
      </c>
      <c r="AM708" s="177">
        <v>0</v>
      </c>
      <c r="AN708" s="177">
        <v>76064.5</v>
      </c>
      <c r="AO708" s="177">
        <v>259653.75</v>
      </c>
      <c r="AP708" s="177">
        <v>702387</v>
      </c>
      <c r="AQ708" s="177">
        <v>36061.5</v>
      </c>
      <c r="AR708" s="177">
        <v>527397.5</v>
      </c>
      <c r="AS708" s="177">
        <v>13298</v>
      </c>
      <c r="AT708" s="177">
        <v>0</v>
      </c>
      <c r="AU708" s="177">
        <v>260473.5</v>
      </c>
      <c r="AV708" s="177">
        <v>190327.75</v>
      </c>
      <c r="AW708" s="177">
        <v>89955.5</v>
      </c>
      <c r="AX708" s="177">
        <v>1323</v>
      </c>
      <c r="AY708" s="177">
        <v>253790.5</v>
      </c>
      <c r="AZ708" s="177">
        <v>140764</v>
      </c>
      <c r="BA708" s="177">
        <v>1262808.3</v>
      </c>
      <c r="BB708" s="177">
        <v>1573</v>
      </c>
      <c r="BC708" s="177">
        <v>1741045.75</v>
      </c>
      <c r="BD708" s="177">
        <v>846029.75</v>
      </c>
      <c r="BE708" s="177">
        <v>184348.79999999999</v>
      </c>
      <c r="BF708" s="177">
        <v>241721.5</v>
      </c>
      <c r="BG708" s="177">
        <v>795914.75</v>
      </c>
      <c r="BH708" s="177">
        <v>0</v>
      </c>
      <c r="BI708" s="177">
        <v>136851.75</v>
      </c>
      <c r="BJ708" s="177">
        <v>629154.25</v>
      </c>
      <c r="BK708" s="177">
        <v>226121.25</v>
      </c>
      <c r="BL708" s="177">
        <v>1722287.5</v>
      </c>
      <c r="BM708" s="177">
        <v>825683</v>
      </c>
      <c r="BN708" s="177">
        <v>1231125.5</v>
      </c>
      <c r="BO708" s="177">
        <v>764437.5</v>
      </c>
      <c r="BP708" s="177">
        <v>721072.75</v>
      </c>
      <c r="BQ708" s="177">
        <v>0</v>
      </c>
      <c r="BR708" s="177">
        <v>1359764.75</v>
      </c>
      <c r="BS708" s="177">
        <v>43370.5</v>
      </c>
      <c r="BT708" s="177">
        <v>63395.5</v>
      </c>
      <c r="BU708" s="177">
        <v>786273.5</v>
      </c>
      <c r="BV708" s="177">
        <v>7886</v>
      </c>
      <c r="BW708" s="177">
        <v>35245</v>
      </c>
      <c r="BX708" s="177">
        <v>72070.5</v>
      </c>
      <c r="BY708" s="177">
        <v>26785</v>
      </c>
      <c r="BZ708" s="177">
        <v>165527.75</v>
      </c>
      <c r="CA708" s="177">
        <v>362856.75</v>
      </c>
      <c r="CB708" s="177">
        <v>49288.5</v>
      </c>
      <c r="CC708" s="177">
        <v>399117.5</v>
      </c>
      <c r="CD708" s="177">
        <v>114015.5</v>
      </c>
      <c r="CE708" s="177">
        <v>349923.5</v>
      </c>
      <c r="CF708" s="177">
        <v>219434</v>
      </c>
      <c r="CG708" s="177">
        <v>128742.5</v>
      </c>
      <c r="CH708" s="177">
        <v>16128</v>
      </c>
      <c r="CI708" s="177">
        <v>22225.5</v>
      </c>
      <c r="CJ708" s="177">
        <v>357758.25</v>
      </c>
      <c r="CK708" s="179">
        <v>160887.25</v>
      </c>
      <c r="CL708" s="179">
        <v>35919.5</v>
      </c>
      <c r="CM708" s="178" t="s">
        <v>2276</v>
      </c>
      <c r="CN708" s="153" t="s">
        <v>2284</v>
      </c>
      <c r="CO708" s="153" t="s">
        <v>2276</v>
      </c>
      <c r="CP708" s="154" t="s">
        <v>2282</v>
      </c>
      <c r="CQ708" s="189" t="s">
        <v>2278</v>
      </c>
      <c r="CR708" s="154">
        <f t="shared" si="15"/>
        <v>0</v>
      </c>
      <c r="CS708" s="154" t="s">
        <v>1139</v>
      </c>
      <c r="CT708" s="154" t="s">
        <v>2286</v>
      </c>
      <c r="CU708" s="154">
        <v>0</v>
      </c>
      <c r="CW708" s="157" t="s">
        <v>2284</v>
      </c>
      <c r="CX708" s="154" t="s">
        <v>2276</v>
      </c>
      <c r="CY708" s="154" t="s">
        <v>2282</v>
      </c>
      <c r="CZ708" s="174">
        <f t="shared" si="14"/>
        <v>0</v>
      </c>
      <c r="DA708" s="158" t="s">
        <v>1139</v>
      </c>
      <c r="DB708" s="154" t="s">
        <v>1140</v>
      </c>
      <c r="DC708" s="154" t="s">
        <v>1288</v>
      </c>
    </row>
    <row r="709" spans="1:107" ht="13.2" customHeight="1" x14ac:dyDescent="0.25">
      <c r="A709" s="175" t="s">
        <v>785</v>
      </c>
      <c r="B709" s="176" t="s">
        <v>786</v>
      </c>
      <c r="C709" s="177">
        <v>0</v>
      </c>
      <c r="D709" s="177">
        <v>0</v>
      </c>
      <c r="E709" s="177">
        <v>0</v>
      </c>
      <c r="F709" s="177">
        <v>0</v>
      </c>
      <c r="G709" s="177">
        <v>0</v>
      </c>
      <c r="H709" s="177">
        <v>0</v>
      </c>
      <c r="I709" s="177">
        <v>0</v>
      </c>
      <c r="J709" s="177">
        <v>0</v>
      </c>
      <c r="K709" s="177">
        <v>0</v>
      </c>
      <c r="L709" s="177">
        <v>0</v>
      </c>
      <c r="M709" s="177">
        <v>491000</v>
      </c>
      <c r="N709" s="177">
        <v>0</v>
      </c>
      <c r="O709" s="177">
        <v>0</v>
      </c>
      <c r="P709" s="177">
        <v>0</v>
      </c>
      <c r="Q709" s="177">
        <v>0</v>
      </c>
      <c r="R709" s="177">
        <v>0</v>
      </c>
      <c r="S709" s="177">
        <v>0</v>
      </c>
      <c r="T709" s="177">
        <v>0</v>
      </c>
      <c r="U709" s="177">
        <v>0</v>
      </c>
      <c r="V709" s="177">
        <v>0</v>
      </c>
      <c r="W709" s="177">
        <v>0</v>
      </c>
      <c r="X709" s="177">
        <v>0</v>
      </c>
      <c r="Y709" s="177">
        <v>0</v>
      </c>
      <c r="Z709" s="177">
        <v>0</v>
      </c>
      <c r="AA709" s="177">
        <v>0</v>
      </c>
      <c r="AB709" s="177">
        <v>0</v>
      </c>
      <c r="AC709" s="177">
        <v>0</v>
      </c>
      <c r="AD709" s="177">
        <v>0</v>
      </c>
      <c r="AE709" s="177">
        <v>0</v>
      </c>
      <c r="AF709" s="177">
        <v>254499.5</v>
      </c>
      <c r="AG709" s="177">
        <v>0</v>
      </c>
      <c r="AH709" s="177">
        <v>0</v>
      </c>
      <c r="AI709" s="177">
        <v>0</v>
      </c>
      <c r="AJ709" s="177">
        <v>0</v>
      </c>
      <c r="AK709" s="177">
        <v>0</v>
      </c>
      <c r="AL709" s="177">
        <v>0</v>
      </c>
      <c r="AM709" s="177">
        <v>490000</v>
      </c>
      <c r="AN709" s="177">
        <v>0</v>
      </c>
      <c r="AO709" s="177">
        <v>0</v>
      </c>
      <c r="AP709" s="177">
        <v>0</v>
      </c>
      <c r="AQ709" s="177">
        <v>234000</v>
      </c>
      <c r="AR709" s="177">
        <v>0</v>
      </c>
      <c r="AS709" s="177">
        <v>0</v>
      </c>
      <c r="AT709" s="177">
        <v>0</v>
      </c>
      <c r="AU709" s="177">
        <v>2087000</v>
      </c>
      <c r="AV709" s="177">
        <v>0</v>
      </c>
      <c r="AW709" s="177">
        <v>0</v>
      </c>
      <c r="AX709" s="177">
        <v>758170</v>
      </c>
      <c r="AY709" s="177">
        <v>0</v>
      </c>
      <c r="AZ709" s="177">
        <v>0</v>
      </c>
      <c r="BA709" s="177">
        <v>0</v>
      </c>
      <c r="BB709" s="177">
        <v>0</v>
      </c>
      <c r="BC709" s="177">
        <v>0</v>
      </c>
      <c r="BD709" s="177">
        <v>37500</v>
      </c>
      <c r="BE709" s="177">
        <v>0</v>
      </c>
      <c r="BF709" s="177">
        <v>59500</v>
      </c>
      <c r="BG709" s="177">
        <v>0</v>
      </c>
      <c r="BH709" s="177">
        <v>0</v>
      </c>
      <c r="BI709" s="177">
        <v>0</v>
      </c>
      <c r="BJ709" s="177">
        <v>0</v>
      </c>
      <c r="BK709" s="177">
        <v>0</v>
      </c>
      <c r="BL709" s="177">
        <v>0</v>
      </c>
      <c r="BM709" s="177">
        <v>0</v>
      </c>
      <c r="BN709" s="177">
        <v>0</v>
      </c>
      <c r="BO709" s="177">
        <v>0</v>
      </c>
      <c r="BP709" s="177">
        <v>0</v>
      </c>
      <c r="BQ709" s="177">
        <v>0</v>
      </c>
      <c r="BR709" s="177">
        <v>6169000</v>
      </c>
      <c r="BS709" s="177">
        <v>0</v>
      </c>
      <c r="BT709" s="177">
        <v>200100</v>
      </c>
      <c r="BU709" s="177">
        <v>0</v>
      </c>
      <c r="BV709" s="177">
        <v>0</v>
      </c>
      <c r="BW709" s="177">
        <v>0</v>
      </c>
      <c r="BX709" s="177">
        <v>0</v>
      </c>
      <c r="BY709" s="177">
        <v>0</v>
      </c>
      <c r="BZ709" s="177">
        <v>0</v>
      </c>
      <c r="CA709" s="177">
        <v>0</v>
      </c>
      <c r="CB709" s="177">
        <v>0</v>
      </c>
      <c r="CC709" s="177">
        <v>0</v>
      </c>
      <c r="CD709" s="177">
        <v>0</v>
      </c>
      <c r="CE709" s="179">
        <v>0</v>
      </c>
      <c r="CF709" s="177">
        <v>0</v>
      </c>
      <c r="CG709" s="177">
        <v>0</v>
      </c>
      <c r="CH709" s="177">
        <v>0</v>
      </c>
      <c r="CI709" s="177">
        <v>0</v>
      </c>
      <c r="CJ709" s="177">
        <v>0</v>
      </c>
      <c r="CK709" s="177">
        <v>895</v>
      </c>
      <c r="CL709" s="179">
        <v>0</v>
      </c>
      <c r="CM709" s="178" t="s">
        <v>2287</v>
      </c>
      <c r="CN709" s="153" t="s">
        <v>2288</v>
      </c>
      <c r="CO709" s="153" t="s">
        <v>2287</v>
      </c>
      <c r="CP709" s="154" t="s">
        <v>2243</v>
      </c>
      <c r="CQ709" s="189" t="s">
        <v>2289</v>
      </c>
      <c r="CR709" s="154">
        <f t="shared" si="15"/>
        <v>0</v>
      </c>
      <c r="CS709" s="154" t="s">
        <v>785</v>
      </c>
      <c r="CT709" s="154" t="s">
        <v>2290</v>
      </c>
      <c r="CU709" s="154">
        <v>0</v>
      </c>
      <c r="CW709" s="157" t="s">
        <v>2288</v>
      </c>
      <c r="CX709" s="154" t="s">
        <v>2287</v>
      </c>
      <c r="CY709" s="154" t="s">
        <v>2243</v>
      </c>
      <c r="CZ709" s="174">
        <f t="shared" si="14"/>
        <v>0</v>
      </c>
      <c r="DA709" s="158" t="s">
        <v>785</v>
      </c>
      <c r="DB709" s="154" t="s">
        <v>786</v>
      </c>
      <c r="DC709" s="154" t="s">
        <v>664</v>
      </c>
    </row>
    <row r="710" spans="1:107" ht="13.2" customHeight="1" x14ac:dyDescent="0.25">
      <c r="A710" s="175" t="s">
        <v>1141</v>
      </c>
      <c r="B710" s="176" t="s">
        <v>1142</v>
      </c>
      <c r="C710" s="177">
        <v>0</v>
      </c>
      <c r="D710" s="177">
        <v>0</v>
      </c>
      <c r="E710" s="177">
        <v>0</v>
      </c>
      <c r="F710" s="177">
        <v>21946.25</v>
      </c>
      <c r="G710" s="177">
        <v>0</v>
      </c>
      <c r="H710" s="177">
        <v>2024</v>
      </c>
      <c r="I710" s="177">
        <v>0</v>
      </c>
      <c r="J710" s="177">
        <v>0</v>
      </c>
      <c r="K710" s="177">
        <v>0</v>
      </c>
      <c r="L710" s="177">
        <v>17447.2</v>
      </c>
      <c r="M710" s="177">
        <v>0</v>
      </c>
      <c r="N710" s="177">
        <v>0</v>
      </c>
      <c r="O710" s="177">
        <v>0</v>
      </c>
      <c r="P710" s="177">
        <v>47619.64</v>
      </c>
      <c r="Q710" s="177">
        <v>3975</v>
      </c>
      <c r="R710" s="177">
        <v>0</v>
      </c>
      <c r="S710" s="177">
        <v>38238.07</v>
      </c>
      <c r="T710" s="177">
        <v>0</v>
      </c>
      <c r="U710" s="177">
        <v>114272.68</v>
      </c>
      <c r="V710" s="177">
        <v>0</v>
      </c>
      <c r="W710" s="177">
        <v>0</v>
      </c>
      <c r="X710" s="177">
        <v>0</v>
      </c>
      <c r="Y710" s="177">
        <v>103006.72</v>
      </c>
      <c r="Z710" s="177">
        <v>0</v>
      </c>
      <c r="AA710" s="177">
        <v>0</v>
      </c>
      <c r="AB710" s="177">
        <v>0</v>
      </c>
      <c r="AC710" s="177">
        <v>0</v>
      </c>
      <c r="AD710" s="177">
        <v>0</v>
      </c>
      <c r="AE710" s="177">
        <v>0</v>
      </c>
      <c r="AF710" s="177">
        <v>0</v>
      </c>
      <c r="AG710" s="177">
        <v>0</v>
      </c>
      <c r="AH710" s="177">
        <v>0</v>
      </c>
      <c r="AI710" s="177">
        <v>0</v>
      </c>
      <c r="AJ710" s="177">
        <v>0</v>
      </c>
      <c r="AK710" s="177">
        <v>0</v>
      </c>
      <c r="AL710" s="177">
        <v>36684.400000000001</v>
      </c>
      <c r="AM710" s="177">
        <v>750</v>
      </c>
      <c r="AN710" s="177">
        <v>13650</v>
      </c>
      <c r="AO710" s="177">
        <v>0</v>
      </c>
      <c r="AP710" s="177">
        <v>0</v>
      </c>
      <c r="AQ710" s="177">
        <v>12670.8</v>
      </c>
      <c r="AR710" s="177">
        <v>0</v>
      </c>
      <c r="AS710" s="177">
        <v>0</v>
      </c>
      <c r="AT710" s="177">
        <v>0</v>
      </c>
      <c r="AU710" s="177">
        <v>0</v>
      </c>
      <c r="AV710" s="177">
        <v>0</v>
      </c>
      <c r="AW710" s="177">
        <v>0</v>
      </c>
      <c r="AX710" s="177">
        <v>0</v>
      </c>
      <c r="AY710" s="177">
        <v>0</v>
      </c>
      <c r="AZ710" s="177">
        <v>42580.2</v>
      </c>
      <c r="BA710" s="177">
        <v>0</v>
      </c>
      <c r="BB710" s="177">
        <v>0</v>
      </c>
      <c r="BC710" s="177">
        <v>0</v>
      </c>
      <c r="BD710" s="177">
        <v>2485.41</v>
      </c>
      <c r="BE710" s="177">
        <v>15114.34</v>
      </c>
      <c r="BF710" s="177">
        <v>16876.55</v>
      </c>
      <c r="BG710" s="177">
        <v>0</v>
      </c>
      <c r="BH710" s="177">
        <v>0</v>
      </c>
      <c r="BI710" s="177">
        <v>0</v>
      </c>
      <c r="BJ710" s="177">
        <v>0</v>
      </c>
      <c r="BK710" s="177">
        <v>0</v>
      </c>
      <c r="BL710" s="177">
        <v>0</v>
      </c>
      <c r="BM710" s="177">
        <v>0</v>
      </c>
      <c r="BN710" s="177">
        <v>0</v>
      </c>
      <c r="BO710" s="177">
        <v>0</v>
      </c>
      <c r="BP710" s="177">
        <v>0</v>
      </c>
      <c r="BQ710" s="177">
        <v>0</v>
      </c>
      <c r="BR710" s="177">
        <v>0</v>
      </c>
      <c r="BS710" s="177">
        <v>3506</v>
      </c>
      <c r="BT710" s="177">
        <v>0</v>
      </c>
      <c r="BU710" s="179">
        <v>0</v>
      </c>
      <c r="BV710" s="177">
        <v>0</v>
      </c>
      <c r="BW710" s="179">
        <v>0</v>
      </c>
      <c r="BX710" s="179">
        <v>9100.7999999999993</v>
      </c>
      <c r="BY710" s="177">
        <v>0</v>
      </c>
      <c r="BZ710" s="177">
        <v>0</v>
      </c>
      <c r="CA710" s="179">
        <v>0</v>
      </c>
      <c r="CB710" s="179">
        <v>0</v>
      </c>
      <c r="CC710" s="177">
        <v>9140.08</v>
      </c>
      <c r="CD710" s="177">
        <v>24922.89</v>
      </c>
      <c r="CE710" s="179">
        <v>0</v>
      </c>
      <c r="CF710" s="177">
        <v>0</v>
      </c>
      <c r="CG710" s="177">
        <v>1572</v>
      </c>
      <c r="CH710" s="177">
        <v>0</v>
      </c>
      <c r="CI710" s="177">
        <v>0</v>
      </c>
      <c r="CJ710" s="179">
        <v>0</v>
      </c>
      <c r="CK710" s="177">
        <v>0</v>
      </c>
      <c r="CL710" s="179">
        <v>0</v>
      </c>
      <c r="CM710" s="178" t="s">
        <v>2276</v>
      </c>
      <c r="CN710" s="153" t="s">
        <v>2284</v>
      </c>
      <c r="CO710" s="153" t="s">
        <v>2276</v>
      </c>
      <c r="CP710" s="154" t="s">
        <v>2282</v>
      </c>
      <c r="CQ710" s="189" t="s">
        <v>2278</v>
      </c>
      <c r="CR710" s="154">
        <f t="shared" si="15"/>
        <v>0</v>
      </c>
      <c r="CS710" s="154" t="s">
        <v>1141</v>
      </c>
      <c r="CT710" s="154" t="s">
        <v>1142</v>
      </c>
      <c r="CU710" s="154">
        <v>0</v>
      </c>
      <c r="CW710" s="157" t="s">
        <v>2284</v>
      </c>
      <c r="CX710" s="154" t="s">
        <v>2276</v>
      </c>
      <c r="CY710" s="154" t="s">
        <v>2282</v>
      </c>
      <c r="CZ710" s="174">
        <f t="shared" si="14"/>
        <v>0</v>
      </c>
      <c r="DA710" s="158" t="s">
        <v>1141</v>
      </c>
      <c r="DB710" s="154" t="s">
        <v>1142</v>
      </c>
      <c r="DC710" s="154" t="s">
        <v>1288</v>
      </c>
    </row>
    <row r="711" spans="1:107" ht="13.2" customHeight="1" x14ac:dyDescent="0.25">
      <c r="A711" s="175" t="s">
        <v>1143</v>
      </c>
      <c r="B711" s="176" t="s">
        <v>1144</v>
      </c>
      <c r="C711" s="177">
        <v>0</v>
      </c>
      <c r="D711" s="177">
        <v>0</v>
      </c>
      <c r="E711" s="177">
        <v>0</v>
      </c>
      <c r="F711" s="177">
        <v>0</v>
      </c>
      <c r="G711" s="177">
        <v>0</v>
      </c>
      <c r="H711" s="177">
        <v>0</v>
      </c>
      <c r="I711" s="177">
        <v>0</v>
      </c>
      <c r="J711" s="177">
        <v>0</v>
      </c>
      <c r="K711" s="177">
        <v>0</v>
      </c>
      <c r="L711" s="177">
        <v>0</v>
      </c>
      <c r="M711" s="177">
        <v>0</v>
      </c>
      <c r="N711" s="177">
        <v>0</v>
      </c>
      <c r="O711" s="177">
        <v>0</v>
      </c>
      <c r="P711" s="177">
        <v>0</v>
      </c>
      <c r="Q711" s="177">
        <v>0</v>
      </c>
      <c r="R711" s="177">
        <v>0</v>
      </c>
      <c r="S711" s="177">
        <v>0</v>
      </c>
      <c r="T711" s="177">
        <v>0</v>
      </c>
      <c r="U711" s="177">
        <v>0</v>
      </c>
      <c r="V711" s="177">
        <v>0</v>
      </c>
      <c r="W711" s="177">
        <v>0</v>
      </c>
      <c r="X711" s="177">
        <v>0</v>
      </c>
      <c r="Y711" s="177">
        <v>0</v>
      </c>
      <c r="Z711" s="177">
        <v>0</v>
      </c>
      <c r="AA711" s="177">
        <v>0</v>
      </c>
      <c r="AB711" s="177">
        <v>0</v>
      </c>
      <c r="AC711" s="177">
        <v>0</v>
      </c>
      <c r="AD711" s="177">
        <v>0</v>
      </c>
      <c r="AE711" s="177">
        <v>0</v>
      </c>
      <c r="AF711" s="177">
        <v>0</v>
      </c>
      <c r="AG711" s="177">
        <v>0</v>
      </c>
      <c r="AH711" s="177">
        <v>0</v>
      </c>
      <c r="AI711" s="177">
        <v>0</v>
      </c>
      <c r="AJ711" s="177">
        <v>0</v>
      </c>
      <c r="AK711" s="177">
        <v>0</v>
      </c>
      <c r="AL711" s="177">
        <v>0</v>
      </c>
      <c r="AM711" s="177">
        <v>0</v>
      </c>
      <c r="AN711" s="177">
        <v>0</v>
      </c>
      <c r="AO711" s="177">
        <v>0</v>
      </c>
      <c r="AP711" s="177">
        <v>0</v>
      </c>
      <c r="AQ711" s="177">
        <v>0</v>
      </c>
      <c r="AR711" s="177">
        <v>0</v>
      </c>
      <c r="AS711" s="177">
        <v>0</v>
      </c>
      <c r="AT711" s="177">
        <v>0</v>
      </c>
      <c r="AU711" s="177">
        <v>0</v>
      </c>
      <c r="AV711" s="177">
        <v>0</v>
      </c>
      <c r="AW711" s="177">
        <v>0</v>
      </c>
      <c r="AX711" s="177">
        <v>0</v>
      </c>
      <c r="AY711" s="177">
        <v>0</v>
      </c>
      <c r="AZ711" s="177">
        <v>0</v>
      </c>
      <c r="BA711" s="177">
        <v>0</v>
      </c>
      <c r="BB711" s="177">
        <v>0</v>
      </c>
      <c r="BC711" s="177">
        <v>0</v>
      </c>
      <c r="BD711" s="177">
        <v>0</v>
      </c>
      <c r="BE711" s="177">
        <v>0</v>
      </c>
      <c r="BF711" s="177">
        <v>0</v>
      </c>
      <c r="BG711" s="177">
        <v>0</v>
      </c>
      <c r="BH711" s="177">
        <v>0</v>
      </c>
      <c r="BI711" s="177">
        <v>0</v>
      </c>
      <c r="BJ711" s="177">
        <v>0</v>
      </c>
      <c r="BK711" s="177">
        <v>0</v>
      </c>
      <c r="BL711" s="177">
        <v>0</v>
      </c>
      <c r="BM711" s="177">
        <v>0</v>
      </c>
      <c r="BN711" s="177">
        <v>0</v>
      </c>
      <c r="BO711" s="177">
        <v>0</v>
      </c>
      <c r="BP711" s="177">
        <v>0</v>
      </c>
      <c r="BQ711" s="177">
        <v>0</v>
      </c>
      <c r="BR711" s="179">
        <v>0</v>
      </c>
      <c r="BS711" s="177">
        <v>0</v>
      </c>
      <c r="BT711" s="177">
        <v>0</v>
      </c>
      <c r="BU711" s="177">
        <v>0</v>
      </c>
      <c r="BV711" s="177">
        <v>0</v>
      </c>
      <c r="BW711" s="177">
        <v>0</v>
      </c>
      <c r="BX711" s="177">
        <v>0</v>
      </c>
      <c r="BY711" s="177">
        <v>0</v>
      </c>
      <c r="BZ711" s="177">
        <v>0</v>
      </c>
      <c r="CA711" s="177">
        <v>0</v>
      </c>
      <c r="CB711" s="177">
        <v>0</v>
      </c>
      <c r="CC711" s="177">
        <v>0</v>
      </c>
      <c r="CD711" s="177">
        <v>0</v>
      </c>
      <c r="CE711" s="177">
        <v>0</v>
      </c>
      <c r="CF711" s="177">
        <v>0</v>
      </c>
      <c r="CG711" s="177">
        <v>0</v>
      </c>
      <c r="CH711" s="177">
        <v>0</v>
      </c>
      <c r="CI711" s="177">
        <v>0</v>
      </c>
      <c r="CJ711" s="177">
        <v>0</v>
      </c>
      <c r="CK711" s="177">
        <v>0</v>
      </c>
      <c r="CL711" s="177">
        <v>0</v>
      </c>
      <c r="CM711" s="178" t="s">
        <v>2276</v>
      </c>
      <c r="CN711" s="153" t="s">
        <v>2284</v>
      </c>
      <c r="CO711" s="153" t="s">
        <v>2276</v>
      </c>
      <c r="CP711" s="154" t="s">
        <v>2282</v>
      </c>
      <c r="CQ711" s="189" t="s">
        <v>2278</v>
      </c>
      <c r="CR711" s="154">
        <f t="shared" si="15"/>
        <v>0</v>
      </c>
      <c r="CS711" s="154" t="s">
        <v>1143</v>
      </c>
      <c r="CT711" s="154" t="s">
        <v>2291</v>
      </c>
      <c r="CU711" s="154">
        <v>0</v>
      </c>
      <c r="CW711" s="157" t="s">
        <v>2284</v>
      </c>
      <c r="CX711" s="154" t="s">
        <v>2276</v>
      </c>
      <c r="CY711" s="154" t="s">
        <v>2282</v>
      </c>
      <c r="CZ711" s="174">
        <f t="shared" si="14"/>
        <v>0</v>
      </c>
      <c r="DA711" s="158" t="s">
        <v>1143</v>
      </c>
      <c r="DB711" s="154" t="s">
        <v>1144</v>
      </c>
      <c r="DC711" s="154" t="s">
        <v>1288</v>
      </c>
    </row>
    <row r="712" spans="1:107" ht="13.2" customHeight="1" x14ac:dyDescent="0.25">
      <c r="A712" s="175" t="s">
        <v>1145</v>
      </c>
      <c r="B712" s="176" t="s">
        <v>1146</v>
      </c>
      <c r="C712" s="177">
        <v>0</v>
      </c>
      <c r="D712" s="177">
        <v>0</v>
      </c>
      <c r="E712" s="177">
        <v>0</v>
      </c>
      <c r="F712" s="177">
        <v>0</v>
      </c>
      <c r="G712" s="177">
        <v>0</v>
      </c>
      <c r="H712" s="177">
        <v>0</v>
      </c>
      <c r="I712" s="177">
        <v>0</v>
      </c>
      <c r="J712" s="177">
        <v>0</v>
      </c>
      <c r="K712" s="177">
        <v>0</v>
      </c>
      <c r="L712" s="177">
        <v>0</v>
      </c>
      <c r="M712" s="177">
        <v>0</v>
      </c>
      <c r="N712" s="177">
        <v>0</v>
      </c>
      <c r="O712" s="177">
        <v>0</v>
      </c>
      <c r="P712" s="177">
        <v>0</v>
      </c>
      <c r="Q712" s="177">
        <v>0</v>
      </c>
      <c r="R712" s="177">
        <v>0</v>
      </c>
      <c r="S712" s="177">
        <v>0</v>
      </c>
      <c r="T712" s="177">
        <v>0</v>
      </c>
      <c r="U712" s="177">
        <v>0</v>
      </c>
      <c r="V712" s="177">
        <v>0</v>
      </c>
      <c r="W712" s="177">
        <v>0</v>
      </c>
      <c r="X712" s="177">
        <v>0</v>
      </c>
      <c r="Y712" s="177">
        <v>0</v>
      </c>
      <c r="Z712" s="177">
        <v>0</v>
      </c>
      <c r="AA712" s="177">
        <v>0</v>
      </c>
      <c r="AB712" s="177">
        <v>0</v>
      </c>
      <c r="AC712" s="177">
        <v>0</v>
      </c>
      <c r="AD712" s="177">
        <v>0</v>
      </c>
      <c r="AE712" s="177">
        <v>0</v>
      </c>
      <c r="AF712" s="177">
        <v>0</v>
      </c>
      <c r="AG712" s="177">
        <v>0</v>
      </c>
      <c r="AH712" s="177">
        <v>0</v>
      </c>
      <c r="AI712" s="177">
        <v>0</v>
      </c>
      <c r="AJ712" s="177">
        <v>0</v>
      </c>
      <c r="AK712" s="177">
        <v>0</v>
      </c>
      <c r="AL712" s="177">
        <v>0</v>
      </c>
      <c r="AM712" s="177">
        <v>0</v>
      </c>
      <c r="AN712" s="177">
        <v>0</v>
      </c>
      <c r="AO712" s="177">
        <v>0</v>
      </c>
      <c r="AP712" s="177">
        <v>0</v>
      </c>
      <c r="AQ712" s="177">
        <v>0</v>
      </c>
      <c r="AR712" s="177">
        <v>0</v>
      </c>
      <c r="AS712" s="177">
        <v>0</v>
      </c>
      <c r="AT712" s="177">
        <v>0</v>
      </c>
      <c r="AU712" s="177">
        <v>0</v>
      </c>
      <c r="AV712" s="177">
        <v>0</v>
      </c>
      <c r="AW712" s="177">
        <v>0</v>
      </c>
      <c r="AX712" s="177">
        <v>0</v>
      </c>
      <c r="AY712" s="177">
        <v>0</v>
      </c>
      <c r="AZ712" s="177">
        <v>0</v>
      </c>
      <c r="BA712" s="177">
        <v>0</v>
      </c>
      <c r="BB712" s="177">
        <v>0</v>
      </c>
      <c r="BC712" s="177">
        <v>0</v>
      </c>
      <c r="BD712" s="177">
        <v>0</v>
      </c>
      <c r="BE712" s="177">
        <v>0</v>
      </c>
      <c r="BF712" s="177">
        <v>0</v>
      </c>
      <c r="BG712" s="177">
        <v>0</v>
      </c>
      <c r="BH712" s="177">
        <v>0</v>
      </c>
      <c r="BI712" s="177">
        <v>0</v>
      </c>
      <c r="BJ712" s="177">
        <v>0</v>
      </c>
      <c r="BK712" s="177">
        <v>0</v>
      </c>
      <c r="BL712" s="177">
        <v>0</v>
      </c>
      <c r="BM712" s="177">
        <v>0</v>
      </c>
      <c r="BN712" s="177">
        <v>0</v>
      </c>
      <c r="BO712" s="177">
        <v>0</v>
      </c>
      <c r="BP712" s="177">
        <v>0</v>
      </c>
      <c r="BQ712" s="177">
        <v>0</v>
      </c>
      <c r="BR712" s="179">
        <v>0</v>
      </c>
      <c r="BS712" s="179">
        <v>0</v>
      </c>
      <c r="BT712" s="177">
        <v>0</v>
      </c>
      <c r="BU712" s="179">
        <v>0</v>
      </c>
      <c r="BV712" s="179">
        <v>0</v>
      </c>
      <c r="BW712" s="179">
        <v>0</v>
      </c>
      <c r="BX712" s="177">
        <v>0</v>
      </c>
      <c r="BY712" s="179">
        <v>0</v>
      </c>
      <c r="BZ712" s="177">
        <v>0</v>
      </c>
      <c r="CA712" s="179">
        <v>0</v>
      </c>
      <c r="CB712" s="179">
        <v>0</v>
      </c>
      <c r="CC712" s="179">
        <v>0</v>
      </c>
      <c r="CD712" s="179">
        <v>0</v>
      </c>
      <c r="CE712" s="179">
        <v>0</v>
      </c>
      <c r="CF712" s="177">
        <v>0</v>
      </c>
      <c r="CG712" s="177">
        <v>0</v>
      </c>
      <c r="CH712" s="177">
        <v>0</v>
      </c>
      <c r="CI712" s="179">
        <v>0</v>
      </c>
      <c r="CJ712" s="179">
        <v>0</v>
      </c>
      <c r="CK712" s="179">
        <v>0</v>
      </c>
      <c r="CL712" s="179">
        <v>0</v>
      </c>
      <c r="CM712" s="178" t="s">
        <v>2276</v>
      </c>
      <c r="CN712" s="153" t="s">
        <v>2281</v>
      </c>
      <c r="CO712" s="153" t="s">
        <v>2276</v>
      </c>
      <c r="CP712" s="154" t="s">
        <v>2282</v>
      </c>
      <c r="CQ712" s="189" t="s">
        <v>2278</v>
      </c>
      <c r="CR712" s="154">
        <f t="shared" si="15"/>
        <v>0</v>
      </c>
      <c r="CS712" s="154" t="s">
        <v>1145</v>
      </c>
      <c r="CT712" s="154" t="s">
        <v>2292</v>
      </c>
      <c r="CU712" s="154">
        <v>0</v>
      </c>
      <c r="CW712" s="157" t="s">
        <v>2281</v>
      </c>
      <c r="CX712" s="154" t="s">
        <v>2276</v>
      </c>
      <c r="CY712" s="154" t="s">
        <v>2282</v>
      </c>
      <c r="CZ712" s="174">
        <f t="shared" ref="CZ712:CZ775" si="16">A712-DA712</f>
        <v>0</v>
      </c>
      <c r="DA712" s="158" t="s">
        <v>1145</v>
      </c>
      <c r="DB712" s="154" t="s">
        <v>1146</v>
      </c>
      <c r="DC712" s="154" t="s">
        <v>1288</v>
      </c>
    </row>
    <row r="713" spans="1:107" ht="13.2" customHeight="1" x14ac:dyDescent="0.25">
      <c r="A713" s="175" t="s">
        <v>1147</v>
      </c>
      <c r="B713" s="176" t="s">
        <v>1148</v>
      </c>
      <c r="C713" s="177">
        <v>0</v>
      </c>
      <c r="D713" s="177">
        <v>0</v>
      </c>
      <c r="E713" s="177">
        <v>11148.6</v>
      </c>
      <c r="F713" s="177">
        <v>13128</v>
      </c>
      <c r="G713" s="177">
        <v>0</v>
      </c>
      <c r="H713" s="177">
        <v>0</v>
      </c>
      <c r="I713" s="177">
        <v>0</v>
      </c>
      <c r="J713" s="177">
        <v>10842</v>
      </c>
      <c r="K713" s="177">
        <v>2555.75</v>
      </c>
      <c r="L713" s="177">
        <v>0</v>
      </c>
      <c r="M713" s="177">
        <v>2590</v>
      </c>
      <c r="N713" s="177">
        <v>0</v>
      </c>
      <c r="O713" s="177">
        <v>0</v>
      </c>
      <c r="P713" s="177">
        <v>0</v>
      </c>
      <c r="Q713" s="177">
        <v>0</v>
      </c>
      <c r="R713" s="177">
        <v>0</v>
      </c>
      <c r="S713" s="177">
        <v>4076</v>
      </c>
      <c r="T713" s="177">
        <v>0</v>
      </c>
      <c r="U713" s="177">
        <v>0</v>
      </c>
      <c r="V713" s="177">
        <v>1028</v>
      </c>
      <c r="W713" s="177">
        <v>0</v>
      </c>
      <c r="X713" s="177">
        <v>0</v>
      </c>
      <c r="Y713" s="177">
        <v>0</v>
      </c>
      <c r="Z713" s="177">
        <v>0</v>
      </c>
      <c r="AA713" s="177">
        <v>0</v>
      </c>
      <c r="AB713" s="177">
        <v>0</v>
      </c>
      <c r="AC713" s="177">
        <v>0</v>
      </c>
      <c r="AD713" s="177">
        <v>0</v>
      </c>
      <c r="AE713" s="177">
        <v>0</v>
      </c>
      <c r="AF713" s="177">
        <v>0</v>
      </c>
      <c r="AG713" s="177">
        <v>0</v>
      </c>
      <c r="AH713" s="177">
        <v>0</v>
      </c>
      <c r="AI713" s="177">
        <v>0</v>
      </c>
      <c r="AJ713" s="177">
        <v>0</v>
      </c>
      <c r="AK713" s="177">
        <v>0</v>
      </c>
      <c r="AL713" s="177">
        <v>0</v>
      </c>
      <c r="AM713" s="177">
        <v>0</v>
      </c>
      <c r="AN713" s="177">
        <v>0</v>
      </c>
      <c r="AO713" s="177">
        <v>0</v>
      </c>
      <c r="AP713" s="177">
        <v>0</v>
      </c>
      <c r="AQ713" s="177">
        <v>0</v>
      </c>
      <c r="AR713" s="177">
        <v>0</v>
      </c>
      <c r="AS713" s="177">
        <v>0</v>
      </c>
      <c r="AT713" s="177">
        <v>0</v>
      </c>
      <c r="AU713" s="177">
        <v>0</v>
      </c>
      <c r="AV713" s="177">
        <v>0</v>
      </c>
      <c r="AW713" s="177">
        <v>0</v>
      </c>
      <c r="AX713" s="177">
        <v>0</v>
      </c>
      <c r="AY713" s="177">
        <v>0</v>
      </c>
      <c r="AZ713" s="177">
        <v>0</v>
      </c>
      <c r="BA713" s="177">
        <v>35461</v>
      </c>
      <c r="BB713" s="177">
        <v>0</v>
      </c>
      <c r="BC713" s="177">
        <v>0</v>
      </c>
      <c r="BD713" s="177">
        <v>24381</v>
      </c>
      <c r="BE713" s="177">
        <v>10224.5</v>
      </c>
      <c r="BF713" s="177">
        <v>165</v>
      </c>
      <c r="BG713" s="177">
        <v>4060</v>
      </c>
      <c r="BH713" s="177">
        <v>2782</v>
      </c>
      <c r="BI713" s="177">
        <v>0</v>
      </c>
      <c r="BJ713" s="177">
        <v>0</v>
      </c>
      <c r="BK713" s="177">
        <v>0</v>
      </c>
      <c r="BL713" s="177">
        <v>0</v>
      </c>
      <c r="BM713" s="177">
        <v>0</v>
      </c>
      <c r="BN713" s="177">
        <v>0</v>
      </c>
      <c r="BO713" s="177">
        <v>0</v>
      </c>
      <c r="BP713" s="177">
        <v>0</v>
      </c>
      <c r="BQ713" s="177">
        <v>0</v>
      </c>
      <c r="BR713" s="179">
        <v>0</v>
      </c>
      <c r="BS713" s="177">
        <v>0</v>
      </c>
      <c r="BT713" s="177">
        <v>0</v>
      </c>
      <c r="BU713" s="177">
        <v>0</v>
      </c>
      <c r="BV713" s="177">
        <v>0</v>
      </c>
      <c r="BW713" s="179">
        <v>0</v>
      </c>
      <c r="BX713" s="177">
        <v>0</v>
      </c>
      <c r="BY713" s="179">
        <v>0</v>
      </c>
      <c r="BZ713" s="179">
        <v>0</v>
      </c>
      <c r="CA713" s="179">
        <v>0</v>
      </c>
      <c r="CB713" s="177">
        <v>0</v>
      </c>
      <c r="CC713" s="179">
        <v>0</v>
      </c>
      <c r="CD713" s="177">
        <v>0</v>
      </c>
      <c r="CE713" s="177">
        <v>0</v>
      </c>
      <c r="CF713" s="177">
        <v>0</v>
      </c>
      <c r="CG713" s="177">
        <v>0</v>
      </c>
      <c r="CH713" s="179">
        <v>0</v>
      </c>
      <c r="CI713" s="177">
        <v>0</v>
      </c>
      <c r="CJ713" s="179">
        <v>0</v>
      </c>
      <c r="CK713" s="177">
        <v>0</v>
      </c>
      <c r="CL713" s="177">
        <v>0</v>
      </c>
      <c r="CM713" s="178" t="s">
        <v>2276</v>
      </c>
      <c r="CN713" s="153" t="s">
        <v>2284</v>
      </c>
      <c r="CO713" s="153" t="s">
        <v>2276</v>
      </c>
      <c r="CP713" s="154" t="s">
        <v>2282</v>
      </c>
      <c r="CQ713" s="189" t="s">
        <v>2278</v>
      </c>
      <c r="CR713" s="154">
        <f t="shared" si="15"/>
        <v>0</v>
      </c>
      <c r="CS713" s="154" t="s">
        <v>1147</v>
      </c>
      <c r="CT713" s="154" t="s">
        <v>1148</v>
      </c>
      <c r="CU713" s="154">
        <v>0</v>
      </c>
      <c r="CW713" s="157" t="s">
        <v>2284</v>
      </c>
      <c r="CX713" s="154" t="s">
        <v>2276</v>
      </c>
      <c r="CY713" s="154" t="s">
        <v>2282</v>
      </c>
      <c r="CZ713" s="174">
        <f t="shared" si="16"/>
        <v>0</v>
      </c>
      <c r="DA713" s="158" t="s">
        <v>1147</v>
      </c>
      <c r="DB713" s="154" t="s">
        <v>1148</v>
      </c>
      <c r="DC713" s="154" t="s">
        <v>1288</v>
      </c>
    </row>
    <row r="714" spans="1:107" ht="13.2" customHeight="1" x14ac:dyDescent="0.25">
      <c r="A714" s="175" t="s">
        <v>624</v>
      </c>
      <c r="B714" s="176" t="s">
        <v>625</v>
      </c>
      <c r="C714" s="177">
        <v>4470000</v>
      </c>
      <c r="D714" s="177">
        <v>160000</v>
      </c>
      <c r="E714" s="177">
        <v>160000</v>
      </c>
      <c r="F714" s="177">
        <v>170000</v>
      </c>
      <c r="G714" s="177">
        <v>320000</v>
      </c>
      <c r="H714" s="177">
        <v>100000</v>
      </c>
      <c r="I714" s="177">
        <v>410000</v>
      </c>
      <c r="J714" s="177">
        <v>780000</v>
      </c>
      <c r="K714" s="177">
        <v>160000</v>
      </c>
      <c r="L714" s="177">
        <v>230000</v>
      </c>
      <c r="M714" s="177">
        <v>925000</v>
      </c>
      <c r="N714" s="177">
        <v>240000</v>
      </c>
      <c r="O714" s="177">
        <v>2150000</v>
      </c>
      <c r="P714" s="177">
        <v>310000</v>
      </c>
      <c r="Q714" s="177">
        <v>550000</v>
      </c>
      <c r="R714" s="177">
        <v>550000</v>
      </c>
      <c r="S714" s="177">
        <v>140000</v>
      </c>
      <c r="T714" s="177">
        <v>320000</v>
      </c>
      <c r="U714" s="177">
        <v>240000</v>
      </c>
      <c r="V714" s="177">
        <v>80000</v>
      </c>
      <c r="W714" s="177">
        <v>2730000</v>
      </c>
      <c r="X714" s="177">
        <v>0</v>
      </c>
      <c r="Y714" s="177">
        <v>0</v>
      </c>
      <c r="Z714" s="177">
        <v>300000</v>
      </c>
      <c r="AA714" s="177">
        <v>180000</v>
      </c>
      <c r="AB714" s="177">
        <v>80000</v>
      </c>
      <c r="AC714" s="177">
        <v>120000</v>
      </c>
      <c r="AD714" s="177">
        <v>910000</v>
      </c>
      <c r="AE714" s="177">
        <v>320000</v>
      </c>
      <c r="AF714" s="177">
        <v>150000</v>
      </c>
      <c r="AG714" s="177">
        <v>400000</v>
      </c>
      <c r="AH714" s="177">
        <v>800000</v>
      </c>
      <c r="AI714" s="177">
        <v>160000</v>
      </c>
      <c r="AJ714" s="177">
        <v>220000</v>
      </c>
      <c r="AK714" s="177">
        <v>5655000</v>
      </c>
      <c r="AL714" s="177">
        <v>320000</v>
      </c>
      <c r="AM714" s="177">
        <v>280000</v>
      </c>
      <c r="AN714" s="177">
        <v>570000</v>
      </c>
      <c r="AO714" s="177">
        <v>500000</v>
      </c>
      <c r="AP714" s="177">
        <v>480000</v>
      </c>
      <c r="AQ714" s="177">
        <v>140000</v>
      </c>
      <c r="AR714" s="177">
        <v>1610000</v>
      </c>
      <c r="AS714" s="177">
        <v>310000</v>
      </c>
      <c r="AT714" s="177">
        <v>540000</v>
      </c>
      <c r="AU714" s="177">
        <v>720000</v>
      </c>
      <c r="AV714" s="177">
        <v>460000</v>
      </c>
      <c r="AW714" s="177">
        <v>330000</v>
      </c>
      <c r="AX714" s="177">
        <v>240000</v>
      </c>
      <c r="AY714" s="177">
        <v>320000</v>
      </c>
      <c r="AZ714" s="177">
        <v>240000</v>
      </c>
      <c r="BA714" s="177">
        <v>1730000</v>
      </c>
      <c r="BB714" s="177">
        <v>240000</v>
      </c>
      <c r="BC714" s="177">
        <v>3090000</v>
      </c>
      <c r="BD714" s="177">
        <v>1390000</v>
      </c>
      <c r="BE714" s="177">
        <v>160000</v>
      </c>
      <c r="BF714" s="177">
        <v>400000</v>
      </c>
      <c r="BG714" s="177">
        <v>1460000</v>
      </c>
      <c r="BH714" s="177">
        <v>240000</v>
      </c>
      <c r="BI714" s="177">
        <v>160000</v>
      </c>
      <c r="BJ714" s="177">
        <v>290000</v>
      </c>
      <c r="BK714" s="177">
        <v>290000</v>
      </c>
      <c r="BL714" s="177">
        <v>2835000</v>
      </c>
      <c r="BM714" s="177">
        <v>780000</v>
      </c>
      <c r="BN714" s="177">
        <v>390000</v>
      </c>
      <c r="BO714" s="177">
        <v>650000</v>
      </c>
      <c r="BP714" s="177">
        <v>400000</v>
      </c>
      <c r="BQ714" s="177">
        <v>400000</v>
      </c>
      <c r="BR714" s="179">
        <v>11260000</v>
      </c>
      <c r="BS714" s="177">
        <v>610000</v>
      </c>
      <c r="BT714" s="177">
        <v>430000</v>
      </c>
      <c r="BU714" s="177">
        <v>1950000</v>
      </c>
      <c r="BV714" s="177">
        <v>80000</v>
      </c>
      <c r="BW714" s="177">
        <v>480000</v>
      </c>
      <c r="BX714" s="179">
        <v>1530000</v>
      </c>
      <c r="BY714" s="177">
        <v>400000</v>
      </c>
      <c r="BZ714" s="177">
        <v>320000</v>
      </c>
      <c r="CA714" s="177">
        <v>400000</v>
      </c>
      <c r="CB714" s="177">
        <v>450000</v>
      </c>
      <c r="CC714" s="177">
        <v>1540000</v>
      </c>
      <c r="CD714" s="177">
        <v>90000</v>
      </c>
      <c r="CE714" s="177">
        <v>900000</v>
      </c>
      <c r="CF714" s="177">
        <v>390000</v>
      </c>
      <c r="CG714" s="177">
        <v>160000</v>
      </c>
      <c r="CH714" s="177">
        <v>200000</v>
      </c>
      <c r="CI714" s="177">
        <v>160000</v>
      </c>
      <c r="CJ714" s="177">
        <v>1110000</v>
      </c>
      <c r="CK714" s="177">
        <v>250000</v>
      </c>
      <c r="CL714" s="177">
        <v>310000</v>
      </c>
      <c r="CM714" s="178" t="s">
        <v>2198</v>
      </c>
      <c r="CN714" s="153" t="s">
        <v>2199</v>
      </c>
      <c r="CO714" s="153" t="s">
        <v>2198</v>
      </c>
      <c r="CP714" s="154" t="s">
        <v>2208</v>
      </c>
      <c r="CQ714" s="204" t="s">
        <v>2200</v>
      </c>
      <c r="CR714" s="154">
        <f t="shared" si="15"/>
        <v>0</v>
      </c>
      <c r="CS714" s="154" t="s">
        <v>624</v>
      </c>
      <c r="CT714" s="154" t="s">
        <v>625</v>
      </c>
      <c r="CU714" s="154">
        <v>0</v>
      </c>
      <c r="CW714" s="157" t="s">
        <v>2199</v>
      </c>
      <c r="CX714" s="154" t="s">
        <v>2198</v>
      </c>
      <c r="CY714" s="154" t="s">
        <v>2208</v>
      </c>
      <c r="CZ714" s="174">
        <f t="shared" si="16"/>
        <v>0</v>
      </c>
      <c r="DA714" s="158" t="s">
        <v>624</v>
      </c>
      <c r="DB714" s="154" t="s">
        <v>625</v>
      </c>
      <c r="DC714" s="154" t="s">
        <v>497</v>
      </c>
    </row>
    <row r="715" spans="1:107" ht="13.2" customHeight="1" x14ac:dyDescent="0.25">
      <c r="A715" s="175" t="s">
        <v>626</v>
      </c>
      <c r="B715" s="176" t="s">
        <v>627</v>
      </c>
      <c r="C715" s="177">
        <v>890000</v>
      </c>
      <c r="D715" s="177">
        <v>130000</v>
      </c>
      <c r="E715" s="177">
        <v>240000</v>
      </c>
      <c r="F715" s="177">
        <v>160000</v>
      </c>
      <c r="G715" s="177">
        <v>240000</v>
      </c>
      <c r="H715" s="177">
        <v>190000</v>
      </c>
      <c r="I715" s="177">
        <v>140000</v>
      </c>
      <c r="J715" s="177">
        <v>270000</v>
      </c>
      <c r="K715" s="177">
        <v>160000</v>
      </c>
      <c r="L715" s="177">
        <v>240000</v>
      </c>
      <c r="M715" s="177">
        <v>50000</v>
      </c>
      <c r="N715" s="177">
        <v>160000</v>
      </c>
      <c r="O715" s="177">
        <v>320000</v>
      </c>
      <c r="P715" s="177">
        <v>160000</v>
      </c>
      <c r="Q715" s="177">
        <v>240000</v>
      </c>
      <c r="R715" s="177">
        <v>190000</v>
      </c>
      <c r="S715" s="177">
        <v>190000</v>
      </c>
      <c r="T715" s="177">
        <v>240000</v>
      </c>
      <c r="U715" s="177">
        <v>240000</v>
      </c>
      <c r="V715" s="177">
        <v>160000</v>
      </c>
      <c r="W715" s="177">
        <v>160000</v>
      </c>
      <c r="X715" s="177">
        <v>0</v>
      </c>
      <c r="Y715" s="177">
        <v>0</v>
      </c>
      <c r="Z715" s="177">
        <v>260000</v>
      </c>
      <c r="AA715" s="177">
        <v>80000</v>
      </c>
      <c r="AB715" s="177">
        <v>80000</v>
      </c>
      <c r="AC715" s="177">
        <v>320000</v>
      </c>
      <c r="AD715" s="177">
        <v>130000</v>
      </c>
      <c r="AE715" s="177">
        <v>220000</v>
      </c>
      <c r="AF715" s="177">
        <v>80000</v>
      </c>
      <c r="AG715" s="177">
        <v>240000</v>
      </c>
      <c r="AH715" s="177">
        <v>320000</v>
      </c>
      <c r="AI715" s="177">
        <v>10000</v>
      </c>
      <c r="AJ715" s="177">
        <v>0</v>
      </c>
      <c r="AK715" s="177">
        <v>330000</v>
      </c>
      <c r="AL715" s="177">
        <v>80000</v>
      </c>
      <c r="AM715" s="177">
        <v>210000</v>
      </c>
      <c r="AN715" s="177">
        <v>150000</v>
      </c>
      <c r="AO715" s="177">
        <v>240000</v>
      </c>
      <c r="AP715" s="177">
        <v>0</v>
      </c>
      <c r="AQ715" s="177">
        <v>70000</v>
      </c>
      <c r="AR715" s="177">
        <v>290000</v>
      </c>
      <c r="AS715" s="177">
        <v>240000</v>
      </c>
      <c r="AT715" s="177">
        <v>370000</v>
      </c>
      <c r="AU715" s="177">
        <v>210000</v>
      </c>
      <c r="AV715" s="177">
        <v>0</v>
      </c>
      <c r="AW715" s="177">
        <v>0</v>
      </c>
      <c r="AX715" s="177">
        <v>150000</v>
      </c>
      <c r="AY715" s="177">
        <v>220000</v>
      </c>
      <c r="AZ715" s="177">
        <v>80000</v>
      </c>
      <c r="BA715" s="177">
        <v>210000</v>
      </c>
      <c r="BB715" s="177">
        <v>80000</v>
      </c>
      <c r="BC715" s="177">
        <v>520000</v>
      </c>
      <c r="BD715" s="177">
        <v>250000</v>
      </c>
      <c r="BE715" s="177">
        <v>0</v>
      </c>
      <c r="BF715" s="177">
        <v>80000</v>
      </c>
      <c r="BG715" s="177">
        <v>370000</v>
      </c>
      <c r="BH715" s="177">
        <v>80000</v>
      </c>
      <c r="BI715" s="177">
        <v>100000</v>
      </c>
      <c r="BJ715" s="177">
        <v>130000</v>
      </c>
      <c r="BK715" s="177">
        <v>80000</v>
      </c>
      <c r="BL715" s="177">
        <v>60000</v>
      </c>
      <c r="BM715" s="177">
        <v>280000</v>
      </c>
      <c r="BN715" s="177">
        <v>10000</v>
      </c>
      <c r="BO715" s="177">
        <v>370000</v>
      </c>
      <c r="BP715" s="177">
        <v>390000</v>
      </c>
      <c r="BQ715" s="177">
        <v>160000</v>
      </c>
      <c r="BR715" s="179">
        <v>590000</v>
      </c>
      <c r="BS715" s="177">
        <v>80000</v>
      </c>
      <c r="BT715" s="177">
        <v>160000</v>
      </c>
      <c r="BU715" s="177">
        <v>170000</v>
      </c>
      <c r="BV715" s="177">
        <v>0</v>
      </c>
      <c r="BW715" s="177">
        <v>80000</v>
      </c>
      <c r="BX715" s="177">
        <v>240000</v>
      </c>
      <c r="BY715" s="177">
        <v>80000</v>
      </c>
      <c r="BZ715" s="177">
        <v>100000</v>
      </c>
      <c r="CA715" s="177">
        <v>230000</v>
      </c>
      <c r="CB715" s="177">
        <v>160000</v>
      </c>
      <c r="CC715" s="177">
        <v>130000</v>
      </c>
      <c r="CD715" s="177">
        <v>190000</v>
      </c>
      <c r="CE715" s="177">
        <v>100000</v>
      </c>
      <c r="CF715" s="177">
        <v>0</v>
      </c>
      <c r="CG715" s="177">
        <v>30000</v>
      </c>
      <c r="CH715" s="177">
        <v>240000</v>
      </c>
      <c r="CI715" s="177">
        <v>80000</v>
      </c>
      <c r="CJ715" s="177">
        <v>60000</v>
      </c>
      <c r="CK715" s="177">
        <v>160000</v>
      </c>
      <c r="CL715" s="177">
        <v>80000</v>
      </c>
      <c r="CM715" s="178" t="s">
        <v>2198</v>
      </c>
      <c r="CN715" s="153" t="s">
        <v>2199</v>
      </c>
      <c r="CO715" s="153" t="s">
        <v>2198</v>
      </c>
      <c r="CP715" s="154" t="s">
        <v>2208</v>
      </c>
      <c r="CQ715" s="204" t="s">
        <v>2200</v>
      </c>
      <c r="CR715" s="154">
        <f t="shared" si="15"/>
        <v>0</v>
      </c>
      <c r="CS715" s="154" t="s">
        <v>626</v>
      </c>
      <c r="CT715" s="154" t="s">
        <v>627</v>
      </c>
      <c r="CU715" s="154">
        <v>0</v>
      </c>
      <c r="CW715" s="157" t="s">
        <v>2199</v>
      </c>
      <c r="CX715" s="154" t="s">
        <v>2198</v>
      </c>
      <c r="CY715" s="154" t="s">
        <v>2208</v>
      </c>
      <c r="CZ715" s="174">
        <f t="shared" si="16"/>
        <v>0</v>
      </c>
      <c r="DA715" s="158" t="s">
        <v>626</v>
      </c>
      <c r="DB715" s="154" t="s">
        <v>627</v>
      </c>
      <c r="DC715" s="154" t="s">
        <v>497</v>
      </c>
    </row>
    <row r="716" spans="1:107" ht="13.2" customHeight="1" x14ac:dyDescent="0.25">
      <c r="A716" s="175" t="s">
        <v>628</v>
      </c>
      <c r="B716" s="176" t="s">
        <v>629</v>
      </c>
      <c r="C716" s="177">
        <v>1415000</v>
      </c>
      <c r="D716" s="177">
        <v>80000</v>
      </c>
      <c r="E716" s="177">
        <v>0</v>
      </c>
      <c r="F716" s="177">
        <v>80000</v>
      </c>
      <c r="G716" s="177">
        <v>40000</v>
      </c>
      <c r="H716" s="177">
        <v>40000</v>
      </c>
      <c r="I716" s="177">
        <v>60000</v>
      </c>
      <c r="J716" s="177">
        <v>275000</v>
      </c>
      <c r="K716" s="177">
        <v>80000</v>
      </c>
      <c r="L716" s="177">
        <v>160000</v>
      </c>
      <c r="M716" s="177">
        <v>180000</v>
      </c>
      <c r="N716" s="177">
        <v>80000</v>
      </c>
      <c r="O716" s="177">
        <v>485000</v>
      </c>
      <c r="P716" s="177">
        <v>120000</v>
      </c>
      <c r="Q716" s="177">
        <v>160000</v>
      </c>
      <c r="R716" s="177">
        <v>270000</v>
      </c>
      <c r="S716" s="177">
        <v>160000</v>
      </c>
      <c r="T716" s="177">
        <v>120000</v>
      </c>
      <c r="U716" s="177">
        <v>85000</v>
      </c>
      <c r="V716" s="177">
        <v>65000</v>
      </c>
      <c r="W716" s="177">
        <v>620000</v>
      </c>
      <c r="X716" s="177">
        <v>0</v>
      </c>
      <c r="Y716" s="177">
        <v>0</v>
      </c>
      <c r="Z716" s="177">
        <v>200000</v>
      </c>
      <c r="AA716" s="177">
        <v>120000</v>
      </c>
      <c r="AB716" s="177">
        <v>150000</v>
      </c>
      <c r="AC716" s="177">
        <v>160000</v>
      </c>
      <c r="AD716" s="177">
        <v>235000</v>
      </c>
      <c r="AE716" s="177">
        <v>130000</v>
      </c>
      <c r="AF716" s="177">
        <v>120000</v>
      </c>
      <c r="AG716" s="177">
        <v>160000</v>
      </c>
      <c r="AH716" s="177">
        <v>270000</v>
      </c>
      <c r="AI716" s="177">
        <v>10000</v>
      </c>
      <c r="AJ716" s="177">
        <v>0</v>
      </c>
      <c r="AK716" s="177">
        <v>1230000</v>
      </c>
      <c r="AL716" s="177">
        <v>120000</v>
      </c>
      <c r="AM716" s="177">
        <v>105000</v>
      </c>
      <c r="AN716" s="177">
        <v>275000</v>
      </c>
      <c r="AO716" s="177">
        <v>120000</v>
      </c>
      <c r="AP716" s="177">
        <v>160000</v>
      </c>
      <c r="AQ716" s="177">
        <v>75000</v>
      </c>
      <c r="AR716" s="177">
        <v>245000</v>
      </c>
      <c r="AS716" s="177">
        <v>100000</v>
      </c>
      <c r="AT716" s="177">
        <v>185000</v>
      </c>
      <c r="AU716" s="177">
        <v>40000</v>
      </c>
      <c r="AV716" s="177">
        <v>55000</v>
      </c>
      <c r="AW716" s="177">
        <v>80000</v>
      </c>
      <c r="AX716" s="177">
        <v>80000</v>
      </c>
      <c r="AY716" s="177">
        <v>85000</v>
      </c>
      <c r="AZ716" s="177">
        <v>120000</v>
      </c>
      <c r="BA716" s="177">
        <v>545000</v>
      </c>
      <c r="BB716" s="177">
        <v>40000</v>
      </c>
      <c r="BC716" s="177">
        <v>625000</v>
      </c>
      <c r="BD716" s="177">
        <v>405000</v>
      </c>
      <c r="BE716" s="177">
        <v>85000</v>
      </c>
      <c r="BF716" s="177">
        <v>160000</v>
      </c>
      <c r="BG716" s="177">
        <v>615000</v>
      </c>
      <c r="BH716" s="177">
        <v>120000</v>
      </c>
      <c r="BI716" s="177">
        <v>40000</v>
      </c>
      <c r="BJ716" s="177">
        <v>45000</v>
      </c>
      <c r="BK716" s="177">
        <v>130000</v>
      </c>
      <c r="BL716" s="177">
        <v>345000</v>
      </c>
      <c r="BM716" s="177">
        <v>185000</v>
      </c>
      <c r="BN716" s="177">
        <v>60000</v>
      </c>
      <c r="BO716" s="177">
        <v>205000</v>
      </c>
      <c r="BP716" s="177">
        <v>160000</v>
      </c>
      <c r="BQ716" s="177">
        <v>205000</v>
      </c>
      <c r="BR716" s="177">
        <v>2170000</v>
      </c>
      <c r="BS716" s="177">
        <v>235000</v>
      </c>
      <c r="BT716" s="177">
        <v>200000</v>
      </c>
      <c r="BU716" s="177">
        <v>485000</v>
      </c>
      <c r="BV716" s="177">
        <v>125000</v>
      </c>
      <c r="BW716" s="177">
        <v>175000</v>
      </c>
      <c r="BX716" s="177">
        <v>225000</v>
      </c>
      <c r="BY716" s="177">
        <v>40000</v>
      </c>
      <c r="BZ716" s="177">
        <v>80000</v>
      </c>
      <c r="CA716" s="177">
        <v>80000</v>
      </c>
      <c r="CB716" s="177">
        <v>87000</v>
      </c>
      <c r="CC716" s="177">
        <v>220000</v>
      </c>
      <c r="CD716" s="177">
        <v>200000</v>
      </c>
      <c r="CE716" s="177">
        <v>225000</v>
      </c>
      <c r="CF716" s="177">
        <v>0</v>
      </c>
      <c r="CG716" s="177">
        <v>85000</v>
      </c>
      <c r="CH716" s="177">
        <v>165000</v>
      </c>
      <c r="CI716" s="177">
        <v>80000</v>
      </c>
      <c r="CJ716" s="177">
        <v>240000</v>
      </c>
      <c r="CK716" s="177">
        <v>55000</v>
      </c>
      <c r="CL716" s="177">
        <v>80000</v>
      </c>
      <c r="CM716" s="178" t="s">
        <v>2198</v>
      </c>
      <c r="CN716" s="153" t="s">
        <v>2199</v>
      </c>
      <c r="CO716" s="153" t="s">
        <v>2198</v>
      </c>
      <c r="CP716" s="154" t="s">
        <v>2208</v>
      </c>
      <c r="CQ716" s="204" t="s">
        <v>2200</v>
      </c>
      <c r="CR716" s="154">
        <f t="shared" si="15"/>
        <v>0</v>
      </c>
      <c r="CS716" s="154" t="s">
        <v>628</v>
      </c>
      <c r="CT716" s="154" t="s">
        <v>629</v>
      </c>
      <c r="CU716" s="154">
        <v>0</v>
      </c>
      <c r="CW716" s="157" t="s">
        <v>2199</v>
      </c>
      <c r="CX716" s="154" t="s">
        <v>2198</v>
      </c>
      <c r="CY716" s="154" t="s">
        <v>2208</v>
      </c>
      <c r="CZ716" s="174">
        <f t="shared" si="16"/>
        <v>0</v>
      </c>
      <c r="DA716" s="158" t="s">
        <v>628</v>
      </c>
      <c r="DB716" s="154" t="s">
        <v>629</v>
      </c>
      <c r="DC716" s="154" t="s">
        <v>497</v>
      </c>
    </row>
    <row r="717" spans="1:107" ht="13.2" customHeight="1" x14ac:dyDescent="0.25">
      <c r="A717" s="175" t="s">
        <v>630</v>
      </c>
      <c r="B717" s="176" t="s">
        <v>631</v>
      </c>
      <c r="C717" s="177">
        <v>45436400.840000004</v>
      </c>
      <c r="D717" s="177">
        <v>5713936</v>
      </c>
      <c r="E717" s="177">
        <v>4757111</v>
      </c>
      <c r="F717" s="177">
        <v>4099577</v>
      </c>
      <c r="G717" s="177">
        <v>901847.5</v>
      </c>
      <c r="H717" s="177">
        <v>6815257.5</v>
      </c>
      <c r="I717" s="177">
        <v>10664717.5</v>
      </c>
      <c r="J717" s="177">
        <v>13629350.060000001</v>
      </c>
      <c r="K717" s="177">
        <v>7625116</v>
      </c>
      <c r="L717" s="177">
        <v>8264785</v>
      </c>
      <c r="M717" s="177">
        <v>18746094</v>
      </c>
      <c r="N717" s="177">
        <v>3486267.5</v>
      </c>
      <c r="O717" s="177">
        <v>35616173.119999997</v>
      </c>
      <c r="P717" s="177">
        <v>7234859</v>
      </c>
      <c r="Q717" s="177">
        <v>18523575.5</v>
      </c>
      <c r="R717" s="177">
        <v>17748884.25</v>
      </c>
      <c r="S717" s="177">
        <v>7531813.75</v>
      </c>
      <c r="T717" s="177">
        <v>7164939.6299999999</v>
      </c>
      <c r="U717" s="177">
        <v>9323806.5</v>
      </c>
      <c r="V717" s="177">
        <v>4572090.5599999996</v>
      </c>
      <c r="W717" s="177">
        <v>55514308.990000002</v>
      </c>
      <c r="X717" s="177">
        <v>0</v>
      </c>
      <c r="Y717" s="177">
        <v>200385</v>
      </c>
      <c r="Z717" s="177">
        <v>10359060</v>
      </c>
      <c r="AA717" s="177">
        <v>4561080</v>
      </c>
      <c r="AB717" s="177">
        <v>5463522.5</v>
      </c>
      <c r="AC717" s="177">
        <v>5079710</v>
      </c>
      <c r="AD717" s="177">
        <v>14330085</v>
      </c>
      <c r="AE717" s="177">
        <v>5766970.5</v>
      </c>
      <c r="AF717" s="177">
        <v>5100705</v>
      </c>
      <c r="AG717" s="177">
        <v>10337865.5</v>
      </c>
      <c r="AH717" s="177">
        <v>5920250</v>
      </c>
      <c r="AI717" s="177">
        <v>1576230</v>
      </c>
      <c r="AJ717" s="177">
        <v>4410203</v>
      </c>
      <c r="AK717" s="177">
        <v>117387820.05</v>
      </c>
      <c r="AL717" s="177">
        <v>4672962.5</v>
      </c>
      <c r="AM717" s="177">
        <v>4399297.5</v>
      </c>
      <c r="AN717" s="177">
        <v>7456575</v>
      </c>
      <c r="AO717" s="177">
        <v>9219077.5</v>
      </c>
      <c r="AP717" s="177">
        <v>5803105</v>
      </c>
      <c r="AQ717" s="177">
        <v>2521040</v>
      </c>
      <c r="AR717" s="177">
        <v>19637317.5</v>
      </c>
      <c r="AS717" s="177">
        <v>4575238.5</v>
      </c>
      <c r="AT717" s="177">
        <v>9813190</v>
      </c>
      <c r="AU717" s="177">
        <v>8043370.0999999996</v>
      </c>
      <c r="AV717" s="177">
        <v>4279955</v>
      </c>
      <c r="AW717" s="177">
        <v>3696493.75</v>
      </c>
      <c r="AX717" s="177">
        <v>4896986</v>
      </c>
      <c r="AY717" s="177">
        <v>4694114</v>
      </c>
      <c r="AZ717" s="177">
        <v>4602748.5</v>
      </c>
      <c r="BA717" s="177">
        <v>28807388.75</v>
      </c>
      <c r="BB717" s="177">
        <v>4587095</v>
      </c>
      <c r="BC717" s="177">
        <v>43966075</v>
      </c>
      <c r="BD717" s="177">
        <v>17520766</v>
      </c>
      <c r="BE717" s="177">
        <v>6568423.5</v>
      </c>
      <c r="BF717" s="177">
        <v>6517093.5</v>
      </c>
      <c r="BG717" s="177">
        <v>48314557</v>
      </c>
      <c r="BH717" s="177">
        <v>4413727</v>
      </c>
      <c r="BI717" s="177">
        <v>5060345</v>
      </c>
      <c r="BJ717" s="177">
        <v>7471673</v>
      </c>
      <c r="BK717" s="177">
        <v>6846065.75</v>
      </c>
      <c r="BL717" s="177">
        <v>38551687.5</v>
      </c>
      <c r="BM717" s="177">
        <v>10500070</v>
      </c>
      <c r="BN717" s="177">
        <v>6709196</v>
      </c>
      <c r="BO717" s="177">
        <v>13005532</v>
      </c>
      <c r="BP717" s="177">
        <v>8512621</v>
      </c>
      <c r="BQ717" s="177">
        <v>5961646.25</v>
      </c>
      <c r="BR717" s="179">
        <v>170616625.81</v>
      </c>
      <c r="BS717" s="179">
        <v>6919446.25</v>
      </c>
      <c r="BT717" s="177">
        <v>8893970</v>
      </c>
      <c r="BU717" s="179">
        <v>34365451</v>
      </c>
      <c r="BV717" s="177">
        <v>1997370</v>
      </c>
      <c r="BW717" s="179">
        <v>6306717</v>
      </c>
      <c r="BX717" s="179">
        <v>15598538.5</v>
      </c>
      <c r="BY717" s="179">
        <v>4029845</v>
      </c>
      <c r="BZ717" s="179">
        <v>5510569</v>
      </c>
      <c r="CA717" s="179">
        <v>6531058.75</v>
      </c>
      <c r="CB717" s="179">
        <v>5616265</v>
      </c>
      <c r="CC717" s="179">
        <v>15899554.5</v>
      </c>
      <c r="CD717" s="179">
        <v>7232263.5</v>
      </c>
      <c r="CE717" s="179">
        <v>11889379</v>
      </c>
      <c r="CF717" s="179">
        <v>5507780</v>
      </c>
      <c r="CG717" s="177">
        <v>3679134</v>
      </c>
      <c r="CH717" s="179">
        <v>4560588</v>
      </c>
      <c r="CI717" s="177">
        <v>3882346</v>
      </c>
      <c r="CJ717" s="179">
        <v>22901323</v>
      </c>
      <c r="CK717" s="179">
        <v>4345679</v>
      </c>
      <c r="CL717" s="179">
        <v>3194820</v>
      </c>
      <c r="CM717" s="178" t="s">
        <v>2198</v>
      </c>
      <c r="CN717" s="153" t="s">
        <v>2199</v>
      </c>
      <c r="CO717" s="153" t="s">
        <v>2198</v>
      </c>
      <c r="CP717" s="154" t="s">
        <v>2208</v>
      </c>
      <c r="CQ717" s="204" t="s">
        <v>2200</v>
      </c>
      <c r="CR717" s="154">
        <f t="shared" si="15"/>
        <v>0</v>
      </c>
      <c r="CS717" s="154" t="s">
        <v>630</v>
      </c>
      <c r="CT717" s="154" t="s">
        <v>631</v>
      </c>
      <c r="CU717" s="154">
        <v>0</v>
      </c>
      <c r="CW717" s="157" t="s">
        <v>2199</v>
      </c>
      <c r="CX717" s="154" t="s">
        <v>2198</v>
      </c>
      <c r="CY717" s="154" t="s">
        <v>2208</v>
      </c>
      <c r="CZ717" s="174">
        <f t="shared" si="16"/>
        <v>0</v>
      </c>
      <c r="DA717" s="158" t="s">
        <v>630</v>
      </c>
      <c r="DB717" s="154" t="s">
        <v>631</v>
      </c>
      <c r="DC717" s="154" t="s">
        <v>497</v>
      </c>
    </row>
    <row r="718" spans="1:107" ht="13.2" customHeight="1" x14ac:dyDescent="0.25">
      <c r="A718" s="175" t="s">
        <v>632</v>
      </c>
      <c r="B718" s="176" t="s">
        <v>633</v>
      </c>
      <c r="C718" s="177">
        <v>3848315</v>
      </c>
      <c r="D718" s="177">
        <v>571360</v>
      </c>
      <c r="E718" s="177">
        <v>1426956.75</v>
      </c>
      <c r="F718" s="177">
        <v>440000</v>
      </c>
      <c r="G718" s="177">
        <v>29610</v>
      </c>
      <c r="H718" s="177">
        <v>283797.5</v>
      </c>
      <c r="I718" s="177">
        <v>506700</v>
      </c>
      <c r="J718" s="177">
        <v>204800</v>
      </c>
      <c r="K718" s="177">
        <v>840430</v>
      </c>
      <c r="L718" s="177">
        <v>1345162.5</v>
      </c>
      <c r="M718" s="177">
        <v>362920</v>
      </c>
      <c r="N718" s="177">
        <v>338527.5</v>
      </c>
      <c r="O718" s="177">
        <v>3898497.5</v>
      </c>
      <c r="P718" s="177">
        <v>598825</v>
      </c>
      <c r="Q718" s="177">
        <v>2800175</v>
      </c>
      <c r="R718" s="177">
        <v>1150141.5</v>
      </c>
      <c r="S718" s="177">
        <v>931520</v>
      </c>
      <c r="T718" s="177">
        <v>498119</v>
      </c>
      <c r="U718" s="177">
        <v>564405.06000000006</v>
      </c>
      <c r="V718" s="177">
        <v>543648.48</v>
      </c>
      <c r="W718" s="177">
        <v>4577202.67</v>
      </c>
      <c r="X718" s="177">
        <v>0</v>
      </c>
      <c r="Y718" s="177">
        <v>0</v>
      </c>
      <c r="Z718" s="177">
        <v>176400</v>
      </c>
      <c r="AA718" s="177">
        <v>0</v>
      </c>
      <c r="AB718" s="177">
        <v>47520</v>
      </c>
      <c r="AC718" s="177">
        <v>0</v>
      </c>
      <c r="AD718" s="177">
        <v>606412.5</v>
      </c>
      <c r="AE718" s="177">
        <v>0</v>
      </c>
      <c r="AF718" s="177">
        <v>133420</v>
      </c>
      <c r="AG718" s="177">
        <v>2214151.25</v>
      </c>
      <c r="AH718" s="177">
        <v>215540</v>
      </c>
      <c r="AI718" s="177">
        <v>0</v>
      </c>
      <c r="AJ718" s="177">
        <v>780600</v>
      </c>
      <c r="AK718" s="177">
        <v>10234283</v>
      </c>
      <c r="AL718" s="177">
        <v>879033.75</v>
      </c>
      <c r="AM718" s="177">
        <v>215430</v>
      </c>
      <c r="AN718" s="177">
        <v>1773100</v>
      </c>
      <c r="AO718" s="177">
        <v>0</v>
      </c>
      <c r="AP718" s="177">
        <v>56780</v>
      </c>
      <c r="AQ718" s="177">
        <v>245960</v>
      </c>
      <c r="AR718" s="177">
        <v>2304307.5</v>
      </c>
      <c r="AS718" s="177">
        <v>652682</v>
      </c>
      <c r="AT718" s="177">
        <v>1465890</v>
      </c>
      <c r="AU718" s="177">
        <v>191400</v>
      </c>
      <c r="AV718" s="177">
        <v>106300</v>
      </c>
      <c r="AW718" s="177">
        <v>319597.5</v>
      </c>
      <c r="AX718" s="177">
        <v>262240</v>
      </c>
      <c r="AY718" s="177">
        <v>337380</v>
      </c>
      <c r="AZ718" s="177">
        <v>670061.5</v>
      </c>
      <c r="BA718" s="177">
        <v>0</v>
      </c>
      <c r="BB718" s="177">
        <v>161650</v>
      </c>
      <c r="BC718" s="177">
        <v>13024350</v>
      </c>
      <c r="BD718" s="177">
        <v>757930</v>
      </c>
      <c r="BE718" s="177">
        <v>300000</v>
      </c>
      <c r="BF718" s="177">
        <v>633430</v>
      </c>
      <c r="BG718" s="177">
        <v>3363731</v>
      </c>
      <c r="BH718" s="177">
        <v>265370</v>
      </c>
      <c r="BI718" s="177">
        <v>726837.5</v>
      </c>
      <c r="BJ718" s="177">
        <v>948427</v>
      </c>
      <c r="BK718" s="177">
        <v>499049</v>
      </c>
      <c r="BL718" s="177">
        <v>5647745</v>
      </c>
      <c r="BM718" s="177">
        <v>1964272.5</v>
      </c>
      <c r="BN718" s="177">
        <v>917720</v>
      </c>
      <c r="BO718" s="177">
        <v>1835392</v>
      </c>
      <c r="BP718" s="177">
        <v>742940</v>
      </c>
      <c r="BQ718" s="177">
        <v>501700</v>
      </c>
      <c r="BR718" s="179">
        <v>50036858.759999998</v>
      </c>
      <c r="BS718" s="177">
        <v>922967</v>
      </c>
      <c r="BT718" s="177">
        <v>458180</v>
      </c>
      <c r="BU718" s="177">
        <v>3643338</v>
      </c>
      <c r="BV718" s="177">
        <v>101820</v>
      </c>
      <c r="BW718" s="177">
        <v>646867.5</v>
      </c>
      <c r="BX718" s="177">
        <v>3383017.5</v>
      </c>
      <c r="BY718" s="177">
        <v>883200</v>
      </c>
      <c r="BZ718" s="177">
        <v>537920</v>
      </c>
      <c r="CA718" s="177">
        <v>0</v>
      </c>
      <c r="CB718" s="177">
        <v>1467390</v>
      </c>
      <c r="CC718" s="177">
        <v>2509655</v>
      </c>
      <c r="CD718" s="177">
        <v>851610</v>
      </c>
      <c r="CE718" s="177">
        <v>1802317.12</v>
      </c>
      <c r="CF718" s="177">
        <v>210250</v>
      </c>
      <c r="CG718" s="177">
        <v>628295</v>
      </c>
      <c r="CH718" s="177">
        <v>667391</v>
      </c>
      <c r="CI718" s="177">
        <v>959523</v>
      </c>
      <c r="CJ718" s="177">
        <v>556795</v>
      </c>
      <c r="CK718" s="177">
        <v>733080</v>
      </c>
      <c r="CL718" s="179">
        <v>464367.5</v>
      </c>
      <c r="CM718" s="178" t="s">
        <v>2198</v>
      </c>
      <c r="CN718" s="153" t="s">
        <v>2199</v>
      </c>
      <c r="CO718" s="153" t="s">
        <v>2198</v>
      </c>
      <c r="CP718" s="154" t="s">
        <v>2208</v>
      </c>
      <c r="CQ718" s="204" t="s">
        <v>2200</v>
      </c>
      <c r="CR718" s="154">
        <f t="shared" si="15"/>
        <v>0</v>
      </c>
      <c r="CS718" s="154" t="s">
        <v>632</v>
      </c>
      <c r="CT718" s="154" t="s">
        <v>633</v>
      </c>
      <c r="CU718" s="154">
        <v>0</v>
      </c>
      <c r="CW718" s="157" t="s">
        <v>2199</v>
      </c>
      <c r="CX718" s="154" t="s">
        <v>2198</v>
      </c>
      <c r="CY718" s="154" t="s">
        <v>2208</v>
      </c>
      <c r="CZ718" s="174">
        <f t="shared" si="16"/>
        <v>0</v>
      </c>
      <c r="DA718" s="158" t="s">
        <v>632</v>
      </c>
      <c r="DB718" s="154" t="s">
        <v>633</v>
      </c>
      <c r="DC718" s="154" t="s">
        <v>497</v>
      </c>
    </row>
    <row r="719" spans="1:107" ht="13.2" customHeight="1" x14ac:dyDescent="0.25">
      <c r="A719" s="175" t="s">
        <v>634</v>
      </c>
      <c r="B719" s="176" t="s">
        <v>635</v>
      </c>
      <c r="C719" s="177">
        <v>0</v>
      </c>
      <c r="D719" s="177">
        <v>0</v>
      </c>
      <c r="E719" s="177">
        <v>0</v>
      </c>
      <c r="F719" s="177">
        <v>0</v>
      </c>
      <c r="G719" s="177">
        <v>0</v>
      </c>
      <c r="H719" s="177">
        <v>0</v>
      </c>
      <c r="I719" s="177">
        <v>365540</v>
      </c>
      <c r="J719" s="177">
        <v>0</v>
      </c>
      <c r="K719" s="177">
        <v>0</v>
      </c>
      <c r="L719" s="177">
        <v>0</v>
      </c>
      <c r="M719" s="177">
        <v>0</v>
      </c>
      <c r="N719" s="177">
        <v>0</v>
      </c>
      <c r="O719" s="177">
        <v>0</v>
      </c>
      <c r="P719" s="177">
        <v>0</v>
      </c>
      <c r="Q719" s="177">
        <v>0</v>
      </c>
      <c r="R719" s="177">
        <v>0</v>
      </c>
      <c r="S719" s="177">
        <v>0</v>
      </c>
      <c r="T719" s="177">
        <v>0</v>
      </c>
      <c r="U719" s="177">
        <v>0</v>
      </c>
      <c r="V719" s="177">
        <v>0</v>
      </c>
      <c r="W719" s="177">
        <v>0</v>
      </c>
      <c r="X719" s="177">
        <v>0</v>
      </c>
      <c r="Y719" s="177">
        <v>0</v>
      </c>
      <c r="Z719" s="177">
        <v>0</v>
      </c>
      <c r="AA719" s="177">
        <v>0</v>
      </c>
      <c r="AB719" s="177">
        <v>0</v>
      </c>
      <c r="AC719" s="177">
        <v>0</v>
      </c>
      <c r="AD719" s="177">
        <v>99990</v>
      </c>
      <c r="AE719" s="177">
        <v>0</v>
      </c>
      <c r="AF719" s="177">
        <v>0</v>
      </c>
      <c r="AG719" s="177">
        <v>0</v>
      </c>
      <c r="AH719" s="177">
        <v>0</v>
      </c>
      <c r="AI719" s="177">
        <v>0</v>
      </c>
      <c r="AJ719" s="177">
        <v>0</v>
      </c>
      <c r="AK719" s="177">
        <v>0</v>
      </c>
      <c r="AL719" s="177">
        <v>0</v>
      </c>
      <c r="AM719" s="177">
        <v>0</v>
      </c>
      <c r="AN719" s="177">
        <v>783180</v>
      </c>
      <c r="AO719" s="177">
        <v>0</v>
      </c>
      <c r="AP719" s="177">
        <v>0</v>
      </c>
      <c r="AQ719" s="177">
        <v>0</v>
      </c>
      <c r="AR719" s="177">
        <v>0</v>
      </c>
      <c r="AS719" s="177">
        <v>0</v>
      </c>
      <c r="AT719" s="177">
        <v>0</v>
      </c>
      <c r="AU719" s="177">
        <v>0</v>
      </c>
      <c r="AV719" s="177">
        <v>0</v>
      </c>
      <c r="AW719" s="177">
        <v>0</v>
      </c>
      <c r="AX719" s="177">
        <v>0</v>
      </c>
      <c r="AY719" s="177">
        <v>0</v>
      </c>
      <c r="AZ719" s="177">
        <v>0</v>
      </c>
      <c r="BA719" s="177">
        <v>0</v>
      </c>
      <c r="BB719" s="177">
        <v>0</v>
      </c>
      <c r="BC719" s="177">
        <v>0</v>
      </c>
      <c r="BD719" s="177">
        <v>0</v>
      </c>
      <c r="BE719" s="177">
        <v>0</v>
      </c>
      <c r="BF719" s="177">
        <v>0</v>
      </c>
      <c r="BG719" s="177">
        <v>717043</v>
      </c>
      <c r="BH719" s="177">
        <v>0</v>
      </c>
      <c r="BI719" s="177">
        <v>0</v>
      </c>
      <c r="BJ719" s="177">
        <v>0</v>
      </c>
      <c r="BK719" s="177">
        <v>0</v>
      </c>
      <c r="BL719" s="177">
        <v>2380860</v>
      </c>
      <c r="BM719" s="177">
        <v>0</v>
      </c>
      <c r="BN719" s="177">
        <v>0</v>
      </c>
      <c r="BO719" s="177">
        <v>0</v>
      </c>
      <c r="BP719" s="177">
        <v>0</v>
      </c>
      <c r="BQ719" s="177">
        <v>0</v>
      </c>
      <c r="BR719" s="179">
        <v>0</v>
      </c>
      <c r="BS719" s="177">
        <v>0</v>
      </c>
      <c r="BT719" s="177">
        <v>0</v>
      </c>
      <c r="BU719" s="177">
        <v>0</v>
      </c>
      <c r="BV719" s="177">
        <v>0</v>
      </c>
      <c r="BW719" s="177">
        <v>0</v>
      </c>
      <c r="BX719" s="177">
        <v>0</v>
      </c>
      <c r="BY719" s="177">
        <v>0</v>
      </c>
      <c r="BZ719" s="177">
        <v>0</v>
      </c>
      <c r="CA719" s="177">
        <v>0</v>
      </c>
      <c r="CB719" s="177">
        <v>0</v>
      </c>
      <c r="CC719" s="177">
        <v>0</v>
      </c>
      <c r="CD719" s="177">
        <v>0</v>
      </c>
      <c r="CE719" s="177">
        <v>0</v>
      </c>
      <c r="CF719" s="177">
        <v>0</v>
      </c>
      <c r="CG719" s="177">
        <v>0</v>
      </c>
      <c r="CH719" s="177">
        <v>0</v>
      </c>
      <c r="CI719" s="177">
        <v>0</v>
      </c>
      <c r="CJ719" s="177">
        <v>0</v>
      </c>
      <c r="CK719" s="177">
        <v>0</v>
      </c>
      <c r="CL719" s="177">
        <v>0</v>
      </c>
      <c r="CM719" s="178" t="s">
        <v>2198</v>
      </c>
      <c r="CN719" s="153" t="s">
        <v>2199</v>
      </c>
      <c r="CO719" s="153" t="s">
        <v>2198</v>
      </c>
      <c r="CP719" s="154" t="s">
        <v>2208</v>
      </c>
      <c r="CQ719" s="204" t="s">
        <v>2200</v>
      </c>
      <c r="CR719" s="154">
        <f t="shared" si="15"/>
        <v>0</v>
      </c>
      <c r="CS719" s="154" t="s">
        <v>634</v>
      </c>
      <c r="CT719" s="154" t="s">
        <v>635</v>
      </c>
      <c r="CU719" s="154">
        <v>0</v>
      </c>
      <c r="CW719" s="157" t="s">
        <v>2199</v>
      </c>
      <c r="CX719" s="154" t="s">
        <v>2198</v>
      </c>
      <c r="CY719" s="154" t="s">
        <v>2208</v>
      </c>
      <c r="CZ719" s="174">
        <f t="shared" si="16"/>
        <v>0</v>
      </c>
      <c r="DA719" s="158" t="s">
        <v>634</v>
      </c>
      <c r="DB719" s="154" t="s">
        <v>635</v>
      </c>
      <c r="DC719" s="154" t="s">
        <v>497</v>
      </c>
    </row>
    <row r="720" spans="1:107" ht="13.2" customHeight="1" x14ac:dyDescent="0.25">
      <c r="A720" s="175" t="s">
        <v>636</v>
      </c>
      <c r="B720" s="176" t="s">
        <v>637</v>
      </c>
      <c r="C720" s="177">
        <v>0</v>
      </c>
      <c r="D720" s="177">
        <v>0</v>
      </c>
      <c r="E720" s="177">
        <v>17850</v>
      </c>
      <c r="F720" s="177">
        <v>25800</v>
      </c>
      <c r="G720" s="177">
        <v>0</v>
      </c>
      <c r="H720" s="177">
        <v>0</v>
      </c>
      <c r="I720" s="177">
        <v>0</v>
      </c>
      <c r="J720" s="177">
        <v>0</v>
      </c>
      <c r="K720" s="177">
        <v>25050</v>
      </c>
      <c r="L720" s="177">
        <v>5550</v>
      </c>
      <c r="M720" s="177">
        <v>0</v>
      </c>
      <c r="N720" s="177">
        <v>0</v>
      </c>
      <c r="O720" s="177">
        <v>26900</v>
      </c>
      <c r="P720" s="177">
        <v>0</v>
      </c>
      <c r="Q720" s="177">
        <v>16350</v>
      </c>
      <c r="R720" s="177">
        <v>6750</v>
      </c>
      <c r="S720" s="177">
        <v>0</v>
      </c>
      <c r="T720" s="177">
        <v>5850</v>
      </c>
      <c r="U720" s="177">
        <v>6000</v>
      </c>
      <c r="V720" s="177">
        <v>3600</v>
      </c>
      <c r="W720" s="177">
        <v>62000</v>
      </c>
      <c r="X720" s="177">
        <v>3900</v>
      </c>
      <c r="Y720" s="177">
        <v>8400</v>
      </c>
      <c r="Z720" s="177">
        <v>0</v>
      </c>
      <c r="AA720" s="177">
        <v>750</v>
      </c>
      <c r="AB720" s="177">
        <v>1500</v>
      </c>
      <c r="AC720" s="177">
        <v>0</v>
      </c>
      <c r="AD720" s="177">
        <v>10200</v>
      </c>
      <c r="AE720" s="177">
        <v>5550</v>
      </c>
      <c r="AF720" s="177">
        <v>0</v>
      </c>
      <c r="AG720" s="177">
        <v>0</v>
      </c>
      <c r="AH720" s="177">
        <v>0</v>
      </c>
      <c r="AI720" s="177">
        <v>0</v>
      </c>
      <c r="AJ720" s="177">
        <v>6750</v>
      </c>
      <c r="AK720" s="177">
        <v>41000</v>
      </c>
      <c r="AL720" s="177">
        <v>0</v>
      </c>
      <c r="AM720" s="177">
        <v>5850</v>
      </c>
      <c r="AN720" s="177">
        <v>11000</v>
      </c>
      <c r="AO720" s="177">
        <v>16000</v>
      </c>
      <c r="AP720" s="177">
        <v>6300</v>
      </c>
      <c r="AQ720" s="177">
        <v>4350</v>
      </c>
      <c r="AR720" s="177">
        <v>12000</v>
      </c>
      <c r="AS720" s="177">
        <v>1950</v>
      </c>
      <c r="AT720" s="177">
        <v>18450</v>
      </c>
      <c r="AU720" s="177">
        <v>26250</v>
      </c>
      <c r="AV720" s="177">
        <v>6000</v>
      </c>
      <c r="AW720" s="177">
        <v>3150</v>
      </c>
      <c r="AX720" s="177">
        <v>0</v>
      </c>
      <c r="AY720" s="177">
        <v>20100</v>
      </c>
      <c r="AZ720" s="177">
        <v>0</v>
      </c>
      <c r="BA720" s="177">
        <v>8850</v>
      </c>
      <c r="BB720" s="177">
        <v>0</v>
      </c>
      <c r="BC720" s="177">
        <v>20000</v>
      </c>
      <c r="BD720" s="177">
        <v>32700</v>
      </c>
      <c r="BE720" s="177">
        <v>7200</v>
      </c>
      <c r="BF720" s="177">
        <v>0</v>
      </c>
      <c r="BG720" s="177">
        <v>0</v>
      </c>
      <c r="BH720" s="177">
        <v>8700</v>
      </c>
      <c r="BI720" s="177">
        <v>0</v>
      </c>
      <c r="BJ720" s="177">
        <v>9600</v>
      </c>
      <c r="BK720" s="177">
        <v>23400</v>
      </c>
      <c r="BL720" s="177">
        <v>35000</v>
      </c>
      <c r="BM720" s="177">
        <v>6000</v>
      </c>
      <c r="BN720" s="177">
        <v>4800</v>
      </c>
      <c r="BO720" s="177">
        <v>9600</v>
      </c>
      <c r="BP720" s="177">
        <v>10100</v>
      </c>
      <c r="BQ720" s="177">
        <v>14250</v>
      </c>
      <c r="BR720" s="179">
        <v>193000</v>
      </c>
      <c r="BS720" s="179">
        <v>0</v>
      </c>
      <c r="BT720" s="177">
        <v>0</v>
      </c>
      <c r="BU720" s="177">
        <v>13000</v>
      </c>
      <c r="BV720" s="179">
        <v>0</v>
      </c>
      <c r="BW720" s="177">
        <v>0</v>
      </c>
      <c r="BX720" s="177">
        <v>0</v>
      </c>
      <c r="BY720" s="179">
        <v>0</v>
      </c>
      <c r="BZ720" s="177">
        <v>0</v>
      </c>
      <c r="CA720" s="177">
        <v>0</v>
      </c>
      <c r="CB720" s="177">
        <v>0</v>
      </c>
      <c r="CC720" s="177">
        <v>18350</v>
      </c>
      <c r="CD720" s="177">
        <v>0</v>
      </c>
      <c r="CE720" s="177">
        <v>15300</v>
      </c>
      <c r="CF720" s="177">
        <v>0</v>
      </c>
      <c r="CG720" s="177">
        <v>0</v>
      </c>
      <c r="CH720" s="177">
        <v>0</v>
      </c>
      <c r="CI720" s="177">
        <v>0</v>
      </c>
      <c r="CJ720" s="177">
        <v>64350</v>
      </c>
      <c r="CK720" s="177">
        <v>0</v>
      </c>
      <c r="CL720" s="177">
        <v>0</v>
      </c>
      <c r="CM720" s="178" t="s">
        <v>2198</v>
      </c>
      <c r="CN720" s="153" t="s">
        <v>2199</v>
      </c>
      <c r="CO720" s="153" t="s">
        <v>2198</v>
      </c>
      <c r="CQ720" s="204" t="s">
        <v>2200</v>
      </c>
      <c r="CR720" s="154">
        <f t="shared" si="15"/>
        <v>0</v>
      </c>
      <c r="CS720" s="154" t="s">
        <v>636</v>
      </c>
      <c r="CT720" s="154" t="s">
        <v>637</v>
      </c>
      <c r="CU720" s="154">
        <v>0</v>
      </c>
      <c r="CW720" s="157" t="s">
        <v>2199</v>
      </c>
      <c r="CX720" s="154" t="s">
        <v>2198</v>
      </c>
      <c r="CY720" s="154">
        <v>0</v>
      </c>
      <c r="CZ720" s="174">
        <f t="shared" si="16"/>
        <v>0</v>
      </c>
      <c r="DA720" s="158" t="s">
        <v>636</v>
      </c>
      <c r="DB720" s="154" t="s">
        <v>637</v>
      </c>
      <c r="DC720" s="154" t="s">
        <v>497</v>
      </c>
    </row>
    <row r="721" spans="1:107" ht="13.2" customHeight="1" x14ac:dyDescent="0.25">
      <c r="A721" s="175" t="s">
        <v>638</v>
      </c>
      <c r="B721" s="176" t="s">
        <v>639</v>
      </c>
      <c r="C721" s="177">
        <v>0</v>
      </c>
      <c r="D721" s="177">
        <v>9600</v>
      </c>
      <c r="E721" s="177">
        <v>0</v>
      </c>
      <c r="F721" s="177">
        <v>0</v>
      </c>
      <c r="G721" s="177">
        <v>2400</v>
      </c>
      <c r="H721" s="177">
        <v>0</v>
      </c>
      <c r="I721" s="177">
        <v>16800</v>
      </c>
      <c r="J721" s="177">
        <v>21750</v>
      </c>
      <c r="K721" s="177">
        <v>0</v>
      </c>
      <c r="L721" s="177">
        <v>3150</v>
      </c>
      <c r="M721" s="177">
        <v>93450</v>
      </c>
      <c r="N721" s="177">
        <v>5300</v>
      </c>
      <c r="O721" s="177">
        <v>64400</v>
      </c>
      <c r="P721" s="177">
        <v>22050</v>
      </c>
      <c r="Q721" s="177">
        <v>33300</v>
      </c>
      <c r="R721" s="177">
        <v>43350</v>
      </c>
      <c r="S721" s="177">
        <v>18600</v>
      </c>
      <c r="T721" s="177">
        <v>4800</v>
      </c>
      <c r="U721" s="177">
        <v>13200</v>
      </c>
      <c r="V721" s="177">
        <v>0</v>
      </c>
      <c r="W721" s="177">
        <v>87575</v>
      </c>
      <c r="X721" s="177">
        <v>0</v>
      </c>
      <c r="Y721" s="177">
        <v>0</v>
      </c>
      <c r="Z721" s="177">
        <v>18150</v>
      </c>
      <c r="AA721" s="177">
        <v>1500</v>
      </c>
      <c r="AB721" s="177">
        <v>0</v>
      </c>
      <c r="AC721" s="177">
        <v>0</v>
      </c>
      <c r="AD721" s="177">
        <v>0</v>
      </c>
      <c r="AE721" s="177">
        <v>1200</v>
      </c>
      <c r="AF721" s="177">
        <v>0</v>
      </c>
      <c r="AG721" s="177">
        <v>16800</v>
      </c>
      <c r="AH721" s="177">
        <v>0</v>
      </c>
      <c r="AI721" s="177">
        <v>0</v>
      </c>
      <c r="AJ721" s="177">
        <v>10350</v>
      </c>
      <c r="AK721" s="177">
        <v>128400</v>
      </c>
      <c r="AL721" s="177">
        <v>13050</v>
      </c>
      <c r="AM721" s="177">
        <v>2400</v>
      </c>
      <c r="AN721" s="177">
        <v>1500</v>
      </c>
      <c r="AO721" s="177">
        <v>3350</v>
      </c>
      <c r="AP721" s="177">
        <v>0</v>
      </c>
      <c r="AQ721" s="177">
        <v>5100</v>
      </c>
      <c r="AR721" s="177">
        <v>31950</v>
      </c>
      <c r="AS721" s="177">
        <v>15450</v>
      </c>
      <c r="AT721" s="177">
        <v>0</v>
      </c>
      <c r="AU721" s="177">
        <v>10350</v>
      </c>
      <c r="AV721" s="177">
        <v>0</v>
      </c>
      <c r="AW721" s="177">
        <v>0</v>
      </c>
      <c r="AX721" s="177">
        <v>10950</v>
      </c>
      <c r="AY721" s="177">
        <v>0</v>
      </c>
      <c r="AZ721" s="177">
        <v>23000</v>
      </c>
      <c r="BA721" s="177">
        <v>18650</v>
      </c>
      <c r="BB721" s="177">
        <v>2400</v>
      </c>
      <c r="BC721" s="177">
        <v>0</v>
      </c>
      <c r="BD721" s="177">
        <v>7200</v>
      </c>
      <c r="BE721" s="177">
        <v>2400</v>
      </c>
      <c r="BF721" s="177">
        <v>0</v>
      </c>
      <c r="BG721" s="177">
        <v>0</v>
      </c>
      <c r="BH721" s="177">
        <v>10800</v>
      </c>
      <c r="BI721" s="177">
        <v>0</v>
      </c>
      <c r="BJ721" s="177">
        <v>21150</v>
      </c>
      <c r="BK721" s="177">
        <v>0</v>
      </c>
      <c r="BL721" s="177">
        <v>0</v>
      </c>
      <c r="BM721" s="177">
        <v>28600</v>
      </c>
      <c r="BN721" s="177">
        <v>12300</v>
      </c>
      <c r="BO721" s="177">
        <v>13950</v>
      </c>
      <c r="BP721" s="177">
        <v>4900</v>
      </c>
      <c r="BQ721" s="177">
        <v>0</v>
      </c>
      <c r="BR721" s="177">
        <v>0</v>
      </c>
      <c r="BS721" s="177">
        <v>15700</v>
      </c>
      <c r="BT721" s="177">
        <v>37650</v>
      </c>
      <c r="BU721" s="177">
        <v>0</v>
      </c>
      <c r="BV721" s="177">
        <v>0</v>
      </c>
      <c r="BW721" s="177">
        <v>0</v>
      </c>
      <c r="BX721" s="177">
        <v>21000</v>
      </c>
      <c r="BY721" s="177">
        <v>0</v>
      </c>
      <c r="BZ721" s="177">
        <v>13500</v>
      </c>
      <c r="CA721" s="177">
        <v>11250</v>
      </c>
      <c r="CB721" s="177">
        <v>0</v>
      </c>
      <c r="CC721" s="177">
        <v>21000</v>
      </c>
      <c r="CD721" s="177">
        <v>0</v>
      </c>
      <c r="CE721" s="177">
        <v>0</v>
      </c>
      <c r="CF721" s="177">
        <v>0</v>
      </c>
      <c r="CG721" s="177">
        <v>4800</v>
      </c>
      <c r="CH721" s="177">
        <v>15750</v>
      </c>
      <c r="CI721" s="177">
        <v>0</v>
      </c>
      <c r="CJ721" s="177">
        <v>39300</v>
      </c>
      <c r="CK721" s="177">
        <v>0</v>
      </c>
      <c r="CL721" s="177">
        <v>0</v>
      </c>
      <c r="CM721" s="178" t="s">
        <v>2198</v>
      </c>
      <c r="CN721" s="153" t="s">
        <v>2199</v>
      </c>
      <c r="CO721" s="153" t="s">
        <v>2198</v>
      </c>
      <c r="CP721" s="154" t="s">
        <v>2208</v>
      </c>
      <c r="CQ721" s="204" t="s">
        <v>2200</v>
      </c>
      <c r="CR721" s="154">
        <f t="shared" si="15"/>
        <v>0</v>
      </c>
      <c r="CS721" s="154" t="s">
        <v>638</v>
      </c>
      <c r="CT721" s="154" t="s">
        <v>639</v>
      </c>
      <c r="CU721" s="154">
        <v>0</v>
      </c>
      <c r="CW721" s="157" t="s">
        <v>2199</v>
      </c>
      <c r="CX721" s="154" t="s">
        <v>2198</v>
      </c>
      <c r="CY721" s="154" t="s">
        <v>2208</v>
      </c>
      <c r="CZ721" s="174">
        <f t="shared" si="16"/>
        <v>0</v>
      </c>
      <c r="DA721" s="158" t="s">
        <v>638</v>
      </c>
      <c r="DB721" s="154" t="s">
        <v>639</v>
      </c>
      <c r="DC721" s="154" t="s">
        <v>497</v>
      </c>
    </row>
    <row r="722" spans="1:107" ht="13.2" customHeight="1" x14ac:dyDescent="0.25">
      <c r="A722" s="175" t="s">
        <v>640</v>
      </c>
      <c r="B722" s="176" t="s">
        <v>641</v>
      </c>
      <c r="C722" s="177">
        <v>595000</v>
      </c>
      <c r="D722" s="177">
        <v>45000</v>
      </c>
      <c r="E722" s="177">
        <v>0</v>
      </c>
      <c r="F722" s="177">
        <v>0</v>
      </c>
      <c r="G722" s="177">
        <v>40000</v>
      </c>
      <c r="H722" s="177">
        <v>0</v>
      </c>
      <c r="I722" s="177">
        <v>0</v>
      </c>
      <c r="J722" s="177">
        <v>160000</v>
      </c>
      <c r="K722" s="177">
        <v>40000</v>
      </c>
      <c r="L722" s="177">
        <v>0</v>
      </c>
      <c r="M722" s="177">
        <v>0</v>
      </c>
      <c r="N722" s="177">
        <v>0</v>
      </c>
      <c r="O722" s="177">
        <v>0</v>
      </c>
      <c r="P722" s="177">
        <v>0</v>
      </c>
      <c r="Q722" s="177">
        <v>110000</v>
      </c>
      <c r="R722" s="177">
        <v>310000</v>
      </c>
      <c r="S722" s="177">
        <v>40000</v>
      </c>
      <c r="T722" s="177">
        <v>0</v>
      </c>
      <c r="U722" s="177">
        <v>40000</v>
      </c>
      <c r="V722" s="177">
        <v>0</v>
      </c>
      <c r="W722" s="177">
        <v>1995000</v>
      </c>
      <c r="X722" s="177">
        <v>0</v>
      </c>
      <c r="Y722" s="177">
        <v>0</v>
      </c>
      <c r="Z722" s="177">
        <v>80000</v>
      </c>
      <c r="AA722" s="177">
        <v>0</v>
      </c>
      <c r="AB722" s="177">
        <v>80000</v>
      </c>
      <c r="AC722" s="177">
        <v>80000</v>
      </c>
      <c r="AD722" s="177">
        <v>280000</v>
      </c>
      <c r="AE722" s="177">
        <v>40000</v>
      </c>
      <c r="AF722" s="177">
        <v>40000</v>
      </c>
      <c r="AG722" s="177">
        <v>40000</v>
      </c>
      <c r="AH722" s="177">
        <v>45000</v>
      </c>
      <c r="AI722" s="177">
        <v>40000</v>
      </c>
      <c r="AJ722" s="177">
        <v>40000</v>
      </c>
      <c r="AK722" s="177">
        <v>700000</v>
      </c>
      <c r="AL722" s="177">
        <v>0</v>
      </c>
      <c r="AM722" s="177">
        <v>0</v>
      </c>
      <c r="AN722" s="177">
        <v>0</v>
      </c>
      <c r="AO722" s="177">
        <v>0</v>
      </c>
      <c r="AP722" s="177">
        <v>0</v>
      </c>
      <c r="AQ722" s="177">
        <v>0</v>
      </c>
      <c r="AR722" s="177">
        <v>0</v>
      </c>
      <c r="AS722" s="177">
        <v>2880</v>
      </c>
      <c r="AT722" s="177">
        <v>0</v>
      </c>
      <c r="AU722" s="177">
        <v>0</v>
      </c>
      <c r="AV722" s="177">
        <v>0</v>
      </c>
      <c r="AW722" s="177">
        <v>0</v>
      </c>
      <c r="AX722" s="177">
        <v>0</v>
      </c>
      <c r="AY722" s="177">
        <v>0</v>
      </c>
      <c r="AZ722" s="177">
        <v>0</v>
      </c>
      <c r="BA722" s="177">
        <v>0</v>
      </c>
      <c r="BB722" s="177">
        <v>0</v>
      </c>
      <c r="BC722" s="177">
        <v>0</v>
      </c>
      <c r="BD722" s="177">
        <v>0</v>
      </c>
      <c r="BE722" s="177">
        <v>0</v>
      </c>
      <c r="BF722" s="177">
        <v>0</v>
      </c>
      <c r="BG722" s="177">
        <v>355000</v>
      </c>
      <c r="BH722" s="177">
        <v>0</v>
      </c>
      <c r="BI722" s="177">
        <v>0</v>
      </c>
      <c r="BJ722" s="177">
        <v>20000</v>
      </c>
      <c r="BK722" s="177">
        <v>0</v>
      </c>
      <c r="BL722" s="177">
        <v>240000</v>
      </c>
      <c r="BM722" s="177">
        <v>0</v>
      </c>
      <c r="BN722" s="177">
        <v>0</v>
      </c>
      <c r="BO722" s="177">
        <v>0</v>
      </c>
      <c r="BP722" s="177">
        <v>0</v>
      </c>
      <c r="BQ722" s="177">
        <v>0</v>
      </c>
      <c r="BR722" s="177">
        <v>1110000</v>
      </c>
      <c r="BS722" s="177">
        <v>0</v>
      </c>
      <c r="BT722" s="177">
        <v>0</v>
      </c>
      <c r="BU722" s="177">
        <v>0</v>
      </c>
      <c r="BV722" s="177">
        <v>0</v>
      </c>
      <c r="BW722" s="177">
        <v>0</v>
      </c>
      <c r="BX722" s="177">
        <v>280000</v>
      </c>
      <c r="BY722" s="177">
        <v>9600</v>
      </c>
      <c r="BZ722" s="177">
        <v>0</v>
      </c>
      <c r="CA722" s="177">
        <v>0</v>
      </c>
      <c r="CB722" s="177">
        <v>0</v>
      </c>
      <c r="CC722" s="177">
        <v>65000</v>
      </c>
      <c r="CD722" s="177">
        <v>40000</v>
      </c>
      <c r="CE722" s="177">
        <v>0</v>
      </c>
      <c r="CF722" s="177">
        <v>0</v>
      </c>
      <c r="CG722" s="177">
        <v>0</v>
      </c>
      <c r="CH722" s="177">
        <v>0</v>
      </c>
      <c r="CI722" s="177">
        <v>0</v>
      </c>
      <c r="CJ722" s="177">
        <v>0</v>
      </c>
      <c r="CK722" s="177">
        <v>40000</v>
      </c>
      <c r="CL722" s="177">
        <v>0</v>
      </c>
      <c r="CM722" s="178" t="s">
        <v>2198</v>
      </c>
      <c r="CN722" s="153" t="s">
        <v>2199</v>
      </c>
      <c r="CO722" s="153" t="s">
        <v>2198</v>
      </c>
      <c r="CP722" s="154" t="s">
        <v>2208</v>
      </c>
      <c r="CQ722" s="204" t="s">
        <v>2200</v>
      </c>
      <c r="CR722" s="154">
        <f t="shared" si="15"/>
        <v>0</v>
      </c>
      <c r="CS722" s="154" t="s">
        <v>640</v>
      </c>
      <c r="CT722" s="154" t="s">
        <v>641</v>
      </c>
      <c r="CU722" s="154">
        <v>0</v>
      </c>
      <c r="CW722" s="157" t="s">
        <v>2199</v>
      </c>
      <c r="CX722" s="154" t="s">
        <v>2198</v>
      </c>
      <c r="CY722" s="154" t="s">
        <v>2208</v>
      </c>
      <c r="CZ722" s="174">
        <f t="shared" si="16"/>
        <v>0</v>
      </c>
      <c r="DA722" s="158" t="s">
        <v>640</v>
      </c>
      <c r="DB722" s="154" t="s">
        <v>641</v>
      </c>
      <c r="DC722" s="154" t="s">
        <v>497</v>
      </c>
    </row>
    <row r="723" spans="1:107" ht="13.2" customHeight="1" x14ac:dyDescent="0.25">
      <c r="A723" s="175" t="s">
        <v>642</v>
      </c>
      <c r="B723" s="176" t="s">
        <v>643</v>
      </c>
      <c r="C723" s="177">
        <v>0</v>
      </c>
      <c r="D723" s="177">
        <v>0</v>
      </c>
      <c r="E723" s="177">
        <v>844385</v>
      </c>
      <c r="F723" s="177">
        <v>115200</v>
      </c>
      <c r="G723" s="177">
        <v>9000</v>
      </c>
      <c r="H723" s="177">
        <v>44700</v>
      </c>
      <c r="I723" s="177">
        <v>385560</v>
      </c>
      <c r="J723" s="177">
        <v>281600</v>
      </c>
      <c r="K723" s="177">
        <v>0</v>
      </c>
      <c r="L723" s="177">
        <v>67965</v>
      </c>
      <c r="M723" s="177">
        <v>0</v>
      </c>
      <c r="N723" s="177">
        <v>0</v>
      </c>
      <c r="O723" s="177">
        <v>450407</v>
      </c>
      <c r="P723" s="177">
        <v>264107.5</v>
      </c>
      <c r="Q723" s="177">
        <v>0</v>
      </c>
      <c r="R723" s="177">
        <v>0</v>
      </c>
      <c r="S723" s="177">
        <v>231825</v>
      </c>
      <c r="T723" s="177">
        <v>0</v>
      </c>
      <c r="U723" s="177">
        <v>0</v>
      </c>
      <c r="V723" s="177">
        <v>0</v>
      </c>
      <c r="W723" s="177">
        <v>61350</v>
      </c>
      <c r="X723" s="177">
        <v>0</v>
      </c>
      <c r="Y723" s="177">
        <v>0</v>
      </c>
      <c r="Z723" s="177">
        <v>373020</v>
      </c>
      <c r="AA723" s="177">
        <v>204060</v>
      </c>
      <c r="AB723" s="177">
        <v>262050</v>
      </c>
      <c r="AC723" s="177">
        <v>131760</v>
      </c>
      <c r="AD723" s="177">
        <v>226350</v>
      </c>
      <c r="AE723" s="177">
        <v>305055</v>
      </c>
      <c r="AF723" s="177">
        <v>0</v>
      </c>
      <c r="AG723" s="177">
        <v>756860</v>
      </c>
      <c r="AH723" s="177">
        <v>0</v>
      </c>
      <c r="AI723" s="177">
        <v>10350</v>
      </c>
      <c r="AJ723" s="177">
        <v>228200</v>
      </c>
      <c r="AK723" s="177">
        <v>0</v>
      </c>
      <c r="AL723" s="177">
        <v>173350</v>
      </c>
      <c r="AM723" s="177">
        <v>170690</v>
      </c>
      <c r="AN723" s="177">
        <v>225610</v>
      </c>
      <c r="AO723" s="177">
        <v>378580</v>
      </c>
      <c r="AP723" s="177">
        <v>78000</v>
      </c>
      <c r="AQ723" s="177">
        <v>120804</v>
      </c>
      <c r="AR723" s="177">
        <v>0</v>
      </c>
      <c r="AS723" s="177">
        <v>177180</v>
      </c>
      <c r="AT723" s="177">
        <v>0</v>
      </c>
      <c r="AU723" s="177">
        <v>215140</v>
      </c>
      <c r="AV723" s="177">
        <v>103200</v>
      </c>
      <c r="AW723" s="177">
        <v>0</v>
      </c>
      <c r="AX723" s="177">
        <v>0</v>
      </c>
      <c r="AY723" s="177">
        <v>148200</v>
      </c>
      <c r="AZ723" s="177">
        <v>60300</v>
      </c>
      <c r="BA723" s="177">
        <v>660930</v>
      </c>
      <c r="BB723" s="177">
        <v>188100</v>
      </c>
      <c r="BC723" s="177">
        <v>163200</v>
      </c>
      <c r="BD723" s="177">
        <v>335770</v>
      </c>
      <c r="BE723" s="177">
        <v>295000</v>
      </c>
      <c r="BF723" s="177">
        <v>0</v>
      </c>
      <c r="BG723" s="177">
        <v>64050</v>
      </c>
      <c r="BH723" s="177">
        <v>0</v>
      </c>
      <c r="BI723" s="177">
        <v>0</v>
      </c>
      <c r="BJ723" s="177">
        <v>0</v>
      </c>
      <c r="BK723" s="177">
        <v>0</v>
      </c>
      <c r="BL723" s="177">
        <v>49920</v>
      </c>
      <c r="BM723" s="177">
        <v>0</v>
      </c>
      <c r="BN723" s="177">
        <v>0</v>
      </c>
      <c r="BO723" s="177">
        <v>0</v>
      </c>
      <c r="BP723" s="177">
        <v>93780</v>
      </c>
      <c r="BQ723" s="177">
        <v>0</v>
      </c>
      <c r="BR723" s="177">
        <v>0</v>
      </c>
      <c r="BS723" s="177">
        <v>34537.5</v>
      </c>
      <c r="BT723" s="177">
        <v>0</v>
      </c>
      <c r="BU723" s="177">
        <v>454070</v>
      </c>
      <c r="BV723" s="177">
        <v>0</v>
      </c>
      <c r="BW723" s="177">
        <v>0</v>
      </c>
      <c r="BX723" s="177">
        <v>0</v>
      </c>
      <c r="BY723" s="177">
        <v>151770</v>
      </c>
      <c r="BZ723" s="177">
        <v>302720</v>
      </c>
      <c r="CA723" s="177">
        <v>323905</v>
      </c>
      <c r="CB723" s="177">
        <v>2984695.5</v>
      </c>
      <c r="CC723" s="177">
        <v>0</v>
      </c>
      <c r="CD723" s="177">
        <v>441493</v>
      </c>
      <c r="CE723" s="177">
        <v>0</v>
      </c>
      <c r="CF723" s="177">
        <v>120495</v>
      </c>
      <c r="CG723" s="177">
        <v>667178</v>
      </c>
      <c r="CH723" s="177">
        <v>0</v>
      </c>
      <c r="CI723" s="177">
        <v>14137.5</v>
      </c>
      <c r="CJ723" s="177">
        <v>147290</v>
      </c>
      <c r="CK723" s="177">
        <v>23520</v>
      </c>
      <c r="CL723" s="177">
        <v>0</v>
      </c>
      <c r="CM723" s="178" t="s">
        <v>2198</v>
      </c>
      <c r="CN723" s="153" t="s">
        <v>2199</v>
      </c>
      <c r="CO723" s="153" t="s">
        <v>2198</v>
      </c>
      <c r="CP723" s="154" t="s">
        <v>2208</v>
      </c>
      <c r="CQ723" s="204" t="s">
        <v>2200</v>
      </c>
      <c r="CR723" s="154">
        <f t="shared" si="15"/>
        <v>0</v>
      </c>
      <c r="CS723" s="154" t="s">
        <v>642</v>
      </c>
      <c r="CT723" s="154" t="s">
        <v>643</v>
      </c>
      <c r="CU723" s="154">
        <v>0</v>
      </c>
      <c r="CW723" s="157" t="s">
        <v>2199</v>
      </c>
      <c r="CX723" s="154" t="s">
        <v>2198</v>
      </c>
      <c r="CY723" s="154" t="s">
        <v>2208</v>
      </c>
      <c r="CZ723" s="174">
        <f t="shared" si="16"/>
        <v>0</v>
      </c>
      <c r="DA723" s="158" t="s">
        <v>642</v>
      </c>
      <c r="DB723" s="154" t="s">
        <v>643</v>
      </c>
      <c r="DC723" s="154" t="s">
        <v>497</v>
      </c>
    </row>
    <row r="724" spans="1:107" ht="13.2" customHeight="1" x14ac:dyDescent="0.25">
      <c r="A724" s="175" t="s">
        <v>644</v>
      </c>
      <c r="B724" s="176" t="s">
        <v>645</v>
      </c>
      <c r="C724" s="177">
        <v>0</v>
      </c>
      <c r="D724" s="177">
        <v>0</v>
      </c>
      <c r="E724" s="177">
        <v>1406049</v>
      </c>
      <c r="F724" s="177">
        <v>1091600</v>
      </c>
      <c r="G724" s="177">
        <v>0</v>
      </c>
      <c r="H724" s="177">
        <v>0</v>
      </c>
      <c r="I724" s="177">
        <v>2721600</v>
      </c>
      <c r="J724" s="177">
        <v>2201000</v>
      </c>
      <c r="K724" s="177">
        <v>1344200</v>
      </c>
      <c r="L724" s="177">
        <v>1124700</v>
      </c>
      <c r="M724" s="177">
        <v>2398800</v>
      </c>
      <c r="N724" s="177">
        <v>590400</v>
      </c>
      <c r="O724" s="177">
        <v>2011034</v>
      </c>
      <c r="P724" s="177">
        <v>920900</v>
      </c>
      <c r="Q724" s="177">
        <v>1522800</v>
      </c>
      <c r="R724" s="177">
        <v>3262900</v>
      </c>
      <c r="S724" s="177">
        <v>800500</v>
      </c>
      <c r="T724" s="177">
        <v>922400</v>
      </c>
      <c r="U724" s="177">
        <v>710600</v>
      </c>
      <c r="V724" s="177">
        <v>540700</v>
      </c>
      <c r="W724" s="177">
        <v>0</v>
      </c>
      <c r="X724" s="177">
        <v>0</v>
      </c>
      <c r="Y724" s="177">
        <v>1694000</v>
      </c>
      <c r="Z724" s="177">
        <v>1571850</v>
      </c>
      <c r="AA724" s="177">
        <v>907550</v>
      </c>
      <c r="AB724" s="177">
        <v>497600</v>
      </c>
      <c r="AC724" s="177">
        <v>0</v>
      </c>
      <c r="AD724" s="177">
        <v>2111283</v>
      </c>
      <c r="AE724" s="177">
        <v>964600</v>
      </c>
      <c r="AF724" s="177">
        <v>0</v>
      </c>
      <c r="AG724" s="177">
        <v>1408200</v>
      </c>
      <c r="AH724" s="177">
        <v>1413800</v>
      </c>
      <c r="AI724" s="177">
        <v>0</v>
      </c>
      <c r="AJ724" s="177">
        <v>734500</v>
      </c>
      <c r="AK724" s="177">
        <v>0</v>
      </c>
      <c r="AL724" s="177">
        <v>1404272</v>
      </c>
      <c r="AM724" s="177">
        <v>502488</v>
      </c>
      <c r="AN724" s="177">
        <v>862701</v>
      </c>
      <c r="AO724" s="177">
        <v>953175</v>
      </c>
      <c r="AP724" s="177">
        <v>1527900</v>
      </c>
      <c r="AQ724" s="177">
        <v>256297</v>
      </c>
      <c r="AR724" s="177">
        <v>1822687</v>
      </c>
      <c r="AS724" s="177">
        <v>1419476</v>
      </c>
      <c r="AT724" s="177">
        <v>0</v>
      </c>
      <c r="AU724" s="177">
        <v>918063</v>
      </c>
      <c r="AV724" s="177">
        <v>646583</v>
      </c>
      <c r="AW724" s="177">
        <v>366350</v>
      </c>
      <c r="AX724" s="177">
        <v>513019</v>
      </c>
      <c r="AY724" s="177">
        <v>1411545</v>
      </c>
      <c r="AZ724" s="177">
        <v>1193604</v>
      </c>
      <c r="BA724" s="177">
        <v>2165083</v>
      </c>
      <c r="BB724" s="177">
        <v>1273884</v>
      </c>
      <c r="BC724" s="177">
        <v>0</v>
      </c>
      <c r="BD724" s="177">
        <v>1958200</v>
      </c>
      <c r="BE724" s="177">
        <v>685200</v>
      </c>
      <c r="BF724" s="177">
        <v>945700</v>
      </c>
      <c r="BG724" s="177">
        <v>0</v>
      </c>
      <c r="BH724" s="177">
        <v>637800</v>
      </c>
      <c r="BI724" s="177">
        <v>0</v>
      </c>
      <c r="BJ724" s="177">
        <v>1253700</v>
      </c>
      <c r="BK724" s="177">
        <v>1772400</v>
      </c>
      <c r="BL724" s="177">
        <v>0</v>
      </c>
      <c r="BM724" s="177">
        <v>273300</v>
      </c>
      <c r="BN724" s="177">
        <v>249500</v>
      </c>
      <c r="BO724" s="177">
        <v>434700</v>
      </c>
      <c r="BP724" s="177">
        <v>322900</v>
      </c>
      <c r="BQ724" s="177">
        <v>477534</v>
      </c>
      <c r="BR724" s="179">
        <v>0</v>
      </c>
      <c r="BS724" s="177">
        <v>1560053</v>
      </c>
      <c r="BT724" s="177">
        <v>1909156</v>
      </c>
      <c r="BU724" s="177">
        <v>4202212</v>
      </c>
      <c r="BV724" s="179">
        <v>0</v>
      </c>
      <c r="BW724" s="177">
        <v>2019177</v>
      </c>
      <c r="BX724" s="177">
        <v>3599784</v>
      </c>
      <c r="BY724" s="177">
        <v>1040300</v>
      </c>
      <c r="BZ724" s="177">
        <v>1063500</v>
      </c>
      <c r="CA724" s="177">
        <v>1406635</v>
      </c>
      <c r="CB724" s="177">
        <v>1468399.1</v>
      </c>
      <c r="CC724" s="177">
        <v>2875636</v>
      </c>
      <c r="CD724" s="177">
        <v>935000</v>
      </c>
      <c r="CE724" s="177">
        <v>2351750</v>
      </c>
      <c r="CF724" s="179">
        <v>300840</v>
      </c>
      <c r="CG724" s="177">
        <v>493107</v>
      </c>
      <c r="CH724" s="177">
        <v>1315747</v>
      </c>
      <c r="CI724" s="177">
        <v>795379</v>
      </c>
      <c r="CJ724" s="177">
        <v>0</v>
      </c>
      <c r="CK724" s="177">
        <v>299556</v>
      </c>
      <c r="CL724" s="177">
        <v>743199</v>
      </c>
      <c r="CM724" s="178" t="s">
        <v>2198</v>
      </c>
      <c r="CN724" s="153" t="s">
        <v>2199</v>
      </c>
      <c r="CO724" s="153" t="s">
        <v>2198</v>
      </c>
      <c r="CQ724" s="205" t="s">
        <v>2200</v>
      </c>
      <c r="CR724" s="154">
        <f t="shared" ref="CR724:CR787" si="17">A724-CS724</f>
        <v>0</v>
      </c>
      <c r="CS724" s="154" t="s">
        <v>644</v>
      </c>
      <c r="CT724" s="154" t="s">
        <v>645</v>
      </c>
      <c r="CU724" s="154">
        <v>0</v>
      </c>
      <c r="CW724" s="157" t="s">
        <v>2199</v>
      </c>
      <c r="CX724" s="154" t="s">
        <v>2198</v>
      </c>
      <c r="CY724" s="154">
        <v>0</v>
      </c>
      <c r="CZ724" s="174">
        <f t="shared" si="16"/>
        <v>0</v>
      </c>
      <c r="DA724" s="158" t="s">
        <v>644</v>
      </c>
      <c r="DB724" s="154" t="s">
        <v>645</v>
      </c>
      <c r="DC724" s="154" t="s">
        <v>497</v>
      </c>
    </row>
    <row r="725" spans="1:107" ht="13.2" customHeight="1" x14ac:dyDescent="0.25">
      <c r="A725" s="175" t="s">
        <v>646</v>
      </c>
      <c r="B725" s="176" t="s">
        <v>647</v>
      </c>
      <c r="C725" s="177">
        <v>0</v>
      </c>
      <c r="D725" s="177">
        <v>0</v>
      </c>
      <c r="E725" s="177">
        <v>683551</v>
      </c>
      <c r="F725" s="177">
        <v>0</v>
      </c>
      <c r="G725" s="177">
        <v>0</v>
      </c>
      <c r="H725" s="177">
        <v>0</v>
      </c>
      <c r="I725" s="177">
        <v>0</v>
      </c>
      <c r="J725" s="177">
        <v>35300</v>
      </c>
      <c r="K725" s="177">
        <v>129000</v>
      </c>
      <c r="L725" s="177">
        <v>96300</v>
      </c>
      <c r="M725" s="177">
        <v>59600</v>
      </c>
      <c r="N725" s="177">
        <v>0</v>
      </c>
      <c r="O725" s="177">
        <v>0</v>
      </c>
      <c r="P725" s="177">
        <v>0</v>
      </c>
      <c r="Q725" s="177">
        <v>0</v>
      </c>
      <c r="R725" s="177">
        <v>0</v>
      </c>
      <c r="S725" s="177">
        <v>0</v>
      </c>
      <c r="T725" s="177">
        <v>0</v>
      </c>
      <c r="U725" s="177">
        <v>0</v>
      </c>
      <c r="V725" s="177">
        <v>0</v>
      </c>
      <c r="W725" s="177">
        <v>0</v>
      </c>
      <c r="X725" s="177">
        <v>0</v>
      </c>
      <c r="Y725" s="177">
        <v>0</v>
      </c>
      <c r="Z725" s="177">
        <v>0</v>
      </c>
      <c r="AA725" s="177">
        <v>0</v>
      </c>
      <c r="AB725" s="177">
        <v>0</v>
      </c>
      <c r="AC725" s="177">
        <v>0</v>
      </c>
      <c r="AD725" s="177">
        <v>0</v>
      </c>
      <c r="AE725" s="177">
        <v>0</v>
      </c>
      <c r="AF725" s="177">
        <v>0</v>
      </c>
      <c r="AG725" s="177">
        <v>0</v>
      </c>
      <c r="AH725" s="177">
        <v>0</v>
      </c>
      <c r="AI725" s="177">
        <v>0</v>
      </c>
      <c r="AJ725" s="177">
        <v>0</v>
      </c>
      <c r="AK725" s="177">
        <v>0</v>
      </c>
      <c r="AL725" s="177">
        <v>0</v>
      </c>
      <c r="AM725" s="177">
        <v>0</v>
      </c>
      <c r="AN725" s="177">
        <v>0</v>
      </c>
      <c r="AO725" s="177">
        <v>0</v>
      </c>
      <c r="AP725" s="177">
        <v>0</v>
      </c>
      <c r="AQ725" s="177">
        <v>0</v>
      </c>
      <c r="AR725" s="177">
        <v>0</v>
      </c>
      <c r="AS725" s="177">
        <v>0</v>
      </c>
      <c r="AT725" s="177">
        <v>0</v>
      </c>
      <c r="AU725" s="177">
        <v>0</v>
      </c>
      <c r="AV725" s="177">
        <v>0</v>
      </c>
      <c r="AW725" s="177">
        <v>0</v>
      </c>
      <c r="AX725" s="177">
        <v>0</v>
      </c>
      <c r="AY725" s="177">
        <v>0</v>
      </c>
      <c r="AZ725" s="177">
        <v>0</v>
      </c>
      <c r="BA725" s="177">
        <v>0</v>
      </c>
      <c r="BB725" s="177">
        <v>0</v>
      </c>
      <c r="BC725" s="177">
        <v>0</v>
      </c>
      <c r="BD725" s="177">
        <v>0</v>
      </c>
      <c r="BE725" s="177">
        <v>0</v>
      </c>
      <c r="BF725" s="177">
        <v>0</v>
      </c>
      <c r="BG725" s="177">
        <v>0</v>
      </c>
      <c r="BH725" s="177">
        <v>0</v>
      </c>
      <c r="BI725" s="177">
        <v>0</v>
      </c>
      <c r="BJ725" s="177">
        <v>0</v>
      </c>
      <c r="BK725" s="177">
        <v>0</v>
      </c>
      <c r="BL725" s="177">
        <v>0</v>
      </c>
      <c r="BM725" s="177">
        <v>0</v>
      </c>
      <c r="BN725" s="177">
        <v>0</v>
      </c>
      <c r="BO725" s="177">
        <v>0</v>
      </c>
      <c r="BP725" s="177">
        <v>0</v>
      </c>
      <c r="BQ725" s="177">
        <v>0</v>
      </c>
      <c r="BR725" s="177">
        <v>0</v>
      </c>
      <c r="BS725" s="177">
        <v>0</v>
      </c>
      <c r="BT725" s="177">
        <v>0</v>
      </c>
      <c r="BU725" s="177">
        <v>0</v>
      </c>
      <c r="BV725" s="177">
        <v>0</v>
      </c>
      <c r="BW725" s="177">
        <v>0</v>
      </c>
      <c r="BX725" s="177">
        <v>0</v>
      </c>
      <c r="BY725" s="177">
        <v>0</v>
      </c>
      <c r="BZ725" s="177">
        <v>0</v>
      </c>
      <c r="CA725" s="177">
        <v>0</v>
      </c>
      <c r="CB725" s="177">
        <v>0</v>
      </c>
      <c r="CC725" s="177">
        <v>0</v>
      </c>
      <c r="CD725" s="177">
        <v>0</v>
      </c>
      <c r="CE725" s="177">
        <v>0</v>
      </c>
      <c r="CF725" s="177">
        <v>0</v>
      </c>
      <c r="CG725" s="177">
        <v>0</v>
      </c>
      <c r="CH725" s="177">
        <v>0</v>
      </c>
      <c r="CI725" s="177">
        <v>0</v>
      </c>
      <c r="CJ725" s="177">
        <v>0</v>
      </c>
      <c r="CK725" s="177">
        <v>0</v>
      </c>
      <c r="CL725" s="177">
        <v>0</v>
      </c>
      <c r="CM725" s="178" t="s">
        <v>2198</v>
      </c>
      <c r="CN725" s="153" t="s">
        <v>2199</v>
      </c>
      <c r="CO725" s="153" t="s">
        <v>2198</v>
      </c>
      <c r="CQ725" s="205" t="s">
        <v>2200</v>
      </c>
      <c r="CR725" s="154">
        <f t="shared" si="17"/>
        <v>0</v>
      </c>
      <c r="CS725" s="154" t="s">
        <v>646</v>
      </c>
      <c r="CT725" s="154" t="s">
        <v>647</v>
      </c>
      <c r="CU725" s="154">
        <v>0</v>
      </c>
      <c r="CW725" s="157" t="s">
        <v>2199</v>
      </c>
      <c r="CX725" s="154" t="s">
        <v>2198</v>
      </c>
      <c r="CY725" s="154">
        <v>0</v>
      </c>
      <c r="CZ725" s="174">
        <f t="shared" si="16"/>
        <v>0</v>
      </c>
      <c r="DA725" s="158" t="s">
        <v>646</v>
      </c>
      <c r="DB725" s="154" t="s">
        <v>647</v>
      </c>
      <c r="DC725" s="154" t="s">
        <v>497</v>
      </c>
    </row>
    <row r="726" spans="1:107" ht="13.2" customHeight="1" x14ac:dyDescent="0.25">
      <c r="A726" s="175" t="s">
        <v>648</v>
      </c>
      <c r="B726" s="176" t="s">
        <v>649</v>
      </c>
      <c r="C726" s="177">
        <v>0</v>
      </c>
      <c r="D726" s="177">
        <v>1849300</v>
      </c>
      <c r="E726" s="177">
        <v>747700</v>
      </c>
      <c r="F726" s="177">
        <v>2756000</v>
      </c>
      <c r="G726" s="177">
        <v>1658800</v>
      </c>
      <c r="H726" s="177">
        <v>4028080</v>
      </c>
      <c r="I726" s="177">
        <v>1590400</v>
      </c>
      <c r="J726" s="177">
        <v>4495400</v>
      </c>
      <c r="K726" s="177">
        <v>2129000</v>
      </c>
      <c r="L726" s="177">
        <v>2002600</v>
      </c>
      <c r="M726" s="177">
        <v>5475440</v>
      </c>
      <c r="N726" s="177">
        <v>1303100</v>
      </c>
      <c r="O726" s="177">
        <v>12271699</v>
      </c>
      <c r="P726" s="177">
        <v>2006300</v>
      </c>
      <c r="Q726" s="177">
        <v>3436100</v>
      </c>
      <c r="R726" s="177">
        <v>6723438.7000000002</v>
      </c>
      <c r="S726" s="177">
        <v>2239600</v>
      </c>
      <c r="T726" s="177">
        <v>3206100</v>
      </c>
      <c r="U726" s="177">
        <v>2579200</v>
      </c>
      <c r="V726" s="177">
        <v>2159200</v>
      </c>
      <c r="W726" s="177">
        <v>0</v>
      </c>
      <c r="X726" s="177">
        <v>2154200</v>
      </c>
      <c r="Y726" s="177">
        <v>2719300</v>
      </c>
      <c r="Z726" s="177">
        <v>2301750</v>
      </c>
      <c r="AA726" s="177">
        <v>1995650</v>
      </c>
      <c r="AB726" s="177">
        <v>1766600</v>
      </c>
      <c r="AC726" s="177">
        <v>2698400</v>
      </c>
      <c r="AD726" s="177">
        <v>7651217</v>
      </c>
      <c r="AE726" s="177">
        <v>1453600</v>
      </c>
      <c r="AF726" s="177">
        <v>2813200</v>
      </c>
      <c r="AG726" s="177">
        <v>2723450</v>
      </c>
      <c r="AH726" s="177">
        <v>7990600</v>
      </c>
      <c r="AI726" s="177">
        <v>2877500</v>
      </c>
      <c r="AJ726" s="177">
        <v>1268600</v>
      </c>
      <c r="AK726" s="177">
        <v>0</v>
      </c>
      <c r="AL726" s="177">
        <v>1960128</v>
      </c>
      <c r="AM726" s="177">
        <v>2571612</v>
      </c>
      <c r="AN726" s="177">
        <v>3860926</v>
      </c>
      <c r="AO726" s="177">
        <v>6701725</v>
      </c>
      <c r="AP726" s="177">
        <v>3106700</v>
      </c>
      <c r="AQ726" s="177">
        <v>2520046</v>
      </c>
      <c r="AR726" s="177">
        <v>7973517</v>
      </c>
      <c r="AS726" s="177">
        <v>829624</v>
      </c>
      <c r="AT726" s="177">
        <v>5040300</v>
      </c>
      <c r="AU726" s="177">
        <v>4875137</v>
      </c>
      <c r="AV726" s="177">
        <v>3271917</v>
      </c>
      <c r="AW726" s="177">
        <v>2159169</v>
      </c>
      <c r="AX726" s="177">
        <v>4324850</v>
      </c>
      <c r="AY726" s="177">
        <v>1688755</v>
      </c>
      <c r="AZ726" s="177">
        <v>1964696</v>
      </c>
      <c r="BA726" s="177">
        <v>10661136</v>
      </c>
      <c r="BB726" s="177">
        <v>2367816</v>
      </c>
      <c r="BC726" s="177">
        <v>0</v>
      </c>
      <c r="BD726" s="177">
        <v>6752500</v>
      </c>
      <c r="BE726" s="177">
        <v>2689300</v>
      </c>
      <c r="BF726" s="177">
        <v>3834800</v>
      </c>
      <c r="BG726" s="177">
        <v>10724000</v>
      </c>
      <c r="BH726" s="177">
        <v>2975600</v>
      </c>
      <c r="BI726" s="177">
        <v>1900500</v>
      </c>
      <c r="BJ726" s="177">
        <v>190400</v>
      </c>
      <c r="BK726" s="177">
        <v>247800</v>
      </c>
      <c r="BL726" s="177">
        <v>0</v>
      </c>
      <c r="BM726" s="177">
        <v>6713452</v>
      </c>
      <c r="BN726" s="177">
        <v>4317900</v>
      </c>
      <c r="BO726" s="177">
        <v>7068400</v>
      </c>
      <c r="BP726" s="177">
        <v>6016100</v>
      </c>
      <c r="BQ726" s="177">
        <v>2619362</v>
      </c>
      <c r="BR726" s="177">
        <v>0</v>
      </c>
      <c r="BS726" s="177">
        <v>2142147</v>
      </c>
      <c r="BT726" s="177">
        <v>3204544</v>
      </c>
      <c r="BU726" s="177">
        <v>7708188</v>
      </c>
      <c r="BV726" s="177">
        <v>986100</v>
      </c>
      <c r="BW726" s="177">
        <v>1817123</v>
      </c>
      <c r="BX726" s="177">
        <v>5283032</v>
      </c>
      <c r="BY726" s="177">
        <v>1190082</v>
      </c>
      <c r="BZ726" s="177">
        <v>1909200</v>
      </c>
      <c r="CA726" s="177">
        <v>1571565</v>
      </c>
      <c r="CB726" s="177">
        <v>1756940.9</v>
      </c>
      <c r="CC726" s="177">
        <v>5957164</v>
      </c>
      <c r="CD726" s="177">
        <v>5363200</v>
      </c>
      <c r="CE726" s="177">
        <v>4474450</v>
      </c>
      <c r="CF726" s="177">
        <v>2534760</v>
      </c>
      <c r="CG726" s="177">
        <v>2382893</v>
      </c>
      <c r="CH726" s="177">
        <v>1994253</v>
      </c>
      <c r="CI726" s="177">
        <v>2639411</v>
      </c>
      <c r="CJ726" s="177">
        <v>8138580</v>
      </c>
      <c r="CK726" s="177">
        <v>1838344</v>
      </c>
      <c r="CL726" s="177">
        <v>1300001</v>
      </c>
      <c r="CM726" s="178" t="s">
        <v>2198</v>
      </c>
      <c r="CN726" s="153" t="s">
        <v>2199</v>
      </c>
      <c r="CO726" s="153" t="s">
        <v>2198</v>
      </c>
      <c r="CP726" s="154" t="s">
        <v>2208</v>
      </c>
      <c r="CQ726" s="204" t="s">
        <v>2200</v>
      </c>
      <c r="CR726" s="154">
        <f t="shared" si="17"/>
        <v>0</v>
      </c>
      <c r="CS726" s="154" t="s">
        <v>648</v>
      </c>
      <c r="CT726" s="154" t="s">
        <v>649</v>
      </c>
      <c r="CU726" s="154">
        <v>0</v>
      </c>
      <c r="CW726" s="157" t="s">
        <v>2199</v>
      </c>
      <c r="CX726" s="154" t="s">
        <v>2198</v>
      </c>
      <c r="CY726" s="154" t="s">
        <v>2208</v>
      </c>
      <c r="CZ726" s="174">
        <f t="shared" si="16"/>
        <v>0</v>
      </c>
      <c r="DA726" s="158" t="s">
        <v>648</v>
      </c>
      <c r="DB726" s="154" t="s">
        <v>649</v>
      </c>
      <c r="DC726" s="154" t="s">
        <v>497</v>
      </c>
    </row>
    <row r="727" spans="1:107" ht="13.2" customHeight="1" x14ac:dyDescent="0.25">
      <c r="A727" s="175" t="s">
        <v>650</v>
      </c>
      <c r="B727" s="176" t="s">
        <v>651</v>
      </c>
      <c r="C727" s="177">
        <v>0</v>
      </c>
      <c r="D727" s="177">
        <v>366800</v>
      </c>
      <c r="E727" s="177">
        <v>28000</v>
      </c>
      <c r="F727" s="177">
        <v>81200</v>
      </c>
      <c r="G727" s="177">
        <v>427700</v>
      </c>
      <c r="H727" s="177">
        <v>755620</v>
      </c>
      <c r="I727" s="177">
        <v>174900</v>
      </c>
      <c r="J727" s="177">
        <v>0</v>
      </c>
      <c r="K727" s="177">
        <v>205000</v>
      </c>
      <c r="L727" s="177">
        <v>196700</v>
      </c>
      <c r="M727" s="177">
        <v>198000</v>
      </c>
      <c r="N727" s="177">
        <v>83300</v>
      </c>
      <c r="O727" s="177">
        <v>277700</v>
      </c>
      <c r="P727" s="177">
        <v>0</v>
      </c>
      <c r="Q727" s="177">
        <v>0</v>
      </c>
      <c r="R727" s="177">
        <v>333073.2</v>
      </c>
      <c r="S727" s="177">
        <v>151000</v>
      </c>
      <c r="T727" s="177">
        <v>0</v>
      </c>
      <c r="U727" s="177">
        <v>0</v>
      </c>
      <c r="V727" s="177">
        <v>188700</v>
      </c>
      <c r="W727" s="177">
        <v>0</v>
      </c>
      <c r="X727" s="177">
        <v>496900</v>
      </c>
      <c r="Y727" s="177">
        <v>1425000</v>
      </c>
      <c r="Z727" s="177">
        <v>1049400</v>
      </c>
      <c r="AA727" s="177">
        <v>729500</v>
      </c>
      <c r="AB727" s="177">
        <v>589600</v>
      </c>
      <c r="AC727" s="177">
        <v>630400</v>
      </c>
      <c r="AD727" s="177">
        <v>0</v>
      </c>
      <c r="AE727" s="177">
        <v>605400</v>
      </c>
      <c r="AF727" s="177">
        <v>784700</v>
      </c>
      <c r="AG727" s="177">
        <v>960050</v>
      </c>
      <c r="AH727" s="177">
        <v>211100</v>
      </c>
      <c r="AI727" s="177">
        <v>782100</v>
      </c>
      <c r="AJ727" s="177">
        <v>412800</v>
      </c>
      <c r="AK727" s="177">
        <v>0</v>
      </c>
      <c r="AL727" s="177">
        <v>854700</v>
      </c>
      <c r="AM727" s="177">
        <v>271600</v>
      </c>
      <c r="AN727" s="177">
        <v>0</v>
      </c>
      <c r="AO727" s="177">
        <v>0</v>
      </c>
      <c r="AP727" s="177">
        <v>263302</v>
      </c>
      <c r="AQ727" s="177">
        <v>164800</v>
      </c>
      <c r="AR727" s="177">
        <v>129600</v>
      </c>
      <c r="AS727" s="177">
        <v>454700</v>
      </c>
      <c r="AT727" s="177">
        <v>738600</v>
      </c>
      <c r="AU727" s="177">
        <v>266900</v>
      </c>
      <c r="AV727" s="177">
        <v>149700</v>
      </c>
      <c r="AW727" s="177">
        <v>271500</v>
      </c>
      <c r="AX727" s="177">
        <v>0</v>
      </c>
      <c r="AY727" s="177">
        <v>436800</v>
      </c>
      <c r="AZ727" s="177">
        <v>14300</v>
      </c>
      <c r="BA727" s="177">
        <v>631400</v>
      </c>
      <c r="BB727" s="177">
        <v>173100</v>
      </c>
      <c r="BC727" s="177">
        <v>0</v>
      </c>
      <c r="BD727" s="177">
        <v>58400</v>
      </c>
      <c r="BE727" s="177">
        <v>197800</v>
      </c>
      <c r="BF727" s="177">
        <v>0</v>
      </c>
      <c r="BG727" s="177">
        <v>0</v>
      </c>
      <c r="BH727" s="177">
        <v>368500</v>
      </c>
      <c r="BI727" s="177">
        <v>0</v>
      </c>
      <c r="BJ727" s="177">
        <v>576000</v>
      </c>
      <c r="BK727" s="177">
        <v>0</v>
      </c>
      <c r="BL727" s="177">
        <v>0</v>
      </c>
      <c r="BM727" s="177">
        <v>190300</v>
      </c>
      <c r="BN727" s="177">
        <v>358100</v>
      </c>
      <c r="BO727" s="177">
        <v>492480</v>
      </c>
      <c r="BP727" s="177">
        <v>406100</v>
      </c>
      <c r="BQ727" s="177">
        <v>417040</v>
      </c>
      <c r="BR727" s="177">
        <v>0</v>
      </c>
      <c r="BS727" s="177">
        <v>860900</v>
      </c>
      <c r="BT727" s="177">
        <v>0</v>
      </c>
      <c r="BU727" s="177">
        <v>2125100</v>
      </c>
      <c r="BV727" s="177">
        <v>233100</v>
      </c>
      <c r="BW727" s="179">
        <v>834790</v>
      </c>
      <c r="BX727" s="177">
        <v>1817600</v>
      </c>
      <c r="BY727" s="179">
        <v>668000</v>
      </c>
      <c r="BZ727" s="177">
        <v>629900</v>
      </c>
      <c r="CA727" s="177">
        <v>698600</v>
      </c>
      <c r="CB727" s="177">
        <v>0</v>
      </c>
      <c r="CC727" s="177">
        <v>1289800</v>
      </c>
      <c r="CD727" s="177">
        <v>1148200</v>
      </c>
      <c r="CE727" s="177">
        <v>1557200</v>
      </c>
      <c r="CF727" s="177">
        <v>402800</v>
      </c>
      <c r="CG727" s="177">
        <v>572200</v>
      </c>
      <c r="CH727" s="177">
        <v>372800</v>
      </c>
      <c r="CI727" s="177">
        <v>514200</v>
      </c>
      <c r="CJ727" s="177">
        <v>1827300</v>
      </c>
      <c r="CK727" s="179">
        <v>290800</v>
      </c>
      <c r="CL727" s="177">
        <v>379700</v>
      </c>
      <c r="CM727" s="178" t="s">
        <v>2198</v>
      </c>
      <c r="CN727" s="153" t="s">
        <v>2199</v>
      </c>
      <c r="CO727" s="153" t="s">
        <v>2198</v>
      </c>
      <c r="CP727" s="154" t="s">
        <v>2208</v>
      </c>
      <c r="CQ727" s="204" t="s">
        <v>2200</v>
      </c>
      <c r="CR727" s="154">
        <f t="shared" si="17"/>
        <v>0</v>
      </c>
      <c r="CS727" s="154" t="s">
        <v>650</v>
      </c>
      <c r="CT727" s="154" t="s">
        <v>651</v>
      </c>
      <c r="CU727" s="154">
        <v>0</v>
      </c>
      <c r="CW727" s="157" t="s">
        <v>2199</v>
      </c>
      <c r="CX727" s="154" t="s">
        <v>2198</v>
      </c>
      <c r="CY727" s="154" t="s">
        <v>2208</v>
      </c>
      <c r="CZ727" s="174">
        <f t="shared" si="16"/>
        <v>0</v>
      </c>
      <c r="DA727" s="158" t="s">
        <v>650</v>
      </c>
      <c r="DB727" s="154" t="s">
        <v>651</v>
      </c>
      <c r="DC727" s="154" t="s">
        <v>497</v>
      </c>
    </row>
    <row r="728" spans="1:107" ht="13.2" customHeight="1" x14ac:dyDescent="0.25">
      <c r="A728" s="175" t="s">
        <v>652</v>
      </c>
      <c r="B728" s="176" t="s">
        <v>653</v>
      </c>
      <c r="C728" s="177">
        <v>1816097.5</v>
      </c>
      <c r="D728" s="177">
        <v>0</v>
      </c>
      <c r="E728" s="177">
        <v>0</v>
      </c>
      <c r="F728" s="177">
        <v>0</v>
      </c>
      <c r="G728" s="177">
        <v>0</v>
      </c>
      <c r="H728" s="177">
        <v>0</v>
      </c>
      <c r="I728" s="177">
        <v>0</v>
      </c>
      <c r="J728" s="177">
        <v>0</v>
      </c>
      <c r="K728" s="177">
        <v>0</v>
      </c>
      <c r="L728" s="177">
        <v>0</v>
      </c>
      <c r="M728" s="177">
        <v>0</v>
      </c>
      <c r="N728" s="177">
        <v>0</v>
      </c>
      <c r="O728" s="177">
        <v>0</v>
      </c>
      <c r="P728" s="177">
        <v>0</v>
      </c>
      <c r="Q728" s="177">
        <v>0</v>
      </c>
      <c r="R728" s="177">
        <v>0</v>
      </c>
      <c r="S728" s="177">
        <v>0</v>
      </c>
      <c r="T728" s="177">
        <v>0</v>
      </c>
      <c r="U728" s="177">
        <v>0</v>
      </c>
      <c r="V728" s="177">
        <v>0</v>
      </c>
      <c r="W728" s="177">
        <v>2933581</v>
      </c>
      <c r="X728" s="177">
        <v>2406687.5</v>
      </c>
      <c r="Y728" s="177">
        <v>0</v>
      </c>
      <c r="Z728" s="177">
        <v>0</v>
      </c>
      <c r="AA728" s="177">
        <v>0</v>
      </c>
      <c r="AB728" s="177">
        <v>0</v>
      </c>
      <c r="AC728" s="177">
        <v>0</v>
      </c>
      <c r="AD728" s="177">
        <v>0</v>
      </c>
      <c r="AE728" s="177">
        <v>0</v>
      </c>
      <c r="AF728" s="177">
        <v>0</v>
      </c>
      <c r="AG728" s="177">
        <v>0</v>
      </c>
      <c r="AH728" s="177">
        <v>0</v>
      </c>
      <c r="AI728" s="177">
        <v>0</v>
      </c>
      <c r="AJ728" s="177">
        <v>0</v>
      </c>
      <c r="AK728" s="177">
        <v>2841165</v>
      </c>
      <c r="AL728" s="177">
        <v>0</v>
      </c>
      <c r="AM728" s="177">
        <v>0</v>
      </c>
      <c r="AN728" s="177">
        <v>0</v>
      </c>
      <c r="AO728" s="177">
        <v>0</v>
      </c>
      <c r="AP728" s="177">
        <v>0</v>
      </c>
      <c r="AQ728" s="177">
        <v>0</v>
      </c>
      <c r="AR728" s="177">
        <v>0</v>
      </c>
      <c r="AS728" s="177">
        <v>0</v>
      </c>
      <c r="AT728" s="177">
        <v>0</v>
      </c>
      <c r="AU728" s="177">
        <v>0</v>
      </c>
      <c r="AV728" s="177">
        <v>0</v>
      </c>
      <c r="AW728" s="177">
        <v>0</v>
      </c>
      <c r="AX728" s="177">
        <v>0</v>
      </c>
      <c r="AY728" s="177">
        <v>0</v>
      </c>
      <c r="AZ728" s="177">
        <v>0</v>
      </c>
      <c r="BA728" s="177">
        <v>0</v>
      </c>
      <c r="BB728" s="177">
        <v>0</v>
      </c>
      <c r="BC728" s="177">
        <v>0</v>
      </c>
      <c r="BD728" s="177">
        <v>0</v>
      </c>
      <c r="BE728" s="177">
        <v>0</v>
      </c>
      <c r="BF728" s="177">
        <v>0</v>
      </c>
      <c r="BG728" s="177">
        <v>0</v>
      </c>
      <c r="BH728" s="177">
        <v>0</v>
      </c>
      <c r="BI728" s="177">
        <v>0</v>
      </c>
      <c r="BJ728" s="177">
        <v>0</v>
      </c>
      <c r="BK728" s="177">
        <v>0</v>
      </c>
      <c r="BL728" s="177">
        <v>525560</v>
      </c>
      <c r="BM728" s="177">
        <v>0</v>
      </c>
      <c r="BN728" s="177">
        <v>0</v>
      </c>
      <c r="BO728" s="177">
        <v>0</v>
      </c>
      <c r="BP728" s="177">
        <v>0</v>
      </c>
      <c r="BQ728" s="177">
        <v>0</v>
      </c>
      <c r="BR728" s="179">
        <v>7177797</v>
      </c>
      <c r="BS728" s="177">
        <v>0</v>
      </c>
      <c r="BT728" s="179">
        <v>0</v>
      </c>
      <c r="BU728" s="177">
        <v>0</v>
      </c>
      <c r="BV728" s="177">
        <v>0</v>
      </c>
      <c r="BW728" s="179">
        <v>0</v>
      </c>
      <c r="BX728" s="179">
        <v>0</v>
      </c>
      <c r="BY728" s="177">
        <v>0</v>
      </c>
      <c r="BZ728" s="179">
        <v>0</v>
      </c>
      <c r="CA728" s="179">
        <v>0</v>
      </c>
      <c r="CB728" s="179">
        <v>0</v>
      </c>
      <c r="CC728" s="179">
        <v>0</v>
      </c>
      <c r="CD728" s="179">
        <v>0</v>
      </c>
      <c r="CE728" s="179">
        <v>0</v>
      </c>
      <c r="CF728" s="179">
        <v>0</v>
      </c>
      <c r="CG728" s="179">
        <v>0</v>
      </c>
      <c r="CH728" s="179">
        <v>0</v>
      </c>
      <c r="CI728" s="177">
        <v>0</v>
      </c>
      <c r="CJ728" s="179">
        <v>0</v>
      </c>
      <c r="CK728" s="177">
        <v>0</v>
      </c>
      <c r="CL728" s="179">
        <v>0</v>
      </c>
      <c r="CM728" s="178" t="s">
        <v>2198</v>
      </c>
      <c r="CN728" s="153" t="s">
        <v>2199</v>
      </c>
      <c r="CO728" s="153" t="s">
        <v>2198</v>
      </c>
      <c r="CQ728" s="204" t="s">
        <v>2200</v>
      </c>
      <c r="CR728" s="154">
        <f t="shared" si="17"/>
        <v>0</v>
      </c>
      <c r="CS728" s="154" t="s">
        <v>652</v>
      </c>
      <c r="CT728" s="154" t="s">
        <v>653</v>
      </c>
      <c r="CU728" s="154">
        <v>0</v>
      </c>
      <c r="CW728" s="157" t="s">
        <v>2199</v>
      </c>
      <c r="CX728" s="154" t="s">
        <v>2198</v>
      </c>
      <c r="CY728" s="154">
        <v>0</v>
      </c>
      <c r="CZ728" s="174">
        <f t="shared" si="16"/>
        <v>0</v>
      </c>
      <c r="DA728" s="158" t="s">
        <v>652</v>
      </c>
      <c r="DB728" s="154" t="s">
        <v>653</v>
      </c>
      <c r="DC728" s="154" t="s">
        <v>497</v>
      </c>
    </row>
    <row r="729" spans="1:107" ht="13.2" customHeight="1" x14ac:dyDescent="0.25">
      <c r="A729" s="175" t="s">
        <v>654</v>
      </c>
      <c r="B729" s="176" t="s">
        <v>655</v>
      </c>
      <c r="C729" s="177">
        <v>0</v>
      </c>
      <c r="D729" s="177">
        <v>0</v>
      </c>
      <c r="E729" s="177">
        <v>0</v>
      </c>
      <c r="F729" s="177">
        <v>0</v>
      </c>
      <c r="G729" s="177">
        <v>0</v>
      </c>
      <c r="H729" s="177">
        <v>0</v>
      </c>
      <c r="I729" s="177">
        <v>0</v>
      </c>
      <c r="J729" s="177">
        <v>0</v>
      </c>
      <c r="K729" s="177">
        <v>0</v>
      </c>
      <c r="L729" s="177">
        <v>0</v>
      </c>
      <c r="M729" s="177">
        <v>0</v>
      </c>
      <c r="N729" s="177">
        <v>0</v>
      </c>
      <c r="O729" s="177">
        <v>0</v>
      </c>
      <c r="P729" s="177">
        <v>0</v>
      </c>
      <c r="Q729" s="177">
        <v>0</v>
      </c>
      <c r="R729" s="177">
        <v>0</v>
      </c>
      <c r="S729" s="177">
        <v>0</v>
      </c>
      <c r="T729" s="177">
        <v>0</v>
      </c>
      <c r="U729" s="177">
        <v>0</v>
      </c>
      <c r="V729" s="177">
        <v>0</v>
      </c>
      <c r="W729" s="177">
        <v>0</v>
      </c>
      <c r="X729" s="177">
        <v>0</v>
      </c>
      <c r="Y729" s="177">
        <v>0</v>
      </c>
      <c r="Z729" s="177">
        <v>0</v>
      </c>
      <c r="AA729" s="177">
        <v>0</v>
      </c>
      <c r="AB729" s="177">
        <v>0</v>
      </c>
      <c r="AC729" s="177">
        <v>0</v>
      </c>
      <c r="AD729" s="177">
        <v>0</v>
      </c>
      <c r="AE729" s="177">
        <v>0</v>
      </c>
      <c r="AF729" s="177">
        <v>0</v>
      </c>
      <c r="AG729" s="177">
        <v>0</v>
      </c>
      <c r="AH729" s="177">
        <v>0</v>
      </c>
      <c r="AI729" s="177">
        <v>0</v>
      </c>
      <c r="AJ729" s="177">
        <v>0</v>
      </c>
      <c r="AK729" s="177">
        <v>0</v>
      </c>
      <c r="AL729" s="177">
        <v>0</v>
      </c>
      <c r="AM729" s="177">
        <v>0</v>
      </c>
      <c r="AN729" s="177">
        <v>0</v>
      </c>
      <c r="AO729" s="177">
        <v>0</v>
      </c>
      <c r="AP729" s="177">
        <v>0</v>
      </c>
      <c r="AQ729" s="177">
        <v>0</v>
      </c>
      <c r="AR729" s="177">
        <v>0</v>
      </c>
      <c r="AS729" s="177">
        <v>0</v>
      </c>
      <c r="AT729" s="177">
        <v>0</v>
      </c>
      <c r="AU729" s="177">
        <v>0</v>
      </c>
      <c r="AV729" s="177">
        <v>0</v>
      </c>
      <c r="AW729" s="177">
        <v>0</v>
      </c>
      <c r="AX729" s="177">
        <v>0</v>
      </c>
      <c r="AY729" s="177">
        <v>0</v>
      </c>
      <c r="AZ729" s="177">
        <v>0</v>
      </c>
      <c r="BA729" s="177">
        <v>0</v>
      </c>
      <c r="BB729" s="177">
        <v>0</v>
      </c>
      <c r="BC729" s="177">
        <v>2584441.8199999998</v>
      </c>
      <c r="BD729" s="177">
        <v>0</v>
      </c>
      <c r="BE729" s="177">
        <v>0</v>
      </c>
      <c r="BF729" s="177">
        <v>0</v>
      </c>
      <c r="BG729" s="177">
        <v>0</v>
      </c>
      <c r="BH729" s="177">
        <v>0</v>
      </c>
      <c r="BI729" s="177">
        <v>0</v>
      </c>
      <c r="BJ729" s="177">
        <v>0</v>
      </c>
      <c r="BK729" s="177">
        <v>0</v>
      </c>
      <c r="BL729" s="177">
        <v>0</v>
      </c>
      <c r="BM729" s="177">
        <v>0</v>
      </c>
      <c r="BN729" s="177">
        <v>0</v>
      </c>
      <c r="BO729" s="177">
        <v>0</v>
      </c>
      <c r="BP729" s="177">
        <v>0</v>
      </c>
      <c r="BQ729" s="177">
        <v>0</v>
      </c>
      <c r="BR729" s="179">
        <v>0</v>
      </c>
      <c r="BS729" s="179">
        <v>0</v>
      </c>
      <c r="BT729" s="179">
        <v>0</v>
      </c>
      <c r="BU729" s="177">
        <v>0</v>
      </c>
      <c r="BV729" s="177">
        <v>0</v>
      </c>
      <c r="BW729" s="177">
        <v>0</v>
      </c>
      <c r="BX729" s="179">
        <v>0</v>
      </c>
      <c r="BY729" s="177">
        <v>0</v>
      </c>
      <c r="BZ729" s="179">
        <v>0</v>
      </c>
      <c r="CA729" s="179">
        <v>0</v>
      </c>
      <c r="CB729" s="179">
        <v>0</v>
      </c>
      <c r="CC729" s="177">
        <v>0</v>
      </c>
      <c r="CD729" s="177">
        <v>0</v>
      </c>
      <c r="CE729" s="179">
        <v>0</v>
      </c>
      <c r="CF729" s="179">
        <v>0</v>
      </c>
      <c r="CG729" s="179">
        <v>0</v>
      </c>
      <c r="CH729" s="179">
        <v>0</v>
      </c>
      <c r="CI729" s="177">
        <v>0</v>
      </c>
      <c r="CJ729" s="179">
        <v>0</v>
      </c>
      <c r="CK729" s="177">
        <v>0</v>
      </c>
      <c r="CL729" s="179">
        <v>0</v>
      </c>
      <c r="CM729" s="178" t="s">
        <v>2198</v>
      </c>
      <c r="CN729" s="153" t="s">
        <v>2199</v>
      </c>
      <c r="CO729" s="153" t="s">
        <v>2198</v>
      </c>
      <c r="CQ729" s="204" t="s">
        <v>2200</v>
      </c>
      <c r="CR729" s="154">
        <f t="shared" si="17"/>
        <v>0</v>
      </c>
      <c r="CS729" s="154" t="s">
        <v>654</v>
      </c>
      <c r="CT729" s="154" t="s">
        <v>655</v>
      </c>
      <c r="CU729" s="154">
        <v>0</v>
      </c>
      <c r="CW729" s="157" t="s">
        <v>2199</v>
      </c>
      <c r="CX729" s="154" t="s">
        <v>2198</v>
      </c>
      <c r="CY729" s="154">
        <v>0</v>
      </c>
      <c r="CZ729" s="174">
        <f t="shared" si="16"/>
        <v>0</v>
      </c>
      <c r="DA729" s="158" t="s">
        <v>654</v>
      </c>
      <c r="DB729" s="154" t="s">
        <v>655</v>
      </c>
      <c r="DC729" s="154" t="s">
        <v>497</v>
      </c>
    </row>
    <row r="730" spans="1:107" ht="13.2" customHeight="1" x14ac:dyDescent="0.25">
      <c r="A730" s="175" t="s">
        <v>656</v>
      </c>
      <c r="B730" s="176" t="s">
        <v>657</v>
      </c>
      <c r="C730" s="177">
        <v>15811457.65</v>
      </c>
      <c r="D730" s="177">
        <v>0</v>
      </c>
      <c r="E730" s="177">
        <v>0</v>
      </c>
      <c r="F730" s="177">
        <v>0</v>
      </c>
      <c r="G730" s="177">
        <v>3612460</v>
      </c>
      <c r="H730" s="177">
        <v>10000</v>
      </c>
      <c r="I730" s="177">
        <v>0</v>
      </c>
      <c r="J730" s="177">
        <v>0</v>
      </c>
      <c r="K730" s="177">
        <v>0</v>
      </c>
      <c r="L730" s="177">
        <v>0</v>
      </c>
      <c r="M730" s="177">
        <v>0</v>
      </c>
      <c r="N730" s="177">
        <v>0</v>
      </c>
      <c r="O730" s="177">
        <v>137584.89000000001</v>
      </c>
      <c r="P730" s="177">
        <v>0</v>
      </c>
      <c r="Q730" s="177">
        <v>75800</v>
      </c>
      <c r="R730" s="177">
        <v>0</v>
      </c>
      <c r="S730" s="177">
        <v>0</v>
      </c>
      <c r="T730" s="177">
        <v>0</v>
      </c>
      <c r="U730" s="177">
        <v>0</v>
      </c>
      <c r="V730" s="177">
        <v>0</v>
      </c>
      <c r="W730" s="177">
        <v>19432165.359999999</v>
      </c>
      <c r="X730" s="177">
        <v>0</v>
      </c>
      <c r="Y730" s="177">
        <v>0</v>
      </c>
      <c r="Z730" s="177">
        <v>0</v>
      </c>
      <c r="AA730" s="177">
        <v>0</v>
      </c>
      <c r="AB730" s="177">
        <v>0</v>
      </c>
      <c r="AC730" s="177">
        <v>0</v>
      </c>
      <c r="AD730" s="177">
        <v>0</v>
      </c>
      <c r="AE730" s="177">
        <v>0</v>
      </c>
      <c r="AF730" s="177">
        <v>0</v>
      </c>
      <c r="AG730" s="177">
        <v>0</v>
      </c>
      <c r="AH730" s="177">
        <v>0</v>
      </c>
      <c r="AI730" s="177">
        <v>0</v>
      </c>
      <c r="AJ730" s="177">
        <v>0</v>
      </c>
      <c r="AK730" s="177">
        <v>20836237</v>
      </c>
      <c r="AL730" s="177">
        <v>0</v>
      </c>
      <c r="AM730" s="177">
        <v>0</v>
      </c>
      <c r="AN730" s="177">
        <v>0</v>
      </c>
      <c r="AO730" s="177">
        <v>0</v>
      </c>
      <c r="AP730" s="177">
        <v>0</v>
      </c>
      <c r="AQ730" s="177">
        <v>0</v>
      </c>
      <c r="AR730" s="177">
        <v>0</v>
      </c>
      <c r="AS730" s="177">
        <v>280975</v>
      </c>
      <c r="AT730" s="177">
        <v>0</v>
      </c>
      <c r="AU730" s="177">
        <v>12500</v>
      </c>
      <c r="AV730" s="177">
        <v>0</v>
      </c>
      <c r="AW730" s="177">
        <v>0</v>
      </c>
      <c r="AX730" s="177">
        <v>0</v>
      </c>
      <c r="AY730" s="177">
        <v>0</v>
      </c>
      <c r="AZ730" s="177">
        <v>0</v>
      </c>
      <c r="BA730" s="177">
        <v>0</v>
      </c>
      <c r="BB730" s="177">
        <v>0</v>
      </c>
      <c r="BC730" s="177">
        <v>23252483.18</v>
      </c>
      <c r="BD730" s="177">
        <v>1985400</v>
      </c>
      <c r="BE730" s="177">
        <v>0</v>
      </c>
      <c r="BF730" s="177">
        <v>0</v>
      </c>
      <c r="BG730" s="177">
        <v>0</v>
      </c>
      <c r="BH730" s="177">
        <v>0</v>
      </c>
      <c r="BI730" s="177">
        <v>0</v>
      </c>
      <c r="BJ730" s="177">
        <v>0</v>
      </c>
      <c r="BK730" s="177">
        <v>0</v>
      </c>
      <c r="BL730" s="177">
        <v>16448023.5</v>
      </c>
      <c r="BM730" s="177">
        <v>0</v>
      </c>
      <c r="BN730" s="177">
        <v>0</v>
      </c>
      <c r="BO730" s="177">
        <v>0</v>
      </c>
      <c r="BP730" s="177">
        <v>0</v>
      </c>
      <c r="BQ730" s="177">
        <v>0</v>
      </c>
      <c r="BR730" s="179">
        <v>68933493</v>
      </c>
      <c r="BS730" s="179">
        <v>0</v>
      </c>
      <c r="BT730" s="179">
        <v>0</v>
      </c>
      <c r="BU730" s="179">
        <v>0</v>
      </c>
      <c r="BV730" s="179">
        <v>0</v>
      </c>
      <c r="BW730" s="179">
        <v>0</v>
      </c>
      <c r="BX730" s="179">
        <v>770850</v>
      </c>
      <c r="BY730" s="179">
        <v>0</v>
      </c>
      <c r="BZ730" s="179">
        <v>0</v>
      </c>
      <c r="CA730" s="179">
        <v>0</v>
      </c>
      <c r="CB730" s="177">
        <v>0</v>
      </c>
      <c r="CC730" s="179">
        <v>0</v>
      </c>
      <c r="CD730" s="179">
        <v>0</v>
      </c>
      <c r="CE730" s="179">
        <v>0</v>
      </c>
      <c r="CF730" s="179">
        <v>0</v>
      </c>
      <c r="CG730" s="179">
        <v>0</v>
      </c>
      <c r="CH730" s="179">
        <v>0</v>
      </c>
      <c r="CI730" s="177">
        <v>0</v>
      </c>
      <c r="CJ730" s="177">
        <v>847940</v>
      </c>
      <c r="CK730" s="179">
        <v>0</v>
      </c>
      <c r="CL730" s="179">
        <v>0</v>
      </c>
      <c r="CM730" s="178" t="s">
        <v>2198</v>
      </c>
      <c r="CN730" s="153" t="s">
        <v>2199</v>
      </c>
      <c r="CO730" s="153" t="s">
        <v>2198</v>
      </c>
      <c r="CP730" s="154" t="s">
        <v>2208</v>
      </c>
      <c r="CQ730" s="204" t="s">
        <v>2200</v>
      </c>
      <c r="CR730" s="154">
        <f t="shared" si="17"/>
        <v>0</v>
      </c>
      <c r="CS730" s="154" t="s">
        <v>656</v>
      </c>
      <c r="CT730" s="154" t="s">
        <v>657</v>
      </c>
      <c r="CU730" s="154">
        <v>0</v>
      </c>
      <c r="CW730" s="157" t="s">
        <v>2199</v>
      </c>
      <c r="CX730" s="154" t="s">
        <v>2198</v>
      </c>
      <c r="CY730" s="154" t="s">
        <v>2208</v>
      </c>
      <c r="CZ730" s="174">
        <f t="shared" si="16"/>
        <v>0</v>
      </c>
      <c r="DA730" s="158" t="s">
        <v>656</v>
      </c>
      <c r="DB730" s="154" t="s">
        <v>657</v>
      </c>
      <c r="DC730" s="154" t="s">
        <v>497</v>
      </c>
    </row>
    <row r="731" spans="1:107" ht="13.2" customHeight="1" x14ac:dyDescent="0.25">
      <c r="A731" s="175" t="s">
        <v>658</v>
      </c>
      <c r="B731" s="176" t="s">
        <v>659</v>
      </c>
      <c r="C731" s="177">
        <v>862260.58</v>
      </c>
      <c r="D731" s="177">
        <v>0</v>
      </c>
      <c r="E731" s="177">
        <v>0</v>
      </c>
      <c r="F731" s="177">
        <v>0</v>
      </c>
      <c r="G731" s="177">
        <v>168800</v>
      </c>
      <c r="H731" s="177">
        <v>0</v>
      </c>
      <c r="I731" s="177">
        <v>0</v>
      </c>
      <c r="J731" s="177">
        <v>0</v>
      </c>
      <c r="K731" s="177">
        <v>0</v>
      </c>
      <c r="L731" s="177">
        <v>0</v>
      </c>
      <c r="M731" s="177">
        <v>0</v>
      </c>
      <c r="N731" s="177">
        <v>0</v>
      </c>
      <c r="O731" s="177">
        <v>1355027.33</v>
      </c>
      <c r="P731" s="177">
        <v>427200</v>
      </c>
      <c r="Q731" s="177">
        <v>423400</v>
      </c>
      <c r="R731" s="177">
        <v>0</v>
      </c>
      <c r="S731" s="177">
        <v>294100</v>
      </c>
      <c r="T731" s="177">
        <v>361260</v>
      </c>
      <c r="U731" s="177">
        <v>234700</v>
      </c>
      <c r="V731" s="177">
        <v>0</v>
      </c>
      <c r="W731" s="177">
        <v>967315</v>
      </c>
      <c r="X731" s="177">
        <v>0</v>
      </c>
      <c r="Y731" s="177">
        <v>0</v>
      </c>
      <c r="Z731" s="177">
        <v>0</v>
      </c>
      <c r="AA731" s="177">
        <v>0</v>
      </c>
      <c r="AB731" s="177">
        <v>0</v>
      </c>
      <c r="AC731" s="177">
        <v>0</v>
      </c>
      <c r="AD731" s="177">
        <v>0</v>
      </c>
      <c r="AE731" s="177">
        <v>0</v>
      </c>
      <c r="AF731" s="177">
        <v>0</v>
      </c>
      <c r="AG731" s="177">
        <v>0</v>
      </c>
      <c r="AH731" s="177">
        <v>0</v>
      </c>
      <c r="AI731" s="177">
        <v>0</v>
      </c>
      <c r="AJ731" s="177">
        <v>0</v>
      </c>
      <c r="AK731" s="177">
        <v>275400</v>
      </c>
      <c r="AL731" s="177">
        <v>0</v>
      </c>
      <c r="AM731" s="177">
        <v>0</v>
      </c>
      <c r="AN731" s="177">
        <v>0</v>
      </c>
      <c r="AO731" s="177">
        <v>0</v>
      </c>
      <c r="AP731" s="177">
        <v>0</v>
      </c>
      <c r="AQ731" s="177">
        <v>0</v>
      </c>
      <c r="AR731" s="177">
        <v>0</v>
      </c>
      <c r="AS731" s="177">
        <v>0</v>
      </c>
      <c r="AT731" s="177">
        <v>0</v>
      </c>
      <c r="AU731" s="177">
        <v>0</v>
      </c>
      <c r="AV731" s="177">
        <v>0</v>
      </c>
      <c r="AW731" s="177">
        <v>0</v>
      </c>
      <c r="AX731" s="177">
        <v>0</v>
      </c>
      <c r="AY731" s="177">
        <v>0</v>
      </c>
      <c r="AZ731" s="177">
        <v>0</v>
      </c>
      <c r="BA731" s="177">
        <v>0</v>
      </c>
      <c r="BB731" s="177">
        <v>0</v>
      </c>
      <c r="BC731" s="177">
        <v>6744115</v>
      </c>
      <c r="BD731" s="177">
        <v>350000</v>
      </c>
      <c r="BE731" s="177">
        <v>0</v>
      </c>
      <c r="BF731" s="177">
        <v>0</v>
      </c>
      <c r="BG731" s="177">
        <v>0</v>
      </c>
      <c r="BH731" s="177">
        <v>0</v>
      </c>
      <c r="BI731" s="177">
        <v>0</v>
      </c>
      <c r="BJ731" s="177">
        <v>0</v>
      </c>
      <c r="BK731" s="177">
        <v>0</v>
      </c>
      <c r="BL731" s="177">
        <v>1339830</v>
      </c>
      <c r="BM731" s="177">
        <v>0</v>
      </c>
      <c r="BN731" s="177">
        <v>0</v>
      </c>
      <c r="BO731" s="177">
        <v>0</v>
      </c>
      <c r="BP731" s="177">
        <v>0</v>
      </c>
      <c r="BQ731" s="177">
        <v>0</v>
      </c>
      <c r="BR731" s="179">
        <v>23372617</v>
      </c>
      <c r="BS731" s="179">
        <v>0</v>
      </c>
      <c r="BT731" s="177">
        <v>0</v>
      </c>
      <c r="BU731" s="177">
        <v>0</v>
      </c>
      <c r="BV731" s="177">
        <v>0</v>
      </c>
      <c r="BW731" s="177">
        <v>0</v>
      </c>
      <c r="BX731" s="179">
        <v>0</v>
      </c>
      <c r="BY731" s="179">
        <v>0</v>
      </c>
      <c r="BZ731" s="179">
        <v>0</v>
      </c>
      <c r="CA731" s="177">
        <v>0</v>
      </c>
      <c r="CB731" s="179">
        <v>9000</v>
      </c>
      <c r="CC731" s="179">
        <v>0</v>
      </c>
      <c r="CD731" s="177">
        <v>0</v>
      </c>
      <c r="CE731" s="179">
        <v>0</v>
      </c>
      <c r="CF731" s="179">
        <v>0</v>
      </c>
      <c r="CG731" s="177">
        <v>0</v>
      </c>
      <c r="CH731" s="177">
        <v>0</v>
      </c>
      <c r="CI731" s="177">
        <v>0</v>
      </c>
      <c r="CJ731" s="177">
        <v>0</v>
      </c>
      <c r="CK731" s="179">
        <v>0</v>
      </c>
      <c r="CL731" s="179">
        <v>0</v>
      </c>
      <c r="CM731" s="178" t="s">
        <v>2198</v>
      </c>
      <c r="CN731" s="153" t="s">
        <v>2199</v>
      </c>
      <c r="CO731" s="153" t="s">
        <v>2198</v>
      </c>
      <c r="CP731" s="154" t="s">
        <v>2208</v>
      </c>
      <c r="CQ731" s="204" t="s">
        <v>2200</v>
      </c>
      <c r="CR731" s="154">
        <f t="shared" si="17"/>
        <v>0</v>
      </c>
      <c r="CS731" s="154" t="s">
        <v>658</v>
      </c>
      <c r="CT731" s="154" t="s">
        <v>659</v>
      </c>
      <c r="CU731" s="154">
        <v>0</v>
      </c>
      <c r="CW731" s="157" t="s">
        <v>2199</v>
      </c>
      <c r="CX731" s="154" t="s">
        <v>2198</v>
      </c>
      <c r="CY731" s="154" t="s">
        <v>2208</v>
      </c>
      <c r="CZ731" s="174">
        <f t="shared" si="16"/>
        <v>0</v>
      </c>
      <c r="DA731" s="158" t="s">
        <v>658</v>
      </c>
      <c r="DB731" s="154" t="s">
        <v>659</v>
      </c>
      <c r="DC731" s="154" t="s">
        <v>497</v>
      </c>
    </row>
    <row r="732" spans="1:107" ht="13.2" customHeight="1" x14ac:dyDescent="0.25">
      <c r="A732" s="175" t="s">
        <v>660</v>
      </c>
      <c r="B732" s="176" t="s">
        <v>661</v>
      </c>
      <c r="C732" s="177">
        <v>3693664</v>
      </c>
      <c r="D732" s="177">
        <v>6734000</v>
      </c>
      <c r="E732" s="177">
        <v>0</v>
      </c>
      <c r="F732" s="177">
        <v>0</v>
      </c>
      <c r="G732" s="177">
        <v>0</v>
      </c>
      <c r="H732" s="177">
        <v>0</v>
      </c>
      <c r="I732" s="177">
        <v>0</v>
      </c>
      <c r="J732" s="177">
        <v>849640</v>
      </c>
      <c r="K732" s="177">
        <v>0</v>
      </c>
      <c r="L732" s="177">
        <v>0</v>
      </c>
      <c r="M732" s="177">
        <v>0</v>
      </c>
      <c r="N732" s="177">
        <v>0</v>
      </c>
      <c r="O732" s="177">
        <v>0</v>
      </c>
      <c r="P732" s="177">
        <v>0</v>
      </c>
      <c r="Q732" s="177">
        <v>0</v>
      </c>
      <c r="R732" s="177">
        <v>604750</v>
      </c>
      <c r="S732" s="177">
        <v>0</v>
      </c>
      <c r="T732" s="177">
        <v>0</v>
      </c>
      <c r="U732" s="177">
        <v>0</v>
      </c>
      <c r="V732" s="177">
        <v>400</v>
      </c>
      <c r="W732" s="177">
        <v>0</v>
      </c>
      <c r="X732" s="177">
        <v>0</v>
      </c>
      <c r="Y732" s="177">
        <v>0</v>
      </c>
      <c r="Z732" s="177">
        <v>0</v>
      </c>
      <c r="AA732" s="177">
        <v>0</v>
      </c>
      <c r="AB732" s="177">
        <v>0</v>
      </c>
      <c r="AC732" s="177">
        <v>0</v>
      </c>
      <c r="AD732" s="177">
        <v>0</v>
      </c>
      <c r="AE732" s="177">
        <v>0</v>
      </c>
      <c r="AF732" s="177">
        <v>238937.5</v>
      </c>
      <c r="AG732" s="177">
        <v>2345250</v>
      </c>
      <c r="AH732" s="177">
        <v>3100</v>
      </c>
      <c r="AI732" s="177">
        <v>0</v>
      </c>
      <c r="AJ732" s="177">
        <v>0</v>
      </c>
      <c r="AK732" s="177">
        <v>12475</v>
      </c>
      <c r="AL732" s="177">
        <v>3000</v>
      </c>
      <c r="AM732" s="177">
        <v>327000</v>
      </c>
      <c r="AN732" s="177">
        <v>36500</v>
      </c>
      <c r="AO732" s="177">
        <v>0</v>
      </c>
      <c r="AP732" s="177">
        <v>0</v>
      </c>
      <c r="AQ732" s="177">
        <v>0</v>
      </c>
      <c r="AR732" s="177">
        <v>749000</v>
      </c>
      <c r="AS732" s="177">
        <v>0</v>
      </c>
      <c r="AT732" s="177">
        <v>0</v>
      </c>
      <c r="AU732" s="177">
        <v>0</v>
      </c>
      <c r="AV732" s="177">
        <v>0</v>
      </c>
      <c r="AW732" s="177">
        <v>1445750</v>
      </c>
      <c r="AX732" s="177">
        <v>4720</v>
      </c>
      <c r="AY732" s="177">
        <v>0</v>
      </c>
      <c r="AZ732" s="177">
        <v>286000</v>
      </c>
      <c r="BA732" s="177">
        <v>0</v>
      </c>
      <c r="BB732" s="177">
        <v>0</v>
      </c>
      <c r="BC732" s="177">
        <v>0</v>
      </c>
      <c r="BD732" s="177">
        <v>245000</v>
      </c>
      <c r="BE732" s="177">
        <v>0</v>
      </c>
      <c r="BF732" s="177">
        <v>0</v>
      </c>
      <c r="BG732" s="177">
        <v>83410</v>
      </c>
      <c r="BH732" s="177">
        <v>0</v>
      </c>
      <c r="BI732" s="177">
        <v>0</v>
      </c>
      <c r="BJ732" s="177">
        <v>6607500</v>
      </c>
      <c r="BK732" s="177">
        <v>0</v>
      </c>
      <c r="BL732" s="177">
        <v>38600</v>
      </c>
      <c r="BM732" s="177">
        <v>0</v>
      </c>
      <c r="BN732" s="177">
        <v>0</v>
      </c>
      <c r="BO732" s="177">
        <v>3840</v>
      </c>
      <c r="BP732" s="177">
        <v>0</v>
      </c>
      <c r="BQ732" s="177">
        <v>0</v>
      </c>
      <c r="BR732" s="179">
        <v>0</v>
      </c>
      <c r="BS732" s="177">
        <v>0</v>
      </c>
      <c r="BT732" s="177">
        <v>0</v>
      </c>
      <c r="BU732" s="177">
        <v>0</v>
      </c>
      <c r="BV732" s="177">
        <v>0</v>
      </c>
      <c r="BW732" s="177">
        <v>0</v>
      </c>
      <c r="BX732" s="179">
        <v>0</v>
      </c>
      <c r="BY732" s="179">
        <v>0</v>
      </c>
      <c r="BZ732" s="177">
        <v>0</v>
      </c>
      <c r="CA732" s="177">
        <v>0</v>
      </c>
      <c r="CB732" s="177">
        <v>13000</v>
      </c>
      <c r="CC732" s="179">
        <v>0</v>
      </c>
      <c r="CD732" s="177">
        <v>0</v>
      </c>
      <c r="CE732" s="177">
        <v>1926000</v>
      </c>
      <c r="CF732" s="179">
        <v>0</v>
      </c>
      <c r="CG732" s="177">
        <v>16500</v>
      </c>
      <c r="CH732" s="177">
        <v>0</v>
      </c>
      <c r="CI732" s="177">
        <v>0</v>
      </c>
      <c r="CJ732" s="177">
        <v>0</v>
      </c>
      <c r="CK732" s="177">
        <v>0</v>
      </c>
      <c r="CL732" s="179">
        <v>0</v>
      </c>
      <c r="CM732" s="178" t="s">
        <v>2198</v>
      </c>
      <c r="CN732" s="153" t="s">
        <v>2199</v>
      </c>
      <c r="CO732" s="153" t="s">
        <v>2198</v>
      </c>
      <c r="CQ732" s="204" t="s">
        <v>2200</v>
      </c>
      <c r="CR732" s="154">
        <f t="shared" si="17"/>
        <v>0</v>
      </c>
      <c r="CS732" s="154" t="s">
        <v>660</v>
      </c>
      <c r="CT732" s="154" t="s">
        <v>661</v>
      </c>
      <c r="CU732" s="154">
        <v>0</v>
      </c>
      <c r="CW732" s="157" t="s">
        <v>2199</v>
      </c>
      <c r="CX732" s="154" t="s">
        <v>2198</v>
      </c>
      <c r="CY732" s="154">
        <v>0</v>
      </c>
      <c r="CZ732" s="174">
        <f t="shared" si="16"/>
        <v>0</v>
      </c>
      <c r="DA732" s="158" t="s">
        <v>660</v>
      </c>
      <c r="DB732" s="154" t="s">
        <v>661</v>
      </c>
      <c r="DC732" s="154" t="s">
        <v>497</v>
      </c>
    </row>
    <row r="733" spans="1:107" ht="13.2" customHeight="1" x14ac:dyDescent="0.25">
      <c r="A733" s="175" t="s">
        <v>662</v>
      </c>
      <c r="B733" s="176" t="s">
        <v>663</v>
      </c>
      <c r="C733" s="177">
        <v>2634930</v>
      </c>
      <c r="D733" s="177">
        <v>7800</v>
      </c>
      <c r="E733" s="177">
        <v>0</v>
      </c>
      <c r="F733" s="177">
        <v>82380</v>
      </c>
      <c r="G733" s="177">
        <v>0</v>
      </c>
      <c r="H733" s="177">
        <v>0</v>
      </c>
      <c r="I733" s="177">
        <v>0</v>
      </c>
      <c r="J733" s="177">
        <v>376816</v>
      </c>
      <c r="K733" s="177">
        <v>0</v>
      </c>
      <c r="L733" s="177">
        <v>254860</v>
      </c>
      <c r="M733" s="177">
        <v>61990</v>
      </c>
      <c r="N733" s="177">
        <v>0</v>
      </c>
      <c r="O733" s="177">
        <v>15200</v>
      </c>
      <c r="P733" s="177">
        <v>0</v>
      </c>
      <c r="Q733" s="177">
        <v>30800</v>
      </c>
      <c r="R733" s="177">
        <v>0</v>
      </c>
      <c r="S733" s="177">
        <v>26400</v>
      </c>
      <c r="T733" s="177">
        <v>0</v>
      </c>
      <c r="U733" s="177">
        <v>0</v>
      </c>
      <c r="V733" s="177">
        <v>0</v>
      </c>
      <c r="W733" s="177">
        <v>1476400</v>
      </c>
      <c r="X733" s="177">
        <v>9368872</v>
      </c>
      <c r="Y733" s="177">
        <v>10652744.5</v>
      </c>
      <c r="Z733" s="177">
        <v>0</v>
      </c>
      <c r="AA733" s="177">
        <v>0</v>
      </c>
      <c r="AB733" s="177">
        <v>8540</v>
      </c>
      <c r="AC733" s="177">
        <v>0</v>
      </c>
      <c r="AD733" s="177">
        <v>0</v>
      </c>
      <c r="AE733" s="177">
        <v>0</v>
      </c>
      <c r="AF733" s="177">
        <v>5000</v>
      </c>
      <c r="AG733" s="177">
        <v>5000</v>
      </c>
      <c r="AH733" s="177">
        <v>0</v>
      </c>
      <c r="AI733" s="177">
        <v>5942375</v>
      </c>
      <c r="AJ733" s="177">
        <v>176280</v>
      </c>
      <c r="AK733" s="177">
        <v>11200</v>
      </c>
      <c r="AL733" s="177">
        <v>0</v>
      </c>
      <c r="AM733" s="177">
        <v>0</v>
      </c>
      <c r="AN733" s="177">
        <v>0</v>
      </c>
      <c r="AO733" s="177">
        <v>114500</v>
      </c>
      <c r="AP733" s="177">
        <v>0</v>
      </c>
      <c r="AQ733" s="177">
        <v>0</v>
      </c>
      <c r="AR733" s="177">
        <v>0</v>
      </c>
      <c r="AS733" s="177">
        <v>0</v>
      </c>
      <c r="AT733" s="177">
        <v>1898500</v>
      </c>
      <c r="AU733" s="177">
        <v>0</v>
      </c>
      <c r="AV733" s="177">
        <v>499600</v>
      </c>
      <c r="AW733" s="177">
        <v>0</v>
      </c>
      <c r="AX733" s="177">
        <v>78420</v>
      </c>
      <c r="AY733" s="177">
        <v>0</v>
      </c>
      <c r="AZ733" s="177">
        <v>0</v>
      </c>
      <c r="BA733" s="177">
        <v>59100</v>
      </c>
      <c r="BB733" s="177">
        <v>0</v>
      </c>
      <c r="BC733" s="177">
        <v>8281375</v>
      </c>
      <c r="BD733" s="177">
        <v>7200</v>
      </c>
      <c r="BE733" s="177">
        <v>0</v>
      </c>
      <c r="BF733" s="177">
        <v>0</v>
      </c>
      <c r="BG733" s="177">
        <v>0</v>
      </c>
      <c r="BH733" s="177">
        <v>0</v>
      </c>
      <c r="BI733" s="177">
        <v>0</v>
      </c>
      <c r="BJ733" s="177">
        <v>0</v>
      </c>
      <c r="BK733" s="177">
        <v>0</v>
      </c>
      <c r="BL733" s="177">
        <v>0</v>
      </c>
      <c r="BM733" s="177">
        <v>15600</v>
      </c>
      <c r="BN733" s="177">
        <v>0</v>
      </c>
      <c r="BO733" s="177">
        <v>0</v>
      </c>
      <c r="BP733" s="177">
        <v>0</v>
      </c>
      <c r="BQ733" s="177">
        <v>0</v>
      </c>
      <c r="BR733" s="179">
        <v>2401266</v>
      </c>
      <c r="BS733" s="177">
        <v>30133</v>
      </c>
      <c r="BT733" s="179">
        <v>0</v>
      </c>
      <c r="BU733" s="177">
        <v>0</v>
      </c>
      <c r="BV733" s="177">
        <v>0</v>
      </c>
      <c r="BW733" s="179">
        <v>0</v>
      </c>
      <c r="BX733" s="177">
        <v>69085</v>
      </c>
      <c r="BY733" s="177">
        <v>0</v>
      </c>
      <c r="BZ733" s="179">
        <v>3200</v>
      </c>
      <c r="CA733" s="177">
        <v>0</v>
      </c>
      <c r="CB733" s="177">
        <v>0</v>
      </c>
      <c r="CC733" s="177">
        <v>0</v>
      </c>
      <c r="CD733" s="177">
        <v>0</v>
      </c>
      <c r="CE733" s="179">
        <v>0</v>
      </c>
      <c r="CF733" s="177">
        <v>8700</v>
      </c>
      <c r="CG733" s="177">
        <v>398100</v>
      </c>
      <c r="CH733" s="177">
        <v>0</v>
      </c>
      <c r="CI733" s="177">
        <v>0</v>
      </c>
      <c r="CJ733" s="179">
        <v>0</v>
      </c>
      <c r="CK733" s="177">
        <v>0</v>
      </c>
      <c r="CL733" s="179">
        <v>12700</v>
      </c>
      <c r="CM733" s="178" t="s">
        <v>2198</v>
      </c>
      <c r="CN733" s="153" t="s">
        <v>2199</v>
      </c>
      <c r="CO733" s="153" t="s">
        <v>2198</v>
      </c>
      <c r="CP733" s="154" t="s">
        <v>2208</v>
      </c>
      <c r="CQ733" s="206" t="s">
        <v>2200</v>
      </c>
      <c r="CR733" s="154">
        <f t="shared" si="17"/>
        <v>0</v>
      </c>
      <c r="CS733" s="154" t="s">
        <v>662</v>
      </c>
      <c r="CT733" s="154" t="s">
        <v>2293</v>
      </c>
      <c r="CU733" s="154">
        <v>0</v>
      </c>
      <c r="CW733" s="157" t="s">
        <v>2199</v>
      </c>
      <c r="CX733" s="154" t="s">
        <v>2198</v>
      </c>
      <c r="CY733" s="154" t="s">
        <v>2208</v>
      </c>
      <c r="CZ733" s="174">
        <f t="shared" si="16"/>
        <v>0</v>
      </c>
      <c r="DA733" s="158" t="s">
        <v>662</v>
      </c>
      <c r="DB733" s="154" t="s">
        <v>663</v>
      </c>
      <c r="DC733" s="154" t="s">
        <v>497</v>
      </c>
    </row>
    <row r="734" spans="1:107" ht="13.2" customHeight="1" x14ac:dyDescent="0.25">
      <c r="A734" s="175" t="s">
        <v>790</v>
      </c>
      <c r="B734" s="176" t="s">
        <v>791</v>
      </c>
      <c r="C734" s="177">
        <v>489994.52</v>
      </c>
      <c r="D734" s="177">
        <v>0</v>
      </c>
      <c r="E734" s="177">
        <v>0</v>
      </c>
      <c r="F734" s="177">
        <v>7179.74</v>
      </c>
      <c r="G734" s="177">
        <v>55976.46</v>
      </c>
      <c r="H734" s="177">
        <v>16765.93</v>
      </c>
      <c r="I734" s="177">
        <v>30602.33</v>
      </c>
      <c r="J734" s="177">
        <v>12535.15</v>
      </c>
      <c r="K734" s="177">
        <v>995799.87</v>
      </c>
      <c r="L734" s="177">
        <v>0</v>
      </c>
      <c r="M734" s="177">
        <v>423557.79</v>
      </c>
      <c r="N734" s="177">
        <v>464852.06</v>
      </c>
      <c r="O734" s="177">
        <v>2431104</v>
      </c>
      <c r="P734" s="177">
        <v>0</v>
      </c>
      <c r="Q734" s="177">
        <v>10800</v>
      </c>
      <c r="R734" s="177">
        <v>277812.32</v>
      </c>
      <c r="S734" s="177">
        <v>41332.35</v>
      </c>
      <c r="T734" s="177">
        <v>0</v>
      </c>
      <c r="U734" s="177">
        <v>12362.29</v>
      </c>
      <c r="V734" s="177">
        <v>160800</v>
      </c>
      <c r="W734" s="177">
        <v>2897987.4</v>
      </c>
      <c r="X734" s="177">
        <v>365141.77</v>
      </c>
      <c r="Y734" s="177">
        <v>244185.56</v>
      </c>
      <c r="Z734" s="177">
        <v>246109.27</v>
      </c>
      <c r="AA734" s="177">
        <v>177557.36</v>
      </c>
      <c r="AB734" s="177">
        <v>198949.2</v>
      </c>
      <c r="AC734" s="177">
        <v>33800.01</v>
      </c>
      <c r="AD734" s="177">
        <v>881479.73</v>
      </c>
      <c r="AE734" s="177">
        <v>303333.55</v>
      </c>
      <c r="AF734" s="177">
        <v>0</v>
      </c>
      <c r="AG734" s="177">
        <v>396780.49</v>
      </c>
      <c r="AH734" s="177">
        <v>480092.67</v>
      </c>
      <c r="AI734" s="177">
        <v>608243.53</v>
      </c>
      <c r="AJ734" s="177">
        <v>483835.06</v>
      </c>
      <c r="AK734" s="177">
        <v>1422738.55</v>
      </c>
      <c r="AL734" s="177">
        <v>370266.56</v>
      </c>
      <c r="AM734" s="177">
        <v>159885.35999999999</v>
      </c>
      <c r="AN734" s="177">
        <v>6749.55</v>
      </c>
      <c r="AO734" s="177">
        <v>545618.72</v>
      </c>
      <c r="AP734" s="177">
        <v>612085.36</v>
      </c>
      <c r="AQ734" s="177">
        <v>0</v>
      </c>
      <c r="AR734" s="177">
        <v>909536.92</v>
      </c>
      <c r="AS734" s="177">
        <v>0</v>
      </c>
      <c r="AT734" s="177">
        <v>281066.64</v>
      </c>
      <c r="AU734" s="177">
        <v>885261.81</v>
      </c>
      <c r="AV734" s="177">
        <v>37629.360000000001</v>
      </c>
      <c r="AW734" s="177">
        <v>178035.76</v>
      </c>
      <c r="AX734" s="177">
        <v>214933.36</v>
      </c>
      <c r="AY734" s="177">
        <v>0</v>
      </c>
      <c r="AZ734" s="177">
        <v>217565.36</v>
      </c>
      <c r="BA734" s="177">
        <v>830346.64</v>
      </c>
      <c r="BB734" s="177">
        <v>0</v>
      </c>
      <c r="BC734" s="177">
        <v>3078392.4</v>
      </c>
      <c r="BD734" s="177">
        <v>158717.35999999999</v>
      </c>
      <c r="BE734" s="177">
        <v>102835.54</v>
      </c>
      <c r="BF734" s="177">
        <v>152426.72</v>
      </c>
      <c r="BG734" s="177">
        <v>2187292.7200000002</v>
      </c>
      <c r="BH734" s="177">
        <v>0</v>
      </c>
      <c r="BI734" s="177">
        <v>272183.03999999998</v>
      </c>
      <c r="BJ734" s="177">
        <v>211017.66</v>
      </c>
      <c r="BK734" s="177">
        <v>427762.64</v>
      </c>
      <c r="BL734" s="177">
        <v>3570528.42</v>
      </c>
      <c r="BM734" s="177">
        <v>213507.6</v>
      </c>
      <c r="BN734" s="177">
        <v>329439.35999999999</v>
      </c>
      <c r="BO734" s="177">
        <v>478124.4</v>
      </c>
      <c r="BP734" s="177">
        <v>340514</v>
      </c>
      <c r="BQ734" s="177">
        <v>343474.08</v>
      </c>
      <c r="BR734" s="179">
        <v>1199113.31</v>
      </c>
      <c r="BS734" s="177">
        <v>179333.36</v>
      </c>
      <c r="BT734" s="179">
        <v>0</v>
      </c>
      <c r="BU734" s="179">
        <v>3214234.64</v>
      </c>
      <c r="BV734" s="177">
        <v>271705.84000000003</v>
      </c>
      <c r="BW734" s="177">
        <v>386161.55</v>
      </c>
      <c r="BX734" s="179">
        <v>164560.22</v>
      </c>
      <c r="BY734" s="177">
        <v>539143</v>
      </c>
      <c r="BZ734" s="179">
        <v>308202.64</v>
      </c>
      <c r="CA734" s="177">
        <v>156446.35999999999</v>
      </c>
      <c r="CB734" s="177">
        <v>611600</v>
      </c>
      <c r="CC734" s="177">
        <v>1272560</v>
      </c>
      <c r="CD734" s="177">
        <v>0</v>
      </c>
      <c r="CE734" s="177">
        <v>250027.06</v>
      </c>
      <c r="CF734" s="177">
        <v>22000</v>
      </c>
      <c r="CG734" s="177">
        <v>323162.74</v>
      </c>
      <c r="CH734" s="179">
        <v>286693.36</v>
      </c>
      <c r="CI734" s="177">
        <v>56106.64</v>
      </c>
      <c r="CJ734" s="179">
        <v>1787670.16</v>
      </c>
      <c r="CK734" s="177">
        <v>452960</v>
      </c>
      <c r="CL734" s="179">
        <v>486712</v>
      </c>
      <c r="CM734" s="178" t="s">
        <v>2287</v>
      </c>
      <c r="CN734" s="153" t="s">
        <v>2288</v>
      </c>
      <c r="CO734" s="153" t="s">
        <v>2287</v>
      </c>
      <c r="CQ734" s="189" t="s">
        <v>2289</v>
      </c>
      <c r="CR734" s="154">
        <f t="shared" si="17"/>
        <v>0</v>
      </c>
      <c r="CS734" s="154" t="s">
        <v>790</v>
      </c>
      <c r="CT734" s="154" t="s">
        <v>791</v>
      </c>
      <c r="CU734" s="154">
        <v>0</v>
      </c>
      <c r="CW734" s="157" t="s">
        <v>2288</v>
      </c>
      <c r="CX734" s="154" t="s">
        <v>2287</v>
      </c>
      <c r="CY734" s="154">
        <v>0</v>
      </c>
      <c r="CZ734" s="174">
        <f t="shared" si="16"/>
        <v>0</v>
      </c>
      <c r="DA734" s="158" t="s">
        <v>790</v>
      </c>
      <c r="DB734" s="154" t="s">
        <v>791</v>
      </c>
      <c r="DC734" s="154" t="s">
        <v>789</v>
      </c>
    </row>
    <row r="735" spans="1:107" ht="13.2" customHeight="1" x14ac:dyDescent="0.25">
      <c r="A735" s="175" t="s">
        <v>792</v>
      </c>
      <c r="B735" s="176" t="s">
        <v>793</v>
      </c>
      <c r="C735" s="177">
        <v>19079239.559999999</v>
      </c>
      <c r="D735" s="177">
        <v>0</v>
      </c>
      <c r="E735" s="177">
        <v>269021.96000000002</v>
      </c>
      <c r="F735" s="177">
        <v>127921.72</v>
      </c>
      <c r="G735" s="177">
        <v>175173.05</v>
      </c>
      <c r="H735" s="177">
        <v>59493.99</v>
      </c>
      <c r="I735" s="177">
        <v>35660.910000000003</v>
      </c>
      <c r="J735" s="177">
        <v>258496.2</v>
      </c>
      <c r="K735" s="177">
        <v>0</v>
      </c>
      <c r="L735" s="177">
        <v>1509601.88</v>
      </c>
      <c r="M735" s="177">
        <v>2041359.31</v>
      </c>
      <c r="N735" s="177">
        <v>487749.08</v>
      </c>
      <c r="O735" s="177">
        <v>8118981.9800000004</v>
      </c>
      <c r="P735" s="177">
        <v>0</v>
      </c>
      <c r="Q735" s="177">
        <v>0</v>
      </c>
      <c r="R735" s="177">
        <v>2639360.4</v>
      </c>
      <c r="S735" s="177">
        <v>28303.360000000001</v>
      </c>
      <c r="T735" s="177">
        <v>0</v>
      </c>
      <c r="U735" s="177">
        <v>116293.35</v>
      </c>
      <c r="V735" s="177">
        <v>97600</v>
      </c>
      <c r="W735" s="177">
        <v>9708149.5999999996</v>
      </c>
      <c r="X735" s="177">
        <v>374166.86</v>
      </c>
      <c r="Y735" s="177">
        <v>1944696.85</v>
      </c>
      <c r="Z735" s="177">
        <v>16444.48</v>
      </c>
      <c r="AA735" s="177">
        <v>342210</v>
      </c>
      <c r="AB735" s="177">
        <v>43122.8</v>
      </c>
      <c r="AC735" s="177">
        <v>105015.99</v>
      </c>
      <c r="AD735" s="177">
        <v>2409241.62</v>
      </c>
      <c r="AE735" s="177">
        <v>21570.42</v>
      </c>
      <c r="AF735" s="177">
        <v>231013.37</v>
      </c>
      <c r="AG735" s="177">
        <v>407029.52</v>
      </c>
      <c r="AH735" s="177">
        <v>796276.98</v>
      </c>
      <c r="AI735" s="177">
        <v>446355.35</v>
      </c>
      <c r="AJ735" s="177">
        <v>432084.24</v>
      </c>
      <c r="AK735" s="177">
        <v>22581262.68</v>
      </c>
      <c r="AL735" s="177">
        <v>276959.84000000003</v>
      </c>
      <c r="AM735" s="177">
        <v>124693.36</v>
      </c>
      <c r="AN735" s="177">
        <v>214553.3</v>
      </c>
      <c r="AO735" s="177">
        <v>448773.36</v>
      </c>
      <c r="AP735" s="177">
        <v>0</v>
      </c>
      <c r="AQ735" s="177">
        <v>2488.96</v>
      </c>
      <c r="AR735" s="177">
        <v>3314630.56</v>
      </c>
      <c r="AS735" s="177">
        <v>42640</v>
      </c>
      <c r="AT735" s="177">
        <v>39980.559999999998</v>
      </c>
      <c r="AU735" s="177">
        <v>490450.67</v>
      </c>
      <c r="AV735" s="177">
        <v>15764.64</v>
      </c>
      <c r="AW735" s="177">
        <v>493542.67</v>
      </c>
      <c r="AX735" s="177">
        <v>152320</v>
      </c>
      <c r="AY735" s="177">
        <v>13614.36</v>
      </c>
      <c r="AZ735" s="177">
        <v>137069.76000000001</v>
      </c>
      <c r="BA735" s="177">
        <v>7624681.5999999996</v>
      </c>
      <c r="BB735" s="177">
        <v>0</v>
      </c>
      <c r="BC735" s="177">
        <v>15503578.4</v>
      </c>
      <c r="BD735" s="177">
        <v>1002047.6</v>
      </c>
      <c r="BE735" s="177">
        <v>43599.97</v>
      </c>
      <c r="BF735" s="177">
        <v>426626.72</v>
      </c>
      <c r="BG735" s="177">
        <v>2815907.29</v>
      </c>
      <c r="BH735" s="177">
        <v>186589.76</v>
      </c>
      <c r="BI735" s="177">
        <v>506382.56</v>
      </c>
      <c r="BJ735" s="177">
        <v>264000</v>
      </c>
      <c r="BK735" s="177">
        <v>646513.12</v>
      </c>
      <c r="BL735" s="177">
        <v>11483690.35</v>
      </c>
      <c r="BM735" s="177">
        <v>185834</v>
      </c>
      <c r="BN735" s="177">
        <v>558600</v>
      </c>
      <c r="BO735" s="177">
        <v>227223.44</v>
      </c>
      <c r="BP735" s="177">
        <v>227838.34</v>
      </c>
      <c r="BQ735" s="177">
        <v>836339.52</v>
      </c>
      <c r="BR735" s="179">
        <v>18749207.920000002</v>
      </c>
      <c r="BS735" s="177">
        <v>0</v>
      </c>
      <c r="BT735" s="179">
        <v>155840</v>
      </c>
      <c r="BU735" s="177">
        <v>0</v>
      </c>
      <c r="BV735" s="177">
        <v>0</v>
      </c>
      <c r="BW735" s="177">
        <v>0</v>
      </c>
      <c r="BX735" s="179">
        <v>2939408.8</v>
      </c>
      <c r="BY735" s="177">
        <v>0</v>
      </c>
      <c r="BZ735" s="177">
        <v>0</v>
      </c>
      <c r="CA735" s="177">
        <v>0</v>
      </c>
      <c r="CB735" s="177">
        <v>0</v>
      </c>
      <c r="CC735" s="177">
        <v>0</v>
      </c>
      <c r="CD735" s="177">
        <v>0</v>
      </c>
      <c r="CE735" s="177">
        <v>3358832.6</v>
      </c>
      <c r="CF735" s="177">
        <v>0</v>
      </c>
      <c r="CG735" s="177">
        <v>423076.64</v>
      </c>
      <c r="CH735" s="177">
        <v>0</v>
      </c>
      <c r="CI735" s="179">
        <v>107445.36</v>
      </c>
      <c r="CJ735" s="179">
        <v>1472548.64</v>
      </c>
      <c r="CK735" s="177">
        <v>421333.36</v>
      </c>
      <c r="CL735" s="177">
        <v>416448</v>
      </c>
      <c r="CM735" s="178" t="s">
        <v>2287</v>
      </c>
      <c r="CN735" s="153" t="s">
        <v>2288</v>
      </c>
      <c r="CO735" s="153" t="s">
        <v>2287</v>
      </c>
      <c r="CQ735" s="189" t="s">
        <v>2289</v>
      </c>
      <c r="CR735" s="154">
        <f t="shared" si="17"/>
        <v>0</v>
      </c>
      <c r="CS735" s="154" t="s">
        <v>792</v>
      </c>
      <c r="CT735" s="154" t="s">
        <v>2294</v>
      </c>
      <c r="CU735" s="154">
        <v>0</v>
      </c>
      <c r="CW735" s="157" t="s">
        <v>2288</v>
      </c>
      <c r="CX735" s="154" t="s">
        <v>2287</v>
      </c>
      <c r="CY735" s="154">
        <v>0</v>
      </c>
      <c r="CZ735" s="174">
        <f t="shared" si="16"/>
        <v>0</v>
      </c>
      <c r="DA735" s="158" t="s">
        <v>792</v>
      </c>
      <c r="DB735" s="154" t="s">
        <v>793</v>
      </c>
      <c r="DC735" s="154" t="s">
        <v>789</v>
      </c>
    </row>
    <row r="736" spans="1:107" ht="13.2" customHeight="1" x14ac:dyDescent="0.25">
      <c r="A736" s="175" t="s">
        <v>794</v>
      </c>
      <c r="B736" s="176" t="s">
        <v>795</v>
      </c>
      <c r="C736" s="177">
        <v>37015.879999999997</v>
      </c>
      <c r="D736" s="177">
        <v>0</v>
      </c>
      <c r="E736" s="177">
        <v>0</v>
      </c>
      <c r="F736" s="177">
        <v>0</v>
      </c>
      <c r="G736" s="177">
        <v>170336.71</v>
      </c>
      <c r="H736" s="177">
        <v>0</v>
      </c>
      <c r="I736" s="177">
        <v>22322.66</v>
      </c>
      <c r="J736" s="177">
        <v>26432.78</v>
      </c>
      <c r="K736" s="177">
        <v>0</v>
      </c>
      <c r="L736" s="177">
        <v>0</v>
      </c>
      <c r="M736" s="177">
        <v>0</v>
      </c>
      <c r="N736" s="177">
        <v>132429.21</v>
      </c>
      <c r="O736" s="177">
        <v>93290.240000000005</v>
      </c>
      <c r="P736" s="177">
        <v>1653.36</v>
      </c>
      <c r="Q736" s="177">
        <v>0</v>
      </c>
      <c r="R736" s="177">
        <v>151648.56</v>
      </c>
      <c r="S736" s="177">
        <v>19200.400000000001</v>
      </c>
      <c r="T736" s="177">
        <v>110667.02</v>
      </c>
      <c r="U736" s="177">
        <v>0</v>
      </c>
      <c r="V736" s="177">
        <v>0</v>
      </c>
      <c r="W736" s="177">
        <v>236741.9</v>
      </c>
      <c r="X736" s="177">
        <v>64936.12</v>
      </c>
      <c r="Y736" s="177">
        <v>23623.919999999998</v>
      </c>
      <c r="Z736" s="177">
        <v>0</v>
      </c>
      <c r="AA736" s="177">
        <v>41280</v>
      </c>
      <c r="AB736" s="177">
        <v>23760</v>
      </c>
      <c r="AC736" s="177">
        <v>0</v>
      </c>
      <c r="AD736" s="177">
        <v>0</v>
      </c>
      <c r="AE736" s="177">
        <v>7589.58</v>
      </c>
      <c r="AF736" s="177">
        <v>0</v>
      </c>
      <c r="AG736" s="177">
        <v>42390.91</v>
      </c>
      <c r="AH736" s="177">
        <v>29680.02</v>
      </c>
      <c r="AI736" s="177">
        <v>70250.289999999994</v>
      </c>
      <c r="AJ736" s="177">
        <v>52037.47</v>
      </c>
      <c r="AK736" s="177">
        <v>85985.55</v>
      </c>
      <c r="AL736" s="177">
        <v>0</v>
      </c>
      <c r="AM736" s="177">
        <v>0</v>
      </c>
      <c r="AN736" s="177">
        <v>0</v>
      </c>
      <c r="AO736" s="177">
        <v>28821.26</v>
      </c>
      <c r="AP736" s="177">
        <v>0</v>
      </c>
      <c r="AQ736" s="177">
        <v>448786.98</v>
      </c>
      <c r="AR736" s="177">
        <v>0</v>
      </c>
      <c r="AS736" s="177">
        <v>7997.84</v>
      </c>
      <c r="AT736" s="177">
        <v>236729.96</v>
      </c>
      <c r="AU736" s="177">
        <v>0</v>
      </c>
      <c r="AV736" s="177">
        <v>30800.400000000001</v>
      </c>
      <c r="AW736" s="177">
        <v>0</v>
      </c>
      <c r="AX736" s="177">
        <v>0</v>
      </c>
      <c r="AY736" s="177">
        <v>21422.240000000002</v>
      </c>
      <c r="AZ736" s="177">
        <v>0</v>
      </c>
      <c r="BA736" s="177">
        <v>243195.98</v>
      </c>
      <c r="BB736" s="177">
        <v>0</v>
      </c>
      <c r="BC736" s="177">
        <v>176106.64</v>
      </c>
      <c r="BD736" s="177">
        <v>272408.48</v>
      </c>
      <c r="BE736" s="177">
        <v>0</v>
      </c>
      <c r="BF736" s="177">
        <v>0</v>
      </c>
      <c r="BG736" s="177">
        <v>0</v>
      </c>
      <c r="BH736" s="177">
        <v>0</v>
      </c>
      <c r="BI736" s="177">
        <v>0</v>
      </c>
      <c r="BJ736" s="177">
        <v>0</v>
      </c>
      <c r="BK736" s="177">
        <v>45333.36</v>
      </c>
      <c r="BL736" s="177">
        <v>0</v>
      </c>
      <c r="BM736" s="177">
        <v>652573.36</v>
      </c>
      <c r="BN736" s="177">
        <v>57302.49</v>
      </c>
      <c r="BO736" s="177">
        <v>20480</v>
      </c>
      <c r="BP736" s="177">
        <v>13503.27</v>
      </c>
      <c r="BQ736" s="177">
        <v>523901.2</v>
      </c>
      <c r="BR736" s="179">
        <v>596238.72</v>
      </c>
      <c r="BS736" s="179">
        <v>567761.36</v>
      </c>
      <c r="BT736" s="179">
        <v>0</v>
      </c>
      <c r="BU736" s="179">
        <v>10430568.24</v>
      </c>
      <c r="BV736" s="179">
        <v>251519.92</v>
      </c>
      <c r="BW736" s="179">
        <v>803200</v>
      </c>
      <c r="BX736" s="179">
        <v>0</v>
      </c>
      <c r="BY736" s="179">
        <v>1091803.76</v>
      </c>
      <c r="BZ736" s="179">
        <v>57426.64</v>
      </c>
      <c r="CA736" s="177">
        <v>0</v>
      </c>
      <c r="CB736" s="179">
        <v>74333.36</v>
      </c>
      <c r="CC736" s="179">
        <v>3456673.69</v>
      </c>
      <c r="CD736" s="177">
        <v>201946.64</v>
      </c>
      <c r="CE736" s="179">
        <v>17757.599999999999</v>
      </c>
      <c r="CF736" s="179">
        <v>0</v>
      </c>
      <c r="CG736" s="177">
        <v>0</v>
      </c>
      <c r="CH736" s="179">
        <v>369600</v>
      </c>
      <c r="CI736" s="177">
        <v>97956.96</v>
      </c>
      <c r="CJ736" s="179">
        <v>0</v>
      </c>
      <c r="CK736" s="177">
        <v>122559.67999999999</v>
      </c>
      <c r="CL736" s="179">
        <v>101811.84</v>
      </c>
      <c r="CM736" s="178" t="s">
        <v>2287</v>
      </c>
      <c r="CN736" s="153" t="s">
        <v>2288</v>
      </c>
      <c r="CO736" s="153" t="s">
        <v>2287</v>
      </c>
      <c r="CQ736" s="189" t="s">
        <v>2289</v>
      </c>
      <c r="CR736" s="154">
        <f t="shared" si="17"/>
        <v>0</v>
      </c>
      <c r="CS736" s="154" t="s">
        <v>794</v>
      </c>
      <c r="CT736" s="154" t="s">
        <v>2295</v>
      </c>
      <c r="CU736" s="154">
        <v>0</v>
      </c>
      <c r="CW736" s="157" t="s">
        <v>2288</v>
      </c>
      <c r="CX736" s="154" t="s">
        <v>2287</v>
      </c>
      <c r="CY736" s="154">
        <v>0</v>
      </c>
      <c r="CZ736" s="174">
        <f t="shared" si="16"/>
        <v>0</v>
      </c>
      <c r="DA736" s="158" t="s">
        <v>794</v>
      </c>
      <c r="DB736" s="154" t="s">
        <v>795</v>
      </c>
      <c r="DC736" s="154" t="s">
        <v>789</v>
      </c>
    </row>
    <row r="737" spans="1:107" ht="13.2" customHeight="1" x14ac:dyDescent="0.25">
      <c r="A737" s="175" t="s">
        <v>796</v>
      </c>
      <c r="B737" s="176" t="s">
        <v>797</v>
      </c>
      <c r="C737" s="177">
        <v>25472.84</v>
      </c>
      <c r="D737" s="177">
        <v>0</v>
      </c>
      <c r="E737" s="177">
        <v>0</v>
      </c>
      <c r="F737" s="177">
        <v>0</v>
      </c>
      <c r="G737" s="177">
        <v>0</v>
      </c>
      <c r="H737" s="177">
        <v>0</v>
      </c>
      <c r="I737" s="177">
        <v>0</v>
      </c>
      <c r="J737" s="177">
        <v>2072.4899999999998</v>
      </c>
      <c r="K737" s="177">
        <v>0</v>
      </c>
      <c r="L737" s="177">
        <v>0</v>
      </c>
      <c r="M737" s="177">
        <v>0</v>
      </c>
      <c r="N737" s="177">
        <v>57270.91</v>
      </c>
      <c r="O737" s="177">
        <v>52828.08</v>
      </c>
      <c r="P737" s="177">
        <v>0</v>
      </c>
      <c r="Q737" s="177">
        <v>0</v>
      </c>
      <c r="R737" s="177">
        <v>7160.4</v>
      </c>
      <c r="S737" s="177">
        <v>47905.01</v>
      </c>
      <c r="T737" s="177">
        <v>0</v>
      </c>
      <c r="U737" s="177">
        <v>12706.64</v>
      </c>
      <c r="V737" s="177">
        <v>0</v>
      </c>
      <c r="W737" s="177">
        <v>0</v>
      </c>
      <c r="X737" s="177">
        <v>54494.62</v>
      </c>
      <c r="Y737" s="177">
        <v>0</v>
      </c>
      <c r="Z737" s="177">
        <v>35989.22</v>
      </c>
      <c r="AA737" s="177">
        <v>0</v>
      </c>
      <c r="AB737" s="177">
        <v>8533.2800000000007</v>
      </c>
      <c r="AC737" s="177">
        <v>2000</v>
      </c>
      <c r="AD737" s="177">
        <v>0</v>
      </c>
      <c r="AE737" s="177">
        <v>7536.35</v>
      </c>
      <c r="AF737" s="177">
        <v>14566.69</v>
      </c>
      <c r="AG737" s="177">
        <v>5100.03</v>
      </c>
      <c r="AH737" s="177">
        <v>10735.74</v>
      </c>
      <c r="AI737" s="177">
        <v>7468.34</v>
      </c>
      <c r="AJ737" s="177">
        <v>181990.67</v>
      </c>
      <c r="AK737" s="177">
        <v>107955.18</v>
      </c>
      <c r="AL737" s="177">
        <v>0</v>
      </c>
      <c r="AM737" s="177">
        <v>0</v>
      </c>
      <c r="AN737" s="177">
        <v>0</v>
      </c>
      <c r="AO737" s="177">
        <v>45822.239999999998</v>
      </c>
      <c r="AP737" s="177">
        <v>0</v>
      </c>
      <c r="AQ737" s="177">
        <v>689.14</v>
      </c>
      <c r="AR737" s="177">
        <v>0</v>
      </c>
      <c r="AS737" s="177">
        <v>32857.760000000002</v>
      </c>
      <c r="AT737" s="177">
        <v>0</v>
      </c>
      <c r="AU737" s="177">
        <v>0</v>
      </c>
      <c r="AV737" s="177">
        <v>0</v>
      </c>
      <c r="AW737" s="177">
        <v>0</v>
      </c>
      <c r="AX737" s="177">
        <v>0</v>
      </c>
      <c r="AY737" s="177">
        <v>0</v>
      </c>
      <c r="AZ737" s="177">
        <v>0</v>
      </c>
      <c r="BA737" s="177">
        <v>0</v>
      </c>
      <c r="BB737" s="177">
        <v>0</v>
      </c>
      <c r="BC737" s="177">
        <v>0</v>
      </c>
      <c r="BD737" s="177">
        <v>183463.2</v>
      </c>
      <c r="BE737" s="177">
        <v>0</v>
      </c>
      <c r="BF737" s="177">
        <v>3146.03</v>
      </c>
      <c r="BG737" s="177">
        <v>0</v>
      </c>
      <c r="BH737" s="177">
        <v>0</v>
      </c>
      <c r="BI737" s="177">
        <v>0</v>
      </c>
      <c r="BJ737" s="177">
        <v>0</v>
      </c>
      <c r="BK737" s="177">
        <v>180577.84</v>
      </c>
      <c r="BL737" s="177">
        <v>55555.55</v>
      </c>
      <c r="BM737" s="177">
        <v>112432.4</v>
      </c>
      <c r="BN737" s="177">
        <v>24133.360000000001</v>
      </c>
      <c r="BO737" s="177">
        <v>46560</v>
      </c>
      <c r="BP737" s="177">
        <v>89350</v>
      </c>
      <c r="BQ737" s="177">
        <v>98048.88</v>
      </c>
      <c r="BR737" s="179">
        <v>1092506.72</v>
      </c>
      <c r="BS737" s="179">
        <v>7229.2</v>
      </c>
      <c r="BT737" s="179">
        <v>0</v>
      </c>
      <c r="BU737" s="179">
        <v>0</v>
      </c>
      <c r="BV737" s="177">
        <v>0</v>
      </c>
      <c r="BW737" s="179">
        <v>0</v>
      </c>
      <c r="BX737" s="179">
        <v>0</v>
      </c>
      <c r="BY737" s="179">
        <v>0</v>
      </c>
      <c r="BZ737" s="179">
        <v>5777.76</v>
      </c>
      <c r="CA737" s="179">
        <v>61555.519999999997</v>
      </c>
      <c r="CB737" s="179">
        <v>0</v>
      </c>
      <c r="CC737" s="179">
        <v>0</v>
      </c>
      <c r="CD737" s="179">
        <v>0</v>
      </c>
      <c r="CE737" s="179">
        <v>0</v>
      </c>
      <c r="CF737" s="179">
        <v>0</v>
      </c>
      <c r="CG737" s="179">
        <v>46622.16</v>
      </c>
      <c r="CH737" s="179">
        <v>0</v>
      </c>
      <c r="CI737" s="179">
        <v>0</v>
      </c>
      <c r="CJ737" s="179">
        <v>0</v>
      </c>
      <c r="CK737" s="179">
        <v>2880</v>
      </c>
      <c r="CL737" s="179">
        <v>99580</v>
      </c>
      <c r="CM737" s="178" t="s">
        <v>2287</v>
      </c>
      <c r="CN737" s="153" t="s">
        <v>2288</v>
      </c>
      <c r="CO737" s="153" t="s">
        <v>2287</v>
      </c>
      <c r="CQ737" s="189" t="s">
        <v>2289</v>
      </c>
      <c r="CR737" s="154">
        <f t="shared" si="17"/>
        <v>0</v>
      </c>
      <c r="CS737" s="154" t="s">
        <v>796</v>
      </c>
      <c r="CT737" s="154" t="s">
        <v>2296</v>
      </c>
      <c r="CU737" s="154">
        <v>0</v>
      </c>
      <c r="CW737" s="157" t="s">
        <v>2288</v>
      </c>
      <c r="CX737" s="154" t="s">
        <v>2287</v>
      </c>
      <c r="CY737" s="154">
        <v>0</v>
      </c>
      <c r="CZ737" s="174">
        <f t="shared" si="16"/>
        <v>0</v>
      </c>
      <c r="DA737" s="158" t="s">
        <v>796</v>
      </c>
      <c r="DB737" s="154" t="s">
        <v>797</v>
      </c>
      <c r="DC737" s="154" t="s">
        <v>789</v>
      </c>
    </row>
    <row r="738" spans="1:107" ht="13.2" customHeight="1" x14ac:dyDescent="0.25">
      <c r="A738" s="175" t="s">
        <v>798</v>
      </c>
      <c r="B738" s="176" t="s">
        <v>799</v>
      </c>
      <c r="C738" s="177">
        <v>0</v>
      </c>
      <c r="D738" s="177">
        <v>0</v>
      </c>
      <c r="E738" s="177">
        <v>0</v>
      </c>
      <c r="F738" s="177">
        <v>0</v>
      </c>
      <c r="G738" s="177">
        <v>0</v>
      </c>
      <c r="H738" s="177">
        <v>0</v>
      </c>
      <c r="I738" s="177">
        <v>0</v>
      </c>
      <c r="J738" s="177">
        <v>0</v>
      </c>
      <c r="K738" s="177">
        <v>0</v>
      </c>
      <c r="L738" s="177">
        <v>0</v>
      </c>
      <c r="M738" s="177">
        <v>0</v>
      </c>
      <c r="N738" s="177">
        <v>96108.88</v>
      </c>
      <c r="O738" s="177">
        <v>0</v>
      </c>
      <c r="P738" s="177">
        <v>0</v>
      </c>
      <c r="Q738" s="177">
        <v>0</v>
      </c>
      <c r="R738" s="177">
        <v>0</v>
      </c>
      <c r="S738" s="177">
        <v>0</v>
      </c>
      <c r="T738" s="177">
        <v>0</v>
      </c>
      <c r="U738" s="177">
        <v>41546.639999999999</v>
      </c>
      <c r="V738" s="177">
        <v>61333.36</v>
      </c>
      <c r="W738" s="177">
        <v>0</v>
      </c>
      <c r="X738" s="177">
        <v>0</v>
      </c>
      <c r="Y738" s="177">
        <v>0</v>
      </c>
      <c r="Z738" s="177">
        <v>0</v>
      </c>
      <c r="AA738" s="177">
        <v>0</v>
      </c>
      <c r="AB738" s="177">
        <v>0</v>
      </c>
      <c r="AC738" s="177">
        <v>0</v>
      </c>
      <c r="AD738" s="177">
        <v>0</v>
      </c>
      <c r="AE738" s="177">
        <v>0</v>
      </c>
      <c r="AF738" s="177">
        <v>0</v>
      </c>
      <c r="AG738" s="177">
        <v>0</v>
      </c>
      <c r="AH738" s="177">
        <v>0</v>
      </c>
      <c r="AI738" s="177">
        <v>0</v>
      </c>
      <c r="AJ738" s="177">
        <v>53333.33</v>
      </c>
      <c r="AK738" s="177">
        <v>0</v>
      </c>
      <c r="AL738" s="177">
        <v>0</v>
      </c>
      <c r="AM738" s="177">
        <v>5333.36</v>
      </c>
      <c r="AN738" s="177">
        <v>0</v>
      </c>
      <c r="AO738" s="177">
        <v>0</v>
      </c>
      <c r="AP738" s="177">
        <v>0</v>
      </c>
      <c r="AQ738" s="177">
        <v>0</v>
      </c>
      <c r="AR738" s="177">
        <v>0</v>
      </c>
      <c r="AS738" s="177">
        <v>0</v>
      </c>
      <c r="AT738" s="177">
        <v>0</v>
      </c>
      <c r="AU738" s="177">
        <v>0</v>
      </c>
      <c r="AV738" s="177">
        <v>0</v>
      </c>
      <c r="AW738" s="177">
        <v>0</v>
      </c>
      <c r="AX738" s="177">
        <v>0</v>
      </c>
      <c r="AY738" s="177">
        <v>0</v>
      </c>
      <c r="AZ738" s="177">
        <v>0</v>
      </c>
      <c r="BA738" s="177">
        <v>0</v>
      </c>
      <c r="BB738" s="177">
        <v>0</v>
      </c>
      <c r="BC738" s="177">
        <v>0</v>
      </c>
      <c r="BD738" s="177">
        <v>37332.639999999999</v>
      </c>
      <c r="BE738" s="177">
        <v>0</v>
      </c>
      <c r="BF738" s="177">
        <v>0</v>
      </c>
      <c r="BG738" s="177">
        <v>251530.08</v>
      </c>
      <c r="BH738" s="177">
        <v>0</v>
      </c>
      <c r="BI738" s="177">
        <v>0</v>
      </c>
      <c r="BJ738" s="177">
        <v>88888.91</v>
      </c>
      <c r="BK738" s="177">
        <v>117733.36</v>
      </c>
      <c r="BL738" s="177">
        <v>0</v>
      </c>
      <c r="BM738" s="177">
        <v>0</v>
      </c>
      <c r="BN738" s="177">
        <v>0</v>
      </c>
      <c r="BO738" s="177">
        <v>0</v>
      </c>
      <c r="BP738" s="177">
        <v>0</v>
      </c>
      <c r="BQ738" s="177">
        <v>51180.959999999999</v>
      </c>
      <c r="BR738" s="179">
        <v>0</v>
      </c>
      <c r="BS738" s="179">
        <v>0</v>
      </c>
      <c r="BT738" s="179">
        <v>0</v>
      </c>
      <c r="BU738" s="179">
        <v>0</v>
      </c>
      <c r="BV738" s="179">
        <v>0</v>
      </c>
      <c r="BW738" s="179">
        <v>0</v>
      </c>
      <c r="BX738" s="179">
        <v>0</v>
      </c>
      <c r="BY738" s="179">
        <v>0</v>
      </c>
      <c r="BZ738" s="177">
        <v>0</v>
      </c>
      <c r="CA738" s="179">
        <v>0</v>
      </c>
      <c r="CB738" s="179">
        <v>0</v>
      </c>
      <c r="CC738" s="177">
        <v>0</v>
      </c>
      <c r="CD738" s="179">
        <v>0</v>
      </c>
      <c r="CE738" s="179">
        <v>0</v>
      </c>
      <c r="CF738" s="179">
        <v>0</v>
      </c>
      <c r="CG738" s="177">
        <v>0</v>
      </c>
      <c r="CH738" s="179">
        <v>0</v>
      </c>
      <c r="CI738" s="179">
        <v>0</v>
      </c>
      <c r="CJ738" s="179">
        <v>0</v>
      </c>
      <c r="CK738" s="177">
        <v>43866.64</v>
      </c>
      <c r="CL738" s="179">
        <v>158666.64000000001</v>
      </c>
      <c r="CM738" s="178" t="s">
        <v>2287</v>
      </c>
      <c r="CN738" s="153" t="s">
        <v>2288</v>
      </c>
      <c r="CO738" s="153" t="s">
        <v>2287</v>
      </c>
      <c r="CQ738" s="189" t="s">
        <v>2289</v>
      </c>
      <c r="CR738" s="154">
        <f t="shared" si="17"/>
        <v>0</v>
      </c>
      <c r="CS738" s="154" t="s">
        <v>798</v>
      </c>
      <c r="CT738" s="154" t="s">
        <v>799</v>
      </c>
      <c r="CU738" s="154">
        <v>0</v>
      </c>
      <c r="CW738" s="157" t="s">
        <v>2288</v>
      </c>
      <c r="CX738" s="154" t="s">
        <v>2287</v>
      </c>
      <c r="CY738" s="154">
        <v>0</v>
      </c>
      <c r="CZ738" s="174">
        <f t="shared" si="16"/>
        <v>0</v>
      </c>
      <c r="DA738" s="158" t="s">
        <v>798</v>
      </c>
      <c r="DB738" s="154" t="s">
        <v>799</v>
      </c>
      <c r="DC738" s="154" t="s">
        <v>789</v>
      </c>
    </row>
    <row r="739" spans="1:107" ht="13.2" customHeight="1" x14ac:dyDescent="0.25">
      <c r="A739" s="175" t="s">
        <v>800</v>
      </c>
      <c r="B739" s="176" t="s">
        <v>801</v>
      </c>
      <c r="C739" s="177">
        <v>0</v>
      </c>
      <c r="D739" s="177">
        <v>0</v>
      </c>
      <c r="E739" s="177">
        <v>0</v>
      </c>
      <c r="F739" s="177">
        <v>481716.3</v>
      </c>
      <c r="G739" s="177">
        <v>79890.399999999994</v>
      </c>
      <c r="H739" s="177">
        <v>0</v>
      </c>
      <c r="I739" s="177">
        <v>0</v>
      </c>
      <c r="J739" s="177">
        <v>0</v>
      </c>
      <c r="K739" s="177">
        <v>0</v>
      </c>
      <c r="L739" s="177">
        <v>0</v>
      </c>
      <c r="M739" s="177">
        <v>0</v>
      </c>
      <c r="N739" s="177">
        <v>0</v>
      </c>
      <c r="O739" s="177">
        <v>0</v>
      </c>
      <c r="P739" s="177">
        <v>0</v>
      </c>
      <c r="Q739" s="177">
        <v>0</v>
      </c>
      <c r="R739" s="177">
        <v>0</v>
      </c>
      <c r="S739" s="177">
        <v>0</v>
      </c>
      <c r="T739" s="177">
        <v>0</v>
      </c>
      <c r="U739" s="177">
        <v>0</v>
      </c>
      <c r="V739" s="177">
        <v>0</v>
      </c>
      <c r="W739" s="177">
        <v>0</v>
      </c>
      <c r="X739" s="177">
        <v>1171.73</v>
      </c>
      <c r="Y739" s="177">
        <v>0</v>
      </c>
      <c r="Z739" s="177">
        <v>0</v>
      </c>
      <c r="AA739" s="177">
        <v>0</v>
      </c>
      <c r="AB739" s="177">
        <v>0</v>
      </c>
      <c r="AC739" s="177">
        <v>0</v>
      </c>
      <c r="AD739" s="177">
        <v>0</v>
      </c>
      <c r="AE739" s="177">
        <v>152750.48000000001</v>
      </c>
      <c r="AF739" s="177">
        <v>0</v>
      </c>
      <c r="AG739" s="177">
        <v>0</v>
      </c>
      <c r="AH739" s="177">
        <v>0</v>
      </c>
      <c r="AI739" s="177">
        <v>0</v>
      </c>
      <c r="AJ739" s="177">
        <v>0</v>
      </c>
      <c r="AK739" s="177">
        <v>18186.12</v>
      </c>
      <c r="AL739" s="177">
        <v>26666.639999999999</v>
      </c>
      <c r="AM739" s="177">
        <v>0</v>
      </c>
      <c r="AN739" s="177">
        <v>0</v>
      </c>
      <c r="AO739" s="177">
        <v>0</v>
      </c>
      <c r="AP739" s="177">
        <v>0</v>
      </c>
      <c r="AQ739" s="177">
        <v>0</v>
      </c>
      <c r="AR739" s="177">
        <v>0</v>
      </c>
      <c r="AS739" s="177">
        <v>0</v>
      </c>
      <c r="AT739" s="177">
        <v>26060.959999999999</v>
      </c>
      <c r="AU739" s="177">
        <v>0.52</v>
      </c>
      <c r="AV739" s="177">
        <v>121442.08</v>
      </c>
      <c r="AW739" s="177">
        <v>0</v>
      </c>
      <c r="AX739" s="177">
        <v>0</v>
      </c>
      <c r="AY739" s="177">
        <v>0</v>
      </c>
      <c r="AZ739" s="177">
        <v>0</v>
      </c>
      <c r="BA739" s="177">
        <v>0</v>
      </c>
      <c r="BB739" s="177">
        <v>0</v>
      </c>
      <c r="BC739" s="177">
        <v>0</v>
      </c>
      <c r="BD739" s="177">
        <v>0</v>
      </c>
      <c r="BE739" s="177">
        <v>0</v>
      </c>
      <c r="BF739" s="177">
        <v>0</v>
      </c>
      <c r="BG739" s="177">
        <v>0</v>
      </c>
      <c r="BH739" s="177">
        <v>0</v>
      </c>
      <c r="BI739" s="177">
        <v>0</v>
      </c>
      <c r="BJ739" s="177">
        <v>0</v>
      </c>
      <c r="BK739" s="177">
        <v>0</v>
      </c>
      <c r="BL739" s="177">
        <v>0</v>
      </c>
      <c r="BM739" s="177">
        <v>0</v>
      </c>
      <c r="BN739" s="177">
        <v>0</v>
      </c>
      <c r="BO739" s="177">
        <v>50133.36</v>
      </c>
      <c r="BP739" s="177">
        <v>0</v>
      </c>
      <c r="BQ739" s="177">
        <v>69380.88</v>
      </c>
      <c r="BR739" s="179">
        <v>0</v>
      </c>
      <c r="BS739" s="179">
        <v>0</v>
      </c>
      <c r="BT739" s="179">
        <v>0</v>
      </c>
      <c r="BU739" s="179">
        <v>0</v>
      </c>
      <c r="BV739" s="179">
        <v>0</v>
      </c>
      <c r="BW739" s="179">
        <v>0</v>
      </c>
      <c r="BX739" s="179">
        <v>0</v>
      </c>
      <c r="BY739" s="179">
        <v>0</v>
      </c>
      <c r="BZ739" s="179">
        <v>125031.44</v>
      </c>
      <c r="CA739" s="179">
        <v>0</v>
      </c>
      <c r="CB739" s="179">
        <v>0</v>
      </c>
      <c r="CC739" s="179">
        <v>76533.350000000006</v>
      </c>
      <c r="CD739" s="179">
        <v>0</v>
      </c>
      <c r="CE739" s="179">
        <v>0</v>
      </c>
      <c r="CF739" s="179">
        <v>0</v>
      </c>
      <c r="CG739" s="179">
        <v>0</v>
      </c>
      <c r="CH739" s="179">
        <v>0</v>
      </c>
      <c r="CI739" s="179">
        <v>0</v>
      </c>
      <c r="CJ739" s="179">
        <v>257333.28</v>
      </c>
      <c r="CK739" s="179">
        <v>27466.639999999999</v>
      </c>
      <c r="CL739" s="179">
        <v>75300</v>
      </c>
      <c r="CM739" s="178" t="s">
        <v>2287</v>
      </c>
      <c r="CN739" s="153" t="s">
        <v>2288</v>
      </c>
      <c r="CO739" s="153" t="s">
        <v>2287</v>
      </c>
      <c r="CQ739" s="189" t="s">
        <v>2289</v>
      </c>
      <c r="CR739" s="154">
        <f t="shared" si="17"/>
        <v>0</v>
      </c>
      <c r="CS739" s="154" t="s">
        <v>800</v>
      </c>
      <c r="CT739" s="154" t="s">
        <v>2297</v>
      </c>
      <c r="CU739" s="154">
        <v>0</v>
      </c>
      <c r="CW739" s="157" t="s">
        <v>2288</v>
      </c>
      <c r="CX739" s="154" t="s">
        <v>2287</v>
      </c>
      <c r="CY739" s="154">
        <v>0</v>
      </c>
      <c r="CZ739" s="174">
        <f t="shared" si="16"/>
        <v>0</v>
      </c>
      <c r="DA739" s="158" t="s">
        <v>800</v>
      </c>
      <c r="DB739" s="154" t="s">
        <v>801</v>
      </c>
      <c r="DC739" s="154" t="s">
        <v>789</v>
      </c>
    </row>
    <row r="740" spans="1:107" ht="13.2" customHeight="1" x14ac:dyDescent="0.25">
      <c r="A740" s="175" t="s">
        <v>802</v>
      </c>
      <c r="B740" s="176" t="s">
        <v>803</v>
      </c>
      <c r="C740" s="177">
        <v>0</v>
      </c>
      <c r="D740" s="177">
        <v>0</v>
      </c>
      <c r="E740" s="177">
        <v>0</v>
      </c>
      <c r="F740" s="177">
        <v>4148.6400000000003</v>
      </c>
      <c r="G740" s="177">
        <v>0</v>
      </c>
      <c r="H740" s="177">
        <v>0</v>
      </c>
      <c r="I740" s="177">
        <v>0</v>
      </c>
      <c r="J740" s="177">
        <v>0</v>
      </c>
      <c r="K740" s="177">
        <v>0</v>
      </c>
      <c r="L740" s="177">
        <v>0</v>
      </c>
      <c r="M740" s="177">
        <v>0</v>
      </c>
      <c r="N740" s="177">
        <v>0</v>
      </c>
      <c r="O740" s="177">
        <v>0</v>
      </c>
      <c r="P740" s="177">
        <v>58982.33</v>
      </c>
      <c r="Q740" s="177">
        <v>0</v>
      </c>
      <c r="R740" s="177">
        <v>0</v>
      </c>
      <c r="S740" s="177">
        <v>0</v>
      </c>
      <c r="T740" s="177">
        <v>0</v>
      </c>
      <c r="U740" s="177">
        <v>0</v>
      </c>
      <c r="V740" s="177">
        <v>0</v>
      </c>
      <c r="W740" s="177">
        <v>0</v>
      </c>
      <c r="X740" s="177">
        <v>0</v>
      </c>
      <c r="Y740" s="177">
        <v>0</v>
      </c>
      <c r="Z740" s="177">
        <v>0</v>
      </c>
      <c r="AA740" s="177">
        <v>0</v>
      </c>
      <c r="AB740" s="177">
        <v>134833.35999999999</v>
      </c>
      <c r="AC740" s="177">
        <v>0</v>
      </c>
      <c r="AD740" s="177">
        <v>0</v>
      </c>
      <c r="AE740" s="177">
        <v>0</v>
      </c>
      <c r="AF740" s="177">
        <v>0</v>
      </c>
      <c r="AG740" s="177">
        <v>0</v>
      </c>
      <c r="AH740" s="177">
        <v>0</v>
      </c>
      <c r="AI740" s="177">
        <v>0</v>
      </c>
      <c r="AJ740" s="177">
        <v>32253.33</v>
      </c>
      <c r="AK740" s="177">
        <v>0</v>
      </c>
      <c r="AL740" s="177">
        <v>0</v>
      </c>
      <c r="AM740" s="177">
        <v>0</v>
      </c>
      <c r="AN740" s="177">
        <v>0</v>
      </c>
      <c r="AO740" s="177">
        <v>0</v>
      </c>
      <c r="AP740" s="177">
        <v>0</v>
      </c>
      <c r="AQ740" s="177">
        <v>0</v>
      </c>
      <c r="AR740" s="177">
        <v>0</v>
      </c>
      <c r="AS740" s="177">
        <v>0</v>
      </c>
      <c r="AT740" s="177">
        <v>27851.919999999998</v>
      </c>
      <c r="AU740" s="177">
        <v>0</v>
      </c>
      <c r="AV740" s="177">
        <v>0</v>
      </c>
      <c r="AW740" s="177">
        <v>0</v>
      </c>
      <c r="AX740" s="177">
        <v>0</v>
      </c>
      <c r="AY740" s="177">
        <v>0</v>
      </c>
      <c r="AZ740" s="177">
        <v>0</v>
      </c>
      <c r="BA740" s="177">
        <v>0</v>
      </c>
      <c r="BB740" s="177">
        <v>0</v>
      </c>
      <c r="BC740" s="177">
        <v>0</v>
      </c>
      <c r="BD740" s="177">
        <v>233620.72</v>
      </c>
      <c r="BE740" s="177">
        <v>217333.28</v>
      </c>
      <c r="BF740" s="177">
        <v>0</v>
      </c>
      <c r="BG740" s="177">
        <v>624890.24</v>
      </c>
      <c r="BH740" s="177">
        <v>0</v>
      </c>
      <c r="BI740" s="177">
        <v>0</v>
      </c>
      <c r="BJ740" s="177">
        <v>108667.25</v>
      </c>
      <c r="BK740" s="177">
        <v>57003.44</v>
      </c>
      <c r="BL740" s="177">
        <v>0</v>
      </c>
      <c r="BM740" s="177">
        <v>0</v>
      </c>
      <c r="BN740" s="177">
        <v>0</v>
      </c>
      <c r="BO740" s="177">
        <v>0</v>
      </c>
      <c r="BP740" s="177">
        <v>3737.77</v>
      </c>
      <c r="BQ740" s="177">
        <v>69232.88</v>
      </c>
      <c r="BR740" s="179">
        <v>0</v>
      </c>
      <c r="BS740" s="179">
        <v>0</v>
      </c>
      <c r="BT740" s="179">
        <v>0</v>
      </c>
      <c r="BU740" s="179">
        <v>0</v>
      </c>
      <c r="BV740" s="179">
        <v>0</v>
      </c>
      <c r="BW740" s="179">
        <v>0</v>
      </c>
      <c r="BX740" s="179">
        <v>0</v>
      </c>
      <c r="BY740" s="179">
        <v>0</v>
      </c>
      <c r="BZ740" s="179">
        <v>0</v>
      </c>
      <c r="CA740" s="179">
        <v>0</v>
      </c>
      <c r="CB740" s="177">
        <v>0</v>
      </c>
      <c r="CC740" s="179">
        <v>0</v>
      </c>
      <c r="CD740" s="179">
        <v>0</v>
      </c>
      <c r="CE740" s="179">
        <v>0</v>
      </c>
      <c r="CF740" s="179">
        <v>0</v>
      </c>
      <c r="CG740" s="179">
        <v>0</v>
      </c>
      <c r="CH740" s="179">
        <v>0</v>
      </c>
      <c r="CI740" s="179">
        <v>0</v>
      </c>
      <c r="CJ740" s="179">
        <v>0</v>
      </c>
      <c r="CK740" s="179">
        <v>31464.720000000001</v>
      </c>
      <c r="CL740" s="179">
        <v>98595.04</v>
      </c>
      <c r="CM740" s="178" t="s">
        <v>2287</v>
      </c>
      <c r="CN740" s="153" t="s">
        <v>2288</v>
      </c>
      <c r="CO740" s="153" t="s">
        <v>2287</v>
      </c>
      <c r="CQ740" s="189" t="s">
        <v>2289</v>
      </c>
      <c r="CR740" s="154">
        <f t="shared" si="17"/>
        <v>0</v>
      </c>
      <c r="CS740" s="154" t="s">
        <v>802</v>
      </c>
      <c r="CT740" s="154" t="s">
        <v>2298</v>
      </c>
      <c r="CU740" s="154">
        <v>0</v>
      </c>
      <c r="CW740" s="157" t="s">
        <v>2288</v>
      </c>
      <c r="CX740" s="154" t="s">
        <v>2287</v>
      </c>
      <c r="CY740" s="154">
        <v>0</v>
      </c>
      <c r="CZ740" s="174">
        <f t="shared" si="16"/>
        <v>0</v>
      </c>
      <c r="DA740" s="158" t="s">
        <v>802</v>
      </c>
      <c r="DB740" s="154" t="s">
        <v>803</v>
      </c>
      <c r="DC740" s="154" t="s">
        <v>789</v>
      </c>
    </row>
    <row r="741" spans="1:107" ht="13.2" customHeight="1" x14ac:dyDescent="0.25">
      <c r="A741" s="175" t="s">
        <v>804</v>
      </c>
      <c r="B741" s="176" t="s">
        <v>805</v>
      </c>
      <c r="C741" s="177">
        <v>0</v>
      </c>
      <c r="D741" s="177">
        <v>0</v>
      </c>
      <c r="E741" s="177">
        <v>0</v>
      </c>
      <c r="F741" s="177">
        <v>0</v>
      </c>
      <c r="G741" s="177">
        <v>0</v>
      </c>
      <c r="H741" s="177">
        <v>0</v>
      </c>
      <c r="I741" s="177">
        <v>0</v>
      </c>
      <c r="J741" s="177">
        <v>0</v>
      </c>
      <c r="K741" s="177">
        <v>0</v>
      </c>
      <c r="L741" s="177">
        <v>0</v>
      </c>
      <c r="M741" s="177">
        <v>0</v>
      </c>
      <c r="N741" s="177">
        <v>0</v>
      </c>
      <c r="O741" s="177">
        <v>0</v>
      </c>
      <c r="P741" s="177">
        <v>0</v>
      </c>
      <c r="Q741" s="177">
        <v>0</v>
      </c>
      <c r="R741" s="177">
        <v>0</v>
      </c>
      <c r="S741" s="177">
        <v>0</v>
      </c>
      <c r="T741" s="177">
        <v>0</v>
      </c>
      <c r="U741" s="177">
        <v>0</v>
      </c>
      <c r="V741" s="177">
        <v>0</v>
      </c>
      <c r="W741" s="177">
        <v>0</v>
      </c>
      <c r="X741" s="177">
        <v>0</v>
      </c>
      <c r="Y741" s="177">
        <v>0</v>
      </c>
      <c r="Z741" s="177">
        <v>0</v>
      </c>
      <c r="AA741" s="177">
        <v>0</v>
      </c>
      <c r="AB741" s="177">
        <v>0</v>
      </c>
      <c r="AC741" s="177">
        <v>0</v>
      </c>
      <c r="AD741" s="177">
        <v>0</v>
      </c>
      <c r="AE741" s="177">
        <v>0</v>
      </c>
      <c r="AF741" s="177">
        <v>0</v>
      </c>
      <c r="AG741" s="177">
        <v>0</v>
      </c>
      <c r="AH741" s="177">
        <v>0</v>
      </c>
      <c r="AI741" s="177">
        <v>0</v>
      </c>
      <c r="AJ741" s="177">
        <v>0</v>
      </c>
      <c r="AK741" s="177">
        <v>3798.09</v>
      </c>
      <c r="AL741" s="177">
        <v>0</v>
      </c>
      <c r="AM741" s="177">
        <v>0</v>
      </c>
      <c r="AN741" s="177">
        <v>0</v>
      </c>
      <c r="AO741" s="177">
        <v>0</v>
      </c>
      <c r="AP741" s="177">
        <v>0</v>
      </c>
      <c r="AQ741" s="177">
        <v>0</v>
      </c>
      <c r="AR741" s="177">
        <v>0</v>
      </c>
      <c r="AS741" s="177">
        <v>0</v>
      </c>
      <c r="AT741" s="177">
        <v>0</v>
      </c>
      <c r="AU741" s="177">
        <v>0</v>
      </c>
      <c r="AV741" s="177">
        <v>0</v>
      </c>
      <c r="AW741" s="177">
        <v>0</v>
      </c>
      <c r="AX741" s="177">
        <v>0</v>
      </c>
      <c r="AY741" s="177">
        <v>0</v>
      </c>
      <c r="AZ741" s="177">
        <v>0</v>
      </c>
      <c r="BA741" s="177">
        <v>0</v>
      </c>
      <c r="BB741" s="177">
        <v>0</v>
      </c>
      <c r="BC741" s="177">
        <v>0</v>
      </c>
      <c r="BD741" s="177">
        <v>3152.88</v>
      </c>
      <c r="BE741" s="177">
        <v>0</v>
      </c>
      <c r="BF741" s="177">
        <v>0</v>
      </c>
      <c r="BG741" s="177">
        <v>65977.279999999999</v>
      </c>
      <c r="BH741" s="177">
        <v>0</v>
      </c>
      <c r="BI741" s="177">
        <v>0</v>
      </c>
      <c r="BJ741" s="177">
        <v>0</v>
      </c>
      <c r="BK741" s="177">
        <v>0</v>
      </c>
      <c r="BL741" s="177">
        <v>0</v>
      </c>
      <c r="BM741" s="177">
        <v>0</v>
      </c>
      <c r="BN741" s="177">
        <v>0</v>
      </c>
      <c r="BO741" s="177">
        <v>0</v>
      </c>
      <c r="BP741" s="177">
        <v>0</v>
      </c>
      <c r="BQ741" s="177">
        <v>1759.52</v>
      </c>
      <c r="BR741" s="177">
        <v>0</v>
      </c>
      <c r="BS741" s="177">
        <v>0</v>
      </c>
      <c r="BT741" s="179">
        <v>0</v>
      </c>
      <c r="BU741" s="179">
        <v>0</v>
      </c>
      <c r="BV741" s="177">
        <v>0</v>
      </c>
      <c r="BW741" s="179">
        <v>0</v>
      </c>
      <c r="BX741" s="177">
        <v>0</v>
      </c>
      <c r="BY741" s="179">
        <v>0</v>
      </c>
      <c r="BZ741" s="179">
        <v>0</v>
      </c>
      <c r="CA741" s="179">
        <v>0</v>
      </c>
      <c r="CB741" s="177">
        <v>0</v>
      </c>
      <c r="CC741" s="179">
        <v>0</v>
      </c>
      <c r="CD741" s="179">
        <v>0</v>
      </c>
      <c r="CE741" s="177">
        <v>39302</v>
      </c>
      <c r="CF741" s="177">
        <v>0</v>
      </c>
      <c r="CG741" s="177">
        <v>0</v>
      </c>
      <c r="CH741" s="179">
        <v>0</v>
      </c>
      <c r="CI741" s="179">
        <v>0</v>
      </c>
      <c r="CJ741" s="177">
        <v>0</v>
      </c>
      <c r="CK741" s="179">
        <v>0</v>
      </c>
      <c r="CL741" s="177">
        <v>1167.03</v>
      </c>
      <c r="CM741" s="178" t="s">
        <v>2287</v>
      </c>
      <c r="CN741" s="153" t="s">
        <v>2288</v>
      </c>
      <c r="CO741" s="153" t="s">
        <v>2287</v>
      </c>
      <c r="CQ741" s="189" t="s">
        <v>2289</v>
      </c>
      <c r="CR741" s="154">
        <f t="shared" si="17"/>
        <v>0</v>
      </c>
      <c r="CS741" s="154" t="s">
        <v>804</v>
      </c>
      <c r="CT741" s="154" t="s">
        <v>805</v>
      </c>
      <c r="CU741" s="154">
        <v>0</v>
      </c>
      <c r="CW741" s="157" t="s">
        <v>2288</v>
      </c>
      <c r="CX741" s="154" t="s">
        <v>2287</v>
      </c>
      <c r="CY741" s="154">
        <v>0</v>
      </c>
      <c r="CZ741" s="174">
        <f t="shared" si="16"/>
        <v>0</v>
      </c>
      <c r="DA741" s="158" t="s">
        <v>804</v>
      </c>
      <c r="DB741" s="154" t="s">
        <v>805</v>
      </c>
      <c r="DC741" s="154" t="s">
        <v>789</v>
      </c>
    </row>
    <row r="742" spans="1:107" ht="13.2" customHeight="1" x14ac:dyDescent="0.25">
      <c r="A742" s="175" t="s">
        <v>806</v>
      </c>
      <c r="B742" s="176" t="s">
        <v>807</v>
      </c>
      <c r="C742" s="177">
        <v>0</v>
      </c>
      <c r="D742" s="177">
        <v>0</v>
      </c>
      <c r="E742" s="177">
        <v>0</v>
      </c>
      <c r="F742" s="177">
        <v>0</v>
      </c>
      <c r="G742" s="177">
        <v>0</v>
      </c>
      <c r="H742" s="177">
        <v>0</v>
      </c>
      <c r="I742" s="177">
        <v>0</v>
      </c>
      <c r="J742" s="177">
        <v>0</v>
      </c>
      <c r="K742" s="177">
        <v>0</v>
      </c>
      <c r="L742" s="177">
        <v>0</v>
      </c>
      <c r="M742" s="177">
        <v>0</v>
      </c>
      <c r="N742" s="177">
        <v>145600.37</v>
      </c>
      <c r="O742" s="177">
        <v>0</v>
      </c>
      <c r="P742" s="177">
        <v>0</v>
      </c>
      <c r="Q742" s="177">
        <v>5164.7299999999996</v>
      </c>
      <c r="R742" s="177">
        <v>0</v>
      </c>
      <c r="S742" s="177">
        <v>67288.88</v>
      </c>
      <c r="T742" s="177">
        <v>38145.760000000002</v>
      </c>
      <c r="U742" s="177">
        <v>15160</v>
      </c>
      <c r="V742" s="177">
        <v>0</v>
      </c>
      <c r="W742" s="177">
        <v>0</v>
      </c>
      <c r="X742" s="177">
        <v>0</v>
      </c>
      <c r="Y742" s="177">
        <v>30667.71</v>
      </c>
      <c r="Z742" s="177">
        <v>0</v>
      </c>
      <c r="AA742" s="177">
        <v>22563.31</v>
      </c>
      <c r="AB742" s="177">
        <v>2414.96</v>
      </c>
      <c r="AC742" s="177">
        <v>0</v>
      </c>
      <c r="AD742" s="177">
        <v>0</v>
      </c>
      <c r="AE742" s="177">
        <v>11936.16</v>
      </c>
      <c r="AF742" s="177">
        <v>491.16</v>
      </c>
      <c r="AG742" s="177">
        <v>0</v>
      </c>
      <c r="AH742" s="177">
        <v>0</v>
      </c>
      <c r="AI742" s="177">
        <v>15667.52</v>
      </c>
      <c r="AJ742" s="177">
        <v>24000</v>
      </c>
      <c r="AK742" s="177">
        <v>0</v>
      </c>
      <c r="AL742" s="177">
        <v>0</v>
      </c>
      <c r="AM742" s="177">
        <v>0</v>
      </c>
      <c r="AN742" s="177">
        <v>0</v>
      </c>
      <c r="AO742" s="177">
        <v>0</v>
      </c>
      <c r="AP742" s="177">
        <v>0</v>
      </c>
      <c r="AQ742" s="177">
        <v>8593.44</v>
      </c>
      <c r="AR742" s="177">
        <v>0</v>
      </c>
      <c r="AS742" s="177">
        <v>0</v>
      </c>
      <c r="AT742" s="177">
        <v>0</v>
      </c>
      <c r="AU742" s="177">
        <v>0</v>
      </c>
      <c r="AV742" s="177">
        <v>0</v>
      </c>
      <c r="AW742" s="177">
        <v>0</v>
      </c>
      <c r="AX742" s="177">
        <v>0</v>
      </c>
      <c r="AY742" s="177">
        <v>0</v>
      </c>
      <c r="AZ742" s="177">
        <v>0</v>
      </c>
      <c r="BA742" s="177">
        <v>0</v>
      </c>
      <c r="BB742" s="177">
        <v>0</v>
      </c>
      <c r="BC742" s="177">
        <v>0</v>
      </c>
      <c r="BD742" s="177">
        <v>20788.41</v>
      </c>
      <c r="BE742" s="177">
        <v>0</v>
      </c>
      <c r="BF742" s="177">
        <v>7933.36</v>
      </c>
      <c r="BG742" s="177">
        <v>6649.98</v>
      </c>
      <c r="BH742" s="177">
        <v>0</v>
      </c>
      <c r="BI742" s="177">
        <v>0</v>
      </c>
      <c r="BJ742" s="177">
        <v>40000</v>
      </c>
      <c r="BK742" s="177">
        <v>60000</v>
      </c>
      <c r="BL742" s="177">
        <v>0</v>
      </c>
      <c r="BM742" s="177">
        <v>11297.53</v>
      </c>
      <c r="BN742" s="177">
        <v>20906.64</v>
      </c>
      <c r="BO742" s="177">
        <v>29413.360000000001</v>
      </c>
      <c r="BP742" s="177">
        <v>0</v>
      </c>
      <c r="BQ742" s="177">
        <v>198862.24</v>
      </c>
      <c r="BR742" s="177">
        <v>0</v>
      </c>
      <c r="BS742" s="177">
        <v>0</v>
      </c>
      <c r="BT742" s="179">
        <v>0</v>
      </c>
      <c r="BU742" s="179">
        <v>338680</v>
      </c>
      <c r="BV742" s="177">
        <v>0</v>
      </c>
      <c r="BW742" s="177">
        <v>19633.599999999999</v>
      </c>
      <c r="BX742" s="177">
        <v>122222.16</v>
      </c>
      <c r="BY742" s="177">
        <v>0</v>
      </c>
      <c r="BZ742" s="177">
        <v>0</v>
      </c>
      <c r="CA742" s="177">
        <v>31657.759999999998</v>
      </c>
      <c r="CB742" s="177">
        <v>23427.759999999998</v>
      </c>
      <c r="CC742" s="177">
        <v>0</v>
      </c>
      <c r="CD742" s="177">
        <v>0</v>
      </c>
      <c r="CE742" s="177">
        <v>104808.32000000001</v>
      </c>
      <c r="CF742" s="177">
        <v>0</v>
      </c>
      <c r="CG742" s="177">
        <v>0</v>
      </c>
      <c r="CH742" s="177">
        <v>0</v>
      </c>
      <c r="CI742" s="177">
        <v>0</v>
      </c>
      <c r="CJ742" s="177">
        <v>8444.4</v>
      </c>
      <c r="CK742" s="177">
        <v>0</v>
      </c>
      <c r="CL742" s="179">
        <v>205300</v>
      </c>
      <c r="CM742" s="178" t="s">
        <v>2287</v>
      </c>
      <c r="CN742" s="153" t="s">
        <v>2288</v>
      </c>
      <c r="CO742" s="153" t="s">
        <v>2287</v>
      </c>
      <c r="CQ742" s="189" t="s">
        <v>2289</v>
      </c>
      <c r="CR742" s="154">
        <f t="shared" si="17"/>
        <v>0</v>
      </c>
      <c r="CS742" s="154" t="s">
        <v>806</v>
      </c>
      <c r="CT742" s="154" t="s">
        <v>807</v>
      </c>
      <c r="CU742" s="154">
        <v>0</v>
      </c>
      <c r="CW742" s="157" t="s">
        <v>2288</v>
      </c>
      <c r="CX742" s="154" t="s">
        <v>2287</v>
      </c>
      <c r="CY742" s="154">
        <v>0</v>
      </c>
      <c r="CZ742" s="174">
        <f t="shared" si="16"/>
        <v>0</v>
      </c>
      <c r="DA742" s="158" t="s">
        <v>806</v>
      </c>
      <c r="DB742" s="154" t="s">
        <v>807</v>
      </c>
      <c r="DC742" s="154" t="s">
        <v>789</v>
      </c>
    </row>
    <row r="743" spans="1:107" ht="13.2" customHeight="1" x14ac:dyDescent="0.25">
      <c r="A743" s="175" t="s">
        <v>808</v>
      </c>
      <c r="B743" s="176" t="s">
        <v>809</v>
      </c>
      <c r="C743" s="177">
        <v>0</v>
      </c>
      <c r="D743" s="177">
        <v>0</v>
      </c>
      <c r="E743" s="177">
        <v>0</v>
      </c>
      <c r="F743" s="177">
        <v>0</v>
      </c>
      <c r="G743" s="177">
        <v>0</v>
      </c>
      <c r="H743" s="177">
        <v>0</v>
      </c>
      <c r="I743" s="177">
        <v>0</v>
      </c>
      <c r="J743" s="177">
        <v>0</v>
      </c>
      <c r="K743" s="177">
        <v>0</v>
      </c>
      <c r="L743" s="177">
        <v>0</v>
      </c>
      <c r="M743" s="177">
        <v>0</v>
      </c>
      <c r="N743" s="177">
        <v>0</v>
      </c>
      <c r="O743" s="177">
        <v>0</v>
      </c>
      <c r="P743" s="177">
        <v>0</v>
      </c>
      <c r="Q743" s="177">
        <v>0</v>
      </c>
      <c r="R743" s="177">
        <v>1791.66</v>
      </c>
      <c r="S743" s="177">
        <v>0</v>
      </c>
      <c r="T743" s="177">
        <v>0</v>
      </c>
      <c r="U743" s="177">
        <v>0</v>
      </c>
      <c r="V743" s="177">
        <v>0</v>
      </c>
      <c r="W743" s="177">
        <v>0</v>
      </c>
      <c r="X743" s="177">
        <v>0</v>
      </c>
      <c r="Y743" s="177">
        <v>158160.84</v>
      </c>
      <c r="Z743" s="177">
        <v>0</v>
      </c>
      <c r="AA743" s="177">
        <v>0</v>
      </c>
      <c r="AB743" s="177">
        <v>0</v>
      </c>
      <c r="AC743" s="177">
        <v>0</v>
      </c>
      <c r="AD743" s="177">
        <v>0</v>
      </c>
      <c r="AE743" s="177">
        <v>0</v>
      </c>
      <c r="AF743" s="177">
        <v>32615.25</v>
      </c>
      <c r="AG743" s="177">
        <v>0</v>
      </c>
      <c r="AH743" s="177">
        <v>0</v>
      </c>
      <c r="AI743" s="177">
        <v>9613.7800000000007</v>
      </c>
      <c r="AJ743" s="177">
        <v>0</v>
      </c>
      <c r="AK743" s="177">
        <v>0</v>
      </c>
      <c r="AL743" s="177">
        <v>0</v>
      </c>
      <c r="AM743" s="177">
        <v>0</v>
      </c>
      <c r="AN743" s="177">
        <v>88376.83</v>
      </c>
      <c r="AO743" s="177">
        <v>0</v>
      </c>
      <c r="AP743" s="177">
        <v>0</v>
      </c>
      <c r="AQ743" s="177">
        <v>0</v>
      </c>
      <c r="AR743" s="177">
        <v>0</v>
      </c>
      <c r="AS743" s="177">
        <v>0</v>
      </c>
      <c r="AT743" s="177">
        <v>0</v>
      </c>
      <c r="AU743" s="177">
        <v>0</v>
      </c>
      <c r="AV743" s="177">
        <v>0</v>
      </c>
      <c r="AW743" s="177">
        <v>0</v>
      </c>
      <c r="AX743" s="177">
        <v>0</v>
      </c>
      <c r="AY743" s="177">
        <v>0</v>
      </c>
      <c r="AZ743" s="177">
        <v>0</v>
      </c>
      <c r="BA743" s="177">
        <v>0</v>
      </c>
      <c r="BB743" s="177">
        <v>0</v>
      </c>
      <c r="BC743" s="177">
        <v>0</v>
      </c>
      <c r="BD743" s="177">
        <v>753159.16</v>
      </c>
      <c r="BE743" s="177">
        <v>176922.56</v>
      </c>
      <c r="BF743" s="177">
        <v>0</v>
      </c>
      <c r="BG743" s="177">
        <v>1480494.34</v>
      </c>
      <c r="BH743" s="177">
        <v>0</v>
      </c>
      <c r="BI743" s="177">
        <v>0</v>
      </c>
      <c r="BJ743" s="177">
        <v>0</v>
      </c>
      <c r="BK743" s="177">
        <v>0</v>
      </c>
      <c r="BL743" s="177">
        <v>0</v>
      </c>
      <c r="BM743" s="177">
        <v>7833.36</v>
      </c>
      <c r="BN743" s="177">
        <v>28726.639999999999</v>
      </c>
      <c r="BO743" s="177">
        <v>0</v>
      </c>
      <c r="BP743" s="177">
        <v>0</v>
      </c>
      <c r="BQ743" s="177">
        <v>4444.4399999999996</v>
      </c>
      <c r="BR743" s="179">
        <v>2045726.93</v>
      </c>
      <c r="BS743" s="179">
        <v>0</v>
      </c>
      <c r="BT743" s="179">
        <v>0</v>
      </c>
      <c r="BU743" s="179">
        <v>0</v>
      </c>
      <c r="BV743" s="179">
        <v>0</v>
      </c>
      <c r="BW743" s="179">
        <v>0</v>
      </c>
      <c r="BX743" s="179">
        <v>0</v>
      </c>
      <c r="BY743" s="179">
        <v>0</v>
      </c>
      <c r="BZ743" s="179">
        <v>0</v>
      </c>
      <c r="CA743" s="179">
        <v>0</v>
      </c>
      <c r="CB743" s="179">
        <v>0</v>
      </c>
      <c r="CC743" s="179">
        <v>0</v>
      </c>
      <c r="CD743" s="179">
        <v>0</v>
      </c>
      <c r="CE743" s="179">
        <v>0</v>
      </c>
      <c r="CF743" s="179">
        <v>0</v>
      </c>
      <c r="CG743" s="179">
        <v>0</v>
      </c>
      <c r="CH743" s="179">
        <v>0</v>
      </c>
      <c r="CI743" s="179">
        <v>0</v>
      </c>
      <c r="CJ743" s="179">
        <v>0</v>
      </c>
      <c r="CK743" s="179">
        <v>0</v>
      </c>
      <c r="CL743" s="179">
        <v>0</v>
      </c>
      <c r="CM743" s="178" t="s">
        <v>2287</v>
      </c>
      <c r="CN743" s="153" t="s">
        <v>2299</v>
      </c>
      <c r="CO743" s="153" t="s">
        <v>2287</v>
      </c>
      <c r="CQ743" s="189" t="s">
        <v>2289</v>
      </c>
      <c r="CR743" s="154">
        <f t="shared" si="17"/>
        <v>0</v>
      </c>
      <c r="CS743" s="154" t="s">
        <v>808</v>
      </c>
      <c r="CT743" s="154" t="s">
        <v>809</v>
      </c>
      <c r="CU743" s="154">
        <v>0</v>
      </c>
      <c r="CW743" s="157" t="s">
        <v>2299</v>
      </c>
      <c r="CX743" s="154" t="s">
        <v>2287</v>
      </c>
      <c r="CY743" s="154">
        <v>0</v>
      </c>
      <c r="CZ743" s="174">
        <f t="shared" si="16"/>
        <v>0</v>
      </c>
      <c r="DA743" s="158" t="s">
        <v>808</v>
      </c>
      <c r="DB743" s="154" t="s">
        <v>809</v>
      </c>
      <c r="DC743" s="154" t="s">
        <v>789</v>
      </c>
    </row>
    <row r="744" spans="1:107" ht="13.2" customHeight="1" x14ac:dyDescent="0.25">
      <c r="A744" s="175" t="s">
        <v>810</v>
      </c>
      <c r="B744" s="176" t="s">
        <v>811</v>
      </c>
      <c r="C744" s="177">
        <v>315734.25</v>
      </c>
      <c r="D744" s="177">
        <v>0</v>
      </c>
      <c r="E744" s="177">
        <v>0</v>
      </c>
      <c r="F744" s="177">
        <v>0</v>
      </c>
      <c r="G744" s="177">
        <v>42457.21</v>
      </c>
      <c r="H744" s="177">
        <v>0</v>
      </c>
      <c r="I744" s="177">
        <v>0</v>
      </c>
      <c r="J744" s="177">
        <v>0</v>
      </c>
      <c r="K744" s="177">
        <v>0</v>
      </c>
      <c r="L744" s="177">
        <v>0</v>
      </c>
      <c r="M744" s="177">
        <v>397050.12</v>
      </c>
      <c r="N744" s="177">
        <v>0</v>
      </c>
      <c r="O744" s="177">
        <v>315666.71000000002</v>
      </c>
      <c r="P744" s="177">
        <v>606400</v>
      </c>
      <c r="Q744" s="177">
        <v>0</v>
      </c>
      <c r="R744" s="177">
        <v>166533.32</v>
      </c>
      <c r="S744" s="177">
        <v>606400</v>
      </c>
      <c r="T744" s="177">
        <v>0</v>
      </c>
      <c r="U744" s="177">
        <v>0</v>
      </c>
      <c r="V744" s="177">
        <v>0</v>
      </c>
      <c r="W744" s="177">
        <v>595849.31000000006</v>
      </c>
      <c r="X744" s="177">
        <v>0</v>
      </c>
      <c r="Y744" s="177">
        <v>0</v>
      </c>
      <c r="Z744" s="177">
        <v>0</v>
      </c>
      <c r="AA744" s="177">
        <v>280000</v>
      </c>
      <c r="AB744" s="177">
        <v>0</v>
      </c>
      <c r="AC744" s="177">
        <v>175000</v>
      </c>
      <c r="AD744" s="177">
        <v>352112.16</v>
      </c>
      <c r="AE744" s="177">
        <v>279616.45</v>
      </c>
      <c r="AF744" s="177">
        <v>255910.67</v>
      </c>
      <c r="AG744" s="177">
        <v>0</v>
      </c>
      <c r="AH744" s="177">
        <v>374579.17</v>
      </c>
      <c r="AI744" s="177">
        <v>283068.48</v>
      </c>
      <c r="AJ744" s="177">
        <v>280000</v>
      </c>
      <c r="AK744" s="177">
        <v>313452.86</v>
      </c>
      <c r="AL744" s="177">
        <v>0</v>
      </c>
      <c r="AM744" s="177">
        <v>661088.69999999995</v>
      </c>
      <c r="AN744" s="177">
        <v>0</v>
      </c>
      <c r="AO744" s="177">
        <v>0</v>
      </c>
      <c r="AP744" s="177">
        <v>0</v>
      </c>
      <c r="AQ744" s="177">
        <v>0</v>
      </c>
      <c r="AR744" s="177">
        <v>0</v>
      </c>
      <c r="AS744" s="177">
        <v>0</v>
      </c>
      <c r="AT744" s="177">
        <v>0</v>
      </c>
      <c r="AU744" s="177">
        <v>0</v>
      </c>
      <c r="AV744" s="177">
        <v>0</v>
      </c>
      <c r="AW744" s="177">
        <v>0</v>
      </c>
      <c r="AX744" s="177">
        <v>0</v>
      </c>
      <c r="AY744" s="177">
        <v>0</v>
      </c>
      <c r="AZ744" s="177">
        <v>332666.64</v>
      </c>
      <c r="BA744" s="177">
        <v>0</v>
      </c>
      <c r="BB744" s="177">
        <v>0</v>
      </c>
      <c r="BC744" s="177">
        <v>63166.47</v>
      </c>
      <c r="BD744" s="177">
        <v>97249</v>
      </c>
      <c r="BE744" s="177">
        <v>0</v>
      </c>
      <c r="BF744" s="177">
        <v>291433.31</v>
      </c>
      <c r="BG744" s="177">
        <v>97249.95</v>
      </c>
      <c r="BH744" s="177">
        <v>0</v>
      </c>
      <c r="BI744" s="177">
        <v>0</v>
      </c>
      <c r="BJ744" s="177">
        <v>0</v>
      </c>
      <c r="BK744" s="177">
        <v>389932.36</v>
      </c>
      <c r="BL744" s="177">
        <v>355132.34</v>
      </c>
      <c r="BM744" s="177">
        <v>332666.64</v>
      </c>
      <c r="BN744" s="177">
        <v>332666.64</v>
      </c>
      <c r="BO744" s="177">
        <v>625234.44999999995</v>
      </c>
      <c r="BP744" s="177">
        <v>332666.65000000002</v>
      </c>
      <c r="BQ744" s="177">
        <v>99231.34</v>
      </c>
      <c r="BR744" s="179">
        <v>1899080.01</v>
      </c>
      <c r="BS744" s="179">
        <v>451733.36</v>
      </c>
      <c r="BT744" s="179">
        <v>0</v>
      </c>
      <c r="BU744" s="179">
        <v>24232.34</v>
      </c>
      <c r="BV744" s="179">
        <v>0</v>
      </c>
      <c r="BW744" s="179">
        <v>503466.64</v>
      </c>
      <c r="BX744" s="179">
        <v>0</v>
      </c>
      <c r="BY744" s="179">
        <v>332800</v>
      </c>
      <c r="BZ744" s="179">
        <v>0</v>
      </c>
      <c r="CA744" s="179">
        <v>0</v>
      </c>
      <c r="CB744" s="179">
        <v>266000</v>
      </c>
      <c r="CC744" s="179">
        <v>111864.67</v>
      </c>
      <c r="CD744" s="179">
        <v>60582.35</v>
      </c>
      <c r="CE744" s="179">
        <v>432599.01</v>
      </c>
      <c r="CF744" s="179">
        <v>132266.64000000001</v>
      </c>
      <c r="CG744" s="179">
        <v>0</v>
      </c>
      <c r="CH744" s="179">
        <v>0</v>
      </c>
      <c r="CI744" s="179">
        <v>0</v>
      </c>
      <c r="CJ744" s="179">
        <v>66499</v>
      </c>
      <c r="CK744" s="179">
        <v>142666.64000000001</v>
      </c>
      <c r="CL744" s="179">
        <v>0</v>
      </c>
      <c r="CM744" s="178" t="s">
        <v>2287</v>
      </c>
      <c r="CN744" s="153" t="s">
        <v>2299</v>
      </c>
      <c r="CO744" s="153" t="s">
        <v>2287</v>
      </c>
      <c r="CQ744" s="189" t="s">
        <v>2289</v>
      </c>
      <c r="CR744" s="154">
        <f t="shared" si="17"/>
        <v>0</v>
      </c>
      <c r="CS744" s="154" t="s">
        <v>810</v>
      </c>
      <c r="CT744" s="154" t="s">
        <v>811</v>
      </c>
      <c r="CU744" s="154">
        <v>0</v>
      </c>
      <c r="CW744" s="157" t="s">
        <v>2299</v>
      </c>
      <c r="CX744" s="154" t="s">
        <v>2287</v>
      </c>
      <c r="CY744" s="154">
        <v>0</v>
      </c>
      <c r="CZ744" s="174">
        <f t="shared" si="16"/>
        <v>0</v>
      </c>
      <c r="DA744" s="158" t="s">
        <v>810</v>
      </c>
      <c r="DB744" s="154" t="s">
        <v>811</v>
      </c>
      <c r="DC744" s="154" t="s">
        <v>789</v>
      </c>
    </row>
    <row r="745" spans="1:107" ht="13.2" customHeight="1" x14ac:dyDescent="0.25">
      <c r="A745" s="175" t="s">
        <v>812</v>
      </c>
      <c r="B745" s="176" t="s">
        <v>813</v>
      </c>
      <c r="C745" s="177">
        <v>0</v>
      </c>
      <c r="D745" s="177">
        <v>0</v>
      </c>
      <c r="E745" s="177">
        <v>0</v>
      </c>
      <c r="F745" s="177">
        <v>0</v>
      </c>
      <c r="G745" s="177">
        <v>0</v>
      </c>
      <c r="H745" s="177">
        <v>0</v>
      </c>
      <c r="I745" s="177">
        <v>0</v>
      </c>
      <c r="J745" s="177">
        <v>0</v>
      </c>
      <c r="K745" s="177">
        <v>0</v>
      </c>
      <c r="L745" s="177">
        <v>18386.36</v>
      </c>
      <c r="M745" s="177">
        <v>0</v>
      </c>
      <c r="N745" s="177">
        <v>0</v>
      </c>
      <c r="O745" s="177">
        <v>309184.15999999997</v>
      </c>
      <c r="P745" s="177">
        <v>0</v>
      </c>
      <c r="Q745" s="177">
        <v>0</v>
      </c>
      <c r="R745" s="177">
        <v>0</v>
      </c>
      <c r="S745" s="177">
        <v>0</v>
      </c>
      <c r="T745" s="177">
        <v>0</v>
      </c>
      <c r="U745" s="177">
        <v>0</v>
      </c>
      <c r="V745" s="177">
        <v>0</v>
      </c>
      <c r="W745" s="177">
        <v>0</v>
      </c>
      <c r="X745" s="177">
        <v>0</v>
      </c>
      <c r="Y745" s="177">
        <v>119687.69</v>
      </c>
      <c r="Z745" s="177">
        <v>0</v>
      </c>
      <c r="AA745" s="177">
        <v>0</v>
      </c>
      <c r="AB745" s="177">
        <v>0</v>
      </c>
      <c r="AC745" s="177">
        <v>0</v>
      </c>
      <c r="AD745" s="177">
        <v>0</v>
      </c>
      <c r="AE745" s="177">
        <v>0</v>
      </c>
      <c r="AF745" s="177">
        <v>0</v>
      </c>
      <c r="AG745" s="177">
        <v>134833.35999999999</v>
      </c>
      <c r="AH745" s="177">
        <v>0</v>
      </c>
      <c r="AI745" s="177">
        <v>0</v>
      </c>
      <c r="AJ745" s="177">
        <v>0</v>
      </c>
      <c r="AK745" s="177">
        <v>0</v>
      </c>
      <c r="AL745" s="177">
        <v>0</v>
      </c>
      <c r="AM745" s="177">
        <v>0</v>
      </c>
      <c r="AN745" s="177">
        <v>0</v>
      </c>
      <c r="AO745" s="177">
        <v>32977.760000000002</v>
      </c>
      <c r="AP745" s="177">
        <v>0</v>
      </c>
      <c r="AQ745" s="177">
        <v>0</v>
      </c>
      <c r="AR745" s="177">
        <v>0</v>
      </c>
      <c r="AS745" s="177">
        <v>0</v>
      </c>
      <c r="AT745" s="177">
        <v>0</v>
      </c>
      <c r="AU745" s="177">
        <v>0</v>
      </c>
      <c r="AV745" s="177">
        <v>0</v>
      </c>
      <c r="AW745" s="177">
        <v>0</v>
      </c>
      <c r="AX745" s="177">
        <v>0</v>
      </c>
      <c r="AY745" s="177">
        <v>0</v>
      </c>
      <c r="AZ745" s="177">
        <v>0</v>
      </c>
      <c r="BA745" s="177">
        <v>0</v>
      </c>
      <c r="BB745" s="177">
        <v>72888.88</v>
      </c>
      <c r="BC745" s="177">
        <v>0</v>
      </c>
      <c r="BD745" s="177">
        <v>0</v>
      </c>
      <c r="BE745" s="177">
        <v>10610</v>
      </c>
      <c r="BF745" s="177">
        <v>0</v>
      </c>
      <c r="BG745" s="177">
        <v>0</v>
      </c>
      <c r="BH745" s="177">
        <v>0</v>
      </c>
      <c r="BI745" s="177">
        <v>0</v>
      </c>
      <c r="BJ745" s="177">
        <v>0</v>
      </c>
      <c r="BK745" s="177">
        <v>0</v>
      </c>
      <c r="BL745" s="177">
        <v>0</v>
      </c>
      <c r="BM745" s="177">
        <v>63397.04</v>
      </c>
      <c r="BN745" s="177">
        <v>0</v>
      </c>
      <c r="BO745" s="177">
        <v>0</v>
      </c>
      <c r="BP745" s="177">
        <v>62888.89</v>
      </c>
      <c r="BQ745" s="177">
        <v>53309.760000000002</v>
      </c>
      <c r="BR745" s="179">
        <v>1709166.67</v>
      </c>
      <c r="BS745" s="179">
        <v>0</v>
      </c>
      <c r="BT745" s="179">
        <v>0</v>
      </c>
      <c r="BU745" s="179">
        <v>0</v>
      </c>
      <c r="BV745" s="179">
        <v>0</v>
      </c>
      <c r="BW745" s="179">
        <v>71352</v>
      </c>
      <c r="BX745" s="179">
        <v>0</v>
      </c>
      <c r="BY745" s="179">
        <v>33200</v>
      </c>
      <c r="BZ745" s="179">
        <v>270199.36</v>
      </c>
      <c r="CA745" s="179">
        <v>67933.119999999995</v>
      </c>
      <c r="CB745" s="179">
        <v>0</v>
      </c>
      <c r="CC745" s="179">
        <v>141088.89000000001</v>
      </c>
      <c r="CD745" s="179">
        <v>0</v>
      </c>
      <c r="CE745" s="179">
        <v>0</v>
      </c>
      <c r="CF745" s="179">
        <v>0</v>
      </c>
      <c r="CG745" s="179">
        <v>0</v>
      </c>
      <c r="CH745" s="179">
        <v>203799.36</v>
      </c>
      <c r="CI745" s="179">
        <v>0</v>
      </c>
      <c r="CJ745" s="179">
        <v>131858.79999999999</v>
      </c>
      <c r="CK745" s="179">
        <v>0</v>
      </c>
      <c r="CL745" s="179">
        <v>0</v>
      </c>
      <c r="CM745" s="178" t="s">
        <v>2287</v>
      </c>
      <c r="CN745" s="153" t="s">
        <v>2299</v>
      </c>
      <c r="CO745" s="153" t="s">
        <v>2287</v>
      </c>
      <c r="CQ745" s="189" t="s">
        <v>2289</v>
      </c>
      <c r="CR745" s="154">
        <f t="shared" si="17"/>
        <v>0</v>
      </c>
      <c r="CS745" s="154" t="s">
        <v>812</v>
      </c>
      <c r="CT745" s="154" t="s">
        <v>813</v>
      </c>
      <c r="CU745" s="154">
        <v>0</v>
      </c>
      <c r="CW745" s="157" t="s">
        <v>2299</v>
      </c>
      <c r="CX745" s="154" t="s">
        <v>2287</v>
      </c>
      <c r="CY745" s="154">
        <v>0</v>
      </c>
      <c r="CZ745" s="174">
        <f t="shared" si="16"/>
        <v>0</v>
      </c>
      <c r="DA745" s="158" t="s">
        <v>812</v>
      </c>
      <c r="DB745" s="154" t="s">
        <v>813</v>
      </c>
      <c r="DC745" s="154" t="s">
        <v>789</v>
      </c>
    </row>
    <row r="746" spans="1:107" ht="13.2" customHeight="1" x14ac:dyDescent="0.25">
      <c r="A746" s="175" t="s">
        <v>814</v>
      </c>
      <c r="B746" s="176" t="s">
        <v>815</v>
      </c>
      <c r="C746" s="177">
        <v>0</v>
      </c>
      <c r="D746" s="177">
        <v>0</v>
      </c>
      <c r="E746" s="177">
        <v>0</v>
      </c>
      <c r="F746" s="177">
        <v>0</v>
      </c>
      <c r="G746" s="177">
        <v>0</v>
      </c>
      <c r="H746" s="177">
        <v>0</v>
      </c>
      <c r="I746" s="177">
        <v>0</v>
      </c>
      <c r="J746" s="177">
        <v>0</v>
      </c>
      <c r="K746" s="177">
        <v>0</v>
      </c>
      <c r="L746" s="177">
        <v>0</v>
      </c>
      <c r="M746" s="177">
        <v>0</v>
      </c>
      <c r="N746" s="177">
        <v>0</v>
      </c>
      <c r="O746" s="177">
        <v>0</v>
      </c>
      <c r="P746" s="177">
        <v>0</v>
      </c>
      <c r="Q746" s="177">
        <v>0</v>
      </c>
      <c r="R746" s="177">
        <v>0</v>
      </c>
      <c r="S746" s="177">
        <v>0</v>
      </c>
      <c r="T746" s="177">
        <v>0</v>
      </c>
      <c r="U746" s="177">
        <v>0</v>
      </c>
      <c r="V746" s="177">
        <v>0</v>
      </c>
      <c r="W746" s="177">
        <v>0</v>
      </c>
      <c r="X746" s="177">
        <v>0</v>
      </c>
      <c r="Y746" s="177">
        <v>0</v>
      </c>
      <c r="Z746" s="177">
        <v>0</v>
      </c>
      <c r="AA746" s="177">
        <v>0</v>
      </c>
      <c r="AB746" s="177">
        <v>0</v>
      </c>
      <c r="AC746" s="177">
        <v>0</v>
      </c>
      <c r="AD746" s="177">
        <v>0</v>
      </c>
      <c r="AE746" s="177">
        <v>0</v>
      </c>
      <c r="AF746" s="177">
        <v>0</v>
      </c>
      <c r="AG746" s="177">
        <v>0</v>
      </c>
      <c r="AH746" s="177">
        <v>0</v>
      </c>
      <c r="AI746" s="177">
        <v>0</v>
      </c>
      <c r="AJ746" s="177">
        <v>0</v>
      </c>
      <c r="AK746" s="177">
        <v>0</v>
      </c>
      <c r="AL746" s="177">
        <v>0</v>
      </c>
      <c r="AM746" s="177">
        <v>0</v>
      </c>
      <c r="AN746" s="177">
        <v>0</v>
      </c>
      <c r="AO746" s="177">
        <v>0</v>
      </c>
      <c r="AP746" s="177">
        <v>0</v>
      </c>
      <c r="AQ746" s="177">
        <v>0</v>
      </c>
      <c r="AR746" s="177">
        <v>0</v>
      </c>
      <c r="AS746" s="177">
        <v>0</v>
      </c>
      <c r="AT746" s="177">
        <v>0</v>
      </c>
      <c r="AU746" s="177">
        <v>0</v>
      </c>
      <c r="AV746" s="177">
        <v>0</v>
      </c>
      <c r="AW746" s="177">
        <v>0</v>
      </c>
      <c r="AX746" s="177">
        <v>0</v>
      </c>
      <c r="AY746" s="177">
        <v>0</v>
      </c>
      <c r="AZ746" s="177">
        <v>0</v>
      </c>
      <c r="BA746" s="177">
        <v>0</v>
      </c>
      <c r="BB746" s="177">
        <v>0</v>
      </c>
      <c r="BC746" s="177">
        <v>0</v>
      </c>
      <c r="BD746" s="177">
        <v>0</v>
      </c>
      <c r="BE746" s="177">
        <v>0</v>
      </c>
      <c r="BF746" s="177">
        <v>0</v>
      </c>
      <c r="BG746" s="177">
        <v>0</v>
      </c>
      <c r="BH746" s="177">
        <v>0</v>
      </c>
      <c r="BI746" s="177">
        <v>0</v>
      </c>
      <c r="BJ746" s="177">
        <v>0</v>
      </c>
      <c r="BK746" s="177">
        <v>0</v>
      </c>
      <c r="BL746" s="177">
        <v>2389.34</v>
      </c>
      <c r="BM746" s="177">
        <v>0</v>
      </c>
      <c r="BN746" s="177">
        <v>0</v>
      </c>
      <c r="BO746" s="177">
        <v>0</v>
      </c>
      <c r="BP746" s="177">
        <v>0</v>
      </c>
      <c r="BQ746" s="177">
        <v>0</v>
      </c>
      <c r="BR746" s="179">
        <v>344604.34</v>
      </c>
      <c r="BS746" s="177">
        <v>0</v>
      </c>
      <c r="BT746" s="179">
        <v>0</v>
      </c>
      <c r="BU746" s="177">
        <v>0</v>
      </c>
      <c r="BV746" s="179">
        <v>0</v>
      </c>
      <c r="BW746" s="179">
        <v>0</v>
      </c>
      <c r="BX746" s="177">
        <v>133013.35999999999</v>
      </c>
      <c r="BY746" s="179">
        <v>0</v>
      </c>
      <c r="BZ746" s="179">
        <v>0</v>
      </c>
      <c r="CA746" s="179">
        <v>0</v>
      </c>
      <c r="CB746" s="179">
        <v>0</v>
      </c>
      <c r="CC746" s="179">
        <v>0</v>
      </c>
      <c r="CD746" s="179">
        <v>0</v>
      </c>
      <c r="CE746" s="179">
        <v>0</v>
      </c>
      <c r="CF746" s="179">
        <v>0</v>
      </c>
      <c r="CG746" s="177">
        <v>0</v>
      </c>
      <c r="CH746" s="177">
        <v>0</v>
      </c>
      <c r="CI746" s="179">
        <v>0</v>
      </c>
      <c r="CJ746" s="179">
        <v>0</v>
      </c>
      <c r="CK746" s="179">
        <v>0</v>
      </c>
      <c r="CL746" s="177">
        <v>0</v>
      </c>
      <c r="CM746" s="178" t="s">
        <v>2287</v>
      </c>
      <c r="CN746" s="153" t="s">
        <v>2299</v>
      </c>
      <c r="CO746" s="153" t="s">
        <v>2287</v>
      </c>
      <c r="CQ746" s="189" t="s">
        <v>2289</v>
      </c>
      <c r="CR746" s="154">
        <f t="shared" si="17"/>
        <v>0</v>
      </c>
      <c r="CS746" s="154" t="s">
        <v>814</v>
      </c>
      <c r="CT746" s="154" t="s">
        <v>815</v>
      </c>
      <c r="CU746" s="154">
        <v>0</v>
      </c>
      <c r="CW746" s="157" t="s">
        <v>2299</v>
      </c>
      <c r="CX746" s="154" t="s">
        <v>2287</v>
      </c>
      <c r="CY746" s="154">
        <v>0</v>
      </c>
      <c r="CZ746" s="174">
        <f t="shared" si="16"/>
        <v>0</v>
      </c>
      <c r="DA746" s="158" t="s">
        <v>814</v>
      </c>
      <c r="DB746" s="154" t="s">
        <v>815</v>
      </c>
      <c r="DC746" s="154" t="s">
        <v>789</v>
      </c>
    </row>
    <row r="747" spans="1:107" ht="13.2" customHeight="1" x14ac:dyDescent="0.25">
      <c r="A747" s="175" t="s">
        <v>816</v>
      </c>
      <c r="B747" s="176" t="s">
        <v>817</v>
      </c>
      <c r="C747" s="177">
        <v>0</v>
      </c>
      <c r="D747" s="177">
        <v>0</v>
      </c>
      <c r="E747" s="177">
        <v>0</v>
      </c>
      <c r="F747" s="177">
        <v>0</v>
      </c>
      <c r="G747" s="177">
        <v>0</v>
      </c>
      <c r="H747" s="177">
        <v>0</v>
      </c>
      <c r="I747" s="177">
        <v>0</v>
      </c>
      <c r="J747" s="177">
        <v>0</v>
      </c>
      <c r="K747" s="177">
        <v>0</v>
      </c>
      <c r="L747" s="177">
        <v>0</v>
      </c>
      <c r="M747" s="177">
        <v>0</v>
      </c>
      <c r="N747" s="177">
        <v>0</v>
      </c>
      <c r="O747" s="177">
        <v>0</v>
      </c>
      <c r="P747" s="177">
        <v>0</v>
      </c>
      <c r="Q747" s="177">
        <v>0</v>
      </c>
      <c r="R747" s="177">
        <v>0</v>
      </c>
      <c r="S747" s="177">
        <v>0</v>
      </c>
      <c r="T747" s="177">
        <v>0</v>
      </c>
      <c r="U747" s="177">
        <v>0</v>
      </c>
      <c r="V747" s="177">
        <v>0</v>
      </c>
      <c r="W747" s="177">
        <v>0</v>
      </c>
      <c r="X747" s="177">
        <v>0</v>
      </c>
      <c r="Y747" s="177">
        <v>0</v>
      </c>
      <c r="Z747" s="177">
        <v>0</v>
      </c>
      <c r="AA747" s="177">
        <v>0</v>
      </c>
      <c r="AB747" s="177">
        <v>0</v>
      </c>
      <c r="AC747" s="177">
        <v>0</v>
      </c>
      <c r="AD747" s="177">
        <v>0</v>
      </c>
      <c r="AE747" s="177">
        <v>0</v>
      </c>
      <c r="AF747" s="177">
        <v>0</v>
      </c>
      <c r="AG747" s="177">
        <v>0</v>
      </c>
      <c r="AH747" s="177">
        <v>0</v>
      </c>
      <c r="AI747" s="177">
        <v>0</v>
      </c>
      <c r="AJ747" s="177">
        <v>0</v>
      </c>
      <c r="AK747" s="177">
        <v>0</v>
      </c>
      <c r="AL747" s="177">
        <v>0</v>
      </c>
      <c r="AM747" s="177">
        <v>0</v>
      </c>
      <c r="AN747" s="177">
        <v>0</v>
      </c>
      <c r="AO747" s="177">
        <v>0</v>
      </c>
      <c r="AP747" s="177">
        <v>0</v>
      </c>
      <c r="AQ747" s="177">
        <v>0</v>
      </c>
      <c r="AR747" s="177">
        <v>0</v>
      </c>
      <c r="AS747" s="177">
        <v>0</v>
      </c>
      <c r="AT747" s="177">
        <v>0</v>
      </c>
      <c r="AU747" s="177">
        <v>0</v>
      </c>
      <c r="AV747" s="177">
        <v>0</v>
      </c>
      <c r="AW747" s="177">
        <v>0</v>
      </c>
      <c r="AX747" s="177">
        <v>0</v>
      </c>
      <c r="AY747" s="177">
        <v>0</v>
      </c>
      <c r="AZ747" s="177">
        <v>0</v>
      </c>
      <c r="BA747" s="177">
        <v>0</v>
      </c>
      <c r="BB747" s="177">
        <v>0</v>
      </c>
      <c r="BC747" s="177">
        <v>0</v>
      </c>
      <c r="BD747" s="177">
        <v>0</v>
      </c>
      <c r="BE747" s="177">
        <v>0</v>
      </c>
      <c r="BF747" s="177">
        <v>0</v>
      </c>
      <c r="BG747" s="177">
        <v>0</v>
      </c>
      <c r="BH747" s="177">
        <v>0</v>
      </c>
      <c r="BI747" s="177">
        <v>0</v>
      </c>
      <c r="BJ747" s="177">
        <v>0</v>
      </c>
      <c r="BK747" s="177">
        <v>0</v>
      </c>
      <c r="BL747" s="177">
        <v>0</v>
      </c>
      <c r="BM747" s="177">
        <v>0</v>
      </c>
      <c r="BN747" s="177">
        <v>0</v>
      </c>
      <c r="BO747" s="177">
        <v>0</v>
      </c>
      <c r="BP747" s="177">
        <v>0</v>
      </c>
      <c r="BQ747" s="177">
        <v>0</v>
      </c>
      <c r="BR747" s="177">
        <v>118723.36</v>
      </c>
      <c r="BS747" s="177">
        <v>0</v>
      </c>
      <c r="BT747" s="177">
        <v>0</v>
      </c>
      <c r="BU747" s="177">
        <v>0</v>
      </c>
      <c r="BV747" s="177">
        <v>0</v>
      </c>
      <c r="BW747" s="177">
        <v>0</v>
      </c>
      <c r="BX747" s="179">
        <v>0</v>
      </c>
      <c r="BY747" s="179">
        <v>0</v>
      </c>
      <c r="BZ747" s="179">
        <v>0</v>
      </c>
      <c r="CA747" s="177">
        <v>0</v>
      </c>
      <c r="CB747" s="177">
        <v>0</v>
      </c>
      <c r="CC747" s="177">
        <v>0</v>
      </c>
      <c r="CD747" s="177">
        <v>0</v>
      </c>
      <c r="CE747" s="179">
        <v>0</v>
      </c>
      <c r="CF747" s="177">
        <v>0</v>
      </c>
      <c r="CG747" s="177">
        <v>0</v>
      </c>
      <c r="CH747" s="179">
        <v>0</v>
      </c>
      <c r="CI747" s="177">
        <v>0</v>
      </c>
      <c r="CJ747" s="179">
        <v>0</v>
      </c>
      <c r="CK747" s="177">
        <v>0</v>
      </c>
      <c r="CL747" s="177">
        <v>0</v>
      </c>
      <c r="CM747" s="178" t="s">
        <v>2287</v>
      </c>
      <c r="CN747" s="153" t="s">
        <v>2299</v>
      </c>
      <c r="CO747" s="153" t="s">
        <v>2287</v>
      </c>
      <c r="CQ747" s="189" t="s">
        <v>2289</v>
      </c>
      <c r="CR747" s="154">
        <f t="shared" si="17"/>
        <v>0</v>
      </c>
      <c r="CS747" s="154" t="s">
        <v>816</v>
      </c>
      <c r="CT747" s="154" t="s">
        <v>817</v>
      </c>
      <c r="CU747" s="154">
        <v>0</v>
      </c>
      <c r="CW747" s="157" t="s">
        <v>2299</v>
      </c>
      <c r="CX747" s="154" t="s">
        <v>2287</v>
      </c>
      <c r="CY747" s="154">
        <v>0</v>
      </c>
      <c r="CZ747" s="174">
        <f t="shared" si="16"/>
        <v>0</v>
      </c>
      <c r="DA747" s="158" t="s">
        <v>816</v>
      </c>
      <c r="DB747" s="154" t="s">
        <v>817</v>
      </c>
      <c r="DC747" s="154" t="s">
        <v>789</v>
      </c>
    </row>
    <row r="748" spans="1:107" ht="13.2" customHeight="1" x14ac:dyDescent="0.25">
      <c r="A748" s="175" t="s">
        <v>1149</v>
      </c>
      <c r="B748" s="176" t="s">
        <v>1150</v>
      </c>
      <c r="C748" s="177">
        <v>0</v>
      </c>
      <c r="D748" s="177">
        <v>0</v>
      </c>
      <c r="E748" s="177">
        <v>0</v>
      </c>
      <c r="F748" s="177">
        <v>0</v>
      </c>
      <c r="G748" s="177">
        <v>0</v>
      </c>
      <c r="H748" s="177">
        <v>0</v>
      </c>
      <c r="I748" s="177">
        <v>0</v>
      </c>
      <c r="J748" s="177">
        <v>0</v>
      </c>
      <c r="K748" s="177">
        <v>0</v>
      </c>
      <c r="L748" s="177">
        <v>0</v>
      </c>
      <c r="M748" s="177">
        <v>0</v>
      </c>
      <c r="N748" s="177">
        <v>0</v>
      </c>
      <c r="O748" s="177">
        <v>0</v>
      </c>
      <c r="P748" s="177">
        <v>0</v>
      </c>
      <c r="Q748" s="177">
        <v>0</v>
      </c>
      <c r="R748" s="177">
        <v>0</v>
      </c>
      <c r="S748" s="177">
        <v>0</v>
      </c>
      <c r="T748" s="177">
        <v>0</v>
      </c>
      <c r="U748" s="177">
        <v>0</v>
      </c>
      <c r="V748" s="177">
        <v>0</v>
      </c>
      <c r="W748" s="177">
        <v>0</v>
      </c>
      <c r="X748" s="177">
        <v>0</v>
      </c>
      <c r="Y748" s="177">
        <v>0</v>
      </c>
      <c r="Z748" s="177">
        <v>0</v>
      </c>
      <c r="AA748" s="177">
        <v>0</v>
      </c>
      <c r="AB748" s="177">
        <v>0</v>
      </c>
      <c r="AC748" s="177">
        <v>0</v>
      </c>
      <c r="AD748" s="177">
        <v>0</v>
      </c>
      <c r="AE748" s="177">
        <v>0</v>
      </c>
      <c r="AF748" s="177">
        <v>0</v>
      </c>
      <c r="AG748" s="177">
        <v>0</v>
      </c>
      <c r="AH748" s="177">
        <v>0</v>
      </c>
      <c r="AI748" s="177">
        <v>0</v>
      </c>
      <c r="AJ748" s="177">
        <v>0</v>
      </c>
      <c r="AK748" s="177">
        <v>0</v>
      </c>
      <c r="AL748" s="177">
        <v>0</v>
      </c>
      <c r="AM748" s="177">
        <v>0</v>
      </c>
      <c r="AN748" s="177">
        <v>0</v>
      </c>
      <c r="AO748" s="177">
        <v>0</v>
      </c>
      <c r="AP748" s="177">
        <v>0</v>
      </c>
      <c r="AQ748" s="177">
        <v>0</v>
      </c>
      <c r="AR748" s="177">
        <v>0</v>
      </c>
      <c r="AS748" s="177">
        <v>0</v>
      </c>
      <c r="AT748" s="177">
        <v>0</v>
      </c>
      <c r="AU748" s="177">
        <v>0</v>
      </c>
      <c r="AV748" s="177">
        <v>0</v>
      </c>
      <c r="AW748" s="177">
        <v>0</v>
      </c>
      <c r="AX748" s="177">
        <v>0</v>
      </c>
      <c r="AY748" s="177">
        <v>0</v>
      </c>
      <c r="AZ748" s="177">
        <v>0</v>
      </c>
      <c r="BA748" s="177">
        <v>0</v>
      </c>
      <c r="BB748" s="177">
        <v>0</v>
      </c>
      <c r="BC748" s="177">
        <v>0</v>
      </c>
      <c r="BD748" s="177">
        <v>0</v>
      </c>
      <c r="BE748" s="177">
        <v>0</v>
      </c>
      <c r="BF748" s="177">
        <v>0</v>
      </c>
      <c r="BG748" s="177">
        <v>0</v>
      </c>
      <c r="BH748" s="177">
        <v>0</v>
      </c>
      <c r="BI748" s="177">
        <v>0</v>
      </c>
      <c r="BJ748" s="177">
        <v>0</v>
      </c>
      <c r="BK748" s="177">
        <v>0</v>
      </c>
      <c r="BL748" s="177">
        <v>0</v>
      </c>
      <c r="BM748" s="177">
        <v>0</v>
      </c>
      <c r="BN748" s="177">
        <v>0</v>
      </c>
      <c r="BO748" s="177">
        <v>0</v>
      </c>
      <c r="BP748" s="177">
        <v>0</v>
      </c>
      <c r="BQ748" s="177">
        <v>0</v>
      </c>
      <c r="BR748" s="179">
        <v>0</v>
      </c>
      <c r="BS748" s="177">
        <v>0</v>
      </c>
      <c r="BT748" s="177">
        <v>0</v>
      </c>
      <c r="BU748" s="177">
        <v>0</v>
      </c>
      <c r="BV748" s="177">
        <v>0</v>
      </c>
      <c r="BW748" s="177">
        <v>0</v>
      </c>
      <c r="BX748" s="177">
        <v>0</v>
      </c>
      <c r="BY748" s="177">
        <v>0</v>
      </c>
      <c r="BZ748" s="177">
        <v>0</v>
      </c>
      <c r="CA748" s="177">
        <v>0</v>
      </c>
      <c r="CB748" s="177">
        <v>0</v>
      </c>
      <c r="CC748" s="177">
        <v>0</v>
      </c>
      <c r="CD748" s="177">
        <v>0</v>
      </c>
      <c r="CE748" s="177">
        <v>0</v>
      </c>
      <c r="CF748" s="177">
        <v>0</v>
      </c>
      <c r="CG748" s="177">
        <v>0</v>
      </c>
      <c r="CH748" s="177">
        <v>0</v>
      </c>
      <c r="CI748" s="177">
        <v>0</v>
      </c>
      <c r="CJ748" s="177">
        <v>0</v>
      </c>
      <c r="CK748" s="177">
        <v>0</v>
      </c>
      <c r="CL748" s="177">
        <v>0</v>
      </c>
      <c r="CM748" s="178" t="s">
        <v>2287</v>
      </c>
      <c r="CN748" s="153" t="s">
        <v>2299</v>
      </c>
      <c r="CO748" s="153" t="s">
        <v>2287</v>
      </c>
      <c r="CQ748" s="206" t="s">
        <v>2289</v>
      </c>
      <c r="CR748" s="154">
        <f t="shared" si="17"/>
        <v>0</v>
      </c>
      <c r="CS748" s="154" t="s">
        <v>1149</v>
      </c>
      <c r="CT748" s="154" t="s">
        <v>1150</v>
      </c>
      <c r="CU748" s="154">
        <v>0</v>
      </c>
      <c r="CW748" s="157" t="s">
        <v>2299</v>
      </c>
      <c r="CX748" s="154" t="s">
        <v>2287</v>
      </c>
      <c r="CY748" s="154">
        <v>0</v>
      </c>
      <c r="CZ748" s="174">
        <f t="shared" si="16"/>
        <v>0</v>
      </c>
      <c r="DA748" s="158" t="s">
        <v>1149</v>
      </c>
      <c r="DB748" s="154" t="s">
        <v>1150</v>
      </c>
      <c r="DC748" s="154" t="s">
        <v>1288</v>
      </c>
    </row>
    <row r="749" spans="1:107" ht="13.2" customHeight="1" x14ac:dyDescent="0.25">
      <c r="A749" s="175" t="s">
        <v>818</v>
      </c>
      <c r="B749" s="176" t="s">
        <v>819</v>
      </c>
      <c r="C749" s="177">
        <v>0</v>
      </c>
      <c r="D749" s="177">
        <v>0</v>
      </c>
      <c r="E749" s="177">
        <v>0</v>
      </c>
      <c r="F749" s="177">
        <v>0</v>
      </c>
      <c r="G749" s="177">
        <v>0</v>
      </c>
      <c r="H749" s="177">
        <v>0</v>
      </c>
      <c r="I749" s="177">
        <v>0</v>
      </c>
      <c r="J749" s="177">
        <v>0</v>
      </c>
      <c r="K749" s="177">
        <v>0</v>
      </c>
      <c r="L749" s="177">
        <v>0</v>
      </c>
      <c r="M749" s="177">
        <v>0</v>
      </c>
      <c r="N749" s="177">
        <v>0</v>
      </c>
      <c r="O749" s="177">
        <v>0</v>
      </c>
      <c r="P749" s="177">
        <v>0</v>
      </c>
      <c r="Q749" s="177">
        <v>0</v>
      </c>
      <c r="R749" s="177">
        <v>0</v>
      </c>
      <c r="S749" s="177">
        <v>0</v>
      </c>
      <c r="T749" s="177">
        <v>0</v>
      </c>
      <c r="U749" s="177">
        <v>0</v>
      </c>
      <c r="V749" s="177">
        <v>0</v>
      </c>
      <c r="W749" s="177">
        <v>0</v>
      </c>
      <c r="X749" s="177">
        <v>0</v>
      </c>
      <c r="Y749" s="177">
        <v>0</v>
      </c>
      <c r="Z749" s="177">
        <v>0</v>
      </c>
      <c r="AA749" s="177">
        <v>0</v>
      </c>
      <c r="AB749" s="177">
        <v>0</v>
      </c>
      <c r="AC749" s="177">
        <v>0</v>
      </c>
      <c r="AD749" s="177">
        <v>0</v>
      </c>
      <c r="AE749" s="177">
        <v>0</v>
      </c>
      <c r="AF749" s="177">
        <v>0</v>
      </c>
      <c r="AG749" s="177">
        <v>0</v>
      </c>
      <c r="AH749" s="177">
        <v>0</v>
      </c>
      <c r="AI749" s="177">
        <v>0</v>
      </c>
      <c r="AJ749" s="177">
        <v>0</v>
      </c>
      <c r="AK749" s="177">
        <v>0</v>
      </c>
      <c r="AL749" s="177">
        <v>0</v>
      </c>
      <c r="AM749" s="177">
        <v>0</v>
      </c>
      <c r="AN749" s="177">
        <v>0</v>
      </c>
      <c r="AO749" s="177">
        <v>0</v>
      </c>
      <c r="AP749" s="177">
        <v>0</v>
      </c>
      <c r="AQ749" s="177">
        <v>0</v>
      </c>
      <c r="AR749" s="177">
        <v>0</v>
      </c>
      <c r="AS749" s="177">
        <v>0</v>
      </c>
      <c r="AT749" s="177">
        <v>0</v>
      </c>
      <c r="AU749" s="177">
        <v>0</v>
      </c>
      <c r="AV749" s="177">
        <v>0</v>
      </c>
      <c r="AW749" s="177">
        <v>0</v>
      </c>
      <c r="AX749" s="177">
        <v>0</v>
      </c>
      <c r="AY749" s="177">
        <v>0</v>
      </c>
      <c r="AZ749" s="177">
        <v>0</v>
      </c>
      <c r="BA749" s="177">
        <v>0</v>
      </c>
      <c r="BB749" s="177">
        <v>0</v>
      </c>
      <c r="BC749" s="177">
        <v>0</v>
      </c>
      <c r="BD749" s="177">
        <v>0</v>
      </c>
      <c r="BE749" s="177">
        <v>0</v>
      </c>
      <c r="BF749" s="177">
        <v>0</v>
      </c>
      <c r="BG749" s="177">
        <v>0</v>
      </c>
      <c r="BH749" s="177">
        <v>0</v>
      </c>
      <c r="BI749" s="177">
        <v>0</v>
      </c>
      <c r="BJ749" s="177">
        <v>0</v>
      </c>
      <c r="BK749" s="177">
        <v>0</v>
      </c>
      <c r="BL749" s="177">
        <v>0</v>
      </c>
      <c r="BM749" s="177">
        <v>0</v>
      </c>
      <c r="BN749" s="177">
        <v>0</v>
      </c>
      <c r="BO749" s="177">
        <v>0</v>
      </c>
      <c r="BP749" s="177">
        <v>0</v>
      </c>
      <c r="BQ749" s="177">
        <v>0</v>
      </c>
      <c r="BR749" s="177">
        <v>12266.64</v>
      </c>
      <c r="BS749" s="177">
        <v>0</v>
      </c>
      <c r="BT749" s="177">
        <v>0</v>
      </c>
      <c r="BU749" s="177">
        <v>0</v>
      </c>
      <c r="BV749" s="177">
        <v>0</v>
      </c>
      <c r="BW749" s="177">
        <v>0</v>
      </c>
      <c r="BX749" s="177">
        <v>0</v>
      </c>
      <c r="BY749" s="177">
        <v>0</v>
      </c>
      <c r="BZ749" s="177">
        <v>0</v>
      </c>
      <c r="CA749" s="177">
        <v>0</v>
      </c>
      <c r="CB749" s="177">
        <v>0</v>
      </c>
      <c r="CC749" s="177">
        <v>0</v>
      </c>
      <c r="CD749" s="177">
        <v>0</v>
      </c>
      <c r="CE749" s="177">
        <v>0</v>
      </c>
      <c r="CF749" s="177">
        <v>0</v>
      </c>
      <c r="CG749" s="177">
        <v>0</v>
      </c>
      <c r="CH749" s="177">
        <v>0</v>
      </c>
      <c r="CI749" s="177">
        <v>0</v>
      </c>
      <c r="CJ749" s="177">
        <v>0</v>
      </c>
      <c r="CK749" s="177">
        <v>0</v>
      </c>
      <c r="CL749" s="177">
        <v>0</v>
      </c>
      <c r="CM749" s="178" t="s">
        <v>2287</v>
      </c>
      <c r="CN749" s="153" t="s">
        <v>2299</v>
      </c>
      <c r="CO749" s="153" t="s">
        <v>2287</v>
      </c>
      <c r="CQ749" s="189" t="s">
        <v>2289</v>
      </c>
      <c r="CR749" s="154">
        <f t="shared" si="17"/>
        <v>0</v>
      </c>
      <c r="CS749" s="154" t="s">
        <v>818</v>
      </c>
      <c r="CT749" s="154" t="s">
        <v>819</v>
      </c>
      <c r="CU749" s="154">
        <v>0</v>
      </c>
      <c r="CW749" s="157" t="s">
        <v>2299</v>
      </c>
      <c r="CX749" s="154" t="s">
        <v>2287</v>
      </c>
      <c r="CY749" s="154">
        <v>0</v>
      </c>
      <c r="CZ749" s="174">
        <f t="shared" si="16"/>
        <v>0</v>
      </c>
      <c r="DA749" s="158" t="s">
        <v>818</v>
      </c>
      <c r="DB749" s="154" t="s">
        <v>819</v>
      </c>
      <c r="DC749" s="154" t="s">
        <v>789</v>
      </c>
    </row>
    <row r="750" spans="1:107" ht="13.2" customHeight="1" x14ac:dyDescent="0.25">
      <c r="A750" s="175" t="s">
        <v>820</v>
      </c>
      <c r="B750" s="176" t="s">
        <v>821</v>
      </c>
      <c r="C750" s="177">
        <v>13969122.949999999</v>
      </c>
      <c r="D750" s="177">
        <v>0</v>
      </c>
      <c r="E750" s="177">
        <v>23155</v>
      </c>
      <c r="F750" s="177">
        <v>0</v>
      </c>
      <c r="G750" s="177">
        <v>192028.25</v>
      </c>
      <c r="H750" s="177">
        <v>0</v>
      </c>
      <c r="I750" s="177">
        <v>354976.5</v>
      </c>
      <c r="J750" s="177">
        <v>806529.64</v>
      </c>
      <c r="K750" s="177">
        <v>0</v>
      </c>
      <c r="L750" s="177">
        <v>0</v>
      </c>
      <c r="M750" s="177">
        <v>3260404.88</v>
      </c>
      <c r="N750" s="177">
        <v>915606.45</v>
      </c>
      <c r="O750" s="177">
        <v>7692344.9900000002</v>
      </c>
      <c r="P750" s="177">
        <v>492685</v>
      </c>
      <c r="Q750" s="177">
        <v>23233.33</v>
      </c>
      <c r="R750" s="177">
        <v>526420.87</v>
      </c>
      <c r="S750" s="177">
        <v>538828.32999999996</v>
      </c>
      <c r="T750" s="177">
        <v>600093.27</v>
      </c>
      <c r="U750" s="177">
        <v>0</v>
      </c>
      <c r="V750" s="177">
        <v>169333.36</v>
      </c>
      <c r="W750" s="177">
        <v>10485016.140000001</v>
      </c>
      <c r="X750" s="177">
        <v>45270.26</v>
      </c>
      <c r="Y750" s="177">
        <v>485860.94</v>
      </c>
      <c r="Z750" s="177">
        <v>53316.69</v>
      </c>
      <c r="AA750" s="177">
        <v>65882.33</v>
      </c>
      <c r="AB750" s="177">
        <v>318805.48</v>
      </c>
      <c r="AC750" s="177">
        <v>0</v>
      </c>
      <c r="AD750" s="177">
        <v>1701180.47</v>
      </c>
      <c r="AE750" s="177">
        <v>38733.42</v>
      </c>
      <c r="AF750" s="177">
        <v>45239.839999999997</v>
      </c>
      <c r="AG750" s="177">
        <v>183460.67</v>
      </c>
      <c r="AH750" s="177">
        <v>831247.38</v>
      </c>
      <c r="AI750" s="177">
        <v>19976.650000000001</v>
      </c>
      <c r="AJ750" s="177">
        <v>160241.66</v>
      </c>
      <c r="AK750" s="177">
        <v>28040936.920000002</v>
      </c>
      <c r="AL750" s="177">
        <v>656688.55000000005</v>
      </c>
      <c r="AM750" s="177">
        <v>641085.26</v>
      </c>
      <c r="AN750" s="177">
        <v>107941.2</v>
      </c>
      <c r="AO750" s="177">
        <v>1205794.8400000001</v>
      </c>
      <c r="AP750" s="177">
        <v>900336</v>
      </c>
      <c r="AQ750" s="177">
        <v>244448.67</v>
      </c>
      <c r="AR750" s="177">
        <v>4037179</v>
      </c>
      <c r="AS750" s="177">
        <v>573862.47</v>
      </c>
      <c r="AT750" s="177">
        <v>767218.03</v>
      </c>
      <c r="AU750" s="177">
        <v>539516.17000000004</v>
      </c>
      <c r="AV750" s="177">
        <v>117488.96000000001</v>
      </c>
      <c r="AW750" s="177">
        <v>574570.01</v>
      </c>
      <c r="AX750" s="177">
        <v>574871.36</v>
      </c>
      <c r="AY750" s="177">
        <v>625594.71</v>
      </c>
      <c r="AZ750" s="177">
        <v>1052967.5</v>
      </c>
      <c r="BA750" s="177">
        <v>6348223.0700000003</v>
      </c>
      <c r="BB750" s="177">
        <v>620432.64000000001</v>
      </c>
      <c r="BC750" s="177">
        <v>6392967.8700000001</v>
      </c>
      <c r="BD750" s="177">
        <v>2557707.44</v>
      </c>
      <c r="BE750" s="177">
        <v>725132.54</v>
      </c>
      <c r="BF750" s="177">
        <v>236508.79999999999</v>
      </c>
      <c r="BG750" s="177">
        <v>8645672.4399999995</v>
      </c>
      <c r="BH750" s="177">
        <v>0</v>
      </c>
      <c r="BI750" s="177">
        <v>729887.67</v>
      </c>
      <c r="BJ750" s="177">
        <v>0</v>
      </c>
      <c r="BK750" s="177">
        <v>324142.93</v>
      </c>
      <c r="BL750" s="177">
        <v>7744551.7400000002</v>
      </c>
      <c r="BM750" s="177">
        <v>1362498.33</v>
      </c>
      <c r="BN750" s="177">
        <v>1017268.68</v>
      </c>
      <c r="BO750" s="177">
        <v>1973962.45</v>
      </c>
      <c r="BP750" s="177">
        <v>243232.16</v>
      </c>
      <c r="BQ750" s="177">
        <v>997754.36</v>
      </c>
      <c r="BR750" s="177">
        <v>50281262.060000002</v>
      </c>
      <c r="BS750" s="177">
        <v>305557.15000000002</v>
      </c>
      <c r="BT750" s="177">
        <v>0</v>
      </c>
      <c r="BU750" s="177">
        <v>5380499.9900000002</v>
      </c>
      <c r="BV750" s="177">
        <v>165395.20000000001</v>
      </c>
      <c r="BW750" s="177">
        <v>924341.43</v>
      </c>
      <c r="BX750" s="177">
        <v>2677525.66</v>
      </c>
      <c r="BY750" s="177">
        <v>318519.06</v>
      </c>
      <c r="BZ750" s="177">
        <v>511776</v>
      </c>
      <c r="CA750" s="177">
        <v>782693.36</v>
      </c>
      <c r="CB750" s="177">
        <v>173510.48</v>
      </c>
      <c r="CC750" s="177">
        <v>3380428.34</v>
      </c>
      <c r="CD750" s="177">
        <v>395282.14</v>
      </c>
      <c r="CE750" s="177">
        <v>1979103.32</v>
      </c>
      <c r="CF750" s="177">
        <v>829758.8</v>
      </c>
      <c r="CG750" s="177">
        <v>27481.51</v>
      </c>
      <c r="CH750" s="177">
        <v>562278.55000000005</v>
      </c>
      <c r="CI750" s="177">
        <v>62340</v>
      </c>
      <c r="CJ750" s="177">
        <v>1217397</v>
      </c>
      <c r="CK750" s="177">
        <v>784753.36</v>
      </c>
      <c r="CL750" s="177">
        <v>349181.66</v>
      </c>
      <c r="CM750" s="178" t="s">
        <v>2287</v>
      </c>
      <c r="CN750" s="153" t="s">
        <v>2299</v>
      </c>
      <c r="CO750" s="153" t="s">
        <v>2287</v>
      </c>
      <c r="CQ750" s="189" t="s">
        <v>2289</v>
      </c>
      <c r="CR750" s="154">
        <f t="shared" si="17"/>
        <v>0</v>
      </c>
      <c r="CS750" s="154" t="s">
        <v>820</v>
      </c>
      <c r="CT750" s="154" t="s">
        <v>821</v>
      </c>
      <c r="CU750" s="154">
        <v>0</v>
      </c>
      <c r="CW750" s="157" t="s">
        <v>2299</v>
      </c>
      <c r="CX750" s="154" t="s">
        <v>2287</v>
      </c>
      <c r="CY750" s="154">
        <v>0</v>
      </c>
      <c r="CZ750" s="174">
        <f t="shared" si="16"/>
        <v>0</v>
      </c>
      <c r="DA750" s="158" t="s">
        <v>820</v>
      </c>
      <c r="DB750" s="154" t="s">
        <v>821</v>
      </c>
      <c r="DC750" s="154" t="s">
        <v>789</v>
      </c>
    </row>
    <row r="751" spans="1:107" ht="13.2" customHeight="1" x14ac:dyDescent="0.25">
      <c r="A751" s="175" t="s">
        <v>822</v>
      </c>
      <c r="B751" s="176" t="s">
        <v>823</v>
      </c>
      <c r="C751" s="177">
        <v>0</v>
      </c>
      <c r="D751" s="177">
        <v>0</v>
      </c>
      <c r="E751" s="177">
        <v>0</v>
      </c>
      <c r="F751" s="177">
        <v>0</v>
      </c>
      <c r="G751" s="177">
        <v>0</v>
      </c>
      <c r="H751" s="177">
        <v>0</v>
      </c>
      <c r="I751" s="177">
        <v>0</v>
      </c>
      <c r="J751" s="177">
        <v>0</v>
      </c>
      <c r="K751" s="177">
        <v>0</v>
      </c>
      <c r="L751" s="177">
        <v>0</v>
      </c>
      <c r="M751" s="177">
        <v>0</v>
      </c>
      <c r="N751" s="177">
        <v>0</v>
      </c>
      <c r="O751" s="177">
        <v>0</v>
      </c>
      <c r="P751" s="177">
        <v>0</v>
      </c>
      <c r="Q751" s="177">
        <v>0</v>
      </c>
      <c r="R751" s="177">
        <v>0</v>
      </c>
      <c r="S751" s="177">
        <v>0</v>
      </c>
      <c r="T751" s="177">
        <v>0</v>
      </c>
      <c r="U751" s="177">
        <v>0</v>
      </c>
      <c r="V751" s="177">
        <v>0</v>
      </c>
      <c r="W751" s="177">
        <v>0</v>
      </c>
      <c r="X751" s="177">
        <v>0</v>
      </c>
      <c r="Y751" s="177">
        <v>0</v>
      </c>
      <c r="Z751" s="177">
        <v>0</v>
      </c>
      <c r="AA751" s="177">
        <v>0</v>
      </c>
      <c r="AB751" s="177">
        <v>0</v>
      </c>
      <c r="AC751" s="177">
        <v>0</v>
      </c>
      <c r="AD751" s="177">
        <v>0</v>
      </c>
      <c r="AE751" s="177">
        <v>0</v>
      </c>
      <c r="AF751" s="177">
        <v>0</v>
      </c>
      <c r="AG751" s="177">
        <v>0</v>
      </c>
      <c r="AH751" s="177">
        <v>0</v>
      </c>
      <c r="AI751" s="177">
        <v>0</v>
      </c>
      <c r="AJ751" s="177">
        <v>0</v>
      </c>
      <c r="AK751" s="177">
        <v>0</v>
      </c>
      <c r="AL751" s="177">
        <v>0</v>
      </c>
      <c r="AM751" s="177">
        <v>0</v>
      </c>
      <c r="AN751" s="177">
        <v>66800</v>
      </c>
      <c r="AO751" s="177">
        <v>0</v>
      </c>
      <c r="AP751" s="177">
        <v>0</v>
      </c>
      <c r="AQ751" s="177">
        <v>0</v>
      </c>
      <c r="AR751" s="177">
        <v>0</v>
      </c>
      <c r="AS751" s="177">
        <v>0</v>
      </c>
      <c r="AT751" s="177">
        <v>0</v>
      </c>
      <c r="AU751" s="177">
        <v>0</v>
      </c>
      <c r="AV751" s="177">
        <v>0</v>
      </c>
      <c r="AW751" s="177">
        <v>0</v>
      </c>
      <c r="AX751" s="177">
        <v>0</v>
      </c>
      <c r="AY751" s="177">
        <v>56446.68</v>
      </c>
      <c r="AZ751" s="177">
        <v>0</v>
      </c>
      <c r="BA751" s="177">
        <v>0</v>
      </c>
      <c r="BB751" s="177">
        <v>0</v>
      </c>
      <c r="BC751" s="177">
        <v>350222.24</v>
      </c>
      <c r="BD751" s="177">
        <v>0</v>
      </c>
      <c r="BE751" s="177">
        <v>0</v>
      </c>
      <c r="BF751" s="177">
        <v>0</v>
      </c>
      <c r="BG751" s="177">
        <v>0</v>
      </c>
      <c r="BH751" s="177">
        <v>0</v>
      </c>
      <c r="BI751" s="177">
        <v>0</v>
      </c>
      <c r="BJ751" s="177">
        <v>0</v>
      </c>
      <c r="BK751" s="177">
        <v>0</v>
      </c>
      <c r="BL751" s="177">
        <v>0</v>
      </c>
      <c r="BM751" s="177">
        <v>0</v>
      </c>
      <c r="BN751" s="177">
        <v>0</v>
      </c>
      <c r="BO751" s="177">
        <v>0</v>
      </c>
      <c r="BP751" s="177">
        <v>0</v>
      </c>
      <c r="BQ751" s="177">
        <v>0</v>
      </c>
      <c r="BR751" s="179">
        <v>7206347.0099999998</v>
      </c>
      <c r="BS751" s="177">
        <v>0</v>
      </c>
      <c r="BT751" s="177">
        <v>0</v>
      </c>
      <c r="BU751" s="177">
        <v>0</v>
      </c>
      <c r="BV751" s="177">
        <v>0</v>
      </c>
      <c r="BW751" s="177">
        <v>0</v>
      </c>
      <c r="BX751" s="179">
        <v>0</v>
      </c>
      <c r="BY751" s="177">
        <v>0</v>
      </c>
      <c r="BZ751" s="177">
        <v>0</v>
      </c>
      <c r="CA751" s="177">
        <v>0</v>
      </c>
      <c r="CB751" s="177">
        <v>0</v>
      </c>
      <c r="CC751" s="177">
        <v>0</v>
      </c>
      <c r="CD751" s="179">
        <v>0</v>
      </c>
      <c r="CE751" s="177">
        <v>0</v>
      </c>
      <c r="CF751" s="177">
        <v>0</v>
      </c>
      <c r="CG751" s="177">
        <v>0</v>
      </c>
      <c r="CH751" s="177">
        <v>0</v>
      </c>
      <c r="CI751" s="177">
        <v>0</v>
      </c>
      <c r="CJ751" s="177">
        <v>0</v>
      </c>
      <c r="CK751" s="177">
        <v>0</v>
      </c>
      <c r="CL751" s="177">
        <v>2966.64</v>
      </c>
      <c r="CM751" s="178" t="s">
        <v>2287</v>
      </c>
      <c r="CN751" s="153" t="s">
        <v>2299</v>
      </c>
      <c r="CO751" s="153" t="s">
        <v>2287</v>
      </c>
      <c r="CQ751" s="189" t="s">
        <v>2289</v>
      </c>
      <c r="CR751" s="154">
        <f t="shared" si="17"/>
        <v>0</v>
      </c>
      <c r="CS751" s="154" t="s">
        <v>822</v>
      </c>
      <c r="CT751" s="154" t="s">
        <v>823</v>
      </c>
      <c r="CU751" s="154">
        <v>0</v>
      </c>
      <c r="CW751" s="157" t="s">
        <v>2299</v>
      </c>
      <c r="CX751" s="154" t="s">
        <v>2287</v>
      </c>
      <c r="CY751" s="154">
        <v>0</v>
      </c>
      <c r="CZ751" s="174">
        <f t="shared" si="16"/>
        <v>0</v>
      </c>
      <c r="DA751" s="158" t="s">
        <v>822</v>
      </c>
      <c r="DB751" s="154" t="s">
        <v>823</v>
      </c>
      <c r="DC751" s="154" t="s">
        <v>789</v>
      </c>
    </row>
    <row r="752" spans="1:107" ht="13.2" customHeight="1" x14ac:dyDescent="0.25">
      <c r="A752" s="175" t="s">
        <v>824</v>
      </c>
      <c r="B752" s="176" t="s">
        <v>825</v>
      </c>
      <c r="C752" s="177">
        <v>0</v>
      </c>
      <c r="D752" s="177">
        <v>0</v>
      </c>
      <c r="E752" s="177">
        <v>0</v>
      </c>
      <c r="F752" s="177">
        <v>0</v>
      </c>
      <c r="G752" s="177">
        <v>0</v>
      </c>
      <c r="H752" s="177">
        <v>0</v>
      </c>
      <c r="I752" s="177">
        <v>0</v>
      </c>
      <c r="J752" s="177">
        <v>0</v>
      </c>
      <c r="K752" s="177">
        <v>0</v>
      </c>
      <c r="L752" s="177">
        <v>0</v>
      </c>
      <c r="M752" s="177">
        <v>0</v>
      </c>
      <c r="N752" s="177">
        <v>0</v>
      </c>
      <c r="O752" s="177">
        <v>0</v>
      </c>
      <c r="P752" s="177">
        <v>0</v>
      </c>
      <c r="Q752" s="177">
        <v>0</v>
      </c>
      <c r="R752" s="177">
        <v>0</v>
      </c>
      <c r="S752" s="177">
        <v>0</v>
      </c>
      <c r="T752" s="177">
        <v>0</v>
      </c>
      <c r="U752" s="177">
        <v>0</v>
      </c>
      <c r="V752" s="177">
        <v>0</v>
      </c>
      <c r="W752" s="177">
        <v>0</v>
      </c>
      <c r="X752" s="177">
        <v>0</v>
      </c>
      <c r="Y752" s="177">
        <v>0</v>
      </c>
      <c r="Z752" s="177">
        <v>0</v>
      </c>
      <c r="AA752" s="177">
        <v>0</v>
      </c>
      <c r="AB752" s="177">
        <v>0</v>
      </c>
      <c r="AC752" s="177">
        <v>0</v>
      </c>
      <c r="AD752" s="177">
        <v>0</v>
      </c>
      <c r="AE752" s="177">
        <v>0</v>
      </c>
      <c r="AF752" s="177">
        <v>0</v>
      </c>
      <c r="AG752" s="177">
        <v>0</v>
      </c>
      <c r="AH752" s="177">
        <v>0</v>
      </c>
      <c r="AI752" s="177">
        <v>0</v>
      </c>
      <c r="AJ752" s="177">
        <v>0</v>
      </c>
      <c r="AK752" s="177">
        <v>0</v>
      </c>
      <c r="AL752" s="177">
        <v>0</v>
      </c>
      <c r="AM752" s="177">
        <v>0</v>
      </c>
      <c r="AN752" s="177">
        <v>0</v>
      </c>
      <c r="AO752" s="177">
        <v>0</v>
      </c>
      <c r="AP752" s="177">
        <v>0</v>
      </c>
      <c r="AQ752" s="177">
        <v>0</v>
      </c>
      <c r="AR752" s="177">
        <v>0</v>
      </c>
      <c r="AS752" s="177">
        <v>0</v>
      </c>
      <c r="AT752" s="177">
        <v>0</v>
      </c>
      <c r="AU752" s="177">
        <v>0</v>
      </c>
      <c r="AV752" s="177">
        <v>0</v>
      </c>
      <c r="AW752" s="177">
        <v>0</v>
      </c>
      <c r="AX752" s="177">
        <v>0</v>
      </c>
      <c r="AY752" s="177">
        <v>0</v>
      </c>
      <c r="AZ752" s="177">
        <v>0</v>
      </c>
      <c r="BA752" s="177">
        <v>0</v>
      </c>
      <c r="BB752" s="177">
        <v>0</v>
      </c>
      <c r="BC752" s="177">
        <v>0</v>
      </c>
      <c r="BD752" s="177">
        <v>0</v>
      </c>
      <c r="BE752" s="177">
        <v>0</v>
      </c>
      <c r="BF752" s="177">
        <v>0</v>
      </c>
      <c r="BG752" s="177">
        <v>0</v>
      </c>
      <c r="BH752" s="177">
        <v>0</v>
      </c>
      <c r="BI752" s="177">
        <v>0</v>
      </c>
      <c r="BJ752" s="177">
        <v>0</v>
      </c>
      <c r="BK752" s="177">
        <v>0</v>
      </c>
      <c r="BL752" s="177">
        <v>0</v>
      </c>
      <c r="BM752" s="177">
        <v>0</v>
      </c>
      <c r="BN752" s="177">
        <v>0</v>
      </c>
      <c r="BO752" s="177">
        <v>0</v>
      </c>
      <c r="BP752" s="177">
        <v>0</v>
      </c>
      <c r="BQ752" s="177">
        <v>0</v>
      </c>
      <c r="BR752" s="177">
        <v>490944.44</v>
      </c>
      <c r="BS752" s="177">
        <v>0</v>
      </c>
      <c r="BT752" s="177">
        <v>0</v>
      </c>
      <c r="BU752" s="177">
        <v>0</v>
      </c>
      <c r="BV752" s="177">
        <v>0</v>
      </c>
      <c r="BW752" s="177">
        <v>0</v>
      </c>
      <c r="BX752" s="177">
        <v>0</v>
      </c>
      <c r="BY752" s="177">
        <v>0</v>
      </c>
      <c r="BZ752" s="177">
        <v>0</v>
      </c>
      <c r="CA752" s="177">
        <v>0</v>
      </c>
      <c r="CB752" s="177">
        <v>0</v>
      </c>
      <c r="CC752" s="177">
        <v>0</v>
      </c>
      <c r="CD752" s="177">
        <v>0</v>
      </c>
      <c r="CE752" s="177">
        <v>0</v>
      </c>
      <c r="CF752" s="177">
        <v>0</v>
      </c>
      <c r="CG752" s="177">
        <v>0</v>
      </c>
      <c r="CH752" s="177">
        <v>0</v>
      </c>
      <c r="CI752" s="177">
        <v>0</v>
      </c>
      <c r="CJ752" s="177">
        <v>0</v>
      </c>
      <c r="CK752" s="177">
        <v>0</v>
      </c>
      <c r="CL752" s="177">
        <v>0</v>
      </c>
      <c r="CM752" s="178" t="s">
        <v>2287</v>
      </c>
      <c r="CN752" s="153" t="s">
        <v>2299</v>
      </c>
      <c r="CO752" s="153" t="s">
        <v>2287</v>
      </c>
      <c r="CQ752" s="189" t="s">
        <v>2289</v>
      </c>
      <c r="CR752" s="154">
        <f t="shared" si="17"/>
        <v>0</v>
      </c>
      <c r="CS752" s="154" t="s">
        <v>824</v>
      </c>
      <c r="CT752" s="154" t="s">
        <v>825</v>
      </c>
      <c r="CU752" s="154">
        <v>0</v>
      </c>
      <c r="CW752" s="157" t="s">
        <v>2299</v>
      </c>
      <c r="CX752" s="154" t="s">
        <v>2287</v>
      </c>
      <c r="CY752" s="154">
        <v>0</v>
      </c>
      <c r="CZ752" s="174">
        <f t="shared" si="16"/>
        <v>0</v>
      </c>
      <c r="DA752" s="158" t="s">
        <v>824</v>
      </c>
      <c r="DB752" s="154" t="s">
        <v>825</v>
      </c>
      <c r="DC752" s="154" t="s">
        <v>789</v>
      </c>
    </row>
    <row r="753" spans="1:107" ht="13.2" customHeight="1" x14ac:dyDescent="0.25">
      <c r="A753" s="175" t="s">
        <v>826</v>
      </c>
      <c r="B753" s="176" t="s">
        <v>827</v>
      </c>
      <c r="C753" s="177">
        <v>0</v>
      </c>
      <c r="D753" s="177">
        <v>0</v>
      </c>
      <c r="E753" s="177">
        <v>0</v>
      </c>
      <c r="F753" s="177">
        <v>0</v>
      </c>
      <c r="G753" s="177">
        <v>0</v>
      </c>
      <c r="H753" s="177">
        <v>0</v>
      </c>
      <c r="I753" s="177">
        <v>0</v>
      </c>
      <c r="J753" s="177">
        <v>0</v>
      </c>
      <c r="K753" s="177">
        <v>0</v>
      </c>
      <c r="L753" s="177">
        <v>0</v>
      </c>
      <c r="M753" s="177">
        <v>0</v>
      </c>
      <c r="N753" s="177">
        <v>19999.87</v>
      </c>
      <c r="O753" s="177">
        <v>0</v>
      </c>
      <c r="P753" s="177">
        <v>0</v>
      </c>
      <c r="Q753" s="177">
        <v>0</v>
      </c>
      <c r="R753" s="177">
        <v>0</v>
      </c>
      <c r="S753" s="177">
        <v>41665.64</v>
      </c>
      <c r="T753" s="177">
        <v>0</v>
      </c>
      <c r="U753" s="177">
        <v>0</v>
      </c>
      <c r="V753" s="177">
        <v>0</v>
      </c>
      <c r="W753" s="177">
        <v>0</v>
      </c>
      <c r="X753" s="177">
        <v>0</v>
      </c>
      <c r="Y753" s="177">
        <v>0</v>
      </c>
      <c r="Z753" s="177">
        <v>0</v>
      </c>
      <c r="AA753" s="177">
        <v>0</v>
      </c>
      <c r="AB753" s="177">
        <v>0</v>
      </c>
      <c r="AC753" s="177">
        <v>0</v>
      </c>
      <c r="AD753" s="177">
        <v>0</v>
      </c>
      <c r="AE753" s="177">
        <v>0</v>
      </c>
      <c r="AF753" s="177">
        <v>0</v>
      </c>
      <c r="AG753" s="177">
        <v>0</v>
      </c>
      <c r="AH753" s="177">
        <v>0</v>
      </c>
      <c r="AI753" s="177">
        <v>0</v>
      </c>
      <c r="AJ753" s="177">
        <v>0</v>
      </c>
      <c r="AK753" s="177">
        <v>0</v>
      </c>
      <c r="AL753" s="177">
        <v>0</v>
      </c>
      <c r="AM753" s="177">
        <v>0</v>
      </c>
      <c r="AN753" s="177">
        <v>62184.75</v>
      </c>
      <c r="AO753" s="177">
        <v>0</v>
      </c>
      <c r="AP753" s="177">
        <v>0</v>
      </c>
      <c r="AQ753" s="177">
        <v>0</v>
      </c>
      <c r="AR753" s="177">
        <v>0</v>
      </c>
      <c r="AS753" s="177">
        <v>0</v>
      </c>
      <c r="AT753" s="177">
        <v>0</v>
      </c>
      <c r="AU753" s="177">
        <v>0</v>
      </c>
      <c r="AV753" s="177">
        <v>0</v>
      </c>
      <c r="AW753" s="177">
        <v>0</v>
      </c>
      <c r="AX753" s="177">
        <v>0</v>
      </c>
      <c r="AY753" s="177">
        <v>88332.4</v>
      </c>
      <c r="AZ753" s="177">
        <v>0</v>
      </c>
      <c r="BA753" s="177">
        <v>0</v>
      </c>
      <c r="BB753" s="177">
        <v>0</v>
      </c>
      <c r="BC753" s="177">
        <v>0</v>
      </c>
      <c r="BD753" s="177">
        <v>0</v>
      </c>
      <c r="BE753" s="177">
        <v>0</v>
      </c>
      <c r="BF753" s="177">
        <v>0</v>
      </c>
      <c r="BG753" s="177">
        <v>1072833</v>
      </c>
      <c r="BH753" s="177">
        <v>0</v>
      </c>
      <c r="BI753" s="177">
        <v>0</v>
      </c>
      <c r="BJ753" s="177">
        <v>0</v>
      </c>
      <c r="BK753" s="177">
        <v>0</v>
      </c>
      <c r="BL753" s="177">
        <v>0</v>
      </c>
      <c r="BM753" s="177">
        <v>0</v>
      </c>
      <c r="BN753" s="177">
        <v>0</v>
      </c>
      <c r="BO753" s="177">
        <v>0</v>
      </c>
      <c r="BP753" s="177">
        <v>0</v>
      </c>
      <c r="BQ753" s="177">
        <v>14666.64</v>
      </c>
      <c r="BR753" s="177">
        <v>1480800.17</v>
      </c>
      <c r="BS753" s="177">
        <v>47554.559999999998</v>
      </c>
      <c r="BT753" s="177">
        <v>0</v>
      </c>
      <c r="BU753" s="177">
        <v>0</v>
      </c>
      <c r="BV753" s="177">
        <v>132888.88</v>
      </c>
      <c r="BW753" s="177">
        <v>0</v>
      </c>
      <c r="BX753" s="177">
        <v>0</v>
      </c>
      <c r="BY753" s="177">
        <v>48998</v>
      </c>
      <c r="BZ753" s="177">
        <v>0</v>
      </c>
      <c r="CA753" s="177">
        <v>0</v>
      </c>
      <c r="CB753" s="177">
        <v>0</v>
      </c>
      <c r="CC753" s="177">
        <v>0</v>
      </c>
      <c r="CD753" s="177">
        <v>0</v>
      </c>
      <c r="CE753" s="177">
        <v>0</v>
      </c>
      <c r="CF753" s="177">
        <v>41666.639999999999</v>
      </c>
      <c r="CG753" s="177">
        <v>0</v>
      </c>
      <c r="CH753" s="177">
        <v>0</v>
      </c>
      <c r="CI753" s="177">
        <v>0</v>
      </c>
      <c r="CJ753" s="177">
        <v>0</v>
      </c>
      <c r="CK753" s="177">
        <v>0</v>
      </c>
      <c r="CL753" s="177">
        <v>0</v>
      </c>
      <c r="CM753" s="178" t="s">
        <v>2287</v>
      </c>
      <c r="CN753" s="153" t="s">
        <v>2299</v>
      </c>
      <c r="CO753" s="153" t="s">
        <v>2287</v>
      </c>
      <c r="CQ753" s="189" t="s">
        <v>2289</v>
      </c>
      <c r="CR753" s="154">
        <f t="shared" si="17"/>
        <v>0</v>
      </c>
      <c r="CS753" s="154" t="s">
        <v>826</v>
      </c>
      <c r="CT753" s="154" t="s">
        <v>827</v>
      </c>
      <c r="CU753" s="154">
        <v>0</v>
      </c>
      <c r="CW753" s="157" t="s">
        <v>2299</v>
      </c>
      <c r="CX753" s="154" t="s">
        <v>2287</v>
      </c>
      <c r="CY753" s="154">
        <v>0</v>
      </c>
      <c r="CZ753" s="174">
        <f t="shared" si="16"/>
        <v>0</v>
      </c>
      <c r="DA753" s="158" t="s">
        <v>826</v>
      </c>
      <c r="DB753" s="154" t="s">
        <v>827</v>
      </c>
      <c r="DC753" s="154" t="s">
        <v>789</v>
      </c>
    </row>
    <row r="754" spans="1:107" ht="13.2" customHeight="1" x14ac:dyDescent="0.25">
      <c r="A754" s="175" t="s">
        <v>828</v>
      </c>
      <c r="B754" s="176" t="s">
        <v>829</v>
      </c>
      <c r="C754" s="177">
        <v>0</v>
      </c>
      <c r="D754" s="177">
        <v>0</v>
      </c>
      <c r="E754" s="177">
        <v>0</v>
      </c>
      <c r="F754" s="177">
        <v>0</v>
      </c>
      <c r="G754" s="177">
        <v>0</v>
      </c>
      <c r="H754" s="177">
        <v>0</v>
      </c>
      <c r="I754" s="177">
        <v>0</v>
      </c>
      <c r="J754" s="177">
        <v>0</v>
      </c>
      <c r="K754" s="177">
        <v>0</v>
      </c>
      <c r="L754" s="177">
        <v>0</v>
      </c>
      <c r="M754" s="177">
        <v>0</v>
      </c>
      <c r="N754" s="177">
        <v>0</v>
      </c>
      <c r="O754" s="177">
        <v>0</v>
      </c>
      <c r="P754" s="177">
        <v>0</v>
      </c>
      <c r="Q754" s="177">
        <v>0</v>
      </c>
      <c r="R754" s="177">
        <v>0</v>
      </c>
      <c r="S754" s="177">
        <v>0</v>
      </c>
      <c r="T754" s="177">
        <v>0</v>
      </c>
      <c r="U754" s="177">
        <v>0</v>
      </c>
      <c r="V754" s="177">
        <v>0</v>
      </c>
      <c r="W754" s="177">
        <v>0</v>
      </c>
      <c r="X754" s="177">
        <v>0</v>
      </c>
      <c r="Y754" s="177">
        <v>0</v>
      </c>
      <c r="Z754" s="177">
        <v>0</v>
      </c>
      <c r="AA754" s="177">
        <v>0</v>
      </c>
      <c r="AB754" s="177">
        <v>0</v>
      </c>
      <c r="AC754" s="177">
        <v>0</v>
      </c>
      <c r="AD754" s="177">
        <v>0</v>
      </c>
      <c r="AE754" s="177">
        <v>0</v>
      </c>
      <c r="AF754" s="177">
        <v>0</v>
      </c>
      <c r="AG754" s="177">
        <v>0</v>
      </c>
      <c r="AH754" s="177">
        <v>0</v>
      </c>
      <c r="AI754" s="177">
        <v>0</v>
      </c>
      <c r="AJ754" s="177">
        <v>0</v>
      </c>
      <c r="AK754" s="177">
        <v>0</v>
      </c>
      <c r="AL754" s="177">
        <v>0</v>
      </c>
      <c r="AM754" s="177">
        <v>0</v>
      </c>
      <c r="AN754" s="177">
        <v>0</v>
      </c>
      <c r="AO754" s="177">
        <v>0</v>
      </c>
      <c r="AP754" s="177">
        <v>0</v>
      </c>
      <c r="AQ754" s="177">
        <v>0</v>
      </c>
      <c r="AR754" s="177">
        <v>0</v>
      </c>
      <c r="AS754" s="177">
        <v>0</v>
      </c>
      <c r="AT754" s="177">
        <v>0</v>
      </c>
      <c r="AU754" s="177">
        <v>0</v>
      </c>
      <c r="AV754" s="177">
        <v>0</v>
      </c>
      <c r="AW754" s="177">
        <v>0</v>
      </c>
      <c r="AX754" s="177">
        <v>0</v>
      </c>
      <c r="AY754" s="177">
        <v>0</v>
      </c>
      <c r="AZ754" s="177">
        <v>0</v>
      </c>
      <c r="BA754" s="177">
        <v>0</v>
      </c>
      <c r="BB754" s="177">
        <v>0</v>
      </c>
      <c r="BC754" s="177">
        <v>0</v>
      </c>
      <c r="BD754" s="177">
        <v>0</v>
      </c>
      <c r="BE754" s="177">
        <v>0</v>
      </c>
      <c r="BF754" s="177">
        <v>0</v>
      </c>
      <c r="BG754" s="177">
        <v>0</v>
      </c>
      <c r="BH754" s="177">
        <v>0</v>
      </c>
      <c r="BI754" s="177">
        <v>0</v>
      </c>
      <c r="BJ754" s="177">
        <v>0</v>
      </c>
      <c r="BK754" s="177">
        <v>0</v>
      </c>
      <c r="BL754" s="177">
        <v>0</v>
      </c>
      <c r="BM754" s="177">
        <v>0</v>
      </c>
      <c r="BN754" s="177">
        <v>0</v>
      </c>
      <c r="BO754" s="177">
        <v>0</v>
      </c>
      <c r="BP754" s="177">
        <v>0</v>
      </c>
      <c r="BQ754" s="177">
        <v>0</v>
      </c>
      <c r="BR754" s="177">
        <v>0</v>
      </c>
      <c r="BS754" s="177">
        <v>0</v>
      </c>
      <c r="BT754" s="177">
        <v>0</v>
      </c>
      <c r="BU754" s="177">
        <v>0</v>
      </c>
      <c r="BV754" s="177">
        <v>0</v>
      </c>
      <c r="BW754" s="177">
        <v>0</v>
      </c>
      <c r="BX754" s="177">
        <v>0</v>
      </c>
      <c r="BY754" s="177">
        <v>0</v>
      </c>
      <c r="BZ754" s="177">
        <v>0</v>
      </c>
      <c r="CA754" s="177">
        <v>0</v>
      </c>
      <c r="CB754" s="177">
        <v>0</v>
      </c>
      <c r="CC754" s="177">
        <v>0</v>
      </c>
      <c r="CD754" s="177">
        <v>0</v>
      </c>
      <c r="CE754" s="177">
        <v>0</v>
      </c>
      <c r="CF754" s="177">
        <v>0</v>
      </c>
      <c r="CG754" s="177">
        <v>0</v>
      </c>
      <c r="CH754" s="177">
        <v>0</v>
      </c>
      <c r="CI754" s="177">
        <v>0</v>
      </c>
      <c r="CJ754" s="177">
        <v>0</v>
      </c>
      <c r="CK754" s="177">
        <v>0</v>
      </c>
      <c r="CL754" s="177">
        <v>0</v>
      </c>
      <c r="CM754" s="178" t="s">
        <v>2287</v>
      </c>
      <c r="CN754" s="153" t="s">
        <v>2299</v>
      </c>
      <c r="CO754" s="153" t="s">
        <v>2287</v>
      </c>
      <c r="CQ754" s="189" t="s">
        <v>2289</v>
      </c>
      <c r="CR754" s="154">
        <f t="shared" si="17"/>
        <v>0</v>
      </c>
      <c r="CS754" s="154" t="s">
        <v>828</v>
      </c>
      <c r="CT754" s="154" t="s">
        <v>829</v>
      </c>
      <c r="CU754" s="154">
        <v>0</v>
      </c>
      <c r="CW754" s="157" t="s">
        <v>2299</v>
      </c>
      <c r="CX754" s="154" t="s">
        <v>2287</v>
      </c>
      <c r="CY754" s="154">
        <v>0</v>
      </c>
      <c r="CZ754" s="174">
        <f t="shared" si="16"/>
        <v>0</v>
      </c>
      <c r="DA754" s="158" t="s">
        <v>828</v>
      </c>
      <c r="DB754" s="154" t="s">
        <v>829</v>
      </c>
      <c r="DC754" s="154" t="s">
        <v>789</v>
      </c>
    </row>
    <row r="755" spans="1:107" ht="13.2" customHeight="1" x14ac:dyDescent="0.25">
      <c r="A755" s="175" t="s">
        <v>830</v>
      </c>
      <c r="B755" s="176" t="s">
        <v>831</v>
      </c>
      <c r="C755" s="177">
        <v>0</v>
      </c>
      <c r="D755" s="177">
        <v>0</v>
      </c>
      <c r="E755" s="177">
        <v>0</v>
      </c>
      <c r="F755" s="177">
        <v>0</v>
      </c>
      <c r="G755" s="177">
        <v>0</v>
      </c>
      <c r="H755" s="177">
        <v>0</v>
      </c>
      <c r="I755" s="177">
        <v>0</v>
      </c>
      <c r="J755" s="177">
        <v>0</v>
      </c>
      <c r="K755" s="177">
        <v>0</v>
      </c>
      <c r="L755" s="177">
        <v>0</v>
      </c>
      <c r="M755" s="177">
        <v>0</v>
      </c>
      <c r="N755" s="177">
        <v>0</v>
      </c>
      <c r="O755" s="177">
        <v>0</v>
      </c>
      <c r="P755" s="177">
        <v>0</v>
      </c>
      <c r="Q755" s="177">
        <v>0</v>
      </c>
      <c r="R755" s="177">
        <v>0</v>
      </c>
      <c r="S755" s="177">
        <v>0</v>
      </c>
      <c r="T755" s="177">
        <v>0</v>
      </c>
      <c r="U755" s="177">
        <v>0</v>
      </c>
      <c r="V755" s="177">
        <v>0</v>
      </c>
      <c r="W755" s="177">
        <v>0</v>
      </c>
      <c r="X755" s="177">
        <v>0</v>
      </c>
      <c r="Y755" s="177">
        <v>0</v>
      </c>
      <c r="Z755" s="177">
        <v>0</v>
      </c>
      <c r="AA755" s="177">
        <v>0</v>
      </c>
      <c r="AB755" s="177">
        <v>0</v>
      </c>
      <c r="AC755" s="177">
        <v>0</v>
      </c>
      <c r="AD755" s="177">
        <v>0</v>
      </c>
      <c r="AE755" s="177">
        <v>0</v>
      </c>
      <c r="AF755" s="177">
        <v>0</v>
      </c>
      <c r="AG755" s="177">
        <v>0</v>
      </c>
      <c r="AH755" s="177">
        <v>0</v>
      </c>
      <c r="AI755" s="177">
        <v>0</v>
      </c>
      <c r="AJ755" s="177">
        <v>0</v>
      </c>
      <c r="AK755" s="177">
        <v>0</v>
      </c>
      <c r="AL755" s="177">
        <v>0</v>
      </c>
      <c r="AM755" s="177">
        <v>0</v>
      </c>
      <c r="AN755" s="177">
        <v>0</v>
      </c>
      <c r="AO755" s="177">
        <v>0</v>
      </c>
      <c r="AP755" s="177">
        <v>0</v>
      </c>
      <c r="AQ755" s="177">
        <v>0</v>
      </c>
      <c r="AR755" s="177">
        <v>0</v>
      </c>
      <c r="AS755" s="177">
        <v>0</v>
      </c>
      <c r="AT755" s="177">
        <v>0</v>
      </c>
      <c r="AU755" s="177">
        <v>0</v>
      </c>
      <c r="AV755" s="177">
        <v>0</v>
      </c>
      <c r="AW755" s="177">
        <v>0</v>
      </c>
      <c r="AX755" s="177">
        <v>0</v>
      </c>
      <c r="AY755" s="177">
        <v>0</v>
      </c>
      <c r="AZ755" s="177">
        <v>0</v>
      </c>
      <c r="BA755" s="177">
        <v>0</v>
      </c>
      <c r="BB755" s="177">
        <v>0</v>
      </c>
      <c r="BC755" s="177">
        <v>0</v>
      </c>
      <c r="BD755" s="177">
        <v>0</v>
      </c>
      <c r="BE755" s="177">
        <v>0</v>
      </c>
      <c r="BF755" s="177">
        <v>0</v>
      </c>
      <c r="BG755" s="177">
        <v>0</v>
      </c>
      <c r="BH755" s="177">
        <v>0</v>
      </c>
      <c r="BI755" s="177">
        <v>0</v>
      </c>
      <c r="BJ755" s="177">
        <v>0</v>
      </c>
      <c r="BK755" s="177">
        <v>0</v>
      </c>
      <c r="BL755" s="177">
        <v>0</v>
      </c>
      <c r="BM755" s="177">
        <v>0</v>
      </c>
      <c r="BN755" s="177">
        <v>0</v>
      </c>
      <c r="BO755" s="177">
        <v>0</v>
      </c>
      <c r="BP755" s="177">
        <v>0</v>
      </c>
      <c r="BQ755" s="177">
        <v>0</v>
      </c>
      <c r="BR755" s="177">
        <v>0</v>
      </c>
      <c r="BS755" s="177">
        <v>0</v>
      </c>
      <c r="BT755" s="177">
        <v>0</v>
      </c>
      <c r="BU755" s="177">
        <v>0</v>
      </c>
      <c r="BV755" s="177">
        <v>0</v>
      </c>
      <c r="BW755" s="177">
        <v>0</v>
      </c>
      <c r="BX755" s="177">
        <v>0</v>
      </c>
      <c r="BY755" s="177">
        <v>0</v>
      </c>
      <c r="BZ755" s="177">
        <v>0</v>
      </c>
      <c r="CA755" s="177">
        <v>0</v>
      </c>
      <c r="CB755" s="177">
        <v>0</v>
      </c>
      <c r="CC755" s="177">
        <v>0</v>
      </c>
      <c r="CD755" s="177">
        <v>0</v>
      </c>
      <c r="CE755" s="177">
        <v>0</v>
      </c>
      <c r="CF755" s="177">
        <v>0</v>
      </c>
      <c r="CG755" s="177">
        <v>0</v>
      </c>
      <c r="CH755" s="177">
        <v>0</v>
      </c>
      <c r="CI755" s="177">
        <v>0</v>
      </c>
      <c r="CJ755" s="177">
        <v>0</v>
      </c>
      <c r="CK755" s="177">
        <v>0</v>
      </c>
      <c r="CL755" s="177">
        <v>0</v>
      </c>
      <c r="CM755" s="178" t="s">
        <v>2287</v>
      </c>
      <c r="CN755" s="153" t="s">
        <v>2299</v>
      </c>
      <c r="CO755" s="153" t="s">
        <v>2287</v>
      </c>
      <c r="CQ755" s="189" t="s">
        <v>2289</v>
      </c>
      <c r="CR755" s="154">
        <f t="shared" si="17"/>
        <v>0</v>
      </c>
      <c r="CS755" s="154" t="s">
        <v>830</v>
      </c>
      <c r="CT755" s="154" t="s">
        <v>831</v>
      </c>
      <c r="CU755" s="154">
        <v>0</v>
      </c>
      <c r="CW755" s="157" t="s">
        <v>2299</v>
      </c>
      <c r="CX755" s="154" t="s">
        <v>2287</v>
      </c>
      <c r="CY755" s="154">
        <v>0</v>
      </c>
      <c r="CZ755" s="174">
        <f t="shared" si="16"/>
        <v>0</v>
      </c>
      <c r="DA755" s="158" t="s">
        <v>830</v>
      </c>
      <c r="DB755" s="154" t="s">
        <v>831</v>
      </c>
      <c r="DC755" s="154" t="s">
        <v>789</v>
      </c>
    </row>
    <row r="756" spans="1:107" ht="13.2" customHeight="1" x14ac:dyDescent="0.25">
      <c r="A756" s="175" t="s">
        <v>832</v>
      </c>
      <c r="B756" s="176" t="s">
        <v>833</v>
      </c>
      <c r="C756" s="177">
        <v>0</v>
      </c>
      <c r="D756" s="177">
        <v>0</v>
      </c>
      <c r="E756" s="177">
        <v>0</v>
      </c>
      <c r="F756" s="177">
        <v>0</v>
      </c>
      <c r="G756" s="177">
        <v>0</v>
      </c>
      <c r="H756" s="177">
        <v>0</v>
      </c>
      <c r="I756" s="177">
        <v>0</v>
      </c>
      <c r="J756" s="177">
        <v>0</v>
      </c>
      <c r="K756" s="177">
        <v>0</v>
      </c>
      <c r="L756" s="177">
        <v>0</v>
      </c>
      <c r="M756" s="177">
        <v>0</v>
      </c>
      <c r="N756" s="177">
        <v>0</v>
      </c>
      <c r="O756" s="177">
        <v>0</v>
      </c>
      <c r="P756" s="177">
        <v>0</v>
      </c>
      <c r="Q756" s="177">
        <v>0</v>
      </c>
      <c r="R756" s="177">
        <v>0</v>
      </c>
      <c r="S756" s="177">
        <v>0</v>
      </c>
      <c r="T756" s="177">
        <v>0</v>
      </c>
      <c r="U756" s="177">
        <v>0</v>
      </c>
      <c r="V756" s="177">
        <v>0</v>
      </c>
      <c r="W756" s="177">
        <v>0</v>
      </c>
      <c r="X756" s="177">
        <v>0</v>
      </c>
      <c r="Y756" s="177">
        <v>0</v>
      </c>
      <c r="Z756" s="177">
        <v>0</v>
      </c>
      <c r="AA756" s="177">
        <v>0</v>
      </c>
      <c r="AB756" s="177">
        <v>0</v>
      </c>
      <c r="AC756" s="177">
        <v>0</v>
      </c>
      <c r="AD756" s="177">
        <v>0</v>
      </c>
      <c r="AE756" s="177">
        <v>0</v>
      </c>
      <c r="AF756" s="177">
        <v>0</v>
      </c>
      <c r="AG756" s="177">
        <v>0</v>
      </c>
      <c r="AH756" s="177">
        <v>0</v>
      </c>
      <c r="AI756" s="177">
        <v>0</v>
      </c>
      <c r="AJ756" s="177">
        <v>0</v>
      </c>
      <c r="AK756" s="177">
        <v>0</v>
      </c>
      <c r="AL756" s="177">
        <v>0</v>
      </c>
      <c r="AM756" s="177">
        <v>0</v>
      </c>
      <c r="AN756" s="177">
        <v>0</v>
      </c>
      <c r="AO756" s="177">
        <v>0</v>
      </c>
      <c r="AP756" s="177">
        <v>0</v>
      </c>
      <c r="AQ756" s="177">
        <v>0</v>
      </c>
      <c r="AR756" s="177">
        <v>0</v>
      </c>
      <c r="AS756" s="177">
        <v>0</v>
      </c>
      <c r="AT756" s="177">
        <v>0</v>
      </c>
      <c r="AU756" s="177">
        <v>0</v>
      </c>
      <c r="AV756" s="177">
        <v>0</v>
      </c>
      <c r="AW756" s="177">
        <v>0</v>
      </c>
      <c r="AX756" s="177">
        <v>0</v>
      </c>
      <c r="AY756" s="177">
        <v>0</v>
      </c>
      <c r="AZ756" s="177">
        <v>0</v>
      </c>
      <c r="BA756" s="177">
        <v>0</v>
      </c>
      <c r="BB756" s="177">
        <v>0</v>
      </c>
      <c r="BC756" s="177">
        <v>0</v>
      </c>
      <c r="BD756" s="177">
        <v>0</v>
      </c>
      <c r="BE756" s="177">
        <v>0</v>
      </c>
      <c r="BF756" s="177">
        <v>0</v>
      </c>
      <c r="BG756" s="177">
        <v>0</v>
      </c>
      <c r="BH756" s="177">
        <v>0</v>
      </c>
      <c r="BI756" s="177">
        <v>0</v>
      </c>
      <c r="BJ756" s="177">
        <v>0</v>
      </c>
      <c r="BK756" s="177">
        <v>0</v>
      </c>
      <c r="BL756" s="177">
        <v>0</v>
      </c>
      <c r="BM756" s="177">
        <v>0</v>
      </c>
      <c r="BN756" s="177">
        <v>0</v>
      </c>
      <c r="BO756" s="177">
        <v>0</v>
      </c>
      <c r="BP756" s="177">
        <v>0</v>
      </c>
      <c r="BQ756" s="177">
        <v>0</v>
      </c>
      <c r="BR756" s="177">
        <v>0</v>
      </c>
      <c r="BS756" s="177">
        <v>0</v>
      </c>
      <c r="BT756" s="177">
        <v>0</v>
      </c>
      <c r="BU756" s="177">
        <v>0</v>
      </c>
      <c r="BV756" s="177">
        <v>0</v>
      </c>
      <c r="BW756" s="177">
        <v>0</v>
      </c>
      <c r="BX756" s="177">
        <v>0</v>
      </c>
      <c r="BY756" s="177">
        <v>0</v>
      </c>
      <c r="BZ756" s="177">
        <v>0</v>
      </c>
      <c r="CA756" s="177">
        <v>0</v>
      </c>
      <c r="CB756" s="177">
        <v>0</v>
      </c>
      <c r="CC756" s="177">
        <v>0</v>
      </c>
      <c r="CD756" s="177">
        <v>0</v>
      </c>
      <c r="CE756" s="177">
        <v>0</v>
      </c>
      <c r="CF756" s="177">
        <v>0</v>
      </c>
      <c r="CG756" s="177">
        <v>0</v>
      </c>
      <c r="CH756" s="177">
        <v>0</v>
      </c>
      <c r="CI756" s="177">
        <v>0</v>
      </c>
      <c r="CJ756" s="177">
        <v>0</v>
      </c>
      <c r="CK756" s="177">
        <v>0</v>
      </c>
      <c r="CL756" s="177">
        <v>0</v>
      </c>
      <c r="CM756" s="178" t="s">
        <v>2287</v>
      </c>
      <c r="CN756" s="153" t="s">
        <v>2299</v>
      </c>
      <c r="CO756" s="153" t="s">
        <v>2287</v>
      </c>
      <c r="CQ756" s="189" t="s">
        <v>2289</v>
      </c>
      <c r="CR756" s="154">
        <f t="shared" si="17"/>
        <v>0</v>
      </c>
      <c r="CS756" s="154" t="s">
        <v>832</v>
      </c>
      <c r="CT756" s="154" t="s">
        <v>833</v>
      </c>
      <c r="CU756" s="154">
        <v>0</v>
      </c>
      <c r="CW756" s="157" t="s">
        <v>2299</v>
      </c>
      <c r="CX756" s="154" t="s">
        <v>2287</v>
      </c>
      <c r="CY756" s="154">
        <v>0</v>
      </c>
      <c r="CZ756" s="174">
        <f t="shared" si="16"/>
        <v>0</v>
      </c>
      <c r="DA756" s="158" t="s">
        <v>832</v>
      </c>
      <c r="DB756" s="154" t="s">
        <v>833</v>
      </c>
      <c r="DC756" s="154" t="s">
        <v>789</v>
      </c>
    </row>
    <row r="757" spans="1:107" ht="13.2" customHeight="1" x14ac:dyDescent="0.25">
      <c r="A757" s="175" t="s">
        <v>834</v>
      </c>
      <c r="B757" s="176" t="s">
        <v>835</v>
      </c>
      <c r="C757" s="177">
        <v>0</v>
      </c>
      <c r="D757" s="177">
        <v>0</v>
      </c>
      <c r="E757" s="177">
        <v>0</v>
      </c>
      <c r="F757" s="177">
        <v>0</v>
      </c>
      <c r="G757" s="177">
        <v>0</v>
      </c>
      <c r="H757" s="177">
        <v>0</v>
      </c>
      <c r="I757" s="177">
        <v>0</v>
      </c>
      <c r="J757" s="177">
        <v>0</v>
      </c>
      <c r="K757" s="177">
        <v>0</v>
      </c>
      <c r="L757" s="177">
        <v>0</v>
      </c>
      <c r="M757" s="177">
        <v>0</v>
      </c>
      <c r="N757" s="177">
        <v>0</v>
      </c>
      <c r="O757" s="177">
        <v>0</v>
      </c>
      <c r="P757" s="177">
        <v>0</v>
      </c>
      <c r="Q757" s="177">
        <v>0</v>
      </c>
      <c r="R757" s="177">
        <v>0</v>
      </c>
      <c r="S757" s="177">
        <v>0</v>
      </c>
      <c r="T757" s="177">
        <v>0</v>
      </c>
      <c r="U757" s="177">
        <v>0</v>
      </c>
      <c r="V757" s="177">
        <v>0</v>
      </c>
      <c r="W757" s="177">
        <v>0</v>
      </c>
      <c r="X757" s="177">
        <v>0</v>
      </c>
      <c r="Y757" s="177">
        <v>0</v>
      </c>
      <c r="Z757" s="177">
        <v>0</v>
      </c>
      <c r="AA757" s="177">
        <v>0</v>
      </c>
      <c r="AB757" s="177">
        <v>0</v>
      </c>
      <c r="AC757" s="177">
        <v>0</v>
      </c>
      <c r="AD757" s="177">
        <v>0</v>
      </c>
      <c r="AE757" s="177">
        <v>0</v>
      </c>
      <c r="AF757" s="177">
        <v>0</v>
      </c>
      <c r="AG757" s="177">
        <v>0</v>
      </c>
      <c r="AH757" s="177">
        <v>0</v>
      </c>
      <c r="AI757" s="177">
        <v>0</v>
      </c>
      <c r="AJ757" s="177">
        <v>0</v>
      </c>
      <c r="AK757" s="177">
        <v>0</v>
      </c>
      <c r="AL757" s="177">
        <v>0</v>
      </c>
      <c r="AM757" s="177">
        <v>0</v>
      </c>
      <c r="AN757" s="177">
        <v>4400</v>
      </c>
      <c r="AO757" s="177">
        <v>0</v>
      </c>
      <c r="AP757" s="177">
        <v>0</v>
      </c>
      <c r="AQ757" s="177">
        <v>0</v>
      </c>
      <c r="AR757" s="177">
        <v>0</v>
      </c>
      <c r="AS757" s="177">
        <v>0</v>
      </c>
      <c r="AT757" s="177">
        <v>0</v>
      </c>
      <c r="AU757" s="177">
        <v>0</v>
      </c>
      <c r="AV757" s="177">
        <v>0</v>
      </c>
      <c r="AW757" s="177">
        <v>0</v>
      </c>
      <c r="AX757" s="177">
        <v>0</v>
      </c>
      <c r="AY757" s="177">
        <v>0</v>
      </c>
      <c r="AZ757" s="177">
        <v>0</v>
      </c>
      <c r="BA757" s="177">
        <v>0</v>
      </c>
      <c r="BB757" s="177">
        <v>0</v>
      </c>
      <c r="BC757" s="177">
        <v>0</v>
      </c>
      <c r="BD757" s="177">
        <v>0</v>
      </c>
      <c r="BE757" s="177">
        <v>0</v>
      </c>
      <c r="BF757" s="177">
        <v>0</v>
      </c>
      <c r="BG757" s="177">
        <v>0</v>
      </c>
      <c r="BH757" s="177">
        <v>0</v>
      </c>
      <c r="BI757" s="177">
        <v>0</v>
      </c>
      <c r="BJ757" s="177">
        <v>0</v>
      </c>
      <c r="BK757" s="177">
        <v>0</v>
      </c>
      <c r="BL757" s="177">
        <v>0</v>
      </c>
      <c r="BM757" s="177">
        <v>0</v>
      </c>
      <c r="BN757" s="177">
        <v>0</v>
      </c>
      <c r="BO757" s="177">
        <v>0</v>
      </c>
      <c r="BP757" s="177">
        <v>0</v>
      </c>
      <c r="BQ757" s="177">
        <v>0</v>
      </c>
      <c r="BR757" s="177">
        <v>32577.759999999998</v>
      </c>
      <c r="BS757" s="177">
        <v>0</v>
      </c>
      <c r="BT757" s="177">
        <v>0</v>
      </c>
      <c r="BU757" s="177">
        <v>0</v>
      </c>
      <c r="BV757" s="177">
        <v>126260</v>
      </c>
      <c r="BW757" s="177">
        <v>0</v>
      </c>
      <c r="BX757" s="177">
        <v>0</v>
      </c>
      <c r="BY757" s="177">
        <v>0</v>
      </c>
      <c r="BZ757" s="177">
        <v>0</v>
      </c>
      <c r="CA757" s="177">
        <v>0</v>
      </c>
      <c r="CB757" s="177">
        <v>0</v>
      </c>
      <c r="CC757" s="177">
        <v>0</v>
      </c>
      <c r="CD757" s="177">
        <v>0</v>
      </c>
      <c r="CE757" s="177">
        <v>0</v>
      </c>
      <c r="CF757" s="177">
        <v>0</v>
      </c>
      <c r="CG757" s="177">
        <v>0</v>
      </c>
      <c r="CH757" s="177">
        <v>0</v>
      </c>
      <c r="CI757" s="177">
        <v>0</v>
      </c>
      <c r="CJ757" s="177">
        <v>0</v>
      </c>
      <c r="CK757" s="177">
        <v>0</v>
      </c>
      <c r="CL757" s="177">
        <v>0</v>
      </c>
      <c r="CM757" s="178" t="s">
        <v>2287</v>
      </c>
      <c r="CN757" s="153" t="s">
        <v>2299</v>
      </c>
      <c r="CO757" s="153" t="s">
        <v>2287</v>
      </c>
      <c r="CQ757" s="189" t="s">
        <v>2289</v>
      </c>
      <c r="CR757" s="154">
        <f t="shared" si="17"/>
        <v>0</v>
      </c>
      <c r="CS757" s="154" t="s">
        <v>834</v>
      </c>
      <c r="CT757" s="154" t="s">
        <v>835</v>
      </c>
      <c r="CU757" s="154">
        <v>0</v>
      </c>
      <c r="CW757" s="157" t="s">
        <v>2299</v>
      </c>
      <c r="CX757" s="154" t="s">
        <v>2287</v>
      </c>
      <c r="CY757" s="154">
        <v>0</v>
      </c>
      <c r="CZ757" s="174">
        <f t="shared" si="16"/>
        <v>0</v>
      </c>
      <c r="DA757" s="158" t="s">
        <v>834</v>
      </c>
      <c r="DB757" s="154" t="s">
        <v>835</v>
      </c>
      <c r="DC757" s="154" t="s">
        <v>789</v>
      </c>
    </row>
    <row r="758" spans="1:107" ht="13.2" customHeight="1" x14ac:dyDescent="0.25">
      <c r="A758" s="175" t="s">
        <v>836</v>
      </c>
      <c r="B758" s="176" t="s">
        <v>837</v>
      </c>
      <c r="C758" s="177">
        <v>0</v>
      </c>
      <c r="D758" s="177">
        <v>0</v>
      </c>
      <c r="E758" s="177">
        <v>0</v>
      </c>
      <c r="F758" s="177">
        <v>0</v>
      </c>
      <c r="G758" s="177">
        <v>0</v>
      </c>
      <c r="H758" s="177">
        <v>0</v>
      </c>
      <c r="I758" s="177">
        <v>0</v>
      </c>
      <c r="J758" s="177">
        <v>0</v>
      </c>
      <c r="K758" s="177">
        <v>0</v>
      </c>
      <c r="L758" s="177">
        <v>0</v>
      </c>
      <c r="M758" s="177">
        <v>0</v>
      </c>
      <c r="N758" s="177">
        <v>0</v>
      </c>
      <c r="O758" s="177">
        <v>0</v>
      </c>
      <c r="P758" s="177">
        <v>0</v>
      </c>
      <c r="Q758" s="177">
        <v>0</v>
      </c>
      <c r="R758" s="177">
        <v>0</v>
      </c>
      <c r="S758" s="177">
        <v>0</v>
      </c>
      <c r="T758" s="177">
        <v>0</v>
      </c>
      <c r="U758" s="177">
        <v>0</v>
      </c>
      <c r="V758" s="177">
        <v>0</v>
      </c>
      <c r="W758" s="177">
        <v>0</v>
      </c>
      <c r="X758" s="177">
        <v>0</v>
      </c>
      <c r="Y758" s="177">
        <v>0</v>
      </c>
      <c r="Z758" s="177">
        <v>0</v>
      </c>
      <c r="AA758" s="177">
        <v>0</v>
      </c>
      <c r="AB758" s="177">
        <v>0</v>
      </c>
      <c r="AC758" s="177">
        <v>0</v>
      </c>
      <c r="AD758" s="177">
        <v>0</v>
      </c>
      <c r="AE758" s="177">
        <v>0</v>
      </c>
      <c r="AF758" s="177">
        <v>0</v>
      </c>
      <c r="AG758" s="177">
        <v>0</v>
      </c>
      <c r="AH758" s="177">
        <v>0</v>
      </c>
      <c r="AI758" s="177">
        <v>0</v>
      </c>
      <c r="AJ758" s="177">
        <v>0</v>
      </c>
      <c r="AK758" s="177">
        <v>0</v>
      </c>
      <c r="AL758" s="177">
        <v>0</v>
      </c>
      <c r="AM758" s="177">
        <v>0</v>
      </c>
      <c r="AN758" s="177">
        <v>0</v>
      </c>
      <c r="AO758" s="177">
        <v>0</v>
      </c>
      <c r="AP758" s="177">
        <v>0</v>
      </c>
      <c r="AQ758" s="177">
        <v>0</v>
      </c>
      <c r="AR758" s="177">
        <v>0</v>
      </c>
      <c r="AS758" s="177">
        <v>0</v>
      </c>
      <c r="AT758" s="177">
        <v>0</v>
      </c>
      <c r="AU758" s="177">
        <v>0</v>
      </c>
      <c r="AV758" s="177">
        <v>0</v>
      </c>
      <c r="AW758" s="177">
        <v>0</v>
      </c>
      <c r="AX758" s="177">
        <v>0</v>
      </c>
      <c r="AY758" s="177">
        <v>0</v>
      </c>
      <c r="AZ758" s="177">
        <v>0</v>
      </c>
      <c r="BA758" s="177">
        <v>0</v>
      </c>
      <c r="BB758" s="177">
        <v>0</v>
      </c>
      <c r="BC758" s="177">
        <v>0</v>
      </c>
      <c r="BD758" s="177">
        <v>0</v>
      </c>
      <c r="BE758" s="177">
        <v>0</v>
      </c>
      <c r="BF758" s="177">
        <v>0</v>
      </c>
      <c r="BG758" s="177">
        <v>126666.24000000001</v>
      </c>
      <c r="BH758" s="177">
        <v>0</v>
      </c>
      <c r="BI758" s="177">
        <v>0</v>
      </c>
      <c r="BJ758" s="177">
        <v>0</v>
      </c>
      <c r="BK758" s="177">
        <v>0</v>
      </c>
      <c r="BL758" s="177">
        <v>0</v>
      </c>
      <c r="BM758" s="177">
        <v>0</v>
      </c>
      <c r="BN758" s="177">
        <v>0</v>
      </c>
      <c r="BO758" s="177">
        <v>0</v>
      </c>
      <c r="BP758" s="177">
        <v>0</v>
      </c>
      <c r="BQ758" s="177">
        <v>0</v>
      </c>
      <c r="BR758" s="177">
        <v>0</v>
      </c>
      <c r="BS758" s="177">
        <v>0</v>
      </c>
      <c r="BT758" s="177">
        <v>0</v>
      </c>
      <c r="BU758" s="177">
        <v>0</v>
      </c>
      <c r="BV758" s="177">
        <v>0</v>
      </c>
      <c r="BW758" s="177">
        <v>0</v>
      </c>
      <c r="BX758" s="177">
        <v>0</v>
      </c>
      <c r="BY758" s="177">
        <v>0</v>
      </c>
      <c r="BZ758" s="177">
        <v>0</v>
      </c>
      <c r="CA758" s="177">
        <v>0</v>
      </c>
      <c r="CB758" s="177">
        <v>1</v>
      </c>
      <c r="CC758" s="177">
        <v>0</v>
      </c>
      <c r="CD758" s="177">
        <v>0</v>
      </c>
      <c r="CE758" s="177">
        <v>0</v>
      </c>
      <c r="CF758" s="177">
        <v>0</v>
      </c>
      <c r="CG758" s="177">
        <v>0</v>
      </c>
      <c r="CH758" s="177">
        <v>0</v>
      </c>
      <c r="CI758" s="177">
        <v>1</v>
      </c>
      <c r="CJ758" s="177">
        <v>1</v>
      </c>
      <c r="CK758" s="177">
        <v>0</v>
      </c>
      <c r="CL758" s="177">
        <v>0</v>
      </c>
      <c r="CM758" s="178" t="s">
        <v>2287</v>
      </c>
      <c r="CN758" s="153" t="s">
        <v>2300</v>
      </c>
      <c r="CO758" s="153" t="s">
        <v>2287</v>
      </c>
      <c r="CQ758" s="189" t="s">
        <v>2289</v>
      </c>
      <c r="CR758" s="154">
        <f t="shared" si="17"/>
        <v>0</v>
      </c>
      <c r="CS758" s="154" t="s">
        <v>836</v>
      </c>
      <c r="CT758" s="154" t="s">
        <v>837</v>
      </c>
      <c r="CU758" s="154">
        <v>0</v>
      </c>
      <c r="CW758" s="157" t="s">
        <v>2300</v>
      </c>
      <c r="CX758" s="154" t="s">
        <v>2287</v>
      </c>
      <c r="CY758" s="154">
        <v>0</v>
      </c>
      <c r="CZ758" s="174">
        <f t="shared" si="16"/>
        <v>0</v>
      </c>
      <c r="DA758" s="158" t="s">
        <v>836</v>
      </c>
      <c r="DB758" s="154" t="s">
        <v>837</v>
      </c>
      <c r="DC758" s="154" t="s">
        <v>789</v>
      </c>
    </row>
    <row r="759" spans="1:107" ht="13.2" customHeight="1" x14ac:dyDescent="0.25">
      <c r="A759" s="175" t="s">
        <v>2301</v>
      </c>
      <c r="B759" s="176" t="s">
        <v>2302</v>
      </c>
      <c r="C759" s="177">
        <v>0</v>
      </c>
      <c r="D759" s="177">
        <v>0</v>
      </c>
      <c r="E759" s="177">
        <v>0</v>
      </c>
      <c r="F759" s="177">
        <v>0</v>
      </c>
      <c r="G759" s="177">
        <v>0</v>
      </c>
      <c r="H759" s="177">
        <v>0</v>
      </c>
      <c r="I759" s="177">
        <v>0</v>
      </c>
      <c r="J759" s="177">
        <v>0</v>
      </c>
      <c r="K759" s="177">
        <v>0</v>
      </c>
      <c r="L759" s="177">
        <v>0</v>
      </c>
      <c r="M759" s="177">
        <v>0</v>
      </c>
      <c r="N759" s="177">
        <v>0</v>
      </c>
      <c r="O759" s="177">
        <v>0</v>
      </c>
      <c r="P759" s="177">
        <v>0</v>
      </c>
      <c r="Q759" s="177">
        <v>0</v>
      </c>
      <c r="R759" s="177">
        <v>0</v>
      </c>
      <c r="S759" s="177">
        <v>0</v>
      </c>
      <c r="T759" s="177">
        <v>0</v>
      </c>
      <c r="U759" s="177">
        <v>0</v>
      </c>
      <c r="V759" s="177">
        <v>0</v>
      </c>
      <c r="W759" s="177">
        <v>0</v>
      </c>
      <c r="X759" s="177">
        <v>0</v>
      </c>
      <c r="Y759" s="177">
        <v>0</v>
      </c>
      <c r="Z759" s="177">
        <v>0</v>
      </c>
      <c r="AA759" s="177">
        <v>0</v>
      </c>
      <c r="AB759" s="177">
        <v>0</v>
      </c>
      <c r="AC759" s="177">
        <v>0</v>
      </c>
      <c r="AD759" s="177">
        <v>0</v>
      </c>
      <c r="AE759" s="177">
        <v>0</v>
      </c>
      <c r="AF759" s="177">
        <v>0</v>
      </c>
      <c r="AG759" s="177">
        <v>0</v>
      </c>
      <c r="AH759" s="177">
        <v>0</v>
      </c>
      <c r="AI759" s="177">
        <v>0</v>
      </c>
      <c r="AJ759" s="177">
        <v>0</v>
      </c>
      <c r="AK759" s="177">
        <v>0</v>
      </c>
      <c r="AL759" s="177">
        <v>0</v>
      </c>
      <c r="AM759" s="177">
        <v>0</v>
      </c>
      <c r="AN759" s="177">
        <v>0</v>
      </c>
      <c r="AO759" s="177">
        <v>0</v>
      </c>
      <c r="AP759" s="177">
        <v>0</v>
      </c>
      <c r="AQ759" s="177">
        <v>0</v>
      </c>
      <c r="AR759" s="177">
        <v>0</v>
      </c>
      <c r="AS759" s="177">
        <v>0</v>
      </c>
      <c r="AT759" s="177">
        <v>0</v>
      </c>
      <c r="AU759" s="177">
        <v>0</v>
      </c>
      <c r="AV759" s="177">
        <v>0</v>
      </c>
      <c r="AW759" s="177">
        <v>0</v>
      </c>
      <c r="AX759" s="177">
        <v>0</v>
      </c>
      <c r="AY759" s="177">
        <v>0</v>
      </c>
      <c r="AZ759" s="177">
        <v>0</v>
      </c>
      <c r="BA759" s="177">
        <v>0</v>
      </c>
      <c r="BB759" s="177">
        <v>0</v>
      </c>
      <c r="BC759" s="177">
        <v>0</v>
      </c>
      <c r="BD759" s="177">
        <v>0</v>
      </c>
      <c r="BE759" s="177">
        <v>0</v>
      </c>
      <c r="BF759" s="177">
        <v>0</v>
      </c>
      <c r="BG759" s="177">
        <v>0</v>
      </c>
      <c r="BH759" s="177">
        <v>0</v>
      </c>
      <c r="BI759" s="177">
        <v>0</v>
      </c>
      <c r="BJ759" s="177">
        <v>0</v>
      </c>
      <c r="BK759" s="177">
        <v>0</v>
      </c>
      <c r="BL759" s="177">
        <v>0</v>
      </c>
      <c r="BM759" s="177">
        <v>0</v>
      </c>
      <c r="BN759" s="177">
        <v>0</v>
      </c>
      <c r="BO759" s="177">
        <v>0</v>
      </c>
      <c r="BP759" s="177">
        <v>0</v>
      </c>
      <c r="BQ759" s="177">
        <v>0</v>
      </c>
      <c r="BR759" s="177">
        <v>0</v>
      </c>
      <c r="BS759" s="177">
        <v>0</v>
      </c>
      <c r="BT759" s="177">
        <v>0</v>
      </c>
      <c r="BU759" s="177">
        <v>0</v>
      </c>
      <c r="BV759" s="177">
        <v>0</v>
      </c>
      <c r="BW759" s="177">
        <v>0</v>
      </c>
      <c r="BX759" s="177">
        <v>0</v>
      </c>
      <c r="BY759" s="177">
        <v>0</v>
      </c>
      <c r="BZ759" s="177">
        <v>0</v>
      </c>
      <c r="CA759" s="177">
        <v>0</v>
      </c>
      <c r="CB759" s="177">
        <v>0</v>
      </c>
      <c r="CC759" s="177">
        <v>0</v>
      </c>
      <c r="CD759" s="177">
        <v>0</v>
      </c>
      <c r="CE759" s="177">
        <v>0</v>
      </c>
      <c r="CF759" s="177">
        <v>0</v>
      </c>
      <c r="CG759" s="177">
        <v>0</v>
      </c>
      <c r="CH759" s="177">
        <v>0</v>
      </c>
      <c r="CI759" s="177">
        <v>0</v>
      </c>
      <c r="CJ759" s="177">
        <v>0</v>
      </c>
      <c r="CK759" s="177">
        <v>0</v>
      </c>
      <c r="CL759" s="177">
        <v>0</v>
      </c>
      <c r="CM759" s="178" t="s">
        <v>2287</v>
      </c>
      <c r="CN759" s="153" t="s">
        <v>2300</v>
      </c>
      <c r="CO759" s="153" t="s">
        <v>2287</v>
      </c>
      <c r="CQ759" s="189" t="s">
        <v>2289</v>
      </c>
      <c r="CR759" s="154">
        <f t="shared" si="17"/>
        <v>0</v>
      </c>
      <c r="CS759" s="154" t="s">
        <v>2301</v>
      </c>
      <c r="CT759" s="154" t="s">
        <v>2302</v>
      </c>
      <c r="CU759" s="154">
        <v>0</v>
      </c>
      <c r="CW759" s="157" t="s">
        <v>2300</v>
      </c>
      <c r="CX759" s="154" t="s">
        <v>2287</v>
      </c>
      <c r="CY759" s="154">
        <v>0</v>
      </c>
      <c r="CZ759" s="174">
        <f t="shared" si="16"/>
        <v>0</v>
      </c>
      <c r="DA759" s="158" t="s">
        <v>2301</v>
      </c>
      <c r="DB759" s="154" t="s">
        <v>2302</v>
      </c>
      <c r="DC759" s="154" t="s">
        <v>789</v>
      </c>
    </row>
    <row r="760" spans="1:107" ht="13.2" customHeight="1" x14ac:dyDescent="0.25">
      <c r="A760" s="175" t="s">
        <v>838</v>
      </c>
      <c r="B760" s="176" t="s">
        <v>839</v>
      </c>
      <c r="C760" s="177">
        <v>0</v>
      </c>
      <c r="D760" s="177">
        <v>0</v>
      </c>
      <c r="E760" s="177">
        <v>0</v>
      </c>
      <c r="F760" s="177">
        <v>0</v>
      </c>
      <c r="G760" s="177">
        <v>0</v>
      </c>
      <c r="H760" s="177">
        <v>0</v>
      </c>
      <c r="I760" s="177">
        <v>0</v>
      </c>
      <c r="J760" s="177">
        <v>0</v>
      </c>
      <c r="K760" s="177">
        <v>0</v>
      </c>
      <c r="L760" s="177">
        <v>0</v>
      </c>
      <c r="M760" s="177">
        <v>0</v>
      </c>
      <c r="N760" s="177">
        <v>0</v>
      </c>
      <c r="O760" s="177">
        <v>0</v>
      </c>
      <c r="P760" s="177">
        <v>0</v>
      </c>
      <c r="Q760" s="177">
        <v>0</v>
      </c>
      <c r="R760" s="177">
        <v>0</v>
      </c>
      <c r="S760" s="177">
        <v>0</v>
      </c>
      <c r="T760" s="177">
        <v>0</v>
      </c>
      <c r="U760" s="177">
        <v>0</v>
      </c>
      <c r="V760" s="177">
        <v>0</v>
      </c>
      <c r="W760" s="177">
        <v>0</v>
      </c>
      <c r="X760" s="177">
        <v>0</v>
      </c>
      <c r="Y760" s="177">
        <v>0</v>
      </c>
      <c r="Z760" s="177">
        <v>0</v>
      </c>
      <c r="AA760" s="177">
        <v>0</v>
      </c>
      <c r="AB760" s="177">
        <v>0</v>
      </c>
      <c r="AC760" s="177">
        <v>0</v>
      </c>
      <c r="AD760" s="177">
        <v>0</v>
      </c>
      <c r="AE760" s="177">
        <v>0</v>
      </c>
      <c r="AF760" s="177">
        <v>0</v>
      </c>
      <c r="AG760" s="177">
        <v>0</v>
      </c>
      <c r="AH760" s="177">
        <v>0</v>
      </c>
      <c r="AI760" s="177">
        <v>0</v>
      </c>
      <c r="AJ760" s="177">
        <v>0</v>
      </c>
      <c r="AK760" s="177">
        <v>0</v>
      </c>
      <c r="AL760" s="177">
        <v>0</v>
      </c>
      <c r="AM760" s="177">
        <v>0</v>
      </c>
      <c r="AN760" s="177">
        <v>0</v>
      </c>
      <c r="AO760" s="177">
        <v>0</v>
      </c>
      <c r="AP760" s="177">
        <v>0</v>
      </c>
      <c r="AQ760" s="177">
        <v>0</v>
      </c>
      <c r="AR760" s="177">
        <v>0</v>
      </c>
      <c r="AS760" s="177">
        <v>0</v>
      </c>
      <c r="AT760" s="177">
        <v>0</v>
      </c>
      <c r="AU760" s="177">
        <v>0</v>
      </c>
      <c r="AV760" s="177">
        <v>0</v>
      </c>
      <c r="AW760" s="177">
        <v>0</v>
      </c>
      <c r="AX760" s="177">
        <v>0</v>
      </c>
      <c r="AY760" s="177">
        <v>0</v>
      </c>
      <c r="AZ760" s="177">
        <v>0</v>
      </c>
      <c r="BA760" s="177">
        <v>0</v>
      </c>
      <c r="BB760" s="177">
        <v>0</v>
      </c>
      <c r="BC760" s="177">
        <v>0</v>
      </c>
      <c r="BD760" s="177">
        <v>0</v>
      </c>
      <c r="BE760" s="177">
        <v>0</v>
      </c>
      <c r="BF760" s="177">
        <v>0</v>
      </c>
      <c r="BG760" s="177">
        <v>0</v>
      </c>
      <c r="BH760" s="177">
        <v>0</v>
      </c>
      <c r="BI760" s="177">
        <v>0</v>
      </c>
      <c r="BJ760" s="177">
        <v>0</v>
      </c>
      <c r="BK760" s="177">
        <v>0</v>
      </c>
      <c r="BL760" s="177">
        <v>52068.6</v>
      </c>
      <c r="BM760" s="177">
        <v>0</v>
      </c>
      <c r="BN760" s="177">
        <v>0</v>
      </c>
      <c r="BO760" s="177">
        <v>0</v>
      </c>
      <c r="BP760" s="177">
        <v>0</v>
      </c>
      <c r="BQ760" s="177">
        <v>0</v>
      </c>
      <c r="BR760" s="177">
        <v>0</v>
      </c>
      <c r="BS760" s="177">
        <v>0</v>
      </c>
      <c r="BT760" s="177">
        <v>0</v>
      </c>
      <c r="BU760" s="177">
        <v>0</v>
      </c>
      <c r="BV760" s="177">
        <v>0</v>
      </c>
      <c r="BW760" s="177">
        <v>62427.92</v>
      </c>
      <c r="BX760" s="177">
        <v>0</v>
      </c>
      <c r="BY760" s="177">
        <v>0</v>
      </c>
      <c r="BZ760" s="177">
        <v>0</v>
      </c>
      <c r="CA760" s="177">
        <v>0</v>
      </c>
      <c r="CB760" s="177">
        <v>0</v>
      </c>
      <c r="CC760" s="177">
        <v>0</v>
      </c>
      <c r="CD760" s="177">
        <v>0</v>
      </c>
      <c r="CE760" s="177">
        <v>0</v>
      </c>
      <c r="CF760" s="177">
        <v>0</v>
      </c>
      <c r="CG760" s="177">
        <v>0</v>
      </c>
      <c r="CH760" s="177">
        <v>0</v>
      </c>
      <c r="CI760" s="177">
        <v>0</v>
      </c>
      <c r="CJ760" s="177">
        <v>0</v>
      </c>
      <c r="CK760" s="177">
        <v>21555.52</v>
      </c>
      <c r="CL760" s="177">
        <v>0</v>
      </c>
      <c r="CM760" s="178" t="s">
        <v>2287</v>
      </c>
      <c r="CN760" s="153" t="s">
        <v>2288</v>
      </c>
      <c r="CO760" s="153" t="s">
        <v>2287</v>
      </c>
      <c r="CQ760" s="189" t="s">
        <v>2289</v>
      </c>
      <c r="CR760" s="154">
        <f t="shared" si="17"/>
        <v>0</v>
      </c>
      <c r="CS760" s="154" t="s">
        <v>838</v>
      </c>
      <c r="CT760" s="154" t="s">
        <v>2303</v>
      </c>
      <c r="CU760" s="154">
        <v>0</v>
      </c>
      <c r="CW760" s="157" t="s">
        <v>2288</v>
      </c>
      <c r="CX760" s="154" t="s">
        <v>2287</v>
      </c>
      <c r="CY760" s="154">
        <v>0</v>
      </c>
      <c r="CZ760" s="174">
        <f t="shared" si="16"/>
        <v>0</v>
      </c>
      <c r="DA760" s="158" t="s">
        <v>838</v>
      </c>
      <c r="DB760" s="154" t="s">
        <v>839</v>
      </c>
      <c r="DC760" s="154" t="s">
        <v>789</v>
      </c>
    </row>
    <row r="761" spans="1:107" ht="13.2" customHeight="1" x14ac:dyDescent="0.25">
      <c r="A761" s="175" t="s">
        <v>840</v>
      </c>
      <c r="B761" s="176" t="s">
        <v>841</v>
      </c>
      <c r="C761" s="177">
        <v>732328.78</v>
      </c>
      <c r="D761" s="177">
        <v>0</v>
      </c>
      <c r="E761" s="177">
        <v>201537.38</v>
      </c>
      <c r="F761" s="177">
        <v>0</v>
      </c>
      <c r="G761" s="177">
        <v>224035.73</v>
      </c>
      <c r="H761" s="177">
        <v>164439.46</v>
      </c>
      <c r="I761" s="177">
        <v>0</v>
      </c>
      <c r="J761" s="177">
        <v>0</v>
      </c>
      <c r="K761" s="177">
        <v>0</v>
      </c>
      <c r="L761" s="177">
        <v>247824.81</v>
      </c>
      <c r="M761" s="177">
        <v>0</v>
      </c>
      <c r="N761" s="177">
        <v>0</v>
      </c>
      <c r="O761" s="177">
        <v>404196.64</v>
      </c>
      <c r="P761" s="177">
        <v>30788.240000000002</v>
      </c>
      <c r="Q761" s="177">
        <v>103395.36</v>
      </c>
      <c r="R761" s="177">
        <v>94029.35</v>
      </c>
      <c r="S761" s="177">
        <v>311057.28000000003</v>
      </c>
      <c r="T761" s="177">
        <v>266965.03999999998</v>
      </c>
      <c r="U761" s="177">
        <v>10234.4</v>
      </c>
      <c r="V761" s="177">
        <v>0</v>
      </c>
      <c r="W761" s="177">
        <v>0</v>
      </c>
      <c r="X761" s="177">
        <v>0</v>
      </c>
      <c r="Y761" s="177">
        <v>51129.86</v>
      </c>
      <c r="Z761" s="177">
        <v>8373.36</v>
      </c>
      <c r="AA761" s="177">
        <v>0</v>
      </c>
      <c r="AB761" s="177">
        <v>48884.24</v>
      </c>
      <c r="AC761" s="177">
        <v>229541.38</v>
      </c>
      <c r="AD761" s="177">
        <v>183472</v>
      </c>
      <c r="AE761" s="177">
        <v>172005.65</v>
      </c>
      <c r="AF761" s="177">
        <v>13344.37</v>
      </c>
      <c r="AG761" s="177">
        <v>1466.64</v>
      </c>
      <c r="AH761" s="177">
        <v>0</v>
      </c>
      <c r="AI761" s="177">
        <v>0</v>
      </c>
      <c r="AJ761" s="177">
        <v>0</v>
      </c>
      <c r="AK761" s="177">
        <v>1478912.58</v>
      </c>
      <c r="AL761" s="177">
        <v>0</v>
      </c>
      <c r="AM761" s="177">
        <v>0</v>
      </c>
      <c r="AN761" s="177">
        <v>75796</v>
      </c>
      <c r="AO761" s="177">
        <v>0</v>
      </c>
      <c r="AP761" s="177">
        <v>0</v>
      </c>
      <c r="AQ761" s="177">
        <v>0</v>
      </c>
      <c r="AR761" s="177">
        <v>1761081.45</v>
      </c>
      <c r="AS761" s="177">
        <v>159885.35999999999</v>
      </c>
      <c r="AT761" s="177">
        <v>219802.06</v>
      </c>
      <c r="AU761" s="177">
        <v>116316.77</v>
      </c>
      <c r="AV761" s="177">
        <v>0</v>
      </c>
      <c r="AW761" s="177">
        <v>23680</v>
      </c>
      <c r="AX761" s="177">
        <v>1893.36</v>
      </c>
      <c r="AY761" s="177">
        <v>42400</v>
      </c>
      <c r="AZ761" s="177">
        <v>16888.88</v>
      </c>
      <c r="BA761" s="177">
        <v>468606.88</v>
      </c>
      <c r="BB761" s="177">
        <v>778310.08</v>
      </c>
      <c r="BC761" s="177">
        <v>93493.440000000002</v>
      </c>
      <c r="BD761" s="177">
        <v>225834.16</v>
      </c>
      <c r="BE761" s="177">
        <v>0</v>
      </c>
      <c r="BF761" s="177">
        <v>212533.36</v>
      </c>
      <c r="BG761" s="177">
        <v>920232.32</v>
      </c>
      <c r="BH761" s="177">
        <v>371437.2</v>
      </c>
      <c r="BI761" s="177">
        <v>210666.64</v>
      </c>
      <c r="BJ761" s="177">
        <v>207330.8</v>
      </c>
      <c r="BK761" s="177">
        <v>0</v>
      </c>
      <c r="BL761" s="177">
        <v>0</v>
      </c>
      <c r="BM761" s="177">
        <v>40192</v>
      </c>
      <c r="BN761" s="177">
        <v>49882.64</v>
      </c>
      <c r="BO761" s="177">
        <v>202075.51999999999</v>
      </c>
      <c r="BP761" s="177">
        <v>0</v>
      </c>
      <c r="BQ761" s="177">
        <v>13752</v>
      </c>
      <c r="BR761" s="177">
        <v>1400533.36</v>
      </c>
      <c r="BS761" s="177">
        <v>0</v>
      </c>
      <c r="BT761" s="177">
        <v>152426.66</v>
      </c>
      <c r="BU761" s="177">
        <v>0</v>
      </c>
      <c r="BV761" s="177">
        <v>0</v>
      </c>
      <c r="BW761" s="177">
        <v>20266.64</v>
      </c>
      <c r="BX761" s="177">
        <v>318428.03999999998</v>
      </c>
      <c r="BY761" s="177">
        <v>0</v>
      </c>
      <c r="BZ761" s="177">
        <v>46054.879999999997</v>
      </c>
      <c r="CA761" s="177">
        <v>133226.64000000001</v>
      </c>
      <c r="CB761" s="177">
        <v>125256.08</v>
      </c>
      <c r="CC761" s="177">
        <v>326141.69</v>
      </c>
      <c r="CD761" s="177">
        <v>284453.36</v>
      </c>
      <c r="CE761" s="177">
        <v>119733.36</v>
      </c>
      <c r="CF761" s="177">
        <v>34666.639999999999</v>
      </c>
      <c r="CG761" s="177">
        <v>47319.839999999997</v>
      </c>
      <c r="CH761" s="177">
        <v>215703.44</v>
      </c>
      <c r="CI761" s="177">
        <v>0</v>
      </c>
      <c r="CJ761" s="177">
        <v>314026.64</v>
      </c>
      <c r="CK761" s="177">
        <v>0</v>
      </c>
      <c r="CL761" s="177">
        <v>14613.36</v>
      </c>
      <c r="CM761" s="178" t="s">
        <v>2287</v>
      </c>
      <c r="CN761" s="153" t="s">
        <v>2288</v>
      </c>
      <c r="CO761" s="153" t="s">
        <v>2287</v>
      </c>
      <c r="CQ761" s="189" t="s">
        <v>2289</v>
      </c>
      <c r="CR761" s="154">
        <f t="shared" si="17"/>
        <v>0</v>
      </c>
      <c r="CS761" s="154" t="s">
        <v>840</v>
      </c>
      <c r="CT761" s="154" t="s">
        <v>841</v>
      </c>
      <c r="CU761" s="154">
        <v>0</v>
      </c>
      <c r="CW761" s="157" t="s">
        <v>2288</v>
      </c>
      <c r="CX761" s="154" t="s">
        <v>2287</v>
      </c>
      <c r="CY761" s="154">
        <v>0</v>
      </c>
      <c r="CZ761" s="174">
        <f t="shared" si="16"/>
        <v>0</v>
      </c>
      <c r="DA761" s="158" t="s">
        <v>840</v>
      </c>
      <c r="DB761" s="154" t="s">
        <v>841</v>
      </c>
      <c r="DC761" s="154" t="s">
        <v>789</v>
      </c>
    </row>
    <row r="762" spans="1:107" ht="13.2" customHeight="1" x14ac:dyDescent="0.25">
      <c r="A762" s="175" t="s">
        <v>842</v>
      </c>
      <c r="B762" s="176" t="s">
        <v>843</v>
      </c>
      <c r="C762" s="177">
        <v>125995.18</v>
      </c>
      <c r="D762" s="177">
        <v>0</v>
      </c>
      <c r="E762" s="177">
        <v>33209.120000000003</v>
      </c>
      <c r="F762" s="177">
        <v>0</v>
      </c>
      <c r="G762" s="177">
        <v>269156.99</v>
      </c>
      <c r="H762" s="177">
        <v>438735.86</v>
      </c>
      <c r="I762" s="177">
        <v>0</v>
      </c>
      <c r="J762" s="177">
        <v>628819.07999999996</v>
      </c>
      <c r="K762" s="177">
        <v>79488.820000000007</v>
      </c>
      <c r="L762" s="177">
        <v>76399.95</v>
      </c>
      <c r="M762" s="177">
        <v>1109217.6499999999</v>
      </c>
      <c r="N762" s="177">
        <v>25262.32</v>
      </c>
      <c r="O762" s="177">
        <v>981173.84</v>
      </c>
      <c r="P762" s="177">
        <v>332831.11</v>
      </c>
      <c r="Q762" s="177">
        <v>516150.24</v>
      </c>
      <c r="R762" s="177">
        <v>620962.28</v>
      </c>
      <c r="S762" s="177">
        <v>151686.32</v>
      </c>
      <c r="T762" s="177">
        <v>177161.76</v>
      </c>
      <c r="U762" s="177">
        <v>90716.6</v>
      </c>
      <c r="V762" s="177">
        <v>87585.36</v>
      </c>
      <c r="W762" s="177">
        <v>1819276.87</v>
      </c>
      <c r="X762" s="177">
        <v>521402.76</v>
      </c>
      <c r="Y762" s="177">
        <v>201099.56</v>
      </c>
      <c r="Z762" s="177">
        <v>61750.559999999998</v>
      </c>
      <c r="AA762" s="177">
        <v>2380.64</v>
      </c>
      <c r="AB762" s="177">
        <v>39921.68</v>
      </c>
      <c r="AC762" s="177">
        <v>267801.32</v>
      </c>
      <c r="AD762" s="177">
        <v>115719.3</v>
      </c>
      <c r="AE762" s="177">
        <v>82699.899999999994</v>
      </c>
      <c r="AF762" s="177">
        <v>44589.1</v>
      </c>
      <c r="AG762" s="177">
        <v>136898.16</v>
      </c>
      <c r="AH762" s="177">
        <v>518328.72</v>
      </c>
      <c r="AI762" s="177">
        <v>249572.92</v>
      </c>
      <c r="AJ762" s="177">
        <v>103011.09</v>
      </c>
      <c r="AK762" s="177">
        <v>3671457.84</v>
      </c>
      <c r="AL762" s="177">
        <v>131335.92000000001</v>
      </c>
      <c r="AM762" s="177">
        <v>84746.64</v>
      </c>
      <c r="AN762" s="177">
        <v>946442.48</v>
      </c>
      <c r="AO762" s="177">
        <v>100378.32</v>
      </c>
      <c r="AP762" s="177">
        <v>157736.32000000001</v>
      </c>
      <c r="AQ762" s="177">
        <v>4480.05</v>
      </c>
      <c r="AR762" s="177">
        <v>4040495.99</v>
      </c>
      <c r="AS762" s="177">
        <v>227120</v>
      </c>
      <c r="AT762" s="177">
        <v>834713.75</v>
      </c>
      <c r="AU762" s="177">
        <v>537047.52</v>
      </c>
      <c r="AV762" s="177">
        <v>6109.36</v>
      </c>
      <c r="AW762" s="177">
        <v>53808</v>
      </c>
      <c r="AX762" s="177">
        <v>1621017.77</v>
      </c>
      <c r="AY762" s="177">
        <v>30636.69</v>
      </c>
      <c r="AZ762" s="177">
        <v>210528.96</v>
      </c>
      <c r="BA762" s="177">
        <v>1839924</v>
      </c>
      <c r="BB762" s="177">
        <v>2763567.84</v>
      </c>
      <c r="BC762" s="177">
        <v>4101719.08</v>
      </c>
      <c r="BD762" s="177">
        <v>1234595.3600000001</v>
      </c>
      <c r="BE762" s="177">
        <v>41312</v>
      </c>
      <c r="BF762" s="177">
        <v>4026818.8</v>
      </c>
      <c r="BG762" s="177">
        <v>3816265.47</v>
      </c>
      <c r="BH762" s="177">
        <v>120255.92</v>
      </c>
      <c r="BI762" s="177">
        <v>58241.47</v>
      </c>
      <c r="BJ762" s="177">
        <v>102679.73</v>
      </c>
      <c r="BK762" s="177">
        <v>42853.36</v>
      </c>
      <c r="BL762" s="177">
        <v>492361.11</v>
      </c>
      <c r="BM762" s="177">
        <v>382846.64</v>
      </c>
      <c r="BN762" s="177">
        <v>191384.48</v>
      </c>
      <c r="BO762" s="177">
        <v>287680</v>
      </c>
      <c r="BP762" s="177">
        <v>75434.63</v>
      </c>
      <c r="BQ762" s="177">
        <v>133545.24</v>
      </c>
      <c r="BR762" s="179">
        <v>15511753.199999999</v>
      </c>
      <c r="BS762" s="177">
        <v>38669.360000000001</v>
      </c>
      <c r="BT762" s="177">
        <v>238091.95</v>
      </c>
      <c r="BU762" s="179">
        <v>0</v>
      </c>
      <c r="BV762" s="177">
        <v>0</v>
      </c>
      <c r="BW762" s="177">
        <v>0</v>
      </c>
      <c r="BX762" s="179">
        <v>1530215.61</v>
      </c>
      <c r="BY762" s="177">
        <v>0</v>
      </c>
      <c r="BZ762" s="177">
        <v>67120.240000000005</v>
      </c>
      <c r="CA762" s="177">
        <v>81866.64</v>
      </c>
      <c r="CB762" s="177">
        <v>237819.46</v>
      </c>
      <c r="CC762" s="177">
        <v>0</v>
      </c>
      <c r="CD762" s="177">
        <v>0</v>
      </c>
      <c r="CE762" s="177">
        <v>259817.2</v>
      </c>
      <c r="CF762" s="177">
        <v>0</v>
      </c>
      <c r="CG762" s="177">
        <v>54240</v>
      </c>
      <c r="CH762" s="177">
        <v>41053.360000000001</v>
      </c>
      <c r="CI762" s="177">
        <v>0</v>
      </c>
      <c r="CJ762" s="177">
        <v>1549276.48</v>
      </c>
      <c r="CK762" s="177">
        <v>0</v>
      </c>
      <c r="CL762" s="177">
        <v>76285.2</v>
      </c>
      <c r="CM762" s="178" t="s">
        <v>2287</v>
      </c>
      <c r="CN762" s="153" t="s">
        <v>2288</v>
      </c>
      <c r="CO762" s="153" t="s">
        <v>2287</v>
      </c>
      <c r="CQ762" s="189" t="s">
        <v>2289</v>
      </c>
      <c r="CR762" s="154">
        <f t="shared" si="17"/>
        <v>0</v>
      </c>
      <c r="CS762" s="154" t="s">
        <v>842</v>
      </c>
      <c r="CT762" s="154" t="s">
        <v>843</v>
      </c>
      <c r="CU762" s="154">
        <v>0</v>
      </c>
      <c r="CW762" s="157" t="s">
        <v>2288</v>
      </c>
      <c r="CX762" s="154" t="s">
        <v>2287</v>
      </c>
      <c r="CY762" s="154">
        <v>0</v>
      </c>
      <c r="CZ762" s="174">
        <f t="shared" si="16"/>
        <v>0</v>
      </c>
      <c r="DA762" s="158" t="s">
        <v>842</v>
      </c>
      <c r="DB762" s="154" t="s">
        <v>843</v>
      </c>
      <c r="DC762" s="154" t="s">
        <v>789</v>
      </c>
    </row>
    <row r="763" spans="1:107" ht="13.2" customHeight="1" x14ac:dyDescent="0.25">
      <c r="A763" s="175" t="s">
        <v>844</v>
      </c>
      <c r="B763" s="176" t="s">
        <v>845</v>
      </c>
      <c r="C763" s="177">
        <v>38320.78</v>
      </c>
      <c r="D763" s="177">
        <v>43910.83</v>
      </c>
      <c r="E763" s="177">
        <v>54628.97</v>
      </c>
      <c r="F763" s="177">
        <v>93804.66</v>
      </c>
      <c r="G763" s="177">
        <v>60565.82</v>
      </c>
      <c r="H763" s="177">
        <v>1619.75</v>
      </c>
      <c r="I763" s="177">
        <v>0</v>
      </c>
      <c r="J763" s="177">
        <v>0</v>
      </c>
      <c r="K763" s="177">
        <v>96843.99</v>
      </c>
      <c r="L763" s="177">
        <v>65184.94</v>
      </c>
      <c r="M763" s="177">
        <v>11375.36</v>
      </c>
      <c r="N763" s="177">
        <v>39314.870000000003</v>
      </c>
      <c r="O763" s="177">
        <v>264738.48</v>
      </c>
      <c r="P763" s="177">
        <v>6977.76</v>
      </c>
      <c r="Q763" s="177">
        <v>103922.96</v>
      </c>
      <c r="R763" s="177">
        <v>131527.04000000001</v>
      </c>
      <c r="S763" s="177">
        <v>0</v>
      </c>
      <c r="T763" s="177">
        <v>75153.919999999998</v>
      </c>
      <c r="U763" s="177">
        <v>17333.36</v>
      </c>
      <c r="V763" s="177">
        <v>3555.52</v>
      </c>
      <c r="W763" s="177">
        <v>92359.44</v>
      </c>
      <c r="X763" s="177">
        <v>58593.15</v>
      </c>
      <c r="Y763" s="177">
        <v>76709.19</v>
      </c>
      <c r="Z763" s="177">
        <v>1573.36</v>
      </c>
      <c r="AA763" s="177">
        <v>19259.68</v>
      </c>
      <c r="AB763" s="177">
        <v>0</v>
      </c>
      <c r="AC763" s="177">
        <v>0</v>
      </c>
      <c r="AD763" s="177">
        <v>0</v>
      </c>
      <c r="AE763" s="177">
        <v>13253.02</v>
      </c>
      <c r="AF763" s="177">
        <v>18981.97</v>
      </c>
      <c r="AG763" s="177">
        <v>118431.69</v>
      </c>
      <c r="AH763" s="177">
        <v>33844.980000000003</v>
      </c>
      <c r="AI763" s="177">
        <v>44094.18</v>
      </c>
      <c r="AJ763" s="177">
        <v>136568.91</v>
      </c>
      <c r="AK763" s="177">
        <v>84622.32</v>
      </c>
      <c r="AL763" s="177">
        <v>10026.64</v>
      </c>
      <c r="AM763" s="177">
        <v>12000</v>
      </c>
      <c r="AN763" s="177">
        <v>39278.480000000003</v>
      </c>
      <c r="AO763" s="177">
        <v>57333.279999999999</v>
      </c>
      <c r="AP763" s="177">
        <v>78595.520000000004</v>
      </c>
      <c r="AQ763" s="177">
        <v>191513.60000000001</v>
      </c>
      <c r="AR763" s="177">
        <v>96666.66</v>
      </c>
      <c r="AS763" s="177">
        <v>55271.68</v>
      </c>
      <c r="AT763" s="177">
        <v>125325.84</v>
      </c>
      <c r="AU763" s="177">
        <v>287860.83</v>
      </c>
      <c r="AV763" s="177">
        <v>36933.360000000001</v>
      </c>
      <c r="AW763" s="177">
        <v>64666.67</v>
      </c>
      <c r="AX763" s="177">
        <v>0</v>
      </c>
      <c r="AY763" s="177">
        <v>267288.88</v>
      </c>
      <c r="AZ763" s="177">
        <v>295463.78999999998</v>
      </c>
      <c r="BA763" s="177">
        <v>228828.88</v>
      </c>
      <c r="BB763" s="177">
        <v>128723.76</v>
      </c>
      <c r="BC763" s="177">
        <v>19155.52</v>
      </c>
      <c r="BD763" s="177">
        <v>227512.95999999999</v>
      </c>
      <c r="BE763" s="177">
        <v>0</v>
      </c>
      <c r="BF763" s="177">
        <v>80152</v>
      </c>
      <c r="BG763" s="177">
        <v>0</v>
      </c>
      <c r="BH763" s="177">
        <v>0</v>
      </c>
      <c r="BI763" s="177">
        <v>0</v>
      </c>
      <c r="BJ763" s="177">
        <v>88913</v>
      </c>
      <c r="BK763" s="177">
        <v>19733.36</v>
      </c>
      <c r="BL763" s="177">
        <v>80132.460000000006</v>
      </c>
      <c r="BM763" s="177">
        <v>12935.68</v>
      </c>
      <c r="BN763" s="177">
        <v>61401.74</v>
      </c>
      <c r="BO763" s="177">
        <v>31306.639999999999</v>
      </c>
      <c r="BP763" s="177">
        <v>17544.54</v>
      </c>
      <c r="BQ763" s="177">
        <v>49005.36</v>
      </c>
      <c r="BR763" s="179">
        <v>2145146.64</v>
      </c>
      <c r="BS763" s="177">
        <v>63328.56</v>
      </c>
      <c r="BT763" s="177">
        <v>41761.360000000001</v>
      </c>
      <c r="BU763" s="179">
        <v>806213.78</v>
      </c>
      <c r="BV763" s="177">
        <v>118477.28</v>
      </c>
      <c r="BW763" s="177">
        <v>114006.01</v>
      </c>
      <c r="BX763" s="177">
        <v>58029.36</v>
      </c>
      <c r="BY763" s="177">
        <v>73808.490000000005</v>
      </c>
      <c r="BZ763" s="177">
        <v>69253.36</v>
      </c>
      <c r="CA763" s="177">
        <v>4435.5200000000004</v>
      </c>
      <c r="CB763" s="177">
        <v>0</v>
      </c>
      <c r="CC763" s="177">
        <v>82373.350000000006</v>
      </c>
      <c r="CD763" s="177">
        <v>307785.33</v>
      </c>
      <c r="CE763" s="177">
        <v>10211.36</v>
      </c>
      <c r="CF763" s="177">
        <v>23520</v>
      </c>
      <c r="CG763" s="177">
        <v>29233.25</v>
      </c>
      <c r="CH763" s="177">
        <v>160597.12</v>
      </c>
      <c r="CI763" s="177">
        <v>0</v>
      </c>
      <c r="CJ763" s="177">
        <v>0</v>
      </c>
      <c r="CK763" s="177">
        <v>66080</v>
      </c>
      <c r="CL763" s="177">
        <v>64799.44</v>
      </c>
      <c r="CM763" s="178" t="s">
        <v>2287</v>
      </c>
      <c r="CN763" s="153" t="s">
        <v>2288</v>
      </c>
      <c r="CO763" s="153" t="s">
        <v>2287</v>
      </c>
      <c r="CQ763" s="189" t="s">
        <v>2289</v>
      </c>
      <c r="CR763" s="154">
        <f t="shared" si="17"/>
        <v>0</v>
      </c>
      <c r="CS763" s="154" t="s">
        <v>844</v>
      </c>
      <c r="CT763" s="154" t="s">
        <v>845</v>
      </c>
      <c r="CU763" s="154">
        <v>0</v>
      </c>
      <c r="CW763" s="157" t="s">
        <v>2288</v>
      </c>
      <c r="CX763" s="154" t="s">
        <v>2287</v>
      </c>
      <c r="CY763" s="154">
        <v>0</v>
      </c>
      <c r="CZ763" s="174">
        <f t="shared" si="16"/>
        <v>0</v>
      </c>
      <c r="DA763" s="158" t="s">
        <v>844</v>
      </c>
      <c r="DB763" s="154" t="s">
        <v>845</v>
      </c>
      <c r="DC763" s="154" t="s">
        <v>789</v>
      </c>
    </row>
    <row r="764" spans="1:107" ht="13.2" customHeight="1" x14ac:dyDescent="0.25">
      <c r="A764" s="175" t="s">
        <v>846</v>
      </c>
      <c r="B764" s="176" t="s">
        <v>847</v>
      </c>
      <c r="C764" s="177">
        <v>91440.67</v>
      </c>
      <c r="D764" s="177">
        <v>70745.259999999995</v>
      </c>
      <c r="E764" s="177">
        <v>142603.71</v>
      </c>
      <c r="F764" s="177">
        <v>174425.88</v>
      </c>
      <c r="G764" s="177">
        <v>7535.66</v>
      </c>
      <c r="H764" s="177">
        <v>85096.02</v>
      </c>
      <c r="I764" s="177">
        <v>0</v>
      </c>
      <c r="J764" s="177">
        <v>22135.23</v>
      </c>
      <c r="K764" s="177">
        <v>315903.99</v>
      </c>
      <c r="L764" s="177">
        <v>35425.72</v>
      </c>
      <c r="M764" s="177">
        <v>427868.28</v>
      </c>
      <c r="N764" s="177">
        <v>22024.1</v>
      </c>
      <c r="O764" s="177">
        <v>392774.63</v>
      </c>
      <c r="P764" s="177">
        <v>28666.65</v>
      </c>
      <c r="Q764" s="177">
        <v>302969.25</v>
      </c>
      <c r="R764" s="177">
        <v>47070.32</v>
      </c>
      <c r="S764" s="177">
        <v>73254.880000000005</v>
      </c>
      <c r="T764" s="177">
        <v>22240</v>
      </c>
      <c r="U764" s="177">
        <v>36391.120000000003</v>
      </c>
      <c r="V764" s="177">
        <v>26644.639999999999</v>
      </c>
      <c r="W764" s="177">
        <v>201678.86</v>
      </c>
      <c r="X764" s="177">
        <v>288928.11</v>
      </c>
      <c r="Y764" s="177">
        <v>40439.82</v>
      </c>
      <c r="Z764" s="177">
        <v>232875.04</v>
      </c>
      <c r="AA764" s="177">
        <v>44391.92</v>
      </c>
      <c r="AB764" s="177">
        <v>9230.24</v>
      </c>
      <c r="AC764" s="177">
        <v>128905.82</v>
      </c>
      <c r="AD764" s="177">
        <v>155453.15</v>
      </c>
      <c r="AE764" s="177">
        <v>0</v>
      </c>
      <c r="AF764" s="177">
        <v>25453.96</v>
      </c>
      <c r="AG764" s="177">
        <v>16834.64</v>
      </c>
      <c r="AH764" s="177">
        <v>56259.360000000001</v>
      </c>
      <c r="AI764" s="177">
        <v>36024.74</v>
      </c>
      <c r="AJ764" s="177">
        <v>30577.82</v>
      </c>
      <c r="AK764" s="177">
        <v>1409327.65</v>
      </c>
      <c r="AL764" s="177">
        <v>83555.600000000006</v>
      </c>
      <c r="AM764" s="177">
        <v>46066.64</v>
      </c>
      <c r="AN764" s="177">
        <v>196566.88</v>
      </c>
      <c r="AO764" s="177">
        <v>19855.12</v>
      </c>
      <c r="AP764" s="177">
        <v>134787.64000000001</v>
      </c>
      <c r="AQ764" s="177">
        <v>6844.44</v>
      </c>
      <c r="AR764" s="177">
        <v>991344.44</v>
      </c>
      <c r="AS764" s="177">
        <v>188396.08</v>
      </c>
      <c r="AT764" s="177">
        <v>273978.27</v>
      </c>
      <c r="AU764" s="177">
        <v>65709.83</v>
      </c>
      <c r="AV764" s="177">
        <v>266516.71999999997</v>
      </c>
      <c r="AW764" s="177">
        <v>7666.64</v>
      </c>
      <c r="AX764" s="177">
        <v>22222.16</v>
      </c>
      <c r="AY764" s="177">
        <v>47715.92</v>
      </c>
      <c r="AZ764" s="177">
        <v>60522.84</v>
      </c>
      <c r="BA764" s="177">
        <v>122222.24</v>
      </c>
      <c r="BB764" s="177">
        <v>32979.199999999997</v>
      </c>
      <c r="BC764" s="177">
        <v>147619.5</v>
      </c>
      <c r="BD764" s="177">
        <v>293683.68</v>
      </c>
      <c r="BE764" s="177">
        <v>98648.65</v>
      </c>
      <c r="BF764" s="177">
        <v>126837.75999999999</v>
      </c>
      <c r="BG764" s="177">
        <v>605911.12</v>
      </c>
      <c r="BH764" s="177">
        <v>101592.8</v>
      </c>
      <c r="BI764" s="177">
        <v>142068.96</v>
      </c>
      <c r="BJ764" s="177">
        <v>74756.460000000006</v>
      </c>
      <c r="BK764" s="177">
        <v>180082.81</v>
      </c>
      <c r="BL764" s="177">
        <v>0</v>
      </c>
      <c r="BM764" s="177">
        <v>225182.48</v>
      </c>
      <c r="BN764" s="177">
        <v>64915.39</v>
      </c>
      <c r="BO764" s="177">
        <v>119046.39999999999</v>
      </c>
      <c r="BP764" s="177">
        <v>109216.84</v>
      </c>
      <c r="BQ764" s="177">
        <v>133144.14000000001</v>
      </c>
      <c r="BR764" s="177">
        <v>315186.8</v>
      </c>
      <c r="BS764" s="177">
        <v>94746.64</v>
      </c>
      <c r="BT764" s="177">
        <v>0</v>
      </c>
      <c r="BU764" s="177">
        <v>0</v>
      </c>
      <c r="BV764" s="177">
        <v>0</v>
      </c>
      <c r="BW764" s="177">
        <v>0</v>
      </c>
      <c r="BX764" s="177">
        <v>167199.20000000001</v>
      </c>
      <c r="BY764" s="177">
        <v>0</v>
      </c>
      <c r="BZ764" s="177">
        <v>188674.64</v>
      </c>
      <c r="CA764" s="177">
        <v>0</v>
      </c>
      <c r="CB764" s="177">
        <v>35051.620000000003</v>
      </c>
      <c r="CC764" s="177">
        <v>21153.52</v>
      </c>
      <c r="CD764" s="177">
        <v>0</v>
      </c>
      <c r="CE764" s="177">
        <v>5777.76</v>
      </c>
      <c r="CF764" s="177">
        <v>36146.639999999999</v>
      </c>
      <c r="CG764" s="177">
        <v>0</v>
      </c>
      <c r="CH764" s="177">
        <v>0</v>
      </c>
      <c r="CI764" s="177">
        <v>0</v>
      </c>
      <c r="CJ764" s="177">
        <v>0</v>
      </c>
      <c r="CK764" s="177">
        <v>368915.22</v>
      </c>
      <c r="CL764" s="177">
        <v>99873.04</v>
      </c>
      <c r="CM764" s="178" t="s">
        <v>2287</v>
      </c>
      <c r="CN764" s="153" t="s">
        <v>2288</v>
      </c>
      <c r="CO764" s="153" t="s">
        <v>2287</v>
      </c>
      <c r="CQ764" s="189" t="s">
        <v>2289</v>
      </c>
      <c r="CR764" s="154">
        <f t="shared" si="17"/>
        <v>0</v>
      </c>
      <c r="CS764" s="154" t="s">
        <v>846</v>
      </c>
      <c r="CT764" s="154" t="s">
        <v>847</v>
      </c>
      <c r="CU764" s="154">
        <v>0</v>
      </c>
      <c r="CW764" s="157" t="s">
        <v>2288</v>
      </c>
      <c r="CX764" s="154" t="s">
        <v>2287</v>
      </c>
      <c r="CY764" s="154">
        <v>0</v>
      </c>
      <c r="CZ764" s="174">
        <f t="shared" si="16"/>
        <v>0</v>
      </c>
      <c r="DA764" s="158" t="s">
        <v>846</v>
      </c>
      <c r="DB764" s="154" t="s">
        <v>847</v>
      </c>
      <c r="DC764" s="154" t="s">
        <v>789</v>
      </c>
    </row>
    <row r="765" spans="1:107" ht="13.2" customHeight="1" x14ac:dyDescent="0.25">
      <c r="A765" s="175" t="s">
        <v>848</v>
      </c>
      <c r="B765" s="176" t="s">
        <v>849</v>
      </c>
      <c r="C765" s="177">
        <v>0</v>
      </c>
      <c r="D765" s="177">
        <v>0</v>
      </c>
      <c r="E765" s="177">
        <v>0</v>
      </c>
      <c r="F765" s="177">
        <v>0</v>
      </c>
      <c r="G765" s="177">
        <v>0</v>
      </c>
      <c r="H765" s="177">
        <v>0</v>
      </c>
      <c r="I765" s="177">
        <v>57267.519999999997</v>
      </c>
      <c r="J765" s="177">
        <v>0</v>
      </c>
      <c r="K765" s="177">
        <v>0</v>
      </c>
      <c r="L765" s="177">
        <v>0</v>
      </c>
      <c r="M765" s="177">
        <v>0</v>
      </c>
      <c r="N765" s="177">
        <v>0</v>
      </c>
      <c r="O765" s="177">
        <v>0</v>
      </c>
      <c r="P765" s="177">
        <v>7262.24</v>
      </c>
      <c r="Q765" s="177">
        <v>0</v>
      </c>
      <c r="R765" s="177">
        <v>0</v>
      </c>
      <c r="S765" s="177">
        <v>2000</v>
      </c>
      <c r="T765" s="177">
        <v>0</v>
      </c>
      <c r="U765" s="177">
        <v>0</v>
      </c>
      <c r="V765" s="177">
        <v>0</v>
      </c>
      <c r="W765" s="177">
        <v>0</v>
      </c>
      <c r="X765" s="177">
        <v>4506.47</v>
      </c>
      <c r="Y765" s="177">
        <v>0</v>
      </c>
      <c r="Z765" s="177">
        <v>0</v>
      </c>
      <c r="AA765" s="177">
        <v>22088.880000000001</v>
      </c>
      <c r="AB765" s="177">
        <v>0</v>
      </c>
      <c r="AC765" s="177">
        <v>0</v>
      </c>
      <c r="AD765" s="177">
        <v>0</v>
      </c>
      <c r="AE765" s="177">
        <v>0</v>
      </c>
      <c r="AF765" s="177">
        <v>0</v>
      </c>
      <c r="AG765" s="177">
        <v>0</v>
      </c>
      <c r="AH765" s="177">
        <v>0</v>
      </c>
      <c r="AI765" s="177">
        <v>0</v>
      </c>
      <c r="AJ765" s="177">
        <v>0</v>
      </c>
      <c r="AK765" s="177">
        <v>4257.3599999999997</v>
      </c>
      <c r="AL765" s="177">
        <v>0</v>
      </c>
      <c r="AM765" s="177">
        <v>0</v>
      </c>
      <c r="AN765" s="177">
        <v>0</v>
      </c>
      <c r="AO765" s="177">
        <v>0</v>
      </c>
      <c r="AP765" s="177">
        <v>4041.52</v>
      </c>
      <c r="AQ765" s="177">
        <v>0</v>
      </c>
      <c r="AR765" s="177">
        <v>0</v>
      </c>
      <c r="AS765" s="177">
        <v>0</v>
      </c>
      <c r="AT765" s="177">
        <v>41862.22</v>
      </c>
      <c r="AU765" s="177">
        <v>85178.67</v>
      </c>
      <c r="AV765" s="177">
        <v>0</v>
      </c>
      <c r="AW765" s="177">
        <v>0</v>
      </c>
      <c r="AX765" s="177">
        <v>28999.01</v>
      </c>
      <c r="AY765" s="177">
        <v>0</v>
      </c>
      <c r="AZ765" s="177">
        <v>0</v>
      </c>
      <c r="BA765" s="177">
        <v>0</v>
      </c>
      <c r="BB765" s="177">
        <v>21246</v>
      </c>
      <c r="BC765" s="177">
        <v>6438.08</v>
      </c>
      <c r="BD765" s="177">
        <v>0</v>
      </c>
      <c r="BE765" s="177">
        <v>4192.53</v>
      </c>
      <c r="BF765" s="177">
        <v>13591.04</v>
      </c>
      <c r="BG765" s="177">
        <v>422621.44</v>
      </c>
      <c r="BH765" s="177">
        <v>7777.76</v>
      </c>
      <c r="BI765" s="177">
        <v>41646.160000000003</v>
      </c>
      <c r="BJ765" s="177">
        <v>42989.18</v>
      </c>
      <c r="BK765" s="177">
        <v>0</v>
      </c>
      <c r="BL765" s="177">
        <v>0</v>
      </c>
      <c r="BM765" s="177">
        <v>48521.279999999999</v>
      </c>
      <c r="BN765" s="177">
        <v>0</v>
      </c>
      <c r="BO765" s="177">
        <v>136136.16</v>
      </c>
      <c r="BP765" s="177">
        <v>39993.58</v>
      </c>
      <c r="BQ765" s="177">
        <v>4355.5200000000004</v>
      </c>
      <c r="BR765" s="179">
        <v>96878.8</v>
      </c>
      <c r="BS765" s="179">
        <v>0</v>
      </c>
      <c r="BT765" s="179">
        <v>0</v>
      </c>
      <c r="BU765" s="179">
        <v>27910.68</v>
      </c>
      <c r="BV765" s="179">
        <v>0</v>
      </c>
      <c r="BW765" s="179">
        <v>0</v>
      </c>
      <c r="BX765" s="179">
        <v>151520.16</v>
      </c>
      <c r="BY765" s="179">
        <v>1313.36</v>
      </c>
      <c r="BZ765" s="179">
        <v>0</v>
      </c>
      <c r="CA765" s="179">
        <v>0</v>
      </c>
      <c r="CB765" s="179">
        <v>0</v>
      </c>
      <c r="CC765" s="179">
        <v>773.85</v>
      </c>
      <c r="CD765" s="179">
        <v>0</v>
      </c>
      <c r="CE765" s="179">
        <v>0</v>
      </c>
      <c r="CF765" s="179">
        <v>3568.88</v>
      </c>
      <c r="CG765" s="179">
        <v>0</v>
      </c>
      <c r="CH765" s="179">
        <v>0</v>
      </c>
      <c r="CI765" s="179">
        <v>0</v>
      </c>
      <c r="CJ765" s="179">
        <v>0</v>
      </c>
      <c r="CK765" s="179">
        <v>0</v>
      </c>
      <c r="CL765" s="179">
        <v>3133.36</v>
      </c>
      <c r="CM765" s="178" t="s">
        <v>2287</v>
      </c>
      <c r="CN765" s="153" t="s">
        <v>2288</v>
      </c>
      <c r="CO765" s="153" t="s">
        <v>2287</v>
      </c>
      <c r="CQ765" s="189" t="s">
        <v>2289</v>
      </c>
      <c r="CR765" s="154">
        <f t="shared" si="17"/>
        <v>0</v>
      </c>
      <c r="CS765" s="154" t="s">
        <v>848</v>
      </c>
      <c r="CT765" s="154" t="s">
        <v>849</v>
      </c>
      <c r="CU765" s="154">
        <v>0</v>
      </c>
      <c r="CW765" s="157" t="s">
        <v>2288</v>
      </c>
      <c r="CX765" s="154" t="s">
        <v>2287</v>
      </c>
      <c r="CY765" s="154">
        <v>0</v>
      </c>
      <c r="CZ765" s="174">
        <f t="shared" si="16"/>
        <v>0</v>
      </c>
      <c r="DA765" s="158" t="s">
        <v>848</v>
      </c>
      <c r="DB765" s="154" t="s">
        <v>849</v>
      </c>
      <c r="DC765" s="154" t="s">
        <v>789</v>
      </c>
    </row>
    <row r="766" spans="1:107" ht="13.2" customHeight="1" x14ac:dyDescent="0.25">
      <c r="A766" s="175" t="s">
        <v>850</v>
      </c>
      <c r="B766" s="176" t="s">
        <v>851</v>
      </c>
      <c r="C766" s="177">
        <v>0</v>
      </c>
      <c r="D766" s="177">
        <v>0</v>
      </c>
      <c r="E766" s="177">
        <v>0</v>
      </c>
      <c r="F766" s="177">
        <v>0</v>
      </c>
      <c r="G766" s="177">
        <v>0</v>
      </c>
      <c r="H766" s="177">
        <v>0</v>
      </c>
      <c r="I766" s="177">
        <v>0</v>
      </c>
      <c r="J766" s="177">
        <v>0</v>
      </c>
      <c r="K766" s="177">
        <v>0</v>
      </c>
      <c r="L766" s="177">
        <v>0</v>
      </c>
      <c r="M766" s="177">
        <v>0</v>
      </c>
      <c r="N766" s="177">
        <v>0</v>
      </c>
      <c r="O766" s="177">
        <v>0</v>
      </c>
      <c r="P766" s="177">
        <v>0</v>
      </c>
      <c r="Q766" s="177">
        <v>0</v>
      </c>
      <c r="R766" s="177">
        <v>0</v>
      </c>
      <c r="S766" s="177">
        <v>0</v>
      </c>
      <c r="T766" s="177">
        <v>0</v>
      </c>
      <c r="U766" s="177">
        <v>0</v>
      </c>
      <c r="V766" s="177">
        <v>0</v>
      </c>
      <c r="W766" s="177">
        <v>0</v>
      </c>
      <c r="X766" s="177">
        <v>0</v>
      </c>
      <c r="Y766" s="177">
        <v>0</v>
      </c>
      <c r="Z766" s="177">
        <v>0</v>
      </c>
      <c r="AA766" s="177">
        <v>0</v>
      </c>
      <c r="AB766" s="177">
        <v>0</v>
      </c>
      <c r="AC766" s="177">
        <v>0</v>
      </c>
      <c r="AD766" s="177">
        <v>0</v>
      </c>
      <c r="AE766" s="177">
        <v>0</v>
      </c>
      <c r="AF766" s="177">
        <v>0</v>
      </c>
      <c r="AG766" s="177">
        <v>0</v>
      </c>
      <c r="AH766" s="177">
        <v>0</v>
      </c>
      <c r="AI766" s="177">
        <v>0</v>
      </c>
      <c r="AJ766" s="177">
        <v>40666.699999999997</v>
      </c>
      <c r="AK766" s="177">
        <v>6043.75</v>
      </c>
      <c r="AL766" s="177">
        <v>0</v>
      </c>
      <c r="AM766" s="177">
        <v>0</v>
      </c>
      <c r="AN766" s="177">
        <v>0</v>
      </c>
      <c r="AO766" s="177">
        <v>0</v>
      </c>
      <c r="AP766" s="177">
        <v>0</v>
      </c>
      <c r="AQ766" s="177">
        <v>0</v>
      </c>
      <c r="AR766" s="177">
        <v>0</v>
      </c>
      <c r="AS766" s="177">
        <v>0</v>
      </c>
      <c r="AT766" s="177">
        <v>0</v>
      </c>
      <c r="AU766" s="177">
        <v>0</v>
      </c>
      <c r="AV766" s="177">
        <v>0</v>
      </c>
      <c r="AW766" s="177">
        <v>3417.76</v>
      </c>
      <c r="AX766" s="177">
        <v>0</v>
      </c>
      <c r="AY766" s="177">
        <v>0</v>
      </c>
      <c r="AZ766" s="177">
        <v>11200</v>
      </c>
      <c r="BA766" s="177">
        <v>0</v>
      </c>
      <c r="BB766" s="177">
        <v>5333.36</v>
      </c>
      <c r="BC766" s="177">
        <v>80000</v>
      </c>
      <c r="BD766" s="177">
        <v>12497.2</v>
      </c>
      <c r="BE766" s="177">
        <v>0</v>
      </c>
      <c r="BF766" s="177">
        <v>6382.24</v>
      </c>
      <c r="BG766" s="177">
        <v>46738.32</v>
      </c>
      <c r="BH766" s="177">
        <v>20997.759999999998</v>
      </c>
      <c r="BI766" s="177">
        <v>39327.919999999998</v>
      </c>
      <c r="BJ766" s="177">
        <v>3444.6</v>
      </c>
      <c r="BK766" s="177">
        <v>15647.04</v>
      </c>
      <c r="BL766" s="177">
        <v>0</v>
      </c>
      <c r="BM766" s="177">
        <v>0</v>
      </c>
      <c r="BN766" s="177">
        <v>0</v>
      </c>
      <c r="BO766" s="177">
        <v>11132.16</v>
      </c>
      <c r="BP766" s="177">
        <v>0</v>
      </c>
      <c r="BQ766" s="177">
        <v>164000</v>
      </c>
      <c r="BR766" s="179">
        <v>82777.759999999995</v>
      </c>
      <c r="BS766" s="179">
        <v>0</v>
      </c>
      <c r="BT766" s="179">
        <v>4565.3599999999997</v>
      </c>
      <c r="BU766" s="179">
        <v>0</v>
      </c>
      <c r="BV766" s="177">
        <v>0</v>
      </c>
      <c r="BW766" s="179">
        <v>1255.44</v>
      </c>
      <c r="BX766" s="179">
        <v>10296.69</v>
      </c>
      <c r="BY766" s="179">
        <v>0</v>
      </c>
      <c r="BZ766" s="179">
        <v>108452.8</v>
      </c>
      <c r="CA766" s="179">
        <v>0</v>
      </c>
      <c r="CB766" s="179">
        <v>0</v>
      </c>
      <c r="CC766" s="179">
        <v>0</v>
      </c>
      <c r="CD766" s="179">
        <v>0</v>
      </c>
      <c r="CE766" s="179">
        <v>5654.96</v>
      </c>
      <c r="CF766" s="179">
        <v>0</v>
      </c>
      <c r="CG766" s="179">
        <v>0</v>
      </c>
      <c r="CH766" s="179">
        <v>0</v>
      </c>
      <c r="CI766" s="179">
        <v>0</v>
      </c>
      <c r="CJ766" s="179">
        <v>9333.36</v>
      </c>
      <c r="CK766" s="179">
        <v>0</v>
      </c>
      <c r="CL766" s="179">
        <v>75419.600000000006</v>
      </c>
      <c r="CM766" s="178" t="s">
        <v>2287</v>
      </c>
      <c r="CN766" s="153" t="s">
        <v>2288</v>
      </c>
      <c r="CO766" s="153" t="s">
        <v>2287</v>
      </c>
      <c r="CQ766" s="189" t="s">
        <v>2289</v>
      </c>
      <c r="CR766" s="154">
        <f t="shared" si="17"/>
        <v>0</v>
      </c>
      <c r="CS766" s="154" t="s">
        <v>850</v>
      </c>
      <c r="CT766" s="154" t="s">
        <v>851</v>
      </c>
      <c r="CU766" s="154">
        <v>0</v>
      </c>
      <c r="CW766" s="157" t="s">
        <v>2288</v>
      </c>
      <c r="CX766" s="154" t="s">
        <v>2287</v>
      </c>
      <c r="CY766" s="154">
        <v>0</v>
      </c>
      <c r="CZ766" s="174">
        <f t="shared" si="16"/>
        <v>0</v>
      </c>
      <c r="DA766" s="158" t="s">
        <v>850</v>
      </c>
      <c r="DB766" s="154" t="s">
        <v>851</v>
      </c>
      <c r="DC766" s="154" t="s">
        <v>789</v>
      </c>
    </row>
    <row r="767" spans="1:107" ht="13.2" customHeight="1" x14ac:dyDescent="0.25">
      <c r="A767" s="175" t="s">
        <v>852</v>
      </c>
      <c r="B767" s="176" t="s">
        <v>853</v>
      </c>
      <c r="C767" s="177">
        <v>0</v>
      </c>
      <c r="D767" s="177">
        <v>220657.06</v>
      </c>
      <c r="E767" s="177">
        <v>0</v>
      </c>
      <c r="F767" s="177">
        <v>0</v>
      </c>
      <c r="G767" s="177">
        <v>0</v>
      </c>
      <c r="H767" s="177">
        <v>57134.8</v>
      </c>
      <c r="I767" s="177">
        <v>0</v>
      </c>
      <c r="J767" s="177">
        <v>0</v>
      </c>
      <c r="K767" s="177">
        <v>131191.29999999999</v>
      </c>
      <c r="L767" s="177">
        <v>0</v>
      </c>
      <c r="M767" s="177">
        <v>0</v>
      </c>
      <c r="N767" s="177">
        <v>0</v>
      </c>
      <c r="O767" s="177">
        <v>56806.32</v>
      </c>
      <c r="P767" s="177">
        <v>33111.11</v>
      </c>
      <c r="Q767" s="177">
        <v>159935.67999999999</v>
      </c>
      <c r="R767" s="177">
        <v>4956.3100000000004</v>
      </c>
      <c r="S767" s="177">
        <v>0</v>
      </c>
      <c r="T767" s="177">
        <v>0</v>
      </c>
      <c r="U767" s="177">
        <v>0</v>
      </c>
      <c r="V767" s="177">
        <v>0</v>
      </c>
      <c r="W767" s="177">
        <v>0</v>
      </c>
      <c r="X767" s="177">
        <v>49305.39</v>
      </c>
      <c r="Y767" s="177">
        <v>19207.22</v>
      </c>
      <c r="Z767" s="177">
        <v>0</v>
      </c>
      <c r="AA767" s="177">
        <v>0</v>
      </c>
      <c r="AB767" s="177">
        <v>17554.64</v>
      </c>
      <c r="AC767" s="177">
        <v>0</v>
      </c>
      <c r="AD767" s="177">
        <v>66488.89</v>
      </c>
      <c r="AE767" s="177">
        <v>0</v>
      </c>
      <c r="AF767" s="177">
        <v>5343.8</v>
      </c>
      <c r="AG767" s="177">
        <v>0</v>
      </c>
      <c r="AH767" s="177">
        <v>90082.53</v>
      </c>
      <c r="AI767" s="177">
        <v>34175.35</v>
      </c>
      <c r="AJ767" s="177">
        <v>2425.41</v>
      </c>
      <c r="AK767" s="177">
        <v>186424.74</v>
      </c>
      <c r="AL767" s="177">
        <v>0</v>
      </c>
      <c r="AM767" s="177">
        <v>0</v>
      </c>
      <c r="AN767" s="177">
        <v>113325.28</v>
      </c>
      <c r="AO767" s="177">
        <v>0</v>
      </c>
      <c r="AP767" s="177">
        <v>76000</v>
      </c>
      <c r="AQ767" s="177">
        <v>0</v>
      </c>
      <c r="AR767" s="177">
        <v>195552.49</v>
      </c>
      <c r="AS767" s="177">
        <v>45491.92</v>
      </c>
      <c r="AT767" s="177">
        <v>65747.5</v>
      </c>
      <c r="AU767" s="177">
        <v>0</v>
      </c>
      <c r="AV767" s="177">
        <v>0</v>
      </c>
      <c r="AW767" s="177">
        <v>0</v>
      </c>
      <c r="AX767" s="177">
        <v>0</v>
      </c>
      <c r="AY767" s="177">
        <v>0</v>
      </c>
      <c r="AZ767" s="177">
        <v>61839.92</v>
      </c>
      <c r="BA767" s="177">
        <v>0</v>
      </c>
      <c r="BB767" s="177">
        <v>0</v>
      </c>
      <c r="BC767" s="177">
        <v>53477.120000000003</v>
      </c>
      <c r="BD767" s="177">
        <v>327392.64000000001</v>
      </c>
      <c r="BE767" s="177">
        <v>31111.040000000001</v>
      </c>
      <c r="BF767" s="177">
        <v>0</v>
      </c>
      <c r="BG767" s="177">
        <v>2308654.4900000002</v>
      </c>
      <c r="BH767" s="177">
        <v>66666.64</v>
      </c>
      <c r="BI767" s="177">
        <v>74051.839999999997</v>
      </c>
      <c r="BJ767" s="177">
        <v>4595</v>
      </c>
      <c r="BK767" s="177">
        <v>56421.84</v>
      </c>
      <c r="BL767" s="177">
        <v>0</v>
      </c>
      <c r="BM767" s="177">
        <v>0</v>
      </c>
      <c r="BN767" s="177">
        <v>94888.88</v>
      </c>
      <c r="BO767" s="177">
        <v>0</v>
      </c>
      <c r="BP767" s="177">
        <v>0</v>
      </c>
      <c r="BQ767" s="177">
        <v>77761.440000000002</v>
      </c>
      <c r="BR767" s="177">
        <v>1109861.3600000001</v>
      </c>
      <c r="BS767" s="177">
        <v>0</v>
      </c>
      <c r="BT767" s="177">
        <v>0</v>
      </c>
      <c r="BU767" s="177">
        <v>426132.08</v>
      </c>
      <c r="BV767" s="177">
        <v>0</v>
      </c>
      <c r="BW767" s="177">
        <v>0</v>
      </c>
      <c r="BX767" s="177">
        <v>117616.32000000001</v>
      </c>
      <c r="BY767" s="177">
        <v>0</v>
      </c>
      <c r="BZ767" s="177">
        <v>66311.12</v>
      </c>
      <c r="CA767" s="177">
        <v>0</v>
      </c>
      <c r="CB767" s="177">
        <v>0</v>
      </c>
      <c r="CC767" s="177">
        <v>0</v>
      </c>
      <c r="CD767" s="177">
        <v>0</v>
      </c>
      <c r="CE767" s="177">
        <v>0</v>
      </c>
      <c r="CF767" s="177">
        <v>0</v>
      </c>
      <c r="CG767" s="177">
        <v>0</v>
      </c>
      <c r="CH767" s="177">
        <v>22222.240000000002</v>
      </c>
      <c r="CI767" s="177">
        <v>0</v>
      </c>
      <c r="CJ767" s="177">
        <v>55376.88</v>
      </c>
      <c r="CK767" s="177">
        <v>394654.32</v>
      </c>
      <c r="CL767" s="177">
        <v>15466.64</v>
      </c>
      <c r="CM767" s="178" t="s">
        <v>2287</v>
      </c>
      <c r="CN767" s="153" t="s">
        <v>2288</v>
      </c>
      <c r="CO767" s="153" t="s">
        <v>2287</v>
      </c>
      <c r="CQ767" s="189" t="s">
        <v>2289</v>
      </c>
      <c r="CR767" s="154">
        <f t="shared" si="17"/>
        <v>0</v>
      </c>
      <c r="CS767" s="154" t="s">
        <v>852</v>
      </c>
      <c r="CT767" s="154" t="s">
        <v>853</v>
      </c>
      <c r="CU767" s="154">
        <v>0</v>
      </c>
      <c r="CW767" s="157" t="s">
        <v>2288</v>
      </c>
      <c r="CX767" s="154" t="s">
        <v>2287</v>
      </c>
      <c r="CY767" s="154">
        <v>0</v>
      </c>
      <c r="CZ767" s="174">
        <f t="shared" si="16"/>
        <v>0</v>
      </c>
      <c r="DA767" s="158" t="s">
        <v>852</v>
      </c>
      <c r="DB767" s="154" t="s">
        <v>853</v>
      </c>
      <c r="DC767" s="154" t="s">
        <v>789</v>
      </c>
    </row>
    <row r="768" spans="1:107" ht="13.2" customHeight="1" x14ac:dyDescent="0.25">
      <c r="A768" s="175" t="s">
        <v>854</v>
      </c>
      <c r="B768" s="176" t="s">
        <v>855</v>
      </c>
      <c r="C768" s="177">
        <v>0</v>
      </c>
      <c r="D768" s="177">
        <v>0</v>
      </c>
      <c r="E768" s="177">
        <v>0</v>
      </c>
      <c r="F768" s="177">
        <v>0</v>
      </c>
      <c r="G768" s="177">
        <v>0</v>
      </c>
      <c r="H768" s="177">
        <v>0</v>
      </c>
      <c r="I768" s="177">
        <v>0</v>
      </c>
      <c r="J768" s="177">
        <v>0</v>
      </c>
      <c r="K768" s="177">
        <v>0</v>
      </c>
      <c r="L768" s="177">
        <v>0</v>
      </c>
      <c r="M768" s="177">
        <v>0</v>
      </c>
      <c r="N768" s="177">
        <v>0</v>
      </c>
      <c r="O768" s="177">
        <v>0</v>
      </c>
      <c r="P768" s="177">
        <v>0</v>
      </c>
      <c r="Q768" s="177">
        <v>4432.16</v>
      </c>
      <c r="R768" s="177">
        <v>0</v>
      </c>
      <c r="S768" s="177">
        <v>0</v>
      </c>
      <c r="T768" s="177">
        <v>0</v>
      </c>
      <c r="U768" s="177">
        <v>0</v>
      </c>
      <c r="V768" s="177">
        <v>0</v>
      </c>
      <c r="W768" s="177">
        <v>0</v>
      </c>
      <c r="X768" s="177">
        <v>0</v>
      </c>
      <c r="Y768" s="177">
        <v>0</v>
      </c>
      <c r="Z768" s="177">
        <v>0</v>
      </c>
      <c r="AA768" s="177">
        <v>0</v>
      </c>
      <c r="AB768" s="177">
        <v>0</v>
      </c>
      <c r="AC768" s="177">
        <v>0</v>
      </c>
      <c r="AD768" s="177">
        <v>0</v>
      </c>
      <c r="AE768" s="177">
        <v>0</v>
      </c>
      <c r="AF768" s="177">
        <v>0</v>
      </c>
      <c r="AG768" s="177">
        <v>0</v>
      </c>
      <c r="AH768" s="177">
        <v>0</v>
      </c>
      <c r="AI768" s="177">
        <v>0</v>
      </c>
      <c r="AJ768" s="177">
        <v>0</v>
      </c>
      <c r="AK768" s="177">
        <v>132743.60999999999</v>
      </c>
      <c r="AL768" s="177">
        <v>0</v>
      </c>
      <c r="AM768" s="177">
        <v>0</v>
      </c>
      <c r="AN768" s="177">
        <v>0</v>
      </c>
      <c r="AO768" s="177">
        <v>0</v>
      </c>
      <c r="AP768" s="177">
        <v>0</v>
      </c>
      <c r="AQ768" s="177">
        <v>0</v>
      </c>
      <c r="AR768" s="177">
        <v>0</v>
      </c>
      <c r="AS768" s="177">
        <v>0</v>
      </c>
      <c r="AT768" s="177">
        <v>0</v>
      </c>
      <c r="AU768" s="177">
        <v>0</v>
      </c>
      <c r="AV768" s="177">
        <v>0</v>
      </c>
      <c r="AW768" s="177">
        <v>0</v>
      </c>
      <c r="AX768" s="177">
        <v>0</v>
      </c>
      <c r="AY768" s="177">
        <v>0</v>
      </c>
      <c r="AZ768" s="177">
        <v>0</v>
      </c>
      <c r="BA768" s="177">
        <v>0</v>
      </c>
      <c r="BB768" s="177">
        <v>0</v>
      </c>
      <c r="BC768" s="177">
        <v>175932.08</v>
      </c>
      <c r="BD768" s="177">
        <v>0</v>
      </c>
      <c r="BE768" s="177">
        <v>15955.52</v>
      </c>
      <c r="BF768" s="177">
        <v>0</v>
      </c>
      <c r="BG768" s="177">
        <v>75114.320000000007</v>
      </c>
      <c r="BH768" s="177">
        <v>0</v>
      </c>
      <c r="BI768" s="177">
        <v>0</v>
      </c>
      <c r="BJ768" s="177">
        <v>0</v>
      </c>
      <c r="BK768" s="177">
        <v>11009.12</v>
      </c>
      <c r="BL768" s="177">
        <v>0</v>
      </c>
      <c r="BM768" s="177">
        <v>0</v>
      </c>
      <c r="BN768" s="177">
        <v>0</v>
      </c>
      <c r="BO768" s="177">
        <v>0</v>
      </c>
      <c r="BP768" s="177">
        <v>0</v>
      </c>
      <c r="BQ768" s="177">
        <v>0</v>
      </c>
      <c r="BR768" s="177">
        <v>220000</v>
      </c>
      <c r="BS768" s="177">
        <v>0</v>
      </c>
      <c r="BT768" s="177">
        <v>0</v>
      </c>
      <c r="BU768" s="177">
        <v>0</v>
      </c>
      <c r="BV768" s="177">
        <v>-0.88</v>
      </c>
      <c r="BW768" s="177">
        <v>0</v>
      </c>
      <c r="BX768" s="177">
        <v>95372.74</v>
      </c>
      <c r="BY768" s="177">
        <v>9645.6</v>
      </c>
      <c r="BZ768" s="177">
        <v>0</v>
      </c>
      <c r="CA768" s="177">
        <v>0</v>
      </c>
      <c r="CB768" s="177">
        <v>0</v>
      </c>
      <c r="CC768" s="177">
        <v>0</v>
      </c>
      <c r="CD768" s="177">
        <v>0</v>
      </c>
      <c r="CE768" s="177">
        <v>0</v>
      </c>
      <c r="CF768" s="177">
        <v>0</v>
      </c>
      <c r="CG768" s="177">
        <v>0</v>
      </c>
      <c r="CH768" s="177">
        <v>0</v>
      </c>
      <c r="CI768" s="177">
        <v>13111.04</v>
      </c>
      <c r="CJ768" s="177">
        <v>1657.5</v>
      </c>
      <c r="CK768" s="177">
        <v>0</v>
      </c>
      <c r="CL768" s="177">
        <v>0</v>
      </c>
      <c r="CM768" s="178" t="s">
        <v>2287</v>
      </c>
      <c r="CN768" s="153" t="s">
        <v>2288</v>
      </c>
      <c r="CO768" s="153" t="s">
        <v>2287</v>
      </c>
      <c r="CQ768" s="189" t="s">
        <v>2289</v>
      </c>
      <c r="CR768" s="154">
        <f t="shared" si="17"/>
        <v>0</v>
      </c>
      <c r="CS768" s="154" t="s">
        <v>854</v>
      </c>
      <c r="CT768" s="154" t="s">
        <v>855</v>
      </c>
      <c r="CU768" s="154">
        <v>0</v>
      </c>
      <c r="CW768" s="157" t="s">
        <v>2288</v>
      </c>
      <c r="CX768" s="154" t="s">
        <v>2287</v>
      </c>
      <c r="CY768" s="154">
        <v>0</v>
      </c>
      <c r="CZ768" s="174">
        <f t="shared" si="16"/>
        <v>0</v>
      </c>
      <c r="DA768" s="158" t="s">
        <v>854</v>
      </c>
      <c r="DB768" s="154" t="s">
        <v>855</v>
      </c>
      <c r="DC768" s="154" t="s">
        <v>789</v>
      </c>
    </row>
    <row r="769" spans="1:107" ht="13.2" customHeight="1" x14ac:dyDescent="0.25">
      <c r="A769" s="175" t="s">
        <v>856</v>
      </c>
      <c r="B769" s="176" t="s">
        <v>857</v>
      </c>
      <c r="C769" s="177">
        <v>0</v>
      </c>
      <c r="D769" s="177">
        <v>0</v>
      </c>
      <c r="E769" s="177">
        <v>53092.44</v>
      </c>
      <c r="F769" s="177">
        <v>0</v>
      </c>
      <c r="G769" s="177">
        <v>11096.3</v>
      </c>
      <c r="H769" s="177">
        <v>5654.19</v>
      </c>
      <c r="I769" s="177">
        <v>0</v>
      </c>
      <c r="J769" s="177">
        <v>15969.29</v>
      </c>
      <c r="K769" s="177">
        <v>74160.56</v>
      </c>
      <c r="L769" s="177">
        <v>0</v>
      </c>
      <c r="M769" s="177">
        <v>136502.54999999999</v>
      </c>
      <c r="N769" s="177">
        <v>0</v>
      </c>
      <c r="O769" s="177">
        <v>0</v>
      </c>
      <c r="P769" s="177">
        <v>0</v>
      </c>
      <c r="Q769" s="177">
        <v>54746.239999999998</v>
      </c>
      <c r="R769" s="177">
        <v>41097.760000000002</v>
      </c>
      <c r="S769" s="177">
        <v>12977.76</v>
      </c>
      <c r="T769" s="177">
        <v>68866.64</v>
      </c>
      <c r="U769" s="177">
        <v>23536.880000000001</v>
      </c>
      <c r="V769" s="177">
        <v>2533.36</v>
      </c>
      <c r="W769" s="177">
        <v>0</v>
      </c>
      <c r="X769" s="177">
        <v>33540.660000000003</v>
      </c>
      <c r="Y769" s="177">
        <v>134328.73000000001</v>
      </c>
      <c r="Z769" s="177">
        <v>0</v>
      </c>
      <c r="AA769" s="177">
        <v>0</v>
      </c>
      <c r="AB769" s="177">
        <v>37467.519999999997</v>
      </c>
      <c r="AC769" s="177">
        <v>0</v>
      </c>
      <c r="AD769" s="177">
        <v>22940</v>
      </c>
      <c r="AE769" s="177">
        <v>27475.66</v>
      </c>
      <c r="AF769" s="177">
        <v>0</v>
      </c>
      <c r="AG769" s="177">
        <v>19298</v>
      </c>
      <c r="AH769" s="177">
        <v>53323.92</v>
      </c>
      <c r="AI769" s="177">
        <v>18197.12</v>
      </c>
      <c r="AJ769" s="177">
        <v>50466.7</v>
      </c>
      <c r="AK769" s="177">
        <v>171069.57</v>
      </c>
      <c r="AL769" s="177">
        <v>0</v>
      </c>
      <c r="AM769" s="177">
        <v>0</v>
      </c>
      <c r="AN769" s="177">
        <v>16137.93</v>
      </c>
      <c r="AO769" s="177">
        <v>0</v>
      </c>
      <c r="AP769" s="177">
        <v>16220.09</v>
      </c>
      <c r="AQ769" s="177">
        <v>10400</v>
      </c>
      <c r="AR769" s="177">
        <v>0</v>
      </c>
      <c r="AS769" s="177">
        <v>40129.279999999999</v>
      </c>
      <c r="AT769" s="177">
        <v>62654.68</v>
      </c>
      <c r="AU769" s="177">
        <v>0</v>
      </c>
      <c r="AV769" s="177">
        <v>0</v>
      </c>
      <c r="AW769" s="177">
        <v>0</v>
      </c>
      <c r="AX769" s="177">
        <v>0</v>
      </c>
      <c r="AY769" s="177">
        <v>0</v>
      </c>
      <c r="AZ769" s="177">
        <v>77173.36</v>
      </c>
      <c r="BA769" s="177">
        <v>88711.12</v>
      </c>
      <c r="BB769" s="177">
        <v>0</v>
      </c>
      <c r="BC769" s="177">
        <v>1949.28</v>
      </c>
      <c r="BD769" s="177">
        <v>158506.44</v>
      </c>
      <c r="BE769" s="177">
        <v>0</v>
      </c>
      <c r="BF769" s="177">
        <v>61113.36</v>
      </c>
      <c r="BG769" s="177">
        <v>214953.28</v>
      </c>
      <c r="BH769" s="177">
        <v>45473.04</v>
      </c>
      <c r="BI769" s="177">
        <v>108924.24</v>
      </c>
      <c r="BJ769" s="177">
        <v>4176.84</v>
      </c>
      <c r="BK769" s="177">
        <v>0</v>
      </c>
      <c r="BL769" s="177">
        <v>0</v>
      </c>
      <c r="BM769" s="177">
        <v>10441.07</v>
      </c>
      <c r="BN769" s="177">
        <v>34515.519999999997</v>
      </c>
      <c r="BO769" s="177">
        <v>59360</v>
      </c>
      <c r="BP769" s="177">
        <v>10560.46</v>
      </c>
      <c r="BQ769" s="177">
        <v>0</v>
      </c>
      <c r="BR769" s="179">
        <v>9777.76</v>
      </c>
      <c r="BS769" s="179">
        <v>0</v>
      </c>
      <c r="BT769" s="179">
        <v>16645.2</v>
      </c>
      <c r="BU769" s="179">
        <v>122123.99</v>
      </c>
      <c r="BV769" s="177">
        <v>12558.64</v>
      </c>
      <c r="BW769" s="179">
        <v>23304.16</v>
      </c>
      <c r="BX769" s="179">
        <v>59099.5</v>
      </c>
      <c r="BY769" s="179">
        <v>9866.64</v>
      </c>
      <c r="BZ769" s="179">
        <v>16457.439999999999</v>
      </c>
      <c r="CA769" s="179">
        <v>0</v>
      </c>
      <c r="CB769" s="179">
        <v>73481.8</v>
      </c>
      <c r="CC769" s="179">
        <v>41777.769999999997</v>
      </c>
      <c r="CD769" s="179">
        <v>0</v>
      </c>
      <c r="CE769" s="179">
        <v>11733.28</v>
      </c>
      <c r="CF769" s="177">
        <v>9021.8799999999992</v>
      </c>
      <c r="CG769" s="177">
        <v>0</v>
      </c>
      <c r="CH769" s="179">
        <v>36600</v>
      </c>
      <c r="CI769" s="179">
        <v>0</v>
      </c>
      <c r="CJ769" s="179">
        <v>125424.96000000001</v>
      </c>
      <c r="CK769" s="179">
        <v>0</v>
      </c>
      <c r="CL769" s="179">
        <v>5546.64</v>
      </c>
      <c r="CM769" s="178" t="s">
        <v>2287</v>
      </c>
      <c r="CN769" s="153" t="s">
        <v>2288</v>
      </c>
      <c r="CO769" s="153" t="s">
        <v>2287</v>
      </c>
      <c r="CQ769" s="189" t="s">
        <v>2289</v>
      </c>
      <c r="CR769" s="154">
        <f t="shared" si="17"/>
        <v>0</v>
      </c>
      <c r="CS769" s="154" t="s">
        <v>856</v>
      </c>
      <c r="CT769" s="154" t="s">
        <v>857</v>
      </c>
      <c r="CU769" s="154">
        <v>0</v>
      </c>
      <c r="CW769" s="157" t="s">
        <v>2288</v>
      </c>
      <c r="CX769" s="154" t="s">
        <v>2287</v>
      </c>
      <c r="CY769" s="154">
        <v>0</v>
      </c>
      <c r="CZ769" s="174">
        <f t="shared" si="16"/>
        <v>0</v>
      </c>
      <c r="DA769" s="158" t="s">
        <v>856</v>
      </c>
      <c r="DB769" s="154" t="s">
        <v>857</v>
      </c>
      <c r="DC769" s="154" t="s">
        <v>789</v>
      </c>
    </row>
    <row r="770" spans="1:107" ht="13.2" customHeight="1" x14ac:dyDescent="0.25">
      <c r="A770" s="175" t="s">
        <v>858</v>
      </c>
      <c r="B770" s="176" t="s">
        <v>859</v>
      </c>
      <c r="C770" s="177">
        <v>213099.1</v>
      </c>
      <c r="D770" s="177">
        <v>218329.88</v>
      </c>
      <c r="E770" s="177">
        <v>146277.23000000001</v>
      </c>
      <c r="F770" s="177">
        <v>106587.8</v>
      </c>
      <c r="G770" s="177">
        <v>34592.660000000003</v>
      </c>
      <c r="H770" s="177">
        <v>123978.67</v>
      </c>
      <c r="I770" s="177">
        <v>215955.52</v>
      </c>
      <c r="J770" s="177">
        <v>312768.17</v>
      </c>
      <c r="K770" s="177">
        <v>171289.86</v>
      </c>
      <c r="L770" s="177">
        <v>400496.07</v>
      </c>
      <c r="M770" s="177">
        <v>155159.87</v>
      </c>
      <c r="N770" s="177">
        <v>152129.26</v>
      </c>
      <c r="O770" s="177">
        <v>645528.43999999994</v>
      </c>
      <c r="P770" s="177">
        <v>338696.12</v>
      </c>
      <c r="Q770" s="177">
        <v>375217.04</v>
      </c>
      <c r="R770" s="177">
        <v>143245.03</v>
      </c>
      <c r="S770" s="177">
        <v>160880.59</v>
      </c>
      <c r="T770" s="177">
        <v>304346.28999999998</v>
      </c>
      <c r="U770" s="177">
        <v>147220.42000000001</v>
      </c>
      <c r="V770" s="177">
        <v>85118.2</v>
      </c>
      <c r="W770" s="177">
        <v>7551935.6600000001</v>
      </c>
      <c r="X770" s="177">
        <v>186138.39</v>
      </c>
      <c r="Y770" s="177">
        <v>79285.59</v>
      </c>
      <c r="Z770" s="177">
        <v>165738.32999999999</v>
      </c>
      <c r="AA770" s="177">
        <v>78241.929999999993</v>
      </c>
      <c r="AB770" s="177">
        <v>73888.63</v>
      </c>
      <c r="AC770" s="177">
        <v>121486.79</v>
      </c>
      <c r="AD770" s="177">
        <v>450826.89</v>
      </c>
      <c r="AE770" s="177">
        <v>87910.86</v>
      </c>
      <c r="AF770" s="177">
        <v>112642.99</v>
      </c>
      <c r="AG770" s="177">
        <v>355927.58</v>
      </c>
      <c r="AH770" s="177">
        <v>66356.2</v>
      </c>
      <c r="AI770" s="177">
        <v>221859.56</v>
      </c>
      <c r="AJ770" s="177">
        <v>245608.11</v>
      </c>
      <c r="AK770" s="177">
        <v>3236768.33</v>
      </c>
      <c r="AL770" s="177">
        <v>221965.35</v>
      </c>
      <c r="AM770" s="177">
        <v>107507.8</v>
      </c>
      <c r="AN770" s="177">
        <v>178786.65</v>
      </c>
      <c r="AO770" s="177">
        <v>802945.75</v>
      </c>
      <c r="AP770" s="177">
        <v>113752.63</v>
      </c>
      <c r="AQ770" s="177">
        <v>79977.95</v>
      </c>
      <c r="AR770" s="177">
        <v>1667047.44</v>
      </c>
      <c r="AS770" s="177">
        <v>319079.93</v>
      </c>
      <c r="AT770" s="177">
        <v>348292.44</v>
      </c>
      <c r="AU770" s="177">
        <v>355934.01</v>
      </c>
      <c r="AV770" s="177">
        <v>161271.76999999999</v>
      </c>
      <c r="AW770" s="177">
        <v>90142.33</v>
      </c>
      <c r="AX770" s="177">
        <v>97497.2</v>
      </c>
      <c r="AY770" s="177">
        <v>166051.97</v>
      </c>
      <c r="AZ770" s="177">
        <v>522254.93</v>
      </c>
      <c r="BA770" s="177">
        <v>549041.1</v>
      </c>
      <c r="BB770" s="177">
        <v>68596.77</v>
      </c>
      <c r="BC770" s="177">
        <v>852819.44</v>
      </c>
      <c r="BD770" s="177">
        <v>551006.87</v>
      </c>
      <c r="BE770" s="177">
        <v>53663.86</v>
      </c>
      <c r="BF770" s="177">
        <v>177564.79999999999</v>
      </c>
      <c r="BG770" s="177">
        <v>1500484.11</v>
      </c>
      <c r="BH770" s="177">
        <v>19661.759999999998</v>
      </c>
      <c r="BI770" s="177">
        <v>183201.05</v>
      </c>
      <c r="BJ770" s="177">
        <v>130085.64</v>
      </c>
      <c r="BK770" s="177">
        <v>288856.2</v>
      </c>
      <c r="BL770" s="177">
        <v>300349.34000000003</v>
      </c>
      <c r="BM770" s="177">
        <v>151474.71</v>
      </c>
      <c r="BN770" s="177">
        <v>520895.29</v>
      </c>
      <c r="BO770" s="177">
        <v>363934.29</v>
      </c>
      <c r="BP770" s="177">
        <v>194570.05</v>
      </c>
      <c r="BQ770" s="177">
        <v>442296.93</v>
      </c>
      <c r="BR770" s="177">
        <v>754540.47</v>
      </c>
      <c r="BS770" s="177">
        <v>393869.47</v>
      </c>
      <c r="BT770" s="177">
        <v>142221.31</v>
      </c>
      <c r="BU770" s="177">
        <v>445635.48</v>
      </c>
      <c r="BV770" s="177">
        <v>42961.279999999999</v>
      </c>
      <c r="BW770" s="177">
        <v>259744.53</v>
      </c>
      <c r="BX770" s="177">
        <v>427582.31</v>
      </c>
      <c r="BY770" s="177">
        <v>164327.09</v>
      </c>
      <c r="BZ770" s="177">
        <v>209088.88</v>
      </c>
      <c r="CA770" s="177">
        <v>248833.07</v>
      </c>
      <c r="CB770" s="177">
        <v>367449.16</v>
      </c>
      <c r="CC770" s="177">
        <v>364885.7</v>
      </c>
      <c r="CD770" s="177">
        <v>320155.69</v>
      </c>
      <c r="CE770" s="177">
        <v>394943.94</v>
      </c>
      <c r="CF770" s="177">
        <v>101041.43</v>
      </c>
      <c r="CG770" s="177">
        <v>102229.81</v>
      </c>
      <c r="CH770" s="177">
        <v>61355.49</v>
      </c>
      <c r="CI770" s="177">
        <v>108229.31</v>
      </c>
      <c r="CJ770" s="177">
        <v>532017.82999999996</v>
      </c>
      <c r="CK770" s="177">
        <v>200208.38</v>
      </c>
      <c r="CL770" s="177">
        <v>84418.97</v>
      </c>
      <c r="CM770" s="178" t="s">
        <v>2287</v>
      </c>
      <c r="CN770" s="153" t="s">
        <v>2299</v>
      </c>
      <c r="CO770" s="153" t="s">
        <v>2287</v>
      </c>
      <c r="CQ770" s="189" t="s">
        <v>2289</v>
      </c>
      <c r="CR770" s="154">
        <f t="shared" si="17"/>
        <v>0</v>
      </c>
      <c r="CS770" s="154" t="s">
        <v>858</v>
      </c>
      <c r="CT770" s="154" t="s">
        <v>859</v>
      </c>
      <c r="CU770" s="154">
        <v>0</v>
      </c>
      <c r="CW770" s="157" t="s">
        <v>2299</v>
      </c>
      <c r="CX770" s="154" t="s">
        <v>2287</v>
      </c>
      <c r="CY770" s="154">
        <v>0</v>
      </c>
      <c r="CZ770" s="174">
        <f t="shared" si="16"/>
        <v>0</v>
      </c>
      <c r="DA770" s="158" t="s">
        <v>858</v>
      </c>
      <c r="DB770" s="154" t="s">
        <v>859</v>
      </c>
      <c r="DC770" s="154" t="s">
        <v>789</v>
      </c>
    </row>
    <row r="771" spans="1:107" ht="13.2" customHeight="1" x14ac:dyDescent="0.25">
      <c r="A771" s="175" t="s">
        <v>860</v>
      </c>
      <c r="B771" s="176" t="s">
        <v>861</v>
      </c>
      <c r="C771" s="177">
        <v>312159.7</v>
      </c>
      <c r="D771" s="177">
        <v>430084.14</v>
      </c>
      <c r="E771" s="177">
        <v>221392.46</v>
      </c>
      <c r="F771" s="177">
        <v>270380</v>
      </c>
      <c r="G771" s="177">
        <v>357090.01</v>
      </c>
      <c r="H771" s="177">
        <v>545573.74</v>
      </c>
      <c r="I771" s="177">
        <v>760575.91</v>
      </c>
      <c r="J771" s="177">
        <v>342627.26</v>
      </c>
      <c r="K771" s="177">
        <v>501514.83</v>
      </c>
      <c r="L771" s="177">
        <v>279310.21999999997</v>
      </c>
      <c r="M771" s="177">
        <v>124560.39</v>
      </c>
      <c r="N771" s="177">
        <v>324542.64</v>
      </c>
      <c r="O771" s="177">
        <v>2280319.08</v>
      </c>
      <c r="P771" s="177">
        <v>435333.36</v>
      </c>
      <c r="Q771" s="177">
        <v>444165.74</v>
      </c>
      <c r="R771" s="177">
        <v>98759.92</v>
      </c>
      <c r="S771" s="177">
        <v>0</v>
      </c>
      <c r="T771" s="177">
        <v>187294.69</v>
      </c>
      <c r="U771" s="177">
        <v>7239.31</v>
      </c>
      <c r="V771" s="177">
        <v>196586.64</v>
      </c>
      <c r="W771" s="177">
        <v>1662713.72</v>
      </c>
      <c r="X771" s="177">
        <v>282194.52</v>
      </c>
      <c r="Y771" s="177">
        <v>256241.08</v>
      </c>
      <c r="Z771" s="177">
        <v>499200</v>
      </c>
      <c r="AA771" s="177">
        <v>69320</v>
      </c>
      <c r="AB771" s="177">
        <v>388831.54</v>
      </c>
      <c r="AC771" s="177">
        <v>299927.78000000003</v>
      </c>
      <c r="AD771" s="177">
        <v>394466.66</v>
      </c>
      <c r="AE771" s="177">
        <v>311266.03999999998</v>
      </c>
      <c r="AF771" s="177">
        <v>145807.69</v>
      </c>
      <c r="AG771" s="177">
        <v>612933.36</v>
      </c>
      <c r="AH771" s="177">
        <v>165417.39000000001</v>
      </c>
      <c r="AI771" s="177">
        <v>391862.46</v>
      </c>
      <c r="AJ771" s="177">
        <v>251866.68</v>
      </c>
      <c r="AK771" s="177">
        <v>2046237.06</v>
      </c>
      <c r="AL771" s="177">
        <v>400547.98</v>
      </c>
      <c r="AM771" s="177">
        <v>98133.36</v>
      </c>
      <c r="AN771" s="177">
        <v>223769.94</v>
      </c>
      <c r="AO771" s="177">
        <v>858950</v>
      </c>
      <c r="AP771" s="177">
        <v>800281.65</v>
      </c>
      <c r="AQ771" s="177">
        <v>363466.72</v>
      </c>
      <c r="AR771" s="177">
        <v>642234.66</v>
      </c>
      <c r="AS771" s="177">
        <v>112725.64</v>
      </c>
      <c r="AT771" s="177">
        <v>844834.94</v>
      </c>
      <c r="AU771" s="177">
        <v>811998</v>
      </c>
      <c r="AV771" s="177">
        <v>499843.52</v>
      </c>
      <c r="AW771" s="177">
        <v>437600</v>
      </c>
      <c r="AX771" s="177">
        <v>691683.3</v>
      </c>
      <c r="AY771" s="177">
        <v>808269.98</v>
      </c>
      <c r="AZ771" s="177">
        <v>504389.94</v>
      </c>
      <c r="BA771" s="177">
        <v>1314816.67</v>
      </c>
      <c r="BB771" s="177">
        <v>569800</v>
      </c>
      <c r="BC771" s="177">
        <v>929099.75</v>
      </c>
      <c r="BD771" s="177">
        <v>359533.28</v>
      </c>
      <c r="BE771" s="177">
        <v>0</v>
      </c>
      <c r="BF771" s="177">
        <v>267333.28000000003</v>
      </c>
      <c r="BG771" s="177">
        <v>190467.44</v>
      </c>
      <c r="BH771" s="177">
        <v>66154.399999999994</v>
      </c>
      <c r="BI771" s="177">
        <v>584916.6</v>
      </c>
      <c r="BJ771" s="177">
        <v>5866.64</v>
      </c>
      <c r="BK771" s="177">
        <v>175817.67</v>
      </c>
      <c r="BL771" s="177">
        <v>187060.5</v>
      </c>
      <c r="BM771" s="177">
        <v>362366.69</v>
      </c>
      <c r="BN771" s="177">
        <v>266000</v>
      </c>
      <c r="BO771" s="177">
        <v>113999.99</v>
      </c>
      <c r="BP771" s="177">
        <v>41300.01</v>
      </c>
      <c r="BQ771" s="177">
        <v>111695.01</v>
      </c>
      <c r="BR771" s="177">
        <v>864655.84</v>
      </c>
      <c r="BS771" s="177">
        <v>315457.32</v>
      </c>
      <c r="BT771" s="177">
        <v>39000</v>
      </c>
      <c r="BU771" s="177">
        <v>621513.67000000004</v>
      </c>
      <c r="BV771" s="177">
        <v>234399.66</v>
      </c>
      <c r="BW771" s="177">
        <v>149333.34</v>
      </c>
      <c r="BX771" s="177">
        <v>433497.15</v>
      </c>
      <c r="BY771" s="177">
        <v>272000</v>
      </c>
      <c r="BZ771" s="177">
        <v>0</v>
      </c>
      <c r="CA771" s="177">
        <v>444583.35</v>
      </c>
      <c r="CB771" s="177">
        <v>21476.36</v>
      </c>
      <c r="CC771" s="177">
        <v>233333.32</v>
      </c>
      <c r="CD771" s="177">
        <v>677200.08</v>
      </c>
      <c r="CE771" s="177">
        <v>265466.69</v>
      </c>
      <c r="CF771" s="177">
        <v>266133.36</v>
      </c>
      <c r="CG771" s="177">
        <v>224549.1</v>
      </c>
      <c r="CH771" s="177">
        <v>393533.32</v>
      </c>
      <c r="CI771" s="177">
        <v>330666.64</v>
      </c>
      <c r="CJ771" s="177">
        <v>674184.28</v>
      </c>
      <c r="CK771" s="177">
        <v>20000</v>
      </c>
      <c r="CL771" s="177">
        <v>55533.36</v>
      </c>
      <c r="CM771" s="178" t="s">
        <v>2287</v>
      </c>
      <c r="CN771" s="153" t="s">
        <v>2299</v>
      </c>
      <c r="CO771" s="153" t="s">
        <v>2287</v>
      </c>
      <c r="CQ771" s="189" t="s">
        <v>2289</v>
      </c>
      <c r="CR771" s="154">
        <f t="shared" si="17"/>
        <v>0</v>
      </c>
      <c r="CS771" s="154" t="s">
        <v>860</v>
      </c>
      <c r="CT771" s="154" t="s">
        <v>861</v>
      </c>
      <c r="CU771" s="154">
        <v>0</v>
      </c>
      <c r="CW771" s="157" t="s">
        <v>2299</v>
      </c>
      <c r="CX771" s="154" t="s">
        <v>2287</v>
      </c>
      <c r="CY771" s="154">
        <v>0</v>
      </c>
      <c r="CZ771" s="174">
        <f t="shared" si="16"/>
        <v>0</v>
      </c>
      <c r="DA771" s="158" t="s">
        <v>860</v>
      </c>
      <c r="DB771" s="154" t="s">
        <v>861</v>
      </c>
      <c r="DC771" s="154" t="s">
        <v>789</v>
      </c>
    </row>
    <row r="772" spans="1:107" ht="13.2" customHeight="1" x14ac:dyDescent="0.25">
      <c r="A772" s="175" t="s">
        <v>862</v>
      </c>
      <c r="B772" s="176" t="s">
        <v>863</v>
      </c>
      <c r="C772" s="177">
        <v>176501.33</v>
      </c>
      <c r="D772" s="177">
        <v>216523.82</v>
      </c>
      <c r="E772" s="177">
        <v>62051.54</v>
      </c>
      <c r="F772" s="177">
        <v>186596.76</v>
      </c>
      <c r="G772" s="177">
        <v>64961.09</v>
      </c>
      <c r="H772" s="177">
        <v>70518.289999999994</v>
      </c>
      <c r="I772" s="177">
        <v>87289.56</v>
      </c>
      <c r="J772" s="177">
        <v>166082.54999999999</v>
      </c>
      <c r="K772" s="177">
        <v>20362</v>
      </c>
      <c r="L772" s="177">
        <v>98694.89</v>
      </c>
      <c r="M772" s="177">
        <v>81777.899999999994</v>
      </c>
      <c r="N772" s="177">
        <v>10041.799999999999</v>
      </c>
      <c r="O772" s="177">
        <v>382679.41</v>
      </c>
      <c r="P772" s="177">
        <v>4666.6499999999996</v>
      </c>
      <c r="Q772" s="177">
        <v>18406.38</v>
      </c>
      <c r="R772" s="177">
        <v>7466.56</v>
      </c>
      <c r="S772" s="177">
        <v>41804.67</v>
      </c>
      <c r="T772" s="177">
        <v>391018.6</v>
      </c>
      <c r="U772" s="177">
        <v>31757.68</v>
      </c>
      <c r="V772" s="177">
        <v>193333.36</v>
      </c>
      <c r="W772" s="177">
        <v>1254512.9099999999</v>
      </c>
      <c r="X772" s="177">
        <v>186060.09</v>
      </c>
      <c r="Y772" s="177">
        <v>18977.38</v>
      </c>
      <c r="Z772" s="177">
        <v>210143.35999999999</v>
      </c>
      <c r="AA772" s="177">
        <v>62373.32</v>
      </c>
      <c r="AB772" s="177">
        <v>2953.28</v>
      </c>
      <c r="AC772" s="177">
        <v>104754.83</v>
      </c>
      <c r="AD772" s="177">
        <v>23687.33</v>
      </c>
      <c r="AE772" s="177">
        <v>562.55999999999995</v>
      </c>
      <c r="AF772" s="177">
        <v>68612.53</v>
      </c>
      <c r="AG772" s="177">
        <v>59271.66</v>
      </c>
      <c r="AH772" s="177">
        <v>125277.03</v>
      </c>
      <c r="AI772" s="177">
        <v>13995.78</v>
      </c>
      <c r="AJ772" s="177">
        <v>41383.910000000003</v>
      </c>
      <c r="AK772" s="177">
        <v>360454.46</v>
      </c>
      <c r="AL772" s="177">
        <v>8399.92</v>
      </c>
      <c r="AM772" s="177">
        <v>25560.63</v>
      </c>
      <c r="AN772" s="177">
        <v>2520</v>
      </c>
      <c r="AO772" s="177">
        <v>82951.12</v>
      </c>
      <c r="AP772" s="177">
        <v>25544.42</v>
      </c>
      <c r="AQ772" s="177">
        <v>14741.72</v>
      </c>
      <c r="AR772" s="177">
        <v>86075</v>
      </c>
      <c r="AS772" s="177">
        <v>118880.16</v>
      </c>
      <c r="AT772" s="177">
        <v>116367.46</v>
      </c>
      <c r="AU772" s="177">
        <v>68592.53</v>
      </c>
      <c r="AV772" s="177">
        <v>188238.4</v>
      </c>
      <c r="AW772" s="177">
        <v>165993.51999999999</v>
      </c>
      <c r="AX772" s="177">
        <v>10933.35</v>
      </c>
      <c r="AY772" s="177">
        <v>78826.240000000005</v>
      </c>
      <c r="AZ772" s="177">
        <v>14695.98</v>
      </c>
      <c r="BA772" s="177">
        <v>94066.64</v>
      </c>
      <c r="BB772" s="177">
        <v>12971.35</v>
      </c>
      <c r="BC772" s="177">
        <v>335436.09999999998</v>
      </c>
      <c r="BD772" s="177">
        <v>152761.96</v>
      </c>
      <c r="BE772" s="177">
        <v>2252.96</v>
      </c>
      <c r="BF772" s="177">
        <v>6315.38</v>
      </c>
      <c r="BG772" s="177">
        <v>335215.95</v>
      </c>
      <c r="BH772" s="177">
        <v>7666.4</v>
      </c>
      <c r="BI772" s="177">
        <v>159298.12</v>
      </c>
      <c r="BJ772" s="177">
        <v>50982.78</v>
      </c>
      <c r="BK772" s="177">
        <v>17487.009999999998</v>
      </c>
      <c r="BL772" s="177">
        <v>135782.15</v>
      </c>
      <c r="BM772" s="177">
        <v>38970</v>
      </c>
      <c r="BN772" s="177">
        <v>453166.64</v>
      </c>
      <c r="BO772" s="177">
        <v>36215.089999999997</v>
      </c>
      <c r="BP772" s="177">
        <v>92564.93</v>
      </c>
      <c r="BQ772" s="177">
        <v>540292.65</v>
      </c>
      <c r="BR772" s="177">
        <v>2249991</v>
      </c>
      <c r="BS772" s="177">
        <v>113113.56</v>
      </c>
      <c r="BT772" s="177">
        <v>0</v>
      </c>
      <c r="BU772" s="177">
        <v>539438.06000000006</v>
      </c>
      <c r="BV772" s="177">
        <v>122960.35</v>
      </c>
      <c r="BW772" s="177">
        <v>89535.54</v>
      </c>
      <c r="BX772" s="177">
        <v>448873.24</v>
      </c>
      <c r="BY772" s="177">
        <v>28156.82</v>
      </c>
      <c r="BZ772" s="177">
        <v>3920</v>
      </c>
      <c r="CA772" s="177">
        <v>89808.98</v>
      </c>
      <c r="CB772" s="177">
        <v>211765</v>
      </c>
      <c r="CC772" s="177">
        <v>112761.13</v>
      </c>
      <c r="CD772" s="177">
        <v>61026.64</v>
      </c>
      <c r="CE772" s="177">
        <v>10620.4</v>
      </c>
      <c r="CF772" s="177">
        <v>20289.04</v>
      </c>
      <c r="CG772" s="177">
        <v>7840.1</v>
      </c>
      <c r="CH772" s="177">
        <v>67684.14</v>
      </c>
      <c r="CI772" s="177">
        <v>76600.56</v>
      </c>
      <c r="CJ772" s="177">
        <v>606078.29</v>
      </c>
      <c r="CK772" s="177">
        <v>28763.040000000001</v>
      </c>
      <c r="CL772" s="177">
        <v>40704.339999999997</v>
      </c>
      <c r="CM772" s="178" t="s">
        <v>2287</v>
      </c>
      <c r="CN772" s="153" t="s">
        <v>2299</v>
      </c>
      <c r="CO772" s="153" t="s">
        <v>2287</v>
      </c>
      <c r="CQ772" s="189" t="s">
        <v>2289</v>
      </c>
      <c r="CR772" s="154">
        <f t="shared" si="17"/>
        <v>0</v>
      </c>
      <c r="CS772" s="154" t="s">
        <v>862</v>
      </c>
      <c r="CT772" s="154" t="s">
        <v>863</v>
      </c>
      <c r="CU772" s="154">
        <v>0</v>
      </c>
      <c r="CW772" s="157" t="s">
        <v>2299</v>
      </c>
      <c r="CX772" s="154" t="s">
        <v>2287</v>
      </c>
      <c r="CY772" s="154">
        <v>0</v>
      </c>
      <c r="CZ772" s="174">
        <f t="shared" si="16"/>
        <v>0</v>
      </c>
      <c r="DA772" s="158" t="s">
        <v>862</v>
      </c>
      <c r="DB772" s="154" t="s">
        <v>863</v>
      </c>
      <c r="DC772" s="154" t="s">
        <v>789</v>
      </c>
    </row>
    <row r="773" spans="1:107" ht="13.2" customHeight="1" x14ac:dyDescent="0.25">
      <c r="A773" s="175" t="s">
        <v>864</v>
      </c>
      <c r="B773" s="176" t="s">
        <v>865</v>
      </c>
      <c r="C773" s="177">
        <v>57221.66</v>
      </c>
      <c r="D773" s="177">
        <v>14683</v>
      </c>
      <c r="E773" s="177">
        <v>23037.83</v>
      </c>
      <c r="F773" s="177">
        <v>15803.18</v>
      </c>
      <c r="G773" s="177">
        <v>29739.16</v>
      </c>
      <c r="H773" s="177">
        <v>17408.79</v>
      </c>
      <c r="I773" s="177">
        <v>22797.17</v>
      </c>
      <c r="J773" s="177">
        <v>30048.560000000001</v>
      </c>
      <c r="K773" s="177">
        <v>66383.649999999994</v>
      </c>
      <c r="L773" s="177">
        <v>41295.18</v>
      </c>
      <c r="M773" s="177">
        <v>72299.86</v>
      </c>
      <c r="N773" s="177">
        <v>19883.95</v>
      </c>
      <c r="O773" s="177">
        <v>112016.17</v>
      </c>
      <c r="P773" s="177">
        <v>26510.32</v>
      </c>
      <c r="Q773" s="177">
        <v>19434.330000000002</v>
      </c>
      <c r="R773" s="177">
        <v>27342.6</v>
      </c>
      <c r="S773" s="177">
        <v>30937.02</v>
      </c>
      <c r="T773" s="177">
        <v>38858.019999999997</v>
      </c>
      <c r="U773" s="177">
        <v>16144.21</v>
      </c>
      <c r="V773" s="177">
        <v>25221.360000000001</v>
      </c>
      <c r="W773" s="177">
        <v>249276.47</v>
      </c>
      <c r="X773" s="177">
        <v>21532.7</v>
      </c>
      <c r="Y773" s="177">
        <v>6729.99</v>
      </c>
      <c r="Z773" s="177">
        <v>12164.16</v>
      </c>
      <c r="AA773" s="177">
        <v>18978.02</v>
      </c>
      <c r="AB773" s="177">
        <v>25414.55</v>
      </c>
      <c r="AC773" s="177">
        <v>28136.240000000002</v>
      </c>
      <c r="AD773" s="177">
        <v>27026.33</v>
      </c>
      <c r="AE773" s="177">
        <v>34339.56</v>
      </c>
      <c r="AF773" s="177">
        <v>33152.71</v>
      </c>
      <c r="AG773" s="177">
        <v>34553</v>
      </c>
      <c r="AH773" s="177">
        <v>38836.26</v>
      </c>
      <c r="AI773" s="177">
        <v>71679.75</v>
      </c>
      <c r="AJ773" s="177">
        <v>18213.3</v>
      </c>
      <c r="AK773" s="177">
        <v>363313.46</v>
      </c>
      <c r="AL773" s="177">
        <v>45252.26</v>
      </c>
      <c r="AM773" s="177">
        <v>17365.55</v>
      </c>
      <c r="AN773" s="177">
        <v>55710.36</v>
      </c>
      <c r="AO773" s="177">
        <v>25003.279999999999</v>
      </c>
      <c r="AP773" s="177">
        <v>11760.4</v>
      </c>
      <c r="AQ773" s="177">
        <v>52418.85</v>
      </c>
      <c r="AR773" s="177">
        <v>253796.78</v>
      </c>
      <c r="AS773" s="177">
        <v>19768.080000000002</v>
      </c>
      <c r="AT773" s="177">
        <v>80325.58</v>
      </c>
      <c r="AU773" s="177">
        <v>19721.98</v>
      </c>
      <c r="AV773" s="177">
        <v>8618.86</v>
      </c>
      <c r="AW773" s="177">
        <v>18833.82</v>
      </c>
      <c r="AX773" s="177">
        <v>16525</v>
      </c>
      <c r="AY773" s="177">
        <v>43035.519999999997</v>
      </c>
      <c r="AZ773" s="177">
        <v>48065.120000000003</v>
      </c>
      <c r="BA773" s="177">
        <v>22253.35</v>
      </c>
      <c r="BB773" s="177">
        <v>11796.99</v>
      </c>
      <c r="BC773" s="177">
        <v>225345.48</v>
      </c>
      <c r="BD773" s="177">
        <v>32986.32</v>
      </c>
      <c r="BE773" s="177">
        <v>25918.14</v>
      </c>
      <c r="BF773" s="177">
        <v>20897.21</v>
      </c>
      <c r="BG773" s="177">
        <v>40072.76</v>
      </c>
      <c r="BH773" s="177">
        <v>42600.480000000003</v>
      </c>
      <c r="BI773" s="177">
        <v>80639.87</v>
      </c>
      <c r="BJ773" s="177">
        <v>79075.679999999993</v>
      </c>
      <c r="BK773" s="177">
        <v>87033.23</v>
      </c>
      <c r="BL773" s="177">
        <v>194235</v>
      </c>
      <c r="BM773" s="177">
        <v>0</v>
      </c>
      <c r="BN773" s="177">
        <v>61729.02</v>
      </c>
      <c r="BO773" s="177">
        <v>37695.53</v>
      </c>
      <c r="BP773" s="177">
        <v>15153.92</v>
      </c>
      <c r="BQ773" s="177">
        <v>30592.95</v>
      </c>
      <c r="BR773" s="177">
        <v>231402.74</v>
      </c>
      <c r="BS773" s="177">
        <v>40249.19</v>
      </c>
      <c r="BT773" s="177">
        <v>33506.639999999999</v>
      </c>
      <c r="BU773" s="177">
        <v>219274.51</v>
      </c>
      <c r="BV773" s="177">
        <v>41277.730000000003</v>
      </c>
      <c r="BW773" s="177">
        <v>30884.32</v>
      </c>
      <c r="BX773" s="177">
        <v>164740.47</v>
      </c>
      <c r="BY773" s="177">
        <v>5367.36</v>
      </c>
      <c r="BZ773" s="177">
        <v>8920</v>
      </c>
      <c r="CA773" s="177">
        <v>54666</v>
      </c>
      <c r="CB773" s="177">
        <v>9540</v>
      </c>
      <c r="CC773" s="177">
        <v>46720</v>
      </c>
      <c r="CD773" s="177">
        <v>13595.64</v>
      </c>
      <c r="CE773" s="177">
        <v>41127.31</v>
      </c>
      <c r="CF773" s="177">
        <v>38838.639999999999</v>
      </c>
      <c r="CG773" s="177">
        <v>5783.2</v>
      </c>
      <c r="CH773" s="177">
        <v>5020</v>
      </c>
      <c r="CI773" s="177">
        <v>20574.09</v>
      </c>
      <c r="CJ773" s="177">
        <v>46780.06</v>
      </c>
      <c r="CK773" s="177">
        <v>54924.65</v>
      </c>
      <c r="CL773" s="177">
        <v>38029.040000000001</v>
      </c>
      <c r="CM773" s="178" t="s">
        <v>2287</v>
      </c>
      <c r="CN773" s="153" t="s">
        <v>2299</v>
      </c>
      <c r="CO773" s="153" t="s">
        <v>2287</v>
      </c>
      <c r="CQ773" s="189" t="s">
        <v>2289</v>
      </c>
      <c r="CR773" s="154">
        <f t="shared" si="17"/>
        <v>0</v>
      </c>
      <c r="CS773" s="154" t="s">
        <v>864</v>
      </c>
      <c r="CT773" s="154" t="s">
        <v>865</v>
      </c>
      <c r="CU773" s="154">
        <v>0</v>
      </c>
      <c r="CW773" s="157" t="s">
        <v>2299</v>
      </c>
      <c r="CX773" s="154" t="s">
        <v>2287</v>
      </c>
      <c r="CY773" s="154">
        <v>0</v>
      </c>
      <c r="CZ773" s="174">
        <f t="shared" si="16"/>
        <v>0</v>
      </c>
      <c r="DA773" s="158" t="s">
        <v>864</v>
      </c>
      <c r="DB773" s="154" t="s">
        <v>865</v>
      </c>
      <c r="DC773" s="154" t="s">
        <v>789</v>
      </c>
    </row>
    <row r="774" spans="1:107" ht="13.2" customHeight="1" x14ac:dyDescent="0.25">
      <c r="A774" s="175" t="s">
        <v>866</v>
      </c>
      <c r="B774" s="176" t="s">
        <v>867</v>
      </c>
      <c r="C774" s="177">
        <v>67756.45</v>
      </c>
      <c r="D774" s="177">
        <v>86608.17</v>
      </c>
      <c r="E774" s="177">
        <v>21833.5</v>
      </c>
      <c r="F774" s="177">
        <v>0</v>
      </c>
      <c r="G774" s="177">
        <v>4526.5600000000004</v>
      </c>
      <c r="H774" s="177">
        <v>7588.88</v>
      </c>
      <c r="I774" s="177">
        <v>12494.6</v>
      </c>
      <c r="J774" s="177">
        <v>17411.89</v>
      </c>
      <c r="K774" s="177">
        <v>4933.3500000000004</v>
      </c>
      <c r="L774" s="177">
        <v>44636.09</v>
      </c>
      <c r="M774" s="177">
        <v>9736.3700000000008</v>
      </c>
      <c r="N774" s="177">
        <v>0</v>
      </c>
      <c r="O774" s="177">
        <v>61386.879999999997</v>
      </c>
      <c r="P774" s="177">
        <v>0</v>
      </c>
      <c r="Q774" s="177">
        <v>15096.8</v>
      </c>
      <c r="R774" s="177">
        <v>0</v>
      </c>
      <c r="S774" s="177">
        <v>20344.8</v>
      </c>
      <c r="T774" s="177">
        <v>19125.14</v>
      </c>
      <c r="U774" s="177">
        <v>30353.85</v>
      </c>
      <c r="V774" s="177">
        <v>0</v>
      </c>
      <c r="W774" s="177">
        <v>22284.31</v>
      </c>
      <c r="X774" s="177">
        <v>874.13</v>
      </c>
      <c r="Y774" s="177">
        <v>1437.36</v>
      </c>
      <c r="Z774" s="177">
        <v>21666.639999999999</v>
      </c>
      <c r="AA774" s="177">
        <v>29070.51</v>
      </c>
      <c r="AB774" s="177">
        <v>8374.98</v>
      </c>
      <c r="AC774" s="177">
        <v>63946.9</v>
      </c>
      <c r="AD774" s="177">
        <v>30167.67</v>
      </c>
      <c r="AE774" s="177">
        <v>28910.85</v>
      </c>
      <c r="AF774" s="177">
        <v>13250.38</v>
      </c>
      <c r="AG774" s="177">
        <v>22066.720000000001</v>
      </c>
      <c r="AH774" s="177">
        <v>78060.31</v>
      </c>
      <c r="AI774" s="177">
        <v>0</v>
      </c>
      <c r="AJ774" s="177">
        <v>0</v>
      </c>
      <c r="AK774" s="177">
        <v>49429.95</v>
      </c>
      <c r="AL774" s="177">
        <v>0</v>
      </c>
      <c r="AM774" s="177">
        <v>65106.23</v>
      </c>
      <c r="AN774" s="177">
        <v>0</v>
      </c>
      <c r="AO774" s="177">
        <v>0</v>
      </c>
      <c r="AP774" s="177">
        <v>0</v>
      </c>
      <c r="AQ774" s="177">
        <v>30773.88</v>
      </c>
      <c r="AR774" s="177">
        <v>0</v>
      </c>
      <c r="AS774" s="177">
        <v>9126.7199999999993</v>
      </c>
      <c r="AT774" s="177">
        <v>27138.720000000001</v>
      </c>
      <c r="AU774" s="177">
        <v>28894.01</v>
      </c>
      <c r="AV774" s="177">
        <v>0.03</v>
      </c>
      <c r="AW774" s="177">
        <v>48482.34</v>
      </c>
      <c r="AX774" s="177">
        <v>0</v>
      </c>
      <c r="AY774" s="177">
        <v>32833.279999999999</v>
      </c>
      <c r="AZ774" s="177">
        <v>9204.7199999999993</v>
      </c>
      <c r="BA774" s="177">
        <v>0</v>
      </c>
      <c r="BB774" s="177">
        <v>60700.01</v>
      </c>
      <c r="BC774" s="177">
        <v>0</v>
      </c>
      <c r="BD774" s="177">
        <v>23541.64</v>
      </c>
      <c r="BE774" s="177">
        <v>5944.64</v>
      </c>
      <c r="BF774" s="177">
        <v>38035.440000000002</v>
      </c>
      <c r="BG774" s="177">
        <v>6977.44</v>
      </c>
      <c r="BH774" s="177">
        <v>1999.76</v>
      </c>
      <c r="BI774" s="177">
        <v>374.46</v>
      </c>
      <c r="BJ774" s="177">
        <v>2000.09</v>
      </c>
      <c r="BK774" s="177">
        <v>0</v>
      </c>
      <c r="BL774" s="177">
        <v>58282.18</v>
      </c>
      <c r="BM774" s="177">
        <v>12110.64</v>
      </c>
      <c r="BN774" s="177">
        <v>50426.65</v>
      </c>
      <c r="BO774" s="177">
        <v>924.99</v>
      </c>
      <c r="BP774" s="177">
        <v>18010.650000000001</v>
      </c>
      <c r="BQ774" s="177">
        <v>22621</v>
      </c>
      <c r="BR774" s="177">
        <v>0</v>
      </c>
      <c r="BS774" s="177">
        <v>0</v>
      </c>
      <c r="BT774" s="177">
        <v>3806.96</v>
      </c>
      <c r="BU774" s="177">
        <v>52585.32</v>
      </c>
      <c r="BV774" s="177">
        <v>0</v>
      </c>
      <c r="BW774" s="177">
        <v>7062.94</v>
      </c>
      <c r="BX774" s="177">
        <v>0</v>
      </c>
      <c r="BY774" s="177">
        <v>19738.89</v>
      </c>
      <c r="BZ774" s="177">
        <v>2400</v>
      </c>
      <c r="CA774" s="177">
        <v>39987.800000000003</v>
      </c>
      <c r="CB774" s="177">
        <v>0</v>
      </c>
      <c r="CC774" s="177">
        <v>52496</v>
      </c>
      <c r="CD774" s="177">
        <v>28087.8</v>
      </c>
      <c r="CE774" s="177">
        <v>0</v>
      </c>
      <c r="CF774" s="177">
        <v>5506.69</v>
      </c>
      <c r="CG774" s="177">
        <v>4666.26</v>
      </c>
      <c r="CH774" s="177">
        <v>2166.64</v>
      </c>
      <c r="CI774" s="177">
        <v>19179.810000000001</v>
      </c>
      <c r="CJ774" s="177">
        <v>0</v>
      </c>
      <c r="CK774" s="177">
        <v>9914.99</v>
      </c>
      <c r="CL774" s="177">
        <v>0</v>
      </c>
      <c r="CM774" s="178" t="s">
        <v>2287</v>
      </c>
      <c r="CN774" s="153" t="s">
        <v>2299</v>
      </c>
      <c r="CO774" s="153" t="s">
        <v>2287</v>
      </c>
      <c r="CQ774" s="189" t="s">
        <v>2289</v>
      </c>
      <c r="CR774" s="154">
        <f t="shared" si="17"/>
        <v>0</v>
      </c>
      <c r="CS774" s="154" t="s">
        <v>866</v>
      </c>
      <c r="CT774" s="154" t="s">
        <v>867</v>
      </c>
      <c r="CU774" s="154">
        <v>0</v>
      </c>
      <c r="CW774" s="157" t="s">
        <v>2299</v>
      </c>
      <c r="CX774" s="154" t="s">
        <v>2287</v>
      </c>
      <c r="CY774" s="154">
        <v>0</v>
      </c>
      <c r="CZ774" s="174">
        <f t="shared" si="16"/>
        <v>0</v>
      </c>
      <c r="DA774" s="158" t="s">
        <v>866</v>
      </c>
      <c r="DB774" s="154" t="s">
        <v>867</v>
      </c>
      <c r="DC774" s="154" t="s">
        <v>789</v>
      </c>
    </row>
    <row r="775" spans="1:107" ht="13.2" customHeight="1" x14ac:dyDescent="0.25">
      <c r="A775" s="175" t="s">
        <v>868</v>
      </c>
      <c r="B775" s="176" t="s">
        <v>869</v>
      </c>
      <c r="C775" s="177">
        <v>3454.82</v>
      </c>
      <c r="D775" s="177">
        <v>2061.44</v>
      </c>
      <c r="E775" s="177">
        <v>0</v>
      </c>
      <c r="F775" s="177">
        <v>0</v>
      </c>
      <c r="G775" s="177">
        <v>0</v>
      </c>
      <c r="H775" s="177">
        <v>0</v>
      </c>
      <c r="I775" s="177">
        <v>11753.01</v>
      </c>
      <c r="J775" s="177">
        <v>0</v>
      </c>
      <c r="K775" s="177">
        <v>0</v>
      </c>
      <c r="L775" s="177">
        <v>665.26</v>
      </c>
      <c r="M775" s="177">
        <v>2501.89</v>
      </c>
      <c r="N775" s="177">
        <v>0</v>
      </c>
      <c r="O775" s="177">
        <v>18666.72</v>
      </c>
      <c r="P775" s="177">
        <v>0</v>
      </c>
      <c r="Q775" s="177">
        <v>0</v>
      </c>
      <c r="R775" s="177">
        <v>0</v>
      </c>
      <c r="S775" s="177">
        <v>0</v>
      </c>
      <c r="T775" s="177">
        <v>9675.3700000000008</v>
      </c>
      <c r="U775" s="177">
        <v>0</v>
      </c>
      <c r="V775" s="177">
        <v>0</v>
      </c>
      <c r="W775" s="177">
        <v>0</v>
      </c>
      <c r="X775" s="177">
        <v>0</v>
      </c>
      <c r="Y775" s="177">
        <v>0</v>
      </c>
      <c r="Z775" s="177">
        <v>0</v>
      </c>
      <c r="AA775" s="177">
        <v>0</v>
      </c>
      <c r="AB775" s="177">
        <v>0</v>
      </c>
      <c r="AC775" s="177">
        <v>2208.35</v>
      </c>
      <c r="AD775" s="177">
        <v>28900</v>
      </c>
      <c r="AE775" s="177">
        <v>0</v>
      </c>
      <c r="AF775" s="177">
        <v>107250.64</v>
      </c>
      <c r="AG775" s="177">
        <v>30749.98</v>
      </c>
      <c r="AH775" s="177">
        <v>0</v>
      </c>
      <c r="AI775" s="177">
        <v>0</v>
      </c>
      <c r="AJ775" s="177">
        <v>0</v>
      </c>
      <c r="AK775" s="177">
        <v>3959.22</v>
      </c>
      <c r="AL775" s="177">
        <v>0</v>
      </c>
      <c r="AM775" s="177">
        <v>0</v>
      </c>
      <c r="AN775" s="177">
        <v>0</v>
      </c>
      <c r="AO775" s="177">
        <v>0</v>
      </c>
      <c r="AP775" s="177">
        <v>0</v>
      </c>
      <c r="AQ775" s="177">
        <v>0</v>
      </c>
      <c r="AR775" s="177">
        <v>0</v>
      </c>
      <c r="AS775" s="177">
        <v>0</v>
      </c>
      <c r="AT775" s="177">
        <v>0</v>
      </c>
      <c r="AU775" s="177">
        <v>720</v>
      </c>
      <c r="AV775" s="177">
        <v>0</v>
      </c>
      <c r="AW775" s="177">
        <v>0</v>
      </c>
      <c r="AX775" s="177">
        <v>0</v>
      </c>
      <c r="AY775" s="177">
        <v>0</v>
      </c>
      <c r="AZ775" s="177">
        <v>0</v>
      </c>
      <c r="BA775" s="177">
        <v>532.5</v>
      </c>
      <c r="BB775" s="177">
        <v>0</v>
      </c>
      <c r="BC775" s="177">
        <v>0</v>
      </c>
      <c r="BD775" s="177">
        <v>0</v>
      </c>
      <c r="BE775" s="177">
        <v>0</v>
      </c>
      <c r="BF775" s="177">
        <v>0</v>
      </c>
      <c r="BG775" s="177">
        <v>79779.06</v>
      </c>
      <c r="BH775" s="177">
        <v>1873.42</v>
      </c>
      <c r="BI775" s="177">
        <v>0</v>
      </c>
      <c r="BJ775" s="177">
        <v>11680</v>
      </c>
      <c r="BK775" s="177">
        <v>0</v>
      </c>
      <c r="BL775" s="177">
        <v>0</v>
      </c>
      <c r="BM775" s="177">
        <v>0</v>
      </c>
      <c r="BN775" s="177">
        <v>0</v>
      </c>
      <c r="BO775" s="177">
        <v>0</v>
      </c>
      <c r="BP775" s="177">
        <v>0</v>
      </c>
      <c r="BQ775" s="177">
        <v>3936.64</v>
      </c>
      <c r="BR775" s="177">
        <v>0</v>
      </c>
      <c r="BS775" s="177">
        <v>0</v>
      </c>
      <c r="BT775" s="177">
        <v>29333.279999999999</v>
      </c>
      <c r="BU775" s="177">
        <v>0</v>
      </c>
      <c r="BV775" s="177">
        <v>0</v>
      </c>
      <c r="BW775" s="177">
        <v>0</v>
      </c>
      <c r="BX775" s="177">
        <v>0</v>
      </c>
      <c r="BY775" s="177">
        <v>0</v>
      </c>
      <c r="BZ775" s="177">
        <v>0</v>
      </c>
      <c r="CA775" s="177">
        <v>4500</v>
      </c>
      <c r="CB775" s="177">
        <v>0</v>
      </c>
      <c r="CC775" s="177">
        <v>0</v>
      </c>
      <c r="CD775" s="177">
        <v>0</v>
      </c>
      <c r="CE775" s="177">
        <v>8166.64</v>
      </c>
      <c r="CF775" s="177">
        <v>0</v>
      </c>
      <c r="CG775" s="177">
        <v>4183.1099999999997</v>
      </c>
      <c r="CH775" s="177">
        <v>0</v>
      </c>
      <c r="CI775" s="177">
        <v>2000</v>
      </c>
      <c r="CJ775" s="177">
        <v>0</v>
      </c>
      <c r="CK775" s="177">
        <v>0</v>
      </c>
      <c r="CL775" s="177">
        <v>0</v>
      </c>
      <c r="CM775" s="178" t="s">
        <v>2287</v>
      </c>
      <c r="CN775" s="153" t="s">
        <v>2299</v>
      </c>
      <c r="CO775" s="153" t="s">
        <v>2287</v>
      </c>
      <c r="CQ775" s="189" t="s">
        <v>2289</v>
      </c>
      <c r="CR775" s="154">
        <f t="shared" si="17"/>
        <v>0</v>
      </c>
      <c r="CS775" s="154" t="s">
        <v>868</v>
      </c>
      <c r="CT775" s="154" t="s">
        <v>869</v>
      </c>
      <c r="CU775" s="154">
        <v>0</v>
      </c>
      <c r="CW775" s="157" t="s">
        <v>2299</v>
      </c>
      <c r="CX775" s="154" t="s">
        <v>2287</v>
      </c>
      <c r="CY775" s="154">
        <v>0</v>
      </c>
      <c r="CZ775" s="174">
        <f t="shared" si="16"/>
        <v>0</v>
      </c>
      <c r="DA775" s="158" t="s">
        <v>868</v>
      </c>
      <c r="DB775" s="154" t="s">
        <v>869</v>
      </c>
      <c r="DC775" s="154" t="s">
        <v>789</v>
      </c>
    </row>
    <row r="776" spans="1:107" ht="13.2" customHeight="1" x14ac:dyDescent="0.25">
      <c r="A776" s="175" t="s">
        <v>870</v>
      </c>
      <c r="B776" s="176" t="s">
        <v>871</v>
      </c>
      <c r="C776" s="177">
        <v>12689848.720000001</v>
      </c>
      <c r="D776" s="177">
        <v>2086116.62</v>
      </c>
      <c r="E776" s="177">
        <v>1190499.02</v>
      </c>
      <c r="F776" s="177">
        <v>2679072.6800000002</v>
      </c>
      <c r="G776" s="177">
        <v>830402.7</v>
      </c>
      <c r="H776" s="177">
        <v>1317454.57</v>
      </c>
      <c r="I776" s="177">
        <v>1505588.8</v>
      </c>
      <c r="J776" s="177">
        <v>4222322.04</v>
      </c>
      <c r="K776" s="177">
        <v>1478498.55</v>
      </c>
      <c r="L776" s="177">
        <v>2052160.25</v>
      </c>
      <c r="M776" s="177">
        <v>8060852.8499999996</v>
      </c>
      <c r="N776" s="177">
        <v>901250.64</v>
      </c>
      <c r="O776" s="177">
        <v>15977931.640000001</v>
      </c>
      <c r="P776" s="177">
        <v>2113519.12</v>
      </c>
      <c r="Q776" s="177">
        <v>1693898.66</v>
      </c>
      <c r="R776" s="177">
        <v>4693895.3600000003</v>
      </c>
      <c r="S776" s="177">
        <v>1711213.65</v>
      </c>
      <c r="T776" s="177">
        <v>1962900.5</v>
      </c>
      <c r="U776" s="177">
        <v>897893.44</v>
      </c>
      <c r="V776" s="177">
        <v>1171984.42</v>
      </c>
      <c r="W776" s="177">
        <v>26827768.57</v>
      </c>
      <c r="X776" s="177">
        <v>1937036.22</v>
      </c>
      <c r="Y776" s="177">
        <v>2044495.6</v>
      </c>
      <c r="Z776" s="177">
        <v>1971306.16</v>
      </c>
      <c r="AA776" s="177">
        <v>976943.21</v>
      </c>
      <c r="AB776" s="177">
        <v>1135499.6200000001</v>
      </c>
      <c r="AC776" s="177">
        <v>1135818.95</v>
      </c>
      <c r="AD776" s="177">
        <v>6266787.5800000001</v>
      </c>
      <c r="AE776" s="177">
        <v>1679121.91</v>
      </c>
      <c r="AF776" s="177">
        <v>1645425.02</v>
      </c>
      <c r="AG776" s="177">
        <v>1502710.82</v>
      </c>
      <c r="AH776" s="177">
        <v>3378482.82</v>
      </c>
      <c r="AI776" s="177">
        <v>1701036.32</v>
      </c>
      <c r="AJ776" s="177">
        <v>1485514.57</v>
      </c>
      <c r="AK776" s="177">
        <v>60545406.060000002</v>
      </c>
      <c r="AL776" s="177">
        <v>2955716.46</v>
      </c>
      <c r="AM776" s="177">
        <v>1190553.33</v>
      </c>
      <c r="AN776" s="177">
        <v>2861954.32</v>
      </c>
      <c r="AO776" s="177">
        <v>3623187.24</v>
      </c>
      <c r="AP776" s="177">
        <v>2178434.19</v>
      </c>
      <c r="AQ776" s="177">
        <v>1269158.98</v>
      </c>
      <c r="AR776" s="177">
        <v>13870993.970000001</v>
      </c>
      <c r="AS776" s="177">
        <v>2033742.98</v>
      </c>
      <c r="AT776" s="177">
        <v>3252070.43</v>
      </c>
      <c r="AU776" s="177">
        <v>3083037.76</v>
      </c>
      <c r="AV776" s="177">
        <v>1739730.36</v>
      </c>
      <c r="AW776" s="177">
        <v>1632830.21</v>
      </c>
      <c r="AX776" s="177">
        <v>1225938.18</v>
      </c>
      <c r="AY776" s="177">
        <v>2014368.01</v>
      </c>
      <c r="AZ776" s="177">
        <v>2458978.83</v>
      </c>
      <c r="BA776" s="177">
        <v>13122599.76</v>
      </c>
      <c r="BB776" s="177">
        <v>1298839.98</v>
      </c>
      <c r="BC776" s="177">
        <v>23822026.59</v>
      </c>
      <c r="BD776" s="177">
        <v>3485849</v>
      </c>
      <c r="BE776" s="177">
        <v>835415.68</v>
      </c>
      <c r="BF776" s="177">
        <v>4491121.79</v>
      </c>
      <c r="BG776" s="177">
        <v>17914133.52</v>
      </c>
      <c r="BH776" s="177">
        <v>657645.6</v>
      </c>
      <c r="BI776" s="177">
        <v>1107910.3600000001</v>
      </c>
      <c r="BJ776" s="177">
        <v>879886.22</v>
      </c>
      <c r="BK776" s="177">
        <v>1753148.69</v>
      </c>
      <c r="BL776" s="177">
        <v>15535281.060000001</v>
      </c>
      <c r="BM776" s="177">
        <v>2372597.7599999998</v>
      </c>
      <c r="BN776" s="177">
        <v>1657538.96</v>
      </c>
      <c r="BO776" s="177">
        <v>3629146.36</v>
      </c>
      <c r="BP776" s="177">
        <v>2969024.55</v>
      </c>
      <c r="BQ776" s="177">
        <v>903142.73</v>
      </c>
      <c r="BR776" s="177">
        <v>36644491.82</v>
      </c>
      <c r="BS776" s="177">
        <v>2782889.14</v>
      </c>
      <c r="BT776" s="177">
        <v>1882512.85</v>
      </c>
      <c r="BU776" s="177">
        <v>12492368.35</v>
      </c>
      <c r="BV776" s="177">
        <v>784000.28</v>
      </c>
      <c r="BW776" s="177">
        <v>1570547.63</v>
      </c>
      <c r="BX776" s="177">
        <v>7704368.6299999999</v>
      </c>
      <c r="BY776" s="177">
        <v>1156306.78</v>
      </c>
      <c r="BZ776" s="177">
        <v>387542.32</v>
      </c>
      <c r="CA776" s="177">
        <v>1668263.08</v>
      </c>
      <c r="CB776" s="177">
        <v>2994956.2</v>
      </c>
      <c r="CC776" s="177">
        <v>7360495.6699999999</v>
      </c>
      <c r="CD776" s="177">
        <v>2488734.12</v>
      </c>
      <c r="CE776" s="177">
        <v>7984458.2199999997</v>
      </c>
      <c r="CF776" s="177">
        <v>1060312.6599999999</v>
      </c>
      <c r="CG776" s="177">
        <v>1292832.79</v>
      </c>
      <c r="CH776" s="177">
        <v>1054127.1000000001</v>
      </c>
      <c r="CI776" s="177">
        <v>894924.36</v>
      </c>
      <c r="CJ776" s="177">
        <v>11386245.619999999</v>
      </c>
      <c r="CK776" s="177">
        <v>2216729.16</v>
      </c>
      <c r="CL776" s="177">
        <v>1174809.54</v>
      </c>
      <c r="CM776" s="178" t="s">
        <v>2287</v>
      </c>
      <c r="CN776" s="153" t="s">
        <v>2299</v>
      </c>
      <c r="CO776" s="153" t="s">
        <v>2287</v>
      </c>
      <c r="CQ776" s="189" t="s">
        <v>2289</v>
      </c>
      <c r="CR776" s="154">
        <f t="shared" si="17"/>
        <v>0</v>
      </c>
      <c r="CS776" s="154" t="s">
        <v>870</v>
      </c>
      <c r="CT776" s="154" t="s">
        <v>871</v>
      </c>
      <c r="CU776" s="154">
        <v>0</v>
      </c>
      <c r="CW776" s="157" t="s">
        <v>2299</v>
      </c>
      <c r="CX776" s="154" t="s">
        <v>2287</v>
      </c>
      <c r="CY776" s="154">
        <v>0</v>
      </c>
      <c r="CZ776" s="174">
        <f t="shared" ref="CZ776:CZ779" si="18">A776-DA776</f>
        <v>0</v>
      </c>
      <c r="DA776" s="158" t="s">
        <v>870</v>
      </c>
      <c r="DB776" s="154" t="s">
        <v>871</v>
      </c>
      <c r="DC776" s="154" t="s">
        <v>789</v>
      </c>
    </row>
    <row r="777" spans="1:107" ht="13.2" customHeight="1" x14ac:dyDescent="0.25">
      <c r="A777" s="175" t="s">
        <v>872</v>
      </c>
      <c r="B777" s="176" t="s">
        <v>873</v>
      </c>
      <c r="C777" s="177">
        <v>625263.09</v>
      </c>
      <c r="D777" s="177">
        <v>171868.08</v>
      </c>
      <c r="E777" s="177">
        <v>136850.23999999999</v>
      </c>
      <c r="F777" s="177">
        <v>151213.24</v>
      </c>
      <c r="G777" s="177">
        <v>122767.52</v>
      </c>
      <c r="H777" s="177">
        <v>125846.12</v>
      </c>
      <c r="I777" s="177">
        <v>284198.17</v>
      </c>
      <c r="J777" s="177">
        <v>174953.61</v>
      </c>
      <c r="K777" s="177">
        <v>122585.57</v>
      </c>
      <c r="L777" s="177">
        <v>249724.5</v>
      </c>
      <c r="M777" s="177">
        <v>395002.52</v>
      </c>
      <c r="N777" s="177">
        <v>182851.28</v>
      </c>
      <c r="O777" s="177">
        <v>898844.99</v>
      </c>
      <c r="P777" s="177">
        <v>571020.07999999996</v>
      </c>
      <c r="Q777" s="177">
        <v>166884.37</v>
      </c>
      <c r="R777" s="177">
        <v>223604.14</v>
      </c>
      <c r="S777" s="177">
        <v>347083.56</v>
      </c>
      <c r="T777" s="177">
        <v>427274.23999999999</v>
      </c>
      <c r="U777" s="177">
        <v>325240.63</v>
      </c>
      <c r="V777" s="177">
        <v>143873.24</v>
      </c>
      <c r="W777" s="177">
        <v>1333444.93</v>
      </c>
      <c r="X777" s="177">
        <v>99145.19</v>
      </c>
      <c r="Y777" s="177">
        <v>130285.67</v>
      </c>
      <c r="Z777" s="177">
        <v>295552.77</v>
      </c>
      <c r="AA777" s="177">
        <v>187235.75</v>
      </c>
      <c r="AB777" s="177">
        <v>77797.279999999999</v>
      </c>
      <c r="AC777" s="177">
        <v>155467.23000000001</v>
      </c>
      <c r="AD777" s="177">
        <v>229923.78</v>
      </c>
      <c r="AE777" s="177">
        <v>159870.17000000001</v>
      </c>
      <c r="AF777" s="177">
        <v>220442.15</v>
      </c>
      <c r="AG777" s="177">
        <v>275685.23</v>
      </c>
      <c r="AH777" s="177">
        <v>129274.28</v>
      </c>
      <c r="AI777" s="177">
        <v>196112.49</v>
      </c>
      <c r="AJ777" s="177">
        <v>98927.77</v>
      </c>
      <c r="AK777" s="177">
        <v>1975174.51</v>
      </c>
      <c r="AL777" s="177">
        <v>285681.98</v>
      </c>
      <c r="AM777" s="177">
        <v>163782.71</v>
      </c>
      <c r="AN777" s="177">
        <v>133577.26</v>
      </c>
      <c r="AO777" s="177">
        <v>245340.66</v>
      </c>
      <c r="AP777" s="177">
        <v>173792.88</v>
      </c>
      <c r="AQ777" s="177">
        <v>107341.96</v>
      </c>
      <c r="AR777" s="177">
        <v>378152.83</v>
      </c>
      <c r="AS777" s="177">
        <v>184029.92</v>
      </c>
      <c r="AT777" s="177">
        <v>625868.89</v>
      </c>
      <c r="AU777" s="177">
        <v>225203.23</v>
      </c>
      <c r="AV777" s="177">
        <v>205912.82</v>
      </c>
      <c r="AW777" s="177">
        <v>77368.789999999994</v>
      </c>
      <c r="AX777" s="177">
        <v>178033.87</v>
      </c>
      <c r="AY777" s="177">
        <v>246116.73</v>
      </c>
      <c r="AZ777" s="177">
        <v>202465.8</v>
      </c>
      <c r="BA777" s="177">
        <v>511879.26</v>
      </c>
      <c r="BB777" s="177">
        <v>190507.73</v>
      </c>
      <c r="BC777" s="177">
        <v>1729191.52</v>
      </c>
      <c r="BD777" s="177">
        <v>540405.21</v>
      </c>
      <c r="BE777" s="177">
        <v>168389.44</v>
      </c>
      <c r="BF777" s="177">
        <v>124908.1</v>
      </c>
      <c r="BG777" s="177">
        <v>1043376.64</v>
      </c>
      <c r="BH777" s="177">
        <v>230661.76000000001</v>
      </c>
      <c r="BI777" s="177">
        <v>140113.49</v>
      </c>
      <c r="BJ777" s="177">
        <v>255730.42</v>
      </c>
      <c r="BK777" s="177">
        <v>300111.59000000003</v>
      </c>
      <c r="BL777" s="177">
        <v>1071216.3400000001</v>
      </c>
      <c r="BM777" s="177">
        <v>228743.85</v>
      </c>
      <c r="BN777" s="177">
        <v>394842.95</v>
      </c>
      <c r="BO777" s="177">
        <v>659496.87</v>
      </c>
      <c r="BP777" s="177">
        <v>111348.67</v>
      </c>
      <c r="BQ777" s="177">
        <v>291455.45</v>
      </c>
      <c r="BR777" s="177">
        <v>1525377.59</v>
      </c>
      <c r="BS777" s="177">
        <v>433825.89</v>
      </c>
      <c r="BT777" s="177">
        <v>270547.48</v>
      </c>
      <c r="BU777" s="177">
        <v>580161.09</v>
      </c>
      <c r="BV777" s="177">
        <v>32655.52</v>
      </c>
      <c r="BW777" s="177">
        <v>202539.98</v>
      </c>
      <c r="BX777" s="177">
        <v>1542209.21</v>
      </c>
      <c r="BY777" s="177">
        <v>145068.99</v>
      </c>
      <c r="BZ777" s="177">
        <v>114625.02</v>
      </c>
      <c r="CA777" s="177">
        <v>367621.69</v>
      </c>
      <c r="CB777" s="177">
        <v>319077.78000000003</v>
      </c>
      <c r="CC777" s="177">
        <v>440680.66</v>
      </c>
      <c r="CD777" s="177">
        <v>198538.42</v>
      </c>
      <c r="CE777" s="177">
        <v>356876.11</v>
      </c>
      <c r="CF777" s="177">
        <v>175557.5</v>
      </c>
      <c r="CG777" s="177">
        <v>80652.23</v>
      </c>
      <c r="CH777" s="177">
        <v>92519.98</v>
      </c>
      <c r="CI777" s="177">
        <v>201560.65</v>
      </c>
      <c r="CJ777" s="177">
        <v>1063491.27</v>
      </c>
      <c r="CK777" s="177">
        <v>196598.33</v>
      </c>
      <c r="CL777" s="177">
        <v>128157.66</v>
      </c>
      <c r="CM777" s="178" t="s">
        <v>2287</v>
      </c>
      <c r="CN777" s="153" t="s">
        <v>2299</v>
      </c>
      <c r="CO777" s="153" t="s">
        <v>2287</v>
      </c>
      <c r="CQ777" s="189" t="s">
        <v>2289</v>
      </c>
      <c r="CR777" s="154">
        <f t="shared" si="17"/>
        <v>0</v>
      </c>
      <c r="CS777" s="154" t="s">
        <v>872</v>
      </c>
      <c r="CT777" s="154" t="s">
        <v>873</v>
      </c>
      <c r="CU777" s="154">
        <v>0</v>
      </c>
      <c r="CW777" s="157" t="s">
        <v>2299</v>
      </c>
      <c r="CX777" s="154" t="s">
        <v>2287</v>
      </c>
      <c r="CY777" s="154">
        <v>0</v>
      </c>
      <c r="CZ777" s="174">
        <f t="shared" si="18"/>
        <v>0</v>
      </c>
      <c r="DA777" s="158" t="s">
        <v>872</v>
      </c>
      <c r="DB777" s="154" t="s">
        <v>873</v>
      </c>
      <c r="DC777" s="154" t="s">
        <v>789</v>
      </c>
    </row>
    <row r="778" spans="1:107" ht="13.2" customHeight="1" x14ac:dyDescent="0.25">
      <c r="A778" s="175" t="s">
        <v>874</v>
      </c>
      <c r="B778" s="176" t="s">
        <v>875</v>
      </c>
      <c r="C778" s="177">
        <v>129396.29</v>
      </c>
      <c r="D778" s="177">
        <v>14665.92</v>
      </c>
      <c r="E778" s="177">
        <v>1172.6500000000001</v>
      </c>
      <c r="F778" s="177">
        <v>24347.53</v>
      </c>
      <c r="G778" s="177">
        <v>29831.81</v>
      </c>
      <c r="H778" s="177">
        <v>140555.97</v>
      </c>
      <c r="I778" s="177">
        <v>78839.350000000006</v>
      </c>
      <c r="J778" s="177">
        <v>117726.93</v>
      </c>
      <c r="K778" s="177">
        <v>42794.99</v>
      </c>
      <c r="L778" s="177">
        <v>73295.12</v>
      </c>
      <c r="M778" s="177">
        <v>260745.9</v>
      </c>
      <c r="N778" s="177">
        <v>16131.75</v>
      </c>
      <c r="O778" s="177">
        <v>127449.45</v>
      </c>
      <c r="P778" s="177">
        <v>35360.839999999997</v>
      </c>
      <c r="Q778" s="177">
        <v>30073.31</v>
      </c>
      <c r="R778" s="177">
        <v>57452.28</v>
      </c>
      <c r="S778" s="177">
        <v>32777.550000000003</v>
      </c>
      <c r="T778" s="177">
        <v>226431.35</v>
      </c>
      <c r="U778" s="177">
        <v>33657.42</v>
      </c>
      <c r="V778" s="177">
        <v>59782.2</v>
      </c>
      <c r="W778" s="177">
        <v>2140474.13</v>
      </c>
      <c r="X778" s="177">
        <v>167249.64000000001</v>
      </c>
      <c r="Y778" s="177">
        <v>144385.97</v>
      </c>
      <c r="Z778" s="177">
        <v>521856.3</v>
      </c>
      <c r="AA778" s="177">
        <v>73242.570000000007</v>
      </c>
      <c r="AB778" s="177">
        <v>35194.519999999997</v>
      </c>
      <c r="AC778" s="177">
        <v>208674.68</v>
      </c>
      <c r="AD778" s="177">
        <v>85640.33</v>
      </c>
      <c r="AE778" s="177">
        <v>19706.3</v>
      </c>
      <c r="AF778" s="177">
        <v>94896.42</v>
      </c>
      <c r="AG778" s="177">
        <v>156873.07</v>
      </c>
      <c r="AH778" s="177">
        <v>160034.16</v>
      </c>
      <c r="AI778" s="177">
        <v>74316.33</v>
      </c>
      <c r="AJ778" s="177">
        <v>308456.07</v>
      </c>
      <c r="AK778" s="177">
        <v>958863.84</v>
      </c>
      <c r="AL778" s="177">
        <v>154549.54</v>
      </c>
      <c r="AM778" s="177">
        <v>37235.11</v>
      </c>
      <c r="AN778" s="177">
        <v>26513.07</v>
      </c>
      <c r="AO778" s="177">
        <v>92665.7</v>
      </c>
      <c r="AP778" s="177">
        <v>46120.4</v>
      </c>
      <c r="AQ778" s="177">
        <v>79454.710000000006</v>
      </c>
      <c r="AR778" s="177">
        <v>260032.75</v>
      </c>
      <c r="AS778" s="177">
        <v>4087.14</v>
      </c>
      <c r="AT778" s="177">
        <v>69811.759999999995</v>
      </c>
      <c r="AU778" s="177">
        <v>93333.33</v>
      </c>
      <c r="AV778" s="177">
        <v>55104.3</v>
      </c>
      <c r="AW778" s="177">
        <v>191151.74</v>
      </c>
      <c r="AX778" s="177">
        <v>148755.82</v>
      </c>
      <c r="AY778" s="177">
        <v>22397.439999999999</v>
      </c>
      <c r="AZ778" s="177">
        <v>182155.25</v>
      </c>
      <c r="BA778" s="177">
        <v>217505.27</v>
      </c>
      <c r="BB778" s="177">
        <v>14736.67</v>
      </c>
      <c r="BC778" s="177">
        <v>198889.8</v>
      </c>
      <c r="BD778" s="177">
        <v>213774.92</v>
      </c>
      <c r="BE778" s="177">
        <v>8268.58</v>
      </c>
      <c r="BF778" s="177">
        <v>7968.88</v>
      </c>
      <c r="BG778" s="177">
        <v>736956.55</v>
      </c>
      <c r="BH778" s="177">
        <v>42354</v>
      </c>
      <c r="BI778" s="177">
        <v>106076.56</v>
      </c>
      <c r="BJ778" s="177">
        <v>70465.67</v>
      </c>
      <c r="BK778" s="177">
        <v>33873.18</v>
      </c>
      <c r="BL778" s="177">
        <v>123833.78</v>
      </c>
      <c r="BM778" s="177">
        <v>35314.879999999997</v>
      </c>
      <c r="BN778" s="177">
        <v>121347.8</v>
      </c>
      <c r="BO778" s="177">
        <v>200264.16</v>
      </c>
      <c r="BP778" s="177">
        <v>108944.45</v>
      </c>
      <c r="BQ778" s="177">
        <v>78682.350000000006</v>
      </c>
      <c r="BR778" s="177">
        <v>344302.31</v>
      </c>
      <c r="BS778" s="177">
        <v>63733.97</v>
      </c>
      <c r="BT778" s="177">
        <v>26179.69</v>
      </c>
      <c r="BU778" s="177">
        <v>280711.98</v>
      </c>
      <c r="BV778" s="177">
        <v>11320</v>
      </c>
      <c r="BW778" s="177">
        <v>97301.08</v>
      </c>
      <c r="BX778" s="177">
        <v>244331.51999999999</v>
      </c>
      <c r="BY778" s="177">
        <v>41151.230000000003</v>
      </c>
      <c r="BZ778" s="177">
        <v>45992</v>
      </c>
      <c r="CA778" s="177">
        <v>35756.99</v>
      </c>
      <c r="CB778" s="177">
        <v>219794.42</v>
      </c>
      <c r="CC778" s="177">
        <v>82642.55</v>
      </c>
      <c r="CD778" s="177">
        <v>310515.09999999998</v>
      </c>
      <c r="CE778" s="177">
        <v>240796.18</v>
      </c>
      <c r="CF778" s="177">
        <v>32977.440000000002</v>
      </c>
      <c r="CG778" s="177">
        <v>63764.91</v>
      </c>
      <c r="CH778" s="177">
        <v>11443.43</v>
      </c>
      <c r="CI778" s="177">
        <v>67787.7</v>
      </c>
      <c r="CJ778" s="177">
        <v>134604.82</v>
      </c>
      <c r="CK778" s="177">
        <v>141551.96</v>
      </c>
      <c r="CL778" s="177">
        <v>27885.68</v>
      </c>
      <c r="CM778" s="178" t="s">
        <v>2287</v>
      </c>
      <c r="CN778" s="153" t="s">
        <v>2299</v>
      </c>
      <c r="CO778" s="153" t="s">
        <v>2287</v>
      </c>
      <c r="CQ778" s="189" t="s">
        <v>2289</v>
      </c>
      <c r="CR778" s="154">
        <f t="shared" si="17"/>
        <v>0</v>
      </c>
      <c r="CS778" s="154" t="s">
        <v>874</v>
      </c>
      <c r="CT778" s="154" t="s">
        <v>875</v>
      </c>
      <c r="CU778" s="154">
        <v>0</v>
      </c>
      <c r="CW778" s="157" t="s">
        <v>2299</v>
      </c>
      <c r="CX778" s="154" t="s">
        <v>2287</v>
      </c>
      <c r="CY778" s="154">
        <v>0</v>
      </c>
      <c r="CZ778" s="174">
        <f t="shared" si="18"/>
        <v>0</v>
      </c>
      <c r="DA778" s="158" t="s">
        <v>874</v>
      </c>
      <c r="DB778" s="154" t="s">
        <v>875</v>
      </c>
      <c r="DC778" s="154" t="s">
        <v>789</v>
      </c>
    </row>
    <row r="779" spans="1:107" ht="13.2" customHeight="1" x14ac:dyDescent="0.25">
      <c r="A779" s="175" t="s">
        <v>876</v>
      </c>
      <c r="B779" s="176" t="s">
        <v>877</v>
      </c>
      <c r="C779" s="177">
        <v>0</v>
      </c>
      <c r="D779" s="177">
        <v>0</v>
      </c>
      <c r="E779" s="177">
        <v>28410.639999999999</v>
      </c>
      <c r="F779" s="177">
        <v>14462.17</v>
      </c>
      <c r="G779" s="177">
        <v>0</v>
      </c>
      <c r="H779" s="177">
        <v>10911.84</v>
      </c>
      <c r="I779" s="177">
        <v>0</v>
      </c>
      <c r="J779" s="177">
        <v>0</v>
      </c>
      <c r="K779" s="177">
        <v>0</v>
      </c>
      <c r="L779" s="177">
        <v>0</v>
      </c>
      <c r="M779" s="177">
        <v>5855.71</v>
      </c>
      <c r="N779" s="177">
        <v>0</v>
      </c>
      <c r="O779" s="177">
        <v>2666.64</v>
      </c>
      <c r="P779" s="177">
        <v>0</v>
      </c>
      <c r="Q779" s="177">
        <v>16545.32</v>
      </c>
      <c r="R779" s="177">
        <v>0</v>
      </c>
      <c r="S779" s="177">
        <v>7396</v>
      </c>
      <c r="T779" s="177">
        <v>19702.96</v>
      </c>
      <c r="U779" s="177">
        <v>0</v>
      </c>
      <c r="V779" s="177">
        <v>0</v>
      </c>
      <c r="W779" s="177">
        <v>221888.16</v>
      </c>
      <c r="X779" s="177">
        <v>0</v>
      </c>
      <c r="Y779" s="177">
        <v>0</v>
      </c>
      <c r="Z779" s="177">
        <v>4213.49</v>
      </c>
      <c r="AA779" s="177">
        <v>0</v>
      </c>
      <c r="AB779" s="177">
        <v>0</v>
      </c>
      <c r="AC779" s="177">
        <v>0</v>
      </c>
      <c r="AD779" s="177">
        <v>46852.17</v>
      </c>
      <c r="AE779" s="177">
        <v>0</v>
      </c>
      <c r="AF779" s="177">
        <v>77273.98</v>
      </c>
      <c r="AG779" s="177">
        <v>25875</v>
      </c>
      <c r="AH779" s="177">
        <v>17299.169999999998</v>
      </c>
      <c r="AI779" s="177">
        <v>4906.34</v>
      </c>
      <c r="AJ779" s="177">
        <v>0</v>
      </c>
      <c r="AK779" s="177">
        <v>43414.38</v>
      </c>
      <c r="AL779" s="177">
        <v>0</v>
      </c>
      <c r="AM779" s="177">
        <v>7111.04</v>
      </c>
      <c r="AN779" s="177">
        <v>62623.6</v>
      </c>
      <c r="AO779" s="177">
        <v>0</v>
      </c>
      <c r="AP779" s="177">
        <v>14166.65</v>
      </c>
      <c r="AQ779" s="177">
        <v>0</v>
      </c>
      <c r="AR779" s="177">
        <v>62000</v>
      </c>
      <c r="AS779" s="177">
        <v>0</v>
      </c>
      <c r="AT779" s="177">
        <v>20833.2</v>
      </c>
      <c r="AU779" s="177">
        <v>0</v>
      </c>
      <c r="AV779" s="177">
        <v>18821.36</v>
      </c>
      <c r="AW779" s="177">
        <v>0</v>
      </c>
      <c r="AX779" s="177">
        <v>0</v>
      </c>
      <c r="AY779" s="177">
        <v>0</v>
      </c>
      <c r="AZ779" s="177">
        <v>0</v>
      </c>
      <c r="BA779" s="177">
        <v>97582.65</v>
      </c>
      <c r="BB779" s="177">
        <v>8060.68</v>
      </c>
      <c r="BC779" s="177">
        <v>42917.97</v>
      </c>
      <c r="BD779" s="177">
        <v>0</v>
      </c>
      <c r="BE779" s="177">
        <v>0</v>
      </c>
      <c r="BF779" s="177">
        <v>0</v>
      </c>
      <c r="BG779" s="177">
        <v>109866.48</v>
      </c>
      <c r="BH779" s="177">
        <v>0</v>
      </c>
      <c r="BI779" s="177">
        <v>0</v>
      </c>
      <c r="BJ779" s="177">
        <v>12000</v>
      </c>
      <c r="BK779" s="177">
        <v>0</v>
      </c>
      <c r="BL779" s="177">
        <v>42029.63</v>
      </c>
      <c r="BM779" s="177">
        <v>0</v>
      </c>
      <c r="BN779" s="177">
        <v>0</v>
      </c>
      <c r="BO779" s="177">
        <v>0</v>
      </c>
      <c r="BP779" s="177">
        <v>0</v>
      </c>
      <c r="BQ779" s="177">
        <v>2010</v>
      </c>
      <c r="BR779" s="177">
        <v>0</v>
      </c>
      <c r="BS779" s="177">
        <v>76435.63</v>
      </c>
      <c r="BT779" s="177">
        <v>3644.48</v>
      </c>
      <c r="BU779" s="177">
        <v>45133.36</v>
      </c>
      <c r="BV779" s="177">
        <v>172281.47</v>
      </c>
      <c r="BW779" s="177">
        <v>38200</v>
      </c>
      <c r="BX779" s="177">
        <v>0</v>
      </c>
      <c r="BY779" s="177">
        <v>5395.98</v>
      </c>
      <c r="BZ779" s="177">
        <v>15920</v>
      </c>
      <c r="CA779" s="177">
        <v>36183.57</v>
      </c>
      <c r="CB779" s="177">
        <v>18772.5</v>
      </c>
      <c r="CC779" s="177">
        <v>2844.47</v>
      </c>
      <c r="CD779" s="177">
        <v>26694.25</v>
      </c>
      <c r="CE779" s="177">
        <v>33306.639999999999</v>
      </c>
      <c r="CF779" s="177">
        <v>5616</v>
      </c>
      <c r="CG779" s="177">
        <v>0</v>
      </c>
      <c r="CH779" s="177">
        <v>0</v>
      </c>
      <c r="CI779" s="177">
        <v>12933.36</v>
      </c>
      <c r="CJ779" s="177">
        <v>354703.99</v>
      </c>
      <c r="CK779" s="177">
        <v>10123.85</v>
      </c>
      <c r="CL779" s="177">
        <v>4933.3599999999997</v>
      </c>
      <c r="CM779" s="178" t="s">
        <v>2287</v>
      </c>
      <c r="CN779" s="153" t="s">
        <v>2299</v>
      </c>
      <c r="CO779" s="153" t="s">
        <v>2287</v>
      </c>
      <c r="CQ779" s="189" t="s">
        <v>2289</v>
      </c>
      <c r="CR779" s="154">
        <f t="shared" si="17"/>
        <v>0</v>
      </c>
      <c r="CS779" s="154" t="s">
        <v>876</v>
      </c>
      <c r="CT779" s="154" t="s">
        <v>877</v>
      </c>
      <c r="CU779" s="154">
        <v>0</v>
      </c>
      <c r="CW779" s="157" t="s">
        <v>2299</v>
      </c>
      <c r="CX779" s="154" t="s">
        <v>2287</v>
      </c>
      <c r="CY779" s="154">
        <v>0</v>
      </c>
      <c r="CZ779" s="174">
        <f t="shared" si="18"/>
        <v>0</v>
      </c>
      <c r="DA779" s="158" t="s">
        <v>876</v>
      </c>
      <c r="DB779" s="154" t="s">
        <v>877</v>
      </c>
      <c r="DC779" s="154" t="s">
        <v>789</v>
      </c>
    </row>
    <row r="780" spans="1:107" ht="13.2" customHeight="1" x14ac:dyDescent="0.25">
      <c r="A780" s="175" t="s">
        <v>878</v>
      </c>
      <c r="B780" s="176" t="s">
        <v>879</v>
      </c>
      <c r="C780" s="177">
        <v>0</v>
      </c>
      <c r="D780" s="177">
        <v>0</v>
      </c>
      <c r="E780" s="177">
        <v>0</v>
      </c>
      <c r="F780" s="177">
        <v>0</v>
      </c>
      <c r="G780" s="177">
        <v>0</v>
      </c>
      <c r="H780" s="177">
        <v>0</v>
      </c>
      <c r="I780" s="177">
        <v>0</v>
      </c>
      <c r="J780" s="177">
        <v>2773.75</v>
      </c>
      <c r="K780" s="177">
        <v>75554.559999999998</v>
      </c>
      <c r="L780" s="177">
        <v>0</v>
      </c>
      <c r="M780" s="177">
        <v>10052.06</v>
      </c>
      <c r="N780" s="177">
        <v>0</v>
      </c>
      <c r="O780" s="177">
        <v>0</v>
      </c>
      <c r="P780" s="177">
        <v>0</v>
      </c>
      <c r="Q780" s="177">
        <v>3555.52</v>
      </c>
      <c r="R780" s="177">
        <v>5538.3</v>
      </c>
      <c r="S780" s="177">
        <v>0</v>
      </c>
      <c r="T780" s="177">
        <v>0</v>
      </c>
      <c r="U780" s="177">
        <v>0</v>
      </c>
      <c r="V780" s="177">
        <v>0</v>
      </c>
      <c r="W780" s="177">
        <v>34634.620000000003</v>
      </c>
      <c r="X780" s="177">
        <v>0</v>
      </c>
      <c r="Y780" s="177">
        <v>11835.62</v>
      </c>
      <c r="Z780" s="177">
        <v>0</v>
      </c>
      <c r="AA780" s="177">
        <v>39777.760000000002</v>
      </c>
      <c r="AB780" s="177">
        <v>0</v>
      </c>
      <c r="AC780" s="177">
        <v>0</v>
      </c>
      <c r="AD780" s="177">
        <v>64200</v>
      </c>
      <c r="AE780" s="177">
        <v>0</v>
      </c>
      <c r="AF780" s="177">
        <v>0</v>
      </c>
      <c r="AG780" s="177">
        <v>6243.06</v>
      </c>
      <c r="AH780" s="177">
        <v>0</v>
      </c>
      <c r="AI780" s="177">
        <v>21341.38</v>
      </c>
      <c r="AJ780" s="177">
        <v>0</v>
      </c>
      <c r="AK780" s="177">
        <v>2110326.91</v>
      </c>
      <c r="AL780" s="177">
        <v>0</v>
      </c>
      <c r="AM780" s="177">
        <v>0</v>
      </c>
      <c r="AN780" s="177">
        <v>0</v>
      </c>
      <c r="AO780" s="177">
        <v>0</v>
      </c>
      <c r="AP780" s="177">
        <v>979.95</v>
      </c>
      <c r="AQ780" s="177">
        <v>0</v>
      </c>
      <c r="AR780" s="177">
        <v>0</v>
      </c>
      <c r="AS780" s="177">
        <v>0</v>
      </c>
      <c r="AT780" s="177">
        <v>0</v>
      </c>
      <c r="AU780" s="177">
        <v>0</v>
      </c>
      <c r="AV780" s="177">
        <v>0</v>
      </c>
      <c r="AW780" s="177">
        <v>0</v>
      </c>
      <c r="AX780" s="177">
        <v>0</v>
      </c>
      <c r="AY780" s="177">
        <v>0</v>
      </c>
      <c r="AZ780" s="177">
        <v>0</v>
      </c>
      <c r="BA780" s="177">
        <v>0</v>
      </c>
      <c r="BB780" s="177">
        <v>0</v>
      </c>
      <c r="BC780" s="177">
        <v>8</v>
      </c>
      <c r="BD780" s="177">
        <v>2</v>
      </c>
      <c r="BE780" s="177">
        <v>19999.75</v>
      </c>
      <c r="BF780" s="177">
        <v>0</v>
      </c>
      <c r="BG780" s="177">
        <v>155768.32000000001</v>
      </c>
      <c r="BH780" s="177">
        <v>0</v>
      </c>
      <c r="BI780" s="177">
        <v>0</v>
      </c>
      <c r="BJ780" s="177">
        <v>20000</v>
      </c>
      <c r="BK780" s="177">
        <v>35705.120000000003</v>
      </c>
      <c r="BL780" s="177">
        <v>0</v>
      </c>
      <c r="BM780" s="177">
        <v>0</v>
      </c>
      <c r="BN780" s="177">
        <v>309499.98</v>
      </c>
      <c r="BO780" s="177">
        <v>0</v>
      </c>
      <c r="BP780" s="177">
        <v>29866.66</v>
      </c>
      <c r="BQ780" s="177">
        <v>18448.86</v>
      </c>
      <c r="BR780" s="177">
        <v>0</v>
      </c>
      <c r="BS780" s="177">
        <v>0</v>
      </c>
      <c r="BT780" s="177">
        <v>0</v>
      </c>
      <c r="BU780" s="177">
        <v>0</v>
      </c>
      <c r="BV780" s="177">
        <v>0</v>
      </c>
      <c r="BW780" s="177">
        <v>0</v>
      </c>
      <c r="BX780" s="177">
        <v>31088.959999999999</v>
      </c>
      <c r="BY780" s="177">
        <v>36309.19</v>
      </c>
      <c r="BZ780" s="177">
        <v>1383.6</v>
      </c>
      <c r="CA780" s="177">
        <v>6666.64</v>
      </c>
      <c r="CB780" s="177">
        <v>4166.6499999999996</v>
      </c>
      <c r="CC780" s="177">
        <v>0</v>
      </c>
      <c r="CD780" s="177">
        <v>0</v>
      </c>
      <c r="CE780" s="177">
        <v>128649.99</v>
      </c>
      <c r="CF780" s="177">
        <v>0</v>
      </c>
      <c r="CG780" s="177">
        <v>0</v>
      </c>
      <c r="CH780" s="177">
        <v>22004</v>
      </c>
      <c r="CI780" s="177">
        <v>0</v>
      </c>
      <c r="CJ780" s="177">
        <v>777852.28</v>
      </c>
      <c r="CK780" s="177">
        <v>90155.520000000004</v>
      </c>
      <c r="CL780" s="177">
        <v>0</v>
      </c>
      <c r="CM780" s="178" t="s">
        <v>2287</v>
      </c>
      <c r="CN780" s="153" t="s">
        <v>2300</v>
      </c>
      <c r="CO780" s="153" t="s">
        <v>2287</v>
      </c>
      <c r="CQ780" s="189" t="s">
        <v>2289</v>
      </c>
      <c r="CR780" s="154">
        <f t="shared" si="17"/>
        <v>0</v>
      </c>
      <c r="CS780" s="154" t="s">
        <v>878</v>
      </c>
      <c r="CT780" s="154" t="s">
        <v>879</v>
      </c>
      <c r="CU780" s="154">
        <v>0</v>
      </c>
      <c r="CW780" s="157" t="s">
        <v>2300</v>
      </c>
      <c r="CX780" s="154" t="s">
        <v>2287</v>
      </c>
      <c r="CY780" s="154">
        <v>0</v>
      </c>
      <c r="CZ780" s="174">
        <f>A780-DA780</f>
        <v>0</v>
      </c>
      <c r="DA780" s="158" t="s">
        <v>878</v>
      </c>
      <c r="DB780" s="154" t="s">
        <v>879</v>
      </c>
      <c r="DC780" s="154" t="s">
        <v>789</v>
      </c>
    </row>
    <row r="781" spans="1:107" ht="13.2" customHeight="1" x14ac:dyDescent="0.25">
      <c r="A781" s="175" t="s">
        <v>880</v>
      </c>
      <c r="B781" s="176" t="s">
        <v>881</v>
      </c>
      <c r="C781" s="177">
        <v>0</v>
      </c>
      <c r="D781" s="177">
        <v>0</v>
      </c>
      <c r="E781" s="177">
        <v>0</v>
      </c>
      <c r="F781" s="177">
        <v>0</v>
      </c>
      <c r="G781" s="177">
        <v>0</v>
      </c>
      <c r="H781" s="177">
        <v>0</v>
      </c>
      <c r="I781" s="177">
        <v>0</v>
      </c>
      <c r="J781" s="177">
        <v>0</v>
      </c>
      <c r="K781" s="177">
        <v>0</v>
      </c>
      <c r="L781" s="177">
        <v>0</v>
      </c>
      <c r="M781" s="177">
        <v>0</v>
      </c>
      <c r="N781" s="177">
        <v>266301.14</v>
      </c>
      <c r="O781" s="177">
        <v>0</v>
      </c>
      <c r="P781" s="177">
        <v>0</v>
      </c>
      <c r="Q781" s="177">
        <v>0</v>
      </c>
      <c r="R781" s="177">
        <v>173693.09</v>
      </c>
      <c r="S781" s="177">
        <v>0</v>
      </c>
      <c r="T781" s="177">
        <v>0</v>
      </c>
      <c r="U781" s="177">
        <v>0</v>
      </c>
      <c r="V781" s="177">
        <v>0</v>
      </c>
      <c r="W781" s="177">
        <v>0</v>
      </c>
      <c r="X781" s="177">
        <v>0</v>
      </c>
      <c r="Y781" s="177">
        <v>0</v>
      </c>
      <c r="Z781" s="177">
        <v>0</v>
      </c>
      <c r="AA781" s="177">
        <v>0</v>
      </c>
      <c r="AB781" s="177">
        <v>0</v>
      </c>
      <c r="AC781" s="177">
        <v>0</v>
      </c>
      <c r="AD781" s="177">
        <v>0</v>
      </c>
      <c r="AE781" s="177">
        <v>0</v>
      </c>
      <c r="AF781" s="177">
        <v>0</v>
      </c>
      <c r="AG781" s="177">
        <v>0</v>
      </c>
      <c r="AH781" s="177">
        <v>0</v>
      </c>
      <c r="AI781" s="177">
        <v>0</v>
      </c>
      <c r="AJ781" s="177">
        <v>0</v>
      </c>
      <c r="AK781" s="177">
        <v>0</v>
      </c>
      <c r="AL781" s="177">
        <v>0</v>
      </c>
      <c r="AM781" s="177">
        <v>0</v>
      </c>
      <c r="AN781" s="177">
        <v>0</v>
      </c>
      <c r="AO781" s="177">
        <v>0</v>
      </c>
      <c r="AP781" s="177">
        <v>0</v>
      </c>
      <c r="AQ781" s="177">
        <v>0</v>
      </c>
      <c r="AR781" s="177">
        <v>0</v>
      </c>
      <c r="AS781" s="177">
        <v>0</v>
      </c>
      <c r="AT781" s="177">
        <v>0</v>
      </c>
      <c r="AU781" s="177">
        <v>0</v>
      </c>
      <c r="AV781" s="177">
        <v>0</v>
      </c>
      <c r="AW781" s="177">
        <v>0</v>
      </c>
      <c r="AX781" s="177">
        <v>0</v>
      </c>
      <c r="AY781" s="177">
        <v>0</v>
      </c>
      <c r="AZ781" s="177">
        <v>0</v>
      </c>
      <c r="BA781" s="177">
        <v>0</v>
      </c>
      <c r="BB781" s="177">
        <v>0</v>
      </c>
      <c r="BC781" s="177">
        <v>0</v>
      </c>
      <c r="BD781" s="177">
        <v>0</v>
      </c>
      <c r="BE781" s="177">
        <v>0</v>
      </c>
      <c r="BF781" s="177">
        <v>0</v>
      </c>
      <c r="BG781" s="177">
        <v>0</v>
      </c>
      <c r="BH781" s="177">
        <v>0</v>
      </c>
      <c r="BI781" s="177">
        <v>0</v>
      </c>
      <c r="BJ781" s="177">
        <v>0</v>
      </c>
      <c r="BK781" s="177">
        <v>0</v>
      </c>
      <c r="BL781" s="177">
        <v>0</v>
      </c>
      <c r="BM781" s="177">
        <v>0</v>
      </c>
      <c r="BN781" s="177">
        <v>0</v>
      </c>
      <c r="BO781" s="177">
        <v>0</v>
      </c>
      <c r="BP781" s="177">
        <v>0</v>
      </c>
      <c r="BQ781" s="177">
        <v>0</v>
      </c>
      <c r="BR781" s="177">
        <v>0</v>
      </c>
      <c r="BS781" s="177">
        <v>0</v>
      </c>
      <c r="BT781" s="177">
        <v>0</v>
      </c>
      <c r="BU781" s="177">
        <v>0</v>
      </c>
      <c r="BV781" s="177">
        <v>0</v>
      </c>
      <c r="BW781" s="177">
        <v>0</v>
      </c>
      <c r="BX781" s="177">
        <v>0</v>
      </c>
      <c r="BY781" s="177">
        <v>0</v>
      </c>
      <c r="BZ781" s="177">
        <v>0</v>
      </c>
      <c r="CA781" s="177">
        <v>0</v>
      </c>
      <c r="CB781" s="177">
        <v>0</v>
      </c>
      <c r="CC781" s="177">
        <v>0</v>
      </c>
      <c r="CD781" s="177">
        <v>0</v>
      </c>
      <c r="CE781" s="177">
        <v>0</v>
      </c>
      <c r="CF781" s="177">
        <v>0</v>
      </c>
      <c r="CG781" s="177">
        <v>0</v>
      </c>
      <c r="CH781" s="177">
        <v>0</v>
      </c>
      <c r="CI781" s="177">
        <v>0</v>
      </c>
      <c r="CJ781" s="177">
        <v>0</v>
      </c>
      <c r="CK781" s="177">
        <v>0</v>
      </c>
      <c r="CL781" s="177">
        <v>0</v>
      </c>
      <c r="CM781" s="178" t="s">
        <v>2287</v>
      </c>
      <c r="CN781" s="153" t="s">
        <v>2300</v>
      </c>
      <c r="CO781" s="153" t="s">
        <v>2287</v>
      </c>
      <c r="CQ781" s="189" t="s">
        <v>2289</v>
      </c>
      <c r="CR781" s="154">
        <f t="shared" si="17"/>
        <v>0</v>
      </c>
      <c r="CS781" s="154" t="s">
        <v>880</v>
      </c>
      <c r="CT781" s="154" t="s">
        <v>881</v>
      </c>
      <c r="CU781" s="154">
        <v>0</v>
      </c>
      <c r="CW781" s="157" t="s">
        <v>2300</v>
      </c>
      <c r="CX781" s="154" t="s">
        <v>2287</v>
      </c>
      <c r="CY781" s="154">
        <v>0</v>
      </c>
      <c r="CZ781" s="174">
        <f>A781-DA781</f>
        <v>0</v>
      </c>
      <c r="DA781" s="158" t="s">
        <v>880</v>
      </c>
      <c r="DB781" s="154" t="s">
        <v>881</v>
      </c>
      <c r="DC781" s="154" t="s">
        <v>789</v>
      </c>
    </row>
    <row r="782" spans="1:107" ht="13.2" customHeight="1" x14ac:dyDescent="0.25">
      <c r="A782" s="175" t="s">
        <v>882</v>
      </c>
      <c r="B782" s="176" t="s">
        <v>883</v>
      </c>
      <c r="C782" s="177">
        <v>0</v>
      </c>
      <c r="D782" s="177">
        <v>0</v>
      </c>
      <c r="E782" s="177">
        <v>0</v>
      </c>
      <c r="F782" s="177">
        <v>0</v>
      </c>
      <c r="G782" s="177">
        <v>0</v>
      </c>
      <c r="H782" s="177">
        <v>0</v>
      </c>
      <c r="I782" s="177">
        <v>0</v>
      </c>
      <c r="J782" s="177">
        <v>0</v>
      </c>
      <c r="K782" s="177">
        <v>0</v>
      </c>
      <c r="L782" s="177">
        <v>0</v>
      </c>
      <c r="M782" s="177">
        <v>0</v>
      </c>
      <c r="N782" s="177">
        <v>0</v>
      </c>
      <c r="O782" s="177">
        <v>0</v>
      </c>
      <c r="P782" s="177">
        <v>0</v>
      </c>
      <c r="Q782" s="177">
        <v>0</v>
      </c>
      <c r="R782" s="177">
        <v>0</v>
      </c>
      <c r="S782" s="177">
        <v>0</v>
      </c>
      <c r="T782" s="177">
        <v>0</v>
      </c>
      <c r="U782" s="177">
        <v>0</v>
      </c>
      <c r="V782" s="177">
        <v>0</v>
      </c>
      <c r="W782" s="177">
        <v>0</v>
      </c>
      <c r="X782" s="177">
        <v>0</v>
      </c>
      <c r="Y782" s="177">
        <v>0</v>
      </c>
      <c r="Z782" s="177">
        <v>0</v>
      </c>
      <c r="AA782" s="177">
        <v>0</v>
      </c>
      <c r="AB782" s="177">
        <v>0</v>
      </c>
      <c r="AC782" s="177">
        <v>0</v>
      </c>
      <c r="AD782" s="177">
        <v>0</v>
      </c>
      <c r="AE782" s="177">
        <v>0</v>
      </c>
      <c r="AF782" s="177">
        <v>0</v>
      </c>
      <c r="AG782" s="177">
        <v>0</v>
      </c>
      <c r="AH782" s="177">
        <v>0</v>
      </c>
      <c r="AI782" s="177">
        <v>0</v>
      </c>
      <c r="AJ782" s="177">
        <v>0</v>
      </c>
      <c r="AK782" s="177">
        <v>0</v>
      </c>
      <c r="AL782" s="177">
        <v>0</v>
      </c>
      <c r="AM782" s="177">
        <v>0</v>
      </c>
      <c r="AN782" s="177">
        <v>0</v>
      </c>
      <c r="AO782" s="177">
        <v>0</v>
      </c>
      <c r="AP782" s="177">
        <v>0</v>
      </c>
      <c r="AQ782" s="177">
        <v>0</v>
      </c>
      <c r="AR782" s="177">
        <v>193256.86</v>
      </c>
      <c r="AS782" s="177">
        <v>0</v>
      </c>
      <c r="AT782" s="177">
        <v>0</v>
      </c>
      <c r="AU782" s="177">
        <v>0</v>
      </c>
      <c r="AV782" s="177">
        <v>0</v>
      </c>
      <c r="AW782" s="177">
        <v>0</v>
      </c>
      <c r="AX782" s="177">
        <v>0</v>
      </c>
      <c r="AY782" s="177">
        <v>0</v>
      </c>
      <c r="AZ782" s="177">
        <v>0</v>
      </c>
      <c r="BA782" s="177">
        <v>0</v>
      </c>
      <c r="BB782" s="177">
        <v>0</v>
      </c>
      <c r="BC782" s="177">
        <v>0</v>
      </c>
      <c r="BD782" s="177">
        <v>0</v>
      </c>
      <c r="BE782" s="177">
        <v>0</v>
      </c>
      <c r="BF782" s="177">
        <v>0</v>
      </c>
      <c r="BG782" s="177">
        <v>0</v>
      </c>
      <c r="BH782" s="177">
        <v>0</v>
      </c>
      <c r="BI782" s="177">
        <v>0</v>
      </c>
      <c r="BJ782" s="177">
        <v>0</v>
      </c>
      <c r="BK782" s="177">
        <v>0</v>
      </c>
      <c r="BL782" s="177">
        <v>0</v>
      </c>
      <c r="BM782" s="177">
        <v>0</v>
      </c>
      <c r="BN782" s="177">
        <v>0</v>
      </c>
      <c r="BO782" s="177">
        <v>0</v>
      </c>
      <c r="BP782" s="177">
        <v>0</v>
      </c>
      <c r="BQ782" s="177">
        <v>0</v>
      </c>
      <c r="BR782" s="177">
        <v>0</v>
      </c>
      <c r="BS782" s="177">
        <v>0</v>
      </c>
      <c r="BT782" s="177">
        <v>0</v>
      </c>
      <c r="BU782" s="177">
        <v>0</v>
      </c>
      <c r="BV782" s="177">
        <v>0</v>
      </c>
      <c r="BW782" s="177">
        <v>0</v>
      </c>
      <c r="BX782" s="177">
        <v>0</v>
      </c>
      <c r="BY782" s="177">
        <v>0</v>
      </c>
      <c r="BZ782" s="177">
        <v>0</v>
      </c>
      <c r="CA782" s="177">
        <v>0</v>
      </c>
      <c r="CB782" s="177">
        <v>0</v>
      </c>
      <c r="CC782" s="177">
        <v>0</v>
      </c>
      <c r="CD782" s="177">
        <v>0</v>
      </c>
      <c r="CE782" s="177">
        <v>0</v>
      </c>
      <c r="CF782" s="177">
        <v>0</v>
      </c>
      <c r="CG782" s="177">
        <v>0</v>
      </c>
      <c r="CH782" s="177">
        <v>0</v>
      </c>
      <c r="CI782" s="177">
        <v>0</v>
      </c>
      <c r="CJ782" s="177">
        <v>0</v>
      </c>
      <c r="CK782" s="177">
        <v>0</v>
      </c>
      <c r="CL782" s="177">
        <v>0</v>
      </c>
      <c r="CM782" s="178" t="s">
        <v>2287</v>
      </c>
      <c r="CN782" s="153" t="s">
        <v>2288</v>
      </c>
      <c r="CO782" s="153" t="s">
        <v>2287</v>
      </c>
      <c r="CQ782" s="189" t="s">
        <v>2289</v>
      </c>
      <c r="CR782" s="154">
        <f t="shared" si="17"/>
        <v>0</v>
      </c>
      <c r="CS782" s="154" t="s">
        <v>882</v>
      </c>
      <c r="CT782" s="154" t="s">
        <v>883</v>
      </c>
      <c r="CU782" s="154">
        <v>0</v>
      </c>
      <c r="CW782" s="157" t="s">
        <v>2288</v>
      </c>
      <c r="CX782" s="154" t="s">
        <v>2287</v>
      </c>
      <c r="CY782" s="154">
        <v>0</v>
      </c>
      <c r="CZ782" s="174">
        <f t="shared" ref="CZ782:CZ845" si="19">A782-DA782</f>
        <v>0</v>
      </c>
      <c r="DA782" s="158" t="s">
        <v>882</v>
      </c>
      <c r="DB782" s="154" t="s">
        <v>883</v>
      </c>
      <c r="DC782" s="154" t="s">
        <v>789</v>
      </c>
    </row>
    <row r="783" spans="1:107" ht="13.2" customHeight="1" x14ac:dyDescent="0.25">
      <c r="A783" s="175" t="s">
        <v>2304</v>
      </c>
      <c r="B783" s="176" t="s">
        <v>2305</v>
      </c>
      <c r="C783" s="177">
        <v>0</v>
      </c>
      <c r="D783" s="177">
        <v>0</v>
      </c>
      <c r="E783" s="177">
        <v>0</v>
      </c>
      <c r="F783" s="177">
        <v>0</v>
      </c>
      <c r="G783" s="177">
        <v>0</v>
      </c>
      <c r="H783" s="177">
        <v>0</v>
      </c>
      <c r="I783" s="177">
        <v>0</v>
      </c>
      <c r="J783" s="177">
        <v>0</v>
      </c>
      <c r="K783" s="177">
        <v>0</v>
      </c>
      <c r="L783" s="177">
        <v>0</v>
      </c>
      <c r="M783" s="177">
        <v>0</v>
      </c>
      <c r="N783" s="177">
        <v>0</v>
      </c>
      <c r="O783" s="177">
        <v>0</v>
      </c>
      <c r="P783" s="177">
        <v>0</v>
      </c>
      <c r="Q783" s="177">
        <v>0</v>
      </c>
      <c r="R783" s="177">
        <v>0</v>
      </c>
      <c r="S783" s="177">
        <v>0</v>
      </c>
      <c r="T783" s="177">
        <v>0</v>
      </c>
      <c r="U783" s="177">
        <v>0</v>
      </c>
      <c r="V783" s="177">
        <v>0</v>
      </c>
      <c r="W783" s="177">
        <v>0</v>
      </c>
      <c r="X783" s="177">
        <v>0</v>
      </c>
      <c r="Y783" s="177">
        <v>0</v>
      </c>
      <c r="Z783" s="177">
        <v>0</v>
      </c>
      <c r="AA783" s="177">
        <v>0</v>
      </c>
      <c r="AB783" s="177">
        <v>0</v>
      </c>
      <c r="AC783" s="177">
        <v>0</v>
      </c>
      <c r="AD783" s="177">
        <v>0</v>
      </c>
      <c r="AE783" s="177">
        <v>0</v>
      </c>
      <c r="AF783" s="177">
        <v>0</v>
      </c>
      <c r="AG783" s="177">
        <v>0</v>
      </c>
      <c r="AH783" s="177">
        <v>0</v>
      </c>
      <c r="AI783" s="177">
        <v>0</v>
      </c>
      <c r="AJ783" s="177">
        <v>0</v>
      </c>
      <c r="AK783" s="177">
        <v>0</v>
      </c>
      <c r="AL783" s="177">
        <v>0</v>
      </c>
      <c r="AM783" s="177">
        <v>0</v>
      </c>
      <c r="AN783" s="177">
        <v>0</v>
      </c>
      <c r="AO783" s="177">
        <v>0</v>
      </c>
      <c r="AP783" s="177">
        <v>0</v>
      </c>
      <c r="AQ783" s="177">
        <v>0</v>
      </c>
      <c r="AR783" s="177">
        <v>0</v>
      </c>
      <c r="AS783" s="177">
        <v>0</v>
      </c>
      <c r="AT783" s="177">
        <v>0</v>
      </c>
      <c r="AU783" s="177">
        <v>0</v>
      </c>
      <c r="AV783" s="177">
        <v>0</v>
      </c>
      <c r="AW783" s="177">
        <v>0</v>
      </c>
      <c r="AX783" s="177">
        <v>0</v>
      </c>
      <c r="AY783" s="177">
        <v>0</v>
      </c>
      <c r="AZ783" s="177">
        <v>0</v>
      </c>
      <c r="BA783" s="177">
        <v>0</v>
      </c>
      <c r="BB783" s="177">
        <v>0</v>
      </c>
      <c r="BC783" s="177">
        <v>0</v>
      </c>
      <c r="BD783" s="177">
        <v>0</v>
      </c>
      <c r="BE783" s="177">
        <v>0</v>
      </c>
      <c r="BF783" s="177">
        <v>0</v>
      </c>
      <c r="BG783" s="177">
        <v>0</v>
      </c>
      <c r="BH783" s="177">
        <v>0</v>
      </c>
      <c r="BI783" s="177">
        <v>0</v>
      </c>
      <c r="BJ783" s="177">
        <v>0</v>
      </c>
      <c r="BK783" s="177">
        <v>0</v>
      </c>
      <c r="BL783" s="177">
        <v>0</v>
      </c>
      <c r="BM783" s="177">
        <v>0</v>
      </c>
      <c r="BN783" s="177">
        <v>0</v>
      </c>
      <c r="BO783" s="177">
        <v>0</v>
      </c>
      <c r="BP783" s="177">
        <v>0</v>
      </c>
      <c r="BQ783" s="177">
        <v>0</v>
      </c>
      <c r="BR783" s="177">
        <v>0</v>
      </c>
      <c r="BS783" s="177">
        <v>0</v>
      </c>
      <c r="BT783" s="177">
        <v>0</v>
      </c>
      <c r="BU783" s="177">
        <v>0</v>
      </c>
      <c r="BV783" s="177">
        <v>0</v>
      </c>
      <c r="BW783" s="177">
        <v>0</v>
      </c>
      <c r="BX783" s="177">
        <v>0</v>
      </c>
      <c r="BY783" s="177">
        <v>0</v>
      </c>
      <c r="BZ783" s="177">
        <v>0</v>
      </c>
      <c r="CA783" s="177">
        <v>0</v>
      </c>
      <c r="CB783" s="177">
        <v>0</v>
      </c>
      <c r="CC783" s="177">
        <v>0</v>
      </c>
      <c r="CD783" s="177">
        <v>0</v>
      </c>
      <c r="CE783" s="177">
        <v>0</v>
      </c>
      <c r="CF783" s="177">
        <v>0</v>
      </c>
      <c r="CG783" s="177">
        <v>0</v>
      </c>
      <c r="CH783" s="177">
        <v>0</v>
      </c>
      <c r="CI783" s="177">
        <v>0</v>
      </c>
      <c r="CJ783" s="177">
        <v>0</v>
      </c>
      <c r="CK783" s="177">
        <v>0</v>
      </c>
      <c r="CL783" s="177">
        <v>0</v>
      </c>
      <c r="CM783" s="178" t="s">
        <v>2287</v>
      </c>
      <c r="CN783" s="153" t="s">
        <v>2288</v>
      </c>
      <c r="CO783" s="153" t="s">
        <v>2287</v>
      </c>
      <c r="CQ783" s="189" t="s">
        <v>2289</v>
      </c>
      <c r="CR783" s="154">
        <f t="shared" si="17"/>
        <v>0</v>
      </c>
      <c r="CS783" s="154" t="s">
        <v>2304</v>
      </c>
      <c r="CT783" s="154" t="s">
        <v>2305</v>
      </c>
      <c r="CU783" s="154">
        <v>0</v>
      </c>
      <c r="CW783" s="157" t="s">
        <v>2288</v>
      </c>
      <c r="CX783" s="154" t="s">
        <v>2287</v>
      </c>
      <c r="CY783" s="154">
        <v>0</v>
      </c>
      <c r="CZ783" s="174">
        <f t="shared" si="19"/>
        <v>0</v>
      </c>
      <c r="DA783" s="158" t="s">
        <v>2304</v>
      </c>
      <c r="DB783" s="154" t="s">
        <v>2305</v>
      </c>
      <c r="DC783" s="154" t="s">
        <v>789</v>
      </c>
    </row>
    <row r="784" spans="1:107" ht="13.2" customHeight="1" x14ac:dyDescent="0.25">
      <c r="A784" s="175" t="s">
        <v>1151</v>
      </c>
      <c r="B784" s="176" t="s">
        <v>1152</v>
      </c>
      <c r="C784" s="177">
        <v>22170</v>
      </c>
      <c r="D784" s="177">
        <v>2918500</v>
      </c>
      <c r="E784" s="177">
        <v>1528875</v>
      </c>
      <c r="F784" s="177">
        <v>5374222</v>
      </c>
      <c r="G784" s="177">
        <v>594000</v>
      </c>
      <c r="H784" s="177">
        <v>1430444</v>
      </c>
      <c r="I784" s="177">
        <v>0</v>
      </c>
      <c r="J784" s="177">
        <v>954500</v>
      </c>
      <c r="K784" s="177">
        <v>2799750</v>
      </c>
      <c r="L784" s="177">
        <v>5702812.5</v>
      </c>
      <c r="M784" s="177">
        <v>1883750</v>
      </c>
      <c r="N784" s="177">
        <v>1766000</v>
      </c>
      <c r="O784" s="177">
        <v>23883167.649999999</v>
      </c>
      <c r="P784" s="177">
        <v>3917540</v>
      </c>
      <c r="Q784" s="177">
        <v>5932140</v>
      </c>
      <c r="R784" s="177">
        <v>4075500</v>
      </c>
      <c r="S784" s="177">
        <v>4052410</v>
      </c>
      <c r="T784" s="177">
        <v>2725543.75</v>
      </c>
      <c r="U784" s="177">
        <v>4505000</v>
      </c>
      <c r="V784" s="177">
        <v>2279875</v>
      </c>
      <c r="W784" s="177">
        <v>763517.7</v>
      </c>
      <c r="X784" s="177">
        <v>0</v>
      </c>
      <c r="Y784" s="177">
        <v>0</v>
      </c>
      <c r="Z784" s="177">
        <v>0</v>
      </c>
      <c r="AA784" s="177">
        <v>205500</v>
      </c>
      <c r="AB784" s="177">
        <v>0</v>
      </c>
      <c r="AC784" s="177">
        <v>0</v>
      </c>
      <c r="AD784" s="177">
        <v>0</v>
      </c>
      <c r="AE784" s="177">
        <v>0</v>
      </c>
      <c r="AF784" s="177">
        <v>0</v>
      </c>
      <c r="AG784" s="177">
        <v>2400</v>
      </c>
      <c r="AH784" s="177">
        <v>0</v>
      </c>
      <c r="AI784" s="177">
        <v>0</v>
      </c>
      <c r="AJ784" s="177">
        <v>2806000</v>
      </c>
      <c r="AK784" s="177">
        <v>32272123.920000002</v>
      </c>
      <c r="AL784" s="177">
        <v>10046362</v>
      </c>
      <c r="AM784" s="177">
        <v>2244102</v>
      </c>
      <c r="AN784" s="177">
        <v>12094375</v>
      </c>
      <c r="AO784" s="177">
        <v>9388975</v>
      </c>
      <c r="AP784" s="177">
        <v>936425</v>
      </c>
      <c r="AQ784" s="177">
        <v>2264275</v>
      </c>
      <c r="AR784" s="177">
        <v>12179621.619999999</v>
      </c>
      <c r="AS784" s="177">
        <v>6108805</v>
      </c>
      <c r="AT784" s="177">
        <v>7147225</v>
      </c>
      <c r="AU784" s="177">
        <v>7720913</v>
      </c>
      <c r="AV784" s="177">
        <v>5029625</v>
      </c>
      <c r="AW784" s="177">
        <v>1084900</v>
      </c>
      <c r="AX784" s="177">
        <v>5222909</v>
      </c>
      <c r="AY784" s="177">
        <v>7522025</v>
      </c>
      <c r="AZ784" s="177">
        <v>4297560</v>
      </c>
      <c r="BA784" s="177">
        <v>4979292.4800000004</v>
      </c>
      <c r="BB784" s="177">
        <v>5882046</v>
      </c>
      <c r="BC784" s="177">
        <v>5924360</v>
      </c>
      <c r="BD784" s="177">
        <v>7944665</v>
      </c>
      <c r="BE784" s="177">
        <v>1530235</v>
      </c>
      <c r="BF784" s="177">
        <v>580630</v>
      </c>
      <c r="BG784" s="177">
        <v>19973985</v>
      </c>
      <c r="BH784" s="177">
        <v>5211500</v>
      </c>
      <c r="BI784" s="177">
        <v>388085</v>
      </c>
      <c r="BJ784" s="177">
        <v>1134000</v>
      </c>
      <c r="BK784" s="177">
        <v>2855687.5</v>
      </c>
      <c r="BL784" s="177">
        <v>13997030.24</v>
      </c>
      <c r="BM784" s="177">
        <v>3288667</v>
      </c>
      <c r="BN784" s="177">
        <v>2288400</v>
      </c>
      <c r="BO784" s="177">
        <v>7313786</v>
      </c>
      <c r="BP784" s="177">
        <v>2557009.5</v>
      </c>
      <c r="BQ784" s="177">
        <v>3881877.9</v>
      </c>
      <c r="BR784" s="177">
        <v>92549900.5</v>
      </c>
      <c r="BS784" s="177">
        <v>3056250</v>
      </c>
      <c r="BT784" s="177">
        <v>11573800</v>
      </c>
      <c r="BU784" s="177">
        <v>8746220.4600000009</v>
      </c>
      <c r="BV784" s="177">
        <v>4652940</v>
      </c>
      <c r="BW784" s="177">
        <v>5343310</v>
      </c>
      <c r="BX784" s="177">
        <v>7297708</v>
      </c>
      <c r="BY784" s="177">
        <v>3253538</v>
      </c>
      <c r="BZ784" s="177">
        <v>1673035</v>
      </c>
      <c r="CA784" s="177">
        <v>3951800</v>
      </c>
      <c r="CB784" s="177">
        <v>3535750</v>
      </c>
      <c r="CC784" s="177">
        <v>5958082.4199999999</v>
      </c>
      <c r="CD784" s="177">
        <v>6346565</v>
      </c>
      <c r="CE784" s="177">
        <v>2392485</v>
      </c>
      <c r="CF784" s="177">
        <v>3699214</v>
      </c>
      <c r="CG784" s="177">
        <v>1147707</v>
      </c>
      <c r="CH784" s="177">
        <v>2823000</v>
      </c>
      <c r="CI784" s="177">
        <v>1568060</v>
      </c>
      <c r="CJ784" s="177">
        <v>9560125</v>
      </c>
      <c r="CK784" s="177">
        <v>2526550</v>
      </c>
      <c r="CL784" s="177">
        <v>3290560</v>
      </c>
      <c r="CM784" s="178" t="s">
        <v>2210</v>
      </c>
      <c r="CN784" s="153" t="s">
        <v>2211</v>
      </c>
      <c r="CO784" s="153" t="s">
        <v>2210</v>
      </c>
      <c r="CQ784" s="189" t="s">
        <v>2212</v>
      </c>
      <c r="CR784" s="154">
        <f t="shared" si="17"/>
        <v>0</v>
      </c>
      <c r="CS784" s="154" t="s">
        <v>1151</v>
      </c>
      <c r="CT784" s="154" t="s">
        <v>1152</v>
      </c>
      <c r="CU784" s="154">
        <v>0</v>
      </c>
      <c r="CW784" s="157" t="s">
        <v>2211</v>
      </c>
      <c r="CX784" s="154" t="s">
        <v>2210</v>
      </c>
      <c r="CY784" s="154">
        <v>0</v>
      </c>
      <c r="CZ784" s="174">
        <f t="shared" si="19"/>
        <v>0</v>
      </c>
      <c r="DA784" s="158" t="s">
        <v>1151</v>
      </c>
      <c r="DB784" s="154" t="s">
        <v>1152</v>
      </c>
      <c r="DC784" s="154" t="s">
        <v>1288</v>
      </c>
    </row>
    <row r="785" spans="1:107" ht="13.2" customHeight="1" x14ac:dyDescent="0.25">
      <c r="A785" s="175" t="s">
        <v>1153</v>
      </c>
      <c r="B785" s="176" t="s">
        <v>1154</v>
      </c>
      <c r="C785" s="177">
        <v>100000</v>
      </c>
      <c r="D785" s="177">
        <v>0</v>
      </c>
      <c r="E785" s="177">
        <v>0</v>
      </c>
      <c r="F785" s="177">
        <v>0</v>
      </c>
      <c r="G785" s="177">
        <v>0</v>
      </c>
      <c r="H785" s="177">
        <v>0</v>
      </c>
      <c r="I785" s="177">
        <v>0</v>
      </c>
      <c r="J785" s="177">
        <v>0</v>
      </c>
      <c r="K785" s="177">
        <v>0</v>
      </c>
      <c r="L785" s="177">
        <v>0</v>
      </c>
      <c r="M785" s="177">
        <v>0</v>
      </c>
      <c r="N785" s="177">
        <v>0</v>
      </c>
      <c r="O785" s="177">
        <v>0</v>
      </c>
      <c r="P785" s="177">
        <v>0</v>
      </c>
      <c r="Q785" s="177">
        <v>0</v>
      </c>
      <c r="R785" s="177">
        <v>0</v>
      </c>
      <c r="S785" s="177">
        <v>0</v>
      </c>
      <c r="T785" s="177">
        <v>0</v>
      </c>
      <c r="U785" s="177">
        <v>0</v>
      </c>
      <c r="V785" s="177">
        <v>0</v>
      </c>
      <c r="W785" s="177">
        <v>0</v>
      </c>
      <c r="X785" s="177">
        <v>0</v>
      </c>
      <c r="Y785" s="177">
        <v>0</v>
      </c>
      <c r="Z785" s="177">
        <v>0</v>
      </c>
      <c r="AA785" s="177">
        <v>0</v>
      </c>
      <c r="AB785" s="177">
        <v>0</v>
      </c>
      <c r="AC785" s="177">
        <v>0</v>
      </c>
      <c r="AD785" s="177">
        <v>0</v>
      </c>
      <c r="AE785" s="177">
        <v>0</v>
      </c>
      <c r="AF785" s="177">
        <v>0</v>
      </c>
      <c r="AG785" s="177">
        <v>0</v>
      </c>
      <c r="AH785" s="177">
        <v>0</v>
      </c>
      <c r="AI785" s="177">
        <v>0</v>
      </c>
      <c r="AJ785" s="177">
        <v>0</v>
      </c>
      <c r="AK785" s="177">
        <v>0</v>
      </c>
      <c r="AL785" s="177">
        <v>1360</v>
      </c>
      <c r="AM785" s="177">
        <v>0</v>
      </c>
      <c r="AN785" s="177">
        <v>0</v>
      </c>
      <c r="AO785" s="177">
        <v>0</v>
      </c>
      <c r="AP785" s="177">
        <v>0</v>
      </c>
      <c r="AQ785" s="177">
        <v>0</v>
      </c>
      <c r="AR785" s="177">
        <v>494055.87</v>
      </c>
      <c r="AS785" s="177">
        <v>10411.65</v>
      </c>
      <c r="AT785" s="177">
        <v>0</v>
      </c>
      <c r="AU785" s="177">
        <v>0</v>
      </c>
      <c r="AV785" s="177">
        <v>0</v>
      </c>
      <c r="AW785" s="177">
        <v>155040</v>
      </c>
      <c r="AX785" s="177">
        <v>228500</v>
      </c>
      <c r="AY785" s="177">
        <v>0</v>
      </c>
      <c r="AZ785" s="177">
        <v>0</v>
      </c>
      <c r="BA785" s="177">
        <v>0</v>
      </c>
      <c r="BB785" s="177">
        <v>1065497</v>
      </c>
      <c r="BC785" s="177">
        <v>0</v>
      </c>
      <c r="BD785" s="177">
        <v>0</v>
      </c>
      <c r="BE785" s="177">
        <v>0</v>
      </c>
      <c r="BF785" s="177">
        <v>0</v>
      </c>
      <c r="BG785" s="177">
        <v>2018020</v>
      </c>
      <c r="BH785" s="177">
        <v>0</v>
      </c>
      <c r="BI785" s="177">
        <v>168900</v>
      </c>
      <c r="BJ785" s="177">
        <v>0</v>
      </c>
      <c r="BK785" s="177">
        <v>0</v>
      </c>
      <c r="BL785" s="177">
        <v>0</v>
      </c>
      <c r="BM785" s="177">
        <v>0</v>
      </c>
      <c r="BN785" s="177">
        <v>0</v>
      </c>
      <c r="BO785" s="177">
        <v>0</v>
      </c>
      <c r="BP785" s="177">
        <v>0</v>
      </c>
      <c r="BQ785" s="177">
        <v>0</v>
      </c>
      <c r="BR785" s="177">
        <v>0</v>
      </c>
      <c r="BS785" s="177">
        <v>0</v>
      </c>
      <c r="BT785" s="177">
        <v>0</v>
      </c>
      <c r="BU785" s="177">
        <v>0</v>
      </c>
      <c r="BV785" s="177">
        <v>0</v>
      </c>
      <c r="BW785" s="177">
        <v>0</v>
      </c>
      <c r="BX785" s="177">
        <v>0</v>
      </c>
      <c r="BY785" s="177">
        <v>0</v>
      </c>
      <c r="BZ785" s="177">
        <v>0</v>
      </c>
      <c r="CA785" s="177">
        <v>0</v>
      </c>
      <c r="CB785" s="177">
        <v>0</v>
      </c>
      <c r="CC785" s="177">
        <v>0</v>
      </c>
      <c r="CD785" s="177">
        <v>0</v>
      </c>
      <c r="CE785" s="177">
        <v>0</v>
      </c>
      <c r="CF785" s="177">
        <v>0</v>
      </c>
      <c r="CG785" s="177">
        <v>0</v>
      </c>
      <c r="CH785" s="177">
        <v>0</v>
      </c>
      <c r="CI785" s="177">
        <v>0</v>
      </c>
      <c r="CJ785" s="177">
        <v>178500</v>
      </c>
      <c r="CK785" s="177">
        <v>0</v>
      </c>
      <c r="CL785" s="177">
        <v>0</v>
      </c>
      <c r="CM785" s="178" t="s">
        <v>2276</v>
      </c>
      <c r="CN785" s="153" t="s">
        <v>2277</v>
      </c>
      <c r="CO785" s="153" t="s">
        <v>2276</v>
      </c>
      <c r="CP785" s="154" t="s">
        <v>2282</v>
      </c>
      <c r="CQ785" s="189" t="s">
        <v>2278</v>
      </c>
      <c r="CR785" s="154">
        <f t="shared" si="17"/>
        <v>0</v>
      </c>
      <c r="CS785" s="154" t="s">
        <v>1153</v>
      </c>
      <c r="CT785" s="154" t="s">
        <v>1154</v>
      </c>
      <c r="CU785" s="154">
        <v>0</v>
      </c>
      <c r="CW785" s="157" t="s">
        <v>2277</v>
      </c>
      <c r="CX785" s="154" t="s">
        <v>2276</v>
      </c>
      <c r="CY785" s="154" t="s">
        <v>2282</v>
      </c>
      <c r="CZ785" s="174">
        <f t="shared" si="19"/>
        <v>0</v>
      </c>
      <c r="DA785" s="158" t="s">
        <v>1153</v>
      </c>
      <c r="DB785" s="154" t="s">
        <v>1154</v>
      </c>
      <c r="DC785" s="154" t="s">
        <v>1288</v>
      </c>
    </row>
    <row r="786" spans="1:107" ht="13.2" customHeight="1" x14ac:dyDescent="0.25">
      <c r="A786" s="175" t="s">
        <v>1155</v>
      </c>
      <c r="B786" s="176" t="s">
        <v>1156</v>
      </c>
      <c r="C786" s="177">
        <v>0</v>
      </c>
      <c r="D786" s="177">
        <v>0</v>
      </c>
      <c r="E786" s="177">
        <v>0</v>
      </c>
      <c r="F786" s="177">
        <v>0</v>
      </c>
      <c r="G786" s="177">
        <v>0</v>
      </c>
      <c r="H786" s="177">
        <v>0</v>
      </c>
      <c r="I786" s="177">
        <v>0</v>
      </c>
      <c r="J786" s="177">
        <v>0</v>
      </c>
      <c r="K786" s="177">
        <v>0</v>
      </c>
      <c r="L786" s="177">
        <v>0</v>
      </c>
      <c r="M786" s="177">
        <v>0</v>
      </c>
      <c r="N786" s="177">
        <v>0</v>
      </c>
      <c r="O786" s="177">
        <v>0</v>
      </c>
      <c r="P786" s="177">
        <v>0</v>
      </c>
      <c r="Q786" s="177">
        <v>0</v>
      </c>
      <c r="R786" s="177">
        <v>0</v>
      </c>
      <c r="S786" s="177">
        <v>0</v>
      </c>
      <c r="T786" s="177">
        <v>0</v>
      </c>
      <c r="U786" s="177">
        <v>0</v>
      </c>
      <c r="V786" s="177">
        <v>0</v>
      </c>
      <c r="W786" s="177">
        <v>0</v>
      </c>
      <c r="X786" s="177">
        <v>0</v>
      </c>
      <c r="Y786" s="177">
        <v>0</v>
      </c>
      <c r="Z786" s="177">
        <v>0</v>
      </c>
      <c r="AA786" s="177">
        <v>0</v>
      </c>
      <c r="AB786" s="177">
        <v>0</v>
      </c>
      <c r="AC786" s="177">
        <v>0</v>
      </c>
      <c r="AD786" s="177">
        <v>0</v>
      </c>
      <c r="AE786" s="177">
        <v>0</v>
      </c>
      <c r="AF786" s="177">
        <v>0</v>
      </c>
      <c r="AG786" s="177">
        <v>0</v>
      </c>
      <c r="AH786" s="177">
        <v>0</v>
      </c>
      <c r="AI786" s="177">
        <v>0</v>
      </c>
      <c r="AJ786" s="177">
        <v>0</v>
      </c>
      <c r="AK786" s="177">
        <v>0</v>
      </c>
      <c r="AL786" s="177">
        <v>0</v>
      </c>
      <c r="AM786" s="177">
        <v>0</v>
      </c>
      <c r="AN786" s="177">
        <v>0</v>
      </c>
      <c r="AO786" s="177">
        <v>0</v>
      </c>
      <c r="AP786" s="177">
        <v>0</v>
      </c>
      <c r="AQ786" s="177">
        <v>0</v>
      </c>
      <c r="AR786" s="177">
        <v>0</v>
      </c>
      <c r="AS786" s="177">
        <v>0</v>
      </c>
      <c r="AT786" s="177">
        <v>0</v>
      </c>
      <c r="AU786" s="177">
        <v>0</v>
      </c>
      <c r="AV786" s="177">
        <v>0</v>
      </c>
      <c r="AW786" s="177">
        <v>0</v>
      </c>
      <c r="AX786" s="177">
        <v>0</v>
      </c>
      <c r="AY786" s="177">
        <v>0</v>
      </c>
      <c r="AZ786" s="177">
        <v>0</v>
      </c>
      <c r="BA786" s="177">
        <v>0</v>
      </c>
      <c r="BB786" s="177">
        <v>0</v>
      </c>
      <c r="BC786" s="177">
        <v>0</v>
      </c>
      <c r="BD786" s="177">
        <v>0</v>
      </c>
      <c r="BE786" s="177">
        <v>0</v>
      </c>
      <c r="BF786" s="177">
        <v>0</v>
      </c>
      <c r="BG786" s="177">
        <v>0</v>
      </c>
      <c r="BH786" s="177">
        <v>0</v>
      </c>
      <c r="BI786" s="177">
        <v>0</v>
      </c>
      <c r="BJ786" s="177">
        <v>0</v>
      </c>
      <c r="BK786" s="177">
        <v>0</v>
      </c>
      <c r="BL786" s="177">
        <v>0</v>
      </c>
      <c r="BM786" s="177">
        <v>0</v>
      </c>
      <c r="BN786" s="177">
        <v>0</v>
      </c>
      <c r="BO786" s="177">
        <v>0</v>
      </c>
      <c r="BP786" s="177">
        <v>0</v>
      </c>
      <c r="BQ786" s="177">
        <v>0</v>
      </c>
      <c r="BR786" s="177">
        <v>0</v>
      </c>
      <c r="BS786" s="177">
        <v>0</v>
      </c>
      <c r="BT786" s="177">
        <v>0</v>
      </c>
      <c r="BU786" s="177">
        <v>0</v>
      </c>
      <c r="BV786" s="177">
        <v>0</v>
      </c>
      <c r="BW786" s="177">
        <v>0</v>
      </c>
      <c r="BX786" s="177">
        <v>0</v>
      </c>
      <c r="BY786" s="177">
        <v>0</v>
      </c>
      <c r="BZ786" s="177">
        <v>0</v>
      </c>
      <c r="CA786" s="177">
        <v>0</v>
      </c>
      <c r="CB786" s="177">
        <v>0</v>
      </c>
      <c r="CC786" s="177">
        <v>0</v>
      </c>
      <c r="CD786" s="177">
        <v>0</v>
      </c>
      <c r="CE786" s="177">
        <v>0</v>
      </c>
      <c r="CF786" s="177">
        <v>0</v>
      </c>
      <c r="CG786" s="177">
        <v>0</v>
      </c>
      <c r="CH786" s="177">
        <v>0</v>
      </c>
      <c r="CI786" s="177">
        <v>0</v>
      </c>
      <c r="CJ786" s="177">
        <v>0</v>
      </c>
      <c r="CK786" s="177">
        <v>0</v>
      </c>
      <c r="CL786" s="177">
        <v>0</v>
      </c>
      <c r="CM786" s="178" t="s">
        <v>2276</v>
      </c>
      <c r="CN786" s="153" t="s">
        <v>2277</v>
      </c>
      <c r="CO786" s="153" t="s">
        <v>2276</v>
      </c>
      <c r="CP786" s="154" t="s">
        <v>2282</v>
      </c>
      <c r="CQ786" s="189" t="s">
        <v>2278</v>
      </c>
      <c r="CR786" s="154">
        <f t="shared" si="17"/>
        <v>0</v>
      </c>
      <c r="CS786" s="154" t="s">
        <v>1155</v>
      </c>
      <c r="CT786" s="154" t="s">
        <v>1156</v>
      </c>
      <c r="CU786" s="154">
        <v>0</v>
      </c>
      <c r="CW786" s="157" t="s">
        <v>2277</v>
      </c>
      <c r="CX786" s="154" t="s">
        <v>2276</v>
      </c>
      <c r="CY786" s="154" t="s">
        <v>2282</v>
      </c>
      <c r="CZ786" s="174">
        <f t="shared" si="19"/>
        <v>0</v>
      </c>
      <c r="DA786" s="158" t="s">
        <v>1155</v>
      </c>
      <c r="DB786" s="154" t="s">
        <v>1156</v>
      </c>
      <c r="DC786" s="154" t="s">
        <v>1288</v>
      </c>
    </row>
    <row r="787" spans="1:107" ht="13.2" customHeight="1" x14ac:dyDescent="0.25">
      <c r="A787" s="175" t="s">
        <v>1157</v>
      </c>
      <c r="B787" s="176" t="s">
        <v>1158</v>
      </c>
      <c r="C787" s="177">
        <v>0</v>
      </c>
      <c r="D787" s="177">
        <v>0</v>
      </c>
      <c r="E787" s="177">
        <v>0</v>
      </c>
      <c r="F787" s="177">
        <v>0</v>
      </c>
      <c r="G787" s="177">
        <v>0</v>
      </c>
      <c r="H787" s="177">
        <v>0</v>
      </c>
      <c r="I787" s="177">
        <v>0</v>
      </c>
      <c r="J787" s="177">
        <v>0</v>
      </c>
      <c r="K787" s="177">
        <v>0</v>
      </c>
      <c r="L787" s="177">
        <v>0</v>
      </c>
      <c r="M787" s="177">
        <v>0</v>
      </c>
      <c r="N787" s="177">
        <v>0</v>
      </c>
      <c r="O787" s="177">
        <v>0</v>
      </c>
      <c r="P787" s="177">
        <v>0</v>
      </c>
      <c r="Q787" s="177">
        <v>0</v>
      </c>
      <c r="R787" s="177">
        <v>0</v>
      </c>
      <c r="S787" s="177">
        <v>0</v>
      </c>
      <c r="T787" s="177">
        <v>0</v>
      </c>
      <c r="U787" s="177">
        <v>0</v>
      </c>
      <c r="V787" s="177">
        <v>0</v>
      </c>
      <c r="W787" s="177">
        <v>0</v>
      </c>
      <c r="X787" s="177">
        <v>0</v>
      </c>
      <c r="Y787" s="177">
        <v>0</v>
      </c>
      <c r="Z787" s="177">
        <v>0</v>
      </c>
      <c r="AA787" s="177">
        <v>0</v>
      </c>
      <c r="AB787" s="177">
        <v>0</v>
      </c>
      <c r="AC787" s="177">
        <v>0</v>
      </c>
      <c r="AD787" s="177">
        <v>0</v>
      </c>
      <c r="AE787" s="177">
        <v>0</v>
      </c>
      <c r="AF787" s="177">
        <v>0</v>
      </c>
      <c r="AG787" s="177">
        <v>0</v>
      </c>
      <c r="AH787" s="177">
        <v>0</v>
      </c>
      <c r="AI787" s="177">
        <v>0</v>
      </c>
      <c r="AJ787" s="177">
        <v>0</v>
      </c>
      <c r="AK787" s="177">
        <v>0</v>
      </c>
      <c r="AL787" s="177">
        <v>0</v>
      </c>
      <c r="AM787" s="177">
        <v>0</v>
      </c>
      <c r="AN787" s="177">
        <v>0</v>
      </c>
      <c r="AO787" s="177">
        <v>0</v>
      </c>
      <c r="AP787" s="177">
        <v>0</v>
      </c>
      <c r="AQ787" s="177">
        <v>0</v>
      </c>
      <c r="AR787" s="177">
        <v>0</v>
      </c>
      <c r="AS787" s="177">
        <v>0</v>
      </c>
      <c r="AT787" s="177">
        <v>0</v>
      </c>
      <c r="AU787" s="177">
        <v>0</v>
      </c>
      <c r="AV787" s="177">
        <v>0</v>
      </c>
      <c r="AW787" s="177">
        <v>0</v>
      </c>
      <c r="AX787" s="177">
        <v>0</v>
      </c>
      <c r="AY787" s="177">
        <v>0</v>
      </c>
      <c r="AZ787" s="177">
        <v>0</v>
      </c>
      <c r="BA787" s="177">
        <v>0</v>
      </c>
      <c r="BB787" s="177">
        <v>0</v>
      </c>
      <c r="BC787" s="177">
        <v>0</v>
      </c>
      <c r="BD787" s="177">
        <v>0</v>
      </c>
      <c r="BE787" s="177">
        <v>0</v>
      </c>
      <c r="BF787" s="177">
        <v>0</v>
      </c>
      <c r="BG787" s="177">
        <v>0</v>
      </c>
      <c r="BH787" s="177">
        <v>0</v>
      </c>
      <c r="BI787" s="177">
        <v>0</v>
      </c>
      <c r="BJ787" s="177">
        <v>0</v>
      </c>
      <c r="BK787" s="177">
        <v>0</v>
      </c>
      <c r="BL787" s="177">
        <v>110000</v>
      </c>
      <c r="BM787" s="177">
        <v>0</v>
      </c>
      <c r="BN787" s="177">
        <v>0</v>
      </c>
      <c r="BO787" s="177">
        <v>0</v>
      </c>
      <c r="BP787" s="177">
        <v>0</v>
      </c>
      <c r="BQ787" s="177">
        <v>0</v>
      </c>
      <c r="BR787" s="177">
        <v>0</v>
      </c>
      <c r="BS787" s="177">
        <v>0</v>
      </c>
      <c r="BT787" s="177">
        <v>0</v>
      </c>
      <c r="BU787" s="177">
        <v>0</v>
      </c>
      <c r="BV787" s="177">
        <v>0</v>
      </c>
      <c r="BW787" s="177">
        <v>0</v>
      </c>
      <c r="BX787" s="177">
        <v>0</v>
      </c>
      <c r="BY787" s="177">
        <v>0</v>
      </c>
      <c r="BZ787" s="177">
        <v>0</v>
      </c>
      <c r="CA787" s="177">
        <v>0</v>
      </c>
      <c r="CB787" s="177">
        <v>0</v>
      </c>
      <c r="CC787" s="177">
        <v>0</v>
      </c>
      <c r="CD787" s="177">
        <v>0</v>
      </c>
      <c r="CE787" s="177">
        <v>0</v>
      </c>
      <c r="CF787" s="177">
        <v>0</v>
      </c>
      <c r="CG787" s="177">
        <v>0</v>
      </c>
      <c r="CH787" s="177">
        <v>0</v>
      </c>
      <c r="CI787" s="177">
        <v>0</v>
      </c>
      <c r="CJ787" s="177">
        <v>0</v>
      </c>
      <c r="CK787" s="177">
        <v>0</v>
      </c>
      <c r="CL787" s="177">
        <v>0</v>
      </c>
      <c r="CM787" s="178" t="s">
        <v>2306</v>
      </c>
      <c r="CN787" s="153" t="s">
        <v>2277</v>
      </c>
      <c r="CO787" s="153" t="s">
        <v>2306</v>
      </c>
      <c r="CQ787" s="189" t="s">
        <v>2307</v>
      </c>
      <c r="CR787" s="154">
        <f t="shared" si="17"/>
        <v>0</v>
      </c>
      <c r="CS787" s="154" t="s">
        <v>1157</v>
      </c>
      <c r="CT787" s="154" t="s">
        <v>1158</v>
      </c>
      <c r="CU787" s="154">
        <v>0</v>
      </c>
      <c r="CW787" s="157" t="s">
        <v>2277</v>
      </c>
      <c r="CX787" s="154" t="s">
        <v>2306</v>
      </c>
      <c r="CY787" s="154">
        <v>0</v>
      </c>
      <c r="CZ787" s="174">
        <f t="shared" si="19"/>
        <v>0</v>
      </c>
      <c r="DA787" s="158" t="s">
        <v>1157</v>
      </c>
      <c r="DB787" s="154" t="s">
        <v>1158</v>
      </c>
      <c r="DC787" s="154" t="s">
        <v>1288</v>
      </c>
    </row>
    <row r="788" spans="1:107" ht="13.2" customHeight="1" x14ac:dyDescent="0.25">
      <c r="A788" s="175" t="s">
        <v>1159</v>
      </c>
      <c r="B788" s="176" t="s">
        <v>1160</v>
      </c>
      <c r="C788" s="177">
        <v>0</v>
      </c>
      <c r="D788" s="177">
        <v>0</v>
      </c>
      <c r="E788" s="177">
        <v>0</v>
      </c>
      <c r="F788" s="177">
        <v>0</v>
      </c>
      <c r="G788" s="177">
        <v>0</v>
      </c>
      <c r="H788" s="177">
        <v>0</v>
      </c>
      <c r="I788" s="177">
        <v>0</v>
      </c>
      <c r="J788" s="177">
        <v>0</v>
      </c>
      <c r="K788" s="177">
        <v>0</v>
      </c>
      <c r="L788" s="177">
        <v>0</v>
      </c>
      <c r="M788" s="177">
        <v>0</v>
      </c>
      <c r="N788" s="177">
        <v>0</v>
      </c>
      <c r="O788" s="177">
        <v>0</v>
      </c>
      <c r="P788" s="177">
        <v>0</v>
      </c>
      <c r="Q788" s="177">
        <v>0</v>
      </c>
      <c r="R788" s="177">
        <v>0</v>
      </c>
      <c r="S788" s="177">
        <v>0</v>
      </c>
      <c r="T788" s="177">
        <v>0</v>
      </c>
      <c r="U788" s="177">
        <v>0</v>
      </c>
      <c r="V788" s="177">
        <v>0</v>
      </c>
      <c r="W788" s="177">
        <v>0</v>
      </c>
      <c r="X788" s="177">
        <v>0</v>
      </c>
      <c r="Y788" s="177">
        <v>0</v>
      </c>
      <c r="Z788" s="177">
        <v>0</v>
      </c>
      <c r="AA788" s="177">
        <v>0</v>
      </c>
      <c r="AB788" s="177">
        <v>0</v>
      </c>
      <c r="AC788" s="177">
        <v>0</v>
      </c>
      <c r="AD788" s="177">
        <v>0</v>
      </c>
      <c r="AE788" s="177">
        <v>0</v>
      </c>
      <c r="AF788" s="177">
        <v>0</v>
      </c>
      <c r="AG788" s="177">
        <v>0</v>
      </c>
      <c r="AH788" s="177">
        <v>0</v>
      </c>
      <c r="AI788" s="177">
        <v>0</v>
      </c>
      <c r="AJ788" s="177">
        <v>0</v>
      </c>
      <c r="AK788" s="177">
        <v>0</v>
      </c>
      <c r="AL788" s="177">
        <v>0</v>
      </c>
      <c r="AM788" s="177">
        <v>0</v>
      </c>
      <c r="AN788" s="177">
        <v>0</v>
      </c>
      <c r="AO788" s="177">
        <v>0</v>
      </c>
      <c r="AP788" s="177">
        <v>0</v>
      </c>
      <c r="AQ788" s="177">
        <v>0</v>
      </c>
      <c r="AR788" s="177">
        <v>0</v>
      </c>
      <c r="AS788" s="177">
        <v>0</v>
      </c>
      <c r="AT788" s="177">
        <v>0</v>
      </c>
      <c r="AU788" s="177">
        <v>0</v>
      </c>
      <c r="AV788" s="177">
        <v>0</v>
      </c>
      <c r="AW788" s="177">
        <v>0</v>
      </c>
      <c r="AX788" s="177">
        <v>0</v>
      </c>
      <c r="AY788" s="177">
        <v>0</v>
      </c>
      <c r="AZ788" s="177">
        <v>0</v>
      </c>
      <c r="BA788" s="177">
        <v>0</v>
      </c>
      <c r="BB788" s="177">
        <v>0</v>
      </c>
      <c r="BC788" s="177">
        <v>0</v>
      </c>
      <c r="BD788" s="177">
        <v>0</v>
      </c>
      <c r="BE788" s="177">
        <v>0</v>
      </c>
      <c r="BF788" s="177">
        <v>0</v>
      </c>
      <c r="BG788" s="177">
        <v>0</v>
      </c>
      <c r="BH788" s="177">
        <v>0</v>
      </c>
      <c r="BI788" s="177">
        <v>0</v>
      </c>
      <c r="BJ788" s="177">
        <v>0</v>
      </c>
      <c r="BK788" s="177">
        <v>0</v>
      </c>
      <c r="BL788" s="177">
        <v>0</v>
      </c>
      <c r="BM788" s="177">
        <v>0</v>
      </c>
      <c r="BN788" s="177">
        <v>0</v>
      </c>
      <c r="BO788" s="177">
        <v>0</v>
      </c>
      <c r="BP788" s="177">
        <v>0</v>
      </c>
      <c r="BQ788" s="177">
        <v>0</v>
      </c>
      <c r="BR788" s="177">
        <v>0</v>
      </c>
      <c r="BS788" s="177">
        <v>0</v>
      </c>
      <c r="BT788" s="177">
        <v>0</v>
      </c>
      <c r="BU788" s="177">
        <v>0</v>
      </c>
      <c r="BV788" s="177">
        <v>0</v>
      </c>
      <c r="BW788" s="177">
        <v>0</v>
      </c>
      <c r="BX788" s="177">
        <v>0</v>
      </c>
      <c r="BY788" s="177">
        <v>0</v>
      </c>
      <c r="BZ788" s="177">
        <v>0</v>
      </c>
      <c r="CA788" s="177">
        <v>0</v>
      </c>
      <c r="CB788" s="177">
        <v>0</v>
      </c>
      <c r="CC788" s="177">
        <v>0</v>
      </c>
      <c r="CD788" s="177">
        <v>0</v>
      </c>
      <c r="CE788" s="177">
        <v>0</v>
      </c>
      <c r="CF788" s="177">
        <v>0</v>
      </c>
      <c r="CG788" s="177">
        <v>0</v>
      </c>
      <c r="CH788" s="177">
        <v>0</v>
      </c>
      <c r="CI788" s="177">
        <v>0</v>
      </c>
      <c r="CJ788" s="177">
        <v>0</v>
      </c>
      <c r="CK788" s="177">
        <v>0</v>
      </c>
      <c r="CL788" s="177">
        <v>0</v>
      </c>
      <c r="CM788" s="178" t="s">
        <v>2308</v>
      </c>
      <c r="CN788" s="153" t="s">
        <v>2309</v>
      </c>
      <c r="CO788" s="153" t="s">
        <v>2308</v>
      </c>
      <c r="CQ788" s="189" t="s">
        <v>2310</v>
      </c>
      <c r="CR788" s="154">
        <f t="shared" ref="CR788:CR846" si="20">A788-CS788</f>
        <v>0</v>
      </c>
      <c r="CS788" s="154" t="s">
        <v>1159</v>
      </c>
      <c r="CT788" s="154" t="s">
        <v>1160</v>
      </c>
      <c r="CU788" s="154">
        <v>0</v>
      </c>
      <c r="CW788" s="157" t="s">
        <v>2309</v>
      </c>
      <c r="CX788" s="154" t="s">
        <v>2308</v>
      </c>
      <c r="CY788" s="154">
        <v>0</v>
      </c>
      <c r="CZ788" s="174">
        <f t="shared" si="19"/>
        <v>0</v>
      </c>
      <c r="DA788" s="158" t="s">
        <v>1159</v>
      </c>
      <c r="DB788" s="154" t="s">
        <v>1160</v>
      </c>
      <c r="DC788" s="154" t="s">
        <v>1288</v>
      </c>
    </row>
    <row r="789" spans="1:107" ht="13.2" customHeight="1" x14ac:dyDescent="0.25">
      <c r="A789" s="175" t="s">
        <v>1161</v>
      </c>
      <c r="B789" s="176" t="s">
        <v>1162</v>
      </c>
      <c r="C789" s="177">
        <v>0</v>
      </c>
      <c r="D789" s="177">
        <v>0</v>
      </c>
      <c r="E789" s="177">
        <v>0</v>
      </c>
      <c r="F789" s="177">
        <v>0</v>
      </c>
      <c r="G789" s="177">
        <v>0</v>
      </c>
      <c r="H789" s="177">
        <v>0</v>
      </c>
      <c r="I789" s="177">
        <v>0</v>
      </c>
      <c r="J789" s="177">
        <v>0</v>
      </c>
      <c r="K789" s="177">
        <v>0</v>
      </c>
      <c r="L789" s="177">
        <v>0</v>
      </c>
      <c r="M789" s="177">
        <v>0</v>
      </c>
      <c r="N789" s="177">
        <v>0</v>
      </c>
      <c r="O789" s="177">
        <v>0</v>
      </c>
      <c r="P789" s="177">
        <v>0</v>
      </c>
      <c r="Q789" s="177">
        <v>0</v>
      </c>
      <c r="R789" s="177">
        <v>0</v>
      </c>
      <c r="S789" s="177">
        <v>0</v>
      </c>
      <c r="T789" s="177">
        <v>0</v>
      </c>
      <c r="U789" s="177">
        <v>0</v>
      </c>
      <c r="V789" s="177">
        <v>0</v>
      </c>
      <c r="W789" s="177">
        <v>0</v>
      </c>
      <c r="X789" s="177">
        <v>0</v>
      </c>
      <c r="Y789" s="177">
        <v>0</v>
      </c>
      <c r="Z789" s="177">
        <v>0</v>
      </c>
      <c r="AA789" s="177">
        <v>0</v>
      </c>
      <c r="AB789" s="177">
        <v>0</v>
      </c>
      <c r="AC789" s="177">
        <v>0</v>
      </c>
      <c r="AD789" s="177">
        <v>0</v>
      </c>
      <c r="AE789" s="177">
        <v>0</v>
      </c>
      <c r="AF789" s="177">
        <v>0</v>
      </c>
      <c r="AG789" s="177">
        <v>0</v>
      </c>
      <c r="AH789" s="177">
        <v>0</v>
      </c>
      <c r="AI789" s="177">
        <v>0</v>
      </c>
      <c r="AJ789" s="177">
        <v>0</v>
      </c>
      <c r="AK789" s="177">
        <v>0</v>
      </c>
      <c r="AL789" s="177">
        <v>0</v>
      </c>
      <c r="AM789" s="177">
        <v>0</v>
      </c>
      <c r="AN789" s="177">
        <v>0</v>
      </c>
      <c r="AO789" s="177">
        <v>0</v>
      </c>
      <c r="AP789" s="177">
        <v>0</v>
      </c>
      <c r="AQ789" s="177">
        <v>0</v>
      </c>
      <c r="AR789" s="177">
        <v>0</v>
      </c>
      <c r="AS789" s="177">
        <v>0</v>
      </c>
      <c r="AT789" s="177">
        <v>0</v>
      </c>
      <c r="AU789" s="177">
        <v>0</v>
      </c>
      <c r="AV789" s="177">
        <v>0</v>
      </c>
      <c r="AW789" s="177">
        <v>0</v>
      </c>
      <c r="AX789" s="177">
        <v>0</v>
      </c>
      <c r="AY789" s="177">
        <v>0</v>
      </c>
      <c r="AZ789" s="177">
        <v>0</v>
      </c>
      <c r="BA789" s="177">
        <v>0</v>
      </c>
      <c r="BB789" s="177">
        <v>0</v>
      </c>
      <c r="BC789" s="177">
        <v>0</v>
      </c>
      <c r="BD789" s="177">
        <v>0</v>
      </c>
      <c r="BE789" s="177">
        <v>0</v>
      </c>
      <c r="BF789" s="177">
        <v>0</v>
      </c>
      <c r="BG789" s="177">
        <v>0</v>
      </c>
      <c r="BH789" s="177">
        <v>0</v>
      </c>
      <c r="BI789" s="177">
        <v>0</v>
      </c>
      <c r="BJ789" s="177">
        <v>0</v>
      </c>
      <c r="BK789" s="177">
        <v>0</v>
      </c>
      <c r="BL789" s="177">
        <v>0</v>
      </c>
      <c r="BM789" s="177">
        <v>0</v>
      </c>
      <c r="BN789" s="177">
        <v>0</v>
      </c>
      <c r="BO789" s="177">
        <v>0</v>
      </c>
      <c r="BP789" s="177">
        <v>0</v>
      </c>
      <c r="BQ789" s="177">
        <v>0</v>
      </c>
      <c r="BR789" s="177">
        <v>0</v>
      </c>
      <c r="BS789" s="177">
        <v>0</v>
      </c>
      <c r="BT789" s="177">
        <v>0</v>
      </c>
      <c r="BU789" s="177">
        <v>0</v>
      </c>
      <c r="BV789" s="177">
        <v>0</v>
      </c>
      <c r="BW789" s="177">
        <v>0</v>
      </c>
      <c r="BX789" s="177">
        <v>0</v>
      </c>
      <c r="BY789" s="177">
        <v>0</v>
      </c>
      <c r="BZ789" s="177">
        <v>0</v>
      </c>
      <c r="CA789" s="177">
        <v>0</v>
      </c>
      <c r="CB789" s="177">
        <v>0</v>
      </c>
      <c r="CC789" s="177">
        <v>0</v>
      </c>
      <c r="CD789" s="177">
        <v>0</v>
      </c>
      <c r="CE789" s="177">
        <v>0</v>
      </c>
      <c r="CF789" s="177">
        <v>0</v>
      </c>
      <c r="CG789" s="177">
        <v>0</v>
      </c>
      <c r="CH789" s="177">
        <v>0</v>
      </c>
      <c r="CI789" s="177">
        <v>0</v>
      </c>
      <c r="CJ789" s="177">
        <v>0</v>
      </c>
      <c r="CK789" s="177">
        <v>0</v>
      </c>
      <c r="CL789" s="177">
        <v>0</v>
      </c>
      <c r="CM789" s="178" t="s">
        <v>2308</v>
      </c>
      <c r="CN789" s="153" t="s">
        <v>2309</v>
      </c>
      <c r="CO789" s="153" t="s">
        <v>2308</v>
      </c>
      <c r="CQ789" s="189" t="s">
        <v>2310</v>
      </c>
      <c r="CR789" s="154">
        <f t="shared" si="20"/>
        <v>0</v>
      </c>
      <c r="CS789" s="154" t="s">
        <v>1161</v>
      </c>
      <c r="CT789" s="154" t="s">
        <v>1162</v>
      </c>
      <c r="CU789" s="154">
        <v>0</v>
      </c>
      <c r="CW789" s="157" t="s">
        <v>2309</v>
      </c>
      <c r="CX789" s="154" t="s">
        <v>2308</v>
      </c>
      <c r="CY789" s="154">
        <v>0</v>
      </c>
      <c r="CZ789" s="174">
        <f t="shared" si="19"/>
        <v>0</v>
      </c>
      <c r="DA789" s="158" t="s">
        <v>1161</v>
      </c>
      <c r="DB789" s="154" t="s">
        <v>1162</v>
      </c>
      <c r="DC789" s="154" t="s">
        <v>1288</v>
      </c>
    </row>
    <row r="790" spans="1:107" ht="13.2" customHeight="1" x14ac:dyDescent="0.25">
      <c r="A790" s="175" t="s">
        <v>2311</v>
      </c>
      <c r="B790" s="176" t="s">
        <v>2312</v>
      </c>
      <c r="C790" s="177">
        <v>0</v>
      </c>
      <c r="D790" s="177">
        <v>0</v>
      </c>
      <c r="E790" s="177">
        <v>0</v>
      </c>
      <c r="F790" s="177">
        <v>0</v>
      </c>
      <c r="G790" s="177">
        <v>0</v>
      </c>
      <c r="H790" s="177">
        <v>0</v>
      </c>
      <c r="I790" s="177">
        <v>0</v>
      </c>
      <c r="J790" s="177">
        <v>0</v>
      </c>
      <c r="K790" s="177">
        <v>0</v>
      </c>
      <c r="L790" s="177">
        <v>0</v>
      </c>
      <c r="M790" s="177">
        <v>0</v>
      </c>
      <c r="N790" s="177">
        <v>0</v>
      </c>
      <c r="O790" s="177">
        <v>0</v>
      </c>
      <c r="P790" s="177">
        <v>0</v>
      </c>
      <c r="Q790" s="177">
        <v>0</v>
      </c>
      <c r="R790" s="177">
        <v>0</v>
      </c>
      <c r="S790" s="177">
        <v>0</v>
      </c>
      <c r="T790" s="177">
        <v>0</v>
      </c>
      <c r="U790" s="177">
        <v>0</v>
      </c>
      <c r="V790" s="177">
        <v>0</v>
      </c>
      <c r="W790" s="177">
        <v>0</v>
      </c>
      <c r="X790" s="177">
        <v>0</v>
      </c>
      <c r="Y790" s="177">
        <v>0</v>
      </c>
      <c r="Z790" s="177">
        <v>0</v>
      </c>
      <c r="AA790" s="177">
        <v>0</v>
      </c>
      <c r="AB790" s="177">
        <v>0</v>
      </c>
      <c r="AC790" s="177">
        <v>0</v>
      </c>
      <c r="AD790" s="177">
        <v>0</v>
      </c>
      <c r="AE790" s="177">
        <v>0</v>
      </c>
      <c r="AF790" s="177">
        <v>0</v>
      </c>
      <c r="AG790" s="177">
        <v>0</v>
      </c>
      <c r="AH790" s="177">
        <v>0</v>
      </c>
      <c r="AI790" s="177">
        <v>0</v>
      </c>
      <c r="AJ790" s="177">
        <v>0</v>
      </c>
      <c r="AK790" s="177">
        <v>0</v>
      </c>
      <c r="AL790" s="177">
        <v>0</v>
      </c>
      <c r="AM790" s="177">
        <v>0</v>
      </c>
      <c r="AN790" s="177">
        <v>0</v>
      </c>
      <c r="AO790" s="177">
        <v>0</v>
      </c>
      <c r="AP790" s="177">
        <v>0</v>
      </c>
      <c r="AQ790" s="177">
        <v>0</v>
      </c>
      <c r="AR790" s="177">
        <v>0</v>
      </c>
      <c r="AS790" s="177">
        <v>0</v>
      </c>
      <c r="AT790" s="177">
        <v>0</v>
      </c>
      <c r="AU790" s="177">
        <v>0</v>
      </c>
      <c r="AV790" s="177">
        <v>0</v>
      </c>
      <c r="AW790" s="177">
        <v>0</v>
      </c>
      <c r="AX790" s="177">
        <v>0</v>
      </c>
      <c r="AY790" s="177">
        <v>0</v>
      </c>
      <c r="AZ790" s="177">
        <v>0</v>
      </c>
      <c r="BA790" s="177">
        <v>0</v>
      </c>
      <c r="BB790" s="177">
        <v>0</v>
      </c>
      <c r="BC790" s="177">
        <v>0</v>
      </c>
      <c r="BD790" s="177">
        <v>0</v>
      </c>
      <c r="BE790" s="177">
        <v>0</v>
      </c>
      <c r="BF790" s="177">
        <v>0</v>
      </c>
      <c r="BG790" s="177">
        <v>0</v>
      </c>
      <c r="BH790" s="177">
        <v>0</v>
      </c>
      <c r="BI790" s="177">
        <v>0</v>
      </c>
      <c r="BJ790" s="177">
        <v>0</v>
      </c>
      <c r="BK790" s="177">
        <v>0</v>
      </c>
      <c r="BL790" s="177">
        <v>0</v>
      </c>
      <c r="BM790" s="177">
        <v>0</v>
      </c>
      <c r="BN790" s="177">
        <v>0</v>
      </c>
      <c r="BO790" s="177">
        <v>0</v>
      </c>
      <c r="BP790" s="177">
        <v>0</v>
      </c>
      <c r="BQ790" s="177">
        <v>0</v>
      </c>
      <c r="BR790" s="177">
        <v>0</v>
      </c>
      <c r="BS790" s="177">
        <v>0</v>
      </c>
      <c r="BT790" s="177">
        <v>0</v>
      </c>
      <c r="BU790" s="177">
        <v>0</v>
      </c>
      <c r="BV790" s="177">
        <v>0</v>
      </c>
      <c r="BW790" s="177">
        <v>0</v>
      </c>
      <c r="BX790" s="177">
        <v>0</v>
      </c>
      <c r="BY790" s="177">
        <v>0</v>
      </c>
      <c r="BZ790" s="177">
        <v>0</v>
      </c>
      <c r="CA790" s="177">
        <v>0</v>
      </c>
      <c r="CB790" s="177">
        <v>0</v>
      </c>
      <c r="CC790" s="177">
        <v>0</v>
      </c>
      <c r="CD790" s="177">
        <v>0</v>
      </c>
      <c r="CE790" s="177">
        <v>0</v>
      </c>
      <c r="CF790" s="177">
        <v>0</v>
      </c>
      <c r="CG790" s="177">
        <v>0</v>
      </c>
      <c r="CH790" s="177">
        <v>0</v>
      </c>
      <c r="CI790" s="177">
        <v>0</v>
      </c>
      <c r="CJ790" s="177">
        <v>0</v>
      </c>
      <c r="CK790" s="177">
        <v>0</v>
      </c>
      <c r="CL790" s="177">
        <v>0</v>
      </c>
      <c r="CM790" s="178" t="s">
        <v>2308</v>
      </c>
      <c r="CN790" s="153" t="s">
        <v>2309</v>
      </c>
      <c r="CO790" s="153" t="s">
        <v>2308</v>
      </c>
      <c r="CQ790" s="189" t="s">
        <v>2310</v>
      </c>
      <c r="CR790" s="154">
        <f t="shared" si="20"/>
        <v>0</v>
      </c>
      <c r="CS790" s="154" t="s">
        <v>2311</v>
      </c>
      <c r="CT790" s="154" t="s">
        <v>2312</v>
      </c>
      <c r="CU790" s="154">
        <v>0</v>
      </c>
      <c r="CW790" s="157" t="s">
        <v>2309</v>
      </c>
      <c r="CX790" s="154" t="s">
        <v>2308</v>
      </c>
      <c r="CY790" s="154">
        <v>0</v>
      </c>
      <c r="CZ790" s="174">
        <f t="shared" si="19"/>
        <v>0</v>
      </c>
      <c r="DA790" s="158" t="s">
        <v>2311</v>
      </c>
      <c r="DB790" s="154" t="s">
        <v>2312</v>
      </c>
      <c r="DC790" s="154" t="s">
        <v>1288</v>
      </c>
    </row>
    <row r="791" spans="1:107" ht="13.2" customHeight="1" x14ac:dyDescent="0.25">
      <c r="A791" s="175" t="s">
        <v>1163</v>
      </c>
      <c r="B791" s="176" t="s">
        <v>1164</v>
      </c>
      <c r="C791" s="177">
        <v>0</v>
      </c>
      <c r="D791" s="177">
        <v>0</v>
      </c>
      <c r="E791" s="177">
        <v>0</v>
      </c>
      <c r="F791" s="177">
        <v>0</v>
      </c>
      <c r="G791" s="177">
        <v>0</v>
      </c>
      <c r="H791" s="177">
        <v>0</v>
      </c>
      <c r="I791" s="177">
        <v>0</v>
      </c>
      <c r="J791" s="177">
        <v>0</v>
      </c>
      <c r="K791" s="177">
        <v>0</v>
      </c>
      <c r="L791" s="177">
        <v>0</v>
      </c>
      <c r="M791" s="177">
        <v>0</v>
      </c>
      <c r="N791" s="177">
        <v>0</v>
      </c>
      <c r="O791" s="177">
        <v>0</v>
      </c>
      <c r="P791" s="177">
        <v>0</v>
      </c>
      <c r="Q791" s="177">
        <v>0</v>
      </c>
      <c r="R791" s="177">
        <v>0</v>
      </c>
      <c r="S791" s="177">
        <v>0</v>
      </c>
      <c r="T791" s="177">
        <v>0</v>
      </c>
      <c r="U791" s="177">
        <v>0</v>
      </c>
      <c r="V791" s="177">
        <v>0</v>
      </c>
      <c r="W791" s="177">
        <v>0</v>
      </c>
      <c r="X791" s="177">
        <v>0</v>
      </c>
      <c r="Y791" s="177">
        <v>0</v>
      </c>
      <c r="Z791" s="177">
        <v>0</v>
      </c>
      <c r="AA791" s="177">
        <v>0</v>
      </c>
      <c r="AB791" s="177">
        <v>0</v>
      </c>
      <c r="AC791" s="177">
        <v>0</v>
      </c>
      <c r="AD791" s="177">
        <v>0</v>
      </c>
      <c r="AE791" s="177">
        <v>0</v>
      </c>
      <c r="AF791" s="177">
        <v>0</v>
      </c>
      <c r="AG791" s="177">
        <v>0</v>
      </c>
      <c r="AH791" s="177">
        <v>0</v>
      </c>
      <c r="AI791" s="177">
        <v>0</v>
      </c>
      <c r="AJ791" s="177">
        <v>0</v>
      </c>
      <c r="AK791" s="177">
        <v>0</v>
      </c>
      <c r="AL791" s="177">
        <v>0</v>
      </c>
      <c r="AM791" s="177">
        <v>0</v>
      </c>
      <c r="AN791" s="177">
        <v>0</v>
      </c>
      <c r="AO791" s="177">
        <v>0</v>
      </c>
      <c r="AP791" s="177">
        <v>0</v>
      </c>
      <c r="AQ791" s="177">
        <v>0</v>
      </c>
      <c r="AR791" s="177">
        <v>3</v>
      </c>
      <c r="AS791" s="177">
        <v>0</v>
      </c>
      <c r="AT791" s="177">
        <v>0</v>
      </c>
      <c r="AU791" s="177">
        <v>0</v>
      </c>
      <c r="AV791" s="177">
        <v>0</v>
      </c>
      <c r="AW791" s="177">
        <v>0</v>
      </c>
      <c r="AX791" s="177">
        <v>0</v>
      </c>
      <c r="AY791" s="177">
        <v>0</v>
      </c>
      <c r="AZ791" s="177">
        <v>0</v>
      </c>
      <c r="BA791" s="177">
        <v>0</v>
      </c>
      <c r="BB791" s="177">
        <v>0</v>
      </c>
      <c r="BC791" s="177">
        <v>0</v>
      </c>
      <c r="BD791" s="177">
        <v>0</v>
      </c>
      <c r="BE791" s="177">
        <v>0</v>
      </c>
      <c r="BF791" s="177">
        <v>0</v>
      </c>
      <c r="BG791" s="177">
        <v>0</v>
      </c>
      <c r="BH791" s="177">
        <v>0</v>
      </c>
      <c r="BI791" s="177">
        <v>0</v>
      </c>
      <c r="BJ791" s="177">
        <v>0</v>
      </c>
      <c r="BK791" s="177">
        <v>0</v>
      </c>
      <c r="BL791" s="177">
        <v>0</v>
      </c>
      <c r="BM791" s="177">
        <v>0</v>
      </c>
      <c r="BN791" s="177">
        <v>0</v>
      </c>
      <c r="BO791" s="177">
        <v>0</v>
      </c>
      <c r="BP791" s="177">
        <v>0</v>
      </c>
      <c r="BQ791" s="177">
        <v>0</v>
      </c>
      <c r="BR791" s="177">
        <v>0</v>
      </c>
      <c r="BS791" s="177">
        <v>0</v>
      </c>
      <c r="BT791" s="177">
        <v>0</v>
      </c>
      <c r="BU791" s="177">
        <v>0</v>
      </c>
      <c r="BV791" s="177">
        <v>0</v>
      </c>
      <c r="BW791" s="177">
        <v>0</v>
      </c>
      <c r="BX791" s="177">
        <v>0</v>
      </c>
      <c r="BY791" s="177">
        <v>0</v>
      </c>
      <c r="BZ791" s="177">
        <v>0</v>
      </c>
      <c r="CA791" s="177">
        <v>0</v>
      </c>
      <c r="CB791" s="177">
        <v>0</v>
      </c>
      <c r="CC791" s="177">
        <v>0</v>
      </c>
      <c r="CD791" s="177">
        <v>0</v>
      </c>
      <c r="CE791" s="177">
        <v>0</v>
      </c>
      <c r="CF791" s="177">
        <v>0</v>
      </c>
      <c r="CG791" s="177">
        <v>0</v>
      </c>
      <c r="CH791" s="177">
        <v>0</v>
      </c>
      <c r="CI791" s="177">
        <v>0</v>
      </c>
      <c r="CJ791" s="177">
        <v>0</v>
      </c>
      <c r="CK791" s="177">
        <v>78816</v>
      </c>
      <c r="CL791" s="177">
        <v>0</v>
      </c>
      <c r="CM791" s="178" t="s">
        <v>2308</v>
      </c>
      <c r="CN791" s="153" t="s">
        <v>2309</v>
      </c>
      <c r="CO791" s="153" t="s">
        <v>2308</v>
      </c>
      <c r="CQ791" s="189" t="s">
        <v>2310</v>
      </c>
      <c r="CR791" s="154">
        <f t="shared" si="20"/>
        <v>0</v>
      </c>
      <c r="CS791" s="154" t="s">
        <v>1163</v>
      </c>
      <c r="CT791" s="154" t="s">
        <v>1164</v>
      </c>
      <c r="CU791" s="154">
        <v>0</v>
      </c>
      <c r="CW791" s="157" t="s">
        <v>2309</v>
      </c>
      <c r="CX791" s="154" t="s">
        <v>2308</v>
      </c>
      <c r="CY791" s="154">
        <v>0</v>
      </c>
      <c r="CZ791" s="174">
        <f t="shared" si="19"/>
        <v>0</v>
      </c>
      <c r="DA791" s="158" t="s">
        <v>1163</v>
      </c>
      <c r="DB791" s="154" t="s">
        <v>1164</v>
      </c>
      <c r="DC791" s="154" t="s">
        <v>1288</v>
      </c>
    </row>
    <row r="792" spans="1:107" ht="13.2" customHeight="1" x14ac:dyDescent="0.25">
      <c r="A792" s="175" t="s">
        <v>1165</v>
      </c>
      <c r="B792" s="176" t="s">
        <v>1166</v>
      </c>
      <c r="C792" s="177">
        <v>0</v>
      </c>
      <c r="D792" s="177">
        <v>0</v>
      </c>
      <c r="E792" s="177">
        <v>0</v>
      </c>
      <c r="F792" s="177">
        <v>0</v>
      </c>
      <c r="G792" s="177">
        <v>0</v>
      </c>
      <c r="H792" s="177">
        <v>0</v>
      </c>
      <c r="I792" s="177">
        <v>0</v>
      </c>
      <c r="J792" s="177">
        <v>0</v>
      </c>
      <c r="K792" s="177">
        <v>0</v>
      </c>
      <c r="L792" s="177">
        <v>0</v>
      </c>
      <c r="M792" s="177">
        <v>0</v>
      </c>
      <c r="N792" s="177">
        <v>0</v>
      </c>
      <c r="O792" s="177">
        <v>0</v>
      </c>
      <c r="P792" s="177">
        <v>0</v>
      </c>
      <c r="Q792" s="177">
        <v>0</v>
      </c>
      <c r="R792" s="177">
        <v>0</v>
      </c>
      <c r="S792" s="177">
        <v>0</v>
      </c>
      <c r="T792" s="177">
        <v>0</v>
      </c>
      <c r="U792" s="177">
        <v>0</v>
      </c>
      <c r="V792" s="177">
        <v>0</v>
      </c>
      <c r="W792" s="177">
        <v>0</v>
      </c>
      <c r="X792" s="177">
        <v>0</v>
      </c>
      <c r="Y792" s="177">
        <v>0</v>
      </c>
      <c r="Z792" s="177">
        <v>0</v>
      </c>
      <c r="AA792" s="177">
        <v>0</v>
      </c>
      <c r="AB792" s="177">
        <v>0</v>
      </c>
      <c r="AC792" s="177">
        <v>0</v>
      </c>
      <c r="AD792" s="177">
        <v>0</v>
      </c>
      <c r="AE792" s="177">
        <v>0</v>
      </c>
      <c r="AF792" s="177">
        <v>0</v>
      </c>
      <c r="AG792" s="177">
        <v>0</v>
      </c>
      <c r="AH792" s="177">
        <v>0</v>
      </c>
      <c r="AI792" s="177">
        <v>0</v>
      </c>
      <c r="AJ792" s="177">
        <v>0</v>
      </c>
      <c r="AK792" s="177">
        <v>0</v>
      </c>
      <c r="AL792" s="177">
        <v>0</v>
      </c>
      <c r="AM792" s="177">
        <v>0</v>
      </c>
      <c r="AN792" s="177">
        <v>0</v>
      </c>
      <c r="AO792" s="177">
        <v>0</v>
      </c>
      <c r="AP792" s="177">
        <v>0</v>
      </c>
      <c r="AQ792" s="177">
        <v>0</v>
      </c>
      <c r="AR792" s="177">
        <v>0</v>
      </c>
      <c r="AS792" s="177">
        <v>0</v>
      </c>
      <c r="AT792" s="177">
        <v>0</v>
      </c>
      <c r="AU792" s="177">
        <v>0</v>
      </c>
      <c r="AV792" s="177">
        <v>0</v>
      </c>
      <c r="AW792" s="177">
        <v>0</v>
      </c>
      <c r="AX792" s="177">
        <v>0</v>
      </c>
      <c r="AY792" s="177">
        <v>0</v>
      </c>
      <c r="AZ792" s="177">
        <v>0</v>
      </c>
      <c r="BA792" s="177">
        <v>0</v>
      </c>
      <c r="BB792" s="177">
        <v>0</v>
      </c>
      <c r="BC792" s="177">
        <v>0</v>
      </c>
      <c r="BD792" s="177">
        <v>0</v>
      </c>
      <c r="BE792" s="177">
        <v>0</v>
      </c>
      <c r="BF792" s="177">
        <v>0</v>
      </c>
      <c r="BG792" s="177">
        <v>0</v>
      </c>
      <c r="BH792" s="177">
        <v>0</v>
      </c>
      <c r="BI792" s="177">
        <v>0</v>
      </c>
      <c r="BJ792" s="177">
        <v>0</v>
      </c>
      <c r="BK792" s="177">
        <v>0</v>
      </c>
      <c r="BL792" s="177">
        <v>0</v>
      </c>
      <c r="BM792" s="177">
        <v>0</v>
      </c>
      <c r="BN792" s="177">
        <v>0</v>
      </c>
      <c r="BO792" s="177">
        <v>0</v>
      </c>
      <c r="BP792" s="177">
        <v>0</v>
      </c>
      <c r="BQ792" s="177">
        <v>0</v>
      </c>
      <c r="BR792" s="179">
        <v>0</v>
      </c>
      <c r="BS792" s="177">
        <v>0</v>
      </c>
      <c r="BT792" s="177">
        <v>0</v>
      </c>
      <c r="BU792" s="177">
        <v>0</v>
      </c>
      <c r="BV792" s="177">
        <v>0</v>
      </c>
      <c r="BW792" s="177">
        <v>0</v>
      </c>
      <c r="BX792" s="177">
        <v>0</v>
      </c>
      <c r="BY792" s="177">
        <v>0</v>
      </c>
      <c r="BZ792" s="177">
        <v>0</v>
      </c>
      <c r="CA792" s="177">
        <v>0</v>
      </c>
      <c r="CB792" s="177">
        <v>0</v>
      </c>
      <c r="CC792" s="177">
        <v>0</v>
      </c>
      <c r="CD792" s="177">
        <v>0</v>
      </c>
      <c r="CE792" s="177">
        <v>0</v>
      </c>
      <c r="CF792" s="177">
        <v>0</v>
      </c>
      <c r="CG792" s="177">
        <v>0</v>
      </c>
      <c r="CH792" s="177">
        <v>0</v>
      </c>
      <c r="CI792" s="177">
        <v>0</v>
      </c>
      <c r="CJ792" s="177">
        <v>0</v>
      </c>
      <c r="CK792" s="177">
        <v>58081</v>
      </c>
      <c r="CL792" s="177">
        <v>0</v>
      </c>
      <c r="CM792" s="178" t="s">
        <v>2308</v>
      </c>
      <c r="CN792" s="153" t="s">
        <v>2309</v>
      </c>
      <c r="CO792" s="153" t="s">
        <v>2308</v>
      </c>
      <c r="CQ792" s="189" t="s">
        <v>2310</v>
      </c>
      <c r="CR792" s="154">
        <f t="shared" si="20"/>
        <v>0</v>
      </c>
      <c r="CS792" s="154" t="s">
        <v>1165</v>
      </c>
      <c r="CT792" s="154" t="s">
        <v>1166</v>
      </c>
      <c r="CU792" s="154">
        <v>0</v>
      </c>
      <c r="CW792" s="157" t="s">
        <v>2309</v>
      </c>
      <c r="CX792" s="154" t="s">
        <v>2308</v>
      </c>
      <c r="CY792" s="154">
        <v>0</v>
      </c>
      <c r="CZ792" s="174">
        <f t="shared" si="19"/>
        <v>0</v>
      </c>
      <c r="DA792" s="158" t="s">
        <v>1165</v>
      </c>
      <c r="DB792" s="154" t="s">
        <v>1166</v>
      </c>
      <c r="DC792" s="154" t="s">
        <v>1288</v>
      </c>
    </row>
    <row r="793" spans="1:107" ht="13.2" customHeight="1" x14ac:dyDescent="0.25">
      <c r="A793" s="175" t="s">
        <v>1167</v>
      </c>
      <c r="B793" s="176" t="s">
        <v>1168</v>
      </c>
      <c r="C793" s="177">
        <v>0</v>
      </c>
      <c r="D793" s="177">
        <v>0</v>
      </c>
      <c r="E793" s="177">
        <v>0</v>
      </c>
      <c r="F793" s="177">
        <v>0</v>
      </c>
      <c r="G793" s="177">
        <v>0</v>
      </c>
      <c r="H793" s="177">
        <v>0</v>
      </c>
      <c r="I793" s="177">
        <v>0</v>
      </c>
      <c r="J793" s="177">
        <v>0</v>
      </c>
      <c r="K793" s="177">
        <v>0</v>
      </c>
      <c r="L793" s="177">
        <v>0</v>
      </c>
      <c r="M793" s="177">
        <v>0</v>
      </c>
      <c r="N793" s="177">
        <v>0</v>
      </c>
      <c r="O793" s="177">
        <v>0</v>
      </c>
      <c r="P793" s="177">
        <v>0</v>
      </c>
      <c r="Q793" s="177">
        <v>0</v>
      </c>
      <c r="R793" s="177">
        <v>123613.51</v>
      </c>
      <c r="S793" s="177">
        <v>0</v>
      </c>
      <c r="T793" s="177">
        <v>0</v>
      </c>
      <c r="U793" s="177">
        <v>0</v>
      </c>
      <c r="V793" s="177">
        <v>0</v>
      </c>
      <c r="W793" s="177">
        <v>0</v>
      </c>
      <c r="X793" s="177">
        <v>0</v>
      </c>
      <c r="Y793" s="177">
        <v>0</v>
      </c>
      <c r="Z793" s="177">
        <v>0</v>
      </c>
      <c r="AA793" s="177">
        <v>0</v>
      </c>
      <c r="AB793" s="177">
        <v>0</v>
      </c>
      <c r="AC793" s="177">
        <v>0</v>
      </c>
      <c r="AD793" s="177">
        <v>0</v>
      </c>
      <c r="AE793" s="177">
        <v>0</v>
      </c>
      <c r="AF793" s="177">
        <v>0</v>
      </c>
      <c r="AG793" s="177">
        <v>0</v>
      </c>
      <c r="AH793" s="177">
        <v>0</v>
      </c>
      <c r="AI793" s="177">
        <v>0</v>
      </c>
      <c r="AJ793" s="177">
        <v>0</v>
      </c>
      <c r="AK793" s="177">
        <v>0</v>
      </c>
      <c r="AL793" s="177">
        <v>0</v>
      </c>
      <c r="AM793" s="177">
        <v>0</v>
      </c>
      <c r="AN793" s="177">
        <v>0</v>
      </c>
      <c r="AO793" s="177">
        <v>0</v>
      </c>
      <c r="AP793" s="177">
        <v>0</v>
      </c>
      <c r="AQ793" s="177">
        <v>0</v>
      </c>
      <c r="AR793" s="177">
        <v>0</v>
      </c>
      <c r="AS793" s="177">
        <v>0</v>
      </c>
      <c r="AT793" s="177">
        <v>0</v>
      </c>
      <c r="AU793" s="177">
        <v>0</v>
      </c>
      <c r="AV793" s="177">
        <v>0</v>
      </c>
      <c r="AW793" s="177">
        <v>0</v>
      </c>
      <c r="AX793" s="177">
        <v>0</v>
      </c>
      <c r="AY793" s="177">
        <v>0</v>
      </c>
      <c r="AZ793" s="177">
        <v>0</v>
      </c>
      <c r="BA793" s="177">
        <v>0</v>
      </c>
      <c r="BB793" s="177">
        <v>0</v>
      </c>
      <c r="BC793" s="177">
        <v>0</v>
      </c>
      <c r="BD793" s="177">
        <v>0</v>
      </c>
      <c r="BE793" s="177">
        <v>0</v>
      </c>
      <c r="BF793" s="177">
        <v>0</v>
      </c>
      <c r="BG793" s="177">
        <v>0</v>
      </c>
      <c r="BH793" s="177">
        <v>0</v>
      </c>
      <c r="BI793" s="177">
        <v>0</v>
      </c>
      <c r="BJ793" s="177">
        <v>0</v>
      </c>
      <c r="BK793" s="177">
        <v>0</v>
      </c>
      <c r="BL793" s="177">
        <v>0</v>
      </c>
      <c r="BM793" s="177">
        <v>0</v>
      </c>
      <c r="BN793" s="177">
        <v>0</v>
      </c>
      <c r="BO793" s="177">
        <v>0</v>
      </c>
      <c r="BP793" s="177">
        <v>0</v>
      </c>
      <c r="BQ793" s="177">
        <v>0</v>
      </c>
      <c r="BR793" s="179">
        <v>0</v>
      </c>
      <c r="BS793" s="177">
        <v>0</v>
      </c>
      <c r="BT793" s="177">
        <v>0</v>
      </c>
      <c r="BU793" s="177">
        <v>0</v>
      </c>
      <c r="BV793" s="177">
        <v>0</v>
      </c>
      <c r="BW793" s="177">
        <v>0</v>
      </c>
      <c r="BX793" s="177">
        <v>0</v>
      </c>
      <c r="BY793" s="177">
        <v>0</v>
      </c>
      <c r="BZ793" s="177">
        <v>0</v>
      </c>
      <c r="CA793" s="177">
        <v>0</v>
      </c>
      <c r="CB793" s="177">
        <v>0</v>
      </c>
      <c r="CC793" s="177">
        <v>0</v>
      </c>
      <c r="CD793" s="177">
        <v>0</v>
      </c>
      <c r="CE793" s="177">
        <v>0</v>
      </c>
      <c r="CF793" s="177">
        <v>0</v>
      </c>
      <c r="CG793" s="177">
        <v>0</v>
      </c>
      <c r="CH793" s="177">
        <v>0</v>
      </c>
      <c r="CI793" s="177">
        <v>0</v>
      </c>
      <c r="CJ793" s="177">
        <v>0</v>
      </c>
      <c r="CK793" s="177">
        <v>0</v>
      </c>
      <c r="CL793" s="177">
        <v>0</v>
      </c>
      <c r="CM793" s="178" t="s">
        <v>2308</v>
      </c>
      <c r="CN793" s="153" t="s">
        <v>2309</v>
      </c>
      <c r="CO793" s="153" t="s">
        <v>2308</v>
      </c>
      <c r="CQ793" s="189" t="s">
        <v>2310</v>
      </c>
      <c r="CR793" s="154">
        <f t="shared" si="20"/>
        <v>0</v>
      </c>
      <c r="CS793" s="154" t="s">
        <v>1167</v>
      </c>
      <c r="CT793" s="154" t="s">
        <v>1168</v>
      </c>
      <c r="CU793" s="154">
        <v>0</v>
      </c>
      <c r="CW793" s="157" t="s">
        <v>2309</v>
      </c>
      <c r="CX793" s="154" t="s">
        <v>2308</v>
      </c>
      <c r="CY793" s="154">
        <v>0</v>
      </c>
      <c r="CZ793" s="174">
        <f t="shared" si="19"/>
        <v>0</v>
      </c>
      <c r="DA793" s="158" t="s">
        <v>1167</v>
      </c>
      <c r="DB793" s="154" t="s">
        <v>1168</v>
      </c>
      <c r="DC793" s="154" t="s">
        <v>1288</v>
      </c>
    </row>
    <row r="794" spans="1:107" ht="13.2" customHeight="1" x14ac:dyDescent="0.25">
      <c r="A794" s="175" t="s">
        <v>1169</v>
      </c>
      <c r="B794" s="176" t="s">
        <v>1170</v>
      </c>
      <c r="C794" s="177">
        <v>0</v>
      </c>
      <c r="D794" s="177">
        <v>0</v>
      </c>
      <c r="E794" s="177">
        <v>0</v>
      </c>
      <c r="F794" s="177">
        <v>0</v>
      </c>
      <c r="G794" s="177">
        <v>0</v>
      </c>
      <c r="H794" s="177">
        <v>0</v>
      </c>
      <c r="I794" s="177">
        <v>0</v>
      </c>
      <c r="J794" s="177">
        <v>0</v>
      </c>
      <c r="K794" s="177">
        <v>0</v>
      </c>
      <c r="L794" s="177">
        <v>0</v>
      </c>
      <c r="M794" s="177">
        <v>0</v>
      </c>
      <c r="N794" s="177">
        <v>0</v>
      </c>
      <c r="O794" s="177">
        <v>0</v>
      </c>
      <c r="P794" s="177">
        <v>0</v>
      </c>
      <c r="Q794" s="177">
        <v>0</v>
      </c>
      <c r="R794" s="177">
        <v>0</v>
      </c>
      <c r="S794" s="177">
        <v>0</v>
      </c>
      <c r="T794" s="177">
        <v>0</v>
      </c>
      <c r="U794" s="177">
        <v>0</v>
      </c>
      <c r="V794" s="177">
        <v>0</v>
      </c>
      <c r="W794" s="177">
        <v>0</v>
      </c>
      <c r="X794" s="177">
        <v>0</v>
      </c>
      <c r="Y794" s="177">
        <v>0</v>
      </c>
      <c r="Z794" s="177">
        <v>0</v>
      </c>
      <c r="AA794" s="177">
        <v>0</v>
      </c>
      <c r="AB794" s="177">
        <v>0</v>
      </c>
      <c r="AC794" s="177">
        <v>0</v>
      </c>
      <c r="AD794" s="177">
        <v>0</v>
      </c>
      <c r="AE794" s="177">
        <v>0</v>
      </c>
      <c r="AF794" s="177">
        <v>0</v>
      </c>
      <c r="AG794" s="177">
        <v>0</v>
      </c>
      <c r="AH794" s="177">
        <v>0</v>
      </c>
      <c r="AI794" s="177">
        <v>0</v>
      </c>
      <c r="AJ794" s="177">
        <v>0</v>
      </c>
      <c r="AK794" s="177">
        <v>0</v>
      </c>
      <c r="AL794" s="177">
        <v>0</v>
      </c>
      <c r="AM794" s="177">
        <v>0</v>
      </c>
      <c r="AN794" s="177">
        <v>0</v>
      </c>
      <c r="AO794" s="177">
        <v>0</v>
      </c>
      <c r="AP794" s="177">
        <v>0</v>
      </c>
      <c r="AQ794" s="177">
        <v>0</v>
      </c>
      <c r="AR794" s="177">
        <v>0</v>
      </c>
      <c r="AS794" s="177">
        <v>0</v>
      </c>
      <c r="AT794" s="177">
        <v>0</v>
      </c>
      <c r="AU794" s="177">
        <v>0</v>
      </c>
      <c r="AV794" s="177">
        <v>0</v>
      </c>
      <c r="AW794" s="177">
        <v>0</v>
      </c>
      <c r="AX794" s="177">
        <v>0</v>
      </c>
      <c r="AY794" s="177">
        <v>0</v>
      </c>
      <c r="AZ794" s="177">
        <v>0</v>
      </c>
      <c r="BA794" s="177">
        <v>0</v>
      </c>
      <c r="BB794" s="177">
        <v>0</v>
      </c>
      <c r="BC794" s="177">
        <v>0</v>
      </c>
      <c r="BD794" s="177">
        <v>0</v>
      </c>
      <c r="BE794" s="177">
        <v>0</v>
      </c>
      <c r="BF794" s="177">
        <v>0</v>
      </c>
      <c r="BG794" s="177">
        <v>0</v>
      </c>
      <c r="BH794" s="177">
        <v>0</v>
      </c>
      <c r="BI794" s="177">
        <v>0</v>
      </c>
      <c r="BJ794" s="177">
        <v>0</v>
      </c>
      <c r="BK794" s="177">
        <v>0</v>
      </c>
      <c r="BL794" s="177">
        <v>0</v>
      </c>
      <c r="BM794" s="177">
        <v>0</v>
      </c>
      <c r="BN794" s="177">
        <v>0</v>
      </c>
      <c r="BO794" s="177">
        <v>0</v>
      </c>
      <c r="BP794" s="177">
        <v>0</v>
      </c>
      <c r="BQ794" s="177">
        <v>0</v>
      </c>
      <c r="BR794" s="177">
        <v>0</v>
      </c>
      <c r="BS794" s="177">
        <v>0</v>
      </c>
      <c r="BT794" s="177">
        <v>0</v>
      </c>
      <c r="BU794" s="177">
        <v>0</v>
      </c>
      <c r="BV794" s="177">
        <v>0</v>
      </c>
      <c r="BW794" s="177">
        <v>0</v>
      </c>
      <c r="BX794" s="177">
        <v>0</v>
      </c>
      <c r="BY794" s="177">
        <v>0</v>
      </c>
      <c r="BZ794" s="177">
        <v>0</v>
      </c>
      <c r="CA794" s="177">
        <v>0</v>
      </c>
      <c r="CB794" s="177">
        <v>0</v>
      </c>
      <c r="CC794" s="177">
        <v>0</v>
      </c>
      <c r="CD794" s="177">
        <v>0</v>
      </c>
      <c r="CE794" s="177">
        <v>0</v>
      </c>
      <c r="CF794" s="177">
        <v>0</v>
      </c>
      <c r="CG794" s="177">
        <v>0</v>
      </c>
      <c r="CH794" s="177">
        <v>0</v>
      </c>
      <c r="CI794" s="177">
        <v>0</v>
      </c>
      <c r="CJ794" s="177">
        <v>0</v>
      </c>
      <c r="CK794" s="177">
        <v>0</v>
      </c>
      <c r="CL794" s="177">
        <v>0</v>
      </c>
      <c r="CM794" s="178" t="s">
        <v>2308</v>
      </c>
      <c r="CN794" s="153" t="s">
        <v>2309</v>
      </c>
      <c r="CO794" s="153" t="s">
        <v>2308</v>
      </c>
      <c r="CQ794" s="189" t="s">
        <v>2310</v>
      </c>
      <c r="CR794" s="154">
        <f t="shared" si="20"/>
        <v>0</v>
      </c>
      <c r="CS794" s="154" t="s">
        <v>1169</v>
      </c>
      <c r="CT794" s="154" t="s">
        <v>1170</v>
      </c>
      <c r="CU794" s="154">
        <v>0</v>
      </c>
      <c r="CW794" s="157" t="s">
        <v>2309</v>
      </c>
      <c r="CX794" s="154" t="s">
        <v>2308</v>
      </c>
      <c r="CY794" s="154">
        <v>0</v>
      </c>
      <c r="CZ794" s="174">
        <f t="shared" si="19"/>
        <v>0</v>
      </c>
      <c r="DA794" s="158" t="s">
        <v>1169</v>
      </c>
      <c r="DB794" s="154" t="s">
        <v>1170</v>
      </c>
      <c r="DC794" s="154" t="s">
        <v>1288</v>
      </c>
    </row>
    <row r="795" spans="1:107" ht="13.2" customHeight="1" x14ac:dyDescent="0.25">
      <c r="A795" s="175" t="s">
        <v>1171</v>
      </c>
      <c r="B795" s="176" t="s">
        <v>1172</v>
      </c>
      <c r="C795" s="177">
        <v>127139.21</v>
      </c>
      <c r="D795" s="177">
        <v>0</v>
      </c>
      <c r="E795" s="177">
        <v>0</v>
      </c>
      <c r="F795" s="177">
        <v>0</v>
      </c>
      <c r="G795" s="177">
        <v>0</v>
      </c>
      <c r="H795" s="177">
        <v>0</v>
      </c>
      <c r="I795" s="177">
        <v>0</v>
      </c>
      <c r="J795" s="177">
        <v>0</v>
      </c>
      <c r="K795" s="177">
        <v>0</v>
      </c>
      <c r="L795" s="177">
        <v>0</v>
      </c>
      <c r="M795" s="177">
        <v>0</v>
      </c>
      <c r="N795" s="177">
        <v>0</v>
      </c>
      <c r="O795" s="177">
        <v>64343.6</v>
      </c>
      <c r="P795" s="177">
        <v>0</v>
      </c>
      <c r="Q795" s="177">
        <v>0</v>
      </c>
      <c r="R795" s="177">
        <v>3215.04</v>
      </c>
      <c r="S795" s="177">
        <v>0</v>
      </c>
      <c r="T795" s="177">
        <v>0</v>
      </c>
      <c r="U795" s="177">
        <v>0</v>
      </c>
      <c r="V795" s="177">
        <v>0</v>
      </c>
      <c r="W795" s="177">
        <v>81227.23</v>
      </c>
      <c r="X795" s="177">
        <v>0</v>
      </c>
      <c r="Y795" s="177">
        <v>0</v>
      </c>
      <c r="Z795" s="177">
        <v>0</v>
      </c>
      <c r="AA795" s="177">
        <v>0</v>
      </c>
      <c r="AB795" s="177">
        <v>0</v>
      </c>
      <c r="AC795" s="177">
        <v>0</v>
      </c>
      <c r="AD795" s="177">
        <v>0</v>
      </c>
      <c r="AE795" s="177">
        <v>0</v>
      </c>
      <c r="AF795" s="177">
        <v>0</v>
      </c>
      <c r="AG795" s="177">
        <v>0</v>
      </c>
      <c r="AH795" s="177">
        <v>2785.4</v>
      </c>
      <c r="AI795" s="177">
        <v>0</v>
      </c>
      <c r="AJ795" s="177">
        <v>0</v>
      </c>
      <c r="AK795" s="177">
        <v>88865.919999999998</v>
      </c>
      <c r="AL795" s="177">
        <v>0</v>
      </c>
      <c r="AM795" s="177">
        <v>0</v>
      </c>
      <c r="AN795" s="177">
        <v>0</v>
      </c>
      <c r="AO795" s="177">
        <v>0</v>
      </c>
      <c r="AP795" s="177">
        <v>0</v>
      </c>
      <c r="AQ795" s="177">
        <v>0</v>
      </c>
      <c r="AR795" s="177">
        <v>0</v>
      </c>
      <c r="AS795" s="177">
        <v>0</v>
      </c>
      <c r="AT795" s="177">
        <v>0</v>
      </c>
      <c r="AU795" s="177">
        <v>0</v>
      </c>
      <c r="AV795" s="177">
        <v>0</v>
      </c>
      <c r="AW795" s="177">
        <v>0</v>
      </c>
      <c r="AX795" s="177">
        <v>0</v>
      </c>
      <c r="AY795" s="177">
        <v>0</v>
      </c>
      <c r="AZ795" s="177">
        <v>0</v>
      </c>
      <c r="BA795" s="177">
        <v>67559.960000000006</v>
      </c>
      <c r="BB795" s="177">
        <v>0</v>
      </c>
      <c r="BC795" s="177">
        <v>41520.6</v>
      </c>
      <c r="BD795" s="177">
        <v>5164.4399999999996</v>
      </c>
      <c r="BE795" s="177">
        <v>0</v>
      </c>
      <c r="BF795" s="177">
        <v>0</v>
      </c>
      <c r="BG795" s="177">
        <v>86485.52</v>
      </c>
      <c r="BH795" s="177">
        <v>0</v>
      </c>
      <c r="BI795" s="177">
        <v>0</v>
      </c>
      <c r="BJ795" s="177">
        <v>0</v>
      </c>
      <c r="BK795" s="177">
        <v>513.20000000000005</v>
      </c>
      <c r="BL795" s="177">
        <v>23515.23</v>
      </c>
      <c r="BM795" s="177">
        <v>0</v>
      </c>
      <c r="BN795" s="177">
        <v>0</v>
      </c>
      <c r="BO795" s="177">
        <v>0</v>
      </c>
      <c r="BP795" s="177">
        <v>0</v>
      </c>
      <c r="BQ795" s="177">
        <v>0</v>
      </c>
      <c r="BR795" s="177">
        <v>674569.19</v>
      </c>
      <c r="BS795" s="177">
        <v>0</v>
      </c>
      <c r="BT795" s="177">
        <v>0</v>
      </c>
      <c r="BU795" s="177">
        <v>88402.21</v>
      </c>
      <c r="BV795" s="177">
        <v>0</v>
      </c>
      <c r="BW795" s="177">
        <v>0</v>
      </c>
      <c r="BX795" s="177">
        <v>51237.24</v>
      </c>
      <c r="BY795" s="177">
        <v>0</v>
      </c>
      <c r="BZ795" s="177">
        <v>0</v>
      </c>
      <c r="CA795" s="177">
        <v>0</v>
      </c>
      <c r="CB795" s="177">
        <v>0</v>
      </c>
      <c r="CC795" s="177">
        <v>0</v>
      </c>
      <c r="CD795" s="177">
        <v>0</v>
      </c>
      <c r="CE795" s="177">
        <v>0</v>
      </c>
      <c r="CF795" s="177">
        <v>0</v>
      </c>
      <c r="CG795" s="177">
        <v>0</v>
      </c>
      <c r="CH795" s="177">
        <v>0</v>
      </c>
      <c r="CI795" s="177">
        <v>0</v>
      </c>
      <c r="CJ795" s="177">
        <v>0</v>
      </c>
      <c r="CK795" s="177">
        <v>0</v>
      </c>
      <c r="CL795" s="177">
        <v>0</v>
      </c>
      <c r="CM795" s="178" t="s">
        <v>2308</v>
      </c>
      <c r="CN795" s="153" t="s">
        <v>2309</v>
      </c>
      <c r="CO795" s="153" t="s">
        <v>2308</v>
      </c>
      <c r="CQ795" s="189" t="s">
        <v>2310</v>
      </c>
      <c r="CR795" s="154">
        <f t="shared" si="20"/>
        <v>0</v>
      </c>
      <c r="CS795" s="154" t="s">
        <v>1171</v>
      </c>
      <c r="CT795" s="154" t="s">
        <v>1172</v>
      </c>
      <c r="CU795" s="154">
        <v>0</v>
      </c>
      <c r="CW795" s="157" t="s">
        <v>2309</v>
      </c>
      <c r="CX795" s="154" t="s">
        <v>2308</v>
      </c>
      <c r="CY795" s="154">
        <v>0</v>
      </c>
      <c r="CZ795" s="174">
        <f t="shared" si="19"/>
        <v>0</v>
      </c>
      <c r="DA795" s="158" t="s">
        <v>1171</v>
      </c>
      <c r="DB795" s="154" t="s">
        <v>1172</v>
      </c>
      <c r="DC795" s="154" t="s">
        <v>1288</v>
      </c>
    </row>
    <row r="796" spans="1:107" ht="13.2" customHeight="1" x14ac:dyDescent="0.25">
      <c r="A796" s="175" t="s">
        <v>1173</v>
      </c>
      <c r="B796" s="176" t="s">
        <v>1174</v>
      </c>
      <c r="C796" s="177">
        <v>11276.72</v>
      </c>
      <c r="D796" s="177">
        <v>0</v>
      </c>
      <c r="E796" s="177">
        <v>0</v>
      </c>
      <c r="F796" s="177">
        <v>0</v>
      </c>
      <c r="G796" s="177">
        <v>0</v>
      </c>
      <c r="H796" s="177">
        <v>0</v>
      </c>
      <c r="I796" s="177">
        <v>0</v>
      </c>
      <c r="J796" s="177">
        <v>0</v>
      </c>
      <c r="K796" s="177">
        <v>0</v>
      </c>
      <c r="L796" s="177">
        <v>0</v>
      </c>
      <c r="M796" s="177">
        <v>0</v>
      </c>
      <c r="N796" s="177">
        <v>0</v>
      </c>
      <c r="O796" s="177">
        <v>15733.6</v>
      </c>
      <c r="P796" s="177">
        <v>0</v>
      </c>
      <c r="Q796" s="177">
        <v>0</v>
      </c>
      <c r="R796" s="177">
        <v>0</v>
      </c>
      <c r="S796" s="177">
        <v>0</v>
      </c>
      <c r="T796" s="177">
        <v>0</v>
      </c>
      <c r="U796" s="177">
        <v>0</v>
      </c>
      <c r="V796" s="177">
        <v>0</v>
      </c>
      <c r="W796" s="177">
        <v>0</v>
      </c>
      <c r="X796" s="177">
        <v>0</v>
      </c>
      <c r="Y796" s="177">
        <v>0</v>
      </c>
      <c r="Z796" s="177">
        <v>0</v>
      </c>
      <c r="AA796" s="177">
        <v>0</v>
      </c>
      <c r="AB796" s="177">
        <v>0</v>
      </c>
      <c r="AC796" s="177">
        <v>0</v>
      </c>
      <c r="AD796" s="177">
        <v>0</v>
      </c>
      <c r="AE796" s="177">
        <v>0</v>
      </c>
      <c r="AF796" s="177">
        <v>0</v>
      </c>
      <c r="AG796" s="177">
        <v>0</v>
      </c>
      <c r="AH796" s="177">
        <v>0</v>
      </c>
      <c r="AI796" s="177">
        <v>0</v>
      </c>
      <c r="AJ796" s="177">
        <v>0</v>
      </c>
      <c r="AK796" s="177">
        <v>0</v>
      </c>
      <c r="AL796" s="177">
        <v>0</v>
      </c>
      <c r="AM796" s="177">
        <v>0</v>
      </c>
      <c r="AN796" s="177">
        <v>0</v>
      </c>
      <c r="AO796" s="177">
        <v>0</v>
      </c>
      <c r="AP796" s="177">
        <v>0</v>
      </c>
      <c r="AQ796" s="177">
        <v>0</v>
      </c>
      <c r="AR796" s="177">
        <v>0</v>
      </c>
      <c r="AS796" s="177">
        <v>0</v>
      </c>
      <c r="AT796" s="177">
        <v>0</v>
      </c>
      <c r="AU796" s="177">
        <v>0</v>
      </c>
      <c r="AV796" s="177">
        <v>0</v>
      </c>
      <c r="AW796" s="177">
        <v>0</v>
      </c>
      <c r="AX796" s="177">
        <v>0</v>
      </c>
      <c r="AY796" s="177">
        <v>0</v>
      </c>
      <c r="AZ796" s="177">
        <v>0</v>
      </c>
      <c r="BA796" s="177">
        <v>0</v>
      </c>
      <c r="BB796" s="177">
        <v>0</v>
      </c>
      <c r="BC796" s="177">
        <v>0</v>
      </c>
      <c r="BD796" s="177">
        <v>3868.96</v>
      </c>
      <c r="BE796" s="177">
        <v>0</v>
      </c>
      <c r="BF796" s="177">
        <v>0</v>
      </c>
      <c r="BG796" s="177">
        <v>0</v>
      </c>
      <c r="BH796" s="177">
        <v>0</v>
      </c>
      <c r="BI796" s="177">
        <v>0</v>
      </c>
      <c r="BJ796" s="177">
        <v>0</v>
      </c>
      <c r="BK796" s="177">
        <v>0</v>
      </c>
      <c r="BL796" s="177">
        <v>10600.24</v>
      </c>
      <c r="BM796" s="177">
        <v>0</v>
      </c>
      <c r="BN796" s="177">
        <v>0</v>
      </c>
      <c r="BO796" s="177">
        <v>0</v>
      </c>
      <c r="BP796" s="177">
        <v>0</v>
      </c>
      <c r="BQ796" s="177">
        <v>0</v>
      </c>
      <c r="BR796" s="177">
        <v>103499.2</v>
      </c>
      <c r="BS796" s="177">
        <v>0</v>
      </c>
      <c r="BT796" s="177">
        <v>0</v>
      </c>
      <c r="BU796" s="177">
        <v>84512.97</v>
      </c>
      <c r="BV796" s="177">
        <v>0</v>
      </c>
      <c r="BW796" s="177">
        <v>0</v>
      </c>
      <c r="BX796" s="177">
        <v>0</v>
      </c>
      <c r="BY796" s="177">
        <v>0</v>
      </c>
      <c r="BZ796" s="177">
        <v>0</v>
      </c>
      <c r="CA796" s="177">
        <v>0</v>
      </c>
      <c r="CB796" s="177">
        <v>0</v>
      </c>
      <c r="CC796" s="177">
        <v>0</v>
      </c>
      <c r="CD796" s="177">
        <v>0</v>
      </c>
      <c r="CE796" s="177">
        <v>0</v>
      </c>
      <c r="CF796" s="177">
        <v>0</v>
      </c>
      <c r="CG796" s="177">
        <v>0</v>
      </c>
      <c r="CH796" s="177">
        <v>0</v>
      </c>
      <c r="CI796" s="177">
        <v>0</v>
      </c>
      <c r="CJ796" s="177">
        <v>0</v>
      </c>
      <c r="CK796" s="177">
        <v>0</v>
      </c>
      <c r="CL796" s="177">
        <v>0</v>
      </c>
      <c r="CM796" s="178" t="s">
        <v>2308</v>
      </c>
      <c r="CN796" s="153" t="s">
        <v>2309</v>
      </c>
      <c r="CO796" s="153" t="s">
        <v>2308</v>
      </c>
      <c r="CQ796" s="189" t="s">
        <v>2310</v>
      </c>
      <c r="CR796" s="154">
        <f t="shared" si="20"/>
        <v>0</v>
      </c>
      <c r="CS796" s="154" t="s">
        <v>1173</v>
      </c>
      <c r="CT796" s="154" t="s">
        <v>1174</v>
      </c>
      <c r="CU796" s="154">
        <v>0</v>
      </c>
      <c r="CW796" s="157" t="s">
        <v>2309</v>
      </c>
      <c r="CX796" s="154" t="s">
        <v>2308</v>
      </c>
      <c r="CY796" s="154">
        <v>0</v>
      </c>
      <c r="CZ796" s="174">
        <f t="shared" si="19"/>
        <v>0</v>
      </c>
      <c r="DA796" s="158" t="s">
        <v>1173</v>
      </c>
      <c r="DB796" s="154" t="s">
        <v>1174</v>
      </c>
      <c r="DC796" s="154" t="s">
        <v>1288</v>
      </c>
    </row>
    <row r="797" spans="1:107" ht="13.2" customHeight="1" x14ac:dyDescent="0.25">
      <c r="A797" s="175" t="s">
        <v>1175</v>
      </c>
      <c r="B797" s="176" t="s">
        <v>1176</v>
      </c>
      <c r="C797" s="177">
        <v>0</v>
      </c>
      <c r="D797" s="177">
        <v>0</v>
      </c>
      <c r="E797" s="177">
        <v>0</v>
      </c>
      <c r="F797" s="177">
        <v>0</v>
      </c>
      <c r="G797" s="177">
        <v>0</v>
      </c>
      <c r="H797" s="177">
        <v>0</v>
      </c>
      <c r="I797" s="177">
        <v>0</v>
      </c>
      <c r="J797" s="177">
        <v>0</v>
      </c>
      <c r="K797" s="177">
        <v>0</v>
      </c>
      <c r="L797" s="177">
        <v>0</v>
      </c>
      <c r="M797" s="177">
        <v>0</v>
      </c>
      <c r="N797" s="177">
        <v>0</v>
      </c>
      <c r="O797" s="177">
        <v>0</v>
      </c>
      <c r="P797" s="177">
        <v>0</v>
      </c>
      <c r="Q797" s="177">
        <v>0</v>
      </c>
      <c r="R797" s="177">
        <v>0</v>
      </c>
      <c r="S797" s="177">
        <v>0</v>
      </c>
      <c r="T797" s="177">
        <v>0</v>
      </c>
      <c r="U797" s="177">
        <v>0</v>
      </c>
      <c r="V797" s="177">
        <v>0</v>
      </c>
      <c r="W797" s="177">
        <v>0</v>
      </c>
      <c r="X797" s="177">
        <v>0</v>
      </c>
      <c r="Y797" s="177">
        <v>0</v>
      </c>
      <c r="Z797" s="177">
        <v>0</v>
      </c>
      <c r="AA797" s="177">
        <v>0</v>
      </c>
      <c r="AB797" s="177">
        <v>0</v>
      </c>
      <c r="AC797" s="177">
        <v>0</v>
      </c>
      <c r="AD797" s="177">
        <v>0</v>
      </c>
      <c r="AE797" s="177">
        <v>0</v>
      </c>
      <c r="AF797" s="177">
        <v>0</v>
      </c>
      <c r="AG797" s="177">
        <v>0</v>
      </c>
      <c r="AH797" s="177">
        <v>0</v>
      </c>
      <c r="AI797" s="177">
        <v>0</v>
      </c>
      <c r="AJ797" s="177">
        <v>0</v>
      </c>
      <c r="AK797" s="177">
        <v>0</v>
      </c>
      <c r="AL797" s="177">
        <v>0</v>
      </c>
      <c r="AM797" s="177">
        <v>0</v>
      </c>
      <c r="AN797" s="177">
        <v>479518.2</v>
      </c>
      <c r="AO797" s="177">
        <v>0</v>
      </c>
      <c r="AP797" s="177">
        <v>0</v>
      </c>
      <c r="AQ797" s="177">
        <v>0</v>
      </c>
      <c r="AR797" s="177">
        <v>0</v>
      </c>
      <c r="AS797" s="177">
        <v>0</v>
      </c>
      <c r="AT797" s="177">
        <v>0</v>
      </c>
      <c r="AU797" s="177">
        <v>0</v>
      </c>
      <c r="AV797" s="177">
        <v>0</v>
      </c>
      <c r="AW797" s="177">
        <v>0</v>
      </c>
      <c r="AX797" s="177">
        <v>0</v>
      </c>
      <c r="AY797" s="177">
        <v>0</v>
      </c>
      <c r="AZ797" s="177">
        <v>0</v>
      </c>
      <c r="BA797" s="177">
        <v>0</v>
      </c>
      <c r="BB797" s="177">
        <v>0</v>
      </c>
      <c r="BC797" s="177">
        <v>0</v>
      </c>
      <c r="BD797" s="177">
        <v>0</v>
      </c>
      <c r="BE797" s="177">
        <v>0</v>
      </c>
      <c r="BF797" s="177">
        <v>0</v>
      </c>
      <c r="BG797" s="177">
        <v>0</v>
      </c>
      <c r="BH797" s="177">
        <v>0</v>
      </c>
      <c r="BI797" s="177">
        <v>0</v>
      </c>
      <c r="BJ797" s="177">
        <v>0</v>
      </c>
      <c r="BK797" s="177">
        <v>0</v>
      </c>
      <c r="BL797" s="177">
        <v>3793.87</v>
      </c>
      <c r="BM797" s="177">
        <v>0</v>
      </c>
      <c r="BN797" s="177">
        <v>0</v>
      </c>
      <c r="BO797" s="177">
        <v>0</v>
      </c>
      <c r="BP797" s="177">
        <v>0</v>
      </c>
      <c r="BQ797" s="177">
        <v>0</v>
      </c>
      <c r="BR797" s="177">
        <v>307138.46999999997</v>
      </c>
      <c r="BS797" s="177">
        <v>0</v>
      </c>
      <c r="BT797" s="177">
        <v>0</v>
      </c>
      <c r="BU797" s="177">
        <v>0</v>
      </c>
      <c r="BV797" s="177">
        <v>2910.4</v>
      </c>
      <c r="BW797" s="177">
        <v>0</v>
      </c>
      <c r="BX797" s="177">
        <v>0</v>
      </c>
      <c r="BY797" s="177">
        <v>0</v>
      </c>
      <c r="BZ797" s="177">
        <v>0</v>
      </c>
      <c r="CA797" s="177">
        <v>0</v>
      </c>
      <c r="CB797" s="177">
        <v>0</v>
      </c>
      <c r="CC797" s="177">
        <v>0</v>
      </c>
      <c r="CD797" s="177">
        <v>0</v>
      </c>
      <c r="CE797" s="177">
        <v>0</v>
      </c>
      <c r="CF797" s="177">
        <v>0</v>
      </c>
      <c r="CG797" s="177">
        <v>0</v>
      </c>
      <c r="CH797" s="177">
        <v>0</v>
      </c>
      <c r="CI797" s="177">
        <v>0</v>
      </c>
      <c r="CJ797" s="177">
        <v>0</v>
      </c>
      <c r="CK797" s="177">
        <v>0</v>
      </c>
      <c r="CL797" s="177">
        <v>0</v>
      </c>
      <c r="CM797" s="178" t="s">
        <v>2308</v>
      </c>
      <c r="CN797" s="153" t="s">
        <v>2309</v>
      </c>
      <c r="CO797" s="153" t="s">
        <v>2308</v>
      </c>
      <c r="CQ797" s="189" t="s">
        <v>2310</v>
      </c>
      <c r="CR797" s="154">
        <f t="shared" si="20"/>
        <v>0</v>
      </c>
      <c r="CS797" s="154" t="s">
        <v>1175</v>
      </c>
      <c r="CT797" s="154" t="s">
        <v>1176</v>
      </c>
      <c r="CU797" s="154">
        <v>0</v>
      </c>
      <c r="CW797" s="157" t="s">
        <v>2309</v>
      </c>
      <c r="CX797" s="154" t="s">
        <v>2308</v>
      </c>
      <c r="CY797" s="154">
        <v>0</v>
      </c>
      <c r="CZ797" s="174">
        <f t="shared" si="19"/>
        <v>0</v>
      </c>
      <c r="DA797" s="158" t="s">
        <v>1175</v>
      </c>
      <c r="DB797" s="154" t="s">
        <v>1176</v>
      </c>
      <c r="DC797" s="154" t="s">
        <v>1288</v>
      </c>
    </row>
    <row r="798" spans="1:107" ht="13.2" customHeight="1" x14ac:dyDescent="0.25">
      <c r="A798" s="175" t="s">
        <v>1177</v>
      </c>
      <c r="B798" s="176" t="s">
        <v>1178</v>
      </c>
      <c r="C798" s="177">
        <v>1641851.58</v>
      </c>
      <c r="D798" s="177">
        <v>171145.41</v>
      </c>
      <c r="E798" s="177">
        <v>72940.88</v>
      </c>
      <c r="F798" s="177">
        <v>148824.4</v>
      </c>
      <c r="G798" s="177">
        <v>60677.599999999999</v>
      </c>
      <c r="H798" s="177">
        <v>104207.73</v>
      </c>
      <c r="I798" s="177">
        <v>50163.4</v>
      </c>
      <c r="J798" s="177">
        <v>301810.52</v>
      </c>
      <c r="K798" s="177">
        <v>152784.16</v>
      </c>
      <c r="L798" s="177">
        <v>274259.38</v>
      </c>
      <c r="M798" s="177">
        <v>186323.8</v>
      </c>
      <c r="N798" s="177">
        <v>40186.160000000003</v>
      </c>
      <c r="O798" s="177">
        <v>284909.74</v>
      </c>
      <c r="P798" s="177">
        <v>48917.2</v>
      </c>
      <c r="Q798" s="177">
        <v>50885.4</v>
      </c>
      <c r="R798" s="177">
        <v>307542.86</v>
      </c>
      <c r="S798" s="177">
        <v>195632.72</v>
      </c>
      <c r="T798" s="177">
        <v>32124.76</v>
      </c>
      <c r="U798" s="177">
        <v>162369.04</v>
      </c>
      <c r="V798" s="177">
        <v>43605.2</v>
      </c>
      <c r="W798" s="177">
        <v>462801.77</v>
      </c>
      <c r="X798" s="177">
        <v>38303.519999999997</v>
      </c>
      <c r="Y798" s="177">
        <v>120658.73</v>
      </c>
      <c r="Z798" s="177">
        <v>173600.2</v>
      </c>
      <c r="AA798" s="177">
        <v>20684.96</v>
      </c>
      <c r="AB798" s="177">
        <v>32734.68</v>
      </c>
      <c r="AC798" s="177">
        <v>244996.72</v>
      </c>
      <c r="AD798" s="177">
        <v>238172.16</v>
      </c>
      <c r="AE798" s="177">
        <v>91857.919999999998</v>
      </c>
      <c r="AF798" s="177">
        <v>82021.039999999994</v>
      </c>
      <c r="AG798" s="177">
        <v>23031.68</v>
      </c>
      <c r="AH798" s="177">
        <v>26454.639999999999</v>
      </c>
      <c r="AI798" s="177">
        <v>55239.360000000001</v>
      </c>
      <c r="AJ798" s="177">
        <v>81074.98</v>
      </c>
      <c r="AK798" s="177">
        <v>44989.97</v>
      </c>
      <c r="AL798" s="177">
        <v>48816.88</v>
      </c>
      <c r="AM798" s="177">
        <v>56293.2</v>
      </c>
      <c r="AN798" s="177">
        <v>128042.32</v>
      </c>
      <c r="AO798" s="177">
        <v>93756.28</v>
      </c>
      <c r="AP798" s="177">
        <v>46277.760000000002</v>
      </c>
      <c r="AQ798" s="177">
        <v>6157.36</v>
      </c>
      <c r="AR798" s="177">
        <v>157867.9</v>
      </c>
      <c r="AS798" s="177">
        <v>21428.68</v>
      </c>
      <c r="AT798" s="177">
        <v>54154.8</v>
      </c>
      <c r="AU798" s="177">
        <v>58943.65</v>
      </c>
      <c r="AV798" s="177">
        <v>21124.959999999999</v>
      </c>
      <c r="AW798" s="177">
        <v>42054.06</v>
      </c>
      <c r="AX798" s="177">
        <v>130743.49</v>
      </c>
      <c r="AY798" s="177">
        <v>126529.12</v>
      </c>
      <c r="AZ798" s="177">
        <v>82172.88</v>
      </c>
      <c r="BA798" s="177">
        <v>563768.07999999996</v>
      </c>
      <c r="BB798" s="177">
        <v>7915.84</v>
      </c>
      <c r="BC798" s="177">
        <v>826634.23999999999</v>
      </c>
      <c r="BD798" s="177">
        <v>239670.1</v>
      </c>
      <c r="BE798" s="177">
        <v>15628.58</v>
      </c>
      <c r="BF798" s="177">
        <v>84643.62</v>
      </c>
      <c r="BG798" s="177">
        <v>161435.91</v>
      </c>
      <c r="BH798" s="177">
        <v>13454.04</v>
      </c>
      <c r="BI798" s="177">
        <v>2698.88</v>
      </c>
      <c r="BJ798" s="177">
        <v>114180.24</v>
      </c>
      <c r="BK798" s="177">
        <v>171352.9</v>
      </c>
      <c r="BL798" s="177">
        <v>256649.32</v>
      </c>
      <c r="BM798" s="177">
        <v>183800</v>
      </c>
      <c r="BN798" s="177">
        <v>55132.68</v>
      </c>
      <c r="BO798" s="177">
        <v>103448.56</v>
      </c>
      <c r="BP798" s="177">
        <v>104617.60000000001</v>
      </c>
      <c r="BQ798" s="177">
        <v>180916</v>
      </c>
      <c r="BR798" s="179">
        <v>4499.12</v>
      </c>
      <c r="BS798" s="177">
        <v>12925.28</v>
      </c>
      <c r="BT798" s="177">
        <v>196455.37</v>
      </c>
      <c r="BU798" s="177">
        <v>2066595.52</v>
      </c>
      <c r="BV798" s="177">
        <v>21971.439999999999</v>
      </c>
      <c r="BW798" s="177">
        <v>112490.62</v>
      </c>
      <c r="BX798" s="177">
        <v>123897.88</v>
      </c>
      <c r="BY798" s="177">
        <v>28210.98</v>
      </c>
      <c r="BZ798" s="177">
        <v>181410.16</v>
      </c>
      <c r="CA798" s="177">
        <v>142624.24</v>
      </c>
      <c r="CB798" s="177">
        <v>251561.76</v>
      </c>
      <c r="CC798" s="177">
        <v>165219.84</v>
      </c>
      <c r="CD798" s="177">
        <v>171650.96</v>
      </c>
      <c r="CE798" s="177">
        <v>154608.79999999999</v>
      </c>
      <c r="CF798" s="177">
        <v>780.08</v>
      </c>
      <c r="CG798" s="177">
        <v>98048.08</v>
      </c>
      <c r="CH798" s="177">
        <v>54082.879999999997</v>
      </c>
      <c r="CI798" s="177">
        <v>11433.2</v>
      </c>
      <c r="CJ798" s="177">
        <v>664042.16</v>
      </c>
      <c r="CK798" s="177">
        <v>44007.28</v>
      </c>
      <c r="CL798" s="177">
        <v>33623.089999999997</v>
      </c>
      <c r="CM798" s="178" t="s">
        <v>2308</v>
      </c>
      <c r="CN798" s="153" t="s">
        <v>2309</v>
      </c>
      <c r="CO798" s="153" t="s">
        <v>2308</v>
      </c>
      <c r="CQ798" s="189" t="s">
        <v>2310</v>
      </c>
      <c r="CR798" s="154">
        <f t="shared" si="20"/>
        <v>0</v>
      </c>
      <c r="CS798" s="154" t="s">
        <v>1177</v>
      </c>
      <c r="CT798" s="154" t="s">
        <v>1178</v>
      </c>
      <c r="CU798" s="154">
        <v>0</v>
      </c>
      <c r="CW798" s="157" t="s">
        <v>2309</v>
      </c>
      <c r="CX798" s="154" t="s">
        <v>2308</v>
      </c>
      <c r="CY798" s="154">
        <v>0</v>
      </c>
      <c r="CZ798" s="174">
        <f t="shared" si="19"/>
        <v>0</v>
      </c>
      <c r="DA798" s="158" t="s">
        <v>1177</v>
      </c>
      <c r="DB798" s="154" t="s">
        <v>1178</v>
      </c>
      <c r="DC798" s="154" t="s">
        <v>1288</v>
      </c>
    </row>
    <row r="799" spans="1:107" ht="13.2" customHeight="1" x14ac:dyDescent="0.25">
      <c r="A799" s="175" t="s">
        <v>1179</v>
      </c>
      <c r="B799" s="176" t="s">
        <v>1180</v>
      </c>
      <c r="C799" s="177">
        <v>640489.84</v>
      </c>
      <c r="D799" s="177">
        <v>53431.73</v>
      </c>
      <c r="E799" s="177">
        <v>42478.2</v>
      </c>
      <c r="F799" s="177">
        <v>16152.32</v>
      </c>
      <c r="G799" s="177">
        <v>8728.24</v>
      </c>
      <c r="H799" s="177">
        <v>7144.96</v>
      </c>
      <c r="I799" s="177">
        <v>19363.36</v>
      </c>
      <c r="J799" s="177">
        <v>155605.31</v>
      </c>
      <c r="K799" s="177">
        <v>15667.04</v>
      </c>
      <c r="L799" s="177">
        <v>232686.9</v>
      </c>
      <c r="M799" s="177">
        <v>160170.84</v>
      </c>
      <c r="N799" s="177">
        <v>11985.44</v>
      </c>
      <c r="O799" s="177">
        <v>455045.36</v>
      </c>
      <c r="P799" s="177">
        <v>50574.28</v>
      </c>
      <c r="Q799" s="177">
        <v>42442.2</v>
      </c>
      <c r="R799" s="177">
        <v>688207.41</v>
      </c>
      <c r="S799" s="177">
        <v>166879.26</v>
      </c>
      <c r="T799" s="177">
        <v>45864.44</v>
      </c>
      <c r="U799" s="177">
        <v>73819.839999999997</v>
      </c>
      <c r="V799" s="177">
        <v>43584.72</v>
      </c>
      <c r="W799" s="177">
        <v>867697.04</v>
      </c>
      <c r="X799" s="177">
        <v>29091.55</v>
      </c>
      <c r="Y799" s="177">
        <v>150104.79999999999</v>
      </c>
      <c r="Z799" s="177">
        <v>73807.039999999994</v>
      </c>
      <c r="AA799" s="177">
        <v>5141.68</v>
      </c>
      <c r="AB799" s="177">
        <v>15159.44</v>
      </c>
      <c r="AC799" s="177">
        <v>172777.44</v>
      </c>
      <c r="AD799" s="177">
        <v>89668.160000000003</v>
      </c>
      <c r="AE799" s="177">
        <v>54986.96</v>
      </c>
      <c r="AF799" s="177">
        <v>17470.64</v>
      </c>
      <c r="AG799" s="177">
        <v>12134.16</v>
      </c>
      <c r="AH799" s="177">
        <v>5262.8</v>
      </c>
      <c r="AI799" s="177">
        <v>21110.639999999999</v>
      </c>
      <c r="AJ799" s="177">
        <v>16917.759999999998</v>
      </c>
      <c r="AK799" s="177">
        <v>298367.53999999998</v>
      </c>
      <c r="AL799" s="177">
        <v>26283.119999999999</v>
      </c>
      <c r="AM799" s="177">
        <v>19541.48</v>
      </c>
      <c r="AN799" s="177">
        <v>59490.32</v>
      </c>
      <c r="AO799" s="177">
        <v>84160.48</v>
      </c>
      <c r="AP799" s="177">
        <v>9820.16</v>
      </c>
      <c r="AQ799" s="177">
        <v>3591.12</v>
      </c>
      <c r="AR799" s="177">
        <v>163943.75</v>
      </c>
      <c r="AS799" s="177">
        <v>3241.68</v>
      </c>
      <c r="AT799" s="177">
        <v>43665.760000000002</v>
      </c>
      <c r="AU799" s="177">
        <v>31439.599999999999</v>
      </c>
      <c r="AV799" s="177">
        <v>10814.8</v>
      </c>
      <c r="AW799" s="177">
        <v>3365.28</v>
      </c>
      <c r="AX799" s="177">
        <v>6680.4</v>
      </c>
      <c r="AY799" s="177">
        <v>20041.04</v>
      </c>
      <c r="AZ799" s="177">
        <v>33215.199999999997</v>
      </c>
      <c r="BA799" s="177">
        <v>264293.46000000002</v>
      </c>
      <c r="BB799" s="177">
        <v>7510.24</v>
      </c>
      <c r="BC799" s="177">
        <v>500234.54</v>
      </c>
      <c r="BD799" s="177">
        <v>194043.99</v>
      </c>
      <c r="BE799" s="177">
        <v>14422.9</v>
      </c>
      <c r="BF799" s="177">
        <v>38531.919999999998</v>
      </c>
      <c r="BG799" s="177">
        <v>428345.37</v>
      </c>
      <c r="BH799" s="177">
        <v>160.96</v>
      </c>
      <c r="BI799" s="177">
        <v>7587.12</v>
      </c>
      <c r="BJ799" s="177">
        <v>24148.16</v>
      </c>
      <c r="BK799" s="177">
        <v>300680.28999999998</v>
      </c>
      <c r="BL799" s="177">
        <v>506639.1</v>
      </c>
      <c r="BM799" s="177">
        <v>66380.479999999996</v>
      </c>
      <c r="BN799" s="177">
        <v>16790.560000000001</v>
      </c>
      <c r="BO799" s="177">
        <v>61366.720000000001</v>
      </c>
      <c r="BP799" s="177">
        <v>25346.03</v>
      </c>
      <c r="BQ799" s="177">
        <v>132362.16</v>
      </c>
      <c r="BR799" s="177">
        <v>0</v>
      </c>
      <c r="BS799" s="177">
        <v>23995.200000000001</v>
      </c>
      <c r="BT799" s="177">
        <v>249637.41</v>
      </c>
      <c r="BU799" s="177">
        <v>631353.19999999995</v>
      </c>
      <c r="BV799" s="177">
        <v>113576.08</v>
      </c>
      <c r="BW799" s="177">
        <v>35907.360000000001</v>
      </c>
      <c r="BX799" s="177">
        <v>225463.46</v>
      </c>
      <c r="BY799" s="177">
        <v>7010</v>
      </c>
      <c r="BZ799" s="177">
        <v>37769.360000000001</v>
      </c>
      <c r="CA799" s="177">
        <v>23913.439999999999</v>
      </c>
      <c r="CB799" s="177">
        <v>129492.48</v>
      </c>
      <c r="CC799" s="177">
        <v>191430.08</v>
      </c>
      <c r="CD799" s="177">
        <v>119426.48</v>
      </c>
      <c r="CE799" s="177">
        <v>93167.360000000001</v>
      </c>
      <c r="CF799" s="177">
        <v>3103.44</v>
      </c>
      <c r="CG799" s="177">
        <v>18861.919999999998</v>
      </c>
      <c r="CH799" s="177">
        <v>521.20000000000005</v>
      </c>
      <c r="CI799" s="177">
        <v>3500.24</v>
      </c>
      <c r="CJ799" s="177">
        <v>117841.12</v>
      </c>
      <c r="CK799" s="179">
        <v>16540.64</v>
      </c>
      <c r="CL799" s="177">
        <v>8083.08</v>
      </c>
      <c r="CM799" s="178" t="s">
        <v>2308</v>
      </c>
      <c r="CN799" s="153" t="s">
        <v>2309</v>
      </c>
      <c r="CO799" s="153" t="s">
        <v>2308</v>
      </c>
      <c r="CQ799" s="189" t="s">
        <v>2310</v>
      </c>
      <c r="CR799" s="154">
        <f t="shared" si="20"/>
        <v>0</v>
      </c>
      <c r="CS799" s="154" t="s">
        <v>1179</v>
      </c>
      <c r="CT799" s="154" t="s">
        <v>2313</v>
      </c>
      <c r="CU799" s="154">
        <v>0</v>
      </c>
      <c r="CW799" s="157" t="s">
        <v>2309</v>
      </c>
      <c r="CX799" s="154" t="s">
        <v>2308</v>
      </c>
      <c r="CY799" s="154">
        <v>0</v>
      </c>
      <c r="CZ799" s="174">
        <f t="shared" si="19"/>
        <v>0</v>
      </c>
      <c r="DA799" s="158" t="s">
        <v>1179</v>
      </c>
      <c r="DB799" s="154" t="s">
        <v>1180</v>
      </c>
      <c r="DC799" s="154" t="s">
        <v>1288</v>
      </c>
    </row>
    <row r="800" spans="1:107" ht="13.2" customHeight="1" x14ac:dyDescent="0.25">
      <c r="A800" s="175" t="s">
        <v>1181</v>
      </c>
      <c r="B800" s="176" t="s">
        <v>1182</v>
      </c>
      <c r="C800" s="177">
        <v>742012.23</v>
      </c>
      <c r="D800" s="177">
        <v>49097.86</v>
      </c>
      <c r="E800" s="177">
        <v>28279.32</v>
      </c>
      <c r="F800" s="177">
        <v>28174.17</v>
      </c>
      <c r="G800" s="177">
        <v>24456.12</v>
      </c>
      <c r="H800" s="177">
        <v>27835.21</v>
      </c>
      <c r="I800" s="177">
        <v>12792.14</v>
      </c>
      <c r="J800" s="177">
        <v>142829.35</v>
      </c>
      <c r="K800" s="177">
        <v>21450.89</v>
      </c>
      <c r="L800" s="177">
        <v>33814.89</v>
      </c>
      <c r="M800" s="177">
        <v>59041.96</v>
      </c>
      <c r="N800" s="177">
        <v>8134.43</v>
      </c>
      <c r="O800" s="177">
        <v>330190.5</v>
      </c>
      <c r="P800" s="177">
        <v>6844</v>
      </c>
      <c r="Q800" s="177">
        <v>24741.08</v>
      </c>
      <c r="R800" s="177">
        <v>318466.96999999997</v>
      </c>
      <c r="S800" s="177">
        <v>70334.009999999995</v>
      </c>
      <c r="T800" s="177">
        <v>6838.45</v>
      </c>
      <c r="U800" s="177">
        <v>11952.66</v>
      </c>
      <c r="V800" s="177">
        <v>809.01</v>
      </c>
      <c r="W800" s="177">
        <v>453499.37</v>
      </c>
      <c r="X800" s="177">
        <v>0</v>
      </c>
      <c r="Y800" s="177">
        <v>0</v>
      </c>
      <c r="Z800" s="177">
        <v>6978</v>
      </c>
      <c r="AA800" s="177">
        <v>0</v>
      </c>
      <c r="AB800" s="177">
        <v>0</v>
      </c>
      <c r="AC800" s="177">
        <v>0</v>
      </c>
      <c r="AD800" s="177">
        <v>0</v>
      </c>
      <c r="AE800" s="177">
        <v>0</v>
      </c>
      <c r="AF800" s="177">
        <v>0</v>
      </c>
      <c r="AG800" s="177">
        <v>0</v>
      </c>
      <c r="AH800" s="177">
        <v>0</v>
      </c>
      <c r="AI800" s="177">
        <v>0</v>
      </c>
      <c r="AJ800" s="177">
        <v>0</v>
      </c>
      <c r="AK800" s="177">
        <v>3098925.28</v>
      </c>
      <c r="AL800" s="177">
        <v>18011.43</v>
      </c>
      <c r="AM800" s="177">
        <v>33174.71</v>
      </c>
      <c r="AN800" s="177">
        <v>24337.5</v>
      </c>
      <c r="AO800" s="177">
        <v>71089.23</v>
      </c>
      <c r="AP800" s="177">
        <v>2563.98</v>
      </c>
      <c r="AQ800" s="177">
        <v>4867.29</v>
      </c>
      <c r="AR800" s="177">
        <v>381554.3</v>
      </c>
      <c r="AS800" s="177">
        <v>20558.13</v>
      </c>
      <c r="AT800" s="177">
        <v>23070.14</v>
      </c>
      <c r="AU800" s="177">
        <v>12859.88</v>
      </c>
      <c r="AV800" s="177">
        <v>25503.75</v>
      </c>
      <c r="AW800" s="177">
        <v>28966.16</v>
      </c>
      <c r="AX800" s="177">
        <v>25093.86</v>
      </c>
      <c r="AY800" s="177">
        <v>27011.22</v>
      </c>
      <c r="AZ800" s="177">
        <v>19173.39</v>
      </c>
      <c r="BA800" s="177">
        <v>237088.55</v>
      </c>
      <c r="BB800" s="177">
        <v>10383.93</v>
      </c>
      <c r="BC800" s="177">
        <v>1117979.17</v>
      </c>
      <c r="BD800" s="177">
        <v>193545.67</v>
      </c>
      <c r="BE800" s="177">
        <v>5358.85</v>
      </c>
      <c r="BF800" s="177">
        <v>1770.78</v>
      </c>
      <c r="BG800" s="177">
        <v>446340.04</v>
      </c>
      <c r="BH800" s="177">
        <v>1981.62</v>
      </c>
      <c r="BI800" s="177">
        <v>3949.89</v>
      </c>
      <c r="BJ800" s="177">
        <v>3603.09</v>
      </c>
      <c r="BK800" s="177">
        <v>6912.63</v>
      </c>
      <c r="BL800" s="177">
        <v>209093.35</v>
      </c>
      <c r="BM800" s="177">
        <v>35957.279999999999</v>
      </c>
      <c r="BN800" s="177">
        <v>13510.61</v>
      </c>
      <c r="BO800" s="177">
        <v>7689.21</v>
      </c>
      <c r="BP800" s="177">
        <v>8251.26</v>
      </c>
      <c r="BQ800" s="177">
        <v>11351.34</v>
      </c>
      <c r="BR800" s="177">
        <v>2829385.49</v>
      </c>
      <c r="BS800" s="177">
        <v>12319.38</v>
      </c>
      <c r="BT800" s="177">
        <v>45430.74</v>
      </c>
      <c r="BU800" s="177">
        <v>330705.81</v>
      </c>
      <c r="BV800" s="177">
        <v>23516.16</v>
      </c>
      <c r="BW800" s="177">
        <v>22184.58</v>
      </c>
      <c r="BX800" s="177">
        <v>117572.64</v>
      </c>
      <c r="BY800" s="177">
        <v>2991.52</v>
      </c>
      <c r="BZ800" s="177">
        <v>8110.68</v>
      </c>
      <c r="CA800" s="177">
        <v>6437.46</v>
      </c>
      <c r="CB800" s="177">
        <v>4063.32</v>
      </c>
      <c r="CC800" s="177">
        <v>27948.07</v>
      </c>
      <c r="CD800" s="177">
        <v>81609.09</v>
      </c>
      <c r="CE800" s="177">
        <v>52030.26</v>
      </c>
      <c r="CF800" s="177">
        <v>3691.29</v>
      </c>
      <c r="CG800" s="177">
        <v>39670.879999999997</v>
      </c>
      <c r="CH800" s="177">
        <v>6296.88</v>
      </c>
      <c r="CI800" s="177">
        <v>31808.91</v>
      </c>
      <c r="CJ800" s="177">
        <v>8660.42</v>
      </c>
      <c r="CK800" s="177">
        <v>16092.63</v>
      </c>
      <c r="CL800" s="177">
        <v>17305.59</v>
      </c>
      <c r="CM800" s="178" t="s">
        <v>2308</v>
      </c>
      <c r="CN800" s="153" t="s">
        <v>2309</v>
      </c>
      <c r="CO800" s="153" t="s">
        <v>2308</v>
      </c>
      <c r="CQ800" s="189" t="s">
        <v>2310</v>
      </c>
      <c r="CR800" s="154">
        <f t="shared" si="20"/>
        <v>0</v>
      </c>
      <c r="CS800" s="154" t="s">
        <v>1181</v>
      </c>
      <c r="CT800" s="154" t="s">
        <v>1182</v>
      </c>
      <c r="CU800" s="154">
        <v>0</v>
      </c>
      <c r="CW800" s="157" t="s">
        <v>2309</v>
      </c>
      <c r="CX800" s="154" t="s">
        <v>2308</v>
      </c>
      <c r="CY800" s="154">
        <v>0</v>
      </c>
      <c r="CZ800" s="174">
        <f t="shared" si="19"/>
        <v>0</v>
      </c>
      <c r="DA800" s="158" t="s">
        <v>1181</v>
      </c>
      <c r="DB800" s="154" t="s">
        <v>1182</v>
      </c>
      <c r="DC800" s="154" t="s">
        <v>1288</v>
      </c>
    </row>
    <row r="801" spans="1:107" ht="13.2" customHeight="1" x14ac:dyDescent="0.25">
      <c r="A801" s="175" t="s">
        <v>1183</v>
      </c>
      <c r="B801" s="176" t="s">
        <v>1184</v>
      </c>
      <c r="C801" s="177">
        <v>0</v>
      </c>
      <c r="D801" s="177">
        <v>0</v>
      </c>
      <c r="E801" s="177">
        <v>0</v>
      </c>
      <c r="F801" s="177">
        <v>0</v>
      </c>
      <c r="G801" s="177">
        <v>0</v>
      </c>
      <c r="H801" s="177">
        <v>0</v>
      </c>
      <c r="I801" s="177">
        <v>0</v>
      </c>
      <c r="J801" s="177">
        <v>0</v>
      </c>
      <c r="K801" s="177">
        <v>0</v>
      </c>
      <c r="L801" s="177">
        <v>0</v>
      </c>
      <c r="M801" s="177">
        <v>0</v>
      </c>
      <c r="N801" s="177">
        <v>0</v>
      </c>
      <c r="O801" s="177">
        <v>0</v>
      </c>
      <c r="P801" s="177">
        <v>0</v>
      </c>
      <c r="Q801" s="177">
        <v>0</v>
      </c>
      <c r="R801" s="177">
        <v>0</v>
      </c>
      <c r="S801" s="177">
        <v>0</v>
      </c>
      <c r="T801" s="177">
        <v>0</v>
      </c>
      <c r="U801" s="177">
        <v>0</v>
      </c>
      <c r="V801" s="177">
        <v>0</v>
      </c>
      <c r="W801" s="177">
        <v>0</v>
      </c>
      <c r="X801" s="177">
        <v>0</v>
      </c>
      <c r="Y801" s="177">
        <v>0</v>
      </c>
      <c r="Z801" s="177">
        <v>0</v>
      </c>
      <c r="AA801" s="177">
        <v>0</v>
      </c>
      <c r="AB801" s="177">
        <v>0</v>
      </c>
      <c r="AC801" s="177">
        <v>0</v>
      </c>
      <c r="AD801" s="177">
        <v>0</v>
      </c>
      <c r="AE801" s="177">
        <v>0</v>
      </c>
      <c r="AF801" s="177">
        <v>0</v>
      </c>
      <c r="AG801" s="177">
        <v>0</v>
      </c>
      <c r="AH801" s="177">
        <v>0</v>
      </c>
      <c r="AI801" s="177">
        <v>0</v>
      </c>
      <c r="AJ801" s="177">
        <v>0</v>
      </c>
      <c r="AK801" s="177">
        <v>0</v>
      </c>
      <c r="AL801" s="177">
        <v>0</v>
      </c>
      <c r="AM801" s="177">
        <v>0</v>
      </c>
      <c r="AN801" s="177">
        <v>0</v>
      </c>
      <c r="AO801" s="177">
        <v>0</v>
      </c>
      <c r="AP801" s="177">
        <v>0</v>
      </c>
      <c r="AQ801" s="177">
        <v>0</v>
      </c>
      <c r="AR801" s="177">
        <v>0</v>
      </c>
      <c r="AS801" s="177">
        <v>0</v>
      </c>
      <c r="AT801" s="177">
        <v>0</v>
      </c>
      <c r="AU801" s="177">
        <v>0</v>
      </c>
      <c r="AV801" s="177">
        <v>0</v>
      </c>
      <c r="AW801" s="177">
        <v>0</v>
      </c>
      <c r="AX801" s="177">
        <v>0</v>
      </c>
      <c r="AY801" s="177">
        <v>0</v>
      </c>
      <c r="AZ801" s="177">
        <v>0</v>
      </c>
      <c r="BA801" s="177">
        <v>0</v>
      </c>
      <c r="BB801" s="177">
        <v>0</v>
      </c>
      <c r="BC801" s="177">
        <v>0</v>
      </c>
      <c r="BD801" s="177">
        <v>0</v>
      </c>
      <c r="BE801" s="177">
        <v>0</v>
      </c>
      <c r="BF801" s="177">
        <v>0</v>
      </c>
      <c r="BG801" s="177">
        <v>0</v>
      </c>
      <c r="BH801" s="177">
        <v>0</v>
      </c>
      <c r="BI801" s="177">
        <v>0</v>
      </c>
      <c r="BJ801" s="177">
        <v>0</v>
      </c>
      <c r="BK801" s="177">
        <v>0</v>
      </c>
      <c r="BL801" s="177">
        <v>0</v>
      </c>
      <c r="BM801" s="177">
        <v>0</v>
      </c>
      <c r="BN801" s="177">
        <v>0</v>
      </c>
      <c r="BO801" s="177">
        <v>0</v>
      </c>
      <c r="BP801" s="177">
        <v>0</v>
      </c>
      <c r="BQ801" s="177">
        <v>0</v>
      </c>
      <c r="BR801" s="179">
        <v>0</v>
      </c>
      <c r="BS801" s="177">
        <v>0</v>
      </c>
      <c r="BT801" s="177">
        <v>0</v>
      </c>
      <c r="BU801" s="179">
        <v>0</v>
      </c>
      <c r="BV801" s="177">
        <v>0</v>
      </c>
      <c r="BW801" s="179">
        <v>0</v>
      </c>
      <c r="BX801" s="179">
        <v>0</v>
      </c>
      <c r="BY801" s="177">
        <v>0</v>
      </c>
      <c r="BZ801" s="179">
        <v>0</v>
      </c>
      <c r="CA801" s="179">
        <v>0</v>
      </c>
      <c r="CB801" s="179">
        <v>0</v>
      </c>
      <c r="CC801" s="179">
        <v>0</v>
      </c>
      <c r="CD801" s="177">
        <v>0</v>
      </c>
      <c r="CE801" s="177">
        <v>0</v>
      </c>
      <c r="CF801" s="177">
        <v>0</v>
      </c>
      <c r="CG801" s="179">
        <v>0</v>
      </c>
      <c r="CH801" s="177">
        <v>0</v>
      </c>
      <c r="CI801" s="179">
        <v>0</v>
      </c>
      <c r="CJ801" s="179">
        <v>0</v>
      </c>
      <c r="CK801" s="177">
        <v>0</v>
      </c>
      <c r="CL801" s="177">
        <v>0</v>
      </c>
      <c r="CM801" s="178" t="s">
        <v>2308</v>
      </c>
      <c r="CN801" s="153" t="s">
        <v>2309</v>
      </c>
      <c r="CO801" s="153" t="s">
        <v>2308</v>
      </c>
      <c r="CQ801" s="189" t="s">
        <v>2310</v>
      </c>
      <c r="CR801" s="154">
        <f t="shared" si="20"/>
        <v>0</v>
      </c>
      <c r="CS801" s="154" t="s">
        <v>1183</v>
      </c>
      <c r="CT801" s="154" t="s">
        <v>1184</v>
      </c>
      <c r="CU801" s="154">
        <v>0</v>
      </c>
      <c r="CW801" s="157" t="s">
        <v>2309</v>
      </c>
      <c r="CX801" s="154" t="s">
        <v>2308</v>
      </c>
      <c r="CY801" s="154">
        <v>0</v>
      </c>
      <c r="CZ801" s="174">
        <f t="shared" si="19"/>
        <v>0</v>
      </c>
      <c r="DA801" s="158" t="s">
        <v>1183</v>
      </c>
      <c r="DB801" s="154" t="s">
        <v>1184</v>
      </c>
      <c r="DC801" s="154" t="s">
        <v>1288</v>
      </c>
    </row>
    <row r="802" spans="1:107" ht="13.2" customHeight="1" x14ac:dyDescent="0.25">
      <c r="A802" s="175" t="s">
        <v>1185</v>
      </c>
      <c r="B802" s="176" t="s">
        <v>1186</v>
      </c>
      <c r="C802" s="177">
        <v>148004</v>
      </c>
      <c r="D802" s="177">
        <v>0</v>
      </c>
      <c r="E802" s="177">
        <v>0</v>
      </c>
      <c r="F802" s="177">
        <v>0</v>
      </c>
      <c r="G802" s="177">
        <v>0</v>
      </c>
      <c r="H802" s="177">
        <v>0</v>
      </c>
      <c r="I802" s="177">
        <v>0</v>
      </c>
      <c r="J802" s="177">
        <v>202091.95</v>
      </c>
      <c r="K802" s="177">
        <v>0</v>
      </c>
      <c r="L802" s="177">
        <v>0</v>
      </c>
      <c r="M802" s="177">
        <v>715891.66</v>
      </c>
      <c r="N802" s="177">
        <v>0</v>
      </c>
      <c r="O802" s="177">
        <v>4493583.7699999996</v>
      </c>
      <c r="P802" s="177">
        <v>1388180.91</v>
      </c>
      <c r="Q802" s="177">
        <v>1716911</v>
      </c>
      <c r="R802" s="177">
        <v>0</v>
      </c>
      <c r="S802" s="177">
        <v>1053547.03</v>
      </c>
      <c r="T802" s="177">
        <v>191310.84</v>
      </c>
      <c r="U802" s="177">
        <v>110153.61</v>
      </c>
      <c r="V802" s="177">
        <v>0</v>
      </c>
      <c r="W802" s="177">
        <v>952577.08</v>
      </c>
      <c r="X802" s="177">
        <v>111097.05</v>
      </c>
      <c r="Y802" s="177">
        <v>164817.5</v>
      </c>
      <c r="Z802" s="177">
        <v>279711.53000000003</v>
      </c>
      <c r="AA802" s="177">
        <v>9561.5</v>
      </c>
      <c r="AB802" s="177">
        <v>6140</v>
      </c>
      <c r="AC802" s="177">
        <v>0</v>
      </c>
      <c r="AD802" s="177">
        <v>3432819.17</v>
      </c>
      <c r="AE802" s="177">
        <v>198274.99</v>
      </c>
      <c r="AF802" s="177">
        <v>44370</v>
      </c>
      <c r="AG802" s="177">
        <v>53091</v>
      </c>
      <c r="AH802" s="177">
        <v>369995</v>
      </c>
      <c r="AI802" s="177">
        <v>478063.5</v>
      </c>
      <c r="AJ802" s="177">
        <v>28822</v>
      </c>
      <c r="AK802" s="177">
        <v>34509078.869999997</v>
      </c>
      <c r="AL802" s="177">
        <v>92179</v>
      </c>
      <c r="AM802" s="177">
        <v>976376.5</v>
      </c>
      <c r="AN802" s="177">
        <v>1084657.5</v>
      </c>
      <c r="AO802" s="177">
        <v>0</v>
      </c>
      <c r="AP802" s="177">
        <v>79056.5</v>
      </c>
      <c r="AQ802" s="177">
        <v>81093.5</v>
      </c>
      <c r="AR802" s="177">
        <v>4434</v>
      </c>
      <c r="AS802" s="177">
        <v>3823514.92</v>
      </c>
      <c r="AT802" s="177">
        <v>2543419.4900000002</v>
      </c>
      <c r="AU802" s="177">
        <v>66907.3</v>
      </c>
      <c r="AV802" s="177">
        <v>466950.5</v>
      </c>
      <c r="AW802" s="177">
        <v>0</v>
      </c>
      <c r="AX802" s="177">
        <v>225708.75</v>
      </c>
      <c r="AY802" s="177">
        <v>29640.5</v>
      </c>
      <c r="AZ802" s="177">
        <v>541032</v>
      </c>
      <c r="BA802" s="177">
        <v>1629213.25</v>
      </c>
      <c r="BB802" s="177">
        <v>153515</v>
      </c>
      <c r="BC802" s="177">
        <v>3784681.6</v>
      </c>
      <c r="BD802" s="177">
        <v>133826.79999999999</v>
      </c>
      <c r="BE802" s="177">
        <v>243721.5</v>
      </c>
      <c r="BF802" s="177">
        <v>114062</v>
      </c>
      <c r="BG802" s="177">
        <v>3855496.06</v>
      </c>
      <c r="BH802" s="177">
        <v>410</v>
      </c>
      <c r="BI802" s="177">
        <v>71151</v>
      </c>
      <c r="BJ802" s="177">
        <v>163077</v>
      </c>
      <c r="BK802" s="177">
        <v>0</v>
      </c>
      <c r="BL802" s="177">
        <v>37856</v>
      </c>
      <c r="BM802" s="177">
        <v>0</v>
      </c>
      <c r="BN802" s="177">
        <v>0</v>
      </c>
      <c r="BO802" s="177">
        <v>3993</v>
      </c>
      <c r="BP802" s="177">
        <v>0</v>
      </c>
      <c r="BQ802" s="177">
        <v>18688</v>
      </c>
      <c r="BR802" s="177">
        <v>1218343</v>
      </c>
      <c r="BS802" s="177">
        <v>1365553.5</v>
      </c>
      <c r="BT802" s="177">
        <v>529657.75</v>
      </c>
      <c r="BU802" s="177">
        <v>726962</v>
      </c>
      <c r="BV802" s="177">
        <v>143250</v>
      </c>
      <c r="BW802" s="177">
        <v>138709</v>
      </c>
      <c r="BX802" s="177">
        <v>169175.65</v>
      </c>
      <c r="BY802" s="177">
        <v>54509.41</v>
      </c>
      <c r="BZ802" s="177">
        <v>166830.9</v>
      </c>
      <c r="CA802" s="177">
        <v>413782</v>
      </c>
      <c r="CB802" s="177">
        <v>52165</v>
      </c>
      <c r="CC802" s="177">
        <v>445453.5</v>
      </c>
      <c r="CD802" s="177">
        <v>692296.25</v>
      </c>
      <c r="CE802" s="177">
        <v>276659</v>
      </c>
      <c r="CF802" s="177">
        <v>168057</v>
      </c>
      <c r="CG802" s="177">
        <v>0</v>
      </c>
      <c r="CH802" s="177">
        <v>101337.08</v>
      </c>
      <c r="CI802" s="177">
        <v>328163.5</v>
      </c>
      <c r="CJ802" s="177">
        <v>313987.46000000002</v>
      </c>
      <c r="CK802" s="177">
        <v>209864.22</v>
      </c>
      <c r="CL802" s="177">
        <v>1839598.67</v>
      </c>
      <c r="CM802" s="178" t="s">
        <v>2276</v>
      </c>
      <c r="CN802" s="153" t="s">
        <v>2277</v>
      </c>
      <c r="CO802" s="153" t="s">
        <v>2276</v>
      </c>
      <c r="CP802" s="154" t="s">
        <v>2282</v>
      </c>
      <c r="CQ802" s="189" t="s">
        <v>2278</v>
      </c>
      <c r="CR802" s="154">
        <f t="shared" si="20"/>
        <v>0</v>
      </c>
      <c r="CS802" s="154" t="s">
        <v>1185</v>
      </c>
      <c r="CT802" s="154" t="s">
        <v>2314</v>
      </c>
      <c r="CU802" s="154">
        <v>0</v>
      </c>
      <c r="CW802" s="157" t="s">
        <v>2277</v>
      </c>
      <c r="CX802" s="154" t="s">
        <v>2276</v>
      </c>
      <c r="CY802" s="154" t="s">
        <v>2282</v>
      </c>
      <c r="CZ802" s="174">
        <f t="shared" si="19"/>
        <v>0</v>
      </c>
      <c r="DA802" s="158" t="s">
        <v>1185</v>
      </c>
      <c r="DB802" s="154" t="s">
        <v>1186</v>
      </c>
      <c r="DC802" s="154" t="s">
        <v>1288</v>
      </c>
    </row>
    <row r="803" spans="1:107" ht="13.2" customHeight="1" x14ac:dyDescent="0.25">
      <c r="A803" s="175" t="s">
        <v>1187</v>
      </c>
      <c r="B803" s="176" t="s">
        <v>1188</v>
      </c>
      <c r="C803" s="177">
        <v>0</v>
      </c>
      <c r="D803" s="177">
        <v>0</v>
      </c>
      <c r="E803" s="177">
        <v>0</v>
      </c>
      <c r="F803" s="177">
        <v>0</v>
      </c>
      <c r="G803" s="177">
        <v>0</v>
      </c>
      <c r="H803" s="177">
        <v>0</v>
      </c>
      <c r="I803" s="177">
        <v>0</v>
      </c>
      <c r="J803" s="177">
        <v>0</v>
      </c>
      <c r="K803" s="177">
        <v>0</v>
      </c>
      <c r="L803" s="177">
        <v>0</v>
      </c>
      <c r="M803" s="177">
        <v>0</v>
      </c>
      <c r="N803" s="177">
        <v>0</v>
      </c>
      <c r="O803" s="177">
        <v>3</v>
      </c>
      <c r="P803" s="177">
        <v>0</v>
      </c>
      <c r="Q803" s="177">
        <v>0</v>
      </c>
      <c r="R803" s="177">
        <v>0</v>
      </c>
      <c r="S803" s="177">
        <v>0</v>
      </c>
      <c r="T803" s="177">
        <v>0</v>
      </c>
      <c r="U803" s="177">
        <v>0</v>
      </c>
      <c r="V803" s="177">
        <v>0</v>
      </c>
      <c r="W803" s="177">
        <v>0</v>
      </c>
      <c r="X803" s="177">
        <v>0</v>
      </c>
      <c r="Y803" s="177">
        <v>0</v>
      </c>
      <c r="Z803" s="177">
        <v>0</v>
      </c>
      <c r="AA803" s="177">
        <v>0</v>
      </c>
      <c r="AB803" s="177">
        <v>0</v>
      </c>
      <c r="AC803" s="177">
        <v>0</v>
      </c>
      <c r="AD803" s="177">
        <v>0</v>
      </c>
      <c r="AE803" s="177">
        <v>0</v>
      </c>
      <c r="AF803" s="177">
        <v>0</v>
      </c>
      <c r="AG803" s="177">
        <v>0</v>
      </c>
      <c r="AH803" s="177">
        <v>0</v>
      </c>
      <c r="AI803" s="177">
        <v>0</v>
      </c>
      <c r="AJ803" s="177">
        <v>0</v>
      </c>
      <c r="AK803" s="177">
        <v>0</v>
      </c>
      <c r="AL803" s="177">
        <v>0</v>
      </c>
      <c r="AM803" s="177">
        <v>0</v>
      </c>
      <c r="AN803" s="177">
        <v>0</v>
      </c>
      <c r="AO803" s="177">
        <v>0</v>
      </c>
      <c r="AP803" s="177">
        <v>0</v>
      </c>
      <c r="AQ803" s="177">
        <v>0</v>
      </c>
      <c r="AR803" s="177">
        <v>0</v>
      </c>
      <c r="AS803" s="177">
        <v>0</v>
      </c>
      <c r="AT803" s="177">
        <v>0</v>
      </c>
      <c r="AU803" s="177">
        <v>0</v>
      </c>
      <c r="AV803" s="177">
        <v>0</v>
      </c>
      <c r="AW803" s="177">
        <v>0</v>
      </c>
      <c r="AX803" s="177">
        <v>0</v>
      </c>
      <c r="AY803" s="177">
        <v>0</v>
      </c>
      <c r="AZ803" s="177">
        <v>0</v>
      </c>
      <c r="BA803" s="177">
        <v>0</v>
      </c>
      <c r="BB803" s="177">
        <v>0</v>
      </c>
      <c r="BC803" s="177">
        <v>0</v>
      </c>
      <c r="BD803" s="177">
        <v>0</v>
      </c>
      <c r="BE803" s="177">
        <v>0</v>
      </c>
      <c r="BF803" s="177">
        <v>0</v>
      </c>
      <c r="BG803" s="177">
        <v>0</v>
      </c>
      <c r="BH803" s="177">
        <v>0</v>
      </c>
      <c r="BI803" s="177">
        <v>0</v>
      </c>
      <c r="BJ803" s="177">
        <v>0</v>
      </c>
      <c r="BK803" s="177">
        <v>0</v>
      </c>
      <c r="BL803" s="177">
        <v>0</v>
      </c>
      <c r="BM803" s="177">
        <v>0</v>
      </c>
      <c r="BN803" s="177">
        <v>0</v>
      </c>
      <c r="BO803" s="177">
        <v>0</v>
      </c>
      <c r="BP803" s="177">
        <v>0</v>
      </c>
      <c r="BQ803" s="177">
        <v>0</v>
      </c>
      <c r="BR803" s="177">
        <v>0</v>
      </c>
      <c r="BS803" s="179">
        <v>0</v>
      </c>
      <c r="BT803" s="177">
        <v>0</v>
      </c>
      <c r="BU803" s="179">
        <v>0</v>
      </c>
      <c r="BV803" s="177">
        <v>0</v>
      </c>
      <c r="BW803" s="177">
        <v>0</v>
      </c>
      <c r="BX803" s="177">
        <v>0</v>
      </c>
      <c r="BY803" s="177">
        <v>0</v>
      </c>
      <c r="BZ803" s="177">
        <v>0</v>
      </c>
      <c r="CA803" s="179">
        <v>0</v>
      </c>
      <c r="CB803" s="177">
        <v>0</v>
      </c>
      <c r="CC803" s="179">
        <v>0</v>
      </c>
      <c r="CD803" s="177">
        <v>0</v>
      </c>
      <c r="CE803" s="177">
        <v>0</v>
      </c>
      <c r="CF803" s="177">
        <v>0</v>
      </c>
      <c r="CG803" s="177">
        <v>0</v>
      </c>
      <c r="CH803" s="179">
        <v>0</v>
      </c>
      <c r="CI803" s="177">
        <v>0</v>
      </c>
      <c r="CJ803" s="177">
        <v>0</v>
      </c>
      <c r="CK803" s="177">
        <v>0</v>
      </c>
      <c r="CL803" s="177">
        <v>0</v>
      </c>
      <c r="CM803" s="178" t="s">
        <v>2276</v>
      </c>
      <c r="CN803" s="153" t="s">
        <v>2277</v>
      </c>
      <c r="CO803" s="153" t="s">
        <v>2276</v>
      </c>
      <c r="CP803" s="154" t="s">
        <v>2282</v>
      </c>
      <c r="CQ803" s="189" t="s">
        <v>2278</v>
      </c>
      <c r="CR803" s="154">
        <f t="shared" si="20"/>
        <v>0</v>
      </c>
      <c r="CS803" s="154" t="s">
        <v>1187</v>
      </c>
      <c r="CT803" s="154" t="s">
        <v>1188</v>
      </c>
      <c r="CU803" s="154">
        <v>0</v>
      </c>
      <c r="CW803" s="157" t="s">
        <v>2277</v>
      </c>
      <c r="CX803" s="154" t="s">
        <v>2276</v>
      </c>
      <c r="CY803" s="154" t="s">
        <v>2282</v>
      </c>
      <c r="CZ803" s="174">
        <f t="shared" si="19"/>
        <v>0</v>
      </c>
      <c r="DA803" s="158" t="s">
        <v>1187</v>
      </c>
      <c r="DB803" s="154" t="s">
        <v>1188</v>
      </c>
      <c r="DC803" s="154" t="s">
        <v>1288</v>
      </c>
    </row>
    <row r="804" spans="1:107" ht="13.2" customHeight="1" x14ac:dyDescent="0.25">
      <c r="A804" s="175" t="s">
        <v>2315</v>
      </c>
      <c r="B804" s="176" t="s">
        <v>2316</v>
      </c>
      <c r="C804" s="177">
        <v>0</v>
      </c>
      <c r="D804" s="177">
        <v>0</v>
      </c>
      <c r="E804" s="177">
        <v>0</v>
      </c>
      <c r="F804" s="177">
        <v>0</v>
      </c>
      <c r="G804" s="177">
        <v>0</v>
      </c>
      <c r="H804" s="177">
        <v>0</v>
      </c>
      <c r="I804" s="177">
        <v>0</v>
      </c>
      <c r="J804" s="177">
        <v>0</v>
      </c>
      <c r="K804" s="177">
        <v>0</v>
      </c>
      <c r="L804" s="177">
        <v>0</v>
      </c>
      <c r="M804" s="177">
        <v>0</v>
      </c>
      <c r="N804" s="177">
        <v>0</v>
      </c>
      <c r="O804" s="177">
        <v>0</v>
      </c>
      <c r="P804" s="177">
        <v>0</v>
      </c>
      <c r="Q804" s="177">
        <v>0</v>
      </c>
      <c r="R804" s="177">
        <v>0</v>
      </c>
      <c r="S804" s="177">
        <v>0</v>
      </c>
      <c r="T804" s="177">
        <v>0</v>
      </c>
      <c r="U804" s="177">
        <v>0</v>
      </c>
      <c r="V804" s="177">
        <v>0</v>
      </c>
      <c r="W804" s="177">
        <v>0</v>
      </c>
      <c r="X804" s="177">
        <v>0</v>
      </c>
      <c r="Y804" s="177">
        <v>0</v>
      </c>
      <c r="Z804" s="177">
        <v>0</v>
      </c>
      <c r="AA804" s="177">
        <v>0</v>
      </c>
      <c r="AB804" s="177">
        <v>0</v>
      </c>
      <c r="AC804" s="177">
        <v>0</v>
      </c>
      <c r="AD804" s="177">
        <v>0</v>
      </c>
      <c r="AE804" s="177">
        <v>0</v>
      </c>
      <c r="AF804" s="177">
        <v>0</v>
      </c>
      <c r="AG804" s="177">
        <v>0</v>
      </c>
      <c r="AH804" s="177">
        <v>0</v>
      </c>
      <c r="AI804" s="177">
        <v>0</v>
      </c>
      <c r="AJ804" s="177">
        <v>0</v>
      </c>
      <c r="AK804" s="177">
        <v>0</v>
      </c>
      <c r="AL804" s="177">
        <v>0</v>
      </c>
      <c r="AM804" s="177">
        <v>0</v>
      </c>
      <c r="AN804" s="177">
        <v>0</v>
      </c>
      <c r="AO804" s="177">
        <v>0</v>
      </c>
      <c r="AP804" s="177">
        <v>0</v>
      </c>
      <c r="AQ804" s="177">
        <v>0</v>
      </c>
      <c r="AR804" s="177">
        <v>0</v>
      </c>
      <c r="AS804" s="177">
        <v>0</v>
      </c>
      <c r="AT804" s="177">
        <v>0</v>
      </c>
      <c r="AU804" s="177">
        <v>0</v>
      </c>
      <c r="AV804" s="177">
        <v>0</v>
      </c>
      <c r="AW804" s="177">
        <v>0</v>
      </c>
      <c r="AX804" s="177">
        <v>0</v>
      </c>
      <c r="AY804" s="177">
        <v>0</v>
      </c>
      <c r="AZ804" s="177">
        <v>0</v>
      </c>
      <c r="BA804" s="177">
        <v>0</v>
      </c>
      <c r="BB804" s="177">
        <v>0</v>
      </c>
      <c r="BC804" s="177">
        <v>0</v>
      </c>
      <c r="BD804" s="177">
        <v>0</v>
      </c>
      <c r="BE804" s="177">
        <v>0</v>
      </c>
      <c r="BF804" s="177">
        <v>0</v>
      </c>
      <c r="BG804" s="177">
        <v>0</v>
      </c>
      <c r="BH804" s="177">
        <v>0</v>
      </c>
      <c r="BI804" s="177">
        <v>0</v>
      </c>
      <c r="BJ804" s="177">
        <v>0</v>
      </c>
      <c r="BK804" s="177">
        <v>0</v>
      </c>
      <c r="BL804" s="177">
        <v>0</v>
      </c>
      <c r="BM804" s="177">
        <v>0</v>
      </c>
      <c r="BN804" s="177">
        <v>0</v>
      </c>
      <c r="BO804" s="177">
        <v>0</v>
      </c>
      <c r="BP804" s="177">
        <v>0</v>
      </c>
      <c r="BQ804" s="177">
        <v>0</v>
      </c>
      <c r="BR804" s="177">
        <v>0</v>
      </c>
      <c r="BS804" s="177">
        <v>0</v>
      </c>
      <c r="BT804" s="177">
        <v>0</v>
      </c>
      <c r="BU804" s="177">
        <v>0</v>
      </c>
      <c r="BV804" s="177">
        <v>0</v>
      </c>
      <c r="BW804" s="177">
        <v>0</v>
      </c>
      <c r="BX804" s="177">
        <v>0</v>
      </c>
      <c r="BY804" s="177">
        <v>0</v>
      </c>
      <c r="BZ804" s="177">
        <v>0</v>
      </c>
      <c r="CA804" s="177">
        <v>0</v>
      </c>
      <c r="CB804" s="177">
        <v>0</v>
      </c>
      <c r="CC804" s="177">
        <v>0</v>
      </c>
      <c r="CD804" s="177">
        <v>0</v>
      </c>
      <c r="CE804" s="177">
        <v>0</v>
      </c>
      <c r="CF804" s="177">
        <v>0</v>
      </c>
      <c r="CG804" s="177">
        <v>0</v>
      </c>
      <c r="CH804" s="177">
        <v>0</v>
      </c>
      <c r="CI804" s="177">
        <v>1</v>
      </c>
      <c r="CJ804" s="177">
        <v>0</v>
      </c>
      <c r="CK804" s="177">
        <v>0</v>
      </c>
      <c r="CL804" s="177">
        <v>0</v>
      </c>
      <c r="CM804" s="178" t="s">
        <v>2276</v>
      </c>
      <c r="CN804" s="153" t="s">
        <v>2277</v>
      </c>
      <c r="CO804" s="153" t="s">
        <v>2276</v>
      </c>
      <c r="CP804" s="154" t="s">
        <v>2282</v>
      </c>
      <c r="CQ804" s="189" t="s">
        <v>2278</v>
      </c>
      <c r="CR804" s="154">
        <f t="shared" si="20"/>
        <v>0</v>
      </c>
      <c r="CS804" s="154" t="s">
        <v>2315</v>
      </c>
      <c r="CT804" s="154" t="s">
        <v>2316</v>
      </c>
      <c r="CU804" s="154">
        <v>0</v>
      </c>
      <c r="CW804" s="157" t="s">
        <v>2277</v>
      </c>
      <c r="CX804" s="154" t="s">
        <v>2276</v>
      </c>
      <c r="CY804" s="154" t="s">
        <v>2282</v>
      </c>
      <c r="CZ804" s="174">
        <f t="shared" si="19"/>
        <v>0</v>
      </c>
      <c r="DA804" s="158" t="s">
        <v>2315</v>
      </c>
      <c r="DB804" s="154" t="s">
        <v>2316</v>
      </c>
      <c r="DC804" s="154" t="s">
        <v>1288</v>
      </c>
    </row>
    <row r="805" spans="1:107" ht="13.2" customHeight="1" x14ac:dyDescent="0.25">
      <c r="A805" s="175" t="s">
        <v>1189</v>
      </c>
      <c r="B805" s="176" t="s">
        <v>1190</v>
      </c>
      <c r="C805" s="177">
        <v>0</v>
      </c>
      <c r="D805" s="177">
        <v>0</v>
      </c>
      <c r="E805" s="177">
        <v>0</v>
      </c>
      <c r="F805" s="177">
        <v>0</v>
      </c>
      <c r="G805" s="177">
        <v>0</v>
      </c>
      <c r="H805" s="177">
        <v>0</v>
      </c>
      <c r="I805" s="177">
        <v>0</v>
      </c>
      <c r="J805" s="177">
        <v>0</v>
      </c>
      <c r="K805" s="177">
        <v>0</v>
      </c>
      <c r="L805" s="177">
        <v>0</v>
      </c>
      <c r="M805" s="177">
        <v>0</v>
      </c>
      <c r="N805" s="177">
        <v>0</v>
      </c>
      <c r="O805" s="177">
        <v>0</v>
      </c>
      <c r="P805" s="177">
        <v>0</v>
      </c>
      <c r="Q805" s="177">
        <v>0</v>
      </c>
      <c r="R805" s="177">
        <v>0</v>
      </c>
      <c r="S805" s="177">
        <v>0</v>
      </c>
      <c r="T805" s="177">
        <v>0</v>
      </c>
      <c r="U805" s="177">
        <v>0</v>
      </c>
      <c r="V805" s="177">
        <v>0</v>
      </c>
      <c r="W805" s="177">
        <v>0</v>
      </c>
      <c r="X805" s="177">
        <v>0</v>
      </c>
      <c r="Y805" s="177">
        <v>0</v>
      </c>
      <c r="Z805" s="177">
        <v>0</v>
      </c>
      <c r="AA805" s="177">
        <v>0</v>
      </c>
      <c r="AB805" s="177">
        <v>0</v>
      </c>
      <c r="AC805" s="177">
        <v>0</v>
      </c>
      <c r="AD805" s="177">
        <v>0</v>
      </c>
      <c r="AE805" s="177">
        <v>0</v>
      </c>
      <c r="AF805" s="177">
        <v>0</v>
      </c>
      <c r="AG805" s="177">
        <v>0</v>
      </c>
      <c r="AH805" s="177">
        <v>0</v>
      </c>
      <c r="AI805" s="177">
        <v>0</v>
      </c>
      <c r="AJ805" s="177">
        <v>0</v>
      </c>
      <c r="AK805" s="177">
        <v>0</v>
      </c>
      <c r="AL805" s="177">
        <v>0</v>
      </c>
      <c r="AM805" s="177">
        <v>0</v>
      </c>
      <c r="AN805" s="177">
        <v>0</v>
      </c>
      <c r="AO805" s="177">
        <v>0</v>
      </c>
      <c r="AP805" s="177">
        <v>0</v>
      </c>
      <c r="AQ805" s="177">
        <v>0</v>
      </c>
      <c r="AR805" s="177">
        <v>0</v>
      </c>
      <c r="AS805" s="177">
        <v>0</v>
      </c>
      <c r="AT805" s="177">
        <v>0</v>
      </c>
      <c r="AU805" s="177">
        <v>0</v>
      </c>
      <c r="AV805" s="177">
        <v>0</v>
      </c>
      <c r="AW805" s="177">
        <v>0</v>
      </c>
      <c r="AX805" s="177">
        <v>0</v>
      </c>
      <c r="AY805" s="177">
        <v>0</v>
      </c>
      <c r="AZ805" s="177">
        <v>0</v>
      </c>
      <c r="BA805" s="177">
        <v>0</v>
      </c>
      <c r="BB805" s="177">
        <v>0</v>
      </c>
      <c r="BC805" s="177">
        <v>0</v>
      </c>
      <c r="BD805" s="177">
        <v>0</v>
      </c>
      <c r="BE805" s="177">
        <v>0</v>
      </c>
      <c r="BF805" s="177">
        <v>0</v>
      </c>
      <c r="BG805" s="177">
        <v>0</v>
      </c>
      <c r="BH805" s="177">
        <v>0</v>
      </c>
      <c r="BI805" s="177">
        <v>0</v>
      </c>
      <c r="BJ805" s="177">
        <v>0</v>
      </c>
      <c r="BK805" s="177">
        <v>0</v>
      </c>
      <c r="BL805" s="177">
        <v>0</v>
      </c>
      <c r="BM805" s="177">
        <v>0</v>
      </c>
      <c r="BN805" s="177">
        <v>0</v>
      </c>
      <c r="BO805" s="177">
        <v>0</v>
      </c>
      <c r="BP805" s="177">
        <v>0</v>
      </c>
      <c r="BQ805" s="177">
        <v>0</v>
      </c>
      <c r="BR805" s="177">
        <v>0</v>
      </c>
      <c r="BS805" s="177">
        <v>0</v>
      </c>
      <c r="BT805" s="177">
        <v>0</v>
      </c>
      <c r="BU805" s="177">
        <v>0</v>
      </c>
      <c r="BV805" s="177">
        <v>0</v>
      </c>
      <c r="BW805" s="177">
        <v>0</v>
      </c>
      <c r="BX805" s="177">
        <v>0</v>
      </c>
      <c r="BY805" s="177">
        <v>0</v>
      </c>
      <c r="BZ805" s="177">
        <v>0</v>
      </c>
      <c r="CA805" s="177">
        <v>0</v>
      </c>
      <c r="CB805" s="177">
        <v>0</v>
      </c>
      <c r="CC805" s="177">
        <v>0</v>
      </c>
      <c r="CD805" s="177">
        <v>0</v>
      </c>
      <c r="CE805" s="177">
        <v>0</v>
      </c>
      <c r="CF805" s="177">
        <v>0</v>
      </c>
      <c r="CG805" s="177">
        <v>0</v>
      </c>
      <c r="CH805" s="177">
        <v>0</v>
      </c>
      <c r="CI805" s="177">
        <v>0</v>
      </c>
      <c r="CJ805" s="177">
        <v>0</v>
      </c>
      <c r="CK805" s="177">
        <v>0</v>
      </c>
      <c r="CL805" s="177">
        <v>0</v>
      </c>
      <c r="CM805" s="178" t="s">
        <v>2276</v>
      </c>
      <c r="CN805" s="153" t="s">
        <v>2277</v>
      </c>
      <c r="CO805" s="153" t="s">
        <v>2276</v>
      </c>
      <c r="CP805" s="154" t="s">
        <v>2282</v>
      </c>
      <c r="CQ805" s="189" t="s">
        <v>2278</v>
      </c>
      <c r="CR805" s="154">
        <f t="shared" si="20"/>
        <v>0</v>
      </c>
      <c r="CS805" s="154" t="s">
        <v>1189</v>
      </c>
      <c r="CT805" s="154" t="s">
        <v>1190</v>
      </c>
      <c r="CU805" s="154">
        <v>0</v>
      </c>
      <c r="CW805" s="157" t="s">
        <v>2277</v>
      </c>
      <c r="CX805" s="154" t="s">
        <v>2276</v>
      </c>
      <c r="CY805" s="154" t="s">
        <v>2282</v>
      </c>
      <c r="CZ805" s="174">
        <f t="shared" si="19"/>
        <v>0</v>
      </c>
      <c r="DA805" s="158" t="s">
        <v>1189</v>
      </c>
      <c r="DB805" s="154" t="s">
        <v>1190</v>
      </c>
      <c r="DC805" s="154" t="s">
        <v>1288</v>
      </c>
    </row>
    <row r="806" spans="1:107" ht="13.2" customHeight="1" x14ac:dyDescent="0.25">
      <c r="A806" s="175" t="s">
        <v>1191</v>
      </c>
      <c r="B806" s="176" t="s">
        <v>1192</v>
      </c>
      <c r="C806" s="177">
        <v>0</v>
      </c>
      <c r="D806" s="177">
        <v>0</v>
      </c>
      <c r="E806" s="177">
        <v>0</v>
      </c>
      <c r="F806" s="177">
        <v>0</v>
      </c>
      <c r="G806" s="177">
        <v>0</v>
      </c>
      <c r="H806" s="177">
        <v>0</v>
      </c>
      <c r="I806" s="177">
        <v>0</v>
      </c>
      <c r="J806" s="177">
        <v>0</v>
      </c>
      <c r="K806" s="177">
        <v>0</v>
      </c>
      <c r="L806" s="177">
        <v>0</v>
      </c>
      <c r="M806" s="177">
        <v>0</v>
      </c>
      <c r="N806" s="177">
        <v>0</v>
      </c>
      <c r="O806" s="177">
        <v>109750.12</v>
      </c>
      <c r="P806" s="177">
        <v>0</v>
      </c>
      <c r="Q806" s="177">
        <v>0</v>
      </c>
      <c r="R806" s="177">
        <v>0</v>
      </c>
      <c r="S806" s="177">
        <v>0</v>
      </c>
      <c r="T806" s="177">
        <v>0</v>
      </c>
      <c r="U806" s="177">
        <v>0</v>
      </c>
      <c r="V806" s="177">
        <v>0</v>
      </c>
      <c r="W806" s="177">
        <v>0</v>
      </c>
      <c r="X806" s="177">
        <v>0</v>
      </c>
      <c r="Y806" s="177">
        <v>0</v>
      </c>
      <c r="Z806" s="177">
        <v>0</v>
      </c>
      <c r="AA806" s="177">
        <v>0</v>
      </c>
      <c r="AB806" s="177">
        <v>0</v>
      </c>
      <c r="AC806" s="177">
        <v>0</v>
      </c>
      <c r="AD806" s="177">
        <v>0</v>
      </c>
      <c r="AE806" s="177">
        <v>0</v>
      </c>
      <c r="AF806" s="177">
        <v>0</v>
      </c>
      <c r="AG806" s="177">
        <v>0</v>
      </c>
      <c r="AH806" s="177">
        <v>0</v>
      </c>
      <c r="AI806" s="177">
        <v>0</v>
      </c>
      <c r="AJ806" s="177">
        <v>0</v>
      </c>
      <c r="AK806" s="177">
        <v>0</v>
      </c>
      <c r="AL806" s="177">
        <v>0</v>
      </c>
      <c r="AM806" s="177">
        <v>0</v>
      </c>
      <c r="AN806" s="177">
        <v>0</v>
      </c>
      <c r="AO806" s="177">
        <v>0</v>
      </c>
      <c r="AP806" s="177">
        <v>0</v>
      </c>
      <c r="AQ806" s="177">
        <v>0</v>
      </c>
      <c r="AR806" s="177">
        <v>0</v>
      </c>
      <c r="AS806" s="177">
        <v>0</v>
      </c>
      <c r="AT806" s="177">
        <v>0</v>
      </c>
      <c r="AU806" s="177">
        <v>0</v>
      </c>
      <c r="AV806" s="177">
        <v>0</v>
      </c>
      <c r="AW806" s="177">
        <v>0</v>
      </c>
      <c r="AX806" s="177">
        <v>0</v>
      </c>
      <c r="AY806" s="177">
        <v>0</v>
      </c>
      <c r="AZ806" s="177">
        <v>0</v>
      </c>
      <c r="BA806" s="177">
        <v>0</v>
      </c>
      <c r="BB806" s="177">
        <v>0</v>
      </c>
      <c r="BC806" s="177">
        <v>0</v>
      </c>
      <c r="BD806" s="177">
        <v>0</v>
      </c>
      <c r="BE806" s="177">
        <v>0</v>
      </c>
      <c r="BF806" s="177">
        <v>0</v>
      </c>
      <c r="BG806" s="177">
        <v>0</v>
      </c>
      <c r="BH806" s="177">
        <v>0</v>
      </c>
      <c r="BI806" s="177">
        <v>0</v>
      </c>
      <c r="BJ806" s="177">
        <v>0</v>
      </c>
      <c r="BK806" s="177">
        <v>0</v>
      </c>
      <c r="BL806" s="177">
        <v>0</v>
      </c>
      <c r="BM806" s="177">
        <v>0</v>
      </c>
      <c r="BN806" s="177">
        <v>0</v>
      </c>
      <c r="BO806" s="177">
        <v>0</v>
      </c>
      <c r="BP806" s="177">
        <v>0</v>
      </c>
      <c r="BQ806" s="177">
        <v>0</v>
      </c>
      <c r="BR806" s="177">
        <v>0</v>
      </c>
      <c r="BS806" s="177">
        <v>0</v>
      </c>
      <c r="BT806" s="177">
        <v>0</v>
      </c>
      <c r="BU806" s="177">
        <v>0</v>
      </c>
      <c r="BV806" s="177">
        <v>0</v>
      </c>
      <c r="BW806" s="177">
        <v>0</v>
      </c>
      <c r="BX806" s="177">
        <v>0</v>
      </c>
      <c r="BY806" s="177">
        <v>0</v>
      </c>
      <c r="BZ806" s="177">
        <v>0</v>
      </c>
      <c r="CA806" s="177">
        <v>0</v>
      </c>
      <c r="CB806" s="177">
        <v>0</v>
      </c>
      <c r="CC806" s="177">
        <v>0</v>
      </c>
      <c r="CD806" s="177">
        <v>0</v>
      </c>
      <c r="CE806" s="177">
        <v>0</v>
      </c>
      <c r="CF806" s="177">
        <v>0</v>
      </c>
      <c r="CG806" s="177">
        <v>0</v>
      </c>
      <c r="CH806" s="177">
        <v>0</v>
      </c>
      <c r="CI806" s="177">
        <v>0</v>
      </c>
      <c r="CJ806" s="177">
        <v>0</v>
      </c>
      <c r="CK806" s="177">
        <v>0</v>
      </c>
      <c r="CL806" s="177">
        <v>0</v>
      </c>
      <c r="CM806" s="178" t="s">
        <v>2276</v>
      </c>
      <c r="CN806" s="153" t="s">
        <v>2277</v>
      </c>
      <c r="CO806" s="153" t="s">
        <v>2276</v>
      </c>
      <c r="CP806" s="154" t="s">
        <v>2282</v>
      </c>
      <c r="CQ806" s="189" t="s">
        <v>2278</v>
      </c>
      <c r="CR806" s="154">
        <f t="shared" si="20"/>
        <v>0</v>
      </c>
      <c r="CS806" s="154" t="s">
        <v>1191</v>
      </c>
      <c r="CT806" s="154" t="s">
        <v>1192</v>
      </c>
      <c r="CU806" s="154">
        <v>0</v>
      </c>
      <c r="CW806" s="157" t="s">
        <v>2277</v>
      </c>
      <c r="CX806" s="154" t="s">
        <v>2276</v>
      </c>
      <c r="CY806" s="154" t="s">
        <v>2282</v>
      </c>
      <c r="CZ806" s="174">
        <f t="shared" si="19"/>
        <v>0</v>
      </c>
      <c r="DA806" s="158" t="s">
        <v>1191</v>
      </c>
      <c r="DB806" s="154" t="s">
        <v>1192</v>
      </c>
      <c r="DC806" s="154" t="s">
        <v>1288</v>
      </c>
    </row>
    <row r="807" spans="1:107" ht="13.2" customHeight="1" x14ac:dyDescent="0.25">
      <c r="A807" s="175" t="s">
        <v>1193</v>
      </c>
      <c r="B807" s="176" t="s">
        <v>1194</v>
      </c>
      <c r="C807" s="177">
        <v>0</v>
      </c>
      <c r="D807" s="177">
        <v>0</v>
      </c>
      <c r="E807" s="177">
        <v>0</v>
      </c>
      <c r="F807" s="177">
        <v>0</v>
      </c>
      <c r="G807" s="177">
        <v>0</v>
      </c>
      <c r="H807" s="177">
        <v>0</v>
      </c>
      <c r="I807" s="177">
        <v>0</v>
      </c>
      <c r="J807" s="177">
        <v>0</v>
      </c>
      <c r="K807" s="177">
        <v>0</v>
      </c>
      <c r="L807" s="177">
        <v>0</v>
      </c>
      <c r="M807" s="177">
        <v>0</v>
      </c>
      <c r="N807" s="177">
        <v>0</v>
      </c>
      <c r="O807" s="177">
        <v>0</v>
      </c>
      <c r="P807" s="177">
        <v>0</v>
      </c>
      <c r="Q807" s="177">
        <v>0</v>
      </c>
      <c r="R807" s="177">
        <v>0</v>
      </c>
      <c r="S807" s="177">
        <v>0</v>
      </c>
      <c r="T807" s="177">
        <v>0</v>
      </c>
      <c r="U807" s="177">
        <v>0</v>
      </c>
      <c r="V807" s="177">
        <v>0</v>
      </c>
      <c r="W807" s="177">
        <v>0</v>
      </c>
      <c r="X807" s="177">
        <v>0</v>
      </c>
      <c r="Y807" s="177">
        <v>0</v>
      </c>
      <c r="Z807" s="177">
        <v>0</v>
      </c>
      <c r="AA807" s="177">
        <v>0</v>
      </c>
      <c r="AB807" s="177">
        <v>0</v>
      </c>
      <c r="AC807" s="177">
        <v>0</v>
      </c>
      <c r="AD807" s="177">
        <v>0</v>
      </c>
      <c r="AE807" s="177">
        <v>0</v>
      </c>
      <c r="AF807" s="177">
        <v>0</v>
      </c>
      <c r="AG807" s="177">
        <v>0</v>
      </c>
      <c r="AH807" s="177">
        <v>0</v>
      </c>
      <c r="AI807" s="177">
        <v>0</v>
      </c>
      <c r="AJ807" s="177">
        <v>0</v>
      </c>
      <c r="AK807" s="177">
        <v>0</v>
      </c>
      <c r="AL807" s="177">
        <v>0</v>
      </c>
      <c r="AM807" s="177">
        <v>0</v>
      </c>
      <c r="AN807" s="177">
        <v>0</v>
      </c>
      <c r="AO807" s="177">
        <v>0</v>
      </c>
      <c r="AP807" s="177">
        <v>0</v>
      </c>
      <c r="AQ807" s="177">
        <v>0</v>
      </c>
      <c r="AR807" s="177">
        <v>0</v>
      </c>
      <c r="AS807" s="177">
        <v>0</v>
      </c>
      <c r="AT807" s="177">
        <v>0</v>
      </c>
      <c r="AU807" s="177">
        <v>0</v>
      </c>
      <c r="AV807" s="177">
        <v>0</v>
      </c>
      <c r="AW807" s="177">
        <v>0</v>
      </c>
      <c r="AX807" s="177">
        <v>0</v>
      </c>
      <c r="AY807" s="177">
        <v>0</v>
      </c>
      <c r="AZ807" s="177">
        <v>0</v>
      </c>
      <c r="BA807" s="177">
        <v>0</v>
      </c>
      <c r="BB807" s="177">
        <v>0</v>
      </c>
      <c r="BC807" s="177">
        <v>0</v>
      </c>
      <c r="BD807" s="177">
        <v>0</v>
      </c>
      <c r="BE807" s="177">
        <v>0</v>
      </c>
      <c r="BF807" s="177">
        <v>0</v>
      </c>
      <c r="BG807" s="177">
        <v>0</v>
      </c>
      <c r="BH807" s="177">
        <v>0</v>
      </c>
      <c r="BI807" s="177">
        <v>0</v>
      </c>
      <c r="BJ807" s="177">
        <v>0</v>
      </c>
      <c r="BK807" s="177">
        <v>0</v>
      </c>
      <c r="BL807" s="177">
        <v>0</v>
      </c>
      <c r="BM807" s="177">
        <v>0</v>
      </c>
      <c r="BN807" s="177">
        <v>0</v>
      </c>
      <c r="BO807" s="177">
        <v>0</v>
      </c>
      <c r="BP807" s="177">
        <v>0</v>
      </c>
      <c r="BQ807" s="177">
        <v>0</v>
      </c>
      <c r="BR807" s="177">
        <v>0</v>
      </c>
      <c r="BS807" s="177">
        <v>0</v>
      </c>
      <c r="BT807" s="177">
        <v>0</v>
      </c>
      <c r="BU807" s="177">
        <v>0</v>
      </c>
      <c r="BV807" s="177">
        <v>0</v>
      </c>
      <c r="BW807" s="177">
        <v>0</v>
      </c>
      <c r="BX807" s="177">
        <v>0</v>
      </c>
      <c r="BY807" s="177">
        <v>0</v>
      </c>
      <c r="BZ807" s="177">
        <v>0</v>
      </c>
      <c r="CA807" s="177">
        <v>0</v>
      </c>
      <c r="CB807" s="177">
        <v>0</v>
      </c>
      <c r="CC807" s="177">
        <v>0</v>
      </c>
      <c r="CD807" s="177">
        <v>0</v>
      </c>
      <c r="CE807" s="177">
        <v>0</v>
      </c>
      <c r="CF807" s="177">
        <v>0</v>
      </c>
      <c r="CG807" s="177">
        <v>0</v>
      </c>
      <c r="CH807" s="177">
        <v>0</v>
      </c>
      <c r="CI807" s="177">
        <v>0</v>
      </c>
      <c r="CJ807" s="177">
        <v>0</v>
      </c>
      <c r="CK807" s="177">
        <v>0</v>
      </c>
      <c r="CL807" s="177">
        <v>0</v>
      </c>
      <c r="CM807" s="178" t="s">
        <v>2276</v>
      </c>
      <c r="CN807" s="153" t="s">
        <v>2277</v>
      </c>
      <c r="CO807" s="153" t="s">
        <v>2276</v>
      </c>
      <c r="CP807" s="154" t="s">
        <v>2282</v>
      </c>
      <c r="CQ807" s="189" t="s">
        <v>2278</v>
      </c>
      <c r="CR807" s="154">
        <f t="shared" si="20"/>
        <v>0</v>
      </c>
      <c r="CS807" s="154" t="s">
        <v>1193</v>
      </c>
      <c r="CT807" s="154" t="s">
        <v>1194</v>
      </c>
      <c r="CU807" s="154">
        <v>0</v>
      </c>
      <c r="CW807" s="157" t="s">
        <v>2277</v>
      </c>
      <c r="CX807" s="154" t="s">
        <v>2276</v>
      </c>
      <c r="CY807" s="154" t="s">
        <v>2282</v>
      </c>
      <c r="CZ807" s="174">
        <f t="shared" si="19"/>
        <v>0</v>
      </c>
      <c r="DA807" s="158" t="s">
        <v>1193</v>
      </c>
      <c r="DB807" s="154" t="s">
        <v>1194</v>
      </c>
      <c r="DC807" s="154" t="s">
        <v>1288</v>
      </c>
    </row>
    <row r="808" spans="1:107" ht="13.2" customHeight="1" x14ac:dyDescent="0.25">
      <c r="A808" s="175" t="s">
        <v>1195</v>
      </c>
      <c r="B808" s="176" t="s">
        <v>1196</v>
      </c>
      <c r="C808" s="177">
        <v>0</v>
      </c>
      <c r="D808" s="177">
        <v>0</v>
      </c>
      <c r="E808" s="177">
        <v>0</v>
      </c>
      <c r="F808" s="177">
        <v>0</v>
      </c>
      <c r="G808" s="177">
        <v>0</v>
      </c>
      <c r="H808" s="177">
        <v>0</v>
      </c>
      <c r="I808" s="177">
        <v>0</v>
      </c>
      <c r="J808" s="177">
        <v>0</v>
      </c>
      <c r="K808" s="177">
        <v>0</v>
      </c>
      <c r="L808" s="177">
        <v>0</v>
      </c>
      <c r="M808" s="177">
        <v>0</v>
      </c>
      <c r="N808" s="177">
        <v>0</v>
      </c>
      <c r="O808" s="177">
        <v>1</v>
      </c>
      <c r="P808" s="177">
        <v>0</v>
      </c>
      <c r="Q808" s="177">
        <v>0</v>
      </c>
      <c r="R808" s="177">
        <v>0</v>
      </c>
      <c r="S808" s="177">
        <v>0</v>
      </c>
      <c r="T808" s="177">
        <v>0</v>
      </c>
      <c r="U808" s="177">
        <v>0</v>
      </c>
      <c r="V808" s="177">
        <v>0</v>
      </c>
      <c r="W808" s="177">
        <v>0</v>
      </c>
      <c r="X808" s="177">
        <v>0</v>
      </c>
      <c r="Y808" s="177">
        <v>0</v>
      </c>
      <c r="Z808" s="177">
        <v>0</v>
      </c>
      <c r="AA808" s="177">
        <v>0</v>
      </c>
      <c r="AB808" s="177">
        <v>0</v>
      </c>
      <c r="AC808" s="177">
        <v>0</v>
      </c>
      <c r="AD808" s="177">
        <v>0</v>
      </c>
      <c r="AE808" s="177">
        <v>0</v>
      </c>
      <c r="AF808" s="177">
        <v>0</v>
      </c>
      <c r="AG808" s="177">
        <v>0</v>
      </c>
      <c r="AH808" s="177">
        <v>0</v>
      </c>
      <c r="AI808" s="177">
        <v>0</v>
      </c>
      <c r="AJ808" s="177">
        <v>0</v>
      </c>
      <c r="AK808" s="177">
        <v>0</v>
      </c>
      <c r="AL808" s="177">
        <v>0</v>
      </c>
      <c r="AM808" s="177">
        <v>0</v>
      </c>
      <c r="AN808" s="177">
        <v>0</v>
      </c>
      <c r="AO808" s="177">
        <v>0</v>
      </c>
      <c r="AP808" s="177">
        <v>0</v>
      </c>
      <c r="AQ808" s="177">
        <v>0</v>
      </c>
      <c r="AR808" s="177">
        <v>0</v>
      </c>
      <c r="AS808" s="177">
        <v>0</v>
      </c>
      <c r="AT808" s="177">
        <v>0</v>
      </c>
      <c r="AU808" s="177">
        <v>0</v>
      </c>
      <c r="AV808" s="177">
        <v>0</v>
      </c>
      <c r="AW808" s="177">
        <v>0</v>
      </c>
      <c r="AX808" s="177">
        <v>0</v>
      </c>
      <c r="AY808" s="177">
        <v>0</v>
      </c>
      <c r="AZ808" s="177">
        <v>0</v>
      </c>
      <c r="BA808" s="177">
        <v>0</v>
      </c>
      <c r="BB808" s="177">
        <v>0</v>
      </c>
      <c r="BC808" s="177">
        <v>0</v>
      </c>
      <c r="BD808" s="177">
        <v>0</v>
      </c>
      <c r="BE808" s="177">
        <v>0</v>
      </c>
      <c r="BF808" s="177">
        <v>0</v>
      </c>
      <c r="BG808" s="177">
        <v>0</v>
      </c>
      <c r="BH808" s="177">
        <v>0</v>
      </c>
      <c r="BI808" s="177">
        <v>0</v>
      </c>
      <c r="BJ808" s="177">
        <v>0</v>
      </c>
      <c r="BK808" s="177">
        <v>0</v>
      </c>
      <c r="BL808" s="177">
        <v>0</v>
      </c>
      <c r="BM808" s="177">
        <v>0</v>
      </c>
      <c r="BN808" s="177">
        <v>0</v>
      </c>
      <c r="BO808" s="177">
        <v>0</v>
      </c>
      <c r="BP808" s="177">
        <v>0</v>
      </c>
      <c r="BQ808" s="177">
        <v>0</v>
      </c>
      <c r="BR808" s="177">
        <v>0</v>
      </c>
      <c r="BS808" s="177">
        <v>0</v>
      </c>
      <c r="BT808" s="177">
        <v>0</v>
      </c>
      <c r="BU808" s="177">
        <v>8</v>
      </c>
      <c r="BV808" s="177">
        <v>0</v>
      </c>
      <c r="BW808" s="177">
        <v>0</v>
      </c>
      <c r="BX808" s="177">
        <v>0</v>
      </c>
      <c r="BY808" s="177">
        <v>10</v>
      </c>
      <c r="BZ808" s="177">
        <v>0</v>
      </c>
      <c r="CA808" s="177">
        <v>0</v>
      </c>
      <c r="CB808" s="177">
        <v>0</v>
      </c>
      <c r="CC808" s="177">
        <v>0</v>
      </c>
      <c r="CD808" s="177">
        <v>1</v>
      </c>
      <c r="CE808" s="177">
        <v>9</v>
      </c>
      <c r="CF808" s="177">
        <v>0</v>
      </c>
      <c r="CG808" s="177">
        <v>0</v>
      </c>
      <c r="CH808" s="177">
        <v>0</v>
      </c>
      <c r="CI808" s="177">
        <v>0</v>
      </c>
      <c r="CJ808" s="177">
        <v>0</v>
      </c>
      <c r="CK808" s="177">
        <v>0</v>
      </c>
      <c r="CL808" s="177">
        <v>0</v>
      </c>
      <c r="CM808" s="178" t="s">
        <v>2276</v>
      </c>
      <c r="CN808" s="153" t="s">
        <v>2277</v>
      </c>
      <c r="CO808" s="153" t="s">
        <v>2276</v>
      </c>
      <c r="CP808" s="154" t="s">
        <v>2282</v>
      </c>
      <c r="CQ808" s="189" t="s">
        <v>2278</v>
      </c>
      <c r="CR808" s="154">
        <f t="shared" si="20"/>
        <v>0</v>
      </c>
      <c r="CS808" s="154" t="s">
        <v>1195</v>
      </c>
      <c r="CT808" s="154" t="s">
        <v>1196</v>
      </c>
      <c r="CU808" s="154">
        <v>0</v>
      </c>
      <c r="CW808" s="157" t="s">
        <v>2277</v>
      </c>
      <c r="CX808" s="154" t="s">
        <v>2276</v>
      </c>
      <c r="CY808" s="154" t="s">
        <v>2282</v>
      </c>
      <c r="CZ808" s="174">
        <f t="shared" si="19"/>
        <v>0</v>
      </c>
      <c r="DA808" s="158" t="s">
        <v>1195</v>
      </c>
      <c r="DB808" s="154" t="s">
        <v>1196</v>
      </c>
      <c r="DC808" s="154" t="s">
        <v>1288</v>
      </c>
    </row>
    <row r="809" spans="1:107" ht="13.2" customHeight="1" x14ac:dyDescent="0.25">
      <c r="A809" s="175" t="s">
        <v>1197</v>
      </c>
      <c r="B809" s="176" t="s">
        <v>1198</v>
      </c>
      <c r="C809" s="177">
        <v>0</v>
      </c>
      <c r="D809" s="177">
        <v>0</v>
      </c>
      <c r="E809" s="177">
        <v>0</v>
      </c>
      <c r="F809" s="177">
        <v>0</v>
      </c>
      <c r="G809" s="177">
        <v>0</v>
      </c>
      <c r="H809" s="177">
        <v>0</v>
      </c>
      <c r="I809" s="177">
        <v>0</v>
      </c>
      <c r="J809" s="177">
        <v>0</v>
      </c>
      <c r="K809" s="177">
        <v>0</v>
      </c>
      <c r="L809" s="177">
        <v>0</v>
      </c>
      <c r="M809" s="177">
        <v>0</v>
      </c>
      <c r="N809" s="177">
        <v>0</v>
      </c>
      <c r="O809" s="177">
        <v>0</v>
      </c>
      <c r="P809" s="177">
        <v>0</v>
      </c>
      <c r="Q809" s="177">
        <v>0</v>
      </c>
      <c r="R809" s="177">
        <v>0</v>
      </c>
      <c r="S809" s="177">
        <v>0</v>
      </c>
      <c r="T809" s="177">
        <v>0</v>
      </c>
      <c r="U809" s="177">
        <v>0</v>
      </c>
      <c r="V809" s="177">
        <v>0</v>
      </c>
      <c r="W809" s="177">
        <v>0</v>
      </c>
      <c r="X809" s="177">
        <v>0</v>
      </c>
      <c r="Y809" s="177">
        <v>0</v>
      </c>
      <c r="Z809" s="177">
        <v>0</v>
      </c>
      <c r="AA809" s="177">
        <v>0</v>
      </c>
      <c r="AB809" s="177">
        <v>0</v>
      </c>
      <c r="AC809" s="177">
        <v>0</v>
      </c>
      <c r="AD809" s="177">
        <v>0</v>
      </c>
      <c r="AE809" s="177">
        <v>0</v>
      </c>
      <c r="AF809" s="177">
        <v>0</v>
      </c>
      <c r="AG809" s="177">
        <v>0</v>
      </c>
      <c r="AH809" s="177">
        <v>0</v>
      </c>
      <c r="AI809" s="177">
        <v>0</v>
      </c>
      <c r="AJ809" s="177">
        <v>0</v>
      </c>
      <c r="AK809" s="177">
        <v>0</v>
      </c>
      <c r="AL809" s="177">
        <v>0</v>
      </c>
      <c r="AM809" s="177">
        <v>0</v>
      </c>
      <c r="AN809" s="177">
        <v>0</v>
      </c>
      <c r="AO809" s="177">
        <v>0</v>
      </c>
      <c r="AP809" s="177">
        <v>0</v>
      </c>
      <c r="AQ809" s="177">
        <v>0</v>
      </c>
      <c r="AR809" s="177">
        <v>0</v>
      </c>
      <c r="AS809" s="177">
        <v>0</v>
      </c>
      <c r="AT809" s="177">
        <v>0</v>
      </c>
      <c r="AU809" s="177">
        <v>0</v>
      </c>
      <c r="AV809" s="177">
        <v>0</v>
      </c>
      <c r="AW809" s="177">
        <v>0</v>
      </c>
      <c r="AX809" s="177">
        <v>0</v>
      </c>
      <c r="AY809" s="177">
        <v>0</v>
      </c>
      <c r="AZ809" s="177">
        <v>0</v>
      </c>
      <c r="BA809" s="177">
        <v>0</v>
      </c>
      <c r="BB809" s="177">
        <v>0</v>
      </c>
      <c r="BC809" s="177">
        <v>0</v>
      </c>
      <c r="BD809" s="177">
        <v>0</v>
      </c>
      <c r="BE809" s="177">
        <v>0</v>
      </c>
      <c r="BF809" s="177">
        <v>0</v>
      </c>
      <c r="BG809" s="177">
        <v>0</v>
      </c>
      <c r="BH809" s="177">
        <v>0</v>
      </c>
      <c r="BI809" s="177">
        <v>0</v>
      </c>
      <c r="BJ809" s="177">
        <v>0</v>
      </c>
      <c r="BK809" s="177">
        <v>0</v>
      </c>
      <c r="BL809" s="177">
        <v>0</v>
      </c>
      <c r="BM809" s="177">
        <v>0</v>
      </c>
      <c r="BN809" s="177">
        <v>0</v>
      </c>
      <c r="BO809" s="177">
        <v>0</v>
      </c>
      <c r="BP809" s="177">
        <v>0</v>
      </c>
      <c r="BQ809" s="177">
        <v>0</v>
      </c>
      <c r="BR809" s="177">
        <v>0</v>
      </c>
      <c r="BS809" s="177">
        <v>0</v>
      </c>
      <c r="BT809" s="177">
        <v>0</v>
      </c>
      <c r="BU809" s="177">
        <v>0</v>
      </c>
      <c r="BV809" s="177">
        <v>0</v>
      </c>
      <c r="BW809" s="177">
        <v>0</v>
      </c>
      <c r="BX809" s="177">
        <v>0</v>
      </c>
      <c r="BY809" s="177">
        <v>0</v>
      </c>
      <c r="BZ809" s="177">
        <v>0</v>
      </c>
      <c r="CA809" s="177">
        <v>0</v>
      </c>
      <c r="CB809" s="177">
        <v>0</v>
      </c>
      <c r="CC809" s="177">
        <v>3</v>
      </c>
      <c r="CD809" s="177">
        <v>0</v>
      </c>
      <c r="CE809" s="177">
        <v>0</v>
      </c>
      <c r="CF809" s="177">
        <v>0</v>
      </c>
      <c r="CG809" s="177">
        <v>0</v>
      </c>
      <c r="CH809" s="177">
        <v>0</v>
      </c>
      <c r="CI809" s="177">
        <v>3</v>
      </c>
      <c r="CJ809" s="177">
        <v>0</v>
      </c>
      <c r="CK809" s="177">
        <v>0</v>
      </c>
      <c r="CL809" s="177">
        <v>0</v>
      </c>
      <c r="CM809" s="178" t="s">
        <v>2276</v>
      </c>
      <c r="CN809" s="153" t="s">
        <v>2277</v>
      </c>
      <c r="CO809" s="153" t="s">
        <v>2276</v>
      </c>
      <c r="CP809" s="154" t="s">
        <v>2282</v>
      </c>
      <c r="CQ809" s="189" t="s">
        <v>2278</v>
      </c>
      <c r="CR809" s="154">
        <f t="shared" si="20"/>
        <v>0</v>
      </c>
      <c r="CS809" s="154" t="s">
        <v>1197</v>
      </c>
      <c r="CT809" s="154" t="s">
        <v>1198</v>
      </c>
      <c r="CU809" s="154">
        <v>0</v>
      </c>
      <c r="CW809" s="157" t="s">
        <v>2277</v>
      </c>
      <c r="CX809" s="154" t="s">
        <v>2276</v>
      </c>
      <c r="CY809" s="154" t="s">
        <v>2282</v>
      </c>
      <c r="CZ809" s="174">
        <f t="shared" si="19"/>
        <v>0</v>
      </c>
      <c r="DA809" s="158" t="s">
        <v>1197</v>
      </c>
      <c r="DB809" s="154" t="s">
        <v>1198</v>
      </c>
      <c r="DC809" s="154" t="s">
        <v>1288</v>
      </c>
    </row>
    <row r="810" spans="1:107" ht="13.2" customHeight="1" x14ac:dyDescent="0.25">
      <c r="A810" s="175" t="s">
        <v>1199</v>
      </c>
      <c r="B810" s="176" t="s">
        <v>1200</v>
      </c>
      <c r="C810" s="177">
        <v>0</v>
      </c>
      <c r="D810" s="177">
        <v>0</v>
      </c>
      <c r="E810" s="177">
        <v>0</v>
      </c>
      <c r="F810" s="177">
        <v>0</v>
      </c>
      <c r="G810" s="177">
        <v>0</v>
      </c>
      <c r="H810" s="177">
        <v>0</v>
      </c>
      <c r="I810" s="177">
        <v>0</v>
      </c>
      <c r="J810" s="177">
        <v>0</v>
      </c>
      <c r="K810" s="177">
        <v>0</v>
      </c>
      <c r="L810" s="177">
        <v>0</v>
      </c>
      <c r="M810" s="177">
        <v>0</v>
      </c>
      <c r="N810" s="177">
        <v>0</v>
      </c>
      <c r="O810" s="177">
        <v>0</v>
      </c>
      <c r="P810" s="177">
        <v>0</v>
      </c>
      <c r="Q810" s="177">
        <v>0</v>
      </c>
      <c r="R810" s="177">
        <v>0</v>
      </c>
      <c r="S810" s="177">
        <v>1</v>
      </c>
      <c r="T810" s="177">
        <v>0</v>
      </c>
      <c r="U810" s="177">
        <v>0</v>
      </c>
      <c r="V810" s="177">
        <v>0</v>
      </c>
      <c r="W810" s="177">
        <v>0</v>
      </c>
      <c r="X810" s="177">
        <v>0</v>
      </c>
      <c r="Y810" s="177">
        <v>0</v>
      </c>
      <c r="Z810" s="177">
        <v>0</v>
      </c>
      <c r="AA810" s="177">
        <v>0</v>
      </c>
      <c r="AB810" s="177">
        <v>0</v>
      </c>
      <c r="AC810" s="177">
        <v>0</v>
      </c>
      <c r="AD810" s="177">
        <v>0</v>
      </c>
      <c r="AE810" s="177">
        <v>0</v>
      </c>
      <c r="AF810" s="177">
        <v>0</v>
      </c>
      <c r="AG810" s="177">
        <v>0</v>
      </c>
      <c r="AH810" s="177">
        <v>0</v>
      </c>
      <c r="AI810" s="177">
        <v>0</v>
      </c>
      <c r="AJ810" s="177">
        <v>0</v>
      </c>
      <c r="AK810" s="177">
        <v>0</v>
      </c>
      <c r="AL810" s="177">
        <v>0</v>
      </c>
      <c r="AM810" s="177">
        <v>0</v>
      </c>
      <c r="AN810" s="177">
        <v>0</v>
      </c>
      <c r="AO810" s="177">
        <v>0</v>
      </c>
      <c r="AP810" s="177">
        <v>0</v>
      </c>
      <c r="AQ810" s="177">
        <v>0</v>
      </c>
      <c r="AR810" s="177">
        <v>0</v>
      </c>
      <c r="AS810" s="177">
        <v>0</v>
      </c>
      <c r="AT810" s="177">
        <v>0</v>
      </c>
      <c r="AU810" s="177">
        <v>0</v>
      </c>
      <c r="AV810" s="177">
        <v>0</v>
      </c>
      <c r="AW810" s="177">
        <v>0</v>
      </c>
      <c r="AX810" s="177">
        <v>0</v>
      </c>
      <c r="AY810" s="177">
        <v>0</v>
      </c>
      <c r="AZ810" s="177">
        <v>0</v>
      </c>
      <c r="BA810" s="177">
        <v>0</v>
      </c>
      <c r="BB810" s="177">
        <v>0</v>
      </c>
      <c r="BC810" s="177">
        <v>0</v>
      </c>
      <c r="BD810" s="177">
        <v>0</v>
      </c>
      <c r="BE810" s="177">
        <v>0</v>
      </c>
      <c r="BF810" s="177">
        <v>0</v>
      </c>
      <c r="BG810" s="177">
        <v>0</v>
      </c>
      <c r="BH810" s="177">
        <v>0</v>
      </c>
      <c r="BI810" s="177">
        <v>0</v>
      </c>
      <c r="BJ810" s="177">
        <v>0</v>
      </c>
      <c r="BK810" s="177">
        <v>0</v>
      </c>
      <c r="BL810" s="177">
        <v>0</v>
      </c>
      <c r="BM810" s="177">
        <v>0</v>
      </c>
      <c r="BN810" s="177">
        <v>0</v>
      </c>
      <c r="BO810" s="177">
        <v>0</v>
      </c>
      <c r="BP810" s="177">
        <v>0</v>
      </c>
      <c r="BQ810" s="177">
        <v>0</v>
      </c>
      <c r="BR810" s="179">
        <v>0</v>
      </c>
      <c r="BS810" s="177">
        <v>0</v>
      </c>
      <c r="BT810" s="177">
        <v>0</v>
      </c>
      <c r="BU810" s="179">
        <v>0</v>
      </c>
      <c r="BV810" s="177">
        <v>0</v>
      </c>
      <c r="BW810" s="177">
        <v>10</v>
      </c>
      <c r="BX810" s="177">
        <v>0</v>
      </c>
      <c r="BY810" s="177">
        <v>0</v>
      </c>
      <c r="BZ810" s="177">
        <v>0</v>
      </c>
      <c r="CA810" s="179">
        <v>0</v>
      </c>
      <c r="CB810" s="177">
        <v>0</v>
      </c>
      <c r="CC810" s="177">
        <v>0</v>
      </c>
      <c r="CD810" s="179">
        <v>2</v>
      </c>
      <c r="CE810" s="177">
        <v>0</v>
      </c>
      <c r="CF810" s="177">
        <v>0</v>
      </c>
      <c r="CG810" s="177">
        <v>0</v>
      </c>
      <c r="CH810" s="177">
        <v>0</v>
      </c>
      <c r="CI810" s="177">
        <v>0</v>
      </c>
      <c r="CJ810" s="179">
        <v>0</v>
      </c>
      <c r="CK810" s="177">
        <v>0</v>
      </c>
      <c r="CL810" s="177">
        <v>0</v>
      </c>
      <c r="CM810" s="178" t="s">
        <v>2276</v>
      </c>
      <c r="CN810" s="153" t="s">
        <v>2277</v>
      </c>
      <c r="CO810" s="153" t="s">
        <v>2276</v>
      </c>
      <c r="CP810" s="154" t="s">
        <v>2282</v>
      </c>
      <c r="CQ810" s="189" t="s">
        <v>2278</v>
      </c>
      <c r="CR810" s="154">
        <f t="shared" si="20"/>
        <v>0</v>
      </c>
      <c r="CS810" s="154" t="s">
        <v>1199</v>
      </c>
      <c r="CT810" s="154" t="s">
        <v>1200</v>
      </c>
      <c r="CU810" s="154">
        <v>0</v>
      </c>
      <c r="CW810" s="157" t="s">
        <v>2277</v>
      </c>
      <c r="CX810" s="154" t="s">
        <v>2276</v>
      </c>
      <c r="CY810" s="154" t="s">
        <v>2282</v>
      </c>
      <c r="CZ810" s="174">
        <f t="shared" si="19"/>
        <v>0</v>
      </c>
      <c r="DA810" s="158" t="s">
        <v>1199</v>
      </c>
      <c r="DB810" s="154" t="s">
        <v>1200</v>
      </c>
      <c r="DC810" s="154" t="s">
        <v>1288</v>
      </c>
    </row>
    <row r="811" spans="1:107" ht="13.2" customHeight="1" x14ac:dyDescent="0.25">
      <c r="A811" s="175" t="s">
        <v>1201</v>
      </c>
      <c r="B811" s="176" t="s">
        <v>1202</v>
      </c>
      <c r="C811" s="177">
        <v>0</v>
      </c>
      <c r="D811" s="177">
        <v>0</v>
      </c>
      <c r="E811" s="177">
        <v>0</v>
      </c>
      <c r="F811" s="177">
        <v>0</v>
      </c>
      <c r="G811" s="177">
        <v>0</v>
      </c>
      <c r="H811" s="177">
        <v>0</v>
      </c>
      <c r="I811" s="177">
        <v>0</v>
      </c>
      <c r="J811" s="177">
        <v>0</v>
      </c>
      <c r="K811" s="177">
        <v>0</v>
      </c>
      <c r="L811" s="177">
        <v>0</v>
      </c>
      <c r="M811" s="177">
        <v>0</v>
      </c>
      <c r="N811" s="177">
        <v>0</v>
      </c>
      <c r="O811" s="177">
        <v>0</v>
      </c>
      <c r="P811" s="177">
        <v>0</v>
      </c>
      <c r="Q811" s="177">
        <v>0</v>
      </c>
      <c r="R811" s="177">
        <v>0</v>
      </c>
      <c r="S811" s="177">
        <v>0</v>
      </c>
      <c r="T811" s="177">
        <v>0</v>
      </c>
      <c r="U811" s="177">
        <v>0</v>
      </c>
      <c r="V811" s="177">
        <v>0</v>
      </c>
      <c r="W811" s="177">
        <v>0</v>
      </c>
      <c r="X811" s="177">
        <v>0</v>
      </c>
      <c r="Y811" s="177">
        <v>0</v>
      </c>
      <c r="Z811" s="177">
        <v>0</v>
      </c>
      <c r="AA811" s="177">
        <v>0</v>
      </c>
      <c r="AB811" s="177">
        <v>0</v>
      </c>
      <c r="AC811" s="177">
        <v>0</v>
      </c>
      <c r="AD811" s="177">
        <v>0</v>
      </c>
      <c r="AE811" s="177">
        <v>0</v>
      </c>
      <c r="AF811" s="177">
        <v>0</v>
      </c>
      <c r="AG811" s="177">
        <v>0</v>
      </c>
      <c r="AH811" s="177">
        <v>1</v>
      </c>
      <c r="AI811" s="177">
        <v>0</v>
      </c>
      <c r="AJ811" s="177">
        <v>0</v>
      </c>
      <c r="AK811" s="177">
        <v>0</v>
      </c>
      <c r="AL811" s="177">
        <v>0</v>
      </c>
      <c r="AM811" s="177">
        <v>0</v>
      </c>
      <c r="AN811" s="177">
        <v>0</v>
      </c>
      <c r="AO811" s="177">
        <v>0</v>
      </c>
      <c r="AP811" s="177">
        <v>0</v>
      </c>
      <c r="AQ811" s="177">
        <v>0</v>
      </c>
      <c r="AR811" s="177">
        <v>0</v>
      </c>
      <c r="AS811" s="177">
        <v>0</v>
      </c>
      <c r="AT811" s="177">
        <v>0</v>
      </c>
      <c r="AU811" s="177">
        <v>0</v>
      </c>
      <c r="AV811" s="177">
        <v>0</v>
      </c>
      <c r="AW811" s="177">
        <v>0</v>
      </c>
      <c r="AX811" s="177">
        <v>0</v>
      </c>
      <c r="AY811" s="177">
        <v>0</v>
      </c>
      <c r="AZ811" s="177">
        <v>0</v>
      </c>
      <c r="BA811" s="177">
        <v>0</v>
      </c>
      <c r="BB811" s="177">
        <v>0</v>
      </c>
      <c r="BC811" s="177">
        <v>0</v>
      </c>
      <c r="BD811" s="177">
        <v>0</v>
      </c>
      <c r="BE811" s="177">
        <v>0</v>
      </c>
      <c r="BF811" s="177">
        <v>0</v>
      </c>
      <c r="BG811" s="177">
        <v>0</v>
      </c>
      <c r="BH811" s="177">
        <v>0</v>
      </c>
      <c r="BI811" s="177">
        <v>0</v>
      </c>
      <c r="BJ811" s="177">
        <v>0</v>
      </c>
      <c r="BK811" s="177">
        <v>0</v>
      </c>
      <c r="BL811" s="177">
        <v>0</v>
      </c>
      <c r="BM811" s="177">
        <v>0</v>
      </c>
      <c r="BN811" s="177">
        <v>0</v>
      </c>
      <c r="BO811" s="177">
        <v>0</v>
      </c>
      <c r="BP811" s="177">
        <v>0</v>
      </c>
      <c r="BQ811" s="177">
        <v>0</v>
      </c>
      <c r="BR811" s="177">
        <v>0</v>
      </c>
      <c r="BS811" s="177">
        <v>0</v>
      </c>
      <c r="BT811" s="177">
        <v>0</v>
      </c>
      <c r="BU811" s="177">
        <v>0</v>
      </c>
      <c r="BV811" s="177">
        <v>0</v>
      </c>
      <c r="BW811" s="177">
        <v>0</v>
      </c>
      <c r="BX811" s="177">
        <v>0</v>
      </c>
      <c r="BY811" s="177">
        <v>0</v>
      </c>
      <c r="BZ811" s="177">
        <v>0</v>
      </c>
      <c r="CA811" s="177">
        <v>0</v>
      </c>
      <c r="CB811" s="177">
        <v>0</v>
      </c>
      <c r="CC811" s="177">
        <v>0</v>
      </c>
      <c r="CD811" s="177">
        <v>2</v>
      </c>
      <c r="CE811" s="177">
        <v>3</v>
      </c>
      <c r="CF811" s="177">
        <v>0</v>
      </c>
      <c r="CG811" s="177">
        <v>0</v>
      </c>
      <c r="CH811" s="177">
        <v>0</v>
      </c>
      <c r="CI811" s="177">
        <v>2</v>
      </c>
      <c r="CJ811" s="177">
        <v>0</v>
      </c>
      <c r="CK811" s="177">
        <v>0</v>
      </c>
      <c r="CL811" s="177">
        <v>0</v>
      </c>
      <c r="CM811" s="178" t="s">
        <v>2276</v>
      </c>
      <c r="CN811" s="153" t="s">
        <v>2277</v>
      </c>
      <c r="CO811" s="153" t="s">
        <v>2276</v>
      </c>
      <c r="CP811" s="154" t="s">
        <v>2282</v>
      </c>
      <c r="CQ811" s="189" t="s">
        <v>2278</v>
      </c>
      <c r="CR811" s="154">
        <f t="shared" si="20"/>
        <v>0</v>
      </c>
      <c r="CS811" s="154" t="s">
        <v>1201</v>
      </c>
      <c r="CT811" s="154" t="s">
        <v>1202</v>
      </c>
      <c r="CU811" s="154">
        <v>0</v>
      </c>
      <c r="CW811" s="157" t="s">
        <v>2277</v>
      </c>
      <c r="CX811" s="154" t="s">
        <v>2276</v>
      </c>
      <c r="CY811" s="154" t="s">
        <v>2282</v>
      </c>
      <c r="CZ811" s="174">
        <f t="shared" si="19"/>
        <v>0</v>
      </c>
      <c r="DA811" s="158" t="s">
        <v>1201</v>
      </c>
      <c r="DB811" s="154" t="s">
        <v>1202</v>
      </c>
      <c r="DC811" s="154" t="s">
        <v>1288</v>
      </c>
    </row>
    <row r="812" spans="1:107" ht="13.2" customHeight="1" x14ac:dyDescent="0.25">
      <c r="A812" s="175" t="s">
        <v>1203</v>
      </c>
      <c r="B812" s="176" t="s">
        <v>1204</v>
      </c>
      <c r="C812" s="177">
        <v>0</v>
      </c>
      <c r="D812" s="177">
        <v>0</v>
      </c>
      <c r="E812" s="177">
        <v>0</v>
      </c>
      <c r="F812" s="177">
        <v>0</v>
      </c>
      <c r="G812" s="177">
        <v>0</v>
      </c>
      <c r="H812" s="177">
        <v>0</v>
      </c>
      <c r="I812" s="177">
        <v>0</v>
      </c>
      <c r="J812" s="177">
        <v>0</v>
      </c>
      <c r="K812" s="177">
        <v>0</v>
      </c>
      <c r="L812" s="177">
        <v>0</v>
      </c>
      <c r="M812" s="177">
        <v>0</v>
      </c>
      <c r="N812" s="177">
        <v>0</v>
      </c>
      <c r="O812" s="177">
        <v>0</v>
      </c>
      <c r="P812" s="177">
        <v>0</v>
      </c>
      <c r="Q812" s="177">
        <v>0</v>
      </c>
      <c r="R812" s="177">
        <v>0</v>
      </c>
      <c r="S812" s="177">
        <v>0</v>
      </c>
      <c r="T812" s="177">
        <v>0</v>
      </c>
      <c r="U812" s="177">
        <v>0</v>
      </c>
      <c r="V812" s="177">
        <v>0</v>
      </c>
      <c r="W812" s="177">
        <v>0</v>
      </c>
      <c r="X812" s="177">
        <v>0</v>
      </c>
      <c r="Y812" s="177">
        <v>0</v>
      </c>
      <c r="Z812" s="177">
        <v>0</v>
      </c>
      <c r="AA812" s="177">
        <v>0</v>
      </c>
      <c r="AB812" s="177">
        <v>0</v>
      </c>
      <c r="AC812" s="177">
        <v>0</v>
      </c>
      <c r="AD812" s="177">
        <v>0</v>
      </c>
      <c r="AE812" s="177">
        <v>0</v>
      </c>
      <c r="AF812" s="177">
        <v>0</v>
      </c>
      <c r="AG812" s="177">
        <v>0</v>
      </c>
      <c r="AH812" s="177">
        <v>0</v>
      </c>
      <c r="AI812" s="177">
        <v>0</v>
      </c>
      <c r="AJ812" s="177">
        <v>0</v>
      </c>
      <c r="AK812" s="177">
        <v>0</v>
      </c>
      <c r="AL812" s="177">
        <v>0</v>
      </c>
      <c r="AM812" s="177">
        <v>0</v>
      </c>
      <c r="AN812" s="177">
        <v>0</v>
      </c>
      <c r="AO812" s="177">
        <v>0</v>
      </c>
      <c r="AP812" s="177">
        <v>0</v>
      </c>
      <c r="AQ812" s="177">
        <v>0</v>
      </c>
      <c r="AR812" s="177">
        <v>0</v>
      </c>
      <c r="AS812" s="177">
        <v>0</v>
      </c>
      <c r="AT812" s="177">
        <v>0</v>
      </c>
      <c r="AU812" s="177">
        <v>0</v>
      </c>
      <c r="AV812" s="177">
        <v>0</v>
      </c>
      <c r="AW812" s="177">
        <v>0</v>
      </c>
      <c r="AX812" s="177">
        <v>0</v>
      </c>
      <c r="AY812" s="177">
        <v>0</v>
      </c>
      <c r="AZ812" s="177">
        <v>0</v>
      </c>
      <c r="BA812" s="177">
        <v>0</v>
      </c>
      <c r="BB812" s="177">
        <v>0</v>
      </c>
      <c r="BC812" s="177">
        <v>0</v>
      </c>
      <c r="BD812" s="177">
        <v>0</v>
      </c>
      <c r="BE812" s="177">
        <v>0</v>
      </c>
      <c r="BF812" s="177">
        <v>0</v>
      </c>
      <c r="BG812" s="177">
        <v>0</v>
      </c>
      <c r="BH812" s="177">
        <v>0</v>
      </c>
      <c r="BI812" s="177">
        <v>0</v>
      </c>
      <c r="BJ812" s="177">
        <v>0</v>
      </c>
      <c r="BK812" s="177">
        <v>0</v>
      </c>
      <c r="BL812" s="177">
        <v>0</v>
      </c>
      <c r="BM812" s="177">
        <v>0</v>
      </c>
      <c r="BN812" s="177">
        <v>0</v>
      </c>
      <c r="BO812" s="177">
        <v>0</v>
      </c>
      <c r="BP812" s="177">
        <v>0</v>
      </c>
      <c r="BQ812" s="177">
        <v>0</v>
      </c>
      <c r="BR812" s="177">
        <v>0</v>
      </c>
      <c r="BS812" s="177">
        <v>0</v>
      </c>
      <c r="BT812" s="177">
        <v>0</v>
      </c>
      <c r="BU812" s="177">
        <v>0</v>
      </c>
      <c r="BV812" s="177">
        <v>0</v>
      </c>
      <c r="BW812" s="177">
        <v>1</v>
      </c>
      <c r="BX812" s="177">
        <v>0</v>
      </c>
      <c r="BY812" s="177">
        <v>0</v>
      </c>
      <c r="BZ812" s="177">
        <v>0</v>
      </c>
      <c r="CA812" s="177">
        <v>0</v>
      </c>
      <c r="CB812" s="177">
        <v>0</v>
      </c>
      <c r="CC812" s="177">
        <v>0</v>
      </c>
      <c r="CD812" s="177">
        <v>0</v>
      </c>
      <c r="CE812" s="177">
        <v>0</v>
      </c>
      <c r="CF812" s="177">
        <v>0</v>
      </c>
      <c r="CG812" s="177">
        <v>0</v>
      </c>
      <c r="CH812" s="177">
        <v>0</v>
      </c>
      <c r="CI812" s="177">
        <v>0</v>
      </c>
      <c r="CJ812" s="177">
        <v>0</v>
      </c>
      <c r="CK812" s="177">
        <v>0</v>
      </c>
      <c r="CL812" s="177">
        <v>0</v>
      </c>
      <c r="CM812" s="156" t="s">
        <v>2276</v>
      </c>
      <c r="CN812" s="153" t="s">
        <v>2277</v>
      </c>
      <c r="CO812" s="153" t="s">
        <v>2276</v>
      </c>
      <c r="CP812" s="154" t="s">
        <v>2282</v>
      </c>
      <c r="CQ812" s="189" t="s">
        <v>2278</v>
      </c>
      <c r="CR812" s="154">
        <f t="shared" si="20"/>
        <v>0</v>
      </c>
      <c r="CS812" s="154" t="s">
        <v>1203</v>
      </c>
      <c r="CT812" s="154" t="s">
        <v>1204</v>
      </c>
      <c r="CU812" s="154">
        <v>0</v>
      </c>
      <c r="CW812" s="157" t="s">
        <v>2277</v>
      </c>
      <c r="CX812" s="154" t="s">
        <v>2276</v>
      </c>
      <c r="CY812" s="154" t="s">
        <v>2282</v>
      </c>
      <c r="CZ812" s="174">
        <f t="shared" si="19"/>
        <v>0</v>
      </c>
      <c r="DA812" s="158" t="s">
        <v>1203</v>
      </c>
      <c r="DB812" s="154" t="s">
        <v>1204</v>
      </c>
      <c r="DC812" s="154" t="s">
        <v>1288</v>
      </c>
    </row>
    <row r="813" spans="1:107" ht="13.2" customHeight="1" x14ac:dyDescent="0.25">
      <c r="A813" s="175" t="s">
        <v>2317</v>
      </c>
      <c r="B813" s="176" t="s">
        <v>2318</v>
      </c>
      <c r="C813" s="177">
        <v>0</v>
      </c>
      <c r="D813" s="177">
        <v>0</v>
      </c>
      <c r="E813" s="177">
        <v>0</v>
      </c>
      <c r="F813" s="177">
        <v>0</v>
      </c>
      <c r="G813" s="177">
        <v>0</v>
      </c>
      <c r="H813" s="177">
        <v>0</v>
      </c>
      <c r="I813" s="177">
        <v>0</v>
      </c>
      <c r="J813" s="177">
        <v>0</v>
      </c>
      <c r="K813" s="177">
        <v>0</v>
      </c>
      <c r="L813" s="177">
        <v>0</v>
      </c>
      <c r="M813" s="177">
        <v>0</v>
      </c>
      <c r="N813" s="177">
        <v>0</v>
      </c>
      <c r="O813" s="177">
        <v>0</v>
      </c>
      <c r="P813" s="177">
        <v>0</v>
      </c>
      <c r="Q813" s="177">
        <v>0</v>
      </c>
      <c r="R813" s="177">
        <v>0</v>
      </c>
      <c r="S813" s="177">
        <v>0</v>
      </c>
      <c r="T813" s="177">
        <v>0</v>
      </c>
      <c r="U813" s="177">
        <v>0</v>
      </c>
      <c r="V813" s="177">
        <v>0</v>
      </c>
      <c r="W813" s="177">
        <v>0</v>
      </c>
      <c r="X813" s="177">
        <v>0</v>
      </c>
      <c r="Y813" s="177">
        <v>0</v>
      </c>
      <c r="Z813" s="177">
        <v>0</v>
      </c>
      <c r="AA813" s="177">
        <v>0</v>
      </c>
      <c r="AB813" s="177">
        <v>0</v>
      </c>
      <c r="AC813" s="177">
        <v>0</v>
      </c>
      <c r="AD813" s="177">
        <v>0</v>
      </c>
      <c r="AE813" s="177">
        <v>0</v>
      </c>
      <c r="AF813" s="177">
        <v>0</v>
      </c>
      <c r="AG813" s="177">
        <v>0</v>
      </c>
      <c r="AH813" s="177">
        <v>0</v>
      </c>
      <c r="AI813" s="177">
        <v>0</v>
      </c>
      <c r="AJ813" s="177">
        <v>0</v>
      </c>
      <c r="AK813" s="177">
        <v>0</v>
      </c>
      <c r="AL813" s="177">
        <v>0</v>
      </c>
      <c r="AM813" s="177">
        <v>0</v>
      </c>
      <c r="AN813" s="177">
        <v>0</v>
      </c>
      <c r="AO813" s="177">
        <v>0</v>
      </c>
      <c r="AP813" s="177">
        <v>0</v>
      </c>
      <c r="AQ813" s="177">
        <v>0</v>
      </c>
      <c r="AR813" s="177">
        <v>0</v>
      </c>
      <c r="AS813" s="177">
        <v>0</v>
      </c>
      <c r="AT813" s="177">
        <v>0</v>
      </c>
      <c r="AU813" s="177">
        <v>0</v>
      </c>
      <c r="AV813" s="177">
        <v>0</v>
      </c>
      <c r="AW813" s="177">
        <v>0</v>
      </c>
      <c r="AX813" s="177">
        <v>0</v>
      </c>
      <c r="AY813" s="177">
        <v>0</v>
      </c>
      <c r="AZ813" s="177">
        <v>0</v>
      </c>
      <c r="BA813" s="177">
        <v>0</v>
      </c>
      <c r="BB813" s="177">
        <v>0</v>
      </c>
      <c r="BC813" s="177">
        <v>0</v>
      </c>
      <c r="BD813" s="177">
        <v>0</v>
      </c>
      <c r="BE813" s="177">
        <v>0</v>
      </c>
      <c r="BF813" s="177">
        <v>0</v>
      </c>
      <c r="BG813" s="177">
        <v>0</v>
      </c>
      <c r="BH813" s="177">
        <v>0</v>
      </c>
      <c r="BI813" s="177">
        <v>0</v>
      </c>
      <c r="BJ813" s="177">
        <v>0</v>
      </c>
      <c r="BK813" s="177">
        <v>0</v>
      </c>
      <c r="BL813" s="177">
        <v>0</v>
      </c>
      <c r="BM813" s="177">
        <v>0</v>
      </c>
      <c r="BN813" s="177">
        <v>0</v>
      </c>
      <c r="BO813" s="177">
        <v>0</v>
      </c>
      <c r="BP813" s="177">
        <v>0</v>
      </c>
      <c r="BQ813" s="177">
        <v>0</v>
      </c>
      <c r="BR813" s="177">
        <v>0</v>
      </c>
      <c r="BS813" s="177">
        <v>0</v>
      </c>
      <c r="BT813" s="177">
        <v>0</v>
      </c>
      <c r="BU813" s="177">
        <v>0</v>
      </c>
      <c r="BV813" s="177">
        <v>0</v>
      </c>
      <c r="BW813" s="177">
        <v>0</v>
      </c>
      <c r="BX813" s="177">
        <v>0</v>
      </c>
      <c r="BY813" s="177">
        <v>0</v>
      </c>
      <c r="BZ813" s="177">
        <v>0</v>
      </c>
      <c r="CA813" s="177">
        <v>0</v>
      </c>
      <c r="CB813" s="177">
        <v>0</v>
      </c>
      <c r="CC813" s="177">
        <v>0</v>
      </c>
      <c r="CD813" s="177">
        <v>0</v>
      </c>
      <c r="CE813" s="177">
        <v>0</v>
      </c>
      <c r="CF813" s="177">
        <v>0</v>
      </c>
      <c r="CG813" s="177">
        <v>0</v>
      </c>
      <c r="CH813" s="177">
        <v>0</v>
      </c>
      <c r="CI813" s="177">
        <v>0</v>
      </c>
      <c r="CJ813" s="177">
        <v>0</v>
      </c>
      <c r="CK813" s="177">
        <v>0</v>
      </c>
      <c r="CL813" s="177">
        <v>0</v>
      </c>
      <c r="CM813" s="156" t="s">
        <v>2276</v>
      </c>
      <c r="CN813" s="153" t="s">
        <v>2277</v>
      </c>
      <c r="CO813" s="153" t="s">
        <v>2276</v>
      </c>
      <c r="CP813" s="154" t="s">
        <v>2282</v>
      </c>
      <c r="CQ813" s="189" t="s">
        <v>2278</v>
      </c>
      <c r="CR813" s="154">
        <f t="shared" si="20"/>
        <v>0</v>
      </c>
      <c r="CS813" s="154" t="s">
        <v>2317</v>
      </c>
      <c r="CT813" s="154" t="s">
        <v>2318</v>
      </c>
      <c r="CU813" s="154">
        <v>0</v>
      </c>
      <c r="CW813" s="157" t="s">
        <v>2277</v>
      </c>
      <c r="CX813" s="154" t="s">
        <v>2276</v>
      </c>
      <c r="CY813" s="154" t="s">
        <v>2282</v>
      </c>
      <c r="CZ813" s="174">
        <f t="shared" si="19"/>
        <v>0</v>
      </c>
      <c r="DA813" s="158" t="s">
        <v>2317</v>
      </c>
      <c r="DB813" s="154" t="s">
        <v>2318</v>
      </c>
      <c r="DC813" s="154" t="s">
        <v>1288</v>
      </c>
    </row>
    <row r="814" spans="1:107" ht="13.2" customHeight="1" x14ac:dyDescent="0.25">
      <c r="A814" s="175" t="s">
        <v>1205</v>
      </c>
      <c r="B814" s="176" t="s">
        <v>1206</v>
      </c>
      <c r="C814" s="177">
        <v>0</v>
      </c>
      <c r="D814" s="177">
        <v>0</v>
      </c>
      <c r="E814" s="177">
        <v>0</v>
      </c>
      <c r="F814" s="177">
        <v>0</v>
      </c>
      <c r="G814" s="177">
        <v>0</v>
      </c>
      <c r="H814" s="177">
        <v>0</v>
      </c>
      <c r="I814" s="177">
        <v>0</v>
      </c>
      <c r="J814" s="177">
        <v>0</v>
      </c>
      <c r="K814" s="177">
        <v>0</v>
      </c>
      <c r="L814" s="177">
        <v>3</v>
      </c>
      <c r="M814" s="177">
        <v>0</v>
      </c>
      <c r="N814" s="177">
        <v>0</v>
      </c>
      <c r="O814" s="177">
        <v>13</v>
      </c>
      <c r="P814" s="177">
        <v>0</v>
      </c>
      <c r="Q814" s="177">
        <v>0</v>
      </c>
      <c r="R814" s="177">
        <v>0</v>
      </c>
      <c r="S814" s="177">
        <v>4</v>
      </c>
      <c r="T814" s="177">
        <v>0</v>
      </c>
      <c r="U814" s="177">
        <v>0</v>
      </c>
      <c r="V814" s="177">
        <v>0</v>
      </c>
      <c r="W814" s="177">
        <v>0</v>
      </c>
      <c r="X814" s="177">
        <v>131</v>
      </c>
      <c r="Y814" s="177">
        <v>0</v>
      </c>
      <c r="Z814" s="177">
        <v>0</v>
      </c>
      <c r="AA814" s="177">
        <v>0</v>
      </c>
      <c r="AB814" s="177">
        <v>0</v>
      </c>
      <c r="AC814" s="177">
        <v>0</v>
      </c>
      <c r="AD814" s="177">
        <v>12</v>
      </c>
      <c r="AE814" s="177">
        <v>0</v>
      </c>
      <c r="AF814" s="177">
        <v>0</v>
      </c>
      <c r="AG814" s="177">
        <v>0</v>
      </c>
      <c r="AH814" s="177">
        <v>4</v>
      </c>
      <c r="AI814" s="177">
        <v>0</v>
      </c>
      <c r="AJ814" s="177">
        <v>0</v>
      </c>
      <c r="AK814" s="177">
        <v>0</v>
      </c>
      <c r="AL814" s="177">
        <v>0</v>
      </c>
      <c r="AM814" s="177">
        <v>0</v>
      </c>
      <c r="AN814" s="177">
        <v>0</v>
      </c>
      <c r="AO814" s="177">
        <v>0</v>
      </c>
      <c r="AP814" s="177">
        <v>0</v>
      </c>
      <c r="AQ814" s="177">
        <v>4</v>
      </c>
      <c r="AR814" s="177">
        <v>0</v>
      </c>
      <c r="AS814" s="177">
        <v>0</v>
      </c>
      <c r="AT814" s="177">
        <v>0</v>
      </c>
      <c r="AU814" s="177">
        <v>0</v>
      </c>
      <c r="AV814" s="177">
        <v>3</v>
      </c>
      <c r="AW814" s="177">
        <v>0</v>
      </c>
      <c r="AX814" s="177">
        <v>0</v>
      </c>
      <c r="AY814" s="177">
        <v>0</v>
      </c>
      <c r="AZ814" s="177">
        <v>4716.3999999999996</v>
      </c>
      <c r="BA814" s="177">
        <v>0</v>
      </c>
      <c r="BB814" s="177">
        <v>0</v>
      </c>
      <c r="BC814" s="177">
        <v>0</v>
      </c>
      <c r="BD814" s="177">
        <v>0</v>
      </c>
      <c r="BE814" s="177">
        <v>0</v>
      </c>
      <c r="BF814" s="177">
        <v>0</v>
      </c>
      <c r="BG814" s="177">
        <v>0</v>
      </c>
      <c r="BH814" s="177">
        <v>0</v>
      </c>
      <c r="BI814" s="177">
        <v>0</v>
      </c>
      <c r="BJ814" s="177">
        <v>0</v>
      </c>
      <c r="BK814" s="177">
        <v>17</v>
      </c>
      <c r="BL814" s="177">
        <v>0</v>
      </c>
      <c r="BM814" s="177">
        <v>0</v>
      </c>
      <c r="BN814" s="177">
        <v>0</v>
      </c>
      <c r="BO814" s="177">
        <v>0</v>
      </c>
      <c r="BP814" s="177">
        <v>19</v>
      </c>
      <c r="BQ814" s="177">
        <v>0</v>
      </c>
      <c r="BR814" s="177">
        <v>0</v>
      </c>
      <c r="BS814" s="177">
        <v>0</v>
      </c>
      <c r="BT814" s="177">
        <v>0</v>
      </c>
      <c r="BU814" s="177">
        <v>16971</v>
      </c>
      <c r="BV814" s="177">
        <v>0</v>
      </c>
      <c r="BW814" s="177">
        <v>12</v>
      </c>
      <c r="BX814" s="177">
        <v>0</v>
      </c>
      <c r="BY814" s="177">
        <v>0</v>
      </c>
      <c r="BZ814" s="177">
        <v>0</v>
      </c>
      <c r="CA814" s="177">
        <v>0</v>
      </c>
      <c r="CB814" s="177">
        <v>0</v>
      </c>
      <c r="CC814" s="177">
        <v>0</v>
      </c>
      <c r="CD814" s="177">
        <v>3</v>
      </c>
      <c r="CE814" s="177">
        <v>2</v>
      </c>
      <c r="CF814" s="177">
        <v>0</v>
      </c>
      <c r="CG814" s="177">
        <v>0</v>
      </c>
      <c r="CH814" s="177">
        <v>0</v>
      </c>
      <c r="CI814" s="177">
        <v>6</v>
      </c>
      <c r="CJ814" s="177">
        <v>0</v>
      </c>
      <c r="CK814" s="177">
        <v>0</v>
      </c>
      <c r="CL814" s="177">
        <v>0</v>
      </c>
      <c r="CM814" s="156" t="s">
        <v>2276</v>
      </c>
      <c r="CN814" s="153" t="s">
        <v>2277</v>
      </c>
      <c r="CO814" s="153" t="s">
        <v>2276</v>
      </c>
      <c r="CP814" s="154" t="s">
        <v>2282</v>
      </c>
      <c r="CQ814" s="189" t="s">
        <v>2278</v>
      </c>
      <c r="CR814" s="154">
        <f t="shared" si="20"/>
        <v>0</v>
      </c>
      <c r="CS814" s="154" t="s">
        <v>1205</v>
      </c>
      <c r="CT814" s="154" t="s">
        <v>1206</v>
      </c>
      <c r="CU814" s="154">
        <v>0</v>
      </c>
      <c r="CW814" s="157" t="s">
        <v>2277</v>
      </c>
      <c r="CX814" s="154" t="s">
        <v>2276</v>
      </c>
      <c r="CY814" s="154" t="s">
        <v>2282</v>
      </c>
      <c r="CZ814" s="174">
        <f t="shared" si="19"/>
        <v>0</v>
      </c>
      <c r="DA814" s="158" t="s">
        <v>1205</v>
      </c>
      <c r="DB814" s="154" t="s">
        <v>1206</v>
      </c>
      <c r="DC814" s="154" t="s">
        <v>1288</v>
      </c>
    </row>
    <row r="815" spans="1:107" ht="13.2" customHeight="1" x14ac:dyDescent="0.25">
      <c r="A815" s="175" t="s">
        <v>1207</v>
      </c>
      <c r="B815" s="176" t="s">
        <v>1208</v>
      </c>
      <c r="C815" s="177">
        <v>0</v>
      </c>
      <c r="D815" s="177">
        <v>0</v>
      </c>
      <c r="E815" s="177">
        <v>0</v>
      </c>
      <c r="F815" s="177">
        <v>0</v>
      </c>
      <c r="G815" s="177">
        <v>0</v>
      </c>
      <c r="H815" s="177">
        <v>0</v>
      </c>
      <c r="I815" s="177">
        <v>0</v>
      </c>
      <c r="J815" s="177">
        <v>0</v>
      </c>
      <c r="K815" s="177">
        <v>0</v>
      </c>
      <c r="L815" s="177">
        <v>2</v>
      </c>
      <c r="M815" s="177">
        <v>0</v>
      </c>
      <c r="N815" s="177">
        <v>0</v>
      </c>
      <c r="O815" s="177">
        <v>0</v>
      </c>
      <c r="P815" s="177">
        <v>0</v>
      </c>
      <c r="Q815" s="177">
        <v>0</v>
      </c>
      <c r="R815" s="177">
        <v>0</v>
      </c>
      <c r="S815" s="177">
        <v>0</v>
      </c>
      <c r="T815" s="177">
        <v>0</v>
      </c>
      <c r="U815" s="177">
        <v>0</v>
      </c>
      <c r="V815" s="177">
        <v>0</v>
      </c>
      <c r="W815" s="177">
        <v>0</v>
      </c>
      <c r="X815" s="177">
        <v>15</v>
      </c>
      <c r="Y815" s="177">
        <v>0</v>
      </c>
      <c r="Z815" s="177">
        <v>0</v>
      </c>
      <c r="AA815" s="177">
        <v>0</v>
      </c>
      <c r="AB815" s="177">
        <v>0</v>
      </c>
      <c r="AC815" s="177">
        <v>0</v>
      </c>
      <c r="AD815" s="177">
        <v>0</v>
      </c>
      <c r="AE815" s="177">
        <v>0</v>
      </c>
      <c r="AF815" s="177">
        <v>0</v>
      </c>
      <c r="AG815" s="177">
        <v>0</v>
      </c>
      <c r="AH815" s="177">
        <v>4</v>
      </c>
      <c r="AI815" s="177">
        <v>0</v>
      </c>
      <c r="AJ815" s="177">
        <v>0</v>
      </c>
      <c r="AK815" s="177">
        <v>0</v>
      </c>
      <c r="AL815" s="177">
        <v>0</v>
      </c>
      <c r="AM815" s="177">
        <v>0</v>
      </c>
      <c r="AN815" s="177">
        <v>0</v>
      </c>
      <c r="AO815" s="177">
        <v>0</v>
      </c>
      <c r="AP815" s="177">
        <v>0</v>
      </c>
      <c r="AQ815" s="177">
        <v>0</v>
      </c>
      <c r="AR815" s="177">
        <v>0</v>
      </c>
      <c r="AS815" s="177">
        <v>0</v>
      </c>
      <c r="AT815" s="177">
        <v>0</v>
      </c>
      <c r="AU815" s="177">
        <v>0</v>
      </c>
      <c r="AV815" s="177">
        <v>9</v>
      </c>
      <c r="AW815" s="177">
        <v>0</v>
      </c>
      <c r="AX815" s="177">
        <v>0</v>
      </c>
      <c r="AY815" s="177">
        <v>0</v>
      </c>
      <c r="AZ815" s="177">
        <v>0</v>
      </c>
      <c r="BA815" s="177">
        <v>0</v>
      </c>
      <c r="BB815" s="177">
        <v>0</v>
      </c>
      <c r="BC815" s="177">
        <v>0</v>
      </c>
      <c r="BD815" s="177">
        <v>0</v>
      </c>
      <c r="BE815" s="177">
        <v>0</v>
      </c>
      <c r="BF815" s="177">
        <v>0</v>
      </c>
      <c r="BG815" s="177">
        <v>0</v>
      </c>
      <c r="BH815" s="177">
        <v>0</v>
      </c>
      <c r="BI815" s="177">
        <v>0</v>
      </c>
      <c r="BJ815" s="177">
        <v>0</v>
      </c>
      <c r="BK815" s="177">
        <v>2</v>
      </c>
      <c r="BL815" s="177">
        <v>0</v>
      </c>
      <c r="BM815" s="177">
        <v>0</v>
      </c>
      <c r="BN815" s="177">
        <v>0</v>
      </c>
      <c r="BO815" s="177">
        <v>0</v>
      </c>
      <c r="BP815" s="177">
        <v>0</v>
      </c>
      <c r="BQ815" s="177">
        <v>0</v>
      </c>
      <c r="BR815" s="177">
        <v>0</v>
      </c>
      <c r="BS815" s="177">
        <v>0</v>
      </c>
      <c r="BT815" s="177">
        <v>0</v>
      </c>
      <c r="BU815" s="177">
        <v>39</v>
      </c>
      <c r="BV815" s="177">
        <v>0</v>
      </c>
      <c r="BW815" s="177">
        <v>25</v>
      </c>
      <c r="BX815" s="177">
        <v>0</v>
      </c>
      <c r="BY815" s="177">
        <v>0</v>
      </c>
      <c r="BZ815" s="177">
        <v>0</v>
      </c>
      <c r="CA815" s="177">
        <v>0</v>
      </c>
      <c r="CB815" s="177">
        <v>0</v>
      </c>
      <c r="CC815" s="177">
        <v>0</v>
      </c>
      <c r="CD815" s="177">
        <v>0</v>
      </c>
      <c r="CE815" s="177">
        <v>0</v>
      </c>
      <c r="CF815" s="177">
        <v>0</v>
      </c>
      <c r="CG815" s="177">
        <v>0</v>
      </c>
      <c r="CH815" s="177">
        <v>0</v>
      </c>
      <c r="CI815" s="177">
        <v>27</v>
      </c>
      <c r="CJ815" s="177">
        <v>0</v>
      </c>
      <c r="CK815" s="177">
        <v>0</v>
      </c>
      <c r="CL815" s="177">
        <v>0</v>
      </c>
      <c r="CM815" s="156" t="s">
        <v>2276</v>
      </c>
      <c r="CN815" s="153" t="s">
        <v>2277</v>
      </c>
      <c r="CO815" s="153" t="s">
        <v>2276</v>
      </c>
      <c r="CP815" s="154" t="s">
        <v>2282</v>
      </c>
      <c r="CQ815" s="189" t="s">
        <v>2278</v>
      </c>
      <c r="CR815" s="154">
        <f t="shared" si="20"/>
        <v>0</v>
      </c>
      <c r="CS815" s="154" t="s">
        <v>1207</v>
      </c>
      <c r="CT815" s="154" t="s">
        <v>1208</v>
      </c>
      <c r="CU815" s="154">
        <v>0</v>
      </c>
      <c r="CW815" s="157" t="s">
        <v>2277</v>
      </c>
      <c r="CX815" s="154" t="s">
        <v>2276</v>
      </c>
      <c r="CY815" s="154" t="s">
        <v>2282</v>
      </c>
      <c r="CZ815" s="174">
        <f t="shared" si="19"/>
        <v>0</v>
      </c>
      <c r="DA815" s="158" t="s">
        <v>1207</v>
      </c>
      <c r="DB815" s="154" t="s">
        <v>1208</v>
      </c>
      <c r="DC815" s="154" t="s">
        <v>1288</v>
      </c>
    </row>
    <row r="816" spans="1:107" ht="13.2" customHeight="1" x14ac:dyDescent="0.25">
      <c r="A816" s="175" t="s">
        <v>1209</v>
      </c>
      <c r="B816" s="176" t="s">
        <v>1210</v>
      </c>
      <c r="C816" s="177">
        <v>0</v>
      </c>
      <c r="D816" s="177">
        <v>0</v>
      </c>
      <c r="E816" s="177">
        <v>0</v>
      </c>
      <c r="F816" s="177">
        <v>0</v>
      </c>
      <c r="G816" s="177">
        <v>0</v>
      </c>
      <c r="H816" s="177">
        <v>0</v>
      </c>
      <c r="I816" s="177">
        <v>0</v>
      </c>
      <c r="J816" s="177">
        <v>0</v>
      </c>
      <c r="K816" s="177">
        <v>0</v>
      </c>
      <c r="L816" s="177">
        <v>0</v>
      </c>
      <c r="M816" s="177">
        <v>0</v>
      </c>
      <c r="N816" s="177">
        <v>0</v>
      </c>
      <c r="O816" s="177">
        <v>0</v>
      </c>
      <c r="P816" s="177">
        <v>0</v>
      </c>
      <c r="Q816" s="177">
        <v>0</v>
      </c>
      <c r="R816" s="177">
        <v>0</v>
      </c>
      <c r="S816" s="177">
        <v>0</v>
      </c>
      <c r="T816" s="177">
        <v>0</v>
      </c>
      <c r="U816" s="177">
        <v>0</v>
      </c>
      <c r="V816" s="177">
        <v>0</v>
      </c>
      <c r="W816" s="177">
        <v>0</v>
      </c>
      <c r="X816" s="177">
        <v>0</v>
      </c>
      <c r="Y816" s="177">
        <v>0</v>
      </c>
      <c r="Z816" s="177">
        <v>0</v>
      </c>
      <c r="AA816" s="177">
        <v>0</v>
      </c>
      <c r="AB816" s="177">
        <v>0</v>
      </c>
      <c r="AC816" s="177">
        <v>0</v>
      </c>
      <c r="AD816" s="177">
        <v>0</v>
      </c>
      <c r="AE816" s="177">
        <v>0</v>
      </c>
      <c r="AF816" s="177">
        <v>0</v>
      </c>
      <c r="AG816" s="177">
        <v>0</v>
      </c>
      <c r="AH816" s="177">
        <v>1</v>
      </c>
      <c r="AI816" s="177">
        <v>0</v>
      </c>
      <c r="AJ816" s="177">
        <v>0</v>
      </c>
      <c r="AK816" s="177">
        <v>0</v>
      </c>
      <c r="AL816" s="177">
        <v>0</v>
      </c>
      <c r="AM816" s="177">
        <v>0</v>
      </c>
      <c r="AN816" s="177">
        <v>0</v>
      </c>
      <c r="AO816" s="177">
        <v>0</v>
      </c>
      <c r="AP816" s="177">
        <v>0</v>
      </c>
      <c r="AQ816" s="177">
        <v>0</v>
      </c>
      <c r="AR816" s="177">
        <v>0</v>
      </c>
      <c r="AS816" s="177">
        <v>0</v>
      </c>
      <c r="AT816" s="177">
        <v>0</v>
      </c>
      <c r="AU816" s="177">
        <v>0</v>
      </c>
      <c r="AV816" s="177">
        <v>0</v>
      </c>
      <c r="AW816" s="177">
        <v>0</v>
      </c>
      <c r="AX816" s="177">
        <v>0</v>
      </c>
      <c r="AY816" s="177">
        <v>0</v>
      </c>
      <c r="AZ816" s="177">
        <v>0</v>
      </c>
      <c r="BA816" s="177">
        <v>0</v>
      </c>
      <c r="BB816" s="177">
        <v>0</v>
      </c>
      <c r="BC816" s="177">
        <v>0</v>
      </c>
      <c r="BD816" s="177">
        <v>0</v>
      </c>
      <c r="BE816" s="177">
        <v>0</v>
      </c>
      <c r="BF816" s="177">
        <v>0</v>
      </c>
      <c r="BG816" s="177">
        <v>0</v>
      </c>
      <c r="BH816" s="177">
        <v>0</v>
      </c>
      <c r="BI816" s="177">
        <v>0</v>
      </c>
      <c r="BJ816" s="177">
        <v>0</v>
      </c>
      <c r="BK816" s="177">
        <v>0</v>
      </c>
      <c r="BL816" s="177">
        <v>0</v>
      </c>
      <c r="BM816" s="177">
        <v>0</v>
      </c>
      <c r="BN816" s="177">
        <v>0</v>
      </c>
      <c r="BO816" s="177">
        <v>0</v>
      </c>
      <c r="BP816" s="177">
        <v>0</v>
      </c>
      <c r="BQ816" s="177">
        <v>0</v>
      </c>
      <c r="BR816" s="177">
        <v>0</v>
      </c>
      <c r="BS816" s="177">
        <v>0</v>
      </c>
      <c r="BT816" s="177">
        <v>0</v>
      </c>
      <c r="BU816" s="177">
        <v>0</v>
      </c>
      <c r="BV816" s="177">
        <v>0</v>
      </c>
      <c r="BW816" s="177">
        <v>0</v>
      </c>
      <c r="BX816" s="177">
        <v>0</v>
      </c>
      <c r="BY816" s="177">
        <v>0</v>
      </c>
      <c r="BZ816" s="177">
        <v>0</v>
      </c>
      <c r="CA816" s="177">
        <v>0</v>
      </c>
      <c r="CB816" s="177">
        <v>0</v>
      </c>
      <c r="CC816" s="177">
        <v>0</v>
      </c>
      <c r="CD816" s="177">
        <v>0</v>
      </c>
      <c r="CE816" s="177">
        <v>4</v>
      </c>
      <c r="CF816" s="177">
        <v>0</v>
      </c>
      <c r="CG816" s="177">
        <v>0</v>
      </c>
      <c r="CH816" s="177">
        <v>0</v>
      </c>
      <c r="CI816" s="177">
        <v>2</v>
      </c>
      <c r="CJ816" s="177">
        <v>0</v>
      </c>
      <c r="CK816" s="177">
        <v>0</v>
      </c>
      <c r="CL816" s="177">
        <v>0</v>
      </c>
      <c r="CM816" s="156" t="s">
        <v>2276</v>
      </c>
      <c r="CN816" s="153" t="s">
        <v>2277</v>
      </c>
      <c r="CO816" s="153" t="s">
        <v>2276</v>
      </c>
      <c r="CP816" s="154" t="s">
        <v>2282</v>
      </c>
      <c r="CQ816" s="189" t="s">
        <v>2278</v>
      </c>
      <c r="CR816" s="154">
        <f t="shared" si="20"/>
        <v>0</v>
      </c>
      <c r="CS816" s="154" t="s">
        <v>1209</v>
      </c>
      <c r="CT816" s="154" t="s">
        <v>1210</v>
      </c>
      <c r="CU816" s="154">
        <v>0</v>
      </c>
      <c r="CW816" s="157" t="s">
        <v>2277</v>
      </c>
      <c r="CX816" s="154" t="s">
        <v>2276</v>
      </c>
      <c r="CY816" s="154" t="s">
        <v>2282</v>
      </c>
      <c r="CZ816" s="174">
        <f t="shared" si="19"/>
        <v>0</v>
      </c>
      <c r="DA816" s="158" t="s">
        <v>1209</v>
      </c>
      <c r="DB816" s="154" t="s">
        <v>1210</v>
      </c>
      <c r="DC816" s="154" t="s">
        <v>1288</v>
      </c>
    </row>
    <row r="817" spans="1:107" ht="13.2" customHeight="1" x14ac:dyDescent="0.25">
      <c r="A817" s="175" t="s">
        <v>1211</v>
      </c>
      <c r="B817" s="176" t="s">
        <v>1212</v>
      </c>
      <c r="C817" s="177">
        <v>0</v>
      </c>
      <c r="D817" s="177">
        <v>0</v>
      </c>
      <c r="E817" s="177">
        <v>0</v>
      </c>
      <c r="F817" s="177">
        <v>0</v>
      </c>
      <c r="G817" s="177">
        <v>0</v>
      </c>
      <c r="H817" s="177">
        <v>0</v>
      </c>
      <c r="I817" s="177">
        <v>0</v>
      </c>
      <c r="J817" s="177">
        <v>0</v>
      </c>
      <c r="K817" s="177">
        <v>0</v>
      </c>
      <c r="L817" s="177">
        <v>0</v>
      </c>
      <c r="M817" s="177">
        <v>0</v>
      </c>
      <c r="N817" s="177">
        <v>0</v>
      </c>
      <c r="O817" s="177">
        <v>0</v>
      </c>
      <c r="P817" s="177">
        <v>0</v>
      </c>
      <c r="Q817" s="177">
        <v>0</v>
      </c>
      <c r="R817" s="177">
        <v>0</v>
      </c>
      <c r="S817" s="177">
        <v>0</v>
      </c>
      <c r="T817" s="177">
        <v>0</v>
      </c>
      <c r="U817" s="177">
        <v>0</v>
      </c>
      <c r="V817" s="177">
        <v>0</v>
      </c>
      <c r="W817" s="177">
        <v>0</v>
      </c>
      <c r="X817" s="177">
        <v>0</v>
      </c>
      <c r="Y817" s="177">
        <v>0</v>
      </c>
      <c r="Z817" s="177">
        <v>0</v>
      </c>
      <c r="AA817" s="177">
        <v>0</v>
      </c>
      <c r="AB817" s="177">
        <v>0</v>
      </c>
      <c r="AC817" s="177">
        <v>0</v>
      </c>
      <c r="AD817" s="177">
        <v>0</v>
      </c>
      <c r="AE817" s="177">
        <v>0</v>
      </c>
      <c r="AF817" s="177">
        <v>0</v>
      </c>
      <c r="AG817" s="177">
        <v>0</v>
      </c>
      <c r="AH817" s="177">
        <v>0</v>
      </c>
      <c r="AI817" s="177">
        <v>0</v>
      </c>
      <c r="AJ817" s="177">
        <v>0</v>
      </c>
      <c r="AK817" s="177">
        <v>0</v>
      </c>
      <c r="AL817" s="177">
        <v>0</v>
      </c>
      <c r="AM817" s="177">
        <v>0</v>
      </c>
      <c r="AN817" s="177">
        <v>0</v>
      </c>
      <c r="AO817" s="177">
        <v>0</v>
      </c>
      <c r="AP817" s="177">
        <v>0</v>
      </c>
      <c r="AQ817" s="177">
        <v>0</v>
      </c>
      <c r="AR817" s="177">
        <v>0</v>
      </c>
      <c r="AS817" s="177">
        <v>0</v>
      </c>
      <c r="AT817" s="177">
        <v>0</v>
      </c>
      <c r="AU817" s="177">
        <v>0</v>
      </c>
      <c r="AV817" s="177">
        <v>0</v>
      </c>
      <c r="AW817" s="177">
        <v>0</v>
      </c>
      <c r="AX817" s="177">
        <v>0</v>
      </c>
      <c r="AY817" s="177">
        <v>0</v>
      </c>
      <c r="AZ817" s="177">
        <v>0</v>
      </c>
      <c r="BA817" s="177">
        <v>0</v>
      </c>
      <c r="BB817" s="177">
        <v>0</v>
      </c>
      <c r="BC817" s="177">
        <v>0</v>
      </c>
      <c r="BD817" s="177">
        <v>0</v>
      </c>
      <c r="BE817" s="177">
        <v>0</v>
      </c>
      <c r="BF817" s="177">
        <v>0</v>
      </c>
      <c r="BG817" s="177">
        <v>0</v>
      </c>
      <c r="BH817" s="177">
        <v>0</v>
      </c>
      <c r="BI817" s="177">
        <v>0</v>
      </c>
      <c r="BJ817" s="177">
        <v>0</v>
      </c>
      <c r="BK817" s="177">
        <v>0</v>
      </c>
      <c r="BL817" s="177">
        <v>0</v>
      </c>
      <c r="BM817" s="177">
        <v>0</v>
      </c>
      <c r="BN817" s="177">
        <v>0</v>
      </c>
      <c r="BO817" s="177">
        <v>0</v>
      </c>
      <c r="BP817" s="177">
        <v>0</v>
      </c>
      <c r="BQ817" s="177">
        <v>0</v>
      </c>
      <c r="BR817" s="177">
        <v>0</v>
      </c>
      <c r="BS817" s="177">
        <v>0</v>
      </c>
      <c r="BT817" s="177">
        <v>0</v>
      </c>
      <c r="BU817" s="177">
        <v>0</v>
      </c>
      <c r="BV817" s="177">
        <v>0</v>
      </c>
      <c r="BW817" s="177">
        <v>0</v>
      </c>
      <c r="BX817" s="177">
        <v>0</v>
      </c>
      <c r="BY817" s="177">
        <v>0</v>
      </c>
      <c r="BZ817" s="177">
        <v>0</v>
      </c>
      <c r="CA817" s="177">
        <v>0</v>
      </c>
      <c r="CB817" s="177">
        <v>0</v>
      </c>
      <c r="CC817" s="177">
        <v>0</v>
      </c>
      <c r="CD817" s="177">
        <v>0</v>
      </c>
      <c r="CE817" s="177">
        <v>0</v>
      </c>
      <c r="CF817" s="177">
        <v>0</v>
      </c>
      <c r="CG817" s="177">
        <v>0</v>
      </c>
      <c r="CH817" s="177">
        <v>0</v>
      </c>
      <c r="CI817" s="177">
        <v>0</v>
      </c>
      <c r="CJ817" s="177">
        <v>0</v>
      </c>
      <c r="CK817" s="177">
        <v>0</v>
      </c>
      <c r="CL817" s="177">
        <v>0</v>
      </c>
      <c r="CM817" s="156" t="s">
        <v>2276</v>
      </c>
      <c r="CN817" s="153" t="s">
        <v>2277</v>
      </c>
      <c r="CO817" s="153" t="s">
        <v>2276</v>
      </c>
      <c r="CP817" s="154" t="s">
        <v>2282</v>
      </c>
      <c r="CQ817" s="189" t="s">
        <v>2278</v>
      </c>
      <c r="CR817" s="154">
        <f t="shared" si="20"/>
        <v>0</v>
      </c>
      <c r="CS817" s="154" t="s">
        <v>1211</v>
      </c>
      <c r="CT817" s="154" t="s">
        <v>1212</v>
      </c>
      <c r="CU817" s="154">
        <v>0</v>
      </c>
      <c r="CW817" s="157" t="s">
        <v>2277</v>
      </c>
      <c r="CX817" s="154" t="s">
        <v>2276</v>
      </c>
      <c r="CY817" s="154" t="s">
        <v>2282</v>
      </c>
      <c r="CZ817" s="174">
        <f t="shared" si="19"/>
        <v>0</v>
      </c>
      <c r="DA817" s="158" t="s">
        <v>1211</v>
      </c>
      <c r="DB817" s="154" t="s">
        <v>1212</v>
      </c>
      <c r="DC817" s="154" t="s">
        <v>1288</v>
      </c>
    </row>
    <row r="818" spans="1:107" ht="13.2" customHeight="1" x14ac:dyDescent="0.25">
      <c r="A818" s="175" t="s">
        <v>1213</v>
      </c>
      <c r="B818" s="176" t="s">
        <v>1214</v>
      </c>
      <c r="C818" s="177">
        <v>0</v>
      </c>
      <c r="D818" s="177">
        <v>0</v>
      </c>
      <c r="E818" s="177">
        <v>0</v>
      </c>
      <c r="F818" s="177">
        <v>0</v>
      </c>
      <c r="G818" s="177">
        <v>0</v>
      </c>
      <c r="H818" s="177">
        <v>0</v>
      </c>
      <c r="I818" s="177">
        <v>0</v>
      </c>
      <c r="J818" s="177">
        <v>0</v>
      </c>
      <c r="K818" s="177">
        <v>0</v>
      </c>
      <c r="L818" s="177">
        <v>9097.31</v>
      </c>
      <c r="M818" s="177">
        <v>0</v>
      </c>
      <c r="N818" s="177">
        <v>0</v>
      </c>
      <c r="O818" s="177">
        <v>51326</v>
      </c>
      <c r="P818" s="177">
        <v>1</v>
      </c>
      <c r="Q818" s="177">
        <v>0</v>
      </c>
      <c r="R818" s="177">
        <v>0</v>
      </c>
      <c r="S818" s="177">
        <v>23630.69</v>
      </c>
      <c r="T818" s="177">
        <v>0</v>
      </c>
      <c r="U818" s="177">
        <v>0</v>
      </c>
      <c r="V818" s="177">
        <v>0</v>
      </c>
      <c r="W818" s="177">
        <v>0</v>
      </c>
      <c r="X818" s="177">
        <v>1740</v>
      </c>
      <c r="Y818" s="177">
        <v>0</v>
      </c>
      <c r="Z818" s="177">
        <v>0</v>
      </c>
      <c r="AA818" s="177">
        <v>0</v>
      </c>
      <c r="AB818" s="177">
        <v>6</v>
      </c>
      <c r="AC818" s="177">
        <v>0</v>
      </c>
      <c r="AD818" s="177">
        <v>19</v>
      </c>
      <c r="AE818" s="177">
        <v>0</v>
      </c>
      <c r="AF818" s="177">
        <v>0</v>
      </c>
      <c r="AG818" s="177">
        <v>0</v>
      </c>
      <c r="AH818" s="177">
        <v>32</v>
      </c>
      <c r="AI818" s="177">
        <v>0</v>
      </c>
      <c r="AJ818" s="177">
        <v>0</v>
      </c>
      <c r="AK818" s="177">
        <v>0</v>
      </c>
      <c r="AL818" s="177">
        <v>0</v>
      </c>
      <c r="AM818" s="177">
        <v>2</v>
      </c>
      <c r="AN818" s="177">
        <v>0</v>
      </c>
      <c r="AO818" s="177">
        <v>0</v>
      </c>
      <c r="AP818" s="177">
        <v>4</v>
      </c>
      <c r="AQ818" s="177">
        <v>11</v>
      </c>
      <c r="AR818" s="177">
        <v>0</v>
      </c>
      <c r="AS818" s="177">
        <v>0</v>
      </c>
      <c r="AT818" s="177">
        <v>0</v>
      </c>
      <c r="AU818" s="177">
        <v>118</v>
      </c>
      <c r="AV818" s="177">
        <v>18</v>
      </c>
      <c r="AW818" s="177">
        <v>236484.61</v>
      </c>
      <c r="AX818" s="177">
        <v>0</v>
      </c>
      <c r="AY818" s="177">
        <v>0</v>
      </c>
      <c r="AZ818" s="177">
        <v>0</v>
      </c>
      <c r="BA818" s="177">
        <v>0</v>
      </c>
      <c r="BB818" s="177">
        <v>4</v>
      </c>
      <c r="BC818" s="177">
        <v>7</v>
      </c>
      <c r="BD818" s="177">
        <v>0</v>
      </c>
      <c r="BE818" s="177">
        <v>0</v>
      </c>
      <c r="BF818" s="177">
        <v>0</v>
      </c>
      <c r="BG818" s="177">
        <v>0</v>
      </c>
      <c r="BH818" s="177">
        <v>0</v>
      </c>
      <c r="BI818" s="177">
        <v>0</v>
      </c>
      <c r="BJ818" s="177">
        <v>0</v>
      </c>
      <c r="BK818" s="177">
        <v>32</v>
      </c>
      <c r="BL818" s="177">
        <v>0</v>
      </c>
      <c r="BM818" s="177">
        <v>0</v>
      </c>
      <c r="BN818" s="177">
        <v>0</v>
      </c>
      <c r="BO818" s="177">
        <v>0</v>
      </c>
      <c r="BP818" s="177">
        <v>23</v>
      </c>
      <c r="BQ818" s="177">
        <v>0</v>
      </c>
      <c r="BR818" s="177">
        <v>0</v>
      </c>
      <c r="BS818" s="177">
        <v>0</v>
      </c>
      <c r="BT818" s="177">
        <v>0</v>
      </c>
      <c r="BU818" s="177">
        <v>27125.67</v>
      </c>
      <c r="BV818" s="177">
        <v>0</v>
      </c>
      <c r="BW818" s="177">
        <v>54.99</v>
      </c>
      <c r="BX818" s="177">
        <v>0</v>
      </c>
      <c r="BY818" s="177">
        <v>17</v>
      </c>
      <c r="BZ818" s="177">
        <v>0</v>
      </c>
      <c r="CA818" s="177">
        <v>0</v>
      </c>
      <c r="CB818" s="177">
        <v>0</v>
      </c>
      <c r="CC818" s="177">
        <v>0</v>
      </c>
      <c r="CD818" s="177">
        <v>11123</v>
      </c>
      <c r="CE818" s="177">
        <v>63</v>
      </c>
      <c r="CF818" s="177">
        <v>0</v>
      </c>
      <c r="CG818" s="177">
        <v>8026.48</v>
      </c>
      <c r="CH818" s="177">
        <v>0</v>
      </c>
      <c r="CI818" s="177">
        <v>0</v>
      </c>
      <c r="CJ818" s="177">
        <v>0</v>
      </c>
      <c r="CK818" s="177">
        <v>0</v>
      </c>
      <c r="CL818" s="177">
        <v>0</v>
      </c>
      <c r="CM818" s="156" t="s">
        <v>2276</v>
      </c>
      <c r="CN818" s="153" t="s">
        <v>2277</v>
      </c>
      <c r="CO818" s="153" t="s">
        <v>2276</v>
      </c>
      <c r="CP818" s="154" t="s">
        <v>2282</v>
      </c>
      <c r="CQ818" s="189" t="s">
        <v>2278</v>
      </c>
      <c r="CR818" s="154">
        <f t="shared" si="20"/>
        <v>0</v>
      </c>
      <c r="CS818" s="154" t="s">
        <v>1213</v>
      </c>
      <c r="CT818" s="154" t="s">
        <v>1214</v>
      </c>
      <c r="CU818" s="154">
        <v>0</v>
      </c>
      <c r="CW818" s="157" t="s">
        <v>2277</v>
      </c>
      <c r="CX818" s="154" t="s">
        <v>2276</v>
      </c>
      <c r="CY818" s="154" t="s">
        <v>2282</v>
      </c>
      <c r="CZ818" s="174">
        <f t="shared" si="19"/>
        <v>0</v>
      </c>
      <c r="DA818" s="158" t="s">
        <v>1213</v>
      </c>
      <c r="DB818" s="154" t="s">
        <v>1214</v>
      </c>
      <c r="DC818" s="154" t="s">
        <v>1288</v>
      </c>
    </row>
    <row r="819" spans="1:107" ht="13.2" customHeight="1" x14ac:dyDescent="0.25">
      <c r="A819" s="175" t="s">
        <v>1215</v>
      </c>
      <c r="B819" s="176" t="s">
        <v>1216</v>
      </c>
      <c r="C819" s="177">
        <v>0</v>
      </c>
      <c r="D819" s="177">
        <v>0</v>
      </c>
      <c r="E819" s="177">
        <v>0</v>
      </c>
      <c r="F819" s="177">
        <v>0</v>
      </c>
      <c r="G819" s="177">
        <v>0</v>
      </c>
      <c r="H819" s="177">
        <v>0</v>
      </c>
      <c r="I819" s="177">
        <v>0</v>
      </c>
      <c r="J819" s="177">
        <v>0</v>
      </c>
      <c r="K819" s="177">
        <v>0</v>
      </c>
      <c r="L819" s="177">
        <v>0</v>
      </c>
      <c r="M819" s="177">
        <v>0</v>
      </c>
      <c r="N819" s="177">
        <v>0</v>
      </c>
      <c r="O819" s="177">
        <v>0</v>
      </c>
      <c r="P819" s="177">
        <v>0</v>
      </c>
      <c r="Q819" s="177">
        <v>0</v>
      </c>
      <c r="R819" s="177">
        <v>0</v>
      </c>
      <c r="S819" s="177">
        <v>0</v>
      </c>
      <c r="T819" s="177">
        <v>0</v>
      </c>
      <c r="U819" s="177">
        <v>0</v>
      </c>
      <c r="V819" s="177">
        <v>0</v>
      </c>
      <c r="W819" s="177">
        <v>0</v>
      </c>
      <c r="X819" s="177">
        <v>0</v>
      </c>
      <c r="Y819" s="177">
        <v>0</v>
      </c>
      <c r="Z819" s="177">
        <v>0</v>
      </c>
      <c r="AA819" s="177">
        <v>0</v>
      </c>
      <c r="AB819" s="177">
        <v>0</v>
      </c>
      <c r="AC819" s="177">
        <v>0</v>
      </c>
      <c r="AD819" s="177">
        <v>0</v>
      </c>
      <c r="AE819" s="177">
        <v>0</v>
      </c>
      <c r="AF819" s="177">
        <v>0</v>
      </c>
      <c r="AG819" s="177">
        <v>0</v>
      </c>
      <c r="AH819" s="177">
        <v>0</v>
      </c>
      <c r="AI819" s="177">
        <v>0</v>
      </c>
      <c r="AJ819" s="177">
        <v>0</v>
      </c>
      <c r="AK819" s="177">
        <v>0</v>
      </c>
      <c r="AL819" s="177">
        <v>0</v>
      </c>
      <c r="AM819" s="177">
        <v>0</v>
      </c>
      <c r="AN819" s="177">
        <v>0</v>
      </c>
      <c r="AO819" s="177">
        <v>0</v>
      </c>
      <c r="AP819" s="177">
        <v>0</v>
      </c>
      <c r="AQ819" s="177">
        <v>0</v>
      </c>
      <c r="AR819" s="177">
        <v>0</v>
      </c>
      <c r="AS819" s="177">
        <v>0</v>
      </c>
      <c r="AT819" s="177">
        <v>0</v>
      </c>
      <c r="AU819" s="177">
        <v>0</v>
      </c>
      <c r="AV819" s="177">
        <v>0</v>
      </c>
      <c r="AW819" s="177">
        <v>0</v>
      </c>
      <c r="AX819" s="177">
        <v>0</v>
      </c>
      <c r="AY819" s="177">
        <v>0</v>
      </c>
      <c r="AZ819" s="177">
        <v>0</v>
      </c>
      <c r="BA819" s="177">
        <v>0</v>
      </c>
      <c r="BB819" s="177">
        <v>0</v>
      </c>
      <c r="BC819" s="177">
        <v>1</v>
      </c>
      <c r="BD819" s="177">
        <v>0</v>
      </c>
      <c r="BE819" s="177">
        <v>0</v>
      </c>
      <c r="BF819" s="177">
        <v>0</v>
      </c>
      <c r="BG819" s="177">
        <v>0</v>
      </c>
      <c r="BH819" s="177">
        <v>0</v>
      </c>
      <c r="BI819" s="177">
        <v>0</v>
      </c>
      <c r="BJ819" s="177">
        <v>0</v>
      </c>
      <c r="BK819" s="177">
        <v>0</v>
      </c>
      <c r="BL819" s="177">
        <v>0</v>
      </c>
      <c r="BM819" s="177">
        <v>0</v>
      </c>
      <c r="BN819" s="177">
        <v>0</v>
      </c>
      <c r="BO819" s="177">
        <v>0</v>
      </c>
      <c r="BP819" s="177">
        <v>0</v>
      </c>
      <c r="BQ819" s="177">
        <v>0</v>
      </c>
      <c r="BR819" s="177">
        <v>0</v>
      </c>
      <c r="BS819" s="177">
        <v>0</v>
      </c>
      <c r="BT819" s="177">
        <v>0</v>
      </c>
      <c r="BU819" s="177">
        <v>0</v>
      </c>
      <c r="BV819" s="177">
        <v>0</v>
      </c>
      <c r="BW819" s="177">
        <v>0</v>
      </c>
      <c r="BX819" s="177">
        <v>0</v>
      </c>
      <c r="BY819" s="177">
        <v>0</v>
      </c>
      <c r="BZ819" s="177">
        <v>0</v>
      </c>
      <c r="CA819" s="177">
        <v>0</v>
      </c>
      <c r="CB819" s="177">
        <v>0</v>
      </c>
      <c r="CC819" s="177">
        <v>0</v>
      </c>
      <c r="CD819" s="177">
        <v>0</v>
      </c>
      <c r="CE819" s="177">
        <v>0</v>
      </c>
      <c r="CF819" s="177">
        <v>0</v>
      </c>
      <c r="CG819" s="177">
        <v>0</v>
      </c>
      <c r="CH819" s="177">
        <v>0</v>
      </c>
      <c r="CI819" s="177">
        <v>0</v>
      </c>
      <c r="CJ819" s="177">
        <v>0</v>
      </c>
      <c r="CK819" s="177">
        <v>0</v>
      </c>
      <c r="CL819" s="177">
        <v>0</v>
      </c>
      <c r="CM819" s="156" t="s">
        <v>2276</v>
      </c>
      <c r="CN819" s="153" t="s">
        <v>2277</v>
      </c>
      <c r="CO819" s="153" t="s">
        <v>2276</v>
      </c>
      <c r="CP819" s="154" t="s">
        <v>2282</v>
      </c>
      <c r="CQ819" s="189" t="s">
        <v>2278</v>
      </c>
      <c r="CR819" s="154">
        <f t="shared" si="20"/>
        <v>0</v>
      </c>
      <c r="CS819" s="154" t="s">
        <v>1215</v>
      </c>
      <c r="CT819" s="154" t="s">
        <v>1216</v>
      </c>
      <c r="CU819" s="154">
        <v>0</v>
      </c>
      <c r="CW819" s="157" t="s">
        <v>2277</v>
      </c>
      <c r="CX819" s="154" t="s">
        <v>2276</v>
      </c>
      <c r="CY819" s="154" t="s">
        <v>2282</v>
      </c>
      <c r="CZ819" s="174">
        <f t="shared" si="19"/>
        <v>0</v>
      </c>
      <c r="DA819" s="158" t="s">
        <v>1215</v>
      </c>
      <c r="DB819" s="154" t="s">
        <v>1216</v>
      </c>
      <c r="DC819" s="154" t="s">
        <v>1288</v>
      </c>
    </row>
    <row r="820" spans="1:107" ht="13.2" customHeight="1" x14ac:dyDescent="0.25">
      <c r="A820" s="175" t="s">
        <v>2319</v>
      </c>
      <c r="B820" s="176" t="s">
        <v>2320</v>
      </c>
      <c r="C820" s="177">
        <v>0</v>
      </c>
      <c r="D820" s="177">
        <v>0</v>
      </c>
      <c r="E820" s="177">
        <v>0</v>
      </c>
      <c r="F820" s="177">
        <v>0</v>
      </c>
      <c r="G820" s="177">
        <v>0</v>
      </c>
      <c r="H820" s="177">
        <v>0</v>
      </c>
      <c r="I820" s="177">
        <v>0</v>
      </c>
      <c r="J820" s="177">
        <v>0</v>
      </c>
      <c r="K820" s="177">
        <v>0</v>
      </c>
      <c r="L820" s="177">
        <v>0</v>
      </c>
      <c r="M820" s="177">
        <v>0</v>
      </c>
      <c r="N820" s="177">
        <v>0</v>
      </c>
      <c r="O820" s="177">
        <v>0</v>
      </c>
      <c r="P820" s="177">
        <v>0</v>
      </c>
      <c r="Q820" s="177">
        <v>0</v>
      </c>
      <c r="R820" s="177">
        <v>0</v>
      </c>
      <c r="S820" s="177">
        <v>0</v>
      </c>
      <c r="T820" s="177">
        <v>0</v>
      </c>
      <c r="U820" s="177">
        <v>0</v>
      </c>
      <c r="V820" s="177">
        <v>0</v>
      </c>
      <c r="W820" s="177">
        <v>0</v>
      </c>
      <c r="X820" s="177">
        <v>0</v>
      </c>
      <c r="Y820" s="177">
        <v>0</v>
      </c>
      <c r="Z820" s="177">
        <v>0</v>
      </c>
      <c r="AA820" s="177">
        <v>0</v>
      </c>
      <c r="AB820" s="177">
        <v>0</v>
      </c>
      <c r="AC820" s="177">
        <v>0</v>
      </c>
      <c r="AD820" s="177">
        <v>0</v>
      </c>
      <c r="AE820" s="177">
        <v>0</v>
      </c>
      <c r="AF820" s="177">
        <v>0</v>
      </c>
      <c r="AG820" s="177">
        <v>0</v>
      </c>
      <c r="AH820" s="177">
        <v>0</v>
      </c>
      <c r="AI820" s="177">
        <v>0</v>
      </c>
      <c r="AJ820" s="177">
        <v>0</v>
      </c>
      <c r="AK820" s="177">
        <v>0</v>
      </c>
      <c r="AL820" s="177">
        <v>0</v>
      </c>
      <c r="AM820" s="177">
        <v>0</v>
      </c>
      <c r="AN820" s="177">
        <v>0</v>
      </c>
      <c r="AO820" s="177">
        <v>0</v>
      </c>
      <c r="AP820" s="177">
        <v>0</v>
      </c>
      <c r="AQ820" s="177">
        <v>0</v>
      </c>
      <c r="AR820" s="177">
        <v>0</v>
      </c>
      <c r="AS820" s="177">
        <v>0</v>
      </c>
      <c r="AT820" s="177">
        <v>0</v>
      </c>
      <c r="AU820" s="177">
        <v>0</v>
      </c>
      <c r="AV820" s="177">
        <v>0</v>
      </c>
      <c r="AW820" s="177">
        <v>0</v>
      </c>
      <c r="AX820" s="177">
        <v>0</v>
      </c>
      <c r="AY820" s="177">
        <v>0</v>
      </c>
      <c r="AZ820" s="177">
        <v>0</v>
      </c>
      <c r="BA820" s="177">
        <v>0</v>
      </c>
      <c r="BB820" s="177">
        <v>0</v>
      </c>
      <c r="BC820" s="177">
        <v>0</v>
      </c>
      <c r="BD820" s="177">
        <v>0</v>
      </c>
      <c r="BE820" s="177">
        <v>0</v>
      </c>
      <c r="BF820" s="177">
        <v>0</v>
      </c>
      <c r="BG820" s="177">
        <v>0</v>
      </c>
      <c r="BH820" s="177">
        <v>0</v>
      </c>
      <c r="BI820" s="177">
        <v>0</v>
      </c>
      <c r="BJ820" s="177">
        <v>0</v>
      </c>
      <c r="BK820" s="177">
        <v>0</v>
      </c>
      <c r="BL820" s="177">
        <v>0</v>
      </c>
      <c r="BM820" s="177">
        <v>0</v>
      </c>
      <c r="BN820" s="177">
        <v>0</v>
      </c>
      <c r="BO820" s="177">
        <v>0</v>
      </c>
      <c r="BP820" s="177">
        <v>0</v>
      </c>
      <c r="BQ820" s="177">
        <v>0</v>
      </c>
      <c r="BR820" s="177">
        <v>0</v>
      </c>
      <c r="BS820" s="177">
        <v>0</v>
      </c>
      <c r="BT820" s="177">
        <v>0</v>
      </c>
      <c r="BU820" s="177">
        <v>0</v>
      </c>
      <c r="BV820" s="177">
        <v>0</v>
      </c>
      <c r="BW820" s="177">
        <v>0</v>
      </c>
      <c r="BX820" s="177">
        <v>0</v>
      </c>
      <c r="BY820" s="177">
        <v>0</v>
      </c>
      <c r="BZ820" s="177">
        <v>0</v>
      </c>
      <c r="CA820" s="177">
        <v>0</v>
      </c>
      <c r="CB820" s="177">
        <v>0</v>
      </c>
      <c r="CC820" s="177">
        <v>0</v>
      </c>
      <c r="CD820" s="177">
        <v>0</v>
      </c>
      <c r="CE820" s="177">
        <v>0</v>
      </c>
      <c r="CF820" s="177">
        <v>0</v>
      </c>
      <c r="CG820" s="177">
        <v>0</v>
      </c>
      <c r="CH820" s="177">
        <v>0</v>
      </c>
      <c r="CI820" s="177">
        <v>0</v>
      </c>
      <c r="CJ820" s="177">
        <v>0</v>
      </c>
      <c r="CK820" s="177">
        <v>0</v>
      </c>
      <c r="CL820" s="177">
        <v>0</v>
      </c>
      <c r="CM820" s="156" t="s">
        <v>2276</v>
      </c>
      <c r="CN820" s="153" t="s">
        <v>2277</v>
      </c>
      <c r="CO820" s="153" t="s">
        <v>2276</v>
      </c>
      <c r="CP820" s="154" t="s">
        <v>2282</v>
      </c>
      <c r="CQ820" s="189" t="s">
        <v>2278</v>
      </c>
      <c r="CR820" s="154">
        <f t="shared" si="20"/>
        <v>0</v>
      </c>
      <c r="CS820" s="154" t="s">
        <v>2319</v>
      </c>
      <c r="CT820" s="154" t="s">
        <v>2320</v>
      </c>
      <c r="CU820" s="154">
        <v>0</v>
      </c>
      <c r="CW820" s="157" t="s">
        <v>2277</v>
      </c>
      <c r="CX820" s="154" t="s">
        <v>2276</v>
      </c>
      <c r="CY820" s="154" t="s">
        <v>2282</v>
      </c>
      <c r="CZ820" s="174">
        <f t="shared" si="19"/>
        <v>0</v>
      </c>
      <c r="DA820" s="158" t="s">
        <v>2319</v>
      </c>
      <c r="DB820" s="154" t="s">
        <v>2320</v>
      </c>
      <c r="DC820" s="154" t="s">
        <v>1288</v>
      </c>
    </row>
    <row r="821" spans="1:107" ht="13.2" customHeight="1" x14ac:dyDescent="0.25">
      <c r="A821" s="175" t="s">
        <v>1217</v>
      </c>
      <c r="B821" s="176" t="s">
        <v>1218</v>
      </c>
      <c r="C821" s="177">
        <v>0</v>
      </c>
      <c r="D821" s="177">
        <v>0</v>
      </c>
      <c r="E821" s="177">
        <v>0</v>
      </c>
      <c r="F821" s="177">
        <v>0</v>
      </c>
      <c r="G821" s="177">
        <v>0</v>
      </c>
      <c r="H821" s="177">
        <v>0</v>
      </c>
      <c r="I821" s="177">
        <v>0</v>
      </c>
      <c r="J821" s="177">
        <v>0</v>
      </c>
      <c r="K821" s="177">
        <v>0</v>
      </c>
      <c r="L821" s="177">
        <v>0</v>
      </c>
      <c r="M821" s="177">
        <v>0</v>
      </c>
      <c r="N821" s="177">
        <v>0</v>
      </c>
      <c r="O821" s="177">
        <v>0</v>
      </c>
      <c r="P821" s="177">
        <v>0</v>
      </c>
      <c r="Q821" s="177">
        <v>0</v>
      </c>
      <c r="R821" s="177">
        <v>0</v>
      </c>
      <c r="S821" s="177">
        <v>0</v>
      </c>
      <c r="T821" s="177">
        <v>0</v>
      </c>
      <c r="U821" s="177">
        <v>0</v>
      </c>
      <c r="V821" s="177">
        <v>0</v>
      </c>
      <c r="W821" s="177">
        <v>0</v>
      </c>
      <c r="X821" s="177">
        <v>0</v>
      </c>
      <c r="Y821" s="177">
        <v>0</v>
      </c>
      <c r="Z821" s="177">
        <v>0</v>
      </c>
      <c r="AA821" s="177">
        <v>0</v>
      </c>
      <c r="AB821" s="177">
        <v>0</v>
      </c>
      <c r="AC821" s="177">
        <v>0</v>
      </c>
      <c r="AD821" s="177">
        <v>0</v>
      </c>
      <c r="AE821" s="177">
        <v>0</v>
      </c>
      <c r="AF821" s="177">
        <v>0</v>
      </c>
      <c r="AG821" s="177">
        <v>0</v>
      </c>
      <c r="AH821" s="177">
        <v>0</v>
      </c>
      <c r="AI821" s="177">
        <v>0</v>
      </c>
      <c r="AJ821" s="177">
        <v>0</v>
      </c>
      <c r="AK821" s="177">
        <v>0</v>
      </c>
      <c r="AL821" s="177">
        <v>0</v>
      </c>
      <c r="AM821" s="177">
        <v>0</v>
      </c>
      <c r="AN821" s="177">
        <v>0</v>
      </c>
      <c r="AO821" s="177">
        <v>0</v>
      </c>
      <c r="AP821" s="177">
        <v>0</v>
      </c>
      <c r="AQ821" s="177">
        <v>0</v>
      </c>
      <c r="AR821" s="177">
        <v>0</v>
      </c>
      <c r="AS821" s="177">
        <v>0</v>
      </c>
      <c r="AT821" s="177">
        <v>0</v>
      </c>
      <c r="AU821" s="177">
        <v>0</v>
      </c>
      <c r="AV821" s="177">
        <v>0</v>
      </c>
      <c r="AW821" s="177">
        <v>0</v>
      </c>
      <c r="AX821" s="177">
        <v>0</v>
      </c>
      <c r="AY821" s="177">
        <v>0</v>
      </c>
      <c r="AZ821" s="177">
        <v>0</v>
      </c>
      <c r="BA821" s="177">
        <v>0</v>
      </c>
      <c r="BB821" s="177">
        <v>0</v>
      </c>
      <c r="BC821" s="177">
        <v>0</v>
      </c>
      <c r="BD821" s="177">
        <v>0</v>
      </c>
      <c r="BE821" s="177">
        <v>0</v>
      </c>
      <c r="BF821" s="177">
        <v>0</v>
      </c>
      <c r="BG821" s="177">
        <v>0</v>
      </c>
      <c r="BH821" s="177">
        <v>0</v>
      </c>
      <c r="BI821" s="177">
        <v>0</v>
      </c>
      <c r="BJ821" s="177">
        <v>0</v>
      </c>
      <c r="BK821" s="177">
        <v>0</v>
      </c>
      <c r="BL821" s="177">
        <v>0</v>
      </c>
      <c r="BM821" s="177">
        <v>0</v>
      </c>
      <c r="BN821" s="177">
        <v>0</v>
      </c>
      <c r="BO821" s="177">
        <v>0</v>
      </c>
      <c r="BP821" s="177">
        <v>0</v>
      </c>
      <c r="BQ821" s="177">
        <v>0</v>
      </c>
      <c r="BR821" s="177">
        <v>0</v>
      </c>
      <c r="BS821" s="177">
        <v>0</v>
      </c>
      <c r="BT821" s="177">
        <v>0</v>
      </c>
      <c r="BU821" s="177">
        <v>0</v>
      </c>
      <c r="BV821" s="177">
        <v>0</v>
      </c>
      <c r="BW821" s="177">
        <v>0</v>
      </c>
      <c r="BX821" s="177">
        <v>0</v>
      </c>
      <c r="BY821" s="177">
        <v>0</v>
      </c>
      <c r="BZ821" s="177">
        <v>0</v>
      </c>
      <c r="CA821" s="177">
        <v>0</v>
      </c>
      <c r="CB821" s="177">
        <v>0</v>
      </c>
      <c r="CC821" s="177">
        <v>0</v>
      </c>
      <c r="CD821" s="177">
        <v>0</v>
      </c>
      <c r="CE821" s="177">
        <v>0</v>
      </c>
      <c r="CF821" s="177">
        <v>0</v>
      </c>
      <c r="CG821" s="177">
        <v>0</v>
      </c>
      <c r="CH821" s="177">
        <v>0</v>
      </c>
      <c r="CI821" s="177">
        <v>0</v>
      </c>
      <c r="CJ821" s="177">
        <v>0</v>
      </c>
      <c r="CK821" s="177">
        <v>0</v>
      </c>
      <c r="CL821" s="177">
        <v>0</v>
      </c>
      <c r="CM821" s="156" t="s">
        <v>2276</v>
      </c>
      <c r="CN821" s="153" t="s">
        <v>2277</v>
      </c>
      <c r="CO821" s="153" t="s">
        <v>2276</v>
      </c>
      <c r="CP821" s="154" t="s">
        <v>2282</v>
      </c>
      <c r="CQ821" s="189" t="s">
        <v>2278</v>
      </c>
      <c r="CR821" s="154">
        <f t="shared" si="20"/>
        <v>0</v>
      </c>
      <c r="CS821" s="154" t="s">
        <v>1217</v>
      </c>
      <c r="CT821" s="154" t="s">
        <v>1218</v>
      </c>
      <c r="CU821" s="154">
        <v>0</v>
      </c>
      <c r="CW821" s="157" t="s">
        <v>2277</v>
      </c>
      <c r="CX821" s="154" t="s">
        <v>2276</v>
      </c>
      <c r="CY821" s="154" t="s">
        <v>2282</v>
      </c>
      <c r="CZ821" s="174">
        <f t="shared" si="19"/>
        <v>0</v>
      </c>
      <c r="DA821" s="158" t="s">
        <v>1217</v>
      </c>
      <c r="DB821" s="154" t="s">
        <v>1218</v>
      </c>
      <c r="DC821" s="154" t="s">
        <v>1288</v>
      </c>
    </row>
    <row r="822" spans="1:107" ht="13.2" customHeight="1" x14ac:dyDescent="0.25">
      <c r="A822" s="175" t="s">
        <v>1219</v>
      </c>
      <c r="B822" s="176" t="s">
        <v>1220</v>
      </c>
      <c r="C822" s="177">
        <v>0</v>
      </c>
      <c r="D822" s="177">
        <v>0</v>
      </c>
      <c r="E822" s="177">
        <v>0</v>
      </c>
      <c r="F822" s="177">
        <v>0</v>
      </c>
      <c r="G822" s="177">
        <v>0</v>
      </c>
      <c r="H822" s="177">
        <v>0</v>
      </c>
      <c r="I822" s="177">
        <v>0</v>
      </c>
      <c r="J822" s="177">
        <v>0</v>
      </c>
      <c r="K822" s="177">
        <v>0</v>
      </c>
      <c r="L822" s="177">
        <v>0</v>
      </c>
      <c r="M822" s="177">
        <v>0</v>
      </c>
      <c r="N822" s="177">
        <v>0</v>
      </c>
      <c r="O822" s="177">
        <v>0</v>
      </c>
      <c r="P822" s="177">
        <v>0</v>
      </c>
      <c r="Q822" s="177">
        <v>0</v>
      </c>
      <c r="R822" s="177">
        <v>0</v>
      </c>
      <c r="S822" s="177">
        <v>0</v>
      </c>
      <c r="T822" s="177">
        <v>0</v>
      </c>
      <c r="U822" s="177">
        <v>0</v>
      </c>
      <c r="V822" s="177">
        <v>0</v>
      </c>
      <c r="W822" s="177">
        <v>0</v>
      </c>
      <c r="X822" s="177">
        <v>0</v>
      </c>
      <c r="Y822" s="177">
        <v>66450</v>
      </c>
      <c r="Z822" s="177">
        <v>0</v>
      </c>
      <c r="AA822" s="177">
        <v>0</v>
      </c>
      <c r="AB822" s="177">
        <v>0</v>
      </c>
      <c r="AC822" s="177">
        <v>0</v>
      </c>
      <c r="AD822" s="177">
        <v>0</v>
      </c>
      <c r="AE822" s="177">
        <v>0</v>
      </c>
      <c r="AF822" s="177">
        <v>0</v>
      </c>
      <c r="AG822" s="177">
        <v>0</v>
      </c>
      <c r="AH822" s="177">
        <v>0</v>
      </c>
      <c r="AI822" s="177">
        <v>0</v>
      </c>
      <c r="AJ822" s="177">
        <v>0</v>
      </c>
      <c r="AK822" s="177">
        <v>0</v>
      </c>
      <c r="AL822" s="177">
        <v>0</v>
      </c>
      <c r="AM822" s="177">
        <v>0</v>
      </c>
      <c r="AN822" s="177">
        <v>0</v>
      </c>
      <c r="AO822" s="177">
        <v>0</v>
      </c>
      <c r="AP822" s="177">
        <v>0</v>
      </c>
      <c r="AQ822" s="177">
        <v>0</v>
      </c>
      <c r="AR822" s="177">
        <v>0</v>
      </c>
      <c r="AS822" s="177">
        <v>0</v>
      </c>
      <c r="AT822" s="177">
        <v>0</v>
      </c>
      <c r="AU822" s="177">
        <v>0</v>
      </c>
      <c r="AV822" s="177">
        <v>0</v>
      </c>
      <c r="AW822" s="177">
        <v>0</v>
      </c>
      <c r="AX822" s="177">
        <v>0</v>
      </c>
      <c r="AY822" s="177">
        <v>0</v>
      </c>
      <c r="AZ822" s="177">
        <v>0</v>
      </c>
      <c r="BA822" s="177">
        <v>0</v>
      </c>
      <c r="BB822" s="177">
        <v>0</v>
      </c>
      <c r="BC822" s="177">
        <v>0</v>
      </c>
      <c r="BD822" s="177">
        <v>0</v>
      </c>
      <c r="BE822" s="177">
        <v>0</v>
      </c>
      <c r="BF822" s="177">
        <v>0</v>
      </c>
      <c r="BG822" s="177">
        <v>0</v>
      </c>
      <c r="BH822" s="177">
        <v>0</v>
      </c>
      <c r="BI822" s="177">
        <v>0</v>
      </c>
      <c r="BJ822" s="177">
        <v>0</v>
      </c>
      <c r="BK822" s="177">
        <v>0</v>
      </c>
      <c r="BL822" s="177">
        <v>0</v>
      </c>
      <c r="BM822" s="177">
        <v>0</v>
      </c>
      <c r="BN822" s="177">
        <v>0</v>
      </c>
      <c r="BO822" s="177">
        <v>0</v>
      </c>
      <c r="BP822" s="177">
        <v>0</v>
      </c>
      <c r="BQ822" s="177">
        <v>0</v>
      </c>
      <c r="BR822" s="177">
        <v>0</v>
      </c>
      <c r="BS822" s="177">
        <v>0</v>
      </c>
      <c r="BT822" s="177">
        <v>0</v>
      </c>
      <c r="BU822" s="177">
        <v>0</v>
      </c>
      <c r="BV822" s="177">
        <v>0</v>
      </c>
      <c r="BW822" s="177">
        <v>0</v>
      </c>
      <c r="BX822" s="177">
        <v>15500</v>
      </c>
      <c r="BY822" s="177">
        <v>0</v>
      </c>
      <c r="BZ822" s="177">
        <v>0</v>
      </c>
      <c r="CA822" s="177">
        <v>0</v>
      </c>
      <c r="CB822" s="177">
        <v>0</v>
      </c>
      <c r="CC822" s="177">
        <v>0</v>
      </c>
      <c r="CD822" s="177">
        <v>0</v>
      </c>
      <c r="CE822" s="177">
        <v>0</v>
      </c>
      <c r="CF822" s="177">
        <v>0</v>
      </c>
      <c r="CG822" s="177">
        <v>0</v>
      </c>
      <c r="CH822" s="177">
        <v>0</v>
      </c>
      <c r="CI822" s="177">
        <v>0</v>
      </c>
      <c r="CJ822" s="177">
        <v>0</v>
      </c>
      <c r="CK822" s="177">
        <v>0</v>
      </c>
      <c r="CL822" s="177">
        <v>0</v>
      </c>
      <c r="CM822" s="156" t="s">
        <v>2276</v>
      </c>
      <c r="CN822" s="153" t="s">
        <v>2277</v>
      </c>
      <c r="CO822" s="153" t="s">
        <v>2276</v>
      </c>
      <c r="CP822" s="154" t="s">
        <v>2282</v>
      </c>
      <c r="CQ822" s="189" t="s">
        <v>2278</v>
      </c>
      <c r="CR822" s="154">
        <f t="shared" si="20"/>
        <v>0</v>
      </c>
      <c r="CS822" s="154" t="s">
        <v>1219</v>
      </c>
      <c r="CT822" s="154" t="s">
        <v>1220</v>
      </c>
      <c r="CU822" s="154">
        <v>0</v>
      </c>
      <c r="CW822" s="157" t="s">
        <v>2277</v>
      </c>
      <c r="CX822" s="154" t="s">
        <v>2276</v>
      </c>
      <c r="CY822" s="154" t="s">
        <v>2282</v>
      </c>
      <c r="CZ822" s="174">
        <f t="shared" si="19"/>
        <v>0</v>
      </c>
      <c r="DA822" s="158" t="s">
        <v>1219</v>
      </c>
      <c r="DB822" s="154" t="s">
        <v>1220</v>
      </c>
      <c r="DC822" s="154" t="s">
        <v>1288</v>
      </c>
    </row>
    <row r="823" spans="1:107" ht="13.2" customHeight="1" x14ac:dyDescent="0.25">
      <c r="A823" s="175" t="s">
        <v>1221</v>
      </c>
      <c r="B823" s="176" t="s">
        <v>1222</v>
      </c>
      <c r="C823" s="177">
        <v>0</v>
      </c>
      <c r="D823" s="177">
        <v>0</v>
      </c>
      <c r="E823" s="177">
        <v>0</v>
      </c>
      <c r="F823" s="177">
        <v>0</v>
      </c>
      <c r="G823" s="177">
        <v>0</v>
      </c>
      <c r="H823" s="177">
        <v>0</v>
      </c>
      <c r="I823" s="177">
        <v>0</v>
      </c>
      <c r="J823" s="177">
        <v>0</v>
      </c>
      <c r="K823" s="177">
        <v>0</v>
      </c>
      <c r="L823" s="177">
        <v>0</v>
      </c>
      <c r="M823" s="177">
        <v>0</v>
      </c>
      <c r="N823" s="177">
        <v>0</v>
      </c>
      <c r="O823" s="177">
        <v>66500</v>
      </c>
      <c r="P823" s="177">
        <v>0</v>
      </c>
      <c r="Q823" s="177">
        <v>0</v>
      </c>
      <c r="R823" s="177">
        <v>0</v>
      </c>
      <c r="S823" s="177">
        <v>0</v>
      </c>
      <c r="T823" s="177">
        <v>0</v>
      </c>
      <c r="U823" s="177">
        <v>0</v>
      </c>
      <c r="V823" s="177">
        <v>0</v>
      </c>
      <c r="W823" s="177">
        <v>0</v>
      </c>
      <c r="X823" s="177">
        <v>0</v>
      </c>
      <c r="Y823" s="177">
        <v>0</v>
      </c>
      <c r="Z823" s="177">
        <v>0</v>
      </c>
      <c r="AA823" s="177">
        <v>0</v>
      </c>
      <c r="AB823" s="177">
        <v>0</v>
      </c>
      <c r="AC823" s="177">
        <v>0</v>
      </c>
      <c r="AD823" s="177">
        <v>0</v>
      </c>
      <c r="AE823" s="177">
        <v>0</v>
      </c>
      <c r="AF823" s="177">
        <v>0</v>
      </c>
      <c r="AG823" s="177">
        <v>0</v>
      </c>
      <c r="AH823" s="177">
        <v>0</v>
      </c>
      <c r="AI823" s="177">
        <v>0</v>
      </c>
      <c r="AJ823" s="177">
        <v>0</v>
      </c>
      <c r="AK823" s="177">
        <v>0</v>
      </c>
      <c r="AL823" s="177">
        <v>0</v>
      </c>
      <c r="AM823" s="177">
        <v>0</v>
      </c>
      <c r="AN823" s="177">
        <v>0</v>
      </c>
      <c r="AO823" s="177">
        <v>0</v>
      </c>
      <c r="AP823" s="177">
        <v>0</v>
      </c>
      <c r="AQ823" s="177">
        <v>0</v>
      </c>
      <c r="AR823" s="177">
        <v>0</v>
      </c>
      <c r="AS823" s="177">
        <v>0</v>
      </c>
      <c r="AT823" s="177">
        <v>0</v>
      </c>
      <c r="AU823" s="177">
        <v>0</v>
      </c>
      <c r="AV823" s="177">
        <v>0</v>
      </c>
      <c r="AW823" s="177">
        <v>0</v>
      </c>
      <c r="AX823" s="177">
        <v>0</v>
      </c>
      <c r="AY823" s="177">
        <v>0</v>
      </c>
      <c r="AZ823" s="177">
        <v>0</v>
      </c>
      <c r="BA823" s="177">
        <v>0</v>
      </c>
      <c r="BB823" s="177">
        <v>0</v>
      </c>
      <c r="BC823" s="177">
        <v>0</v>
      </c>
      <c r="BD823" s="177">
        <v>0</v>
      </c>
      <c r="BE823" s="177">
        <v>0</v>
      </c>
      <c r="BF823" s="177">
        <v>0</v>
      </c>
      <c r="BG823" s="177">
        <v>0</v>
      </c>
      <c r="BH823" s="177">
        <v>0</v>
      </c>
      <c r="BI823" s="177">
        <v>0</v>
      </c>
      <c r="BJ823" s="177">
        <v>0</v>
      </c>
      <c r="BK823" s="177">
        <v>0</v>
      </c>
      <c r="BL823" s="177">
        <v>8317</v>
      </c>
      <c r="BM823" s="177">
        <v>0</v>
      </c>
      <c r="BN823" s="177">
        <v>0</v>
      </c>
      <c r="BO823" s="177">
        <v>0</v>
      </c>
      <c r="BP823" s="177">
        <v>0</v>
      </c>
      <c r="BQ823" s="177">
        <v>0</v>
      </c>
      <c r="BR823" s="177">
        <v>72594.36</v>
      </c>
      <c r="BS823" s="177">
        <v>0</v>
      </c>
      <c r="BT823" s="177">
        <v>0</v>
      </c>
      <c r="BU823" s="177">
        <v>0</v>
      </c>
      <c r="BV823" s="177">
        <v>0</v>
      </c>
      <c r="BW823" s="177">
        <v>0</v>
      </c>
      <c r="BX823" s="177">
        <v>0</v>
      </c>
      <c r="BY823" s="177">
        <v>0</v>
      </c>
      <c r="BZ823" s="177">
        <v>0</v>
      </c>
      <c r="CA823" s="177">
        <v>0</v>
      </c>
      <c r="CB823" s="177">
        <v>0</v>
      </c>
      <c r="CC823" s="177">
        <v>0</v>
      </c>
      <c r="CD823" s="177">
        <v>0</v>
      </c>
      <c r="CE823" s="177">
        <v>0</v>
      </c>
      <c r="CF823" s="177">
        <v>0</v>
      </c>
      <c r="CG823" s="177">
        <v>0</v>
      </c>
      <c r="CH823" s="177">
        <v>0</v>
      </c>
      <c r="CI823" s="177">
        <v>0</v>
      </c>
      <c r="CJ823" s="177">
        <v>0</v>
      </c>
      <c r="CK823" s="177">
        <v>0</v>
      </c>
      <c r="CL823" s="177">
        <v>0</v>
      </c>
      <c r="CM823" s="156" t="s">
        <v>2306</v>
      </c>
      <c r="CN823" s="153" t="s">
        <v>2277</v>
      </c>
      <c r="CO823" s="153" t="s">
        <v>2306</v>
      </c>
      <c r="CQ823" s="189" t="s">
        <v>2307</v>
      </c>
      <c r="CR823" s="154">
        <f t="shared" si="20"/>
        <v>0</v>
      </c>
      <c r="CS823" s="154" t="s">
        <v>1221</v>
      </c>
      <c r="CT823" s="154" t="s">
        <v>1222</v>
      </c>
      <c r="CU823" s="154">
        <v>0</v>
      </c>
      <c r="CW823" s="157" t="s">
        <v>2277</v>
      </c>
      <c r="CX823" s="154" t="s">
        <v>2306</v>
      </c>
      <c r="CY823" s="154">
        <v>0</v>
      </c>
      <c r="CZ823" s="174">
        <f t="shared" si="19"/>
        <v>0</v>
      </c>
      <c r="DA823" s="158" t="s">
        <v>1221</v>
      </c>
      <c r="DB823" s="154" t="s">
        <v>1222</v>
      </c>
      <c r="DC823" s="154" t="s">
        <v>1288</v>
      </c>
    </row>
    <row r="824" spans="1:107" ht="13.2" customHeight="1" x14ac:dyDescent="0.25">
      <c r="A824" s="175" t="s">
        <v>1223</v>
      </c>
      <c r="B824" s="176" t="s">
        <v>1224</v>
      </c>
      <c r="C824" s="177">
        <v>0</v>
      </c>
      <c r="D824" s="177">
        <v>0</v>
      </c>
      <c r="E824" s="177">
        <v>0</v>
      </c>
      <c r="F824" s="177">
        <v>0</v>
      </c>
      <c r="G824" s="177">
        <v>0</v>
      </c>
      <c r="H824" s="177">
        <v>0</v>
      </c>
      <c r="I824" s="177">
        <v>0</v>
      </c>
      <c r="J824" s="177">
        <v>0</v>
      </c>
      <c r="K824" s="177">
        <v>0</v>
      </c>
      <c r="L824" s="177">
        <v>0</v>
      </c>
      <c r="M824" s="177">
        <v>0</v>
      </c>
      <c r="N824" s="177">
        <v>0</v>
      </c>
      <c r="O824" s="177">
        <v>0</v>
      </c>
      <c r="P824" s="177">
        <v>0</v>
      </c>
      <c r="Q824" s="177">
        <v>0</v>
      </c>
      <c r="R824" s="177">
        <v>0</v>
      </c>
      <c r="S824" s="177">
        <v>0</v>
      </c>
      <c r="T824" s="177">
        <v>0</v>
      </c>
      <c r="U824" s="177">
        <v>0</v>
      </c>
      <c r="V824" s="177">
        <v>0</v>
      </c>
      <c r="W824" s="177">
        <v>0</v>
      </c>
      <c r="X824" s="177">
        <v>0</v>
      </c>
      <c r="Y824" s="177">
        <v>0</v>
      </c>
      <c r="Z824" s="177">
        <v>0</v>
      </c>
      <c r="AA824" s="177">
        <v>0</v>
      </c>
      <c r="AB824" s="177">
        <v>0</v>
      </c>
      <c r="AC824" s="177">
        <v>0</v>
      </c>
      <c r="AD824" s="177">
        <v>0</v>
      </c>
      <c r="AE824" s="177">
        <v>0</v>
      </c>
      <c r="AF824" s="177">
        <v>0</v>
      </c>
      <c r="AG824" s="177">
        <v>0</v>
      </c>
      <c r="AH824" s="177">
        <v>0</v>
      </c>
      <c r="AI824" s="177">
        <v>0</v>
      </c>
      <c r="AJ824" s="177">
        <v>0</v>
      </c>
      <c r="AK824" s="177">
        <v>0</v>
      </c>
      <c r="AL824" s="177">
        <v>0</v>
      </c>
      <c r="AM824" s="177">
        <v>0</v>
      </c>
      <c r="AN824" s="177">
        <v>0</v>
      </c>
      <c r="AO824" s="177">
        <v>0</v>
      </c>
      <c r="AP824" s="177">
        <v>0</v>
      </c>
      <c r="AQ824" s="177">
        <v>0</v>
      </c>
      <c r="AR824" s="177">
        <v>0</v>
      </c>
      <c r="AS824" s="177">
        <v>0</v>
      </c>
      <c r="AT824" s="177">
        <v>0</v>
      </c>
      <c r="AU824" s="177">
        <v>0</v>
      </c>
      <c r="AV824" s="177">
        <v>0</v>
      </c>
      <c r="AW824" s="177">
        <v>0</v>
      </c>
      <c r="AX824" s="177">
        <v>0</v>
      </c>
      <c r="AY824" s="177">
        <v>0</v>
      </c>
      <c r="AZ824" s="177">
        <v>0</v>
      </c>
      <c r="BA824" s="177">
        <v>0</v>
      </c>
      <c r="BB824" s="177">
        <v>0</v>
      </c>
      <c r="BC824" s="177">
        <v>0</v>
      </c>
      <c r="BD824" s="177">
        <v>0</v>
      </c>
      <c r="BE824" s="177">
        <v>0</v>
      </c>
      <c r="BF824" s="177">
        <v>0</v>
      </c>
      <c r="BG824" s="177">
        <v>0</v>
      </c>
      <c r="BH824" s="177">
        <v>0</v>
      </c>
      <c r="BI824" s="177">
        <v>0</v>
      </c>
      <c r="BJ824" s="177">
        <v>0</v>
      </c>
      <c r="BK824" s="177">
        <v>0</v>
      </c>
      <c r="BL824" s="177">
        <v>0</v>
      </c>
      <c r="BM824" s="177">
        <v>0</v>
      </c>
      <c r="BN824" s="177">
        <v>0</v>
      </c>
      <c r="BO824" s="177">
        <v>0</v>
      </c>
      <c r="BP824" s="177">
        <v>0</v>
      </c>
      <c r="BQ824" s="177">
        <v>0</v>
      </c>
      <c r="BR824" s="177">
        <v>0</v>
      </c>
      <c r="BS824" s="177">
        <v>0</v>
      </c>
      <c r="BT824" s="177">
        <v>0</v>
      </c>
      <c r="BU824" s="177">
        <v>0</v>
      </c>
      <c r="BV824" s="177">
        <v>0</v>
      </c>
      <c r="BW824" s="177">
        <v>0</v>
      </c>
      <c r="BX824" s="177">
        <v>0</v>
      </c>
      <c r="BY824" s="177">
        <v>0</v>
      </c>
      <c r="BZ824" s="177">
        <v>0</v>
      </c>
      <c r="CA824" s="177">
        <v>0</v>
      </c>
      <c r="CB824" s="177">
        <v>0</v>
      </c>
      <c r="CC824" s="177">
        <v>0</v>
      </c>
      <c r="CD824" s="177">
        <v>0</v>
      </c>
      <c r="CE824" s="177">
        <v>0</v>
      </c>
      <c r="CF824" s="177">
        <v>0</v>
      </c>
      <c r="CG824" s="177">
        <v>0</v>
      </c>
      <c r="CH824" s="177">
        <v>0</v>
      </c>
      <c r="CI824" s="177">
        <v>0</v>
      </c>
      <c r="CJ824" s="177">
        <v>0</v>
      </c>
      <c r="CK824" s="177">
        <v>0</v>
      </c>
      <c r="CL824" s="177">
        <v>0</v>
      </c>
      <c r="CM824" s="156" t="s">
        <v>2306</v>
      </c>
      <c r="CN824" s="153" t="s">
        <v>2277</v>
      </c>
      <c r="CO824" s="153" t="s">
        <v>2306</v>
      </c>
      <c r="CQ824" s="189" t="s">
        <v>2307</v>
      </c>
      <c r="CR824" s="154">
        <f t="shared" si="20"/>
        <v>0</v>
      </c>
      <c r="CS824" s="154" t="s">
        <v>1223</v>
      </c>
      <c r="CT824" s="154" t="s">
        <v>1224</v>
      </c>
      <c r="CU824" s="154">
        <v>0</v>
      </c>
      <c r="CW824" s="157" t="s">
        <v>2277</v>
      </c>
      <c r="CX824" s="154" t="s">
        <v>2306</v>
      </c>
      <c r="CY824" s="154">
        <v>0</v>
      </c>
      <c r="CZ824" s="174">
        <f t="shared" si="19"/>
        <v>0</v>
      </c>
      <c r="DA824" s="158" t="s">
        <v>1223</v>
      </c>
      <c r="DB824" s="154" t="s">
        <v>1224</v>
      </c>
      <c r="DC824" s="154" t="s">
        <v>1288</v>
      </c>
    </row>
    <row r="825" spans="1:107" ht="13.2" customHeight="1" x14ac:dyDescent="0.25">
      <c r="A825" s="175" t="s">
        <v>1225</v>
      </c>
      <c r="B825" s="176" t="s">
        <v>1226</v>
      </c>
      <c r="C825" s="177">
        <v>62603256.060000002</v>
      </c>
      <c r="D825" s="177">
        <v>0</v>
      </c>
      <c r="E825" s="177">
        <v>0</v>
      </c>
      <c r="F825" s="177">
        <v>0</v>
      </c>
      <c r="G825" s="177">
        <v>0</v>
      </c>
      <c r="H825" s="177">
        <v>0</v>
      </c>
      <c r="I825" s="177">
        <v>0</v>
      </c>
      <c r="J825" s="177">
        <v>0</v>
      </c>
      <c r="K825" s="177">
        <v>0</v>
      </c>
      <c r="L825" s="177">
        <v>0</v>
      </c>
      <c r="M825" s="177">
        <v>0</v>
      </c>
      <c r="N825" s="177">
        <v>0</v>
      </c>
      <c r="O825" s="177">
        <v>0</v>
      </c>
      <c r="P825" s="177">
        <v>0</v>
      </c>
      <c r="Q825" s="177">
        <v>0</v>
      </c>
      <c r="R825" s="177">
        <v>0</v>
      </c>
      <c r="S825" s="177">
        <v>0</v>
      </c>
      <c r="T825" s="177">
        <v>0</v>
      </c>
      <c r="U825" s="177">
        <v>0</v>
      </c>
      <c r="V825" s="177">
        <v>0</v>
      </c>
      <c r="W825" s="177">
        <v>0</v>
      </c>
      <c r="X825" s="177">
        <v>0</v>
      </c>
      <c r="Y825" s="177">
        <v>0</v>
      </c>
      <c r="Z825" s="177">
        <v>0</v>
      </c>
      <c r="AA825" s="177">
        <v>0</v>
      </c>
      <c r="AB825" s="177">
        <v>0</v>
      </c>
      <c r="AC825" s="177">
        <v>0</v>
      </c>
      <c r="AD825" s="177">
        <v>0</v>
      </c>
      <c r="AE825" s="177">
        <v>0</v>
      </c>
      <c r="AF825" s="177">
        <v>0</v>
      </c>
      <c r="AG825" s="177">
        <v>0</v>
      </c>
      <c r="AH825" s="177">
        <v>0</v>
      </c>
      <c r="AI825" s="177">
        <v>0</v>
      </c>
      <c r="AJ825" s="177">
        <v>0</v>
      </c>
      <c r="AK825" s="177">
        <v>0</v>
      </c>
      <c r="AL825" s="177">
        <v>0</v>
      </c>
      <c r="AM825" s="177">
        <v>0</v>
      </c>
      <c r="AN825" s="177">
        <v>0</v>
      </c>
      <c r="AO825" s="177">
        <v>0</v>
      </c>
      <c r="AP825" s="177">
        <v>0</v>
      </c>
      <c r="AQ825" s="177">
        <v>0</v>
      </c>
      <c r="AR825" s="177">
        <v>0</v>
      </c>
      <c r="AS825" s="177">
        <v>0</v>
      </c>
      <c r="AT825" s="177">
        <v>0</v>
      </c>
      <c r="AU825" s="177">
        <v>0</v>
      </c>
      <c r="AV825" s="177">
        <v>0</v>
      </c>
      <c r="AW825" s="177">
        <v>0</v>
      </c>
      <c r="AX825" s="177">
        <v>0</v>
      </c>
      <c r="AY825" s="177">
        <v>0</v>
      </c>
      <c r="AZ825" s="177">
        <v>0</v>
      </c>
      <c r="BA825" s="177">
        <v>0</v>
      </c>
      <c r="BB825" s="177">
        <v>0</v>
      </c>
      <c r="BC825" s="177">
        <v>0</v>
      </c>
      <c r="BD825" s="177">
        <v>0</v>
      </c>
      <c r="BE825" s="177">
        <v>0</v>
      </c>
      <c r="BF825" s="177">
        <v>0</v>
      </c>
      <c r="BG825" s="177">
        <v>0</v>
      </c>
      <c r="BH825" s="177">
        <v>0</v>
      </c>
      <c r="BI825" s="177">
        <v>0</v>
      </c>
      <c r="BJ825" s="177">
        <v>0</v>
      </c>
      <c r="BK825" s="177">
        <v>0</v>
      </c>
      <c r="BL825" s="177">
        <v>237336</v>
      </c>
      <c r="BM825" s="177">
        <v>0</v>
      </c>
      <c r="BN825" s="177">
        <v>0</v>
      </c>
      <c r="BO825" s="177">
        <v>0</v>
      </c>
      <c r="BP825" s="177">
        <v>0</v>
      </c>
      <c r="BQ825" s="177">
        <v>0</v>
      </c>
      <c r="BR825" s="177">
        <v>6182133.7300000004</v>
      </c>
      <c r="BS825" s="177">
        <v>0</v>
      </c>
      <c r="BT825" s="177">
        <v>0</v>
      </c>
      <c r="BU825" s="177">
        <v>0</v>
      </c>
      <c r="BV825" s="177">
        <v>0</v>
      </c>
      <c r="BW825" s="177">
        <v>0</v>
      </c>
      <c r="BX825" s="177">
        <v>0</v>
      </c>
      <c r="BY825" s="177">
        <v>0</v>
      </c>
      <c r="BZ825" s="177">
        <v>0</v>
      </c>
      <c r="CA825" s="177">
        <v>0</v>
      </c>
      <c r="CB825" s="177">
        <v>0</v>
      </c>
      <c r="CC825" s="177">
        <v>0</v>
      </c>
      <c r="CD825" s="177">
        <v>0</v>
      </c>
      <c r="CE825" s="177">
        <v>0</v>
      </c>
      <c r="CF825" s="177">
        <v>0</v>
      </c>
      <c r="CG825" s="177">
        <v>0</v>
      </c>
      <c r="CH825" s="177">
        <v>0</v>
      </c>
      <c r="CI825" s="177">
        <v>0</v>
      </c>
      <c r="CJ825" s="177">
        <v>0</v>
      </c>
      <c r="CK825" s="177">
        <v>0</v>
      </c>
      <c r="CL825" s="177">
        <v>0</v>
      </c>
      <c r="CM825" s="156" t="s">
        <v>2306</v>
      </c>
      <c r="CN825" s="153" t="s">
        <v>2277</v>
      </c>
      <c r="CO825" s="153" t="s">
        <v>2306</v>
      </c>
      <c r="CQ825" s="189" t="s">
        <v>2307</v>
      </c>
      <c r="CR825" s="154">
        <f t="shared" si="20"/>
        <v>0</v>
      </c>
      <c r="CS825" s="154" t="s">
        <v>1225</v>
      </c>
      <c r="CT825" s="154" t="s">
        <v>2321</v>
      </c>
      <c r="CU825" s="154">
        <v>0</v>
      </c>
      <c r="CW825" s="157" t="s">
        <v>2277</v>
      </c>
      <c r="CX825" s="154" t="s">
        <v>2306</v>
      </c>
      <c r="CY825" s="154">
        <v>0</v>
      </c>
      <c r="CZ825" s="174">
        <f t="shared" si="19"/>
        <v>0</v>
      </c>
      <c r="DA825" s="158" t="s">
        <v>1225</v>
      </c>
      <c r="DB825" s="154" t="s">
        <v>1226</v>
      </c>
      <c r="DC825" s="154" t="s">
        <v>1288</v>
      </c>
    </row>
    <row r="826" spans="1:107" ht="13.2" customHeight="1" x14ac:dyDescent="0.25">
      <c r="A826" s="175" t="s">
        <v>1227</v>
      </c>
      <c r="B826" s="176" t="s">
        <v>1228</v>
      </c>
      <c r="C826" s="177">
        <v>1100</v>
      </c>
      <c r="D826" s="177">
        <v>0</v>
      </c>
      <c r="E826" s="177">
        <v>0</v>
      </c>
      <c r="F826" s="177">
        <v>0</v>
      </c>
      <c r="G826" s="177">
        <v>0</v>
      </c>
      <c r="H826" s="177">
        <v>0</v>
      </c>
      <c r="I826" s="177">
        <v>0</v>
      </c>
      <c r="J826" s="177">
        <v>0</v>
      </c>
      <c r="K826" s="177">
        <v>0</v>
      </c>
      <c r="L826" s="177">
        <v>0</v>
      </c>
      <c r="M826" s="177">
        <v>0</v>
      </c>
      <c r="N826" s="177">
        <v>0</v>
      </c>
      <c r="O826" s="177">
        <v>1506873.36</v>
      </c>
      <c r="P826" s="177">
        <v>0</v>
      </c>
      <c r="Q826" s="177">
        <v>0</v>
      </c>
      <c r="R826" s="177">
        <v>0</v>
      </c>
      <c r="S826" s="177">
        <v>0</v>
      </c>
      <c r="T826" s="177">
        <v>0</v>
      </c>
      <c r="U826" s="177">
        <v>0</v>
      </c>
      <c r="V826" s="177">
        <v>0</v>
      </c>
      <c r="W826" s="177">
        <v>0</v>
      </c>
      <c r="X826" s="177">
        <v>0</v>
      </c>
      <c r="Y826" s="177">
        <v>0</v>
      </c>
      <c r="Z826" s="177">
        <v>0</v>
      </c>
      <c r="AA826" s="177">
        <v>0</v>
      </c>
      <c r="AB826" s="177">
        <v>0</v>
      </c>
      <c r="AC826" s="177">
        <v>0</v>
      </c>
      <c r="AD826" s="177">
        <v>0</v>
      </c>
      <c r="AE826" s="177">
        <v>0</v>
      </c>
      <c r="AF826" s="177">
        <v>0</v>
      </c>
      <c r="AG826" s="177">
        <v>0</v>
      </c>
      <c r="AH826" s="177">
        <v>0</v>
      </c>
      <c r="AI826" s="177">
        <v>0</v>
      </c>
      <c r="AJ826" s="177">
        <v>0</v>
      </c>
      <c r="AK826" s="177">
        <v>2442.3000000000002</v>
      </c>
      <c r="AL826" s="177">
        <v>0</v>
      </c>
      <c r="AM826" s="177">
        <v>0</v>
      </c>
      <c r="AN826" s="177">
        <v>0</v>
      </c>
      <c r="AO826" s="177">
        <v>0</v>
      </c>
      <c r="AP826" s="177">
        <v>0</v>
      </c>
      <c r="AQ826" s="177">
        <v>0</v>
      </c>
      <c r="AR826" s="177">
        <v>0</v>
      </c>
      <c r="AS826" s="177">
        <v>0</v>
      </c>
      <c r="AT826" s="177">
        <v>0</v>
      </c>
      <c r="AU826" s="177">
        <v>0</v>
      </c>
      <c r="AV826" s="177">
        <v>0</v>
      </c>
      <c r="AW826" s="177">
        <v>0</v>
      </c>
      <c r="AX826" s="177">
        <v>0</v>
      </c>
      <c r="AY826" s="177">
        <v>0</v>
      </c>
      <c r="AZ826" s="177">
        <v>0</v>
      </c>
      <c r="BA826" s="177">
        <v>18980.54</v>
      </c>
      <c r="BB826" s="177">
        <v>0</v>
      </c>
      <c r="BC826" s="177">
        <v>9400</v>
      </c>
      <c r="BD826" s="177">
        <v>0</v>
      </c>
      <c r="BE826" s="177">
        <v>0</v>
      </c>
      <c r="BF826" s="177">
        <v>0</v>
      </c>
      <c r="BG826" s="177">
        <v>0</v>
      </c>
      <c r="BH826" s="177">
        <v>0</v>
      </c>
      <c r="BI826" s="177">
        <v>0</v>
      </c>
      <c r="BJ826" s="177">
        <v>0</v>
      </c>
      <c r="BK826" s="177">
        <v>0</v>
      </c>
      <c r="BL826" s="177">
        <v>1359253.17</v>
      </c>
      <c r="BM826" s="177">
        <v>0</v>
      </c>
      <c r="BN826" s="177">
        <v>0</v>
      </c>
      <c r="BO826" s="177">
        <v>0</v>
      </c>
      <c r="BP826" s="177">
        <v>0</v>
      </c>
      <c r="BQ826" s="177">
        <v>0</v>
      </c>
      <c r="BR826" s="177">
        <v>582113.07999999996</v>
      </c>
      <c r="BS826" s="177">
        <v>0</v>
      </c>
      <c r="BT826" s="177">
        <v>0</v>
      </c>
      <c r="BU826" s="177">
        <v>0</v>
      </c>
      <c r="BV826" s="177">
        <v>0</v>
      </c>
      <c r="BW826" s="177">
        <v>0</v>
      </c>
      <c r="BX826" s="177">
        <v>0</v>
      </c>
      <c r="BY826" s="177">
        <v>0</v>
      </c>
      <c r="BZ826" s="177">
        <v>0</v>
      </c>
      <c r="CA826" s="177">
        <v>0</v>
      </c>
      <c r="CB826" s="177">
        <v>0</v>
      </c>
      <c r="CC826" s="177">
        <v>0</v>
      </c>
      <c r="CD826" s="177">
        <v>0</v>
      </c>
      <c r="CE826" s="177">
        <v>0</v>
      </c>
      <c r="CF826" s="177">
        <v>0</v>
      </c>
      <c r="CG826" s="177">
        <v>0</v>
      </c>
      <c r="CH826" s="177">
        <v>0</v>
      </c>
      <c r="CI826" s="177">
        <v>0</v>
      </c>
      <c r="CJ826" s="177">
        <v>0</v>
      </c>
      <c r="CK826" s="177">
        <v>0</v>
      </c>
      <c r="CL826" s="177">
        <v>0</v>
      </c>
      <c r="CM826" s="156" t="s">
        <v>2306</v>
      </c>
      <c r="CN826" s="153" t="s">
        <v>2277</v>
      </c>
      <c r="CO826" s="153" t="s">
        <v>2306</v>
      </c>
      <c r="CQ826" s="189" t="s">
        <v>2307</v>
      </c>
      <c r="CR826" s="154">
        <f t="shared" si="20"/>
        <v>0</v>
      </c>
      <c r="CS826" s="154" t="s">
        <v>1227</v>
      </c>
      <c r="CT826" s="154" t="s">
        <v>1228</v>
      </c>
      <c r="CU826" s="154">
        <v>0</v>
      </c>
      <c r="CW826" s="157" t="s">
        <v>2277</v>
      </c>
      <c r="CX826" s="154" t="s">
        <v>2306</v>
      </c>
      <c r="CY826" s="154">
        <v>0</v>
      </c>
      <c r="CZ826" s="174">
        <f t="shared" si="19"/>
        <v>0</v>
      </c>
      <c r="DA826" s="158" t="s">
        <v>1227</v>
      </c>
      <c r="DB826" s="154" t="s">
        <v>1228</v>
      </c>
      <c r="DC826" s="154" t="s">
        <v>1288</v>
      </c>
    </row>
    <row r="827" spans="1:107" ht="13.2" customHeight="1" x14ac:dyDescent="0.25">
      <c r="A827" s="175" t="s">
        <v>1229</v>
      </c>
      <c r="B827" s="176" t="s">
        <v>1230</v>
      </c>
      <c r="C827" s="177">
        <v>10000</v>
      </c>
      <c r="D827" s="177">
        <v>0</v>
      </c>
      <c r="E827" s="177">
        <v>0</v>
      </c>
      <c r="F827" s="177">
        <v>0</v>
      </c>
      <c r="G827" s="177">
        <v>0</v>
      </c>
      <c r="H827" s="177">
        <v>0</v>
      </c>
      <c r="I827" s="177">
        <v>0</v>
      </c>
      <c r="J827" s="177">
        <v>0</v>
      </c>
      <c r="K827" s="177">
        <v>0</v>
      </c>
      <c r="L827" s="177">
        <v>0</v>
      </c>
      <c r="M827" s="177">
        <v>0</v>
      </c>
      <c r="N827" s="177">
        <v>0</v>
      </c>
      <c r="O827" s="177">
        <v>0</v>
      </c>
      <c r="P827" s="177">
        <v>0</v>
      </c>
      <c r="Q827" s="177">
        <v>0</v>
      </c>
      <c r="R827" s="177">
        <v>0</v>
      </c>
      <c r="S827" s="177">
        <v>0</v>
      </c>
      <c r="T827" s="177">
        <v>0</v>
      </c>
      <c r="U827" s="177">
        <v>0</v>
      </c>
      <c r="V827" s="177">
        <v>0</v>
      </c>
      <c r="W827" s="177">
        <v>0</v>
      </c>
      <c r="X827" s="177">
        <v>0</v>
      </c>
      <c r="Y827" s="177">
        <v>0</v>
      </c>
      <c r="Z827" s="177">
        <v>0</v>
      </c>
      <c r="AA827" s="177">
        <v>0</v>
      </c>
      <c r="AB827" s="177">
        <v>0</v>
      </c>
      <c r="AC827" s="177">
        <v>0</v>
      </c>
      <c r="AD827" s="177">
        <v>0</v>
      </c>
      <c r="AE827" s="177">
        <v>0</v>
      </c>
      <c r="AF827" s="177">
        <v>0</v>
      </c>
      <c r="AG827" s="177">
        <v>0</v>
      </c>
      <c r="AH827" s="177">
        <v>0</v>
      </c>
      <c r="AI827" s="177">
        <v>0</v>
      </c>
      <c r="AJ827" s="177">
        <v>0</v>
      </c>
      <c r="AK827" s="177">
        <v>0</v>
      </c>
      <c r="AL827" s="177">
        <v>0</v>
      </c>
      <c r="AM827" s="177">
        <v>0</v>
      </c>
      <c r="AN827" s="177">
        <v>0</v>
      </c>
      <c r="AO827" s="177">
        <v>0</v>
      </c>
      <c r="AP827" s="177">
        <v>0</v>
      </c>
      <c r="AQ827" s="177">
        <v>0</v>
      </c>
      <c r="AR827" s="177">
        <v>0</v>
      </c>
      <c r="AS827" s="177">
        <v>0</v>
      </c>
      <c r="AT827" s="177">
        <v>0</v>
      </c>
      <c r="AU827" s="177">
        <v>0</v>
      </c>
      <c r="AV827" s="177">
        <v>0</v>
      </c>
      <c r="AW827" s="177">
        <v>0</v>
      </c>
      <c r="AX827" s="177">
        <v>0</v>
      </c>
      <c r="AY827" s="177">
        <v>0</v>
      </c>
      <c r="AZ827" s="177">
        <v>0</v>
      </c>
      <c r="BA827" s="177">
        <v>0</v>
      </c>
      <c r="BB827" s="177">
        <v>0</v>
      </c>
      <c r="BC827" s="177">
        <v>0</v>
      </c>
      <c r="BD827" s="177">
        <v>0</v>
      </c>
      <c r="BE827" s="177">
        <v>0</v>
      </c>
      <c r="BF827" s="177">
        <v>0</v>
      </c>
      <c r="BG827" s="177">
        <v>0</v>
      </c>
      <c r="BH827" s="177">
        <v>0</v>
      </c>
      <c r="BI827" s="177">
        <v>0</v>
      </c>
      <c r="BJ827" s="177">
        <v>0</v>
      </c>
      <c r="BK827" s="177">
        <v>0</v>
      </c>
      <c r="BL827" s="177">
        <v>148680</v>
      </c>
      <c r="BM827" s="177">
        <v>0</v>
      </c>
      <c r="BN827" s="177">
        <v>0</v>
      </c>
      <c r="BO827" s="177">
        <v>0</v>
      </c>
      <c r="BP827" s="177">
        <v>0</v>
      </c>
      <c r="BQ827" s="177">
        <v>0</v>
      </c>
      <c r="BR827" s="177">
        <v>0</v>
      </c>
      <c r="BS827" s="177">
        <v>0</v>
      </c>
      <c r="BT827" s="177">
        <v>0</v>
      </c>
      <c r="BU827" s="177">
        <v>0</v>
      </c>
      <c r="BV827" s="177">
        <v>0</v>
      </c>
      <c r="BW827" s="177">
        <v>0</v>
      </c>
      <c r="BX827" s="177">
        <v>0</v>
      </c>
      <c r="BY827" s="177">
        <v>0</v>
      </c>
      <c r="BZ827" s="177">
        <v>0</v>
      </c>
      <c r="CA827" s="177">
        <v>0</v>
      </c>
      <c r="CB827" s="177">
        <v>0</v>
      </c>
      <c r="CC827" s="177">
        <v>0</v>
      </c>
      <c r="CD827" s="177">
        <v>0</v>
      </c>
      <c r="CE827" s="177">
        <v>0</v>
      </c>
      <c r="CF827" s="177">
        <v>0</v>
      </c>
      <c r="CG827" s="177">
        <v>0</v>
      </c>
      <c r="CH827" s="177">
        <v>0</v>
      </c>
      <c r="CI827" s="177">
        <v>0</v>
      </c>
      <c r="CJ827" s="177">
        <v>0</v>
      </c>
      <c r="CK827" s="177">
        <v>0</v>
      </c>
      <c r="CL827" s="177">
        <v>0</v>
      </c>
      <c r="CM827" s="156" t="s">
        <v>2306</v>
      </c>
      <c r="CN827" s="153" t="s">
        <v>2277</v>
      </c>
      <c r="CO827" s="153" t="s">
        <v>2306</v>
      </c>
      <c r="CQ827" s="189" t="s">
        <v>2307</v>
      </c>
      <c r="CR827" s="154">
        <f t="shared" si="20"/>
        <v>0</v>
      </c>
      <c r="CS827" s="154" t="s">
        <v>1229</v>
      </c>
      <c r="CT827" s="154" t="s">
        <v>1230</v>
      </c>
      <c r="CU827" s="154">
        <v>0</v>
      </c>
      <c r="CW827" s="157" t="s">
        <v>2277</v>
      </c>
      <c r="CX827" s="154" t="s">
        <v>2306</v>
      </c>
      <c r="CY827" s="154">
        <v>0</v>
      </c>
      <c r="CZ827" s="174">
        <f t="shared" si="19"/>
        <v>0</v>
      </c>
      <c r="DA827" s="158" t="s">
        <v>1229</v>
      </c>
      <c r="DB827" s="154" t="s">
        <v>1230</v>
      </c>
      <c r="DC827" s="154" t="s">
        <v>1288</v>
      </c>
    </row>
    <row r="828" spans="1:107" ht="13.2" customHeight="1" x14ac:dyDescent="0.25">
      <c r="A828" s="175" t="s">
        <v>1231</v>
      </c>
      <c r="B828" s="176" t="s">
        <v>1232</v>
      </c>
      <c r="C828" s="177">
        <v>0</v>
      </c>
      <c r="D828" s="177">
        <v>0</v>
      </c>
      <c r="E828" s="177">
        <v>0</v>
      </c>
      <c r="F828" s="177">
        <v>0</v>
      </c>
      <c r="G828" s="177">
        <v>0</v>
      </c>
      <c r="H828" s="177">
        <v>0</v>
      </c>
      <c r="I828" s="177">
        <v>0</v>
      </c>
      <c r="J828" s="177">
        <v>0</v>
      </c>
      <c r="K828" s="177">
        <v>0</v>
      </c>
      <c r="L828" s="177">
        <v>0</v>
      </c>
      <c r="M828" s="177">
        <v>0</v>
      </c>
      <c r="N828" s="177">
        <v>0</v>
      </c>
      <c r="O828" s="177">
        <v>0</v>
      </c>
      <c r="P828" s="177">
        <v>0</v>
      </c>
      <c r="Q828" s="177">
        <v>0</v>
      </c>
      <c r="R828" s="177">
        <v>0</v>
      </c>
      <c r="S828" s="177">
        <v>0</v>
      </c>
      <c r="T828" s="177">
        <v>0</v>
      </c>
      <c r="U828" s="177">
        <v>0</v>
      </c>
      <c r="V828" s="177">
        <v>0</v>
      </c>
      <c r="W828" s="177">
        <v>0</v>
      </c>
      <c r="X828" s="177">
        <v>0</v>
      </c>
      <c r="Y828" s="177">
        <v>0</v>
      </c>
      <c r="Z828" s="177">
        <v>0</v>
      </c>
      <c r="AA828" s="177">
        <v>0</v>
      </c>
      <c r="AB828" s="177">
        <v>0</v>
      </c>
      <c r="AC828" s="177">
        <v>0</v>
      </c>
      <c r="AD828" s="177">
        <v>0</v>
      </c>
      <c r="AE828" s="177">
        <v>0</v>
      </c>
      <c r="AF828" s="177">
        <v>0</v>
      </c>
      <c r="AG828" s="177">
        <v>0</v>
      </c>
      <c r="AH828" s="177">
        <v>0</v>
      </c>
      <c r="AI828" s="177">
        <v>0</v>
      </c>
      <c r="AJ828" s="177">
        <v>0</v>
      </c>
      <c r="AK828" s="177">
        <v>4500</v>
      </c>
      <c r="AL828" s="177">
        <v>0</v>
      </c>
      <c r="AM828" s="177">
        <v>0</v>
      </c>
      <c r="AN828" s="177">
        <v>0</v>
      </c>
      <c r="AO828" s="177">
        <v>0</v>
      </c>
      <c r="AP828" s="177">
        <v>0</v>
      </c>
      <c r="AQ828" s="177">
        <v>0</v>
      </c>
      <c r="AR828" s="177">
        <v>0</v>
      </c>
      <c r="AS828" s="177">
        <v>0</v>
      </c>
      <c r="AT828" s="177">
        <v>0</v>
      </c>
      <c r="AU828" s="177">
        <v>0</v>
      </c>
      <c r="AV828" s="177">
        <v>0</v>
      </c>
      <c r="AW828" s="177">
        <v>0</v>
      </c>
      <c r="AX828" s="177">
        <v>0</v>
      </c>
      <c r="AY828" s="177">
        <v>0</v>
      </c>
      <c r="AZ828" s="177">
        <v>0</v>
      </c>
      <c r="BA828" s="177">
        <v>0</v>
      </c>
      <c r="BB828" s="177">
        <v>0</v>
      </c>
      <c r="BC828" s="177">
        <v>0</v>
      </c>
      <c r="BD828" s="177">
        <v>0</v>
      </c>
      <c r="BE828" s="177">
        <v>0</v>
      </c>
      <c r="BF828" s="177">
        <v>0</v>
      </c>
      <c r="BG828" s="177">
        <v>0</v>
      </c>
      <c r="BH828" s="177">
        <v>0</v>
      </c>
      <c r="BI828" s="177">
        <v>0</v>
      </c>
      <c r="BJ828" s="177">
        <v>0</v>
      </c>
      <c r="BK828" s="177">
        <v>0</v>
      </c>
      <c r="BL828" s="177">
        <v>0</v>
      </c>
      <c r="BM828" s="177">
        <v>0</v>
      </c>
      <c r="BN828" s="177">
        <v>0</v>
      </c>
      <c r="BO828" s="177">
        <v>0</v>
      </c>
      <c r="BP828" s="177">
        <v>0</v>
      </c>
      <c r="BQ828" s="177">
        <v>0</v>
      </c>
      <c r="BR828" s="177">
        <v>0</v>
      </c>
      <c r="BS828" s="177">
        <v>0</v>
      </c>
      <c r="BT828" s="177">
        <v>0</v>
      </c>
      <c r="BU828" s="177">
        <v>0</v>
      </c>
      <c r="BV828" s="177">
        <v>0</v>
      </c>
      <c r="BW828" s="177">
        <v>0</v>
      </c>
      <c r="BX828" s="177">
        <v>0</v>
      </c>
      <c r="BY828" s="177">
        <v>0</v>
      </c>
      <c r="BZ828" s="177">
        <v>0</v>
      </c>
      <c r="CA828" s="177">
        <v>0</v>
      </c>
      <c r="CB828" s="177">
        <v>0</v>
      </c>
      <c r="CC828" s="177">
        <v>0</v>
      </c>
      <c r="CD828" s="177">
        <v>0</v>
      </c>
      <c r="CE828" s="177">
        <v>0</v>
      </c>
      <c r="CF828" s="177">
        <v>0</v>
      </c>
      <c r="CG828" s="177">
        <v>0</v>
      </c>
      <c r="CH828" s="177">
        <v>0</v>
      </c>
      <c r="CI828" s="177">
        <v>0</v>
      </c>
      <c r="CJ828" s="177">
        <v>0</v>
      </c>
      <c r="CK828" s="177">
        <v>0</v>
      </c>
      <c r="CL828" s="177">
        <v>0</v>
      </c>
      <c r="CM828" s="156" t="s">
        <v>2306</v>
      </c>
      <c r="CN828" s="153" t="s">
        <v>2277</v>
      </c>
      <c r="CO828" s="153" t="s">
        <v>2306</v>
      </c>
      <c r="CQ828" s="189" t="s">
        <v>2307</v>
      </c>
      <c r="CR828" s="154">
        <f t="shared" si="20"/>
        <v>0</v>
      </c>
      <c r="CS828" s="154" t="s">
        <v>1231</v>
      </c>
      <c r="CT828" s="154" t="s">
        <v>2322</v>
      </c>
      <c r="CU828" s="154">
        <v>0</v>
      </c>
      <c r="CW828" s="157" t="s">
        <v>2277</v>
      </c>
      <c r="CX828" s="154" t="s">
        <v>2306</v>
      </c>
      <c r="CY828" s="154">
        <v>0</v>
      </c>
      <c r="CZ828" s="174">
        <f t="shared" si="19"/>
        <v>0</v>
      </c>
      <c r="DA828" s="158" t="s">
        <v>1231</v>
      </c>
      <c r="DB828" s="154" t="s">
        <v>1232</v>
      </c>
      <c r="DC828" s="154" t="s">
        <v>1288</v>
      </c>
    </row>
    <row r="829" spans="1:107" ht="13.2" customHeight="1" x14ac:dyDescent="0.25">
      <c r="A829" s="175" t="s">
        <v>1233</v>
      </c>
      <c r="B829" s="176" t="s">
        <v>1234</v>
      </c>
      <c r="C829" s="177">
        <v>0</v>
      </c>
      <c r="D829" s="177">
        <v>0</v>
      </c>
      <c r="E829" s="177">
        <v>0</v>
      </c>
      <c r="F829" s="177">
        <v>0</v>
      </c>
      <c r="G829" s="177">
        <v>0</v>
      </c>
      <c r="H829" s="177">
        <v>0</v>
      </c>
      <c r="I829" s="177">
        <v>0</v>
      </c>
      <c r="J829" s="177">
        <v>0</v>
      </c>
      <c r="K829" s="177">
        <v>0</v>
      </c>
      <c r="L829" s="177">
        <v>0</v>
      </c>
      <c r="M829" s="177">
        <v>0</v>
      </c>
      <c r="N829" s="177">
        <v>0</v>
      </c>
      <c r="O829" s="177">
        <v>0</v>
      </c>
      <c r="P829" s="177">
        <v>0</v>
      </c>
      <c r="Q829" s="177">
        <v>0</v>
      </c>
      <c r="R829" s="177">
        <v>0</v>
      </c>
      <c r="S829" s="177">
        <v>0</v>
      </c>
      <c r="T829" s="177">
        <v>0</v>
      </c>
      <c r="U829" s="177">
        <v>0</v>
      </c>
      <c r="V829" s="177">
        <v>0</v>
      </c>
      <c r="W829" s="177">
        <v>0</v>
      </c>
      <c r="X829" s="177">
        <v>0</v>
      </c>
      <c r="Y829" s="177">
        <v>0</v>
      </c>
      <c r="Z829" s="177">
        <v>0</v>
      </c>
      <c r="AA829" s="177">
        <v>0</v>
      </c>
      <c r="AB829" s="177">
        <v>0</v>
      </c>
      <c r="AC829" s="177">
        <v>0</v>
      </c>
      <c r="AD829" s="177">
        <v>0</v>
      </c>
      <c r="AE829" s="177">
        <v>0</v>
      </c>
      <c r="AF829" s="177">
        <v>0</v>
      </c>
      <c r="AG829" s="177">
        <v>0</v>
      </c>
      <c r="AH829" s="177">
        <v>0</v>
      </c>
      <c r="AI829" s="177">
        <v>0</v>
      </c>
      <c r="AJ829" s="177">
        <v>0</v>
      </c>
      <c r="AK829" s="177">
        <v>0</v>
      </c>
      <c r="AL829" s="177">
        <v>0</v>
      </c>
      <c r="AM829" s="177">
        <v>0</v>
      </c>
      <c r="AN829" s="177">
        <v>0</v>
      </c>
      <c r="AO829" s="177">
        <v>0</v>
      </c>
      <c r="AP829" s="177">
        <v>0</v>
      </c>
      <c r="AQ829" s="177">
        <v>0</v>
      </c>
      <c r="AR829" s="177">
        <v>0</v>
      </c>
      <c r="AS829" s="177">
        <v>0</v>
      </c>
      <c r="AT829" s="177">
        <v>0</v>
      </c>
      <c r="AU829" s="177">
        <v>0</v>
      </c>
      <c r="AV829" s="177">
        <v>0</v>
      </c>
      <c r="AW829" s="177">
        <v>0</v>
      </c>
      <c r="AX829" s="177">
        <v>0</v>
      </c>
      <c r="AY829" s="177">
        <v>0</v>
      </c>
      <c r="AZ829" s="177">
        <v>0</v>
      </c>
      <c r="BA829" s="177">
        <v>0</v>
      </c>
      <c r="BB829" s="177">
        <v>0</v>
      </c>
      <c r="BC829" s="177">
        <v>0</v>
      </c>
      <c r="BD829" s="177">
        <v>0</v>
      </c>
      <c r="BE829" s="177">
        <v>0</v>
      </c>
      <c r="BF829" s="177">
        <v>0</v>
      </c>
      <c r="BG829" s="177">
        <v>0</v>
      </c>
      <c r="BH829" s="177">
        <v>0</v>
      </c>
      <c r="BI829" s="177">
        <v>0</v>
      </c>
      <c r="BJ829" s="177">
        <v>0</v>
      </c>
      <c r="BK829" s="177">
        <v>0</v>
      </c>
      <c r="BL829" s="177">
        <v>0</v>
      </c>
      <c r="BM829" s="177">
        <v>0</v>
      </c>
      <c r="BN829" s="177">
        <v>0</v>
      </c>
      <c r="BO829" s="177">
        <v>0</v>
      </c>
      <c r="BP829" s="177">
        <v>0</v>
      </c>
      <c r="BQ829" s="177">
        <v>0</v>
      </c>
      <c r="BR829" s="177">
        <v>0</v>
      </c>
      <c r="BS829" s="177">
        <v>0</v>
      </c>
      <c r="BT829" s="177">
        <v>0</v>
      </c>
      <c r="BU829" s="177">
        <v>0</v>
      </c>
      <c r="BV829" s="177">
        <v>0</v>
      </c>
      <c r="BW829" s="177">
        <v>0</v>
      </c>
      <c r="BX829" s="177">
        <v>0</v>
      </c>
      <c r="BY829" s="177">
        <v>0</v>
      </c>
      <c r="BZ829" s="177">
        <v>0</v>
      </c>
      <c r="CA829" s="177">
        <v>0</v>
      </c>
      <c r="CB829" s="177">
        <v>0</v>
      </c>
      <c r="CC829" s="177">
        <v>0</v>
      </c>
      <c r="CD829" s="177">
        <v>0</v>
      </c>
      <c r="CE829" s="177">
        <v>0</v>
      </c>
      <c r="CF829" s="177">
        <v>0</v>
      </c>
      <c r="CG829" s="177">
        <v>0</v>
      </c>
      <c r="CH829" s="177">
        <v>0</v>
      </c>
      <c r="CI829" s="177">
        <v>0</v>
      </c>
      <c r="CJ829" s="177">
        <v>0</v>
      </c>
      <c r="CK829" s="177">
        <v>0</v>
      </c>
      <c r="CL829" s="177">
        <v>0</v>
      </c>
      <c r="CM829" s="156" t="s">
        <v>2306</v>
      </c>
      <c r="CN829" s="153" t="s">
        <v>2277</v>
      </c>
      <c r="CO829" s="153" t="s">
        <v>2306</v>
      </c>
      <c r="CQ829" s="189" t="s">
        <v>2307</v>
      </c>
      <c r="CR829" s="154">
        <f t="shared" si="20"/>
        <v>0</v>
      </c>
      <c r="CS829" s="154" t="s">
        <v>1233</v>
      </c>
      <c r="CT829" s="154" t="s">
        <v>2323</v>
      </c>
      <c r="CU829" s="154">
        <v>0</v>
      </c>
      <c r="CW829" s="157" t="s">
        <v>2277</v>
      </c>
      <c r="CX829" s="154" t="s">
        <v>2306</v>
      </c>
      <c r="CY829" s="154">
        <v>0</v>
      </c>
      <c r="CZ829" s="174">
        <f t="shared" si="19"/>
        <v>0</v>
      </c>
      <c r="DA829" s="158" t="s">
        <v>1233</v>
      </c>
      <c r="DB829" s="154" t="s">
        <v>1234</v>
      </c>
      <c r="DC829" s="154" t="s">
        <v>1288</v>
      </c>
    </row>
    <row r="830" spans="1:107" ht="13.2" customHeight="1" x14ac:dyDescent="0.25">
      <c r="A830" s="175" t="s">
        <v>1235</v>
      </c>
      <c r="B830" s="176" t="s">
        <v>1236</v>
      </c>
      <c r="C830" s="177">
        <v>0</v>
      </c>
      <c r="D830" s="177">
        <v>0</v>
      </c>
      <c r="E830" s="177">
        <v>0</v>
      </c>
      <c r="F830" s="177">
        <v>0</v>
      </c>
      <c r="G830" s="177">
        <v>0</v>
      </c>
      <c r="H830" s="177">
        <v>0</v>
      </c>
      <c r="I830" s="177">
        <v>0</v>
      </c>
      <c r="J830" s="177">
        <v>0</v>
      </c>
      <c r="K830" s="177">
        <v>0</v>
      </c>
      <c r="L830" s="177">
        <v>0</v>
      </c>
      <c r="M830" s="177">
        <v>0</v>
      </c>
      <c r="N830" s="177">
        <v>0</v>
      </c>
      <c r="O830" s="177">
        <v>0</v>
      </c>
      <c r="P830" s="177">
        <v>0</v>
      </c>
      <c r="Q830" s="177">
        <v>0</v>
      </c>
      <c r="R830" s="177">
        <v>0</v>
      </c>
      <c r="S830" s="177">
        <v>0</v>
      </c>
      <c r="T830" s="177">
        <v>0</v>
      </c>
      <c r="U830" s="177">
        <v>0</v>
      </c>
      <c r="V830" s="177">
        <v>0</v>
      </c>
      <c r="W830" s="177">
        <v>0</v>
      </c>
      <c r="X830" s="177">
        <v>0</v>
      </c>
      <c r="Y830" s="177">
        <v>0</v>
      </c>
      <c r="Z830" s="177">
        <v>0</v>
      </c>
      <c r="AA830" s="177">
        <v>0</v>
      </c>
      <c r="AB830" s="177">
        <v>0</v>
      </c>
      <c r="AC830" s="177">
        <v>0</v>
      </c>
      <c r="AD830" s="177">
        <v>0</v>
      </c>
      <c r="AE830" s="177">
        <v>0</v>
      </c>
      <c r="AF830" s="177">
        <v>0</v>
      </c>
      <c r="AG830" s="177">
        <v>0</v>
      </c>
      <c r="AH830" s="177">
        <v>0</v>
      </c>
      <c r="AI830" s="177">
        <v>0</v>
      </c>
      <c r="AJ830" s="177">
        <v>0</v>
      </c>
      <c r="AK830" s="177">
        <v>0</v>
      </c>
      <c r="AL830" s="177">
        <v>0</v>
      </c>
      <c r="AM830" s="177">
        <v>0</v>
      </c>
      <c r="AN830" s="177">
        <v>0</v>
      </c>
      <c r="AO830" s="177">
        <v>0</v>
      </c>
      <c r="AP830" s="177">
        <v>0</v>
      </c>
      <c r="AQ830" s="177">
        <v>0</v>
      </c>
      <c r="AR830" s="177">
        <v>0</v>
      </c>
      <c r="AS830" s="177">
        <v>0</v>
      </c>
      <c r="AT830" s="177">
        <v>0</v>
      </c>
      <c r="AU830" s="177">
        <v>0</v>
      </c>
      <c r="AV830" s="177">
        <v>0</v>
      </c>
      <c r="AW830" s="177">
        <v>0</v>
      </c>
      <c r="AX830" s="177">
        <v>0</v>
      </c>
      <c r="AY830" s="177">
        <v>0</v>
      </c>
      <c r="AZ830" s="177">
        <v>0</v>
      </c>
      <c r="BA830" s="177">
        <v>0</v>
      </c>
      <c r="BB830" s="177">
        <v>0</v>
      </c>
      <c r="BC830" s="177">
        <v>0</v>
      </c>
      <c r="BD830" s="177">
        <v>0</v>
      </c>
      <c r="BE830" s="177">
        <v>0</v>
      </c>
      <c r="BF830" s="177">
        <v>0</v>
      </c>
      <c r="BG830" s="177">
        <v>0</v>
      </c>
      <c r="BH830" s="177">
        <v>0</v>
      </c>
      <c r="BI830" s="177">
        <v>0</v>
      </c>
      <c r="BJ830" s="177">
        <v>0</v>
      </c>
      <c r="BK830" s="177">
        <v>0</v>
      </c>
      <c r="BL830" s="177">
        <v>0</v>
      </c>
      <c r="BM830" s="177">
        <v>0</v>
      </c>
      <c r="BN830" s="177">
        <v>0</v>
      </c>
      <c r="BO830" s="177">
        <v>0</v>
      </c>
      <c r="BP830" s="177">
        <v>0</v>
      </c>
      <c r="BQ830" s="177">
        <v>0</v>
      </c>
      <c r="BR830" s="177">
        <v>0</v>
      </c>
      <c r="BS830" s="177">
        <v>0</v>
      </c>
      <c r="BT830" s="177">
        <v>0</v>
      </c>
      <c r="BU830" s="177">
        <v>0</v>
      </c>
      <c r="BV830" s="177">
        <v>0</v>
      </c>
      <c r="BW830" s="177">
        <v>0</v>
      </c>
      <c r="BX830" s="177">
        <v>0</v>
      </c>
      <c r="BY830" s="177">
        <v>0</v>
      </c>
      <c r="BZ830" s="177">
        <v>0</v>
      </c>
      <c r="CA830" s="177">
        <v>0</v>
      </c>
      <c r="CB830" s="177">
        <v>0</v>
      </c>
      <c r="CC830" s="177">
        <v>0</v>
      </c>
      <c r="CD830" s="177">
        <v>0</v>
      </c>
      <c r="CE830" s="177">
        <v>0</v>
      </c>
      <c r="CF830" s="177">
        <v>0</v>
      </c>
      <c r="CG830" s="177">
        <v>0</v>
      </c>
      <c r="CH830" s="177">
        <v>0</v>
      </c>
      <c r="CI830" s="177">
        <v>0</v>
      </c>
      <c r="CJ830" s="177">
        <v>0</v>
      </c>
      <c r="CK830" s="177">
        <v>0</v>
      </c>
      <c r="CL830" s="177">
        <v>0</v>
      </c>
      <c r="CM830" s="156" t="s">
        <v>2276</v>
      </c>
      <c r="CN830" s="153" t="s">
        <v>2277</v>
      </c>
      <c r="CO830" s="153" t="s">
        <v>2276</v>
      </c>
      <c r="CQ830" s="206" t="s">
        <v>2278</v>
      </c>
      <c r="CR830" s="154">
        <f t="shared" si="20"/>
        <v>0</v>
      </c>
      <c r="CS830" s="154" t="s">
        <v>1235</v>
      </c>
      <c r="CT830" s="154" t="s">
        <v>1236</v>
      </c>
      <c r="CU830" s="154">
        <v>0</v>
      </c>
      <c r="CW830" s="157" t="s">
        <v>2277</v>
      </c>
      <c r="CX830" s="154" t="s">
        <v>2276</v>
      </c>
      <c r="CY830" s="154">
        <v>0</v>
      </c>
      <c r="CZ830" s="174">
        <f t="shared" si="19"/>
        <v>0</v>
      </c>
      <c r="DA830" s="158" t="s">
        <v>1235</v>
      </c>
      <c r="DB830" s="154" t="s">
        <v>1236</v>
      </c>
      <c r="DC830" s="154" t="s">
        <v>1288</v>
      </c>
    </row>
    <row r="831" spans="1:107" ht="13.2" customHeight="1" x14ac:dyDescent="0.25">
      <c r="A831" s="175" t="s">
        <v>1237</v>
      </c>
      <c r="B831" s="176" t="s">
        <v>1238</v>
      </c>
      <c r="C831" s="177">
        <v>0</v>
      </c>
      <c r="D831" s="177">
        <v>0</v>
      </c>
      <c r="E831" s="177">
        <v>0</v>
      </c>
      <c r="F831" s="177">
        <v>0</v>
      </c>
      <c r="G831" s="177">
        <v>0</v>
      </c>
      <c r="H831" s="177">
        <v>0</v>
      </c>
      <c r="I831" s="177">
        <v>0</v>
      </c>
      <c r="J831" s="177">
        <v>0</v>
      </c>
      <c r="K831" s="177">
        <v>0</v>
      </c>
      <c r="L831" s="177">
        <v>0</v>
      </c>
      <c r="M831" s="177">
        <v>0</v>
      </c>
      <c r="N831" s="177">
        <v>0</v>
      </c>
      <c r="O831" s="177">
        <v>0</v>
      </c>
      <c r="P831" s="177">
        <v>0</v>
      </c>
      <c r="Q831" s="177">
        <v>0</v>
      </c>
      <c r="R831" s="177">
        <v>0</v>
      </c>
      <c r="S831" s="177">
        <v>0</v>
      </c>
      <c r="T831" s="177">
        <v>0</v>
      </c>
      <c r="U831" s="177">
        <v>0</v>
      </c>
      <c r="V831" s="177">
        <v>0</v>
      </c>
      <c r="W831" s="177">
        <v>0</v>
      </c>
      <c r="X831" s="177">
        <v>0</v>
      </c>
      <c r="Y831" s="177">
        <v>0</v>
      </c>
      <c r="Z831" s="177">
        <v>0</v>
      </c>
      <c r="AA831" s="177">
        <v>0</v>
      </c>
      <c r="AB831" s="177">
        <v>0</v>
      </c>
      <c r="AC831" s="177">
        <v>0</v>
      </c>
      <c r="AD831" s="177">
        <v>0</v>
      </c>
      <c r="AE831" s="177">
        <v>0</v>
      </c>
      <c r="AF831" s="177">
        <v>0</v>
      </c>
      <c r="AG831" s="177">
        <v>0</v>
      </c>
      <c r="AH831" s="177">
        <v>0</v>
      </c>
      <c r="AI831" s="177">
        <v>0</v>
      </c>
      <c r="AJ831" s="177">
        <v>0</v>
      </c>
      <c r="AK831" s="177">
        <v>0</v>
      </c>
      <c r="AL831" s="177">
        <v>0</v>
      </c>
      <c r="AM831" s="177">
        <v>0</v>
      </c>
      <c r="AN831" s="177">
        <v>0</v>
      </c>
      <c r="AO831" s="177">
        <v>0</v>
      </c>
      <c r="AP831" s="177">
        <v>0</v>
      </c>
      <c r="AQ831" s="177">
        <v>0</v>
      </c>
      <c r="AR831" s="177">
        <v>0</v>
      </c>
      <c r="AS831" s="177">
        <v>0</v>
      </c>
      <c r="AT831" s="177">
        <v>0</v>
      </c>
      <c r="AU831" s="177">
        <v>0</v>
      </c>
      <c r="AV831" s="177">
        <v>0</v>
      </c>
      <c r="AW831" s="177">
        <v>0</v>
      </c>
      <c r="AX831" s="177">
        <v>0</v>
      </c>
      <c r="AY831" s="177">
        <v>0</v>
      </c>
      <c r="AZ831" s="177">
        <v>0</v>
      </c>
      <c r="BA831" s="177">
        <v>0</v>
      </c>
      <c r="BB831" s="177">
        <v>0</v>
      </c>
      <c r="BC831" s="177">
        <v>0</v>
      </c>
      <c r="BD831" s="177">
        <v>0</v>
      </c>
      <c r="BE831" s="177">
        <v>0</v>
      </c>
      <c r="BF831" s="177">
        <v>0</v>
      </c>
      <c r="BG831" s="177">
        <v>0</v>
      </c>
      <c r="BH831" s="177">
        <v>0</v>
      </c>
      <c r="BI831" s="177">
        <v>0</v>
      </c>
      <c r="BJ831" s="177">
        <v>0</v>
      </c>
      <c r="BK831" s="177">
        <v>0</v>
      </c>
      <c r="BL831" s="177">
        <v>0</v>
      </c>
      <c r="BM831" s="177">
        <v>0</v>
      </c>
      <c r="BN831" s="177">
        <v>0</v>
      </c>
      <c r="BO831" s="177">
        <v>0</v>
      </c>
      <c r="BP831" s="177">
        <v>0</v>
      </c>
      <c r="BQ831" s="177">
        <v>0</v>
      </c>
      <c r="BR831" s="177">
        <v>0</v>
      </c>
      <c r="BS831" s="177">
        <v>0</v>
      </c>
      <c r="BT831" s="177">
        <v>0</v>
      </c>
      <c r="BU831" s="177">
        <v>0</v>
      </c>
      <c r="BV831" s="177">
        <v>0</v>
      </c>
      <c r="BW831" s="177">
        <v>0</v>
      </c>
      <c r="BX831" s="177">
        <v>0</v>
      </c>
      <c r="BY831" s="177">
        <v>0</v>
      </c>
      <c r="BZ831" s="177">
        <v>0</v>
      </c>
      <c r="CA831" s="177">
        <v>0</v>
      </c>
      <c r="CB831" s="177">
        <v>0</v>
      </c>
      <c r="CC831" s="177">
        <v>0</v>
      </c>
      <c r="CD831" s="177">
        <v>0</v>
      </c>
      <c r="CE831" s="177">
        <v>0</v>
      </c>
      <c r="CF831" s="177">
        <v>0</v>
      </c>
      <c r="CG831" s="177">
        <v>0</v>
      </c>
      <c r="CH831" s="177">
        <v>0</v>
      </c>
      <c r="CI831" s="177">
        <v>0</v>
      </c>
      <c r="CJ831" s="177">
        <v>0</v>
      </c>
      <c r="CK831" s="177">
        <v>0</v>
      </c>
      <c r="CL831" s="177">
        <v>0</v>
      </c>
      <c r="CM831" s="156" t="s">
        <v>2276</v>
      </c>
      <c r="CN831" s="153" t="s">
        <v>2277</v>
      </c>
      <c r="CO831" s="153" t="s">
        <v>2276</v>
      </c>
      <c r="CQ831" s="206" t="s">
        <v>2278</v>
      </c>
      <c r="CR831" s="154">
        <f t="shared" si="20"/>
        <v>0</v>
      </c>
      <c r="CS831" s="154" t="s">
        <v>1237</v>
      </c>
      <c r="CT831" s="154" t="s">
        <v>1238</v>
      </c>
      <c r="CU831" s="154">
        <v>0</v>
      </c>
      <c r="CW831" s="157" t="s">
        <v>2277</v>
      </c>
      <c r="CX831" s="154" t="s">
        <v>2276</v>
      </c>
      <c r="CY831" s="154">
        <v>0</v>
      </c>
      <c r="CZ831" s="174">
        <f t="shared" si="19"/>
        <v>0</v>
      </c>
      <c r="DA831" s="158" t="s">
        <v>1237</v>
      </c>
      <c r="DB831" s="154" t="s">
        <v>1238</v>
      </c>
      <c r="DC831" s="154" t="s">
        <v>1288</v>
      </c>
    </row>
    <row r="832" spans="1:107" ht="13.2" customHeight="1" x14ac:dyDescent="0.25">
      <c r="A832" s="175" t="s">
        <v>1239</v>
      </c>
      <c r="B832" s="176" t="s">
        <v>1238</v>
      </c>
      <c r="C832" s="177">
        <v>0</v>
      </c>
      <c r="D832" s="177">
        <v>0</v>
      </c>
      <c r="E832" s="177">
        <v>0</v>
      </c>
      <c r="F832" s="177">
        <v>0</v>
      </c>
      <c r="G832" s="177">
        <v>0</v>
      </c>
      <c r="H832" s="177">
        <v>0</v>
      </c>
      <c r="I832" s="177">
        <v>0</v>
      </c>
      <c r="J832" s="177">
        <v>0</v>
      </c>
      <c r="K832" s="177">
        <v>0</v>
      </c>
      <c r="L832" s="177">
        <v>0</v>
      </c>
      <c r="M832" s="177">
        <v>0</v>
      </c>
      <c r="N832" s="177">
        <v>0</v>
      </c>
      <c r="O832" s="177">
        <v>0</v>
      </c>
      <c r="P832" s="177">
        <v>0</v>
      </c>
      <c r="Q832" s="177">
        <v>0</v>
      </c>
      <c r="R832" s="177">
        <v>0</v>
      </c>
      <c r="S832" s="177">
        <v>0</v>
      </c>
      <c r="T832" s="177">
        <v>0</v>
      </c>
      <c r="U832" s="177">
        <v>0</v>
      </c>
      <c r="V832" s="177">
        <v>0</v>
      </c>
      <c r="W832" s="177">
        <v>0</v>
      </c>
      <c r="X832" s="177">
        <v>0</v>
      </c>
      <c r="Y832" s="177">
        <v>0</v>
      </c>
      <c r="Z832" s="177">
        <v>0</v>
      </c>
      <c r="AA832" s="177">
        <v>0</v>
      </c>
      <c r="AB832" s="177">
        <v>0</v>
      </c>
      <c r="AC832" s="177">
        <v>0</v>
      </c>
      <c r="AD832" s="177">
        <v>0</v>
      </c>
      <c r="AE832" s="177">
        <v>0</v>
      </c>
      <c r="AF832" s="177">
        <v>0</v>
      </c>
      <c r="AG832" s="177">
        <v>0</v>
      </c>
      <c r="AH832" s="177">
        <v>0</v>
      </c>
      <c r="AI832" s="177">
        <v>0</v>
      </c>
      <c r="AJ832" s="177">
        <v>0</v>
      </c>
      <c r="AK832" s="177">
        <v>0</v>
      </c>
      <c r="AL832" s="177">
        <v>0</v>
      </c>
      <c r="AM832" s="177">
        <v>0</v>
      </c>
      <c r="AN832" s="177">
        <v>0</v>
      </c>
      <c r="AO832" s="177">
        <v>0</v>
      </c>
      <c r="AP832" s="177">
        <v>0</v>
      </c>
      <c r="AQ832" s="177">
        <v>0</v>
      </c>
      <c r="AR832" s="177">
        <v>0</v>
      </c>
      <c r="AS832" s="177">
        <v>0</v>
      </c>
      <c r="AT832" s="177">
        <v>0</v>
      </c>
      <c r="AU832" s="177">
        <v>0</v>
      </c>
      <c r="AV832" s="177">
        <v>0</v>
      </c>
      <c r="AW832" s="177">
        <v>0</v>
      </c>
      <c r="AX832" s="177">
        <v>0</v>
      </c>
      <c r="AY832" s="177">
        <v>0</v>
      </c>
      <c r="AZ832" s="177">
        <v>0</v>
      </c>
      <c r="BA832" s="177">
        <v>0</v>
      </c>
      <c r="BB832" s="177">
        <v>0</v>
      </c>
      <c r="BC832" s="177">
        <v>0</v>
      </c>
      <c r="BD832" s="177">
        <v>0</v>
      </c>
      <c r="BE832" s="177">
        <v>0</v>
      </c>
      <c r="BF832" s="177">
        <v>0</v>
      </c>
      <c r="BG832" s="177">
        <v>0</v>
      </c>
      <c r="BH832" s="177">
        <v>0</v>
      </c>
      <c r="BI832" s="177">
        <v>0</v>
      </c>
      <c r="BJ832" s="177">
        <v>0</v>
      </c>
      <c r="BK832" s="177">
        <v>0</v>
      </c>
      <c r="BL832" s="177">
        <v>0</v>
      </c>
      <c r="BM832" s="177">
        <v>0</v>
      </c>
      <c r="BN832" s="177">
        <v>0</v>
      </c>
      <c r="BO832" s="177">
        <v>0</v>
      </c>
      <c r="BP832" s="177">
        <v>0</v>
      </c>
      <c r="BQ832" s="177">
        <v>0</v>
      </c>
      <c r="BR832" s="177">
        <v>0</v>
      </c>
      <c r="BS832" s="177">
        <v>0</v>
      </c>
      <c r="BT832" s="177">
        <v>0</v>
      </c>
      <c r="BU832" s="177">
        <v>0</v>
      </c>
      <c r="BV832" s="177">
        <v>0</v>
      </c>
      <c r="BW832" s="177">
        <v>0</v>
      </c>
      <c r="BX832" s="177">
        <v>0</v>
      </c>
      <c r="BY832" s="177">
        <v>0</v>
      </c>
      <c r="BZ832" s="177">
        <v>0</v>
      </c>
      <c r="CA832" s="177">
        <v>0</v>
      </c>
      <c r="CB832" s="177">
        <v>0</v>
      </c>
      <c r="CC832" s="177">
        <v>0</v>
      </c>
      <c r="CD832" s="177">
        <v>0</v>
      </c>
      <c r="CE832" s="177">
        <v>0</v>
      </c>
      <c r="CF832" s="177">
        <v>0</v>
      </c>
      <c r="CG832" s="177">
        <v>0</v>
      </c>
      <c r="CH832" s="177">
        <v>0</v>
      </c>
      <c r="CI832" s="177">
        <v>0</v>
      </c>
      <c r="CJ832" s="177">
        <v>0</v>
      </c>
      <c r="CK832" s="177">
        <v>0</v>
      </c>
      <c r="CL832" s="177">
        <v>0</v>
      </c>
      <c r="CM832" s="156" t="s">
        <v>2276</v>
      </c>
      <c r="CN832" s="153" t="s">
        <v>2277</v>
      </c>
      <c r="CO832" s="153" t="s">
        <v>2276</v>
      </c>
      <c r="CP832" s="154" t="s">
        <v>2282</v>
      </c>
      <c r="CQ832" s="189" t="s">
        <v>2278</v>
      </c>
      <c r="CR832" s="154">
        <f t="shared" si="20"/>
        <v>0</v>
      </c>
      <c r="CS832" s="154" t="s">
        <v>1239</v>
      </c>
      <c r="CT832" s="154" t="s">
        <v>2324</v>
      </c>
      <c r="CU832" s="154">
        <v>0</v>
      </c>
      <c r="CW832" s="157" t="s">
        <v>2277</v>
      </c>
      <c r="CX832" s="154" t="s">
        <v>2276</v>
      </c>
      <c r="CY832" s="154" t="s">
        <v>2282</v>
      </c>
      <c r="CZ832" s="174">
        <f t="shared" si="19"/>
        <v>0</v>
      </c>
      <c r="DA832" s="158" t="s">
        <v>1239</v>
      </c>
      <c r="DB832" s="154" t="s">
        <v>1238</v>
      </c>
      <c r="DC832" s="154" t="s">
        <v>1288</v>
      </c>
    </row>
    <row r="833" spans="1:107" ht="13.2" customHeight="1" x14ac:dyDescent="0.25">
      <c r="A833" s="175" t="s">
        <v>1240</v>
      </c>
      <c r="B833" s="176" t="s">
        <v>1241</v>
      </c>
      <c r="C833" s="177">
        <v>0</v>
      </c>
      <c r="D833" s="177">
        <v>0</v>
      </c>
      <c r="E833" s="177">
        <v>0</v>
      </c>
      <c r="F833" s="177">
        <v>0</v>
      </c>
      <c r="G833" s="177">
        <v>0</v>
      </c>
      <c r="H833" s="177">
        <v>0</v>
      </c>
      <c r="I833" s="177">
        <v>0</v>
      </c>
      <c r="J833" s="177">
        <v>0</v>
      </c>
      <c r="K833" s="177">
        <v>0</v>
      </c>
      <c r="L833" s="177">
        <v>0</v>
      </c>
      <c r="M833" s="177">
        <v>0</v>
      </c>
      <c r="N833" s="177">
        <v>0</v>
      </c>
      <c r="O833" s="177">
        <v>0</v>
      </c>
      <c r="P833" s="177">
        <v>0</v>
      </c>
      <c r="Q833" s="177">
        <v>0</v>
      </c>
      <c r="R833" s="177">
        <v>0</v>
      </c>
      <c r="S833" s="177">
        <v>0</v>
      </c>
      <c r="T833" s="177">
        <v>0</v>
      </c>
      <c r="U833" s="177">
        <v>0</v>
      </c>
      <c r="V833" s="177">
        <v>0</v>
      </c>
      <c r="W833" s="177">
        <v>0</v>
      </c>
      <c r="X833" s="177">
        <v>0</v>
      </c>
      <c r="Y833" s="177">
        <v>0</v>
      </c>
      <c r="Z833" s="177">
        <v>0</v>
      </c>
      <c r="AA833" s="177">
        <v>0</v>
      </c>
      <c r="AB833" s="177">
        <v>0</v>
      </c>
      <c r="AC833" s="177">
        <v>0</v>
      </c>
      <c r="AD833" s="177">
        <v>0</v>
      </c>
      <c r="AE833" s="177">
        <v>0</v>
      </c>
      <c r="AF833" s="177">
        <v>0</v>
      </c>
      <c r="AG833" s="177">
        <v>0</v>
      </c>
      <c r="AH833" s="177">
        <v>0</v>
      </c>
      <c r="AI833" s="177">
        <v>0</v>
      </c>
      <c r="AJ833" s="177">
        <v>0</v>
      </c>
      <c r="AK833" s="177">
        <v>0</v>
      </c>
      <c r="AL833" s="177">
        <v>0</v>
      </c>
      <c r="AM833" s="177">
        <v>0</v>
      </c>
      <c r="AN833" s="177">
        <v>0</v>
      </c>
      <c r="AO833" s="177">
        <v>0</v>
      </c>
      <c r="AP833" s="177">
        <v>0</v>
      </c>
      <c r="AQ833" s="177">
        <v>0</v>
      </c>
      <c r="AR833" s="177">
        <v>0</v>
      </c>
      <c r="AS833" s="177">
        <v>0</v>
      </c>
      <c r="AT833" s="177">
        <v>0</v>
      </c>
      <c r="AU833" s="177">
        <v>0</v>
      </c>
      <c r="AV833" s="177">
        <v>0</v>
      </c>
      <c r="AW833" s="177">
        <v>0</v>
      </c>
      <c r="AX833" s="177">
        <v>0</v>
      </c>
      <c r="AY833" s="177">
        <v>0</v>
      </c>
      <c r="AZ833" s="177">
        <v>0</v>
      </c>
      <c r="BA833" s="177">
        <v>0</v>
      </c>
      <c r="BB833" s="177">
        <v>0</v>
      </c>
      <c r="BC833" s="177">
        <v>0</v>
      </c>
      <c r="BD833" s="177">
        <v>0</v>
      </c>
      <c r="BE833" s="177">
        <v>0</v>
      </c>
      <c r="BF833" s="177">
        <v>0</v>
      </c>
      <c r="BG833" s="177">
        <v>0</v>
      </c>
      <c r="BH833" s="177">
        <v>0</v>
      </c>
      <c r="BI833" s="177">
        <v>0</v>
      </c>
      <c r="BJ833" s="177">
        <v>0</v>
      </c>
      <c r="BK833" s="177">
        <v>0</v>
      </c>
      <c r="BL833" s="177">
        <v>0</v>
      </c>
      <c r="BM833" s="177">
        <v>0</v>
      </c>
      <c r="BN833" s="177">
        <v>0</v>
      </c>
      <c r="BO833" s="177">
        <v>0</v>
      </c>
      <c r="BP833" s="177">
        <v>0</v>
      </c>
      <c r="BQ833" s="177">
        <v>0</v>
      </c>
      <c r="BR833" s="177">
        <v>19274435.09</v>
      </c>
      <c r="BS833" s="177">
        <v>0</v>
      </c>
      <c r="BT833" s="177">
        <v>0</v>
      </c>
      <c r="BU833" s="177">
        <v>0</v>
      </c>
      <c r="BV833" s="177">
        <v>0</v>
      </c>
      <c r="BW833" s="177">
        <v>0</v>
      </c>
      <c r="BX833" s="177">
        <v>0</v>
      </c>
      <c r="BY833" s="177">
        <v>0</v>
      </c>
      <c r="BZ833" s="177">
        <v>0</v>
      </c>
      <c r="CA833" s="177">
        <v>0</v>
      </c>
      <c r="CB833" s="177">
        <v>0</v>
      </c>
      <c r="CC833" s="177">
        <v>0</v>
      </c>
      <c r="CD833" s="177">
        <v>0</v>
      </c>
      <c r="CE833" s="177">
        <v>0</v>
      </c>
      <c r="CF833" s="177">
        <v>0</v>
      </c>
      <c r="CG833" s="177">
        <v>0</v>
      </c>
      <c r="CH833" s="177">
        <v>0</v>
      </c>
      <c r="CI833" s="177">
        <v>0</v>
      </c>
      <c r="CJ833" s="177">
        <v>0</v>
      </c>
      <c r="CK833" s="177">
        <v>0</v>
      </c>
      <c r="CL833" s="177">
        <v>0</v>
      </c>
      <c r="CM833" s="156" t="s">
        <v>2276</v>
      </c>
      <c r="CN833" s="153" t="s">
        <v>2277</v>
      </c>
      <c r="CO833" s="153" t="s">
        <v>2276</v>
      </c>
      <c r="CP833" s="154" t="s">
        <v>2282</v>
      </c>
      <c r="CQ833" s="189" t="s">
        <v>2278</v>
      </c>
      <c r="CR833" s="154">
        <f t="shared" si="20"/>
        <v>0</v>
      </c>
      <c r="CS833" s="154" t="s">
        <v>1240</v>
      </c>
      <c r="CT833" s="154" t="s">
        <v>1241</v>
      </c>
      <c r="CU833" s="154">
        <v>0</v>
      </c>
      <c r="CW833" s="157" t="s">
        <v>2277</v>
      </c>
      <c r="CX833" s="154" t="s">
        <v>2276</v>
      </c>
      <c r="CY833" s="154" t="s">
        <v>2282</v>
      </c>
      <c r="CZ833" s="174">
        <f t="shared" si="19"/>
        <v>0</v>
      </c>
      <c r="DA833" s="158" t="s">
        <v>1240</v>
      </c>
      <c r="DB833" s="154" t="s">
        <v>1241</v>
      </c>
      <c r="DC833" s="154" t="s">
        <v>1288</v>
      </c>
    </row>
    <row r="834" spans="1:107" ht="13.2" customHeight="1" x14ac:dyDescent="0.25">
      <c r="A834" s="175" t="s">
        <v>1242</v>
      </c>
      <c r="B834" s="176" t="s">
        <v>1243</v>
      </c>
      <c r="C834" s="177">
        <v>0</v>
      </c>
      <c r="D834" s="177">
        <v>80000</v>
      </c>
      <c r="E834" s="177">
        <v>0</v>
      </c>
      <c r="F834" s="177">
        <v>120000</v>
      </c>
      <c r="G834" s="177">
        <v>160000</v>
      </c>
      <c r="H834" s="177">
        <v>0</v>
      </c>
      <c r="I834" s="177">
        <v>160000</v>
      </c>
      <c r="J834" s="177">
        <v>0</v>
      </c>
      <c r="K834" s="177">
        <v>80000</v>
      </c>
      <c r="L834" s="177">
        <v>0</v>
      </c>
      <c r="M834" s="177">
        <v>0</v>
      </c>
      <c r="N834" s="177">
        <v>0</v>
      </c>
      <c r="O834" s="177">
        <v>1420000</v>
      </c>
      <c r="P834" s="177">
        <v>0</v>
      </c>
      <c r="Q834" s="177">
        <v>0</v>
      </c>
      <c r="R834" s="177">
        <v>0</v>
      </c>
      <c r="S834" s="177">
        <v>0</v>
      </c>
      <c r="T834" s="177">
        <v>0</v>
      </c>
      <c r="U834" s="177">
        <v>0</v>
      </c>
      <c r="V834" s="177">
        <v>0</v>
      </c>
      <c r="W834" s="177">
        <v>200000</v>
      </c>
      <c r="X834" s="177">
        <v>0</v>
      </c>
      <c r="Y834" s="177">
        <v>0</v>
      </c>
      <c r="Z834" s="177">
        <v>1080000</v>
      </c>
      <c r="AA834" s="177">
        <v>0</v>
      </c>
      <c r="AB834" s="177">
        <v>80000</v>
      </c>
      <c r="AC834" s="177">
        <v>0</v>
      </c>
      <c r="AD834" s="177">
        <v>120000</v>
      </c>
      <c r="AE834" s="177">
        <v>40000</v>
      </c>
      <c r="AF834" s="177">
        <v>520000</v>
      </c>
      <c r="AG834" s="177">
        <v>1720000</v>
      </c>
      <c r="AH834" s="177">
        <v>0</v>
      </c>
      <c r="AI834" s="177">
        <v>2120000</v>
      </c>
      <c r="AJ834" s="177">
        <v>260000</v>
      </c>
      <c r="AK834" s="177">
        <v>2480000</v>
      </c>
      <c r="AL834" s="177">
        <v>40000</v>
      </c>
      <c r="AM834" s="177">
        <v>40000</v>
      </c>
      <c r="AN834" s="177">
        <v>0</v>
      </c>
      <c r="AO834" s="177">
        <v>0</v>
      </c>
      <c r="AP834" s="177">
        <v>80000</v>
      </c>
      <c r="AQ834" s="177">
        <v>0</v>
      </c>
      <c r="AR834" s="177">
        <v>120000</v>
      </c>
      <c r="AS834" s="177">
        <v>0</v>
      </c>
      <c r="AT834" s="177">
        <v>0</v>
      </c>
      <c r="AU834" s="177">
        <v>0</v>
      </c>
      <c r="AV834" s="177">
        <v>120000</v>
      </c>
      <c r="AW834" s="177">
        <v>0</v>
      </c>
      <c r="AX834" s="177">
        <v>0</v>
      </c>
      <c r="AY834" s="177">
        <v>0</v>
      </c>
      <c r="AZ834" s="177">
        <v>0</v>
      </c>
      <c r="BA834" s="177">
        <v>0</v>
      </c>
      <c r="BB834" s="177">
        <v>80000</v>
      </c>
      <c r="BC834" s="177">
        <v>320000</v>
      </c>
      <c r="BD834" s="177">
        <v>0</v>
      </c>
      <c r="BE834" s="177">
        <v>80000</v>
      </c>
      <c r="BF834" s="177">
        <v>40000</v>
      </c>
      <c r="BG834" s="177">
        <v>0</v>
      </c>
      <c r="BH834" s="177">
        <v>80000</v>
      </c>
      <c r="BI834" s="177">
        <v>0</v>
      </c>
      <c r="BJ834" s="177">
        <v>0</v>
      </c>
      <c r="BK834" s="177">
        <v>0</v>
      </c>
      <c r="BL834" s="177">
        <v>160000</v>
      </c>
      <c r="BM834" s="177">
        <v>240000</v>
      </c>
      <c r="BN834" s="177">
        <v>160000</v>
      </c>
      <c r="BO834" s="177">
        <v>240000</v>
      </c>
      <c r="BP834" s="177">
        <v>200000</v>
      </c>
      <c r="BQ834" s="177">
        <v>120000</v>
      </c>
      <c r="BR834" s="177">
        <v>1546750</v>
      </c>
      <c r="BS834" s="177">
        <v>0</v>
      </c>
      <c r="BT834" s="177">
        <v>0</v>
      </c>
      <c r="BU834" s="177">
        <v>0</v>
      </c>
      <c r="BV834" s="177">
        <v>0</v>
      </c>
      <c r="BW834" s="177">
        <v>0</v>
      </c>
      <c r="BX834" s="177">
        <v>160000</v>
      </c>
      <c r="BY834" s="177">
        <v>0</v>
      </c>
      <c r="BZ834" s="177">
        <v>240000</v>
      </c>
      <c r="CA834" s="177">
        <v>40000</v>
      </c>
      <c r="CB834" s="177">
        <v>0</v>
      </c>
      <c r="CC834" s="177">
        <v>0</v>
      </c>
      <c r="CD834" s="177">
        <v>0</v>
      </c>
      <c r="CE834" s="177">
        <v>160000</v>
      </c>
      <c r="CF834" s="177">
        <v>160000</v>
      </c>
      <c r="CG834" s="177">
        <v>80000</v>
      </c>
      <c r="CH834" s="177">
        <v>0</v>
      </c>
      <c r="CI834" s="177">
        <v>0</v>
      </c>
      <c r="CJ834" s="177">
        <v>0</v>
      </c>
      <c r="CK834" s="177">
        <v>0</v>
      </c>
      <c r="CL834" s="177">
        <v>40000</v>
      </c>
      <c r="CM834" s="156" t="s">
        <v>2276</v>
      </c>
      <c r="CN834" s="153" t="s">
        <v>2277</v>
      </c>
      <c r="CO834" s="153" t="s">
        <v>2276</v>
      </c>
      <c r="CP834" s="154" t="s">
        <v>2282</v>
      </c>
      <c r="CQ834" s="189" t="s">
        <v>2278</v>
      </c>
      <c r="CR834" s="154">
        <f t="shared" si="20"/>
        <v>0</v>
      </c>
      <c r="CS834" s="154" t="s">
        <v>1242</v>
      </c>
      <c r="CT834" s="154" t="s">
        <v>2325</v>
      </c>
      <c r="CU834" s="154">
        <v>0</v>
      </c>
      <c r="CW834" s="157" t="s">
        <v>2277</v>
      </c>
      <c r="CX834" s="154" t="s">
        <v>2276</v>
      </c>
      <c r="CY834" s="154" t="s">
        <v>2282</v>
      </c>
      <c r="CZ834" s="174">
        <f t="shared" si="19"/>
        <v>0</v>
      </c>
      <c r="DA834" s="158" t="s">
        <v>1242</v>
      </c>
      <c r="DB834" s="154" t="s">
        <v>1243</v>
      </c>
      <c r="DC834" s="154" t="s">
        <v>1288</v>
      </c>
    </row>
    <row r="835" spans="1:107" ht="13.2" customHeight="1" x14ac:dyDescent="0.25">
      <c r="A835" s="175" t="s">
        <v>1244</v>
      </c>
      <c r="B835" s="176" t="s">
        <v>1245</v>
      </c>
      <c r="C835" s="177">
        <v>0</v>
      </c>
      <c r="D835" s="177">
        <v>0</v>
      </c>
      <c r="E835" s="177">
        <v>0</v>
      </c>
      <c r="F835" s="177">
        <v>0</v>
      </c>
      <c r="G835" s="177">
        <v>0</v>
      </c>
      <c r="H835" s="177">
        <v>0</v>
      </c>
      <c r="I835" s="177">
        <v>0</v>
      </c>
      <c r="J835" s="177">
        <v>0</v>
      </c>
      <c r="K835" s="177">
        <v>0</v>
      </c>
      <c r="L835" s="177">
        <v>0</v>
      </c>
      <c r="M835" s="177">
        <v>0</v>
      </c>
      <c r="N835" s="177">
        <v>0</v>
      </c>
      <c r="O835" s="177">
        <v>0</v>
      </c>
      <c r="P835" s="177">
        <v>0</v>
      </c>
      <c r="Q835" s="177">
        <v>0</v>
      </c>
      <c r="R835" s="177">
        <v>0</v>
      </c>
      <c r="S835" s="177">
        <v>0</v>
      </c>
      <c r="T835" s="177">
        <v>0</v>
      </c>
      <c r="U835" s="177">
        <v>0</v>
      </c>
      <c r="V835" s="177">
        <v>0</v>
      </c>
      <c r="W835" s="177">
        <v>0</v>
      </c>
      <c r="X835" s="177">
        <v>0</v>
      </c>
      <c r="Y835" s="177">
        <v>0</v>
      </c>
      <c r="Z835" s="177">
        <v>0</v>
      </c>
      <c r="AA835" s="177">
        <v>0</v>
      </c>
      <c r="AB835" s="177">
        <v>0</v>
      </c>
      <c r="AC835" s="177">
        <v>0</v>
      </c>
      <c r="AD835" s="177">
        <v>0</v>
      </c>
      <c r="AE835" s="177">
        <v>0</v>
      </c>
      <c r="AF835" s="177">
        <v>0</v>
      </c>
      <c r="AG835" s="177">
        <v>0</v>
      </c>
      <c r="AH835" s="177">
        <v>0</v>
      </c>
      <c r="AI835" s="177">
        <v>0</v>
      </c>
      <c r="AJ835" s="177">
        <v>0</v>
      </c>
      <c r="AK835" s="177">
        <v>0</v>
      </c>
      <c r="AL835" s="177">
        <v>0</v>
      </c>
      <c r="AM835" s="177">
        <v>0</v>
      </c>
      <c r="AN835" s="177">
        <v>0</v>
      </c>
      <c r="AO835" s="177">
        <v>0</v>
      </c>
      <c r="AP835" s="177">
        <v>0</v>
      </c>
      <c r="AQ835" s="177">
        <v>0</v>
      </c>
      <c r="AR835" s="177">
        <v>0</v>
      </c>
      <c r="AS835" s="177">
        <v>0</v>
      </c>
      <c r="AT835" s="177">
        <v>0</v>
      </c>
      <c r="AU835" s="177">
        <v>0</v>
      </c>
      <c r="AV835" s="177">
        <v>0</v>
      </c>
      <c r="AW835" s="177">
        <v>0</v>
      </c>
      <c r="AX835" s="177">
        <v>0</v>
      </c>
      <c r="AY835" s="177">
        <v>0</v>
      </c>
      <c r="AZ835" s="177">
        <v>0</v>
      </c>
      <c r="BA835" s="177">
        <v>0</v>
      </c>
      <c r="BB835" s="177">
        <v>0</v>
      </c>
      <c r="BC835" s="177">
        <v>0</v>
      </c>
      <c r="BD835" s="177">
        <v>0</v>
      </c>
      <c r="BE835" s="177">
        <v>0</v>
      </c>
      <c r="BF835" s="177">
        <v>0</v>
      </c>
      <c r="BG835" s="177">
        <v>0</v>
      </c>
      <c r="BH835" s="177">
        <v>0</v>
      </c>
      <c r="BI835" s="177">
        <v>0</v>
      </c>
      <c r="BJ835" s="177">
        <v>0</v>
      </c>
      <c r="BK835" s="177">
        <v>0</v>
      </c>
      <c r="BL835" s="177">
        <v>0</v>
      </c>
      <c r="BM835" s="177">
        <v>0</v>
      </c>
      <c r="BN835" s="177">
        <v>0</v>
      </c>
      <c r="BO835" s="177">
        <v>0</v>
      </c>
      <c r="BP835" s="177">
        <v>0</v>
      </c>
      <c r="BQ835" s="177">
        <v>0</v>
      </c>
      <c r="BR835" s="177">
        <v>0</v>
      </c>
      <c r="BS835" s="177">
        <v>0</v>
      </c>
      <c r="BT835" s="177">
        <v>0</v>
      </c>
      <c r="BU835" s="177">
        <v>0</v>
      </c>
      <c r="BV835" s="177">
        <v>0</v>
      </c>
      <c r="BW835" s="177">
        <v>0</v>
      </c>
      <c r="BX835" s="177">
        <v>0</v>
      </c>
      <c r="BY835" s="177">
        <v>0</v>
      </c>
      <c r="BZ835" s="177">
        <v>0</v>
      </c>
      <c r="CA835" s="177">
        <v>0</v>
      </c>
      <c r="CB835" s="177">
        <v>0</v>
      </c>
      <c r="CC835" s="177">
        <v>0</v>
      </c>
      <c r="CD835" s="177">
        <v>0</v>
      </c>
      <c r="CE835" s="177">
        <v>0</v>
      </c>
      <c r="CF835" s="177">
        <v>0</v>
      </c>
      <c r="CG835" s="177">
        <v>0</v>
      </c>
      <c r="CH835" s="177">
        <v>0</v>
      </c>
      <c r="CI835" s="177">
        <v>0</v>
      </c>
      <c r="CJ835" s="177">
        <v>0</v>
      </c>
      <c r="CK835" s="177">
        <v>0</v>
      </c>
      <c r="CL835" s="177">
        <v>0</v>
      </c>
      <c r="CM835" s="156" t="s">
        <v>2276</v>
      </c>
      <c r="CN835" s="153" t="s">
        <v>2277</v>
      </c>
      <c r="CO835" s="153" t="s">
        <v>2276</v>
      </c>
      <c r="CP835" s="154" t="s">
        <v>2282</v>
      </c>
      <c r="CQ835" s="189" t="s">
        <v>2278</v>
      </c>
      <c r="CR835" s="154">
        <f t="shared" si="20"/>
        <v>0</v>
      </c>
      <c r="CS835" s="154" t="s">
        <v>1244</v>
      </c>
      <c r="CT835" s="154" t="s">
        <v>1245</v>
      </c>
      <c r="CU835" s="154">
        <v>0</v>
      </c>
      <c r="CW835" s="157" t="s">
        <v>2277</v>
      </c>
      <c r="CX835" s="154" t="s">
        <v>2276</v>
      </c>
      <c r="CY835" s="154" t="s">
        <v>2282</v>
      </c>
      <c r="CZ835" s="174">
        <f t="shared" si="19"/>
        <v>0</v>
      </c>
      <c r="DA835" s="158" t="s">
        <v>1244</v>
      </c>
      <c r="DB835" s="154" t="s">
        <v>1245</v>
      </c>
      <c r="DC835" s="154" t="s">
        <v>1288</v>
      </c>
    </row>
    <row r="836" spans="1:107" ht="13.2" customHeight="1" x14ac:dyDescent="0.25">
      <c r="A836" s="175" t="s">
        <v>787</v>
      </c>
      <c r="B836" s="176" t="s">
        <v>788</v>
      </c>
      <c r="C836" s="177">
        <v>13880059.6</v>
      </c>
      <c r="D836" s="177">
        <v>17000</v>
      </c>
      <c r="E836" s="177">
        <v>57949.94</v>
      </c>
      <c r="F836" s="177">
        <v>174541</v>
      </c>
      <c r="G836" s="177">
        <v>74978</v>
      </c>
      <c r="H836" s="177">
        <v>610674.98</v>
      </c>
      <c r="I836" s="177">
        <v>141788.96</v>
      </c>
      <c r="J836" s="177">
        <v>17220.77</v>
      </c>
      <c r="K836" s="177">
        <v>1194188.1200000001</v>
      </c>
      <c r="L836" s="177">
        <v>13000</v>
      </c>
      <c r="M836" s="177">
        <v>8500.0400000000009</v>
      </c>
      <c r="N836" s="177">
        <v>1000</v>
      </c>
      <c r="O836" s="177">
        <v>163630</v>
      </c>
      <c r="P836" s="177">
        <v>53821</v>
      </c>
      <c r="Q836" s="177">
        <v>49700</v>
      </c>
      <c r="R836" s="177">
        <v>653951</v>
      </c>
      <c r="S836" s="177">
        <v>47100</v>
      </c>
      <c r="T836" s="177">
        <v>43800</v>
      </c>
      <c r="U836" s="177">
        <v>54300</v>
      </c>
      <c r="V836" s="177">
        <v>10313</v>
      </c>
      <c r="W836" s="177">
        <v>442272.8</v>
      </c>
      <c r="X836" s="177">
        <v>78691</v>
      </c>
      <c r="Y836" s="177">
        <v>50461.2</v>
      </c>
      <c r="Z836" s="177">
        <v>1218708.2</v>
      </c>
      <c r="AA836" s="177">
        <v>33700</v>
      </c>
      <c r="AB836" s="177">
        <v>1000</v>
      </c>
      <c r="AC836" s="177">
        <v>0</v>
      </c>
      <c r="AD836" s="177">
        <v>42400</v>
      </c>
      <c r="AE836" s="177">
        <v>63193</v>
      </c>
      <c r="AF836" s="177">
        <v>56600</v>
      </c>
      <c r="AG836" s="177">
        <v>54000</v>
      </c>
      <c r="AH836" s="177">
        <v>565057.77</v>
      </c>
      <c r="AI836" s="177">
        <v>11852</v>
      </c>
      <c r="AJ836" s="177">
        <v>0</v>
      </c>
      <c r="AK836" s="177">
        <v>229778.73</v>
      </c>
      <c r="AL836" s="177">
        <v>0</v>
      </c>
      <c r="AM836" s="177">
        <v>3500</v>
      </c>
      <c r="AN836" s="177">
        <v>0</v>
      </c>
      <c r="AO836" s="177">
        <v>234499.92</v>
      </c>
      <c r="AP836" s="177">
        <v>28495</v>
      </c>
      <c r="AQ836" s="177">
        <v>0</v>
      </c>
      <c r="AR836" s="177">
        <v>240747.63</v>
      </c>
      <c r="AS836" s="177">
        <v>0</v>
      </c>
      <c r="AT836" s="177">
        <v>30534.65</v>
      </c>
      <c r="AU836" s="177">
        <v>0</v>
      </c>
      <c r="AV836" s="177">
        <v>5000</v>
      </c>
      <c r="AW836" s="177">
        <v>2267.3000000000002</v>
      </c>
      <c r="AX836" s="177">
        <v>15650</v>
      </c>
      <c r="AY836" s="177">
        <v>0</v>
      </c>
      <c r="AZ836" s="177">
        <v>0</v>
      </c>
      <c r="BA836" s="177">
        <v>247866</v>
      </c>
      <c r="BB836" s="177">
        <v>19500</v>
      </c>
      <c r="BC836" s="177">
        <v>3099500</v>
      </c>
      <c r="BD836" s="177">
        <v>0</v>
      </c>
      <c r="BE836" s="177">
        <v>0</v>
      </c>
      <c r="BF836" s="177">
        <v>72066</v>
      </c>
      <c r="BG836" s="177">
        <v>178499.7</v>
      </c>
      <c r="BH836" s="177">
        <v>0</v>
      </c>
      <c r="BI836" s="177">
        <v>500</v>
      </c>
      <c r="BJ836" s="177">
        <v>17400</v>
      </c>
      <c r="BK836" s="177">
        <v>7463</v>
      </c>
      <c r="BL836" s="177">
        <v>0</v>
      </c>
      <c r="BM836" s="177">
        <v>350984.69</v>
      </c>
      <c r="BN836" s="177">
        <v>24500.3</v>
      </c>
      <c r="BO836" s="177">
        <v>0</v>
      </c>
      <c r="BP836" s="177">
        <v>302196.71000000002</v>
      </c>
      <c r="BQ836" s="177">
        <v>59175</v>
      </c>
      <c r="BR836" s="177">
        <v>219835</v>
      </c>
      <c r="BS836" s="177">
        <v>776080</v>
      </c>
      <c r="BT836" s="177">
        <v>44978.25</v>
      </c>
      <c r="BU836" s="177">
        <v>80380</v>
      </c>
      <c r="BV836" s="177">
        <v>0</v>
      </c>
      <c r="BW836" s="177">
        <v>243355</v>
      </c>
      <c r="BX836" s="177">
        <v>101514.93</v>
      </c>
      <c r="BY836" s="177">
        <v>176300.4</v>
      </c>
      <c r="BZ836" s="177">
        <v>11800</v>
      </c>
      <c r="CA836" s="177">
        <v>53728.72</v>
      </c>
      <c r="CB836" s="177">
        <v>1263056.74</v>
      </c>
      <c r="CC836" s="177">
        <v>12620</v>
      </c>
      <c r="CD836" s="177">
        <v>0</v>
      </c>
      <c r="CE836" s="177">
        <v>23250.09</v>
      </c>
      <c r="CF836" s="177">
        <v>33600</v>
      </c>
      <c r="CG836" s="177">
        <v>87324</v>
      </c>
      <c r="CH836" s="177">
        <v>4113.0200000000004</v>
      </c>
      <c r="CI836" s="177">
        <v>8476</v>
      </c>
      <c r="CJ836" s="177">
        <v>57185</v>
      </c>
      <c r="CK836" s="177">
        <v>40855</v>
      </c>
      <c r="CL836" s="177">
        <v>0</v>
      </c>
      <c r="CM836" s="156" t="s">
        <v>2276</v>
      </c>
      <c r="CN836" s="153" t="s">
        <v>2277</v>
      </c>
      <c r="CO836" s="153" t="s">
        <v>2276</v>
      </c>
      <c r="CP836" s="154" t="s">
        <v>2282</v>
      </c>
      <c r="CQ836" s="189" t="s">
        <v>2278</v>
      </c>
      <c r="CR836" s="154">
        <f t="shared" si="20"/>
        <v>0</v>
      </c>
      <c r="CS836" s="154" t="s">
        <v>787</v>
      </c>
      <c r="CT836" s="154" t="s">
        <v>788</v>
      </c>
      <c r="CU836" s="154">
        <v>0</v>
      </c>
      <c r="CW836" s="157" t="s">
        <v>2277</v>
      </c>
      <c r="CX836" s="154" t="s">
        <v>2276</v>
      </c>
      <c r="CY836" s="154" t="s">
        <v>2282</v>
      </c>
      <c r="CZ836" s="174">
        <f t="shared" si="19"/>
        <v>0</v>
      </c>
      <c r="DA836" s="158" t="s">
        <v>787</v>
      </c>
      <c r="DB836" s="154" t="s">
        <v>788</v>
      </c>
      <c r="DC836" s="154" t="s">
        <v>664</v>
      </c>
    </row>
    <row r="837" spans="1:107" ht="13.2" customHeight="1" x14ac:dyDescent="0.25">
      <c r="A837" s="175" t="s">
        <v>1246</v>
      </c>
      <c r="B837" s="176" t="s">
        <v>1247</v>
      </c>
      <c r="C837" s="177">
        <v>0</v>
      </c>
      <c r="D837" s="177">
        <v>0</v>
      </c>
      <c r="E837" s="177">
        <v>0</v>
      </c>
      <c r="F837" s="177">
        <v>0</v>
      </c>
      <c r="G837" s="177">
        <v>0</v>
      </c>
      <c r="H837" s="177">
        <v>0</v>
      </c>
      <c r="I837" s="177">
        <v>0</v>
      </c>
      <c r="J837" s="177">
        <v>0</v>
      </c>
      <c r="K837" s="177">
        <v>0</v>
      </c>
      <c r="L837" s="177">
        <v>0</v>
      </c>
      <c r="M837" s="177">
        <v>0</v>
      </c>
      <c r="N837" s="177">
        <v>0</v>
      </c>
      <c r="O837" s="177">
        <v>0</v>
      </c>
      <c r="P837" s="177">
        <v>0</v>
      </c>
      <c r="Q837" s="177">
        <v>0</v>
      </c>
      <c r="R837" s="177">
        <v>0</v>
      </c>
      <c r="S837" s="177">
        <v>0</v>
      </c>
      <c r="T837" s="177">
        <v>0</v>
      </c>
      <c r="U837" s="177">
        <v>0</v>
      </c>
      <c r="V837" s="177">
        <v>0</v>
      </c>
      <c r="W837" s="177">
        <v>0</v>
      </c>
      <c r="X837" s="177">
        <v>0</v>
      </c>
      <c r="Y837" s="177">
        <v>0</v>
      </c>
      <c r="Z837" s="177">
        <v>0</v>
      </c>
      <c r="AA837" s="177">
        <v>0</v>
      </c>
      <c r="AB837" s="177">
        <v>0</v>
      </c>
      <c r="AC837" s="177">
        <v>0</v>
      </c>
      <c r="AD837" s="177">
        <v>0</v>
      </c>
      <c r="AE837" s="177">
        <v>0</v>
      </c>
      <c r="AF837" s="177">
        <v>0</v>
      </c>
      <c r="AG837" s="177">
        <v>0</v>
      </c>
      <c r="AH837" s="177">
        <v>0</v>
      </c>
      <c r="AI837" s="177">
        <v>0</v>
      </c>
      <c r="AJ837" s="177">
        <v>0</v>
      </c>
      <c r="AK837" s="177">
        <v>0</v>
      </c>
      <c r="AL837" s="177">
        <v>0</v>
      </c>
      <c r="AM837" s="177">
        <v>0</v>
      </c>
      <c r="AN837" s="177">
        <v>0</v>
      </c>
      <c r="AO837" s="177">
        <v>0</v>
      </c>
      <c r="AP837" s="177">
        <v>0</v>
      </c>
      <c r="AQ837" s="177">
        <v>0</v>
      </c>
      <c r="AR837" s="177">
        <v>0</v>
      </c>
      <c r="AS837" s="177">
        <v>0</v>
      </c>
      <c r="AT837" s="177">
        <v>0</v>
      </c>
      <c r="AU837" s="177">
        <v>0</v>
      </c>
      <c r="AV837" s="177">
        <v>0</v>
      </c>
      <c r="AW837" s="177">
        <v>0</v>
      </c>
      <c r="AX837" s="177">
        <v>0</v>
      </c>
      <c r="AY837" s="177">
        <v>0</v>
      </c>
      <c r="AZ837" s="177">
        <v>0</v>
      </c>
      <c r="BA837" s="177">
        <v>0</v>
      </c>
      <c r="BB837" s="177">
        <v>0</v>
      </c>
      <c r="BC837" s="177">
        <v>0</v>
      </c>
      <c r="BD837" s="177">
        <v>0</v>
      </c>
      <c r="BE837" s="177">
        <v>0</v>
      </c>
      <c r="BF837" s="177">
        <v>0</v>
      </c>
      <c r="BG837" s="177">
        <v>0</v>
      </c>
      <c r="BH837" s="177">
        <v>0</v>
      </c>
      <c r="BI837" s="177">
        <v>0</v>
      </c>
      <c r="BJ837" s="177">
        <v>0</v>
      </c>
      <c r="BK837" s="177">
        <v>0</v>
      </c>
      <c r="BL837" s="177">
        <v>0</v>
      </c>
      <c r="BM837" s="177">
        <v>0</v>
      </c>
      <c r="BN837" s="177">
        <v>0</v>
      </c>
      <c r="BO837" s="177">
        <v>0</v>
      </c>
      <c r="BP837" s="177">
        <v>0</v>
      </c>
      <c r="BQ837" s="177">
        <v>0</v>
      </c>
      <c r="BR837" s="177">
        <v>0</v>
      </c>
      <c r="BS837" s="177">
        <v>0</v>
      </c>
      <c r="BT837" s="177">
        <v>0</v>
      </c>
      <c r="BU837" s="177">
        <v>0</v>
      </c>
      <c r="BV837" s="177">
        <v>0</v>
      </c>
      <c r="BW837" s="177">
        <v>0</v>
      </c>
      <c r="BX837" s="177">
        <v>0</v>
      </c>
      <c r="BY837" s="177">
        <v>0</v>
      </c>
      <c r="BZ837" s="177">
        <v>0</v>
      </c>
      <c r="CA837" s="177">
        <v>0</v>
      </c>
      <c r="CB837" s="177">
        <v>0</v>
      </c>
      <c r="CC837" s="177">
        <v>0</v>
      </c>
      <c r="CD837" s="177">
        <v>0</v>
      </c>
      <c r="CE837" s="177">
        <v>0</v>
      </c>
      <c r="CF837" s="177">
        <v>0</v>
      </c>
      <c r="CG837" s="177">
        <v>0</v>
      </c>
      <c r="CH837" s="177">
        <v>0</v>
      </c>
      <c r="CI837" s="177">
        <v>0</v>
      </c>
      <c r="CJ837" s="177">
        <v>0</v>
      </c>
      <c r="CK837" s="177">
        <v>0</v>
      </c>
      <c r="CL837" s="177">
        <v>0</v>
      </c>
      <c r="CM837" s="156" t="s">
        <v>2276</v>
      </c>
      <c r="CN837" s="153" t="s">
        <v>2277</v>
      </c>
      <c r="CO837" s="153" t="s">
        <v>2276</v>
      </c>
      <c r="CP837" s="154" t="s">
        <v>2282</v>
      </c>
      <c r="CQ837" s="189" t="s">
        <v>2278</v>
      </c>
      <c r="CR837" s="154">
        <f t="shared" si="20"/>
        <v>0</v>
      </c>
      <c r="CS837" s="154" t="s">
        <v>1246</v>
      </c>
      <c r="CT837" s="154" t="s">
        <v>1247</v>
      </c>
      <c r="CU837" s="154">
        <v>0</v>
      </c>
      <c r="CW837" s="157" t="s">
        <v>2277</v>
      </c>
      <c r="CX837" s="154" t="s">
        <v>2276</v>
      </c>
      <c r="CY837" s="154" t="s">
        <v>2282</v>
      </c>
      <c r="CZ837" s="174">
        <f t="shared" si="19"/>
        <v>0</v>
      </c>
      <c r="DA837" s="158" t="s">
        <v>1246</v>
      </c>
      <c r="DB837" s="154" t="s">
        <v>1247</v>
      </c>
      <c r="DC837" s="154" t="s">
        <v>1288</v>
      </c>
    </row>
    <row r="838" spans="1:107" ht="13.2" customHeight="1" x14ac:dyDescent="0.25">
      <c r="A838" s="175" t="s">
        <v>1248</v>
      </c>
      <c r="B838" s="176" t="s">
        <v>1249</v>
      </c>
      <c r="C838" s="177">
        <v>0</v>
      </c>
      <c r="D838" s="177">
        <v>0</v>
      </c>
      <c r="E838" s="177">
        <v>0</v>
      </c>
      <c r="F838" s="177">
        <v>0</v>
      </c>
      <c r="G838" s="177">
        <v>0</v>
      </c>
      <c r="H838" s="177">
        <v>0</v>
      </c>
      <c r="I838" s="177">
        <v>0</v>
      </c>
      <c r="J838" s="177">
        <v>0</v>
      </c>
      <c r="K838" s="177">
        <v>0</v>
      </c>
      <c r="L838" s="177">
        <v>0</v>
      </c>
      <c r="M838" s="177">
        <v>0</v>
      </c>
      <c r="N838" s="177">
        <v>0</v>
      </c>
      <c r="O838" s="177">
        <v>611678.73</v>
      </c>
      <c r="P838" s="177">
        <v>0</v>
      </c>
      <c r="Q838" s="177">
        <v>567018.74</v>
      </c>
      <c r="R838" s="177">
        <v>575139.17000000004</v>
      </c>
      <c r="S838" s="177">
        <v>0</v>
      </c>
      <c r="T838" s="177">
        <v>284144.19</v>
      </c>
      <c r="U838" s="177">
        <v>0</v>
      </c>
      <c r="V838" s="177">
        <v>0</v>
      </c>
      <c r="W838" s="177">
        <v>0</v>
      </c>
      <c r="X838" s="177">
        <v>0</v>
      </c>
      <c r="Y838" s="177">
        <v>0</v>
      </c>
      <c r="Z838" s="177">
        <v>0</v>
      </c>
      <c r="AA838" s="177">
        <v>0</v>
      </c>
      <c r="AB838" s="177">
        <v>0</v>
      </c>
      <c r="AC838" s="177">
        <v>0</v>
      </c>
      <c r="AD838" s="177">
        <v>0</v>
      </c>
      <c r="AE838" s="177">
        <v>0</v>
      </c>
      <c r="AF838" s="177">
        <v>0</v>
      </c>
      <c r="AG838" s="177">
        <v>0</v>
      </c>
      <c r="AH838" s="177">
        <v>0</v>
      </c>
      <c r="AI838" s="177">
        <v>0</v>
      </c>
      <c r="AJ838" s="177">
        <v>0</v>
      </c>
      <c r="AK838" s="177">
        <v>1588899.49</v>
      </c>
      <c r="AL838" s="177">
        <v>0</v>
      </c>
      <c r="AM838" s="177">
        <v>0</v>
      </c>
      <c r="AN838" s="177">
        <v>0</v>
      </c>
      <c r="AO838" s="177">
        <v>0</v>
      </c>
      <c r="AP838" s="177">
        <v>0</v>
      </c>
      <c r="AQ838" s="177">
        <v>0</v>
      </c>
      <c r="AR838" s="177">
        <v>1000</v>
      </c>
      <c r="AS838" s="177">
        <v>0</v>
      </c>
      <c r="AT838" s="177">
        <v>0</v>
      </c>
      <c r="AU838" s="177">
        <v>0</v>
      </c>
      <c r="AV838" s="177">
        <v>0</v>
      </c>
      <c r="AW838" s="177">
        <v>0</v>
      </c>
      <c r="AX838" s="177">
        <v>0</v>
      </c>
      <c r="AY838" s="177">
        <v>0</v>
      </c>
      <c r="AZ838" s="177">
        <v>0</v>
      </c>
      <c r="BA838" s="177">
        <v>0</v>
      </c>
      <c r="BB838" s="177">
        <v>0</v>
      </c>
      <c r="BC838" s="177">
        <v>0</v>
      </c>
      <c r="BD838" s="177">
        <v>0</v>
      </c>
      <c r="BE838" s="177">
        <v>0</v>
      </c>
      <c r="BF838" s="177">
        <v>0</v>
      </c>
      <c r="BG838" s="177">
        <v>0</v>
      </c>
      <c r="BH838" s="177">
        <v>0</v>
      </c>
      <c r="BI838" s="177">
        <v>0</v>
      </c>
      <c r="BJ838" s="177">
        <v>0</v>
      </c>
      <c r="BK838" s="177">
        <v>0</v>
      </c>
      <c r="BL838" s="177">
        <v>0</v>
      </c>
      <c r="BM838" s="177">
        <v>0</v>
      </c>
      <c r="BN838" s="177">
        <v>0</v>
      </c>
      <c r="BO838" s="177">
        <v>0</v>
      </c>
      <c r="BP838" s="177">
        <v>0</v>
      </c>
      <c r="BQ838" s="177">
        <v>0</v>
      </c>
      <c r="BR838" s="177">
        <v>97000</v>
      </c>
      <c r="BS838" s="177">
        <v>453123.07</v>
      </c>
      <c r="BT838" s="177">
        <v>0</v>
      </c>
      <c r="BU838" s="177">
        <v>2137037.9900000002</v>
      </c>
      <c r="BV838" s="177">
        <v>0</v>
      </c>
      <c r="BW838" s="177">
        <v>0</v>
      </c>
      <c r="BX838" s="177">
        <v>0</v>
      </c>
      <c r="BY838" s="177">
        <v>0</v>
      </c>
      <c r="BZ838" s="177">
        <v>1207308.03</v>
      </c>
      <c r="CA838" s="177">
        <v>240941.58</v>
      </c>
      <c r="CB838" s="177">
        <v>0</v>
      </c>
      <c r="CC838" s="177">
        <v>1150154.5900000001</v>
      </c>
      <c r="CD838" s="177">
        <v>0</v>
      </c>
      <c r="CE838" s="177">
        <v>0</v>
      </c>
      <c r="CF838" s="177">
        <v>0</v>
      </c>
      <c r="CG838" s="177">
        <v>0</v>
      </c>
      <c r="CH838" s="177">
        <v>67329.649999999994</v>
      </c>
      <c r="CI838" s="177">
        <v>0</v>
      </c>
      <c r="CJ838" s="177">
        <v>0</v>
      </c>
      <c r="CK838" s="177">
        <v>0</v>
      </c>
      <c r="CL838" s="177">
        <v>0</v>
      </c>
      <c r="CM838" s="156" t="s">
        <v>2276</v>
      </c>
      <c r="CN838" s="153" t="s">
        <v>2277</v>
      </c>
      <c r="CO838" s="153" t="s">
        <v>2276</v>
      </c>
      <c r="CP838" s="154" t="s">
        <v>2282</v>
      </c>
      <c r="CQ838" s="189" t="s">
        <v>2278</v>
      </c>
      <c r="CR838" s="154">
        <f t="shared" si="20"/>
        <v>0</v>
      </c>
      <c r="CS838" s="154" t="s">
        <v>1248</v>
      </c>
      <c r="CT838" s="154" t="s">
        <v>1249</v>
      </c>
      <c r="CU838" s="154">
        <v>0</v>
      </c>
      <c r="CW838" s="157" t="s">
        <v>2277</v>
      </c>
      <c r="CX838" s="154" t="s">
        <v>2276</v>
      </c>
      <c r="CY838" s="154" t="s">
        <v>2282</v>
      </c>
      <c r="CZ838" s="174">
        <f t="shared" si="19"/>
        <v>0</v>
      </c>
      <c r="DA838" s="158" t="s">
        <v>1248</v>
      </c>
      <c r="DB838" s="154" t="s">
        <v>1249</v>
      </c>
      <c r="DC838" s="154" t="s">
        <v>1288</v>
      </c>
    </row>
    <row r="839" spans="1:107" ht="13.2" customHeight="1" x14ac:dyDescent="0.25">
      <c r="A839" s="175" t="s">
        <v>1250</v>
      </c>
      <c r="B839" s="176" t="s">
        <v>1251</v>
      </c>
      <c r="C839" s="177">
        <v>0</v>
      </c>
      <c r="D839" s="177">
        <v>0</v>
      </c>
      <c r="E839" s="177">
        <v>0</v>
      </c>
      <c r="F839" s="177">
        <v>0</v>
      </c>
      <c r="G839" s="177">
        <v>0</v>
      </c>
      <c r="H839" s="177">
        <v>0</v>
      </c>
      <c r="I839" s="177">
        <v>0</v>
      </c>
      <c r="J839" s="177">
        <v>0</v>
      </c>
      <c r="K839" s="177">
        <v>293000</v>
      </c>
      <c r="L839" s="177">
        <v>0</v>
      </c>
      <c r="M839" s="177">
        <v>0</v>
      </c>
      <c r="N839" s="177">
        <v>0</v>
      </c>
      <c r="O839" s="177">
        <v>0</v>
      </c>
      <c r="P839" s="177">
        <v>54600</v>
      </c>
      <c r="Q839" s="177">
        <v>0</v>
      </c>
      <c r="R839" s="177">
        <v>0</v>
      </c>
      <c r="S839" s="177">
        <v>0</v>
      </c>
      <c r="T839" s="177">
        <v>79374.58</v>
      </c>
      <c r="U839" s="177">
        <v>0</v>
      </c>
      <c r="V839" s="177">
        <v>0</v>
      </c>
      <c r="W839" s="177">
        <v>0</v>
      </c>
      <c r="X839" s="177">
        <v>0</v>
      </c>
      <c r="Y839" s="177">
        <v>0</v>
      </c>
      <c r="Z839" s="177">
        <v>0</v>
      </c>
      <c r="AA839" s="177">
        <v>0</v>
      </c>
      <c r="AB839" s="177">
        <v>0</v>
      </c>
      <c r="AC839" s="177">
        <v>0</v>
      </c>
      <c r="AD839" s="177">
        <v>0</v>
      </c>
      <c r="AE839" s="177">
        <v>0</v>
      </c>
      <c r="AF839" s="177">
        <v>0</v>
      </c>
      <c r="AG839" s="177">
        <v>0</v>
      </c>
      <c r="AH839" s="177">
        <v>888000</v>
      </c>
      <c r="AI839" s="177">
        <v>70000</v>
      </c>
      <c r="AJ839" s="177">
        <v>0</v>
      </c>
      <c r="AK839" s="177">
        <v>945678</v>
      </c>
      <c r="AL839" s="177">
        <v>0</v>
      </c>
      <c r="AM839" s="177">
        <v>0</v>
      </c>
      <c r="AN839" s="177">
        <v>0</v>
      </c>
      <c r="AO839" s="177">
        <v>0</v>
      </c>
      <c r="AP839" s="177">
        <v>0</v>
      </c>
      <c r="AQ839" s="177">
        <v>0</v>
      </c>
      <c r="AR839" s="177">
        <v>0</v>
      </c>
      <c r="AS839" s="177">
        <v>0</v>
      </c>
      <c r="AT839" s="177">
        <v>0</v>
      </c>
      <c r="AU839" s="177">
        <v>219400</v>
      </c>
      <c r="AV839" s="177">
        <v>0</v>
      </c>
      <c r="AW839" s="177">
        <v>0</v>
      </c>
      <c r="AX839" s="177">
        <v>0</v>
      </c>
      <c r="AY839" s="177">
        <v>0</v>
      </c>
      <c r="AZ839" s="177">
        <v>0</v>
      </c>
      <c r="BA839" s="177">
        <v>440000</v>
      </c>
      <c r="BB839" s="177">
        <v>0</v>
      </c>
      <c r="BC839" s="177">
        <v>0</v>
      </c>
      <c r="BD839" s="177">
        <v>0</v>
      </c>
      <c r="BE839" s="177">
        <v>0</v>
      </c>
      <c r="BF839" s="177">
        <v>0</v>
      </c>
      <c r="BG839" s="177">
        <v>0</v>
      </c>
      <c r="BH839" s="177">
        <v>0</v>
      </c>
      <c r="BI839" s="177">
        <v>0</v>
      </c>
      <c r="BJ839" s="177">
        <v>0</v>
      </c>
      <c r="BK839" s="177">
        <v>0</v>
      </c>
      <c r="BL839" s="177">
        <v>0</v>
      </c>
      <c r="BM839" s="177">
        <v>0</v>
      </c>
      <c r="BN839" s="177">
        <v>0</v>
      </c>
      <c r="BO839" s="177">
        <v>0</v>
      </c>
      <c r="BP839" s="177">
        <v>0</v>
      </c>
      <c r="BQ839" s="177">
        <v>0</v>
      </c>
      <c r="BR839" s="177">
        <v>3277500</v>
      </c>
      <c r="BS839" s="177">
        <v>0</v>
      </c>
      <c r="BT839" s="177">
        <v>0</v>
      </c>
      <c r="BU839" s="177">
        <v>0</v>
      </c>
      <c r="BV839" s="177">
        <v>0</v>
      </c>
      <c r="BW839" s="177">
        <v>0</v>
      </c>
      <c r="BX839" s="177">
        <v>0</v>
      </c>
      <c r="BY839" s="177">
        <v>0</v>
      </c>
      <c r="BZ839" s="177">
        <v>0</v>
      </c>
      <c r="CA839" s="177">
        <v>0</v>
      </c>
      <c r="CB839" s="177">
        <v>0</v>
      </c>
      <c r="CC839" s="177">
        <v>0</v>
      </c>
      <c r="CD839" s="177">
        <v>0</v>
      </c>
      <c r="CE839" s="177">
        <v>0</v>
      </c>
      <c r="CF839" s="177">
        <v>0</v>
      </c>
      <c r="CG839" s="177">
        <v>0</v>
      </c>
      <c r="CH839" s="177">
        <v>0</v>
      </c>
      <c r="CI839" s="177">
        <v>0</v>
      </c>
      <c r="CJ839" s="177">
        <v>0</v>
      </c>
      <c r="CK839" s="177">
        <v>63190</v>
      </c>
      <c r="CL839" s="177">
        <v>0</v>
      </c>
      <c r="CM839" s="156" t="s">
        <v>2276</v>
      </c>
      <c r="CN839" s="153" t="s">
        <v>2277</v>
      </c>
      <c r="CO839" s="153" t="s">
        <v>2276</v>
      </c>
      <c r="CP839" s="154" t="s">
        <v>2282</v>
      </c>
      <c r="CQ839" s="189" t="s">
        <v>2278</v>
      </c>
      <c r="CR839" s="154">
        <f t="shared" si="20"/>
        <v>0</v>
      </c>
      <c r="CS839" s="154" t="s">
        <v>1250</v>
      </c>
      <c r="CT839" s="154" t="s">
        <v>1251</v>
      </c>
      <c r="CU839" s="154">
        <v>0</v>
      </c>
      <c r="CW839" s="157" t="s">
        <v>2277</v>
      </c>
      <c r="CX839" s="154" t="s">
        <v>2276</v>
      </c>
      <c r="CY839" s="154" t="s">
        <v>2282</v>
      </c>
      <c r="CZ839" s="174">
        <f t="shared" si="19"/>
        <v>0</v>
      </c>
      <c r="DA839" s="158" t="s">
        <v>1250</v>
      </c>
      <c r="DB839" s="154" t="s">
        <v>1251</v>
      </c>
      <c r="DC839" s="154" t="s">
        <v>1288</v>
      </c>
    </row>
    <row r="840" spans="1:107" ht="13.2" customHeight="1" x14ac:dyDescent="0.25">
      <c r="A840" s="175" t="s">
        <v>1252</v>
      </c>
      <c r="B840" s="176" t="s">
        <v>1253</v>
      </c>
      <c r="C840" s="177">
        <v>0</v>
      </c>
      <c r="D840" s="177">
        <v>0</v>
      </c>
      <c r="E840" s="177">
        <v>0</v>
      </c>
      <c r="F840" s="177">
        <v>0</v>
      </c>
      <c r="G840" s="177">
        <v>0</v>
      </c>
      <c r="H840" s="177">
        <v>0</v>
      </c>
      <c r="I840" s="177">
        <v>0</v>
      </c>
      <c r="J840" s="177">
        <v>0</v>
      </c>
      <c r="K840" s="177">
        <v>0</v>
      </c>
      <c r="L840" s="177">
        <v>0</v>
      </c>
      <c r="M840" s="177">
        <v>0</v>
      </c>
      <c r="N840" s="177">
        <v>0</v>
      </c>
      <c r="O840" s="177">
        <v>0</v>
      </c>
      <c r="P840" s="177">
        <v>0</v>
      </c>
      <c r="Q840" s="177">
        <v>0</v>
      </c>
      <c r="R840" s="177">
        <v>0</v>
      </c>
      <c r="S840" s="177">
        <v>0</v>
      </c>
      <c r="T840" s="177">
        <v>0</v>
      </c>
      <c r="U840" s="177">
        <v>0</v>
      </c>
      <c r="V840" s="177">
        <v>0</v>
      </c>
      <c r="W840" s="177">
        <v>0</v>
      </c>
      <c r="X840" s="177">
        <v>0</v>
      </c>
      <c r="Y840" s="177">
        <v>0</v>
      </c>
      <c r="Z840" s="177">
        <v>0</v>
      </c>
      <c r="AA840" s="177">
        <v>0</v>
      </c>
      <c r="AB840" s="177">
        <v>0</v>
      </c>
      <c r="AC840" s="177">
        <v>0</v>
      </c>
      <c r="AD840" s="177">
        <v>0</v>
      </c>
      <c r="AE840" s="177">
        <v>0</v>
      </c>
      <c r="AF840" s="177">
        <v>0</v>
      </c>
      <c r="AG840" s="177">
        <v>0</v>
      </c>
      <c r="AH840" s="177">
        <v>0</v>
      </c>
      <c r="AI840" s="177">
        <v>0</v>
      </c>
      <c r="AJ840" s="177">
        <v>0</v>
      </c>
      <c r="AK840" s="177">
        <v>0</v>
      </c>
      <c r="AL840" s="177">
        <v>0</v>
      </c>
      <c r="AM840" s="177">
        <v>0</v>
      </c>
      <c r="AN840" s="177">
        <v>0</v>
      </c>
      <c r="AO840" s="177">
        <v>0</v>
      </c>
      <c r="AP840" s="177">
        <v>0</v>
      </c>
      <c r="AQ840" s="177">
        <v>0</v>
      </c>
      <c r="AR840" s="177">
        <v>0</v>
      </c>
      <c r="AS840" s="177">
        <v>0</v>
      </c>
      <c r="AT840" s="177">
        <v>0</v>
      </c>
      <c r="AU840" s="177">
        <v>0</v>
      </c>
      <c r="AV840" s="177">
        <v>0</v>
      </c>
      <c r="AW840" s="177">
        <v>0</v>
      </c>
      <c r="AX840" s="177">
        <v>0</v>
      </c>
      <c r="AY840" s="177">
        <v>0</v>
      </c>
      <c r="AZ840" s="177">
        <v>0</v>
      </c>
      <c r="BA840" s="177">
        <v>0</v>
      </c>
      <c r="BB840" s="177">
        <v>0</v>
      </c>
      <c r="BC840" s="177">
        <v>0</v>
      </c>
      <c r="BD840" s="177">
        <v>0</v>
      </c>
      <c r="BE840" s="177">
        <v>0</v>
      </c>
      <c r="BF840" s="177">
        <v>0</v>
      </c>
      <c r="BG840" s="177">
        <v>0</v>
      </c>
      <c r="BH840" s="177">
        <v>0</v>
      </c>
      <c r="BI840" s="177">
        <v>0</v>
      </c>
      <c r="BJ840" s="177">
        <v>0</v>
      </c>
      <c r="BK840" s="177">
        <v>0</v>
      </c>
      <c r="BL840" s="177">
        <v>0</v>
      </c>
      <c r="BM840" s="177">
        <v>0</v>
      </c>
      <c r="BN840" s="177">
        <v>0</v>
      </c>
      <c r="BO840" s="177">
        <v>0</v>
      </c>
      <c r="BP840" s="177">
        <v>0</v>
      </c>
      <c r="BQ840" s="177">
        <v>0</v>
      </c>
      <c r="BR840" s="177">
        <v>0</v>
      </c>
      <c r="BS840" s="177">
        <v>0</v>
      </c>
      <c r="BT840" s="177">
        <v>0</v>
      </c>
      <c r="BU840" s="177">
        <v>0</v>
      </c>
      <c r="BV840" s="177">
        <v>0</v>
      </c>
      <c r="BW840" s="177">
        <v>0</v>
      </c>
      <c r="BX840" s="177">
        <v>0</v>
      </c>
      <c r="BY840" s="177">
        <v>0</v>
      </c>
      <c r="BZ840" s="177">
        <v>0</v>
      </c>
      <c r="CA840" s="177">
        <v>0</v>
      </c>
      <c r="CB840" s="177">
        <v>0</v>
      </c>
      <c r="CC840" s="177">
        <v>0</v>
      </c>
      <c r="CD840" s="177">
        <v>0</v>
      </c>
      <c r="CE840" s="177">
        <v>0</v>
      </c>
      <c r="CF840" s="177">
        <v>0</v>
      </c>
      <c r="CG840" s="177">
        <v>0</v>
      </c>
      <c r="CH840" s="177">
        <v>0</v>
      </c>
      <c r="CI840" s="177">
        <v>0</v>
      </c>
      <c r="CJ840" s="177">
        <v>0</v>
      </c>
      <c r="CK840" s="177">
        <v>0</v>
      </c>
      <c r="CL840" s="177">
        <v>0</v>
      </c>
      <c r="CM840" s="156" t="s">
        <v>2276</v>
      </c>
      <c r="CN840" s="153" t="s">
        <v>2277</v>
      </c>
      <c r="CO840" s="153" t="s">
        <v>2276</v>
      </c>
      <c r="CQ840" s="189" t="s">
        <v>2278</v>
      </c>
      <c r="CR840" s="154">
        <f t="shared" si="20"/>
        <v>0</v>
      </c>
      <c r="CS840" s="154" t="s">
        <v>1252</v>
      </c>
      <c r="CT840" s="154" t="s">
        <v>1253</v>
      </c>
      <c r="CU840" s="154">
        <v>0</v>
      </c>
      <c r="CW840" s="157" t="s">
        <v>2277</v>
      </c>
      <c r="CX840" s="154" t="s">
        <v>2276</v>
      </c>
      <c r="CY840" s="154">
        <v>0</v>
      </c>
      <c r="CZ840" s="174">
        <f t="shared" si="19"/>
        <v>0</v>
      </c>
      <c r="DA840" s="158" t="s">
        <v>1252</v>
      </c>
      <c r="DB840" s="154" t="s">
        <v>1253</v>
      </c>
      <c r="DC840" s="154" t="s">
        <v>1288</v>
      </c>
    </row>
    <row r="841" spans="1:107" ht="13.2" customHeight="1" x14ac:dyDescent="0.25">
      <c r="A841" s="175" t="s">
        <v>1254</v>
      </c>
      <c r="B841" s="176" t="s">
        <v>1255</v>
      </c>
      <c r="C841" s="177">
        <v>0</v>
      </c>
      <c r="D841" s="177">
        <v>0</v>
      </c>
      <c r="E841" s="177">
        <v>0</v>
      </c>
      <c r="F841" s="177">
        <v>0</v>
      </c>
      <c r="G841" s="177">
        <v>0</v>
      </c>
      <c r="H841" s="177">
        <v>0</v>
      </c>
      <c r="I841" s="177">
        <v>0</v>
      </c>
      <c r="J841" s="177">
        <v>0</v>
      </c>
      <c r="K841" s="177">
        <v>0</v>
      </c>
      <c r="L841" s="177">
        <v>0</v>
      </c>
      <c r="M841" s="177">
        <v>0</v>
      </c>
      <c r="N841" s="177">
        <v>0</v>
      </c>
      <c r="O841" s="177">
        <v>0</v>
      </c>
      <c r="P841" s="177">
        <v>0</v>
      </c>
      <c r="Q841" s="177">
        <v>0</v>
      </c>
      <c r="R841" s="177">
        <v>0</v>
      </c>
      <c r="S841" s="177">
        <v>0</v>
      </c>
      <c r="T841" s="177">
        <v>0</v>
      </c>
      <c r="U841" s="177">
        <v>0</v>
      </c>
      <c r="V841" s="177">
        <v>0</v>
      </c>
      <c r="W841" s="177">
        <v>0</v>
      </c>
      <c r="X841" s="177">
        <v>0</v>
      </c>
      <c r="Y841" s="177">
        <v>0</v>
      </c>
      <c r="Z841" s="177">
        <v>0</v>
      </c>
      <c r="AA841" s="177">
        <v>0</v>
      </c>
      <c r="AB841" s="177">
        <v>0</v>
      </c>
      <c r="AC841" s="177">
        <v>0</v>
      </c>
      <c r="AD841" s="177">
        <v>0</v>
      </c>
      <c r="AE841" s="177">
        <v>0</v>
      </c>
      <c r="AF841" s="177">
        <v>0</v>
      </c>
      <c r="AG841" s="177">
        <v>0</v>
      </c>
      <c r="AH841" s="177">
        <v>0</v>
      </c>
      <c r="AI841" s="177">
        <v>0</v>
      </c>
      <c r="AJ841" s="177">
        <v>0</v>
      </c>
      <c r="AK841" s="177">
        <v>0</v>
      </c>
      <c r="AL841" s="177">
        <v>0</v>
      </c>
      <c r="AM841" s="177">
        <v>0</v>
      </c>
      <c r="AN841" s="177">
        <v>0</v>
      </c>
      <c r="AO841" s="177">
        <v>0</v>
      </c>
      <c r="AP841" s="177">
        <v>0</v>
      </c>
      <c r="AQ841" s="177">
        <v>0</v>
      </c>
      <c r="AR841" s="177">
        <v>0</v>
      </c>
      <c r="AS841" s="177">
        <v>0</v>
      </c>
      <c r="AT841" s="177">
        <v>0</v>
      </c>
      <c r="AU841" s="177">
        <v>11200</v>
      </c>
      <c r="AV841" s="177">
        <v>0</v>
      </c>
      <c r="AW841" s="177">
        <v>0</v>
      </c>
      <c r="AX841" s="177">
        <v>0</v>
      </c>
      <c r="AY841" s="177">
        <v>0</v>
      </c>
      <c r="AZ841" s="177">
        <v>0</v>
      </c>
      <c r="BA841" s="177">
        <v>0</v>
      </c>
      <c r="BB841" s="177">
        <v>0</v>
      </c>
      <c r="BC841" s="177">
        <v>0</v>
      </c>
      <c r="BD841" s="177">
        <v>0</v>
      </c>
      <c r="BE841" s="177">
        <v>4000</v>
      </c>
      <c r="BF841" s="177">
        <v>0</v>
      </c>
      <c r="BG841" s="177">
        <v>0</v>
      </c>
      <c r="BH841" s="177">
        <v>0</v>
      </c>
      <c r="BI841" s="177">
        <v>0</v>
      </c>
      <c r="BJ841" s="177">
        <v>0</v>
      </c>
      <c r="BK841" s="177">
        <v>0</v>
      </c>
      <c r="BL841" s="177">
        <v>0</v>
      </c>
      <c r="BM841" s="177">
        <v>0</v>
      </c>
      <c r="BN841" s="177">
        <v>0</v>
      </c>
      <c r="BO841" s="177">
        <v>0</v>
      </c>
      <c r="BP841" s="177">
        <v>0</v>
      </c>
      <c r="BQ841" s="177">
        <v>0</v>
      </c>
      <c r="BR841" s="177">
        <v>0</v>
      </c>
      <c r="BS841" s="177">
        <v>0</v>
      </c>
      <c r="BT841" s="177">
        <v>0</v>
      </c>
      <c r="BU841" s="177">
        <v>0</v>
      </c>
      <c r="BV841" s="177">
        <v>0</v>
      </c>
      <c r="BW841" s="177">
        <v>0</v>
      </c>
      <c r="BX841" s="177">
        <v>0</v>
      </c>
      <c r="BY841" s="177">
        <v>0</v>
      </c>
      <c r="BZ841" s="177">
        <v>0</v>
      </c>
      <c r="CA841" s="177">
        <v>0</v>
      </c>
      <c r="CB841" s="177">
        <v>0</v>
      </c>
      <c r="CC841" s="177">
        <v>0</v>
      </c>
      <c r="CD841" s="177">
        <v>0</v>
      </c>
      <c r="CE841" s="177">
        <v>0</v>
      </c>
      <c r="CF841" s="177">
        <v>0</v>
      </c>
      <c r="CG841" s="177">
        <v>0</v>
      </c>
      <c r="CH841" s="177">
        <v>0</v>
      </c>
      <c r="CI841" s="177">
        <v>0</v>
      </c>
      <c r="CJ841" s="177">
        <v>133554</v>
      </c>
      <c r="CK841" s="177">
        <v>0</v>
      </c>
      <c r="CL841" s="177">
        <v>0</v>
      </c>
      <c r="CM841" s="156" t="s">
        <v>2276</v>
      </c>
      <c r="CN841" s="153" t="s">
        <v>2277</v>
      </c>
      <c r="CO841" s="153" t="s">
        <v>2276</v>
      </c>
      <c r="CQ841" s="189" t="s">
        <v>2278</v>
      </c>
      <c r="CR841" s="154">
        <f t="shared" si="20"/>
        <v>0</v>
      </c>
      <c r="CS841" s="154" t="s">
        <v>1254</v>
      </c>
      <c r="CT841" s="154" t="s">
        <v>2326</v>
      </c>
      <c r="CU841" s="154">
        <v>0</v>
      </c>
      <c r="CW841" s="157" t="s">
        <v>2277</v>
      </c>
      <c r="CX841" s="154" t="s">
        <v>2276</v>
      </c>
      <c r="CY841" s="154">
        <v>0</v>
      </c>
      <c r="CZ841" s="174">
        <f t="shared" si="19"/>
        <v>0</v>
      </c>
      <c r="DA841" s="158" t="s">
        <v>1254</v>
      </c>
      <c r="DB841" s="154" t="s">
        <v>1255</v>
      </c>
      <c r="DC841" s="154" t="s">
        <v>1288</v>
      </c>
    </row>
    <row r="842" spans="1:107" ht="13.2" customHeight="1" x14ac:dyDescent="0.25">
      <c r="A842" s="175" t="s">
        <v>1256</v>
      </c>
      <c r="B842" s="176" t="s">
        <v>1257</v>
      </c>
      <c r="C842" s="177">
        <v>0</v>
      </c>
      <c r="D842" s="177">
        <v>0</v>
      </c>
      <c r="E842" s="177">
        <v>0</v>
      </c>
      <c r="F842" s="177">
        <v>0</v>
      </c>
      <c r="G842" s="177">
        <v>0</v>
      </c>
      <c r="H842" s="177">
        <v>0</v>
      </c>
      <c r="I842" s="177">
        <v>0</v>
      </c>
      <c r="J842" s="177">
        <v>0</v>
      </c>
      <c r="K842" s="177">
        <v>0</v>
      </c>
      <c r="L842" s="177">
        <v>0</v>
      </c>
      <c r="M842" s="177">
        <v>0</v>
      </c>
      <c r="N842" s="177">
        <v>0</v>
      </c>
      <c r="O842" s="177">
        <v>0</v>
      </c>
      <c r="P842" s="177">
        <v>0</v>
      </c>
      <c r="Q842" s="177">
        <v>0</v>
      </c>
      <c r="R842" s="177">
        <v>0</v>
      </c>
      <c r="S842" s="177">
        <v>0</v>
      </c>
      <c r="T842" s="177">
        <v>0</v>
      </c>
      <c r="U842" s="177">
        <v>0</v>
      </c>
      <c r="V842" s="177">
        <v>0</v>
      </c>
      <c r="W842" s="177">
        <v>0</v>
      </c>
      <c r="X842" s="177">
        <v>0</v>
      </c>
      <c r="Y842" s="177">
        <v>0</v>
      </c>
      <c r="Z842" s="177">
        <v>0</v>
      </c>
      <c r="AA842" s="177">
        <v>0</v>
      </c>
      <c r="AB842" s="177">
        <v>0</v>
      </c>
      <c r="AC842" s="177">
        <v>0</v>
      </c>
      <c r="AD842" s="177">
        <v>0</v>
      </c>
      <c r="AE842" s="177">
        <v>0</v>
      </c>
      <c r="AF842" s="177">
        <v>0</v>
      </c>
      <c r="AG842" s="177">
        <v>0</v>
      </c>
      <c r="AH842" s="177">
        <v>0</v>
      </c>
      <c r="AI842" s="177">
        <v>0</v>
      </c>
      <c r="AJ842" s="177">
        <v>0</v>
      </c>
      <c r="AK842" s="177">
        <v>0</v>
      </c>
      <c r="AL842" s="177">
        <v>0</v>
      </c>
      <c r="AM842" s="177">
        <v>0</v>
      </c>
      <c r="AN842" s="177">
        <v>0</v>
      </c>
      <c r="AO842" s="177">
        <v>0</v>
      </c>
      <c r="AP842" s="177">
        <v>0</v>
      </c>
      <c r="AQ842" s="177">
        <v>0</v>
      </c>
      <c r="AR842" s="177">
        <v>0</v>
      </c>
      <c r="AS842" s="177">
        <v>0</v>
      </c>
      <c r="AT842" s="177">
        <v>0</v>
      </c>
      <c r="AU842" s="177">
        <v>0</v>
      </c>
      <c r="AV842" s="177">
        <v>0</v>
      </c>
      <c r="AW842" s="177">
        <v>0</v>
      </c>
      <c r="AX842" s="177">
        <v>0</v>
      </c>
      <c r="AY842" s="177">
        <v>0</v>
      </c>
      <c r="AZ842" s="177">
        <v>0</v>
      </c>
      <c r="BA842" s="177">
        <v>0</v>
      </c>
      <c r="BB842" s="177">
        <v>0</v>
      </c>
      <c r="BC842" s="177">
        <v>0</v>
      </c>
      <c r="BD842" s="177">
        <v>0</v>
      </c>
      <c r="BE842" s="177">
        <v>0</v>
      </c>
      <c r="BF842" s="177">
        <v>0</v>
      </c>
      <c r="BG842" s="177">
        <v>0</v>
      </c>
      <c r="BH842" s="177">
        <v>0</v>
      </c>
      <c r="BI842" s="177">
        <v>0</v>
      </c>
      <c r="BJ842" s="177">
        <v>0</v>
      </c>
      <c r="BK842" s="177">
        <v>0</v>
      </c>
      <c r="BL842" s="177">
        <v>0</v>
      </c>
      <c r="BM842" s="177">
        <v>0</v>
      </c>
      <c r="BN842" s="177">
        <v>0</v>
      </c>
      <c r="BO842" s="177">
        <v>0</v>
      </c>
      <c r="BP842" s="177">
        <v>0</v>
      </c>
      <c r="BQ842" s="177">
        <v>0</v>
      </c>
      <c r="BR842" s="177">
        <v>0</v>
      </c>
      <c r="BS842" s="177">
        <v>0</v>
      </c>
      <c r="BT842" s="177">
        <v>0</v>
      </c>
      <c r="BU842" s="177">
        <v>0</v>
      </c>
      <c r="BV842" s="177">
        <v>0</v>
      </c>
      <c r="BW842" s="177">
        <v>0</v>
      </c>
      <c r="BX842" s="177">
        <v>0</v>
      </c>
      <c r="BY842" s="177">
        <v>0</v>
      </c>
      <c r="BZ842" s="177">
        <v>0</v>
      </c>
      <c r="CA842" s="177">
        <v>0</v>
      </c>
      <c r="CB842" s="177">
        <v>0</v>
      </c>
      <c r="CC842" s="177">
        <v>0</v>
      </c>
      <c r="CD842" s="177">
        <v>0</v>
      </c>
      <c r="CE842" s="177">
        <v>0</v>
      </c>
      <c r="CF842" s="177">
        <v>0</v>
      </c>
      <c r="CG842" s="177">
        <v>0</v>
      </c>
      <c r="CH842" s="177">
        <v>0</v>
      </c>
      <c r="CI842" s="177">
        <v>0</v>
      </c>
      <c r="CJ842" s="177">
        <v>0</v>
      </c>
      <c r="CK842" s="177">
        <v>0</v>
      </c>
      <c r="CL842" s="177">
        <v>0</v>
      </c>
      <c r="CM842" s="156" t="s">
        <v>2276</v>
      </c>
      <c r="CN842" s="153" t="s">
        <v>2277</v>
      </c>
      <c r="CO842" s="153" t="s">
        <v>2276</v>
      </c>
      <c r="CQ842" s="189" t="s">
        <v>2278</v>
      </c>
      <c r="CR842" s="154">
        <f t="shared" si="20"/>
        <v>0</v>
      </c>
      <c r="CS842" s="154" t="s">
        <v>1256</v>
      </c>
      <c r="CT842" s="154" t="s">
        <v>2327</v>
      </c>
      <c r="CU842" s="154">
        <v>0</v>
      </c>
      <c r="CW842" s="157" t="s">
        <v>2277</v>
      </c>
      <c r="CX842" s="154" t="s">
        <v>2276</v>
      </c>
      <c r="CY842" s="154">
        <v>0</v>
      </c>
      <c r="CZ842" s="174">
        <f t="shared" si="19"/>
        <v>0</v>
      </c>
      <c r="DA842" s="158" t="s">
        <v>1256</v>
      </c>
      <c r="DB842" s="154" t="s">
        <v>1257</v>
      </c>
      <c r="DC842" s="154" t="s">
        <v>1288</v>
      </c>
    </row>
    <row r="843" spans="1:107" ht="13.2" customHeight="1" x14ac:dyDescent="0.25">
      <c r="A843" s="175" t="s">
        <v>1258</v>
      </c>
      <c r="B843" s="176" t="s">
        <v>1259</v>
      </c>
      <c r="C843" s="177">
        <v>0</v>
      </c>
      <c r="D843" s="177">
        <v>0</v>
      </c>
      <c r="E843" s="177">
        <v>0</v>
      </c>
      <c r="F843" s="177">
        <v>0</v>
      </c>
      <c r="G843" s="177">
        <v>0</v>
      </c>
      <c r="H843" s="177">
        <v>0</v>
      </c>
      <c r="I843" s="177">
        <v>0</v>
      </c>
      <c r="J843" s="177">
        <v>0</v>
      </c>
      <c r="K843" s="177">
        <v>0</v>
      </c>
      <c r="L843" s="177">
        <v>0</v>
      </c>
      <c r="M843" s="177">
        <v>0</v>
      </c>
      <c r="N843" s="177">
        <v>0</v>
      </c>
      <c r="O843" s="177">
        <v>0</v>
      </c>
      <c r="P843" s="177">
        <v>0</v>
      </c>
      <c r="Q843" s="177">
        <v>0</v>
      </c>
      <c r="R843" s="177">
        <v>0</v>
      </c>
      <c r="S843" s="177">
        <v>0</v>
      </c>
      <c r="T843" s="177">
        <v>0</v>
      </c>
      <c r="U843" s="177">
        <v>0</v>
      </c>
      <c r="V843" s="177">
        <v>0</v>
      </c>
      <c r="W843" s="177">
        <v>0</v>
      </c>
      <c r="X843" s="177">
        <v>0</v>
      </c>
      <c r="Y843" s="177">
        <v>0</v>
      </c>
      <c r="Z843" s="177">
        <v>0</v>
      </c>
      <c r="AA843" s="177">
        <v>0</v>
      </c>
      <c r="AB843" s="177">
        <v>0</v>
      </c>
      <c r="AC843" s="177">
        <v>0</v>
      </c>
      <c r="AD843" s="177">
        <v>0</v>
      </c>
      <c r="AE843" s="177">
        <v>0</v>
      </c>
      <c r="AF843" s="177">
        <v>0</v>
      </c>
      <c r="AG843" s="177">
        <v>0</v>
      </c>
      <c r="AH843" s="177">
        <v>0</v>
      </c>
      <c r="AI843" s="177">
        <v>0</v>
      </c>
      <c r="AJ843" s="177">
        <v>0</v>
      </c>
      <c r="AK843" s="177">
        <v>0</v>
      </c>
      <c r="AL843" s="177">
        <v>0</v>
      </c>
      <c r="AM843" s="177">
        <v>0</v>
      </c>
      <c r="AN843" s="177">
        <v>0</v>
      </c>
      <c r="AO843" s="177">
        <v>0</v>
      </c>
      <c r="AP843" s="177">
        <v>0</v>
      </c>
      <c r="AQ843" s="177">
        <v>0</v>
      </c>
      <c r="AR843" s="177">
        <v>0</v>
      </c>
      <c r="AS843" s="177">
        <v>0</v>
      </c>
      <c r="AT843" s="177">
        <v>0</v>
      </c>
      <c r="AU843" s="177">
        <v>0</v>
      </c>
      <c r="AV843" s="177">
        <v>0</v>
      </c>
      <c r="AW843" s="177">
        <v>0</v>
      </c>
      <c r="AX843" s="177">
        <v>0</v>
      </c>
      <c r="AY843" s="177">
        <v>0</v>
      </c>
      <c r="AZ843" s="177">
        <v>0</v>
      </c>
      <c r="BA843" s="177">
        <v>0</v>
      </c>
      <c r="BB843" s="177">
        <v>0</v>
      </c>
      <c r="BC843" s="177">
        <v>0</v>
      </c>
      <c r="BD843" s="177">
        <v>0</v>
      </c>
      <c r="BE843" s="177">
        <v>0</v>
      </c>
      <c r="BF843" s="177">
        <v>0</v>
      </c>
      <c r="BG843" s="177">
        <v>0</v>
      </c>
      <c r="BH843" s="177">
        <v>0</v>
      </c>
      <c r="BI843" s="177">
        <v>0</v>
      </c>
      <c r="BJ843" s="177">
        <v>0</v>
      </c>
      <c r="BK843" s="177">
        <v>0</v>
      </c>
      <c r="BL843" s="177">
        <v>0</v>
      </c>
      <c r="BM843" s="177">
        <v>0</v>
      </c>
      <c r="BN843" s="177">
        <v>0</v>
      </c>
      <c r="BO843" s="177">
        <v>0</v>
      </c>
      <c r="BP843" s="177">
        <v>0</v>
      </c>
      <c r="BQ843" s="177">
        <v>511100</v>
      </c>
      <c r="BR843" s="177">
        <v>0</v>
      </c>
      <c r="BS843" s="177">
        <v>0</v>
      </c>
      <c r="BT843" s="177">
        <v>0</v>
      </c>
      <c r="BU843" s="177">
        <v>0</v>
      </c>
      <c r="BV843" s="177">
        <v>0</v>
      </c>
      <c r="BW843" s="177">
        <v>0</v>
      </c>
      <c r="BX843" s="177">
        <v>0</v>
      </c>
      <c r="BY843" s="177">
        <v>0</v>
      </c>
      <c r="BZ843" s="177">
        <v>0</v>
      </c>
      <c r="CA843" s="177">
        <v>0</v>
      </c>
      <c r="CB843" s="177">
        <v>0</v>
      </c>
      <c r="CC843" s="177">
        <v>0</v>
      </c>
      <c r="CD843" s="177">
        <v>0</v>
      </c>
      <c r="CE843" s="177">
        <v>0</v>
      </c>
      <c r="CF843" s="177">
        <v>0</v>
      </c>
      <c r="CG843" s="177">
        <v>0</v>
      </c>
      <c r="CH843" s="177">
        <v>17000</v>
      </c>
      <c r="CI843" s="177">
        <v>0</v>
      </c>
      <c r="CJ843" s="177">
        <v>0</v>
      </c>
      <c r="CK843" s="177">
        <v>0</v>
      </c>
      <c r="CL843" s="177">
        <v>0</v>
      </c>
      <c r="CM843" s="156" t="s">
        <v>2276</v>
      </c>
      <c r="CN843" s="153" t="s">
        <v>2277</v>
      </c>
      <c r="CO843" s="153" t="s">
        <v>2276</v>
      </c>
      <c r="CQ843" s="189" t="s">
        <v>2278</v>
      </c>
      <c r="CR843" s="154">
        <f t="shared" si="20"/>
        <v>0</v>
      </c>
      <c r="CS843" s="154" t="s">
        <v>1258</v>
      </c>
      <c r="CT843" s="154" t="s">
        <v>2328</v>
      </c>
      <c r="CU843" s="154">
        <v>0</v>
      </c>
      <c r="CW843" s="157" t="s">
        <v>2277</v>
      </c>
      <c r="CX843" s="154" t="s">
        <v>2276</v>
      </c>
      <c r="CY843" s="154">
        <v>0</v>
      </c>
      <c r="CZ843" s="174">
        <f t="shared" si="19"/>
        <v>0</v>
      </c>
      <c r="DA843" s="158" t="s">
        <v>1258</v>
      </c>
      <c r="DB843" s="154" t="s">
        <v>1259</v>
      </c>
      <c r="DC843" s="154" t="s">
        <v>1288</v>
      </c>
    </row>
    <row r="844" spans="1:107" ht="13.2" customHeight="1" x14ac:dyDescent="0.25">
      <c r="A844" s="175" t="s">
        <v>1260</v>
      </c>
      <c r="B844" s="176" t="s">
        <v>1261</v>
      </c>
      <c r="C844" s="177">
        <v>0</v>
      </c>
      <c r="D844" s="177">
        <v>0</v>
      </c>
      <c r="E844" s="177">
        <v>0</v>
      </c>
      <c r="F844" s="177">
        <v>0</v>
      </c>
      <c r="G844" s="177">
        <v>0</v>
      </c>
      <c r="H844" s="177">
        <v>0</v>
      </c>
      <c r="I844" s="177">
        <v>0</v>
      </c>
      <c r="J844" s="177">
        <v>0</v>
      </c>
      <c r="K844" s="177">
        <v>0</v>
      </c>
      <c r="L844" s="177">
        <v>0</v>
      </c>
      <c r="M844" s="177">
        <v>0</v>
      </c>
      <c r="N844" s="177">
        <v>0</v>
      </c>
      <c r="O844" s="177">
        <v>0</v>
      </c>
      <c r="P844" s="177">
        <v>0</v>
      </c>
      <c r="Q844" s="177">
        <v>0</v>
      </c>
      <c r="R844" s="177">
        <v>0</v>
      </c>
      <c r="S844" s="177">
        <v>0</v>
      </c>
      <c r="T844" s="177">
        <v>0</v>
      </c>
      <c r="U844" s="177">
        <v>0</v>
      </c>
      <c r="V844" s="177">
        <v>0</v>
      </c>
      <c r="W844" s="177">
        <v>0</v>
      </c>
      <c r="X844" s="177">
        <v>0</v>
      </c>
      <c r="Y844" s="177">
        <v>0</v>
      </c>
      <c r="Z844" s="177">
        <v>0</v>
      </c>
      <c r="AA844" s="177">
        <v>0</v>
      </c>
      <c r="AB844" s="177">
        <v>0</v>
      </c>
      <c r="AC844" s="177">
        <v>0</v>
      </c>
      <c r="AD844" s="177">
        <v>0</v>
      </c>
      <c r="AE844" s="177">
        <v>0</v>
      </c>
      <c r="AF844" s="177">
        <v>0</v>
      </c>
      <c r="AG844" s="177">
        <v>0</v>
      </c>
      <c r="AH844" s="177">
        <v>0</v>
      </c>
      <c r="AI844" s="177">
        <v>0</v>
      </c>
      <c r="AJ844" s="177">
        <v>0</v>
      </c>
      <c r="AK844" s="177">
        <v>0</v>
      </c>
      <c r="AL844" s="177">
        <v>0</v>
      </c>
      <c r="AM844" s="177">
        <v>0</v>
      </c>
      <c r="AN844" s="177">
        <v>0</v>
      </c>
      <c r="AO844" s="177">
        <v>0</v>
      </c>
      <c r="AP844" s="177">
        <v>0</v>
      </c>
      <c r="AQ844" s="177">
        <v>0</v>
      </c>
      <c r="AR844" s="177">
        <v>0</v>
      </c>
      <c r="AS844" s="177">
        <v>0</v>
      </c>
      <c r="AT844" s="177">
        <v>0</v>
      </c>
      <c r="AU844" s="177">
        <v>0</v>
      </c>
      <c r="AV844" s="177">
        <v>0</v>
      </c>
      <c r="AW844" s="177">
        <v>0</v>
      </c>
      <c r="AX844" s="177">
        <v>0</v>
      </c>
      <c r="AY844" s="177">
        <v>0</v>
      </c>
      <c r="AZ844" s="177">
        <v>0</v>
      </c>
      <c r="BA844" s="177">
        <v>0</v>
      </c>
      <c r="BB844" s="177">
        <v>0</v>
      </c>
      <c r="BC844" s="177">
        <v>0</v>
      </c>
      <c r="BD844" s="177">
        <v>0</v>
      </c>
      <c r="BE844" s="177">
        <v>0</v>
      </c>
      <c r="BF844" s="177">
        <v>0</v>
      </c>
      <c r="BG844" s="177">
        <v>0</v>
      </c>
      <c r="BH844" s="177">
        <v>0</v>
      </c>
      <c r="BI844" s="177">
        <v>0</v>
      </c>
      <c r="BJ844" s="177">
        <v>0</v>
      </c>
      <c r="BK844" s="177">
        <v>0</v>
      </c>
      <c r="BL844" s="177">
        <v>0</v>
      </c>
      <c r="BM844" s="177">
        <v>0</v>
      </c>
      <c r="BN844" s="177">
        <v>0</v>
      </c>
      <c r="BO844" s="177">
        <v>0</v>
      </c>
      <c r="BP844" s="177">
        <v>0</v>
      </c>
      <c r="BQ844" s="177">
        <v>0</v>
      </c>
      <c r="BR844" s="177">
        <v>0</v>
      </c>
      <c r="BS844" s="177">
        <v>0</v>
      </c>
      <c r="BT844" s="177">
        <v>0</v>
      </c>
      <c r="BU844" s="177">
        <v>0</v>
      </c>
      <c r="BV844" s="177">
        <v>0</v>
      </c>
      <c r="BW844" s="177">
        <v>0</v>
      </c>
      <c r="BX844" s="177">
        <v>0</v>
      </c>
      <c r="BY844" s="177">
        <v>0</v>
      </c>
      <c r="BZ844" s="177">
        <v>0</v>
      </c>
      <c r="CA844" s="177">
        <v>0</v>
      </c>
      <c r="CB844" s="177">
        <v>0</v>
      </c>
      <c r="CC844" s="177">
        <v>0</v>
      </c>
      <c r="CD844" s="177">
        <v>0</v>
      </c>
      <c r="CE844" s="177">
        <v>0</v>
      </c>
      <c r="CF844" s="177">
        <v>0</v>
      </c>
      <c r="CG844" s="177">
        <v>0</v>
      </c>
      <c r="CH844" s="177">
        <v>0</v>
      </c>
      <c r="CI844" s="177">
        <v>0</v>
      </c>
      <c r="CJ844" s="177">
        <v>0</v>
      </c>
      <c r="CK844" s="177">
        <v>0</v>
      </c>
      <c r="CL844" s="177">
        <v>0</v>
      </c>
      <c r="CM844" s="156" t="s">
        <v>2276</v>
      </c>
      <c r="CN844" s="153" t="s">
        <v>2277</v>
      </c>
      <c r="CO844" s="153" t="s">
        <v>2276</v>
      </c>
      <c r="CQ844" s="189" t="s">
        <v>2278</v>
      </c>
      <c r="CR844" s="154">
        <f t="shared" si="20"/>
        <v>0</v>
      </c>
      <c r="CS844" s="154" t="s">
        <v>1260</v>
      </c>
      <c r="CT844" s="154" t="s">
        <v>2329</v>
      </c>
      <c r="CU844" s="154">
        <v>0</v>
      </c>
      <c r="CW844" s="157" t="s">
        <v>2277</v>
      </c>
      <c r="CX844" s="154" t="s">
        <v>2276</v>
      </c>
      <c r="CY844" s="154">
        <v>0</v>
      </c>
      <c r="CZ844" s="174">
        <f t="shared" si="19"/>
        <v>0</v>
      </c>
      <c r="DA844" s="158" t="s">
        <v>1260</v>
      </c>
      <c r="DB844" s="154" t="s">
        <v>1261</v>
      </c>
      <c r="DC844" s="154" t="s">
        <v>1288</v>
      </c>
    </row>
    <row r="845" spans="1:107" ht="13.2" customHeight="1" x14ac:dyDescent="0.25">
      <c r="A845" s="175" t="s">
        <v>1262</v>
      </c>
      <c r="B845" s="176" t="s">
        <v>1263</v>
      </c>
      <c r="C845" s="177">
        <v>71460</v>
      </c>
      <c r="D845" s="177">
        <v>3299298</v>
      </c>
      <c r="E845" s="177">
        <v>2222828.44</v>
      </c>
      <c r="F845" s="177">
        <v>1591600</v>
      </c>
      <c r="G845" s="177">
        <v>1914084</v>
      </c>
      <c r="H845" s="177">
        <v>2035742.41</v>
      </c>
      <c r="I845" s="177">
        <v>7569466.0800000001</v>
      </c>
      <c r="J845" s="177">
        <v>6127343.9400000004</v>
      </c>
      <c r="K845" s="177">
        <v>0</v>
      </c>
      <c r="L845" s="177">
        <v>3609296.36</v>
      </c>
      <c r="M845" s="177">
        <v>2504149.75</v>
      </c>
      <c r="N845" s="177">
        <v>1617667.78</v>
      </c>
      <c r="O845" s="177">
        <v>2898574.25</v>
      </c>
      <c r="P845" s="177">
        <v>3357735.9</v>
      </c>
      <c r="Q845" s="177">
        <v>2533046</v>
      </c>
      <c r="R845" s="177">
        <v>0</v>
      </c>
      <c r="S845" s="177">
        <v>373000</v>
      </c>
      <c r="T845" s="177">
        <v>1177682.95</v>
      </c>
      <c r="U845" s="177">
        <v>3280750</v>
      </c>
      <c r="V845" s="177">
        <v>1161374</v>
      </c>
      <c r="W845" s="177">
        <v>0</v>
      </c>
      <c r="X845" s="177">
        <v>3825416</v>
      </c>
      <c r="Y845" s="177">
        <v>3236930.85</v>
      </c>
      <c r="Z845" s="177">
        <v>0</v>
      </c>
      <c r="AA845" s="177">
        <v>428400</v>
      </c>
      <c r="AB845" s="177">
        <v>1090652</v>
      </c>
      <c r="AC845" s="177">
        <v>500000</v>
      </c>
      <c r="AD845" s="177">
        <v>6618131.3200000003</v>
      </c>
      <c r="AE845" s="177">
        <v>586903</v>
      </c>
      <c r="AF845" s="177">
        <v>1051395</v>
      </c>
      <c r="AG845" s="177">
        <v>3200822.5</v>
      </c>
      <c r="AH845" s="177">
        <v>1843556</v>
      </c>
      <c r="AI845" s="177">
        <v>3994765</v>
      </c>
      <c r="AJ845" s="177">
        <v>2595838.75</v>
      </c>
      <c r="AK845" s="177">
        <v>752635.73</v>
      </c>
      <c r="AL845" s="177">
        <v>5107817</v>
      </c>
      <c r="AM845" s="177">
        <v>0</v>
      </c>
      <c r="AN845" s="177">
        <v>8326676.2999999998</v>
      </c>
      <c r="AO845" s="177">
        <v>150000</v>
      </c>
      <c r="AP845" s="177">
        <v>191940</v>
      </c>
      <c r="AQ845" s="177">
        <v>0</v>
      </c>
      <c r="AR845" s="177">
        <v>4901351.1500000004</v>
      </c>
      <c r="AS845" s="177">
        <v>1034100</v>
      </c>
      <c r="AT845" s="177">
        <v>0</v>
      </c>
      <c r="AU845" s="177">
        <v>1449860</v>
      </c>
      <c r="AV845" s="177">
        <v>900000</v>
      </c>
      <c r="AW845" s="177">
        <v>0</v>
      </c>
      <c r="AX845" s="177">
        <v>0</v>
      </c>
      <c r="AY845" s="177">
        <v>44312.11</v>
      </c>
      <c r="AZ845" s="177">
        <v>150000</v>
      </c>
      <c r="BA845" s="177">
        <v>31714.7</v>
      </c>
      <c r="BB845" s="177">
        <v>0</v>
      </c>
      <c r="BC845" s="177">
        <v>495000</v>
      </c>
      <c r="BD845" s="177">
        <v>6293114</v>
      </c>
      <c r="BE845" s="177">
        <v>0</v>
      </c>
      <c r="BF845" s="177">
        <v>1474500</v>
      </c>
      <c r="BG845" s="177">
        <v>0</v>
      </c>
      <c r="BH845" s="177">
        <v>0</v>
      </c>
      <c r="BI845" s="177">
        <v>0</v>
      </c>
      <c r="BJ845" s="177">
        <v>250000</v>
      </c>
      <c r="BK845" s="177">
        <v>0</v>
      </c>
      <c r="BL845" s="177">
        <v>733400</v>
      </c>
      <c r="BM845" s="177">
        <v>946102.87</v>
      </c>
      <c r="BN845" s="177">
        <v>978760</v>
      </c>
      <c r="BO845" s="177">
        <v>2499254.2200000002</v>
      </c>
      <c r="BP845" s="177">
        <v>740668.85</v>
      </c>
      <c r="BQ845" s="177">
        <v>0</v>
      </c>
      <c r="BR845" s="177">
        <v>11590749.73</v>
      </c>
      <c r="BS845" s="177">
        <v>0</v>
      </c>
      <c r="BT845" s="177">
        <v>1136163</v>
      </c>
      <c r="BU845" s="177">
        <v>12837947</v>
      </c>
      <c r="BV845" s="177">
        <v>0</v>
      </c>
      <c r="BW845" s="177">
        <v>3522222.91</v>
      </c>
      <c r="BX845" s="177">
        <v>1424856</v>
      </c>
      <c r="BY845" s="177">
        <v>477426</v>
      </c>
      <c r="BZ845" s="177">
        <v>1247583.3400000001</v>
      </c>
      <c r="CA845" s="177">
        <v>4108100</v>
      </c>
      <c r="CB845" s="177">
        <v>878379</v>
      </c>
      <c r="CC845" s="177">
        <v>3371259</v>
      </c>
      <c r="CD845" s="177">
        <v>3047755</v>
      </c>
      <c r="CE845" s="177">
        <v>3481721.3</v>
      </c>
      <c r="CF845" s="177">
        <v>2884820</v>
      </c>
      <c r="CG845" s="177">
        <v>893995.75</v>
      </c>
      <c r="CH845" s="177">
        <v>847207</v>
      </c>
      <c r="CI845" s="177">
        <v>1530017.05</v>
      </c>
      <c r="CJ845" s="177">
        <v>1517496</v>
      </c>
      <c r="CK845" s="177">
        <v>2232721.48</v>
      </c>
      <c r="CL845" s="177">
        <v>0</v>
      </c>
      <c r="CM845" s="156" t="s">
        <v>2276</v>
      </c>
      <c r="CN845" s="153" t="s">
        <v>2277</v>
      </c>
      <c r="CO845" s="153" t="s">
        <v>2276</v>
      </c>
      <c r="CP845" s="154" t="s">
        <v>2282</v>
      </c>
      <c r="CQ845" s="207" t="s">
        <v>2278</v>
      </c>
      <c r="CR845" s="154">
        <f t="shared" si="20"/>
        <v>0</v>
      </c>
      <c r="CS845" s="154" t="s">
        <v>1262</v>
      </c>
      <c r="CT845" s="154" t="s">
        <v>2330</v>
      </c>
      <c r="CU845" s="154">
        <v>0</v>
      </c>
      <c r="CW845" s="157" t="s">
        <v>2277</v>
      </c>
      <c r="CX845" s="154" t="s">
        <v>2276</v>
      </c>
      <c r="CY845" s="154" t="s">
        <v>2282</v>
      </c>
      <c r="CZ845" s="174">
        <f t="shared" si="19"/>
        <v>0</v>
      </c>
      <c r="DA845" s="158" t="s">
        <v>1262</v>
      </c>
      <c r="DB845" s="154" t="s">
        <v>1263</v>
      </c>
      <c r="DC845" s="154" t="s">
        <v>1288</v>
      </c>
    </row>
    <row r="846" spans="1:107" ht="13.2" customHeight="1" x14ac:dyDescent="0.25">
      <c r="A846" s="175" t="s">
        <v>1264</v>
      </c>
      <c r="B846" s="176" t="s">
        <v>1265</v>
      </c>
      <c r="C846" s="177">
        <v>0</v>
      </c>
      <c r="D846" s="177">
        <v>0</v>
      </c>
      <c r="E846" s="177">
        <v>0</v>
      </c>
      <c r="F846" s="177">
        <v>0</v>
      </c>
      <c r="G846" s="177">
        <v>0</v>
      </c>
      <c r="H846" s="177">
        <v>0</v>
      </c>
      <c r="I846" s="177">
        <v>0</v>
      </c>
      <c r="J846" s="177">
        <v>0</v>
      </c>
      <c r="K846" s="177">
        <v>0</v>
      </c>
      <c r="L846" s="177">
        <v>0</v>
      </c>
      <c r="M846" s="177">
        <v>0</v>
      </c>
      <c r="N846" s="177">
        <v>0</v>
      </c>
      <c r="O846" s="177">
        <v>0</v>
      </c>
      <c r="P846" s="177">
        <v>0</v>
      </c>
      <c r="Q846" s="177">
        <v>0</v>
      </c>
      <c r="R846" s="177">
        <v>0</v>
      </c>
      <c r="S846" s="177">
        <v>0</v>
      </c>
      <c r="T846" s="177">
        <v>0</v>
      </c>
      <c r="U846" s="177">
        <v>0</v>
      </c>
      <c r="V846" s="177">
        <v>0</v>
      </c>
      <c r="W846" s="177">
        <v>0</v>
      </c>
      <c r="X846" s="177">
        <v>0</v>
      </c>
      <c r="Y846" s="177">
        <v>0</v>
      </c>
      <c r="Z846" s="177">
        <v>0</v>
      </c>
      <c r="AA846" s="177">
        <v>0</v>
      </c>
      <c r="AB846" s="177">
        <v>0</v>
      </c>
      <c r="AC846" s="177">
        <v>0</v>
      </c>
      <c r="AD846" s="177">
        <v>0</v>
      </c>
      <c r="AE846" s="177">
        <v>0</v>
      </c>
      <c r="AF846" s="177">
        <v>0</v>
      </c>
      <c r="AG846" s="177">
        <v>0</v>
      </c>
      <c r="AH846" s="177">
        <v>0</v>
      </c>
      <c r="AI846" s="177">
        <v>0</v>
      </c>
      <c r="AJ846" s="177">
        <v>0</v>
      </c>
      <c r="AK846" s="177">
        <v>0</v>
      </c>
      <c r="AL846" s="177">
        <v>0</v>
      </c>
      <c r="AM846" s="177">
        <v>0</v>
      </c>
      <c r="AN846" s="177">
        <v>0</v>
      </c>
      <c r="AO846" s="177">
        <v>0</v>
      </c>
      <c r="AP846" s="177">
        <v>0</v>
      </c>
      <c r="AQ846" s="177">
        <v>0</v>
      </c>
      <c r="AR846" s="177">
        <v>0</v>
      </c>
      <c r="AS846" s="177">
        <v>0</v>
      </c>
      <c r="AT846" s="177">
        <v>0</v>
      </c>
      <c r="AU846" s="177">
        <v>0</v>
      </c>
      <c r="AV846" s="177">
        <v>0</v>
      </c>
      <c r="AW846" s="177">
        <v>0</v>
      </c>
      <c r="AX846" s="177">
        <v>0</v>
      </c>
      <c r="AY846" s="177">
        <v>0</v>
      </c>
      <c r="AZ846" s="177">
        <v>0</v>
      </c>
      <c r="BA846" s="177">
        <v>0</v>
      </c>
      <c r="BB846" s="177">
        <v>0</v>
      </c>
      <c r="BC846" s="177">
        <v>0</v>
      </c>
      <c r="BD846" s="177">
        <v>0</v>
      </c>
      <c r="BE846" s="177">
        <v>0</v>
      </c>
      <c r="BF846" s="177">
        <v>0</v>
      </c>
      <c r="BG846" s="177">
        <v>0</v>
      </c>
      <c r="BH846" s="177">
        <v>0</v>
      </c>
      <c r="BI846" s="177">
        <v>0</v>
      </c>
      <c r="BJ846" s="177">
        <v>0</v>
      </c>
      <c r="BK846" s="177">
        <v>0</v>
      </c>
      <c r="BL846" s="177">
        <v>0</v>
      </c>
      <c r="BM846" s="177">
        <v>0</v>
      </c>
      <c r="BN846" s="177">
        <v>0</v>
      </c>
      <c r="BO846" s="177">
        <v>0</v>
      </c>
      <c r="BP846" s="177">
        <v>0</v>
      </c>
      <c r="BQ846" s="177">
        <v>0</v>
      </c>
      <c r="BR846" s="177">
        <v>0</v>
      </c>
      <c r="BS846" s="177">
        <v>0</v>
      </c>
      <c r="BT846" s="177">
        <v>0</v>
      </c>
      <c r="BU846" s="177">
        <v>0</v>
      </c>
      <c r="BV846" s="177">
        <v>0</v>
      </c>
      <c r="BW846" s="177">
        <v>0</v>
      </c>
      <c r="BX846" s="177">
        <v>0</v>
      </c>
      <c r="BY846" s="177">
        <v>0</v>
      </c>
      <c r="BZ846" s="177">
        <v>0</v>
      </c>
      <c r="CA846" s="177">
        <v>0</v>
      </c>
      <c r="CB846" s="177">
        <v>0</v>
      </c>
      <c r="CC846" s="177">
        <v>0</v>
      </c>
      <c r="CD846" s="177">
        <v>0</v>
      </c>
      <c r="CE846" s="177">
        <v>0</v>
      </c>
      <c r="CF846" s="177">
        <v>0</v>
      </c>
      <c r="CG846" s="177">
        <v>0</v>
      </c>
      <c r="CH846" s="177">
        <v>0</v>
      </c>
      <c r="CI846" s="177">
        <v>0</v>
      </c>
      <c r="CJ846" s="177">
        <v>0</v>
      </c>
      <c r="CK846" s="177">
        <v>0</v>
      </c>
      <c r="CL846" s="177">
        <v>0</v>
      </c>
      <c r="CM846" s="156" t="s">
        <v>2276</v>
      </c>
      <c r="CN846" s="153" t="s">
        <v>2277</v>
      </c>
      <c r="CO846" s="153" t="s">
        <v>2276</v>
      </c>
      <c r="CP846" s="154" t="s">
        <v>2282</v>
      </c>
      <c r="CQ846" s="207" t="s">
        <v>2278</v>
      </c>
      <c r="CR846" s="154">
        <f t="shared" si="20"/>
        <v>0</v>
      </c>
      <c r="CS846" s="154" t="s">
        <v>1264</v>
      </c>
      <c r="CT846" s="154" t="s">
        <v>1265</v>
      </c>
      <c r="CU846" s="154">
        <v>0</v>
      </c>
      <c r="CW846" s="157" t="s">
        <v>2277</v>
      </c>
      <c r="CX846" s="154" t="s">
        <v>2276</v>
      </c>
      <c r="CY846" s="154" t="s">
        <v>2282</v>
      </c>
      <c r="CZ846" s="174">
        <f>A846-DA846</f>
        <v>0</v>
      </c>
      <c r="DA846" s="158" t="s">
        <v>1264</v>
      </c>
      <c r="DB846" s="154" t="s">
        <v>1265</v>
      </c>
      <c r="DC846" s="154" t="s">
        <v>1288</v>
      </c>
    </row>
    <row r="848" spans="1:107" ht="13.2" customHeight="1" x14ac:dyDescent="0.25">
      <c r="A848" s="157" t="s">
        <v>2367</v>
      </c>
    </row>
    <row r="849" spans="1:90" ht="13.2" customHeight="1" x14ac:dyDescent="0.25">
      <c r="B849" s="153" t="s">
        <v>2331</v>
      </c>
    </row>
    <row r="850" spans="1:90" ht="13.2" customHeight="1" x14ac:dyDescent="0.25">
      <c r="A850" s="153">
        <v>1</v>
      </c>
      <c r="B850" s="154" t="s">
        <v>2332</v>
      </c>
      <c r="C850" s="155">
        <f>SUM(C5:C265)</f>
        <v>1373645115.2499998</v>
      </c>
      <c r="D850" s="155">
        <f t="shared" ref="D850:BO850" si="21">SUM(D5:D265)</f>
        <v>128878736.76999998</v>
      </c>
      <c r="E850" s="155">
        <f t="shared" si="21"/>
        <v>98148564.750000015</v>
      </c>
      <c r="F850" s="155">
        <f t="shared" si="21"/>
        <v>86220808.669999987</v>
      </c>
      <c r="G850" s="155">
        <f t="shared" si="21"/>
        <v>78786563.830000013</v>
      </c>
      <c r="H850" s="155">
        <f t="shared" si="21"/>
        <v>95182645.87999998</v>
      </c>
      <c r="I850" s="155">
        <f t="shared" si="21"/>
        <v>140577296.69</v>
      </c>
      <c r="J850" s="155">
        <f t="shared" si="21"/>
        <v>192770502.84000003</v>
      </c>
      <c r="K850" s="155">
        <f t="shared" si="21"/>
        <v>104867155.8</v>
      </c>
      <c r="L850" s="155">
        <f t="shared" si="21"/>
        <v>183951388.09999999</v>
      </c>
      <c r="M850" s="155">
        <f t="shared" si="21"/>
        <v>285901209.73999989</v>
      </c>
      <c r="N850" s="155">
        <f t="shared" si="21"/>
        <v>81181873.959999993</v>
      </c>
      <c r="O850" s="155">
        <f t="shared" si="21"/>
        <v>814176064.18000007</v>
      </c>
      <c r="P850" s="155">
        <f t="shared" si="21"/>
        <v>119040777.23999998</v>
      </c>
      <c r="Q850" s="155">
        <f t="shared" si="21"/>
        <v>108027939.66999997</v>
      </c>
      <c r="R850" s="155">
        <f t="shared" si="21"/>
        <v>280946433.94000006</v>
      </c>
      <c r="S850" s="155">
        <f t="shared" si="21"/>
        <v>122285230.78999995</v>
      </c>
      <c r="T850" s="155">
        <f t="shared" si="21"/>
        <v>104204818.44000004</v>
      </c>
      <c r="U850" s="155">
        <f t="shared" si="21"/>
        <v>107394376.06999996</v>
      </c>
      <c r="V850" s="155">
        <f t="shared" si="21"/>
        <v>57114338.429999992</v>
      </c>
      <c r="W850" s="155">
        <f t="shared" si="21"/>
        <v>1079604432.2599998</v>
      </c>
      <c r="X850" s="155">
        <f t="shared" si="21"/>
        <v>90988815.069999978</v>
      </c>
      <c r="Y850" s="155">
        <f t="shared" si="21"/>
        <v>206071586.69999996</v>
      </c>
      <c r="Z850" s="155">
        <f t="shared" si="21"/>
        <v>115882719.90999994</v>
      </c>
      <c r="AA850" s="155">
        <f t="shared" si="21"/>
        <v>37087171.469999999</v>
      </c>
      <c r="AB850" s="155">
        <f t="shared" si="21"/>
        <v>61810756.879999995</v>
      </c>
      <c r="AC850" s="155">
        <f t="shared" si="21"/>
        <v>77033714.620000035</v>
      </c>
      <c r="AD850" s="155">
        <f t="shared" si="21"/>
        <v>274251560.78999996</v>
      </c>
      <c r="AE850" s="155">
        <f t="shared" si="21"/>
        <v>71502537.769999981</v>
      </c>
      <c r="AF850" s="155">
        <f t="shared" si="21"/>
        <v>80946090.759999976</v>
      </c>
      <c r="AG850" s="155">
        <f t="shared" si="21"/>
        <v>105498456.89999999</v>
      </c>
      <c r="AH850" s="155">
        <f t="shared" si="21"/>
        <v>149474252</v>
      </c>
      <c r="AI850" s="155">
        <f t="shared" si="21"/>
        <v>122725866.11000001</v>
      </c>
      <c r="AJ850" s="155">
        <f t="shared" si="21"/>
        <v>85009371.269999966</v>
      </c>
      <c r="AK850" s="155">
        <f t="shared" si="21"/>
        <v>2085822721.9800017</v>
      </c>
      <c r="AL850" s="155">
        <f t="shared" si="21"/>
        <v>138809481.85000002</v>
      </c>
      <c r="AM850" s="155">
        <f t="shared" si="21"/>
        <v>86474911.329999998</v>
      </c>
      <c r="AN850" s="155">
        <f t="shared" si="21"/>
        <v>168025242.02999994</v>
      </c>
      <c r="AO850" s="155">
        <f t="shared" si="21"/>
        <v>149522887.96000004</v>
      </c>
      <c r="AP850" s="155">
        <f t="shared" si="21"/>
        <v>95195878.200000003</v>
      </c>
      <c r="AQ850" s="155">
        <f t="shared" si="21"/>
        <v>47636900.240000017</v>
      </c>
      <c r="AR850" s="155">
        <f t="shared" si="21"/>
        <v>548636138.69999993</v>
      </c>
      <c r="AS850" s="155">
        <f t="shared" si="21"/>
        <v>107869589.52999996</v>
      </c>
      <c r="AT850" s="155">
        <f t="shared" si="21"/>
        <v>156343931.02000004</v>
      </c>
      <c r="AU850" s="155">
        <f t="shared" si="21"/>
        <v>201142274.91000006</v>
      </c>
      <c r="AV850" s="155">
        <f t="shared" si="21"/>
        <v>79418349.429999977</v>
      </c>
      <c r="AW850" s="155">
        <f t="shared" si="21"/>
        <v>63488869.139999963</v>
      </c>
      <c r="AX850" s="155">
        <f t="shared" si="21"/>
        <v>126708509.84999999</v>
      </c>
      <c r="AY850" s="155">
        <f t="shared" si="21"/>
        <v>82203915.699999988</v>
      </c>
      <c r="AZ850" s="155">
        <f t="shared" si="21"/>
        <v>128405794.42999999</v>
      </c>
      <c r="BA850" s="155">
        <f t="shared" si="21"/>
        <v>746951930.1900003</v>
      </c>
      <c r="BB850" s="155">
        <f t="shared" si="21"/>
        <v>168980902.34999993</v>
      </c>
      <c r="BC850" s="155">
        <f t="shared" si="21"/>
        <v>1498628386.3500001</v>
      </c>
      <c r="BD850" s="155">
        <f t="shared" si="21"/>
        <v>264244080.34</v>
      </c>
      <c r="BE850" s="155">
        <f t="shared" si="21"/>
        <v>54329625.820000015</v>
      </c>
      <c r="BF850" s="155">
        <f t="shared" si="21"/>
        <v>229571070.94999996</v>
      </c>
      <c r="BG850" s="155">
        <f t="shared" si="21"/>
        <v>788135024.28999996</v>
      </c>
      <c r="BH850" s="155">
        <f t="shared" si="21"/>
        <v>91705758.260000005</v>
      </c>
      <c r="BI850" s="155">
        <f t="shared" si="21"/>
        <v>81898614.360000014</v>
      </c>
      <c r="BJ850" s="155">
        <f t="shared" si="21"/>
        <v>130600932.96999998</v>
      </c>
      <c r="BK850" s="155">
        <f t="shared" si="21"/>
        <v>98848752.809999973</v>
      </c>
      <c r="BL850" s="155">
        <f t="shared" si="21"/>
        <v>774394677.91999972</v>
      </c>
      <c r="BM850" s="155">
        <f t="shared" si="21"/>
        <v>174698154.35999998</v>
      </c>
      <c r="BN850" s="155">
        <f t="shared" si="21"/>
        <v>155316014.86000001</v>
      </c>
      <c r="BO850" s="155">
        <f t="shared" si="21"/>
        <v>177768237.77000001</v>
      </c>
      <c r="BP850" s="155">
        <f t="shared" ref="BP850:CL850" si="22">SUM(BP5:BP265)</f>
        <v>151889457.4600001</v>
      </c>
      <c r="BQ850" s="155">
        <f t="shared" si="22"/>
        <v>130762237.10000002</v>
      </c>
      <c r="BR850" s="155">
        <f>SUM(BR5:BR265)</f>
        <v>3931487485.670001</v>
      </c>
      <c r="BS850" s="155">
        <f t="shared" si="22"/>
        <v>124930480.92999995</v>
      </c>
      <c r="BT850" s="155">
        <f t="shared" si="22"/>
        <v>121540440.86000003</v>
      </c>
      <c r="BU850" s="155">
        <f t="shared" si="22"/>
        <v>860207054.16000021</v>
      </c>
      <c r="BV850" s="155">
        <f t="shared" si="22"/>
        <v>87520677.010000005</v>
      </c>
      <c r="BW850" s="155">
        <f t="shared" si="22"/>
        <v>85401166.719999999</v>
      </c>
      <c r="BX850" s="155">
        <f t="shared" si="22"/>
        <v>416084942.87</v>
      </c>
      <c r="BY850" s="155">
        <f t="shared" si="22"/>
        <v>65358429.119999975</v>
      </c>
      <c r="BZ850" s="155">
        <f t="shared" si="22"/>
        <v>72272767.110000014</v>
      </c>
      <c r="CA850" s="155">
        <f t="shared" si="22"/>
        <v>108272409.19999999</v>
      </c>
      <c r="CB850" s="155">
        <f t="shared" si="22"/>
        <v>146253590.84999999</v>
      </c>
      <c r="CC850" s="155">
        <f t="shared" si="22"/>
        <v>374352813.76999986</v>
      </c>
      <c r="CD850" s="155">
        <f t="shared" si="22"/>
        <v>178963630.64999995</v>
      </c>
      <c r="CE850" s="155">
        <f t="shared" si="22"/>
        <v>307152826.54999995</v>
      </c>
      <c r="CF850" s="155">
        <f t="shared" si="22"/>
        <v>59974174.000000015</v>
      </c>
      <c r="CG850" s="155">
        <f t="shared" si="22"/>
        <v>63543413.910000019</v>
      </c>
      <c r="CH850" s="155">
        <f t="shared" si="22"/>
        <v>82418648.909999982</v>
      </c>
      <c r="CI850" s="155">
        <f t="shared" si="22"/>
        <v>55876707.809999995</v>
      </c>
      <c r="CJ850" s="155">
        <f t="shared" si="22"/>
        <v>381305323.28000003</v>
      </c>
      <c r="CK850" s="155">
        <f t="shared" si="22"/>
        <v>84589230.450000003</v>
      </c>
      <c r="CL850" s="155">
        <f t="shared" si="22"/>
        <v>96207691.519999981</v>
      </c>
    </row>
    <row r="852" spans="1:90" ht="13.2" customHeight="1" x14ac:dyDescent="0.25">
      <c r="A852" s="153">
        <v>2</v>
      </c>
      <c r="B852" s="154" t="s">
        <v>2333</v>
      </c>
      <c r="C852" s="155">
        <f>SUM(C266:C391)</f>
        <v>221446994.43999997</v>
      </c>
      <c r="D852" s="155">
        <f t="shared" ref="D852:BO852" si="23">SUM(D266:D391)</f>
        <v>10227312.780000001</v>
      </c>
      <c r="E852" s="155">
        <f t="shared" si="23"/>
        <v>15121489.939999999</v>
      </c>
      <c r="F852" s="155">
        <f t="shared" si="23"/>
        <v>17992025.040000003</v>
      </c>
      <c r="G852" s="155">
        <f t="shared" si="23"/>
        <v>10641460.9</v>
      </c>
      <c r="H852" s="155">
        <f t="shared" si="23"/>
        <v>24707330.609999999</v>
      </c>
      <c r="I852" s="155">
        <f t="shared" si="23"/>
        <v>23771107.810000002</v>
      </c>
      <c r="J852" s="155">
        <f t="shared" si="23"/>
        <v>26955856.309999999</v>
      </c>
      <c r="K852" s="155">
        <f t="shared" si="23"/>
        <v>23120786.210000001</v>
      </c>
      <c r="L852" s="155">
        <f t="shared" si="23"/>
        <v>17486796.09</v>
      </c>
      <c r="M852" s="155">
        <f t="shared" si="23"/>
        <v>75398335.969999999</v>
      </c>
      <c r="N852" s="155">
        <f t="shared" si="23"/>
        <v>7996556.8799999999</v>
      </c>
      <c r="O852" s="155">
        <f t="shared" si="23"/>
        <v>152634395.63</v>
      </c>
      <c r="P852" s="155">
        <f t="shared" si="23"/>
        <v>22524355.390000001</v>
      </c>
      <c r="Q852" s="155">
        <f t="shared" si="23"/>
        <v>20415376.969999999</v>
      </c>
      <c r="R852" s="155">
        <f t="shared" si="23"/>
        <v>60011986.340000011</v>
      </c>
      <c r="S852" s="155">
        <f t="shared" si="23"/>
        <v>18410543.829999998</v>
      </c>
      <c r="T852" s="155">
        <f t="shared" si="23"/>
        <v>11933099.43</v>
      </c>
      <c r="U852" s="155">
        <f t="shared" si="23"/>
        <v>21223904.16</v>
      </c>
      <c r="V852" s="155">
        <f t="shared" si="23"/>
        <v>17424766.18</v>
      </c>
      <c r="W852" s="155">
        <f t="shared" si="23"/>
        <v>323748540.70999998</v>
      </c>
      <c r="X852" s="155">
        <f t="shared" si="23"/>
        <v>11297700.9</v>
      </c>
      <c r="Y852" s="155">
        <f t="shared" si="23"/>
        <v>27452776.259999998</v>
      </c>
      <c r="Z852" s="155">
        <f t="shared" si="23"/>
        <v>26567906.890000004</v>
      </c>
      <c r="AA852" s="155">
        <f t="shared" si="23"/>
        <v>6922612.709999999</v>
      </c>
      <c r="AB852" s="155">
        <f t="shared" si="23"/>
        <v>11360297.390000001</v>
      </c>
      <c r="AC852" s="155">
        <f t="shared" si="23"/>
        <v>8487134.5300000012</v>
      </c>
      <c r="AD852" s="155">
        <f t="shared" si="23"/>
        <v>83615487.949999988</v>
      </c>
      <c r="AE852" s="155">
        <f t="shared" si="23"/>
        <v>12448961.330000002</v>
      </c>
      <c r="AF852" s="155">
        <f t="shared" si="23"/>
        <v>15133795.58</v>
      </c>
      <c r="AG852" s="155">
        <f t="shared" si="23"/>
        <v>17876792.870000005</v>
      </c>
      <c r="AH852" s="155">
        <f t="shared" si="23"/>
        <v>69620939.919999987</v>
      </c>
      <c r="AI852" s="155">
        <f t="shared" si="23"/>
        <v>17051821.500000004</v>
      </c>
      <c r="AJ852" s="155">
        <f t="shared" si="23"/>
        <v>11303970.379999999</v>
      </c>
      <c r="AK852" s="155">
        <f t="shared" si="23"/>
        <v>384982017.58999997</v>
      </c>
      <c r="AL852" s="155">
        <f t="shared" si="23"/>
        <v>16650763.090000002</v>
      </c>
      <c r="AM852" s="155">
        <f t="shared" si="23"/>
        <v>20472649.229999997</v>
      </c>
      <c r="AN852" s="155">
        <f t="shared" si="23"/>
        <v>46851128.040000007</v>
      </c>
      <c r="AO852" s="155">
        <f t="shared" si="23"/>
        <v>40429681.81000001</v>
      </c>
      <c r="AP852" s="155">
        <f t="shared" si="23"/>
        <v>18942935.460000001</v>
      </c>
      <c r="AQ852" s="155">
        <f t="shared" si="23"/>
        <v>12080625.380000001</v>
      </c>
      <c r="AR852" s="155">
        <f t="shared" si="23"/>
        <v>96880916.359999999</v>
      </c>
      <c r="AS852" s="155">
        <f t="shared" si="23"/>
        <v>17948505.560000002</v>
      </c>
      <c r="AT852" s="155">
        <f t="shared" si="23"/>
        <v>34817927.93</v>
      </c>
      <c r="AU852" s="155">
        <f t="shared" si="23"/>
        <v>39281328.919999994</v>
      </c>
      <c r="AV852" s="155">
        <f t="shared" si="23"/>
        <v>12648857.75</v>
      </c>
      <c r="AW852" s="155">
        <f t="shared" si="23"/>
        <v>10573282.789999999</v>
      </c>
      <c r="AX852" s="155">
        <f t="shared" si="23"/>
        <v>29708655.220000003</v>
      </c>
      <c r="AY852" s="155">
        <f t="shared" si="23"/>
        <v>23971831.020000007</v>
      </c>
      <c r="AZ852" s="155">
        <f t="shared" si="23"/>
        <v>6991633.7300000004</v>
      </c>
      <c r="BA852" s="155">
        <f t="shared" si="23"/>
        <v>117959774.23</v>
      </c>
      <c r="BB852" s="155">
        <f t="shared" si="23"/>
        <v>75806600.170000002</v>
      </c>
      <c r="BC852" s="155">
        <f t="shared" si="23"/>
        <v>180968565.14999998</v>
      </c>
      <c r="BD852" s="155">
        <f t="shared" si="23"/>
        <v>57930043.610000007</v>
      </c>
      <c r="BE852" s="155">
        <f t="shared" si="23"/>
        <v>22962394.239999998</v>
      </c>
      <c r="BF852" s="155">
        <f t="shared" si="23"/>
        <v>156718851.06999999</v>
      </c>
      <c r="BG852" s="155">
        <f t="shared" si="23"/>
        <v>245893183.20999998</v>
      </c>
      <c r="BH852" s="155">
        <f t="shared" si="23"/>
        <v>16811820.740000002</v>
      </c>
      <c r="BI852" s="155">
        <f t="shared" si="23"/>
        <v>17851336.390000001</v>
      </c>
      <c r="BJ852" s="155">
        <f t="shared" si="23"/>
        <v>31040533.09</v>
      </c>
      <c r="BK852" s="155">
        <f t="shared" si="23"/>
        <v>15565514.670000002</v>
      </c>
      <c r="BL852" s="155">
        <f t="shared" si="23"/>
        <v>181175919.06999999</v>
      </c>
      <c r="BM852" s="155">
        <f t="shared" si="23"/>
        <v>49794614.210000008</v>
      </c>
      <c r="BN852" s="155">
        <f t="shared" si="23"/>
        <v>37298078.700000003</v>
      </c>
      <c r="BO852" s="155">
        <f t="shared" si="23"/>
        <v>55341682.950000003</v>
      </c>
      <c r="BP852" s="155">
        <f t="shared" ref="BP852:CL852" si="24">SUM(BP266:BP391)</f>
        <v>32010430.23</v>
      </c>
      <c r="BQ852" s="155">
        <f t="shared" si="24"/>
        <v>30656088.989999998</v>
      </c>
      <c r="BR852" s="155">
        <f t="shared" si="24"/>
        <v>706097884.13999999</v>
      </c>
      <c r="BS852" s="155">
        <f t="shared" si="24"/>
        <v>44444813.490000002</v>
      </c>
      <c r="BT852" s="155">
        <f t="shared" si="24"/>
        <v>31284695.470000003</v>
      </c>
      <c r="BU852" s="155">
        <f t="shared" si="24"/>
        <v>115047199.88000001</v>
      </c>
      <c r="BV852" s="155">
        <f t="shared" si="24"/>
        <v>10275950.029999999</v>
      </c>
      <c r="BW852" s="155">
        <f t="shared" si="24"/>
        <v>22004909.979999997</v>
      </c>
      <c r="BX852" s="155">
        <f t="shared" si="24"/>
        <v>90024499.030000001</v>
      </c>
      <c r="BY852" s="155">
        <f t="shared" si="24"/>
        <v>17751932.18</v>
      </c>
      <c r="BZ852" s="155">
        <f t="shared" si="24"/>
        <v>18301899.119999994</v>
      </c>
      <c r="CA852" s="155">
        <f t="shared" si="24"/>
        <v>21499103.200000003</v>
      </c>
      <c r="CB852" s="155">
        <f t="shared" si="24"/>
        <v>31987599.179999996</v>
      </c>
      <c r="CC852" s="155">
        <f t="shared" si="24"/>
        <v>73806619.109999999</v>
      </c>
      <c r="CD852" s="155">
        <f t="shared" si="24"/>
        <v>37258094.250000007</v>
      </c>
      <c r="CE852" s="155">
        <f t="shared" si="24"/>
        <v>42567546.349999994</v>
      </c>
      <c r="CF852" s="155">
        <f t="shared" si="24"/>
        <v>24620439.030000001</v>
      </c>
      <c r="CG852" s="155">
        <f t="shared" si="24"/>
        <v>19264698.480000004</v>
      </c>
      <c r="CH852" s="155">
        <f t="shared" si="24"/>
        <v>21561951.830000002</v>
      </c>
      <c r="CI852" s="155">
        <f t="shared" si="24"/>
        <v>21373578.150000002</v>
      </c>
      <c r="CJ852" s="155">
        <f t="shared" si="24"/>
        <v>98217896.129999995</v>
      </c>
      <c r="CK852" s="155">
        <f t="shared" si="24"/>
        <v>19298509.490000002</v>
      </c>
      <c r="CL852" s="155">
        <f t="shared" si="24"/>
        <v>13084762.230000002</v>
      </c>
    </row>
    <row r="853" spans="1:90" ht="13.2" customHeight="1" x14ac:dyDescent="0.25">
      <c r="A853" s="153">
        <v>3</v>
      </c>
      <c r="B853" s="154" t="s">
        <v>2334</v>
      </c>
      <c r="C853" s="155">
        <f>SUM(C392:C399)</f>
        <v>1046697546.26</v>
      </c>
      <c r="D853" s="155">
        <f t="shared" ref="D853:BO853" si="25">SUM(D392:D399)</f>
        <v>85301753.980000004</v>
      </c>
      <c r="E853" s="155">
        <f t="shared" si="25"/>
        <v>53973047.909999996</v>
      </c>
      <c r="F853" s="155">
        <f t="shared" si="25"/>
        <v>43576869.57</v>
      </c>
      <c r="G853" s="155">
        <f t="shared" si="25"/>
        <v>49631207.369999997</v>
      </c>
      <c r="H853" s="155">
        <f t="shared" si="25"/>
        <v>43843247.359999999</v>
      </c>
      <c r="I853" s="155">
        <f t="shared" si="25"/>
        <v>52416358.609999999</v>
      </c>
      <c r="J853" s="155">
        <f t="shared" si="25"/>
        <v>125913849.69999999</v>
      </c>
      <c r="K853" s="155">
        <f t="shared" si="25"/>
        <v>60087995.719999999</v>
      </c>
      <c r="L853" s="155">
        <f t="shared" si="25"/>
        <v>144567394.03</v>
      </c>
      <c r="M853" s="155">
        <f t="shared" si="25"/>
        <v>159141854.75</v>
      </c>
      <c r="N853" s="155">
        <f t="shared" si="25"/>
        <v>52210576.119999997</v>
      </c>
      <c r="O853" s="155">
        <f t="shared" si="25"/>
        <v>627802169.16999996</v>
      </c>
      <c r="P853" s="155">
        <f t="shared" si="25"/>
        <v>68775416.430000007</v>
      </c>
      <c r="Q853" s="155">
        <f t="shared" si="25"/>
        <v>52006587.210000008</v>
      </c>
      <c r="R853" s="155">
        <f t="shared" si="25"/>
        <v>179595801.74000001</v>
      </c>
      <c r="S853" s="155">
        <f t="shared" si="25"/>
        <v>65126341.189999998</v>
      </c>
      <c r="T853" s="155">
        <f t="shared" si="25"/>
        <v>67318824.050000012</v>
      </c>
      <c r="U853" s="155">
        <f t="shared" si="25"/>
        <v>69115216.609999999</v>
      </c>
      <c r="V853" s="155">
        <f t="shared" si="25"/>
        <v>24157384.68</v>
      </c>
      <c r="W853" s="155">
        <f t="shared" si="25"/>
        <v>722882294.45000005</v>
      </c>
      <c r="X853" s="155">
        <f t="shared" si="25"/>
        <v>55260463.18</v>
      </c>
      <c r="Y853" s="155">
        <f t="shared" si="25"/>
        <v>82760130.450000003</v>
      </c>
      <c r="Z853" s="155">
        <f t="shared" si="25"/>
        <v>58160648.75</v>
      </c>
      <c r="AA853" s="155">
        <f t="shared" si="25"/>
        <v>23446161.75</v>
      </c>
      <c r="AB853" s="155">
        <f t="shared" si="25"/>
        <v>35149291.950000003</v>
      </c>
      <c r="AC853" s="155">
        <f t="shared" si="25"/>
        <v>28104341.27</v>
      </c>
      <c r="AD853" s="155">
        <f t="shared" si="25"/>
        <v>157908608.5</v>
      </c>
      <c r="AE853" s="155">
        <f t="shared" si="25"/>
        <v>34742455.470000006</v>
      </c>
      <c r="AF853" s="155">
        <f t="shared" si="25"/>
        <v>35025893.93</v>
      </c>
      <c r="AG853" s="155">
        <f t="shared" si="25"/>
        <v>69898933</v>
      </c>
      <c r="AH853" s="155">
        <f t="shared" si="25"/>
        <v>50881259.879999995</v>
      </c>
      <c r="AI853" s="155">
        <f t="shared" si="25"/>
        <v>88162484.419999987</v>
      </c>
      <c r="AJ853" s="155">
        <f t="shared" si="25"/>
        <v>62601549.760000005</v>
      </c>
      <c r="AK853" s="155">
        <f t="shared" si="25"/>
        <v>1237339968.5400004</v>
      </c>
      <c r="AL853" s="155">
        <f t="shared" si="25"/>
        <v>97069778.450000003</v>
      </c>
      <c r="AM853" s="155">
        <f t="shared" si="25"/>
        <v>42692975.179999992</v>
      </c>
      <c r="AN853" s="155">
        <f t="shared" si="25"/>
        <v>93668306.439999998</v>
      </c>
      <c r="AO853" s="155">
        <f t="shared" si="25"/>
        <v>60088641.909999996</v>
      </c>
      <c r="AP853" s="155">
        <f t="shared" si="25"/>
        <v>59580230.769999996</v>
      </c>
      <c r="AQ853" s="155">
        <f t="shared" si="25"/>
        <v>24877182.510000002</v>
      </c>
      <c r="AR853" s="155">
        <f t="shared" si="25"/>
        <v>412720194.02999991</v>
      </c>
      <c r="AS853" s="155">
        <f t="shared" si="25"/>
        <v>55408290.519999996</v>
      </c>
      <c r="AT853" s="155">
        <f t="shared" si="25"/>
        <v>104193956.41000001</v>
      </c>
      <c r="AU853" s="155">
        <f t="shared" si="25"/>
        <v>88227204.189999998</v>
      </c>
      <c r="AV853" s="155">
        <f t="shared" si="25"/>
        <v>49314366.609999999</v>
      </c>
      <c r="AW853" s="155">
        <f t="shared" si="25"/>
        <v>37301428.650000006</v>
      </c>
      <c r="AX853" s="155">
        <f t="shared" si="25"/>
        <v>70749017.799999997</v>
      </c>
      <c r="AY853" s="155">
        <f t="shared" si="25"/>
        <v>37115688.960000001</v>
      </c>
      <c r="AZ853" s="155">
        <f t="shared" si="25"/>
        <v>102570798.44</v>
      </c>
      <c r="BA853" s="155">
        <f t="shared" si="25"/>
        <v>519874528.73000008</v>
      </c>
      <c r="BB853" s="155">
        <f t="shared" si="25"/>
        <v>72354823.980000004</v>
      </c>
      <c r="BC853" s="155">
        <f t="shared" si="25"/>
        <v>1193197168.6900001</v>
      </c>
      <c r="BD853" s="155">
        <f t="shared" si="25"/>
        <v>153033762.75</v>
      </c>
      <c r="BE853" s="155">
        <f t="shared" si="25"/>
        <v>16835185.48</v>
      </c>
      <c r="BF853" s="155">
        <f t="shared" si="25"/>
        <v>50263345.630000003</v>
      </c>
      <c r="BG853" s="155">
        <f t="shared" si="25"/>
        <v>427543722.16000003</v>
      </c>
      <c r="BH853" s="155">
        <f t="shared" si="25"/>
        <v>53340227.450000003</v>
      </c>
      <c r="BI853" s="155">
        <f t="shared" si="25"/>
        <v>52684936.409999996</v>
      </c>
      <c r="BJ853" s="155">
        <f t="shared" si="25"/>
        <v>76614388.079999998</v>
      </c>
      <c r="BK853" s="155">
        <f t="shared" si="25"/>
        <v>71721016.090000004</v>
      </c>
      <c r="BL853" s="155">
        <f t="shared" si="25"/>
        <v>382319539.35999995</v>
      </c>
      <c r="BM853" s="155">
        <f t="shared" si="25"/>
        <v>90221716.920000002</v>
      </c>
      <c r="BN853" s="155">
        <f t="shared" si="25"/>
        <v>75398978.670000017</v>
      </c>
      <c r="BO853" s="155">
        <f t="shared" si="25"/>
        <v>83749591.75999999</v>
      </c>
      <c r="BP853" s="155">
        <f t="shared" ref="BP853:CL853" si="26">SUM(BP392:BP399)</f>
        <v>65371237.779999994</v>
      </c>
      <c r="BQ853" s="155">
        <f t="shared" si="26"/>
        <v>86804665.340000018</v>
      </c>
      <c r="BR853" s="155">
        <f t="shared" si="26"/>
        <v>2821951133.8400002</v>
      </c>
      <c r="BS853" s="155">
        <f t="shared" si="26"/>
        <v>57372018.06000001</v>
      </c>
      <c r="BT853" s="155">
        <f t="shared" si="26"/>
        <v>38957668.920000002</v>
      </c>
      <c r="BU853" s="155">
        <f t="shared" si="26"/>
        <v>626983738.86000001</v>
      </c>
      <c r="BV853" s="155">
        <f t="shared" si="26"/>
        <v>52565988.740000002</v>
      </c>
      <c r="BW853" s="155">
        <f t="shared" si="26"/>
        <v>55251633.510000005</v>
      </c>
      <c r="BX853" s="155">
        <f t="shared" si="26"/>
        <v>257513902.44</v>
      </c>
      <c r="BY853" s="155">
        <f t="shared" si="26"/>
        <v>36446925.390000001</v>
      </c>
      <c r="BZ853" s="155">
        <f t="shared" si="26"/>
        <v>42413254.049999997</v>
      </c>
      <c r="CA853" s="155">
        <f t="shared" si="26"/>
        <v>55519932.539999992</v>
      </c>
      <c r="CB853" s="155">
        <f t="shared" si="26"/>
        <v>67979150.890000001</v>
      </c>
      <c r="CC853" s="155">
        <f t="shared" si="26"/>
        <v>239295498.36000001</v>
      </c>
      <c r="CD853" s="155">
        <f t="shared" si="26"/>
        <v>90025517.840000004</v>
      </c>
      <c r="CE853" s="155">
        <f t="shared" si="26"/>
        <v>221622907.08999997</v>
      </c>
      <c r="CF853" s="155">
        <f t="shared" si="26"/>
        <v>21027508.559999999</v>
      </c>
      <c r="CG853" s="155">
        <f t="shared" si="26"/>
        <v>28597443.890000001</v>
      </c>
      <c r="CH853" s="155">
        <f t="shared" si="26"/>
        <v>38192657.549999997</v>
      </c>
      <c r="CI853" s="155">
        <f t="shared" si="26"/>
        <v>21185668.800000001</v>
      </c>
      <c r="CJ853" s="155">
        <f t="shared" si="26"/>
        <v>203805981.01999998</v>
      </c>
      <c r="CK853" s="155">
        <f t="shared" si="26"/>
        <v>60623193.870000005</v>
      </c>
      <c r="CL853" s="155">
        <f t="shared" si="26"/>
        <v>65694732.599999994</v>
      </c>
    </row>
    <row r="854" spans="1:90" ht="13.2" customHeight="1" x14ac:dyDescent="0.25">
      <c r="B854" s="154" t="s">
        <v>2335</v>
      </c>
      <c r="C854" s="155">
        <f>C859</f>
        <v>105500574.54999948</v>
      </c>
      <c r="D854" s="155">
        <f t="shared" ref="D854:BO854" si="27">D859</f>
        <v>33349670.010000005</v>
      </c>
      <c r="E854" s="155">
        <f t="shared" si="27"/>
        <v>29054026.90000008</v>
      </c>
      <c r="F854" s="155">
        <f t="shared" si="27"/>
        <v>24651914.059999987</v>
      </c>
      <c r="G854" s="155">
        <f t="shared" si="27"/>
        <v>18513895.56000001</v>
      </c>
      <c r="H854" s="155">
        <f t="shared" si="27"/>
        <v>26632067.910000041</v>
      </c>
      <c r="I854" s="155">
        <f t="shared" si="27"/>
        <v>64389830.270000055</v>
      </c>
      <c r="J854" s="155">
        <f t="shared" si="27"/>
        <v>39900796.829999983</v>
      </c>
      <c r="K854" s="155">
        <f t="shared" si="27"/>
        <v>21658373.87000002</v>
      </c>
      <c r="L854" s="155">
        <f t="shared" si="27"/>
        <v>21897197.980000004</v>
      </c>
      <c r="M854" s="155">
        <f t="shared" si="27"/>
        <v>51361019.019999862</v>
      </c>
      <c r="N854" s="155">
        <f t="shared" si="27"/>
        <v>20974740.959999982</v>
      </c>
      <c r="O854" s="155">
        <f t="shared" si="27"/>
        <v>33739499.379999936</v>
      </c>
      <c r="P854" s="155">
        <f t="shared" si="27"/>
        <v>27741005.420000017</v>
      </c>
      <c r="Q854" s="155">
        <f t="shared" si="27"/>
        <v>35605975.490000024</v>
      </c>
      <c r="R854" s="155">
        <f t="shared" si="27"/>
        <v>41338645.860000074</v>
      </c>
      <c r="S854" s="155">
        <f t="shared" si="27"/>
        <v>38748345.769999996</v>
      </c>
      <c r="T854" s="155">
        <f t="shared" si="27"/>
        <v>24952894.959999979</v>
      </c>
      <c r="U854" s="155">
        <f t="shared" si="27"/>
        <v>17055255.299999997</v>
      </c>
      <c r="V854" s="155">
        <f t="shared" si="27"/>
        <v>15532187.569999993</v>
      </c>
      <c r="W854" s="155">
        <f t="shared" si="27"/>
        <v>32973597.099999785</v>
      </c>
      <c r="X854" s="155">
        <f t="shared" si="27"/>
        <v>24430650.989999935</v>
      </c>
      <c r="Y854" s="155">
        <f t="shared" si="27"/>
        <v>95858679.989999995</v>
      </c>
      <c r="Z854" s="155">
        <f t="shared" si="27"/>
        <v>31154164.270000041</v>
      </c>
      <c r="AA854" s="155">
        <f t="shared" si="27"/>
        <v>6718397.0099999979</v>
      </c>
      <c r="AB854" s="155">
        <f t="shared" si="27"/>
        <v>15301167.540000029</v>
      </c>
      <c r="AC854" s="155">
        <f t="shared" si="27"/>
        <v>40442238.819999985</v>
      </c>
      <c r="AD854" s="155">
        <f t="shared" si="27"/>
        <v>32727464.340000004</v>
      </c>
      <c r="AE854" s="155">
        <f t="shared" si="27"/>
        <v>24311120.969999999</v>
      </c>
      <c r="AF854" s="155">
        <f t="shared" si="27"/>
        <v>30786401.250000015</v>
      </c>
      <c r="AG854" s="155">
        <f t="shared" si="27"/>
        <v>17722731.030000031</v>
      </c>
      <c r="AH854" s="155">
        <f t="shared" si="27"/>
        <v>28972052.200000003</v>
      </c>
      <c r="AI854" s="155">
        <f t="shared" si="27"/>
        <v>17511560.189999968</v>
      </c>
      <c r="AJ854" s="155">
        <f t="shared" si="27"/>
        <v>11103851.130000025</v>
      </c>
      <c r="AK854" s="155">
        <f t="shared" si="27"/>
        <v>463500735.85000134</v>
      </c>
      <c r="AL854" s="155">
        <f t="shared" si="27"/>
        <v>25088940.309999987</v>
      </c>
      <c r="AM854" s="155">
        <f t="shared" si="27"/>
        <v>23309286.920000009</v>
      </c>
      <c r="AN854" s="155">
        <f t="shared" si="27"/>
        <v>27505807.550000042</v>
      </c>
      <c r="AO854" s="155">
        <f t="shared" si="27"/>
        <v>49004564.23999998</v>
      </c>
      <c r="AP854" s="155">
        <f t="shared" si="27"/>
        <v>16672711.970000014</v>
      </c>
      <c r="AQ854" s="155">
        <f t="shared" si="27"/>
        <v>10679092.349999987</v>
      </c>
      <c r="AR854" s="155">
        <f t="shared" si="27"/>
        <v>39035028.310000122</v>
      </c>
      <c r="AS854" s="155">
        <f t="shared" si="27"/>
        <v>34512793.449999973</v>
      </c>
      <c r="AT854" s="155">
        <f t="shared" si="27"/>
        <v>17332046.680000007</v>
      </c>
      <c r="AU854" s="155">
        <f t="shared" si="27"/>
        <v>73633741.800000042</v>
      </c>
      <c r="AV854" s="155">
        <f t="shared" si="27"/>
        <v>17455125.070000008</v>
      </c>
      <c r="AW854" s="155">
        <f t="shared" si="27"/>
        <v>15614157.699999996</v>
      </c>
      <c r="AX854" s="155">
        <f t="shared" si="27"/>
        <v>26250836.830000043</v>
      </c>
      <c r="AY854" s="155">
        <f t="shared" si="27"/>
        <v>21116395.720000029</v>
      </c>
      <c r="AZ854" s="155">
        <f t="shared" si="27"/>
        <v>18843362.260000005</v>
      </c>
      <c r="BA854" s="155">
        <f t="shared" si="27"/>
        <v>109117627.2300002</v>
      </c>
      <c r="BB854" s="155">
        <f t="shared" si="27"/>
        <v>20819478.200000003</v>
      </c>
      <c r="BC854" s="155">
        <f t="shared" si="27"/>
        <v>124462652.50999999</v>
      </c>
      <c r="BD854" s="155">
        <f t="shared" si="27"/>
        <v>53280273.979999959</v>
      </c>
      <c r="BE854" s="155">
        <f t="shared" si="27"/>
        <v>14532046.100000009</v>
      </c>
      <c r="BF854" s="155">
        <f t="shared" si="27"/>
        <v>22588874.250000015</v>
      </c>
      <c r="BG854" s="155">
        <f t="shared" si="27"/>
        <v>114698118.91999984</v>
      </c>
      <c r="BH854" s="155">
        <f t="shared" si="27"/>
        <v>21553710.070000015</v>
      </c>
      <c r="BI854" s="155">
        <f t="shared" si="27"/>
        <v>11362341.559999987</v>
      </c>
      <c r="BJ854" s="155">
        <f t="shared" si="27"/>
        <v>22946011.79999999</v>
      </c>
      <c r="BK854" s="155">
        <f t="shared" si="27"/>
        <v>11562222.04999999</v>
      </c>
      <c r="BL854" s="155">
        <f t="shared" si="27"/>
        <v>210899219.48999977</v>
      </c>
      <c r="BM854" s="155">
        <f t="shared" si="27"/>
        <v>34681823.230000019</v>
      </c>
      <c r="BN854" s="155">
        <f t="shared" si="27"/>
        <v>42618957.48999998</v>
      </c>
      <c r="BO854" s="155">
        <f t="shared" si="27"/>
        <v>38676963.059999973</v>
      </c>
      <c r="BP854" s="155">
        <f t="shared" ref="BP854:CL854" si="28">BP859</f>
        <v>54507789.450000003</v>
      </c>
      <c r="BQ854" s="155">
        <f t="shared" si="28"/>
        <v>13301482.769999996</v>
      </c>
      <c r="BR854" s="155">
        <f t="shared" si="28"/>
        <v>403438467.68999958</v>
      </c>
      <c r="BS854" s="155">
        <f>BS859</f>
        <v>23113649.37999998</v>
      </c>
      <c r="BT854" s="155">
        <f t="shared" si="28"/>
        <v>51298076.470000014</v>
      </c>
      <c r="BU854" s="155">
        <f t="shared" si="28"/>
        <v>118176115.42000002</v>
      </c>
      <c r="BV854" s="155">
        <f t="shared" si="28"/>
        <v>24678738.240000002</v>
      </c>
      <c r="BW854" s="155">
        <f t="shared" si="28"/>
        <v>8144623.2299999744</v>
      </c>
      <c r="BX854" s="155">
        <f t="shared" si="28"/>
        <v>68546541.399999887</v>
      </c>
      <c r="BY854" s="155">
        <f t="shared" si="28"/>
        <v>11159571.549999982</v>
      </c>
      <c r="BZ854" s="155">
        <f t="shared" si="28"/>
        <v>11557613.93999999</v>
      </c>
      <c r="CA854" s="155">
        <f t="shared" si="28"/>
        <v>31253373.460000053</v>
      </c>
      <c r="CB854" s="155">
        <f t="shared" si="28"/>
        <v>46286840.780000016</v>
      </c>
      <c r="CC854" s="155">
        <f t="shared" si="28"/>
        <v>61250696.300000042</v>
      </c>
      <c r="CD854" s="155">
        <f t="shared" si="28"/>
        <v>51680018.559999958</v>
      </c>
      <c r="CE854" s="155">
        <f t="shared" si="28"/>
        <v>42962373.109999925</v>
      </c>
      <c r="CF854" s="155">
        <f t="shared" si="28"/>
        <v>14326226.410000011</v>
      </c>
      <c r="CG854" s="155">
        <f t="shared" si="28"/>
        <v>15681271.539999999</v>
      </c>
      <c r="CH854" s="155">
        <f t="shared" si="28"/>
        <v>22664039.529999994</v>
      </c>
      <c r="CI854" s="155">
        <f t="shared" si="28"/>
        <v>13317460.860000007</v>
      </c>
      <c r="CJ854" s="155">
        <f t="shared" si="28"/>
        <v>79281446.129999876</v>
      </c>
      <c r="CK854" s="155">
        <f t="shared" si="28"/>
        <v>4667527.0899999663</v>
      </c>
      <c r="CL854" s="155">
        <f t="shared" si="28"/>
        <v>17428196.690000005</v>
      </c>
    </row>
    <row r="855" spans="1:90" ht="13.2" customHeight="1" x14ac:dyDescent="0.25">
      <c r="B855" s="154" t="s">
        <v>2336</v>
      </c>
      <c r="C855" s="155">
        <f>SUM(C852:C853)</f>
        <v>1268144540.7</v>
      </c>
      <c r="D855" s="155">
        <f t="shared" ref="D855:BO855" si="29">SUM(D852:D853)</f>
        <v>95529066.760000005</v>
      </c>
      <c r="E855" s="155">
        <f t="shared" si="29"/>
        <v>69094537.849999994</v>
      </c>
      <c r="F855" s="155">
        <f t="shared" si="29"/>
        <v>61568894.609999999</v>
      </c>
      <c r="G855" s="155">
        <f t="shared" si="29"/>
        <v>60272668.269999996</v>
      </c>
      <c r="H855" s="155">
        <f t="shared" si="29"/>
        <v>68550577.969999999</v>
      </c>
      <c r="I855" s="155">
        <f t="shared" si="29"/>
        <v>76187466.420000002</v>
      </c>
      <c r="J855" s="155">
        <f t="shared" si="29"/>
        <v>152869706.00999999</v>
      </c>
      <c r="K855" s="155">
        <f t="shared" si="29"/>
        <v>83208781.930000007</v>
      </c>
      <c r="L855" s="155">
        <f t="shared" si="29"/>
        <v>162054190.12</v>
      </c>
      <c r="M855" s="155">
        <f t="shared" si="29"/>
        <v>234540190.72</v>
      </c>
      <c r="N855" s="155">
        <f t="shared" si="29"/>
        <v>60207133</v>
      </c>
      <c r="O855" s="155">
        <f t="shared" si="29"/>
        <v>780436564.79999995</v>
      </c>
      <c r="P855" s="155">
        <f t="shared" si="29"/>
        <v>91299771.820000008</v>
      </c>
      <c r="Q855" s="155">
        <f t="shared" si="29"/>
        <v>72421964.180000007</v>
      </c>
      <c r="R855" s="155">
        <f t="shared" si="29"/>
        <v>239607788.08000001</v>
      </c>
      <c r="S855" s="155">
        <f t="shared" si="29"/>
        <v>83536885.019999996</v>
      </c>
      <c r="T855" s="155">
        <f t="shared" si="29"/>
        <v>79251923.480000019</v>
      </c>
      <c r="U855" s="155">
        <f t="shared" si="29"/>
        <v>90339120.769999996</v>
      </c>
      <c r="V855" s="155">
        <f t="shared" si="29"/>
        <v>41582150.859999999</v>
      </c>
      <c r="W855" s="155">
        <f t="shared" si="29"/>
        <v>1046630835.1600001</v>
      </c>
      <c r="X855" s="155">
        <f t="shared" si="29"/>
        <v>66558164.079999998</v>
      </c>
      <c r="Y855" s="155">
        <f t="shared" si="29"/>
        <v>110212906.71000001</v>
      </c>
      <c r="Z855" s="155">
        <f t="shared" si="29"/>
        <v>84728555.640000001</v>
      </c>
      <c r="AA855" s="155">
        <f t="shared" si="29"/>
        <v>30368774.460000001</v>
      </c>
      <c r="AB855" s="155">
        <f t="shared" si="29"/>
        <v>46509589.340000004</v>
      </c>
      <c r="AC855" s="155">
        <f t="shared" si="29"/>
        <v>36591475.799999997</v>
      </c>
      <c r="AD855" s="155">
        <f t="shared" si="29"/>
        <v>241524096.44999999</v>
      </c>
      <c r="AE855" s="155">
        <f t="shared" si="29"/>
        <v>47191416.800000012</v>
      </c>
      <c r="AF855" s="155">
        <f t="shared" si="29"/>
        <v>50159689.509999998</v>
      </c>
      <c r="AG855" s="155">
        <f t="shared" si="29"/>
        <v>87775725.870000005</v>
      </c>
      <c r="AH855" s="155">
        <f t="shared" si="29"/>
        <v>120502199.79999998</v>
      </c>
      <c r="AI855" s="155">
        <f t="shared" si="29"/>
        <v>105214305.91999999</v>
      </c>
      <c r="AJ855" s="155">
        <f t="shared" si="29"/>
        <v>73905520.140000001</v>
      </c>
      <c r="AK855" s="155">
        <f t="shared" si="29"/>
        <v>1622321986.1300004</v>
      </c>
      <c r="AL855" s="155">
        <f t="shared" si="29"/>
        <v>113720541.54000001</v>
      </c>
      <c r="AM855" s="155">
        <f t="shared" si="29"/>
        <v>63165624.409999989</v>
      </c>
      <c r="AN855" s="155">
        <f t="shared" si="29"/>
        <v>140519434.48000002</v>
      </c>
      <c r="AO855" s="155">
        <f t="shared" si="29"/>
        <v>100518323.72</v>
      </c>
      <c r="AP855" s="155">
        <f t="shared" si="29"/>
        <v>78523166.229999989</v>
      </c>
      <c r="AQ855" s="155">
        <f t="shared" si="29"/>
        <v>36957807.890000001</v>
      </c>
      <c r="AR855" s="155">
        <f t="shared" si="29"/>
        <v>509601110.38999993</v>
      </c>
      <c r="AS855" s="155">
        <f t="shared" si="29"/>
        <v>73356796.079999998</v>
      </c>
      <c r="AT855" s="155">
        <f t="shared" si="29"/>
        <v>139011884.34</v>
      </c>
      <c r="AU855" s="155">
        <f t="shared" si="29"/>
        <v>127508533.10999998</v>
      </c>
      <c r="AV855" s="155">
        <f t="shared" si="29"/>
        <v>61963224.359999999</v>
      </c>
      <c r="AW855" s="155">
        <f t="shared" si="29"/>
        <v>47874711.440000005</v>
      </c>
      <c r="AX855" s="155">
        <f t="shared" si="29"/>
        <v>100457673.02</v>
      </c>
      <c r="AY855" s="155">
        <f t="shared" si="29"/>
        <v>61087519.980000004</v>
      </c>
      <c r="AZ855" s="155">
        <f t="shared" si="29"/>
        <v>109562432.17</v>
      </c>
      <c r="BA855" s="155">
        <f t="shared" si="29"/>
        <v>637834302.96000004</v>
      </c>
      <c r="BB855" s="155">
        <f t="shared" si="29"/>
        <v>148161424.15000001</v>
      </c>
      <c r="BC855" s="155">
        <f t="shared" si="29"/>
        <v>1374165733.8400002</v>
      </c>
      <c r="BD855" s="155">
        <f t="shared" si="29"/>
        <v>210963806.36000001</v>
      </c>
      <c r="BE855" s="155">
        <f t="shared" si="29"/>
        <v>39797579.719999999</v>
      </c>
      <c r="BF855" s="155">
        <f t="shared" si="29"/>
        <v>206982196.69999999</v>
      </c>
      <c r="BG855" s="155">
        <f t="shared" si="29"/>
        <v>673436905.37</v>
      </c>
      <c r="BH855" s="155">
        <f t="shared" si="29"/>
        <v>70152048.189999998</v>
      </c>
      <c r="BI855" s="155">
        <f t="shared" si="29"/>
        <v>70536272.799999997</v>
      </c>
      <c r="BJ855" s="155">
        <f t="shared" si="29"/>
        <v>107654921.17</v>
      </c>
      <c r="BK855" s="155">
        <f t="shared" si="29"/>
        <v>87286530.760000005</v>
      </c>
      <c r="BL855" s="155">
        <f t="shared" si="29"/>
        <v>563495458.42999995</v>
      </c>
      <c r="BM855" s="155">
        <f t="shared" si="29"/>
        <v>140016331.13</v>
      </c>
      <c r="BN855" s="155">
        <f t="shared" si="29"/>
        <v>112697057.37000002</v>
      </c>
      <c r="BO855" s="155">
        <f t="shared" si="29"/>
        <v>139091274.70999998</v>
      </c>
      <c r="BP855" s="155">
        <f t="shared" ref="BP855:CL855" si="30">SUM(BP852:BP853)</f>
        <v>97381668.00999999</v>
      </c>
      <c r="BQ855" s="155">
        <f t="shared" si="30"/>
        <v>117460754.33000001</v>
      </c>
      <c r="BR855" s="155">
        <f t="shared" si="30"/>
        <v>3528049017.98</v>
      </c>
      <c r="BS855" s="155">
        <f t="shared" si="30"/>
        <v>101816831.55000001</v>
      </c>
      <c r="BT855" s="155">
        <f t="shared" si="30"/>
        <v>70242364.390000001</v>
      </c>
      <c r="BU855" s="155">
        <f t="shared" si="30"/>
        <v>742030938.74000001</v>
      </c>
      <c r="BV855" s="155">
        <f t="shared" si="30"/>
        <v>62841938.770000003</v>
      </c>
      <c r="BW855" s="155">
        <f t="shared" si="30"/>
        <v>77256543.49000001</v>
      </c>
      <c r="BX855" s="155">
        <f t="shared" si="30"/>
        <v>347538401.47000003</v>
      </c>
      <c r="BY855" s="155">
        <f t="shared" si="30"/>
        <v>54198857.57</v>
      </c>
      <c r="BZ855" s="155">
        <f t="shared" si="30"/>
        <v>60715153.169999987</v>
      </c>
      <c r="CA855" s="155">
        <f t="shared" si="30"/>
        <v>77019035.739999995</v>
      </c>
      <c r="CB855" s="155">
        <f t="shared" si="30"/>
        <v>99966750.069999993</v>
      </c>
      <c r="CC855" s="155">
        <f t="shared" si="30"/>
        <v>313102117.47000003</v>
      </c>
      <c r="CD855" s="155">
        <f t="shared" si="30"/>
        <v>127283612.09</v>
      </c>
      <c r="CE855" s="155">
        <f t="shared" si="30"/>
        <v>264190453.43999997</v>
      </c>
      <c r="CF855" s="155">
        <f t="shared" si="30"/>
        <v>45647947.590000004</v>
      </c>
      <c r="CG855" s="155">
        <f t="shared" si="30"/>
        <v>47862142.370000005</v>
      </c>
      <c r="CH855" s="155">
        <f t="shared" si="30"/>
        <v>59754609.379999995</v>
      </c>
      <c r="CI855" s="155">
        <f t="shared" si="30"/>
        <v>42559246.950000003</v>
      </c>
      <c r="CJ855" s="155">
        <f t="shared" si="30"/>
        <v>302023877.14999998</v>
      </c>
      <c r="CK855" s="155">
        <f t="shared" si="30"/>
        <v>79921703.360000014</v>
      </c>
      <c r="CL855" s="155">
        <f t="shared" si="30"/>
        <v>78779494.829999998</v>
      </c>
    </row>
    <row r="857" spans="1:90" ht="13.2" customHeight="1" x14ac:dyDescent="0.25">
      <c r="A857" s="153">
        <v>4</v>
      </c>
      <c r="B857" s="154" t="s">
        <v>1269</v>
      </c>
      <c r="C857" s="155">
        <f>SUM(C400:C571)</f>
        <v>875968146.91999972</v>
      </c>
      <c r="D857" s="155">
        <f t="shared" ref="D857:BO857" si="31">SUM(D400:D571)</f>
        <v>132059841.54000001</v>
      </c>
      <c r="E857" s="155">
        <f t="shared" si="31"/>
        <v>111903762.34000005</v>
      </c>
      <c r="F857" s="155">
        <f t="shared" si="31"/>
        <v>103580459.85999998</v>
      </c>
      <c r="G857" s="155">
        <f t="shared" si="31"/>
        <v>71989192.319999993</v>
      </c>
      <c r="H857" s="155">
        <f t="shared" si="31"/>
        <v>114861126.56000003</v>
      </c>
      <c r="I857" s="155">
        <f t="shared" si="31"/>
        <v>170536689.52000004</v>
      </c>
      <c r="J857" s="155">
        <f t="shared" si="31"/>
        <v>213073141.57999998</v>
      </c>
      <c r="K857" s="155">
        <f t="shared" si="31"/>
        <v>118527555.40999998</v>
      </c>
      <c r="L857" s="155">
        <f t="shared" si="31"/>
        <v>123032924.79000001</v>
      </c>
      <c r="M857" s="155">
        <f t="shared" si="31"/>
        <v>265699119.78999993</v>
      </c>
      <c r="N857" s="155">
        <f t="shared" si="31"/>
        <v>53262856.229999989</v>
      </c>
      <c r="O857" s="155">
        <f t="shared" si="31"/>
        <v>549884584.14999998</v>
      </c>
      <c r="P857" s="155">
        <f t="shared" si="31"/>
        <v>117347065.31000003</v>
      </c>
      <c r="Q857" s="155">
        <f t="shared" si="31"/>
        <v>157541001.59</v>
      </c>
      <c r="R857" s="155">
        <f t="shared" si="31"/>
        <v>200827591.40000001</v>
      </c>
      <c r="S857" s="155">
        <f t="shared" si="31"/>
        <v>124341983.21000001</v>
      </c>
      <c r="T857" s="155">
        <f t="shared" si="31"/>
        <v>105899165.51999998</v>
      </c>
      <c r="U857" s="155">
        <f t="shared" si="31"/>
        <v>95250582.680000007</v>
      </c>
      <c r="V857" s="155">
        <f t="shared" si="31"/>
        <v>60448584.240000002</v>
      </c>
      <c r="W857" s="155">
        <f t="shared" si="31"/>
        <v>902814798.97999966</v>
      </c>
      <c r="X857" s="155">
        <f t="shared" si="31"/>
        <v>96602087.739999935</v>
      </c>
      <c r="Y857" s="155">
        <f t="shared" si="31"/>
        <v>212618047.62999997</v>
      </c>
      <c r="Z857" s="155">
        <f t="shared" si="31"/>
        <v>116265533.60000002</v>
      </c>
      <c r="AA857" s="155">
        <f t="shared" si="31"/>
        <v>52057726.470000014</v>
      </c>
      <c r="AB857" s="155">
        <f t="shared" si="31"/>
        <v>72935152.180000022</v>
      </c>
      <c r="AC857" s="155">
        <f t="shared" si="31"/>
        <v>102295347.27999999</v>
      </c>
      <c r="AD857" s="155">
        <f t="shared" si="31"/>
        <v>255056492.39000002</v>
      </c>
      <c r="AE857" s="155">
        <f t="shared" si="31"/>
        <v>82423470.230000004</v>
      </c>
      <c r="AF857" s="155">
        <f t="shared" si="31"/>
        <v>96051880.310000017</v>
      </c>
      <c r="AG857" s="155">
        <f t="shared" si="31"/>
        <v>110514287.63</v>
      </c>
      <c r="AH857" s="155">
        <f t="shared" si="31"/>
        <v>160685279.79999998</v>
      </c>
      <c r="AI857" s="155">
        <f t="shared" si="31"/>
        <v>89686414.449999988</v>
      </c>
      <c r="AJ857" s="155">
        <f t="shared" si="31"/>
        <v>62164472.110000014</v>
      </c>
      <c r="AK857" s="155">
        <f t="shared" si="31"/>
        <v>2080553793.0000007</v>
      </c>
      <c r="AL857" s="155">
        <f t="shared" si="31"/>
        <v>115645044.7</v>
      </c>
      <c r="AM857" s="155">
        <f t="shared" si="31"/>
        <v>80707476.950000003</v>
      </c>
      <c r="AN857" s="155">
        <f t="shared" si="31"/>
        <v>175970487.81999999</v>
      </c>
      <c r="AO857" s="155">
        <f t="shared" si="31"/>
        <v>177317507.54999998</v>
      </c>
      <c r="AP857" s="155">
        <f t="shared" si="31"/>
        <v>98555260.460000008</v>
      </c>
      <c r="AQ857" s="155">
        <f t="shared" si="31"/>
        <v>49515729.959999979</v>
      </c>
      <c r="AR857" s="155">
        <f t="shared" si="31"/>
        <v>446307171.81000012</v>
      </c>
      <c r="AS857" s="155">
        <f t="shared" si="31"/>
        <v>115312961.83</v>
      </c>
      <c r="AT857" s="155">
        <f t="shared" si="31"/>
        <v>162716474.26999998</v>
      </c>
      <c r="AU857" s="155">
        <f t="shared" si="31"/>
        <v>223846252.84000003</v>
      </c>
      <c r="AV857" s="155">
        <f t="shared" si="31"/>
        <v>91225039.309999987</v>
      </c>
      <c r="AW857" s="155">
        <f t="shared" si="31"/>
        <v>68168899.239999995</v>
      </c>
      <c r="AX857" s="155">
        <f t="shared" si="31"/>
        <v>111995012.90000002</v>
      </c>
      <c r="AY857" s="155">
        <f t="shared" si="31"/>
        <v>95482220.740000024</v>
      </c>
      <c r="AZ857" s="155">
        <f t="shared" si="31"/>
        <v>87270303.829999998</v>
      </c>
      <c r="BA857" s="155">
        <f t="shared" si="31"/>
        <v>515806282.53000015</v>
      </c>
      <c r="BB857" s="155">
        <f t="shared" si="31"/>
        <v>87992586.219999999</v>
      </c>
      <c r="BC857" s="155">
        <f t="shared" si="31"/>
        <v>957684985.67000008</v>
      </c>
      <c r="BD857" s="155">
        <f t="shared" si="31"/>
        <v>259232605.42999992</v>
      </c>
      <c r="BE857" s="155">
        <f t="shared" si="31"/>
        <v>84367748.520000011</v>
      </c>
      <c r="BF857" s="155">
        <f t="shared" si="31"/>
        <v>99102698.649999991</v>
      </c>
      <c r="BG857" s="155">
        <f t="shared" si="31"/>
        <v>587692305.07999992</v>
      </c>
      <c r="BH857" s="155">
        <f t="shared" si="31"/>
        <v>74407931.049999997</v>
      </c>
      <c r="BI857" s="155">
        <f t="shared" si="31"/>
        <v>47078878.079999991</v>
      </c>
      <c r="BJ857" s="155">
        <f t="shared" si="31"/>
        <v>86908581.349999994</v>
      </c>
      <c r="BK857" s="155">
        <f t="shared" si="31"/>
        <v>69030025.229999989</v>
      </c>
      <c r="BL857" s="155">
        <f t="shared" si="31"/>
        <v>785508014.11999989</v>
      </c>
      <c r="BM857" s="155">
        <f t="shared" si="31"/>
        <v>178942305.54999998</v>
      </c>
      <c r="BN857" s="155">
        <f t="shared" si="31"/>
        <v>137153899.72999999</v>
      </c>
      <c r="BO857" s="155">
        <f t="shared" si="31"/>
        <v>193082972.58000001</v>
      </c>
      <c r="BP857" s="155">
        <f t="shared" ref="BP857:CL857" si="32">SUM(BP400:BP571)</f>
        <v>155390987.43000001</v>
      </c>
      <c r="BQ857" s="155">
        <f t="shared" si="32"/>
        <v>92585800.859999985</v>
      </c>
      <c r="BR857" s="155">
        <f t="shared" si="32"/>
        <v>3156887443.3400006</v>
      </c>
      <c r="BS857" s="155">
        <f t="shared" si="32"/>
        <v>146589857.47</v>
      </c>
      <c r="BT857" s="155">
        <f t="shared" si="32"/>
        <v>173711006.00999999</v>
      </c>
      <c r="BU857" s="155">
        <f t="shared" si="32"/>
        <v>586938729.87</v>
      </c>
      <c r="BV857" s="155">
        <f t="shared" si="32"/>
        <v>62428182.070000008</v>
      </c>
      <c r="BW857" s="155">
        <f t="shared" si="32"/>
        <v>109318785.66999999</v>
      </c>
      <c r="BX857" s="155">
        <f t="shared" si="32"/>
        <v>306700380.01999992</v>
      </c>
      <c r="BY857" s="155">
        <f t="shared" si="32"/>
        <v>79483799.879999995</v>
      </c>
      <c r="BZ857" s="155">
        <f t="shared" si="32"/>
        <v>77925565.479999989</v>
      </c>
      <c r="CA857" s="155">
        <f t="shared" si="32"/>
        <v>120400967.38</v>
      </c>
      <c r="CB857" s="155">
        <f t="shared" si="32"/>
        <v>161339888.50000003</v>
      </c>
      <c r="CC857" s="155">
        <f t="shared" si="32"/>
        <v>296486798.38</v>
      </c>
      <c r="CD857" s="155">
        <f t="shared" si="32"/>
        <v>167411505.27999994</v>
      </c>
      <c r="CE857" s="155">
        <f t="shared" si="32"/>
        <v>235771542.43999997</v>
      </c>
      <c r="CF857" s="155">
        <f t="shared" si="32"/>
        <v>77194634.359999999</v>
      </c>
      <c r="CG857" s="155">
        <f t="shared" si="32"/>
        <v>78918142.140000001</v>
      </c>
      <c r="CH857" s="155">
        <f t="shared" si="32"/>
        <v>75109833.439999998</v>
      </c>
      <c r="CI857" s="155">
        <f t="shared" si="32"/>
        <v>74434768.540000007</v>
      </c>
      <c r="CJ857" s="155">
        <f t="shared" si="32"/>
        <v>345345093.52999991</v>
      </c>
      <c r="CK857" s="155">
        <f t="shared" si="32"/>
        <v>56758040.389999986</v>
      </c>
      <c r="CL857" s="155">
        <f t="shared" si="32"/>
        <v>65474288.250000007</v>
      </c>
    </row>
    <row r="858" spans="1:90" ht="13.2" customHeight="1" x14ac:dyDescent="0.25">
      <c r="A858" s="153">
        <v>5</v>
      </c>
      <c r="B858" s="154" t="s">
        <v>1270</v>
      </c>
      <c r="C858" s="155">
        <f>SUM(C572:C846)</f>
        <v>770467572.37000024</v>
      </c>
      <c r="D858" s="155">
        <f t="shared" ref="D858:BO858" si="33">SUM(D572:D846)</f>
        <v>98710171.530000001</v>
      </c>
      <c r="E858" s="155">
        <f t="shared" si="33"/>
        <v>82849735.439999968</v>
      </c>
      <c r="F858" s="155">
        <f t="shared" si="33"/>
        <v>78928545.799999997</v>
      </c>
      <c r="G858" s="155">
        <f t="shared" si="33"/>
        <v>53475296.759999983</v>
      </c>
      <c r="H858" s="155">
        <f t="shared" si="33"/>
        <v>88229058.649999991</v>
      </c>
      <c r="I858" s="155">
        <f t="shared" si="33"/>
        <v>106146859.24999999</v>
      </c>
      <c r="J858" s="155">
        <f t="shared" si="33"/>
        <v>173172344.75</v>
      </c>
      <c r="K858" s="155">
        <f t="shared" si="33"/>
        <v>96869181.539999962</v>
      </c>
      <c r="L858" s="155">
        <f t="shared" si="33"/>
        <v>101135726.81</v>
      </c>
      <c r="M858" s="155">
        <f t="shared" si="33"/>
        <v>214338100.77000007</v>
      </c>
      <c r="N858" s="155">
        <f t="shared" si="33"/>
        <v>32288115.270000007</v>
      </c>
      <c r="O858" s="155">
        <f t="shared" si="33"/>
        <v>516145084.77000004</v>
      </c>
      <c r="P858" s="155">
        <f t="shared" si="33"/>
        <v>89606059.890000015</v>
      </c>
      <c r="Q858" s="155">
        <f t="shared" si="33"/>
        <v>121935026.09999998</v>
      </c>
      <c r="R858" s="155">
        <f t="shared" si="33"/>
        <v>159488945.53999993</v>
      </c>
      <c r="S858" s="155">
        <f t="shared" si="33"/>
        <v>85593637.440000013</v>
      </c>
      <c r="T858" s="155">
        <f t="shared" si="33"/>
        <v>80946270.560000002</v>
      </c>
      <c r="U858" s="155">
        <f t="shared" si="33"/>
        <v>78195327.38000001</v>
      </c>
      <c r="V858" s="155">
        <f t="shared" si="33"/>
        <v>44916396.670000009</v>
      </c>
      <c r="W858" s="155">
        <f t="shared" si="33"/>
        <v>869841201.87999988</v>
      </c>
      <c r="X858" s="155">
        <f t="shared" si="33"/>
        <v>72171436.75</v>
      </c>
      <c r="Y858" s="155">
        <f t="shared" si="33"/>
        <v>116759367.63999997</v>
      </c>
      <c r="Z858" s="155">
        <f t="shared" si="33"/>
        <v>85111369.329999983</v>
      </c>
      <c r="AA858" s="155">
        <f t="shared" si="33"/>
        <v>45339329.460000016</v>
      </c>
      <c r="AB858" s="155">
        <f t="shared" si="33"/>
        <v>57633984.639999993</v>
      </c>
      <c r="AC858" s="155">
        <f t="shared" si="33"/>
        <v>61853108.460000001</v>
      </c>
      <c r="AD858" s="155">
        <f t="shared" si="33"/>
        <v>222329028.05000001</v>
      </c>
      <c r="AE858" s="155">
        <f t="shared" si="33"/>
        <v>58112349.260000005</v>
      </c>
      <c r="AF858" s="155">
        <f t="shared" si="33"/>
        <v>65265479.060000002</v>
      </c>
      <c r="AG858" s="155">
        <f t="shared" si="33"/>
        <v>92791556.599999964</v>
      </c>
      <c r="AH858" s="155">
        <f t="shared" si="33"/>
        <v>131713227.59999998</v>
      </c>
      <c r="AI858" s="155">
        <f t="shared" si="33"/>
        <v>72174854.26000002</v>
      </c>
      <c r="AJ858" s="155">
        <f t="shared" si="33"/>
        <v>51060620.979999989</v>
      </c>
      <c r="AK858" s="155">
        <f t="shared" si="33"/>
        <v>1617053057.1499994</v>
      </c>
      <c r="AL858" s="155">
        <f t="shared" si="33"/>
        <v>90556104.390000015</v>
      </c>
      <c r="AM858" s="155">
        <f t="shared" si="33"/>
        <v>57398190.029999994</v>
      </c>
      <c r="AN858" s="155">
        <f t="shared" si="33"/>
        <v>148464680.26999995</v>
      </c>
      <c r="AO858" s="155">
        <f t="shared" si="33"/>
        <v>128312943.31</v>
      </c>
      <c r="AP858" s="155">
        <f t="shared" si="33"/>
        <v>81882548.489999995</v>
      </c>
      <c r="AQ858" s="155">
        <f t="shared" si="33"/>
        <v>38836637.609999992</v>
      </c>
      <c r="AR858" s="155">
        <f t="shared" si="33"/>
        <v>407272143.5</v>
      </c>
      <c r="AS858" s="155">
        <f t="shared" si="33"/>
        <v>80800168.380000025</v>
      </c>
      <c r="AT858" s="155">
        <f t="shared" si="33"/>
        <v>145384427.58999997</v>
      </c>
      <c r="AU858" s="155">
        <f t="shared" si="33"/>
        <v>150212511.03999999</v>
      </c>
      <c r="AV858" s="155">
        <f t="shared" si="33"/>
        <v>73769914.23999998</v>
      </c>
      <c r="AW858" s="155">
        <f t="shared" si="33"/>
        <v>52554741.539999999</v>
      </c>
      <c r="AX858" s="155">
        <f t="shared" si="33"/>
        <v>85744176.069999978</v>
      </c>
      <c r="AY858" s="155">
        <f t="shared" si="33"/>
        <v>74365825.019999996</v>
      </c>
      <c r="AZ858" s="155">
        <f t="shared" si="33"/>
        <v>68426941.569999993</v>
      </c>
      <c r="BA858" s="155">
        <f t="shared" si="33"/>
        <v>406688655.29999995</v>
      </c>
      <c r="BB858" s="155">
        <f t="shared" si="33"/>
        <v>67173108.019999996</v>
      </c>
      <c r="BC858" s="155">
        <f t="shared" si="33"/>
        <v>833222333.16000009</v>
      </c>
      <c r="BD858" s="155">
        <f t="shared" si="33"/>
        <v>205952331.44999996</v>
      </c>
      <c r="BE858" s="155">
        <f t="shared" si="33"/>
        <v>69835702.420000002</v>
      </c>
      <c r="BF858" s="155">
        <f t="shared" si="33"/>
        <v>76513824.399999976</v>
      </c>
      <c r="BG858" s="155">
        <f t="shared" si="33"/>
        <v>472994186.16000009</v>
      </c>
      <c r="BH858" s="155">
        <f t="shared" si="33"/>
        <v>52854220.979999982</v>
      </c>
      <c r="BI858" s="155">
        <f t="shared" si="33"/>
        <v>35716536.520000003</v>
      </c>
      <c r="BJ858" s="155">
        <f t="shared" si="33"/>
        <v>63962569.550000004</v>
      </c>
      <c r="BK858" s="155">
        <f t="shared" si="33"/>
        <v>57467803.18</v>
      </c>
      <c r="BL858" s="155">
        <f t="shared" si="33"/>
        <v>574608794.63000011</v>
      </c>
      <c r="BM858" s="155">
        <f t="shared" si="33"/>
        <v>144260482.31999996</v>
      </c>
      <c r="BN858" s="155">
        <f t="shared" si="33"/>
        <v>94534942.24000001</v>
      </c>
      <c r="BO858" s="155">
        <f t="shared" si="33"/>
        <v>154406009.52000004</v>
      </c>
      <c r="BP858" s="155">
        <f t="shared" ref="BP858:CL858" si="34">SUM(BP572:BP846)</f>
        <v>100883197.98</v>
      </c>
      <c r="BQ858" s="155">
        <f t="shared" si="34"/>
        <v>79284318.089999989</v>
      </c>
      <c r="BR858" s="155">
        <f t="shared" si="34"/>
        <v>2753448975.650001</v>
      </c>
      <c r="BS858" s="155">
        <f t="shared" si="34"/>
        <v>123476208.09000002</v>
      </c>
      <c r="BT858" s="155">
        <f t="shared" si="34"/>
        <v>122412929.53999998</v>
      </c>
      <c r="BU858" s="155">
        <f t="shared" si="34"/>
        <v>468762614.44999999</v>
      </c>
      <c r="BV858" s="155">
        <f t="shared" si="34"/>
        <v>37749443.830000006</v>
      </c>
      <c r="BW858" s="155">
        <f t="shared" si="34"/>
        <v>101174162.44000001</v>
      </c>
      <c r="BX858" s="155">
        <f t="shared" si="34"/>
        <v>238153838.62000003</v>
      </c>
      <c r="BY858" s="155">
        <f t="shared" si="34"/>
        <v>68324228.330000013</v>
      </c>
      <c r="BZ858" s="155">
        <f t="shared" si="34"/>
        <v>66367951.539999999</v>
      </c>
      <c r="CA858" s="155">
        <f t="shared" si="34"/>
        <v>89147593.919999942</v>
      </c>
      <c r="CB858" s="155">
        <f t="shared" si="34"/>
        <v>115053047.72000001</v>
      </c>
      <c r="CC858" s="155">
        <f t="shared" si="34"/>
        <v>235236102.07999995</v>
      </c>
      <c r="CD858" s="155">
        <f t="shared" si="34"/>
        <v>115731486.71999998</v>
      </c>
      <c r="CE858" s="155">
        <f t="shared" si="34"/>
        <v>192809169.33000004</v>
      </c>
      <c r="CF858" s="155">
        <f t="shared" si="34"/>
        <v>62868407.949999988</v>
      </c>
      <c r="CG858" s="155">
        <f t="shared" si="34"/>
        <v>63236870.600000001</v>
      </c>
      <c r="CH858" s="155">
        <f t="shared" si="34"/>
        <v>52445793.910000004</v>
      </c>
      <c r="CI858" s="155">
        <f t="shared" si="34"/>
        <v>61117307.68</v>
      </c>
      <c r="CJ858" s="155">
        <f t="shared" si="34"/>
        <v>266063647.40000004</v>
      </c>
      <c r="CK858" s="155">
        <f t="shared" si="34"/>
        <v>52090513.300000019</v>
      </c>
      <c r="CL858" s="155">
        <f t="shared" si="34"/>
        <v>48046091.560000002</v>
      </c>
    </row>
    <row r="859" spans="1:90" ht="13.2" customHeight="1" x14ac:dyDescent="0.25">
      <c r="B859" s="154" t="s">
        <v>2337</v>
      </c>
      <c r="C859" s="155">
        <f>C857-C858</f>
        <v>105500574.54999948</v>
      </c>
      <c r="D859" s="155">
        <f t="shared" ref="D859:BO859" si="35">D857-D858</f>
        <v>33349670.010000005</v>
      </c>
      <c r="E859" s="155">
        <f t="shared" si="35"/>
        <v>29054026.90000008</v>
      </c>
      <c r="F859" s="155">
        <f t="shared" si="35"/>
        <v>24651914.059999987</v>
      </c>
      <c r="G859" s="155">
        <f t="shared" si="35"/>
        <v>18513895.56000001</v>
      </c>
      <c r="H859" s="155">
        <f t="shared" si="35"/>
        <v>26632067.910000041</v>
      </c>
      <c r="I859" s="155">
        <f t="shared" si="35"/>
        <v>64389830.270000055</v>
      </c>
      <c r="J859" s="155">
        <f t="shared" si="35"/>
        <v>39900796.829999983</v>
      </c>
      <c r="K859" s="155">
        <f t="shared" si="35"/>
        <v>21658373.87000002</v>
      </c>
      <c r="L859" s="155">
        <f t="shared" si="35"/>
        <v>21897197.980000004</v>
      </c>
      <c r="M859" s="155">
        <f t="shared" si="35"/>
        <v>51361019.019999862</v>
      </c>
      <c r="N859" s="155">
        <f t="shared" si="35"/>
        <v>20974740.959999982</v>
      </c>
      <c r="O859" s="155">
        <f t="shared" si="35"/>
        <v>33739499.379999936</v>
      </c>
      <c r="P859" s="155">
        <f t="shared" si="35"/>
        <v>27741005.420000017</v>
      </c>
      <c r="Q859" s="155">
        <f t="shared" si="35"/>
        <v>35605975.490000024</v>
      </c>
      <c r="R859" s="155">
        <f t="shared" si="35"/>
        <v>41338645.860000074</v>
      </c>
      <c r="S859" s="155">
        <f t="shared" si="35"/>
        <v>38748345.769999996</v>
      </c>
      <c r="T859" s="155">
        <f t="shared" si="35"/>
        <v>24952894.959999979</v>
      </c>
      <c r="U859" s="155">
        <f t="shared" si="35"/>
        <v>17055255.299999997</v>
      </c>
      <c r="V859" s="155">
        <f t="shared" si="35"/>
        <v>15532187.569999993</v>
      </c>
      <c r="W859" s="155">
        <f t="shared" si="35"/>
        <v>32973597.099999785</v>
      </c>
      <c r="X859" s="155">
        <f t="shared" si="35"/>
        <v>24430650.989999935</v>
      </c>
      <c r="Y859" s="155">
        <f t="shared" si="35"/>
        <v>95858679.989999995</v>
      </c>
      <c r="Z859" s="155">
        <f t="shared" si="35"/>
        <v>31154164.270000041</v>
      </c>
      <c r="AA859" s="155">
        <f t="shared" si="35"/>
        <v>6718397.0099999979</v>
      </c>
      <c r="AB859" s="155">
        <f t="shared" si="35"/>
        <v>15301167.540000029</v>
      </c>
      <c r="AC859" s="155">
        <f t="shared" si="35"/>
        <v>40442238.819999985</v>
      </c>
      <c r="AD859" s="155">
        <f t="shared" si="35"/>
        <v>32727464.340000004</v>
      </c>
      <c r="AE859" s="155">
        <f t="shared" si="35"/>
        <v>24311120.969999999</v>
      </c>
      <c r="AF859" s="155">
        <f t="shared" si="35"/>
        <v>30786401.250000015</v>
      </c>
      <c r="AG859" s="155">
        <f t="shared" si="35"/>
        <v>17722731.030000031</v>
      </c>
      <c r="AH859" s="155">
        <f t="shared" si="35"/>
        <v>28972052.200000003</v>
      </c>
      <c r="AI859" s="155">
        <f t="shared" si="35"/>
        <v>17511560.189999968</v>
      </c>
      <c r="AJ859" s="155">
        <f t="shared" si="35"/>
        <v>11103851.130000025</v>
      </c>
      <c r="AK859" s="155">
        <f t="shared" si="35"/>
        <v>463500735.85000134</v>
      </c>
      <c r="AL859" s="155">
        <f t="shared" si="35"/>
        <v>25088940.309999987</v>
      </c>
      <c r="AM859" s="155">
        <f t="shared" si="35"/>
        <v>23309286.920000009</v>
      </c>
      <c r="AN859" s="155">
        <f t="shared" si="35"/>
        <v>27505807.550000042</v>
      </c>
      <c r="AO859" s="155">
        <f t="shared" si="35"/>
        <v>49004564.23999998</v>
      </c>
      <c r="AP859" s="155">
        <f t="shared" si="35"/>
        <v>16672711.970000014</v>
      </c>
      <c r="AQ859" s="155">
        <f t="shared" si="35"/>
        <v>10679092.349999987</v>
      </c>
      <c r="AR859" s="155">
        <f t="shared" si="35"/>
        <v>39035028.310000122</v>
      </c>
      <c r="AS859" s="155">
        <f t="shared" si="35"/>
        <v>34512793.449999973</v>
      </c>
      <c r="AT859" s="155">
        <f t="shared" si="35"/>
        <v>17332046.680000007</v>
      </c>
      <c r="AU859" s="155">
        <f t="shared" si="35"/>
        <v>73633741.800000042</v>
      </c>
      <c r="AV859" s="155">
        <f t="shared" si="35"/>
        <v>17455125.070000008</v>
      </c>
      <c r="AW859" s="155">
        <f t="shared" si="35"/>
        <v>15614157.699999996</v>
      </c>
      <c r="AX859" s="155">
        <f t="shared" si="35"/>
        <v>26250836.830000043</v>
      </c>
      <c r="AY859" s="155">
        <f t="shared" si="35"/>
        <v>21116395.720000029</v>
      </c>
      <c r="AZ859" s="155">
        <f t="shared" si="35"/>
        <v>18843362.260000005</v>
      </c>
      <c r="BA859" s="155">
        <f t="shared" si="35"/>
        <v>109117627.2300002</v>
      </c>
      <c r="BB859" s="155">
        <f t="shared" si="35"/>
        <v>20819478.200000003</v>
      </c>
      <c r="BC859" s="155">
        <f t="shared" si="35"/>
        <v>124462652.50999999</v>
      </c>
      <c r="BD859" s="155">
        <f t="shared" si="35"/>
        <v>53280273.979999959</v>
      </c>
      <c r="BE859" s="155">
        <f t="shared" si="35"/>
        <v>14532046.100000009</v>
      </c>
      <c r="BF859" s="155">
        <f t="shared" si="35"/>
        <v>22588874.250000015</v>
      </c>
      <c r="BG859" s="155">
        <f t="shared" si="35"/>
        <v>114698118.91999984</v>
      </c>
      <c r="BH859" s="155">
        <f t="shared" si="35"/>
        <v>21553710.070000015</v>
      </c>
      <c r="BI859" s="155">
        <f t="shared" si="35"/>
        <v>11362341.559999987</v>
      </c>
      <c r="BJ859" s="155">
        <f t="shared" si="35"/>
        <v>22946011.79999999</v>
      </c>
      <c r="BK859" s="155">
        <f t="shared" si="35"/>
        <v>11562222.04999999</v>
      </c>
      <c r="BL859" s="155">
        <f t="shared" si="35"/>
        <v>210899219.48999977</v>
      </c>
      <c r="BM859" s="155">
        <f t="shared" si="35"/>
        <v>34681823.230000019</v>
      </c>
      <c r="BN859" s="155">
        <f t="shared" si="35"/>
        <v>42618957.48999998</v>
      </c>
      <c r="BO859" s="155">
        <f t="shared" si="35"/>
        <v>38676963.059999973</v>
      </c>
      <c r="BP859" s="155">
        <f t="shared" ref="BP859:CL859" si="36">BP857-BP858</f>
        <v>54507789.450000003</v>
      </c>
      <c r="BQ859" s="155">
        <f t="shared" si="36"/>
        <v>13301482.769999996</v>
      </c>
      <c r="BR859" s="155">
        <f t="shared" si="36"/>
        <v>403438467.68999958</v>
      </c>
      <c r="BS859" s="155">
        <f t="shared" si="36"/>
        <v>23113649.37999998</v>
      </c>
      <c r="BT859" s="155">
        <f t="shared" si="36"/>
        <v>51298076.470000014</v>
      </c>
      <c r="BU859" s="155">
        <f t="shared" si="36"/>
        <v>118176115.42000002</v>
      </c>
      <c r="BV859" s="155">
        <f t="shared" si="36"/>
        <v>24678738.240000002</v>
      </c>
      <c r="BW859" s="155">
        <f t="shared" si="36"/>
        <v>8144623.2299999744</v>
      </c>
      <c r="BX859" s="155">
        <f t="shared" si="36"/>
        <v>68546541.399999887</v>
      </c>
      <c r="BY859" s="155">
        <f t="shared" si="36"/>
        <v>11159571.549999982</v>
      </c>
      <c r="BZ859" s="155">
        <f t="shared" si="36"/>
        <v>11557613.93999999</v>
      </c>
      <c r="CA859" s="155">
        <f t="shared" si="36"/>
        <v>31253373.460000053</v>
      </c>
      <c r="CB859" s="155">
        <f t="shared" si="36"/>
        <v>46286840.780000016</v>
      </c>
      <c r="CC859" s="155">
        <f t="shared" si="36"/>
        <v>61250696.300000042</v>
      </c>
      <c r="CD859" s="155">
        <f t="shared" si="36"/>
        <v>51680018.559999958</v>
      </c>
      <c r="CE859" s="155">
        <f t="shared" si="36"/>
        <v>42962373.109999925</v>
      </c>
      <c r="CF859" s="155">
        <f t="shared" si="36"/>
        <v>14326226.410000011</v>
      </c>
      <c r="CG859" s="155">
        <f t="shared" si="36"/>
        <v>15681271.539999999</v>
      </c>
      <c r="CH859" s="155">
        <f t="shared" si="36"/>
        <v>22664039.529999994</v>
      </c>
      <c r="CI859" s="155">
        <f t="shared" si="36"/>
        <v>13317460.860000007</v>
      </c>
      <c r="CJ859" s="155">
        <f t="shared" si="36"/>
        <v>79281446.129999876</v>
      </c>
      <c r="CK859" s="155">
        <f t="shared" si="36"/>
        <v>4667527.0899999663</v>
      </c>
      <c r="CL859" s="155">
        <f t="shared" si="36"/>
        <v>17428196.690000005</v>
      </c>
    </row>
  </sheetData>
  <autoFilter ref="A4:DC846" xr:uid="{00000000-0001-0000-0500-000000000000}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C82E4-9E31-44A4-A389-6536962BCCE1}">
  <sheetPr>
    <tabColor rgb="FF00B0F0"/>
  </sheetPr>
  <dimension ref="A1:AE92"/>
  <sheetViews>
    <sheetView zoomScale="40" zoomScaleNormal="4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V91" sqref="AV91"/>
    </sheetView>
  </sheetViews>
  <sheetFormatPr defaultColWidth="9" defaultRowHeight="24.6" x14ac:dyDescent="0.7"/>
  <cols>
    <col min="1" max="1" width="5.59765625" style="9" customWidth="1"/>
    <col min="2" max="2" width="8.59765625" style="1" customWidth="1"/>
    <col min="3" max="3" width="7.59765625" style="1" customWidth="1"/>
    <col min="4" max="4" width="22.69921875" style="1" customWidth="1"/>
    <col min="5" max="5" width="9" style="1" customWidth="1"/>
    <col min="6" max="6" width="9" style="9" customWidth="1"/>
    <col min="7" max="7" width="23.5" style="44" customWidth="1"/>
    <col min="8" max="9" width="7.19921875" style="9" customWidth="1"/>
    <col min="10" max="10" width="14.5" style="9" customWidth="1"/>
    <col min="11" max="14" width="12.19921875" style="45" customWidth="1"/>
    <col min="15" max="15" width="12.19921875" style="46" customWidth="1"/>
    <col min="16" max="19" width="12.19921875" style="45" customWidth="1"/>
    <col min="20" max="20" width="9.09765625" style="45" customWidth="1"/>
    <col min="21" max="21" width="11.5" style="47" customWidth="1"/>
    <col min="22" max="22" width="12.3984375" style="48" customWidth="1"/>
    <col min="23" max="23" width="11.19921875" style="45" customWidth="1"/>
    <col min="24" max="24" width="14" style="45" customWidth="1"/>
    <col min="25" max="25" width="14.09765625" style="45" customWidth="1"/>
    <col min="26" max="27" width="14.3984375" style="45" customWidth="1"/>
    <col min="28" max="28" width="13.3984375" style="49" bestFit="1" customWidth="1"/>
    <col min="29" max="30" width="9" style="53"/>
    <col min="31" max="31" width="11" style="1" customWidth="1"/>
    <col min="32" max="16384" width="9" style="1"/>
  </cols>
  <sheetData>
    <row r="1" spans="1:31" x14ac:dyDescent="0.7">
      <c r="U1" s="47">
        <f>Q5+R5+S5+T5</f>
        <v>17494</v>
      </c>
      <c r="AC1" s="259" t="s">
        <v>0</v>
      </c>
      <c r="AD1" s="259"/>
      <c r="AE1" s="259"/>
    </row>
    <row r="2" spans="1:31" ht="33.6" x14ac:dyDescent="0.95">
      <c r="A2" s="50" t="s">
        <v>2370</v>
      </c>
      <c r="B2" s="50"/>
      <c r="C2" s="50"/>
      <c r="D2" s="50"/>
      <c r="E2" s="50"/>
      <c r="F2" s="51"/>
      <c r="G2" s="50"/>
      <c r="H2" s="51"/>
      <c r="I2" s="51"/>
      <c r="J2" s="51"/>
      <c r="K2" s="52"/>
      <c r="L2" s="52"/>
      <c r="M2" s="52"/>
      <c r="N2" s="52"/>
    </row>
    <row r="3" spans="1:31" x14ac:dyDescent="0.7">
      <c r="B3" s="45"/>
      <c r="C3" s="45"/>
      <c r="D3" s="45"/>
      <c r="E3" s="45"/>
      <c r="G3" s="54"/>
      <c r="H3" s="55"/>
      <c r="K3" s="45" t="s">
        <v>255</v>
      </c>
      <c r="L3" s="45" t="s">
        <v>256</v>
      </c>
      <c r="M3" s="45" t="s">
        <v>257</v>
      </c>
      <c r="N3" s="45" t="s">
        <v>258</v>
      </c>
      <c r="O3" s="46" t="s">
        <v>259</v>
      </c>
      <c r="P3" s="45" t="s">
        <v>260</v>
      </c>
      <c r="Q3" s="45" t="s">
        <v>261</v>
      </c>
      <c r="R3" s="45" t="s">
        <v>262</v>
      </c>
      <c r="S3" s="45" t="s">
        <v>263</v>
      </c>
      <c r="T3" s="45" t="s">
        <v>264</v>
      </c>
      <c r="U3" s="47" t="s">
        <v>265</v>
      </c>
      <c r="V3" s="48" t="s">
        <v>266</v>
      </c>
      <c r="W3" s="45" t="s">
        <v>267</v>
      </c>
      <c r="X3" s="45" t="s">
        <v>268</v>
      </c>
      <c r="Y3" s="45" t="s">
        <v>269</v>
      </c>
      <c r="Z3" s="45" t="s">
        <v>270</v>
      </c>
      <c r="AA3" s="45" t="s">
        <v>271</v>
      </c>
      <c r="AB3" s="49" t="s">
        <v>272</v>
      </c>
    </row>
    <row r="4" spans="1:31" s="13" customFormat="1" ht="81" customHeight="1" x14ac:dyDescent="0.25">
      <c r="A4" s="56" t="s">
        <v>273</v>
      </c>
      <c r="B4" s="57" t="s">
        <v>21</v>
      </c>
      <c r="C4" s="57"/>
      <c r="D4" s="57" t="s">
        <v>274</v>
      </c>
      <c r="E4" s="57" t="s">
        <v>24</v>
      </c>
      <c r="F4" s="56" t="s">
        <v>275</v>
      </c>
      <c r="G4" s="57" t="s">
        <v>276</v>
      </c>
      <c r="H4" s="57" t="s">
        <v>277</v>
      </c>
      <c r="I4" s="56" t="s">
        <v>278</v>
      </c>
      <c r="J4" s="56" t="s">
        <v>279</v>
      </c>
      <c r="K4" s="58" t="s">
        <v>280</v>
      </c>
      <c r="L4" s="58" t="s">
        <v>281</v>
      </c>
      <c r="M4" s="58" t="s">
        <v>282</v>
      </c>
      <c r="N4" s="58" t="s">
        <v>283</v>
      </c>
      <c r="O4" s="59" t="s">
        <v>284</v>
      </c>
      <c r="P4" s="58" t="s">
        <v>285</v>
      </c>
      <c r="Q4" s="58" t="s">
        <v>286</v>
      </c>
      <c r="R4" s="58" t="s">
        <v>287</v>
      </c>
      <c r="S4" s="58" t="s">
        <v>288</v>
      </c>
      <c r="T4" s="58" t="s">
        <v>289</v>
      </c>
      <c r="U4" s="60" t="s">
        <v>38</v>
      </c>
      <c r="V4" s="61" t="s">
        <v>290</v>
      </c>
      <c r="W4" s="58" t="s">
        <v>291</v>
      </c>
      <c r="X4" s="58" t="s">
        <v>292</v>
      </c>
      <c r="Y4" s="58" t="s">
        <v>293</v>
      </c>
      <c r="Z4" s="58" t="s">
        <v>294</v>
      </c>
      <c r="AA4" s="58" t="s">
        <v>295</v>
      </c>
      <c r="AB4" s="57" t="s">
        <v>296</v>
      </c>
      <c r="AC4" s="62" t="s">
        <v>297</v>
      </c>
      <c r="AD4" s="62" t="s">
        <v>298</v>
      </c>
      <c r="AE4" s="63" t="s">
        <v>299</v>
      </c>
    </row>
    <row r="5" spans="1:31" x14ac:dyDescent="0.7">
      <c r="A5" s="18">
        <v>1</v>
      </c>
      <c r="B5" s="64" t="s">
        <v>13</v>
      </c>
      <c r="C5" s="64" t="s">
        <v>47</v>
      </c>
      <c r="D5" s="64" t="s">
        <v>300</v>
      </c>
      <c r="E5" s="64" t="str">
        <f>'[4]9.1ผลการวิเคราะห์risk EBITDA mo'!F4</f>
        <v>รพท.</v>
      </c>
      <c r="F5" s="64">
        <f>'[4]9.1ผลการวิเคราะห์risk EBITDA mo'!G4</f>
        <v>372</v>
      </c>
      <c r="G5" s="64" t="str">
        <f>'[4]9.1ผลการวิเคราะห์risk EBITDA mo'!H4</f>
        <v>รพท.S B&lt;=400</v>
      </c>
      <c r="H5" s="18" t="str">
        <f>'[4]11.ผลการวิเคราะห์risk EBITDA R8'!U4</f>
        <v>S</v>
      </c>
      <c r="I5" s="18">
        <f>'[4]11.ผลการวิเคราะห์risk EBITDA R8'!V4</f>
        <v>16</v>
      </c>
      <c r="J5" s="18">
        <f>'[4]11.ผลการวิเคราะห์risk EBITDA R8'!W4</f>
        <v>13</v>
      </c>
      <c r="K5" s="64">
        <v>259266</v>
      </c>
      <c r="L5" s="64">
        <v>40972</v>
      </c>
      <c r="M5" s="64">
        <v>57838</v>
      </c>
      <c r="N5" s="64">
        <v>7605</v>
      </c>
      <c r="O5" s="65">
        <v>419764</v>
      </c>
      <c r="P5" s="64">
        <v>164349</v>
      </c>
      <c r="Q5" s="64">
        <v>14554</v>
      </c>
      <c r="R5" s="64">
        <v>1307</v>
      </c>
      <c r="S5" s="64">
        <v>1425</v>
      </c>
      <c r="T5" s="64">
        <v>208</v>
      </c>
      <c r="U5" s="66">
        <v>16376</v>
      </c>
      <c r="V5" s="67">
        <v>69472</v>
      </c>
      <c r="W5" s="64">
        <v>23387</v>
      </c>
      <c r="X5" s="64">
        <v>17424.567799999997</v>
      </c>
      <c r="Y5" s="64">
        <v>1619.5626999999999</v>
      </c>
      <c r="Z5" s="64">
        <v>2114.0983999999999</v>
      </c>
      <c r="AA5" s="64">
        <v>274.94619999999998</v>
      </c>
      <c r="AB5" s="68">
        <v>22396.911599999999</v>
      </c>
      <c r="AC5" s="69">
        <v>1.3676668050806058</v>
      </c>
      <c r="AD5" s="239">
        <v>1.2</v>
      </c>
      <c r="AE5" s="70" t="str">
        <f>IF(AC5&gt;=AD5,"ผ่าน","ไม่ผ่าน")</f>
        <v>ผ่าน</v>
      </c>
    </row>
    <row r="6" spans="1:31" x14ac:dyDescent="0.7">
      <c r="A6" s="18">
        <v>2</v>
      </c>
      <c r="B6" s="64" t="s">
        <v>13</v>
      </c>
      <c r="C6" s="64" t="s">
        <v>52</v>
      </c>
      <c r="D6" s="64" t="s">
        <v>301</v>
      </c>
      <c r="E6" s="64" t="str">
        <f>'[4]9.1ผลการวิเคราะห์risk EBITDA mo'!F5</f>
        <v>รพช.</v>
      </c>
      <c r="F6" s="64">
        <f>'[4]9.1ผลการวิเคราะห์risk EBITDA mo'!G5</f>
        <v>40</v>
      </c>
      <c r="G6" s="64" t="str">
        <f>'[4]9.1ผลการวิเคราะห์risk EBITDA mo'!H5</f>
        <v>รพช.F2 P30,000-60,000</v>
      </c>
      <c r="H6" s="18" t="str">
        <f>'[4]11.ผลการวิเคราะห์risk EBITDA R8'!U5</f>
        <v>F2</v>
      </c>
      <c r="I6" s="18">
        <f>'[4]11.ผลการวิเคราะห์risk EBITDA R8'!V5</f>
        <v>6</v>
      </c>
      <c r="J6" s="18">
        <f>'[4]11.ผลการวิเคราะห์risk EBITDA R8'!W5</f>
        <v>4</v>
      </c>
      <c r="K6" s="64">
        <v>76151</v>
      </c>
      <c r="L6" s="64">
        <v>3812</v>
      </c>
      <c r="M6" s="64">
        <v>8192</v>
      </c>
      <c r="N6" s="64">
        <v>1537</v>
      </c>
      <c r="O6" s="65">
        <v>98245</v>
      </c>
      <c r="P6" s="64">
        <v>0</v>
      </c>
      <c r="Q6" s="64">
        <v>1206</v>
      </c>
      <c r="R6" s="64">
        <v>35</v>
      </c>
      <c r="S6" s="64">
        <v>75</v>
      </c>
      <c r="T6" s="64">
        <v>16</v>
      </c>
      <c r="U6" s="66">
        <v>1399</v>
      </c>
      <c r="V6" s="67">
        <v>5442</v>
      </c>
      <c r="W6" s="66">
        <v>0</v>
      </c>
      <c r="X6" s="64">
        <v>721.27520000000004</v>
      </c>
      <c r="Y6" s="64">
        <v>19.295500000000004</v>
      </c>
      <c r="Z6" s="64">
        <v>44.3767</v>
      </c>
      <c r="AA6" s="64">
        <v>10.153500000000001</v>
      </c>
      <c r="AB6" s="68">
        <v>833.00279999999998</v>
      </c>
      <c r="AC6" s="69">
        <v>0.5954273052180129</v>
      </c>
      <c r="AD6" s="239">
        <v>0.6</v>
      </c>
      <c r="AE6" s="70" t="str">
        <f t="shared" ref="AE6:AE69" si="0">IF(AC6&gt;=AD6,"ผ่าน","ไม่ผ่าน")</f>
        <v>ไม่ผ่าน</v>
      </c>
    </row>
    <row r="7" spans="1:31" x14ac:dyDescent="0.7">
      <c r="A7" s="18">
        <v>3</v>
      </c>
      <c r="B7" s="64" t="s">
        <v>13</v>
      </c>
      <c r="C7" s="64" t="s">
        <v>57</v>
      </c>
      <c r="D7" s="64" t="s">
        <v>302</v>
      </c>
      <c r="E7" s="64" t="str">
        <f>'[4]9.1ผลการวิเคราะห์risk EBITDA mo'!F6</f>
        <v>รพช.</v>
      </c>
      <c r="F7" s="64">
        <f>'[4]9.1ผลการวิเคราะห์risk EBITDA mo'!G6</f>
        <v>47</v>
      </c>
      <c r="G7" s="64" t="str">
        <f>'[4]9.1ผลการวิเคราะห์risk EBITDA mo'!H6</f>
        <v>รพช.F2 P30,000-60,000</v>
      </c>
      <c r="H7" s="18" t="str">
        <f>'[4]11.ผลการวิเคราะห์risk EBITDA R8'!U6</f>
        <v>F2</v>
      </c>
      <c r="I7" s="18">
        <f>'[4]11.ผลการวิเคราะห์risk EBITDA R8'!V6</f>
        <v>6</v>
      </c>
      <c r="J7" s="18">
        <f>'[4]11.ผลการวิเคราะห์risk EBITDA R8'!W6</f>
        <v>4</v>
      </c>
      <c r="K7" s="64">
        <v>78034</v>
      </c>
      <c r="L7" s="64">
        <v>3035</v>
      </c>
      <c r="M7" s="64">
        <v>6898</v>
      </c>
      <c r="N7" s="64">
        <v>882</v>
      </c>
      <c r="O7" s="65">
        <v>91660</v>
      </c>
      <c r="P7" s="64">
        <v>68805</v>
      </c>
      <c r="Q7" s="64">
        <v>2190</v>
      </c>
      <c r="R7" s="64">
        <v>213</v>
      </c>
      <c r="S7" s="64">
        <v>247</v>
      </c>
      <c r="T7" s="64">
        <v>31</v>
      </c>
      <c r="U7" s="66">
        <v>2781</v>
      </c>
      <c r="V7" s="67">
        <v>10942</v>
      </c>
      <c r="W7" s="66">
        <v>0</v>
      </c>
      <c r="X7" s="64">
        <v>1015.7736000000001</v>
      </c>
      <c r="Y7" s="64">
        <v>94.529600000000002</v>
      </c>
      <c r="Z7" s="64">
        <v>119.72320000000001</v>
      </c>
      <c r="AA7" s="64">
        <v>12.190999999999999</v>
      </c>
      <c r="AB7" s="68">
        <v>1283.1605000000002</v>
      </c>
      <c r="AC7" s="69">
        <v>0.46140255303847544</v>
      </c>
      <c r="AD7" s="239">
        <v>0.6</v>
      </c>
      <c r="AE7" s="70" t="str">
        <f t="shared" si="0"/>
        <v>ไม่ผ่าน</v>
      </c>
    </row>
    <row r="8" spans="1:31" x14ac:dyDescent="0.7">
      <c r="A8" s="18">
        <v>4</v>
      </c>
      <c r="B8" s="64" t="s">
        <v>13</v>
      </c>
      <c r="C8" s="64" t="s">
        <v>59</v>
      </c>
      <c r="D8" s="64" t="s">
        <v>303</v>
      </c>
      <c r="E8" s="64" t="str">
        <f>'[4]9.1ผลการวิเคราะห์risk EBITDA mo'!F7</f>
        <v>รพช.</v>
      </c>
      <c r="F8" s="64">
        <f>'[4]9.1ผลการวิเคราะห์risk EBITDA mo'!G7</f>
        <v>43</v>
      </c>
      <c r="G8" s="64" t="str">
        <f>'[4]9.1ผลการวิเคราะห์risk EBITDA mo'!H7</f>
        <v>รพช.F2 P&lt;=30,000</v>
      </c>
      <c r="H8" s="18" t="str">
        <f>'[4]11.ผลการวิเคราะห์risk EBITDA R8'!U7</f>
        <v>F2</v>
      </c>
      <c r="I8" s="18">
        <f>'[4]11.ผลการวิเคราะห์risk EBITDA R8'!V7</f>
        <v>5</v>
      </c>
      <c r="J8" s="18">
        <f>'[4]11.ผลการวิเคราะห์risk EBITDA R8'!W7</f>
        <v>4</v>
      </c>
      <c r="K8" s="64">
        <v>73466</v>
      </c>
      <c r="L8" s="64">
        <v>3149</v>
      </c>
      <c r="M8" s="64">
        <v>5950</v>
      </c>
      <c r="N8" s="64">
        <v>806</v>
      </c>
      <c r="O8" s="65">
        <v>88019</v>
      </c>
      <c r="P8" s="64">
        <v>34278</v>
      </c>
      <c r="Q8" s="64">
        <v>1353</v>
      </c>
      <c r="R8" s="64">
        <v>88</v>
      </c>
      <c r="S8" s="64">
        <v>140</v>
      </c>
      <c r="T8" s="64">
        <v>30</v>
      </c>
      <c r="U8" s="66">
        <v>1695</v>
      </c>
      <c r="V8" s="67">
        <v>6828</v>
      </c>
      <c r="W8" s="64">
        <v>6116</v>
      </c>
      <c r="X8" s="64">
        <v>712.1848</v>
      </c>
      <c r="Y8" s="64">
        <v>39.448799999999999</v>
      </c>
      <c r="Z8" s="64">
        <v>59.067500000000003</v>
      </c>
      <c r="AA8" s="64">
        <v>12.377100000000002</v>
      </c>
      <c r="AB8" s="68">
        <v>838.17189999999994</v>
      </c>
      <c r="AC8" s="69">
        <v>0.49449669616519171</v>
      </c>
      <c r="AD8" s="239">
        <v>0.6</v>
      </c>
      <c r="AE8" s="70" t="str">
        <f t="shared" si="0"/>
        <v>ไม่ผ่าน</v>
      </c>
    </row>
    <row r="9" spans="1:31" x14ac:dyDescent="0.7">
      <c r="A9" s="18">
        <v>5</v>
      </c>
      <c r="B9" s="64" t="s">
        <v>13</v>
      </c>
      <c r="C9" s="64" t="s">
        <v>62</v>
      </c>
      <c r="D9" s="64" t="s">
        <v>304</v>
      </c>
      <c r="E9" s="64" t="str">
        <f>'[4]9.1ผลการวิเคราะห์risk EBITDA mo'!F8</f>
        <v>รพช.</v>
      </c>
      <c r="F9" s="64">
        <f>'[4]9.1ผลการวิเคราะห์risk EBITDA mo'!G8</f>
        <v>43</v>
      </c>
      <c r="G9" s="64" t="str">
        <f>'[4]9.1ผลการวิเคราะห์risk EBITDA mo'!H8</f>
        <v>รพช.F2 P&lt;=30,000</v>
      </c>
      <c r="H9" s="18" t="str">
        <f>'[4]11.ผลการวิเคราะห์risk EBITDA R8'!U8</f>
        <v>F2</v>
      </c>
      <c r="I9" s="18">
        <f>'[4]11.ผลการวิเคราะห์risk EBITDA R8'!V8</f>
        <v>5</v>
      </c>
      <c r="J9" s="18">
        <f>'[4]11.ผลการวิเคราะห์risk EBITDA R8'!W8</f>
        <v>2</v>
      </c>
      <c r="K9" s="64">
        <v>50754</v>
      </c>
      <c r="L9" s="64">
        <v>1680</v>
      </c>
      <c r="M9" s="64">
        <v>2769</v>
      </c>
      <c r="N9" s="64">
        <v>530</v>
      </c>
      <c r="O9" s="65">
        <v>57248</v>
      </c>
      <c r="P9" s="64">
        <v>42073</v>
      </c>
      <c r="Q9" s="64">
        <v>956</v>
      </c>
      <c r="R9" s="64">
        <v>37</v>
      </c>
      <c r="S9" s="64">
        <v>42</v>
      </c>
      <c r="T9" s="64">
        <v>9</v>
      </c>
      <c r="U9" s="66">
        <v>1062</v>
      </c>
      <c r="V9" s="67">
        <v>2759</v>
      </c>
      <c r="W9" s="66">
        <v>20</v>
      </c>
      <c r="X9" s="64">
        <v>521.8152</v>
      </c>
      <c r="Y9" s="64">
        <v>22.025299999999998</v>
      </c>
      <c r="Z9" s="64">
        <v>21.5654</v>
      </c>
      <c r="AA9" s="64">
        <v>4.0380000000000003</v>
      </c>
      <c r="AB9" s="68">
        <v>513.92010000000005</v>
      </c>
      <c r="AC9" s="69">
        <v>0.4839172316384181</v>
      </c>
      <c r="AD9" s="239">
        <v>0.6</v>
      </c>
      <c r="AE9" s="70" t="str">
        <f t="shared" si="0"/>
        <v>ไม่ผ่าน</v>
      </c>
    </row>
    <row r="10" spans="1:31" x14ac:dyDescent="0.7">
      <c r="A10" s="18">
        <v>6</v>
      </c>
      <c r="B10" s="64" t="s">
        <v>13</v>
      </c>
      <c r="C10" s="64" t="s">
        <v>64</v>
      </c>
      <c r="D10" s="64" t="s">
        <v>305</v>
      </c>
      <c r="E10" s="64" t="str">
        <f>'[4]9.1ผลการวิเคราะห์risk EBITDA mo'!F9</f>
        <v>รพช.</v>
      </c>
      <c r="F10" s="64">
        <f>'[4]9.1ผลการวิเคราะห์risk EBITDA mo'!G9</f>
        <v>59</v>
      </c>
      <c r="G10" s="64" t="str">
        <f>'[4]9.1ผลการวิเคราะห์risk EBITDA mo'!H9</f>
        <v>รพช.F2 P30,000-60,000</v>
      </c>
      <c r="H10" s="18" t="str">
        <f>'[4]11.ผลการวิเคราะห์risk EBITDA R8'!U9</f>
        <v>F2</v>
      </c>
      <c r="I10" s="18">
        <f>'[4]11.ผลการวิเคราะห์risk EBITDA R8'!V9</f>
        <v>6</v>
      </c>
      <c r="J10" s="18">
        <f>'[4]11.ผลการวิเคราะห์risk EBITDA R8'!W9</f>
        <v>6</v>
      </c>
      <c r="K10" s="64">
        <v>54687</v>
      </c>
      <c r="L10" s="64">
        <v>6348</v>
      </c>
      <c r="M10" s="64">
        <v>15248</v>
      </c>
      <c r="N10" s="64">
        <v>1996</v>
      </c>
      <c r="O10" s="65">
        <v>119076</v>
      </c>
      <c r="P10" s="64">
        <v>78555</v>
      </c>
      <c r="Q10" s="64">
        <v>1418</v>
      </c>
      <c r="R10" s="64">
        <v>108</v>
      </c>
      <c r="S10" s="64">
        <v>263</v>
      </c>
      <c r="T10" s="64">
        <v>35</v>
      </c>
      <c r="U10" s="66">
        <v>2144</v>
      </c>
      <c r="V10" s="67">
        <v>6093</v>
      </c>
      <c r="W10" s="64">
        <v>24428</v>
      </c>
      <c r="X10" s="64">
        <v>956.17000000000007</v>
      </c>
      <c r="Y10" s="64">
        <v>30.618000000000002</v>
      </c>
      <c r="Z10" s="64">
        <v>103.779</v>
      </c>
      <c r="AA10" s="64">
        <v>127.852</v>
      </c>
      <c r="AB10" s="68">
        <v>733.88200000000006</v>
      </c>
      <c r="AC10" s="69">
        <v>0.34229570895522393</v>
      </c>
      <c r="AD10" s="239">
        <v>0.6</v>
      </c>
      <c r="AE10" s="70" t="str">
        <f t="shared" si="0"/>
        <v>ไม่ผ่าน</v>
      </c>
    </row>
    <row r="11" spans="1:31" x14ac:dyDescent="0.7">
      <c r="A11" s="18">
        <v>7</v>
      </c>
      <c r="B11" s="64" t="s">
        <v>13</v>
      </c>
      <c r="C11" s="64" t="s">
        <v>66</v>
      </c>
      <c r="D11" s="64" t="s">
        <v>306</v>
      </c>
      <c r="E11" s="64" t="str">
        <f>'[4]9.1ผลการวิเคราะห์risk EBITDA mo'!F10</f>
        <v>รพช.</v>
      </c>
      <c r="F11" s="64">
        <f>'[4]9.1ผลการวิเคราะห์risk EBITDA mo'!G10</f>
        <v>60</v>
      </c>
      <c r="G11" s="64" t="str">
        <f>'[4]9.1ผลการวิเคราะห์risk EBITDA mo'!H10</f>
        <v>รพช.F2 P30,000-60,000</v>
      </c>
      <c r="H11" s="18" t="str">
        <f>'[4]11.ผลการวิเคราะห์risk EBITDA R8'!U10</f>
        <v>F2</v>
      </c>
      <c r="I11" s="18">
        <f>'[4]11.ผลการวิเคราะห์risk EBITDA R8'!V10</f>
        <v>6</v>
      </c>
      <c r="J11" s="18">
        <f>'[4]11.ผลการวิเคราะห์risk EBITDA R8'!W10</f>
        <v>8</v>
      </c>
      <c r="K11" s="64">
        <v>98231</v>
      </c>
      <c r="L11" s="64">
        <v>4990</v>
      </c>
      <c r="M11" s="64">
        <v>6024</v>
      </c>
      <c r="N11" s="64">
        <v>824</v>
      </c>
      <c r="O11" s="65">
        <v>114368</v>
      </c>
      <c r="P11" s="64">
        <v>49904</v>
      </c>
      <c r="Q11" s="64">
        <v>2278</v>
      </c>
      <c r="R11" s="64">
        <v>162</v>
      </c>
      <c r="S11" s="64">
        <v>210</v>
      </c>
      <c r="T11" s="64">
        <v>20</v>
      </c>
      <c r="U11" s="66">
        <v>2811</v>
      </c>
      <c r="V11" s="67">
        <v>10361</v>
      </c>
      <c r="W11" s="64">
        <v>12182</v>
      </c>
      <c r="X11" s="64">
        <v>1087.0507</v>
      </c>
      <c r="Y11" s="64">
        <v>84.861900000000006</v>
      </c>
      <c r="Z11" s="64">
        <v>111.5286</v>
      </c>
      <c r="AA11" s="64">
        <v>9.8312999999999988</v>
      </c>
      <c r="AB11" s="68">
        <v>1351.4688999999998</v>
      </c>
      <c r="AC11" s="69">
        <v>0.48077869085734609</v>
      </c>
      <c r="AD11" s="239">
        <v>0.6</v>
      </c>
      <c r="AE11" s="70" t="str">
        <f t="shared" si="0"/>
        <v>ไม่ผ่าน</v>
      </c>
    </row>
    <row r="12" spans="1:31" x14ac:dyDescent="0.7">
      <c r="A12" s="18">
        <v>8</v>
      </c>
      <c r="B12" s="64" t="s">
        <v>13</v>
      </c>
      <c r="C12" s="64" t="s">
        <v>68</v>
      </c>
      <c r="D12" s="64" t="s">
        <v>307</v>
      </c>
      <c r="E12" s="64" t="str">
        <f>'[4]9.1ผลการวิเคราะห์risk EBITDA mo'!F11</f>
        <v>รพช.</v>
      </c>
      <c r="F12" s="64">
        <f>'[4]9.1ผลการวิเคราะห์risk EBITDA mo'!G11</f>
        <v>90</v>
      </c>
      <c r="G12" s="64" t="str">
        <f>'[4]9.1ผลการวิเคราะห์risk EBITDA mo'!H11</f>
        <v>รพช.F1 P50,000-100,000</v>
      </c>
      <c r="H12" s="18" t="str">
        <f>'[4]11.ผลการวิเคราะห์risk EBITDA R8'!U11</f>
        <v>F1</v>
      </c>
      <c r="I12" s="18">
        <f>'[4]11.ผลการวิเคราะห์risk EBITDA R8'!V11</f>
        <v>10</v>
      </c>
      <c r="J12" s="18">
        <f>'[4]11.ผลการวิเคราะห์risk EBITDA R8'!W11</f>
        <v>9</v>
      </c>
      <c r="K12" s="64">
        <v>80512</v>
      </c>
      <c r="L12" s="64">
        <v>4929</v>
      </c>
      <c r="M12" s="64">
        <v>9226</v>
      </c>
      <c r="N12" s="64">
        <v>1861</v>
      </c>
      <c r="O12" s="65">
        <v>135424</v>
      </c>
      <c r="P12" s="64">
        <v>190534</v>
      </c>
      <c r="Q12" s="64">
        <v>3405</v>
      </c>
      <c r="R12" s="64">
        <v>542</v>
      </c>
      <c r="S12" s="64">
        <v>623</v>
      </c>
      <c r="T12" s="64">
        <v>174</v>
      </c>
      <c r="U12" s="66">
        <v>5126</v>
      </c>
      <c r="V12" s="67">
        <v>27442</v>
      </c>
      <c r="W12" s="64">
        <v>36062</v>
      </c>
      <c r="X12" s="64">
        <v>1678.6849</v>
      </c>
      <c r="Y12" s="64">
        <v>320.3306</v>
      </c>
      <c r="Z12" s="64">
        <v>362.65200000000004</v>
      </c>
      <c r="AA12" s="64">
        <v>105.9301</v>
      </c>
      <c r="AB12" s="68">
        <v>2487.7331000000004</v>
      </c>
      <c r="AC12" s="69">
        <v>0.48531664065548191</v>
      </c>
      <c r="AD12" s="239">
        <v>0.6</v>
      </c>
      <c r="AE12" s="70" t="str">
        <f t="shared" si="0"/>
        <v>ไม่ผ่าน</v>
      </c>
    </row>
    <row r="13" spans="1:31" x14ac:dyDescent="0.7">
      <c r="A13" s="18">
        <v>9</v>
      </c>
      <c r="B13" s="64" t="s">
        <v>13</v>
      </c>
      <c r="C13" s="64" t="s">
        <v>72</v>
      </c>
      <c r="D13" s="64" t="s">
        <v>308</v>
      </c>
      <c r="E13" s="64" t="str">
        <f>'[4]9.1ผลการวิเคราะห์risk EBITDA mo'!F12</f>
        <v>รพช.</v>
      </c>
      <c r="F13" s="64">
        <f>'[4]9.1ผลการวิเคราะห์risk EBITDA mo'!G12</f>
        <v>36</v>
      </c>
      <c r="G13" s="64" t="str">
        <f>'[4]9.1ผลการวิเคราะห์risk EBITDA mo'!H12</f>
        <v>รพช.F2 P30,000-60,000</v>
      </c>
      <c r="H13" s="18" t="str">
        <f>'[4]11.ผลการวิเคราะห์risk EBITDA R8'!U12</f>
        <v>F2</v>
      </c>
      <c r="I13" s="18">
        <f>'[4]11.ผลการวิเคราะห์risk EBITDA R8'!V12</f>
        <v>6</v>
      </c>
      <c r="J13" s="18">
        <f>'[4]11.ผลการวิเคราะห์risk EBITDA R8'!W12</f>
        <v>5</v>
      </c>
      <c r="K13" s="64">
        <v>56499</v>
      </c>
      <c r="L13" s="64">
        <v>3977</v>
      </c>
      <c r="M13" s="64">
        <v>6337</v>
      </c>
      <c r="N13" s="64">
        <v>926</v>
      </c>
      <c r="O13" s="65">
        <v>105796</v>
      </c>
      <c r="P13" s="64">
        <v>47719</v>
      </c>
      <c r="Q13" s="64">
        <v>1629</v>
      </c>
      <c r="R13" s="64">
        <v>109</v>
      </c>
      <c r="S13" s="64">
        <v>138</v>
      </c>
      <c r="T13" s="64">
        <v>11</v>
      </c>
      <c r="U13" s="66">
        <v>1737</v>
      </c>
      <c r="V13" s="67">
        <v>7078</v>
      </c>
      <c r="W13" s="64">
        <v>9090</v>
      </c>
      <c r="X13" s="64">
        <v>819.86800000000005</v>
      </c>
      <c r="Y13" s="64">
        <v>47.964500000000001</v>
      </c>
      <c r="Z13" s="64">
        <v>63.421600000000005</v>
      </c>
      <c r="AA13" s="64">
        <v>3.6707000000000001</v>
      </c>
      <c r="AB13" s="68">
        <v>979.96050000000002</v>
      </c>
      <c r="AC13" s="69">
        <v>0.56416839378238348</v>
      </c>
      <c r="AD13" s="239">
        <v>0.6</v>
      </c>
      <c r="AE13" s="70" t="str">
        <f t="shared" si="0"/>
        <v>ไม่ผ่าน</v>
      </c>
    </row>
    <row r="14" spans="1:31" x14ac:dyDescent="0.7">
      <c r="A14" s="18">
        <v>10</v>
      </c>
      <c r="B14" s="64" t="s">
        <v>13</v>
      </c>
      <c r="C14" s="64" t="s">
        <v>74</v>
      </c>
      <c r="D14" s="64" t="s">
        <v>309</v>
      </c>
      <c r="E14" s="64" t="str">
        <f>'[4]9.1ผลการวิเคราะห์risk EBITDA mo'!F13</f>
        <v>รพช.</v>
      </c>
      <c r="F14" s="64">
        <f>'[4]9.1ผลการวิเคราะห์risk EBITDA mo'!G13</f>
        <v>40</v>
      </c>
      <c r="G14" s="64" t="str">
        <f>'[4]9.1ผลการวิเคราะห์risk EBITDA mo'!H13</f>
        <v>รพช.F2 P30,000-60,000</v>
      </c>
      <c r="H14" s="18" t="str">
        <f>'[4]11.ผลการวิเคราะห์risk EBITDA R8'!U13</f>
        <v>F2</v>
      </c>
      <c r="I14" s="18">
        <f>'[4]11.ผลการวิเคราะห์risk EBITDA R8'!V13</f>
        <v>6</v>
      </c>
      <c r="J14" s="18">
        <f>'[4]11.ผลการวิเคราะห์risk EBITDA R8'!W13</f>
        <v>5</v>
      </c>
      <c r="K14" s="64">
        <v>93814</v>
      </c>
      <c r="L14" s="64">
        <v>2445</v>
      </c>
      <c r="M14" s="64">
        <v>4593</v>
      </c>
      <c r="N14" s="64">
        <v>1229</v>
      </c>
      <c r="O14" s="65">
        <v>105686</v>
      </c>
      <c r="P14" s="64">
        <v>44865</v>
      </c>
      <c r="Q14" s="64">
        <v>2949</v>
      </c>
      <c r="R14" s="64">
        <v>120</v>
      </c>
      <c r="S14" s="64">
        <v>199</v>
      </c>
      <c r="T14" s="64">
        <v>35</v>
      </c>
      <c r="U14" s="66">
        <v>3506</v>
      </c>
      <c r="V14" s="67">
        <v>14330</v>
      </c>
      <c r="W14" s="64">
        <v>8600</v>
      </c>
      <c r="X14" s="64">
        <v>1236.7905999999998</v>
      </c>
      <c r="Y14" s="64">
        <v>60.823499999999996</v>
      </c>
      <c r="Z14" s="64">
        <v>107.42570000000001</v>
      </c>
      <c r="AA14" s="64">
        <v>18.2822</v>
      </c>
      <c r="AB14" s="68">
        <v>1497.8948</v>
      </c>
      <c r="AC14" s="69">
        <v>0.42723753565316602</v>
      </c>
      <c r="AD14" s="239">
        <v>0.6</v>
      </c>
      <c r="AE14" s="70" t="str">
        <f t="shared" si="0"/>
        <v>ไม่ผ่าน</v>
      </c>
    </row>
    <row r="15" spans="1:31" x14ac:dyDescent="0.7">
      <c r="A15" s="18">
        <v>11</v>
      </c>
      <c r="B15" s="64" t="s">
        <v>13</v>
      </c>
      <c r="C15" s="64" t="s">
        <v>76</v>
      </c>
      <c r="D15" s="64" t="s">
        <v>310</v>
      </c>
      <c r="E15" s="64" t="str">
        <f>'[4]9.1ผลการวิเคราะห์risk EBITDA mo'!F14</f>
        <v>รพช.</v>
      </c>
      <c r="F15" s="64">
        <f>'[4]9.1ผลการวิเคราะห์risk EBITDA mo'!G14</f>
        <v>120</v>
      </c>
      <c r="G15" s="64" t="str">
        <f>'[4]9.1ผลการวิเคราะห์risk EBITDA mo'!H14</f>
        <v>รพช.M2 B&gt;100</v>
      </c>
      <c r="H15" s="18" t="str">
        <f>'[4]11.ผลการวิเคราะห์risk EBITDA R8'!U14</f>
        <v>M2</v>
      </c>
      <c r="I15" s="18">
        <f>'[4]11.ผลการวิเคราะห์risk EBITDA R8'!V14</f>
        <v>13</v>
      </c>
      <c r="J15" s="18">
        <f>'[4]11.ผลการวิเคราะห์risk EBITDA R8'!W14</f>
        <v>7</v>
      </c>
      <c r="K15" s="64">
        <v>155802</v>
      </c>
      <c r="L15" s="64">
        <v>8157</v>
      </c>
      <c r="M15" s="64">
        <v>14876</v>
      </c>
      <c r="N15" s="64">
        <v>1934</v>
      </c>
      <c r="O15" s="65">
        <v>185590</v>
      </c>
      <c r="P15" s="64">
        <v>146388</v>
      </c>
      <c r="Q15" s="64">
        <v>5664</v>
      </c>
      <c r="R15" s="64">
        <v>540</v>
      </c>
      <c r="S15" s="64">
        <v>682</v>
      </c>
      <c r="T15" s="64">
        <v>96</v>
      </c>
      <c r="U15" s="66">
        <v>7227</v>
      </c>
      <c r="V15" s="67">
        <v>30118</v>
      </c>
      <c r="W15" s="64">
        <v>48183</v>
      </c>
      <c r="X15" s="64">
        <v>2846.2599999999998</v>
      </c>
      <c r="Y15" s="64">
        <v>308.48</v>
      </c>
      <c r="Z15" s="64">
        <v>521.14</v>
      </c>
      <c r="AA15" s="64">
        <v>54.58</v>
      </c>
      <c r="AB15" s="68">
        <v>3849.06</v>
      </c>
      <c r="AC15" s="69">
        <v>0.53259443752594438</v>
      </c>
      <c r="AD15" s="239">
        <v>0.8</v>
      </c>
      <c r="AE15" s="70" t="str">
        <f t="shared" si="0"/>
        <v>ไม่ผ่าน</v>
      </c>
    </row>
    <row r="16" spans="1:31" x14ac:dyDescent="0.7">
      <c r="A16" s="18">
        <v>12</v>
      </c>
      <c r="B16" s="64" t="s">
        <v>13</v>
      </c>
      <c r="C16" s="64" t="s">
        <v>80</v>
      </c>
      <c r="D16" s="64" t="s">
        <v>311</v>
      </c>
      <c r="E16" s="64" t="str">
        <f>'[4]9.1ผลการวิเคราะห์risk EBITDA mo'!F15</f>
        <v>รพช.</v>
      </c>
      <c r="F16" s="64">
        <f>'[4]9.1ผลการวิเคราะห์risk EBITDA mo'!G15</f>
        <v>35</v>
      </c>
      <c r="G16" s="64" t="str">
        <f>'[4]9.1ผลการวิเคราะห์risk EBITDA mo'!H15</f>
        <v>รพช.F3 P&lt;=15,000</v>
      </c>
      <c r="H16" s="18" t="str">
        <f>'[4]11.ผลการวิเคราะห์risk EBITDA R8'!U15</f>
        <v>F3</v>
      </c>
      <c r="I16" s="18">
        <f>'[4]11.ผลการวิเคราะห์risk EBITDA R8'!V15</f>
        <v>2</v>
      </c>
      <c r="J16" s="18">
        <f>'[4]11.ผลการวิเคราะห์risk EBITDA R8'!W15</f>
        <v>1</v>
      </c>
      <c r="K16" s="64">
        <v>19547</v>
      </c>
      <c r="L16" s="64">
        <v>912</v>
      </c>
      <c r="M16" s="64">
        <v>1531</v>
      </c>
      <c r="N16" s="64">
        <v>324</v>
      </c>
      <c r="O16" s="65">
        <v>32555</v>
      </c>
      <c r="P16" s="64">
        <v>39506</v>
      </c>
      <c r="Q16" s="64">
        <v>646</v>
      </c>
      <c r="R16" s="64">
        <v>35</v>
      </c>
      <c r="S16" s="64">
        <v>60</v>
      </c>
      <c r="T16" s="64">
        <v>7</v>
      </c>
      <c r="U16" s="66">
        <v>779</v>
      </c>
      <c r="V16" s="67">
        <v>2778</v>
      </c>
      <c r="W16" s="64">
        <v>10876</v>
      </c>
      <c r="X16" s="64">
        <v>290.45460000000003</v>
      </c>
      <c r="Y16" s="64">
        <v>10138.074600000002</v>
      </c>
      <c r="Z16" s="64">
        <v>27.230699999999999</v>
      </c>
      <c r="AA16" s="64">
        <v>2.9321000000000002</v>
      </c>
      <c r="AB16" s="68">
        <v>345.70389999999998</v>
      </c>
      <c r="AC16" s="69">
        <v>0.44377907573812575</v>
      </c>
      <c r="AD16" s="239">
        <v>0.6</v>
      </c>
      <c r="AE16" s="70" t="str">
        <f t="shared" si="0"/>
        <v>ไม่ผ่าน</v>
      </c>
    </row>
    <row r="17" spans="1:31" x14ac:dyDescent="0.7">
      <c r="A17" s="18">
        <v>13</v>
      </c>
      <c r="B17" s="64" t="s">
        <v>14</v>
      </c>
      <c r="C17" s="64" t="s">
        <v>85</v>
      </c>
      <c r="D17" s="64" t="s">
        <v>312</v>
      </c>
      <c r="E17" s="64" t="str">
        <f>'[4]9.1ผลการวิเคราะห์risk EBITDA mo'!F16</f>
        <v>รพท.</v>
      </c>
      <c r="F17" s="64">
        <f>'[4]9.1ผลการวิเคราะห์risk EBITDA mo'!G16</f>
        <v>285</v>
      </c>
      <c r="G17" s="64" t="str">
        <f>'[4]9.1ผลการวิเคราะห์risk EBITDA mo'!H16</f>
        <v>รพท.S B&lt;=400</v>
      </c>
      <c r="H17" s="18" t="str">
        <f>'[4]11.ผลการวิเคราะห์risk EBITDA R8'!U16</f>
        <v>S</v>
      </c>
      <c r="I17" s="18">
        <f>'[4]11.ผลการวิเคราะห์risk EBITDA R8'!V16</f>
        <v>16</v>
      </c>
      <c r="J17" s="18">
        <f>'[4]11.ผลการวิเคราะห์risk EBITDA R8'!W16</f>
        <v>13</v>
      </c>
      <c r="K17" s="64">
        <v>93959</v>
      </c>
      <c r="L17" s="64">
        <v>16837</v>
      </c>
      <c r="M17" s="64">
        <v>26000</v>
      </c>
      <c r="N17" s="64">
        <v>3711</v>
      </c>
      <c r="O17" s="65">
        <v>269033</v>
      </c>
      <c r="P17" s="64">
        <v>158146</v>
      </c>
      <c r="Q17" s="64">
        <v>9913</v>
      </c>
      <c r="R17" s="64">
        <v>904</v>
      </c>
      <c r="S17" s="64">
        <v>1254</v>
      </c>
      <c r="T17" s="64">
        <v>190</v>
      </c>
      <c r="U17" s="66">
        <v>13112</v>
      </c>
      <c r="V17" s="67">
        <v>53356</v>
      </c>
      <c r="W17" s="64">
        <v>12858</v>
      </c>
      <c r="X17" s="64">
        <v>11590.8379</v>
      </c>
      <c r="Y17" s="64">
        <v>923.47719999999993</v>
      </c>
      <c r="Z17" s="64">
        <v>1501.0423000000001</v>
      </c>
      <c r="AA17" s="64">
        <v>199.03279999999995</v>
      </c>
      <c r="AB17" s="68">
        <v>15334.201600000002</v>
      </c>
      <c r="AC17" s="69">
        <v>1.1694784624771204</v>
      </c>
      <c r="AD17" s="240">
        <v>1.2</v>
      </c>
      <c r="AE17" s="70" t="str">
        <f t="shared" si="0"/>
        <v>ไม่ผ่าน</v>
      </c>
    </row>
    <row r="18" spans="1:31" x14ac:dyDescent="0.7">
      <c r="A18" s="18">
        <v>14</v>
      </c>
      <c r="B18" s="64" t="s">
        <v>14</v>
      </c>
      <c r="C18" s="64" t="s">
        <v>87</v>
      </c>
      <c r="D18" s="64" t="s">
        <v>313</v>
      </c>
      <c r="E18" s="64" t="str">
        <f>'[4]9.1ผลการวิเคราะห์risk EBITDA mo'!F17</f>
        <v>รพช.</v>
      </c>
      <c r="F18" s="64">
        <f>'[4]9.1ผลการวิเคราะห์risk EBITDA mo'!G17</f>
        <v>45</v>
      </c>
      <c r="G18" s="64" t="str">
        <f>'[4]9.1ผลการวิเคราะห์risk EBITDA mo'!H17</f>
        <v>รพช.F2 P30,000-60,000</v>
      </c>
      <c r="H18" s="18" t="str">
        <f>'[4]11.ผลการวิเคราะห์risk EBITDA R8'!U17</f>
        <v>F2</v>
      </c>
      <c r="I18" s="18">
        <f>'[4]11.ผลการวิเคราะห์risk EBITDA R8'!V17</f>
        <v>6</v>
      </c>
      <c r="J18" s="18">
        <f>'[4]11.ผลการวิเคราะห์risk EBITDA R8'!W17</f>
        <v>7</v>
      </c>
      <c r="K18" s="64">
        <v>47127</v>
      </c>
      <c r="L18" s="64">
        <v>3844</v>
      </c>
      <c r="M18" s="64">
        <v>6729</v>
      </c>
      <c r="N18" s="64">
        <v>1319</v>
      </c>
      <c r="O18" s="65">
        <v>92205</v>
      </c>
      <c r="P18" s="64">
        <v>64880</v>
      </c>
      <c r="Q18" s="64">
        <v>2288</v>
      </c>
      <c r="R18" s="64">
        <v>196</v>
      </c>
      <c r="S18" s="64">
        <v>283</v>
      </c>
      <c r="T18" s="64">
        <v>45</v>
      </c>
      <c r="U18" s="66">
        <v>3076</v>
      </c>
      <c r="V18" s="67">
        <v>13125</v>
      </c>
      <c r="W18" s="64">
        <v>3334</v>
      </c>
      <c r="X18" s="64">
        <v>1310.9781</v>
      </c>
      <c r="Y18" s="64">
        <v>104.7191</v>
      </c>
      <c r="Z18" s="64">
        <v>170.02029999999999</v>
      </c>
      <c r="AA18" s="64">
        <v>19.409600000000001</v>
      </c>
      <c r="AB18" s="68">
        <v>1723.2201</v>
      </c>
      <c r="AC18" s="69">
        <v>0.56021459687906372</v>
      </c>
      <c r="AD18" s="239">
        <v>0.6</v>
      </c>
      <c r="AE18" s="70" t="str">
        <f t="shared" si="0"/>
        <v>ไม่ผ่าน</v>
      </c>
    </row>
    <row r="19" spans="1:31" x14ac:dyDescent="0.7">
      <c r="A19" s="18">
        <v>15</v>
      </c>
      <c r="B19" s="64" t="s">
        <v>14</v>
      </c>
      <c r="C19" s="64" t="s">
        <v>89</v>
      </c>
      <c r="D19" s="64" t="s">
        <v>314</v>
      </c>
      <c r="E19" s="64" t="str">
        <f>'[4]9.1ผลการวิเคราะห์risk EBITDA mo'!F18</f>
        <v>รพช.</v>
      </c>
      <c r="F19" s="64">
        <f>'[4]9.1ผลการวิเคราะห์risk EBITDA mo'!G18</f>
        <v>74</v>
      </c>
      <c r="G19" s="64" t="str">
        <f>'[4]9.1ผลการวิเคราะห์risk EBITDA mo'!H18</f>
        <v>รพช.F2 P30,000-60,000</v>
      </c>
      <c r="H19" s="18" t="str">
        <f>'[4]11.ผลการวิเคราะห์risk EBITDA R8'!U18</f>
        <v>F2</v>
      </c>
      <c r="I19" s="18">
        <f>'[4]11.ผลการวิเคราะห์risk EBITDA R8'!V18</f>
        <v>6</v>
      </c>
      <c r="J19" s="18">
        <f>'[4]11.ผลการวิเคราะห์risk EBITDA R8'!W18</f>
        <v>8</v>
      </c>
      <c r="K19" s="64">
        <v>133932</v>
      </c>
      <c r="L19" s="64">
        <v>3055</v>
      </c>
      <c r="M19" s="64">
        <v>5352</v>
      </c>
      <c r="N19" s="64">
        <v>575</v>
      </c>
      <c r="O19" s="65">
        <v>148655</v>
      </c>
      <c r="P19" s="64">
        <v>63698</v>
      </c>
      <c r="Q19" s="64">
        <v>6942</v>
      </c>
      <c r="R19" s="64">
        <v>306</v>
      </c>
      <c r="S19" s="64">
        <v>357</v>
      </c>
      <c r="T19" s="64">
        <v>50</v>
      </c>
      <c r="U19" s="66">
        <v>7856</v>
      </c>
      <c r="V19" s="67">
        <v>20475</v>
      </c>
      <c r="W19" s="64">
        <v>5617</v>
      </c>
      <c r="X19" s="64">
        <v>3097.7874000000002</v>
      </c>
      <c r="Y19" s="64">
        <v>131.16669999999999</v>
      </c>
      <c r="Z19" s="64">
        <v>168.21489999999997</v>
      </c>
      <c r="AA19" s="64">
        <v>21.019200000000005</v>
      </c>
      <c r="AB19" s="68">
        <v>3496.7174999999997</v>
      </c>
      <c r="AC19" s="69">
        <v>0.44510151476578408</v>
      </c>
      <c r="AD19" s="239">
        <v>0.6</v>
      </c>
      <c r="AE19" s="70" t="str">
        <f t="shared" si="0"/>
        <v>ไม่ผ่าน</v>
      </c>
    </row>
    <row r="20" spans="1:31" x14ac:dyDescent="0.7">
      <c r="A20" s="18">
        <v>16</v>
      </c>
      <c r="B20" s="64" t="s">
        <v>14</v>
      </c>
      <c r="C20" s="64" t="s">
        <v>91</v>
      </c>
      <c r="D20" s="64" t="s">
        <v>315</v>
      </c>
      <c r="E20" s="64" t="str">
        <f>'[4]9.1ผลการวิเคราะห์risk EBITDA mo'!F19</f>
        <v>รพช.</v>
      </c>
      <c r="F20" s="64">
        <f>'[4]9.1ผลการวิเคราะห์risk EBITDA mo'!G19</f>
        <v>116</v>
      </c>
      <c r="G20" s="64" t="str">
        <f>'[4]9.1ผลการวิเคราะห์risk EBITDA mo'!H19</f>
        <v>รพช.M2 B&gt;100</v>
      </c>
      <c r="H20" s="18" t="str">
        <f>'[4]11.ผลการวิเคราะห์risk EBITDA R8'!U19</f>
        <v>M2</v>
      </c>
      <c r="I20" s="18">
        <f>'[4]11.ผลการวิเคราะห์risk EBITDA R8'!V19</f>
        <v>13</v>
      </c>
      <c r="J20" s="18">
        <f>'[4]11.ผลการวิเคราะห์risk EBITDA R8'!W19</f>
        <v>10</v>
      </c>
      <c r="K20" s="64">
        <v>77108</v>
      </c>
      <c r="L20" s="64">
        <v>6097</v>
      </c>
      <c r="M20" s="64">
        <v>11489</v>
      </c>
      <c r="N20" s="64">
        <v>1969</v>
      </c>
      <c r="O20" s="65">
        <v>154160</v>
      </c>
      <c r="P20" s="64">
        <v>227897</v>
      </c>
      <c r="Q20" s="64">
        <v>4538</v>
      </c>
      <c r="R20" s="64">
        <v>366</v>
      </c>
      <c r="S20" s="64">
        <v>457</v>
      </c>
      <c r="T20" s="64">
        <v>91</v>
      </c>
      <c r="U20" s="66">
        <v>5641</v>
      </c>
      <c r="V20" s="67">
        <v>27055</v>
      </c>
      <c r="W20" s="64">
        <v>1215</v>
      </c>
      <c r="X20" s="64">
        <v>3403.5345000000002</v>
      </c>
      <c r="Y20" s="64">
        <v>255.18110000000004</v>
      </c>
      <c r="Z20" s="64">
        <v>320.3245</v>
      </c>
      <c r="AA20" s="64">
        <v>72.005399999999995</v>
      </c>
      <c r="AB20" s="68">
        <v>4177.0886</v>
      </c>
      <c r="AC20" s="69">
        <v>0.74048725403297289</v>
      </c>
      <c r="AD20" s="239">
        <v>0.8</v>
      </c>
      <c r="AE20" s="70" t="str">
        <f t="shared" si="0"/>
        <v>ไม่ผ่าน</v>
      </c>
    </row>
    <row r="21" spans="1:31" x14ac:dyDescent="0.7">
      <c r="A21" s="18">
        <v>17</v>
      </c>
      <c r="B21" s="64" t="s">
        <v>14</v>
      </c>
      <c r="C21" s="64" t="s">
        <v>93</v>
      </c>
      <c r="D21" s="64" t="s">
        <v>316</v>
      </c>
      <c r="E21" s="64" t="str">
        <f>'[4]9.1ผลการวิเคราะห์risk EBITDA mo'!F20</f>
        <v>รพช.</v>
      </c>
      <c r="F21" s="64">
        <f>'[4]9.1ผลการวิเคราะห์risk EBITDA mo'!G20</f>
        <v>37</v>
      </c>
      <c r="G21" s="64" t="str">
        <f>'[4]9.1ผลการวิเคราะห์risk EBITDA mo'!H20</f>
        <v>รพช.F2 P30,000-60,000</v>
      </c>
      <c r="H21" s="18" t="str">
        <f>'[4]11.ผลการวิเคราะห์risk EBITDA R8'!U20</f>
        <v>F2</v>
      </c>
      <c r="I21" s="18">
        <f>'[4]11.ผลการวิเคราะห์risk EBITDA R8'!V20</f>
        <v>6</v>
      </c>
      <c r="J21" s="18">
        <f>'[4]11.ผลการวิเคราะห์risk EBITDA R8'!W20</f>
        <v>7</v>
      </c>
      <c r="K21" s="64">
        <v>79466</v>
      </c>
      <c r="L21" s="64">
        <v>5698</v>
      </c>
      <c r="M21" s="64">
        <v>8189</v>
      </c>
      <c r="N21" s="64">
        <v>1022</v>
      </c>
      <c r="O21" s="65">
        <v>98318</v>
      </c>
      <c r="P21" s="64">
        <v>70485</v>
      </c>
      <c r="Q21" s="64">
        <v>2215</v>
      </c>
      <c r="R21" s="64">
        <v>490</v>
      </c>
      <c r="S21" s="64">
        <v>175</v>
      </c>
      <c r="T21" s="64">
        <v>27</v>
      </c>
      <c r="U21" s="66">
        <v>2945</v>
      </c>
      <c r="V21" s="67">
        <v>15294</v>
      </c>
      <c r="W21" s="64">
        <v>9003</v>
      </c>
      <c r="X21" s="64">
        <v>1299.9139</v>
      </c>
      <c r="Y21" s="64">
        <v>269.51279999999997</v>
      </c>
      <c r="Z21" s="64">
        <v>99.491899999999987</v>
      </c>
      <c r="AA21" s="64">
        <v>18.953800000000001</v>
      </c>
      <c r="AB21" s="68">
        <v>1735.0234999999998</v>
      </c>
      <c r="AC21" s="69">
        <v>0.5891421052631578</v>
      </c>
      <c r="AD21" s="239">
        <v>0.6</v>
      </c>
      <c r="AE21" s="70" t="str">
        <f t="shared" si="0"/>
        <v>ไม่ผ่าน</v>
      </c>
    </row>
    <row r="22" spans="1:31" x14ac:dyDescent="0.7">
      <c r="A22" s="18">
        <v>18</v>
      </c>
      <c r="B22" s="64" t="s">
        <v>14</v>
      </c>
      <c r="C22" s="64" t="s">
        <v>95</v>
      </c>
      <c r="D22" s="64" t="s">
        <v>317</v>
      </c>
      <c r="E22" s="64" t="str">
        <f>'[4]9.1ผลการวิเคราะห์risk EBITDA mo'!F21</f>
        <v>รพช.</v>
      </c>
      <c r="F22" s="64">
        <f>'[4]9.1ผลการวิเคราะห์risk EBITDA mo'!G21</f>
        <v>58</v>
      </c>
      <c r="G22" s="64" t="str">
        <f>'[4]9.1ผลการวิเคราะห์risk EBITDA mo'!H21</f>
        <v>รพช.F2 P30,000-60,000</v>
      </c>
      <c r="H22" s="18" t="str">
        <f>'[4]11.ผลการวิเคราะห์risk EBITDA R8'!U21</f>
        <v>F2</v>
      </c>
      <c r="I22" s="18">
        <f>'[4]11.ผลการวิเคราะห์risk EBITDA R8'!V21</f>
        <v>6</v>
      </c>
      <c r="J22" s="18">
        <f>'[4]11.ผลการวิเคราะห์risk EBITDA R8'!W21</f>
        <v>7</v>
      </c>
      <c r="K22" s="64">
        <v>53296</v>
      </c>
      <c r="L22" s="64">
        <v>2417</v>
      </c>
      <c r="M22" s="64">
        <v>5656</v>
      </c>
      <c r="N22" s="64">
        <v>734</v>
      </c>
      <c r="O22" s="65">
        <v>67698</v>
      </c>
      <c r="P22" s="64">
        <v>55643</v>
      </c>
      <c r="Q22" s="64">
        <v>2340</v>
      </c>
      <c r="R22" s="64">
        <v>94</v>
      </c>
      <c r="S22" s="64">
        <v>180</v>
      </c>
      <c r="T22" s="64">
        <v>25</v>
      </c>
      <c r="U22" s="66">
        <v>2828</v>
      </c>
      <c r="V22" s="67">
        <v>10087</v>
      </c>
      <c r="W22" s="64">
        <v>2260</v>
      </c>
      <c r="X22" s="64">
        <v>1244.809</v>
      </c>
      <c r="Y22" s="64">
        <v>60.989999999999995</v>
      </c>
      <c r="Z22" s="64">
        <v>143.9</v>
      </c>
      <c r="AA22" s="64">
        <v>16.84</v>
      </c>
      <c r="AB22" s="68">
        <v>1545.1599999999996</v>
      </c>
      <c r="AC22" s="69">
        <v>0.54637906647807621</v>
      </c>
      <c r="AD22" s="239">
        <v>0.6</v>
      </c>
      <c r="AE22" s="70" t="str">
        <f t="shared" si="0"/>
        <v>ไม่ผ่าน</v>
      </c>
    </row>
    <row r="23" spans="1:31" x14ac:dyDescent="0.7">
      <c r="A23" s="18">
        <v>19</v>
      </c>
      <c r="B23" s="64" t="s">
        <v>14</v>
      </c>
      <c r="C23" s="64" t="s">
        <v>97</v>
      </c>
      <c r="D23" s="64" t="s">
        <v>318</v>
      </c>
      <c r="E23" s="64" t="str">
        <f>'[4]9.1ผลการวิเคราะห์risk EBITDA mo'!F22</f>
        <v>รพช.</v>
      </c>
      <c r="F23" s="64">
        <f>'[4]9.1ผลการวิเคราะห์risk EBITDA mo'!G22</f>
        <v>38</v>
      </c>
      <c r="G23" s="64" t="str">
        <f>'[4]9.1ผลการวิเคราะห์risk EBITDA mo'!H22</f>
        <v>รพช.F2 P30,000-60,000</v>
      </c>
      <c r="H23" s="18" t="str">
        <f>'[4]11.ผลการวิเคราะห์risk EBITDA R8'!U22</f>
        <v>F2</v>
      </c>
      <c r="I23" s="18">
        <f>'[4]11.ผลการวิเคราะห์risk EBITDA R8'!V22</f>
        <v>6</v>
      </c>
      <c r="J23" s="18">
        <f>'[4]11.ผลการวิเคราะห์risk EBITDA R8'!W22</f>
        <v>5</v>
      </c>
      <c r="K23" s="64">
        <v>70526</v>
      </c>
      <c r="L23" s="64">
        <v>3098</v>
      </c>
      <c r="M23" s="64">
        <v>5992</v>
      </c>
      <c r="N23" s="64">
        <v>812</v>
      </c>
      <c r="O23" s="65">
        <v>86286</v>
      </c>
      <c r="P23" s="64">
        <v>36722</v>
      </c>
      <c r="Q23" s="64">
        <v>1855</v>
      </c>
      <c r="R23" s="64">
        <v>113</v>
      </c>
      <c r="S23" s="64">
        <v>161</v>
      </c>
      <c r="T23" s="64">
        <v>40</v>
      </c>
      <c r="U23" s="66">
        <v>2276</v>
      </c>
      <c r="V23" s="67">
        <v>9616</v>
      </c>
      <c r="W23" s="64">
        <v>6170</v>
      </c>
      <c r="X23" s="64">
        <v>971.08900000000017</v>
      </c>
      <c r="Y23" s="64">
        <v>63.5381</v>
      </c>
      <c r="Z23" s="64">
        <v>87.431299999999993</v>
      </c>
      <c r="AA23" s="64">
        <v>16.4436</v>
      </c>
      <c r="AB23" s="68">
        <v>1198.3600999999999</v>
      </c>
      <c r="AC23" s="69">
        <v>0.52652025483304032</v>
      </c>
      <c r="AD23" s="239">
        <v>0.6</v>
      </c>
      <c r="AE23" s="70" t="str">
        <f t="shared" si="0"/>
        <v>ไม่ผ่าน</v>
      </c>
    </row>
    <row r="24" spans="1:31" x14ac:dyDescent="0.7">
      <c r="A24" s="18">
        <v>20</v>
      </c>
      <c r="B24" s="64" t="s">
        <v>14</v>
      </c>
      <c r="C24" s="64" t="s">
        <v>99</v>
      </c>
      <c r="D24" s="64" t="s">
        <v>319</v>
      </c>
      <c r="E24" s="64" t="str">
        <f>'[4]9.1ผลการวิเคราะห์risk EBITDA mo'!F23</f>
        <v>รพช.</v>
      </c>
      <c r="F24" s="64">
        <f>'[4]9.1ผลการวิเคราะห์risk EBITDA mo'!G23</f>
        <v>32</v>
      </c>
      <c r="G24" s="64" t="str">
        <f>'[4]9.1ผลการวิเคราะห์risk EBITDA mo'!H23</f>
        <v>รพช.F3 P&lt;=15,000</v>
      </c>
      <c r="H24" s="18" t="str">
        <f>'[4]11.ผลการวิเคราะห์risk EBITDA R8'!U23</f>
        <v>F3</v>
      </c>
      <c r="I24" s="18">
        <f>'[4]11.ผลการวิเคราะห์risk EBITDA R8'!V23</f>
        <v>2</v>
      </c>
      <c r="J24" s="18">
        <f>'[4]11.ผลการวิเคราะห์risk EBITDA R8'!W23</f>
        <v>1</v>
      </c>
      <c r="K24" s="64">
        <v>29069</v>
      </c>
      <c r="L24" s="64">
        <v>1006</v>
      </c>
      <c r="M24" s="64">
        <v>2038</v>
      </c>
      <c r="N24" s="64">
        <v>285</v>
      </c>
      <c r="O24" s="65">
        <v>38719</v>
      </c>
      <c r="P24" s="64">
        <v>8324</v>
      </c>
      <c r="Q24" s="64">
        <v>999</v>
      </c>
      <c r="R24" s="64">
        <v>59</v>
      </c>
      <c r="S24" s="64">
        <v>150</v>
      </c>
      <c r="T24" s="64">
        <v>16</v>
      </c>
      <c r="U24" s="66">
        <v>1241</v>
      </c>
      <c r="V24" s="67">
        <v>6421</v>
      </c>
      <c r="W24" s="64">
        <v>1524</v>
      </c>
      <c r="X24" s="64">
        <v>424.17240000000004</v>
      </c>
      <c r="Y24" s="64">
        <v>25.576599999999999</v>
      </c>
      <c r="Z24" s="64">
        <v>76.286300000000011</v>
      </c>
      <c r="AA24" s="64">
        <v>9.7949999999999999</v>
      </c>
      <c r="AB24" s="68">
        <v>538.82979999999998</v>
      </c>
      <c r="AC24" s="69">
        <v>0.43419000805801772</v>
      </c>
      <c r="AD24" s="239">
        <v>0.6</v>
      </c>
      <c r="AE24" s="70" t="str">
        <f t="shared" si="0"/>
        <v>ไม่ผ่าน</v>
      </c>
    </row>
    <row r="25" spans="1:31" x14ac:dyDescent="0.7">
      <c r="A25" s="18">
        <v>21</v>
      </c>
      <c r="B25" s="19" t="s">
        <v>15</v>
      </c>
      <c r="C25" s="19" t="s">
        <v>102</v>
      </c>
      <c r="D25" s="19" t="s">
        <v>320</v>
      </c>
      <c r="E25" s="64" t="str">
        <f>'[4]9.1ผลการวิเคราะห์risk EBITDA mo'!F24</f>
        <v>รพท.</v>
      </c>
      <c r="F25" s="64">
        <f>'[4]9.1ผลการวิเคราะห์risk EBITDA mo'!G24</f>
        <v>541</v>
      </c>
      <c r="G25" s="64" t="str">
        <f>'[4]9.1ผลการวิเคราะห์risk EBITDA mo'!H24</f>
        <v>รพท.S B&gt;400</v>
      </c>
      <c r="H25" s="18" t="str">
        <f>'[4]11.ผลการวิเคราะห์risk EBITDA R8'!U24</f>
        <v>S</v>
      </c>
      <c r="I25" s="18">
        <f>'[4]11.ผลการวิเคราะห์risk EBITDA R8'!V24</f>
        <v>17</v>
      </c>
      <c r="J25" s="18">
        <f>'[4]11.ผลการวิเคราะห์risk EBITDA R8'!W24</f>
        <v>13</v>
      </c>
      <c r="K25" s="64">
        <v>197678</v>
      </c>
      <c r="L25" s="64">
        <v>32559</v>
      </c>
      <c r="M25" s="64">
        <v>54675</v>
      </c>
      <c r="N25" s="64">
        <v>8383</v>
      </c>
      <c r="O25" s="65">
        <v>437871</v>
      </c>
      <c r="P25" s="66">
        <v>0</v>
      </c>
      <c r="Q25" s="64">
        <v>15678</v>
      </c>
      <c r="R25" s="64">
        <v>1092</v>
      </c>
      <c r="S25" s="64">
        <v>2133</v>
      </c>
      <c r="T25" s="64">
        <v>532</v>
      </c>
      <c r="U25" s="66">
        <v>27976</v>
      </c>
      <c r="V25" s="67">
        <v>117700</v>
      </c>
      <c r="W25" s="66">
        <v>0</v>
      </c>
      <c r="X25" s="64">
        <v>25009.630499999999</v>
      </c>
      <c r="Y25" s="64">
        <v>1480.0539999999999</v>
      </c>
      <c r="Z25" s="64">
        <v>3301.5031999999992</v>
      </c>
      <c r="AA25" s="64">
        <v>585.3768</v>
      </c>
      <c r="AB25" s="68">
        <v>32138.476000000002</v>
      </c>
      <c r="AC25" s="69">
        <v>1.148787389190735</v>
      </c>
      <c r="AD25" s="239">
        <v>1.2</v>
      </c>
      <c r="AE25" s="70" t="str">
        <f t="shared" si="0"/>
        <v>ไม่ผ่าน</v>
      </c>
    </row>
    <row r="26" spans="1:31" x14ac:dyDescent="0.7">
      <c r="A26" s="18">
        <v>22</v>
      </c>
      <c r="B26" s="19" t="s">
        <v>15</v>
      </c>
      <c r="C26" s="19" t="s">
        <v>105</v>
      </c>
      <c r="D26" s="19" t="s">
        <v>321</v>
      </c>
      <c r="E26" s="64" t="str">
        <f>'[4]9.1ผลการวิเคราะห์risk EBITDA mo'!F25</f>
        <v>รพช.</v>
      </c>
      <c r="F26" s="64">
        <f>'[4]9.1ผลการวิเคราะห์risk EBITDA mo'!G25</f>
        <v>52</v>
      </c>
      <c r="G26" s="64" t="str">
        <f>'[4]9.1ผลการวิเคราะห์risk EBITDA mo'!H25</f>
        <v>รพช.F2 P&lt;=30,000</v>
      </c>
      <c r="H26" s="18" t="str">
        <f>'[4]11.ผลการวิเคราะห์risk EBITDA R8'!U25</f>
        <v>F2</v>
      </c>
      <c r="I26" s="18">
        <f>'[4]11.ผลการวิเคราะห์risk EBITDA R8'!V25</f>
        <v>5</v>
      </c>
      <c r="J26" s="18">
        <f>'[4]11.ผลการวิเคราะห์risk EBITDA R8'!W25</f>
        <v>4</v>
      </c>
      <c r="K26" s="64">
        <v>60281</v>
      </c>
      <c r="L26" s="64">
        <v>1277</v>
      </c>
      <c r="M26" s="64">
        <v>2624</v>
      </c>
      <c r="N26" s="64">
        <v>731</v>
      </c>
      <c r="O26" s="65">
        <v>67100</v>
      </c>
      <c r="P26" s="64">
        <v>26200</v>
      </c>
      <c r="Q26" s="64">
        <v>2022</v>
      </c>
      <c r="R26" s="64">
        <v>148</v>
      </c>
      <c r="S26" s="64">
        <v>127</v>
      </c>
      <c r="T26" s="64">
        <v>24</v>
      </c>
      <c r="U26" s="66">
        <v>2385</v>
      </c>
      <c r="V26" s="67">
        <v>12667</v>
      </c>
      <c r="W26" s="64">
        <v>4546</v>
      </c>
      <c r="X26" s="64">
        <v>1174.1032</v>
      </c>
      <c r="Y26" s="64">
        <v>82.0351</v>
      </c>
      <c r="Z26" s="64">
        <v>70.955099999999987</v>
      </c>
      <c r="AA26" s="64">
        <v>12.7403</v>
      </c>
      <c r="AB26" s="68">
        <v>1362.0356999999999</v>
      </c>
      <c r="AC26" s="69">
        <v>0.57108415094339615</v>
      </c>
      <c r="AD26" s="239">
        <v>0.6</v>
      </c>
      <c r="AE26" s="70" t="str">
        <f t="shared" si="0"/>
        <v>ไม่ผ่าน</v>
      </c>
    </row>
    <row r="27" spans="1:31" x14ac:dyDescent="0.7">
      <c r="A27" s="18">
        <v>23</v>
      </c>
      <c r="B27" s="19" t="s">
        <v>15</v>
      </c>
      <c r="C27" s="19" t="s">
        <v>107</v>
      </c>
      <c r="D27" s="19" t="s">
        <v>322</v>
      </c>
      <c r="E27" s="64" t="str">
        <f>'[4]9.1ผลการวิเคราะห์risk EBITDA mo'!F26</f>
        <v>รพช.</v>
      </c>
      <c r="F27" s="64">
        <f>'[4]9.1ผลการวิเคราะห์risk EBITDA mo'!G26</f>
        <v>73</v>
      </c>
      <c r="G27" s="64" t="str">
        <f>'[4]9.1ผลการวิเคราะห์risk EBITDA mo'!H26</f>
        <v>รพช.F2 P30,000-60,000</v>
      </c>
      <c r="H27" s="18" t="str">
        <f>'[4]11.ผลการวิเคราะห์risk EBITDA R8'!U26</f>
        <v>F2</v>
      </c>
      <c r="I27" s="18">
        <f>'[4]11.ผลการวิเคราะห์risk EBITDA R8'!V26</f>
        <v>6</v>
      </c>
      <c r="J27" s="18">
        <f>'[4]11.ผลการวิเคราะห์risk EBITDA R8'!W26</f>
        <v>9</v>
      </c>
      <c r="K27" s="64">
        <v>145256</v>
      </c>
      <c r="L27" s="64">
        <v>2924</v>
      </c>
      <c r="M27" s="64">
        <v>6795</v>
      </c>
      <c r="N27" s="64">
        <v>934</v>
      </c>
      <c r="O27" s="65">
        <v>164333</v>
      </c>
      <c r="P27" s="64">
        <v>208786</v>
      </c>
      <c r="Q27" s="64">
        <v>3345</v>
      </c>
      <c r="R27" s="64">
        <v>190</v>
      </c>
      <c r="S27" s="64">
        <v>260</v>
      </c>
      <c r="T27" s="64">
        <v>31</v>
      </c>
      <c r="U27" s="66">
        <v>3990</v>
      </c>
      <c r="V27" s="67">
        <v>15631</v>
      </c>
      <c r="W27" s="64">
        <v>1786</v>
      </c>
      <c r="X27" s="64">
        <v>1315.4378000000002</v>
      </c>
      <c r="Y27" s="64">
        <v>62.035499999999999</v>
      </c>
      <c r="Z27" s="64">
        <v>105.59010000000001</v>
      </c>
      <c r="AA27" s="64">
        <v>11.895100000000001</v>
      </c>
      <c r="AB27" s="68">
        <v>1565.0533</v>
      </c>
      <c r="AC27" s="69">
        <v>0.39224393483709274</v>
      </c>
      <c r="AD27" s="239">
        <v>0.6</v>
      </c>
      <c r="AE27" s="70" t="str">
        <f t="shared" si="0"/>
        <v>ไม่ผ่าน</v>
      </c>
    </row>
    <row r="28" spans="1:31" x14ac:dyDescent="0.7">
      <c r="A28" s="18">
        <v>24</v>
      </c>
      <c r="B28" s="19" t="s">
        <v>15</v>
      </c>
      <c r="C28" s="19" t="s">
        <v>109</v>
      </c>
      <c r="D28" s="19" t="s">
        <v>323</v>
      </c>
      <c r="E28" s="64" t="str">
        <f>'[4]9.1ผลการวิเคราะห์risk EBITDA mo'!F27</f>
        <v>รพช.</v>
      </c>
      <c r="F28" s="64">
        <f>'[4]9.1ผลการวิเคราะห์risk EBITDA mo'!G27</f>
        <v>34</v>
      </c>
      <c r="G28" s="64" t="str">
        <f>'[4]9.1ผลการวิเคราะห์risk EBITDA mo'!H27</f>
        <v>รพช.F2 P30,000-60,000</v>
      </c>
      <c r="H28" s="18" t="str">
        <f>'[4]11.ผลการวิเคราะห์risk EBITDA R8'!U27</f>
        <v>F2</v>
      </c>
      <c r="I28" s="18">
        <f>'[4]11.ผลการวิเคราะห์risk EBITDA R8'!V27</f>
        <v>6</v>
      </c>
      <c r="J28" s="18">
        <f>'[4]11.ผลการวิเคราะห์risk EBITDA R8'!W27</f>
        <v>7</v>
      </c>
      <c r="K28" s="64">
        <v>93694</v>
      </c>
      <c r="L28" s="64">
        <v>3477</v>
      </c>
      <c r="M28" s="64">
        <v>5669</v>
      </c>
      <c r="N28" s="64">
        <v>1234</v>
      </c>
      <c r="O28" s="65">
        <v>107992</v>
      </c>
      <c r="P28" s="64">
        <v>84004</v>
      </c>
      <c r="Q28" s="64">
        <v>3002</v>
      </c>
      <c r="R28" s="64">
        <v>295</v>
      </c>
      <c r="S28" s="64">
        <v>276</v>
      </c>
      <c r="T28" s="64">
        <v>98</v>
      </c>
      <c r="U28" s="66">
        <v>3787</v>
      </c>
      <c r="V28" s="67">
        <v>18025</v>
      </c>
      <c r="W28" s="64">
        <v>5159</v>
      </c>
      <c r="X28" s="64">
        <v>1929.3210999999997</v>
      </c>
      <c r="Y28" s="64">
        <v>153.79419999999999</v>
      </c>
      <c r="Z28" s="64">
        <v>156.88320000000002</v>
      </c>
      <c r="AA28" s="64">
        <v>56.315999999999995</v>
      </c>
      <c r="AB28" s="68">
        <v>2361.2166999999999</v>
      </c>
      <c r="AC28" s="69">
        <v>0.62350586216002113</v>
      </c>
      <c r="AD28" s="239">
        <v>0.6</v>
      </c>
      <c r="AE28" s="70" t="str">
        <f t="shared" si="0"/>
        <v>ผ่าน</v>
      </c>
    </row>
    <row r="29" spans="1:31" x14ac:dyDescent="0.7">
      <c r="A29" s="18">
        <v>25</v>
      </c>
      <c r="B29" s="19" t="s">
        <v>15</v>
      </c>
      <c r="C29" s="19" t="s">
        <v>111</v>
      </c>
      <c r="D29" s="19" t="s">
        <v>324</v>
      </c>
      <c r="E29" s="64" t="str">
        <f>'[4]9.1ผลการวิเคราะห์risk EBITDA mo'!F28</f>
        <v>รพช.</v>
      </c>
      <c r="F29" s="64">
        <f>'[4]9.1ผลการวิเคราะห์risk EBITDA mo'!G28</f>
        <v>30</v>
      </c>
      <c r="G29" s="64" t="str">
        <f>'[4]9.1ผลการวิเคราะห์risk EBITDA mo'!H28</f>
        <v>รพช.F3 P&lt;=15,000</v>
      </c>
      <c r="H29" s="18" t="str">
        <f>'[4]11.ผลการวิเคราะห์risk EBITDA R8'!U28</f>
        <v>F3</v>
      </c>
      <c r="I29" s="18">
        <f>'[4]11.ผลการวิเคราะห์risk EBITDA R8'!V28</f>
        <v>2</v>
      </c>
      <c r="J29" s="18">
        <f>'[4]11.ผลการวิเคราะห์risk EBITDA R8'!W28</f>
        <v>1</v>
      </c>
      <c r="K29" s="64">
        <v>22088</v>
      </c>
      <c r="L29" s="64">
        <v>866</v>
      </c>
      <c r="M29" s="64">
        <v>3100</v>
      </c>
      <c r="N29" s="64">
        <v>559</v>
      </c>
      <c r="O29" s="65">
        <v>42734</v>
      </c>
      <c r="P29" s="66">
        <v>0</v>
      </c>
      <c r="Q29" s="64">
        <v>665</v>
      </c>
      <c r="R29" s="64">
        <v>222</v>
      </c>
      <c r="S29" s="64">
        <v>88</v>
      </c>
      <c r="T29" s="64">
        <v>17</v>
      </c>
      <c r="U29" s="66">
        <v>1013</v>
      </c>
      <c r="V29" s="67">
        <v>4081</v>
      </c>
      <c r="W29" s="66">
        <v>0</v>
      </c>
      <c r="X29" s="64">
        <v>319.387</v>
      </c>
      <c r="Y29" s="64">
        <v>39.375500000000002</v>
      </c>
      <c r="Z29" s="64">
        <v>43.4833</v>
      </c>
      <c r="AA29" s="64">
        <v>9.4071999999999996</v>
      </c>
      <c r="AB29" s="68">
        <v>471.41099999999994</v>
      </c>
      <c r="AC29" s="69">
        <v>0.46536130306021711</v>
      </c>
      <c r="AD29" s="239">
        <v>0.6</v>
      </c>
      <c r="AE29" s="70" t="str">
        <f t="shared" si="0"/>
        <v>ไม่ผ่าน</v>
      </c>
    </row>
    <row r="30" spans="1:31" x14ac:dyDescent="0.7">
      <c r="A30" s="18">
        <v>26</v>
      </c>
      <c r="B30" s="19" t="s">
        <v>15</v>
      </c>
      <c r="C30" s="19" t="s">
        <v>113</v>
      </c>
      <c r="D30" s="19" t="s">
        <v>325</v>
      </c>
      <c r="E30" s="64" t="str">
        <f>'[4]9.1ผลการวิเคราะห์risk EBITDA mo'!F29</f>
        <v>รพช.</v>
      </c>
      <c r="F30" s="64">
        <f>'[4]9.1ผลการวิเคราะห์risk EBITDA mo'!G29</f>
        <v>32</v>
      </c>
      <c r="G30" s="64" t="str">
        <f>'[4]9.1ผลการวิเคราะห์risk EBITDA mo'!H29</f>
        <v>รพช.F2 P&lt;=30,000</v>
      </c>
      <c r="H30" s="18" t="str">
        <f>'[4]11.ผลการวิเคราะห์risk EBITDA R8'!U29</f>
        <v>F2</v>
      </c>
      <c r="I30" s="18">
        <f>'[4]11.ผลการวิเคราะห์risk EBITDA R8'!V29</f>
        <v>5</v>
      </c>
      <c r="J30" s="18">
        <f>'[4]11.ผลการวิเคราะห์risk EBITDA R8'!W29</f>
        <v>3</v>
      </c>
      <c r="K30" s="64">
        <v>59499</v>
      </c>
      <c r="L30" s="64">
        <v>2020</v>
      </c>
      <c r="M30" s="64">
        <v>3337</v>
      </c>
      <c r="N30" s="64">
        <v>758</v>
      </c>
      <c r="O30" s="65">
        <v>69914</v>
      </c>
      <c r="P30" s="66">
        <v>0</v>
      </c>
      <c r="Q30" s="64">
        <v>1736</v>
      </c>
      <c r="R30" s="64">
        <v>142</v>
      </c>
      <c r="S30" s="64">
        <v>168</v>
      </c>
      <c r="T30" s="64">
        <v>52</v>
      </c>
      <c r="U30" s="66">
        <v>2220</v>
      </c>
      <c r="V30" s="67">
        <v>7333</v>
      </c>
      <c r="W30" s="66">
        <v>0</v>
      </c>
      <c r="X30" s="64">
        <v>328.77850000000001</v>
      </c>
      <c r="Y30" s="64">
        <v>17.308800000000002</v>
      </c>
      <c r="Z30" s="64">
        <v>31.021699999999999</v>
      </c>
      <c r="AA30" s="64">
        <v>8.8538999999999994</v>
      </c>
      <c r="AB30" s="68">
        <v>402.24639999999999</v>
      </c>
      <c r="AC30" s="69">
        <v>0.18119207207207208</v>
      </c>
      <c r="AD30" s="239">
        <v>0.6</v>
      </c>
      <c r="AE30" s="70" t="str">
        <f t="shared" si="0"/>
        <v>ไม่ผ่าน</v>
      </c>
    </row>
    <row r="31" spans="1:31" x14ac:dyDescent="0.7">
      <c r="A31" s="18">
        <v>27</v>
      </c>
      <c r="B31" s="19" t="s">
        <v>15</v>
      </c>
      <c r="C31" s="19" t="s">
        <v>115</v>
      </c>
      <c r="D31" s="19" t="s">
        <v>326</v>
      </c>
      <c r="E31" s="64" t="str">
        <f>'[4]9.1ผลการวิเคราะห์risk EBITDA mo'!F30</f>
        <v>รพช.</v>
      </c>
      <c r="F31" s="64">
        <f>'[4]9.1ผลการวิเคราะห์risk EBITDA mo'!G30</f>
        <v>50</v>
      </c>
      <c r="G31" s="64" t="str">
        <f>'[4]9.1ผลการวิเคราะห์risk EBITDA mo'!H30</f>
        <v>รพช.F2 P&lt;=30,000</v>
      </c>
      <c r="H31" s="18" t="str">
        <f>'[4]11.ผลการวิเคราะห์risk EBITDA R8'!U30</f>
        <v>F2</v>
      </c>
      <c r="I31" s="18">
        <f>'[4]11.ผลการวิเคราะห์risk EBITDA R8'!V30</f>
        <v>5</v>
      </c>
      <c r="J31" s="18">
        <f>'[4]11.ผลการวิเคราะห์risk EBITDA R8'!W30</f>
        <v>6</v>
      </c>
      <c r="K31" s="64">
        <v>73943</v>
      </c>
      <c r="L31" s="64">
        <v>2582</v>
      </c>
      <c r="M31" s="64">
        <v>6150</v>
      </c>
      <c r="N31" s="64">
        <v>1139</v>
      </c>
      <c r="O31" s="65">
        <v>89627</v>
      </c>
      <c r="P31" s="71">
        <v>16380</v>
      </c>
      <c r="Q31" s="64">
        <v>1486</v>
      </c>
      <c r="R31" s="64">
        <v>114</v>
      </c>
      <c r="S31" s="64">
        <v>153</v>
      </c>
      <c r="T31" s="64">
        <v>27</v>
      </c>
      <c r="U31" s="66">
        <v>1973</v>
      </c>
      <c r="V31" s="67">
        <v>10000</v>
      </c>
      <c r="W31" s="64">
        <v>3633</v>
      </c>
      <c r="X31" s="64">
        <v>754.23329999999999</v>
      </c>
      <c r="Y31" s="64">
        <v>44.335900000000002</v>
      </c>
      <c r="Z31" s="64">
        <v>66.601699999999994</v>
      </c>
      <c r="AA31" s="64">
        <v>12.773799999999998</v>
      </c>
      <c r="AB31" s="68">
        <v>954.90470000000005</v>
      </c>
      <c r="AC31" s="69">
        <v>0.48398616320324384</v>
      </c>
      <c r="AD31" s="239">
        <v>0.6</v>
      </c>
      <c r="AE31" s="70" t="str">
        <f t="shared" si="0"/>
        <v>ไม่ผ่าน</v>
      </c>
    </row>
    <row r="32" spans="1:31" x14ac:dyDescent="0.7">
      <c r="A32" s="18">
        <v>28</v>
      </c>
      <c r="B32" s="19" t="s">
        <v>15</v>
      </c>
      <c r="C32" s="19" t="s">
        <v>117</v>
      </c>
      <c r="D32" s="19" t="s">
        <v>327</v>
      </c>
      <c r="E32" s="64" t="str">
        <f>'[4]9.1ผลการวิเคราะห์risk EBITDA mo'!F31</f>
        <v>รพช.</v>
      </c>
      <c r="F32" s="64">
        <f>'[4]9.1ผลการวิเคราะห์risk EBITDA mo'!G31</f>
        <v>113</v>
      </c>
      <c r="G32" s="64" t="str">
        <f>'[4]9.1ผลการวิเคราะห์risk EBITDA mo'!H31</f>
        <v>รพช.M2 B&gt;100</v>
      </c>
      <c r="H32" s="18" t="str">
        <f>'[4]11.ผลการวิเคราะห์risk EBITDA R8'!U31</f>
        <v>M2</v>
      </c>
      <c r="I32" s="18">
        <f>'[4]11.ผลการวิเคราะห์risk EBITDA R8'!V31</f>
        <v>13</v>
      </c>
      <c r="J32" s="18">
        <f>'[4]11.ผลการวิเคราะห์risk EBITDA R8'!W31</f>
        <v>11</v>
      </c>
      <c r="K32" s="64">
        <v>167014</v>
      </c>
      <c r="L32" s="64">
        <v>11861</v>
      </c>
      <c r="M32" s="64">
        <v>16105</v>
      </c>
      <c r="N32" s="64">
        <v>3335</v>
      </c>
      <c r="O32" s="65">
        <v>223626</v>
      </c>
      <c r="P32" s="64">
        <v>50205</v>
      </c>
      <c r="Q32" s="64">
        <v>5274</v>
      </c>
      <c r="R32" s="64">
        <v>616</v>
      </c>
      <c r="S32" s="64">
        <v>399</v>
      </c>
      <c r="T32" s="64">
        <v>73</v>
      </c>
      <c r="U32" s="66">
        <v>6581</v>
      </c>
      <c r="V32" s="67">
        <v>27427</v>
      </c>
      <c r="W32" s="66">
        <v>0</v>
      </c>
      <c r="X32" s="64">
        <v>3934.4195</v>
      </c>
      <c r="Y32" s="64">
        <v>279.3827</v>
      </c>
      <c r="Z32" s="64">
        <v>295.4126</v>
      </c>
      <c r="AA32" s="64">
        <v>62.476799999999997</v>
      </c>
      <c r="AB32" s="68">
        <v>4699.7735999999995</v>
      </c>
      <c r="AC32" s="69">
        <v>0.71414277465430775</v>
      </c>
      <c r="AD32" s="239">
        <v>0.8</v>
      </c>
      <c r="AE32" s="70" t="str">
        <f t="shared" si="0"/>
        <v>ไม่ผ่าน</v>
      </c>
    </row>
    <row r="33" spans="1:31" x14ac:dyDescent="0.7">
      <c r="A33" s="18">
        <v>29</v>
      </c>
      <c r="B33" s="19" t="s">
        <v>15</v>
      </c>
      <c r="C33" s="19" t="s">
        <v>119</v>
      </c>
      <c r="D33" s="19" t="s">
        <v>328</v>
      </c>
      <c r="E33" s="64" t="str">
        <f>'[4]9.1ผลการวิเคราะห์risk EBITDA mo'!F32</f>
        <v>รพช.</v>
      </c>
      <c r="F33" s="64">
        <f>'[4]9.1ผลการวิเคราะห์risk EBITDA mo'!G32</f>
        <v>50</v>
      </c>
      <c r="G33" s="64" t="str">
        <f>'[4]9.1ผลการวิเคราะห์risk EBITDA mo'!H32</f>
        <v>รพช.F2 P&lt;=30,000</v>
      </c>
      <c r="H33" s="18" t="str">
        <f>'[4]11.ผลการวิเคราะห์risk EBITDA R8'!U32</f>
        <v>F2</v>
      </c>
      <c r="I33" s="18">
        <f>'[4]11.ผลการวิเคราะห์risk EBITDA R8'!V32</f>
        <v>5</v>
      </c>
      <c r="J33" s="18">
        <f>'[4]11.ผลการวิเคราะห์risk EBITDA R8'!W32</f>
        <v>7</v>
      </c>
      <c r="K33" s="64">
        <v>68896</v>
      </c>
      <c r="L33" s="64">
        <v>2208</v>
      </c>
      <c r="M33" s="64">
        <v>4199</v>
      </c>
      <c r="N33" s="64">
        <v>603</v>
      </c>
      <c r="O33" s="65">
        <v>76320</v>
      </c>
      <c r="P33" s="64">
        <v>30661</v>
      </c>
      <c r="Q33" s="64">
        <v>2028</v>
      </c>
      <c r="R33" s="64">
        <v>93</v>
      </c>
      <c r="S33" s="64">
        <v>128</v>
      </c>
      <c r="T33" s="64">
        <v>37</v>
      </c>
      <c r="U33" s="66">
        <v>2286</v>
      </c>
      <c r="V33" s="67">
        <v>8078</v>
      </c>
      <c r="W33" s="64">
        <v>5866</v>
      </c>
      <c r="X33" s="64">
        <v>1020.4881999999999</v>
      </c>
      <c r="Y33" s="64">
        <v>42.597799999999999</v>
      </c>
      <c r="Z33" s="64">
        <v>49.715699999999998</v>
      </c>
      <c r="AA33" s="64">
        <v>13.9032</v>
      </c>
      <c r="AB33" s="68">
        <v>1126.7066999999997</v>
      </c>
      <c r="AC33" s="69">
        <v>0.49287257217847757</v>
      </c>
      <c r="AD33" s="239">
        <v>0.6</v>
      </c>
      <c r="AE33" s="70" t="str">
        <f t="shared" si="0"/>
        <v>ไม่ผ่าน</v>
      </c>
    </row>
    <row r="34" spans="1:31" x14ac:dyDescent="0.7">
      <c r="A34" s="18">
        <v>30</v>
      </c>
      <c r="B34" s="19" t="s">
        <v>15</v>
      </c>
      <c r="C34" s="19" t="s">
        <v>121</v>
      </c>
      <c r="D34" s="19" t="s">
        <v>329</v>
      </c>
      <c r="E34" s="64" t="str">
        <f>'[4]9.1ผลการวิเคราะห์risk EBITDA mo'!F33</f>
        <v>รพช.</v>
      </c>
      <c r="F34" s="64">
        <f>'[4]9.1ผลการวิเคราะห์risk EBITDA mo'!G33</f>
        <v>36</v>
      </c>
      <c r="G34" s="64" t="str">
        <f>'[4]9.1ผลการวิเคราะห์risk EBITDA mo'!H33</f>
        <v>รพช.F2 P&lt;=30,000</v>
      </c>
      <c r="H34" s="18" t="str">
        <f>'[4]11.ผลการวิเคราะห์risk EBITDA R8'!U33</f>
        <v>F2</v>
      </c>
      <c r="I34" s="18">
        <f>'[4]11.ผลการวิเคราะห์risk EBITDA R8'!V33</f>
        <v>5</v>
      </c>
      <c r="J34" s="18">
        <f>'[4]11.ผลการวิเคราะห์risk EBITDA R8'!W33</f>
        <v>5</v>
      </c>
      <c r="K34" s="64">
        <v>51777</v>
      </c>
      <c r="L34" s="64">
        <v>1931</v>
      </c>
      <c r="M34" s="64">
        <v>4344</v>
      </c>
      <c r="N34" s="64">
        <v>1141</v>
      </c>
      <c r="O34" s="65">
        <v>61982</v>
      </c>
      <c r="P34" s="64">
        <v>24167</v>
      </c>
      <c r="Q34" s="64">
        <v>2803</v>
      </c>
      <c r="R34" s="64">
        <v>225</v>
      </c>
      <c r="S34" s="64">
        <v>279</v>
      </c>
      <c r="T34" s="64">
        <v>95</v>
      </c>
      <c r="U34" s="66">
        <v>4192</v>
      </c>
      <c r="V34" s="67">
        <v>14642</v>
      </c>
      <c r="W34" s="64">
        <v>7335</v>
      </c>
      <c r="X34" s="64">
        <v>1306.9853000000001</v>
      </c>
      <c r="Y34" s="64">
        <v>85.863400000000013</v>
      </c>
      <c r="Z34" s="64">
        <v>135.62989999999999</v>
      </c>
      <c r="AA34" s="64">
        <v>40.186599999999999</v>
      </c>
      <c r="AB34" s="68">
        <v>1617.8160999999998</v>
      </c>
      <c r="AC34" s="69">
        <v>0.38592941316793888</v>
      </c>
      <c r="AD34" s="239">
        <v>0.6</v>
      </c>
      <c r="AE34" s="70" t="str">
        <f t="shared" si="0"/>
        <v>ไม่ผ่าน</v>
      </c>
    </row>
    <row r="35" spans="1:31" x14ac:dyDescent="0.7">
      <c r="A35" s="18">
        <v>31</v>
      </c>
      <c r="B35" s="19" t="s">
        <v>15</v>
      </c>
      <c r="C35" s="19" t="s">
        <v>123</v>
      </c>
      <c r="D35" s="19" t="s">
        <v>330</v>
      </c>
      <c r="E35" s="64" t="str">
        <f>'[4]9.1ผลการวิเคราะห์risk EBITDA mo'!F34</f>
        <v>รพช.</v>
      </c>
      <c r="F35" s="64">
        <f>'[4]9.1ผลการวิเคราะห์risk EBITDA mo'!G34</f>
        <v>49</v>
      </c>
      <c r="G35" s="64" t="str">
        <f>'[4]9.1ผลการวิเคราะห์risk EBITDA mo'!H34</f>
        <v>รพช.F2 P30,000-60,000</v>
      </c>
      <c r="H35" s="18" t="str">
        <f>'[4]11.ผลการวิเคราะห์risk EBITDA R8'!U34</f>
        <v>F2</v>
      </c>
      <c r="I35" s="18">
        <f>'[4]11.ผลการวิเคราะห์risk EBITDA R8'!V34</f>
        <v>6</v>
      </c>
      <c r="J35" s="18">
        <f>'[4]11.ผลการวิเคราะห์risk EBITDA R8'!W34</f>
        <v>7</v>
      </c>
      <c r="K35" s="64">
        <v>93597</v>
      </c>
      <c r="L35" s="64">
        <v>3287</v>
      </c>
      <c r="M35" s="64">
        <v>4881</v>
      </c>
      <c r="N35" s="64">
        <v>854</v>
      </c>
      <c r="O35" s="65">
        <v>105747</v>
      </c>
      <c r="P35" s="64">
        <v>39193</v>
      </c>
      <c r="Q35" s="64">
        <v>2585</v>
      </c>
      <c r="R35" s="64">
        <v>224</v>
      </c>
      <c r="S35" s="64">
        <v>239</v>
      </c>
      <c r="T35" s="64">
        <v>83</v>
      </c>
      <c r="U35" s="66">
        <v>3223</v>
      </c>
      <c r="V35" s="67">
        <v>13034</v>
      </c>
      <c r="W35" s="64">
        <v>14482</v>
      </c>
      <c r="X35" s="64">
        <v>1501.3586</v>
      </c>
      <c r="Y35" s="64">
        <v>75.695300000000003</v>
      </c>
      <c r="Z35" s="64">
        <v>110.5223</v>
      </c>
      <c r="AA35" s="64">
        <v>37.382800000000003</v>
      </c>
      <c r="AB35" s="68">
        <v>1771.384</v>
      </c>
      <c r="AC35" s="69">
        <v>0.54960719826248838</v>
      </c>
      <c r="AD35" s="239">
        <v>0.6</v>
      </c>
      <c r="AE35" s="70" t="str">
        <f t="shared" si="0"/>
        <v>ไม่ผ่าน</v>
      </c>
    </row>
    <row r="36" spans="1:31" x14ac:dyDescent="0.7">
      <c r="A36" s="18">
        <v>32</v>
      </c>
      <c r="B36" s="19" t="s">
        <v>15</v>
      </c>
      <c r="C36" s="19" t="s">
        <v>125</v>
      </c>
      <c r="D36" s="19" t="s">
        <v>331</v>
      </c>
      <c r="E36" s="64" t="str">
        <f>'[4]9.1ผลการวิเคราะห์risk EBITDA mo'!F35</f>
        <v>รพช.</v>
      </c>
      <c r="F36" s="64">
        <f>'[4]9.1ผลการวิเคราะห์risk EBITDA mo'!G35</f>
        <v>60</v>
      </c>
      <c r="G36" s="64" t="str">
        <f>'[4]9.1ผลการวิเคราะห์risk EBITDA mo'!H35</f>
        <v>รพช.M2 B&lt;=100</v>
      </c>
      <c r="H36" s="18" t="str">
        <f>'[4]11.ผลการวิเคราะห์risk EBITDA R8'!U35</f>
        <v>M2</v>
      </c>
      <c r="I36" s="18">
        <f>'[4]11.ผลการวิเคราะห์risk EBITDA R8'!V35</f>
        <v>12</v>
      </c>
      <c r="J36" s="18">
        <f>'[4]11.ผลการวิเคราะห์risk EBITDA R8'!W35</f>
        <v>9</v>
      </c>
      <c r="K36" s="64">
        <v>119262</v>
      </c>
      <c r="L36" s="64">
        <v>4193</v>
      </c>
      <c r="M36" s="64">
        <v>9859</v>
      </c>
      <c r="N36" s="64">
        <v>1277</v>
      </c>
      <c r="O36" s="65">
        <v>143075</v>
      </c>
      <c r="P36" s="64">
        <v>116702</v>
      </c>
      <c r="Q36" s="64">
        <v>2775</v>
      </c>
      <c r="R36" s="64">
        <v>126</v>
      </c>
      <c r="S36" s="64">
        <v>223</v>
      </c>
      <c r="T36" s="64">
        <v>29</v>
      </c>
      <c r="U36" s="66">
        <v>3330</v>
      </c>
      <c r="V36" s="67">
        <v>10495</v>
      </c>
      <c r="W36" s="64">
        <v>20224</v>
      </c>
      <c r="X36" s="64">
        <v>1737.6134999999999</v>
      </c>
      <c r="Y36" s="64">
        <v>77.995199999999997</v>
      </c>
      <c r="Z36" s="64">
        <v>191.54519999999999</v>
      </c>
      <c r="AA36" s="64">
        <v>47.115900000000003</v>
      </c>
      <c r="AB36" s="68">
        <v>2321.9576000000002</v>
      </c>
      <c r="AC36" s="69">
        <v>0.69728456456456467</v>
      </c>
      <c r="AD36" s="239">
        <v>0.8</v>
      </c>
      <c r="AE36" s="70" t="str">
        <f t="shared" si="0"/>
        <v>ไม่ผ่าน</v>
      </c>
    </row>
    <row r="37" spans="1:31" x14ac:dyDescent="0.7">
      <c r="A37" s="18">
        <v>33</v>
      </c>
      <c r="B37" s="19" t="s">
        <v>15</v>
      </c>
      <c r="C37" s="19" t="s">
        <v>128</v>
      </c>
      <c r="D37" s="19" t="s">
        <v>332</v>
      </c>
      <c r="E37" s="64" t="str">
        <f>'[4]9.1ผลการวิเคราะห์risk EBITDA mo'!F36</f>
        <v>รพช.</v>
      </c>
      <c r="F37" s="64">
        <f>'[4]9.1ผลการวิเคราะห์risk EBITDA mo'!G36</f>
        <v>38</v>
      </c>
      <c r="G37" s="64" t="str">
        <f>'[4]9.1ผลการวิเคราะห์risk EBITDA mo'!H36</f>
        <v>รพช.F2 P30,000-60,000</v>
      </c>
      <c r="H37" s="18" t="str">
        <f>'[4]11.ผลการวิเคราะห์risk EBITDA R8'!U36</f>
        <v>F2</v>
      </c>
      <c r="I37" s="18">
        <f>'[4]11.ผลการวิเคราะห์risk EBITDA R8'!V36</f>
        <v>6</v>
      </c>
      <c r="J37" s="18">
        <f>'[4]11.ผลการวิเคราะห์risk EBITDA R8'!W36</f>
        <v>6</v>
      </c>
      <c r="K37" s="64">
        <v>72477</v>
      </c>
      <c r="L37" s="64">
        <v>2040</v>
      </c>
      <c r="M37" s="64">
        <v>3616</v>
      </c>
      <c r="N37" s="64">
        <v>617</v>
      </c>
      <c r="O37" s="65">
        <v>82612</v>
      </c>
      <c r="P37" s="64">
        <v>33197</v>
      </c>
      <c r="Q37" s="64">
        <v>2073</v>
      </c>
      <c r="R37" s="64">
        <v>91</v>
      </c>
      <c r="S37" s="64">
        <v>172</v>
      </c>
      <c r="T37" s="64">
        <v>28</v>
      </c>
      <c r="U37" s="66">
        <v>2502</v>
      </c>
      <c r="V37" s="67">
        <v>7486</v>
      </c>
      <c r="W37" s="64">
        <v>6156</v>
      </c>
      <c r="X37" s="64">
        <v>1170.0500000000002</v>
      </c>
      <c r="Y37" s="64">
        <v>52.79</v>
      </c>
      <c r="Z37" s="64">
        <v>93.320000000000007</v>
      </c>
      <c r="AA37" s="64">
        <v>16.840000000000003</v>
      </c>
      <c r="AB37" s="68">
        <v>1379.2</v>
      </c>
      <c r="AC37" s="69">
        <v>0.55123900879296561</v>
      </c>
      <c r="AD37" s="239">
        <v>0.6</v>
      </c>
      <c r="AE37" s="70" t="str">
        <f t="shared" si="0"/>
        <v>ไม่ผ่าน</v>
      </c>
    </row>
    <row r="38" spans="1:31" x14ac:dyDescent="0.7">
      <c r="A38" s="18">
        <v>34</v>
      </c>
      <c r="B38" s="19" t="s">
        <v>15</v>
      </c>
      <c r="C38" s="19" t="s">
        <v>130</v>
      </c>
      <c r="D38" s="19" t="s">
        <v>333</v>
      </c>
      <c r="E38" s="64" t="str">
        <f>'[4]9.1ผลการวิเคราะห์risk EBITDA mo'!F37</f>
        <v>รพช.</v>
      </c>
      <c r="F38" s="64">
        <f>'[4]9.1ผลการวิเคราะห์risk EBITDA mo'!G37</f>
        <v>33</v>
      </c>
      <c r="G38" s="64" t="str">
        <f>'[4]9.1ผลการวิเคราะห์risk EBITDA mo'!H37</f>
        <v>รพช.F2 P&lt;=30,000</v>
      </c>
      <c r="H38" s="18" t="str">
        <f>'[4]11.ผลการวิเคราะห์risk EBITDA R8'!U37</f>
        <v>F2</v>
      </c>
      <c r="I38" s="18">
        <f>'[4]11.ผลการวิเคราะห์risk EBITDA R8'!V37</f>
        <v>5</v>
      </c>
      <c r="J38" s="18">
        <f>'[4]11.ผลการวิเคราะห์risk EBITDA R8'!W37</f>
        <v>3</v>
      </c>
      <c r="K38" s="64">
        <v>98523</v>
      </c>
      <c r="L38" s="64">
        <v>2512</v>
      </c>
      <c r="M38" s="64">
        <v>3358</v>
      </c>
      <c r="N38" s="64">
        <v>893</v>
      </c>
      <c r="O38" s="65">
        <v>62332</v>
      </c>
      <c r="P38" s="64">
        <v>48118</v>
      </c>
      <c r="Q38" s="64">
        <v>1371</v>
      </c>
      <c r="R38" s="64">
        <v>63</v>
      </c>
      <c r="S38" s="64">
        <v>87</v>
      </c>
      <c r="T38" s="64">
        <v>16</v>
      </c>
      <c r="U38" s="66">
        <v>1598</v>
      </c>
      <c r="V38" s="67">
        <v>5390</v>
      </c>
      <c r="W38" s="64">
        <v>25932</v>
      </c>
      <c r="X38" s="64">
        <v>738.63</v>
      </c>
      <c r="Y38" s="64">
        <v>24.009999999999998</v>
      </c>
      <c r="Z38" s="64">
        <v>41.292000000000002</v>
      </c>
      <c r="AA38" s="64">
        <v>6.8609999999999998</v>
      </c>
      <c r="AB38" s="68">
        <v>828.2</v>
      </c>
      <c r="AC38" s="69">
        <v>0.51827284105131421</v>
      </c>
      <c r="AD38" s="239">
        <v>0.6</v>
      </c>
      <c r="AE38" s="70" t="str">
        <f t="shared" si="0"/>
        <v>ไม่ผ่าน</v>
      </c>
    </row>
    <row r="39" spans="1:31" x14ac:dyDescent="0.7">
      <c r="A39" s="18">
        <v>35</v>
      </c>
      <c r="B39" s="19" t="s">
        <v>16</v>
      </c>
      <c r="C39" s="19" t="s">
        <v>133</v>
      </c>
      <c r="D39" s="19" t="s">
        <v>334</v>
      </c>
      <c r="E39" s="64" t="str">
        <f>'[4]9.1ผลการวิเคราะห์risk EBITDA mo'!F38</f>
        <v>รพศ.</v>
      </c>
      <c r="F39" s="64">
        <f>'[4]9.1ผลการวิเคราะห์risk EBITDA mo'!G38</f>
        <v>915</v>
      </c>
      <c r="G39" s="64" t="str">
        <f>'[4]9.1ผลการวิเคราะห์risk EBITDA mo'!H38</f>
        <v>รพศ.A B&gt;700to1000</v>
      </c>
      <c r="H39" s="18" t="str">
        <f>'[4]11.ผลการวิเคราะห์risk EBITDA R8'!U38</f>
        <v>A</v>
      </c>
      <c r="I39" s="18">
        <f>'[4]11.ผลการวิเคราะห์risk EBITDA R8'!V38</f>
        <v>19</v>
      </c>
      <c r="J39" s="18">
        <f>'[4]11.ผลการวิเคราะห์risk EBITDA R8'!W38</f>
        <v>14</v>
      </c>
      <c r="K39" s="64">
        <v>325362</v>
      </c>
      <c r="L39" s="64">
        <v>72875</v>
      </c>
      <c r="M39" s="64">
        <v>113540</v>
      </c>
      <c r="N39" s="64">
        <v>13446</v>
      </c>
      <c r="O39" s="65">
        <v>544918</v>
      </c>
      <c r="P39" s="64">
        <v>426347</v>
      </c>
      <c r="Q39" s="64">
        <v>21276</v>
      </c>
      <c r="R39" s="64">
        <v>3016</v>
      </c>
      <c r="S39" s="64">
        <v>2999</v>
      </c>
      <c r="T39" s="64">
        <v>567</v>
      </c>
      <c r="U39" s="66">
        <v>28358</v>
      </c>
      <c r="V39" s="67">
        <v>193283</v>
      </c>
      <c r="W39" s="64">
        <v>35062</v>
      </c>
      <c r="X39" s="64">
        <v>42840.260499999997</v>
      </c>
      <c r="Y39" s="64">
        <v>4800.7394000000013</v>
      </c>
      <c r="Z39" s="64">
        <v>6451.3228000000008</v>
      </c>
      <c r="AA39" s="64">
        <v>932.09390000000008</v>
      </c>
      <c r="AB39" s="68">
        <v>55865.319000000003</v>
      </c>
      <c r="AC39" s="69">
        <v>1.9700020805416463</v>
      </c>
      <c r="AD39" s="239">
        <v>1.6</v>
      </c>
      <c r="AE39" s="70" t="str">
        <f t="shared" si="0"/>
        <v>ผ่าน</v>
      </c>
    </row>
    <row r="40" spans="1:31" x14ac:dyDescent="0.7">
      <c r="A40" s="18">
        <v>36</v>
      </c>
      <c r="B40" s="19" t="s">
        <v>16</v>
      </c>
      <c r="C40" s="19" t="s">
        <v>138</v>
      </c>
      <c r="D40" s="19" t="s">
        <v>335</v>
      </c>
      <c r="E40" s="64" t="str">
        <f>'[4]9.1ผลการวิเคราะห์risk EBITDA mo'!F39</f>
        <v>รพช.</v>
      </c>
      <c r="F40" s="64">
        <f>'[4]9.1ผลการวิเคราะห์risk EBITDA mo'!G39</f>
        <v>40</v>
      </c>
      <c r="G40" s="64" t="str">
        <f>'[4]9.1ผลการวิเคราะห์risk EBITDA mo'!H39</f>
        <v>รพช.F2 P30,000-60,000</v>
      </c>
      <c r="H40" s="18" t="str">
        <f>'[4]11.ผลการวิเคราะห์risk EBITDA R8'!U39</f>
        <v>F2</v>
      </c>
      <c r="I40" s="18">
        <f>'[4]11.ผลการวิเคราะห์risk EBITDA R8'!V39</f>
        <v>6</v>
      </c>
      <c r="J40" s="18">
        <f>'[4]11.ผลการวิเคราะห์risk EBITDA R8'!W39</f>
        <v>6</v>
      </c>
      <c r="K40" s="64">
        <v>69315</v>
      </c>
      <c r="L40" s="64">
        <v>4385</v>
      </c>
      <c r="M40" s="64">
        <v>7218</v>
      </c>
      <c r="N40" s="64">
        <v>780</v>
      </c>
      <c r="O40" s="65">
        <v>85357</v>
      </c>
      <c r="P40" s="64">
        <v>30405</v>
      </c>
      <c r="Q40" s="64">
        <v>1321</v>
      </c>
      <c r="R40" s="64">
        <v>96</v>
      </c>
      <c r="S40" s="64">
        <v>68</v>
      </c>
      <c r="T40" s="64">
        <v>8</v>
      </c>
      <c r="U40" s="66">
        <v>1511</v>
      </c>
      <c r="V40" s="67">
        <v>5167</v>
      </c>
      <c r="W40" s="64">
        <v>6092</v>
      </c>
      <c r="X40" s="64">
        <v>646.94530000000009</v>
      </c>
      <c r="Y40" s="64">
        <v>57.172399999999996</v>
      </c>
      <c r="Z40" s="64">
        <v>26.516599999999997</v>
      </c>
      <c r="AA40" s="64">
        <v>3.3551000000000002</v>
      </c>
      <c r="AB40" s="68">
        <v>751.08620000000008</v>
      </c>
      <c r="AC40" s="69">
        <v>0.49707888815354073</v>
      </c>
      <c r="AD40" s="239">
        <v>0.6</v>
      </c>
      <c r="AE40" s="70" t="str">
        <f t="shared" si="0"/>
        <v>ไม่ผ่าน</v>
      </c>
    </row>
    <row r="41" spans="1:31" x14ac:dyDescent="0.7">
      <c r="A41" s="18">
        <v>37</v>
      </c>
      <c r="B41" s="19" t="s">
        <v>16</v>
      </c>
      <c r="C41" s="19" t="s">
        <v>140</v>
      </c>
      <c r="D41" s="19" t="s">
        <v>336</v>
      </c>
      <c r="E41" s="64" t="str">
        <f>'[4]9.1ผลการวิเคราะห์risk EBITDA mo'!F40</f>
        <v>รพช.</v>
      </c>
      <c r="F41" s="64">
        <f>'[4]9.1ผลการวิเคราะห์risk EBITDA mo'!G40</f>
        <v>39</v>
      </c>
      <c r="G41" s="64" t="str">
        <f>'[4]9.1ผลการวิเคราะห์risk EBITDA mo'!H40</f>
        <v>รพช.F2 P&lt;=30,000</v>
      </c>
      <c r="H41" s="18" t="str">
        <f>'[4]11.ผลการวิเคราะห์risk EBITDA R8'!U40</f>
        <v>F2</v>
      </c>
      <c r="I41" s="18">
        <f>'[4]11.ผลการวิเคราะห์risk EBITDA R8'!V40</f>
        <v>5</v>
      </c>
      <c r="J41" s="18">
        <f>'[4]11.ผลการวิเคราะห์risk EBITDA R8'!W40</f>
        <v>5</v>
      </c>
      <c r="K41" s="64">
        <v>51632</v>
      </c>
      <c r="L41" s="64">
        <v>3081</v>
      </c>
      <c r="M41" s="64">
        <v>5956</v>
      </c>
      <c r="N41" s="64">
        <v>1259</v>
      </c>
      <c r="O41" s="65">
        <v>64195</v>
      </c>
      <c r="P41" s="64">
        <v>16689</v>
      </c>
      <c r="Q41" s="64">
        <v>1215</v>
      </c>
      <c r="R41" s="64">
        <v>134</v>
      </c>
      <c r="S41" s="64">
        <v>208</v>
      </c>
      <c r="T41" s="64">
        <v>68</v>
      </c>
      <c r="U41" s="66">
        <v>1625</v>
      </c>
      <c r="V41" s="67">
        <v>5953</v>
      </c>
      <c r="W41" s="66">
        <v>0</v>
      </c>
      <c r="X41" s="64">
        <v>742.4837</v>
      </c>
      <c r="Y41" s="64">
        <v>54.458999999999996</v>
      </c>
      <c r="Z41" s="64">
        <v>112.7589</v>
      </c>
      <c r="AA41" s="64">
        <v>37.342099999999995</v>
      </c>
      <c r="AB41" s="68">
        <v>947.04369999999994</v>
      </c>
      <c r="AC41" s="69">
        <v>0.58279612307692308</v>
      </c>
      <c r="AD41" s="239">
        <v>0.6</v>
      </c>
      <c r="AE41" s="70" t="str">
        <f t="shared" si="0"/>
        <v>ไม่ผ่าน</v>
      </c>
    </row>
    <row r="42" spans="1:31" x14ac:dyDescent="0.7">
      <c r="A42" s="18">
        <v>38</v>
      </c>
      <c r="B42" s="19" t="s">
        <v>16</v>
      </c>
      <c r="C42" s="19" t="s">
        <v>142</v>
      </c>
      <c r="D42" s="19" t="s">
        <v>337</v>
      </c>
      <c r="E42" s="64" t="str">
        <f>'[4]9.1ผลการวิเคราะห์risk EBITDA mo'!F41</f>
        <v>รพช.</v>
      </c>
      <c r="F42" s="64">
        <f>'[4]9.1ผลการวิเคราะห์risk EBITDA mo'!G41</f>
        <v>90</v>
      </c>
      <c r="G42" s="64" t="str">
        <f>'[4]9.1ผลการวิเคราะห์risk EBITDA mo'!H41</f>
        <v>รพช.F2 P30,000-60,000</v>
      </c>
      <c r="H42" s="18" t="str">
        <f>'[4]11.ผลการวิเคราะห์risk EBITDA R8'!U41</f>
        <v>F2</v>
      </c>
      <c r="I42" s="18">
        <f>'[4]11.ผลการวิเคราะห์risk EBITDA R8'!V41</f>
        <v>6</v>
      </c>
      <c r="J42" s="18">
        <f>'[4]11.ผลการวิเคราะห์risk EBITDA R8'!W41</f>
        <v>10</v>
      </c>
      <c r="K42" s="64">
        <v>115662</v>
      </c>
      <c r="L42" s="64">
        <v>3983</v>
      </c>
      <c r="M42" s="64">
        <v>10366</v>
      </c>
      <c r="N42" s="64">
        <v>1272</v>
      </c>
      <c r="O42" s="65">
        <v>136395</v>
      </c>
      <c r="P42" s="66">
        <v>0</v>
      </c>
      <c r="Q42" s="64">
        <v>2434</v>
      </c>
      <c r="R42" s="64">
        <v>505</v>
      </c>
      <c r="S42" s="64">
        <v>360</v>
      </c>
      <c r="T42" s="64">
        <v>60</v>
      </c>
      <c r="U42" s="66">
        <v>3446</v>
      </c>
      <c r="V42" s="67">
        <v>18098</v>
      </c>
      <c r="W42" s="66">
        <v>0</v>
      </c>
      <c r="X42" s="64">
        <v>1479.4929999999999</v>
      </c>
      <c r="Y42" s="64">
        <v>165.32409999999999</v>
      </c>
      <c r="Z42" s="64">
        <v>211.3698</v>
      </c>
      <c r="AA42" s="64">
        <v>28.913499999999999</v>
      </c>
      <c r="AB42" s="68">
        <v>1978.7937000000002</v>
      </c>
      <c r="AC42" s="69">
        <v>0.57422916424840398</v>
      </c>
      <c r="AD42" s="239">
        <v>0.6</v>
      </c>
      <c r="AE42" s="70" t="str">
        <f t="shared" si="0"/>
        <v>ไม่ผ่าน</v>
      </c>
    </row>
    <row r="43" spans="1:31" x14ac:dyDescent="0.7">
      <c r="A43" s="18">
        <v>39</v>
      </c>
      <c r="B43" s="19" t="s">
        <v>16</v>
      </c>
      <c r="C43" s="19" t="s">
        <v>144</v>
      </c>
      <c r="D43" s="19" t="s">
        <v>338</v>
      </c>
      <c r="E43" s="64" t="str">
        <f>'[4]9.1ผลการวิเคราะห์risk EBITDA mo'!F42</f>
        <v>รพช.</v>
      </c>
      <c r="F43" s="64">
        <f>'[4]9.1ผลการวิเคราะห์risk EBITDA mo'!G42</f>
        <v>114</v>
      </c>
      <c r="G43" s="64" t="str">
        <f>'[4]9.1ผลการวิเคราะห์risk EBITDA mo'!H42</f>
        <v>รพช.F1 P&lt;=50,000</v>
      </c>
      <c r="H43" s="18" t="str">
        <f>'[4]11.ผลการวิเคราะห์risk EBITDA R8'!U42</f>
        <v>F1</v>
      </c>
      <c r="I43" s="18">
        <f>'[4]11.ผลการวิเคราะห์risk EBITDA R8'!V42</f>
        <v>9</v>
      </c>
      <c r="J43" s="18">
        <f>'[4]11.ผลการวิเคราะห์risk EBITDA R8'!W42</f>
        <v>10</v>
      </c>
      <c r="K43" s="64">
        <v>94874</v>
      </c>
      <c r="L43" s="64">
        <v>6668</v>
      </c>
      <c r="M43" s="64">
        <v>9694</v>
      </c>
      <c r="N43" s="64">
        <v>1405</v>
      </c>
      <c r="O43" s="65">
        <v>118343</v>
      </c>
      <c r="P43" s="66">
        <v>0</v>
      </c>
      <c r="Q43" s="64">
        <v>2786</v>
      </c>
      <c r="R43" s="64">
        <v>789</v>
      </c>
      <c r="S43" s="64">
        <v>370</v>
      </c>
      <c r="T43" s="64">
        <v>63</v>
      </c>
      <c r="U43" s="66">
        <v>4329</v>
      </c>
      <c r="V43" s="67">
        <v>20699</v>
      </c>
      <c r="W43" s="66">
        <v>0</v>
      </c>
      <c r="X43" s="64">
        <v>1889.8158000000001</v>
      </c>
      <c r="Y43" s="64">
        <v>413.02880000000005</v>
      </c>
      <c r="Z43" s="64">
        <v>276.0566</v>
      </c>
      <c r="AA43" s="64">
        <v>46.135800000000003</v>
      </c>
      <c r="AB43" s="68">
        <v>2927.8834000000002</v>
      </c>
      <c r="AC43" s="69">
        <v>0.67634174174174178</v>
      </c>
      <c r="AD43" s="239">
        <v>0.6</v>
      </c>
      <c r="AE43" s="70" t="str">
        <f t="shared" si="0"/>
        <v>ผ่าน</v>
      </c>
    </row>
    <row r="44" spans="1:31" x14ac:dyDescent="0.7">
      <c r="A44" s="18">
        <v>40</v>
      </c>
      <c r="B44" s="19" t="s">
        <v>16</v>
      </c>
      <c r="C44" s="19" t="s">
        <v>147</v>
      </c>
      <c r="D44" s="19" t="s">
        <v>339</v>
      </c>
      <c r="E44" s="64" t="str">
        <f>'[4]9.1ผลการวิเคราะห์risk EBITDA mo'!F43</f>
        <v>รพช.</v>
      </c>
      <c r="F44" s="64">
        <f>'[4]9.1ผลการวิเคราะห์risk EBITDA mo'!G43</f>
        <v>38</v>
      </c>
      <c r="G44" s="64" t="str">
        <f>'[4]9.1ผลการวิเคราะห์risk EBITDA mo'!H43</f>
        <v>รพช.F2 P30,000-60,000</v>
      </c>
      <c r="H44" s="18" t="str">
        <f>'[4]11.ผลการวิเคราะห์risk EBITDA R8'!U43</f>
        <v>F2</v>
      </c>
      <c r="I44" s="18">
        <f>'[4]11.ผลการวิเคราะห์risk EBITDA R8'!V43</f>
        <v>6</v>
      </c>
      <c r="J44" s="18">
        <f>'[4]11.ผลการวิเคราะห์risk EBITDA R8'!W43</f>
        <v>6</v>
      </c>
      <c r="K44" s="64">
        <v>73967</v>
      </c>
      <c r="L44" s="64">
        <v>4436</v>
      </c>
      <c r="M44" s="64">
        <v>11758</v>
      </c>
      <c r="N44" s="64">
        <v>2115</v>
      </c>
      <c r="O44" s="65">
        <v>94453</v>
      </c>
      <c r="P44" s="66">
        <v>0</v>
      </c>
      <c r="Q44" s="64">
        <v>1441</v>
      </c>
      <c r="R44" s="64">
        <v>495</v>
      </c>
      <c r="S44" s="64">
        <v>182</v>
      </c>
      <c r="T44" s="64">
        <v>22</v>
      </c>
      <c r="U44" s="66">
        <v>2188</v>
      </c>
      <c r="V44" s="67">
        <v>10337</v>
      </c>
      <c r="W44" s="66">
        <v>0</v>
      </c>
      <c r="X44" s="64">
        <v>819.09930000000008</v>
      </c>
      <c r="Y44" s="64">
        <v>116.7077</v>
      </c>
      <c r="Z44" s="64">
        <v>101.72029999999999</v>
      </c>
      <c r="AA44" s="64">
        <v>13.2963</v>
      </c>
      <c r="AB44" s="68">
        <v>1173.5942</v>
      </c>
      <c r="AC44" s="69">
        <v>0.53637760511883004</v>
      </c>
      <c r="AD44" s="239">
        <v>0.6</v>
      </c>
      <c r="AE44" s="70" t="str">
        <f t="shared" si="0"/>
        <v>ไม่ผ่าน</v>
      </c>
    </row>
    <row r="45" spans="1:31" x14ac:dyDescent="0.7">
      <c r="A45" s="18">
        <v>41</v>
      </c>
      <c r="B45" s="19" t="s">
        <v>16</v>
      </c>
      <c r="C45" s="19" t="s">
        <v>149</v>
      </c>
      <c r="D45" s="19" t="s">
        <v>340</v>
      </c>
      <c r="E45" s="64" t="str">
        <f>'[4]9.1ผลการวิเคราะห์risk EBITDA mo'!F44</f>
        <v>รพช.</v>
      </c>
      <c r="F45" s="64">
        <f>'[4]9.1ผลการวิเคราะห์risk EBITDA mo'!G44</f>
        <v>15</v>
      </c>
      <c r="G45" s="64" t="str">
        <f>'[4]9.1ผลการวิเคราะห์risk EBITDA mo'!H44</f>
        <v>รพช.F3 P&lt;=15,000</v>
      </c>
      <c r="H45" s="18" t="str">
        <f>'[4]11.ผลการวิเคราะห์risk EBITDA R8'!U44</f>
        <v>F3</v>
      </c>
      <c r="I45" s="18">
        <f>'[4]11.ผลการวิเคราะห์risk EBITDA R8'!V44</f>
        <v>2</v>
      </c>
      <c r="J45" s="18">
        <f>'[4]11.ผลการวิเคราะห์risk EBITDA R8'!W44</f>
        <v>1</v>
      </c>
      <c r="K45" s="64">
        <v>25566</v>
      </c>
      <c r="L45" s="64">
        <v>1051</v>
      </c>
      <c r="M45" s="64">
        <v>2069</v>
      </c>
      <c r="N45" s="64">
        <v>526</v>
      </c>
      <c r="O45" s="65">
        <v>30514</v>
      </c>
      <c r="P45" s="66">
        <v>0</v>
      </c>
      <c r="Q45" s="64">
        <v>530</v>
      </c>
      <c r="R45" s="64">
        <v>29</v>
      </c>
      <c r="S45" s="64">
        <v>59</v>
      </c>
      <c r="T45" s="64">
        <v>18</v>
      </c>
      <c r="U45" s="66">
        <v>655</v>
      </c>
      <c r="V45" s="67">
        <v>2908</v>
      </c>
      <c r="W45" s="66">
        <v>0</v>
      </c>
      <c r="X45" s="64">
        <v>303.32049999999998</v>
      </c>
      <c r="Y45" s="64">
        <v>16.658099999999997</v>
      </c>
      <c r="Z45" s="64">
        <v>38.536100000000005</v>
      </c>
      <c r="AA45" s="64">
        <v>11.0487</v>
      </c>
      <c r="AB45" s="68">
        <v>374.65770000000003</v>
      </c>
      <c r="AC45" s="69">
        <v>0.57199648854961838</v>
      </c>
      <c r="AD45" s="239">
        <v>0.6</v>
      </c>
      <c r="AE45" s="70" t="str">
        <f t="shared" si="0"/>
        <v>ไม่ผ่าน</v>
      </c>
    </row>
    <row r="46" spans="1:31" x14ac:dyDescent="0.7">
      <c r="A46" s="18">
        <v>42</v>
      </c>
      <c r="B46" s="19" t="s">
        <v>16</v>
      </c>
      <c r="C46" s="19" t="s">
        <v>151</v>
      </c>
      <c r="D46" s="19" t="s">
        <v>341</v>
      </c>
      <c r="E46" s="64" t="str">
        <f>'[4]9.1ผลการวิเคราะห์risk EBITDA mo'!F45</f>
        <v>รพท.</v>
      </c>
      <c r="F46" s="64">
        <f>'[4]9.1ผลการวิเคราะห์risk EBITDA mo'!G45</f>
        <v>246</v>
      </c>
      <c r="G46" s="64" t="str">
        <f>'[4]9.1ผลการวิเคราะห์risk EBITDA mo'!H45</f>
        <v>รพท.M1 B&gt;200</v>
      </c>
      <c r="H46" s="18" t="str">
        <f>'[4]11.ผลการวิเคราะห์risk EBITDA R8'!U45</f>
        <v>M1</v>
      </c>
      <c r="I46" s="18">
        <f>'[4]11.ผลการวิเคราะห์risk EBITDA R8'!V45</f>
        <v>15</v>
      </c>
      <c r="J46" s="18">
        <f>'[4]11.ผลการวิเคราะห์risk EBITDA R8'!W45</f>
        <v>12</v>
      </c>
      <c r="K46" s="64">
        <v>190329</v>
      </c>
      <c r="L46" s="64">
        <v>15253</v>
      </c>
      <c r="M46" s="64">
        <v>24271</v>
      </c>
      <c r="N46" s="64">
        <v>4504</v>
      </c>
      <c r="O46" s="65">
        <v>241797</v>
      </c>
      <c r="P46" s="64">
        <v>63166</v>
      </c>
      <c r="Q46" s="64">
        <v>7133</v>
      </c>
      <c r="R46" s="64">
        <v>607</v>
      </c>
      <c r="S46" s="64">
        <v>734</v>
      </c>
      <c r="T46" s="64">
        <v>118</v>
      </c>
      <c r="U46" s="66">
        <v>9230</v>
      </c>
      <c r="V46" s="67">
        <v>42094</v>
      </c>
      <c r="W46" s="64">
        <v>12745</v>
      </c>
      <c r="X46" s="64">
        <v>8083.5214000000005</v>
      </c>
      <c r="Y46" s="64">
        <v>615.11919999999998</v>
      </c>
      <c r="Z46" s="64">
        <v>899.47070000000008</v>
      </c>
      <c r="AA46" s="64">
        <v>146.71520000000001</v>
      </c>
      <c r="AB46" s="68">
        <v>10282.987000000001</v>
      </c>
      <c r="AC46" s="69">
        <v>1.1140830985915493</v>
      </c>
      <c r="AD46" s="239">
        <v>1</v>
      </c>
      <c r="AE46" s="70" t="str">
        <f t="shared" si="0"/>
        <v>ผ่าน</v>
      </c>
    </row>
    <row r="47" spans="1:31" x14ac:dyDescent="0.7">
      <c r="A47" s="18">
        <v>43</v>
      </c>
      <c r="B47" s="19" t="s">
        <v>16</v>
      </c>
      <c r="C47" s="19" t="s">
        <v>155</v>
      </c>
      <c r="D47" s="19" t="s">
        <v>342</v>
      </c>
      <c r="E47" s="64" t="str">
        <f>'[4]9.1ผลการวิเคราะห์risk EBITDA mo'!F46</f>
        <v>รพช.</v>
      </c>
      <c r="F47" s="64">
        <f>'[4]9.1ผลการวิเคราะห์risk EBITDA mo'!G46</f>
        <v>40</v>
      </c>
      <c r="G47" s="64" t="str">
        <f>'[4]9.1ผลการวิเคราะห์risk EBITDA mo'!H46</f>
        <v>รพช.F2 P30,000-60,000</v>
      </c>
      <c r="H47" s="18" t="str">
        <f>'[4]11.ผลการวิเคราะห์risk EBITDA R8'!U46</f>
        <v>F2</v>
      </c>
      <c r="I47" s="18">
        <f>'[4]11.ผลการวิเคราะห์risk EBITDA R8'!V46</f>
        <v>6</v>
      </c>
      <c r="J47" s="18">
        <f>'[4]11.ผลการวิเคราะห์risk EBITDA R8'!W46</f>
        <v>6</v>
      </c>
      <c r="K47" s="64">
        <v>68181</v>
      </c>
      <c r="L47" s="64">
        <v>3170</v>
      </c>
      <c r="M47" s="64">
        <v>4095</v>
      </c>
      <c r="N47" s="64">
        <v>1082</v>
      </c>
      <c r="O47" s="65">
        <v>81028</v>
      </c>
      <c r="P47" s="64">
        <v>59587</v>
      </c>
      <c r="Q47" s="64">
        <v>1395</v>
      </c>
      <c r="R47" s="64">
        <v>132</v>
      </c>
      <c r="S47" s="64">
        <v>136</v>
      </c>
      <c r="T47" s="64">
        <v>25</v>
      </c>
      <c r="U47" s="66">
        <v>1815</v>
      </c>
      <c r="V47" s="67">
        <v>6365</v>
      </c>
      <c r="W47" s="64">
        <v>21978</v>
      </c>
      <c r="X47" s="64">
        <v>927.26840000000004</v>
      </c>
      <c r="Y47" s="64">
        <v>68.258200000000002</v>
      </c>
      <c r="Z47" s="64">
        <v>82.744799999999998</v>
      </c>
      <c r="AA47" s="64">
        <v>14.466399999999998</v>
      </c>
      <c r="AB47" s="68">
        <v>1146.2019</v>
      </c>
      <c r="AC47" s="69">
        <v>0.63151619834710748</v>
      </c>
      <c r="AD47" s="239">
        <v>0.6</v>
      </c>
      <c r="AE47" s="70" t="str">
        <f t="shared" si="0"/>
        <v>ผ่าน</v>
      </c>
    </row>
    <row r="48" spans="1:31" x14ac:dyDescent="0.7">
      <c r="A48" s="18">
        <v>44</v>
      </c>
      <c r="B48" s="19" t="s">
        <v>16</v>
      </c>
      <c r="C48" s="19" t="s">
        <v>157</v>
      </c>
      <c r="D48" s="19" t="s">
        <v>343</v>
      </c>
      <c r="E48" s="64" t="str">
        <f>'[4]9.1ผลการวิเคราะห์risk EBITDA mo'!F47</f>
        <v>รพช.</v>
      </c>
      <c r="F48" s="64">
        <f>'[4]9.1ผลการวิเคราะห์risk EBITDA mo'!G47</f>
        <v>78</v>
      </c>
      <c r="G48" s="64" t="str">
        <f>'[4]9.1ผลการวิเคราะห์risk EBITDA mo'!H47</f>
        <v>รพช.F1 P50,000-100,000</v>
      </c>
      <c r="H48" s="18" t="str">
        <f>'[4]11.ผลการวิเคราะห์risk EBITDA R8'!U47</f>
        <v>F1</v>
      </c>
      <c r="I48" s="18">
        <f>'[4]11.ผลการวิเคราะห์risk EBITDA R8'!V47</f>
        <v>10</v>
      </c>
      <c r="J48" s="18">
        <f>'[4]11.ผลการวิเคราะห์risk EBITDA R8'!W47</f>
        <v>9</v>
      </c>
      <c r="K48" s="64">
        <v>100303</v>
      </c>
      <c r="L48" s="64">
        <v>5294</v>
      </c>
      <c r="M48" s="64">
        <v>9622</v>
      </c>
      <c r="N48" s="64">
        <v>1566</v>
      </c>
      <c r="O48" s="65">
        <v>121074</v>
      </c>
      <c r="P48" s="64">
        <v>319689</v>
      </c>
      <c r="Q48" s="64">
        <v>2874</v>
      </c>
      <c r="R48" s="64">
        <v>187</v>
      </c>
      <c r="S48" s="64">
        <v>206</v>
      </c>
      <c r="T48" s="64">
        <v>45</v>
      </c>
      <c r="U48" s="66">
        <v>3453</v>
      </c>
      <c r="V48" s="67">
        <v>13706</v>
      </c>
      <c r="W48" s="64">
        <v>11097</v>
      </c>
      <c r="X48" s="64">
        <v>2214.1415000000002</v>
      </c>
      <c r="Y48" s="64">
        <v>143.3082</v>
      </c>
      <c r="Z48" s="64">
        <v>171.03820000000002</v>
      </c>
      <c r="AA48" s="64">
        <v>41.930800000000005</v>
      </c>
      <c r="AB48" s="68">
        <v>2654.3695000000002</v>
      </c>
      <c r="AC48" s="69">
        <v>0.76871401679698814</v>
      </c>
      <c r="AD48" s="239">
        <v>0.6</v>
      </c>
      <c r="AE48" s="70" t="str">
        <f t="shared" si="0"/>
        <v>ผ่าน</v>
      </c>
    </row>
    <row r="49" spans="1:31" x14ac:dyDescent="0.7">
      <c r="A49" s="18">
        <v>45</v>
      </c>
      <c r="B49" s="19" t="s">
        <v>16</v>
      </c>
      <c r="C49" s="19" t="s">
        <v>159</v>
      </c>
      <c r="D49" s="19" t="s">
        <v>344</v>
      </c>
      <c r="E49" s="64" t="str">
        <f>'[4]9.1ผลการวิเคราะห์risk EBITDA mo'!F48</f>
        <v>รพช.</v>
      </c>
      <c r="F49" s="64">
        <f>'[4]9.1ผลการวิเคราะห์risk EBITDA mo'!G48</f>
        <v>130</v>
      </c>
      <c r="G49" s="64" t="str">
        <f>'[4]9.1ผลการวิเคราะห์risk EBITDA mo'!H48</f>
        <v>รพช.F1 P50,000-100,000</v>
      </c>
      <c r="H49" s="18" t="str">
        <f>'[4]11.ผลการวิเคราะห์risk EBITDA R8'!U48</f>
        <v>F1</v>
      </c>
      <c r="I49" s="18">
        <f>'[4]11.ผลการวิเคราะห์risk EBITDA R8'!V48</f>
        <v>10</v>
      </c>
      <c r="J49" s="18">
        <f>'[4]11.ผลการวิเคราะห์risk EBITDA R8'!W48</f>
        <v>10</v>
      </c>
      <c r="K49" s="64">
        <v>97423</v>
      </c>
      <c r="L49" s="64">
        <v>4102</v>
      </c>
      <c r="M49" s="64">
        <v>8675</v>
      </c>
      <c r="N49" s="64">
        <v>1396</v>
      </c>
      <c r="O49" s="65">
        <v>145481</v>
      </c>
      <c r="P49" s="64">
        <v>34453</v>
      </c>
      <c r="Q49" s="64">
        <v>4598</v>
      </c>
      <c r="R49" s="64">
        <v>367</v>
      </c>
      <c r="S49" s="64">
        <v>583</v>
      </c>
      <c r="T49" s="64">
        <v>104</v>
      </c>
      <c r="U49" s="66">
        <v>5867</v>
      </c>
      <c r="V49" s="67">
        <v>27353</v>
      </c>
      <c r="W49" s="64">
        <v>18994</v>
      </c>
      <c r="X49" s="64">
        <v>2737.0981000000002</v>
      </c>
      <c r="Y49" s="64">
        <v>171.96980000000002</v>
      </c>
      <c r="Z49" s="64">
        <v>317.57800000000003</v>
      </c>
      <c r="AA49" s="64">
        <v>57.671000000000006</v>
      </c>
      <c r="AB49" s="68">
        <v>3346.9742000000001</v>
      </c>
      <c r="AC49" s="69">
        <v>0.57047455258223967</v>
      </c>
      <c r="AD49" s="239">
        <v>0.6</v>
      </c>
      <c r="AE49" s="70" t="str">
        <f t="shared" si="0"/>
        <v>ไม่ผ่าน</v>
      </c>
    </row>
    <row r="50" spans="1:31" x14ac:dyDescent="0.7">
      <c r="A50" s="18">
        <v>46</v>
      </c>
      <c r="B50" s="19" t="s">
        <v>16</v>
      </c>
      <c r="C50" s="19" t="s">
        <v>161</v>
      </c>
      <c r="D50" s="19" t="s">
        <v>345</v>
      </c>
      <c r="E50" s="64" t="str">
        <f>'[4]9.1ผลการวิเคราะห์risk EBITDA mo'!F49</f>
        <v>รพช.</v>
      </c>
      <c r="F50" s="64">
        <f>'[4]9.1ผลการวิเคราะห์risk EBITDA mo'!G49</f>
        <v>45</v>
      </c>
      <c r="G50" s="64" t="str">
        <f>'[4]9.1ผลการวิเคราะห์risk EBITDA mo'!H49</f>
        <v>รพช.F2 P&lt;=30,000</v>
      </c>
      <c r="H50" s="18" t="str">
        <f>'[4]11.ผลการวิเคราะห์risk EBITDA R8'!U49</f>
        <v>F2</v>
      </c>
      <c r="I50" s="18">
        <f>'[4]11.ผลการวิเคราะห์risk EBITDA R8'!V49</f>
        <v>5</v>
      </c>
      <c r="J50" s="18">
        <f>'[4]11.ผลการวิเคราะห์risk EBITDA R8'!W49</f>
        <v>5</v>
      </c>
      <c r="K50" s="64">
        <v>68953</v>
      </c>
      <c r="L50" s="64">
        <v>2741</v>
      </c>
      <c r="M50" s="64">
        <v>4575</v>
      </c>
      <c r="N50" s="64">
        <v>978</v>
      </c>
      <c r="O50" s="65">
        <v>79366</v>
      </c>
      <c r="P50" s="64">
        <v>26673</v>
      </c>
      <c r="Q50" s="64">
        <v>1602</v>
      </c>
      <c r="R50" s="64">
        <v>301</v>
      </c>
      <c r="S50" s="64">
        <v>180</v>
      </c>
      <c r="T50" s="64">
        <v>34</v>
      </c>
      <c r="U50" s="66">
        <v>2223</v>
      </c>
      <c r="V50" s="67">
        <v>8673</v>
      </c>
      <c r="W50" s="64">
        <v>5049</v>
      </c>
      <c r="X50" s="64">
        <v>1002.3485000000001</v>
      </c>
      <c r="Y50" s="64">
        <v>144.11860000000001</v>
      </c>
      <c r="Z50" s="64">
        <v>103.378</v>
      </c>
      <c r="AA50" s="64">
        <v>15.250599999999999</v>
      </c>
      <c r="AB50" s="68">
        <v>1323.8095999999998</v>
      </c>
      <c r="AC50" s="69">
        <v>0.5955058929374718</v>
      </c>
      <c r="AD50" s="239">
        <v>0.6</v>
      </c>
      <c r="AE50" s="70" t="str">
        <f t="shared" si="0"/>
        <v>ไม่ผ่าน</v>
      </c>
    </row>
    <row r="51" spans="1:31" x14ac:dyDescent="0.7">
      <c r="A51" s="18">
        <v>47</v>
      </c>
      <c r="B51" s="19" t="s">
        <v>16</v>
      </c>
      <c r="C51" s="19" t="s">
        <v>163</v>
      </c>
      <c r="D51" s="19" t="s">
        <v>346</v>
      </c>
      <c r="E51" s="64" t="str">
        <f>'[4]9.1ผลการวิเคราะห์risk EBITDA mo'!F50</f>
        <v>รพช.</v>
      </c>
      <c r="F51" s="64">
        <f>'[4]9.1ผลการวิเคราะห์risk EBITDA mo'!G50</f>
        <v>38</v>
      </c>
      <c r="G51" s="64" t="str">
        <f>'[4]9.1ผลการวิเคราะห์risk EBITDA mo'!H50</f>
        <v>รพช.F2 P&lt;=30,000</v>
      </c>
      <c r="H51" s="18" t="str">
        <f>'[4]11.ผลการวิเคราะห์risk EBITDA R8'!U50</f>
        <v>F2</v>
      </c>
      <c r="I51" s="18">
        <f>'[4]11.ผลการวิเคราะห์risk EBITDA R8'!V50</f>
        <v>5</v>
      </c>
      <c r="J51" s="18">
        <f>'[4]11.ผลการวิเคราะห์risk EBITDA R8'!W50</f>
        <v>2</v>
      </c>
      <c r="K51" s="64">
        <v>56650</v>
      </c>
      <c r="L51" s="64">
        <v>5352</v>
      </c>
      <c r="M51" s="64">
        <v>4406</v>
      </c>
      <c r="N51" s="64">
        <v>632</v>
      </c>
      <c r="O51" s="65">
        <v>69536</v>
      </c>
      <c r="P51" s="64">
        <v>27993</v>
      </c>
      <c r="Q51" s="64">
        <v>1164</v>
      </c>
      <c r="R51" s="64">
        <v>350</v>
      </c>
      <c r="S51" s="64">
        <v>111</v>
      </c>
      <c r="T51" s="64">
        <v>12</v>
      </c>
      <c r="U51" s="66">
        <v>1662</v>
      </c>
      <c r="V51" s="67">
        <v>9146</v>
      </c>
      <c r="W51" s="64">
        <v>3732</v>
      </c>
      <c r="X51" s="64">
        <v>609.83679999999993</v>
      </c>
      <c r="Y51" s="64">
        <v>134.60290000000001</v>
      </c>
      <c r="Z51" s="64">
        <v>45.494</v>
      </c>
      <c r="AA51" s="64">
        <v>3.1935000000000002</v>
      </c>
      <c r="AB51" s="68">
        <v>801.73400000000004</v>
      </c>
      <c r="AC51" s="69">
        <v>0.48239109506618533</v>
      </c>
      <c r="AD51" s="239">
        <v>0.6</v>
      </c>
      <c r="AE51" s="70" t="str">
        <f t="shared" si="0"/>
        <v>ไม่ผ่าน</v>
      </c>
    </row>
    <row r="52" spans="1:31" x14ac:dyDescent="0.7">
      <c r="A52" s="18">
        <v>48</v>
      </c>
      <c r="B52" s="19" t="s">
        <v>16</v>
      </c>
      <c r="C52" s="19" t="s">
        <v>165</v>
      </c>
      <c r="D52" s="19" t="s">
        <v>347</v>
      </c>
      <c r="E52" s="64" t="str">
        <f>'[4]9.1ผลการวิเคราะห์risk EBITDA mo'!F51</f>
        <v>รพช.</v>
      </c>
      <c r="F52" s="64">
        <f>'[4]9.1ผลการวิเคราะห์risk EBITDA mo'!G51</f>
        <v>42</v>
      </c>
      <c r="G52" s="64" t="str">
        <f>'[4]9.1ผลการวิเคราะห์risk EBITDA mo'!H51</f>
        <v>รพช.F2 P&lt;=30,000</v>
      </c>
      <c r="H52" s="18" t="str">
        <f>'[4]11.ผลการวิเคราะห์risk EBITDA R8'!U51</f>
        <v>F2</v>
      </c>
      <c r="I52" s="18">
        <f>'[4]11.ผลการวิเคราะห์risk EBITDA R8'!V51</f>
        <v>5</v>
      </c>
      <c r="J52" s="18">
        <f>'[4]11.ผลการวิเคราะห์risk EBITDA R8'!W51</f>
        <v>6</v>
      </c>
      <c r="K52" s="64">
        <v>55537</v>
      </c>
      <c r="L52" s="64">
        <v>8020</v>
      </c>
      <c r="M52" s="64">
        <v>9601</v>
      </c>
      <c r="N52" s="64">
        <v>1072</v>
      </c>
      <c r="O52" s="65">
        <v>76786</v>
      </c>
      <c r="P52" s="64">
        <v>92929</v>
      </c>
      <c r="Q52" s="64">
        <v>1519</v>
      </c>
      <c r="R52" s="64">
        <v>109</v>
      </c>
      <c r="S52" s="64">
        <v>210</v>
      </c>
      <c r="T52" s="64">
        <v>35</v>
      </c>
      <c r="U52" s="66">
        <v>1906</v>
      </c>
      <c r="V52" s="67">
        <v>9179</v>
      </c>
      <c r="W52" s="64">
        <v>744</v>
      </c>
      <c r="X52" s="64">
        <v>885.00229999999999</v>
      </c>
      <c r="Y52" s="64">
        <v>49.757800000000003</v>
      </c>
      <c r="Z52" s="64">
        <v>132.26319999999998</v>
      </c>
      <c r="AA52" s="64">
        <v>15.373800000000001</v>
      </c>
      <c r="AB52" s="68">
        <v>1080.1187</v>
      </c>
      <c r="AC52" s="69">
        <v>0.56669396642182579</v>
      </c>
      <c r="AD52" s="239">
        <v>0.6</v>
      </c>
      <c r="AE52" s="70" t="str">
        <f t="shared" si="0"/>
        <v>ไม่ผ่าน</v>
      </c>
    </row>
    <row r="53" spans="1:31" x14ac:dyDescent="0.7">
      <c r="A53" s="18">
        <v>49</v>
      </c>
      <c r="B53" s="19" t="s">
        <v>16</v>
      </c>
      <c r="C53" s="19" t="s">
        <v>167</v>
      </c>
      <c r="D53" s="19" t="s">
        <v>348</v>
      </c>
      <c r="E53" s="64" t="str">
        <f>'[4]9.1ผลการวิเคราะห์risk EBITDA mo'!F52</f>
        <v>รพช.</v>
      </c>
      <c r="F53" s="64">
        <f>'[4]9.1ผลการวิเคราะห์risk EBITDA mo'!G52</f>
        <v>40</v>
      </c>
      <c r="G53" s="64" t="str">
        <f>'[4]9.1ผลการวิเคราะห์risk EBITDA mo'!H52</f>
        <v>รพช.F2 P30,000-60,000</v>
      </c>
      <c r="H53" s="18" t="str">
        <f>'[4]11.ผลการวิเคราะห์risk EBITDA R8'!U52</f>
        <v>F2</v>
      </c>
      <c r="I53" s="18">
        <f>'[4]11.ผลการวิเคราะห์risk EBITDA R8'!V52</f>
        <v>6</v>
      </c>
      <c r="J53" s="18">
        <f>'[4]11.ผลการวิเคราะห์risk EBITDA R8'!W52</f>
        <v>5</v>
      </c>
      <c r="K53" s="64">
        <v>61144</v>
      </c>
      <c r="L53" s="64">
        <v>3288</v>
      </c>
      <c r="M53" s="64">
        <v>4902</v>
      </c>
      <c r="N53" s="64">
        <v>1152</v>
      </c>
      <c r="O53" s="65">
        <v>73911</v>
      </c>
      <c r="P53" s="64">
        <v>23522</v>
      </c>
      <c r="Q53" s="64">
        <v>1121</v>
      </c>
      <c r="R53" s="64">
        <v>83</v>
      </c>
      <c r="S53" s="64">
        <v>75</v>
      </c>
      <c r="T53" s="64">
        <v>15</v>
      </c>
      <c r="U53" s="66">
        <v>1364</v>
      </c>
      <c r="V53" s="67">
        <v>5354</v>
      </c>
      <c r="W53" s="64">
        <v>14783</v>
      </c>
      <c r="X53" s="64">
        <v>854.22450000000015</v>
      </c>
      <c r="Y53" s="64">
        <v>47.224400000000003</v>
      </c>
      <c r="Z53" s="64">
        <v>52.618099999999998</v>
      </c>
      <c r="AA53" s="64">
        <v>14.0113</v>
      </c>
      <c r="AB53" s="68">
        <v>1005.7206</v>
      </c>
      <c r="AC53" s="69">
        <v>0.73733181818181814</v>
      </c>
      <c r="AD53" s="239">
        <v>0.6</v>
      </c>
      <c r="AE53" s="70" t="str">
        <f t="shared" si="0"/>
        <v>ผ่าน</v>
      </c>
    </row>
    <row r="54" spans="1:31" x14ac:dyDescent="0.7">
      <c r="A54" s="18">
        <v>50</v>
      </c>
      <c r="B54" s="19" t="s">
        <v>16</v>
      </c>
      <c r="C54" s="19" t="s">
        <v>169</v>
      </c>
      <c r="D54" s="19" t="s">
        <v>349</v>
      </c>
      <c r="E54" s="64" t="str">
        <f>'[4]9.1ผลการวิเคราะห์risk EBITDA mo'!F53</f>
        <v>รพช.</v>
      </c>
      <c r="F54" s="64">
        <f>'[4]9.1ผลการวิเคราะห์risk EBITDA mo'!G53</f>
        <v>35</v>
      </c>
      <c r="G54" s="64" t="str">
        <f>'[4]9.1ผลการวิเคราะห์risk EBITDA mo'!H53</f>
        <v>รพช.F2 P&lt;=30,000</v>
      </c>
      <c r="H54" s="18" t="str">
        <f>'[4]11.ผลการวิเคราะห์risk EBITDA R8'!U53</f>
        <v>F2</v>
      </c>
      <c r="I54" s="18">
        <f>'[4]11.ผลการวิเคราะห์risk EBITDA R8'!V53</f>
        <v>5</v>
      </c>
      <c r="J54" s="18">
        <f>'[4]11.ผลการวิเคราะห์risk EBITDA R8'!W53</f>
        <v>6</v>
      </c>
      <c r="K54" s="64">
        <v>58190</v>
      </c>
      <c r="L54" s="64">
        <v>5196</v>
      </c>
      <c r="M54" s="64">
        <v>4539</v>
      </c>
      <c r="N54" s="64">
        <v>1058</v>
      </c>
      <c r="O54" s="65">
        <v>71707</v>
      </c>
      <c r="P54" s="64">
        <v>41305</v>
      </c>
      <c r="Q54" s="64">
        <v>1510</v>
      </c>
      <c r="R54" s="64">
        <v>103</v>
      </c>
      <c r="S54" s="64">
        <v>88</v>
      </c>
      <c r="T54" s="64">
        <v>12</v>
      </c>
      <c r="U54" s="66">
        <v>1734</v>
      </c>
      <c r="V54" s="67">
        <v>4937</v>
      </c>
      <c r="W54" s="64">
        <v>9519</v>
      </c>
      <c r="X54" s="64">
        <v>869.74130000000014</v>
      </c>
      <c r="Y54" s="64">
        <v>51.188800000000001</v>
      </c>
      <c r="Z54" s="64">
        <v>52.856699999999989</v>
      </c>
      <c r="AA54" s="64">
        <v>6.5861999999999998</v>
      </c>
      <c r="AB54" s="68">
        <v>997.74919999999997</v>
      </c>
      <c r="AC54" s="69">
        <v>0.57540322952710499</v>
      </c>
      <c r="AD54" s="239">
        <v>0.6</v>
      </c>
      <c r="AE54" s="70" t="str">
        <f t="shared" si="0"/>
        <v>ไม่ผ่าน</v>
      </c>
    </row>
    <row r="55" spans="1:31" x14ac:dyDescent="0.7">
      <c r="A55" s="18">
        <v>51</v>
      </c>
      <c r="B55" s="19" t="s">
        <v>16</v>
      </c>
      <c r="C55" s="19" t="s">
        <v>171</v>
      </c>
      <c r="D55" s="19" t="s">
        <v>350</v>
      </c>
      <c r="E55" s="64" t="str">
        <f>'[4]9.1ผลการวิเคราะห์risk EBITDA mo'!F54</f>
        <v>รพท.</v>
      </c>
      <c r="F55" s="64">
        <f>'[4]9.1ผลการวิเคราะห์risk EBITDA mo'!G54</f>
        <v>301</v>
      </c>
      <c r="G55" s="64" t="str">
        <f>'[4]9.1ผลการวิเคราะห์risk EBITDA mo'!H54</f>
        <v>รพท.M1 B&gt;200</v>
      </c>
      <c r="H55" s="18" t="str">
        <f>'[4]11.ผลการวิเคราะห์risk EBITDA R8'!U54</f>
        <v>M1</v>
      </c>
      <c r="I55" s="18">
        <f>'[4]11.ผลการวิเคราะห์risk EBITDA R8'!V54</f>
        <v>15</v>
      </c>
      <c r="J55" s="18">
        <f>'[4]11.ผลการวิเคราะห์risk EBITDA R8'!W54</f>
        <v>12</v>
      </c>
      <c r="K55" s="64">
        <v>249441</v>
      </c>
      <c r="L55" s="64">
        <v>13104</v>
      </c>
      <c r="M55" s="64">
        <v>28083</v>
      </c>
      <c r="N55" s="64">
        <v>3914</v>
      </c>
      <c r="O55" s="65">
        <v>357659</v>
      </c>
      <c r="P55" s="64">
        <v>139270</v>
      </c>
      <c r="Q55" s="64">
        <v>8960</v>
      </c>
      <c r="R55" s="64">
        <v>2214</v>
      </c>
      <c r="S55" s="64">
        <v>941</v>
      </c>
      <c r="T55" s="64">
        <v>159</v>
      </c>
      <c r="U55" s="66">
        <v>12918</v>
      </c>
      <c r="V55" s="67">
        <v>60371</v>
      </c>
      <c r="W55" s="64">
        <v>21899</v>
      </c>
      <c r="X55" s="64">
        <v>11284.9624</v>
      </c>
      <c r="Y55" s="64">
        <v>1593.4821000000002</v>
      </c>
      <c r="Z55" s="64">
        <v>1248.1507000000001</v>
      </c>
      <c r="AA55" s="64">
        <v>188.76070000000001</v>
      </c>
      <c r="AB55" s="68">
        <v>15378.456100000001</v>
      </c>
      <c r="AC55" s="69">
        <v>1.1904672627341695</v>
      </c>
      <c r="AD55" s="239">
        <v>1</v>
      </c>
      <c r="AE55" s="70" t="str">
        <f t="shared" si="0"/>
        <v>ผ่าน</v>
      </c>
    </row>
    <row r="56" spans="1:31" x14ac:dyDescent="0.7">
      <c r="A56" s="18">
        <v>52</v>
      </c>
      <c r="B56" s="19" t="s">
        <v>16</v>
      </c>
      <c r="C56" s="19" t="s">
        <v>173</v>
      </c>
      <c r="D56" s="19" t="s">
        <v>351</v>
      </c>
      <c r="E56" s="64" t="str">
        <f>'[4]9.1ผลการวิเคราะห์risk EBITDA mo'!F55</f>
        <v>รพช.</v>
      </c>
      <c r="F56" s="64">
        <f>'[4]9.1ผลการวิเคราะห์risk EBITDA mo'!G55</f>
        <v>40</v>
      </c>
      <c r="G56" s="64" t="str">
        <f>'[4]9.1ผลการวิเคราะห์risk EBITDA mo'!H55</f>
        <v>รพช.F2 P&lt;=30,000</v>
      </c>
      <c r="H56" s="18" t="str">
        <f>'[4]11.ผลการวิเคราะห์risk EBITDA R8'!U55</f>
        <v>F2</v>
      </c>
      <c r="I56" s="18">
        <f>'[4]11.ผลการวิเคราะห์risk EBITDA R8'!V55</f>
        <v>5</v>
      </c>
      <c r="J56" s="18">
        <f>'[4]11.ผลการวิเคราะห์risk EBITDA R8'!W55</f>
        <v>3</v>
      </c>
      <c r="K56" s="64">
        <v>46182</v>
      </c>
      <c r="L56" s="64">
        <v>2167</v>
      </c>
      <c r="M56" s="64">
        <v>4661</v>
      </c>
      <c r="N56" s="64">
        <v>547</v>
      </c>
      <c r="O56" s="65">
        <v>56958</v>
      </c>
      <c r="P56" s="64">
        <v>17543</v>
      </c>
      <c r="Q56" s="64">
        <v>2041</v>
      </c>
      <c r="R56" s="64">
        <v>137</v>
      </c>
      <c r="S56" s="64">
        <v>178</v>
      </c>
      <c r="T56" s="64">
        <v>34</v>
      </c>
      <c r="U56" s="66">
        <v>2448</v>
      </c>
      <c r="V56" s="67">
        <v>7600</v>
      </c>
      <c r="W56" s="64">
        <v>4540</v>
      </c>
      <c r="X56" s="64">
        <v>1079.431</v>
      </c>
      <c r="Y56" s="64">
        <v>73.314400000000006</v>
      </c>
      <c r="Z56" s="64">
        <v>82.705399999999997</v>
      </c>
      <c r="AA56" s="64">
        <v>18.241199999999999</v>
      </c>
      <c r="AB56" s="68">
        <v>1285.2982999999999</v>
      </c>
      <c r="AC56" s="69">
        <v>0.52504015522875813</v>
      </c>
      <c r="AD56" s="239">
        <v>0.6</v>
      </c>
      <c r="AE56" s="70" t="str">
        <f t="shared" si="0"/>
        <v>ไม่ผ่าน</v>
      </c>
    </row>
    <row r="57" spans="1:31" x14ac:dyDescent="0.7">
      <c r="A57" s="18">
        <v>53</v>
      </c>
      <c r="B57" s="19" t="s">
        <v>17</v>
      </c>
      <c r="C57" s="19" t="s">
        <v>176</v>
      </c>
      <c r="D57" s="19" t="s">
        <v>352</v>
      </c>
      <c r="E57" s="64" t="str">
        <f>'[4]9.1ผลการวิเคราะห์risk EBITDA mo'!F56</f>
        <v>รพท.</v>
      </c>
      <c r="F57" s="64">
        <f>'[4]9.1ผลการวิเคราะห์risk EBITDA mo'!G56</f>
        <v>420</v>
      </c>
      <c r="G57" s="64" t="str">
        <f>'[4]9.1ผลการวิเคราะห์risk EBITDA mo'!H56</f>
        <v>รพท.S B&gt;400</v>
      </c>
      <c r="H57" s="18" t="str">
        <f>'[4]11.ผลการวิเคราะห์risk EBITDA R8'!U56</f>
        <v>S</v>
      </c>
      <c r="I57" s="18">
        <f>'[4]11.ผลการวิเคราะห์risk EBITDA R8'!V56</f>
        <v>17</v>
      </c>
      <c r="J57" s="18">
        <f>'[4]11.ผลการวิเคราะห์risk EBITDA R8'!W56</f>
        <v>13</v>
      </c>
      <c r="K57" s="64">
        <v>366778</v>
      </c>
      <c r="L57" s="64">
        <v>31759</v>
      </c>
      <c r="M57" s="64">
        <v>42095</v>
      </c>
      <c r="N57" s="64">
        <v>5936</v>
      </c>
      <c r="O57" s="65">
        <v>487551</v>
      </c>
      <c r="P57" s="64">
        <v>192707</v>
      </c>
      <c r="Q57" s="64">
        <v>15455</v>
      </c>
      <c r="R57" s="64">
        <v>1805</v>
      </c>
      <c r="S57" s="64">
        <v>1945</v>
      </c>
      <c r="T57" s="64">
        <v>306</v>
      </c>
      <c r="U57" s="66">
        <v>20514</v>
      </c>
      <c r="V57" s="67">
        <v>108535</v>
      </c>
      <c r="W57" s="64">
        <v>30238</v>
      </c>
      <c r="X57" s="64">
        <v>23149.797900000001</v>
      </c>
      <c r="Y57" s="64">
        <v>2245.7923000000001</v>
      </c>
      <c r="Z57" s="64">
        <v>3259.1480000000001</v>
      </c>
      <c r="AA57" s="64">
        <v>411.35340000000002</v>
      </c>
      <c r="AB57" s="68">
        <v>30250.911299999996</v>
      </c>
      <c r="AC57" s="69">
        <v>1.4746471336648141</v>
      </c>
      <c r="AD57" s="239">
        <v>1.2</v>
      </c>
      <c r="AE57" s="70" t="str">
        <f t="shared" si="0"/>
        <v>ผ่าน</v>
      </c>
    </row>
    <row r="58" spans="1:31" x14ac:dyDescent="0.7">
      <c r="A58" s="18">
        <v>54</v>
      </c>
      <c r="B58" s="19" t="s">
        <v>17</v>
      </c>
      <c r="C58" s="19" t="s">
        <v>178</v>
      </c>
      <c r="D58" s="19" t="s">
        <v>353</v>
      </c>
      <c r="E58" s="64" t="str">
        <f>'[4]9.1ผลการวิเคราะห์risk EBITDA mo'!F57</f>
        <v>รพช.</v>
      </c>
      <c r="F58" s="64">
        <f>'[4]9.1ผลการวิเคราะห์risk EBITDA mo'!G57</f>
        <v>113</v>
      </c>
      <c r="G58" s="64" t="str">
        <f>'[4]9.1ผลการวิเคราะห์risk EBITDA mo'!H57</f>
        <v>รพช.M2 B&gt;100</v>
      </c>
      <c r="H58" s="18" t="str">
        <f>'[4]11.ผลการวิเคราะห์risk EBITDA R8'!U57</f>
        <v>M2</v>
      </c>
      <c r="I58" s="18">
        <f>'[4]11.ผลการวิเคราะห์risk EBITDA R8'!V57</f>
        <v>13</v>
      </c>
      <c r="J58" s="18">
        <f>'[4]11.ผลการวิเคราะห์risk EBITDA R8'!W57</f>
        <v>10</v>
      </c>
      <c r="K58" s="64">
        <v>147821</v>
      </c>
      <c r="L58" s="64">
        <v>3633</v>
      </c>
      <c r="M58" s="64">
        <v>11438</v>
      </c>
      <c r="N58" s="64">
        <v>1317</v>
      </c>
      <c r="O58" s="65">
        <v>175391</v>
      </c>
      <c r="P58" s="64">
        <v>130299</v>
      </c>
      <c r="Q58" s="64">
        <v>5391</v>
      </c>
      <c r="R58" s="64">
        <v>376</v>
      </c>
      <c r="S58" s="64">
        <v>541</v>
      </c>
      <c r="T58" s="64">
        <v>85</v>
      </c>
      <c r="U58" s="66">
        <v>7614</v>
      </c>
      <c r="V58" s="67">
        <v>32775</v>
      </c>
      <c r="W58" s="64">
        <v>24069</v>
      </c>
      <c r="X58" s="64">
        <v>3825.0433000000003</v>
      </c>
      <c r="Y58" s="64">
        <v>221.36200000000002</v>
      </c>
      <c r="Z58" s="64">
        <v>461.04379999999998</v>
      </c>
      <c r="AA58" s="64">
        <v>67.828800000000001</v>
      </c>
      <c r="AB58" s="68">
        <v>5511.4862000000003</v>
      </c>
      <c r="AC58" s="69">
        <v>0.72386212240609404</v>
      </c>
      <c r="AD58" s="239">
        <v>0.8</v>
      </c>
      <c r="AE58" s="70" t="str">
        <f t="shared" si="0"/>
        <v>ไม่ผ่าน</v>
      </c>
    </row>
    <row r="59" spans="1:31" x14ac:dyDescent="0.7">
      <c r="A59" s="18">
        <v>55</v>
      </c>
      <c r="B59" s="19" t="s">
        <v>17</v>
      </c>
      <c r="C59" s="19" t="s">
        <v>180</v>
      </c>
      <c r="D59" s="19" t="s">
        <v>354</v>
      </c>
      <c r="E59" s="64" t="str">
        <f>'[4]9.1ผลการวิเคราะห์risk EBITDA mo'!F58</f>
        <v>รพช.</v>
      </c>
      <c r="F59" s="64">
        <f>'[4]9.1ผลการวิเคราะห์risk EBITDA mo'!G58</f>
        <v>36</v>
      </c>
      <c r="G59" s="64" t="str">
        <f>'[4]9.1ผลการวิเคราะห์risk EBITDA mo'!H58</f>
        <v>รพช.F2 P&lt;=30,000</v>
      </c>
      <c r="H59" s="18" t="str">
        <f>'[4]11.ผลการวิเคราะห์risk EBITDA R8'!U58</f>
        <v>F2</v>
      </c>
      <c r="I59" s="18">
        <f>'[4]11.ผลการวิเคราะห์risk EBITDA R8'!V58</f>
        <v>5</v>
      </c>
      <c r="J59" s="18">
        <f>'[4]11.ผลการวิเคราะห์risk EBITDA R8'!W58</f>
        <v>4</v>
      </c>
      <c r="K59" s="64">
        <v>45847</v>
      </c>
      <c r="L59" s="64">
        <v>2330</v>
      </c>
      <c r="M59" s="64">
        <v>5755</v>
      </c>
      <c r="N59" s="64">
        <v>1007</v>
      </c>
      <c r="O59" s="65">
        <v>57704</v>
      </c>
      <c r="P59" s="64">
        <v>26583</v>
      </c>
      <c r="Q59" s="64">
        <v>1283</v>
      </c>
      <c r="R59" s="64">
        <v>107</v>
      </c>
      <c r="S59" s="64">
        <v>116</v>
      </c>
      <c r="T59" s="64">
        <v>22</v>
      </c>
      <c r="U59" s="66">
        <v>1646</v>
      </c>
      <c r="V59" s="67">
        <v>5961</v>
      </c>
      <c r="W59" s="64">
        <v>5011</v>
      </c>
      <c r="X59" s="64">
        <v>641.90239999999994</v>
      </c>
      <c r="Y59" s="64">
        <v>43.650499999999994</v>
      </c>
      <c r="Z59" s="64">
        <v>74.495000000000005</v>
      </c>
      <c r="AA59" s="64">
        <v>13.761600000000001</v>
      </c>
      <c r="AB59" s="68">
        <v>820.57259999999997</v>
      </c>
      <c r="AC59" s="69">
        <v>0.49852527339003644</v>
      </c>
      <c r="AD59" s="239">
        <v>0.6</v>
      </c>
      <c r="AE59" s="70" t="str">
        <f t="shared" si="0"/>
        <v>ไม่ผ่าน</v>
      </c>
    </row>
    <row r="60" spans="1:31" x14ac:dyDescent="0.7">
      <c r="A60" s="18">
        <v>56</v>
      </c>
      <c r="B60" s="19" t="s">
        <v>17</v>
      </c>
      <c r="C60" s="19" t="s">
        <v>182</v>
      </c>
      <c r="D60" s="19" t="s">
        <v>355</v>
      </c>
      <c r="E60" s="64" t="str">
        <f>'[4]9.1ผลการวิเคราะห์risk EBITDA mo'!F59</f>
        <v>รพช.</v>
      </c>
      <c r="F60" s="64">
        <f>'[4]9.1ผลการวิเคราะห์risk EBITDA mo'!G59</f>
        <v>47</v>
      </c>
      <c r="G60" s="64" t="str">
        <f>'[4]9.1ผลการวิเคราะห์risk EBITDA mo'!H59</f>
        <v>รพช.F2 P&lt;=30,000</v>
      </c>
      <c r="H60" s="18" t="str">
        <f>'[4]11.ผลการวิเคราะห์risk EBITDA R8'!U59</f>
        <v>F2</v>
      </c>
      <c r="I60" s="18">
        <f>'[4]11.ผลการวิเคราะห์risk EBITDA R8'!V59</f>
        <v>5</v>
      </c>
      <c r="J60" s="18">
        <f>'[4]11.ผลการวิเคราะห์risk EBITDA R8'!W59</f>
        <v>4</v>
      </c>
      <c r="K60" s="64">
        <v>68895</v>
      </c>
      <c r="L60" s="64">
        <v>1958</v>
      </c>
      <c r="M60" s="64">
        <v>3970</v>
      </c>
      <c r="N60" s="64">
        <v>710</v>
      </c>
      <c r="O60" s="65">
        <v>80089</v>
      </c>
      <c r="P60" s="64">
        <v>28268</v>
      </c>
      <c r="Q60" s="64">
        <v>2065</v>
      </c>
      <c r="R60" s="64">
        <v>159</v>
      </c>
      <c r="S60" s="64">
        <v>201</v>
      </c>
      <c r="T60" s="64">
        <v>29</v>
      </c>
      <c r="U60" s="66">
        <v>2561</v>
      </c>
      <c r="V60" s="67">
        <v>12081</v>
      </c>
      <c r="W60" s="64">
        <v>4869</v>
      </c>
      <c r="X60" s="64">
        <v>652.20060000000001</v>
      </c>
      <c r="Y60" s="64">
        <v>43.531099999999995</v>
      </c>
      <c r="Z60" s="64">
        <v>69.789700000000011</v>
      </c>
      <c r="AA60" s="64">
        <v>8.4088999999999992</v>
      </c>
      <c r="AB60" s="68">
        <v>803.98489999999993</v>
      </c>
      <c r="AC60" s="69">
        <v>0.31393397110503707</v>
      </c>
      <c r="AD60" s="239">
        <v>0.6</v>
      </c>
      <c r="AE60" s="70" t="str">
        <f t="shared" si="0"/>
        <v>ไม่ผ่าน</v>
      </c>
    </row>
    <row r="61" spans="1:31" x14ac:dyDescent="0.7">
      <c r="A61" s="18">
        <v>57</v>
      </c>
      <c r="B61" s="19" t="s">
        <v>17</v>
      </c>
      <c r="C61" s="19" t="s">
        <v>184</v>
      </c>
      <c r="D61" s="19" t="s">
        <v>356</v>
      </c>
      <c r="E61" s="64" t="str">
        <f>'[4]9.1ผลการวิเคราะห์risk EBITDA mo'!F60</f>
        <v>รพท.</v>
      </c>
      <c r="F61" s="64">
        <f>'[4]9.1ผลการวิเคราะห์risk EBITDA mo'!G60</f>
        <v>290</v>
      </c>
      <c r="G61" s="64" t="str">
        <f>'[4]9.1ผลการวิเคราะห์risk EBITDA mo'!H60</f>
        <v>รพท.M1 B&gt;200</v>
      </c>
      <c r="H61" s="18" t="str">
        <f>'[4]11.ผลการวิเคราะห์risk EBITDA R8'!U60</f>
        <v>M1</v>
      </c>
      <c r="I61" s="18">
        <f>'[4]11.ผลการวิเคราะห์risk EBITDA R8'!V60</f>
        <v>15</v>
      </c>
      <c r="J61" s="18">
        <f>'[4]11.ผลการวิเคราะห์risk EBITDA R8'!W60</f>
        <v>13</v>
      </c>
      <c r="K61" s="64">
        <v>172361</v>
      </c>
      <c r="L61" s="64">
        <v>11246</v>
      </c>
      <c r="M61" s="64">
        <v>30880</v>
      </c>
      <c r="N61" s="64">
        <v>3691</v>
      </c>
      <c r="O61" s="65">
        <v>220608</v>
      </c>
      <c r="P61" s="64">
        <v>84318</v>
      </c>
      <c r="Q61" s="64">
        <v>8840</v>
      </c>
      <c r="R61" s="64">
        <v>655</v>
      </c>
      <c r="S61" s="64">
        <v>1540</v>
      </c>
      <c r="T61" s="64">
        <v>215</v>
      </c>
      <c r="U61" s="66">
        <v>11516</v>
      </c>
      <c r="V61" s="67">
        <v>54980</v>
      </c>
      <c r="W61" s="64">
        <v>14396</v>
      </c>
      <c r="X61" s="64">
        <v>10345.324000000001</v>
      </c>
      <c r="Y61" s="64">
        <v>661.37230000000011</v>
      </c>
      <c r="Z61" s="64">
        <v>2271.7725999999998</v>
      </c>
      <c r="AA61" s="64">
        <v>360.92449999999997</v>
      </c>
      <c r="AB61" s="68">
        <v>13878.598900000001</v>
      </c>
      <c r="AC61" s="69">
        <v>1.2051579454671761</v>
      </c>
      <c r="AD61" s="239">
        <v>1</v>
      </c>
      <c r="AE61" s="70" t="str">
        <f t="shared" si="0"/>
        <v>ผ่าน</v>
      </c>
    </row>
    <row r="62" spans="1:31" x14ac:dyDescent="0.7">
      <c r="A62" s="18">
        <v>58</v>
      </c>
      <c r="B62" s="19" t="s">
        <v>17</v>
      </c>
      <c r="C62" s="19" t="s">
        <v>186</v>
      </c>
      <c r="D62" s="19" t="s">
        <v>357</v>
      </c>
      <c r="E62" s="64" t="str">
        <f>'[4]9.1ผลการวิเคราะห์risk EBITDA mo'!F61</f>
        <v>รพช.</v>
      </c>
      <c r="F62" s="64">
        <f>'[4]9.1ผลการวิเคราะห์risk EBITDA mo'!G61</f>
        <v>34</v>
      </c>
      <c r="G62" s="64" t="str">
        <f>'[4]9.1ผลการวิเคราะห์risk EBITDA mo'!H61</f>
        <v>รพช.F3 P15,000-25,000</v>
      </c>
      <c r="H62" s="18" t="str">
        <f>'[4]11.ผลการวิเคราะห์risk EBITDA R8'!U61</f>
        <v>F3</v>
      </c>
      <c r="I62" s="18">
        <f>'[4]11.ผลการวิเคราะห์risk EBITDA R8'!V61</f>
        <v>3</v>
      </c>
      <c r="J62" s="18">
        <f>'[4]11.ผลการวิเคราะห์risk EBITDA R8'!W61</f>
        <v>2</v>
      </c>
      <c r="K62" s="64">
        <v>53714</v>
      </c>
      <c r="L62" s="64">
        <v>2456</v>
      </c>
      <c r="M62" s="64">
        <v>2519</v>
      </c>
      <c r="N62" s="64">
        <v>235</v>
      </c>
      <c r="O62" s="65">
        <v>61711</v>
      </c>
      <c r="P62" s="64">
        <v>45092</v>
      </c>
      <c r="Q62" s="64">
        <v>1560</v>
      </c>
      <c r="R62" s="64">
        <v>152</v>
      </c>
      <c r="S62" s="64">
        <v>133</v>
      </c>
      <c r="T62" s="64">
        <v>15</v>
      </c>
      <c r="U62" s="66">
        <v>1905</v>
      </c>
      <c r="V62" s="67">
        <v>7178</v>
      </c>
      <c r="W62" s="64">
        <v>7048</v>
      </c>
      <c r="X62" s="64">
        <v>540.5856</v>
      </c>
      <c r="Y62" s="64">
        <v>61.187400000000004</v>
      </c>
      <c r="Z62" s="64">
        <v>53.790500000000002</v>
      </c>
      <c r="AA62" s="64">
        <v>5.1189999999999998</v>
      </c>
      <c r="AB62" s="68">
        <v>678.4597</v>
      </c>
      <c r="AC62" s="69">
        <v>0.35614682414698162</v>
      </c>
      <c r="AD62" s="239">
        <v>0.6</v>
      </c>
      <c r="AE62" s="70" t="str">
        <f t="shared" si="0"/>
        <v>ไม่ผ่าน</v>
      </c>
    </row>
    <row r="63" spans="1:31" x14ac:dyDescent="0.7">
      <c r="A63" s="18">
        <v>59</v>
      </c>
      <c r="B63" s="19" t="s">
        <v>17</v>
      </c>
      <c r="C63" s="19" t="s">
        <v>189</v>
      </c>
      <c r="D63" s="19" t="s">
        <v>358</v>
      </c>
      <c r="E63" s="64" t="str">
        <f>'[4]9.1ผลการวิเคราะห์risk EBITDA mo'!F62</f>
        <v>รพช.</v>
      </c>
      <c r="F63" s="64">
        <f>'[4]9.1ผลการวิเคราะห์risk EBITDA mo'!G62</f>
        <v>24</v>
      </c>
      <c r="G63" s="64" t="str">
        <f>'[4]9.1ผลการวิเคราะห์risk EBITDA mo'!H62</f>
        <v>รพช.F3 P&lt;=15,000</v>
      </c>
      <c r="H63" s="18" t="str">
        <f>'[4]11.ผลการวิเคราะห์risk EBITDA R8'!U62</f>
        <v>F3</v>
      </c>
      <c r="I63" s="18">
        <f>'[4]11.ผลการวิเคราะห์risk EBITDA R8'!V62</f>
        <v>2</v>
      </c>
      <c r="J63" s="18">
        <f>'[4]11.ผลการวิเคราะห์risk EBITDA R8'!W62</f>
        <v>1</v>
      </c>
      <c r="K63" s="64">
        <v>33849</v>
      </c>
      <c r="L63" s="64">
        <v>1062</v>
      </c>
      <c r="M63" s="64">
        <v>2166</v>
      </c>
      <c r="N63" s="64">
        <v>246</v>
      </c>
      <c r="O63" s="65">
        <v>38977</v>
      </c>
      <c r="P63" s="64">
        <v>26516</v>
      </c>
      <c r="Q63" s="64">
        <v>773</v>
      </c>
      <c r="R63" s="64">
        <v>49</v>
      </c>
      <c r="S63" s="64">
        <v>78</v>
      </c>
      <c r="T63" s="64">
        <v>14</v>
      </c>
      <c r="U63" s="66">
        <v>969</v>
      </c>
      <c r="V63" s="67">
        <v>3589</v>
      </c>
      <c r="W63" s="64">
        <v>3670</v>
      </c>
      <c r="X63" s="64">
        <v>221.2808</v>
      </c>
      <c r="Y63" s="64">
        <v>19.197700000000001</v>
      </c>
      <c r="Z63" s="64">
        <v>26.635100000000001</v>
      </c>
      <c r="AA63" s="64">
        <v>5.1244999999999994</v>
      </c>
      <c r="AB63" s="68">
        <v>284.29920000000004</v>
      </c>
      <c r="AC63" s="69">
        <v>0.29339442724458209</v>
      </c>
      <c r="AD63" s="239">
        <v>0.6</v>
      </c>
      <c r="AE63" s="70" t="str">
        <f t="shared" si="0"/>
        <v>ไม่ผ่าน</v>
      </c>
    </row>
    <row r="64" spans="1:31" x14ac:dyDescent="0.7">
      <c r="A64" s="18">
        <v>60</v>
      </c>
      <c r="B64" s="19" t="s">
        <v>17</v>
      </c>
      <c r="C64" s="19" t="s">
        <v>191</v>
      </c>
      <c r="D64" s="19" t="s">
        <v>359</v>
      </c>
      <c r="E64" s="64" t="str">
        <f>'[4]9.1ผลการวิเคราะห์risk EBITDA mo'!F63</f>
        <v>รพช.</v>
      </c>
      <c r="F64" s="64">
        <f>'[4]9.1ผลการวิเคราะห์risk EBITDA mo'!G63</f>
        <v>30</v>
      </c>
      <c r="G64" s="64" t="str">
        <f>'[4]9.1ผลการวิเคราะห์risk EBITDA mo'!H63</f>
        <v>รพช.F2 P30,000-60,000</v>
      </c>
      <c r="H64" s="18" t="str">
        <f>'[4]11.ผลการวิเคราะห์risk EBITDA R8'!U63</f>
        <v>F2</v>
      </c>
      <c r="I64" s="18">
        <f>'[4]11.ผลการวิเคราะห์risk EBITDA R8'!V63</f>
        <v>6</v>
      </c>
      <c r="J64" s="18">
        <f>'[4]11.ผลการวิเคราะห์risk EBITDA R8'!W63</f>
        <v>3</v>
      </c>
      <c r="K64" s="64">
        <v>72959</v>
      </c>
      <c r="L64" s="64">
        <v>1808</v>
      </c>
      <c r="M64" s="64">
        <v>2720</v>
      </c>
      <c r="N64" s="64">
        <v>392</v>
      </c>
      <c r="O64" s="65">
        <v>80466</v>
      </c>
      <c r="P64" s="64">
        <v>39493</v>
      </c>
      <c r="Q64" s="64">
        <v>1092</v>
      </c>
      <c r="R64" s="64">
        <v>65</v>
      </c>
      <c r="S64" s="64">
        <v>57</v>
      </c>
      <c r="T64" s="64">
        <v>11</v>
      </c>
      <c r="U64" s="66">
        <v>1257</v>
      </c>
      <c r="V64" s="67">
        <v>6510</v>
      </c>
      <c r="W64" s="64">
        <v>3437</v>
      </c>
      <c r="X64" s="64">
        <v>460.94969999999995</v>
      </c>
      <c r="Y64" s="64">
        <v>34.157400000000003</v>
      </c>
      <c r="Z64" s="64">
        <v>29.795400000000001</v>
      </c>
      <c r="AA64" s="64">
        <v>4.9107000000000003</v>
      </c>
      <c r="AB64" s="68">
        <v>539.45659999999998</v>
      </c>
      <c r="AC64" s="69">
        <v>0.42916197295147174</v>
      </c>
      <c r="AD64" s="239">
        <v>0.6</v>
      </c>
      <c r="AE64" s="70" t="str">
        <f t="shared" si="0"/>
        <v>ไม่ผ่าน</v>
      </c>
    </row>
    <row r="65" spans="1:31" x14ac:dyDescent="0.7">
      <c r="A65" s="18">
        <v>61</v>
      </c>
      <c r="B65" s="19" t="s">
        <v>17</v>
      </c>
      <c r="C65" s="19" t="s">
        <v>193</v>
      </c>
      <c r="D65" s="19" t="s">
        <v>360</v>
      </c>
      <c r="E65" s="64" t="str">
        <f>'[4]9.1ผลการวิเคราะห์risk EBITDA mo'!F64</f>
        <v>รพช.</v>
      </c>
      <c r="F65" s="64">
        <f>'[4]9.1ผลการวิเคราะห์risk EBITDA mo'!G64</f>
        <v>30</v>
      </c>
      <c r="G65" s="64" t="str">
        <f>'[4]9.1ผลการวิเคราะห์risk EBITDA mo'!H64</f>
        <v>รพช.F3 P&gt;=25,000</v>
      </c>
      <c r="H65" s="18" t="str">
        <f>'[4]11.ผลการวิเคราะห์risk EBITDA R8'!U64</f>
        <v>F3</v>
      </c>
      <c r="I65" s="18">
        <f>'[4]11.ผลการวิเคราะห์risk EBITDA R8'!V64</f>
        <v>4</v>
      </c>
      <c r="J65" s="18">
        <f>'[4]11.ผลการวิเคราะห์risk EBITDA R8'!W64</f>
        <v>3</v>
      </c>
      <c r="K65" s="64">
        <v>30344</v>
      </c>
      <c r="L65" s="64">
        <v>1791</v>
      </c>
      <c r="M65" s="64">
        <v>2942</v>
      </c>
      <c r="N65" s="64">
        <v>441</v>
      </c>
      <c r="O65" s="65">
        <v>57743</v>
      </c>
      <c r="P65" s="64">
        <v>47075</v>
      </c>
      <c r="Q65" s="64">
        <v>1791</v>
      </c>
      <c r="R65" s="64">
        <v>30</v>
      </c>
      <c r="S65" s="64">
        <v>3</v>
      </c>
      <c r="T65" s="64">
        <v>0</v>
      </c>
      <c r="U65" s="66">
        <v>3938</v>
      </c>
      <c r="V65" s="67">
        <v>14077</v>
      </c>
      <c r="W65" s="64">
        <v>6565</v>
      </c>
      <c r="X65" s="64">
        <v>852.97299999999996</v>
      </c>
      <c r="Y65" s="64">
        <v>14.0137</v>
      </c>
      <c r="Z65" s="64">
        <v>4.3291000000000004</v>
      </c>
      <c r="AA65" s="64">
        <v>0</v>
      </c>
      <c r="AB65" s="68">
        <v>1023.1464</v>
      </c>
      <c r="AC65" s="69">
        <v>0.2598137125444388</v>
      </c>
      <c r="AD65" s="239">
        <v>0.6</v>
      </c>
      <c r="AE65" s="70" t="str">
        <f t="shared" si="0"/>
        <v>ไม่ผ่าน</v>
      </c>
    </row>
    <row r="66" spans="1:31" x14ac:dyDescent="0.7">
      <c r="A66" s="18">
        <v>62</v>
      </c>
      <c r="B66" s="19" t="s">
        <v>18</v>
      </c>
      <c r="C66" s="19" t="s">
        <v>197</v>
      </c>
      <c r="D66" s="19" t="s">
        <v>361</v>
      </c>
      <c r="E66" s="64" t="str">
        <f>'[4]9.1ผลการวิเคราะห์risk EBITDA mo'!F65</f>
        <v>รพท.</v>
      </c>
      <c r="F66" s="64">
        <f>'[4]9.1ผลการวิเคราะห์risk EBITDA mo'!G65</f>
        <v>351</v>
      </c>
      <c r="G66" s="64" t="str">
        <f>'[4]9.1ผลการวิเคราะห์risk EBITDA mo'!H65</f>
        <v>รพท.S B&lt;=400</v>
      </c>
      <c r="H66" s="18" t="str">
        <f>'[4]11.ผลการวิเคราะห์risk EBITDA R8'!U65</f>
        <v>S</v>
      </c>
      <c r="I66" s="18">
        <f>'[4]11.ผลการวิเคราะห์risk EBITDA R8'!V65</f>
        <v>16</v>
      </c>
      <c r="J66" s="18">
        <f>'[4]11.ผลการวิเคราะห์risk EBITDA R8'!W65</f>
        <v>13</v>
      </c>
      <c r="K66" s="64">
        <v>184106</v>
      </c>
      <c r="L66" s="64">
        <v>21784</v>
      </c>
      <c r="M66" s="64">
        <v>28727</v>
      </c>
      <c r="N66" s="64">
        <v>4335</v>
      </c>
      <c r="O66" s="65">
        <v>258454</v>
      </c>
      <c r="P66" s="64">
        <v>94018</v>
      </c>
      <c r="Q66" s="64">
        <v>13316</v>
      </c>
      <c r="R66" s="64">
        <v>2145</v>
      </c>
      <c r="S66" s="64">
        <v>1867</v>
      </c>
      <c r="T66" s="64">
        <v>184</v>
      </c>
      <c r="U66" s="66">
        <v>17965</v>
      </c>
      <c r="V66" s="67">
        <v>83772</v>
      </c>
      <c r="W66" s="64">
        <v>14202</v>
      </c>
      <c r="X66" s="64">
        <v>15899.060400000002</v>
      </c>
      <c r="Y66" s="64">
        <v>1865.4639999999999</v>
      </c>
      <c r="Z66" s="64">
        <v>1914.1828</v>
      </c>
      <c r="AA66" s="64">
        <v>229.4194</v>
      </c>
      <c r="AB66" s="68">
        <v>20441.647000000001</v>
      </c>
      <c r="AC66" s="69">
        <v>1.1378595602560535</v>
      </c>
      <c r="AD66" s="239">
        <v>1.2</v>
      </c>
      <c r="AE66" s="70" t="str">
        <f t="shared" si="0"/>
        <v>ไม่ผ่าน</v>
      </c>
    </row>
    <row r="67" spans="1:31" x14ac:dyDescent="0.7">
      <c r="A67" s="18">
        <v>63</v>
      </c>
      <c r="B67" s="19" t="s">
        <v>18</v>
      </c>
      <c r="C67" s="19" t="s">
        <v>199</v>
      </c>
      <c r="D67" s="19" t="s">
        <v>362</v>
      </c>
      <c r="E67" s="64" t="str">
        <f>'[4]9.1ผลการวิเคราะห์risk EBITDA mo'!F66</f>
        <v>รพช.</v>
      </c>
      <c r="F67" s="64">
        <f>'[4]9.1ผลการวิเคราะห์risk EBITDA mo'!G66</f>
        <v>91</v>
      </c>
      <c r="G67" s="64" t="str">
        <f>'[4]9.1ผลการวิเคราะห์risk EBITDA mo'!H66</f>
        <v>รพช.F1 P50,000-100,000</v>
      </c>
      <c r="H67" s="18" t="str">
        <f>'[4]11.ผลการวิเคราะห์risk EBITDA R8'!U66</f>
        <v>F1</v>
      </c>
      <c r="I67" s="18">
        <f>'[4]11.ผลการวิเคราะห์risk EBITDA R8'!V66</f>
        <v>10</v>
      </c>
      <c r="J67" s="18">
        <f>'[4]11.ผลการวิเคราะห์risk EBITDA R8'!W66</f>
        <v>9</v>
      </c>
      <c r="K67" s="64">
        <v>101752</v>
      </c>
      <c r="L67" s="64">
        <v>4657</v>
      </c>
      <c r="M67" s="64">
        <v>8837</v>
      </c>
      <c r="N67" s="64">
        <v>1074</v>
      </c>
      <c r="O67" s="65">
        <v>144277</v>
      </c>
      <c r="P67" s="66">
        <v>0</v>
      </c>
      <c r="Q67" s="64">
        <v>2993</v>
      </c>
      <c r="R67" s="64">
        <v>182</v>
      </c>
      <c r="S67" s="64">
        <v>196</v>
      </c>
      <c r="T67" s="64">
        <v>23</v>
      </c>
      <c r="U67" s="66">
        <v>3565</v>
      </c>
      <c r="V67" s="67">
        <v>15179</v>
      </c>
      <c r="W67" s="66">
        <v>0</v>
      </c>
      <c r="X67" s="64">
        <v>1913.6998000000001</v>
      </c>
      <c r="Y67" s="64">
        <v>117.64150000000001</v>
      </c>
      <c r="Z67" s="64">
        <v>136.35900000000001</v>
      </c>
      <c r="AA67" s="64">
        <v>11.825600000000001</v>
      </c>
      <c r="AB67" s="68">
        <v>2282.6219999999998</v>
      </c>
      <c r="AC67" s="69">
        <v>0.6402866760168302</v>
      </c>
      <c r="AD67" s="239">
        <v>0.6</v>
      </c>
      <c r="AE67" s="70" t="str">
        <f t="shared" si="0"/>
        <v>ผ่าน</v>
      </c>
    </row>
    <row r="68" spans="1:31" x14ac:dyDescent="0.7">
      <c r="A68" s="18">
        <v>64</v>
      </c>
      <c r="B68" s="19" t="s">
        <v>18</v>
      </c>
      <c r="C68" s="19" t="s">
        <v>201</v>
      </c>
      <c r="D68" s="19" t="s">
        <v>363</v>
      </c>
      <c r="E68" s="64" t="str">
        <f>'[4]9.1ผลการวิเคราะห์risk EBITDA mo'!F67</f>
        <v>รพช.</v>
      </c>
      <c r="F68" s="64">
        <f>'[4]9.1ผลการวิเคราะห์risk EBITDA mo'!G67</f>
        <v>40</v>
      </c>
      <c r="G68" s="64" t="str">
        <f>'[4]9.1ผลการวิเคราะห์risk EBITDA mo'!H67</f>
        <v>รพช.F2 P30,000-60,000</v>
      </c>
      <c r="H68" s="18" t="str">
        <f>'[4]11.ผลการวิเคราะห์risk EBITDA R8'!U67</f>
        <v>F2</v>
      </c>
      <c r="I68" s="18">
        <f>'[4]11.ผลการวิเคราะห์risk EBITDA R8'!V67</f>
        <v>6</v>
      </c>
      <c r="J68" s="18">
        <f>'[4]11.ผลการวิเคราะห์risk EBITDA R8'!W67</f>
        <v>7</v>
      </c>
      <c r="K68" s="64">
        <v>49536</v>
      </c>
      <c r="L68" s="64">
        <v>3940</v>
      </c>
      <c r="M68" s="64">
        <v>6371</v>
      </c>
      <c r="N68" s="64">
        <v>1171</v>
      </c>
      <c r="O68" s="65">
        <v>105576</v>
      </c>
      <c r="P68" s="64">
        <v>43549</v>
      </c>
      <c r="Q68" s="64">
        <v>2010</v>
      </c>
      <c r="R68" s="64">
        <v>154</v>
      </c>
      <c r="S68" s="64">
        <v>144</v>
      </c>
      <c r="T68" s="64">
        <v>28</v>
      </c>
      <c r="U68" s="66">
        <v>2381</v>
      </c>
      <c r="V68" s="67">
        <v>10113</v>
      </c>
      <c r="W68" s="64">
        <v>8153</v>
      </c>
      <c r="X68" s="64">
        <v>1219.3350999999998</v>
      </c>
      <c r="Y68" s="64">
        <v>81.679199999999994</v>
      </c>
      <c r="Z68" s="64">
        <v>95.458800000000011</v>
      </c>
      <c r="AA68" s="64">
        <v>14.1877</v>
      </c>
      <c r="AB68" s="68">
        <v>1440.9897000000001</v>
      </c>
      <c r="AC68" s="69">
        <v>0.60520356992860147</v>
      </c>
      <c r="AD68" s="239">
        <v>0.6</v>
      </c>
      <c r="AE68" s="70" t="str">
        <f t="shared" si="0"/>
        <v>ผ่าน</v>
      </c>
    </row>
    <row r="69" spans="1:31" x14ac:dyDescent="0.7">
      <c r="A69" s="18">
        <v>65</v>
      </c>
      <c r="B69" s="19" t="s">
        <v>18</v>
      </c>
      <c r="C69" s="19" t="s">
        <v>203</v>
      </c>
      <c r="D69" s="19" t="s">
        <v>364</v>
      </c>
      <c r="E69" s="64" t="str">
        <f>'[4]9.1ผลการวิเคราะห์risk EBITDA mo'!F68</f>
        <v>รพช.</v>
      </c>
      <c r="F69" s="64">
        <f>'[4]9.1ผลการวิเคราะห์risk EBITDA mo'!G68</f>
        <v>104</v>
      </c>
      <c r="G69" s="64" t="str">
        <f>'[4]9.1ผลการวิเคราะห์risk EBITDA mo'!H68</f>
        <v>รพช.F1 P50,000-100,000</v>
      </c>
      <c r="H69" s="18" t="str">
        <f>'[4]11.ผลการวิเคราะห์risk EBITDA R8'!U68</f>
        <v>F1</v>
      </c>
      <c r="I69" s="18">
        <f>'[4]11.ผลการวิเคราะห์risk EBITDA R8'!V68</f>
        <v>10</v>
      </c>
      <c r="J69" s="18">
        <f>'[4]11.ผลการวิเคราะห์risk EBITDA R8'!W68</f>
        <v>11</v>
      </c>
      <c r="K69" s="64">
        <v>126604</v>
      </c>
      <c r="L69" s="64">
        <v>5819</v>
      </c>
      <c r="M69" s="64">
        <v>9291</v>
      </c>
      <c r="N69" s="64">
        <v>1358</v>
      </c>
      <c r="O69" s="65">
        <v>150664</v>
      </c>
      <c r="P69" s="64">
        <v>120661</v>
      </c>
      <c r="Q69" s="64">
        <v>4022</v>
      </c>
      <c r="R69" s="64">
        <v>948</v>
      </c>
      <c r="S69" s="64">
        <v>762</v>
      </c>
      <c r="T69" s="64">
        <v>205</v>
      </c>
      <c r="U69" s="66">
        <v>6189</v>
      </c>
      <c r="V69" s="67">
        <v>28440</v>
      </c>
      <c r="W69" s="64">
        <v>117438</v>
      </c>
      <c r="X69" s="64">
        <v>3220.4183000000003</v>
      </c>
      <c r="Y69" s="64">
        <v>498.36419999999998</v>
      </c>
      <c r="Z69" s="64">
        <v>435.04039999999998</v>
      </c>
      <c r="AA69" s="64">
        <v>106.02679999999999</v>
      </c>
      <c r="AB69" s="68">
        <v>4398.2482999999993</v>
      </c>
      <c r="AC69" s="69">
        <v>0.71065572790434628</v>
      </c>
      <c r="AD69" s="239">
        <v>0.6</v>
      </c>
      <c r="AE69" s="70" t="str">
        <f t="shared" si="0"/>
        <v>ผ่าน</v>
      </c>
    </row>
    <row r="70" spans="1:31" x14ac:dyDescent="0.7">
      <c r="A70" s="18">
        <v>66</v>
      </c>
      <c r="B70" s="19" t="s">
        <v>18</v>
      </c>
      <c r="C70" s="19" t="s">
        <v>205</v>
      </c>
      <c r="D70" s="19" t="s">
        <v>365</v>
      </c>
      <c r="E70" s="64" t="str">
        <f>'[4]9.1ผลการวิเคราะห์risk EBITDA mo'!F69</f>
        <v>รพช.</v>
      </c>
      <c r="F70" s="64">
        <f>'[4]9.1ผลการวิเคราะห์risk EBITDA mo'!G69</f>
        <v>40</v>
      </c>
      <c r="G70" s="64" t="str">
        <f>'[4]9.1ผลการวิเคราะห์risk EBITDA mo'!H69</f>
        <v>รพช.F2 P30,000-60,000</v>
      </c>
      <c r="H70" s="18" t="str">
        <f>'[4]11.ผลการวิเคราะห์risk EBITDA R8'!U69</f>
        <v>F2</v>
      </c>
      <c r="I70" s="18">
        <f>'[4]11.ผลการวิเคราะห์risk EBITDA R8'!V69</f>
        <v>6</v>
      </c>
      <c r="J70" s="18">
        <f>'[4]11.ผลการวิเคราะห์risk EBITDA R8'!W69</f>
        <v>8</v>
      </c>
      <c r="K70" s="64">
        <v>68106</v>
      </c>
      <c r="L70" s="64">
        <v>2641</v>
      </c>
      <c r="M70" s="64">
        <v>4371</v>
      </c>
      <c r="N70" s="64">
        <v>889</v>
      </c>
      <c r="O70" s="65">
        <v>76220</v>
      </c>
      <c r="P70" s="64">
        <v>53111</v>
      </c>
      <c r="Q70" s="64">
        <v>2732</v>
      </c>
      <c r="R70" s="64">
        <v>302</v>
      </c>
      <c r="S70" s="64">
        <v>433</v>
      </c>
      <c r="T70" s="64">
        <v>87</v>
      </c>
      <c r="U70" s="66">
        <v>3569</v>
      </c>
      <c r="V70" s="67">
        <v>17838</v>
      </c>
      <c r="W70" s="66">
        <v>0</v>
      </c>
      <c r="X70" s="64">
        <v>1622.8078</v>
      </c>
      <c r="Y70" s="64">
        <v>168.20499999999998</v>
      </c>
      <c r="Z70" s="64">
        <v>251.3126</v>
      </c>
      <c r="AA70" s="64">
        <v>11.090900000000001</v>
      </c>
      <c r="AB70" s="68">
        <v>2119.0751999999998</v>
      </c>
      <c r="AC70" s="69">
        <v>0.59374480246567662</v>
      </c>
      <c r="AD70" s="239">
        <v>0.6</v>
      </c>
      <c r="AE70" s="70" t="str">
        <f t="shared" ref="AE70:AE92" si="1">IF(AC70&gt;=AD70,"ผ่าน","ไม่ผ่าน")</f>
        <v>ไม่ผ่าน</v>
      </c>
    </row>
    <row r="71" spans="1:31" x14ac:dyDescent="0.7">
      <c r="A71" s="18">
        <v>67</v>
      </c>
      <c r="B71" s="19" t="s">
        <v>18</v>
      </c>
      <c r="C71" s="19" t="s">
        <v>207</v>
      </c>
      <c r="D71" s="19" t="s">
        <v>366</v>
      </c>
      <c r="E71" s="64" t="str">
        <f>'[4]9.1ผลการวิเคราะห์risk EBITDA mo'!F70</f>
        <v>รพช.</v>
      </c>
      <c r="F71" s="64">
        <f>'[4]9.1ผลการวิเคราะห์risk EBITDA mo'!G70</f>
        <v>46</v>
      </c>
      <c r="G71" s="64" t="str">
        <f>'[4]9.1ผลการวิเคราะห์risk EBITDA mo'!H70</f>
        <v>รพช.F2 P&lt;=30,000</v>
      </c>
      <c r="H71" s="18" t="str">
        <f>'[4]11.ผลการวิเคราะห์risk EBITDA R8'!U70</f>
        <v>F2</v>
      </c>
      <c r="I71" s="18">
        <f>'[4]11.ผลการวิเคราะห์risk EBITDA R8'!V70</f>
        <v>5</v>
      </c>
      <c r="J71" s="18">
        <f>'[4]11.ผลการวิเคราะห์risk EBITDA R8'!W70</f>
        <v>6</v>
      </c>
      <c r="K71" s="64">
        <v>56570</v>
      </c>
      <c r="L71" s="64">
        <v>3595</v>
      </c>
      <c r="M71" s="64">
        <v>4493</v>
      </c>
      <c r="N71" s="64">
        <v>611</v>
      </c>
      <c r="O71" s="65">
        <v>68571</v>
      </c>
      <c r="P71" s="66">
        <v>0</v>
      </c>
      <c r="Q71" s="64">
        <v>1674</v>
      </c>
      <c r="R71" s="64">
        <v>98</v>
      </c>
      <c r="S71" s="64">
        <v>138</v>
      </c>
      <c r="T71" s="64">
        <v>23</v>
      </c>
      <c r="U71" s="66">
        <v>1998</v>
      </c>
      <c r="V71" s="67">
        <v>9453</v>
      </c>
      <c r="W71" s="66">
        <v>0</v>
      </c>
      <c r="X71" s="64">
        <v>810.44200000000001</v>
      </c>
      <c r="Y71" s="64">
        <v>37.305</v>
      </c>
      <c r="Z71" s="64">
        <v>80.459999999999994</v>
      </c>
      <c r="AA71" s="64">
        <v>16.328999999999997</v>
      </c>
      <c r="AB71" s="68">
        <v>941.41799999999989</v>
      </c>
      <c r="AC71" s="69">
        <v>0.47118018018018015</v>
      </c>
      <c r="AD71" s="239">
        <v>0.6</v>
      </c>
      <c r="AE71" s="70" t="str">
        <f t="shared" si="1"/>
        <v>ไม่ผ่าน</v>
      </c>
    </row>
    <row r="72" spans="1:31" x14ac:dyDescent="0.7">
      <c r="A72" s="18">
        <v>68</v>
      </c>
      <c r="B72" s="19" t="s">
        <v>19</v>
      </c>
      <c r="C72" s="19" t="s">
        <v>210</v>
      </c>
      <c r="D72" s="19" t="s">
        <v>367</v>
      </c>
      <c r="E72" s="64" t="str">
        <f>'[4]9.1ผลการวิเคราะห์risk EBITDA mo'!F71</f>
        <v>รพศ.</v>
      </c>
      <c r="F72" s="64">
        <f>'[4]9.1ผลการวิเคราะห์risk EBITDA mo'!G71</f>
        <v>1154</v>
      </c>
      <c r="G72" s="64" t="str">
        <f>'[4]9.1ผลการวิเคราะห์risk EBITDA mo'!H71</f>
        <v>รพศ.A B&gt;1000</v>
      </c>
      <c r="H72" s="18" t="str">
        <f>'[4]11.ผลการวิเคราะห์risk EBITDA R8'!U71</f>
        <v>A</v>
      </c>
      <c r="I72" s="18">
        <f>'[4]11.ผลการวิเคราะห์risk EBITDA R8'!V71</f>
        <v>20</v>
      </c>
      <c r="J72" s="18">
        <f>'[4]11.ผลการวิเคราะห์risk EBITDA R8'!W71</f>
        <v>14</v>
      </c>
      <c r="K72" s="64">
        <v>376235</v>
      </c>
      <c r="L72" s="64">
        <v>85914</v>
      </c>
      <c r="M72" s="64">
        <v>106933</v>
      </c>
      <c r="N72" s="64">
        <v>10501</v>
      </c>
      <c r="O72" s="65">
        <v>666285</v>
      </c>
      <c r="P72" s="64">
        <v>226672</v>
      </c>
      <c r="Q72" s="64">
        <v>39249</v>
      </c>
      <c r="R72" s="64">
        <v>4485</v>
      </c>
      <c r="S72" s="64">
        <v>4690</v>
      </c>
      <c r="T72" s="64">
        <v>667</v>
      </c>
      <c r="U72" s="66">
        <v>51927</v>
      </c>
      <c r="V72" s="67">
        <v>275385</v>
      </c>
      <c r="W72" s="64">
        <v>48886</v>
      </c>
      <c r="X72" s="64">
        <v>85577.388099999996</v>
      </c>
      <c r="Y72" s="64">
        <v>7480.8730000000005</v>
      </c>
      <c r="Z72" s="64">
        <v>11878.002000000002</v>
      </c>
      <c r="AA72" s="64">
        <v>1747.0263</v>
      </c>
      <c r="AB72" s="68">
        <v>110925.1185</v>
      </c>
      <c r="AC72" s="69">
        <v>2.1361742157259229</v>
      </c>
      <c r="AD72" s="239">
        <v>1.6</v>
      </c>
      <c r="AE72" s="70" t="str">
        <f t="shared" si="1"/>
        <v>ผ่าน</v>
      </c>
    </row>
    <row r="73" spans="1:31" x14ac:dyDescent="0.7">
      <c r="A73" s="18">
        <v>69</v>
      </c>
      <c r="B73" s="19" t="s">
        <v>19</v>
      </c>
      <c r="C73" s="19" t="s">
        <v>213</v>
      </c>
      <c r="D73" s="19" t="s">
        <v>368</v>
      </c>
      <c r="E73" s="64" t="str">
        <f>'[4]9.1ผลการวิเคราะห์risk EBITDA mo'!F72</f>
        <v>รพช.</v>
      </c>
      <c r="F73" s="64">
        <f>'[4]9.1ผลการวิเคราะห์risk EBITDA mo'!G72</f>
        <v>52</v>
      </c>
      <c r="G73" s="64" t="str">
        <f>'[4]9.1ผลการวิเคราะห์risk EBITDA mo'!H72</f>
        <v>รพช.F2 P30,000-60,000</v>
      </c>
      <c r="H73" s="18" t="str">
        <f>'[4]11.ผลการวิเคราะห์risk EBITDA R8'!U72</f>
        <v>F2</v>
      </c>
      <c r="I73" s="18">
        <f>'[4]11.ผลการวิเคราะห์risk EBITDA R8'!V72</f>
        <v>6</v>
      </c>
      <c r="J73" s="18">
        <f>'[4]11.ผลการวิเคราะห์risk EBITDA R8'!W72</f>
        <v>8</v>
      </c>
      <c r="K73" s="64">
        <v>101201</v>
      </c>
      <c r="L73" s="64">
        <v>7975</v>
      </c>
      <c r="M73" s="64">
        <v>6880</v>
      </c>
      <c r="N73" s="64">
        <v>1511</v>
      </c>
      <c r="O73" s="65">
        <v>123148</v>
      </c>
      <c r="P73" s="64">
        <v>48747</v>
      </c>
      <c r="Q73" s="64">
        <v>3075</v>
      </c>
      <c r="R73" s="64">
        <v>250</v>
      </c>
      <c r="S73" s="64">
        <v>188</v>
      </c>
      <c r="T73" s="64">
        <v>43</v>
      </c>
      <c r="U73" s="66">
        <v>3624</v>
      </c>
      <c r="V73" s="67">
        <v>14474</v>
      </c>
      <c r="W73" s="64">
        <v>3557</v>
      </c>
      <c r="X73" s="64">
        <v>1693.3079</v>
      </c>
      <c r="Y73" s="64">
        <v>115.3094</v>
      </c>
      <c r="Z73" s="64">
        <v>96.281199999999998</v>
      </c>
      <c r="AA73" s="64">
        <v>20.977900000000002</v>
      </c>
      <c r="AB73" s="68">
        <v>1957.4215999999999</v>
      </c>
      <c r="AC73" s="69">
        <v>0.54012737306843261</v>
      </c>
      <c r="AD73" s="239">
        <v>0.6</v>
      </c>
      <c r="AE73" s="70" t="str">
        <f t="shared" si="1"/>
        <v>ไม่ผ่าน</v>
      </c>
    </row>
    <row r="74" spans="1:31" x14ac:dyDescent="0.7">
      <c r="A74" s="18">
        <v>70</v>
      </c>
      <c r="B74" s="19" t="s">
        <v>19</v>
      </c>
      <c r="C74" s="19" t="s">
        <v>215</v>
      </c>
      <c r="D74" s="19" t="s">
        <v>369</v>
      </c>
      <c r="E74" s="64" t="str">
        <f>'[4]9.1ผลการวิเคราะห์risk EBITDA mo'!F73</f>
        <v>รพช.</v>
      </c>
      <c r="F74" s="64">
        <f>'[4]9.1ผลการวิเคราะห์risk EBITDA mo'!G73</f>
        <v>60</v>
      </c>
      <c r="G74" s="64" t="str">
        <f>'[4]9.1ผลการวิเคราะห์risk EBITDA mo'!H73</f>
        <v>รพช.F2 P30,000-60,000</v>
      </c>
      <c r="H74" s="18" t="str">
        <f>'[4]11.ผลการวิเคราะห์risk EBITDA R8'!U73</f>
        <v>F2</v>
      </c>
      <c r="I74" s="18">
        <f>'[4]11.ผลการวิเคราะห์risk EBITDA R8'!V73</f>
        <v>6</v>
      </c>
      <c r="J74" s="18">
        <f>'[4]11.ผลการวิเคราะห์risk EBITDA R8'!W73</f>
        <v>8</v>
      </c>
      <c r="K74" s="64">
        <v>85515</v>
      </c>
      <c r="L74" s="64">
        <v>6588</v>
      </c>
      <c r="M74" s="64">
        <v>7842</v>
      </c>
      <c r="N74" s="64">
        <v>1506</v>
      </c>
      <c r="O74" s="65">
        <v>104897</v>
      </c>
      <c r="P74" s="64">
        <v>59187</v>
      </c>
      <c r="Q74" s="64">
        <v>3304</v>
      </c>
      <c r="R74" s="64">
        <v>248</v>
      </c>
      <c r="S74" s="64">
        <v>255</v>
      </c>
      <c r="T74" s="64">
        <v>52</v>
      </c>
      <c r="U74" s="66">
        <v>3923</v>
      </c>
      <c r="V74" s="67">
        <v>15591</v>
      </c>
      <c r="W74" s="64">
        <v>9039</v>
      </c>
      <c r="X74" s="64">
        <v>1943.8652</v>
      </c>
      <c r="Y74" s="64">
        <v>140.06139999999999</v>
      </c>
      <c r="Z74" s="64">
        <v>150.12180000000001</v>
      </c>
      <c r="AA74" s="64">
        <v>30.016800000000003</v>
      </c>
      <c r="AB74" s="68">
        <v>2295.6377000000002</v>
      </c>
      <c r="AC74" s="69">
        <v>0.585174024980882</v>
      </c>
      <c r="AD74" s="239">
        <v>0.6</v>
      </c>
      <c r="AE74" s="70" t="str">
        <f t="shared" si="1"/>
        <v>ไม่ผ่าน</v>
      </c>
    </row>
    <row r="75" spans="1:31" x14ac:dyDescent="0.7">
      <c r="A75" s="18">
        <v>71</v>
      </c>
      <c r="B75" s="19" t="s">
        <v>19</v>
      </c>
      <c r="C75" s="19" t="s">
        <v>217</v>
      </c>
      <c r="D75" s="19" t="s">
        <v>370</v>
      </c>
      <c r="E75" s="64" t="str">
        <f>'[4]9.1ผลการวิเคราะห์risk EBITDA mo'!F74</f>
        <v>รพท.</v>
      </c>
      <c r="F75" s="64">
        <f>'[4]9.1ผลการวิเคราะห์risk EBITDA mo'!G74</f>
        <v>234</v>
      </c>
      <c r="G75" s="64" t="str">
        <f>'[4]9.1ผลการวิเคราะห์risk EBITDA mo'!H74</f>
        <v>รพท.M1 B&gt;200</v>
      </c>
      <c r="H75" s="18" t="str">
        <f>'[4]11.ผลการวิเคราะห์risk EBITDA R8'!U74</f>
        <v>M1</v>
      </c>
      <c r="I75" s="18">
        <f>'[4]11.ผลการวิเคราะห์risk EBITDA R8'!V74</f>
        <v>15</v>
      </c>
      <c r="J75" s="18">
        <f>'[4]11.ผลการวิเคราะห์risk EBITDA R8'!W74</f>
        <v>12</v>
      </c>
      <c r="K75" s="64">
        <v>124913</v>
      </c>
      <c r="L75" s="64">
        <v>12877</v>
      </c>
      <c r="M75" s="64">
        <v>25021</v>
      </c>
      <c r="N75" s="64">
        <v>4256</v>
      </c>
      <c r="O75" s="65">
        <v>244574</v>
      </c>
      <c r="P75" s="64">
        <v>190094</v>
      </c>
      <c r="Q75" s="64">
        <v>11226</v>
      </c>
      <c r="R75" s="64">
        <v>870</v>
      </c>
      <c r="S75" s="64">
        <v>1086</v>
      </c>
      <c r="T75" s="64">
        <v>156</v>
      </c>
      <c r="U75" s="66">
        <v>14187</v>
      </c>
      <c r="V75" s="67">
        <v>75784</v>
      </c>
      <c r="W75" s="64">
        <v>82798</v>
      </c>
      <c r="X75" s="64">
        <v>14169.81</v>
      </c>
      <c r="Y75" s="64">
        <v>896.57</v>
      </c>
      <c r="Z75" s="64">
        <v>1482.2699999999998</v>
      </c>
      <c r="AA75" s="64">
        <v>200.52</v>
      </c>
      <c r="AB75" s="68">
        <v>17602.510000000002</v>
      </c>
      <c r="AC75" s="69">
        <v>1.2407492775075775</v>
      </c>
      <c r="AD75" s="239">
        <v>1</v>
      </c>
      <c r="AE75" s="70" t="str">
        <f t="shared" si="1"/>
        <v>ผ่าน</v>
      </c>
    </row>
    <row r="76" spans="1:31" x14ac:dyDescent="0.7">
      <c r="A76" s="18">
        <v>72</v>
      </c>
      <c r="B76" s="19" t="s">
        <v>19</v>
      </c>
      <c r="C76" s="19" t="s">
        <v>219</v>
      </c>
      <c r="D76" s="19" t="s">
        <v>371</v>
      </c>
      <c r="E76" s="64" t="str">
        <f>'[4]9.1ผลการวิเคราะห์risk EBITDA mo'!F75</f>
        <v>รพช.</v>
      </c>
      <c r="F76" s="64">
        <f>'[4]9.1ผลการวิเคราะห์risk EBITDA mo'!G75</f>
        <v>8</v>
      </c>
      <c r="G76" s="64" t="str">
        <f>'[4]9.1ผลการวิเคราะห์risk EBITDA mo'!H75</f>
        <v>รพช.F3 P&lt;=15,000</v>
      </c>
      <c r="H76" s="18" t="str">
        <f>'[4]11.ผลการวิเคราะห์risk EBITDA R8'!U75</f>
        <v>F3</v>
      </c>
      <c r="I76" s="18">
        <f>'[4]11.ผลการวิเคราะห์risk EBITDA R8'!V75</f>
        <v>2</v>
      </c>
      <c r="J76" s="18">
        <f>'[4]11.ผลการวิเคราะห์risk EBITDA R8'!W75</f>
        <v>1</v>
      </c>
      <c r="K76" s="64">
        <v>7802</v>
      </c>
      <c r="L76" s="64">
        <v>1128</v>
      </c>
      <c r="M76" s="64">
        <v>2577</v>
      </c>
      <c r="N76" s="64">
        <v>466</v>
      </c>
      <c r="O76" s="65">
        <v>25777</v>
      </c>
      <c r="P76" s="64">
        <v>4837</v>
      </c>
      <c r="Q76" s="64">
        <v>331</v>
      </c>
      <c r="R76" s="64">
        <v>67</v>
      </c>
      <c r="S76" s="64">
        <v>41</v>
      </c>
      <c r="T76" s="64">
        <v>0</v>
      </c>
      <c r="U76" s="66">
        <v>440</v>
      </c>
      <c r="V76" s="67">
        <v>5772</v>
      </c>
      <c r="W76" s="66">
        <v>0</v>
      </c>
      <c r="X76" s="64">
        <v>266.43700000000001</v>
      </c>
      <c r="Y76" s="64">
        <v>29.641199999999998</v>
      </c>
      <c r="Z76" s="64">
        <v>62.8</v>
      </c>
      <c r="AA76" s="64">
        <v>0</v>
      </c>
      <c r="AB76" s="68">
        <v>361.30610000000001</v>
      </c>
      <c r="AC76" s="69">
        <v>0.82115022727272735</v>
      </c>
      <c r="AD76" s="239">
        <v>0.6</v>
      </c>
      <c r="AE76" s="70" t="str">
        <f t="shared" si="1"/>
        <v>ผ่าน</v>
      </c>
    </row>
    <row r="77" spans="1:31" x14ac:dyDescent="0.7">
      <c r="A77" s="18">
        <v>73</v>
      </c>
      <c r="B77" s="19" t="s">
        <v>19</v>
      </c>
      <c r="C77" s="19" t="s">
        <v>221</v>
      </c>
      <c r="D77" s="19" t="s">
        <v>372</v>
      </c>
      <c r="E77" s="64" t="str">
        <f>'[4]9.1ผลการวิเคราะห์risk EBITDA mo'!F76</f>
        <v>รพช.</v>
      </c>
      <c r="F77" s="64">
        <f>'[4]9.1ผลการวิเคราะห์risk EBITDA mo'!G76</f>
        <v>40</v>
      </c>
      <c r="G77" s="64" t="str">
        <f>'[4]9.1ผลการวิเคราะห์risk EBITDA mo'!H76</f>
        <v>รพช.F2 P30,000-60,000</v>
      </c>
      <c r="H77" s="18" t="str">
        <f>'[4]11.ผลการวิเคราะห์risk EBITDA R8'!U76</f>
        <v>F2</v>
      </c>
      <c r="I77" s="18">
        <f>'[4]11.ผลการวิเคราะห์risk EBITDA R8'!V76</f>
        <v>6</v>
      </c>
      <c r="J77" s="18">
        <f>'[4]11.ผลการวิเคราะห์risk EBITDA R8'!W76</f>
        <v>7</v>
      </c>
      <c r="K77" s="64">
        <v>97511</v>
      </c>
      <c r="L77" s="64">
        <v>2511</v>
      </c>
      <c r="M77" s="64">
        <v>5037</v>
      </c>
      <c r="N77" s="64">
        <v>745</v>
      </c>
      <c r="O77" s="65">
        <v>108498</v>
      </c>
      <c r="P77" s="64">
        <v>73247</v>
      </c>
      <c r="Q77" s="64">
        <v>2059</v>
      </c>
      <c r="R77" s="64">
        <v>95</v>
      </c>
      <c r="S77" s="64">
        <v>123</v>
      </c>
      <c r="T77" s="64">
        <v>24</v>
      </c>
      <c r="U77" s="66">
        <v>2403</v>
      </c>
      <c r="V77" s="67">
        <v>10065</v>
      </c>
      <c r="W77" s="64">
        <v>31761</v>
      </c>
      <c r="X77" s="64">
        <v>1310.6867000000002</v>
      </c>
      <c r="Y77" s="64">
        <v>59.600199999999994</v>
      </c>
      <c r="Z77" s="64">
        <v>86.60029999999999</v>
      </c>
      <c r="AA77" s="64">
        <v>14.826000000000002</v>
      </c>
      <c r="AB77" s="68">
        <v>1512.5162</v>
      </c>
      <c r="AC77" s="69">
        <v>0.62942829796088229</v>
      </c>
      <c r="AD77" s="239">
        <v>0.6</v>
      </c>
      <c r="AE77" s="70" t="str">
        <f t="shared" si="1"/>
        <v>ผ่าน</v>
      </c>
    </row>
    <row r="78" spans="1:31" x14ac:dyDescent="0.7">
      <c r="A78" s="18">
        <v>74</v>
      </c>
      <c r="B78" s="19" t="s">
        <v>19</v>
      </c>
      <c r="C78" s="19" t="s">
        <v>223</v>
      </c>
      <c r="D78" s="19" t="s">
        <v>373</v>
      </c>
      <c r="E78" s="64" t="str">
        <f>'[4]9.1ผลการวิเคราะห์risk EBITDA mo'!F77</f>
        <v>รพช.</v>
      </c>
      <c r="F78" s="64">
        <f>'[4]9.1ผลการวิเคราะห์risk EBITDA mo'!G77</f>
        <v>173</v>
      </c>
      <c r="G78" s="64" t="str">
        <f>'[4]9.1ผลการวิเคราะห์risk EBITDA mo'!H77</f>
        <v>รพช.M2 B&gt;100</v>
      </c>
      <c r="H78" s="18" t="str">
        <f>'[4]11.ผลการวิเคราะห์risk EBITDA R8'!U77</f>
        <v>M2</v>
      </c>
      <c r="I78" s="18">
        <f>'[4]11.ผลการวิเคราะห์risk EBITDA R8'!V77</f>
        <v>13</v>
      </c>
      <c r="J78" s="18">
        <f>'[4]11.ผลการวิเคราะห์risk EBITDA R8'!W77</f>
        <v>11</v>
      </c>
      <c r="K78" s="64">
        <v>155759</v>
      </c>
      <c r="L78" s="64">
        <v>5947</v>
      </c>
      <c r="M78" s="64">
        <v>13194</v>
      </c>
      <c r="N78" s="64">
        <v>1217</v>
      </c>
      <c r="O78" s="65">
        <v>184197</v>
      </c>
      <c r="P78" s="64">
        <v>107513</v>
      </c>
      <c r="Q78" s="64">
        <v>6954</v>
      </c>
      <c r="R78" s="64">
        <v>472</v>
      </c>
      <c r="S78" s="64">
        <v>410</v>
      </c>
      <c r="T78" s="64">
        <v>74</v>
      </c>
      <c r="U78" s="66">
        <v>8288</v>
      </c>
      <c r="V78" s="67">
        <v>37992</v>
      </c>
      <c r="W78" s="64">
        <v>6023</v>
      </c>
      <c r="X78" s="64">
        <v>5599.9393</v>
      </c>
      <c r="Y78" s="64">
        <v>329.17419999999998</v>
      </c>
      <c r="Z78" s="64">
        <v>354.5265</v>
      </c>
      <c r="AA78" s="64">
        <v>73.156299999999987</v>
      </c>
      <c r="AB78" s="68">
        <v>6669.8895999999995</v>
      </c>
      <c r="AC78" s="69">
        <v>0.80476467181467171</v>
      </c>
      <c r="AD78" s="239">
        <v>0.8</v>
      </c>
      <c r="AE78" s="70" t="str">
        <f t="shared" si="1"/>
        <v>ผ่าน</v>
      </c>
    </row>
    <row r="79" spans="1:31" x14ac:dyDescent="0.7">
      <c r="A79" s="18">
        <v>75</v>
      </c>
      <c r="B79" s="19" t="s">
        <v>19</v>
      </c>
      <c r="C79" s="19" t="s">
        <v>225</v>
      </c>
      <c r="D79" s="19" t="s">
        <v>374</v>
      </c>
      <c r="E79" s="64" t="str">
        <f>'[4]9.1ผลการวิเคราะห์risk EBITDA mo'!F78</f>
        <v>รพช.</v>
      </c>
      <c r="F79" s="64">
        <f>'[4]9.1ผลการวิเคราะห์risk EBITDA mo'!G78</f>
        <v>30</v>
      </c>
      <c r="G79" s="64" t="str">
        <f>'[4]9.1ผลการวิเคราะห์risk EBITDA mo'!H78</f>
        <v>รพช.F2 P&lt;=30,000</v>
      </c>
      <c r="H79" s="18" t="str">
        <f>'[4]11.ผลการวิเคราะห์risk EBITDA R8'!U78</f>
        <v>F2</v>
      </c>
      <c r="I79" s="18">
        <f>'[4]11.ผลการวิเคราะห์risk EBITDA R8'!V78</f>
        <v>5</v>
      </c>
      <c r="J79" s="18">
        <f>'[4]11.ผลการวิเคราะห์risk EBITDA R8'!W78</f>
        <v>5</v>
      </c>
      <c r="K79" s="64">
        <v>59456</v>
      </c>
      <c r="L79" s="64">
        <v>1919</v>
      </c>
      <c r="M79" s="64">
        <v>10437</v>
      </c>
      <c r="N79" s="64">
        <v>1029</v>
      </c>
      <c r="O79" s="65">
        <v>75070</v>
      </c>
      <c r="P79" s="64">
        <v>12362</v>
      </c>
      <c r="Q79" s="64">
        <v>1539</v>
      </c>
      <c r="R79" s="64">
        <v>82</v>
      </c>
      <c r="S79" s="64">
        <v>120</v>
      </c>
      <c r="T79" s="64">
        <v>30</v>
      </c>
      <c r="U79" s="66">
        <v>1804</v>
      </c>
      <c r="V79" s="67">
        <v>6337</v>
      </c>
      <c r="W79" s="64">
        <v>2359</v>
      </c>
      <c r="X79" s="64">
        <v>932.62999999999988</v>
      </c>
      <c r="Y79" s="64">
        <v>41.559999999999995</v>
      </c>
      <c r="Z79" s="64">
        <v>59.65</v>
      </c>
      <c r="AA79" s="64">
        <v>24.919999999999998</v>
      </c>
      <c r="AB79" s="68">
        <v>1072.21</v>
      </c>
      <c r="AC79" s="69">
        <v>0.59435144124168515</v>
      </c>
      <c r="AD79" s="239">
        <v>0.6</v>
      </c>
      <c r="AE79" s="70" t="str">
        <f t="shared" si="1"/>
        <v>ไม่ผ่าน</v>
      </c>
    </row>
    <row r="80" spans="1:31" x14ac:dyDescent="0.7">
      <c r="A80" s="18">
        <v>76</v>
      </c>
      <c r="B80" s="19" t="s">
        <v>19</v>
      </c>
      <c r="C80" s="19" t="s">
        <v>227</v>
      </c>
      <c r="D80" s="19" t="s">
        <v>375</v>
      </c>
      <c r="E80" s="64" t="str">
        <f>'[4]9.1ผลการวิเคราะห์risk EBITDA mo'!F79</f>
        <v>รพช.</v>
      </c>
      <c r="F80" s="64">
        <f>'[4]9.1ผลการวิเคราะห์risk EBITDA mo'!G79</f>
        <v>36</v>
      </c>
      <c r="G80" s="64" t="str">
        <f>'[4]9.1ผลการวิเคราะห์risk EBITDA mo'!H79</f>
        <v>รพช.F2 P&lt;=30,000</v>
      </c>
      <c r="H80" s="18" t="str">
        <f>'[4]11.ผลการวิเคราะห์risk EBITDA R8'!U79</f>
        <v>F2</v>
      </c>
      <c r="I80" s="18">
        <f>'[4]11.ผลการวิเคราะห์risk EBITDA R8'!V79</f>
        <v>5</v>
      </c>
      <c r="J80" s="18">
        <f>'[4]11.ผลการวิเคราะห์risk EBITDA R8'!W79</f>
        <v>5</v>
      </c>
      <c r="K80" s="64">
        <v>64890</v>
      </c>
      <c r="L80" s="64">
        <v>2205</v>
      </c>
      <c r="M80" s="64">
        <v>3861</v>
      </c>
      <c r="N80" s="64">
        <v>643</v>
      </c>
      <c r="O80" s="65">
        <v>71498</v>
      </c>
      <c r="P80" s="64">
        <v>38515</v>
      </c>
      <c r="Q80" s="64">
        <v>1206</v>
      </c>
      <c r="R80" s="64">
        <v>109</v>
      </c>
      <c r="S80" s="64">
        <v>86</v>
      </c>
      <c r="T80" s="64">
        <v>18</v>
      </c>
      <c r="U80" s="66">
        <v>1474</v>
      </c>
      <c r="V80" s="67">
        <v>6529</v>
      </c>
      <c r="W80" s="64">
        <v>21889</v>
      </c>
      <c r="X80" s="64">
        <v>774.39630000000011</v>
      </c>
      <c r="Y80" s="64">
        <v>58.453099999999992</v>
      </c>
      <c r="Z80" s="64">
        <v>57.913599999999995</v>
      </c>
      <c r="AA80" s="64">
        <v>15.0298</v>
      </c>
      <c r="AB80" s="68">
        <v>925.25560000000007</v>
      </c>
      <c r="AC80" s="69">
        <v>0.62771750339213028</v>
      </c>
      <c r="AD80" s="239">
        <v>0.6</v>
      </c>
      <c r="AE80" s="70" t="str">
        <f t="shared" si="1"/>
        <v>ผ่าน</v>
      </c>
    </row>
    <row r="81" spans="1:31" x14ac:dyDescent="0.7">
      <c r="A81" s="18">
        <v>77</v>
      </c>
      <c r="B81" s="19" t="s">
        <v>19</v>
      </c>
      <c r="C81" s="19" t="s">
        <v>229</v>
      </c>
      <c r="D81" s="19" t="s">
        <v>376</v>
      </c>
      <c r="E81" s="64" t="str">
        <f>'[4]9.1ผลการวิเคราะห์risk EBITDA mo'!F80</f>
        <v>รพช.</v>
      </c>
      <c r="F81" s="64">
        <f>'[4]9.1ผลการวิเคราะห์risk EBITDA mo'!G80</f>
        <v>36</v>
      </c>
      <c r="G81" s="64" t="str">
        <f>'[4]9.1ผลการวิเคราะห์risk EBITDA mo'!H80</f>
        <v>รพช.F2 P30,000-60,000</v>
      </c>
      <c r="H81" s="18" t="str">
        <f>'[4]11.ผลการวิเคราะห์risk EBITDA R8'!U80</f>
        <v>F2</v>
      </c>
      <c r="I81" s="18">
        <f>'[4]11.ผลการวิเคราะห์risk EBITDA R8'!V80</f>
        <v>6</v>
      </c>
      <c r="J81" s="18">
        <f>'[4]11.ผลการวิเคราะห์risk EBITDA R8'!W80</f>
        <v>6</v>
      </c>
      <c r="K81" s="64">
        <v>99142</v>
      </c>
      <c r="L81" s="64">
        <v>2984</v>
      </c>
      <c r="M81" s="64">
        <v>7811</v>
      </c>
      <c r="N81" s="64">
        <v>1141</v>
      </c>
      <c r="O81" s="65">
        <v>115902</v>
      </c>
      <c r="P81" s="64">
        <v>71397</v>
      </c>
      <c r="Q81" s="64">
        <v>1781</v>
      </c>
      <c r="R81" s="64">
        <v>84</v>
      </c>
      <c r="S81" s="64">
        <v>185</v>
      </c>
      <c r="T81" s="64">
        <v>17</v>
      </c>
      <c r="U81" s="66">
        <v>2119</v>
      </c>
      <c r="V81" s="67">
        <v>8655</v>
      </c>
      <c r="W81" s="64">
        <v>5822</v>
      </c>
      <c r="X81" s="64">
        <v>1181.97</v>
      </c>
      <c r="Y81" s="64">
        <v>49.779999999999994</v>
      </c>
      <c r="Z81" s="64">
        <v>112.49000000000001</v>
      </c>
      <c r="AA81" s="64">
        <v>14.23</v>
      </c>
      <c r="AB81" s="68">
        <v>1386.11</v>
      </c>
      <c r="AC81" s="69">
        <v>0.65413402548371868</v>
      </c>
      <c r="AD81" s="239">
        <v>0.6</v>
      </c>
      <c r="AE81" s="70" t="str">
        <f t="shared" si="1"/>
        <v>ผ่าน</v>
      </c>
    </row>
    <row r="82" spans="1:31" x14ac:dyDescent="0.7">
      <c r="A82" s="18">
        <v>78</v>
      </c>
      <c r="B82" s="19" t="s">
        <v>19</v>
      </c>
      <c r="C82" s="19" t="s">
        <v>231</v>
      </c>
      <c r="D82" s="19" t="s">
        <v>377</v>
      </c>
      <c r="E82" s="64" t="str">
        <f>'[4]9.1ผลการวิเคราะห์risk EBITDA mo'!F81</f>
        <v>รพช.</v>
      </c>
      <c r="F82" s="64">
        <f>'[4]9.1ผลการวิเคราะห์risk EBITDA mo'!G81</f>
        <v>55</v>
      </c>
      <c r="G82" s="64" t="str">
        <f>'[4]9.1ผลการวิเคราะห์risk EBITDA mo'!H81</f>
        <v>รพช.F2 P30,000-60,000</v>
      </c>
      <c r="H82" s="18" t="str">
        <f>'[4]11.ผลการวิเคราะห์risk EBITDA R8'!U81</f>
        <v>F2</v>
      </c>
      <c r="I82" s="18">
        <f>'[4]11.ผลการวิเคราะห์risk EBITDA R8'!V81</f>
        <v>6</v>
      </c>
      <c r="J82" s="18">
        <f>'[4]11.ผลการวิเคราะห์risk EBITDA R8'!W81</f>
        <v>8</v>
      </c>
      <c r="K82" s="64">
        <v>83997</v>
      </c>
      <c r="L82" s="64">
        <v>5792</v>
      </c>
      <c r="M82" s="64">
        <v>9354</v>
      </c>
      <c r="N82" s="64">
        <v>1930</v>
      </c>
      <c r="O82" s="65">
        <v>110946</v>
      </c>
      <c r="P82" s="64">
        <v>64981</v>
      </c>
      <c r="Q82" s="64">
        <v>3196</v>
      </c>
      <c r="R82" s="64">
        <v>217</v>
      </c>
      <c r="S82" s="64">
        <v>329</v>
      </c>
      <c r="T82" s="64">
        <v>49</v>
      </c>
      <c r="U82" s="66">
        <v>3868</v>
      </c>
      <c r="V82" s="67">
        <v>18536</v>
      </c>
      <c r="W82" s="64">
        <v>1596</v>
      </c>
      <c r="X82" s="64">
        <v>2013.9472000000001</v>
      </c>
      <c r="Y82" s="64">
        <v>134.01500000000001</v>
      </c>
      <c r="Z82" s="64">
        <v>194.24519999999998</v>
      </c>
      <c r="AA82" s="64">
        <v>28.8017</v>
      </c>
      <c r="AB82" s="68">
        <v>2417.5834000000004</v>
      </c>
      <c r="AC82" s="69">
        <v>0.62502156153050681</v>
      </c>
      <c r="AD82" s="239">
        <v>0.6</v>
      </c>
      <c r="AE82" s="70" t="str">
        <f t="shared" si="1"/>
        <v>ผ่าน</v>
      </c>
    </row>
    <row r="83" spans="1:31" x14ac:dyDescent="0.7">
      <c r="A83" s="18">
        <v>79</v>
      </c>
      <c r="B83" s="19" t="s">
        <v>19</v>
      </c>
      <c r="C83" s="19" t="s">
        <v>233</v>
      </c>
      <c r="D83" s="19" t="s">
        <v>378</v>
      </c>
      <c r="E83" s="64" t="str">
        <f>'[4]9.1ผลการวิเคราะห์risk EBITDA mo'!F82</f>
        <v>รพช.</v>
      </c>
      <c r="F83" s="64">
        <f>'[4]9.1ผลการวิเคราะห์risk EBITDA mo'!G82</f>
        <v>114</v>
      </c>
      <c r="G83" s="64" t="str">
        <f>'[4]9.1ผลการวิเคราะห์risk EBITDA mo'!H82</f>
        <v>รพช.M2 B&gt;100</v>
      </c>
      <c r="H83" s="18" t="str">
        <f>'[4]11.ผลการวิเคราะห์risk EBITDA R8'!U82</f>
        <v>M2</v>
      </c>
      <c r="I83" s="18">
        <f>'[4]11.ผลการวิเคราะห์risk EBITDA R8'!V82</f>
        <v>13</v>
      </c>
      <c r="J83" s="18">
        <f>'[4]11.ผลการวิเคราะห์risk EBITDA R8'!W82</f>
        <v>11</v>
      </c>
      <c r="K83" s="64">
        <v>151616</v>
      </c>
      <c r="L83" s="64">
        <v>11822</v>
      </c>
      <c r="M83" s="64">
        <v>18324</v>
      </c>
      <c r="N83" s="64">
        <v>1602</v>
      </c>
      <c r="O83" s="65">
        <v>190978</v>
      </c>
      <c r="P83" s="64">
        <v>104832</v>
      </c>
      <c r="Q83" s="64">
        <v>5434</v>
      </c>
      <c r="R83" s="64">
        <v>254</v>
      </c>
      <c r="S83" s="64">
        <v>289</v>
      </c>
      <c r="T83" s="64">
        <v>47</v>
      </c>
      <c r="U83" s="66">
        <v>6377</v>
      </c>
      <c r="V83" s="67">
        <v>28634</v>
      </c>
      <c r="W83" s="64">
        <v>16040</v>
      </c>
      <c r="X83" s="64">
        <v>4632.7942999999996</v>
      </c>
      <c r="Y83" s="64">
        <v>197.642</v>
      </c>
      <c r="Z83" s="64">
        <v>278.47000000000003</v>
      </c>
      <c r="AA83" s="64">
        <v>32.923000000000002</v>
      </c>
      <c r="AB83" s="68">
        <v>5548.6</v>
      </c>
      <c r="AC83" s="69">
        <v>0.87009565626470131</v>
      </c>
      <c r="AD83" s="239">
        <v>0.8</v>
      </c>
      <c r="AE83" s="70" t="str">
        <f t="shared" si="1"/>
        <v>ผ่าน</v>
      </c>
    </row>
    <row r="84" spans="1:31" x14ac:dyDescent="0.7">
      <c r="A84" s="18">
        <v>80</v>
      </c>
      <c r="B84" s="19" t="s">
        <v>19</v>
      </c>
      <c r="C84" s="19" t="s">
        <v>235</v>
      </c>
      <c r="D84" s="19" t="s">
        <v>379</v>
      </c>
      <c r="E84" s="64" t="str">
        <f>'[4]9.1ผลการวิเคราะห์risk EBITDA mo'!F83</f>
        <v>รพช.</v>
      </c>
      <c r="F84" s="64">
        <f>'[4]9.1ผลการวิเคราะห์risk EBITDA mo'!G83</f>
        <v>88</v>
      </c>
      <c r="G84" s="64" t="str">
        <f>'[4]9.1ผลการวิเคราะห์risk EBITDA mo'!H83</f>
        <v>รพช.F2 P30,000-60,000</v>
      </c>
      <c r="H84" s="18" t="str">
        <f>'[4]11.ผลการวิเคราะห์risk EBITDA R8'!U83</f>
        <v>F2</v>
      </c>
      <c r="I84" s="18">
        <f>'[4]11.ผลการวิเคราะห์risk EBITDA R8'!V83</f>
        <v>6</v>
      </c>
      <c r="J84" s="18">
        <f>'[4]11.ผลการวิเคราะห์risk EBITDA R8'!W83</f>
        <v>9</v>
      </c>
      <c r="K84" s="64">
        <v>111568</v>
      </c>
      <c r="L84" s="64">
        <v>2713</v>
      </c>
      <c r="M84" s="64">
        <v>5078</v>
      </c>
      <c r="N84" s="64">
        <v>893</v>
      </c>
      <c r="O84" s="65">
        <v>125226</v>
      </c>
      <c r="P84" s="64">
        <v>19468</v>
      </c>
      <c r="Q84" s="64">
        <v>2895</v>
      </c>
      <c r="R84" s="64">
        <v>138</v>
      </c>
      <c r="S84" s="64">
        <v>147</v>
      </c>
      <c r="T84" s="64">
        <v>36</v>
      </c>
      <c r="U84" s="66">
        <v>3342</v>
      </c>
      <c r="V84" s="67">
        <v>13405</v>
      </c>
      <c r="W84" s="64">
        <v>209</v>
      </c>
      <c r="X84" s="64">
        <v>1582.7315000000001</v>
      </c>
      <c r="Y84" s="64">
        <v>70.618499999999997</v>
      </c>
      <c r="Z84" s="64">
        <v>96.784899999999993</v>
      </c>
      <c r="AA84" s="64">
        <v>13.3636</v>
      </c>
      <c r="AB84" s="68">
        <v>1826.0201</v>
      </c>
      <c r="AC84" s="69">
        <v>0.54638542788749256</v>
      </c>
      <c r="AD84" s="239">
        <v>0.6</v>
      </c>
      <c r="AE84" s="70" t="str">
        <f t="shared" si="1"/>
        <v>ไม่ผ่าน</v>
      </c>
    </row>
    <row r="85" spans="1:31" x14ac:dyDescent="0.7">
      <c r="A85" s="18">
        <v>81</v>
      </c>
      <c r="B85" s="19" t="s">
        <v>19</v>
      </c>
      <c r="C85" s="19" t="s">
        <v>237</v>
      </c>
      <c r="D85" s="19" t="s">
        <v>380</v>
      </c>
      <c r="E85" s="64" t="str">
        <f>'[4]9.1ผลการวิเคราะห์risk EBITDA mo'!F84</f>
        <v>รพช.</v>
      </c>
      <c r="F85" s="64">
        <f>'[4]9.1ผลการวิเคราะห์risk EBITDA mo'!G84</f>
        <v>114</v>
      </c>
      <c r="G85" s="64" t="str">
        <f>'[4]9.1ผลการวิเคราะห์risk EBITDA mo'!H84</f>
        <v>รพช.M2 B&gt;100</v>
      </c>
      <c r="H85" s="18" t="str">
        <f>'[4]11.ผลการวิเคราะห์risk EBITDA R8'!U84</f>
        <v>M2</v>
      </c>
      <c r="I85" s="18">
        <f>'[4]11.ผลการวิเคราะห์risk EBITDA R8'!V84</f>
        <v>13</v>
      </c>
      <c r="J85" s="18">
        <f>'[4]11.ผลการวิเคราะห์risk EBITDA R8'!W84</f>
        <v>11</v>
      </c>
      <c r="K85" s="64">
        <v>163672</v>
      </c>
      <c r="L85" s="64">
        <v>6269</v>
      </c>
      <c r="M85" s="64">
        <v>9083</v>
      </c>
      <c r="N85" s="64">
        <v>1145</v>
      </c>
      <c r="O85" s="65">
        <v>187794</v>
      </c>
      <c r="P85" s="64">
        <v>36922</v>
      </c>
      <c r="Q85" s="64">
        <v>4578</v>
      </c>
      <c r="R85" s="64">
        <v>287</v>
      </c>
      <c r="S85" s="64">
        <v>337</v>
      </c>
      <c r="T85" s="64">
        <v>38</v>
      </c>
      <c r="U85" s="66">
        <v>5478</v>
      </c>
      <c r="V85" s="67">
        <v>22580</v>
      </c>
      <c r="W85" s="64">
        <v>4687</v>
      </c>
      <c r="X85" s="64">
        <v>3864.1914999999999</v>
      </c>
      <c r="Y85" s="64">
        <v>209.6695</v>
      </c>
      <c r="Z85" s="64">
        <v>323.18740000000003</v>
      </c>
      <c r="AA85" s="64">
        <v>60.213700000000003</v>
      </c>
      <c r="AB85" s="68">
        <v>4640.0646999999999</v>
      </c>
      <c r="AC85" s="69">
        <v>0.84703627236217593</v>
      </c>
      <c r="AD85" s="239">
        <v>0.8</v>
      </c>
      <c r="AE85" s="70" t="str">
        <f t="shared" si="1"/>
        <v>ผ่าน</v>
      </c>
    </row>
    <row r="86" spans="1:31" x14ac:dyDescent="0.7">
      <c r="A86" s="18">
        <v>82</v>
      </c>
      <c r="B86" s="19" t="s">
        <v>19</v>
      </c>
      <c r="C86" s="19" t="s">
        <v>239</v>
      </c>
      <c r="D86" s="19" t="s">
        <v>381</v>
      </c>
      <c r="E86" s="64" t="str">
        <f>'[4]9.1ผลการวิเคราะห์risk EBITDA mo'!F85</f>
        <v>รพช.</v>
      </c>
      <c r="F86" s="64">
        <f>'[4]9.1ผลการวิเคราะห์risk EBITDA mo'!G85</f>
        <v>30</v>
      </c>
      <c r="G86" s="64" t="str">
        <f>'[4]9.1ผลการวิเคราะห์risk EBITDA mo'!H85</f>
        <v>รพช.F2 P&lt;=30,000</v>
      </c>
      <c r="H86" s="18" t="str">
        <f>'[4]11.ผลการวิเคราะห์risk EBITDA R8'!U85</f>
        <v>F2</v>
      </c>
      <c r="I86" s="18">
        <f>'[4]11.ผลการวิเคราะห์risk EBITDA R8'!V85</f>
        <v>5</v>
      </c>
      <c r="J86" s="18">
        <f>'[4]11.ผลการวิเคราะห์risk EBITDA R8'!W85</f>
        <v>4</v>
      </c>
      <c r="K86" s="64">
        <v>62454</v>
      </c>
      <c r="L86" s="64">
        <v>3343</v>
      </c>
      <c r="M86" s="64">
        <v>6577</v>
      </c>
      <c r="N86" s="64">
        <v>1174</v>
      </c>
      <c r="O86" s="65">
        <v>75093</v>
      </c>
      <c r="P86" s="64">
        <v>65209</v>
      </c>
      <c r="Q86" s="64">
        <v>957</v>
      </c>
      <c r="R86" s="64">
        <v>69</v>
      </c>
      <c r="S86" s="64">
        <v>97</v>
      </c>
      <c r="T86" s="64">
        <v>20</v>
      </c>
      <c r="U86" s="66">
        <v>1171</v>
      </c>
      <c r="V86" s="67">
        <v>4021</v>
      </c>
      <c r="W86" s="64">
        <v>10708</v>
      </c>
      <c r="X86" s="64">
        <v>613.27920000000006</v>
      </c>
      <c r="Y86" s="64">
        <v>40.751600000000003</v>
      </c>
      <c r="Z86" s="64">
        <v>67.849299999999999</v>
      </c>
      <c r="AA86" s="64">
        <v>16.513300000000001</v>
      </c>
      <c r="AB86" s="68">
        <v>751.34280000000001</v>
      </c>
      <c r="AC86" s="69">
        <v>0.64162493595217762</v>
      </c>
      <c r="AD86" s="239">
        <v>0.6</v>
      </c>
      <c r="AE86" s="70" t="str">
        <f t="shared" si="1"/>
        <v>ผ่าน</v>
      </c>
    </row>
    <row r="87" spans="1:31" x14ac:dyDescent="0.7">
      <c r="A87" s="18">
        <v>83</v>
      </c>
      <c r="B87" s="19" t="s">
        <v>19</v>
      </c>
      <c r="C87" s="19" t="s">
        <v>241</v>
      </c>
      <c r="D87" s="19" t="s">
        <v>382</v>
      </c>
      <c r="E87" s="64" t="str">
        <f>'[4]9.1ผลการวิเคราะห์risk EBITDA mo'!F86</f>
        <v>รพช.</v>
      </c>
      <c r="F87" s="64">
        <f>'[4]9.1ผลการวิเคราะห์risk EBITDA mo'!G86</f>
        <v>30</v>
      </c>
      <c r="G87" s="64" t="str">
        <f>'[4]9.1ผลการวิเคราะห์risk EBITDA mo'!H86</f>
        <v>รพช.F2 P&lt;=30,000</v>
      </c>
      <c r="H87" s="18" t="str">
        <f>'[4]11.ผลการวิเคราะห์risk EBITDA R8'!U86</f>
        <v>F2</v>
      </c>
      <c r="I87" s="18">
        <f>'[4]11.ผลการวิเคราะห์risk EBITDA R8'!V86</f>
        <v>5</v>
      </c>
      <c r="J87" s="18">
        <f>'[4]11.ผลการวิเคราะห์risk EBITDA R8'!W86</f>
        <v>3</v>
      </c>
      <c r="K87" s="64">
        <v>58810</v>
      </c>
      <c r="L87" s="64">
        <v>1805</v>
      </c>
      <c r="M87" s="64">
        <v>3116</v>
      </c>
      <c r="N87" s="64">
        <v>443</v>
      </c>
      <c r="O87" s="65">
        <v>67882</v>
      </c>
      <c r="P87" s="64">
        <v>27705</v>
      </c>
      <c r="Q87" s="64">
        <v>1041</v>
      </c>
      <c r="R87" s="64">
        <v>77</v>
      </c>
      <c r="S87" s="64">
        <v>56</v>
      </c>
      <c r="T87" s="64">
        <v>8</v>
      </c>
      <c r="U87" s="66">
        <v>1227</v>
      </c>
      <c r="V87" s="67">
        <v>5280</v>
      </c>
      <c r="W87" s="64">
        <v>2571</v>
      </c>
      <c r="X87" s="64">
        <v>650.15779999999995</v>
      </c>
      <c r="Y87" s="64">
        <v>46.792699999999996</v>
      </c>
      <c r="Z87" s="64">
        <v>34.115899999999996</v>
      </c>
      <c r="AA87" s="64">
        <v>4.2854000000000001</v>
      </c>
      <c r="AB87" s="68">
        <v>755.52399999999989</v>
      </c>
      <c r="AC87" s="69">
        <v>0.61574898125509359</v>
      </c>
      <c r="AD87" s="239">
        <v>0.6</v>
      </c>
      <c r="AE87" s="70" t="str">
        <f t="shared" si="1"/>
        <v>ผ่าน</v>
      </c>
    </row>
    <row r="88" spans="1:31" x14ac:dyDescent="0.7">
      <c r="A88" s="18">
        <v>84</v>
      </c>
      <c r="B88" s="19" t="s">
        <v>19</v>
      </c>
      <c r="C88" s="19" t="s">
        <v>243</v>
      </c>
      <c r="D88" s="19" t="s">
        <v>383</v>
      </c>
      <c r="E88" s="64" t="str">
        <f>'[4]9.1ผลการวิเคราะห์risk EBITDA mo'!F87</f>
        <v>รพช.</v>
      </c>
      <c r="F88" s="64">
        <f>'[4]9.1ผลการวิเคราะห์risk EBITDA mo'!G87</f>
        <v>36</v>
      </c>
      <c r="G88" s="64" t="str">
        <f>'[4]9.1ผลการวิเคราะห์risk EBITDA mo'!H87</f>
        <v>รพช.F2 P&lt;=30,000</v>
      </c>
      <c r="H88" s="18" t="str">
        <f>'[4]11.ผลการวิเคราะห์risk EBITDA R8'!U87</f>
        <v>F2</v>
      </c>
      <c r="I88" s="18">
        <f>'[4]11.ผลการวิเคราะห์risk EBITDA R8'!V87</f>
        <v>5</v>
      </c>
      <c r="J88" s="18">
        <f>'[4]11.ผลการวิเคราะห์risk EBITDA R8'!W87</f>
        <v>4</v>
      </c>
      <c r="K88" s="64">
        <v>57799</v>
      </c>
      <c r="L88" s="64">
        <v>1175</v>
      </c>
      <c r="M88" s="64">
        <v>2026</v>
      </c>
      <c r="N88" s="64">
        <v>238</v>
      </c>
      <c r="O88" s="65">
        <v>62756</v>
      </c>
      <c r="P88" s="64">
        <v>25659</v>
      </c>
      <c r="Q88" s="64">
        <v>1096</v>
      </c>
      <c r="R88" s="64">
        <v>39</v>
      </c>
      <c r="S88" s="64">
        <v>49</v>
      </c>
      <c r="T88" s="64">
        <v>2</v>
      </c>
      <c r="U88" s="66">
        <v>1237</v>
      </c>
      <c r="V88" s="67">
        <v>4796</v>
      </c>
      <c r="W88" s="64">
        <v>3834</v>
      </c>
      <c r="X88" s="64">
        <v>435.82939999999996</v>
      </c>
      <c r="Y88" s="64">
        <v>13.7544</v>
      </c>
      <c r="Z88" s="64">
        <v>12.324899999999998</v>
      </c>
      <c r="AA88" s="64">
        <v>1.1753</v>
      </c>
      <c r="AB88" s="68">
        <v>477.98889999999994</v>
      </c>
      <c r="AC88" s="69">
        <v>0.38640978172999185</v>
      </c>
      <c r="AD88" s="239">
        <v>0.6</v>
      </c>
      <c r="AE88" s="70" t="str">
        <f t="shared" si="1"/>
        <v>ไม่ผ่าน</v>
      </c>
    </row>
    <row r="89" spans="1:31" x14ac:dyDescent="0.7">
      <c r="A89" s="18">
        <v>85</v>
      </c>
      <c r="B89" s="19" t="s">
        <v>19</v>
      </c>
      <c r="C89" s="19" t="s">
        <v>245</v>
      </c>
      <c r="D89" s="19" t="s">
        <v>384</v>
      </c>
      <c r="E89" s="64" t="str">
        <f>'[4]9.1ผลการวิเคราะห์risk EBITDA mo'!F88</f>
        <v>รพช.</v>
      </c>
      <c r="F89" s="64">
        <f>'[4]9.1ผลการวิเคราะห์risk EBITDA mo'!G88</f>
        <v>30</v>
      </c>
      <c r="G89" s="64" t="str">
        <f>'[4]9.1ผลการวิเคราะห์risk EBITDA mo'!H88</f>
        <v>รพช.F2 P&lt;=30,000</v>
      </c>
      <c r="H89" s="18" t="str">
        <f>'[4]11.ผลการวิเคราะห์risk EBITDA R8'!U88</f>
        <v>F2</v>
      </c>
      <c r="I89" s="18">
        <f>'[4]11.ผลการวิเคราะห์risk EBITDA R8'!V88</f>
        <v>5</v>
      </c>
      <c r="J89" s="18">
        <f>'[4]11.ผลการวิเคราะห์risk EBITDA R8'!W88</f>
        <v>4</v>
      </c>
      <c r="K89" s="64">
        <v>58268</v>
      </c>
      <c r="L89" s="64">
        <v>1536</v>
      </c>
      <c r="M89" s="64">
        <v>3362</v>
      </c>
      <c r="N89" s="64">
        <v>573</v>
      </c>
      <c r="O89" s="65">
        <v>65780</v>
      </c>
      <c r="P89" s="64">
        <v>12594</v>
      </c>
      <c r="Q89" s="64">
        <v>1550</v>
      </c>
      <c r="R89" s="64">
        <v>71</v>
      </c>
      <c r="S89" s="64">
        <v>98</v>
      </c>
      <c r="T89" s="64">
        <v>26</v>
      </c>
      <c r="U89" s="66">
        <v>1784</v>
      </c>
      <c r="V89" s="67">
        <v>6552</v>
      </c>
      <c r="W89" s="64">
        <v>1466</v>
      </c>
      <c r="X89" s="64">
        <v>922.66800000000012</v>
      </c>
      <c r="Y89" s="64">
        <v>44.741199999999992</v>
      </c>
      <c r="Z89" s="64">
        <v>59.4285</v>
      </c>
      <c r="AA89" s="64">
        <v>12.414</v>
      </c>
      <c r="AB89" s="68">
        <v>1057.4518</v>
      </c>
      <c r="AC89" s="69">
        <v>0.59274204035874445</v>
      </c>
      <c r="AD89" s="239">
        <v>0.6</v>
      </c>
      <c r="AE89" s="70" t="str">
        <f t="shared" si="1"/>
        <v>ไม่ผ่าน</v>
      </c>
    </row>
    <row r="90" spans="1:31" x14ac:dyDescent="0.7">
      <c r="A90" s="18">
        <v>86</v>
      </c>
      <c r="B90" s="19" t="s">
        <v>19</v>
      </c>
      <c r="C90" s="19" t="s">
        <v>247</v>
      </c>
      <c r="D90" s="19" t="s">
        <v>385</v>
      </c>
      <c r="E90" s="64" t="str">
        <f>'[4]9.1ผลการวิเคราะห์risk EBITDA mo'!F89</f>
        <v>รพช.</v>
      </c>
      <c r="F90" s="64">
        <f>'[4]9.1ผลการวิเคราะห์risk EBITDA mo'!G89</f>
        <v>139</v>
      </c>
      <c r="G90" s="64" t="str">
        <f>'[4]9.1ผลการวิเคราะห์risk EBITDA mo'!H89</f>
        <v>รพช.M2 B&gt;100</v>
      </c>
      <c r="H90" s="18" t="str">
        <f>'[4]11.ผลการวิเคราะห์risk EBITDA R8'!U89</f>
        <v>M2</v>
      </c>
      <c r="I90" s="18">
        <f>'[4]11.ผลการวิเคราะห์risk EBITDA R8'!V89</f>
        <v>13</v>
      </c>
      <c r="J90" s="18">
        <f>'[4]11.ผลการวิเคราะห์risk EBITDA R8'!W89</f>
        <v>12</v>
      </c>
      <c r="K90" s="64">
        <v>290531</v>
      </c>
      <c r="L90" s="64">
        <v>11284</v>
      </c>
      <c r="M90" s="64">
        <v>19081</v>
      </c>
      <c r="N90" s="64">
        <v>2917</v>
      </c>
      <c r="O90" s="65">
        <v>331103</v>
      </c>
      <c r="P90" s="64">
        <v>59997.67</v>
      </c>
      <c r="Q90" s="64">
        <v>6307</v>
      </c>
      <c r="R90" s="64">
        <v>370</v>
      </c>
      <c r="S90" s="64">
        <v>416</v>
      </c>
      <c r="T90" s="64">
        <v>59</v>
      </c>
      <c r="U90" s="66">
        <v>7391</v>
      </c>
      <c r="V90" s="67">
        <v>28081</v>
      </c>
      <c r="W90" s="64">
        <v>5704</v>
      </c>
      <c r="X90" s="64">
        <v>5738.9159</v>
      </c>
      <c r="Y90" s="64">
        <v>321.19630000000001</v>
      </c>
      <c r="Z90" s="64">
        <v>469.12199999999996</v>
      </c>
      <c r="AA90" s="64">
        <v>52.69</v>
      </c>
      <c r="AB90" s="68">
        <v>6717.558</v>
      </c>
      <c r="AC90" s="69">
        <v>0.90888350696793396</v>
      </c>
      <c r="AD90" s="239">
        <v>0.8</v>
      </c>
      <c r="AE90" s="70" t="str">
        <f t="shared" si="1"/>
        <v>ผ่าน</v>
      </c>
    </row>
    <row r="91" spans="1:31" x14ac:dyDescent="0.7">
      <c r="A91" s="18">
        <v>87</v>
      </c>
      <c r="B91" s="19" t="s">
        <v>19</v>
      </c>
      <c r="C91" s="19" t="s">
        <v>249</v>
      </c>
      <c r="D91" s="19" t="s">
        <v>386</v>
      </c>
      <c r="E91" s="64" t="str">
        <f>'[4]9.1ผลการวิเคราะห์risk EBITDA mo'!F90</f>
        <v>รพช.</v>
      </c>
      <c r="F91" s="64">
        <f>'[4]9.1ผลการวิเคราะห์risk EBITDA mo'!G90</f>
        <v>30</v>
      </c>
      <c r="G91" s="64" t="str">
        <f>'[4]9.1ผลการวิเคราะห์risk EBITDA mo'!H90</f>
        <v>รพช.F3 P15,000-25,000</v>
      </c>
      <c r="H91" s="18" t="str">
        <f>'[4]11.ผลการวิเคราะห์risk EBITDA R8'!U90</f>
        <v>F3</v>
      </c>
      <c r="I91" s="18">
        <f>'[4]11.ผลการวิเคราะห์risk EBITDA R8'!V90</f>
        <v>3</v>
      </c>
      <c r="J91" s="18">
        <f>'[4]11.ผลการวิเคราะห์risk EBITDA R8'!W90</f>
        <v>2</v>
      </c>
      <c r="K91" s="64">
        <v>51828</v>
      </c>
      <c r="L91" s="64">
        <v>1981</v>
      </c>
      <c r="M91" s="64">
        <v>2472</v>
      </c>
      <c r="N91" s="64">
        <v>540</v>
      </c>
      <c r="O91" s="65">
        <v>58601</v>
      </c>
      <c r="P91" s="64">
        <v>21226</v>
      </c>
      <c r="Q91" s="64">
        <v>987</v>
      </c>
      <c r="R91" s="64">
        <v>48</v>
      </c>
      <c r="S91" s="64">
        <v>62</v>
      </c>
      <c r="T91" s="64">
        <v>11</v>
      </c>
      <c r="U91" s="66">
        <v>1142</v>
      </c>
      <c r="V91" s="67">
        <v>3912</v>
      </c>
      <c r="W91" s="64">
        <v>1532</v>
      </c>
      <c r="X91" s="64">
        <v>470.77670000000001</v>
      </c>
      <c r="Y91" s="64">
        <v>18.7653</v>
      </c>
      <c r="Z91" s="64">
        <v>34.931000000000004</v>
      </c>
      <c r="AA91" s="64">
        <v>6.706999999999999</v>
      </c>
      <c r="AB91" s="68">
        <v>535.76060000000007</v>
      </c>
      <c r="AC91" s="69">
        <v>0.46914238178633982</v>
      </c>
      <c r="AD91" s="239">
        <v>0.6</v>
      </c>
      <c r="AE91" s="70" t="str">
        <f t="shared" si="1"/>
        <v>ไม่ผ่าน</v>
      </c>
    </row>
    <row r="92" spans="1:31" x14ac:dyDescent="0.7">
      <c r="A92" s="18">
        <v>88</v>
      </c>
      <c r="B92" s="19" t="s">
        <v>19</v>
      </c>
      <c r="C92" s="19" t="s">
        <v>251</v>
      </c>
      <c r="D92" s="19" t="s">
        <v>387</v>
      </c>
      <c r="E92" s="64" t="str">
        <f>'[4]9.1ผลการวิเคราะห์risk EBITDA mo'!F91</f>
        <v>รพช.</v>
      </c>
      <c r="F92" s="64">
        <f>'[4]9.1ผลการวิเคราะห์risk EBITDA mo'!G91</f>
        <v>30</v>
      </c>
      <c r="G92" s="64" t="str">
        <f>'[4]9.1ผลการวิเคราะห์risk EBITDA mo'!H91</f>
        <v>รพช.F3 P15,000-25,000</v>
      </c>
      <c r="H92" s="18" t="str">
        <f>'[4]11.ผลการวิเคราะห์risk EBITDA R8'!U91</f>
        <v>F3</v>
      </c>
      <c r="I92" s="18">
        <f>'[4]11.ผลการวิเคราะห์risk EBITDA R8'!V91</f>
        <v>3</v>
      </c>
      <c r="J92" s="18">
        <f>'[4]11.ผลการวิเคราะห์risk EBITDA R8'!W91</f>
        <v>2</v>
      </c>
      <c r="K92" s="64">
        <v>35465</v>
      </c>
      <c r="L92" s="64">
        <v>2021</v>
      </c>
      <c r="M92" s="64">
        <v>2163</v>
      </c>
      <c r="N92" s="64">
        <v>220</v>
      </c>
      <c r="O92" s="65">
        <v>42374</v>
      </c>
      <c r="P92" s="64">
        <v>29128</v>
      </c>
      <c r="Q92" s="64">
        <v>907</v>
      </c>
      <c r="R92" s="64">
        <v>84</v>
      </c>
      <c r="S92" s="64">
        <v>54</v>
      </c>
      <c r="T92" s="64">
        <v>5</v>
      </c>
      <c r="U92" s="66">
        <v>1070</v>
      </c>
      <c r="V92" s="67">
        <v>4952</v>
      </c>
      <c r="W92" s="64">
        <v>5114</v>
      </c>
      <c r="X92" s="64">
        <v>572.22289999999998</v>
      </c>
      <c r="Y92" s="64">
        <v>48.725700000000003</v>
      </c>
      <c r="Z92" s="64">
        <v>32.571999999999996</v>
      </c>
      <c r="AA92" s="64">
        <v>4.5313999999999997</v>
      </c>
      <c r="AB92" s="68">
        <v>667.33450000000005</v>
      </c>
      <c r="AC92" s="69">
        <v>0.62367710280373834</v>
      </c>
      <c r="AD92" s="239">
        <v>0.6</v>
      </c>
      <c r="AE92" s="70" t="str">
        <f t="shared" si="1"/>
        <v>ผ่าน</v>
      </c>
    </row>
  </sheetData>
  <autoFilter ref="A4:AE92" xr:uid="{00000000-0001-0000-1800-000000000000}"/>
  <mergeCells count="1">
    <mergeCell ref="AC1:AE1"/>
  </mergeCells>
  <conditionalFormatting sqref="AE5:AE92">
    <cfRule type="containsText" dxfId="8" priority="1" stopIfTrue="1" operator="containsText" text="ไม่ผ่าน">
      <formula>NOT(ISERROR(SEARCH("ไม่ผ่าน",AE5)))</formula>
    </cfRule>
  </conditionalFormatting>
  <pageMargins left="0.31496062992125984" right="0.31496062992125984" top="0.35433070866141736" bottom="0.55118110236220474" header="0.31496062992125984" footer="0.31496062992125984"/>
  <pageSetup paperSize="9" scale="60" orientation="landscape" r:id="rId1"/>
  <headerFooter>
    <oddFooter>หน้าที่ &amp;P จาก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AD844-7C76-44C8-8401-BBB801827654}">
  <sheetPr>
    <tabColor rgb="FF00B0F0"/>
  </sheetPr>
  <dimension ref="A1:CR488"/>
  <sheetViews>
    <sheetView zoomScale="60" zoomScaleNormal="60" workbookViewId="0">
      <pane xSplit="3" ySplit="4" topLeftCell="D89" activePane="bottomRight" state="frozen"/>
      <selection pane="topRight" activeCell="D1" sqref="D1"/>
      <selection pane="bottomLeft" activeCell="A5" sqref="A5"/>
      <selection pane="bottomRight" activeCell="CC476" sqref="CC476"/>
    </sheetView>
  </sheetViews>
  <sheetFormatPr defaultColWidth="9" defaultRowHeight="24.6" x14ac:dyDescent="0.7"/>
  <cols>
    <col min="1" max="1" width="15.8984375" style="9" customWidth="1"/>
    <col min="2" max="2" width="17.3984375" style="9" customWidth="1"/>
    <col min="3" max="3" width="68.3984375" style="1" customWidth="1"/>
    <col min="4" max="4" width="16.19921875" style="1" customWidth="1"/>
    <col min="5" max="91" width="19" style="152" customWidth="1"/>
    <col min="92" max="92" width="9" style="96"/>
    <col min="93" max="93" width="15.5" style="1" bestFit="1" customWidth="1"/>
    <col min="94" max="94" width="18.59765625" style="97" customWidth="1"/>
    <col min="95" max="95" width="36.5" style="1" customWidth="1"/>
    <col min="96" max="16384" width="9" style="1"/>
  </cols>
  <sheetData>
    <row r="1" spans="1:96" x14ac:dyDescent="0.7">
      <c r="A1" s="236"/>
      <c r="B1" s="236"/>
      <c r="C1" s="236"/>
      <c r="D1" s="19">
        <v>1</v>
      </c>
      <c r="E1" s="95">
        <v>2</v>
      </c>
      <c r="F1" s="95">
        <v>3</v>
      </c>
      <c r="G1" s="95">
        <v>4</v>
      </c>
      <c r="H1" s="95">
        <v>5</v>
      </c>
      <c r="I1" s="95">
        <v>6</v>
      </c>
      <c r="J1" s="95">
        <v>7</v>
      </c>
      <c r="K1" s="95">
        <v>8</v>
      </c>
      <c r="L1" s="95">
        <v>9</v>
      </c>
      <c r="M1" s="95">
        <v>10</v>
      </c>
      <c r="N1" s="95">
        <v>11</v>
      </c>
      <c r="O1" s="95">
        <v>12</v>
      </c>
      <c r="P1" s="95">
        <v>13</v>
      </c>
      <c r="Q1" s="95">
        <v>14</v>
      </c>
      <c r="R1" s="95">
        <v>15</v>
      </c>
      <c r="S1" s="95">
        <v>16</v>
      </c>
      <c r="T1" s="95">
        <v>17</v>
      </c>
      <c r="U1" s="95">
        <v>18</v>
      </c>
      <c r="V1" s="95">
        <v>19</v>
      </c>
      <c r="W1" s="95">
        <v>20</v>
      </c>
      <c r="X1" s="95">
        <v>21</v>
      </c>
      <c r="Y1" s="95">
        <v>22</v>
      </c>
      <c r="Z1" s="95">
        <v>23</v>
      </c>
      <c r="AA1" s="95">
        <v>24</v>
      </c>
      <c r="AB1" s="95">
        <v>25</v>
      </c>
      <c r="AC1" s="95">
        <v>26</v>
      </c>
      <c r="AD1" s="95">
        <v>27</v>
      </c>
      <c r="AE1" s="95">
        <v>28</v>
      </c>
      <c r="AF1" s="95">
        <v>29</v>
      </c>
      <c r="AG1" s="95">
        <v>30</v>
      </c>
      <c r="AH1" s="95">
        <v>31</v>
      </c>
      <c r="AI1" s="95">
        <v>32</v>
      </c>
      <c r="AJ1" s="95">
        <v>33</v>
      </c>
      <c r="AK1" s="95">
        <v>34</v>
      </c>
      <c r="AL1" s="95">
        <v>35</v>
      </c>
      <c r="AM1" s="95">
        <v>36</v>
      </c>
      <c r="AN1" s="95">
        <v>37</v>
      </c>
      <c r="AO1" s="95">
        <v>38</v>
      </c>
      <c r="AP1" s="95">
        <v>39</v>
      </c>
      <c r="AQ1" s="95">
        <v>40</v>
      </c>
      <c r="AR1" s="95">
        <v>41</v>
      </c>
      <c r="AS1" s="95">
        <v>42</v>
      </c>
      <c r="AT1" s="95">
        <v>43</v>
      </c>
      <c r="AU1" s="95">
        <v>44</v>
      </c>
      <c r="AV1" s="95">
        <v>45</v>
      </c>
      <c r="AW1" s="95">
        <v>46</v>
      </c>
      <c r="AX1" s="95">
        <v>47</v>
      </c>
      <c r="AY1" s="95">
        <v>48</v>
      </c>
      <c r="AZ1" s="95">
        <v>49</v>
      </c>
      <c r="BA1" s="95">
        <v>50</v>
      </c>
      <c r="BB1" s="95">
        <v>51</v>
      </c>
      <c r="BC1" s="95">
        <v>52</v>
      </c>
      <c r="BD1" s="95">
        <v>53</v>
      </c>
      <c r="BE1" s="95">
        <v>54</v>
      </c>
      <c r="BF1" s="95">
        <v>55</v>
      </c>
      <c r="BG1" s="95">
        <v>56</v>
      </c>
      <c r="BH1" s="95">
        <v>57</v>
      </c>
      <c r="BI1" s="95">
        <v>58</v>
      </c>
      <c r="BJ1" s="95">
        <v>59</v>
      </c>
      <c r="BK1" s="95">
        <v>60</v>
      </c>
      <c r="BL1" s="95">
        <v>61</v>
      </c>
      <c r="BM1" s="95">
        <v>62</v>
      </c>
      <c r="BN1" s="95">
        <v>63</v>
      </c>
      <c r="BO1" s="95">
        <v>64</v>
      </c>
      <c r="BP1" s="95">
        <v>65</v>
      </c>
      <c r="BQ1" s="95">
        <v>66</v>
      </c>
      <c r="BR1" s="95">
        <v>67</v>
      </c>
      <c r="BS1" s="95">
        <v>68</v>
      </c>
      <c r="BT1" s="95">
        <v>69</v>
      </c>
      <c r="BU1" s="95">
        <v>70</v>
      </c>
      <c r="BV1" s="95">
        <v>71</v>
      </c>
      <c r="BW1" s="95">
        <v>72</v>
      </c>
      <c r="BX1" s="95">
        <v>73</v>
      </c>
      <c r="BY1" s="95">
        <v>74</v>
      </c>
      <c r="BZ1" s="95">
        <v>75</v>
      </c>
      <c r="CA1" s="95">
        <v>76</v>
      </c>
      <c r="CB1" s="95">
        <v>77</v>
      </c>
      <c r="CC1" s="95">
        <v>78</v>
      </c>
      <c r="CD1" s="95">
        <v>79</v>
      </c>
      <c r="CE1" s="95">
        <v>80</v>
      </c>
      <c r="CF1" s="95">
        <v>81</v>
      </c>
      <c r="CG1" s="95">
        <v>82</v>
      </c>
      <c r="CH1" s="95">
        <v>83</v>
      </c>
      <c r="CI1" s="95">
        <v>84</v>
      </c>
      <c r="CJ1" s="95">
        <v>85</v>
      </c>
      <c r="CK1" s="95">
        <v>86</v>
      </c>
      <c r="CL1" s="95">
        <v>87</v>
      </c>
      <c r="CM1" s="95">
        <v>88</v>
      </c>
    </row>
    <row r="2" spans="1:96" x14ac:dyDescent="0.7">
      <c r="A2" s="236"/>
      <c r="B2" s="236"/>
      <c r="C2" s="236"/>
      <c r="D2" s="19" t="s">
        <v>13</v>
      </c>
      <c r="E2" s="95" t="s">
        <v>13</v>
      </c>
      <c r="F2" s="95" t="s">
        <v>13</v>
      </c>
      <c r="G2" s="95" t="s">
        <v>13</v>
      </c>
      <c r="H2" s="95" t="s">
        <v>13</v>
      </c>
      <c r="I2" s="95" t="s">
        <v>13</v>
      </c>
      <c r="J2" s="95" t="s">
        <v>13</v>
      </c>
      <c r="K2" s="95" t="s">
        <v>13</v>
      </c>
      <c r="L2" s="95" t="s">
        <v>13</v>
      </c>
      <c r="M2" s="95" t="s">
        <v>13</v>
      </c>
      <c r="N2" s="95" t="s">
        <v>13</v>
      </c>
      <c r="O2" s="95" t="s">
        <v>13</v>
      </c>
      <c r="P2" s="95" t="s">
        <v>14</v>
      </c>
      <c r="Q2" s="95" t="s">
        <v>14</v>
      </c>
      <c r="R2" s="95" t="s">
        <v>14</v>
      </c>
      <c r="S2" s="95" t="s">
        <v>14</v>
      </c>
      <c r="T2" s="95" t="s">
        <v>14</v>
      </c>
      <c r="U2" s="95" t="s">
        <v>14</v>
      </c>
      <c r="V2" s="95" t="s">
        <v>14</v>
      </c>
      <c r="W2" s="95" t="s">
        <v>14</v>
      </c>
      <c r="X2" s="95" t="s">
        <v>15</v>
      </c>
      <c r="Y2" s="95" t="s">
        <v>15</v>
      </c>
      <c r="Z2" s="95" t="s">
        <v>15</v>
      </c>
      <c r="AA2" s="95" t="s">
        <v>15</v>
      </c>
      <c r="AB2" s="95" t="s">
        <v>15</v>
      </c>
      <c r="AC2" s="95" t="s">
        <v>15</v>
      </c>
      <c r="AD2" s="95" t="s">
        <v>15</v>
      </c>
      <c r="AE2" s="95" t="s">
        <v>15</v>
      </c>
      <c r="AF2" s="95" t="s">
        <v>15</v>
      </c>
      <c r="AG2" s="95" t="s">
        <v>15</v>
      </c>
      <c r="AH2" s="95" t="s">
        <v>15</v>
      </c>
      <c r="AI2" s="95" t="s">
        <v>15</v>
      </c>
      <c r="AJ2" s="95" t="s">
        <v>15</v>
      </c>
      <c r="AK2" s="95" t="s">
        <v>15</v>
      </c>
      <c r="AL2" s="95" t="s">
        <v>16</v>
      </c>
      <c r="AM2" s="95" t="s">
        <v>16</v>
      </c>
      <c r="AN2" s="95" t="s">
        <v>16</v>
      </c>
      <c r="AO2" s="95" t="s">
        <v>16</v>
      </c>
      <c r="AP2" s="95" t="s">
        <v>16</v>
      </c>
      <c r="AQ2" s="95" t="s">
        <v>16</v>
      </c>
      <c r="AR2" s="95" t="s">
        <v>16</v>
      </c>
      <c r="AS2" s="95" t="s">
        <v>16</v>
      </c>
      <c r="AT2" s="95" t="s">
        <v>16</v>
      </c>
      <c r="AU2" s="95" t="s">
        <v>16</v>
      </c>
      <c r="AV2" s="95" t="s">
        <v>16</v>
      </c>
      <c r="AW2" s="95" t="s">
        <v>16</v>
      </c>
      <c r="AX2" s="95" t="s">
        <v>16</v>
      </c>
      <c r="AY2" s="95" t="s">
        <v>16</v>
      </c>
      <c r="AZ2" s="95" t="s">
        <v>16</v>
      </c>
      <c r="BA2" s="95" t="s">
        <v>16</v>
      </c>
      <c r="BB2" s="95" t="s">
        <v>16</v>
      </c>
      <c r="BC2" s="95" t="s">
        <v>16</v>
      </c>
      <c r="BD2" s="95" t="s">
        <v>17</v>
      </c>
      <c r="BE2" s="95" t="s">
        <v>17</v>
      </c>
      <c r="BF2" s="95" t="s">
        <v>17</v>
      </c>
      <c r="BG2" s="95" t="s">
        <v>17</v>
      </c>
      <c r="BH2" s="95" t="s">
        <v>17</v>
      </c>
      <c r="BI2" s="95" t="s">
        <v>17</v>
      </c>
      <c r="BJ2" s="95" t="s">
        <v>17</v>
      </c>
      <c r="BK2" s="95" t="s">
        <v>17</v>
      </c>
      <c r="BL2" s="95" t="s">
        <v>17</v>
      </c>
      <c r="BM2" s="95" t="s">
        <v>18</v>
      </c>
      <c r="BN2" s="95" t="s">
        <v>18</v>
      </c>
      <c r="BO2" s="95" t="s">
        <v>18</v>
      </c>
      <c r="BP2" s="95" t="s">
        <v>18</v>
      </c>
      <c r="BQ2" s="95" t="s">
        <v>18</v>
      </c>
      <c r="BR2" s="95" t="s">
        <v>18</v>
      </c>
      <c r="BS2" s="95" t="s">
        <v>19</v>
      </c>
      <c r="BT2" s="95" t="s">
        <v>19</v>
      </c>
      <c r="BU2" s="95" t="s">
        <v>19</v>
      </c>
      <c r="BV2" s="95" t="s">
        <v>19</v>
      </c>
      <c r="BW2" s="95" t="s">
        <v>19</v>
      </c>
      <c r="BX2" s="95" t="s">
        <v>19</v>
      </c>
      <c r="BY2" s="95" t="s">
        <v>19</v>
      </c>
      <c r="BZ2" s="95" t="s">
        <v>19</v>
      </c>
      <c r="CA2" s="95" t="s">
        <v>19</v>
      </c>
      <c r="CB2" s="95" t="s">
        <v>19</v>
      </c>
      <c r="CC2" s="95" t="s">
        <v>19</v>
      </c>
      <c r="CD2" s="95" t="s">
        <v>19</v>
      </c>
      <c r="CE2" s="95" t="s">
        <v>19</v>
      </c>
      <c r="CF2" s="95" t="s">
        <v>19</v>
      </c>
      <c r="CG2" s="95" t="s">
        <v>19</v>
      </c>
      <c r="CH2" s="95" t="s">
        <v>19</v>
      </c>
      <c r="CI2" s="95" t="s">
        <v>19</v>
      </c>
      <c r="CJ2" s="95" t="s">
        <v>19</v>
      </c>
      <c r="CK2" s="95" t="s">
        <v>19</v>
      </c>
      <c r="CL2" s="95" t="s">
        <v>19</v>
      </c>
      <c r="CM2" s="95" t="s">
        <v>19</v>
      </c>
    </row>
    <row r="3" spans="1:96" x14ac:dyDescent="0.7">
      <c r="A3" s="236"/>
      <c r="B3" s="236"/>
      <c r="C3" s="236"/>
      <c r="D3" s="98" t="s">
        <v>47</v>
      </c>
      <c r="E3" s="99" t="s">
        <v>52</v>
      </c>
      <c r="F3" s="95" t="s">
        <v>57</v>
      </c>
      <c r="G3" s="95" t="s">
        <v>59</v>
      </c>
      <c r="H3" s="95" t="s">
        <v>62</v>
      </c>
      <c r="I3" s="95" t="s">
        <v>64</v>
      </c>
      <c r="J3" s="95" t="s">
        <v>66</v>
      </c>
      <c r="K3" s="95" t="s">
        <v>68</v>
      </c>
      <c r="L3" s="95" t="s">
        <v>72</v>
      </c>
      <c r="M3" s="95" t="s">
        <v>74</v>
      </c>
      <c r="N3" s="95" t="s">
        <v>76</v>
      </c>
      <c r="O3" s="95" t="s">
        <v>80</v>
      </c>
      <c r="P3" s="95" t="s">
        <v>85</v>
      </c>
      <c r="Q3" s="95" t="s">
        <v>87</v>
      </c>
      <c r="R3" s="95" t="s">
        <v>89</v>
      </c>
      <c r="S3" s="95" t="s">
        <v>91</v>
      </c>
      <c r="T3" s="95" t="s">
        <v>93</v>
      </c>
      <c r="U3" s="95" t="s">
        <v>95</v>
      </c>
      <c r="V3" s="95" t="s">
        <v>97</v>
      </c>
      <c r="W3" s="95" t="s">
        <v>99</v>
      </c>
      <c r="X3" s="95" t="s">
        <v>102</v>
      </c>
      <c r="Y3" s="95" t="s">
        <v>105</v>
      </c>
      <c r="Z3" s="95" t="s">
        <v>107</v>
      </c>
      <c r="AA3" s="95" t="s">
        <v>109</v>
      </c>
      <c r="AB3" s="95" t="s">
        <v>111</v>
      </c>
      <c r="AC3" s="95" t="s">
        <v>113</v>
      </c>
      <c r="AD3" s="95" t="s">
        <v>115</v>
      </c>
      <c r="AE3" s="95" t="s">
        <v>117</v>
      </c>
      <c r="AF3" s="95" t="s">
        <v>119</v>
      </c>
      <c r="AG3" s="95" t="s">
        <v>121</v>
      </c>
      <c r="AH3" s="95" t="s">
        <v>123</v>
      </c>
      <c r="AI3" s="95" t="s">
        <v>125</v>
      </c>
      <c r="AJ3" s="95" t="s">
        <v>128</v>
      </c>
      <c r="AK3" s="95" t="s">
        <v>130</v>
      </c>
      <c r="AL3" s="95" t="s">
        <v>133</v>
      </c>
      <c r="AM3" s="95" t="s">
        <v>138</v>
      </c>
      <c r="AN3" s="95" t="s">
        <v>140</v>
      </c>
      <c r="AO3" s="95" t="s">
        <v>142</v>
      </c>
      <c r="AP3" s="95" t="s">
        <v>144</v>
      </c>
      <c r="AQ3" s="95" t="s">
        <v>147</v>
      </c>
      <c r="AR3" s="95" t="s">
        <v>149</v>
      </c>
      <c r="AS3" s="95" t="s">
        <v>151</v>
      </c>
      <c r="AT3" s="95" t="s">
        <v>155</v>
      </c>
      <c r="AU3" s="95" t="s">
        <v>157</v>
      </c>
      <c r="AV3" s="95" t="s">
        <v>159</v>
      </c>
      <c r="AW3" s="95" t="s">
        <v>161</v>
      </c>
      <c r="AX3" s="95" t="s">
        <v>163</v>
      </c>
      <c r="AY3" s="95" t="s">
        <v>165</v>
      </c>
      <c r="AZ3" s="95" t="s">
        <v>167</v>
      </c>
      <c r="BA3" s="95" t="s">
        <v>169</v>
      </c>
      <c r="BB3" s="95" t="s">
        <v>171</v>
      </c>
      <c r="BC3" s="95" t="s">
        <v>173</v>
      </c>
      <c r="BD3" s="95" t="s">
        <v>176</v>
      </c>
      <c r="BE3" s="95" t="s">
        <v>178</v>
      </c>
      <c r="BF3" s="95" t="s">
        <v>180</v>
      </c>
      <c r="BG3" s="95" t="s">
        <v>182</v>
      </c>
      <c r="BH3" s="95" t="s">
        <v>184</v>
      </c>
      <c r="BI3" s="95" t="s">
        <v>186</v>
      </c>
      <c r="BJ3" s="95" t="s">
        <v>189</v>
      </c>
      <c r="BK3" s="95" t="s">
        <v>191</v>
      </c>
      <c r="BL3" s="95" t="s">
        <v>193</v>
      </c>
      <c r="BM3" s="95" t="s">
        <v>197</v>
      </c>
      <c r="BN3" s="95" t="s">
        <v>199</v>
      </c>
      <c r="BO3" s="95" t="s">
        <v>201</v>
      </c>
      <c r="BP3" s="95" t="s">
        <v>203</v>
      </c>
      <c r="BQ3" s="95" t="s">
        <v>205</v>
      </c>
      <c r="BR3" s="95" t="s">
        <v>207</v>
      </c>
      <c r="BS3" s="95" t="s">
        <v>210</v>
      </c>
      <c r="BT3" s="95" t="s">
        <v>213</v>
      </c>
      <c r="BU3" s="95" t="s">
        <v>215</v>
      </c>
      <c r="BV3" s="95" t="s">
        <v>217</v>
      </c>
      <c r="BW3" s="95" t="s">
        <v>219</v>
      </c>
      <c r="BX3" s="95" t="s">
        <v>221</v>
      </c>
      <c r="BY3" s="95" t="s">
        <v>223</v>
      </c>
      <c r="BZ3" s="95" t="s">
        <v>225</v>
      </c>
      <c r="CA3" s="95" t="s">
        <v>227</v>
      </c>
      <c r="CB3" s="95" t="s">
        <v>229</v>
      </c>
      <c r="CC3" s="95" t="s">
        <v>231</v>
      </c>
      <c r="CD3" s="95" t="s">
        <v>233</v>
      </c>
      <c r="CE3" s="95" t="s">
        <v>235</v>
      </c>
      <c r="CF3" s="95" t="s">
        <v>237</v>
      </c>
      <c r="CG3" s="95" t="s">
        <v>239</v>
      </c>
      <c r="CH3" s="95" t="s">
        <v>241</v>
      </c>
      <c r="CI3" s="95" t="s">
        <v>243</v>
      </c>
      <c r="CJ3" s="95" t="s">
        <v>245</v>
      </c>
      <c r="CK3" s="95" t="s">
        <v>247</v>
      </c>
      <c r="CL3" s="95" t="s">
        <v>249</v>
      </c>
      <c r="CM3" s="95" t="s">
        <v>251</v>
      </c>
    </row>
    <row r="4" spans="1:96" x14ac:dyDescent="0.7">
      <c r="A4" s="100" t="s">
        <v>397</v>
      </c>
      <c r="B4" s="100" t="s">
        <v>398</v>
      </c>
      <c r="C4" s="100" t="s">
        <v>399</v>
      </c>
      <c r="D4" s="101" t="s">
        <v>300</v>
      </c>
      <c r="E4" s="102" t="s">
        <v>301</v>
      </c>
      <c r="F4" s="102" t="s">
        <v>302</v>
      </c>
      <c r="G4" s="102" t="s">
        <v>303</v>
      </c>
      <c r="H4" s="102" t="s">
        <v>304</v>
      </c>
      <c r="I4" s="102" t="s">
        <v>305</v>
      </c>
      <c r="J4" s="102" t="s">
        <v>306</v>
      </c>
      <c r="K4" s="102" t="s">
        <v>307</v>
      </c>
      <c r="L4" s="102" t="s">
        <v>308</v>
      </c>
      <c r="M4" s="102" t="s">
        <v>309</v>
      </c>
      <c r="N4" s="102" t="s">
        <v>310</v>
      </c>
      <c r="O4" s="102" t="s">
        <v>311</v>
      </c>
      <c r="P4" s="102" t="s">
        <v>312</v>
      </c>
      <c r="Q4" s="102" t="s">
        <v>313</v>
      </c>
      <c r="R4" s="102" t="s">
        <v>314</v>
      </c>
      <c r="S4" s="102" t="s">
        <v>315</v>
      </c>
      <c r="T4" s="102" t="s">
        <v>316</v>
      </c>
      <c r="U4" s="102" t="s">
        <v>317</v>
      </c>
      <c r="V4" s="102" t="s">
        <v>318</v>
      </c>
      <c r="W4" s="102" t="s">
        <v>319</v>
      </c>
      <c r="X4" s="102" t="s">
        <v>320</v>
      </c>
      <c r="Y4" s="102" t="s">
        <v>321</v>
      </c>
      <c r="Z4" s="102" t="s">
        <v>322</v>
      </c>
      <c r="AA4" s="102" t="s">
        <v>323</v>
      </c>
      <c r="AB4" s="102" t="s">
        <v>324</v>
      </c>
      <c r="AC4" s="102" t="s">
        <v>325</v>
      </c>
      <c r="AD4" s="102" t="s">
        <v>326</v>
      </c>
      <c r="AE4" s="102" t="s">
        <v>327</v>
      </c>
      <c r="AF4" s="102" t="s">
        <v>328</v>
      </c>
      <c r="AG4" s="102" t="s">
        <v>329</v>
      </c>
      <c r="AH4" s="102" t="s">
        <v>330</v>
      </c>
      <c r="AI4" s="102" t="s">
        <v>331</v>
      </c>
      <c r="AJ4" s="102" t="s">
        <v>332</v>
      </c>
      <c r="AK4" s="102" t="s">
        <v>333</v>
      </c>
      <c r="AL4" s="102" t="s">
        <v>334</v>
      </c>
      <c r="AM4" s="102" t="s">
        <v>335</v>
      </c>
      <c r="AN4" s="102" t="s">
        <v>336</v>
      </c>
      <c r="AO4" s="102" t="s">
        <v>337</v>
      </c>
      <c r="AP4" s="102" t="s">
        <v>338</v>
      </c>
      <c r="AQ4" s="102" t="s">
        <v>339</v>
      </c>
      <c r="AR4" s="102" t="s">
        <v>340</v>
      </c>
      <c r="AS4" s="102" t="s">
        <v>341</v>
      </c>
      <c r="AT4" s="102" t="s">
        <v>342</v>
      </c>
      <c r="AU4" s="102" t="s">
        <v>343</v>
      </c>
      <c r="AV4" s="102" t="s">
        <v>344</v>
      </c>
      <c r="AW4" s="102" t="s">
        <v>345</v>
      </c>
      <c r="AX4" s="102" t="s">
        <v>346</v>
      </c>
      <c r="AY4" s="102" t="s">
        <v>347</v>
      </c>
      <c r="AZ4" s="102" t="s">
        <v>348</v>
      </c>
      <c r="BA4" s="102" t="s">
        <v>349</v>
      </c>
      <c r="BB4" s="102" t="s">
        <v>350</v>
      </c>
      <c r="BC4" s="102" t="s">
        <v>351</v>
      </c>
      <c r="BD4" s="102" t="s">
        <v>352</v>
      </c>
      <c r="BE4" s="102" t="s">
        <v>353</v>
      </c>
      <c r="BF4" s="102" t="s">
        <v>354</v>
      </c>
      <c r="BG4" s="102" t="s">
        <v>355</v>
      </c>
      <c r="BH4" s="102" t="s">
        <v>356</v>
      </c>
      <c r="BI4" s="102" t="s">
        <v>357</v>
      </c>
      <c r="BJ4" s="102" t="s">
        <v>358</v>
      </c>
      <c r="BK4" s="102" t="s">
        <v>359</v>
      </c>
      <c r="BL4" s="102" t="s">
        <v>360</v>
      </c>
      <c r="BM4" s="102" t="s">
        <v>361</v>
      </c>
      <c r="BN4" s="102" t="s">
        <v>362</v>
      </c>
      <c r="BO4" s="102" t="s">
        <v>363</v>
      </c>
      <c r="BP4" s="102" t="s">
        <v>364</v>
      </c>
      <c r="BQ4" s="102" t="s">
        <v>365</v>
      </c>
      <c r="BR4" s="102" t="s">
        <v>366</v>
      </c>
      <c r="BS4" s="102" t="s">
        <v>367</v>
      </c>
      <c r="BT4" s="102" t="s">
        <v>368</v>
      </c>
      <c r="BU4" s="102" t="s">
        <v>369</v>
      </c>
      <c r="BV4" s="102" t="s">
        <v>370</v>
      </c>
      <c r="BW4" s="102" t="s">
        <v>371</v>
      </c>
      <c r="BX4" s="102" t="s">
        <v>372</v>
      </c>
      <c r="BY4" s="102" t="s">
        <v>373</v>
      </c>
      <c r="BZ4" s="102" t="s">
        <v>374</v>
      </c>
      <c r="CA4" s="102" t="s">
        <v>375</v>
      </c>
      <c r="CB4" s="102" t="s">
        <v>376</v>
      </c>
      <c r="CC4" s="102" t="s">
        <v>377</v>
      </c>
      <c r="CD4" s="102" t="s">
        <v>378</v>
      </c>
      <c r="CE4" s="102" t="s">
        <v>379</v>
      </c>
      <c r="CF4" s="102" t="s">
        <v>380</v>
      </c>
      <c r="CG4" s="102" t="s">
        <v>381</v>
      </c>
      <c r="CH4" s="102" t="s">
        <v>382</v>
      </c>
      <c r="CI4" s="102" t="s">
        <v>383</v>
      </c>
      <c r="CJ4" s="102" t="s">
        <v>384</v>
      </c>
      <c r="CK4" s="102" t="s">
        <v>385</v>
      </c>
      <c r="CL4" s="102" t="s">
        <v>386</v>
      </c>
      <c r="CM4" s="102" t="s">
        <v>387</v>
      </c>
    </row>
    <row r="5" spans="1:96" x14ac:dyDescent="0.7">
      <c r="A5" s="18" t="s">
        <v>400</v>
      </c>
      <c r="B5" s="103" t="s">
        <v>401</v>
      </c>
      <c r="C5" s="19" t="s">
        <v>402</v>
      </c>
      <c r="D5" s="104">
        <f>ROUND(VLOOKUP($B5,'[4]3.ข้อมูลงบทดลองปัจจุบัน'!$A$5:$CL$846,3,0),2)</f>
        <v>482980</v>
      </c>
      <c r="E5" s="104">
        <f>ROUND(VLOOKUP($B5,'[4]3.ข้อมูลงบทดลองปัจจุบัน'!$A$5:$CL$846,4,0),2)</f>
        <v>0</v>
      </c>
      <c r="F5" s="104">
        <f>ROUND(VLOOKUP($B5,'[4]3.ข้อมูลงบทดลองปัจจุบัน'!$A$5:$CL$846,5,0),2)</f>
        <v>0</v>
      </c>
      <c r="G5" s="104">
        <f>ROUND(VLOOKUP($B5,'[4]3.ข้อมูลงบทดลองปัจจุบัน'!$A$5:$CL$846,6,0),2)</f>
        <v>0</v>
      </c>
      <c r="H5" s="104">
        <f>ROUND(VLOOKUP($B5,'[4]3.ข้อมูลงบทดลองปัจจุบัน'!$A$5:$CL$846,7,0),2)</f>
        <v>9500</v>
      </c>
      <c r="I5" s="104">
        <f>ROUND(VLOOKUP($B5,'[4]3.ข้อมูลงบทดลองปัจจุบัน'!$A$5:$CL$846,8,0),2)</f>
        <v>0</v>
      </c>
      <c r="J5" s="104">
        <f>ROUND(VLOOKUP($B5,'[4]3.ข้อมูลงบทดลองปัจจุบัน'!$A$5:$CL$846,9,0),2)</f>
        <v>4390</v>
      </c>
      <c r="K5" s="104">
        <f>ROUND(VLOOKUP($B5,'[4]3.ข้อมูลงบทดลองปัจจุบัน'!$A$5:$CL$846,10,0),2)</f>
        <v>0</v>
      </c>
      <c r="L5" s="104">
        <f>ROUND(VLOOKUP($B5,'[4]3.ข้อมูลงบทดลองปัจจุบัน'!$A$5:$CL$846,11,0),2)</f>
        <v>0</v>
      </c>
      <c r="M5" s="104">
        <f>ROUND(VLOOKUP($B5,'[4]3.ข้อมูลงบทดลองปัจจุบัน'!$A$5:$CL$846,12,0),2)</f>
        <v>0</v>
      </c>
      <c r="N5" s="104">
        <f>ROUND(VLOOKUP($B5,'[4]3.ข้อมูลงบทดลองปัจจุบัน'!$A$5:$CL$846,13,0),2)</f>
        <v>960</v>
      </c>
      <c r="O5" s="104">
        <f>ROUND(VLOOKUP($B5,'[4]3.ข้อมูลงบทดลองปัจจุบัน'!$A$5:$CL$846,14,0),2)</f>
        <v>0</v>
      </c>
      <c r="P5" s="104">
        <f>ROUND(VLOOKUP($B5,'[4]3.ข้อมูลงบทดลองปัจจุบัน'!$A$5:$CL$846,15,0),2)</f>
        <v>174780</v>
      </c>
      <c r="Q5" s="104">
        <f>ROUND(VLOOKUP($B5,'[4]3.ข้อมูลงบทดลองปัจจุบัน'!$A$5:$CL$846,16,0),2)</f>
        <v>0</v>
      </c>
      <c r="R5" s="104">
        <f>ROUND(VLOOKUP($B5,'[4]3.ข้อมูลงบทดลองปัจจุบัน'!$A$5:$CL$846,17,0),2)</f>
        <v>0</v>
      </c>
      <c r="S5" s="104">
        <f>ROUND(VLOOKUP($B5,'[4]3.ข้อมูลงบทดลองปัจจุบัน'!$A$5:$CL$846,18,0),2)</f>
        <v>21350</v>
      </c>
      <c r="T5" s="104">
        <f>ROUND(VLOOKUP($B5,'[4]3.ข้อมูลงบทดลองปัจจุบัน'!$A$5:$CL$846,19,0),2)</f>
        <v>0</v>
      </c>
      <c r="U5" s="104">
        <f>ROUND(VLOOKUP($B5,'[4]3.ข้อมูลงบทดลองปัจจุบัน'!$A$5:$CL$846,20,0),2)</f>
        <v>0</v>
      </c>
      <c r="V5" s="104">
        <f>ROUND(VLOOKUP($B5,'[4]3.ข้อมูลงบทดลองปัจจุบัน'!$A$5:$CL$846,21,0),2)</f>
        <v>0</v>
      </c>
      <c r="W5" s="104">
        <f>ROUND(VLOOKUP($B5,'[4]3.ข้อมูลงบทดลองปัจจุบัน'!$A$5:$CL$846,22,0),2)</f>
        <v>0</v>
      </c>
      <c r="X5" s="104">
        <f>ROUND(VLOOKUP($B5,'[4]3.ข้อมูลงบทดลองปัจจุบัน'!$A$5:$CL$846,23,0),2)</f>
        <v>0</v>
      </c>
      <c r="Y5" s="104">
        <f>ROUND(VLOOKUP($B5,'[4]3.ข้อมูลงบทดลองปัจจุบัน'!$A$5:$CL$846,24,0),2)</f>
        <v>0</v>
      </c>
      <c r="Z5" s="104">
        <f>ROUND(VLOOKUP($B5,'[4]3.ข้อมูลงบทดลองปัจจุบัน'!$A$5:$CL$846,25,0),2)</f>
        <v>0</v>
      </c>
      <c r="AA5" s="104">
        <f>ROUND(VLOOKUP($B5,'[4]3.ข้อมูลงบทดลองปัจจุบัน'!$A$5:$CL$846,26,0),2)</f>
        <v>0</v>
      </c>
      <c r="AB5" s="104">
        <f>ROUND(VLOOKUP($B5,'[4]3.ข้อมูลงบทดลองปัจจุบัน'!$A$5:$CL$846,27,0),2)</f>
        <v>0</v>
      </c>
      <c r="AC5" s="104">
        <f>ROUND(VLOOKUP($B5,'[4]3.ข้อมูลงบทดลองปัจจุบัน'!$A$5:$CL$846,28,0),2)</f>
        <v>0</v>
      </c>
      <c r="AD5" s="104">
        <f>ROUND(VLOOKUP($B5,'[4]3.ข้อมูลงบทดลองปัจจุบัน'!$A$5:$CL$846,29,0),2)</f>
        <v>0</v>
      </c>
      <c r="AE5" s="104">
        <f>ROUND(VLOOKUP($B5,'[4]3.ข้อมูลงบทดลองปัจจุบัน'!$A$5:$CL$846,30,0),2)</f>
        <v>22940</v>
      </c>
      <c r="AF5" s="104">
        <f>ROUND(VLOOKUP($B5,'[4]3.ข้อมูลงบทดลองปัจจุบัน'!$A$5:$CL$846,31,0),2)</f>
        <v>0</v>
      </c>
      <c r="AG5" s="104">
        <f>ROUND(VLOOKUP($B5,'[4]3.ข้อมูลงบทดลองปัจจุบัน'!$A$5:$CL$846,32,0),2)</f>
        <v>0</v>
      </c>
      <c r="AH5" s="104">
        <f>ROUND(VLOOKUP($B5,'[4]3.ข้อมูลงบทดลองปัจจุบัน'!$A$5:$CL$846,33,0),2)</f>
        <v>0</v>
      </c>
      <c r="AI5" s="104">
        <f>ROUND(VLOOKUP($B5,'[4]3.ข้อมูลงบทดลองปัจจุบัน'!$A$5:$CL$846,34,0),2)</f>
        <v>0</v>
      </c>
      <c r="AJ5" s="104">
        <f>ROUND(VLOOKUP($B5,'[4]3.ข้อมูลงบทดลองปัจจุบัน'!$A$5:$CL$846,35,0),2)</f>
        <v>0</v>
      </c>
      <c r="AK5" s="104">
        <f>ROUND(VLOOKUP($B5,'[4]3.ข้อมูลงบทดลองปัจจุบัน'!$A$5:$CL$846,36,0),2)</f>
        <v>0</v>
      </c>
      <c r="AL5" s="104">
        <f>ROUND(VLOOKUP($B5,'[4]3.ข้อมูลงบทดลองปัจจุบัน'!$A$5:$CL$846,37,0),2)</f>
        <v>6591757</v>
      </c>
      <c r="AM5" s="104">
        <f>ROUND(VLOOKUP($B5,'[4]3.ข้อมูลงบทดลองปัจจุบัน'!$A$5:$CL$846,38,0),2)</f>
        <v>0</v>
      </c>
      <c r="AN5" s="104">
        <f>ROUND(VLOOKUP($B5,'[4]3.ข้อมูลงบทดลองปัจจุบัน'!$A$5:$CL$846,39,0),2)</f>
        <v>0</v>
      </c>
      <c r="AO5" s="104">
        <f>ROUND(VLOOKUP($B5,'[4]3.ข้อมูลงบทดลองปัจจุบัน'!$A$5:$CL$846,40,0),2)</f>
        <v>0</v>
      </c>
      <c r="AP5" s="104">
        <f>ROUND(VLOOKUP($B5,'[4]3.ข้อมูลงบทดลองปัจจุบัน'!$A$5:$CL$846,41,0),2)</f>
        <v>0</v>
      </c>
      <c r="AQ5" s="104">
        <f>ROUND(VLOOKUP($B5,'[4]3.ข้อมูลงบทดลองปัจจุบัน'!$A$5:$CL$846,42,0),2)</f>
        <v>0</v>
      </c>
      <c r="AR5" s="104">
        <f>ROUND(VLOOKUP($B5,'[4]3.ข้อมูลงบทดลองปัจจุบัน'!$A$5:$CL$846,43,0),2)</f>
        <v>0</v>
      </c>
      <c r="AS5" s="104">
        <f>ROUND(VLOOKUP($B5,'[4]3.ข้อมูลงบทดลองปัจจุบัน'!$A$5:$CL$846,44,0),2)</f>
        <v>0</v>
      </c>
      <c r="AT5" s="104">
        <f>ROUND(VLOOKUP($B5,'[4]3.ข้อมูลงบทดลองปัจจุบัน'!$A$5:$CL$846,45,0),2)</f>
        <v>0</v>
      </c>
      <c r="AU5" s="104">
        <f>ROUND(VLOOKUP($B5,'[4]3.ข้อมูลงบทดลองปัจจุบัน'!$A$5:$CL$846,46,0),2)</f>
        <v>0</v>
      </c>
      <c r="AV5" s="104">
        <f>ROUND(VLOOKUP($B5,'[4]3.ข้อมูลงบทดลองปัจจุบัน'!$A$5:$CL$846,47,0),2)</f>
        <v>0</v>
      </c>
      <c r="AW5" s="104">
        <f>ROUND(VLOOKUP($B5,'[4]3.ข้อมูลงบทดลองปัจจุบัน'!$A$5:$CL$846,48,0),2)</f>
        <v>0</v>
      </c>
      <c r="AX5" s="104">
        <f>ROUND(VLOOKUP($B5,'[4]3.ข้อมูลงบทดลองปัจจุบัน'!$A$5:$CL$846,49,0),2)</f>
        <v>0</v>
      </c>
      <c r="AY5" s="104">
        <f>ROUND(VLOOKUP($B5,'[4]3.ข้อมูลงบทดลองปัจจุบัน'!$A$5:$CL$846,50,0),2)</f>
        <v>0</v>
      </c>
      <c r="AZ5" s="104">
        <f>ROUND(VLOOKUP($B5,'[4]3.ข้อมูลงบทดลองปัจจุบัน'!$A$5:$CL$846,51,0),2)</f>
        <v>0</v>
      </c>
      <c r="BA5" s="104">
        <f>ROUND(VLOOKUP($B5,'[4]3.ข้อมูลงบทดลองปัจจุบัน'!$A$5:$CL$846,52,0),2)</f>
        <v>0</v>
      </c>
      <c r="BB5" s="104">
        <f>ROUND(VLOOKUP($B5,'[4]3.ข้อมูลงบทดลองปัจจุบัน'!$A$5:$CL$846,53,0),2)</f>
        <v>12970</v>
      </c>
      <c r="BC5" s="104">
        <f>ROUND(VLOOKUP($B5,'[4]3.ข้อมูลงบทดลองปัจจุบัน'!$A$5:$CL$846,54,0),2)</f>
        <v>0</v>
      </c>
      <c r="BD5" s="104">
        <f>ROUND(VLOOKUP($B5,'[4]3.ข้อมูลงบทดลองปัจจุบัน'!$A$5:$CL$846,55,0),2)</f>
        <v>1324622.5</v>
      </c>
      <c r="BE5" s="104">
        <f>ROUND(VLOOKUP($B5,'[4]3.ข้อมูลงบทดลองปัจจุบัน'!$A$5:$CL$846,56,0),2)</f>
        <v>110440</v>
      </c>
      <c r="BF5" s="104">
        <f>ROUND(VLOOKUP($B5,'[4]3.ข้อมูลงบทดลองปัจจุบัน'!$A$5:$CL$846,57,0),2)</f>
        <v>54030</v>
      </c>
      <c r="BG5" s="104">
        <f>ROUND(VLOOKUP($B5,'[4]3.ข้อมูลงบทดลองปัจจุบัน'!$A$5:$CL$846,58,0),2)</f>
        <v>75</v>
      </c>
      <c r="BH5" s="104">
        <f>ROUND(VLOOKUP($B5,'[4]3.ข้อมูลงบทดลองปัจจุบัน'!$A$5:$CL$846,59,0),2)</f>
        <v>89100</v>
      </c>
      <c r="BI5" s="104">
        <f>ROUND(VLOOKUP($B5,'[4]3.ข้อมูลงบทดลองปัจจุบัน'!$A$5:$CL$846,60,0),2)</f>
        <v>0</v>
      </c>
      <c r="BJ5" s="104">
        <f>ROUND(VLOOKUP($B5,'[4]3.ข้อมูลงบทดลองปัจจุบัน'!$A$5:$CL$846,61,0),2)</f>
        <v>14097</v>
      </c>
      <c r="BK5" s="104">
        <f>ROUND(VLOOKUP($B5,'[4]3.ข้อมูลงบทดลองปัจจุบัน'!$A$5:$CL$846,62,0),2)</f>
        <v>1040</v>
      </c>
      <c r="BL5" s="104">
        <f>ROUND(VLOOKUP($B5,'[4]3.ข้อมูลงบทดลองปัจจุบัน'!$A$5:$CL$846,63,0),2)</f>
        <v>0</v>
      </c>
      <c r="BM5" s="104">
        <f>ROUND(VLOOKUP($B5,'[4]3.ข้อมูลงบทดลองปัจจุบัน'!$A$5:$CL$846,64,0),2)</f>
        <v>152639</v>
      </c>
      <c r="BN5" s="104">
        <f>ROUND(VLOOKUP($B5,'[4]3.ข้อมูลงบทดลองปัจจุบัน'!$A$5:$CL$846,65,0),2)</f>
        <v>0</v>
      </c>
      <c r="BO5" s="104">
        <f>ROUND(VLOOKUP($B5,'[4]3.ข้อมูลงบทดลองปัจจุบัน'!$A$5:$CL$846,66,0),2)</f>
        <v>0</v>
      </c>
      <c r="BP5" s="104">
        <f>ROUND(VLOOKUP($B5,'[4]3.ข้อมูลงบทดลองปัจจุบัน'!$A$5:$CL$846,67,0),2)</f>
        <v>7360</v>
      </c>
      <c r="BQ5" s="104">
        <f>ROUND(VLOOKUP($B5,'[4]3.ข้อมูลงบทดลองปัจจุบัน'!$A$5:$CL$846,68,0),2)</f>
        <v>0</v>
      </c>
      <c r="BR5" s="104">
        <f>ROUND(VLOOKUP($B5,'[4]3.ข้อมูลงบทดลองปัจจุบัน'!$A$5:$CL$846,69,0),2)</f>
        <v>0</v>
      </c>
      <c r="BS5" s="104">
        <f>ROUND(VLOOKUP($B5,'[4]3.ข้อมูลงบทดลองปัจจุบัน'!$A$5:$CL$846,70,0),2)</f>
        <v>154095</v>
      </c>
      <c r="BT5" s="104">
        <f>ROUND(VLOOKUP($B5,'[4]3.ข้อมูลงบทดลองปัจจุบัน'!$A$5:$CL$846,71,0),2)</f>
        <v>0</v>
      </c>
      <c r="BU5" s="104">
        <f>ROUND(VLOOKUP($B5,'[4]3.ข้อมูลงบทดลองปัจจุบัน'!$A$5:$CL$846,72,0),2)</f>
        <v>0</v>
      </c>
      <c r="BV5" s="104">
        <f>ROUND(VLOOKUP($B5,'[4]3.ข้อมูลงบทดลองปัจจุบัน'!$A$5:$CL$846,73,0),2)</f>
        <v>0</v>
      </c>
      <c r="BW5" s="104">
        <f>ROUND(VLOOKUP($B5,'[4]3.ข้อมูลงบทดลองปัจจุบัน'!$A$5:$CL$846,74,0),2)</f>
        <v>0</v>
      </c>
      <c r="BX5" s="104">
        <f>ROUND(VLOOKUP($B5,'[4]3.ข้อมูลงบทดลองปัจจุบัน'!$A$5:$CL$846,75,0),2)</f>
        <v>0</v>
      </c>
      <c r="BY5" s="104">
        <f>ROUND(VLOOKUP($B5,'[4]3.ข้อมูลงบทดลองปัจจุบัน'!$A$5:$CL$846,76,0),2)</f>
        <v>201215</v>
      </c>
      <c r="BZ5" s="104">
        <f>ROUND(VLOOKUP($B5,'[4]3.ข้อมูลงบทดลองปัจจุบัน'!$A$5:$CL$846,77,0),2)</f>
        <v>500</v>
      </c>
      <c r="CA5" s="104">
        <f>ROUND(VLOOKUP($B5,'[4]3.ข้อมูลงบทดลองปัจจุบัน'!$A$5:$CL$846,78,0),2)</f>
        <v>0</v>
      </c>
      <c r="CB5" s="104">
        <f>ROUND(VLOOKUP($B5,'[4]3.ข้อมูลงบทดลองปัจจุบัน'!$A$5:$CL$846,79,0),2)</f>
        <v>0</v>
      </c>
      <c r="CC5" s="104">
        <f>ROUND(VLOOKUP($B5,'[4]3.ข้อมูลงบทดลองปัจจุบัน'!$A$5:$CL$846,80,0),2)</f>
        <v>0</v>
      </c>
      <c r="CD5" s="104">
        <f>ROUND(VLOOKUP($B5,'[4]3.ข้อมูลงบทดลองปัจจุบัน'!$A$5:$CL$846,81,0),2)</f>
        <v>0</v>
      </c>
      <c r="CE5" s="104">
        <f>ROUND(VLOOKUP($B5,'[4]3.ข้อมูลงบทดลองปัจจุบัน'!$A$5:$CL$846,82,0),2)</f>
        <v>2225</v>
      </c>
      <c r="CF5" s="104">
        <f>ROUND(VLOOKUP($B5,'[4]3.ข้อมูลงบทดลองปัจจุบัน'!$A$5:$CL$846,83,0),2)</f>
        <v>0</v>
      </c>
      <c r="CG5" s="104">
        <f>ROUND(VLOOKUP($B5,'[4]3.ข้อมูลงบทดลองปัจจุบัน'!$A$5:$CL$846,84,0),2)</f>
        <v>0</v>
      </c>
      <c r="CH5" s="104">
        <f>ROUND(VLOOKUP($B5,'[4]3.ข้อมูลงบทดลองปัจจุบัน'!$A$5:$CL$846,85,0),2)</f>
        <v>0</v>
      </c>
      <c r="CI5" s="104">
        <f>ROUND(VLOOKUP($B5,'[4]3.ข้อมูลงบทดลองปัจจุบัน'!$A$5:$CL$846,86,0),2)</f>
        <v>0</v>
      </c>
      <c r="CJ5" s="104">
        <f>ROUND(VLOOKUP($B5,'[4]3.ข้อมูลงบทดลองปัจจุบัน'!$A$5:$CL$846,87,0),2)</f>
        <v>0</v>
      </c>
      <c r="CK5" s="104">
        <f>ROUND(VLOOKUP($B5,'[4]3.ข้อมูลงบทดลองปัจจุบัน'!$A$5:$CL$846,88,0),2)</f>
        <v>0</v>
      </c>
      <c r="CL5" s="104">
        <f>ROUND(VLOOKUP($B5,'[4]3.ข้อมูลงบทดลองปัจจุบัน'!$A$5:$CL$846,89,0),2)</f>
        <v>0</v>
      </c>
      <c r="CM5" s="104">
        <f>ROUND(VLOOKUP($B5,'[4]3.ข้อมูลงบทดลองปัจจุบัน'!$A$5:$CL$846,90,0),2)</f>
        <v>0</v>
      </c>
      <c r="CO5" s="97"/>
      <c r="CR5" s="97" t="e">
        <f>B5-#REF!</f>
        <v>#REF!</v>
      </c>
    </row>
    <row r="6" spans="1:96" ht="22.5" customHeight="1" x14ac:dyDescent="0.7">
      <c r="A6" s="18" t="s">
        <v>400</v>
      </c>
      <c r="B6" s="103" t="s">
        <v>403</v>
      </c>
      <c r="C6" s="19" t="s">
        <v>404</v>
      </c>
      <c r="D6" s="104">
        <f>ROUND(VLOOKUP($B6,'[4]3.ข้อมูลงบทดลองปัจจุบัน'!$A$5:$CL$846,3,0),2)</f>
        <v>777780</v>
      </c>
      <c r="E6" s="104">
        <f>ROUND(VLOOKUP($B6,'[4]3.ข้อมูลงบทดลองปัจจุบัน'!$A$5:$CL$846,4,0),2)</f>
        <v>0</v>
      </c>
      <c r="F6" s="104">
        <f>ROUND(VLOOKUP($B6,'[4]3.ข้อมูลงบทดลองปัจจุบัน'!$A$5:$CL$846,5,0),2)</f>
        <v>14538</v>
      </c>
      <c r="G6" s="104">
        <f>ROUND(VLOOKUP($B6,'[4]3.ข้อมูลงบทดลองปัจจุบัน'!$A$5:$CL$846,6,0),2)</f>
        <v>0</v>
      </c>
      <c r="H6" s="104">
        <f>ROUND(VLOOKUP($B6,'[4]3.ข้อมูลงบทดลองปัจจุบัน'!$A$5:$CL$846,7,0),2)</f>
        <v>33130</v>
      </c>
      <c r="I6" s="104">
        <f>ROUND(VLOOKUP($B6,'[4]3.ข้อมูลงบทดลองปัจจุบัน'!$A$5:$CL$846,8,0),2)</f>
        <v>36760</v>
      </c>
      <c r="J6" s="104">
        <f>ROUND(VLOOKUP($B6,'[4]3.ข้อมูลงบทดลองปัจจุบัน'!$A$5:$CL$846,9,0),2)</f>
        <v>0</v>
      </c>
      <c r="K6" s="104">
        <f>ROUND(VLOOKUP($B6,'[4]3.ข้อมูลงบทดลองปัจจุบัน'!$A$5:$CL$846,10,0),2)</f>
        <v>47233</v>
      </c>
      <c r="L6" s="104">
        <f>ROUND(VLOOKUP($B6,'[4]3.ข้อมูลงบทดลองปัจจุบัน'!$A$5:$CL$846,11,0),2)</f>
        <v>0</v>
      </c>
      <c r="M6" s="104">
        <f>ROUND(VLOOKUP($B6,'[4]3.ข้อมูลงบทดลองปัจจุบัน'!$A$5:$CL$846,12,0),2)</f>
        <v>17206</v>
      </c>
      <c r="N6" s="104">
        <f>ROUND(VLOOKUP($B6,'[4]3.ข้อมูลงบทดลองปัจจุบัน'!$A$5:$CL$846,13,0),2)</f>
        <v>19530</v>
      </c>
      <c r="O6" s="104">
        <f>ROUND(VLOOKUP($B6,'[4]3.ข้อมูลงบทดลองปัจจุบัน'!$A$5:$CL$846,14,0),2)</f>
        <v>693</v>
      </c>
      <c r="P6" s="104">
        <f>ROUND(VLOOKUP($B6,'[4]3.ข้อมูลงบทดลองปัจจุบัน'!$A$5:$CL$846,15,0),2)</f>
        <v>358180</v>
      </c>
      <c r="Q6" s="104">
        <f>ROUND(VLOOKUP($B6,'[4]3.ข้อมูลงบทดลองปัจจุบัน'!$A$5:$CL$846,16,0),2)</f>
        <v>158313.45000000001</v>
      </c>
      <c r="R6" s="104">
        <f>ROUND(VLOOKUP($B6,'[4]3.ข้อมูลงบทดลองปัจจุบัน'!$A$5:$CL$846,17,0),2)</f>
        <v>3072</v>
      </c>
      <c r="S6" s="104">
        <f>ROUND(VLOOKUP($B6,'[4]3.ข้อมูลงบทดลองปัจจุบัน'!$A$5:$CL$846,18,0),2)</f>
        <v>0</v>
      </c>
      <c r="T6" s="104">
        <f>ROUND(VLOOKUP($B6,'[4]3.ข้อมูลงบทดลองปัจจุบัน'!$A$5:$CL$846,19,0),2)</f>
        <v>56348</v>
      </c>
      <c r="U6" s="104">
        <f>ROUND(VLOOKUP($B6,'[4]3.ข้อมูลงบทดลองปัจจุบัน'!$A$5:$CL$846,20,0),2)</f>
        <v>18941</v>
      </c>
      <c r="V6" s="104">
        <f>ROUND(VLOOKUP($B6,'[4]3.ข้อมูลงบทดลองปัจจุบัน'!$A$5:$CL$846,21,0),2)</f>
        <v>105550</v>
      </c>
      <c r="W6" s="104">
        <f>ROUND(VLOOKUP($B6,'[4]3.ข้อมูลงบทดลองปัจจุบัน'!$A$5:$CL$846,22,0),2)</f>
        <v>0</v>
      </c>
      <c r="X6" s="104">
        <f>ROUND(VLOOKUP($B6,'[4]3.ข้อมูลงบทดลองปัจจุบัน'!$A$5:$CL$846,23,0),2)</f>
        <v>2491356</v>
      </c>
      <c r="Y6" s="104">
        <f>ROUND(VLOOKUP($B6,'[4]3.ข้อมูลงบทดลองปัจจุบัน'!$A$5:$CL$846,24,0),2)</f>
        <v>83930</v>
      </c>
      <c r="Z6" s="104">
        <f>ROUND(VLOOKUP($B6,'[4]3.ข้อมูลงบทดลองปัจจุบัน'!$A$5:$CL$846,25,0),2)</f>
        <v>10760</v>
      </c>
      <c r="AA6" s="104">
        <f>ROUND(VLOOKUP($B6,'[4]3.ข้อมูลงบทดลองปัจจุบัน'!$A$5:$CL$846,26,0),2)</f>
        <v>0</v>
      </c>
      <c r="AB6" s="104">
        <f>ROUND(VLOOKUP($B6,'[4]3.ข้อมูลงบทดลองปัจจุบัน'!$A$5:$CL$846,27,0),2)</f>
        <v>0</v>
      </c>
      <c r="AC6" s="104">
        <f>ROUND(VLOOKUP($B6,'[4]3.ข้อมูลงบทดลองปัจจุบัน'!$A$5:$CL$846,28,0),2)</f>
        <v>3360</v>
      </c>
      <c r="AD6" s="104">
        <f>ROUND(VLOOKUP($B6,'[4]3.ข้อมูลงบทดลองปัจจุบัน'!$A$5:$CL$846,29,0),2)</f>
        <v>0</v>
      </c>
      <c r="AE6" s="104">
        <f>ROUND(VLOOKUP($B6,'[4]3.ข้อมูลงบทดลองปัจจุบัน'!$A$5:$CL$846,30,0),2)</f>
        <v>23060</v>
      </c>
      <c r="AF6" s="104">
        <f>ROUND(VLOOKUP($B6,'[4]3.ข้อมูลงบทดลองปัจจุบัน'!$A$5:$CL$846,31,0),2)</f>
        <v>0</v>
      </c>
      <c r="AG6" s="104">
        <f>ROUND(VLOOKUP($B6,'[4]3.ข้อมูลงบทดลองปัจจุบัน'!$A$5:$CL$846,32,0),2)</f>
        <v>1390</v>
      </c>
      <c r="AH6" s="104">
        <f>ROUND(VLOOKUP($B6,'[4]3.ข้อมูลงบทดลองปัจจุบัน'!$A$5:$CL$846,33,0),2)</f>
        <v>59485</v>
      </c>
      <c r="AI6" s="104">
        <f>ROUND(VLOOKUP($B6,'[4]3.ข้อมูลงบทดลองปัจจุบัน'!$A$5:$CL$846,34,0),2)</f>
        <v>42180</v>
      </c>
      <c r="AJ6" s="104">
        <f>ROUND(VLOOKUP($B6,'[4]3.ข้อมูลงบทดลองปัจจุบัน'!$A$5:$CL$846,35,0),2)</f>
        <v>0</v>
      </c>
      <c r="AK6" s="104">
        <f>ROUND(VLOOKUP($B6,'[4]3.ข้อมูลงบทดลองปัจจุบัน'!$A$5:$CL$846,36,0),2)</f>
        <v>53390</v>
      </c>
      <c r="AL6" s="104">
        <f>ROUND(VLOOKUP($B6,'[4]3.ข้อมูลงบทดลองปัจจุบัน'!$A$5:$CL$846,37,0),2)</f>
        <v>1033645</v>
      </c>
      <c r="AM6" s="104">
        <f>ROUND(VLOOKUP($B6,'[4]3.ข้อมูลงบทดลองปัจจุบัน'!$A$5:$CL$846,38,0),2)</f>
        <v>69197</v>
      </c>
      <c r="AN6" s="104">
        <f>ROUND(VLOOKUP($B6,'[4]3.ข้อมูลงบทดลองปัจจุบัน'!$A$5:$CL$846,39,0),2)</f>
        <v>16012.5</v>
      </c>
      <c r="AO6" s="104">
        <f>ROUND(VLOOKUP($B6,'[4]3.ข้อมูลงบทดลองปัจจุบัน'!$A$5:$CL$846,40,0),2)</f>
        <v>270528</v>
      </c>
      <c r="AP6" s="104">
        <f>ROUND(VLOOKUP($B6,'[4]3.ข้อมูลงบทดลองปัจจุบัน'!$A$5:$CL$846,41,0),2)</f>
        <v>11160</v>
      </c>
      <c r="AQ6" s="104">
        <f>ROUND(VLOOKUP($B6,'[4]3.ข้อมูลงบทดลองปัจจุบัน'!$A$5:$CL$846,42,0),2)</f>
        <v>33260</v>
      </c>
      <c r="AR6" s="104">
        <f>ROUND(VLOOKUP($B6,'[4]3.ข้อมูลงบทดลองปัจจุบัน'!$A$5:$CL$846,43,0),2)</f>
        <v>0</v>
      </c>
      <c r="AS6" s="104">
        <f>ROUND(VLOOKUP($B6,'[4]3.ข้อมูลงบทดลองปัจจุบัน'!$A$5:$CL$846,44,0),2)</f>
        <v>230960</v>
      </c>
      <c r="AT6" s="104">
        <f>ROUND(VLOOKUP($B6,'[4]3.ข้อมูลงบทดลองปัจจุบัน'!$A$5:$CL$846,45,0),2)</f>
        <v>0</v>
      </c>
      <c r="AU6" s="104">
        <f>ROUND(VLOOKUP($B6,'[4]3.ข้อมูลงบทดลองปัจจุบัน'!$A$5:$CL$846,46,0),2)</f>
        <v>45830</v>
      </c>
      <c r="AV6" s="104">
        <f>ROUND(VLOOKUP($B6,'[4]3.ข้อมูลงบทดลองปัจจุบัน'!$A$5:$CL$846,47,0),2)</f>
        <v>4930</v>
      </c>
      <c r="AW6" s="104">
        <f>ROUND(VLOOKUP($B6,'[4]3.ข้อมูลงบทดลองปัจจุบัน'!$A$5:$CL$846,48,0),2)</f>
        <v>5985</v>
      </c>
      <c r="AX6" s="104">
        <f>ROUND(VLOOKUP($B6,'[4]3.ข้อมูลงบทดลองปัจจุบัน'!$A$5:$CL$846,49,0),2)</f>
        <v>83045</v>
      </c>
      <c r="AY6" s="104">
        <f>ROUND(VLOOKUP($B6,'[4]3.ข้อมูลงบทดลองปัจจุบัน'!$A$5:$CL$846,50,0),2)</f>
        <v>0</v>
      </c>
      <c r="AZ6" s="104">
        <f>ROUND(VLOOKUP($B6,'[4]3.ข้อมูลงบทดลองปัจจุบัน'!$A$5:$CL$846,51,0),2)</f>
        <v>0</v>
      </c>
      <c r="BA6" s="104">
        <f>ROUND(VLOOKUP($B6,'[4]3.ข้อมูลงบทดลองปัจจุบัน'!$A$5:$CL$846,52,0),2)</f>
        <v>0</v>
      </c>
      <c r="BB6" s="104">
        <f>ROUND(VLOOKUP($B6,'[4]3.ข้อมูลงบทดลองปัจจุบัน'!$A$5:$CL$846,53,0),2)</f>
        <v>344619</v>
      </c>
      <c r="BC6" s="104">
        <f>ROUND(VLOOKUP($B6,'[4]3.ข้อมูลงบทดลองปัจจุบัน'!$A$5:$CL$846,54,0),2)</f>
        <v>0</v>
      </c>
      <c r="BD6" s="104">
        <f>ROUND(VLOOKUP($B6,'[4]3.ข้อมูลงบทดลองปัจจุบัน'!$A$5:$CL$846,55,0),2)</f>
        <v>1656781.75</v>
      </c>
      <c r="BE6" s="104">
        <f>ROUND(VLOOKUP($B6,'[4]3.ข้อมูลงบทดลองปัจจุบัน'!$A$5:$CL$846,56,0),2)</f>
        <v>179685</v>
      </c>
      <c r="BF6" s="104">
        <f>ROUND(VLOOKUP($B6,'[4]3.ข้อมูลงบทดลองปัจจุบัน'!$A$5:$CL$846,57,0),2)</f>
        <v>0</v>
      </c>
      <c r="BG6" s="104">
        <f>ROUND(VLOOKUP($B6,'[4]3.ข้อมูลงบทดลองปัจจุบัน'!$A$5:$CL$846,58,0),2)</f>
        <v>42195</v>
      </c>
      <c r="BH6" s="104">
        <f>ROUND(VLOOKUP($B6,'[4]3.ข้อมูลงบทดลองปัจจุบัน'!$A$5:$CL$846,59,0),2)</f>
        <v>676604</v>
      </c>
      <c r="BI6" s="104">
        <f>ROUND(VLOOKUP($B6,'[4]3.ข้อมูลงบทดลองปัจจุบัน'!$A$5:$CL$846,60,0),2)</f>
        <v>0</v>
      </c>
      <c r="BJ6" s="104">
        <f>ROUND(VLOOKUP($B6,'[4]3.ข้อมูลงบทดลองปัจจุบัน'!$A$5:$CL$846,61,0),2)</f>
        <v>10660</v>
      </c>
      <c r="BK6" s="104">
        <f>ROUND(VLOOKUP($B6,'[4]3.ข้อมูลงบทดลองปัจจุบัน'!$A$5:$CL$846,62,0),2)</f>
        <v>269398</v>
      </c>
      <c r="BL6" s="104">
        <f>ROUND(VLOOKUP($B6,'[4]3.ข้อมูลงบทดลองปัจจุบัน'!$A$5:$CL$846,63,0),2)</f>
        <v>16980</v>
      </c>
      <c r="BM6" s="104">
        <f>ROUND(VLOOKUP($B6,'[4]3.ข้อมูลงบทดลองปัจจุบัน'!$A$5:$CL$846,64,0),2)</f>
        <v>75670</v>
      </c>
      <c r="BN6" s="104">
        <f>ROUND(VLOOKUP($B6,'[4]3.ข้อมูลงบทดลองปัจจุบัน'!$A$5:$CL$846,65,0),2)</f>
        <v>219217</v>
      </c>
      <c r="BO6" s="104">
        <f>ROUND(VLOOKUP($B6,'[4]3.ข้อมูลงบทดลองปัจจุบัน'!$A$5:$CL$846,66,0),2)</f>
        <v>0</v>
      </c>
      <c r="BP6" s="104">
        <f>ROUND(VLOOKUP($B6,'[4]3.ข้อมูลงบทดลองปัจจุบัน'!$A$5:$CL$846,67,0),2)</f>
        <v>39400</v>
      </c>
      <c r="BQ6" s="104">
        <f>ROUND(VLOOKUP($B6,'[4]3.ข้อมูลงบทดลองปัจจุบัน'!$A$5:$CL$846,68,0),2)</f>
        <v>38359</v>
      </c>
      <c r="BR6" s="104">
        <f>ROUND(VLOOKUP($B6,'[4]3.ข้อมูลงบทดลองปัจจุบัน'!$A$5:$CL$846,69,0),2)</f>
        <v>0</v>
      </c>
      <c r="BS6" s="104">
        <f>ROUND(VLOOKUP($B6,'[4]3.ข้อมูลงบทดลองปัจจุบัน'!$A$5:$CL$846,70,0),2)</f>
        <v>267010</v>
      </c>
      <c r="BT6" s="104">
        <f>ROUND(VLOOKUP($B6,'[4]3.ข้อมูลงบทดลองปัจจุบัน'!$A$5:$CL$846,71,0),2)</f>
        <v>12165</v>
      </c>
      <c r="BU6" s="104">
        <f>ROUND(VLOOKUP($B6,'[4]3.ข้อมูลงบทดลองปัจจุบัน'!$A$5:$CL$846,72,0),2)</f>
        <v>0</v>
      </c>
      <c r="BV6" s="104">
        <f>ROUND(VLOOKUP($B6,'[4]3.ข้อมูลงบทดลองปัจจุบัน'!$A$5:$CL$846,73,0),2)</f>
        <v>0</v>
      </c>
      <c r="BW6" s="104">
        <f>ROUND(VLOOKUP($B6,'[4]3.ข้อมูลงบทดลองปัจจุบัน'!$A$5:$CL$846,74,0),2)</f>
        <v>0</v>
      </c>
      <c r="BX6" s="104">
        <f>ROUND(VLOOKUP($B6,'[4]3.ข้อมูลงบทดลองปัจจุบัน'!$A$5:$CL$846,75,0),2)</f>
        <v>0</v>
      </c>
      <c r="BY6" s="104">
        <f>ROUND(VLOOKUP($B6,'[4]3.ข้อมูลงบทดลองปัจจุบัน'!$A$5:$CL$846,76,0),2)</f>
        <v>267455</v>
      </c>
      <c r="BZ6" s="104">
        <f>ROUND(VLOOKUP($B6,'[4]3.ข้อมูลงบทดลองปัจจุบัน'!$A$5:$CL$846,77,0),2)</f>
        <v>0</v>
      </c>
      <c r="CA6" s="104">
        <f>ROUND(VLOOKUP($B6,'[4]3.ข้อมูลงบทดลองปัจจุบัน'!$A$5:$CL$846,78,0),2)</f>
        <v>0</v>
      </c>
      <c r="CB6" s="104">
        <f>ROUND(VLOOKUP($B6,'[4]3.ข้อมูลงบทดลองปัจจุบัน'!$A$5:$CL$846,79,0),2)</f>
        <v>0</v>
      </c>
      <c r="CC6" s="104">
        <f>ROUND(VLOOKUP($B6,'[4]3.ข้อมูลงบทดลองปัจจุบัน'!$A$5:$CL$846,80,0),2)</f>
        <v>0</v>
      </c>
      <c r="CD6" s="104">
        <f>ROUND(VLOOKUP($B6,'[4]3.ข้อมูลงบทดลองปัจจุบัน'!$A$5:$CL$846,81,0),2)</f>
        <v>223406</v>
      </c>
      <c r="CE6" s="104">
        <f>ROUND(VLOOKUP($B6,'[4]3.ข้อมูลงบทดลองปัจจุบัน'!$A$5:$CL$846,82,0),2)</f>
        <v>0</v>
      </c>
      <c r="CF6" s="104">
        <f>ROUND(VLOOKUP($B6,'[4]3.ข้อมูลงบทดลองปัจจุบัน'!$A$5:$CL$846,83,0),2)</f>
        <v>27150</v>
      </c>
      <c r="CG6" s="104">
        <f>ROUND(VLOOKUP($B6,'[4]3.ข้อมูลงบทดลองปัจจุบัน'!$A$5:$CL$846,84,0),2)</f>
        <v>0</v>
      </c>
      <c r="CH6" s="104">
        <f>ROUND(VLOOKUP($B6,'[4]3.ข้อมูลงบทดลองปัจจุบัน'!$A$5:$CL$846,85,0),2)</f>
        <v>0</v>
      </c>
      <c r="CI6" s="104">
        <f>ROUND(VLOOKUP($B6,'[4]3.ข้อมูลงบทดลองปัจจุบัน'!$A$5:$CL$846,86,0),2)</f>
        <v>0</v>
      </c>
      <c r="CJ6" s="104">
        <f>ROUND(VLOOKUP($B6,'[4]3.ข้อมูลงบทดลองปัจจุบัน'!$A$5:$CL$846,87,0),2)</f>
        <v>0</v>
      </c>
      <c r="CK6" s="104">
        <f>ROUND(VLOOKUP($B6,'[4]3.ข้อมูลงบทดลองปัจจุบัน'!$A$5:$CL$846,88,0),2)</f>
        <v>79921</v>
      </c>
      <c r="CL6" s="104">
        <f>ROUND(VLOOKUP($B6,'[4]3.ข้อมูลงบทดลองปัจจุบัน'!$A$5:$CL$846,89,0),2)</f>
        <v>0</v>
      </c>
      <c r="CM6" s="104">
        <f>ROUND(VLOOKUP($B6,'[4]3.ข้อมูลงบทดลองปัจจุบัน'!$A$5:$CL$846,90,0),2)</f>
        <v>0</v>
      </c>
      <c r="CO6" s="97"/>
      <c r="CR6" s="1" t="e">
        <f>B6-#REF!</f>
        <v>#REF!</v>
      </c>
    </row>
    <row r="7" spans="1:96" x14ac:dyDescent="0.7">
      <c r="A7" s="18" t="s">
        <v>400</v>
      </c>
      <c r="B7" s="103" t="s">
        <v>405</v>
      </c>
      <c r="C7" s="19" t="s">
        <v>406</v>
      </c>
      <c r="D7" s="104">
        <f>ROUND(VLOOKUP($B7,'[4]3.ข้อมูลงบทดลองปัจจุบัน'!$A$5:$CL$846,3,0),2)</f>
        <v>0</v>
      </c>
      <c r="E7" s="104">
        <f>ROUND(VLOOKUP($B7,'[4]3.ข้อมูลงบทดลองปัจจุบัน'!$A$5:$CL$846,4,0),2)</f>
        <v>0</v>
      </c>
      <c r="F7" s="104">
        <f>ROUND(VLOOKUP($B7,'[4]3.ข้อมูลงบทดลองปัจจุบัน'!$A$5:$CL$846,5,0),2)</f>
        <v>0</v>
      </c>
      <c r="G7" s="104">
        <f>ROUND(VLOOKUP($B7,'[4]3.ข้อมูลงบทดลองปัจจุบัน'!$A$5:$CL$846,6,0),2)</f>
        <v>0</v>
      </c>
      <c r="H7" s="104">
        <f>ROUND(VLOOKUP($B7,'[4]3.ข้อมูลงบทดลองปัจจุบัน'!$A$5:$CL$846,7,0),2)</f>
        <v>0</v>
      </c>
      <c r="I7" s="104">
        <f>ROUND(VLOOKUP($B7,'[4]3.ข้อมูลงบทดลองปัจจุบัน'!$A$5:$CL$846,8,0),2)</f>
        <v>0</v>
      </c>
      <c r="J7" s="104">
        <f>ROUND(VLOOKUP($B7,'[4]3.ข้อมูลงบทดลองปัจจุบัน'!$A$5:$CL$846,9,0),2)</f>
        <v>73858</v>
      </c>
      <c r="K7" s="104">
        <f>ROUND(VLOOKUP($B7,'[4]3.ข้อมูลงบทดลองปัจจุบัน'!$A$5:$CL$846,10,0),2)</f>
        <v>2398741</v>
      </c>
      <c r="L7" s="104">
        <f>ROUND(VLOOKUP($B7,'[4]3.ข้อมูลงบทดลองปัจจุบัน'!$A$5:$CL$846,11,0),2)</f>
        <v>20</v>
      </c>
      <c r="M7" s="104">
        <f>ROUND(VLOOKUP($B7,'[4]3.ข้อมูลงบทดลองปัจจุบัน'!$A$5:$CL$846,12,0),2)</f>
        <v>0</v>
      </c>
      <c r="N7" s="104">
        <f>ROUND(VLOOKUP($B7,'[4]3.ข้อมูลงบทดลองปัจจุบัน'!$A$5:$CL$846,13,0),2)</f>
        <v>575</v>
      </c>
      <c r="O7" s="104">
        <f>ROUND(VLOOKUP($B7,'[4]3.ข้อมูลงบทดลองปัจจุบัน'!$A$5:$CL$846,14,0),2)</f>
        <v>0</v>
      </c>
      <c r="P7" s="104">
        <f>ROUND(VLOOKUP($B7,'[4]3.ข้อมูลงบทดลองปัจจุบัน'!$A$5:$CL$846,15,0),2)</f>
        <v>507500</v>
      </c>
      <c r="Q7" s="104">
        <f>ROUND(VLOOKUP($B7,'[4]3.ข้อมูลงบทดลองปัจจุบัน'!$A$5:$CL$846,16,0),2)</f>
        <v>0</v>
      </c>
      <c r="R7" s="104">
        <f>ROUND(VLOOKUP($B7,'[4]3.ข้อมูลงบทดลองปัจจุบัน'!$A$5:$CL$846,17,0),2)</f>
        <v>0</v>
      </c>
      <c r="S7" s="104">
        <f>ROUND(VLOOKUP($B7,'[4]3.ข้อมูลงบทดลองปัจจุบัน'!$A$5:$CL$846,18,0),2)</f>
        <v>0</v>
      </c>
      <c r="T7" s="104">
        <f>ROUND(VLOOKUP($B7,'[4]3.ข้อมูลงบทดลองปัจจุบัน'!$A$5:$CL$846,19,0),2)</f>
        <v>0</v>
      </c>
      <c r="U7" s="104">
        <f>ROUND(VLOOKUP($B7,'[4]3.ข้อมูลงบทดลองปัจจุบัน'!$A$5:$CL$846,20,0),2)</f>
        <v>0</v>
      </c>
      <c r="V7" s="104">
        <f>ROUND(VLOOKUP($B7,'[4]3.ข้อมูลงบทดลองปัจจุบัน'!$A$5:$CL$846,21,0),2)</f>
        <v>0</v>
      </c>
      <c r="W7" s="104">
        <f>ROUND(VLOOKUP($B7,'[4]3.ข้อมูลงบทดลองปัจจุบัน'!$A$5:$CL$846,22,0),2)</f>
        <v>14462.5</v>
      </c>
      <c r="X7" s="104">
        <f>ROUND(VLOOKUP($B7,'[4]3.ข้อมูลงบทดลองปัจจุบัน'!$A$5:$CL$846,23,0),2)</f>
        <v>0</v>
      </c>
      <c r="Y7" s="104">
        <f>ROUND(VLOOKUP($B7,'[4]3.ข้อมูลงบทดลองปัจจุบัน'!$A$5:$CL$846,24,0),2)</f>
        <v>6834</v>
      </c>
      <c r="Z7" s="104">
        <f>ROUND(VLOOKUP($B7,'[4]3.ข้อมูลงบทดลองปัจจุบัน'!$A$5:$CL$846,25,0),2)</f>
        <v>0</v>
      </c>
      <c r="AA7" s="104">
        <f>ROUND(VLOOKUP($B7,'[4]3.ข้อมูลงบทดลองปัจจุบัน'!$A$5:$CL$846,26,0),2)</f>
        <v>0</v>
      </c>
      <c r="AB7" s="104">
        <f>ROUND(VLOOKUP($B7,'[4]3.ข้อมูลงบทดลองปัจจุบัน'!$A$5:$CL$846,27,0),2)</f>
        <v>0</v>
      </c>
      <c r="AC7" s="104">
        <f>ROUND(VLOOKUP($B7,'[4]3.ข้อมูลงบทดลองปัจจุบัน'!$A$5:$CL$846,28,0),2)</f>
        <v>0</v>
      </c>
      <c r="AD7" s="104">
        <f>ROUND(VLOOKUP($B7,'[4]3.ข้อมูลงบทดลองปัจจุบัน'!$A$5:$CL$846,29,0),2)</f>
        <v>0</v>
      </c>
      <c r="AE7" s="104">
        <f>ROUND(VLOOKUP($B7,'[4]3.ข้อมูลงบทดลองปัจจุบัน'!$A$5:$CL$846,30,0),2)</f>
        <v>0</v>
      </c>
      <c r="AF7" s="104">
        <f>ROUND(VLOOKUP($B7,'[4]3.ข้อมูลงบทดลองปัจจุบัน'!$A$5:$CL$846,31,0),2)</f>
        <v>0</v>
      </c>
      <c r="AG7" s="104">
        <f>ROUND(VLOOKUP($B7,'[4]3.ข้อมูลงบทดลองปัจจุบัน'!$A$5:$CL$846,32,0),2)</f>
        <v>0</v>
      </c>
      <c r="AH7" s="104">
        <f>ROUND(VLOOKUP($B7,'[4]3.ข้อมูลงบทดลองปัจจุบัน'!$A$5:$CL$846,33,0),2)</f>
        <v>0</v>
      </c>
      <c r="AI7" s="104">
        <f>ROUND(VLOOKUP($B7,'[4]3.ข้อมูลงบทดลองปัจจุบัน'!$A$5:$CL$846,34,0),2)</f>
        <v>0</v>
      </c>
      <c r="AJ7" s="104">
        <f>ROUND(VLOOKUP($B7,'[4]3.ข้อมูลงบทดลองปัจจุบัน'!$A$5:$CL$846,35,0),2)</f>
        <v>0</v>
      </c>
      <c r="AK7" s="104">
        <f>ROUND(VLOOKUP($B7,'[4]3.ข้อมูลงบทดลองปัจจุบัน'!$A$5:$CL$846,36,0),2)</f>
        <v>0</v>
      </c>
      <c r="AL7" s="104">
        <f>ROUND(VLOOKUP($B7,'[4]3.ข้อมูลงบทดลองปัจจุบัน'!$A$5:$CL$846,37,0),2)</f>
        <v>355625.2</v>
      </c>
      <c r="AM7" s="104">
        <f>ROUND(VLOOKUP($B7,'[4]3.ข้อมูลงบทดลองปัจจุบัน'!$A$5:$CL$846,38,0),2)</f>
        <v>0</v>
      </c>
      <c r="AN7" s="104">
        <f>ROUND(VLOOKUP($B7,'[4]3.ข้อมูลงบทดลองปัจจุบัน'!$A$5:$CL$846,39,0),2)</f>
        <v>0</v>
      </c>
      <c r="AO7" s="104">
        <f>ROUND(VLOOKUP($B7,'[4]3.ข้อมูลงบทดลองปัจจุบัน'!$A$5:$CL$846,40,0),2)</f>
        <v>0</v>
      </c>
      <c r="AP7" s="104">
        <f>ROUND(VLOOKUP($B7,'[4]3.ข้อมูลงบทดลองปัจจุบัน'!$A$5:$CL$846,41,0),2)</f>
        <v>0</v>
      </c>
      <c r="AQ7" s="104">
        <f>ROUND(VLOOKUP($B7,'[4]3.ข้อมูลงบทดลองปัจจุบัน'!$A$5:$CL$846,42,0),2)</f>
        <v>0</v>
      </c>
      <c r="AR7" s="104">
        <f>ROUND(VLOOKUP($B7,'[4]3.ข้อมูลงบทดลองปัจจุบัน'!$A$5:$CL$846,43,0),2)</f>
        <v>0</v>
      </c>
      <c r="AS7" s="104">
        <f>ROUND(VLOOKUP($B7,'[4]3.ข้อมูลงบทดลองปัจจุบัน'!$A$5:$CL$846,44,0),2)</f>
        <v>0</v>
      </c>
      <c r="AT7" s="104">
        <f>ROUND(VLOOKUP($B7,'[4]3.ข้อมูลงบทดลองปัจจุบัน'!$A$5:$CL$846,45,0),2)</f>
        <v>0</v>
      </c>
      <c r="AU7" s="104">
        <f>ROUND(VLOOKUP($B7,'[4]3.ข้อมูลงบทดลองปัจจุบัน'!$A$5:$CL$846,46,0),2)</f>
        <v>0</v>
      </c>
      <c r="AV7" s="104">
        <f>ROUND(VLOOKUP($B7,'[4]3.ข้อมูลงบทดลองปัจจุบัน'!$A$5:$CL$846,47,0),2)</f>
        <v>0</v>
      </c>
      <c r="AW7" s="104">
        <f>ROUND(VLOOKUP($B7,'[4]3.ข้อมูลงบทดลองปัจจุบัน'!$A$5:$CL$846,48,0),2)</f>
        <v>0</v>
      </c>
      <c r="AX7" s="104">
        <f>ROUND(VLOOKUP($B7,'[4]3.ข้อมูลงบทดลองปัจจุบัน'!$A$5:$CL$846,49,0),2)</f>
        <v>0</v>
      </c>
      <c r="AY7" s="104">
        <f>ROUND(VLOOKUP($B7,'[4]3.ข้อมูลงบทดลองปัจจุบัน'!$A$5:$CL$846,50,0),2)</f>
        <v>0</v>
      </c>
      <c r="AZ7" s="104">
        <f>ROUND(VLOOKUP($B7,'[4]3.ข้อมูลงบทดลองปัจจุบัน'!$A$5:$CL$846,51,0),2)</f>
        <v>0</v>
      </c>
      <c r="BA7" s="104">
        <f>ROUND(VLOOKUP($B7,'[4]3.ข้อมูลงบทดลองปัจจุบัน'!$A$5:$CL$846,52,0),2)</f>
        <v>0</v>
      </c>
      <c r="BB7" s="104">
        <f>ROUND(VLOOKUP($B7,'[4]3.ข้อมูลงบทดลองปัจจุบัน'!$A$5:$CL$846,53,0),2)</f>
        <v>227753.75</v>
      </c>
      <c r="BC7" s="104">
        <f>ROUND(VLOOKUP($B7,'[4]3.ข้อมูลงบทดลองปัจจุบัน'!$A$5:$CL$846,54,0),2)</f>
        <v>0</v>
      </c>
      <c r="BD7" s="104">
        <f>ROUND(VLOOKUP($B7,'[4]3.ข้อมูลงบทดลองปัจจุบัน'!$A$5:$CL$846,55,0),2)</f>
        <v>416103.75</v>
      </c>
      <c r="BE7" s="104">
        <f>ROUND(VLOOKUP($B7,'[4]3.ข้อมูลงบทดลองปัจจุบัน'!$A$5:$CL$846,56,0),2)</f>
        <v>6050</v>
      </c>
      <c r="BF7" s="104">
        <f>ROUND(VLOOKUP($B7,'[4]3.ข้อมูลงบทดลองปัจจุบัน'!$A$5:$CL$846,57,0),2)</f>
        <v>0</v>
      </c>
      <c r="BG7" s="104">
        <f>ROUND(VLOOKUP($B7,'[4]3.ข้อมูลงบทดลองปัจจุบัน'!$A$5:$CL$846,58,0),2)</f>
        <v>1562</v>
      </c>
      <c r="BH7" s="104">
        <f>ROUND(VLOOKUP($B7,'[4]3.ข้อมูลงบทดลองปัจจุบัน'!$A$5:$CL$846,59,0),2)</f>
        <v>18983.75</v>
      </c>
      <c r="BI7" s="104">
        <f>ROUND(VLOOKUP($B7,'[4]3.ข้อมูลงบทดลองปัจจุบัน'!$A$5:$CL$846,60,0),2)</f>
        <v>385</v>
      </c>
      <c r="BJ7" s="104">
        <f>ROUND(VLOOKUP($B7,'[4]3.ข้อมูลงบทดลองปัจจุบัน'!$A$5:$CL$846,61,0),2)</f>
        <v>0</v>
      </c>
      <c r="BK7" s="104">
        <f>ROUND(VLOOKUP($B7,'[4]3.ข้อมูลงบทดลองปัจจุบัน'!$A$5:$CL$846,62,0),2)</f>
        <v>0</v>
      </c>
      <c r="BL7" s="104">
        <f>ROUND(VLOOKUP($B7,'[4]3.ข้อมูลงบทดลองปัจจุบัน'!$A$5:$CL$846,63,0),2)</f>
        <v>0</v>
      </c>
      <c r="BM7" s="104">
        <f>ROUND(VLOOKUP($B7,'[4]3.ข้อมูลงบทดลองปัจจุบัน'!$A$5:$CL$846,64,0),2)</f>
        <v>5211</v>
      </c>
      <c r="BN7" s="104">
        <f>ROUND(VLOOKUP($B7,'[4]3.ข้อมูลงบทดลองปัจจุบัน'!$A$5:$CL$846,65,0),2)</f>
        <v>0</v>
      </c>
      <c r="BO7" s="104">
        <f>ROUND(VLOOKUP($B7,'[4]3.ข้อมูลงบทดลองปัจจุบัน'!$A$5:$CL$846,66,0),2)</f>
        <v>0</v>
      </c>
      <c r="BP7" s="104">
        <f>ROUND(VLOOKUP($B7,'[4]3.ข้อมูลงบทดลองปัจจุบัน'!$A$5:$CL$846,67,0),2)</f>
        <v>149</v>
      </c>
      <c r="BQ7" s="104">
        <f>ROUND(VLOOKUP($B7,'[4]3.ข้อมูลงบทดลองปัจจุบัน'!$A$5:$CL$846,68,0),2)</f>
        <v>0</v>
      </c>
      <c r="BR7" s="104">
        <f>ROUND(VLOOKUP($B7,'[4]3.ข้อมูลงบทดลองปัจจุบัน'!$A$5:$CL$846,69,0),2)</f>
        <v>0</v>
      </c>
      <c r="BS7" s="104">
        <f>ROUND(VLOOKUP($B7,'[4]3.ข้อมูลงบทดลองปัจจุบัน'!$A$5:$CL$846,70,0),2)</f>
        <v>188014</v>
      </c>
      <c r="BT7" s="104">
        <f>ROUND(VLOOKUP($B7,'[4]3.ข้อมูลงบทดลองปัจจุบัน'!$A$5:$CL$846,71,0),2)</f>
        <v>0</v>
      </c>
      <c r="BU7" s="104">
        <f>ROUND(VLOOKUP($B7,'[4]3.ข้อมูลงบทดลองปัจจุบัน'!$A$5:$CL$846,72,0),2)</f>
        <v>0</v>
      </c>
      <c r="BV7" s="104">
        <f>ROUND(VLOOKUP($B7,'[4]3.ข้อมูลงบทดลองปัจจุบัน'!$A$5:$CL$846,73,0),2)</f>
        <v>0</v>
      </c>
      <c r="BW7" s="104">
        <f>ROUND(VLOOKUP($B7,'[4]3.ข้อมูลงบทดลองปัจจุบัน'!$A$5:$CL$846,74,0),2)</f>
        <v>0</v>
      </c>
      <c r="BX7" s="104">
        <f>ROUND(VLOOKUP($B7,'[4]3.ข้อมูลงบทดลองปัจจุบัน'!$A$5:$CL$846,75,0),2)</f>
        <v>0</v>
      </c>
      <c r="BY7" s="104">
        <f>ROUND(VLOOKUP($B7,'[4]3.ข้อมูลงบทดลองปัจจุบัน'!$A$5:$CL$846,76,0),2)</f>
        <v>0</v>
      </c>
      <c r="BZ7" s="104">
        <f>ROUND(VLOOKUP($B7,'[4]3.ข้อมูลงบทดลองปัจจุบัน'!$A$5:$CL$846,77,0),2)</f>
        <v>0</v>
      </c>
      <c r="CA7" s="104">
        <f>ROUND(VLOOKUP($B7,'[4]3.ข้อมูลงบทดลองปัจจุบัน'!$A$5:$CL$846,78,0),2)</f>
        <v>0</v>
      </c>
      <c r="CB7" s="104">
        <f>ROUND(VLOOKUP($B7,'[4]3.ข้อมูลงบทดลองปัจจุบัน'!$A$5:$CL$846,79,0),2)</f>
        <v>0</v>
      </c>
      <c r="CC7" s="104">
        <f>ROUND(VLOOKUP($B7,'[4]3.ข้อมูลงบทดลองปัจจุบัน'!$A$5:$CL$846,80,0),2)</f>
        <v>0</v>
      </c>
      <c r="CD7" s="104">
        <f>ROUND(VLOOKUP($B7,'[4]3.ข้อมูลงบทดลองปัจจุบัน'!$A$5:$CL$846,81,0),2)</f>
        <v>81100</v>
      </c>
      <c r="CE7" s="104">
        <f>ROUND(VLOOKUP($B7,'[4]3.ข้อมูลงบทดลองปัจจุบัน'!$A$5:$CL$846,82,0),2)</f>
        <v>53231</v>
      </c>
      <c r="CF7" s="104">
        <f>ROUND(VLOOKUP($B7,'[4]3.ข้อมูลงบทดลองปัจจุบัน'!$A$5:$CL$846,83,0),2)</f>
        <v>0</v>
      </c>
      <c r="CG7" s="104">
        <f>ROUND(VLOOKUP($B7,'[4]3.ข้อมูลงบทดลองปัจจุบัน'!$A$5:$CL$846,84,0),2)</f>
        <v>0</v>
      </c>
      <c r="CH7" s="104">
        <f>ROUND(VLOOKUP($B7,'[4]3.ข้อมูลงบทดลองปัจจุบัน'!$A$5:$CL$846,85,0),2)</f>
        <v>0</v>
      </c>
      <c r="CI7" s="104">
        <f>ROUND(VLOOKUP($B7,'[4]3.ข้อมูลงบทดลองปัจจุบัน'!$A$5:$CL$846,86,0),2)</f>
        <v>0</v>
      </c>
      <c r="CJ7" s="104">
        <f>ROUND(VLOOKUP($B7,'[4]3.ข้อมูลงบทดลองปัจจุบัน'!$A$5:$CL$846,87,0),2)</f>
        <v>0</v>
      </c>
      <c r="CK7" s="104">
        <f>ROUND(VLOOKUP($B7,'[4]3.ข้อมูลงบทดลองปัจจุบัน'!$A$5:$CL$846,88,0),2)</f>
        <v>0</v>
      </c>
      <c r="CL7" s="104">
        <f>ROUND(VLOOKUP($B7,'[4]3.ข้อมูลงบทดลองปัจจุบัน'!$A$5:$CL$846,89,0),2)</f>
        <v>0</v>
      </c>
      <c r="CM7" s="104">
        <f>ROUND(VLOOKUP($B7,'[4]3.ข้อมูลงบทดลองปัจจุบัน'!$A$5:$CL$846,90,0),2)</f>
        <v>0</v>
      </c>
      <c r="CO7" s="97"/>
      <c r="CR7" s="1" t="e">
        <f>B7-#REF!</f>
        <v>#REF!</v>
      </c>
    </row>
    <row r="8" spans="1:96" x14ac:dyDescent="0.7">
      <c r="A8" s="18" t="s">
        <v>400</v>
      </c>
      <c r="B8" s="103" t="s">
        <v>407</v>
      </c>
      <c r="C8" s="19" t="s">
        <v>408</v>
      </c>
      <c r="D8" s="104">
        <f>ROUND(VLOOKUP($B8,'[4]3.ข้อมูลงบทดลองปัจจุบัน'!$A$5:$CL$846,3,0),2)</f>
        <v>26869786.949999999</v>
      </c>
      <c r="E8" s="104">
        <f>ROUND(VLOOKUP($B8,'[4]3.ข้อมูลงบทดลองปัจจุบัน'!$A$5:$CL$846,4,0),2)</f>
        <v>2438826.19</v>
      </c>
      <c r="F8" s="104">
        <f>ROUND(VLOOKUP($B8,'[4]3.ข้อมูลงบทดลองปัจจุบัน'!$A$5:$CL$846,5,0),2)</f>
        <v>1954854</v>
      </c>
      <c r="G8" s="104">
        <f>ROUND(VLOOKUP($B8,'[4]3.ข้อมูลงบทดลองปัจจุบัน'!$A$5:$CL$846,6,0),2)</f>
        <v>2779596</v>
      </c>
      <c r="H8" s="104">
        <f>ROUND(VLOOKUP($B8,'[4]3.ข้อมูลงบทดลองปัจจุบัน'!$A$5:$CL$846,7,0),2)</f>
        <v>1281687.5</v>
      </c>
      <c r="I8" s="104">
        <f>ROUND(VLOOKUP($B8,'[4]3.ข้อมูลงบทดลองปัจจุบัน'!$A$5:$CL$846,8,0),2)</f>
        <v>3398841.75</v>
      </c>
      <c r="J8" s="104">
        <f>ROUND(VLOOKUP($B8,'[4]3.ข้อมูลงบทดลองปัจจุบัน'!$A$5:$CL$846,9,0),2)</f>
        <v>2191442.75</v>
      </c>
      <c r="K8" s="104">
        <f>ROUND(VLOOKUP($B8,'[4]3.ข้อมูลงบทดลองปัจจุบัน'!$A$5:$CL$846,10,0),2)</f>
        <v>4442275</v>
      </c>
      <c r="L8" s="104">
        <f>ROUND(VLOOKUP($B8,'[4]3.ข้อมูลงบทดลองปัจจุบัน'!$A$5:$CL$846,11,0),2)</f>
        <v>2276934</v>
      </c>
      <c r="M8" s="104">
        <f>ROUND(VLOOKUP($B8,'[4]3.ข้อมูลงบทดลองปัจจุบัน'!$A$5:$CL$846,12,0),2)</f>
        <v>2529681</v>
      </c>
      <c r="N8" s="104">
        <f>ROUND(VLOOKUP($B8,'[4]3.ข้อมูลงบทดลองปัจจุบัน'!$A$5:$CL$846,13,0),2)</f>
        <v>5521888</v>
      </c>
      <c r="O8" s="104">
        <f>ROUND(VLOOKUP($B8,'[4]3.ข้อมูลงบทดลองปัจจุบัน'!$A$5:$CL$846,14,0),2)</f>
        <v>371110</v>
      </c>
      <c r="P8" s="104">
        <f>ROUND(VLOOKUP($B8,'[4]3.ข้อมูลงบทดลองปัจจุบัน'!$A$5:$CL$846,15,0),2)</f>
        <v>17025689.25</v>
      </c>
      <c r="Q8" s="104">
        <f>ROUND(VLOOKUP($B8,'[4]3.ข้อมูลงบทดลองปัจจุบัน'!$A$5:$CL$846,16,0),2)</f>
        <v>3141396.98</v>
      </c>
      <c r="R8" s="104">
        <f>ROUND(VLOOKUP($B8,'[4]3.ข้อมูลงบทดลองปัจจุบัน'!$A$5:$CL$846,17,0),2)</f>
        <v>2758811.5</v>
      </c>
      <c r="S8" s="104">
        <f>ROUND(VLOOKUP($B8,'[4]3.ข้อมูลงบทดลองปัจจุบัน'!$A$5:$CL$846,18,0),2)</f>
        <v>3598858.75</v>
      </c>
      <c r="T8" s="104">
        <f>ROUND(VLOOKUP($B8,'[4]3.ข้อมูลงบทดลองปัจจุบัน'!$A$5:$CL$846,19,0),2)</f>
        <v>2746926.66</v>
      </c>
      <c r="U8" s="104">
        <f>ROUND(VLOOKUP($B8,'[4]3.ข้อมูลงบทดลองปัจจุบัน'!$A$5:$CL$846,20,0),2)</f>
        <v>3230298.14</v>
      </c>
      <c r="V8" s="104">
        <f>ROUND(VLOOKUP($B8,'[4]3.ข้อมูลงบทดลองปัจจุบัน'!$A$5:$CL$846,21,0),2)</f>
        <v>2157142.61</v>
      </c>
      <c r="W8" s="104">
        <f>ROUND(VLOOKUP($B8,'[4]3.ข้อมูลงบทดลองปัจจุบัน'!$A$5:$CL$846,22,0),2)</f>
        <v>871439</v>
      </c>
      <c r="X8" s="104">
        <f>ROUND(VLOOKUP($B8,'[4]3.ข้อมูลงบทดลองปัจจุบัน'!$A$5:$CL$846,23,0),2)</f>
        <v>15452095.689999999</v>
      </c>
      <c r="Y8" s="104">
        <f>ROUND(VLOOKUP($B8,'[4]3.ข้อมูลงบทดลองปัจจุบัน'!$A$5:$CL$846,24,0),2)</f>
        <v>1019041</v>
      </c>
      <c r="Z8" s="104">
        <f>ROUND(VLOOKUP($B8,'[4]3.ข้อมูลงบทดลองปัจจุบัน'!$A$5:$CL$846,25,0),2)</f>
        <v>2844102.5</v>
      </c>
      <c r="AA8" s="104">
        <f>ROUND(VLOOKUP($B8,'[4]3.ข้อมูลงบทดลองปัจจุบัน'!$A$5:$CL$846,26,0),2)</f>
        <v>1865211.53</v>
      </c>
      <c r="AB8" s="104">
        <f>ROUND(VLOOKUP($B8,'[4]3.ข้อมูลงบทดลองปัจจุบัน'!$A$5:$CL$846,27,0),2)</f>
        <v>706351</v>
      </c>
      <c r="AC8" s="104">
        <f>ROUND(VLOOKUP($B8,'[4]3.ข้อมูลงบทดลองปัจจุบัน'!$A$5:$CL$846,28,0),2)</f>
        <v>1451158</v>
      </c>
      <c r="AD8" s="104">
        <f>ROUND(VLOOKUP($B8,'[4]3.ข้อมูลงบทดลองปัจจุบัน'!$A$5:$CL$846,29,0),2)</f>
        <v>1971598</v>
      </c>
      <c r="AE8" s="104">
        <f>ROUND(VLOOKUP($B8,'[4]3.ข้อมูลงบทดลองปัจจุบัน'!$A$5:$CL$846,30,0),2)</f>
        <v>5569036.1699999999</v>
      </c>
      <c r="AF8" s="104">
        <f>ROUND(VLOOKUP($B8,'[4]3.ข้อมูลงบทดลองปัจจุบัน'!$A$5:$CL$846,31,0),2)</f>
        <v>919554.5</v>
      </c>
      <c r="AG8" s="104">
        <f>ROUND(VLOOKUP($B8,'[4]3.ข้อมูลงบทดลองปัจจุบัน'!$A$5:$CL$846,32,0),2)</f>
        <v>980927</v>
      </c>
      <c r="AH8" s="104">
        <f>ROUND(VLOOKUP($B8,'[4]3.ข้อมูลงบทดลองปัจจุบัน'!$A$5:$CL$846,33,0),2)</f>
        <v>958207</v>
      </c>
      <c r="AI8" s="104">
        <f>ROUND(VLOOKUP($B8,'[4]3.ข้อมูลงบทดลองปัจจุบัน'!$A$5:$CL$846,34,0),2)</f>
        <v>3055673</v>
      </c>
      <c r="AJ8" s="104">
        <f>ROUND(VLOOKUP($B8,'[4]3.ข้อมูลงบทดลองปัจจุบัน'!$A$5:$CL$846,35,0),2)</f>
        <v>1976723.5</v>
      </c>
      <c r="AK8" s="104">
        <f>ROUND(VLOOKUP($B8,'[4]3.ข้อมูลงบทดลองปัจจุบัน'!$A$5:$CL$846,36,0),2)</f>
        <v>961269</v>
      </c>
      <c r="AL8" s="104">
        <f>ROUND(VLOOKUP($B8,'[4]3.ข้อมูลงบทดลองปัจจุบัน'!$A$5:$CL$846,37,0),2)</f>
        <v>84643864.420000002</v>
      </c>
      <c r="AM8" s="104">
        <f>ROUND(VLOOKUP($B8,'[4]3.ข้อมูลงบทดลองปัจจุบัน'!$A$5:$CL$846,38,0),2)</f>
        <v>1741711</v>
      </c>
      <c r="AN8" s="104">
        <f>ROUND(VLOOKUP($B8,'[4]3.ข้อมูลงบทดลองปัจจุบัน'!$A$5:$CL$846,39,0),2)</f>
        <v>2149979</v>
      </c>
      <c r="AO8" s="104">
        <f>ROUND(VLOOKUP($B8,'[4]3.ข้อมูลงบทดลองปัจจุบัน'!$A$5:$CL$846,40,0),2)</f>
        <v>3403548.5</v>
      </c>
      <c r="AP8" s="104">
        <f>ROUND(VLOOKUP($B8,'[4]3.ข้อมูลงบทดลองปัจจุบัน'!$A$5:$CL$846,41,0),2)</f>
        <v>2097616.6</v>
      </c>
      <c r="AQ8" s="104">
        <f>ROUND(VLOOKUP($B8,'[4]3.ข้อมูลงบทดลองปัจจุบัน'!$A$5:$CL$846,42,0),2)</f>
        <v>1609867.5</v>
      </c>
      <c r="AR8" s="104">
        <f>ROUND(VLOOKUP($B8,'[4]3.ข้อมูลงบทดลองปัจจุบัน'!$A$5:$CL$846,43,0),2)</f>
        <v>499034</v>
      </c>
      <c r="AS8" s="104">
        <f>ROUND(VLOOKUP($B8,'[4]3.ข้อมูลงบทดลองปัจจุบัน'!$A$5:$CL$846,44,0),2)</f>
        <v>7981110.7999999998</v>
      </c>
      <c r="AT8" s="104">
        <f>ROUND(VLOOKUP($B8,'[4]3.ข้อมูลงบทดลองปัจจุบัน'!$A$5:$CL$846,45,0),2)</f>
        <v>1891726.5</v>
      </c>
      <c r="AU8" s="104">
        <f>ROUND(VLOOKUP($B8,'[4]3.ข้อมูลงบทดลองปัจจุบัน'!$A$5:$CL$846,46,0),2)</f>
        <v>4487659.49</v>
      </c>
      <c r="AV8" s="104">
        <f>ROUND(VLOOKUP($B8,'[4]3.ข้อมูลงบทดลองปัจจุบัน'!$A$5:$CL$846,47,0),2)</f>
        <v>3345550.7</v>
      </c>
      <c r="AW8" s="104">
        <f>ROUND(VLOOKUP($B8,'[4]3.ข้อมูลงบทดลองปัจจุบัน'!$A$5:$CL$846,48,0),2)</f>
        <v>1722730.5</v>
      </c>
      <c r="AX8" s="104">
        <f>ROUND(VLOOKUP($B8,'[4]3.ข้อมูลงบทดลองปัจจุบัน'!$A$5:$CL$846,49,0),2)</f>
        <v>1315461.5</v>
      </c>
      <c r="AY8" s="104">
        <f>ROUND(VLOOKUP($B8,'[4]3.ข้อมูลงบทดลองปัจจุบัน'!$A$5:$CL$846,50,0),2)</f>
        <v>1775217.41</v>
      </c>
      <c r="AZ8" s="104">
        <f>ROUND(VLOOKUP($B8,'[4]3.ข้อมูลงบทดลองปัจจุบัน'!$A$5:$CL$846,51,0),2)</f>
        <v>1271577.5</v>
      </c>
      <c r="BA8" s="104">
        <f>ROUND(VLOOKUP($B8,'[4]3.ข้อมูลงบทดลองปัจจุบัน'!$A$5:$CL$846,52,0),2)</f>
        <v>2241668</v>
      </c>
      <c r="BB8" s="104">
        <f>ROUND(VLOOKUP($B8,'[4]3.ข้อมูลงบทดลองปัจจุบัน'!$A$5:$CL$846,53,0),2)</f>
        <v>12900016.630000001</v>
      </c>
      <c r="BC8" s="104">
        <f>ROUND(VLOOKUP($B8,'[4]3.ข้อมูลงบทดลองปัจจุบัน'!$A$5:$CL$846,54,0),2)</f>
        <v>1002884</v>
      </c>
      <c r="BD8" s="104">
        <f>ROUND(VLOOKUP($B8,'[4]3.ข้อมูลงบทดลองปัจจุบัน'!$A$5:$CL$846,55,0),2)</f>
        <v>25090853.449999999</v>
      </c>
      <c r="BE8" s="104">
        <f>ROUND(VLOOKUP($B8,'[4]3.ข้อมูลงบทดลองปัจจุบัน'!$A$5:$CL$846,56,0),2)</f>
        <v>4303374.0999999996</v>
      </c>
      <c r="BF8" s="104">
        <f>ROUND(VLOOKUP($B8,'[4]3.ข้อมูลงบทดลองปัจจุบัน'!$A$5:$CL$846,57,0),2)</f>
        <v>991479</v>
      </c>
      <c r="BG8" s="104">
        <f>ROUND(VLOOKUP($B8,'[4]3.ข้อมูลงบทดลองปัจจุบัน'!$A$5:$CL$846,58,0),2)</f>
        <v>2080352.3</v>
      </c>
      <c r="BH8" s="104">
        <f>ROUND(VLOOKUP($B8,'[4]3.ข้อมูลงบทดลองปัจจุบัน'!$A$5:$CL$846,59,0),2)</f>
        <v>13926381.810000001</v>
      </c>
      <c r="BI8" s="104">
        <f>ROUND(VLOOKUP($B8,'[4]3.ข้อมูลงบทดลองปัจจุบัน'!$A$5:$CL$846,60,0),2)</f>
        <v>677955.5</v>
      </c>
      <c r="BJ8" s="104">
        <f>ROUND(VLOOKUP($B8,'[4]3.ข้อมูลงบทดลองปัจจุบัน'!$A$5:$CL$846,61,0),2)</f>
        <v>600391</v>
      </c>
      <c r="BK8" s="104">
        <f>ROUND(VLOOKUP($B8,'[4]3.ข้อมูลงบทดลองปัจจุบัน'!$A$5:$CL$846,62,0),2)</f>
        <v>1503414</v>
      </c>
      <c r="BL8" s="104">
        <f>ROUND(VLOOKUP($B8,'[4]3.ข้อมูลงบทดลองปัจจุบัน'!$A$5:$CL$846,63,0),2)</f>
        <v>1692708.5</v>
      </c>
      <c r="BM8" s="104">
        <f>ROUND(VLOOKUP($B8,'[4]3.ข้อมูลงบทดลองปัจจุบัน'!$A$5:$CL$846,64,0),2)</f>
        <v>11933913.4</v>
      </c>
      <c r="BN8" s="104">
        <f>ROUND(VLOOKUP($B8,'[4]3.ข้อมูลงบทดลองปัจจุบัน'!$A$5:$CL$846,65,0),2)</f>
        <v>2761210.31</v>
      </c>
      <c r="BO8" s="104">
        <f>ROUND(VLOOKUP($B8,'[4]3.ข้อมูลงบทดลองปัจจุบัน'!$A$5:$CL$846,66,0),2)</f>
        <v>1926392.5</v>
      </c>
      <c r="BP8" s="104">
        <f>ROUND(VLOOKUP($B8,'[4]3.ข้อมูลงบทดลองปัจจุบัน'!$A$5:$CL$846,67,0),2)</f>
        <v>2592076</v>
      </c>
      <c r="BQ8" s="104">
        <f>ROUND(VLOOKUP($B8,'[4]3.ข้อมูลงบทดลองปัจจุบัน'!$A$5:$CL$846,68,0),2)</f>
        <v>1541986.46</v>
      </c>
      <c r="BR8" s="104">
        <f>ROUND(VLOOKUP($B8,'[4]3.ข้อมูลงบทดลองปัจจุบัน'!$A$5:$CL$846,69,0),2)</f>
        <v>2227841</v>
      </c>
      <c r="BS8" s="104">
        <f>ROUND(VLOOKUP($B8,'[4]3.ข้อมูลงบทดลองปัจจุบัน'!$A$5:$CL$846,70,0),2)</f>
        <v>68693668.5</v>
      </c>
      <c r="BT8" s="104">
        <f>ROUND(VLOOKUP($B8,'[4]3.ข้อมูลงบทดลองปัจจุบัน'!$A$5:$CL$846,71,0),2)</f>
        <v>2400395.5</v>
      </c>
      <c r="BU8" s="104">
        <f>ROUND(VLOOKUP($B8,'[4]3.ข้อมูลงบทดลองปัจจุบัน'!$A$5:$CL$846,72,0),2)</f>
        <v>2904462.28</v>
      </c>
      <c r="BV8" s="104">
        <f>ROUND(VLOOKUP($B8,'[4]3.ข้อมูลงบทดลองปัจจุบัน'!$A$5:$CL$846,73,0),2)</f>
        <v>25356072</v>
      </c>
      <c r="BW8" s="104">
        <f>ROUND(VLOOKUP($B8,'[4]3.ข้อมูลงบทดลองปัจจุบัน'!$A$5:$CL$846,74,0),2)</f>
        <v>440041</v>
      </c>
      <c r="BX8" s="104">
        <f>ROUND(VLOOKUP($B8,'[4]3.ข้อมูลงบทดลองปัจจุบัน'!$A$5:$CL$846,75,0),2)</f>
        <v>2118074</v>
      </c>
      <c r="BY8" s="104">
        <f>ROUND(VLOOKUP($B8,'[4]3.ข้อมูลงบทดลองปัจจุบัน'!$A$5:$CL$846,76,0),2)</f>
        <v>4592785.45</v>
      </c>
      <c r="BZ8" s="104">
        <f>ROUND(VLOOKUP($B8,'[4]3.ข้อมูลงบทดลองปัจจุบัน'!$A$5:$CL$846,77,0),2)</f>
        <v>965465.75</v>
      </c>
      <c r="CA8" s="104">
        <f>ROUND(VLOOKUP($B8,'[4]3.ข้อมูลงบทดลองปัจจุบัน'!$A$5:$CL$846,78,0),2)</f>
        <v>2129575.9</v>
      </c>
      <c r="CB8" s="104">
        <f>ROUND(VLOOKUP($B8,'[4]3.ข้อมูลงบทดลองปัจจุบัน'!$A$5:$CL$846,79,0),2)</f>
        <v>2201283</v>
      </c>
      <c r="CC8" s="104">
        <f>ROUND(VLOOKUP($B8,'[4]3.ข้อมูลงบทดลองปัจจุบัน'!$A$5:$CL$846,80,0),2)</f>
        <v>7309419.6699999999</v>
      </c>
      <c r="CD8" s="104">
        <f>ROUND(VLOOKUP($B8,'[4]3.ข้อมูลงบทดลองปัจจุบัน'!$A$5:$CL$846,81,0),2)</f>
        <v>5120093</v>
      </c>
      <c r="CE8" s="104">
        <f>ROUND(VLOOKUP($B8,'[4]3.ข้อมูลงบทดลองปัจจุบัน'!$A$5:$CL$846,82,0),2)</f>
        <v>3039412.25</v>
      </c>
      <c r="CF8" s="104">
        <f>ROUND(VLOOKUP($B8,'[4]3.ข้อมูลงบทดลองปัจจุบัน'!$A$5:$CL$846,83,0),2)</f>
        <v>4423326.5</v>
      </c>
      <c r="CG8" s="104">
        <f>ROUND(VLOOKUP($B8,'[4]3.ข้อมูลงบทดลองปัจจุบัน'!$A$5:$CL$846,84,0),2)</f>
        <v>859617</v>
      </c>
      <c r="CH8" s="104">
        <f>ROUND(VLOOKUP($B8,'[4]3.ข้อมูลงบทดลองปัจจุบัน'!$A$5:$CL$846,85,0),2)</f>
        <v>1918535</v>
      </c>
      <c r="CI8" s="104">
        <f>ROUND(VLOOKUP($B8,'[4]3.ข้อมูลงบทดลองปัจจุบัน'!$A$5:$CL$846,86,0),2)</f>
        <v>737236.08</v>
      </c>
      <c r="CJ8" s="104">
        <f>ROUND(VLOOKUP($B8,'[4]3.ข้อมูลงบทดลองปัจจุบัน'!$A$5:$CL$846,87,0),2)</f>
        <v>1040774.5</v>
      </c>
      <c r="CK8" s="104">
        <f>ROUND(VLOOKUP($B8,'[4]3.ข้อมูลงบทดลองปัจจุบัน'!$A$5:$CL$846,88,0),2)</f>
        <v>10828695</v>
      </c>
      <c r="CL8" s="104">
        <f>ROUND(VLOOKUP($B8,'[4]3.ข้อมูลงบทดลองปัจจุบัน'!$A$5:$CL$846,89,0),2)</f>
        <v>796615</v>
      </c>
      <c r="CM8" s="104">
        <f>ROUND(VLOOKUP($B8,'[4]3.ข้อมูลงบทดลองปัจจุบัน'!$A$5:$CL$846,90,0),2)</f>
        <v>2587519.02</v>
      </c>
      <c r="CO8" s="97"/>
      <c r="CR8" s="1" t="e">
        <f>B8-#REF!</f>
        <v>#REF!</v>
      </c>
    </row>
    <row r="9" spans="1:96" x14ac:dyDescent="0.7">
      <c r="A9" s="18" t="s">
        <v>400</v>
      </c>
      <c r="B9" s="103" t="s">
        <v>409</v>
      </c>
      <c r="C9" s="19" t="s">
        <v>410</v>
      </c>
      <c r="D9" s="104">
        <f>ROUND(VLOOKUP($B9,'[4]3.ข้อมูลงบทดลองปัจจุบัน'!$A$5:$CL$846,3,0),2)</f>
        <v>51021</v>
      </c>
      <c r="E9" s="104">
        <f>ROUND(VLOOKUP($B9,'[4]3.ข้อมูลงบทดลองปัจจุบัน'!$A$5:$CL$846,4,0),2)</f>
        <v>0</v>
      </c>
      <c r="F9" s="104">
        <f>ROUND(VLOOKUP($B9,'[4]3.ข้อมูลงบทดลองปัจจุบัน'!$A$5:$CL$846,5,0),2)</f>
        <v>0</v>
      </c>
      <c r="G9" s="104">
        <f>ROUND(VLOOKUP($B9,'[4]3.ข้อมูลงบทดลองปัจจุบัน'!$A$5:$CL$846,6,0),2)</f>
        <v>0</v>
      </c>
      <c r="H9" s="104">
        <f>ROUND(VLOOKUP($B9,'[4]3.ข้อมูลงบทดลองปัจจุบัน'!$A$5:$CL$846,7,0),2)</f>
        <v>0</v>
      </c>
      <c r="I9" s="104">
        <f>ROUND(VLOOKUP($B9,'[4]3.ข้อมูลงบทดลองปัจจุบัน'!$A$5:$CL$846,8,0),2)</f>
        <v>0</v>
      </c>
      <c r="J9" s="104">
        <f>ROUND(VLOOKUP($B9,'[4]3.ข้อมูลงบทดลองปัจจุบัน'!$A$5:$CL$846,9,0),2)</f>
        <v>0</v>
      </c>
      <c r="K9" s="104">
        <f>ROUND(VLOOKUP($B9,'[4]3.ข้อมูลงบทดลองปัจจุบัน'!$A$5:$CL$846,10,0),2)</f>
        <v>4018</v>
      </c>
      <c r="L9" s="104">
        <f>ROUND(VLOOKUP($B9,'[4]3.ข้อมูลงบทดลองปัจจุบัน'!$A$5:$CL$846,11,0),2)</f>
        <v>0</v>
      </c>
      <c r="M9" s="104">
        <f>ROUND(VLOOKUP($B9,'[4]3.ข้อมูลงบทดลองปัจจุบัน'!$A$5:$CL$846,12,0),2)</f>
        <v>0</v>
      </c>
      <c r="N9" s="104">
        <f>ROUND(VLOOKUP($B9,'[4]3.ข้อมูลงบทดลองปัจจุบัน'!$A$5:$CL$846,13,0),2)</f>
        <v>628</v>
      </c>
      <c r="O9" s="104">
        <f>ROUND(VLOOKUP($B9,'[4]3.ข้อมูลงบทดลองปัจจุบัน'!$A$5:$CL$846,14,0),2)</f>
        <v>0</v>
      </c>
      <c r="P9" s="104">
        <f>ROUND(VLOOKUP($B9,'[4]3.ข้อมูลงบทดลองปัจจุบัน'!$A$5:$CL$846,15,0),2)</f>
        <v>61050.5</v>
      </c>
      <c r="Q9" s="104">
        <f>ROUND(VLOOKUP($B9,'[4]3.ข้อมูลงบทดลองปัจจุบัน'!$A$5:$CL$846,16,0),2)</f>
        <v>0</v>
      </c>
      <c r="R9" s="104">
        <f>ROUND(VLOOKUP($B9,'[4]3.ข้อมูลงบทดลองปัจจุบัน'!$A$5:$CL$846,17,0),2)</f>
        <v>0</v>
      </c>
      <c r="S9" s="104">
        <f>ROUND(VLOOKUP($B9,'[4]3.ข้อมูลงบทดลองปัจจุบัน'!$A$5:$CL$846,18,0),2)</f>
        <v>0</v>
      </c>
      <c r="T9" s="104">
        <f>ROUND(VLOOKUP($B9,'[4]3.ข้อมูลงบทดลองปัจจุบัน'!$A$5:$CL$846,19,0),2)</f>
        <v>0</v>
      </c>
      <c r="U9" s="104">
        <f>ROUND(VLOOKUP($B9,'[4]3.ข้อมูลงบทดลองปัจจุบัน'!$A$5:$CL$846,20,0),2)</f>
        <v>0</v>
      </c>
      <c r="V9" s="104">
        <f>ROUND(VLOOKUP($B9,'[4]3.ข้อมูลงบทดลองปัจจุบัน'!$A$5:$CL$846,21,0),2)</f>
        <v>0</v>
      </c>
      <c r="W9" s="104">
        <f>ROUND(VLOOKUP($B9,'[4]3.ข้อมูลงบทดลองปัจจุบัน'!$A$5:$CL$846,22,0),2)</f>
        <v>0</v>
      </c>
      <c r="X9" s="104">
        <f>ROUND(VLOOKUP($B9,'[4]3.ข้อมูลงบทดลองปัจจุบัน'!$A$5:$CL$846,23,0),2)</f>
        <v>38088.6</v>
      </c>
      <c r="Y9" s="104">
        <f>ROUND(VLOOKUP($B9,'[4]3.ข้อมูลงบทดลองปัจจุบัน'!$A$5:$CL$846,24,0),2)</f>
        <v>0</v>
      </c>
      <c r="Z9" s="104">
        <f>ROUND(VLOOKUP($B9,'[4]3.ข้อมูลงบทดลองปัจจุบัน'!$A$5:$CL$846,25,0),2)</f>
        <v>0</v>
      </c>
      <c r="AA9" s="104">
        <f>ROUND(VLOOKUP($B9,'[4]3.ข้อมูลงบทดลองปัจจุบัน'!$A$5:$CL$846,26,0),2)</f>
        <v>0</v>
      </c>
      <c r="AB9" s="104">
        <f>ROUND(VLOOKUP($B9,'[4]3.ข้อมูลงบทดลองปัจจุบัน'!$A$5:$CL$846,27,0),2)</f>
        <v>0</v>
      </c>
      <c r="AC9" s="104">
        <f>ROUND(VLOOKUP($B9,'[4]3.ข้อมูลงบทดลองปัจจุบัน'!$A$5:$CL$846,28,0),2)</f>
        <v>0</v>
      </c>
      <c r="AD9" s="104">
        <f>ROUND(VLOOKUP($B9,'[4]3.ข้อมูลงบทดลองปัจจุบัน'!$A$5:$CL$846,29,0),2)</f>
        <v>0</v>
      </c>
      <c r="AE9" s="104">
        <f>ROUND(VLOOKUP($B9,'[4]3.ข้อมูลงบทดลองปัจจุบัน'!$A$5:$CL$846,30,0),2)</f>
        <v>0</v>
      </c>
      <c r="AF9" s="104">
        <f>ROUND(VLOOKUP($B9,'[4]3.ข้อมูลงบทดลองปัจจุบัน'!$A$5:$CL$846,31,0),2)</f>
        <v>0</v>
      </c>
      <c r="AG9" s="104">
        <f>ROUND(VLOOKUP($B9,'[4]3.ข้อมูลงบทดลองปัจจุบัน'!$A$5:$CL$846,32,0),2)</f>
        <v>0</v>
      </c>
      <c r="AH9" s="104">
        <f>ROUND(VLOOKUP($B9,'[4]3.ข้อมูลงบทดลองปัจจุบัน'!$A$5:$CL$846,33,0),2)</f>
        <v>0</v>
      </c>
      <c r="AI9" s="104">
        <f>ROUND(VLOOKUP($B9,'[4]3.ข้อมูลงบทดลองปัจจุบัน'!$A$5:$CL$846,34,0),2)</f>
        <v>0</v>
      </c>
      <c r="AJ9" s="104">
        <f>ROUND(VLOOKUP($B9,'[4]3.ข้อมูลงบทดลองปัจจุบัน'!$A$5:$CL$846,35,0),2)</f>
        <v>0</v>
      </c>
      <c r="AK9" s="104">
        <f>ROUND(VLOOKUP($B9,'[4]3.ข้อมูลงบทดลองปัจจุบัน'!$A$5:$CL$846,36,0),2)</f>
        <v>0</v>
      </c>
      <c r="AL9" s="104">
        <f>ROUND(VLOOKUP($B9,'[4]3.ข้อมูลงบทดลองปัจจุบัน'!$A$5:$CL$846,37,0),2)</f>
        <v>58040</v>
      </c>
      <c r="AM9" s="104">
        <f>ROUND(VLOOKUP($B9,'[4]3.ข้อมูลงบทดลองปัจจุบัน'!$A$5:$CL$846,38,0),2)</f>
        <v>0</v>
      </c>
      <c r="AN9" s="104">
        <f>ROUND(VLOOKUP($B9,'[4]3.ข้อมูลงบทดลองปัจจุบัน'!$A$5:$CL$846,39,0),2)</f>
        <v>0</v>
      </c>
      <c r="AO9" s="104">
        <f>ROUND(VLOOKUP($B9,'[4]3.ข้อมูลงบทดลองปัจจุบัน'!$A$5:$CL$846,40,0),2)</f>
        <v>0</v>
      </c>
      <c r="AP9" s="104">
        <f>ROUND(VLOOKUP($B9,'[4]3.ข้อมูลงบทดลองปัจจุบัน'!$A$5:$CL$846,41,0),2)</f>
        <v>0</v>
      </c>
      <c r="AQ9" s="104">
        <f>ROUND(VLOOKUP($B9,'[4]3.ข้อมูลงบทดลองปัจจุบัน'!$A$5:$CL$846,42,0),2)</f>
        <v>0</v>
      </c>
      <c r="AR9" s="104">
        <f>ROUND(VLOOKUP($B9,'[4]3.ข้อมูลงบทดลองปัจจุบัน'!$A$5:$CL$846,43,0),2)</f>
        <v>0</v>
      </c>
      <c r="AS9" s="104">
        <f>ROUND(VLOOKUP($B9,'[4]3.ข้อมูลงบทดลองปัจจุบัน'!$A$5:$CL$846,44,0),2)</f>
        <v>0</v>
      </c>
      <c r="AT9" s="104">
        <f>ROUND(VLOOKUP($B9,'[4]3.ข้อมูลงบทดลองปัจจุบัน'!$A$5:$CL$846,45,0),2)</f>
        <v>0</v>
      </c>
      <c r="AU9" s="104">
        <f>ROUND(VLOOKUP($B9,'[4]3.ข้อมูลงบทดลองปัจจุบัน'!$A$5:$CL$846,46,0),2)</f>
        <v>0</v>
      </c>
      <c r="AV9" s="104">
        <f>ROUND(VLOOKUP($B9,'[4]3.ข้อมูลงบทดลองปัจจุบัน'!$A$5:$CL$846,47,0),2)</f>
        <v>8687.5</v>
      </c>
      <c r="AW9" s="104">
        <f>ROUND(VLOOKUP($B9,'[4]3.ข้อมูลงบทดลองปัจจุบัน'!$A$5:$CL$846,48,0),2)</f>
        <v>4253</v>
      </c>
      <c r="AX9" s="104">
        <f>ROUND(VLOOKUP($B9,'[4]3.ข้อมูลงบทดลองปัจจุบัน'!$A$5:$CL$846,49,0),2)</f>
        <v>0</v>
      </c>
      <c r="AY9" s="104">
        <f>ROUND(VLOOKUP($B9,'[4]3.ข้อมูลงบทดลองปัจจุบัน'!$A$5:$CL$846,50,0),2)</f>
        <v>0</v>
      </c>
      <c r="AZ9" s="104">
        <f>ROUND(VLOOKUP($B9,'[4]3.ข้อมูลงบทดลองปัจจุบัน'!$A$5:$CL$846,51,0),2)</f>
        <v>0</v>
      </c>
      <c r="BA9" s="104">
        <f>ROUND(VLOOKUP($B9,'[4]3.ข้อมูลงบทดลองปัจจุบัน'!$A$5:$CL$846,52,0),2)</f>
        <v>0</v>
      </c>
      <c r="BB9" s="104">
        <f>ROUND(VLOOKUP($B9,'[4]3.ข้อมูลงบทดลองปัจจุบัน'!$A$5:$CL$846,53,0),2)</f>
        <v>0</v>
      </c>
      <c r="BC9" s="104">
        <f>ROUND(VLOOKUP($B9,'[4]3.ข้อมูลงบทดลองปัจจุบัน'!$A$5:$CL$846,54,0),2)</f>
        <v>0</v>
      </c>
      <c r="BD9" s="104">
        <f>ROUND(VLOOKUP($B9,'[4]3.ข้อมูลงบทดลองปัจจุบัน'!$A$5:$CL$846,55,0),2)</f>
        <v>174013.25</v>
      </c>
      <c r="BE9" s="104">
        <f>ROUND(VLOOKUP($B9,'[4]3.ข้อมูลงบทดลองปัจจุบัน'!$A$5:$CL$846,56,0),2)</f>
        <v>0</v>
      </c>
      <c r="BF9" s="104">
        <f>ROUND(VLOOKUP($B9,'[4]3.ข้อมูลงบทดลองปัจจุบัน'!$A$5:$CL$846,57,0),2)</f>
        <v>0</v>
      </c>
      <c r="BG9" s="104">
        <f>ROUND(VLOOKUP($B9,'[4]3.ข้อมูลงบทดลองปัจจุบัน'!$A$5:$CL$846,58,0),2)</f>
        <v>0</v>
      </c>
      <c r="BH9" s="104">
        <f>ROUND(VLOOKUP($B9,'[4]3.ข้อมูลงบทดลองปัจจุบัน'!$A$5:$CL$846,59,0),2)</f>
        <v>48286.75</v>
      </c>
      <c r="BI9" s="104">
        <f>ROUND(VLOOKUP($B9,'[4]3.ข้อมูลงบทดลองปัจจุบัน'!$A$5:$CL$846,60,0),2)</f>
        <v>0</v>
      </c>
      <c r="BJ9" s="104">
        <f>ROUND(VLOOKUP($B9,'[4]3.ข้อมูลงบทดลองปัจจุบัน'!$A$5:$CL$846,61,0),2)</f>
        <v>0</v>
      </c>
      <c r="BK9" s="104">
        <f>ROUND(VLOOKUP($B9,'[4]3.ข้อมูลงบทดลองปัจจุบัน'!$A$5:$CL$846,62,0),2)</f>
        <v>0</v>
      </c>
      <c r="BL9" s="104">
        <f>ROUND(VLOOKUP($B9,'[4]3.ข้อมูลงบทดลองปัจจุบัน'!$A$5:$CL$846,63,0),2)</f>
        <v>0</v>
      </c>
      <c r="BM9" s="104">
        <f>ROUND(VLOOKUP($B9,'[4]3.ข้อมูลงบทดลองปัจจุบัน'!$A$5:$CL$846,64,0),2)</f>
        <v>5300</v>
      </c>
      <c r="BN9" s="104">
        <f>ROUND(VLOOKUP($B9,'[4]3.ข้อมูลงบทดลองปัจจุบัน'!$A$5:$CL$846,65,0),2)</f>
        <v>0</v>
      </c>
      <c r="BO9" s="104">
        <f>ROUND(VLOOKUP($B9,'[4]3.ข้อมูลงบทดลองปัจจุบัน'!$A$5:$CL$846,66,0),2)</f>
        <v>0</v>
      </c>
      <c r="BP9" s="104">
        <f>ROUND(VLOOKUP($B9,'[4]3.ข้อมูลงบทดลองปัจจุบัน'!$A$5:$CL$846,67,0),2)</f>
        <v>0</v>
      </c>
      <c r="BQ9" s="104">
        <f>ROUND(VLOOKUP($B9,'[4]3.ข้อมูลงบทดลองปัจจุบัน'!$A$5:$CL$846,68,0),2)</f>
        <v>0</v>
      </c>
      <c r="BR9" s="104">
        <f>ROUND(VLOOKUP($B9,'[4]3.ข้อมูลงบทดลองปัจจุบัน'!$A$5:$CL$846,69,0),2)</f>
        <v>0</v>
      </c>
      <c r="BS9" s="104">
        <f>ROUND(VLOOKUP($B9,'[4]3.ข้อมูลงบทดลองปัจจุบัน'!$A$5:$CL$846,70,0),2)</f>
        <v>3518</v>
      </c>
      <c r="BT9" s="104">
        <f>ROUND(VLOOKUP($B9,'[4]3.ข้อมูลงบทดลองปัจจุบัน'!$A$5:$CL$846,71,0),2)</f>
        <v>0</v>
      </c>
      <c r="BU9" s="104">
        <f>ROUND(VLOOKUP($B9,'[4]3.ข้อมูลงบทดลองปัจจุบัน'!$A$5:$CL$846,72,0),2)</f>
        <v>0</v>
      </c>
      <c r="BV9" s="104">
        <f>ROUND(VLOOKUP($B9,'[4]3.ข้อมูลงบทดลองปัจจุบัน'!$A$5:$CL$846,73,0),2)</f>
        <v>0</v>
      </c>
      <c r="BW9" s="104">
        <f>ROUND(VLOOKUP($B9,'[4]3.ข้อมูลงบทดลองปัจจุบัน'!$A$5:$CL$846,74,0),2)</f>
        <v>0</v>
      </c>
      <c r="BX9" s="104">
        <f>ROUND(VLOOKUP($B9,'[4]3.ข้อมูลงบทดลองปัจจุบัน'!$A$5:$CL$846,75,0),2)</f>
        <v>0</v>
      </c>
      <c r="BY9" s="104">
        <f>ROUND(VLOOKUP($B9,'[4]3.ข้อมูลงบทดลองปัจจุบัน'!$A$5:$CL$846,76,0),2)</f>
        <v>0</v>
      </c>
      <c r="BZ9" s="104">
        <f>ROUND(VLOOKUP($B9,'[4]3.ข้อมูลงบทดลองปัจจุบัน'!$A$5:$CL$846,77,0),2)</f>
        <v>0</v>
      </c>
      <c r="CA9" s="104">
        <f>ROUND(VLOOKUP($B9,'[4]3.ข้อมูลงบทดลองปัจจุบัน'!$A$5:$CL$846,78,0),2)</f>
        <v>0</v>
      </c>
      <c r="CB9" s="104">
        <f>ROUND(VLOOKUP($B9,'[4]3.ข้อมูลงบทดลองปัจจุบัน'!$A$5:$CL$846,79,0),2)</f>
        <v>0</v>
      </c>
      <c r="CC9" s="104">
        <f>ROUND(VLOOKUP($B9,'[4]3.ข้อมูลงบทดลองปัจจุบัน'!$A$5:$CL$846,80,0),2)</f>
        <v>0</v>
      </c>
      <c r="CD9" s="104">
        <f>ROUND(VLOOKUP($B9,'[4]3.ข้อมูลงบทดลองปัจจุบัน'!$A$5:$CL$846,81,0),2)</f>
        <v>0</v>
      </c>
      <c r="CE9" s="104">
        <f>ROUND(VLOOKUP($B9,'[4]3.ข้อมูลงบทดลองปัจจุบัน'!$A$5:$CL$846,82,0),2)</f>
        <v>0</v>
      </c>
      <c r="CF9" s="104">
        <f>ROUND(VLOOKUP($B9,'[4]3.ข้อมูลงบทดลองปัจจุบัน'!$A$5:$CL$846,83,0),2)</f>
        <v>24591</v>
      </c>
      <c r="CG9" s="104">
        <f>ROUND(VLOOKUP($B9,'[4]3.ข้อมูลงบทดลองปัจจุบัน'!$A$5:$CL$846,84,0),2)</f>
        <v>0</v>
      </c>
      <c r="CH9" s="104">
        <f>ROUND(VLOOKUP($B9,'[4]3.ข้อมูลงบทดลองปัจจุบัน'!$A$5:$CL$846,85,0),2)</f>
        <v>0</v>
      </c>
      <c r="CI9" s="104">
        <f>ROUND(VLOOKUP($B9,'[4]3.ข้อมูลงบทดลองปัจจุบัน'!$A$5:$CL$846,86,0),2)</f>
        <v>0</v>
      </c>
      <c r="CJ9" s="104">
        <f>ROUND(VLOOKUP($B9,'[4]3.ข้อมูลงบทดลองปัจจุบัน'!$A$5:$CL$846,87,0),2)</f>
        <v>0</v>
      </c>
      <c r="CK9" s="104">
        <f>ROUND(VLOOKUP($B9,'[4]3.ข้อมูลงบทดลองปัจจุบัน'!$A$5:$CL$846,88,0),2)</f>
        <v>0</v>
      </c>
      <c r="CL9" s="104">
        <f>ROUND(VLOOKUP($B9,'[4]3.ข้อมูลงบทดลองปัจจุบัน'!$A$5:$CL$846,89,0),2)</f>
        <v>0</v>
      </c>
      <c r="CM9" s="104">
        <f>ROUND(VLOOKUP($B9,'[4]3.ข้อมูลงบทดลองปัจจุบัน'!$A$5:$CL$846,90,0),2)</f>
        <v>0</v>
      </c>
      <c r="CO9" s="97"/>
      <c r="CR9" s="1" t="e">
        <f>B9-#REF!</f>
        <v>#REF!</v>
      </c>
    </row>
    <row r="10" spans="1:96" x14ac:dyDescent="0.7">
      <c r="A10" s="18" t="s">
        <v>400</v>
      </c>
      <c r="B10" s="103" t="s">
        <v>411</v>
      </c>
      <c r="C10" s="19" t="s">
        <v>412</v>
      </c>
      <c r="D10" s="104">
        <f>ROUND(VLOOKUP($B10,'[4]3.ข้อมูลงบทดลองปัจจุบัน'!$A$5:$CL$846,3,0),2)</f>
        <v>58609955.770000003</v>
      </c>
      <c r="E10" s="104">
        <f>ROUND(VLOOKUP($B10,'[4]3.ข้อมูลงบทดลองปัจจุบัน'!$A$5:$CL$846,4,0),2)</f>
        <v>7597442.7000000002</v>
      </c>
      <c r="F10" s="104">
        <f>ROUND(VLOOKUP($B10,'[4]3.ข้อมูลงบทดลองปัจจุบัน'!$A$5:$CL$846,5,0),2)</f>
        <v>5465723</v>
      </c>
      <c r="G10" s="104">
        <f>ROUND(VLOOKUP($B10,'[4]3.ข้อมูลงบทดลองปัจจุบัน'!$A$5:$CL$846,6,0),2)</f>
        <v>5354135.46</v>
      </c>
      <c r="H10" s="104">
        <f>ROUND(VLOOKUP($B10,'[4]3.ข้อมูลงบทดลองปัจจุบัน'!$A$5:$CL$846,7,0),2)</f>
        <v>2376478.64</v>
      </c>
      <c r="I10" s="104">
        <f>ROUND(VLOOKUP($B10,'[4]3.ข้อมูลงบทดลองปัจจุบัน'!$A$5:$CL$846,8,0),2)</f>
        <v>11041230.75</v>
      </c>
      <c r="J10" s="104">
        <f>ROUND(VLOOKUP($B10,'[4]3.ข้อมูลงบทดลองปัจจุบัน'!$A$5:$CL$846,9,0),2)</f>
        <v>7573647.9500000002</v>
      </c>
      <c r="K10" s="104">
        <f>ROUND(VLOOKUP($B10,'[4]3.ข้อมูลงบทดลองปัจจุบัน'!$A$5:$CL$846,10,0),2)</f>
        <v>9567766.4600000009</v>
      </c>
      <c r="L10" s="104">
        <f>ROUND(VLOOKUP($B10,'[4]3.ข้อมูลงบทดลองปัจจุบัน'!$A$5:$CL$846,11,0),2)</f>
        <v>3114239.44</v>
      </c>
      <c r="M10" s="104">
        <f>ROUND(VLOOKUP($B10,'[4]3.ข้อมูลงบทดลองปัจจุบัน'!$A$5:$CL$846,12,0),2)</f>
        <v>4060072.17</v>
      </c>
      <c r="N10" s="104">
        <f>ROUND(VLOOKUP($B10,'[4]3.ข้อมูลงบทดลองปัจจุบัน'!$A$5:$CL$846,13,0),2)</f>
        <v>14786818.57</v>
      </c>
      <c r="O10" s="104">
        <f>ROUND(VLOOKUP($B10,'[4]3.ข้อมูลงบทดลองปัจจุบัน'!$A$5:$CL$846,14,0),2)</f>
        <v>1224237.49</v>
      </c>
      <c r="P10" s="104">
        <f>ROUND(VLOOKUP($B10,'[4]3.ข้อมูลงบทดลองปัจจุบัน'!$A$5:$CL$846,15,0),2)</f>
        <v>33795950</v>
      </c>
      <c r="Q10" s="104">
        <f>ROUND(VLOOKUP($B10,'[4]3.ข้อมูลงบทดลองปัจจุบัน'!$A$5:$CL$846,16,0),2)</f>
        <v>4408715.5999999996</v>
      </c>
      <c r="R10" s="104">
        <f>ROUND(VLOOKUP($B10,'[4]3.ข้อมูลงบทดลองปัจจุบัน'!$A$5:$CL$846,17,0),2)</f>
        <v>3345963.95</v>
      </c>
      <c r="S10" s="104">
        <f>ROUND(VLOOKUP($B10,'[4]3.ข้อมูลงบทดลองปัจจุบัน'!$A$5:$CL$846,18,0),2)</f>
        <v>11652343.5</v>
      </c>
      <c r="T10" s="104">
        <f>ROUND(VLOOKUP($B10,'[4]3.ข้อมูลงบทดลองปัจจุบัน'!$A$5:$CL$846,19,0),2)</f>
        <v>6021293.0999999996</v>
      </c>
      <c r="U10" s="104">
        <f>ROUND(VLOOKUP($B10,'[4]3.ข้อมูลงบทดลองปัจจุบัน'!$A$5:$CL$846,20,0),2)</f>
        <v>3783042.1</v>
      </c>
      <c r="V10" s="104">
        <f>ROUND(VLOOKUP($B10,'[4]3.ข้อมูลงบทดลองปัจจุบัน'!$A$5:$CL$846,21,0),2)</f>
        <v>5486816.9299999997</v>
      </c>
      <c r="W10" s="104">
        <f>ROUND(VLOOKUP($B10,'[4]3.ข้อมูลงบทดลองปัจจุบัน'!$A$5:$CL$846,22,0),2)</f>
        <v>1884304</v>
      </c>
      <c r="X10" s="104">
        <f>ROUND(VLOOKUP($B10,'[4]3.ข้อมูลงบทดลองปัจจุบัน'!$A$5:$CL$846,23,0),2)</f>
        <v>64936251.539999999</v>
      </c>
      <c r="Y10" s="104">
        <f>ROUND(VLOOKUP($B10,'[4]3.ข้อมูลงบทดลองปัจจุบัน'!$A$5:$CL$846,24,0),2)</f>
        <v>1943998.25</v>
      </c>
      <c r="Z10" s="104">
        <f>ROUND(VLOOKUP($B10,'[4]3.ข้อมูลงบทดลองปัจจุบัน'!$A$5:$CL$846,25,0),2)</f>
        <v>3854319.5</v>
      </c>
      <c r="AA10" s="104">
        <f>ROUND(VLOOKUP($B10,'[4]3.ข้อมูลงบทดลองปัจจุบัน'!$A$5:$CL$846,26,0),2)</f>
        <v>1857300.12</v>
      </c>
      <c r="AB10" s="104">
        <f>ROUND(VLOOKUP($B10,'[4]3.ข้อมูลงบทดลองปัจจุบัน'!$A$5:$CL$846,27,0),2)</f>
        <v>2410297</v>
      </c>
      <c r="AC10" s="104">
        <f>ROUND(VLOOKUP($B10,'[4]3.ข้อมูลงบทดลองปัจจุบัน'!$A$5:$CL$846,28,0),2)</f>
        <v>1829617.5</v>
      </c>
      <c r="AD10" s="104">
        <f>ROUND(VLOOKUP($B10,'[4]3.ข้อมูลงบทดลองปัจจุบัน'!$A$5:$CL$846,29,0),2)</f>
        <v>4111845</v>
      </c>
      <c r="AE10" s="104">
        <f>ROUND(VLOOKUP($B10,'[4]3.ข้อมูลงบทดลองปัจจุบัน'!$A$5:$CL$846,30,0),2)</f>
        <v>12079686.85</v>
      </c>
      <c r="AF10" s="104">
        <f>ROUND(VLOOKUP($B10,'[4]3.ข้อมูลงบทดลองปัจจุบัน'!$A$5:$CL$846,31,0),2)</f>
        <v>2255669.25</v>
      </c>
      <c r="AG10" s="104">
        <f>ROUND(VLOOKUP($B10,'[4]3.ข้อมูลงบทดลองปัจจุบัน'!$A$5:$CL$846,32,0),2)</f>
        <v>2776165</v>
      </c>
      <c r="AH10" s="104">
        <f>ROUND(VLOOKUP($B10,'[4]3.ข้อมูลงบทดลองปัจจุบัน'!$A$5:$CL$846,33,0),2)</f>
        <v>3019332.36</v>
      </c>
      <c r="AI10" s="104">
        <f>ROUND(VLOOKUP($B10,'[4]3.ข้อมูลงบทดลองปัจจุบัน'!$A$5:$CL$846,34,0),2)</f>
        <v>10253956.949999999</v>
      </c>
      <c r="AJ10" s="104">
        <f>ROUND(VLOOKUP($B10,'[4]3.ข้อมูลงบทดลองปัจจุบัน'!$A$5:$CL$846,35,0),2)</f>
        <v>2143117.5</v>
      </c>
      <c r="AK10" s="104">
        <f>ROUND(VLOOKUP($B10,'[4]3.ข้อมูลงบทดลองปัจจุบัน'!$A$5:$CL$846,36,0),2)</f>
        <v>1885993.75</v>
      </c>
      <c r="AL10" s="104">
        <f>ROUND(VLOOKUP($B10,'[4]3.ข้อมูลงบทดลองปัจจุบัน'!$A$5:$CL$846,37,0),2)</f>
        <v>172861640.09999999</v>
      </c>
      <c r="AM10" s="104">
        <f>ROUND(VLOOKUP($B10,'[4]3.ข้อมูลงบทดลองปัจจุบัน'!$A$5:$CL$846,38,0),2)</f>
        <v>5252473</v>
      </c>
      <c r="AN10" s="104">
        <f>ROUND(VLOOKUP($B10,'[4]3.ข้อมูลงบทดลองปัจจุบัน'!$A$5:$CL$846,39,0),2)</f>
        <v>5707359</v>
      </c>
      <c r="AO10" s="104">
        <f>ROUND(VLOOKUP($B10,'[4]3.ข้อมูลงบทดลองปัจจุบัน'!$A$5:$CL$846,40,0),2)</f>
        <v>5261188.5</v>
      </c>
      <c r="AP10" s="104">
        <f>ROUND(VLOOKUP($B10,'[4]3.ข้อมูลงบทดลองปัจจุบัน'!$A$5:$CL$846,41,0),2)</f>
        <v>11691381</v>
      </c>
      <c r="AQ10" s="104">
        <f>ROUND(VLOOKUP($B10,'[4]3.ข้อมูลงบทดลองปัจจุบัน'!$A$5:$CL$846,42,0),2)</f>
        <v>9440143.25</v>
      </c>
      <c r="AR10" s="104">
        <f>ROUND(VLOOKUP($B10,'[4]3.ข้อมูลงบทดลองปัจจุบัน'!$A$5:$CL$846,43,0),2)</f>
        <v>1682290.5</v>
      </c>
      <c r="AS10" s="104">
        <f>ROUND(VLOOKUP($B10,'[4]3.ข้อมูลงบทดลองปัจจุบัน'!$A$5:$CL$846,44,0),2)</f>
        <v>29800579.760000002</v>
      </c>
      <c r="AT10" s="104">
        <f>ROUND(VLOOKUP($B10,'[4]3.ข้อมูลงบทดลองปัจจุบัน'!$A$5:$CL$846,45,0),2)</f>
        <v>2798749.75</v>
      </c>
      <c r="AU10" s="104">
        <f>ROUND(VLOOKUP($B10,'[4]3.ข้อมูลงบทดลองปัจจุบัน'!$A$5:$CL$846,46,0),2)</f>
        <v>9059023.1999999993</v>
      </c>
      <c r="AV10" s="104">
        <f>ROUND(VLOOKUP($B10,'[4]3.ข้อมูลงบทดลองปัจจุบัน'!$A$5:$CL$846,47,0),2)</f>
        <v>9515948.5700000003</v>
      </c>
      <c r="AW10" s="104">
        <f>ROUND(VLOOKUP($B10,'[4]3.ข้อมูลงบทดลองปัจจุบัน'!$A$5:$CL$846,48,0),2)</f>
        <v>4940835</v>
      </c>
      <c r="AX10" s="104">
        <f>ROUND(VLOOKUP($B10,'[4]3.ข้อมูลงบทดลองปัจจุบัน'!$A$5:$CL$846,49,0),2)</f>
        <v>2921374.25</v>
      </c>
      <c r="AY10" s="104">
        <f>ROUND(VLOOKUP($B10,'[4]3.ข้อมูลงบทดลองปัจจุบัน'!$A$5:$CL$846,50,0),2)</f>
        <v>6841171.5499999998</v>
      </c>
      <c r="AZ10" s="104">
        <f>ROUND(VLOOKUP($B10,'[4]3.ข้อมูลงบทดลองปัจจุบัน'!$A$5:$CL$846,51,0),2)</f>
        <v>4317087.75</v>
      </c>
      <c r="BA10" s="104">
        <f>ROUND(VLOOKUP($B10,'[4]3.ข้อมูลงบทดลองปัจจุบัน'!$A$5:$CL$846,52,0),2)</f>
        <v>3636098</v>
      </c>
      <c r="BB10" s="104">
        <f>ROUND(VLOOKUP($B10,'[4]3.ข้อมูลงบทดลองปัจจุบัน'!$A$5:$CL$846,53,0),2)</f>
        <v>47103743.759999998</v>
      </c>
      <c r="BC10" s="104">
        <f>ROUND(VLOOKUP($B10,'[4]3.ข้อมูลงบทดลองปัจจุบัน'!$A$5:$CL$846,54,0),2)</f>
        <v>2258950</v>
      </c>
      <c r="BD10" s="104">
        <f>ROUND(VLOOKUP($B10,'[4]3.ข้อมูลงบทดลองปัจจุบัน'!$A$5:$CL$846,55,0),2)</f>
        <v>79248412.5</v>
      </c>
      <c r="BE10" s="104">
        <f>ROUND(VLOOKUP($B10,'[4]3.ข้อมูลงบทดลองปัจจุบัน'!$A$5:$CL$846,56,0),2)</f>
        <v>12375687.74</v>
      </c>
      <c r="BF10" s="104">
        <f>ROUND(VLOOKUP($B10,'[4]3.ข้อมูลงบทดลองปัจจุบัน'!$A$5:$CL$846,57,0),2)</f>
        <v>3340569.75</v>
      </c>
      <c r="BG10" s="104">
        <f>ROUND(VLOOKUP($B10,'[4]3.ข้อมูลงบทดลองปัจจุบัน'!$A$5:$CL$846,58,0),2)</f>
        <v>2629611.35</v>
      </c>
      <c r="BH10" s="104">
        <f>ROUND(VLOOKUP($B10,'[4]3.ข้อมูลงบทดลองปัจจุบัน'!$A$5:$CL$846,59,0),2)</f>
        <v>27511155.539999999</v>
      </c>
      <c r="BI10" s="104">
        <f>ROUND(VLOOKUP($B10,'[4]3.ข้อมูลงบทดลองปัจจุบัน'!$A$5:$CL$846,60,0),2)</f>
        <v>992573</v>
      </c>
      <c r="BJ10" s="104">
        <f>ROUND(VLOOKUP($B10,'[4]3.ข้อมูลงบทดลองปัจจุบัน'!$A$5:$CL$846,61,0),2)</f>
        <v>1019358.48</v>
      </c>
      <c r="BK10" s="104">
        <f>ROUND(VLOOKUP($B10,'[4]3.ข้อมูลงบทดลองปัจจุบัน'!$A$5:$CL$846,62,0),2)</f>
        <v>1954394.5</v>
      </c>
      <c r="BL10" s="104">
        <f>ROUND(VLOOKUP($B10,'[4]3.ข้อมูลงบทดลองปัจจุบัน'!$A$5:$CL$846,63,0),2)</f>
        <v>2032986.5</v>
      </c>
      <c r="BM10" s="104">
        <f>ROUND(VLOOKUP($B10,'[4]3.ข้อมูลงบทดลองปัจจุบัน'!$A$5:$CL$846,64,0),2)</f>
        <v>36849192.25</v>
      </c>
      <c r="BN10" s="104">
        <f>ROUND(VLOOKUP($B10,'[4]3.ข้อมูลงบทดลองปัจจุบัน'!$A$5:$CL$846,65,0),2)</f>
        <v>7313720.3399999999</v>
      </c>
      <c r="BO10" s="104">
        <f>ROUND(VLOOKUP($B10,'[4]3.ข้อมูลงบทดลองปัจจุบัน'!$A$5:$CL$846,66,0),2)</f>
        <v>7910768.9500000002</v>
      </c>
      <c r="BP10" s="104">
        <f>ROUND(VLOOKUP($B10,'[4]3.ข้อมูลงบทดลองปัจจุบัน'!$A$5:$CL$846,67,0),2)</f>
        <v>3924698</v>
      </c>
      <c r="BQ10" s="104">
        <f>ROUND(VLOOKUP($B10,'[4]3.ข้อมูลงบทดลองปัจจุบัน'!$A$5:$CL$846,68,0),2)</f>
        <v>2869521.83</v>
      </c>
      <c r="BR10" s="104">
        <f>ROUND(VLOOKUP($B10,'[4]3.ข้อมูลงบทดลองปัจจุบัน'!$A$5:$CL$846,69,0),2)</f>
        <v>3750527</v>
      </c>
      <c r="BS10" s="104">
        <f>ROUND(VLOOKUP($B10,'[4]3.ข้อมูลงบทดลองปัจจุบัน'!$A$5:$CL$846,70,0),2)</f>
        <v>221051780</v>
      </c>
      <c r="BT10" s="104">
        <f>ROUND(VLOOKUP($B10,'[4]3.ข้อมูลงบทดลองปัจจุบัน'!$A$5:$CL$846,71,0),2)</f>
        <v>2745178</v>
      </c>
      <c r="BU10" s="104">
        <f>ROUND(VLOOKUP($B10,'[4]3.ข้อมูลงบทดลองปัจจุบัน'!$A$5:$CL$846,72,0),2)</f>
        <v>11030404.039999999</v>
      </c>
      <c r="BV10" s="104">
        <f>ROUND(VLOOKUP($B10,'[4]3.ข้อมูลงบทดลองปัจจุบัน'!$A$5:$CL$846,73,0),2)</f>
        <v>45922497.600000001</v>
      </c>
      <c r="BW10" s="104">
        <f>ROUND(VLOOKUP($B10,'[4]3.ข้อมูลงบทดลองปัจจุบัน'!$A$5:$CL$846,74,0),2)</f>
        <v>2312083.52</v>
      </c>
      <c r="BX10" s="104">
        <f>ROUND(VLOOKUP($B10,'[4]3.ข้อมูลงบทดลองปัจจุบัน'!$A$5:$CL$846,75,0),2)</f>
        <v>2950640</v>
      </c>
      <c r="BY10" s="104">
        <f>ROUND(VLOOKUP($B10,'[4]3.ข้อมูลงบทดลองปัจจุบัน'!$A$5:$CL$846,76,0),2)</f>
        <v>15961055.25</v>
      </c>
      <c r="BZ10" s="104">
        <f>ROUND(VLOOKUP($B10,'[4]3.ข้อมูลงบทดลองปัจจุบัน'!$A$5:$CL$846,77,0),2)</f>
        <v>2210617.15</v>
      </c>
      <c r="CA10" s="104">
        <f>ROUND(VLOOKUP($B10,'[4]3.ข้อมูลงบทดลองปัจจุบัน'!$A$5:$CL$846,78,0),2)</f>
        <v>2040821.1</v>
      </c>
      <c r="CB10" s="104">
        <f>ROUND(VLOOKUP($B10,'[4]3.ข้อมูลงบทดลองปัจจุบัน'!$A$5:$CL$846,79,0),2)</f>
        <v>4919341</v>
      </c>
      <c r="CC10" s="104">
        <f>ROUND(VLOOKUP($B10,'[4]3.ข้อมูลงบทดลองปัจจุบัน'!$A$5:$CL$846,80,0),2)</f>
        <v>3995452</v>
      </c>
      <c r="CD10" s="104">
        <f>ROUND(VLOOKUP($B10,'[4]3.ข้อมูลงบทดลองปัจจุบัน'!$A$5:$CL$846,81,0),2)</f>
        <v>13087594.25</v>
      </c>
      <c r="CE10" s="104">
        <f>ROUND(VLOOKUP($B10,'[4]3.ข้อมูลงบทดลองปัจจุบัน'!$A$5:$CL$846,82,0),2)</f>
        <v>5510477.3499999996</v>
      </c>
      <c r="CF10" s="104">
        <f>ROUND(VLOOKUP($B10,'[4]3.ข้อมูลงบทดลองปัจจุบัน'!$A$5:$CL$846,83,0),2)</f>
        <v>9410134.5299999993</v>
      </c>
      <c r="CG10" s="104">
        <f>ROUND(VLOOKUP($B10,'[4]3.ข้อมูลงบทดลองปัจจุบัน'!$A$5:$CL$846,84,0),2)</f>
        <v>2179712</v>
      </c>
      <c r="CH10" s="104">
        <f>ROUND(VLOOKUP($B10,'[4]3.ข้อมูลงบทดลองปัจจุบัน'!$A$5:$CL$846,85,0),2)</f>
        <v>2231929.5</v>
      </c>
      <c r="CI10" s="104">
        <f>ROUND(VLOOKUP($B10,'[4]3.ข้อมูลงบทดลองปัจจุบัน'!$A$5:$CL$846,86,0),2)</f>
        <v>1803751.99</v>
      </c>
      <c r="CJ10" s="104">
        <f>ROUND(VLOOKUP($B10,'[4]3.ข้อมูลงบทดลองปัจจุบัน'!$A$5:$CL$846,87,0),2)</f>
        <v>2557357.5</v>
      </c>
      <c r="CK10" s="104">
        <f>ROUND(VLOOKUP($B10,'[4]3.ข้อมูลงบทดลองปัจจุบัน'!$A$5:$CL$846,88,0),2)</f>
        <v>21185853.5</v>
      </c>
      <c r="CL10" s="104">
        <f>ROUND(VLOOKUP($B10,'[4]3.ข้อมูลงบทดลองปัจจุบัน'!$A$5:$CL$846,89,0),2)</f>
        <v>1323196</v>
      </c>
      <c r="CM10" s="104">
        <f>ROUND(VLOOKUP($B10,'[4]3.ข้อมูลงบทดลองปัจจุบัน'!$A$5:$CL$846,90,0),2)</f>
        <v>1336052.6599999999</v>
      </c>
      <c r="CO10" s="97"/>
      <c r="CR10" s="1" t="e">
        <f>B10-#REF!</f>
        <v>#REF!</v>
      </c>
    </row>
    <row r="11" spans="1:96" x14ac:dyDescent="0.7">
      <c r="A11" s="18" t="s">
        <v>400</v>
      </c>
      <c r="B11" s="103" t="s">
        <v>413</v>
      </c>
      <c r="C11" s="19" t="s">
        <v>414</v>
      </c>
      <c r="D11" s="104">
        <f>ROUND(VLOOKUP($B11,'[4]3.ข้อมูลงบทดลองปัจจุบัน'!$A$5:$CL$846,3,0),2)</f>
        <v>1736218</v>
      </c>
      <c r="E11" s="104">
        <f>ROUND(VLOOKUP($B11,'[4]3.ข้อมูลงบทดลองปัจจุบัน'!$A$5:$CL$846,4,0),2)</f>
        <v>185060</v>
      </c>
      <c r="F11" s="104">
        <f>ROUND(VLOOKUP($B11,'[4]3.ข้อมูลงบทดลองปัจจุบัน'!$A$5:$CL$846,5,0),2)</f>
        <v>187744</v>
      </c>
      <c r="G11" s="104">
        <f>ROUND(VLOOKUP($B11,'[4]3.ข้อมูลงบทดลองปัจจุบัน'!$A$5:$CL$846,6,0),2)</f>
        <v>134660</v>
      </c>
      <c r="H11" s="104">
        <f>ROUND(VLOOKUP($B11,'[4]3.ข้อมูลงบทดลองปัจจุบัน'!$A$5:$CL$846,7,0),2)</f>
        <v>173795</v>
      </c>
      <c r="I11" s="104">
        <f>ROUND(VLOOKUP($B11,'[4]3.ข้อมูลงบทดลองปัจจุบัน'!$A$5:$CL$846,8,0),2)</f>
        <v>250805</v>
      </c>
      <c r="J11" s="104">
        <f>ROUND(VLOOKUP($B11,'[4]3.ข้อมูลงบทดลองปัจจุบัน'!$A$5:$CL$846,9,0),2)</f>
        <v>197601.25</v>
      </c>
      <c r="K11" s="104">
        <f>ROUND(VLOOKUP($B11,'[4]3.ข้อมูลงบทดลองปัจจุบัน'!$A$5:$CL$846,10,0),2)</f>
        <v>37673</v>
      </c>
      <c r="L11" s="104">
        <f>ROUND(VLOOKUP($B11,'[4]3.ข้อมูลงบทดลองปัจจุบัน'!$A$5:$CL$846,11,0),2)</f>
        <v>51636.66</v>
      </c>
      <c r="M11" s="104">
        <f>ROUND(VLOOKUP($B11,'[4]3.ข้อมูลงบทดลองปัจจุบัน'!$A$5:$CL$846,12,0),2)</f>
        <v>90663</v>
      </c>
      <c r="N11" s="104">
        <f>ROUND(VLOOKUP($B11,'[4]3.ข้อมูลงบทดลองปัจจุบัน'!$A$5:$CL$846,13,0),2)</f>
        <v>152575</v>
      </c>
      <c r="O11" s="104">
        <f>ROUND(VLOOKUP($B11,'[4]3.ข้อมูลงบทดลองปัจจุบัน'!$A$5:$CL$846,14,0),2)</f>
        <v>98281</v>
      </c>
      <c r="P11" s="104">
        <f>ROUND(VLOOKUP($B11,'[4]3.ข้อมูลงบทดลองปัจจุบัน'!$A$5:$CL$846,15,0),2)</f>
        <v>418861.95</v>
      </c>
      <c r="Q11" s="104">
        <f>ROUND(VLOOKUP($B11,'[4]3.ข้อมูลงบทดลองปัจจุบัน'!$A$5:$CL$846,16,0),2)</f>
        <v>176264.34</v>
      </c>
      <c r="R11" s="104">
        <f>ROUND(VLOOKUP($B11,'[4]3.ข้อมูลงบทดลองปัจจุบัน'!$A$5:$CL$846,17,0),2)</f>
        <v>191561.9</v>
      </c>
      <c r="S11" s="104">
        <f>ROUND(VLOOKUP($B11,'[4]3.ข้อมูลงบทดลองปัจจุบัน'!$A$5:$CL$846,18,0),2)</f>
        <v>135141.5</v>
      </c>
      <c r="T11" s="104">
        <f>ROUND(VLOOKUP($B11,'[4]3.ข้อมูลงบทดลองปัจจุบัน'!$A$5:$CL$846,19,0),2)</f>
        <v>124674</v>
      </c>
      <c r="U11" s="104">
        <f>ROUND(VLOOKUP($B11,'[4]3.ข้อมูลงบทดลองปัจจุบัน'!$A$5:$CL$846,20,0),2)</f>
        <v>123973.6</v>
      </c>
      <c r="V11" s="104">
        <f>ROUND(VLOOKUP($B11,'[4]3.ข้อมูลงบทดลองปัจจุบัน'!$A$5:$CL$846,21,0),2)</f>
        <v>142368</v>
      </c>
      <c r="W11" s="104">
        <f>ROUND(VLOOKUP($B11,'[4]3.ข้อมูลงบทดลองปัจจุบัน'!$A$5:$CL$846,22,0),2)</f>
        <v>61468</v>
      </c>
      <c r="X11" s="104">
        <f>ROUND(VLOOKUP($B11,'[4]3.ข้อมูลงบทดลองปัจจุบัน'!$A$5:$CL$846,23,0),2)</f>
        <v>431493</v>
      </c>
      <c r="Y11" s="104">
        <f>ROUND(VLOOKUP($B11,'[4]3.ข้อมูลงบทดลองปัจจุบัน'!$A$5:$CL$846,24,0),2)</f>
        <v>87606</v>
      </c>
      <c r="Z11" s="104">
        <f>ROUND(VLOOKUP($B11,'[4]3.ข้อมูลงบทดลองปัจจุบัน'!$A$5:$CL$846,25,0),2)</f>
        <v>337645</v>
      </c>
      <c r="AA11" s="104">
        <f>ROUND(VLOOKUP($B11,'[4]3.ข้อมูลงบทดลองปัจจุบัน'!$A$5:$CL$846,26,0),2)</f>
        <v>102015</v>
      </c>
      <c r="AB11" s="104">
        <f>ROUND(VLOOKUP($B11,'[4]3.ข้อมูลงบทดลองปัจจุบัน'!$A$5:$CL$846,27,0),2)</f>
        <v>90440</v>
      </c>
      <c r="AC11" s="104">
        <f>ROUND(VLOOKUP($B11,'[4]3.ข้อมูลงบทดลองปัจจุบัน'!$A$5:$CL$846,28,0),2)</f>
        <v>167263.5</v>
      </c>
      <c r="AD11" s="104">
        <f>ROUND(VLOOKUP($B11,'[4]3.ข้อมูลงบทดลองปัจจุบัน'!$A$5:$CL$846,29,0),2)</f>
        <v>89783</v>
      </c>
      <c r="AE11" s="104">
        <f>ROUND(VLOOKUP($B11,'[4]3.ข้อมูลงบทดลองปัจจุบัน'!$A$5:$CL$846,30,0),2)</f>
        <v>386321</v>
      </c>
      <c r="AF11" s="104">
        <f>ROUND(VLOOKUP($B11,'[4]3.ข้อมูลงบทดลองปัจจุบัน'!$A$5:$CL$846,31,0),2)</f>
        <v>94929</v>
      </c>
      <c r="AG11" s="104">
        <f>ROUND(VLOOKUP($B11,'[4]3.ข้อมูลงบทดลองปัจจุบัน'!$A$5:$CL$846,32,0),2)</f>
        <v>75669</v>
      </c>
      <c r="AH11" s="104">
        <f>ROUND(VLOOKUP($B11,'[4]3.ข้อมูลงบทดลองปัจจุบัน'!$A$5:$CL$846,33,0),2)</f>
        <v>162176</v>
      </c>
      <c r="AI11" s="104">
        <f>ROUND(VLOOKUP($B11,'[4]3.ข้อมูลงบทดลองปัจจุบัน'!$A$5:$CL$846,34,0),2)</f>
        <v>243429</v>
      </c>
      <c r="AJ11" s="104">
        <f>ROUND(VLOOKUP($B11,'[4]3.ข้อมูลงบทดลองปัจจุบัน'!$A$5:$CL$846,35,0),2)</f>
        <v>153339</v>
      </c>
      <c r="AK11" s="104">
        <f>ROUND(VLOOKUP($B11,'[4]3.ข้อมูลงบทดลองปัจจุบัน'!$A$5:$CL$846,36,0),2)</f>
        <v>61443</v>
      </c>
      <c r="AL11" s="104">
        <f>ROUND(VLOOKUP($B11,'[4]3.ข้อมูลงบทดลองปัจจุบัน'!$A$5:$CL$846,37,0),2)</f>
        <v>594024.19999999995</v>
      </c>
      <c r="AM11" s="104">
        <f>ROUND(VLOOKUP($B11,'[4]3.ข้อมูลงบทดลองปัจจุบัน'!$A$5:$CL$846,38,0),2)</f>
        <v>223779</v>
      </c>
      <c r="AN11" s="104">
        <f>ROUND(VLOOKUP($B11,'[4]3.ข้อมูลงบทดลองปัจจุบัน'!$A$5:$CL$846,39,0),2)</f>
        <v>79903</v>
      </c>
      <c r="AO11" s="104">
        <f>ROUND(VLOOKUP($B11,'[4]3.ข้อมูลงบทดลองปัจจุบัน'!$A$5:$CL$846,40,0),2)</f>
        <v>380215</v>
      </c>
      <c r="AP11" s="104">
        <f>ROUND(VLOOKUP($B11,'[4]3.ข้อมูลงบทดลองปัจจุบัน'!$A$5:$CL$846,41,0),2)</f>
        <v>420080</v>
      </c>
      <c r="AQ11" s="104">
        <f>ROUND(VLOOKUP($B11,'[4]3.ข้อมูลงบทดลองปัจจุบัน'!$A$5:$CL$846,42,0),2)</f>
        <v>259418</v>
      </c>
      <c r="AR11" s="104">
        <f>ROUND(VLOOKUP($B11,'[4]3.ข้อมูลงบทดลองปัจจุบัน'!$A$5:$CL$846,43,0),2)</f>
        <v>80892</v>
      </c>
      <c r="AS11" s="104">
        <f>ROUND(VLOOKUP($B11,'[4]3.ข้อมูลงบทดลองปัจจุบัน'!$A$5:$CL$846,44,0),2)</f>
        <v>556233</v>
      </c>
      <c r="AT11" s="104">
        <f>ROUND(VLOOKUP($B11,'[4]3.ข้อมูลงบทดลองปัจจุบัน'!$A$5:$CL$846,45,0),2)</f>
        <v>230518.75</v>
      </c>
      <c r="AU11" s="104">
        <f>ROUND(VLOOKUP($B11,'[4]3.ข้อมูลงบทดลองปัจจุบัน'!$A$5:$CL$846,46,0),2)</f>
        <v>469071</v>
      </c>
      <c r="AV11" s="104">
        <f>ROUND(VLOOKUP($B11,'[4]3.ข้อมูลงบทดลองปัจจุบัน'!$A$5:$CL$846,47,0),2)</f>
        <v>214528.96</v>
      </c>
      <c r="AW11" s="104">
        <f>ROUND(VLOOKUP($B11,'[4]3.ข้อมูลงบทดลองปัจจุบัน'!$A$5:$CL$846,48,0),2)</f>
        <v>55451</v>
      </c>
      <c r="AX11" s="104">
        <f>ROUND(VLOOKUP($B11,'[4]3.ข้อมูลงบทดลองปัจจุบัน'!$A$5:$CL$846,49,0),2)</f>
        <v>221466</v>
      </c>
      <c r="AY11" s="104">
        <f>ROUND(VLOOKUP($B11,'[4]3.ข้อมูลงบทดลองปัจจุบัน'!$A$5:$CL$846,50,0),2)</f>
        <v>178537</v>
      </c>
      <c r="AZ11" s="104">
        <f>ROUND(VLOOKUP($B11,'[4]3.ข้อมูลงบทดลองปัจจุบัน'!$A$5:$CL$846,51,0),2)</f>
        <v>257931</v>
      </c>
      <c r="BA11" s="104">
        <f>ROUND(VLOOKUP($B11,'[4]3.ข้อมูลงบทดลองปัจจุบัน'!$A$5:$CL$846,52,0),2)</f>
        <v>223025</v>
      </c>
      <c r="BB11" s="104">
        <f>ROUND(VLOOKUP($B11,'[4]3.ข้อมูลงบทดลองปัจจุบัน'!$A$5:$CL$846,53,0),2)</f>
        <v>969671.5</v>
      </c>
      <c r="BC11" s="104">
        <f>ROUND(VLOOKUP($B11,'[4]3.ข้อมูลงบทดลองปัจจุบัน'!$A$5:$CL$846,54,0),2)</f>
        <v>183383</v>
      </c>
      <c r="BD11" s="104">
        <f>ROUND(VLOOKUP($B11,'[4]3.ข้อมูลงบทดลองปัจจุบัน'!$A$5:$CL$846,55,0),2)</f>
        <v>535031.5</v>
      </c>
      <c r="BE11" s="104">
        <f>ROUND(VLOOKUP($B11,'[4]3.ข้อมูลงบทดลองปัจจุบัน'!$A$5:$CL$846,56,0),2)</f>
        <v>487165.2</v>
      </c>
      <c r="BF11" s="104">
        <f>ROUND(VLOOKUP($B11,'[4]3.ข้อมูลงบทดลองปัจจุบัน'!$A$5:$CL$846,57,0),2)</f>
        <v>76033.25</v>
      </c>
      <c r="BG11" s="104">
        <f>ROUND(VLOOKUP($B11,'[4]3.ข้อมูลงบทดลองปัจจุบัน'!$A$5:$CL$846,58,0),2)</f>
        <v>171691</v>
      </c>
      <c r="BH11" s="104">
        <f>ROUND(VLOOKUP($B11,'[4]3.ข้อมูลงบทดลองปัจจุบัน'!$A$5:$CL$846,59,0),2)</f>
        <v>255276.25</v>
      </c>
      <c r="BI11" s="104">
        <f>ROUND(VLOOKUP($B11,'[4]3.ข้อมูลงบทดลองปัจจุบัน'!$A$5:$CL$846,60,0),2)</f>
        <v>166395.5</v>
      </c>
      <c r="BJ11" s="104">
        <f>ROUND(VLOOKUP($B11,'[4]3.ข้อมูลงบทดลองปัจจุบัน'!$A$5:$CL$846,61,0),2)</f>
        <v>78449</v>
      </c>
      <c r="BK11" s="104">
        <f>ROUND(VLOOKUP($B11,'[4]3.ข้อมูลงบทดลองปัจจุบัน'!$A$5:$CL$846,62,0),2)</f>
        <v>266681</v>
      </c>
      <c r="BL11" s="104">
        <f>ROUND(VLOOKUP($B11,'[4]3.ข้อมูลงบทดลองปัจจุบัน'!$A$5:$CL$846,63,0),2)</f>
        <v>201555</v>
      </c>
      <c r="BM11" s="104">
        <f>ROUND(VLOOKUP($B11,'[4]3.ข้อมูลงบทดลองปัจจุบัน'!$A$5:$CL$846,64,0),2)</f>
        <v>169266.5</v>
      </c>
      <c r="BN11" s="104">
        <f>ROUND(VLOOKUP($B11,'[4]3.ข้อมูลงบทดลองปัจจุบัน'!$A$5:$CL$846,65,0),2)</f>
        <v>26201</v>
      </c>
      <c r="BO11" s="104">
        <f>ROUND(VLOOKUP($B11,'[4]3.ข้อมูลงบทดลองปัจจุบัน'!$A$5:$CL$846,66,0),2)</f>
        <v>58317.5</v>
      </c>
      <c r="BP11" s="104">
        <f>ROUND(VLOOKUP($B11,'[4]3.ข้อมูลงบทดลองปัจจุบัน'!$A$5:$CL$846,67,0),2)</f>
        <v>334486</v>
      </c>
      <c r="BQ11" s="104">
        <f>ROUND(VLOOKUP($B11,'[4]3.ข้อมูลงบทดลองปัจจุบัน'!$A$5:$CL$846,68,0),2)</f>
        <v>242068.5</v>
      </c>
      <c r="BR11" s="104">
        <f>ROUND(VLOOKUP($B11,'[4]3.ข้อมูลงบทดลองปัจจุบัน'!$A$5:$CL$846,69,0),2)</f>
        <v>70537</v>
      </c>
      <c r="BS11" s="104">
        <f>ROUND(VLOOKUP($B11,'[4]3.ข้อมูลงบทดลองปัจจุบัน'!$A$5:$CL$846,70,0),2)</f>
        <v>896855</v>
      </c>
      <c r="BT11" s="104">
        <f>ROUND(VLOOKUP($B11,'[4]3.ข้อมูลงบทดลองปัจจุบัน'!$A$5:$CL$846,71,0),2)</f>
        <v>323575</v>
      </c>
      <c r="BU11" s="104">
        <f>ROUND(VLOOKUP($B11,'[4]3.ข้อมูลงบทดลองปัจจุบัน'!$A$5:$CL$846,72,0),2)</f>
        <v>78226</v>
      </c>
      <c r="BV11" s="104">
        <f>ROUND(VLOOKUP($B11,'[4]3.ข้อมูลงบทดลองปัจจุบัน'!$A$5:$CL$846,73,0),2)</f>
        <v>974863.55</v>
      </c>
      <c r="BW11" s="104">
        <f>ROUND(VLOOKUP($B11,'[4]3.ข้อมูลงบทดลองปัจจุบัน'!$A$5:$CL$846,74,0),2)</f>
        <v>23500</v>
      </c>
      <c r="BX11" s="104">
        <f>ROUND(VLOOKUP($B11,'[4]3.ข้อมูลงบทดลองปัจจุบัน'!$A$5:$CL$846,75,0),2)</f>
        <v>135916.5</v>
      </c>
      <c r="BY11" s="104">
        <f>ROUND(VLOOKUP($B11,'[4]3.ข้อมูลงบทดลองปัจจุบัน'!$A$5:$CL$846,76,0),2)</f>
        <v>503364</v>
      </c>
      <c r="BZ11" s="104">
        <f>ROUND(VLOOKUP($B11,'[4]3.ข้อมูลงบทดลองปัจจุบัน'!$A$5:$CL$846,77,0),2)</f>
        <v>132688</v>
      </c>
      <c r="CA11" s="104">
        <f>ROUND(VLOOKUP($B11,'[4]3.ข้อมูลงบทดลองปัจจุบัน'!$A$5:$CL$846,78,0),2)</f>
        <v>89313</v>
      </c>
      <c r="CB11" s="104">
        <f>ROUND(VLOOKUP($B11,'[4]3.ข้อมูลงบทดลองปัจจุบัน'!$A$5:$CL$846,79,0),2)</f>
        <v>226193</v>
      </c>
      <c r="CC11" s="104">
        <f>ROUND(VLOOKUP($B11,'[4]3.ข้อมูลงบทดลองปัจจุบัน'!$A$5:$CL$846,80,0),2)</f>
        <v>260269</v>
      </c>
      <c r="CD11" s="104">
        <f>ROUND(VLOOKUP($B11,'[4]3.ข้อมูลงบทดลองปัจจุบัน'!$A$5:$CL$846,81,0),2)</f>
        <v>745516.5</v>
      </c>
      <c r="CE11" s="104">
        <f>ROUND(VLOOKUP($B11,'[4]3.ข้อมูลงบทดลองปัจจุบัน'!$A$5:$CL$846,82,0),2)</f>
        <v>145130</v>
      </c>
      <c r="CF11" s="104">
        <f>ROUND(VLOOKUP($B11,'[4]3.ข้อมูลงบทดลองปัจจุบัน'!$A$5:$CL$846,83,0),2)</f>
        <v>461703.5</v>
      </c>
      <c r="CG11" s="104">
        <f>ROUND(VLOOKUP($B11,'[4]3.ข้อมูลงบทดลองปัจจุบัน'!$A$5:$CL$846,84,0),2)</f>
        <v>82773</v>
      </c>
      <c r="CH11" s="104">
        <f>ROUND(VLOOKUP($B11,'[4]3.ข้อมูลงบทดลองปัจจุบัน'!$A$5:$CL$846,85,0),2)</f>
        <v>164810</v>
      </c>
      <c r="CI11" s="104">
        <f>ROUND(VLOOKUP($B11,'[4]3.ข้อมูลงบทดลองปัจจุบัน'!$A$5:$CL$846,86,0),2)</f>
        <v>136029</v>
      </c>
      <c r="CJ11" s="104">
        <f>ROUND(VLOOKUP($B11,'[4]3.ข้อมูลงบทดลองปัจจุบัน'!$A$5:$CL$846,87,0),2)</f>
        <v>127012</v>
      </c>
      <c r="CK11" s="104">
        <f>ROUND(VLOOKUP($B11,'[4]3.ข้อมูลงบทดลองปัจจุบัน'!$A$5:$CL$846,88,0),2)</f>
        <v>818567.5</v>
      </c>
      <c r="CL11" s="104">
        <f>ROUND(VLOOKUP($B11,'[4]3.ข้อมูลงบทดลองปัจจุบัน'!$A$5:$CL$846,89,0),2)</f>
        <v>72493</v>
      </c>
      <c r="CM11" s="104">
        <f>ROUND(VLOOKUP($B11,'[4]3.ข้อมูลงบทดลองปัจจุบัน'!$A$5:$CL$846,90,0),2)</f>
        <v>188085.83</v>
      </c>
      <c r="CO11" s="97"/>
      <c r="CR11" s="1" t="e">
        <f>B11-#REF!</f>
        <v>#REF!</v>
      </c>
    </row>
    <row r="12" spans="1:96" x14ac:dyDescent="0.7">
      <c r="A12" s="18" t="s">
        <v>400</v>
      </c>
      <c r="B12" s="103" t="s">
        <v>415</v>
      </c>
      <c r="C12" s="19" t="s">
        <v>416</v>
      </c>
      <c r="D12" s="104">
        <f>ROUND(VLOOKUP($B12,'[4]3.ข้อมูลงบทดลองปัจจุบัน'!$A$5:$CL$846,3,0),2)</f>
        <v>7368042</v>
      </c>
      <c r="E12" s="104">
        <f>ROUND(VLOOKUP($B12,'[4]3.ข้อมูลงบทดลองปัจจุบัน'!$A$5:$CL$846,4,0),2)</f>
        <v>1357190.23</v>
      </c>
      <c r="F12" s="104">
        <f>ROUND(VLOOKUP($B12,'[4]3.ข้อมูลงบทดลองปัจจุบัน'!$A$5:$CL$846,5,0),2)</f>
        <v>936023.5</v>
      </c>
      <c r="G12" s="104">
        <f>ROUND(VLOOKUP($B12,'[4]3.ข้อมูลงบทดลองปัจจุบัน'!$A$5:$CL$846,6,0),2)</f>
        <v>958961.75</v>
      </c>
      <c r="H12" s="104">
        <f>ROUND(VLOOKUP($B12,'[4]3.ข้อมูลงบทดลองปัจจุบัน'!$A$5:$CL$846,7,0),2)</f>
        <v>550403</v>
      </c>
      <c r="I12" s="104">
        <f>ROUND(VLOOKUP($B12,'[4]3.ข้อมูลงบทดลองปัจจุบัน'!$A$5:$CL$846,8,0),2)</f>
        <v>1236892.5</v>
      </c>
      <c r="J12" s="104">
        <f>ROUND(VLOOKUP($B12,'[4]3.ข้อมูลงบทดลองปัจจุบัน'!$A$5:$CL$846,9,0),2)</f>
        <v>1549328.25</v>
      </c>
      <c r="K12" s="104">
        <f>ROUND(VLOOKUP($B12,'[4]3.ข้อมูลงบทดลองปัจจุบัน'!$A$5:$CL$846,10,0),2)</f>
        <v>2214885.5</v>
      </c>
      <c r="L12" s="104">
        <f>ROUND(VLOOKUP($B12,'[4]3.ข้อมูลงบทดลองปัจจุบัน'!$A$5:$CL$846,11,0),2)</f>
        <v>409789.8</v>
      </c>
      <c r="M12" s="104">
        <f>ROUND(VLOOKUP($B12,'[4]3.ข้อมูลงบทดลองปัจจุบัน'!$A$5:$CL$846,12,0),2)</f>
        <v>964614.27</v>
      </c>
      <c r="N12" s="104">
        <f>ROUND(VLOOKUP($B12,'[4]3.ข้อมูลงบทดลองปัจจุบัน'!$A$5:$CL$846,13,0),2)</f>
        <v>1945972</v>
      </c>
      <c r="O12" s="104">
        <f>ROUND(VLOOKUP($B12,'[4]3.ข้อมูลงบทดลองปัจจุบัน'!$A$5:$CL$846,14,0),2)</f>
        <v>268870.01</v>
      </c>
      <c r="P12" s="104">
        <f>ROUND(VLOOKUP($B12,'[4]3.ข้อมูลงบทดลองปัจจุบัน'!$A$5:$CL$846,15,0),2)</f>
        <v>5341586.75</v>
      </c>
      <c r="Q12" s="104">
        <f>ROUND(VLOOKUP($B12,'[4]3.ข้อมูลงบทดลองปัจจุบัน'!$A$5:$CL$846,16,0),2)</f>
        <v>1458359</v>
      </c>
      <c r="R12" s="104">
        <f>ROUND(VLOOKUP($B12,'[4]3.ข้อมูลงบทดลองปัจจุบัน'!$A$5:$CL$846,17,0),2)</f>
        <v>359045.55</v>
      </c>
      <c r="S12" s="104">
        <f>ROUND(VLOOKUP($B12,'[4]3.ข้อมูลงบทดลองปัจจุบัน'!$A$5:$CL$846,18,0),2)</f>
        <v>2050603.5</v>
      </c>
      <c r="T12" s="104">
        <f>ROUND(VLOOKUP($B12,'[4]3.ข้อมูลงบทดลองปัจจุบัน'!$A$5:$CL$846,19,0),2)</f>
        <v>1171478.25</v>
      </c>
      <c r="U12" s="104">
        <f>ROUND(VLOOKUP($B12,'[4]3.ข้อมูลงบทดลองปัจจุบัน'!$A$5:$CL$846,20,0),2)</f>
        <v>537191.67000000004</v>
      </c>
      <c r="V12" s="104">
        <f>ROUND(VLOOKUP($B12,'[4]3.ข้อมูลงบทดลองปัจจุบัน'!$A$5:$CL$846,21,0),2)</f>
        <v>862184</v>
      </c>
      <c r="W12" s="104">
        <f>ROUND(VLOOKUP($B12,'[4]3.ข้อมูลงบทดลองปัจจุบัน'!$A$5:$CL$846,22,0),2)</f>
        <v>257979.5</v>
      </c>
      <c r="X12" s="104">
        <f>ROUND(VLOOKUP($B12,'[4]3.ข้อมูลงบทดลองปัจจุบัน'!$A$5:$CL$846,23,0),2)</f>
        <v>9949304.9800000004</v>
      </c>
      <c r="Y12" s="104">
        <f>ROUND(VLOOKUP($B12,'[4]3.ข้อมูลงบทดลองปัจจุบัน'!$A$5:$CL$846,24,0),2)</f>
        <v>344276.96</v>
      </c>
      <c r="Z12" s="104">
        <f>ROUND(VLOOKUP($B12,'[4]3.ข้อมูลงบทดลองปัจจุบัน'!$A$5:$CL$846,25,0),2)</f>
        <v>579313</v>
      </c>
      <c r="AA12" s="104">
        <f>ROUND(VLOOKUP($B12,'[4]3.ข้อมูลงบทดลองปัจจุบัน'!$A$5:$CL$846,26,0),2)</f>
        <v>347189.9</v>
      </c>
      <c r="AB12" s="104">
        <f>ROUND(VLOOKUP($B12,'[4]3.ข้อมูลงบทดลองปัจจุบัน'!$A$5:$CL$846,27,0),2)</f>
        <v>582297</v>
      </c>
      <c r="AC12" s="104">
        <f>ROUND(VLOOKUP($B12,'[4]3.ข้อมูลงบทดลองปัจจุบัน'!$A$5:$CL$846,28,0),2)</f>
        <v>461759.5</v>
      </c>
      <c r="AD12" s="104">
        <f>ROUND(VLOOKUP($B12,'[4]3.ข้อมูลงบทดลองปัจจุบัน'!$A$5:$CL$846,29,0),2)</f>
        <v>710476</v>
      </c>
      <c r="AE12" s="104">
        <f>ROUND(VLOOKUP($B12,'[4]3.ข้อมูลงบทดลองปัจจุบัน'!$A$5:$CL$846,30,0),2)</f>
        <v>2702170.03</v>
      </c>
      <c r="AF12" s="104">
        <f>ROUND(VLOOKUP($B12,'[4]3.ข้อมูลงบทดลองปัจจุบัน'!$A$5:$CL$846,31,0),2)</f>
        <v>539789</v>
      </c>
      <c r="AG12" s="104">
        <f>ROUND(VLOOKUP($B12,'[4]3.ข้อมูลงบทดลองปัจจุบัน'!$A$5:$CL$846,32,0),2)</f>
        <v>779285</v>
      </c>
      <c r="AH12" s="104">
        <f>ROUND(VLOOKUP($B12,'[4]3.ข้อมูลงบทดลองปัจจุบัน'!$A$5:$CL$846,33,0),2)</f>
        <v>498730.01</v>
      </c>
      <c r="AI12" s="104">
        <f>ROUND(VLOOKUP($B12,'[4]3.ข้อมูลงบทดลองปัจจุบัน'!$A$5:$CL$846,34,0),2)</f>
        <v>785012.3</v>
      </c>
      <c r="AJ12" s="104">
        <f>ROUND(VLOOKUP($B12,'[4]3.ข้อมูลงบทดลองปัจจุบัน'!$A$5:$CL$846,35,0),2)</f>
        <v>415547</v>
      </c>
      <c r="AK12" s="104">
        <f>ROUND(VLOOKUP($B12,'[4]3.ข้อมูลงบทดลองปัจจุบัน'!$A$5:$CL$846,36,0),2)</f>
        <v>411469.75</v>
      </c>
      <c r="AL12" s="104">
        <f>ROUND(VLOOKUP($B12,'[4]3.ข้อมูลงบทดลองปัจจุบัน'!$A$5:$CL$846,37,0),2)</f>
        <v>21711064.399999999</v>
      </c>
      <c r="AM12" s="104">
        <f>ROUND(VLOOKUP($B12,'[4]3.ข้อมูลงบทดลองปัจจุบัน'!$A$5:$CL$846,38,0),2)</f>
        <v>1407560.5</v>
      </c>
      <c r="AN12" s="104">
        <f>ROUND(VLOOKUP($B12,'[4]3.ข้อมูลงบทดลองปัจจุบัน'!$A$5:$CL$846,39,0),2)</f>
        <v>827058.75</v>
      </c>
      <c r="AO12" s="104">
        <f>ROUND(VLOOKUP($B12,'[4]3.ข้อมูลงบทดลองปัจจุบัน'!$A$5:$CL$846,40,0),2)</f>
        <v>1175248</v>
      </c>
      <c r="AP12" s="104">
        <f>ROUND(VLOOKUP($B12,'[4]3.ข้อมูลงบทดลองปัจจุบัน'!$A$5:$CL$846,41,0),2)</f>
        <v>1791725</v>
      </c>
      <c r="AQ12" s="104">
        <f>ROUND(VLOOKUP($B12,'[4]3.ข้อมูลงบทดลองปัจจุบัน'!$A$5:$CL$846,42,0),2)</f>
        <v>1712991.75</v>
      </c>
      <c r="AR12" s="104">
        <f>ROUND(VLOOKUP($B12,'[4]3.ข้อมูลงบทดลองปัจจุบัน'!$A$5:$CL$846,43,0),2)</f>
        <v>458197</v>
      </c>
      <c r="AS12" s="104">
        <f>ROUND(VLOOKUP($B12,'[4]3.ข้อมูลงบทดลองปัจจุบัน'!$A$5:$CL$846,44,0),2)</f>
        <v>5852712.5</v>
      </c>
      <c r="AT12" s="104">
        <f>ROUND(VLOOKUP($B12,'[4]3.ข้อมูลงบทดลองปัจจุบัน'!$A$5:$CL$846,45,0),2)</f>
        <v>737331.65</v>
      </c>
      <c r="AU12" s="104">
        <f>ROUND(VLOOKUP($B12,'[4]3.ข้อมูลงบทดลองปัจจุบัน'!$A$5:$CL$846,46,0),2)</f>
        <v>1588131.75</v>
      </c>
      <c r="AV12" s="104">
        <f>ROUND(VLOOKUP($B12,'[4]3.ข้อมูลงบทดลองปัจจุบัน'!$A$5:$CL$846,47,0),2)</f>
        <v>1717010.43</v>
      </c>
      <c r="AW12" s="104">
        <f>ROUND(VLOOKUP($B12,'[4]3.ข้อมูลงบทดลองปัจจุบัน'!$A$5:$CL$846,48,0),2)</f>
        <v>1506876.5</v>
      </c>
      <c r="AX12" s="104">
        <f>ROUND(VLOOKUP($B12,'[4]3.ข้อมูลงบทดลองปัจจุบัน'!$A$5:$CL$846,49,0),2)</f>
        <v>588892</v>
      </c>
      <c r="AY12" s="104">
        <f>ROUND(VLOOKUP($B12,'[4]3.ข้อมูลงบทดลองปัจจุบัน'!$A$5:$CL$846,50,0),2)</f>
        <v>1019664.05</v>
      </c>
      <c r="AZ12" s="104">
        <f>ROUND(VLOOKUP($B12,'[4]3.ข้อมูลงบทดลองปัจจุบัน'!$A$5:$CL$846,51,0),2)</f>
        <v>1197111.5</v>
      </c>
      <c r="BA12" s="104">
        <f>ROUND(VLOOKUP($B12,'[4]3.ข้อมูลงบทดลองปัจจุบัน'!$A$5:$CL$846,52,0),2)</f>
        <v>797335</v>
      </c>
      <c r="BB12" s="104">
        <f>ROUND(VLOOKUP($B12,'[4]3.ข้อมูลงบทดลองปัจจุบัน'!$A$5:$CL$846,53,0),2)</f>
        <v>7742791.75</v>
      </c>
      <c r="BC12" s="104">
        <f>ROUND(VLOOKUP($B12,'[4]3.ข้อมูลงบทดลองปัจจุบัน'!$A$5:$CL$846,54,0),2)</f>
        <v>285052</v>
      </c>
      <c r="BD12" s="104">
        <f>ROUND(VLOOKUP($B12,'[4]3.ข้อมูลงบทดลองปัจจุบัน'!$A$5:$CL$846,55,0),2)</f>
        <v>10918841.5</v>
      </c>
      <c r="BE12" s="104">
        <f>ROUND(VLOOKUP($B12,'[4]3.ข้อมูลงบทดลองปัจจุบัน'!$A$5:$CL$846,56,0),2)</f>
        <v>1647052.5</v>
      </c>
      <c r="BF12" s="104">
        <f>ROUND(VLOOKUP($B12,'[4]3.ข้อมูลงบทดลองปัจจุบัน'!$A$5:$CL$846,57,0),2)</f>
        <v>726189.25</v>
      </c>
      <c r="BG12" s="104">
        <f>ROUND(VLOOKUP($B12,'[4]3.ข้อมูลงบทดลองปัจจุบัน'!$A$5:$CL$846,58,0),2)</f>
        <v>931753.05</v>
      </c>
      <c r="BH12" s="104">
        <f>ROUND(VLOOKUP($B12,'[4]3.ข้อมูลงบทดลองปัจจุบัน'!$A$5:$CL$846,59,0),2)</f>
        <v>5659592.5</v>
      </c>
      <c r="BI12" s="104">
        <f>ROUND(VLOOKUP($B12,'[4]3.ข้อมูลงบทดลองปัจจุบัน'!$A$5:$CL$846,60,0),2)</f>
        <v>116094.5</v>
      </c>
      <c r="BJ12" s="104">
        <f>ROUND(VLOOKUP($B12,'[4]3.ข้อมูลงบทดลองปัจจุบัน'!$A$5:$CL$846,61,0),2)</f>
        <v>122135.95</v>
      </c>
      <c r="BK12" s="104">
        <f>ROUND(VLOOKUP($B12,'[4]3.ข้อมูลงบทดลองปัจจุบัน'!$A$5:$CL$846,62,0),2)</f>
        <v>334065</v>
      </c>
      <c r="BL12" s="104">
        <f>ROUND(VLOOKUP($B12,'[4]3.ข้อมูลงบทดลองปัจจุบัน'!$A$5:$CL$846,63,0),2)</f>
        <v>351932.5</v>
      </c>
      <c r="BM12" s="104">
        <f>ROUND(VLOOKUP($B12,'[4]3.ข้อมูลงบทดลองปัจจุบัน'!$A$5:$CL$846,64,0),2)</f>
        <v>6127817.25</v>
      </c>
      <c r="BN12" s="104">
        <f>ROUND(VLOOKUP($B12,'[4]3.ข้อมูลงบทดลองปัจจุบัน'!$A$5:$CL$846,65,0),2)</f>
        <v>1433727</v>
      </c>
      <c r="BO12" s="104">
        <f>ROUND(VLOOKUP($B12,'[4]3.ข้อมูลงบทดลองปัจจุบัน'!$A$5:$CL$846,66,0),2)</f>
        <v>1409693.8</v>
      </c>
      <c r="BP12" s="104">
        <f>ROUND(VLOOKUP($B12,'[4]3.ข้อมูลงบทดลองปัจจุบัน'!$A$5:$CL$846,67,0),2)</f>
        <v>634831</v>
      </c>
      <c r="BQ12" s="104">
        <f>ROUND(VLOOKUP($B12,'[4]3.ข้อมูลงบทดลองปัจจุบัน'!$A$5:$CL$846,68,0),2)</f>
        <v>622355.9</v>
      </c>
      <c r="BR12" s="104">
        <f>ROUND(VLOOKUP($B12,'[4]3.ข้อมูลงบทดลองปัจจุบัน'!$A$5:$CL$846,69,0),2)</f>
        <v>835007.65</v>
      </c>
      <c r="BS12" s="104">
        <f>ROUND(VLOOKUP($B12,'[4]3.ข้อมูลงบทดลองปัจจุบัน'!$A$5:$CL$846,70,0),2)</f>
        <v>26748598</v>
      </c>
      <c r="BT12" s="104">
        <f>ROUND(VLOOKUP($B12,'[4]3.ข้อมูลงบทดลองปัจจุบัน'!$A$5:$CL$846,71,0),2)</f>
        <v>671282.5</v>
      </c>
      <c r="BU12" s="104">
        <f>ROUND(VLOOKUP($B12,'[4]3.ข้อมูลงบทดลองปัจจุบัน'!$A$5:$CL$846,72,0),2)</f>
        <v>975897.11</v>
      </c>
      <c r="BV12" s="104">
        <f>ROUND(VLOOKUP($B12,'[4]3.ข้อมูลงบทดลองปัจจุบัน'!$A$5:$CL$846,73,0),2)</f>
        <v>8686167</v>
      </c>
      <c r="BW12" s="104">
        <f>ROUND(VLOOKUP($B12,'[4]3.ข้อมูลงบทดลองปัจจุบัน'!$A$5:$CL$846,74,0),2)</f>
        <v>325940</v>
      </c>
      <c r="BX12" s="104">
        <f>ROUND(VLOOKUP($B12,'[4]3.ข้อมูลงบทดลองปัจจุบัน'!$A$5:$CL$846,75,0),2)</f>
        <v>609760</v>
      </c>
      <c r="BY12" s="104">
        <f>ROUND(VLOOKUP($B12,'[4]3.ข้อมูลงบทดลองปัจจุบัน'!$A$5:$CL$846,76,0),2)</f>
        <v>1034814.25</v>
      </c>
      <c r="BZ12" s="104">
        <f>ROUND(VLOOKUP($B12,'[4]3.ข้อมูลงบทดลองปัจจุบัน'!$A$5:$CL$846,77,0),2)</f>
        <v>418191.55</v>
      </c>
      <c r="CA12" s="104">
        <f>ROUND(VLOOKUP($B12,'[4]3.ข้อมูลงบทดลองปัจจุบัน'!$A$5:$CL$846,78,0),2)</f>
        <v>399834</v>
      </c>
      <c r="CB12" s="104">
        <f>ROUND(VLOOKUP($B12,'[4]3.ข้อมูลงบทดลองปัจจุบัน'!$A$5:$CL$846,79,0),2)</f>
        <v>679813</v>
      </c>
      <c r="CC12" s="104">
        <f>ROUND(VLOOKUP($B12,'[4]3.ข้อมูลงบทดลองปัจจุบัน'!$A$5:$CL$846,80,0),2)</f>
        <v>798089</v>
      </c>
      <c r="CD12" s="104">
        <f>ROUND(VLOOKUP($B12,'[4]3.ข้อมูลงบทดลองปัจจุบัน'!$A$5:$CL$846,81,0),2)</f>
        <v>2861598.5</v>
      </c>
      <c r="CE12" s="104">
        <f>ROUND(VLOOKUP($B12,'[4]3.ข้อมูลงบทดลองปัจจุบัน'!$A$5:$CL$846,82,0),2)</f>
        <v>837407.2</v>
      </c>
      <c r="CF12" s="104">
        <f>ROUND(VLOOKUP($B12,'[4]3.ข้อมูลงบทดลองปัจจุบัน'!$A$5:$CL$846,83,0),2)</f>
        <v>1176274</v>
      </c>
      <c r="CG12" s="104">
        <f>ROUND(VLOOKUP($B12,'[4]3.ข้อมูลงบทดลองปัจจุบัน'!$A$5:$CL$846,84,0),2)</f>
        <v>451159</v>
      </c>
      <c r="CH12" s="104">
        <f>ROUND(VLOOKUP($B12,'[4]3.ข้อมูลงบทดลองปัจจุบัน'!$A$5:$CL$846,85,0),2)</f>
        <v>431613.5</v>
      </c>
      <c r="CI12" s="104">
        <f>ROUND(VLOOKUP($B12,'[4]3.ข้อมูลงบทดลองปัจจุบัน'!$A$5:$CL$846,86,0),2)</f>
        <v>263539.51</v>
      </c>
      <c r="CJ12" s="104">
        <f>ROUND(VLOOKUP($B12,'[4]3.ข้อมูลงบทดลองปัจจุบัน'!$A$5:$CL$846,87,0),2)</f>
        <v>403338</v>
      </c>
      <c r="CK12" s="104">
        <f>ROUND(VLOOKUP($B12,'[4]3.ข้อมูลงบทดลองปัจจุบัน'!$A$5:$CL$846,88,0),2)</f>
        <v>3439492</v>
      </c>
      <c r="CL12" s="104">
        <f>ROUND(VLOOKUP($B12,'[4]3.ข้อมูลงบทดลองปัจจุบัน'!$A$5:$CL$846,89,0),2)</f>
        <v>274783</v>
      </c>
      <c r="CM12" s="104">
        <f>ROUND(VLOOKUP($B12,'[4]3.ข้อมูลงบทดลองปัจจุบัน'!$A$5:$CL$846,90,0),2)</f>
        <v>101885</v>
      </c>
      <c r="CO12" s="97"/>
      <c r="CR12" s="1" t="e">
        <f>B12-#REF!</f>
        <v>#REF!</v>
      </c>
    </row>
    <row r="13" spans="1:96" x14ac:dyDescent="0.7">
      <c r="A13" s="18" t="s">
        <v>400</v>
      </c>
      <c r="B13" s="103" t="s">
        <v>417</v>
      </c>
      <c r="C13" s="19" t="s">
        <v>418</v>
      </c>
      <c r="D13" s="104">
        <f>ROUND(VLOOKUP($B13,'[4]3.ข้อมูลงบทดลองปัจจุบัน'!$A$5:$CL$846,3,0),2)</f>
        <v>487025.91999999998</v>
      </c>
      <c r="E13" s="104">
        <f>ROUND(VLOOKUP($B13,'[4]3.ข้อมูลงบทดลองปัจจุบัน'!$A$5:$CL$846,4,0),2)</f>
        <v>-59124</v>
      </c>
      <c r="F13" s="104">
        <f>ROUND(VLOOKUP($B13,'[4]3.ข้อมูลงบทดลองปัจจุบัน'!$A$5:$CL$846,5,0),2)</f>
        <v>105934</v>
      </c>
      <c r="G13" s="104">
        <f>ROUND(VLOOKUP($B13,'[4]3.ข้อมูลงบทดลองปัจจุบัน'!$A$5:$CL$846,6,0),2)</f>
        <v>44689.75</v>
      </c>
      <c r="H13" s="104">
        <f>ROUND(VLOOKUP($B13,'[4]3.ข้อมูลงบทดลองปัจจุบัน'!$A$5:$CL$846,7,0),2)</f>
        <v>27012.5</v>
      </c>
      <c r="I13" s="104">
        <f>ROUND(VLOOKUP($B13,'[4]3.ข้อมูลงบทดลองปัจจุบัน'!$A$5:$CL$846,8,0),2)</f>
        <v>0</v>
      </c>
      <c r="J13" s="104">
        <f>ROUND(VLOOKUP($B13,'[4]3.ข้อมูลงบทดลองปัจจุบัน'!$A$5:$CL$846,9,0),2)</f>
        <v>66080.25</v>
      </c>
      <c r="K13" s="104">
        <f>ROUND(VLOOKUP($B13,'[4]3.ข้อมูลงบทดลองปัจจุบัน'!$A$5:$CL$846,10,0),2)</f>
        <v>227861.25</v>
      </c>
      <c r="L13" s="104">
        <f>ROUND(VLOOKUP($B13,'[4]3.ข้อมูลงบทดลองปัจจุบัน'!$A$5:$CL$846,11,0),2)</f>
        <v>21952.17</v>
      </c>
      <c r="M13" s="104">
        <f>ROUND(VLOOKUP($B13,'[4]3.ข้อมูลงบทดลองปัจจุบัน'!$A$5:$CL$846,12,0),2)</f>
        <v>0</v>
      </c>
      <c r="N13" s="104">
        <f>ROUND(VLOOKUP($B13,'[4]3.ข้อมูลงบทดลองปัจจุบัน'!$A$5:$CL$846,13,0),2)</f>
        <v>110116</v>
      </c>
      <c r="O13" s="104">
        <f>ROUND(VLOOKUP($B13,'[4]3.ข้อมูลงบทดลองปัจจุบัน'!$A$5:$CL$846,14,0),2)</f>
        <v>7445</v>
      </c>
      <c r="P13" s="104">
        <f>ROUND(VLOOKUP($B13,'[4]3.ข้อมูลงบทดลองปัจจุบัน'!$A$5:$CL$846,15,0),2)</f>
        <v>470098.75</v>
      </c>
      <c r="Q13" s="104">
        <f>ROUND(VLOOKUP($B13,'[4]3.ข้อมูลงบทดลองปัจจุบัน'!$A$5:$CL$846,16,0),2)</f>
        <v>61622.69</v>
      </c>
      <c r="R13" s="104">
        <f>ROUND(VLOOKUP($B13,'[4]3.ข้อมูลงบทดลองปัจจุบัน'!$A$5:$CL$846,17,0),2)</f>
        <v>5265</v>
      </c>
      <c r="S13" s="104">
        <f>ROUND(VLOOKUP($B13,'[4]3.ข้อมูลงบทดลองปัจจุบัน'!$A$5:$CL$846,18,0),2)</f>
        <v>55578.5</v>
      </c>
      <c r="T13" s="104">
        <f>ROUND(VLOOKUP($B13,'[4]3.ข้อมูลงบทดลองปัจจุบัน'!$A$5:$CL$846,19,0),2)</f>
        <v>24400.5</v>
      </c>
      <c r="U13" s="104">
        <f>ROUND(VLOOKUP($B13,'[4]3.ข้อมูลงบทดลองปัจจุบัน'!$A$5:$CL$846,20,0),2)</f>
        <v>42069.5</v>
      </c>
      <c r="V13" s="104">
        <f>ROUND(VLOOKUP($B13,'[4]3.ข้อมูลงบทดลองปัจจุบัน'!$A$5:$CL$846,21,0),2)</f>
        <v>52736.5</v>
      </c>
      <c r="W13" s="104">
        <f>ROUND(VLOOKUP($B13,'[4]3.ข้อมูลงบทดลองปัจจุบัน'!$A$5:$CL$846,22,0),2)</f>
        <v>0</v>
      </c>
      <c r="X13" s="104">
        <f>ROUND(VLOOKUP($B13,'[4]3.ข้อมูลงบทดลองปัจจุบัน'!$A$5:$CL$846,23,0),2)</f>
        <v>392054.74</v>
      </c>
      <c r="Y13" s="104">
        <f>ROUND(VLOOKUP($B13,'[4]3.ข้อมูลงบทดลองปัจจุบัน'!$A$5:$CL$846,24,0),2)</f>
        <v>0</v>
      </c>
      <c r="Z13" s="104">
        <f>ROUND(VLOOKUP($B13,'[4]3.ข้อมูลงบทดลองปัจจุบัน'!$A$5:$CL$846,25,0),2)</f>
        <v>0</v>
      </c>
      <c r="AA13" s="104">
        <f>ROUND(VLOOKUP($B13,'[4]3.ข้อมูลงบทดลองปัจจุบัน'!$A$5:$CL$846,26,0),2)</f>
        <v>4002</v>
      </c>
      <c r="AB13" s="104">
        <f>ROUND(VLOOKUP($B13,'[4]3.ข้อมูลงบทดลองปัจจุบัน'!$A$5:$CL$846,27,0),2)</f>
        <v>3085</v>
      </c>
      <c r="AC13" s="104">
        <f>ROUND(VLOOKUP($B13,'[4]3.ข้อมูลงบทดลองปัจจุบัน'!$A$5:$CL$846,28,0),2)</f>
        <v>7367</v>
      </c>
      <c r="AD13" s="104">
        <f>ROUND(VLOOKUP($B13,'[4]3.ข้อมูลงบทดลองปัจจุบัน'!$A$5:$CL$846,29,0),2)</f>
        <v>47582</v>
      </c>
      <c r="AE13" s="104">
        <f>ROUND(VLOOKUP($B13,'[4]3.ข้อมูลงบทดลองปัจจุบัน'!$A$5:$CL$846,30,0),2)</f>
        <v>88549</v>
      </c>
      <c r="AF13" s="104">
        <f>ROUND(VLOOKUP($B13,'[4]3.ข้อมูลงบทดลองปัจจุบัน'!$A$5:$CL$846,31,0),2)</f>
        <v>0</v>
      </c>
      <c r="AG13" s="104">
        <f>ROUND(VLOOKUP($B13,'[4]3.ข้อมูลงบทดลองปัจจุบัน'!$A$5:$CL$846,32,0),2)</f>
        <v>9210</v>
      </c>
      <c r="AH13" s="104">
        <f>ROUND(VLOOKUP($B13,'[4]3.ข้อมูลงบทดลองปัจจุบัน'!$A$5:$CL$846,33,0),2)</f>
        <v>0</v>
      </c>
      <c r="AI13" s="104">
        <f>ROUND(VLOOKUP($B13,'[4]3.ข้อมูลงบทดลองปัจจุบัน'!$A$5:$CL$846,34,0),2)</f>
        <v>49112.9</v>
      </c>
      <c r="AJ13" s="104">
        <f>ROUND(VLOOKUP($B13,'[4]3.ข้อมูลงบทดลองปัจจุบัน'!$A$5:$CL$846,35,0),2)</f>
        <v>0</v>
      </c>
      <c r="AK13" s="104">
        <f>ROUND(VLOOKUP($B13,'[4]3.ข้อมูลงบทดลองปัจจุบัน'!$A$5:$CL$846,36,0),2)</f>
        <v>0</v>
      </c>
      <c r="AL13" s="104">
        <f>ROUND(VLOOKUP($B13,'[4]3.ข้อมูลงบทดลองปัจจุบัน'!$A$5:$CL$846,37,0),2)</f>
        <v>1594018.65</v>
      </c>
      <c r="AM13" s="104">
        <f>ROUND(VLOOKUP($B13,'[4]3.ข้อมูลงบทดลองปัจจุบัน'!$A$5:$CL$846,38,0),2)</f>
        <v>27866</v>
      </c>
      <c r="AN13" s="104">
        <f>ROUND(VLOOKUP($B13,'[4]3.ข้อมูลงบทดลองปัจจุบัน'!$A$5:$CL$846,39,0),2)</f>
        <v>159708</v>
      </c>
      <c r="AO13" s="104">
        <f>ROUND(VLOOKUP($B13,'[4]3.ข้อมูลงบทดลองปัจจุบัน'!$A$5:$CL$846,40,0),2)</f>
        <v>58637</v>
      </c>
      <c r="AP13" s="104">
        <f>ROUND(VLOOKUP($B13,'[4]3.ข้อมูลงบทดลองปัจจุบัน'!$A$5:$CL$846,41,0),2)</f>
        <v>74712</v>
      </c>
      <c r="AQ13" s="104">
        <f>ROUND(VLOOKUP($B13,'[4]3.ข้อมูลงบทดลองปัจจุบัน'!$A$5:$CL$846,42,0),2)</f>
        <v>0</v>
      </c>
      <c r="AR13" s="104">
        <f>ROUND(VLOOKUP($B13,'[4]3.ข้อมูลงบทดลองปัจจุบัน'!$A$5:$CL$846,43,0),2)</f>
        <v>0</v>
      </c>
      <c r="AS13" s="104">
        <f>ROUND(VLOOKUP($B13,'[4]3.ข้อมูลงบทดลองปัจจุบัน'!$A$5:$CL$846,44,0),2)</f>
        <v>181208.8</v>
      </c>
      <c r="AT13" s="104">
        <f>ROUND(VLOOKUP($B13,'[4]3.ข้อมูลงบทดลองปัจจุบัน'!$A$5:$CL$846,45,0),2)</f>
        <v>0</v>
      </c>
      <c r="AU13" s="104">
        <f>ROUND(VLOOKUP($B13,'[4]3.ข้อมูลงบทดลองปัจจุบัน'!$A$5:$CL$846,46,0),2)</f>
        <v>58255</v>
      </c>
      <c r="AV13" s="104">
        <f>ROUND(VLOOKUP($B13,'[4]3.ข้อมูลงบทดลองปัจจุบัน'!$A$5:$CL$846,47,0),2)</f>
        <v>76477.5</v>
      </c>
      <c r="AW13" s="104">
        <f>ROUND(VLOOKUP($B13,'[4]3.ข้อมูลงบทดลองปัจจุบัน'!$A$5:$CL$846,48,0),2)</f>
        <v>17134</v>
      </c>
      <c r="AX13" s="104">
        <f>ROUND(VLOOKUP($B13,'[4]3.ข้อมูลงบทดลองปัจจุบัน'!$A$5:$CL$846,49,0),2)</f>
        <v>848</v>
      </c>
      <c r="AY13" s="104">
        <f>ROUND(VLOOKUP($B13,'[4]3.ข้อมูลงบทดลองปัจจุบัน'!$A$5:$CL$846,50,0),2)</f>
        <v>0</v>
      </c>
      <c r="AZ13" s="104">
        <f>ROUND(VLOOKUP($B13,'[4]3.ข้อมูลงบทดลองปัจจุบัน'!$A$5:$CL$846,51,0),2)</f>
        <v>0</v>
      </c>
      <c r="BA13" s="104">
        <f>ROUND(VLOOKUP($B13,'[4]3.ข้อมูลงบทดลองปัจจุบัน'!$A$5:$CL$846,52,0),2)</f>
        <v>0</v>
      </c>
      <c r="BB13" s="104">
        <f>ROUND(VLOOKUP($B13,'[4]3.ข้อมูลงบทดลองปัจจุบัน'!$A$5:$CL$846,53,0),2)</f>
        <v>851253.31</v>
      </c>
      <c r="BC13" s="104">
        <f>ROUND(VLOOKUP($B13,'[4]3.ข้อมูลงบทดลองปัจจุบัน'!$A$5:$CL$846,54,0),2)</f>
        <v>0</v>
      </c>
      <c r="BD13" s="104">
        <f>ROUND(VLOOKUP($B13,'[4]3.ข้อมูลงบทดลองปัจจุบัน'!$A$5:$CL$846,55,0),2)</f>
        <v>392023.25</v>
      </c>
      <c r="BE13" s="104">
        <f>ROUND(VLOOKUP($B13,'[4]3.ข้อมูลงบทดลองปัจจุบัน'!$A$5:$CL$846,56,0),2)</f>
        <v>110854</v>
      </c>
      <c r="BF13" s="104">
        <f>ROUND(VLOOKUP($B13,'[4]3.ข้อมูลงบทดลองปัจจุบัน'!$A$5:$CL$846,57,0),2)</f>
        <v>0</v>
      </c>
      <c r="BG13" s="104">
        <f>ROUND(VLOOKUP($B13,'[4]3.ข้อมูลงบทดลองปัจจุบัน'!$A$5:$CL$846,58,0),2)</f>
        <v>0</v>
      </c>
      <c r="BH13" s="104">
        <f>ROUND(VLOOKUP($B13,'[4]3.ข้อมูลงบทดลองปัจจุบัน'!$A$5:$CL$846,59,0),2)</f>
        <v>122562</v>
      </c>
      <c r="BI13" s="104">
        <f>ROUND(VLOOKUP($B13,'[4]3.ข้อมูลงบทดลองปัจจุบัน'!$A$5:$CL$846,60,0),2)</f>
        <v>0</v>
      </c>
      <c r="BJ13" s="104">
        <f>ROUND(VLOOKUP($B13,'[4]3.ข้อมูลงบทดลองปัจจุบัน'!$A$5:$CL$846,61,0),2)</f>
        <v>0</v>
      </c>
      <c r="BK13" s="104">
        <f>ROUND(VLOOKUP($B13,'[4]3.ข้อมูลงบทดลองปัจจุบัน'!$A$5:$CL$846,62,0),2)</f>
        <v>0</v>
      </c>
      <c r="BL13" s="104">
        <f>ROUND(VLOOKUP($B13,'[4]3.ข้อมูลงบทดลองปัจจุบัน'!$A$5:$CL$846,63,0),2)</f>
        <v>0</v>
      </c>
      <c r="BM13" s="104">
        <f>ROUND(VLOOKUP($B13,'[4]3.ข้อมูลงบทดลองปัจจุบัน'!$A$5:$CL$846,64,0),2)</f>
        <v>646938.75</v>
      </c>
      <c r="BN13" s="104">
        <f>ROUND(VLOOKUP($B13,'[4]3.ข้อมูลงบทดลองปัจจุบัน'!$A$5:$CL$846,65,0),2)</f>
        <v>29826</v>
      </c>
      <c r="BO13" s="104">
        <f>ROUND(VLOOKUP($B13,'[4]3.ข้อมูลงบทดลองปัจจุบัน'!$A$5:$CL$846,66,0),2)</f>
        <v>38507</v>
      </c>
      <c r="BP13" s="104">
        <f>ROUND(VLOOKUP($B13,'[4]3.ข้อมูลงบทดลองปัจจุบัน'!$A$5:$CL$846,67,0),2)</f>
        <v>45576</v>
      </c>
      <c r="BQ13" s="104">
        <f>ROUND(VLOOKUP($B13,'[4]3.ข้อมูลงบทดลองปัจจุบัน'!$A$5:$CL$846,68,0),2)</f>
        <v>21773</v>
      </c>
      <c r="BR13" s="104">
        <f>ROUND(VLOOKUP($B13,'[4]3.ข้อมูลงบทดลองปัจจุบัน'!$A$5:$CL$846,69,0),2)</f>
        <v>59240</v>
      </c>
      <c r="BS13" s="104">
        <f>ROUND(VLOOKUP($B13,'[4]3.ข้อมูลงบทดลองปัจจุบัน'!$A$5:$CL$846,70,0),2)</f>
        <v>1169786</v>
      </c>
      <c r="BT13" s="104">
        <f>ROUND(VLOOKUP($B13,'[4]3.ข้อมูลงบทดลองปัจจุบัน'!$A$5:$CL$846,71,0),2)</f>
        <v>0</v>
      </c>
      <c r="BU13" s="104">
        <f>ROUND(VLOOKUP($B13,'[4]3.ข้อมูลงบทดลองปัจจุบัน'!$A$5:$CL$846,72,0),2)</f>
        <v>0</v>
      </c>
      <c r="BV13" s="104">
        <f>ROUND(VLOOKUP($B13,'[4]3.ข้อมูลงบทดลองปัจจุบัน'!$A$5:$CL$846,73,0),2)</f>
        <v>519969</v>
      </c>
      <c r="BW13" s="104">
        <f>ROUND(VLOOKUP($B13,'[4]3.ข้อมูลงบทดลองปัจจุบัน'!$A$5:$CL$846,74,0),2)</f>
        <v>0</v>
      </c>
      <c r="BX13" s="104">
        <f>ROUND(VLOOKUP($B13,'[4]3.ข้อมูลงบทดลองปัจจุบัน'!$A$5:$CL$846,75,0),2)</f>
        <v>3385.5</v>
      </c>
      <c r="BY13" s="104">
        <f>ROUND(VLOOKUP($B13,'[4]3.ข้อมูลงบทดลองปัจจุบัน'!$A$5:$CL$846,76,0),2)</f>
        <v>42258.25</v>
      </c>
      <c r="BZ13" s="104">
        <f>ROUND(VLOOKUP($B13,'[4]3.ข้อมูลงบทดลองปัจจุบัน'!$A$5:$CL$846,77,0),2)</f>
        <v>20245</v>
      </c>
      <c r="CA13" s="104">
        <f>ROUND(VLOOKUP($B13,'[4]3.ข้อมูลงบทดลองปัจจุบัน'!$A$5:$CL$846,78,0),2)</f>
        <v>0</v>
      </c>
      <c r="CB13" s="104">
        <f>ROUND(VLOOKUP($B13,'[4]3.ข้อมูลงบทดลองปัจจุบัน'!$A$5:$CL$846,79,0),2)</f>
        <v>0</v>
      </c>
      <c r="CC13" s="104">
        <f>ROUND(VLOOKUP($B13,'[4]3.ข้อมูลงบทดลองปัจจุบัน'!$A$5:$CL$846,80,0),2)</f>
        <v>0</v>
      </c>
      <c r="CD13" s="104">
        <f>ROUND(VLOOKUP($B13,'[4]3.ข้อมูลงบทดลองปัจจุบัน'!$A$5:$CL$846,81,0),2)</f>
        <v>42650.25</v>
      </c>
      <c r="CE13" s="104">
        <f>ROUND(VLOOKUP($B13,'[4]3.ข้อมูลงบทดลองปัจจุบัน'!$A$5:$CL$846,82,0),2)</f>
        <v>9358</v>
      </c>
      <c r="CF13" s="104">
        <f>ROUND(VLOOKUP($B13,'[4]3.ข้อมูลงบทดลองปัจจุบัน'!$A$5:$CL$846,83,0),2)</f>
        <v>0</v>
      </c>
      <c r="CG13" s="104">
        <f>ROUND(VLOOKUP($B13,'[4]3.ข้อมูลงบทดลองปัจจุบัน'!$A$5:$CL$846,84,0),2)</f>
        <v>0</v>
      </c>
      <c r="CH13" s="104">
        <f>ROUND(VLOOKUP($B13,'[4]3.ข้อมูลงบทดลองปัจจุบัน'!$A$5:$CL$846,85,0),2)</f>
        <v>0</v>
      </c>
      <c r="CI13" s="104">
        <f>ROUND(VLOOKUP($B13,'[4]3.ข้อมูลงบทดลองปัจจุบัน'!$A$5:$CL$846,86,0),2)</f>
        <v>0</v>
      </c>
      <c r="CJ13" s="104">
        <f>ROUND(VLOOKUP($B13,'[4]3.ข้อมูลงบทดลองปัจจุบัน'!$A$5:$CL$846,87,0),2)</f>
        <v>23203</v>
      </c>
      <c r="CK13" s="104">
        <f>ROUND(VLOOKUP($B13,'[4]3.ข้อมูลงบทดลองปัจจุบัน'!$A$5:$CL$846,88,0),2)</f>
        <v>0</v>
      </c>
      <c r="CL13" s="104">
        <f>ROUND(VLOOKUP($B13,'[4]3.ข้อมูลงบทดลองปัจจุบัน'!$A$5:$CL$846,89,0),2)</f>
        <v>800</v>
      </c>
      <c r="CM13" s="104">
        <f>ROUND(VLOOKUP($B13,'[4]3.ข้อมูลงบทดลองปัจจุบัน'!$A$5:$CL$846,90,0),2)</f>
        <v>0</v>
      </c>
      <c r="CO13" s="97"/>
      <c r="CR13" s="1" t="e">
        <f>B13-#REF!</f>
        <v>#REF!</v>
      </c>
    </row>
    <row r="14" spans="1:96" x14ac:dyDescent="0.7">
      <c r="A14" s="18" t="s">
        <v>400</v>
      </c>
      <c r="B14" s="103" t="s">
        <v>419</v>
      </c>
      <c r="C14" s="19" t="s">
        <v>420</v>
      </c>
      <c r="D14" s="104">
        <f>ROUND(VLOOKUP($B14,'[4]3.ข้อมูลงบทดลองปัจจุบัน'!$A$5:$CL$846,3,0),2)</f>
        <v>38515797.899999999</v>
      </c>
      <c r="E14" s="104">
        <f>ROUND(VLOOKUP($B14,'[4]3.ข้อมูลงบทดลองปัจจุบัน'!$A$5:$CL$846,4,0),2)</f>
        <v>25066104.949999999</v>
      </c>
      <c r="F14" s="104">
        <f>ROUND(VLOOKUP($B14,'[4]3.ข้อมูลงบทดลองปัจจุบัน'!$A$5:$CL$846,5,0),2)</f>
        <v>21015266.5</v>
      </c>
      <c r="G14" s="104">
        <f>ROUND(VLOOKUP($B14,'[4]3.ข้อมูลงบทดลองปัจจุบัน'!$A$5:$CL$846,6,0),2)</f>
        <v>30239130</v>
      </c>
      <c r="H14" s="104">
        <f>ROUND(VLOOKUP($B14,'[4]3.ข้อมูลงบทดลองปัจจุบัน'!$A$5:$CL$846,7,0),2)</f>
        <v>24633841.5</v>
      </c>
      <c r="I14" s="104">
        <f>ROUND(VLOOKUP($B14,'[4]3.ข้อมูลงบทดลองปัจจุบัน'!$A$5:$CL$846,8,0),2)</f>
        <v>23705906.75</v>
      </c>
      <c r="J14" s="104">
        <f>ROUND(VLOOKUP($B14,'[4]3.ข้อมูลงบทดลองปัจจุบัน'!$A$5:$CL$846,9,0),2)</f>
        <v>26347875.550000001</v>
      </c>
      <c r="K14" s="104">
        <f>ROUND(VLOOKUP($B14,'[4]3.ข้อมูลงบทดลองปัจจุบัน'!$A$5:$CL$846,10,0),2)</f>
        <v>40887176</v>
      </c>
      <c r="L14" s="104">
        <f>ROUND(VLOOKUP($B14,'[4]3.ข้อมูลงบทดลองปัจจุบัน'!$A$5:$CL$846,11,0),2)</f>
        <v>24460997.350000001</v>
      </c>
      <c r="M14" s="104">
        <f>ROUND(VLOOKUP($B14,'[4]3.ข้อมูลงบทดลองปัจจุบัน'!$A$5:$CL$846,12,0),2)</f>
        <v>42011645</v>
      </c>
      <c r="N14" s="104">
        <f>ROUND(VLOOKUP($B14,'[4]3.ข้อมูลงบทดลองปัจจุบัน'!$A$5:$CL$846,13,0),2)</f>
        <v>44990355.710000001</v>
      </c>
      <c r="O14" s="104">
        <f>ROUND(VLOOKUP($B14,'[4]3.ข้อมูลงบทดลองปัจจุบัน'!$A$5:$CL$846,14,0),2)</f>
        <v>10577109.49</v>
      </c>
      <c r="P14" s="104">
        <f>ROUND(VLOOKUP($B14,'[4]3.ข้อมูลงบทดลองปัจจุบัน'!$A$5:$CL$846,15,0),2)</f>
        <v>70374864</v>
      </c>
      <c r="Q14" s="104">
        <f>ROUND(VLOOKUP($B14,'[4]3.ข้อมูลงบทดลองปัจจุบัน'!$A$5:$CL$846,16,0),2)</f>
        <v>32909288.260000002</v>
      </c>
      <c r="R14" s="104">
        <f>ROUND(VLOOKUP($B14,'[4]3.ข้อมูลงบทดลองปัจจุบัน'!$A$5:$CL$846,17,0),2)</f>
        <v>25638803.460000001</v>
      </c>
      <c r="S14" s="104">
        <f>ROUND(VLOOKUP($B14,'[4]3.ข้อมูลงบทดลองปัจจุบัน'!$A$5:$CL$846,18,0),2)</f>
        <v>50045000.149999999</v>
      </c>
      <c r="T14" s="104">
        <f>ROUND(VLOOKUP($B14,'[4]3.ข้อมูลงบทดลองปัจจุบัน'!$A$5:$CL$846,19,0),2)</f>
        <v>23060102.5</v>
      </c>
      <c r="U14" s="104">
        <f>ROUND(VLOOKUP($B14,'[4]3.ข้อมูลงบทดลองปัจจุบัน'!$A$5:$CL$846,20,0),2)</f>
        <v>24144293.940000001</v>
      </c>
      <c r="V14" s="104">
        <f>ROUND(VLOOKUP($B14,'[4]3.ข้อมูลงบทดลองปัจจุบัน'!$A$5:$CL$846,21,0),2)</f>
        <v>27995995.309999999</v>
      </c>
      <c r="W14" s="104">
        <f>ROUND(VLOOKUP($B14,'[4]3.ข้อมูลงบทดลองปัจจุบัน'!$A$5:$CL$846,22,0),2)</f>
        <v>11572432.25</v>
      </c>
      <c r="X14" s="104">
        <f>ROUND(VLOOKUP($B14,'[4]3.ข้อมูลงบทดลองปัจจุบัน'!$A$5:$CL$846,23,0),2)</f>
        <v>91679833.5</v>
      </c>
      <c r="Y14" s="104">
        <f>ROUND(VLOOKUP($B14,'[4]3.ข้อมูลงบทดลองปัจจุบัน'!$A$5:$CL$846,24,0),2)</f>
        <v>22673650</v>
      </c>
      <c r="Z14" s="104">
        <f>ROUND(VLOOKUP($B14,'[4]3.ข้อมูลงบทดลองปัจจุบัน'!$A$5:$CL$846,25,0),2)</f>
        <v>32603987</v>
      </c>
      <c r="AA14" s="104">
        <f>ROUND(VLOOKUP($B14,'[4]3.ข้อมูลงบทดลองปัจจุบัน'!$A$5:$CL$846,26,0),2)</f>
        <v>22970112.199999999</v>
      </c>
      <c r="AB14" s="104">
        <f>ROUND(VLOOKUP($B14,'[4]3.ข้อมูลงบทดลองปัจจุบัน'!$A$5:$CL$846,27,0),2)</f>
        <v>14314587.890000001</v>
      </c>
      <c r="AC14" s="104">
        <f>ROUND(VLOOKUP($B14,'[4]3.ข้อมูลงบทดลองปัจจุบัน'!$A$5:$CL$846,28,0),2)</f>
        <v>13539675</v>
      </c>
      <c r="AD14" s="104">
        <f>ROUND(VLOOKUP($B14,'[4]3.ข้อมูลงบทดลองปัจจุบัน'!$A$5:$CL$846,29,0),2)</f>
        <v>27059599</v>
      </c>
      <c r="AE14" s="104">
        <f>ROUND(VLOOKUP($B14,'[4]3.ข้อมูลงบทดลองปัจจุบัน'!$A$5:$CL$846,30,0),2)</f>
        <v>70175628.150000006</v>
      </c>
      <c r="AF14" s="104">
        <f>ROUND(VLOOKUP($B14,'[4]3.ข้อมูลงบทดลองปัจจุบัน'!$A$5:$CL$846,31,0),2)</f>
        <v>13903393.25</v>
      </c>
      <c r="AG14" s="104">
        <f>ROUND(VLOOKUP($B14,'[4]3.ข้อมูลงบทดลองปัจจุบัน'!$A$5:$CL$846,32,0),2)</f>
        <v>20320505</v>
      </c>
      <c r="AH14" s="104">
        <f>ROUND(VLOOKUP($B14,'[4]3.ข้อมูลงบทดลองปัจจุบัน'!$A$5:$CL$846,33,0),2)</f>
        <v>35966612</v>
      </c>
      <c r="AI14" s="104">
        <f>ROUND(VLOOKUP($B14,'[4]3.ข้อมูลงบทดลองปัจจุบัน'!$A$5:$CL$846,34,0),2)</f>
        <v>31301504.5</v>
      </c>
      <c r="AJ14" s="104">
        <f>ROUND(VLOOKUP($B14,'[4]3.ข้อมูลงบทดลองปัจจุบัน'!$A$5:$CL$846,35,0),2)</f>
        <v>22256272</v>
      </c>
      <c r="AK14" s="104">
        <f>ROUND(VLOOKUP($B14,'[4]3.ข้อมูลงบทดลองปัจจุบัน'!$A$5:$CL$846,36,0),2)</f>
        <v>12969310</v>
      </c>
      <c r="AL14" s="104">
        <f>ROUND(VLOOKUP($B14,'[4]3.ข้อมูลงบทดลองปัจจุบัน'!$A$5:$CL$846,37,0),2)</f>
        <v>130484526.81999999</v>
      </c>
      <c r="AM14" s="104">
        <f>ROUND(VLOOKUP($B14,'[4]3.ข้อมูลงบทดลองปัจจุบัน'!$A$5:$CL$846,38,0),2)</f>
        <v>19829107</v>
      </c>
      <c r="AN14" s="104">
        <f>ROUND(VLOOKUP($B14,'[4]3.ข้อมูลงบทดลองปัจจุบัน'!$A$5:$CL$846,39,0),2)</f>
        <v>27210885.649999999</v>
      </c>
      <c r="AO14" s="104">
        <f>ROUND(VLOOKUP($B14,'[4]3.ข้อมูลงบทดลองปัจจุบัน'!$A$5:$CL$846,40,0),2)</f>
        <v>38379800</v>
      </c>
      <c r="AP14" s="104">
        <f>ROUND(VLOOKUP($B14,'[4]3.ข้อมูลงบทดลองปัจจุบัน'!$A$5:$CL$846,41,0),2)</f>
        <v>43503452</v>
      </c>
      <c r="AQ14" s="104">
        <f>ROUND(VLOOKUP($B14,'[4]3.ข้อมูลงบทดลองปัจจุบัน'!$A$5:$CL$846,42,0),2)</f>
        <v>27200766.010000002</v>
      </c>
      <c r="AR14" s="104">
        <f>ROUND(VLOOKUP($B14,'[4]3.ข้อมูลงบทดลองปัจจุบัน'!$A$5:$CL$846,43,0),2)</f>
        <v>6244570.5</v>
      </c>
      <c r="AS14" s="104">
        <f>ROUND(VLOOKUP($B14,'[4]3.ข้อมูลงบทดลองปัจจุบัน'!$A$5:$CL$846,44,0),2)</f>
        <v>114976607.2</v>
      </c>
      <c r="AT14" s="104">
        <f>ROUND(VLOOKUP($B14,'[4]3.ข้อมูลงบทดลองปัจจุบัน'!$A$5:$CL$846,45,0),2)</f>
        <v>28156267.359999999</v>
      </c>
      <c r="AU14" s="104">
        <f>ROUND(VLOOKUP($B14,'[4]3.ข้อมูลงบทดลองปัจจุบัน'!$A$5:$CL$846,46,0),2)</f>
        <v>35332602</v>
      </c>
      <c r="AV14" s="104">
        <f>ROUND(VLOOKUP($B14,'[4]3.ข้อมูลงบทดลองปัจจุบัน'!$A$5:$CL$846,47,0),2)</f>
        <v>34135282.479999997</v>
      </c>
      <c r="AW14" s="104">
        <f>ROUND(VLOOKUP($B14,'[4]3.ข้อมูลงบทดลองปัจจุบัน'!$A$5:$CL$846,48,0),2)</f>
        <v>33100044.5</v>
      </c>
      <c r="AX14" s="104">
        <f>ROUND(VLOOKUP($B14,'[4]3.ข้อมูลงบทดลองปัจจุบัน'!$A$5:$CL$846,49,0),2)</f>
        <v>20150151.5</v>
      </c>
      <c r="AY14" s="104">
        <f>ROUND(VLOOKUP($B14,'[4]3.ข้อมูลงบทดลองปัจจุบัน'!$A$5:$CL$846,50,0),2)</f>
        <v>28929688.489999998</v>
      </c>
      <c r="AZ14" s="104">
        <f>ROUND(VLOOKUP($B14,'[4]3.ข้อมูลงบทดลองปัจจุบัน'!$A$5:$CL$846,51,0),2)</f>
        <v>27293996.100000001</v>
      </c>
      <c r="BA14" s="104">
        <f>ROUND(VLOOKUP($B14,'[4]3.ข้อมูลงบทดลองปัจจุบัน'!$A$5:$CL$846,52,0),2)</f>
        <v>30545086</v>
      </c>
      <c r="BB14" s="104">
        <f>ROUND(VLOOKUP($B14,'[4]3.ข้อมูลงบทดลองปัจจุบัน'!$A$5:$CL$846,53,0),2)</f>
        <v>122926939.98999999</v>
      </c>
      <c r="BC14" s="104">
        <f>ROUND(VLOOKUP($B14,'[4]3.ข้อมูลงบทดลองปัจจุบัน'!$A$5:$CL$846,54,0),2)</f>
        <v>15186595.35</v>
      </c>
      <c r="BD14" s="104">
        <f>ROUND(VLOOKUP($B14,'[4]3.ข้อมูลงบทดลองปัจจุบัน'!$A$5:$CL$846,55,0),2)</f>
        <v>140662043.49000001</v>
      </c>
      <c r="BE14" s="104">
        <f>ROUND(VLOOKUP($B14,'[4]3.ข้อมูลงบทดลองปัจจุบัน'!$A$5:$CL$846,56,0),2)</f>
        <v>61237579.409999996</v>
      </c>
      <c r="BF14" s="104">
        <f>ROUND(VLOOKUP($B14,'[4]3.ข้อมูลงบทดลองปัจจุบัน'!$A$5:$CL$846,57,0),2)</f>
        <v>13233043.5</v>
      </c>
      <c r="BG14" s="104">
        <f>ROUND(VLOOKUP($B14,'[4]3.ข้อมูลงบทดลองปัจจุบัน'!$A$5:$CL$846,58,0),2)</f>
        <v>13605354.119999999</v>
      </c>
      <c r="BH14" s="104">
        <f>ROUND(VLOOKUP($B14,'[4]3.ข้อมูลงบทดลองปัจจุบัน'!$A$5:$CL$846,59,0),2)</f>
        <v>58117444.950000003</v>
      </c>
      <c r="BI14" s="104">
        <f>ROUND(VLOOKUP($B14,'[4]3.ข้อมูลงบทดลองปัจจุบัน'!$A$5:$CL$846,60,0),2)</f>
        <v>10092747.710000001</v>
      </c>
      <c r="BJ14" s="104">
        <f>ROUND(VLOOKUP($B14,'[4]3.ข้อมูลงบทดลองปัจจุบัน'!$A$5:$CL$846,61,0),2)</f>
        <v>7361579</v>
      </c>
      <c r="BK14" s="104">
        <f>ROUND(VLOOKUP($B14,'[4]3.ข้อมูลงบทดลองปัจจุบัน'!$A$5:$CL$846,62,0),2)</f>
        <v>24774945</v>
      </c>
      <c r="BL14" s="104">
        <f>ROUND(VLOOKUP($B14,'[4]3.ข้อมูลงบทดลองปัจจุบัน'!$A$5:$CL$846,63,0),2)</f>
        <v>22752603.75</v>
      </c>
      <c r="BM14" s="104">
        <f>ROUND(VLOOKUP($B14,'[4]3.ข้อมูลงบทดลองปัจจุบัน'!$A$5:$CL$846,64,0),2)</f>
        <v>102857509.45</v>
      </c>
      <c r="BN14" s="104">
        <f>ROUND(VLOOKUP($B14,'[4]3.ข้อมูลงบทดลองปัจจุบัน'!$A$5:$CL$846,65,0),2)</f>
        <v>37223967</v>
      </c>
      <c r="BO14" s="104">
        <f>ROUND(VLOOKUP($B14,'[4]3.ข้อมูลงบทดลองปัจจุบัน'!$A$5:$CL$846,66,0),2)</f>
        <v>57816087.770000003</v>
      </c>
      <c r="BP14" s="104">
        <f>ROUND(VLOOKUP($B14,'[4]3.ข้อมูลงบทดลองปัจจุบัน'!$A$5:$CL$846,67,0),2)</f>
        <v>36229585</v>
      </c>
      <c r="BQ14" s="104">
        <f>ROUND(VLOOKUP($B14,'[4]3.ข้อมูลงบทดลองปัจจุบัน'!$A$5:$CL$846,68,0),2)</f>
        <v>37634816</v>
      </c>
      <c r="BR14" s="104">
        <f>ROUND(VLOOKUP($B14,'[4]3.ข้อมูลงบทดลองปัจจุบัน'!$A$5:$CL$846,69,0),2)</f>
        <v>42424036</v>
      </c>
      <c r="BS14" s="104">
        <f>ROUND(VLOOKUP($B14,'[4]3.ข้อมูลงบทดลองปัจจุบัน'!$A$5:$CL$846,70,0),2)</f>
        <v>225771813.75</v>
      </c>
      <c r="BT14" s="104">
        <f>ROUND(VLOOKUP($B14,'[4]3.ข้อมูลงบทดลองปัจจุบัน'!$A$5:$CL$846,71,0),2)</f>
        <v>35189887</v>
      </c>
      <c r="BU14" s="104">
        <f>ROUND(VLOOKUP($B14,'[4]3.ข้อมูลงบทดลองปัจจุบัน'!$A$5:$CL$846,72,0),2)</f>
        <v>41139605.579999998</v>
      </c>
      <c r="BV14" s="104">
        <f>ROUND(VLOOKUP($B14,'[4]3.ข้อมูลงบทดลองปัจจุบัน'!$A$5:$CL$846,73,0),2)</f>
        <v>139723152.19999999</v>
      </c>
      <c r="BW14" s="104">
        <f>ROUND(VLOOKUP($B14,'[4]3.ข้อมูลงบทดลองปัจจุบัน'!$A$5:$CL$846,74,0),2)</f>
        <v>1968998</v>
      </c>
      <c r="BX14" s="104">
        <f>ROUND(VLOOKUP($B14,'[4]3.ข้อมูลงบทดลองปัจจุบัน'!$A$5:$CL$846,75,0),2)</f>
        <v>24390570</v>
      </c>
      <c r="BY14" s="104">
        <f>ROUND(VLOOKUP($B14,'[4]3.ข้อมูลงบทดลองปัจจุบัน'!$A$5:$CL$846,76,0),2)</f>
        <v>50381714</v>
      </c>
      <c r="BZ14" s="104">
        <f>ROUND(VLOOKUP($B14,'[4]3.ข้อมูลงบทดลองปัจจุบัน'!$A$5:$CL$846,77,0),2)</f>
        <v>16622821.42</v>
      </c>
      <c r="CA14" s="104">
        <f>ROUND(VLOOKUP($B14,'[4]3.ข้อมูลงบทดลองปัจจุบัน'!$A$5:$CL$846,78,0),2)</f>
        <v>24574770</v>
      </c>
      <c r="CB14" s="104">
        <f>ROUND(VLOOKUP($B14,'[4]3.ข้อมูลงบทดลองปัจจุบัน'!$A$5:$CL$846,79,0),2)</f>
        <v>21521350.5</v>
      </c>
      <c r="CC14" s="104">
        <f>ROUND(VLOOKUP($B14,'[4]3.ข้อมูลงบทดลองปัจจุบัน'!$A$5:$CL$846,80,0),2)</f>
        <v>34141431</v>
      </c>
      <c r="CD14" s="104">
        <f>ROUND(VLOOKUP($B14,'[4]3.ข้อมูลงบทดลองปัจจุบัน'!$A$5:$CL$846,81,0),2)</f>
        <v>55597569.5</v>
      </c>
      <c r="CE14" s="104">
        <f>ROUND(VLOOKUP($B14,'[4]3.ข้อมูลงบทดลองปัจจุบัน'!$A$5:$CL$846,82,0),2)</f>
        <v>45143521</v>
      </c>
      <c r="CF14" s="104">
        <f>ROUND(VLOOKUP($B14,'[4]3.ข้อมูลงบทดลองปัจจุบัน'!$A$5:$CL$846,83,0),2)</f>
        <v>40323710.950000003</v>
      </c>
      <c r="CG14" s="104">
        <f>ROUND(VLOOKUP($B14,'[4]3.ข้อมูลงบทดลองปัจจุบัน'!$A$5:$CL$846,84,0),2)</f>
        <v>16712042</v>
      </c>
      <c r="CH14" s="104">
        <f>ROUND(VLOOKUP($B14,'[4]3.ข้อมูลงบทดลองปัจจุบัน'!$A$5:$CL$846,85,0),2)</f>
        <v>17626881.25</v>
      </c>
      <c r="CI14" s="104">
        <f>ROUND(VLOOKUP($B14,'[4]3.ข้อมูลงบทดลองปัจจุบัน'!$A$5:$CL$846,86,0),2)</f>
        <v>14530508</v>
      </c>
      <c r="CJ14" s="104">
        <f>ROUND(VLOOKUP($B14,'[4]3.ข้อมูลงบทดลองปัจจุบัน'!$A$5:$CL$846,87,0),2)</f>
        <v>18111256</v>
      </c>
      <c r="CK14" s="104">
        <f>ROUND(VLOOKUP($B14,'[4]3.ข้อมูลงบทดลองปัจจุบัน'!$A$5:$CL$846,88,0),2)</f>
        <v>75954654.5</v>
      </c>
      <c r="CL14" s="104">
        <f>ROUND(VLOOKUP($B14,'[4]3.ข้อมูลงบทดลองปัจจุบัน'!$A$5:$CL$846,89,0),2)</f>
        <v>13420654</v>
      </c>
      <c r="CM14" s="104">
        <f>ROUND(VLOOKUP($B14,'[4]3.ข้อมูลงบทดลองปัจจุบัน'!$A$5:$CL$846,90,0),2)</f>
        <v>9814086.6099999994</v>
      </c>
      <c r="CO14" s="97"/>
      <c r="CR14" s="1" t="e">
        <f>B14-#REF!</f>
        <v>#REF!</v>
      </c>
    </row>
    <row r="15" spans="1:96" ht="22.8" customHeight="1" x14ac:dyDescent="0.7">
      <c r="A15" s="18" t="s">
        <v>400</v>
      </c>
      <c r="B15" s="103" t="s">
        <v>421</v>
      </c>
      <c r="C15" s="19" t="s">
        <v>422</v>
      </c>
      <c r="D15" s="104">
        <f>ROUND(VLOOKUP($B15,'[4]3.ข้อมูลงบทดลองปัจจุบัน'!$A$5:$CL$846,3,0),2)</f>
        <v>21760819</v>
      </c>
      <c r="E15" s="104">
        <f>ROUND(VLOOKUP($B15,'[4]3.ข้อมูลงบทดลองปัจจุบัน'!$A$5:$CL$846,4,0),2)</f>
        <v>855200.42</v>
      </c>
      <c r="F15" s="104">
        <f>ROUND(VLOOKUP($B15,'[4]3.ข้อมูลงบทดลองปัจจุบัน'!$A$5:$CL$846,5,0),2)</f>
        <v>971306</v>
      </c>
      <c r="G15" s="104">
        <f>ROUND(VLOOKUP($B15,'[4]3.ข้อมูลงบทดลองปัจจุบัน'!$A$5:$CL$846,6,0),2)</f>
        <v>1130532</v>
      </c>
      <c r="H15" s="104">
        <f>ROUND(VLOOKUP($B15,'[4]3.ข้อมูลงบทดลองปัจจุบัน'!$A$5:$CL$846,7,0),2)</f>
        <v>938948</v>
      </c>
      <c r="I15" s="104">
        <f>ROUND(VLOOKUP($B15,'[4]3.ข้อมูลงบทดลองปัจจุบัน'!$A$5:$CL$846,8,0),2)</f>
        <v>1005957.25</v>
      </c>
      <c r="J15" s="104">
        <f>ROUND(VLOOKUP($B15,'[4]3.ข้อมูลงบทดลองปัจจุบัน'!$A$5:$CL$846,9,0),2)</f>
        <v>190265.5</v>
      </c>
      <c r="K15" s="104">
        <f>ROUND(VLOOKUP($B15,'[4]3.ข้อมูลงบทดลองปัจจุบัน'!$A$5:$CL$846,10,0),2)</f>
        <v>2017544</v>
      </c>
      <c r="L15" s="104">
        <f>ROUND(VLOOKUP($B15,'[4]3.ข้อมูลงบทดลองปัจจุบัน'!$A$5:$CL$846,11,0),2)</f>
        <v>317666.89</v>
      </c>
      <c r="M15" s="104">
        <f>ROUND(VLOOKUP($B15,'[4]3.ข้อมูลงบทดลองปัจจุบัน'!$A$5:$CL$846,12,0),2)</f>
        <v>1311640</v>
      </c>
      <c r="N15" s="104">
        <f>ROUND(VLOOKUP($B15,'[4]3.ข้อมูลงบทดลองปัจจุบัน'!$A$5:$CL$846,13,0),2)</f>
        <v>1960931</v>
      </c>
      <c r="O15" s="104">
        <f>ROUND(VLOOKUP($B15,'[4]3.ข้อมูลงบทดลองปัจจุบัน'!$A$5:$CL$846,14,0),2)</f>
        <v>291702.15000000002</v>
      </c>
      <c r="P15" s="104">
        <f>ROUND(VLOOKUP($B15,'[4]3.ข้อมูลงบทดลองปัจจุบัน'!$A$5:$CL$846,15,0),2)</f>
        <v>27912852.5</v>
      </c>
      <c r="Q15" s="104">
        <f>ROUND(VLOOKUP($B15,'[4]3.ข้อมูลงบทดลองปัจจุบัน'!$A$5:$CL$846,16,0),2)</f>
        <v>478182.63</v>
      </c>
      <c r="R15" s="104">
        <f>ROUND(VLOOKUP($B15,'[4]3.ข้อมูลงบทดลองปัจจุบัน'!$A$5:$CL$846,17,0),2)</f>
        <v>840562.5</v>
      </c>
      <c r="S15" s="104">
        <f>ROUND(VLOOKUP($B15,'[4]3.ข้อมูลงบทดลองปัจจุบัน'!$A$5:$CL$846,18,0),2)</f>
        <v>9199322.75</v>
      </c>
      <c r="T15" s="104">
        <f>ROUND(VLOOKUP($B15,'[4]3.ข้อมูลงบทดลองปัจจุบัน'!$A$5:$CL$846,19,0),2)</f>
        <v>2441672.65</v>
      </c>
      <c r="U15" s="104">
        <f>ROUND(VLOOKUP($B15,'[4]3.ข้อมูลงบทดลองปัจจุบัน'!$A$5:$CL$846,20,0),2)</f>
        <v>285520.38</v>
      </c>
      <c r="V15" s="104">
        <f>ROUND(VLOOKUP($B15,'[4]3.ข้อมูลงบทดลองปัจจุบัน'!$A$5:$CL$846,21,0),2)</f>
        <v>433434</v>
      </c>
      <c r="W15" s="104">
        <f>ROUND(VLOOKUP($B15,'[4]3.ข้อมูลงบทดลองปัจจุบัน'!$A$5:$CL$846,22,0),2)</f>
        <v>30504</v>
      </c>
      <c r="X15" s="104">
        <f>ROUND(VLOOKUP($B15,'[4]3.ข้อมูลงบทดลองปัจจุบัน'!$A$5:$CL$846,23,0),2)</f>
        <v>94882801.140000001</v>
      </c>
      <c r="Y15" s="104">
        <f>ROUND(VLOOKUP($B15,'[4]3.ข้อมูลงบทดลองปัจจุบัน'!$A$5:$CL$846,24,0),2)</f>
        <v>301732</v>
      </c>
      <c r="Z15" s="104">
        <f>ROUND(VLOOKUP($B15,'[4]3.ข้อมูลงบทดลองปัจจุบัน'!$A$5:$CL$846,25,0),2)</f>
        <v>148071</v>
      </c>
      <c r="AA15" s="104">
        <f>ROUND(VLOOKUP($B15,'[4]3.ข้อมูลงบทดลองปัจจุบัน'!$A$5:$CL$846,26,0),2)</f>
        <v>130919</v>
      </c>
      <c r="AB15" s="104">
        <f>ROUND(VLOOKUP($B15,'[4]3.ข้อมูลงบทดลองปัจจุบัน'!$A$5:$CL$846,27,0),2)</f>
        <v>302383</v>
      </c>
      <c r="AC15" s="104">
        <f>ROUND(VLOOKUP($B15,'[4]3.ข้อมูลงบทดลองปัจจุบัน'!$A$5:$CL$846,28,0),2)</f>
        <v>370174</v>
      </c>
      <c r="AD15" s="104">
        <f>ROUND(VLOOKUP($B15,'[4]3.ข้อมูลงบทดลองปัจจุบัน'!$A$5:$CL$846,29,0),2)</f>
        <v>216553</v>
      </c>
      <c r="AE15" s="104">
        <f>ROUND(VLOOKUP($B15,'[4]3.ข้อมูลงบทดลองปัจจุบัน'!$A$5:$CL$846,30,0),2)</f>
        <v>1672558</v>
      </c>
      <c r="AF15" s="104">
        <f>ROUND(VLOOKUP($B15,'[4]3.ข้อมูลงบทดลองปัจจุบัน'!$A$5:$CL$846,31,0),2)</f>
        <v>157784</v>
      </c>
      <c r="AG15" s="104">
        <f>ROUND(VLOOKUP($B15,'[4]3.ข้อมูลงบทดลองปัจจุบัน'!$A$5:$CL$846,32,0),2)</f>
        <v>237870</v>
      </c>
      <c r="AH15" s="104">
        <f>ROUND(VLOOKUP($B15,'[4]3.ข้อมูลงบทดลองปัจจุบัน'!$A$5:$CL$846,33,0),2)</f>
        <v>198021</v>
      </c>
      <c r="AI15" s="104">
        <f>ROUND(VLOOKUP($B15,'[4]3.ข้อมูลงบทดลองปัจจุบัน'!$A$5:$CL$846,34,0),2)</f>
        <v>2820996</v>
      </c>
      <c r="AJ15" s="104">
        <f>ROUND(VLOOKUP($B15,'[4]3.ข้อมูลงบทดลองปัจจุบัน'!$A$5:$CL$846,35,0),2)</f>
        <v>592125</v>
      </c>
      <c r="AK15" s="104">
        <f>ROUND(VLOOKUP($B15,'[4]3.ข้อมูลงบทดลองปัจจุบัน'!$A$5:$CL$846,36,0),2)</f>
        <v>1033316</v>
      </c>
      <c r="AL15" s="104">
        <f>ROUND(VLOOKUP($B15,'[4]3.ข้อมูลงบทดลองปัจจุบัน'!$A$5:$CL$846,37,0),2)</f>
        <v>142822981.77000001</v>
      </c>
      <c r="AM15" s="104">
        <f>ROUND(VLOOKUP($B15,'[4]3.ข้อมูลงบทดลองปัจจุบัน'!$A$5:$CL$846,38,0),2)</f>
        <v>326993</v>
      </c>
      <c r="AN15" s="104">
        <f>ROUND(VLOOKUP($B15,'[4]3.ข้อมูลงบทดลองปัจจุบัน'!$A$5:$CL$846,39,0),2)</f>
        <v>1699393.5</v>
      </c>
      <c r="AO15" s="104">
        <f>ROUND(VLOOKUP($B15,'[4]3.ข้อมูลงบทดลองปัจจุบัน'!$A$5:$CL$846,40,0),2)</f>
        <v>954764</v>
      </c>
      <c r="AP15" s="104">
        <f>ROUND(VLOOKUP($B15,'[4]3.ข้อมูลงบทดลองปัจจุบัน'!$A$5:$CL$846,41,0),2)</f>
        <v>2717659</v>
      </c>
      <c r="AQ15" s="104">
        <f>ROUND(VLOOKUP($B15,'[4]3.ข้อมูลงบทดลองปัจจุบัน'!$A$5:$CL$846,42,0),2)</f>
        <v>268848</v>
      </c>
      <c r="AR15" s="104">
        <f>ROUND(VLOOKUP($B15,'[4]3.ข้อมูลงบทดลองปัจจุบัน'!$A$5:$CL$846,43,0),2)</f>
        <v>99100</v>
      </c>
      <c r="AS15" s="104">
        <f>ROUND(VLOOKUP($B15,'[4]3.ข้อมูลงบทดลองปัจจุบัน'!$A$5:$CL$846,44,0),2)</f>
        <v>10503917.300000001</v>
      </c>
      <c r="AT15" s="104">
        <f>ROUND(VLOOKUP($B15,'[4]3.ข้อมูลงบทดลองปัจจุบัน'!$A$5:$CL$846,45,0),2)</f>
        <v>420931.25</v>
      </c>
      <c r="AU15" s="104">
        <f>ROUND(VLOOKUP($B15,'[4]3.ข้อมูลงบทดลองปัจจุบัน'!$A$5:$CL$846,46,0),2)</f>
        <v>2056329</v>
      </c>
      <c r="AV15" s="104">
        <f>ROUND(VLOOKUP($B15,'[4]3.ข้อมูลงบทดลองปัจจุบัน'!$A$5:$CL$846,47,0),2)</f>
        <v>340440.21</v>
      </c>
      <c r="AW15" s="104">
        <f>ROUND(VLOOKUP($B15,'[4]3.ข้อมูลงบทดลองปัจจุบัน'!$A$5:$CL$846,48,0),2)</f>
        <v>1011508</v>
      </c>
      <c r="AX15" s="104">
        <f>ROUND(VLOOKUP($B15,'[4]3.ข้อมูลงบทดลองปัจจุบัน'!$A$5:$CL$846,49,0),2)</f>
        <v>1179769.25</v>
      </c>
      <c r="AY15" s="104">
        <f>ROUND(VLOOKUP($B15,'[4]3.ข้อมูลงบทดลองปัจจุบัน'!$A$5:$CL$846,50,0),2)</f>
        <v>1599126</v>
      </c>
      <c r="AZ15" s="104">
        <f>ROUND(VLOOKUP($B15,'[4]3.ข้อมูลงบทดลองปัจจุบัน'!$A$5:$CL$846,51,0),2)</f>
        <v>875523</v>
      </c>
      <c r="BA15" s="104">
        <f>ROUND(VLOOKUP($B15,'[4]3.ข้อมูลงบทดลองปัจจุบัน'!$A$5:$CL$846,52,0),2)</f>
        <v>774467</v>
      </c>
      <c r="BB15" s="104">
        <f>ROUND(VLOOKUP($B15,'[4]3.ข้อมูลงบทดลองปัจจุบัน'!$A$5:$CL$846,53,0),2)</f>
        <v>10944959.189999999</v>
      </c>
      <c r="BC15" s="104">
        <f>ROUND(VLOOKUP($B15,'[4]3.ข้อมูลงบทดลองปัจจุบัน'!$A$5:$CL$846,54,0),2)</f>
        <v>521936</v>
      </c>
      <c r="BD15" s="104">
        <f>ROUND(VLOOKUP($B15,'[4]3.ข้อมูลงบทดลองปัจจุบัน'!$A$5:$CL$846,55,0),2)</f>
        <v>33147742.75</v>
      </c>
      <c r="BE15" s="104">
        <f>ROUND(VLOOKUP($B15,'[4]3.ข้อมูลงบทดลองปัจจุบัน'!$A$5:$CL$846,56,0),2)</f>
        <v>6481484.5099999998</v>
      </c>
      <c r="BF15" s="104">
        <f>ROUND(VLOOKUP($B15,'[4]3.ข้อมูลงบทดลองปัจจุบัน'!$A$5:$CL$846,57,0),2)</f>
        <v>258246.5</v>
      </c>
      <c r="BG15" s="104">
        <f>ROUND(VLOOKUP($B15,'[4]3.ข้อมูลงบทดลองปัจจุบัน'!$A$5:$CL$846,58,0),2)</f>
        <v>48235.5</v>
      </c>
      <c r="BH15" s="104">
        <f>ROUND(VLOOKUP($B15,'[4]3.ข้อมูลงบทดลองปัจจุบัน'!$A$5:$CL$846,59,0),2)</f>
        <v>9891167.5</v>
      </c>
      <c r="BI15" s="104">
        <f>ROUND(VLOOKUP($B15,'[4]3.ข้อมูลงบทดลองปัจจุบัน'!$A$5:$CL$846,60,0),2)</f>
        <v>69799</v>
      </c>
      <c r="BJ15" s="104">
        <f>ROUND(VLOOKUP($B15,'[4]3.ข้อมูลงบทดลองปัจจุบัน'!$A$5:$CL$846,61,0),2)</f>
        <v>217324</v>
      </c>
      <c r="BK15" s="104">
        <f>ROUND(VLOOKUP($B15,'[4]3.ข้อมูลงบทดลองปัจจุบัน'!$A$5:$CL$846,62,0),2)</f>
        <v>526880</v>
      </c>
      <c r="BL15" s="104">
        <f>ROUND(VLOOKUP($B15,'[4]3.ข้อมูลงบทดลองปัจจุบัน'!$A$5:$CL$846,63,0),2)</f>
        <v>140319.5</v>
      </c>
      <c r="BM15" s="104">
        <f>ROUND(VLOOKUP($B15,'[4]3.ข้อมูลงบทดลองปัจจุบัน'!$A$5:$CL$846,64,0),2)</f>
        <v>33126322.600000001</v>
      </c>
      <c r="BN15" s="104">
        <f>ROUND(VLOOKUP($B15,'[4]3.ข้อมูลงบทดลองปัจจุบัน'!$A$5:$CL$846,65,0),2)</f>
        <v>848884</v>
      </c>
      <c r="BO15" s="104">
        <f>ROUND(VLOOKUP($B15,'[4]3.ข้อมูลงบทดลองปัจจุบัน'!$A$5:$CL$846,66,0),2)</f>
        <v>417940.5</v>
      </c>
      <c r="BP15" s="104">
        <f>ROUND(VLOOKUP($B15,'[4]3.ข้อมูลงบทดลองปัจจุบัน'!$A$5:$CL$846,67,0),2)</f>
        <v>736295</v>
      </c>
      <c r="BQ15" s="104">
        <f>ROUND(VLOOKUP($B15,'[4]3.ข้อมูลงบทดลองปัจจุบัน'!$A$5:$CL$846,68,0),2)</f>
        <v>127040</v>
      </c>
      <c r="BR15" s="104">
        <f>ROUND(VLOOKUP($B15,'[4]3.ข้อมูลงบทดลองปัจจุบัน'!$A$5:$CL$846,69,0),2)</f>
        <v>396125</v>
      </c>
      <c r="BS15" s="104">
        <f>ROUND(VLOOKUP($B15,'[4]3.ข้อมูลงบทดลองปัจจุบัน'!$A$5:$CL$846,70,0),2)</f>
        <v>136538585</v>
      </c>
      <c r="BT15" s="104">
        <f>ROUND(VLOOKUP($B15,'[4]3.ข้อมูลงบทดลองปัจจุบัน'!$A$5:$CL$846,71,0),2)</f>
        <v>353186</v>
      </c>
      <c r="BU15" s="104">
        <f>ROUND(VLOOKUP($B15,'[4]3.ข้อมูลงบทดลองปัจจุบัน'!$A$5:$CL$846,72,0),2)</f>
        <v>1125648.5</v>
      </c>
      <c r="BV15" s="104">
        <f>ROUND(VLOOKUP($B15,'[4]3.ข้อมูลงบทดลองปัจจุบัน'!$A$5:$CL$846,73,0),2)</f>
        <v>12146103</v>
      </c>
      <c r="BW15" s="104">
        <f>ROUND(VLOOKUP($B15,'[4]3.ข้อมูลงบทดลองปัจจุบัน'!$A$5:$CL$846,74,0),2)</f>
        <v>362527</v>
      </c>
      <c r="BX15" s="104">
        <f>ROUND(VLOOKUP($B15,'[4]3.ข้อมูลงบทดลองปัจจุบัน'!$A$5:$CL$846,75,0),2)</f>
        <v>207263.5</v>
      </c>
      <c r="BY15" s="104">
        <f>ROUND(VLOOKUP($B15,'[4]3.ข้อมูลงบทดลองปัจจุบัน'!$A$5:$CL$846,76,0),2)</f>
        <v>4021922.5</v>
      </c>
      <c r="BZ15" s="104">
        <f>ROUND(VLOOKUP($B15,'[4]3.ข้อมูลงบทดลองปัจจุบัน'!$A$5:$CL$846,77,0),2)</f>
        <v>95945.75</v>
      </c>
      <c r="CA15" s="104">
        <f>ROUND(VLOOKUP($B15,'[4]3.ข้อมูลงบทดลองปัจจุบัน'!$A$5:$CL$846,78,0),2)</f>
        <v>346707</v>
      </c>
      <c r="CB15" s="104">
        <f>ROUND(VLOOKUP($B15,'[4]3.ข้อมูลงบทดลองปัจจุบัน'!$A$5:$CL$846,79,0),2)</f>
        <v>224433</v>
      </c>
      <c r="CC15" s="104">
        <f>ROUND(VLOOKUP($B15,'[4]3.ข้อมูลงบทดลองปัจจุบัน'!$A$5:$CL$846,80,0),2)</f>
        <v>56559</v>
      </c>
      <c r="CD15" s="104">
        <f>ROUND(VLOOKUP($B15,'[4]3.ข้อมูลงบทดลองปัจจุบัน'!$A$5:$CL$846,81,0),2)</f>
        <v>840418.25</v>
      </c>
      <c r="CE15" s="104">
        <f>ROUND(VLOOKUP($B15,'[4]3.ข้อมูลงบทดลองปัจจุบัน'!$A$5:$CL$846,82,0),2)</f>
        <v>1332095</v>
      </c>
      <c r="CF15" s="104">
        <f>ROUND(VLOOKUP($B15,'[4]3.ข้อมูลงบทดลองปัจจุบัน'!$A$5:$CL$846,83,0),2)</f>
        <v>1226627.53</v>
      </c>
      <c r="CG15" s="104">
        <f>ROUND(VLOOKUP($B15,'[4]3.ข้อมูลงบทดลองปัจจุบัน'!$A$5:$CL$846,84,0),2)</f>
        <v>44923</v>
      </c>
      <c r="CH15" s="104">
        <f>ROUND(VLOOKUP($B15,'[4]3.ข้อมูลงบทดลองปัจจุบัน'!$A$5:$CL$846,85,0),2)</f>
        <v>1019456.5</v>
      </c>
      <c r="CI15" s="104">
        <f>ROUND(VLOOKUP($B15,'[4]3.ข้อมูลงบทดลองปัจจุบัน'!$A$5:$CL$846,86,0),2)</f>
        <v>120323</v>
      </c>
      <c r="CJ15" s="104">
        <f>ROUND(VLOOKUP($B15,'[4]3.ข้อมูลงบทดลองปัจจุบัน'!$A$5:$CL$846,87,0),2)</f>
        <v>1328398</v>
      </c>
      <c r="CK15" s="104">
        <f>ROUND(VLOOKUP($B15,'[4]3.ข้อมูลงบทดลองปัจจุบัน'!$A$5:$CL$846,88,0),2)</f>
        <v>521359.5</v>
      </c>
      <c r="CL15" s="104">
        <f>ROUND(VLOOKUP($B15,'[4]3.ข้อมูลงบทดลองปัจจุบัน'!$A$5:$CL$846,89,0),2)</f>
        <v>123614</v>
      </c>
      <c r="CM15" s="104">
        <f>ROUND(VLOOKUP($B15,'[4]3.ข้อมูลงบทดลองปัจจุบัน'!$A$5:$CL$846,90,0),2)</f>
        <v>169372.1</v>
      </c>
      <c r="CO15" s="97"/>
      <c r="CR15" s="1" t="e">
        <f>B15-#REF!</f>
        <v>#REF!</v>
      </c>
    </row>
    <row r="16" spans="1:96" x14ac:dyDescent="0.7">
      <c r="A16" s="18" t="s">
        <v>400</v>
      </c>
      <c r="B16" s="103" t="s">
        <v>423</v>
      </c>
      <c r="C16" s="19" t="s">
        <v>424</v>
      </c>
      <c r="D16" s="104">
        <f>ROUND(VLOOKUP($B16,'[4]3.ข้อมูลงบทดลองปัจจุบัน'!$A$5:$CL$846,3,0),2)</f>
        <v>236125</v>
      </c>
      <c r="E16" s="104">
        <f>ROUND(VLOOKUP($B16,'[4]3.ข้อมูลงบทดลองปัจจุบัน'!$A$5:$CL$846,4,0),2)</f>
        <v>0</v>
      </c>
      <c r="F16" s="104">
        <f>ROUND(VLOOKUP($B16,'[4]3.ข้อมูลงบทดลองปัจจุบัน'!$A$5:$CL$846,5,0),2)</f>
        <v>752234</v>
      </c>
      <c r="G16" s="104">
        <f>ROUND(VLOOKUP($B16,'[4]3.ข้อมูลงบทดลองปัจจุบัน'!$A$5:$CL$846,6,0),2)</f>
        <v>0</v>
      </c>
      <c r="H16" s="104">
        <f>ROUND(VLOOKUP($B16,'[4]3.ข้อมูลงบทดลองปัจจุบัน'!$A$5:$CL$846,7,0),2)</f>
        <v>1168040</v>
      </c>
      <c r="I16" s="104">
        <f>ROUND(VLOOKUP($B16,'[4]3.ข้อมูลงบทดลองปัจจุบัน'!$A$5:$CL$846,8,0),2)</f>
        <v>0</v>
      </c>
      <c r="J16" s="104">
        <f>ROUND(VLOOKUP($B16,'[4]3.ข้อมูลงบทดลองปัจจุบัน'!$A$5:$CL$846,9,0),2)</f>
        <v>0</v>
      </c>
      <c r="K16" s="104">
        <f>ROUND(VLOOKUP($B16,'[4]3.ข้อมูลงบทดลองปัจจุบัน'!$A$5:$CL$846,10,0),2)</f>
        <v>5142</v>
      </c>
      <c r="L16" s="104">
        <f>ROUND(VLOOKUP($B16,'[4]3.ข้อมูลงบทดลองปัจจุบัน'!$A$5:$CL$846,11,0),2)</f>
        <v>0</v>
      </c>
      <c r="M16" s="104">
        <f>ROUND(VLOOKUP($B16,'[4]3.ข้อมูลงบทดลองปัจจุบัน'!$A$5:$CL$846,12,0),2)</f>
        <v>722505.07</v>
      </c>
      <c r="N16" s="104">
        <f>ROUND(VLOOKUP($B16,'[4]3.ข้อมูลงบทดลองปัจจุบัน'!$A$5:$CL$846,13,0),2)</f>
        <v>15977</v>
      </c>
      <c r="O16" s="104">
        <f>ROUND(VLOOKUP($B16,'[4]3.ข้อมูลงบทดลองปัจจุบัน'!$A$5:$CL$846,14,0),2)</f>
        <v>157339.59</v>
      </c>
      <c r="P16" s="104">
        <f>ROUND(VLOOKUP($B16,'[4]3.ข้อมูลงบทดลองปัจจุบัน'!$A$5:$CL$846,15,0),2)</f>
        <v>242642.3</v>
      </c>
      <c r="Q16" s="104">
        <f>ROUND(VLOOKUP($B16,'[4]3.ข้อมูลงบทดลองปัจจุบัน'!$A$5:$CL$846,16,0),2)</f>
        <v>66560.899999999994</v>
      </c>
      <c r="R16" s="104">
        <f>ROUND(VLOOKUP($B16,'[4]3.ข้อมูลงบทดลองปัจจุบัน'!$A$5:$CL$846,17,0),2)</f>
        <v>39415</v>
      </c>
      <c r="S16" s="104">
        <f>ROUND(VLOOKUP($B16,'[4]3.ข้อมูลงบทดลองปัจจุบัน'!$A$5:$CL$846,18,0),2)</f>
        <v>3639027</v>
      </c>
      <c r="T16" s="104">
        <f>ROUND(VLOOKUP($B16,'[4]3.ข้อมูลงบทดลองปัจจุบัน'!$A$5:$CL$846,19,0),2)</f>
        <v>257338.05</v>
      </c>
      <c r="U16" s="104">
        <f>ROUND(VLOOKUP($B16,'[4]3.ข้อมูลงบทดลองปัจจุบัน'!$A$5:$CL$846,20,0),2)</f>
        <v>17600</v>
      </c>
      <c r="V16" s="104">
        <f>ROUND(VLOOKUP($B16,'[4]3.ข้อมูลงบทดลองปัจจุบัน'!$A$5:$CL$846,21,0),2)</f>
        <v>502196.5</v>
      </c>
      <c r="W16" s="104">
        <f>ROUND(VLOOKUP($B16,'[4]3.ข้อมูลงบทดลองปัจจุบัน'!$A$5:$CL$846,22,0),2)</f>
        <v>5607.5</v>
      </c>
      <c r="X16" s="104">
        <f>ROUND(VLOOKUP($B16,'[4]3.ข้อมูลงบทดลองปัจจุบัน'!$A$5:$CL$846,23,0),2)</f>
        <v>2468465.25</v>
      </c>
      <c r="Y16" s="104">
        <f>ROUND(VLOOKUP($B16,'[4]3.ข้อมูลงบทดลองปัจจุบัน'!$A$5:$CL$846,24,0),2)</f>
        <v>0</v>
      </c>
      <c r="Z16" s="104">
        <f>ROUND(VLOOKUP($B16,'[4]3.ข้อมูลงบทดลองปัจจุบัน'!$A$5:$CL$846,25,0),2)</f>
        <v>0</v>
      </c>
      <c r="AA16" s="104">
        <f>ROUND(VLOOKUP($B16,'[4]3.ข้อมูลงบทดลองปัจจุบัน'!$A$5:$CL$846,26,0),2)</f>
        <v>294110</v>
      </c>
      <c r="AB16" s="104">
        <f>ROUND(VLOOKUP($B16,'[4]3.ข้อมูลงบทดลองปัจจุบัน'!$A$5:$CL$846,27,0),2)</f>
        <v>2942</v>
      </c>
      <c r="AC16" s="104">
        <f>ROUND(VLOOKUP($B16,'[4]3.ข้อมูลงบทดลองปัจจุบัน'!$A$5:$CL$846,28,0),2)</f>
        <v>47722</v>
      </c>
      <c r="AD16" s="104">
        <f>ROUND(VLOOKUP($B16,'[4]3.ข้อมูลงบทดลองปัจจุบัน'!$A$5:$CL$846,29,0),2)</f>
        <v>0</v>
      </c>
      <c r="AE16" s="104">
        <f>ROUND(VLOOKUP($B16,'[4]3.ข้อมูลงบทดลองปัจจุบัน'!$A$5:$CL$846,30,0),2)</f>
        <v>78469</v>
      </c>
      <c r="AF16" s="104">
        <f>ROUND(VLOOKUP($B16,'[4]3.ข้อมูลงบทดลองปัจจุบัน'!$A$5:$CL$846,31,0),2)</f>
        <v>0</v>
      </c>
      <c r="AG16" s="104">
        <f>ROUND(VLOOKUP($B16,'[4]3.ข้อมูลงบทดลองปัจจุบัน'!$A$5:$CL$846,32,0),2)</f>
        <v>19306</v>
      </c>
      <c r="AH16" s="104">
        <f>ROUND(VLOOKUP($B16,'[4]3.ข้อมูลงบทดลองปัจจุบัน'!$A$5:$CL$846,33,0),2)</f>
        <v>3741</v>
      </c>
      <c r="AI16" s="104">
        <f>ROUND(VLOOKUP($B16,'[4]3.ข้อมูลงบทดลองปัจจุบัน'!$A$5:$CL$846,34,0),2)</f>
        <v>123973.5</v>
      </c>
      <c r="AJ16" s="104">
        <f>ROUND(VLOOKUP($B16,'[4]3.ข้อมูลงบทดลองปัจจุบัน'!$A$5:$CL$846,35,0),2)</f>
        <v>0</v>
      </c>
      <c r="AK16" s="104">
        <f>ROUND(VLOOKUP($B16,'[4]3.ข้อมูลงบทดลองปัจจุบัน'!$A$5:$CL$846,36,0),2)</f>
        <v>0</v>
      </c>
      <c r="AL16" s="104">
        <f>ROUND(VLOOKUP($B16,'[4]3.ข้อมูลงบทดลองปัจจุบัน'!$A$5:$CL$846,37,0),2)</f>
        <v>31143362.600000001</v>
      </c>
      <c r="AM16" s="104">
        <f>ROUND(VLOOKUP($B16,'[4]3.ข้อมูลงบทดลองปัจจุบัน'!$A$5:$CL$846,38,0),2)</f>
        <v>47528</v>
      </c>
      <c r="AN16" s="104">
        <f>ROUND(VLOOKUP($B16,'[4]3.ข้อมูลงบทดลองปัจจุบัน'!$A$5:$CL$846,39,0),2)</f>
        <v>0</v>
      </c>
      <c r="AO16" s="104">
        <f>ROUND(VLOOKUP($B16,'[4]3.ข้อมูลงบทดลองปัจจุบัน'!$A$5:$CL$846,40,0),2)</f>
        <v>127018</v>
      </c>
      <c r="AP16" s="104">
        <f>ROUND(VLOOKUP($B16,'[4]3.ข้อมูลงบทดลองปัจจุบัน'!$A$5:$CL$846,41,0),2)</f>
        <v>1234884</v>
      </c>
      <c r="AQ16" s="104">
        <f>ROUND(VLOOKUP($B16,'[4]3.ข้อมูลงบทดลองปัจจุบัน'!$A$5:$CL$846,42,0),2)</f>
        <v>0</v>
      </c>
      <c r="AR16" s="104">
        <f>ROUND(VLOOKUP($B16,'[4]3.ข้อมูลงบทดลองปัจจุบัน'!$A$5:$CL$846,43,0),2)</f>
        <v>0</v>
      </c>
      <c r="AS16" s="104">
        <f>ROUND(VLOOKUP($B16,'[4]3.ข้อมูลงบทดลองปัจจุบัน'!$A$5:$CL$846,44,0),2)</f>
        <v>2093490.8</v>
      </c>
      <c r="AT16" s="104">
        <f>ROUND(VLOOKUP($B16,'[4]3.ข้อมูลงบทดลองปัจจุบัน'!$A$5:$CL$846,45,0),2)</f>
        <v>0</v>
      </c>
      <c r="AU16" s="104">
        <f>ROUND(VLOOKUP($B16,'[4]3.ข้อมูลงบทดลองปัจจุบัน'!$A$5:$CL$846,46,0),2)</f>
        <v>34911</v>
      </c>
      <c r="AV16" s="104">
        <f>ROUND(VLOOKUP($B16,'[4]3.ข้อมูลงบทดลองปัจจุบัน'!$A$5:$CL$846,47,0),2)</f>
        <v>0</v>
      </c>
      <c r="AW16" s="104">
        <f>ROUND(VLOOKUP($B16,'[4]3.ข้อมูลงบทดลองปัจจุบัน'!$A$5:$CL$846,48,0),2)</f>
        <v>0</v>
      </c>
      <c r="AX16" s="104">
        <f>ROUND(VLOOKUP($B16,'[4]3.ข้อมูลงบทดลองปัจจุบัน'!$A$5:$CL$846,49,0),2)</f>
        <v>484960.25</v>
      </c>
      <c r="AY16" s="104">
        <f>ROUND(VLOOKUP($B16,'[4]3.ข้อมูลงบทดลองปัจจุบัน'!$A$5:$CL$846,50,0),2)</f>
        <v>759</v>
      </c>
      <c r="AZ16" s="104">
        <f>ROUND(VLOOKUP($B16,'[4]3.ข้อมูลงบทดลองปัจจุบัน'!$A$5:$CL$846,51,0),2)</f>
        <v>31289</v>
      </c>
      <c r="BA16" s="104">
        <f>ROUND(VLOOKUP($B16,'[4]3.ข้อมูลงบทดลองปัจจุบัน'!$A$5:$CL$846,52,0),2)</f>
        <v>0</v>
      </c>
      <c r="BB16" s="104">
        <f>ROUND(VLOOKUP($B16,'[4]3.ข้อมูลงบทดลองปัจจุบัน'!$A$5:$CL$846,53,0),2)</f>
        <v>0</v>
      </c>
      <c r="BC16" s="104">
        <f>ROUND(VLOOKUP($B16,'[4]3.ข้อมูลงบทดลองปัจจุบัน'!$A$5:$CL$846,54,0),2)</f>
        <v>0</v>
      </c>
      <c r="BD16" s="104">
        <f>ROUND(VLOOKUP($B16,'[4]3.ข้อมูลงบทดลองปัจจุบัน'!$A$5:$CL$846,55,0),2)</f>
        <v>6433493.75</v>
      </c>
      <c r="BE16" s="104">
        <f>ROUND(VLOOKUP($B16,'[4]3.ข้อมูลงบทดลองปัจจุบัน'!$A$5:$CL$846,56,0),2)</f>
        <v>3232</v>
      </c>
      <c r="BF16" s="104">
        <f>ROUND(VLOOKUP($B16,'[4]3.ข้อมูลงบทดลองปัจจุบัน'!$A$5:$CL$846,57,0),2)</f>
        <v>0</v>
      </c>
      <c r="BG16" s="104">
        <f>ROUND(VLOOKUP($B16,'[4]3.ข้อมูลงบทดลองปัจจุบัน'!$A$5:$CL$846,58,0),2)</f>
        <v>0</v>
      </c>
      <c r="BH16" s="104">
        <f>ROUND(VLOOKUP($B16,'[4]3.ข้อมูลงบทดลองปัจจุบัน'!$A$5:$CL$846,59,0),2)</f>
        <v>727529.75</v>
      </c>
      <c r="BI16" s="104">
        <f>ROUND(VLOOKUP($B16,'[4]3.ข้อมูลงบทดลองปัจจุบัน'!$A$5:$CL$846,60,0),2)</f>
        <v>0</v>
      </c>
      <c r="BJ16" s="104">
        <f>ROUND(VLOOKUP($B16,'[4]3.ข้อมูลงบทดลองปัจจุบัน'!$A$5:$CL$846,61,0),2)</f>
        <v>332889</v>
      </c>
      <c r="BK16" s="104">
        <f>ROUND(VLOOKUP($B16,'[4]3.ข้อมูลงบทดลองปัจจุบัน'!$A$5:$CL$846,62,0),2)</f>
        <v>47949</v>
      </c>
      <c r="BL16" s="104">
        <f>ROUND(VLOOKUP($B16,'[4]3.ข้อมูลงบทดลองปัจจุบัน'!$A$5:$CL$846,63,0),2)</f>
        <v>464962.5</v>
      </c>
      <c r="BM16" s="104">
        <f>ROUND(VLOOKUP($B16,'[4]3.ข้อมูลงบทดลองปัจจุบัน'!$A$5:$CL$846,64,0),2)</f>
        <v>867</v>
      </c>
      <c r="BN16" s="104">
        <f>ROUND(VLOOKUP($B16,'[4]3.ข้อมูลงบทดลองปัจจุบัน'!$A$5:$CL$846,65,0),2)</f>
        <v>1777704</v>
      </c>
      <c r="BO16" s="104">
        <f>ROUND(VLOOKUP($B16,'[4]3.ข้อมูลงบทดลองปัจจุบัน'!$A$5:$CL$846,66,0),2)</f>
        <v>0</v>
      </c>
      <c r="BP16" s="104">
        <f>ROUND(VLOOKUP($B16,'[4]3.ข้อมูลงบทดลองปัจจุบัน'!$A$5:$CL$846,67,0),2)</f>
        <v>0</v>
      </c>
      <c r="BQ16" s="104">
        <f>ROUND(VLOOKUP($B16,'[4]3.ข้อมูลงบทดลองปัจจุบัน'!$A$5:$CL$846,68,0),2)</f>
        <v>805117.7</v>
      </c>
      <c r="BR16" s="104">
        <f>ROUND(VLOOKUP($B16,'[4]3.ข้อมูลงบทดลองปัจจุบัน'!$A$5:$CL$846,69,0),2)</f>
        <v>1648314</v>
      </c>
      <c r="BS16" s="104">
        <f>ROUND(VLOOKUP($B16,'[4]3.ข้อมูลงบทดลองปัจจุบัน'!$A$5:$CL$846,70,0),2)</f>
        <v>13164244</v>
      </c>
      <c r="BT16" s="104">
        <f>ROUND(VLOOKUP($B16,'[4]3.ข้อมูลงบทดลองปัจจุบัน'!$A$5:$CL$846,71,0),2)</f>
        <v>19241</v>
      </c>
      <c r="BU16" s="104">
        <f>ROUND(VLOOKUP($B16,'[4]3.ข้อมูลงบทดลองปัจจุบัน'!$A$5:$CL$846,72,0),2)</f>
        <v>0</v>
      </c>
      <c r="BV16" s="104">
        <f>ROUND(VLOOKUP($B16,'[4]3.ข้อมูลงบทดลองปัจจุบัน'!$A$5:$CL$846,73,0),2)</f>
        <v>0</v>
      </c>
      <c r="BW16" s="104">
        <f>ROUND(VLOOKUP($B16,'[4]3.ข้อมูลงบทดลองปัจจุบัน'!$A$5:$CL$846,74,0),2)</f>
        <v>8020</v>
      </c>
      <c r="BX16" s="104">
        <f>ROUND(VLOOKUP($B16,'[4]3.ข้อมูลงบทดลองปัจจุบัน'!$A$5:$CL$846,75,0),2)</f>
        <v>11866</v>
      </c>
      <c r="BY16" s="104">
        <f>ROUND(VLOOKUP($B16,'[4]3.ข้อมูลงบทดลองปัจจุบัน'!$A$5:$CL$846,76,0),2)</f>
        <v>0</v>
      </c>
      <c r="BZ16" s="104">
        <f>ROUND(VLOOKUP($B16,'[4]3.ข้อมูลงบทดลองปัจจุบัน'!$A$5:$CL$846,77,0),2)</f>
        <v>262</v>
      </c>
      <c r="CA16" s="104">
        <f>ROUND(VLOOKUP($B16,'[4]3.ข้อมูลงบทดลองปัจจุบัน'!$A$5:$CL$846,78,0),2)</f>
        <v>259401</v>
      </c>
      <c r="CB16" s="104">
        <f>ROUND(VLOOKUP($B16,'[4]3.ข้อมูลงบทดลองปัจจุบัน'!$A$5:$CL$846,79,0),2)</f>
        <v>0</v>
      </c>
      <c r="CC16" s="104">
        <f>ROUND(VLOOKUP($B16,'[4]3.ข้อมูลงบทดลองปัจจุบัน'!$A$5:$CL$846,80,0),2)</f>
        <v>0</v>
      </c>
      <c r="CD16" s="104">
        <f>ROUND(VLOOKUP($B16,'[4]3.ข้อมูลงบทดลองปัจจุบัน'!$A$5:$CL$846,81,0),2)</f>
        <v>2980</v>
      </c>
      <c r="CE16" s="104">
        <f>ROUND(VLOOKUP($B16,'[4]3.ข้อมูลงบทดลองปัจจุบัน'!$A$5:$CL$846,82,0),2)</f>
        <v>759</v>
      </c>
      <c r="CF16" s="104">
        <f>ROUND(VLOOKUP($B16,'[4]3.ข้อมูลงบทดลองปัจจุบัน'!$A$5:$CL$846,83,0),2)</f>
        <v>0</v>
      </c>
      <c r="CG16" s="104">
        <f>ROUND(VLOOKUP($B16,'[4]3.ข้อมูลงบทดลองปัจจุบัน'!$A$5:$CL$846,84,0),2)</f>
        <v>94586.5</v>
      </c>
      <c r="CH16" s="104">
        <f>ROUND(VLOOKUP($B16,'[4]3.ข้อมูลงบทดลองปัจจุบัน'!$A$5:$CL$846,85,0),2)</f>
        <v>177827.75</v>
      </c>
      <c r="CI16" s="104">
        <f>ROUND(VLOOKUP($B16,'[4]3.ข้อมูลงบทดลองปัจจุบัน'!$A$5:$CL$846,86,0),2)</f>
        <v>59165</v>
      </c>
      <c r="CJ16" s="104">
        <f>ROUND(VLOOKUP($B16,'[4]3.ข้อมูลงบทดลองปัจจุบัน'!$A$5:$CL$846,87,0),2)</f>
        <v>0</v>
      </c>
      <c r="CK16" s="104">
        <f>ROUND(VLOOKUP($B16,'[4]3.ข้อมูลงบทดลองปัจจุบัน'!$A$5:$CL$846,88,0),2)</f>
        <v>128232.5</v>
      </c>
      <c r="CL16" s="104">
        <f>ROUND(VLOOKUP($B16,'[4]3.ข้อมูลงบทดลองปัจจุบัน'!$A$5:$CL$846,89,0),2)</f>
        <v>38123</v>
      </c>
      <c r="CM16" s="104">
        <f>ROUND(VLOOKUP($B16,'[4]3.ข้อมูลงบทดลองปัจจุบัน'!$A$5:$CL$846,90,0),2)</f>
        <v>230</v>
      </c>
      <c r="CO16" s="97"/>
      <c r="CR16" s="1" t="e">
        <f>B16-#REF!</f>
        <v>#REF!</v>
      </c>
    </row>
    <row r="17" spans="1:96" x14ac:dyDescent="0.7">
      <c r="A17" s="18" t="s">
        <v>400</v>
      </c>
      <c r="B17" s="103" t="s">
        <v>425</v>
      </c>
      <c r="C17" s="19" t="s">
        <v>426</v>
      </c>
      <c r="D17" s="104">
        <f>ROUND(VLOOKUP($B17,'[4]3.ข้อมูลงบทดลองปัจจุบัน'!$A$5:$CL$846,3,0),2)</f>
        <v>212350</v>
      </c>
      <c r="E17" s="104">
        <f>ROUND(VLOOKUP($B17,'[4]3.ข้อมูลงบทดลองปัจจุบัน'!$A$5:$CL$846,4,0),2)</f>
        <v>0</v>
      </c>
      <c r="F17" s="104">
        <f>ROUND(VLOOKUP($B17,'[4]3.ข้อมูลงบทดลองปัจจุบัน'!$A$5:$CL$846,5,0),2)</f>
        <v>10436</v>
      </c>
      <c r="G17" s="104">
        <f>ROUND(VLOOKUP($B17,'[4]3.ข้อมูลงบทดลองปัจจุบัน'!$A$5:$CL$846,6,0),2)</f>
        <v>0</v>
      </c>
      <c r="H17" s="104">
        <f>ROUND(VLOOKUP($B17,'[4]3.ข้อมูลงบทดลองปัจจุบัน'!$A$5:$CL$846,7,0),2)</f>
        <v>6356</v>
      </c>
      <c r="I17" s="104">
        <f>ROUND(VLOOKUP($B17,'[4]3.ข้อมูลงบทดลองปัจจุบัน'!$A$5:$CL$846,8,0),2)</f>
        <v>0</v>
      </c>
      <c r="J17" s="104">
        <f>ROUND(VLOOKUP($B17,'[4]3.ข้อมูลงบทดลองปัจจุบัน'!$A$5:$CL$846,9,0),2)</f>
        <v>5177.75</v>
      </c>
      <c r="K17" s="104">
        <f>ROUND(VLOOKUP($B17,'[4]3.ข้อมูลงบทดลองปัจจุบัน'!$A$5:$CL$846,10,0),2)</f>
        <v>33889</v>
      </c>
      <c r="L17" s="104">
        <f>ROUND(VLOOKUP($B17,'[4]3.ข้อมูลงบทดลองปัจจุบัน'!$A$5:$CL$846,11,0),2)</f>
        <v>0</v>
      </c>
      <c r="M17" s="104">
        <f>ROUND(VLOOKUP($B17,'[4]3.ข้อมูลงบทดลองปัจจุบัน'!$A$5:$CL$846,12,0),2)</f>
        <v>0</v>
      </c>
      <c r="N17" s="104">
        <f>ROUND(VLOOKUP($B17,'[4]3.ข้อมูลงบทดลองปัจจุบัน'!$A$5:$CL$846,13,0),2)</f>
        <v>9029</v>
      </c>
      <c r="O17" s="104">
        <f>ROUND(VLOOKUP($B17,'[4]3.ข้อมูลงบทดลองปัจจุบัน'!$A$5:$CL$846,14,0),2)</f>
        <v>0</v>
      </c>
      <c r="P17" s="104">
        <f>ROUND(VLOOKUP($B17,'[4]3.ข้อมูลงบทดลองปัจจุบัน'!$A$5:$CL$846,15,0),2)</f>
        <v>0</v>
      </c>
      <c r="Q17" s="104">
        <f>ROUND(VLOOKUP($B17,'[4]3.ข้อมูลงบทดลองปัจจุบัน'!$A$5:$CL$846,16,0),2)</f>
        <v>0</v>
      </c>
      <c r="R17" s="104">
        <f>ROUND(VLOOKUP($B17,'[4]3.ข้อมูลงบทดลองปัจจุบัน'!$A$5:$CL$846,17,0),2)</f>
        <v>0</v>
      </c>
      <c r="S17" s="104">
        <f>ROUND(VLOOKUP($B17,'[4]3.ข้อมูลงบทดลองปัจจุบัน'!$A$5:$CL$846,18,0),2)</f>
        <v>0</v>
      </c>
      <c r="T17" s="104">
        <f>ROUND(VLOOKUP($B17,'[4]3.ข้อมูลงบทดลองปัจจุบัน'!$A$5:$CL$846,19,0),2)</f>
        <v>0</v>
      </c>
      <c r="U17" s="104">
        <f>ROUND(VLOOKUP($B17,'[4]3.ข้อมูลงบทดลองปัจจุบัน'!$A$5:$CL$846,20,0),2)</f>
        <v>0</v>
      </c>
      <c r="V17" s="104">
        <f>ROUND(VLOOKUP($B17,'[4]3.ข้อมูลงบทดลองปัจจุบัน'!$A$5:$CL$846,21,0),2)</f>
        <v>99916.5</v>
      </c>
      <c r="W17" s="104">
        <f>ROUND(VLOOKUP($B17,'[4]3.ข้อมูลงบทดลองปัจจุบัน'!$A$5:$CL$846,22,0),2)</f>
        <v>0</v>
      </c>
      <c r="X17" s="104">
        <f>ROUND(VLOOKUP($B17,'[4]3.ข้อมูลงบทดลองปัจจุบัน'!$A$5:$CL$846,23,0),2)</f>
        <v>295765.75</v>
      </c>
      <c r="Y17" s="104">
        <f>ROUND(VLOOKUP($B17,'[4]3.ข้อมูลงบทดลองปัจจุบัน'!$A$5:$CL$846,24,0),2)</f>
        <v>0</v>
      </c>
      <c r="Z17" s="104">
        <f>ROUND(VLOOKUP($B17,'[4]3.ข้อมูลงบทดลองปัจจุบัน'!$A$5:$CL$846,25,0),2)</f>
        <v>0</v>
      </c>
      <c r="AA17" s="104">
        <f>ROUND(VLOOKUP($B17,'[4]3.ข้อมูลงบทดลองปัจจุบัน'!$A$5:$CL$846,26,0),2)</f>
        <v>0</v>
      </c>
      <c r="AB17" s="104">
        <f>ROUND(VLOOKUP($B17,'[4]3.ข้อมูลงบทดลองปัจจุบัน'!$A$5:$CL$846,27,0),2)</f>
        <v>0</v>
      </c>
      <c r="AC17" s="104">
        <f>ROUND(VLOOKUP($B17,'[4]3.ข้อมูลงบทดลองปัจจุบัน'!$A$5:$CL$846,28,0),2)</f>
        <v>0</v>
      </c>
      <c r="AD17" s="104">
        <f>ROUND(VLOOKUP($B17,'[4]3.ข้อมูลงบทดลองปัจจุบัน'!$A$5:$CL$846,29,0),2)</f>
        <v>0</v>
      </c>
      <c r="AE17" s="104">
        <f>ROUND(VLOOKUP($B17,'[4]3.ข้อมูลงบทดลองปัจจุบัน'!$A$5:$CL$846,30,0),2)</f>
        <v>0</v>
      </c>
      <c r="AF17" s="104">
        <f>ROUND(VLOOKUP($B17,'[4]3.ข้อมูลงบทดลองปัจจุบัน'!$A$5:$CL$846,31,0),2)</f>
        <v>0</v>
      </c>
      <c r="AG17" s="104">
        <f>ROUND(VLOOKUP($B17,'[4]3.ข้อมูลงบทดลองปัจจุบัน'!$A$5:$CL$846,32,0),2)</f>
        <v>0</v>
      </c>
      <c r="AH17" s="104">
        <f>ROUND(VLOOKUP($B17,'[4]3.ข้อมูลงบทดลองปัจจุบัน'!$A$5:$CL$846,33,0),2)</f>
        <v>0</v>
      </c>
      <c r="AI17" s="104">
        <f>ROUND(VLOOKUP($B17,'[4]3.ข้อมูลงบทดลองปัจจุบัน'!$A$5:$CL$846,34,0),2)</f>
        <v>0</v>
      </c>
      <c r="AJ17" s="104">
        <f>ROUND(VLOOKUP($B17,'[4]3.ข้อมูลงบทดลองปัจจุบัน'!$A$5:$CL$846,35,0),2)</f>
        <v>0</v>
      </c>
      <c r="AK17" s="104">
        <f>ROUND(VLOOKUP($B17,'[4]3.ข้อมูลงบทดลองปัจจุบัน'!$A$5:$CL$846,36,0),2)</f>
        <v>0</v>
      </c>
      <c r="AL17" s="104">
        <f>ROUND(VLOOKUP($B17,'[4]3.ข้อมูลงบทดลองปัจจุบัน'!$A$5:$CL$846,37,0),2)</f>
        <v>1552843.75</v>
      </c>
      <c r="AM17" s="104">
        <f>ROUND(VLOOKUP($B17,'[4]3.ข้อมูลงบทดลองปัจจุบัน'!$A$5:$CL$846,38,0),2)</f>
        <v>0</v>
      </c>
      <c r="AN17" s="104">
        <f>ROUND(VLOOKUP($B17,'[4]3.ข้อมูลงบทดลองปัจจุบัน'!$A$5:$CL$846,39,0),2)</f>
        <v>3570</v>
      </c>
      <c r="AO17" s="104">
        <f>ROUND(VLOOKUP($B17,'[4]3.ข้อมูลงบทดลองปัจจุบัน'!$A$5:$CL$846,40,0),2)</f>
        <v>0</v>
      </c>
      <c r="AP17" s="104">
        <f>ROUND(VLOOKUP($B17,'[4]3.ข้อมูลงบทดลองปัจจุบัน'!$A$5:$CL$846,41,0),2)</f>
        <v>118666</v>
      </c>
      <c r="AQ17" s="104">
        <f>ROUND(VLOOKUP($B17,'[4]3.ข้อมูลงบทดลองปัจจุบัน'!$A$5:$CL$846,42,0),2)</f>
        <v>2639</v>
      </c>
      <c r="AR17" s="104">
        <f>ROUND(VLOOKUP($B17,'[4]3.ข้อมูลงบทดลองปัจจุบัน'!$A$5:$CL$846,43,0),2)</f>
        <v>390</v>
      </c>
      <c r="AS17" s="104">
        <f>ROUND(VLOOKUP($B17,'[4]3.ข้อมูลงบทดลองปัจจุบัน'!$A$5:$CL$846,44,0),2)</f>
        <v>30174.5</v>
      </c>
      <c r="AT17" s="104">
        <f>ROUND(VLOOKUP($B17,'[4]3.ข้อมูลงบทดลองปัจจุบัน'!$A$5:$CL$846,45,0),2)</f>
        <v>50555.75</v>
      </c>
      <c r="AU17" s="104">
        <f>ROUND(VLOOKUP($B17,'[4]3.ข้อมูลงบทดลองปัจจุบัน'!$A$5:$CL$846,46,0),2)</f>
        <v>19300</v>
      </c>
      <c r="AV17" s="104">
        <f>ROUND(VLOOKUP($B17,'[4]3.ข้อมูลงบทดลองปัจจุบัน'!$A$5:$CL$846,47,0),2)</f>
        <v>22360.97</v>
      </c>
      <c r="AW17" s="104">
        <f>ROUND(VLOOKUP($B17,'[4]3.ข้อมูลงบทดลองปัจจุบัน'!$A$5:$CL$846,48,0),2)</f>
        <v>15840</v>
      </c>
      <c r="AX17" s="104">
        <f>ROUND(VLOOKUP($B17,'[4]3.ข้อมูลงบทดลองปัจจุบัน'!$A$5:$CL$846,49,0),2)</f>
        <v>1965</v>
      </c>
      <c r="AY17" s="104">
        <f>ROUND(VLOOKUP($B17,'[4]3.ข้อมูลงบทดลองปัจจุบัน'!$A$5:$CL$846,50,0),2)</f>
        <v>1769.5</v>
      </c>
      <c r="AZ17" s="104">
        <f>ROUND(VLOOKUP($B17,'[4]3.ข้อมูลงบทดลองปัจจุบัน'!$A$5:$CL$846,51,0),2)</f>
        <v>9801</v>
      </c>
      <c r="BA17" s="104">
        <f>ROUND(VLOOKUP($B17,'[4]3.ข้อมูลงบทดลองปัจจุบัน'!$A$5:$CL$846,52,0),2)</f>
        <v>106360</v>
      </c>
      <c r="BB17" s="104">
        <f>ROUND(VLOOKUP($B17,'[4]3.ข้อมูลงบทดลองปัจจุบัน'!$A$5:$CL$846,53,0),2)</f>
        <v>55428.75</v>
      </c>
      <c r="BC17" s="104">
        <f>ROUND(VLOOKUP($B17,'[4]3.ข้อมูลงบทดลองปัจจุบัน'!$A$5:$CL$846,54,0),2)</f>
        <v>19880.5</v>
      </c>
      <c r="BD17" s="104">
        <f>ROUND(VLOOKUP($B17,'[4]3.ข้อมูลงบทดลองปัจจุบัน'!$A$5:$CL$846,55,0),2)</f>
        <v>1422561.5</v>
      </c>
      <c r="BE17" s="104">
        <f>ROUND(VLOOKUP($B17,'[4]3.ข้อมูลงบทดลองปัจจุบัน'!$A$5:$CL$846,56,0),2)</f>
        <v>1842882.35</v>
      </c>
      <c r="BF17" s="104">
        <f>ROUND(VLOOKUP($B17,'[4]3.ข้อมูลงบทดลองปัจจุบัน'!$A$5:$CL$846,57,0),2)</f>
        <v>0</v>
      </c>
      <c r="BG17" s="104">
        <f>ROUND(VLOOKUP($B17,'[4]3.ข้อมูลงบทดลองปัจจุบัน'!$A$5:$CL$846,58,0),2)</f>
        <v>0</v>
      </c>
      <c r="BH17" s="104">
        <f>ROUND(VLOOKUP($B17,'[4]3.ข้อมูลงบทดลองปัจจุบัน'!$A$5:$CL$846,59,0),2)</f>
        <v>31961</v>
      </c>
      <c r="BI17" s="104">
        <f>ROUND(VLOOKUP($B17,'[4]3.ข้อมูลงบทดลองปัจจุบัน'!$A$5:$CL$846,60,0),2)</f>
        <v>0</v>
      </c>
      <c r="BJ17" s="104">
        <f>ROUND(VLOOKUP($B17,'[4]3.ข้อมูลงบทดลองปัจจุบัน'!$A$5:$CL$846,61,0),2)</f>
        <v>0</v>
      </c>
      <c r="BK17" s="104">
        <f>ROUND(VLOOKUP($B17,'[4]3.ข้อมูลงบทดลองปัจจุบัน'!$A$5:$CL$846,62,0),2)</f>
        <v>537687</v>
      </c>
      <c r="BL17" s="104">
        <f>ROUND(VLOOKUP($B17,'[4]3.ข้อมูลงบทดลองปัจจุบัน'!$A$5:$CL$846,63,0),2)</f>
        <v>76432</v>
      </c>
      <c r="BM17" s="104">
        <f>ROUND(VLOOKUP($B17,'[4]3.ข้อมูลงบทดลองปัจจุบัน'!$A$5:$CL$846,64,0),2)</f>
        <v>319317.5</v>
      </c>
      <c r="BN17" s="104">
        <f>ROUND(VLOOKUP($B17,'[4]3.ข้อมูลงบทดลองปัจจุบัน'!$A$5:$CL$846,65,0),2)</f>
        <v>0</v>
      </c>
      <c r="BO17" s="104">
        <f>ROUND(VLOOKUP($B17,'[4]3.ข้อมูลงบทดลองปัจจุบัน'!$A$5:$CL$846,66,0),2)</f>
        <v>0</v>
      </c>
      <c r="BP17" s="104">
        <f>ROUND(VLOOKUP($B17,'[4]3.ข้อมูลงบทดลองปัจจุบัน'!$A$5:$CL$846,67,0),2)</f>
        <v>0</v>
      </c>
      <c r="BQ17" s="104">
        <f>ROUND(VLOOKUP($B17,'[4]3.ข้อมูลงบทดลองปัจจุบัน'!$A$5:$CL$846,68,0),2)</f>
        <v>0</v>
      </c>
      <c r="BR17" s="104">
        <f>ROUND(VLOOKUP($B17,'[4]3.ข้อมูลงบทดลองปัจจุบัน'!$A$5:$CL$846,69,0),2)</f>
        <v>0</v>
      </c>
      <c r="BS17" s="104">
        <f>ROUND(VLOOKUP($B17,'[4]3.ข้อมูลงบทดลองปัจจุบัน'!$A$5:$CL$846,70,0),2)</f>
        <v>25688043</v>
      </c>
      <c r="BT17" s="104">
        <f>ROUND(VLOOKUP($B17,'[4]3.ข้อมูลงบทดลองปัจจุบัน'!$A$5:$CL$846,71,0),2)</f>
        <v>3902</v>
      </c>
      <c r="BU17" s="104">
        <f>ROUND(VLOOKUP($B17,'[4]3.ข้อมูลงบทดลองปัจจุบัน'!$A$5:$CL$846,72,0),2)</f>
        <v>0</v>
      </c>
      <c r="BV17" s="104">
        <f>ROUND(VLOOKUP($B17,'[4]3.ข้อมูลงบทดลองปัจจุบัน'!$A$5:$CL$846,73,0),2)</f>
        <v>2497</v>
      </c>
      <c r="BW17" s="104">
        <f>ROUND(VLOOKUP($B17,'[4]3.ข้อมูลงบทดลองปัจจุบัน'!$A$5:$CL$846,74,0),2)</f>
        <v>0</v>
      </c>
      <c r="BX17" s="104">
        <f>ROUND(VLOOKUP($B17,'[4]3.ข้อมูลงบทดลองปัจจุบัน'!$A$5:$CL$846,75,0),2)</f>
        <v>0</v>
      </c>
      <c r="BY17" s="104">
        <f>ROUND(VLOOKUP($B17,'[4]3.ข้อมูลงบทดลองปัจจุบัน'!$A$5:$CL$846,76,0),2)</f>
        <v>2965.5</v>
      </c>
      <c r="BZ17" s="104">
        <f>ROUND(VLOOKUP($B17,'[4]3.ข้อมูลงบทดลองปัจจุบัน'!$A$5:$CL$846,77,0),2)</f>
        <v>573</v>
      </c>
      <c r="CA17" s="104">
        <f>ROUND(VLOOKUP($B17,'[4]3.ข้อมูลงบทดลองปัจจุบัน'!$A$5:$CL$846,78,0),2)</f>
        <v>0</v>
      </c>
      <c r="CB17" s="104">
        <f>ROUND(VLOOKUP($B17,'[4]3.ข้อมูลงบทดลองปัจจุบัน'!$A$5:$CL$846,79,0),2)</f>
        <v>1460</v>
      </c>
      <c r="CC17" s="104">
        <f>ROUND(VLOOKUP($B17,'[4]3.ข้อมูลงบทดลองปัจจุบัน'!$A$5:$CL$846,80,0),2)</f>
        <v>150</v>
      </c>
      <c r="CD17" s="104">
        <f>ROUND(VLOOKUP($B17,'[4]3.ข้อมูลงบทดลองปัจจุบัน'!$A$5:$CL$846,81,0),2)</f>
        <v>8240.75</v>
      </c>
      <c r="CE17" s="104">
        <f>ROUND(VLOOKUP($B17,'[4]3.ข้อมูลงบทดลองปัจจุบัน'!$A$5:$CL$846,82,0),2)</f>
        <v>740</v>
      </c>
      <c r="CF17" s="104">
        <f>ROUND(VLOOKUP($B17,'[4]3.ข้อมูลงบทดลองปัจจุบัน'!$A$5:$CL$846,83,0),2)</f>
        <v>11372</v>
      </c>
      <c r="CG17" s="104">
        <f>ROUND(VLOOKUP($B17,'[4]3.ข้อมูลงบทดลองปัจจุบัน'!$A$5:$CL$846,84,0),2)</f>
        <v>0</v>
      </c>
      <c r="CH17" s="104">
        <f>ROUND(VLOOKUP($B17,'[4]3.ข้อมูลงบทดลองปัจจุบัน'!$A$5:$CL$846,85,0),2)</f>
        <v>0</v>
      </c>
      <c r="CI17" s="104">
        <f>ROUND(VLOOKUP($B17,'[4]3.ข้อมูลงบทดลองปัจจุบัน'!$A$5:$CL$846,86,0),2)</f>
        <v>0</v>
      </c>
      <c r="CJ17" s="104">
        <f>ROUND(VLOOKUP($B17,'[4]3.ข้อมูลงบทดลองปัจจุบัน'!$A$5:$CL$846,87,0),2)</f>
        <v>1185</v>
      </c>
      <c r="CK17" s="104">
        <f>ROUND(VLOOKUP($B17,'[4]3.ข้อมูลงบทดลองปัจจุบัน'!$A$5:$CL$846,88,0),2)</f>
        <v>11810.5</v>
      </c>
      <c r="CL17" s="104">
        <f>ROUND(VLOOKUP($B17,'[4]3.ข้อมูลงบทดลองปัจจุบัน'!$A$5:$CL$846,89,0),2)</f>
        <v>12461</v>
      </c>
      <c r="CM17" s="104">
        <f>ROUND(VLOOKUP($B17,'[4]3.ข้อมูลงบทดลองปัจจุบัน'!$A$5:$CL$846,90,0),2)</f>
        <v>446</v>
      </c>
      <c r="CO17" s="97"/>
      <c r="CR17" s="1" t="e">
        <f>B17-#REF!</f>
        <v>#REF!</v>
      </c>
    </row>
    <row r="18" spans="1:96" x14ac:dyDescent="0.7">
      <c r="A18" s="18" t="s">
        <v>400</v>
      </c>
      <c r="B18" s="103" t="s">
        <v>427</v>
      </c>
      <c r="C18" s="19" t="s">
        <v>428</v>
      </c>
      <c r="D18" s="104">
        <f>ROUND(VLOOKUP($B18,'[4]3.ข้อมูลงบทดลองปัจจุบัน'!$A$5:$CL$846,3,0),2)</f>
        <v>77500</v>
      </c>
      <c r="E18" s="104">
        <f>ROUND(VLOOKUP($B18,'[4]3.ข้อมูลงบทดลองปัจจุบัน'!$A$5:$CL$846,4,0),2)</f>
        <v>0</v>
      </c>
      <c r="F18" s="104">
        <f>ROUND(VLOOKUP($B18,'[4]3.ข้อมูลงบทดลองปัจจุบัน'!$A$5:$CL$846,5,0),2)</f>
        <v>1043076</v>
      </c>
      <c r="G18" s="104">
        <f>ROUND(VLOOKUP($B18,'[4]3.ข้อมูลงบทดลองปัจจุบัน'!$A$5:$CL$846,6,0),2)</f>
        <v>589323</v>
      </c>
      <c r="H18" s="104">
        <f>ROUND(VLOOKUP($B18,'[4]3.ข้อมูลงบทดลองปัจจุบัน'!$A$5:$CL$846,7,0),2)</f>
        <v>16659533.5</v>
      </c>
      <c r="I18" s="104">
        <f>ROUND(VLOOKUP($B18,'[4]3.ข้อมูลงบทดลองปัจจุบัน'!$A$5:$CL$846,8,0),2)</f>
        <v>3603050</v>
      </c>
      <c r="J18" s="104">
        <f>ROUND(VLOOKUP($B18,'[4]3.ข้อมูลงบทดลองปัจจุบัน'!$A$5:$CL$846,9,0),2)</f>
        <v>2071592.25</v>
      </c>
      <c r="K18" s="104">
        <f>ROUND(VLOOKUP($B18,'[4]3.ข้อมูลงบทดลองปัจจุบัน'!$A$5:$CL$846,10,0),2)</f>
        <v>1215199</v>
      </c>
      <c r="L18" s="104">
        <f>ROUND(VLOOKUP($B18,'[4]3.ข้อมูลงบทดลองปัจจุบัน'!$A$5:$CL$846,11,0),2)</f>
        <v>339602.15</v>
      </c>
      <c r="M18" s="104">
        <f>ROUND(VLOOKUP($B18,'[4]3.ข้อมูลงบทดลองปัจจุบัน'!$A$5:$CL$846,12,0),2)</f>
        <v>836587</v>
      </c>
      <c r="N18" s="104">
        <f>ROUND(VLOOKUP($B18,'[4]3.ข้อมูลงบทดลองปัจจุบัน'!$A$5:$CL$846,13,0),2)</f>
        <v>11198323.970000001</v>
      </c>
      <c r="O18" s="104">
        <f>ROUND(VLOOKUP($B18,'[4]3.ข้อมูลงบทดลองปัจจุบัน'!$A$5:$CL$846,14,0),2)</f>
        <v>4069838.21</v>
      </c>
      <c r="P18" s="104">
        <f>ROUND(VLOOKUP($B18,'[4]3.ข้อมูลงบทดลองปัจจุบัน'!$A$5:$CL$846,15,0),2)</f>
        <v>6531040.7999999998</v>
      </c>
      <c r="Q18" s="104">
        <f>ROUND(VLOOKUP($B18,'[4]3.ข้อมูลงบทดลองปัจจุบัน'!$A$5:$CL$846,16,0),2)</f>
        <v>2683916.13</v>
      </c>
      <c r="R18" s="104">
        <f>ROUND(VLOOKUP($B18,'[4]3.ข้อมูลงบทดลองปัจจุบัน'!$A$5:$CL$846,17,0),2)</f>
        <v>5651984</v>
      </c>
      <c r="S18" s="104">
        <f>ROUND(VLOOKUP($B18,'[4]3.ข้อมูลงบทดลองปัจจุบัน'!$A$5:$CL$846,18,0),2)</f>
        <v>7527899.5800000001</v>
      </c>
      <c r="T18" s="104">
        <f>ROUND(VLOOKUP($B18,'[4]3.ข้อมูลงบทดลองปัจจุบัน'!$A$5:$CL$846,19,0),2)</f>
        <v>3900669.26</v>
      </c>
      <c r="U18" s="104">
        <f>ROUND(VLOOKUP($B18,'[4]3.ข้อมูลงบทดลองปัจจุบัน'!$A$5:$CL$846,20,0),2)</f>
        <v>4636609</v>
      </c>
      <c r="V18" s="104">
        <f>ROUND(VLOOKUP($B18,'[4]3.ข้อมูลงบทดลองปัจจุบัน'!$A$5:$CL$846,21,0),2)</f>
        <v>5568288.4699999997</v>
      </c>
      <c r="W18" s="104">
        <f>ROUND(VLOOKUP($B18,'[4]3.ข้อมูลงบทดลองปัจจุบัน'!$A$5:$CL$846,22,0),2)</f>
        <v>2011701</v>
      </c>
      <c r="X18" s="104">
        <f>ROUND(VLOOKUP($B18,'[4]3.ข้อมูลงบทดลองปัจจุบัน'!$A$5:$CL$846,23,0),2)</f>
        <v>172911</v>
      </c>
      <c r="Y18" s="104">
        <f>ROUND(VLOOKUP($B18,'[4]3.ข้อมูลงบทดลองปัจจุบัน'!$A$5:$CL$846,24,0),2)</f>
        <v>10164603.25</v>
      </c>
      <c r="Z18" s="104">
        <f>ROUND(VLOOKUP($B18,'[4]3.ข้อมูลงบทดลองปัจจุบัน'!$A$5:$CL$846,25,0),2)</f>
        <v>7414418</v>
      </c>
      <c r="AA18" s="104">
        <f>ROUND(VLOOKUP($B18,'[4]3.ข้อมูลงบทดลองปัจจุบัน'!$A$5:$CL$846,26,0),2)</f>
        <v>2363712</v>
      </c>
      <c r="AB18" s="104">
        <f>ROUND(VLOOKUP($B18,'[4]3.ข้อมูลงบทดลองปัจจุบัน'!$A$5:$CL$846,27,0),2)</f>
        <v>5275849</v>
      </c>
      <c r="AC18" s="104">
        <f>ROUND(VLOOKUP($B18,'[4]3.ข้อมูลงบทดลองปัจจุบัน'!$A$5:$CL$846,28,0),2)</f>
        <v>724538.5</v>
      </c>
      <c r="AD18" s="104">
        <f>ROUND(VLOOKUP($B18,'[4]3.ข้อมูลงบทดลองปัจจุบัน'!$A$5:$CL$846,29,0),2)</f>
        <v>2111979</v>
      </c>
      <c r="AE18" s="104">
        <f>ROUND(VLOOKUP($B18,'[4]3.ข้อมูลงบทดลองปัจจุบัน'!$A$5:$CL$846,30,0),2)</f>
        <v>19051223</v>
      </c>
      <c r="AF18" s="104">
        <f>ROUND(VLOOKUP($B18,'[4]3.ข้อมูลงบทดลองปัจจุบัน'!$A$5:$CL$846,31,0),2)</f>
        <v>7562967</v>
      </c>
      <c r="AG18" s="104">
        <f>ROUND(VLOOKUP($B18,'[4]3.ข้อมูลงบทดลองปัจจุบัน'!$A$5:$CL$846,32,0),2)</f>
        <v>4592895</v>
      </c>
      <c r="AH18" s="104">
        <f>ROUND(VLOOKUP($B18,'[4]3.ข้อมูลงบทดลองปัจจุบัน'!$A$5:$CL$846,33,0),2)</f>
        <v>4929877</v>
      </c>
      <c r="AI18" s="104">
        <f>ROUND(VLOOKUP($B18,'[4]3.ข้อมูลงบทดลองปัจจุบัน'!$A$5:$CL$846,34,0),2)</f>
        <v>7185998</v>
      </c>
      <c r="AJ18" s="104">
        <f>ROUND(VLOOKUP($B18,'[4]3.ข้อมูลงบทดลองปัจจุบัน'!$A$5:$CL$846,35,0),2)</f>
        <v>1473794</v>
      </c>
      <c r="AK18" s="104">
        <f>ROUND(VLOOKUP($B18,'[4]3.ข้อมูลงบทดลองปัจจุบัน'!$A$5:$CL$846,36,0),2)</f>
        <v>5097898</v>
      </c>
      <c r="AL18" s="104">
        <f>ROUND(VLOOKUP($B18,'[4]3.ข้อมูลงบทดลองปัจจุบัน'!$A$5:$CL$846,37,0),2)</f>
        <v>4387928.05</v>
      </c>
      <c r="AM18" s="104">
        <f>ROUND(VLOOKUP($B18,'[4]3.ข้อมูลงบทดลองปัจจุบัน'!$A$5:$CL$846,38,0),2)</f>
        <v>3020158.5</v>
      </c>
      <c r="AN18" s="104">
        <f>ROUND(VLOOKUP($B18,'[4]3.ข้อมูลงบทดลองปัจจุบัน'!$A$5:$CL$846,39,0),2)</f>
        <v>1357562.75</v>
      </c>
      <c r="AO18" s="104">
        <f>ROUND(VLOOKUP($B18,'[4]3.ข้อมูลงบทดลองปัจจุบัน'!$A$5:$CL$846,40,0),2)</f>
        <v>1736034</v>
      </c>
      <c r="AP18" s="104">
        <f>ROUND(VLOOKUP($B18,'[4]3.ข้อมูลงบทดลองปัจจุบัน'!$A$5:$CL$846,41,0),2)</f>
        <v>3406679</v>
      </c>
      <c r="AQ18" s="104">
        <f>ROUND(VLOOKUP($B18,'[4]3.ข้อมูลงบทดลองปัจจุบัน'!$A$5:$CL$846,42,0),2)</f>
        <v>801215</v>
      </c>
      <c r="AR18" s="104">
        <f>ROUND(VLOOKUP($B18,'[4]3.ข้อมูลงบทดลองปัจจุบัน'!$A$5:$CL$846,43,0),2)</f>
        <v>2030502</v>
      </c>
      <c r="AS18" s="104">
        <f>ROUND(VLOOKUP($B18,'[4]3.ข้อมูลงบทดลองปัจจุบัน'!$A$5:$CL$846,44,0),2)</f>
        <v>31136818.100000001</v>
      </c>
      <c r="AT18" s="104">
        <f>ROUND(VLOOKUP($B18,'[4]3.ข้อมูลงบทดลองปัจจุบัน'!$A$5:$CL$846,45,0),2)</f>
        <v>1804141.5</v>
      </c>
      <c r="AU18" s="104">
        <f>ROUND(VLOOKUP($B18,'[4]3.ข้อมูลงบทดลองปัจจุบัน'!$A$5:$CL$846,46,0),2)</f>
        <v>3700246</v>
      </c>
      <c r="AV18" s="104">
        <f>ROUND(VLOOKUP($B18,'[4]3.ข้อมูลงบทดลองปัจจุบัน'!$A$5:$CL$846,47,0),2)</f>
        <v>908903.5</v>
      </c>
      <c r="AW18" s="104">
        <f>ROUND(VLOOKUP($B18,'[4]3.ข้อมูลงบทดลองปัจจุบัน'!$A$5:$CL$846,48,0),2)</f>
        <v>2663617</v>
      </c>
      <c r="AX18" s="104">
        <f>ROUND(VLOOKUP($B18,'[4]3.ข้อมูลงบทดลองปัจจุบัน'!$A$5:$CL$846,49,0),2)</f>
        <v>835290.75</v>
      </c>
      <c r="AY18" s="104">
        <f>ROUND(VLOOKUP($B18,'[4]3.ข้อมูลงบทดลองปัจจุบัน'!$A$5:$CL$846,50,0),2)</f>
        <v>1371512.25</v>
      </c>
      <c r="AZ18" s="104">
        <f>ROUND(VLOOKUP($B18,'[4]3.ข้อมูลงบทดลองปัจจุบัน'!$A$5:$CL$846,51,0),2)</f>
        <v>1911121</v>
      </c>
      <c r="BA18" s="104">
        <f>ROUND(VLOOKUP($B18,'[4]3.ข้อมูลงบทดลองปัจจุบัน'!$A$5:$CL$846,52,0),2)</f>
        <v>2744857</v>
      </c>
      <c r="BB18" s="104">
        <f>ROUND(VLOOKUP($B18,'[4]3.ข้อมูลงบทดลองปัจจุบัน'!$A$5:$CL$846,53,0),2)</f>
        <v>60166510.229999997</v>
      </c>
      <c r="BC18" s="104">
        <f>ROUND(VLOOKUP($B18,'[4]3.ข้อมูลงบทดลองปัจจุบัน'!$A$5:$CL$846,54,0),2)</f>
        <v>891479.5</v>
      </c>
      <c r="BD18" s="104">
        <f>ROUND(VLOOKUP($B18,'[4]3.ข้อมูลงบทดลองปัจจุบัน'!$A$5:$CL$846,55,0),2)</f>
        <v>0</v>
      </c>
      <c r="BE18" s="104">
        <f>ROUND(VLOOKUP($B18,'[4]3.ข้อมูลงบทดลองปัจจุบัน'!$A$5:$CL$846,56,0),2)</f>
        <v>62726831.240000002</v>
      </c>
      <c r="BF18" s="104">
        <f>ROUND(VLOOKUP($B18,'[4]3.ข้อมูลงบทดลองปัจจุบัน'!$A$5:$CL$846,57,0),2)</f>
        <v>10875141.75</v>
      </c>
      <c r="BG18" s="104">
        <f>ROUND(VLOOKUP($B18,'[4]3.ข้อมูลงบทดลองปัจจุบัน'!$A$5:$CL$846,58,0),2)</f>
        <v>6965368.1200000001</v>
      </c>
      <c r="BH18" s="104">
        <f>ROUND(VLOOKUP($B18,'[4]3.ข้อมูลงบทดลองปัจจุบัน'!$A$5:$CL$846,59,0),2)</f>
        <v>17206432.5</v>
      </c>
      <c r="BI18" s="104">
        <f>ROUND(VLOOKUP($B18,'[4]3.ข้อมูลงบทดลองปัจจุบัน'!$A$5:$CL$846,60,0),2)</f>
        <v>2358287.5</v>
      </c>
      <c r="BJ18" s="104">
        <f>ROUND(VLOOKUP($B18,'[4]3.ข้อมูลงบทดลองปัจจุบัน'!$A$5:$CL$846,61,0),2)</f>
        <v>5186467.55</v>
      </c>
      <c r="BK18" s="104">
        <f>ROUND(VLOOKUP($B18,'[4]3.ข้อมูลงบทดลองปัจจุบัน'!$A$5:$CL$846,62,0),2)</f>
        <v>21684856</v>
      </c>
      <c r="BL18" s="104">
        <f>ROUND(VLOOKUP($B18,'[4]3.ข้อมูลงบทดลองปัจจุบัน'!$A$5:$CL$846,63,0),2)</f>
        <v>1397278</v>
      </c>
      <c r="BM18" s="104">
        <f>ROUND(VLOOKUP($B18,'[4]3.ข้อมูลงบทดลองปัจจุบัน'!$A$5:$CL$846,64,0),2)</f>
        <v>3737784.75</v>
      </c>
      <c r="BN18" s="104">
        <f>ROUND(VLOOKUP($B18,'[4]3.ข้อมูลงบทดลองปัจจุบัน'!$A$5:$CL$846,65,0),2)</f>
        <v>12615142</v>
      </c>
      <c r="BO18" s="104">
        <f>ROUND(VLOOKUP($B18,'[4]3.ข้อมูลงบทดลองปัจจุบัน'!$A$5:$CL$846,66,0),2)</f>
        <v>4266532</v>
      </c>
      <c r="BP18" s="104">
        <f>ROUND(VLOOKUP($B18,'[4]3.ข้อมูลงบทดลองปัจจุบัน'!$A$5:$CL$846,67,0),2)</f>
        <v>4082929</v>
      </c>
      <c r="BQ18" s="104">
        <f>ROUND(VLOOKUP($B18,'[4]3.ข้อมูลงบทดลองปัจจุบัน'!$A$5:$CL$846,68,0),2)</f>
        <v>1996042</v>
      </c>
      <c r="BR18" s="104">
        <f>ROUND(VLOOKUP($B18,'[4]3.ข้อมูลงบทดลองปัจจุบัน'!$A$5:$CL$846,69,0),2)</f>
        <v>1202346</v>
      </c>
      <c r="BS18" s="104">
        <f>ROUND(VLOOKUP($B18,'[4]3.ข้อมูลงบทดลองปัจจุบัน'!$A$5:$CL$846,70,0),2)</f>
        <v>3508212</v>
      </c>
      <c r="BT18" s="104">
        <f>ROUND(VLOOKUP($B18,'[4]3.ข้อมูลงบทดลองปัจจุบัน'!$A$5:$CL$846,71,0),2)</f>
        <v>3128771</v>
      </c>
      <c r="BU18" s="104">
        <f>ROUND(VLOOKUP($B18,'[4]3.ข้อมูลงบทดลองปัจจุบัน'!$A$5:$CL$846,72,0),2)</f>
        <v>0</v>
      </c>
      <c r="BV18" s="104">
        <f>ROUND(VLOOKUP($B18,'[4]3.ข้อมูลงบทดลองปัจจุบัน'!$A$5:$CL$846,73,0),2)</f>
        <v>2653897</v>
      </c>
      <c r="BW18" s="104">
        <f>ROUND(VLOOKUP($B18,'[4]3.ข้อมูลงบทดลองปัจจุบัน'!$A$5:$CL$846,74,0),2)</f>
        <v>5549640</v>
      </c>
      <c r="BX18" s="104">
        <f>ROUND(VLOOKUP($B18,'[4]3.ข้อมูลงบทดลองปัจจุบัน'!$A$5:$CL$846,75,0),2)</f>
        <v>4243614</v>
      </c>
      <c r="BY18" s="104">
        <f>ROUND(VLOOKUP($B18,'[4]3.ข้อมูลงบทดลองปัจจุบัน'!$A$5:$CL$846,76,0),2)</f>
        <v>5660338.5</v>
      </c>
      <c r="BZ18" s="104">
        <f>ROUND(VLOOKUP($B18,'[4]3.ข้อมูลงบทดลองปัจจุบัน'!$A$5:$CL$846,77,0),2)</f>
        <v>443170.52</v>
      </c>
      <c r="CA18" s="104">
        <f>ROUND(VLOOKUP($B18,'[4]3.ข้อมูลงบทดลองปัจจุบัน'!$A$5:$CL$846,78,0),2)</f>
        <v>2012704</v>
      </c>
      <c r="CB18" s="104">
        <f>ROUND(VLOOKUP($B18,'[4]3.ข้อมูลงบทดลองปัจจุบัน'!$A$5:$CL$846,79,0),2)</f>
        <v>4878968</v>
      </c>
      <c r="CC18" s="104">
        <f>ROUND(VLOOKUP($B18,'[4]3.ข้อมูลงบทดลองปัจจุบัน'!$A$5:$CL$846,80,0),2)</f>
        <v>934608</v>
      </c>
      <c r="CD18" s="104">
        <f>ROUND(VLOOKUP($B18,'[4]3.ข้อมูลงบทดลองปัจจุบัน'!$A$5:$CL$846,81,0),2)</f>
        <v>6486686.75</v>
      </c>
      <c r="CE18" s="104">
        <f>ROUND(VLOOKUP($B18,'[4]3.ข้อมูลงบทดลองปัจจุบัน'!$A$5:$CL$846,82,0),2)</f>
        <v>3518249</v>
      </c>
      <c r="CF18" s="104">
        <f>ROUND(VLOOKUP($B18,'[4]3.ข้อมูลงบทดลองปัจจุบัน'!$A$5:$CL$846,83,0),2)</f>
        <v>7192464.7300000004</v>
      </c>
      <c r="CG18" s="104">
        <f>ROUND(VLOOKUP($B18,'[4]3.ข้อมูลงบทดลองปัจจุบัน'!$A$5:$CL$846,84,0),2)</f>
        <v>626340</v>
      </c>
      <c r="CH18" s="104">
        <f>ROUND(VLOOKUP($B18,'[4]3.ข้อมูลงบทดลองปัจจุบัน'!$A$5:$CL$846,85,0),2)</f>
        <v>1153085.5</v>
      </c>
      <c r="CI18" s="104">
        <f>ROUND(VLOOKUP($B18,'[4]3.ข้อมูลงบทดลองปัจจุบัน'!$A$5:$CL$846,86,0),2)</f>
        <v>11217256</v>
      </c>
      <c r="CJ18" s="104">
        <f>ROUND(VLOOKUP($B18,'[4]3.ข้อมูลงบทดลองปัจจุบัน'!$A$5:$CL$846,87,0),2)</f>
        <v>1647625</v>
      </c>
      <c r="CK18" s="104">
        <f>ROUND(VLOOKUP($B18,'[4]3.ข้อมูลงบทดลองปัจจุบัน'!$A$5:$CL$846,88,0),2)</f>
        <v>2289941.5</v>
      </c>
      <c r="CL18" s="104">
        <f>ROUND(VLOOKUP($B18,'[4]3.ข้อมูลงบทดลองปัจจุบัน'!$A$5:$CL$846,89,0),2)</f>
        <v>2009308</v>
      </c>
      <c r="CM18" s="104">
        <f>ROUND(VLOOKUP($B18,'[4]3.ข้อมูลงบทดลองปัจจุบัน'!$A$5:$CL$846,90,0),2)</f>
        <v>412873</v>
      </c>
      <c r="CO18" s="97"/>
      <c r="CR18" s="1" t="e">
        <f>B18-#REF!</f>
        <v>#REF!</v>
      </c>
    </row>
    <row r="19" spans="1:96" x14ac:dyDescent="0.7">
      <c r="A19" s="18" t="s">
        <v>400</v>
      </c>
      <c r="B19" s="103" t="s">
        <v>429</v>
      </c>
      <c r="C19" s="19" t="s">
        <v>430</v>
      </c>
      <c r="D19" s="104">
        <f>ROUND(VLOOKUP($B19,'[4]3.ข้อมูลงบทดลองปัจจุบัน'!$A$5:$CL$846,3,0),2)</f>
        <v>730493</v>
      </c>
      <c r="E19" s="104">
        <f>ROUND(VLOOKUP($B19,'[4]3.ข้อมูลงบทดลองปัจจุบัน'!$A$5:$CL$846,4,0),2)</f>
        <v>1872777.15</v>
      </c>
      <c r="F19" s="104">
        <f>ROUND(VLOOKUP($B19,'[4]3.ข้อมูลงบทดลองปัจจุบัน'!$A$5:$CL$846,5,0),2)</f>
        <v>845868.5</v>
      </c>
      <c r="G19" s="104">
        <f>ROUND(VLOOKUP($B19,'[4]3.ข้อมูลงบทดลองปัจจุบัน'!$A$5:$CL$846,6,0),2)</f>
        <v>2228674</v>
      </c>
      <c r="H19" s="104">
        <f>ROUND(VLOOKUP($B19,'[4]3.ข้อมูลงบทดลองปัจจุบัน'!$A$5:$CL$846,7,0),2)</f>
        <v>50218</v>
      </c>
      <c r="I19" s="104">
        <f>ROUND(VLOOKUP($B19,'[4]3.ข้อมูลงบทดลองปัจจุบัน'!$A$5:$CL$846,8,0),2)</f>
        <v>2699428.5</v>
      </c>
      <c r="J19" s="104">
        <f>ROUND(VLOOKUP($B19,'[4]3.ข้อมูลงบทดลองปัจจุบัน'!$A$5:$CL$846,9,0),2)</f>
        <v>1133490.5</v>
      </c>
      <c r="K19" s="104">
        <f>ROUND(VLOOKUP($B19,'[4]3.ข้อมูลงบทดลองปัจจุบัน'!$A$5:$CL$846,10,0),2)</f>
        <v>11408128.050000001</v>
      </c>
      <c r="L19" s="104">
        <f>ROUND(VLOOKUP($B19,'[4]3.ข้อมูลงบทดลองปัจจุบัน'!$A$5:$CL$846,11,0),2)</f>
        <v>696301.96</v>
      </c>
      <c r="M19" s="104">
        <f>ROUND(VLOOKUP($B19,'[4]3.ข้อมูลงบทดลองปัจจุบัน'!$A$5:$CL$846,12,0),2)</f>
        <v>1073905</v>
      </c>
      <c r="N19" s="104">
        <f>ROUND(VLOOKUP($B19,'[4]3.ข้อมูลงบทดลองปัจจุบัน'!$A$5:$CL$846,13,0),2)</f>
        <v>3413276.5</v>
      </c>
      <c r="O19" s="104">
        <f>ROUND(VLOOKUP($B19,'[4]3.ข้อมูลงบทดลองปัจจุบัน'!$A$5:$CL$846,14,0),2)</f>
        <v>19209.5</v>
      </c>
      <c r="P19" s="104">
        <f>ROUND(VLOOKUP($B19,'[4]3.ข้อมูลงบทดลองปัจจุบัน'!$A$5:$CL$846,15,0),2)</f>
        <v>9947209.75</v>
      </c>
      <c r="Q19" s="104">
        <f>ROUND(VLOOKUP($B19,'[4]3.ข้อมูลงบทดลองปัจจุบัน'!$A$5:$CL$846,16,0),2)</f>
        <v>905327.31</v>
      </c>
      <c r="R19" s="104">
        <f>ROUND(VLOOKUP($B19,'[4]3.ข้อมูลงบทดลองปัจจุบัน'!$A$5:$CL$846,17,0),2)</f>
        <v>3467668.88</v>
      </c>
      <c r="S19" s="104">
        <f>ROUND(VLOOKUP($B19,'[4]3.ข้อมูลงบทดลองปัจจุบัน'!$A$5:$CL$846,18,0),2)</f>
        <v>5453195.6500000004</v>
      </c>
      <c r="T19" s="104">
        <f>ROUND(VLOOKUP($B19,'[4]3.ข้อมูลงบทดลองปัจจุบัน'!$A$5:$CL$846,19,0),2)</f>
        <v>2494579.5499999998</v>
      </c>
      <c r="U19" s="104">
        <f>ROUND(VLOOKUP($B19,'[4]3.ข้อมูลงบทดลองปัจจุบัน'!$A$5:$CL$846,20,0),2)</f>
        <v>1632091.66</v>
      </c>
      <c r="V19" s="104">
        <f>ROUND(VLOOKUP($B19,'[4]3.ข้อมูลงบทดลองปัจจุบัน'!$A$5:$CL$846,21,0),2)</f>
        <v>56100</v>
      </c>
      <c r="W19" s="104">
        <f>ROUND(VLOOKUP($B19,'[4]3.ข้อมูลงบทดลองปัจจุบัน'!$A$5:$CL$846,22,0),2)</f>
        <v>382765</v>
      </c>
      <c r="X19" s="104">
        <f>ROUND(VLOOKUP($B19,'[4]3.ข้อมูลงบทดลองปัจจุบัน'!$A$5:$CL$846,23,0),2)</f>
        <v>1760739.87</v>
      </c>
      <c r="Y19" s="104">
        <f>ROUND(VLOOKUP($B19,'[4]3.ข้อมูลงบทดลองปัจจุบัน'!$A$5:$CL$846,24,0),2)</f>
        <v>414285.5</v>
      </c>
      <c r="Z19" s="104">
        <f>ROUND(VLOOKUP($B19,'[4]3.ข้อมูลงบทดลองปัจจุบัน'!$A$5:$CL$846,25,0),2)</f>
        <v>933738.5</v>
      </c>
      <c r="AA19" s="104">
        <f>ROUND(VLOOKUP($B19,'[4]3.ข้อมูลงบทดลองปัจจุบัน'!$A$5:$CL$846,26,0),2)</f>
        <v>585809.80000000005</v>
      </c>
      <c r="AB19" s="104">
        <f>ROUND(VLOOKUP($B19,'[4]3.ข้อมูลงบทดลองปัจจุบัน'!$A$5:$CL$846,27,0),2)</f>
        <v>269977.75</v>
      </c>
      <c r="AC19" s="104">
        <f>ROUND(VLOOKUP($B19,'[4]3.ข้อมูลงบทดลองปัจจุบัน'!$A$5:$CL$846,28,0),2)</f>
        <v>516583</v>
      </c>
      <c r="AD19" s="104">
        <f>ROUND(VLOOKUP($B19,'[4]3.ข้อมูลงบทดลองปัจจุบัน'!$A$5:$CL$846,29,0),2)</f>
        <v>473975</v>
      </c>
      <c r="AE19" s="104">
        <f>ROUND(VLOOKUP($B19,'[4]3.ข้อมูลงบทดลองปัจจุบัน'!$A$5:$CL$846,30,0),2)</f>
        <v>2046986.85</v>
      </c>
      <c r="AF19" s="104">
        <f>ROUND(VLOOKUP($B19,'[4]3.ข้อมูลงบทดลองปัจจุบัน'!$A$5:$CL$846,31,0),2)</f>
        <v>6028241.25</v>
      </c>
      <c r="AG19" s="104">
        <f>ROUND(VLOOKUP($B19,'[4]3.ข้อมูลงบทดลองปัจจุบัน'!$A$5:$CL$846,32,0),2)</f>
        <v>203307</v>
      </c>
      <c r="AH19" s="104">
        <f>ROUND(VLOOKUP($B19,'[4]3.ข้อมูลงบทดลองปัจจุบัน'!$A$5:$CL$846,33,0),2)</f>
        <v>1287314.96</v>
      </c>
      <c r="AI19" s="104">
        <f>ROUND(VLOOKUP($B19,'[4]3.ข้อมูลงบทดลองปัจจุบัน'!$A$5:$CL$846,34,0),2)</f>
        <v>412198.5</v>
      </c>
      <c r="AJ19" s="104">
        <f>ROUND(VLOOKUP($B19,'[4]3.ข้อมูลงบทดลองปัจจุบัน'!$A$5:$CL$846,35,0),2)</f>
        <v>389593</v>
      </c>
      <c r="AK19" s="104">
        <f>ROUND(VLOOKUP($B19,'[4]3.ข้อมูลงบทดลองปัจจุบัน'!$A$5:$CL$846,36,0),2)</f>
        <v>437096</v>
      </c>
      <c r="AL19" s="104">
        <f>ROUND(VLOOKUP($B19,'[4]3.ข้อมูลงบทดลองปัจจุบัน'!$A$5:$CL$846,37,0),2)</f>
        <v>58060553.200000003</v>
      </c>
      <c r="AM19" s="104">
        <f>ROUND(VLOOKUP($B19,'[4]3.ข้อมูลงบทดลองปัจจุบัน'!$A$5:$CL$846,38,0),2)</f>
        <v>522053</v>
      </c>
      <c r="AN19" s="104">
        <f>ROUND(VLOOKUP($B19,'[4]3.ข้อมูลงบทดลองปัจจุบัน'!$A$5:$CL$846,39,0),2)</f>
        <v>916604.75</v>
      </c>
      <c r="AO19" s="104">
        <f>ROUND(VLOOKUP($B19,'[4]3.ข้อมูลงบทดลองปัจจุบัน'!$A$5:$CL$846,40,0),2)</f>
        <v>758843</v>
      </c>
      <c r="AP19" s="104">
        <f>ROUND(VLOOKUP($B19,'[4]3.ข้อมูลงบทดลองปัจจุบัน'!$A$5:$CL$846,41,0),2)</f>
        <v>1792625</v>
      </c>
      <c r="AQ19" s="104">
        <f>ROUND(VLOOKUP($B19,'[4]3.ข้อมูลงบทดลองปัจจุบัน'!$A$5:$CL$846,42,0),2)</f>
        <v>998768.99</v>
      </c>
      <c r="AR19" s="104">
        <f>ROUND(VLOOKUP($B19,'[4]3.ข้อมูลงบทดลองปัจจุบัน'!$A$5:$CL$846,43,0),2)</f>
        <v>111450</v>
      </c>
      <c r="AS19" s="104">
        <f>ROUND(VLOOKUP($B19,'[4]3.ข้อมูลงบทดลองปัจจุบัน'!$A$5:$CL$846,44,0),2)</f>
        <v>8317416.2999999998</v>
      </c>
      <c r="AT19" s="104">
        <f>ROUND(VLOOKUP($B19,'[4]3.ข้อมูลงบทดลองปัจจุบัน'!$A$5:$CL$846,45,0),2)</f>
        <v>1246445.5</v>
      </c>
      <c r="AU19" s="104">
        <f>ROUND(VLOOKUP($B19,'[4]3.ข้อมูลงบทดลองปัจจุบัน'!$A$5:$CL$846,46,0),2)</f>
        <v>1112047</v>
      </c>
      <c r="AV19" s="104">
        <f>ROUND(VLOOKUP($B19,'[4]3.ข้อมูลงบทดลองปัจจุบัน'!$A$5:$CL$846,47,0),2)</f>
        <v>654460.51</v>
      </c>
      <c r="AW19" s="104">
        <f>ROUND(VLOOKUP($B19,'[4]3.ข้อมูลงบทดลองปัจจุบัน'!$A$5:$CL$846,48,0),2)</f>
        <v>1510993</v>
      </c>
      <c r="AX19" s="104">
        <f>ROUND(VLOOKUP($B19,'[4]3.ข้อมูลงบทดลองปัจจุบัน'!$A$5:$CL$846,49,0),2)</f>
        <v>67311.75</v>
      </c>
      <c r="AY19" s="104">
        <f>ROUND(VLOOKUP($B19,'[4]3.ข้อมูลงบทดลองปัจจุบัน'!$A$5:$CL$846,50,0),2)</f>
        <v>1811401.48</v>
      </c>
      <c r="AZ19" s="104">
        <f>ROUND(VLOOKUP($B19,'[4]3.ข้อมูลงบทดลองปัจจุบัน'!$A$5:$CL$846,51,0),2)</f>
        <v>617149.9</v>
      </c>
      <c r="BA19" s="104">
        <f>ROUND(VLOOKUP($B19,'[4]3.ข้อมูลงบทดลองปัจจุบัน'!$A$5:$CL$846,52,0),2)</f>
        <v>819524</v>
      </c>
      <c r="BB19" s="104">
        <f>ROUND(VLOOKUP($B19,'[4]3.ข้อมูลงบทดลองปัจจุบัน'!$A$5:$CL$846,53,0),2)</f>
        <v>16110425.24</v>
      </c>
      <c r="BC19" s="104">
        <f>ROUND(VLOOKUP($B19,'[4]3.ข้อมูลงบทดลองปัจจุบัน'!$A$5:$CL$846,54,0),2)</f>
        <v>298350</v>
      </c>
      <c r="BD19" s="104">
        <f>ROUND(VLOOKUP($B19,'[4]3.ข้อมูลงบทดลองปัจจุบัน'!$A$5:$CL$846,55,0),2)</f>
        <v>8486454.8499999996</v>
      </c>
      <c r="BE19" s="104">
        <f>ROUND(VLOOKUP($B19,'[4]3.ข้อมูลงบทดลองปัจจุบัน'!$A$5:$CL$846,56,0),2)</f>
        <v>3375532.1</v>
      </c>
      <c r="BF19" s="104">
        <f>ROUND(VLOOKUP($B19,'[4]3.ข้อมูลงบทดลองปัจจุบัน'!$A$5:$CL$846,57,0),2)</f>
        <v>363758.5</v>
      </c>
      <c r="BG19" s="104">
        <f>ROUND(VLOOKUP($B19,'[4]3.ข้อมูลงบทดลองปัจจุบัน'!$A$5:$CL$846,58,0),2)</f>
        <v>3393334.8</v>
      </c>
      <c r="BH19" s="104">
        <f>ROUND(VLOOKUP($B19,'[4]3.ข้อมูลงบทดลองปัจจุบัน'!$A$5:$CL$846,59,0),2)</f>
        <v>9299756.5</v>
      </c>
      <c r="BI19" s="104">
        <f>ROUND(VLOOKUP($B19,'[4]3.ข้อมูลงบทดลองปัจจุบัน'!$A$5:$CL$846,60,0),2)</f>
        <v>273581</v>
      </c>
      <c r="BJ19" s="104">
        <f>ROUND(VLOOKUP($B19,'[4]3.ข้อมูลงบทดลองปัจจุบัน'!$A$5:$CL$846,61,0),2)</f>
        <v>411623.7</v>
      </c>
      <c r="BK19" s="104">
        <f>ROUND(VLOOKUP($B19,'[4]3.ข้อมูลงบทดลองปัจจุบัน'!$A$5:$CL$846,62,0),2)</f>
        <v>1127071</v>
      </c>
      <c r="BL19" s="104">
        <f>ROUND(VLOOKUP($B19,'[4]3.ข้อมูลงบทดลองปัจจุบัน'!$A$5:$CL$846,63,0),2)</f>
        <v>417776.22</v>
      </c>
      <c r="BM19" s="104">
        <f>ROUND(VLOOKUP($B19,'[4]3.ข้อมูลงบทดลองปัจจุบัน'!$A$5:$CL$846,64,0),2)</f>
        <v>11483797</v>
      </c>
      <c r="BN19" s="104">
        <f>ROUND(VLOOKUP($B19,'[4]3.ข้อมูลงบทดลองปัจจุบัน'!$A$5:$CL$846,65,0),2)</f>
        <v>720658.5</v>
      </c>
      <c r="BO19" s="104">
        <f>ROUND(VLOOKUP($B19,'[4]3.ข้อมูลงบทดลองปัจจุบัน'!$A$5:$CL$846,66,0),2)</f>
        <v>2852477.25</v>
      </c>
      <c r="BP19" s="104">
        <f>ROUND(VLOOKUP($B19,'[4]3.ข้อมูลงบทดลองปัจจุบัน'!$A$5:$CL$846,67,0),2)</f>
        <v>680309</v>
      </c>
      <c r="BQ19" s="104">
        <f>ROUND(VLOOKUP($B19,'[4]3.ข้อมูลงบทดลองปัจจุบัน'!$A$5:$CL$846,68,0),2)</f>
        <v>39806</v>
      </c>
      <c r="BR19" s="104">
        <f>ROUND(VLOOKUP($B19,'[4]3.ข้อมูลงบทดลองปัจจุบัน'!$A$5:$CL$846,69,0),2)</f>
        <v>551605</v>
      </c>
      <c r="BS19" s="104">
        <f>ROUND(VLOOKUP($B19,'[4]3.ข้อมูลงบทดลองปัจจุบัน'!$A$5:$CL$846,70,0),2)</f>
        <v>57229535.25</v>
      </c>
      <c r="BT19" s="104">
        <f>ROUND(VLOOKUP($B19,'[4]3.ข้อมูลงบทดลองปัจจุบัน'!$A$5:$CL$846,71,0),2)</f>
        <v>1007771.5</v>
      </c>
      <c r="BU19" s="104">
        <f>ROUND(VLOOKUP($B19,'[4]3.ข้อมูลงบทดลองปัจจุบัน'!$A$5:$CL$846,72,0),2)</f>
        <v>1448317.17</v>
      </c>
      <c r="BV19" s="104">
        <f>ROUND(VLOOKUP($B19,'[4]3.ข้อมูลงบทดลองปัจจุบัน'!$A$5:$CL$846,73,0),2)</f>
        <v>14872922.869999999</v>
      </c>
      <c r="BW19" s="104">
        <f>ROUND(VLOOKUP($B19,'[4]3.ข้อมูลงบทดลองปัจจุบัน'!$A$5:$CL$846,74,0),2)</f>
        <v>12015</v>
      </c>
      <c r="BX19" s="104">
        <f>ROUND(VLOOKUP($B19,'[4]3.ข้อมูลงบทดลองปัจจุบัน'!$A$5:$CL$846,75,0),2)</f>
        <v>117723</v>
      </c>
      <c r="BY19" s="104">
        <f>ROUND(VLOOKUP($B19,'[4]3.ข้อมูลงบทดลองปัจจุบัน'!$A$5:$CL$846,76,0),2)</f>
        <v>2502043</v>
      </c>
      <c r="BZ19" s="104">
        <f>ROUND(VLOOKUP($B19,'[4]3.ข้อมูลงบทดลองปัจจุบัน'!$A$5:$CL$846,77,0),2)</f>
        <v>284280</v>
      </c>
      <c r="CA19" s="104">
        <f>ROUND(VLOOKUP($B19,'[4]3.ข้อมูลงบทดลองปัจจุบัน'!$A$5:$CL$846,78,0),2)</f>
        <v>145116</v>
      </c>
      <c r="CB19" s="104">
        <f>ROUND(VLOOKUP($B19,'[4]3.ข้อมูลงบทดลองปัจจุบัน'!$A$5:$CL$846,79,0),2)</f>
        <v>189391.5</v>
      </c>
      <c r="CC19" s="104">
        <f>ROUND(VLOOKUP($B19,'[4]3.ข้อมูลงบทดลองปัจจุบัน'!$A$5:$CL$846,80,0),2)</f>
        <v>344768.5</v>
      </c>
      <c r="CD19" s="104">
        <f>ROUND(VLOOKUP($B19,'[4]3.ข้อมูลงบทดลองปัจจุบัน'!$A$5:$CL$846,81,0),2)</f>
        <v>7549078.75</v>
      </c>
      <c r="CE19" s="104">
        <f>ROUND(VLOOKUP($B19,'[4]3.ข้อมูลงบทดลองปัจจุบัน'!$A$5:$CL$846,82,0),2)</f>
        <v>2268921.25</v>
      </c>
      <c r="CF19" s="104">
        <f>ROUND(VLOOKUP($B19,'[4]3.ข้อมูลงบทดลองปัจจุบัน'!$A$5:$CL$846,83,0),2)</f>
        <v>4826733.5199999996</v>
      </c>
      <c r="CG19" s="104">
        <f>ROUND(VLOOKUP($B19,'[4]3.ข้อมูลงบทดลองปัจจุบัน'!$A$5:$CL$846,84,0),2)</f>
        <v>1857270</v>
      </c>
      <c r="CH19" s="104">
        <f>ROUND(VLOOKUP($B19,'[4]3.ข้อมูลงบทดลองปัจจุบัน'!$A$5:$CL$846,85,0),2)</f>
        <v>417297.5</v>
      </c>
      <c r="CI19" s="104">
        <f>ROUND(VLOOKUP($B19,'[4]3.ข้อมูลงบทดลองปัจจุบัน'!$A$5:$CL$846,86,0),2)</f>
        <v>202579.3</v>
      </c>
      <c r="CJ19" s="104">
        <f>ROUND(VLOOKUP($B19,'[4]3.ข้อมูลงบทดลองปัจจุบัน'!$A$5:$CL$846,87,0),2)</f>
        <v>519183</v>
      </c>
      <c r="CK19" s="104">
        <f>ROUND(VLOOKUP($B19,'[4]3.ข้อมูลงบทดลองปัจจุบัน'!$A$5:$CL$846,88,0),2)</f>
        <v>6324411</v>
      </c>
      <c r="CL19" s="104">
        <f>ROUND(VLOOKUP($B19,'[4]3.ข้อมูลงบทดลองปัจจุบัน'!$A$5:$CL$846,89,0),2)</f>
        <v>62931</v>
      </c>
      <c r="CM19" s="104">
        <f>ROUND(VLOOKUP($B19,'[4]3.ข้อมูลงบทดลองปัจจุบัน'!$A$5:$CL$846,90,0),2)</f>
        <v>292606.09999999998</v>
      </c>
      <c r="CO19" s="97"/>
      <c r="CR19" s="1" t="e">
        <f>B19-#REF!</f>
        <v>#REF!</v>
      </c>
    </row>
    <row r="20" spans="1:96" x14ac:dyDescent="0.7">
      <c r="A20" s="18" t="s">
        <v>400</v>
      </c>
      <c r="B20" s="103" t="s">
        <v>431</v>
      </c>
      <c r="C20" s="19" t="s">
        <v>432</v>
      </c>
      <c r="D20" s="104">
        <f>ROUND(VLOOKUP($B20,'[4]3.ข้อมูลงบทดลองปัจจุบัน'!$A$5:$CL$846,3,0),2)</f>
        <v>0</v>
      </c>
      <c r="E20" s="104">
        <f>ROUND(VLOOKUP($B20,'[4]3.ข้อมูลงบทดลองปัจจุบัน'!$A$5:$CL$846,4,0),2)</f>
        <v>0</v>
      </c>
      <c r="F20" s="104">
        <f>ROUND(VLOOKUP($B20,'[4]3.ข้อมูลงบทดลองปัจจุบัน'!$A$5:$CL$846,5,0),2)</f>
        <v>0</v>
      </c>
      <c r="G20" s="104">
        <f>ROUND(VLOOKUP($B20,'[4]3.ข้อมูลงบทดลองปัจจุบัน'!$A$5:$CL$846,6,0),2)</f>
        <v>0</v>
      </c>
      <c r="H20" s="104">
        <f>ROUND(VLOOKUP($B20,'[4]3.ข้อมูลงบทดลองปัจจุบัน'!$A$5:$CL$846,7,0),2)</f>
        <v>0</v>
      </c>
      <c r="I20" s="104">
        <f>ROUND(VLOOKUP($B20,'[4]3.ข้อมูลงบทดลองปัจจุบัน'!$A$5:$CL$846,8,0),2)</f>
        <v>0</v>
      </c>
      <c r="J20" s="104">
        <f>ROUND(VLOOKUP($B20,'[4]3.ข้อมูลงบทดลองปัจจุบัน'!$A$5:$CL$846,9,0),2)</f>
        <v>0</v>
      </c>
      <c r="K20" s="104">
        <f>ROUND(VLOOKUP($B20,'[4]3.ข้อมูลงบทดลองปัจจุบัน'!$A$5:$CL$846,10,0),2)</f>
        <v>0</v>
      </c>
      <c r="L20" s="104">
        <f>ROUND(VLOOKUP($B20,'[4]3.ข้อมูลงบทดลองปัจจุบัน'!$A$5:$CL$846,11,0),2)</f>
        <v>0</v>
      </c>
      <c r="M20" s="104">
        <f>ROUND(VLOOKUP($B20,'[4]3.ข้อมูลงบทดลองปัจจุบัน'!$A$5:$CL$846,12,0),2)</f>
        <v>0</v>
      </c>
      <c r="N20" s="104">
        <f>ROUND(VLOOKUP($B20,'[4]3.ข้อมูลงบทดลองปัจจุบัน'!$A$5:$CL$846,13,0),2)</f>
        <v>0</v>
      </c>
      <c r="O20" s="104">
        <f>ROUND(VLOOKUP($B20,'[4]3.ข้อมูลงบทดลองปัจจุบัน'!$A$5:$CL$846,14,0),2)</f>
        <v>0</v>
      </c>
      <c r="P20" s="104">
        <f>ROUND(VLOOKUP($B20,'[4]3.ข้อมูลงบทดลองปัจจุบัน'!$A$5:$CL$846,15,0),2)</f>
        <v>103664.75</v>
      </c>
      <c r="Q20" s="104">
        <f>ROUND(VLOOKUP($B20,'[4]3.ข้อมูลงบทดลองปัจจุบัน'!$A$5:$CL$846,16,0),2)</f>
        <v>0</v>
      </c>
      <c r="R20" s="104">
        <f>ROUND(VLOOKUP($B20,'[4]3.ข้อมูลงบทดลองปัจจุบัน'!$A$5:$CL$846,17,0),2)</f>
        <v>0</v>
      </c>
      <c r="S20" s="104">
        <f>ROUND(VLOOKUP($B20,'[4]3.ข้อมูลงบทดลองปัจจุบัน'!$A$5:$CL$846,18,0),2)</f>
        <v>0</v>
      </c>
      <c r="T20" s="104">
        <f>ROUND(VLOOKUP($B20,'[4]3.ข้อมูลงบทดลองปัจจุบัน'!$A$5:$CL$846,19,0),2)</f>
        <v>0</v>
      </c>
      <c r="U20" s="104">
        <f>ROUND(VLOOKUP($B20,'[4]3.ข้อมูลงบทดลองปัจจุบัน'!$A$5:$CL$846,20,0),2)</f>
        <v>0</v>
      </c>
      <c r="V20" s="104">
        <f>ROUND(VLOOKUP($B20,'[4]3.ข้อมูลงบทดลองปัจจุบัน'!$A$5:$CL$846,21,0),2)</f>
        <v>0</v>
      </c>
      <c r="W20" s="104">
        <f>ROUND(VLOOKUP($B20,'[4]3.ข้อมูลงบทดลองปัจจุบัน'!$A$5:$CL$846,22,0),2)</f>
        <v>0</v>
      </c>
      <c r="X20" s="104">
        <f>ROUND(VLOOKUP($B20,'[4]3.ข้อมูลงบทดลองปัจจุบัน'!$A$5:$CL$846,23,0),2)</f>
        <v>0</v>
      </c>
      <c r="Y20" s="104">
        <f>ROUND(VLOOKUP($B20,'[4]3.ข้อมูลงบทดลองปัจจุบัน'!$A$5:$CL$846,24,0),2)</f>
        <v>0</v>
      </c>
      <c r="Z20" s="104">
        <f>ROUND(VLOOKUP($B20,'[4]3.ข้อมูลงบทดลองปัจจุบัน'!$A$5:$CL$846,25,0),2)</f>
        <v>0</v>
      </c>
      <c r="AA20" s="104">
        <f>ROUND(VLOOKUP($B20,'[4]3.ข้อมูลงบทดลองปัจจุบัน'!$A$5:$CL$846,26,0),2)</f>
        <v>0</v>
      </c>
      <c r="AB20" s="104">
        <f>ROUND(VLOOKUP($B20,'[4]3.ข้อมูลงบทดลองปัจจุบัน'!$A$5:$CL$846,27,0),2)</f>
        <v>0</v>
      </c>
      <c r="AC20" s="104">
        <f>ROUND(VLOOKUP($B20,'[4]3.ข้อมูลงบทดลองปัจจุบัน'!$A$5:$CL$846,28,0),2)</f>
        <v>0</v>
      </c>
      <c r="AD20" s="104">
        <f>ROUND(VLOOKUP($B20,'[4]3.ข้อมูลงบทดลองปัจจุบัน'!$A$5:$CL$846,29,0),2)</f>
        <v>0</v>
      </c>
      <c r="AE20" s="104">
        <f>ROUND(VLOOKUP($B20,'[4]3.ข้อมูลงบทดลองปัจจุบัน'!$A$5:$CL$846,30,0),2)</f>
        <v>0</v>
      </c>
      <c r="AF20" s="104">
        <f>ROUND(VLOOKUP($B20,'[4]3.ข้อมูลงบทดลองปัจจุบัน'!$A$5:$CL$846,31,0),2)</f>
        <v>0</v>
      </c>
      <c r="AG20" s="104">
        <f>ROUND(VLOOKUP($B20,'[4]3.ข้อมูลงบทดลองปัจจุบัน'!$A$5:$CL$846,32,0),2)</f>
        <v>0</v>
      </c>
      <c r="AH20" s="104">
        <f>ROUND(VLOOKUP($B20,'[4]3.ข้อมูลงบทดลองปัจจุบัน'!$A$5:$CL$846,33,0),2)</f>
        <v>0</v>
      </c>
      <c r="AI20" s="104">
        <f>ROUND(VLOOKUP($B20,'[4]3.ข้อมูลงบทดลองปัจจุบัน'!$A$5:$CL$846,34,0),2)</f>
        <v>0</v>
      </c>
      <c r="AJ20" s="104">
        <f>ROUND(VLOOKUP($B20,'[4]3.ข้อมูลงบทดลองปัจจุบัน'!$A$5:$CL$846,35,0),2)</f>
        <v>0</v>
      </c>
      <c r="AK20" s="104">
        <f>ROUND(VLOOKUP($B20,'[4]3.ข้อมูลงบทดลองปัจจุบัน'!$A$5:$CL$846,36,0),2)</f>
        <v>103295</v>
      </c>
      <c r="AL20" s="104">
        <f>ROUND(VLOOKUP($B20,'[4]3.ข้อมูลงบทดลองปัจจุบัน'!$A$5:$CL$846,37,0),2)</f>
        <v>0</v>
      </c>
      <c r="AM20" s="104">
        <f>ROUND(VLOOKUP($B20,'[4]3.ข้อมูลงบทดลองปัจจุบัน'!$A$5:$CL$846,38,0),2)</f>
        <v>0</v>
      </c>
      <c r="AN20" s="104">
        <f>ROUND(VLOOKUP($B20,'[4]3.ข้อมูลงบทดลองปัจจุบัน'!$A$5:$CL$846,39,0),2)</f>
        <v>0</v>
      </c>
      <c r="AO20" s="104">
        <f>ROUND(VLOOKUP($B20,'[4]3.ข้อมูลงบทดลองปัจจุบัน'!$A$5:$CL$846,40,0),2)</f>
        <v>0</v>
      </c>
      <c r="AP20" s="104">
        <f>ROUND(VLOOKUP($B20,'[4]3.ข้อมูลงบทดลองปัจจุบัน'!$A$5:$CL$846,41,0),2)</f>
        <v>0</v>
      </c>
      <c r="AQ20" s="104">
        <f>ROUND(VLOOKUP($B20,'[4]3.ข้อมูลงบทดลองปัจจุบัน'!$A$5:$CL$846,42,0),2)</f>
        <v>0</v>
      </c>
      <c r="AR20" s="104">
        <f>ROUND(VLOOKUP($B20,'[4]3.ข้อมูลงบทดลองปัจจุบัน'!$A$5:$CL$846,43,0),2)</f>
        <v>0</v>
      </c>
      <c r="AS20" s="104">
        <f>ROUND(VLOOKUP($B20,'[4]3.ข้อมูลงบทดลองปัจจุบัน'!$A$5:$CL$846,44,0),2)</f>
        <v>0</v>
      </c>
      <c r="AT20" s="104">
        <f>ROUND(VLOOKUP($B20,'[4]3.ข้อมูลงบทดลองปัจจุบัน'!$A$5:$CL$846,45,0),2)</f>
        <v>0</v>
      </c>
      <c r="AU20" s="104">
        <f>ROUND(VLOOKUP($B20,'[4]3.ข้อมูลงบทดลองปัจจุบัน'!$A$5:$CL$846,46,0),2)</f>
        <v>0</v>
      </c>
      <c r="AV20" s="104">
        <f>ROUND(VLOOKUP($B20,'[4]3.ข้อมูลงบทดลองปัจจุบัน'!$A$5:$CL$846,47,0),2)</f>
        <v>0</v>
      </c>
      <c r="AW20" s="104">
        <f>ROUND(VLOOKUP($B20,'[4]3.ข้อมูลงบทดลองปัจจุบัน'!$A$5:$CL$846,48,0),2)</f>
        <v>0</v>
      </c>
      <c r="AX20" s="104">
        <f>ROUND(VLOOKUP($B20,'[4]3.ข้อมูลงบทดลองปัจจุบัน'!$A$5:$CL$846,49,0),2)</f>
        <v>0</v>
      </c>
      <c r="AY20" s="104">
        <f>ROUND(VLOOKUP($B20,'[4]3.ข้อมูลงบทดลองปัจจุบัน'!$A$5:$CL$846,50,0),2)</f>
        <v>0</v>
      </c>
      <c r="AZ20" s="104">
        <f>ROUND(VLOOKUP($B20,'[4]3.ข้อมูลงบทดลองปัจจุบัน'!$A$5:$CL$846,51,0),2)</f>
        <v>0</v>
      </c>
      <c r="BA20" s="104">
        <f>ROUND(VLOOKUP($B20,'[4]3.ข้อมูลงบทดลองปัจจุบัน'!$A$5:$CL$846,52,0),2)</f>
        <v>0</v>
      </c>
      <c r="BB20" s="104">
        <f>ROUND(VLOOKUP($B20,'[4]3.ข้อมูลงบทดลองปัจจุบัน'!$A$5:$CL$846,53,0),2)</f>
        <v>0</v>
      </c>
      <c r="BC20" s="104">
        <f>ROUND(VLOOKUP($B20,'[4]3.ข้อมูลงบทดลองปัจจุบัน'!$A$5:$CL$846,54,0),2)</f>
        <v>0</v>
      </c>
      <c r="BD20" s="104">
        <f>ROUND(VLOOKUP($B20,'[4]3.ข้อมูลงบทดลองปัจจุบัน'!$A$5:$CL$846,55,0),2)</f>
        <v>0</v>
      </c>
      <c r="BE20" s="104">
        <f>ROUND(VLOOKUP($B20,'[4]3.ข้อมูลงบทดลองปัจจุบัน'!$A$5:$CL$846,56,0),2)</f>
        <v>0</v>
      </c>
      <c r="BF20" s="104">
        <f>ROUND(VLOOKUP($B20,'[4]3.ข้อมูลงบทดลองปัจจุบัน'!$A$5:$CL$846,57,0),2)</f>
        <v>0</v>
      </c>
      <c r="BG20" s="104">
        <f>ROUND(VLOOKUP($B20,'[4]3.ข้อมูลงบทดลองปัจจุบัน'!$A$5:$CL$846,58,0),2)</f>
        <v>0</v>
      </c>
      <c r="BH20" s="104">
        <f>ROUND(VLOOKUP($B20,'[4]3.ข้อมูลงบทดลองปัจจุบัน'!$A$5:$CL$846,59,0),2)</f>
        <v>4302868.75</v>
      </c>
      <c r="BI20" s="104">
        <f>ROUND(VLOOKUP($B20,'[4]3.ข้อมูลงบทดลองปัจจุบัน'!$A$5:$CL$846,60,0),2)</f>
        <v>0</v>
      </c>
      <c r="BJ20" s="104">
        <f>ROUND(VLOOKUP($B20,'[4]3.ข้อมูลงบทดลองปัจจุบัน'!$A$5:$CL$846,61,0),2)</f>
        <v>0</v>
      </c>
      <c r="BK20" s="104">
        <f>ROUND(VLOOKUP($B20,'[4]3.ข้อมูลงบทดลองปัจจุบัน'!$A$5:$CL$846,62,0),2)</f>
        <v>0</v>
      </c>
      <c r="BL20" s="104">
        <f>ROUND(VLOOKUP($B20,'[4]3.ข้อมูลงบทดลองปัจจุบัน'!$A$5:$CL$846,63,0),2)</f>
        <v>0</v>
      </c>
      <c r="BM20" s="104">
        <f>ROUND(VLOOKUP($B20,'[4]3.ข้อมูลงบทดลองปัจจุบัน'!$A$5:$CL$846,64,0),2)</f>
        <v>46365.5</v>
      </c>
      <c r="BN20" s="104">
        <f>ROUND(VLOOKUP($B20,'[4]3.ข้อมูลงบทดลองปัจจุบัน'!$A$5:$CL$846,65,0),2)</f>
        <v>0</v>
      </c>
      <c r="BO20" s="104">
        <f>ROUND(VLOOKUP($B20,'[4]3.ข้อมูลงบทดลองปัจจุบัน'!$A$5:$CL$846,66,0),2)</f>
        <v>0</v>
      </c>
      <c r="BP20" s="104">
        <f>ROUND(VLOOKUP($B20,'[4]3.ข้อมูลงบทดลองปัจจุบัน'!$A$5:$CL$846,67,0),2)</f>
        <v>0</v>
      </c>
      <c r="BQ20" s="104">
        <f>ROUND(VLOOKUP($B20,'[4]3.ข้อมูลงบทดลองปัจจุบัน'!$A$5:$CL$846,68,0),2)</f>
        <v>0</v>
      </c>
      <c r="BR20" s="104">
        <f>ROUND(VLOOKUP($B20,'[4]3.ข้อมูลงบทดลองปัจจุบัน'!$A$5:$CL$846,69,0),2)</f>
        <v>0</v>
      </c>
      <c r="BS20" s="104">
        <f>ROUND(VLOOKUP($B20,'[4]3.ข้อมูลงบทดลองปัจจุบัน'!$A$5:$CL$846,70,0),2)</f>
        <v>12608873</v>
      </c>
      <c r="BT20" s="104">
        <f>ROUND(VLOOKUP($B20,'[4]3.ข้อมูลงบทดลองปัจจุบัน'!$A$5:$CL$846,71,0),2)</f>
        <v>0</v>
      </c>
      <c r="BU20" s="104">
        <f>ROUND(VLOOKUP($B20,'[4]3.ข้อมูลงบทดลองปัจจุบัน'!$A$5:$CL$846,72,0),2)</f>
        <v>0</v>
      </c>
      <c r="BV20" s="104">
        <f>ROUND(VLOOKUP($B20,'[4]3.ข้อมูลงบทดลองปัจจุบัน'!$A$5:$CL$846,73,0),2)</f>
        <v>0</v>
      </c>
      <c r="BW20" s="104">
        <f>ROUND(VLOOKUP($B20,'[4]3.ข้อมูลงบทดลองปัจจุบัน'!$A$5:$CL$846,74,0),2)</f>
        <v>0</v>
      </c>
      <c r="BX20" s="104">
        <f>ROUND(VLOOKUP($B20,'[4]3.ข้อมูลงบทดลองปัจจุบัน'!$A$5:$CL$846,75,0),2)</f>
        <v>0</v>
      </c>
      <c r="BY20" s="104">
        <f>ROUND(VLOOKUP($B20,'[4]3.ข้อมูลงบทดลองปัจจุบัน'!$A$5:$CL$846,76,0),2)</f>
        <v>0</v>
      </c>
      <c r="BZ20" s="104">
        <f>ROUND(VLOOKUP($B20,'[4]3.ข้อมูลงบทดลองปัจจุบัน'!$A$5:$CL$846,77,0),2)</f>
        <v>0</v>
      </c>
      <c r="CA20" s="104">
        <f>ROUND(VLOOKUP($B20,'[4]3.ข้อมูลงบทดลองปัจจุบัน'!$A$5:$CL$846,78,0),2)</f>
        <v>0</v>
      </c>
      <c r="CB20" s="104">
        <f>ROUND(VLOOKUP($B20,'[4]3.ข้อมูลงบทดลองปัจจุบัน'!$A$5:$CL$846,79,0),2)</f>
        <v>0</v>
      </c>
      <c r="CC20" s="104">
        <f>ROUND(VLOOKUP($B20,'[4]3.ข้อมูลงบทดลองปัจจุบัน'!$A$5:$CL$846,80,0),2)</f>
        <v>0</v>
      </c>
      <c r="CD20" s="104">
        <f>ROUND(VLOOKUP($B20,'[4]3.ข้อมูลงบทดลองปัจจุบัน'!$A$5:$CL$846,81,0),2)</f>
        <v>0</v>
      </c>
      <c r="CE20" s="104">
        <f>ROUND(VLOOKUP($B20,'[4]3.ข้อมูลงบทดลองปัจจุบัน'!$A$5:$CL$846,82,0),2)</f>
        <v>0</v>
      </c>
      <c r="CF20" s="104">
        <f>ROUND(VLOOKUP($B20,'[4]3.ข้อมูลงบทดลองปัจจุบัน'!$A$5:$CL$846,83,0),2)</f>
        <v>0</v>
      </c>
      <c r="CG20" s="104">
        <f>ROUND(VLOOKUP($B20,'[4]3.ข้อมูลงบทดลองปัจจุบัน'!$A$5:$CL$846,84,0),2)</f>
        <v>0</v>
      </c>
      <c r="CH20" s="104">
        <f>ROUND(VLOOKUP($B20,'[4]3.ข้อมูลงบทดลองปัจจุบัน'!$A$5:$CL$846,85,0),2)</f>
        <v>0</v>
      </c>
      <c r="CI20" s="104">
        <f>ROUND(VLOOKUP($B20,'[4]3.ข้อมูลงบทดลองปัจจุบัน'!$A$5:$CL$846,86,0),2)</f>
        <v>0</v>
      </c>
      <c r="CJ20" s="104">
        <f>ROUND(VLOOKUP($B20,'[4]3.ข้อมูลงบทดลองปัจจุบัน'!$A$5:$CL$846,87,0),2)</f>
        <v>0</v>
      </c>
      <c r="CK20" s="104">
        <f>ROUND(VLOOKUP($B20,'[4]3.ข้อมูลงบทดลองปัจจุบัน'!$A$5:$CL$846,88,0),2)</f>
        <v>0</v>
      </c>
      <c r="CL20" s="104">
        <f>ROUND(VLOOKUP($B20,'[4]3.ข้อมูลงบทดลองปัจจุบัน'!$A$5:$CL$846,89,0),2)</f>
        <v>0</v>
      </c>
      <c r="CM20" s="104">
        <f>ROUND(VLOOKUP($B20,'[4]3.ข้อมูลงบทดลองปัจจุบัน'!$A$5:$CL$846,90,0),2)</f>
        <v>0</v>
      </c>
      <c r="CO20" s="97"/>
      <c r="CR20" s="1" t="e">
        <f>B20-#REF!</f>
        <v>#REF!</v>
      </c>
    </row>
    <row r="21" spans="1:96" x14ac:dyDescent="0.7">
      <c r="A21" s="18" t="s">
        <v>400</v>
      </c>
      <c r="B21" s="103" t="s">
        <v>433</v>
      </c>
      <c r="C21" s="19" t="s">
        <v>434</v>
      </c>
      <c r="D21" s="104">
        <f>ROUND(VLOOKUP($B21,'[4]3.ข้อมูลงบทดลองปัจจุบัน'!$A$5:$CL$846,3,0),2)</f>
        <v>33300966.100000001</v>
      </c>
      <c r="E21" s="104">
        <f>ROUND(VLOOKUP($B21,'[4]3.ข้อมูลงบทดลองปัจจุบัน'!$A$5:$CL$846,4,0),2)</f>
        <v>2287421</v>
      </c>
      <c r="F21" s="104">
        <f>ROUND(VLOOKUP($B21,'[4]3.ข้อมูลงบทดลองปัจจุบัน'!$A$5:$CL$846,5,0),2)</f>
        <v>3296487.98</v>
      </c>
      <c r="G21" s="104">
        <f>ROUND(VLOOKUP($B21,'[4]3.ข้อมูลงบทดลองปัจจุบัน'!$A$5:$CL$846,6,0),2)</f>
        <v>3964520.46</v>
      </c>
      <c r="H21" s="104">
        <f>ROUND(VLOOKUP($B21,'[4]3.ข้อมูลงบทดลองปัจจุบัน'!$A$5:$CL$846,7,0),2)</f>
        <v>1760310</v>
      </c>
      <c r="I21" s="104">
        <f>ROUND(VLOOKUP($B21,'[4]3.ข้อมูลงบทดลองปัจจุบัน'!$A$5:$CL$846,8,0),2)</f>
        <v>10634654.5</v>
      </c>
      <c r="J21" s="104">
        <f>ROUND(VLOOKUP($B21,'[4]3.ข้อมูลงบทดลองปัจจุบัน'!$A$5:$CL$846,9,0),2)</f>
        <v>43881186.340000004</v>
      </c>
      <c r="K21" s="104">
        <f>ROUND(VLOOKUP($B21,'[4]3.ข้อมูลงบทดลองปัจจุบัน'!$A$5:$CL$846,10,0),2)</f>
        <v>8406729.5</v>
      </c>
      <c r="L21" s="104">
        <f>ROUND(VLOOKUP($B21,'[4]3.ข้อมูลงบทดลองปัจจุบัน'!$A$5:$CL$846,11,0),2)</f>
        <v>2992869.69</v>
      </c>
      <c r="M21" s="104">
        <f>ROUND(VLOOKUP($B21,'[4]3.ข้อมูลงบทดลองปัจจุบัน'!$A$5:$CL$846,12,0),2)</f>
        <v>4502541.37</v>
      </c>
      <c r="N21" s="104">
        <f>ROUND(VLOOKUP($B21,'[4]3.ข้อมูลงบทดลองปัจจุบัน'!$A$5:$CL$846,13,0),2)</f>
        <v>8488466.4399999995</v>
      </c>
      <c r="O21" s="104">
        <f>ROUND(VLOOKUP($B21,'[4]3.ข้อมูลงบทดลองปัจจุบัน'!$A$5:$CL$846,14,0),2)</f>
        <v>2486252.94</v>
      </c>
      <c r="P21" s="104">
        <f>ROUND(VLOOKUP($B21,'[4]3.ข้อมูลงบทดลองปัจจุบัน'!$A$5:$CL$846,15,0),2)</f>
        <v>43763982.5</v>
      </c>
      <c r="Q21" s="104">
        <f>ROUND(VLOOKUP($B21,'[4]3.ข้อมูลงบทดลองปัจจุบัน'!$A$5:$CL$846,16,0),2)</f>
        <v>5366000</v>
      </c>
      <c r="R21" s="104">
        <f>ROUND(VLOOKUP($B21,'[4]3.ข้อมูลงบทดลองปัจจุบัน'!$A$5:$CL$846,17,0),2)</f>
        <v>8820448</v>
      </c>
      <c r="S21" s="104">
        <f>ROUND(VLOOKUP($B21,'[4]3.ข้อมูลงบทดลองปัจจุบัน'!$A$5:$CL$846,18,0),2)</f>
        <v>8299918</v>
      </c>
      <c r="T21" s="104">
        <f>ROUND(VLOOKUP($B21,'[4]3.ข้อมูลงบทดลองปัจจุบัน'!$A$5:$CL$846,19,0),2)</f>
        <v>14882692</v>
      </c>
      <c r="U21" s="104">
        <f>ROUND(VLOOKUP($B21,'[4]3.ข้อมูลงบทดลองปัจจุบัน'!$A$5:$CL$846,20,0),2)</f>
        <v>1577420</v>
      </c>
      <c r="V21" s="104">
        <f>ROUND(VLOOKUP($B21,'[4]3.ข้อมูลงบทดลองปัจจุบัน'!$A$5:$CL$846,21,0),2)</f>
        <v>3625111.08</v>
      </c>
      <c r="W21" s="104">
        <f>ROUND(VLOOKUP($B21,'[4]3.ข้อมูลงบทดลองปัจจุบัน'!$A$5:$CL$846,22,0),2)</f>
        <v>874988</v>
      </c>
      <c r="X21" s="104">
        <f>ROUND(VLOOKUP($B21,'[4]3.ข้อมูลงบทดลองปัจจุบัน'!$A$5:$CL$846,23,0),2)</f>
        <v>21312174.25</v>
      </c>
      <c r="Y21" s="104">
        <f>ROUND(VLOOKUP($B21,'[4]3.ข้อมูลงบทดลองปัจจุบัน'!$A$5:$CL$846,24,0),2)</f>
        <v>1391430</v>
      </c>
      <c r="Z21" s="104">
        <f>ROUND(VLOOKUP($B21,'[4]3.ข้อมูลงบทดลองปัจจุบัน'!$A$5:$CL$846,25,0),2)</f>
        <v>9827065.6300000008</v>
      </c>
      <c r="AA21" s="104">
        <f>ROUND(VLOOKUP($B21,'[4]3.ข้อมูลงบทดลองปัจจุบัน'!$A$5:$CL$846,26,0),2)</f>
        <v>7684035.0999999996</v>
      </c>
      <c r="AB21" s="104">
        <f>ROUND(VLOOKUP($B21,'[4]3.ข้อมูลงบทดลองปัจจุบัน'!$A$5:$CL$846,27,0),2)</f>
        <v>1158415</v>
      </c>
      <c r="AC21" s="104">
        <f>ROUND(VLOOKUP($B21,'[4]3.ข้อมูลงบทดลองปัจจุบัน'!$A$5:$CL$846,28,0),2)</f>
        <v>2966794</v>
      </c>
      <c r="AD21" s="104">
        <f>ROUND(VLOOKUP($B21,'[4]3.ข้อมูลงบทดลองปัจจุบัน'!$A$5:$CL$846,29,0),2)</f>
        <v>0</v>
      </c>
      <c r="AE21" s="104">
        <f>ROUND(VLOOKUP($B21,'[4]3.ข้อมูลงบทดลองปัจจุบัน'!$A$5:$CL$846,30,0),2)</f>
        <v>20920365.82</v>
      </c>
      <c r="AF21" s="104">
        <f>ROUND(VLOOKUP($B21,'[4]3.ข้อมูลงบทดลองปัจจุบัน'!$A$5:$CL$846,31,0),2)</f>
        <v>2046750</v>
      </c>
      <c r="AG21" s="104">
        <f>ROUND(VLOOKUP($B21,'[4]3.ข้อมูลงบทดลองปัจจุบัน'!$A$5:$CL$846,32,0),2)</f>
        <v>3096771.56</v>
      </c>
      <c r="AH21" s="104">
        <f>ROUND(VLOOKUP($B21,'[4]3.ข้อมูลงบทดลองปัจจุบัน'!$A$5:$CL$846,33,0),2)</f>
        <v>5983820</v>
      </c>
      <c r="AI21" s="104">
        <f>ROUND(VLOOKUP($B21,'[4]3.ข้อมูลงบทดลองปัจจุบัน'!$A$5:$CL$846,34,0),2)</f>
        <v>20507083</v>
      </c>
      <c r="AJ21" s="104">
        <f>ROUND(VLOOKUP($B21,'[4]3.ข้อมูลงบทดลองปัจจุบัน'!$A$5:$CL$846,35,0),2)</f>
        <v>2202780.9300000002</v>
      </c>
      <c r="AK21" s="104">
        <f>ROUND(VLOOKUP($B21,'[4]3.ข้อมูลงบทดลองปัจจุบัน'!$A$5:$CL$846,36,0),2)</f>
        <v>2356878</v>
      </c>
      <c r="AL21" s="104">
        <f>ROUND(VLOOKUP($B21,'[4]3.ข้อมูลงบทดลองปัจจุบัน'!$A$5:$CL$846,37,0),2)</f>
        <v>40153331.5</v>
      </c>
      <c r="AM21" s="104">
        <f>ROUND(VLOOKUP($B21,'[4]3.ข้อมูลงบทดลองปัจจุบัน'!$A$5:$CL$846,38,0),2)</f>
        <v>13007847</v>
      </c>
      <c r="AN21" s="104">
        <f>ROUND(VLOOKUP($B21,'[4]3.ข้อมูลงบทดลองปัจจุบัน'!$A$5:$CL$846,39,0),2)</f>
        <v>2312874</v>
      </c>
      <c r="AO21" s="104">
        <f>ROUND(VLOOKUP($B21,'[4]3.ข้อมูลงบทดลองปัจจุบัน'!$A$5:$CL$846,40,0),2)</f>
        <v>15409997</v>
      </c>
      <c r="AP21" s="104">
        <f>ROUND(VLOOKUP($B21,'[4]3.ข้อมูลงบทดลองปัจจุบัน'!$A$5:$CL$846,41,0),2)</f>
        <v>4963401</v>
      </c>
      <c r="AQ21" s="104">
        <f>ROUND(VLOOKUP($B21,'[4]3.ข้อมูลงบทดลองปัจจุบัน'!$A$5:$CL$846,42,0),2)</f>
        <v>3869937.25</v>
      </c>
      <c r="AR21" s="104">
        <f>ROUND(VLOOKUP($B21,'[4]3.ข้อมูลงบทดลองปัจจุบัน'!$A$5:$CL$846,43,0),2)</f>
        <v>914940</v>
      </c>
      <c r="AS21" s="104">
        <f>ROUND(VLOOKUP($B21,'[4]3.ข้อมูลงบทดลองปัจจุบัน'!$A$5:$CL$846,44,0),2)</f>
        <v>28258373.640000001</v>
      </c>
      <c r="AT21" s="104">
        <f>ROUND(VLOOKUP($B21,'[4]3.ข้อมูลงบทดลองปัจจุบัน'!$A$5:$CL$846,45,0),2)</f>
        <v>3072193.96</v>
      </c>
      <c r="AU21" s="104">
        <f>ROUND(VLOOKUP($B21,'[4]3.ข้อมูลงบทดลองปัจจุบัน'!$A$5:$CL$846,46,0),2)</f>
        <v>7050273</v>
      </c>
      <c r="AV21" s="104">
        <f>ROUND(VLOOKUP($B21,'[4]3.ข้อมูลงบทดลองปัจจุบัน'!$A$5:$CL$846,47,0),2)</f>
        <v>22309054.09</v>
      </c>
      <c r="AW21" s="104">
        <f>ROUND(VLOOKUP($B21,'[4]3.ข้อมูลงบทดลองปัจจุบัน'!$A$5:$CL$846,48,0),2)</f>
        <v>3457184</v>
      </c>
      <c r="AX21" s="104">
        <f>ROUND(VLOOKUP($B21,'[4]3.ข้อมูลงบทดลองปัจจุบัน'!$A$5:$CL$846,49,0),2)</f>
        <v>5198071.33</v>
      </c>
      <c r="AY21" s="104">
        <f>ROUND(VLOOKUP($B21,'[4]3.ข้อมูลงบทดลองปัจจุบัน'!$A$5:$CL$846,50,0),2)</f>
        <v>8357826.4900000002</v>
      </c>
      <c r="AZ21" s="104">
        <f>ROUND(VLOOKUP($B21,'[4]3.ข้อมูลงบทดลองปัจจุบัน'!$A$5:$CL$846,51,0),2)</f>
        <v>5298005</v>
      </c>
      <c r="BA21" s="104">
        <f>ROUND(VLOOKUP($B21,'[4]3.ข้อมูลงบทดลองปัจจุบัน'!$A$5:$CL$846,52,0),2)</f>
        <v>4813565</v>
      </c>
      <c r="BB21" s="104">
        <f>ROUND(VLOOKUP($B21,'[4]3.ข้อมูลงบทดลองปัจจุบัน'!$A$5:$CL$846,53,0),2)</f>
        <v>23382910</v>
      </c>
      <c r="BC21" s="104">
        <f>ROUND(VLOOKUP($B21,'[4]3.ข้อมูลงบทดลองปัจจุบัน'!$A$5:$CL$846,54,0),2)</f>
        <v>1053249</v>
      </c>
      <c r="BD21" s="104">
        <f>ROUND(VLOOKUP($B21,'[4]3.ข้อมูลงบทดลองปัจจุบัน'!$A$5:$CL$846,55,0),2)</f>
        <v>73974795</v>
      </c>
      <c r="BE21" s="104">
        <f>ROUND(VLOOKUP($B21,'[4]3.ข้อมูลงบทดลองปัจจุบัน'!$A$5:$CL$846,56,0),2)</f>
        <v>6318669.2999999998</v>
      </c>
      <c r="BF21" s="104">
        <f>ROUND(VLOOKUP($B21,'[4]3.ข้อมูลงบทดลองปัจจุบัน'!$A$5:$CL$846,57,0),2)</f>
        <v>2582950</v>
      </c>
      <c r="BG21" s="104">
        <f>ROUND(VLOOKUP($B21,'[4]3.ข้อมูลงบทดลองปัจจุบัน'!$A$5:$CL$846,58,0),2)</f>
        <v>12342921</v>
      </c>
      <c r="BH21" s="104">
        <f>ROUND(VLOOKUP($B21,'[4]3.ข้อมูลงบทดลองปัจจุบัน'!$A$5:$CL$846,59,0),2)</f>
        <v>4463442.5</v>
      </c>
      <c r="BI21" s="104">
        <f>ROUND(VLOOKUP($B21,'[4]3.ข้อมูลงบทดลองปัจจุบัน'!$A$5:$CL$846,60,0),2)</f>
        <v>7919887.21</v>
      </c>
      <c r="BJ21" s="104">
        <f>ROUND(VLOOKUP($B21,'[4]3.ข้อมูลงบทดลองปัจจุบัน'!$A$5:$CL$846,61,0),2)</f>
        <v>2134200</v>
      </c>
      <c r="BK21" s="104">
        <f>ROUND(VLOOKUP($B21,'[4]3.ข้อมูลงบทดลองปัจจุบัน'!$A$5:$CL$846,62,0),2)</f>
        <v>2428160</v>
      </c>
      <c r="BL21" s="104">
        <f>ROUND(VLOOKUP($B21,'[4]3.ข้อมูลงบทดลองปัจจุบัน'!$A$5:$CL$846,63,0),2)</f>
        <v>2407170</v>
      </c>
      <c r="BM21" s="104">
        <f>ROUND(VLOOKUP($B21,'[4]3.ข้อมูลงบทดลองปัจจุบัน'!$A$5:$CL$846,64,0),2)</f>
        <v>66458425.75</v>
      </c>
      <c r="BN21" s="104">
        <f>ROUND(VLOOKUP($B21,'[4]3.ข้อมูลงบทดลองปัจจุบัน'!$A$5:$CL$846,65,0),2)</f>
        <v>21032110</v>
      </c>
      <c r="BO21" s="104">
        <f>ROUND(VLOOKUP($B21,'[4]3.ข้อมูลงบทดลองปัจจุบัน'!$A$5:$CL$846,66,0),2)</f>
        <v>3593423.68</v>
      </c>
      <c r="BP21" s="104">
        <f>ROUND(VLOOKUP($B21,'[4]3.ข้อมูลงบทดลองปัจจุบัน'!$A$5:$CL$846,67,0),2)</f>
        <v>8400153</v>
      </c>
      <c r="BQ21" s="104">
        <f>ROUND(VLOOKUP($B21,'[4]3.ข้อมูลงบทดลองปัจจุบัน'!$A$5:$CL$846,68,0),2)</f>
        <v>4956225</v>
      </c>
      <c r="BR21" s="104">
        <f>ROUND(VLOOKUP($B21,'[4]3.ข้อมูลงบทดลองปัจจุบัน'!$A$5:$CL$846,69,0),2)</f>
        <v>5548315.5</v>
      </c>
      <c r="BS21" s="104">
        <f>ROUND(VLOOKUP($B21,'[4]3.ข้อมูลงบทดลองปัจจุบัน'!$A$5:$CL$846,70,0),2)</f>
        <v>84027947</v>
      </c>
      <c r="BT21" s="104">
        <f>ROUND(VLOOKUP($B21,'[4]3.ข้อมูลงบทดลองปัจจุบัน'!$A$5:$CL$846,71,0),2)</f>
        <v>6272507</v>
      </c>
      <c r="BU21" s="104">
        <f>ROUND(VLOOKUP($B21,'[4]3.ข้อมูลงบทดลองปัจจุบัน'!$A$5:$CL$846,72,0),2)</f>
        <v>5189400</v>
      </c>
      <c r="BV21" s="104">
        <f>ROUND(VLOOKUP($B21,'[4]3.ข้อมูลงบทดลองปัจจุบัน'!$A$5:$CL$846,73,0),2)</f>
        <v>12372571</v>
      </c>
      <c r="BW21" s="104">
        <f>ROUND(VLOOKUP($B21,'[4]3.ข้อมูลงบทดลองปัจจุบัน'!$A$5:$CL$846,74,0),2)</f>
        <v>532436</v>
      </c>
      <c r="BX21" s="104">
        <f>ROUND(VLOOKUP($B21,'[4]3.ข้อมูลงบทดลองปัจจุบัน'!$A$5:$CL$846,75,0),2)</f>
        <v>5357560</v>
      </c>
      <c r="BY21" s="104">
        <f>ROUND(VLOOKUP($B21,'[4]3.ข้อมูลงบทดลองปัจจุบัน'!$A$5:$CL$846,76,0),2)</f>
        <v>9704204</v>
      </c>
      <c r="BZ21" s="104">
        <f>ROUND(VLOOKUP($B21,'[4]3.ข้อมูลงบทดลองปัจจุบัน'!$A$5:$CL$846,77,0),2)</f>
        <v>4649639</v>
      </c>
      <c r="CA21" s="104">
        <f>ROUND(VLOOKUP($B21,'[4]3.ข้อมูลงบทดลองปัจจุบัน'!$A$5:$CL$846,78,0),2)</f>
        <v>2627550</v>
      </c>
      <c r="CB21" s="104">
        <f>ROUND(VLOOKUP($B21,'[4]3.ข้อมูลงบทดลองปัจจุบัน'!$A$5:$CL$846,79,0),2)</f>
        <v>5665720</v>
      </c>
      <c r="CC21" s="104">
        <f>ROUND(VLOOKUP($B21,'[4]3.ข้อมูลงบทดลองปัจจุบัน'!$A$5:$CL$846,80,0),2)</f>
        <v>5210220</v>
      </c>
      <c r="CD21" s="104">
        <f>ROUND(VLOOKUP($B21,'[4]3.ข้อมูลงบทดลองปัจจุบัน'!$A$5:$CL$846,81,0),2)</f>
        <v>10388200</v>
      </c>
      <c r="CE21" s="104">
        <f>ROUND(VLOOKUP($B21,'[4]3.ข้อมูลงบทดลองปัจจุบัน'!$A$5:$CL$846,82,0),2)</f>
        <v>4149330</v>
      </c>
      <c r="CF21" s="104">
        <f>ROUND(VLOOKUP($B21,'[4]3.ข้อมูลงบทดลองปัจจุบัน'!$A$5:$CL$846,83,0),2)</f>
        <v>5488347.5</v>
      </c>
      <c r="CG21" s="104">
        <f>ROUND(VLOOKUP($B21,'[4]3.ข้อมูลงบทดลองปัจจุบัน'!$A$5:$CL$846,84,0),2)</f>
        <v>1765368.32</v>
      </c>
      <c r="CH21" s="104">
        <f>ROUND(VLOOKUP($B21,'[4]3.ข้อมูลงบทดลองปัจจุบัน'!$A$5:$CL$846,85,0),2)</f>
        <v>2551251.25</v>
      </c>
      <c r="CI21" s="104">
        <f>ROUND(VLOOKUP($B21,'[4]3.ข้อมูลงบทดลองปัจจุบัน'!$A$5:$CL$846,86,0),2)</f>
        <v>5808110</v>
      </c>
      <c r="CJ21" s="104">
        <f>ROUND(VLOOKUP($B21,'[4]3.ข้อมูลงบทดลองปัจจุบัน'!$A$5:$CL$846,87,0),2)</f>
        <v>5310938</v>
      </c>
      <c r="CK21" s="104">
        <f>ROUND(VLOOKUP($B21,'[4]3.ข้อมูลงบทดลองปัจจุบัน'!$A$5:$CL$846,88,0),2)</f>
        <v>13211164</v>
      </c>
      <c r="CL21" s="104">
        <f>ROUND(VLOOKUP($B21,'[4]3.ข้อมูลงบทดลองปัจจุบัน'!$A$5:$CL$846,89,0),2)</f>
        <v>1355271</v>
      </c>
      <c r="CM21" s="104">
        <f>ROUND(VLOOKUP($B21,'[4]3.ข้อมูลงบทดลองปัจจุบัน'!$A$5:$CL$846,90,0),2)</f>
        <v>1996388.5</v>
      </c>
      <c r="CO21" s="97"/>
      <c r="CR21" s="1" t="e">
        <f>B21-#REF!</f>
        <v>#REF!</v>
      </c>
    </row>
    <row r="22" spans="1:96" x14ac:dyDescent="0.7">
      <c r="A22" s="18" t="s">
        <v>400</v>
      </c>
      <c r="B22" s="103" t="s">
        <v>435</v>
      </c>
      <c r="C22" s="19" t="s">
        <v>436</v>
      </c>
      <c r="D22" s="104">
        <f>ROUND(VLOOKUP($B22,'[4]3.ข้อมูลงบทดลองปัจจุบัน'!$A$5:$CL$846,3,0),2)</f>
        <v>18108857.5</v>
      </c>
      <c r="E22" s="104">
        <f>ROUND(VLOOKUP($B22,'[4]3.ข้อมูลงบทดลองปัจจุบัน'!$A$5:$CL$846,4,0),2)</f>
        <v>1141363.6399999999</v>
      </c>
      <c r="F22" s="104">
        <f>ROUND(VLOOKUP($B22,'[4]3.ข้อมูลงบทดลองปัจจุบัน'!$A$5:$CL$846,5,0),2)</f>
        <v>870117</v>
      </c>
      <c r="G22" s="104">
        <f>ROUND(VLOOKUP($B22,'[4]3.ข้อมูลงบทดลองปัจจุบัน'!$A$5:$CL$846,6,0),2)</f>
        <v>3236823.21</v>
      </c>
      <c r="H22" s="104">
        <f>ROUND(VLOOKUP($B22,'[4]3.ข้อมูลงบทดลองปัจจุบัน'!$A$5:$CL$846,7,0),2)</f>
        <v>1325945</v>
      </c>
      <c r="I22" s="104">
        <f>ROUND(VLOOKUP($B22,'[4]3.ข้อมูลงบทดลองปัจจุบัน'!$A$5:$CL$846,8,0),2)</f>
        <v>3249290.35</v>
      </c>
      <c r="J22" s="104">
        <f>ROUND(VLOOKUP($B22,'[4]3.ข้อมูลงบทดลองปัจจุบัน'!$A$5:$CL$846,9,0),2)</f>
        <v>710077.75</v>
      </c>
      <c r="K22" s="104">
        <f>ROUND(VLOOKUP($B22,'[4]3.ข้อมูลงบทดลองปัจจุบัน'!$A$5:$CL$846,10,0),2)</f>
        <v>1204515.6499999999</v>
      </c>
      <c r="L22" s="104">
        <f>ROUND(VLOOKUP($B22,'[4]3.ข้อมูลงบทดลองปัจจุบัน'!$A$5:$CL$846,11,0),2)</f>
        <v>698782.69</v>
      </c>
      <c r="M22" s="104">
        <f>ROUND(VLOOKUP($B22,'[4]3.ข้อมูลงบทดลองปัจจุบัน'!$A$5:$CL$846,12,0),2)</f>
        <v>1614428.75</v>
      </c>
      <c r="N22" s="104">
        <f>ROUND(VLOOKUP($B22,'[4]3.ข้อมูลงบทดลองปัจจุบัน'!$A$5:$CL$846,13,0),2)</f>
        <v>2194285</v>
      </c>
      <c r="O22" s="104">
        <f>ROUND(VLOOKUP($B22,'[4]3.ข้อมูลงบทดลองปัจจุบัน'!$A$5:$CL$846,14,0),2)</f>
        <v>359070.57</v>
      </c>
      <c r="P22" s="104">
        <f>ROUND(VLOOKUP($B22,'[4]3.ข้อมูลงบทดลองปัจจุบัน'!$A$5:$CL$846,15,0),2)</f>
        <v>10003886.75</v>
      </c>
      <c r="Q22" s="104">
        <f>ROUND(VLOOKUP($B22,'[4]3.ข้อมูลงบทดลองปัจจุบัน'!$A$5:$CL$846,16,0),2)</f>
        <v>2247125.27</v>
      </c>
      <c r="R22" s="104">
        <f>ROUND(VLOOKUP($B22,'[4]3.ข้อมูลงบทดลองปัจจุบัน'!$A$5:$CL$846,17,0),2)</f>
        <v>661192.5</v>
      </c>
      <c r="S22" s="104">
        <f>ROUND(VLOOKUP($B22,'[4]3.ข้อมูลงบทดลองปัจจุบัน'!$A$5:$CL$846,18,0),2)</f>
        <v>3347071.5</v>
      </c>
      <c r="T22" s="104">
        <f>ROUND(VLOOKUP($B22,'[4]3.ข้อมูลงบทดลองปัจจุบัน'!$A$5:$CL$846,19,0),2)</f>
        <v>2270321</v>
      </c>
      <c r="U22" s="104">
        <f>ROUND(VLOOKUP($B22,'[4]3.ข้อมูลงบทดลองปัจจุบัน'!$A$5:$CL$846,20,0),2)</f>
        <v>806781.61</v>
      </c>
      <c r="V22" s="104">
        <f>ROUND(VLOOKUP($B22,'[4]3.ข้อมูลงบทดลองปัจจุบัน'!$A$5:$CL$846,21,0),2)</f>
        <v>1548723.81</v>
      </c>
      <c r="W22" s="104">
        <f>ROUND(VLOOKUP($B22,'[4]3.ข้อมูลงบทดลองปัจจุบัน'!$A$5:$CL$846,22,0),2)</f>
        <v>704484</v>
      </c>
      <c r="X22" s="104">
        <f>ROUND(VLOOKUP($B22,'[4]3.ข้อมูลงบทดลองปัจจุบัน'!$A$5:$CL$846,23,0),2)</f>
        <v>28194628.829999998</v>
      </c>
      <c r="Y22" s="104">
        <f>ROUND(VLOOKUP($B22,'[4]3.ข้อมูลงบทดลองปัจจุบัน'!$A$5:$CL$846,24,0),2)</f>
        <v>919631.18</v>
      </c>
      <c r="Z22" s="104">
        <f>ROUND(VLOOKUP($B22,'[4]3.ข้อมูลงบทดลองปัจจุบัน'!$A$5:$CL$846,25,0),2)</f>
        <v>1577459.5</v>
      </c>
      <c r="AA22" s="104">
        <f>ROUND(VLOOKUP($B22,'[4]3.ข้อมูลงบทดลองปัจจุบัน'!$A$5:$CL$846,26,0),2)</f>
        <v>839915</v>
      </c>
      <c r="AB22" s="104">
        <f>ROUND(VLOOKUP($B22,'[4]3.ข้อมูลงบทดลองปัจจุบัน'!$A$5:$CL$846,27,0),2)</f>
        <v>301687.59999999998</v>
      </c>
      <c r="AC22" s="104">
        <f>ROUND(VLOOKUP($B22,'[4]3.ข้อมูลงบทดลองปัจจุบัน'!$A$5:$CL$846,28,0),2)</f>
        <v>916681</v>
      </c>
      <c r="AD22" s="104">
        <f>ROUND(VLOOKUP($B22,'[4]3.ข้อมูลงบทดลองปัจจุบัน'!$A$5:$CL$846,29,0),2)</f>
        <v>1656162</v>
      </c>
      <c r="AE22" s="104">
        <f>ROUND(VLOOKUP($B22,'[4]3.ข้อมูลงบทดลองปัจจุบัน'!$A$5:$CL$846,30,0),2)</f>
        <v>5081681</v>
      </c>
      <c r="AF22" s="104">
        <f>ROUND(VLOOKUP($B22,'[4]3.ข้อมูลงบทดลองปัจจุบัน'!$A$5:$CL$846,31,0),2)</f>
        <v>1089338</v>
      </c>
      <c r="AG22" s="104">
        <f>ROUND(VLOOKUP($B22,'[4]3.ข้อมูลงบทดลองปัจจุบัน'!$A$5:$CL$846,32,0),2)</f>
        <v>731510</v>
      </c>
      <c r="AH22" s="104">
        <f>ROUND(VLOOKUP($B22,'[4]3.ข้อมูลงบทดลองปัจจุบัน'!$A$5:$CL$846,33,0),2)</f>
        <v>1162586</v>
      </c>
      <c r="AI22" s="104">
        <f>ROUND(VLOOKUP($B22,'[4]3.ข้อมูลงบทดลองปัจจุบัน'!$A$5:$CL$846,34,0),2)</f>
        <v>1702287.75</v>
      </c>
      <c r="AJ22" s="104">
        <f>ROUND(VLOOKUP($B22,'[4]3.ข้อมูลงบทดลองปัจจุบัน'!$A$5:$CL$846,35,0),2)</f>
        <v>912664</v>
      </c>
      <c r="AK22" s="104">
        <f>ROUND(VLOOKUP($B22,'[4]3.ข้อมูลงบทดลองปัจจุบัน'!$A$5:$CL$846,36,0),2)</f>
        <v>658823</v>
      </c>
      <c r="AL22" s="104">
        <f>ROUND(VLOOKUP($B22,'[4]3.ข้อมูลงบทดลองปัจจุบัน'!$A$5:$CL$846,37,0),2)</f>
        <v>41874274.859999999</v>
      </c>
      <c r="AM22" s="104">
        <f>ROUND(VLOOKUP($B22,'[4]3.ข้อมูลงบทดลองปัจจุบัน'!$A$5:$CL$846,38,0),2)</f>
        <v>1483733</v>
      </c>
      <c r="AN22" s="104">
        <f>ROUND(VLOOKUP($B22,'[4]3.ข้อมูลงบทดลองปัจจุบัน'!$A$5:$CL$846,39,0),2)</f>
        <v>848503.5</v>
      </c>
      <c r="AO22" s="104">
        <f>ROUND(VLOOKUP($B22,'[4]3.ข้อมูลงบทดลองปัจจุบัน'!$A$5:$CL$846,40,0),2)</f>
        <v>1516581</v>
      </c>
      <c r="AP22" s="104">
        <f>ROUND(VLOOKUP($B22,'[4]3.ข้อมูลงบทดลองปัจจุบัน'!$A$5:$CL$846,41,0),2)</f>
        <v>2407995</v>
      </c>
      <c r="AQ22" s="104">
        <f>ROUND(VLOOKUP($B22,'[4]3.ข้อมูลงบทดลองปัจจุบัน'!$A$5:$CL$846,42,0),2)</f>
        <v>1126366</v>
      </c>
      <c r="AR22" s="104">
        <f>ROUND(VLOOKUP($B22,'[4]3.ข้อมูลงบทดลองปัจจุบัน'!$A$5:$CL$846,43,0),2)</f>
        <v>399693.5</v>
      </c>
      <c r="AS22" s="104">
        <f>ROUND(VLOOKUP($B22,'[4]3.ข้อมูลงบทดลองปัจจุบัน'!$A$5:$CL$846,44,0),2)</f>
        <v>7077135.2999999998</v>
      </c>
      <c r="AT22" s="104">
        <f>ROUND(VLOOKUP($B22,'[4]3.ข้อมูลงบทดลองปัจจุบัน'!$A$5:$CL$846,45,0),2)</f>
        <v>1329045.75</v>
      </c>
      <c r="AU22" s="104">
        <f>ROUND(VLOOKUP($B22,'[4]3.ข้อมูลงบทดลองปัจจุบัน'!$A$5:$CL$846,46,0),2)</f>
        <v>2552691.75</v>
      </c>
      <c r="AV22" s="104">
        <f>ROUND(VLOOKUP($B22,'[4]3.ข้อมูลงบทดลองปัจจุบัน'!$A$5:$CL$846,47,0),2)</f>
        <v>1307091.6299999999</v>
      </c>
      <c r="AW22" s="104">
        <f>ROUND(VLOOKUP($B22,'[4]3.ข้อมูลงบทดลองปัจจุบัน'!$A$5:$CL$846,48,0),2)</f>
        <v>664937</v>
      </c>
      <c r="AX22" s="104">
        <f>ROUND(VLOOKUP($B22,'[4]3.ข้อมูลงบทดลองปัจจุบัน'!$A$5:$CL$846,49,0),2)</f>
        <v>3459321.75</v>
      </c>
      <c r="AY22" s="104">
        <f>ROUND(VLOOKUP($B22,'[4]3.ข้อมูลงบทดลองปัจจุบัน'!$A$5:$CL$846,50,0),2)</f>
        <v>2297325.23</v>
      </c>
      <c r="AZ22" s="104">
        <f>ROUND(VLOOKUP($B22,'[4]3.ข้อมูลงบทดลองปัจจุบัน'!$A$5:$CL$846,51,0),2)</f>
        <v>1265272</v>
      </c>
      <c r="BA22" s="104">
        <f>ROUND(VLOOKUP($B22,'[4]3.ข้อมูลงบทดลองปัจจุบัน'!$A$5:$CL$846,52,0),2)</f>
        <v>2873000</v>
      </c>
      <c r="BB22" s="104">
        <f>ROUND(VLOOKUP($B22,'[4]3.ข้อมูลงบทดลองปัจจุบัน'!$A$5:$CL$846,53,0),2)</f>
        <v>5366050.32</v>
      </c>
      <c r="BC22" s="104">
        <f>ROUND(VLOOKUP($B22,'[4]3.ข้อมูลงบทดลองปัจจุบัน'!$A$5:$CL$846,54,0),2)</f>
        <v>771805.75</v>
      </c>
      <c r="BD22" s="104">
        <f>ROUND(VLOOKUP($B22,'[4]3.ข้อมูลงบทดลองปัจจุบัน'!$A$5:$CL$846,55,0),2)</f>
        <v>30371587.25</v>
      </c>
      <c r="BE22" s="104">
        <f>ROUND(VLOOKUP($B22,'[4]3.ข้อมูลงบทดลองปัจจุบัน'!$A$5:$CL$846,56,0),2)</f>
        <v>4104272.85</v>
      </c>
      <c r="BF22" s="104">
        <f>ROUND(VLOOKUP($B22,'[4]3.ข้อมูลงบทดลองปัจจุบัน'!$A$5:$CL$846,57,0),2)</f>
        <v>1479277</v>
      </c>
      <c r="BG22" s="104">
        <f>ROUND(VLOOKUP($B22,'[4]3.ข้อมูลงบทดลองปัจจุบัน'!$A$5:$CL$846,58,0),2)</f>
        <v>642589</v>
      </c>
      <c r="BH22" s="104">
        <f>ROUND(VLOOKUP($B22,'[4]3.ข้อมูลงบทดลองปัจจุบัน'!$A$5:$CL$846,59,0),2)</f>
        <v>4488483.25</v>
      </c>
      <c r="BI22" s="104">
        <f>ROUND(VLOOKUP($B22,'[4]3.ข้อมูลงบทดลองปัจจุบัน'!$A$5:$CL$846,60,0),2)</f>
        <v>469925</v>
      </c>
      <c r="BJ22" s="104">
        <f>ROUND(VLOOKUP($B22,'[4]3.ข้อมูลงบทดลองปัจจุบัน'!$A$5:$CL$846,61,0),2)</f>
        <v>337248.43</v>
      </c>
      <c r="BK22" s="104">
        <f>ROUND(VLOOKUP($B22,'[4]3.ข้อมูลงบทดลองปัจจุบัน'!$A$5:$CL$846,62,0),2)</f>
        <v>1114221.25</v>
      </c>
      <c r="BL22" s="104">
        <f>ROUND(VLOOKUP($B22,'[4]3.ข้อมูลงบทดลองปัจจุบัน'!$A$5:$CL$846,63,0),2)</f>
        <v>1034636.5</v>
      </c>
      <c r="BM22" s="104">
        <f>ROUND(VLOOKUP($B22,'[4]3.ข้อมูลงบทดลองปัจจุบัน'!$A$5:$CL$846,64,0),2)</f>
        <v>15653566.25</v>
      </c>
      <c r="BN22" s="104">
        <f>ROUND(VLOOKUP($B22,'[4]3.ข้อมูลงบทดลองปัจจุบัน'!$A$5:$CL$846,65,0),2)</f>
        <v>2239349.42</v>
      </c>
      <c r="BO22" s="104">
        <f>ROUND(VLOOKUP($B22,'[4]3.ข้อมูลงบทดลองปัจจุบัน'!$A$5:$CL$846,66,0),2)</f>
        <v>3641214.2</v>
      </c>
      <c r="BP22" s="104">
        <f>ROUND(VLOOKUP($B22,'[4]3.ข้อมูลงบทดลองปัจจุบัน'!$A$5:$CL$846,67,0),2)</f>
        <v>1687390</v>
      </c>
      <c r="BQ22" s="104">
        <f>ROUND(VLOOKUP($B22,'[4]3.ข้อมูลงบทดลองปัจจุบัน'!$A$5:$CL$846,68,0),2)</f>
        <v>982512.5</v>
      </c>
      <c r="BR22" s="104">
        <f>ROUND(VLOOKUP($B22,'[4]3.ข้อมูลงบทดลองปัจจุบัน'!$A$5:$CL$846,69,0),2)</f>
        <v>2972252</v>
      </c>
      <c r="BS22" s="104">
        <f>ROUND(VLOOKUP($B22,'[4]3.ข้อมูลงบทดลองปัจจุบัน'!$A$5:$CL$846,70,0),2)</f>
        <v>71706194.900000006</v>
      </c>
      <c r="BT22" s="104">
        <f>ROUND(VLOOKUP($B22,'[4]3.ข้อมูลงบทดลองปัจจุบัน'!$A$5:$CL$846,71,0),2)</f>
        <v>2563467</v>
      </c>
      <c r="BU22" s="104">
        <f>ROUND(VLOOKUP($B22,'[4]3.ข้อมูลงบทดลองปัจจุบัน'!$A$5:$CL$846,72,0),2)</f>
        <v>2543202.16</v>
      </c>
      <c r="BV22" s="104">
        <f>ROUND(VLOOKUP($B22,'[4]3.ข้อมูลงบทดลองปัจจุบัน'!$A$5:$CL$846,73,0),2)</f>
        <v>15092233.199999999</v>
      </c>
      <c r="BW22" s="104">
        <f>ROUND(VLOOKUP($B22,'[4]3.ข้อมูลงบทดลองปัจจุบัน'!$A$5:$CL$846,74,0),2)</f>
        <v>313645</v>
      </c>
      <c r="BX22" s="104">
        <f>ROUND(VLOOKUP($B22,'[4]3.ข้อมูลงบทดลองปัจจุบัน'!$A$5:$CL$846,75,0),2)</f>
        <v>964828</v>
      </c>
      <c r="BY22" s="104">
        <f>ROUND(VLOOKUP($B22,'[4]3.ข้อมูลงบทดลองปัจจุบัน'!$A$5:$CL$846,76,0),2)</f>
        <v>3240991.5</v>
      </c>
      <c r="BZ22" s="104">
        <f>ROUND(VLOOKUP($B22,'[4]3.ข้อมูลงบทดลองปัจจุบัน'!$A$5:$CL$846,77,0),2)</f>
        <v>530379.1</v>
      </c>
      <c r="CA22" s="104">
        <f>ROUND(VLOOKUP($B22,'[4]3.ข้อมูลงบทดลองปัจจุบัน'!$A$5:$CL$846,78,0),2)</f>
        <v>1105052</v>
      </c>
      <c r="CB22" s="104">
        <f>ROUND(VLOOKUP($B22,'[4]3.ข้อมูลงบทดลองปัจจุบัน'!$A$5:$CL$846,79,0),2)</f>
        <v>1468116.8</v>
      </c>
      <c r="CC22" s="104">
        <f>ROUND(VLOOKUP($B22,'[4]3.ข้อมูลงบทดลองปัจจุบัน'!$A$5:$CL$846,80,0),2)</f>
        <v>1232317</v>
      </c>
      <c r="CD22" s="104">
        <f>ROUND(VLOOKUP($B22,'[4]3.ข้อมูลงบทดลองปัจจุบัน'!$A$5:$CL$846,81,0),2)</f>
        <v>3405969.5</v>
      </c>
      <c r="CE22" s="104">
        <f>ROUND(VLOOKUP($B22,'[4]3.ข้อมูลงบทดลองปัจจุบัน'!$A$5:$CL$846,82,0),2)</f>
        <v>2597330</v>
      </c>
      <c r="CF22" s="104">
        <f>ROUND(VLOOKUP($B22,'[4]3.ข้อมูลงบทดลองปัจจุบัน'!$A$5:$CL$846,83,0),2)</f>
        <v>1933359.69</v>
      </c>
      <c r="CG22" s="104">
        <f>ROUND(VLOOKUP($B22,'[4]3.ข้อมูลงบทดลองปัจจุบัน'!$A$5:$CL$846,84,0),2)</f>
        <v>570771</v>
      </c>
      <c r="CH22" s="104">
        <f>ROUND(VLOOKUP($B22,'[4]3.ข้อมูลงบทดลองปัจจุบัน'!$A$5:$CL$846,85,0),2)</f>
        <v>716329.5</v>
      </c>
      <c r="CI22" s="104">
        <f>ROUND(VLOOKUP($B22,'[4]3.ข้อมูลงบทดลองปัจจุบัน'!$A$5:$CL$846,86,0),2)</f>
        <v>857216</v>
      </c>
      <c r="CJ22" s="104">
        <f>ROUND(VLOOKUP($B22,'[4]3.ข้อมูลงบทดลองปัจจุบัน'!$A$5:$CL$846,87,0),2)</f>
        <v>816797</v>
      </c>
      <c r="CK22" s="104">
        <f>ROUND(VLOOKUP($B22,'[4]3.ข้อมูลงบทดลองปัจจุบัน'!$A$5:$CL$846,88,0),2)</f>
        <v>4093385</v>
      </c>
      <c r="CL22" s="104">
        <f>ROUND(VLOOKUP($B22,'[4]3.ข้อมูลงบทดลองปัจจุบัน'!$A$5:$CL$846,89,0),2)</f>
        <v>728057</v>
      </c>
      <c r="CM22" s="104">
        <f>ROUND(VLOOKUP($B22,'[4]3.ข้อมูลงบทดลองปัจจุบัน'!$A$5:$CL$846,90,0),2)</f>
        <v>824853</v>
      </c>
      <c r="CO22" s="97"/>
      <c r="CR22" s="1" t="e">
        <f>B22-#REF!</f>
        <v>#REF!</v>
      </c>
    </row>
    <row r="23" spans="1:96" x14ac:dyDescent="0.7">
      <c r="A23" s="18" t="s">
        <v>400</v>
      </c>
      <c r="B23" s="103" t="s">
        <v>437</v>
      </c>
      <c r="C23" s="19" t="s">
        <v>438</v>
      </c>
      <c r="D23" s="104">
        <f>ROUND(VLOOKUP($B23,'[4]3.ข้อมูลงบทดลองปัจจุบัน'!$A$5:$CL$846,3,0),2)</f>
        <v>201632</v>
      </c>
      <c r="E23" s="104">
        <f>ROUND(VLOOKUP($B23,'[4]3.ข้อมูลงบทดลองปัจจุบัน'!$A$5:$CL$846,4,0),2)</f>
        <v>0</v>
      </c>
      <c r="F23" s="104">
        <f>ROUND(VLOOKUP($B23,'[4]3.ข้อมูลงบทดลองปัจจุบัน'!$A$5:$CL$846,5,0),2)</f>
        <v>0</v>
      </c>
      <c r="G23" s="104">
        <f>ROUND(VLOOKUP($B23,'[4]3.ข้อมูลงบทดลองปัจจุบัน'!$A$5:$CL$846,6,0),2)</f>
        <v>0</v>
      </c>
      <c r="H23" s="104">
        <f>ROUND(VLOOKUP($B23,'[4]3.ข้อมูลงบทดลองปัจจุบัน'!$A$5:$CL$846,7,0),2)</f>
        <v>0</v>
      </c>
      <c r="I23" s="104">
        <f>ROUND(VLOOKUP($B23,'[4]3.ข้อมูลงบทดลองปัจจุบัน'!$A$5:$CL$846,8,0),2)</f>
        <v>0</v>
      </c>
      <c r="J23" s="104">
        <f>ROUND(VLOOKUP($B23,'[4]3.ข้อมูลงบทดลองปัจจุบัน'!$A$5:$CL$846,9,0),2)</f>
        <v>0</v>
      </c>
      <c r="K23" s="104">
        <f>ROUND(VLOOKUP($B23,'[4]3.ข้อมูลงบทดลองปัจจุบัน'!$A$5:$CL$846,10,0),2)</f>
        <v>0</v>
      </c>
      <c r="L23" s="104">
        <f>ROUND(VLOOKUP($B23,'[4]3.ข้อมูลงบทดลองปัจจุบัน'!$A$5:$CL$846,11,0),2)</f>
        <v>0</v>
      </c>
      <c r="M23" s="104">
        <f>ROUND(VLOOKUP($B23,'[4]3.ข้อมูลงบทดลองปัจจุบัน'!$A$5:$CL$846,12,0),2)</f>
        <v>0</v>
      </c>
      <c r="N23" s="104">
        <f>ROUND(VLOOKUP($B23,'[4]3.ข้อมูลงบทดลองปัจจุบัน'!$A$5:$CL$846,13,0),2)</f>
        <v>0</v>
      </c>
      <c r="O23" s="104">
        <f>ROUND(VLOOKUP($B23,'[4]3.ข้อมูลงบทดลองปัจจุบัน'!$A$5:$CL$846,14,0),2)</f>
        <v>209061</v>
      </c>
      <c r="P23" s="104">
        <f>ROUND(VLOOKUP($B23,'[4]3.ข้อมูลงบทดลองปัจจุบัน'!$A$5:$CL$846,15,0),2)</f>
        <v>0</v>
      </c>
      <c r="Q23" s="104">
        <f>ROUND(VLOOKUP($B23,'[4]3.ข้อมูลงบทดลองปัจจุบัน'!$A$5:$CL$846,16,0),2)</f>
        <v>900</v>
      </c>
      <c r="R23" s="104">
        <f>ROUND(VLOOKUP($B23,'[4]3.ข้อมูลงบทดลองปัจจุบัน'!$A$5:$CL$846,17,0),2)</f>
        <v>0</v>
      </c>
      <c r="S23" s="104">
        <f>ROUND(VLOOKUP($B23,'[4]3.ข้อมูลงบทดลองปัจจุบัน'!$A$5:$CL$846,18,0),2)</f>
        <v>64745</v>
      </c>
      <c r="T23" s="104">
        <f>ROUND(VLOOKUP($B23,'[4]3.ข้อมูลงบทดลองปัจจุบัน'!$A$5:$CL$846,19,0),2)</f>
        <v>0</v>
      </c>
      <c r="U23" s="104">
        <f>ROUND(VLOOKUP($B23,'[4]3.ข้อมูลงบทดลองปัจจุบัน'!$A$5:$CL$846,20,0),2)</f>
        <v>111326.5</v>
      </c>
      <c r="V23" s="104">
        <f>ROUND(VLOOKUP($B23,'[4]3.ข้อมูลงบทดลองปัจจุบัน'!$A$5:$CL$846,21,0),2)</f>
        <v>102857</v>
      </c>
      <c r="W23" s="104">
        <f>ROUND(VLOOKUP($B23,'[4]3.ข้อมูลงบทดลองปัจจุบัน'!$A$5:$CL$846,22,0),2)</f>
        <v>0</v>
      </c>
      <c r="X23" s="104">
        <f>ROUND(VLOOKUP($B23,'[4]3.ข้อมูลงบทดลองปัจจุบัน'!$A$5:$CL$846,23,0),2)</f>
        <v>292101.5</v>
      </c>
      <c r="Y23" s="104">
        <f>ROUND(VLOOKUP($B23,'[4]3.ข้อมูลงบทดลองปัจจุบัน'!$A$5:$CL$846,24,0),2)</f>
        <v>0</v>
      </c>
      <c r="Z23" s="104">
        <f>ROUND(VLOOKUP($B23,'[4]3.ข้อมูลงบทดลองปัจจุบัน'!$A$5:$CL$846,25,0),2)</f>
        <v>0</v>
      </c>
      <c r="AA23" s="104">
        <f>ROUND(VLOOKUP($B23,'[4]3.ข้อมูลงบทดลองปัจจุบัน'!$A$5:$CL$846,26,0),2)</f>
        <v>0</v>
      </c>
      <c r="AB23" s="104">
        <f>ROUND(VLOOKUP($B23,'[4]3.ข้อมูลงบทดลองปัจจุบัน'!$A$5:$CL$846,27,0),2)</f>
        <v>0</v>
      </c>
      <c r="AC23" s="104">
        <f>ROUND(VLOOKUP($B23,'[4]3.ข้อมูลงบทดลองปัจจุบัน'!$A$5:$CL$846,28,0),2)</f>
        <v>0</v>
      </c>
      <c r="AD23" s="104">
        <f>ROUND(VLOOKUP($B23,'[4]3.ข้อมูลงบทดลองปัจจุบัน'!$A$5:$CL$846,29,0),2)</f>
        <v>0</v>
      </c>
      <c r="AE23" s="104">
        <f>ROUND(VLOOKUP($B23,'[4]3.ข้อมูลงบทดลองปัจจุบัน'!$A$5:$CL$846,30,0),2)</f>
        <v>0</v>
      </c>
      <c r="AF23" s="104">
        <f>ROUND(VLOOKUP($B23,'[4]3.ข้อมูลงบทดลองปัจจุบัน'!$A$5:$CL$846,31,0),2)</f>
        <v>0</v>
      </c>
      <c r="AG23" s="104">
        <f>ROUND(VLOOKUP($B23,'[4]3.ข้อมูลงบทดลองปัจจุบัน'!$A$5:$CL$846,32,0),2)</f>
        <v>2267</v>
      </c>
      <c r="AH23" s="104">
        <f>ROUND(VLOOKUP($B23,'[4]3.ข้อมูลงบทดลองปัจจุบัน'!$A$5:$CL$846,33,0),2)</f>
        <v>0</v>
      </c>
      <c r="AI23" s="104">
        <f>ROUND(VLOOKUP($B23,'[4]3.ข้อมูลงบทดลองปัจจุบัน'!$A$5:$CL$846,34,0),2)</f>
        <v>9163</v>
      </c>
      <c r="AJ23" s="104">
        <f>ROUND(VLOOKUP($B23,'[4]3.ข้อมูลงบทดลองปัจจุบัน'!$A$5:$CL$846,35,0),2)</f>
        <v>0</v>
      </c>
      <c r="AK23" s="104">
        <f>ROUND(VLOOKUP($B23,'[4]3.ข้อมูลงบทดลองปัจจุบัน'!$A$5:$CL$846,36,0),2)</f>
        <v>0</v>
      </c>
      <c r="AL23" s="104">
        <f>ROUND(VLOOKUP($B23,'[4]3.ข้อมูลงบทดลองปัจจุบัน'!$A$5:$CL$846,37,0),2)</f>
        <v>2073097</v>
      </c>
      <c r="AM23" s="104">
        <f>ROUND(VLOOKUP($B23,'[4]3.ข้อมูลงบทดลองปัจจุบัน'!$A$5:$CL$846,38,0),2)</f>
        <v>0</v>
      </c>
      <c r="AN23" s="104">
        <f>ROUND(VLOOKUP($B23,'[4]3.ข้อมูลงบทดลองปัจจุบัน'!$A$5:$CL$846,39,0),2)</f>
        <v>52595.5</v>
      </c>
      <c r="AO23" s="104">
        <f>ROUND(VLOOKUP($B23,'[4]3.ข้อมูลงบทดลองปัจจุบัน'!$A$5:$CL$846,40,0),2)</f>
        <v>0</v>
      </c>
      <c r="AP23" s="104">
        <f>ROUND(VLOOKUP($B23,'[4]3.ข้อมูลงบทดลองปัจจุบัน'!$A$5:$CL$846,41,0),2)</f>
        <v>-39876</v>
      </c>
      <c r="AQ23" s="104">
        <f>ROUND(VLOOKUP($B23,'[4]3.ข้อมูลงบทดลองปัจจุบัน'!$A$5:$CL$846,42,0),2)</f>
        <v>66354</v>
      </c>
      <c r="AR23" s="104">
        <f>ROUND(VLOOKUP($B23,'[4]3.ข้อมูลงบทดลองปัจจุบัน'!$A$5:$CL$846,43,0),2)</f>
        <v>45125.5</v>
      </c>
      <c r="AS23" s="104">
        <f>ROUND(VLOOKUP($B23,'[4]3.ข้อมูลงบทดลองปัจจุบัน'!$A$5:$CL$846,44,0),2)</f>
        <v>128896</v>
      </c>
      <c r="AT23" s="104">
        <f>ROUND(VLOOKUP($B23,'[4]3.ข้อมูลงบทดลองปัจจุบัน'!$A$5:$CL$846,45,0),2)</f>
        <v>47406.25</v>
      </c>
      <c r="AU23" s="104">
        <f>ROUND(VLOOKUP($B23,'[4]3.ข้อมูลงบทดลองปัจจุบัน'!$A$5:$CL$846,46,0),2)</f>
        <v>135794</v>
      </c>
      <c r="AV23" s="104">
        <f>ROUND(VLOOKUP($B23,'[4]3.ข้อมูลงบทดลองปัจจุบัน'!$A$5:$CL$846,47,0),2)</f>
        <v>0</v>
      </c>
      <c r="AW23" s="104">
        <f>ROUND(VLOOKUP($B23,'[4]3.ข้อมูลงบทดลองปัจจุบัน'!$A$5:$CL$846,48,0),2)</f>
        <v>0</v>
      </c>
      <c r="AX23" s="104">
        <f>ROUND(VLOOKUP($B23,'[4]3.ข้อมูลงบทดลองปัจจุบัน'!$A$5:$CL$846,49,0),2)</f>
        <v>0</v>
      </c>
      <c r="AY23" s="104">
        <f>ROUND(VLOOKUP($B23,'[4]3.ข้อมูลงบทดลองปัจจุบัน'!$A$5:$CL$846,50,0),2)</f>
        <v>570374</v>
      </c>
      <c r="AZ23" s="104">
        <f>ROUND(VLOOKUP($B23,'[4]3.ข้อมูลงบทดลองปัจจุบัน'!$A$5:$CL$846,51,0),2)</f>
        <v>0</v>
      </c>
      <c r="BA23" s="104">
        <f>ROUND(VLOOKUP($B23,'[4]3.ข้อมูลงบทดลองปัจจุบัน'!$A$5:$CL$846,52,0),2)</f>
        <v>0</v>
      </c>
      <c r="BB23" s="104">
        <f>ROUND(VLOOKUP($B23,'[4]3.ข้อมูลงบทดลองปัจจุบัน'!$A$5:$CL$846,53,0),2)</f>
        <v>304191.25</v>
      </c>
      <c r="BC23" s="104">
        <f>ROUND(VLOOKUP($B23,'[4]3.ข้อมูลงบทดลองปัจจุบัน'!$A$5:$CL$846,54,0),2)</f>
        <v>152787</v>
      </c>
      <c r="BD23" s="104">
        <f>ROUND(VLOOKUP($B23,'[4]3.ข้อมูลงบทดลองปัจจุบัน'!$A$5:$CL$846,55,0),2)</f>
        <v>211327.7</v>
      </c>
      <c r="BE23" s="104">
        <f>ROUND(VLOOKUP($B23,'[4]3.ข้อมูลงบทดลองปัจจุบัน'!$A$5:$CL$846,56,0),2)</f>
        <v>2845</v>
      </c>
      <c r="BF23" s="104">
        <f>ROUND(VLOOKUP($B23,'[4]3.ข้อมูลงบทดลองปัจจุบัน'!$A$5:$CL$846,57,0),2)</f>
        <v>57559.5</v>
      </c>
      <c r="BG23" s="104">
        <f>ROUND(VLOOKUP($B23,'[4]3.ข้อมูลงบทดลองปัจจุบัน'!$A$5:$CL$846,58,0),2)</f>
        <v>50130.75</v>
      </c>
      <c r="BH23" s="104">
        <f>ROUND(VLOOKUP($B23,'[4]3.ข้อมูลงบทดลองปัจจุบัน'!$A$5:$CL$846,59,0),2)</f>
        <v>81155</v>
      </c>
      <c r="BI23" s="104">
        <f>ROUND(VLOOKUP($B23,'[4]3.ข้อมูลงบทดลองปัจจุบัน'!$A$5:$CL$846,60,0),2)</f>
        <v>5086</v>
      </c>
      <c r="BJ23" s="104">
        <f>ROUND(VLOOKUP($B23,'[4]3.ข้อมูลงบทดลองปัจจุบัน'!$A$5:$CL$846,61,0),2)</f>
        <v>22998</v>
      </c>
      <c r="BK23" s="104">
        <f>ROUND(VLOOKUP($B23,'[4]3.ข้อมูลงบทดลองปัจจุบัน'!$A$5:$CL$846,62,0),2)</f>
        <v>3861</v>
      </c>
      <c r="BL23" s="104">
        <f>ROUND(VLOOKUP($B23,'[4]3.ข้อมูลงบทดลองปัจจุบัน'!$A$5:$CL$846,63,0),2)</f>
        <v>0</v>
      </c>
      <c r="BM23" s="104">
        <f>ROUND(VLOOKUP($B23,'[4]3.ข้อมูลงบทดลองปัจจุบัน'!$A$5:$CL$846,64,0),2)</f>
        <v>1777647.05</v>
      </c>
      <c r="BN23" s="104">
        <f>ROUND(VLOOKUP($B23,'[4]3.ข้อมูลงบทดลองปัจจุบัน'!$A$5:$CL$846,65,0),2)</f>
        <v>0</v>
      </c>
      <c r="BO23" s="104">
        <f>ROUND(VLOOKUP($B23,'[4]3.ข้อมูลงบทดลองปัจจุบัน'!$A$5:$CL$846,66,0),2)</f>
        <v>0</v>
      </c>
      <c r="BP23" s="104">
        <f>ROUND(VLOOKUP($B23,'[4]3.ข้อมูลงบทดลองปัจจุบัน'!$A$5:$CL$846,67,0),2)</f>
        <v>0</v>
      </c>
      <c r="BQ23" s="104">
        <f>ROUND(VLOOKUP($B23,'[4]3.ข้อมูลงบทดลองปัจจุบัน'!$A$5:$CL$846,68,0),2)</f>
        <v>0</v>
      </c>
      <c r="BR23" s="104">
        <f>ROUND(VLOOKUP($B23,'[4]3.ข้อมูลงบทดลองปัจจุบัน'!$A$5:$CL$846,69,0),2)</f>
        <v>0</v>
      </c>
      <c r="BS23" s="104">
        <f>ROUND(VLOOKUP($B23,'[4]3.ข้อมูลงบทดลองปัจจุบัน'!$A$5:$CL$846,70,0),2)</f>
        <v>2002140</v>
      </c>
      <c r="BT23" s="104">
        <f>ROUND(VLOOKUP($B23,'[4]3.ข้อมูลงบทดลองปัจจุบัน'!$A$5:$CL$846,71,0),2)</f>
        <v>0</v>
      </c>
      <c r="BU23" s="104">
        <f>ROUND(VLOOKUP($B23,'[4]3.ข้อมูลงบทดลองปัจจุบัน'!$A$5:$CL$846,72,0),2)</f>
        <v>0</v>
      </c>
      <c r="BV23" s="104">
        <f>ROUND(VLOOKUP($B23,'[4]3.ข้อมูลงบทดลองปัจจุบัน'!$A$5:$CL$846,73,0),2)</f>
        <v>0</v>
      </c>
      <c r="BW23" s="104">
        <f>ROUND(VLOOKUP($B23,'[4]3.ข้อมูลงบทดลองปัจจุบัน'!$A$5:$CL$846,74,0),2)</f>
        <v>0</v>
      </c>
      <c r="BX23" s="104">
        <f>ROUND(VLOOKUP($B23,'[4]3.ข้อมูลงบทดลองปัจจุบัน'!$A$5:$CL$846,75,0),2)</f>
        <v>0</v>
      </c>
      <c r="BY23" s="104">
        <f>ROUND(VLOOKUP($B23,'[4]3.ข้อมูลงบทดลองปัจจุบัน'!$A$5:$CL$846,76,0),2)</f>
        <v>0</v>
      </c>
      <c r="BZ23" s="104">
        <f>ROUND(VLOOKUP($B23,'[4]3.ข้อมูลงบทดลองปัจจุบัน'!$A$5:$CL$846,77,0),2)</f>
        <v>0</v>
      </c>
      <c r="CA23" s="104">
        <f>ROUND(VLOOKUP($B23,'[4]3.ข้อมูลงบทดลองปัจจุบัน'!$A$5:$CL$846,78,0),2)</f>
        <v>0</v>
      </c>
      <c r="CB23" s="104">
        <f>ROUND(VLOOKUP($B23,'[4]3.ข้อมูลงบทดลองปัจจุบัน'!$A$5:$CL$846,79,0),2)</f>
        <v>0</v>
      </c>
      <c r="CC23" s="104">
        <f>ROUND(VLOOKUP($B23,'[4]3.ข้อมูลงบทดลองปัจจุบัน'!$A$5:$CL$846,80,0),2)</f>
        <v>0</v>
      </c>
      <c r="CD23" s="104">
        <f>ROUND(VLOOKUP($B23,'[4]3.ข้อมูลงบทดลองปัจจุบัน'!$A$5:$CL$846,81,0),2)</f>
        <v>0</v>
      </c>
      <c r="CE23" s="104">
        <f>ROUND(VLOOKUP($B23,'[4]3.ข้อมูลงบทดลองปัจจุบัน'!$A$5:$CL$846,82,0),2)</f>
        <v>422494</v>
      </c>
      <c r="CF23" s="104">
        <f>ROUND(VLOOKUP($B23,'[4]3.ข้อมูลงบทดลองปัจจุบัน'!$A$5:$CL$846,83,0),2)</f>
        <v>0</v>
      </c>
      <c r="CG23" s="104">
        <f>ROUND(VLOOKUP($B23,'[4]3.ข้อมูลงบทดลองปัจจุบัน'!$A$5:$CL$846,84,0),2)</f>
        <v>0</v>
      </c>
      <c r="CH23" s="104">
        <f>ROUND(VLOOKUP($B23,'[4]3.ข้อมูลงบทดลองปัจจุบัน'!$A$5:$CL$846,85,0),2)</f>
        <v>1191</v>
      </c>
      <c r="CI23" s="104">
        <f>ROUND(VLOOKUP($B23,'[4]3.ข้อมูลงบทดลองปัจจุบัน'!$A$5:$CL$846,86,0),2)</f>
        <v>0</v>
      </c>
      <c r="CJ23" s="104">
        <f>ROUND(VLOOKUP($B23,'[4]3.ข้อมูลงบทดลองปัจจุบัน'!$A$5:$CL$846,87,0),2)</f>
        <v>0</v>
      </c>
      <c r="CK23" s="104">
        <f>ROUND(VLOOKUP($B23,'[4]3.ข้อมูลงบทดลองปัจจุบัน'!$A$5:$CL$846,88,0),2)</f>
        <v>0</v>
      </c>
      <c r="CL23" s="104">
        <f>ROUND(VLOOKUP($B23,'[4]3.ข้อมูลงบทดลองปัจจุบัน'!$A$5:$CL$846,89,0),2)</f>
        <v>2145</v>
      </c>
      <c r="CM23" s="104">
        <f>ROUND(VLOOKUP($B23,'[4]3.ข้อมูลงบทดลองปัจจุบัน'!$A$5:$CL$846,90,0),2)</f>
        <v>0</v>
      </c>
      <c r="CO23" s="97"/>
      <c r="CR23" s="1" t="e">
        <f>B23-#REF!</f>
        <v>#REF!</v>
      </c>
    </row>
    <row r="24" spans="1:96" x14ac:dyDescent="0.7">
      <c r="A24" s="18" t="s">
        <v>400</v>
      </c>
      <c r="B24" s="103" t="s">
        <v>439</v>
      </c>
      <c r="C24" s="19" t="s">
        <v>440</v>
      </c>
      <c r="D24" s="104">
        <f>ROUND(VLOOKUP($B24,'[4]3.ข้อมูลงบทดลองปัจจุบัน'!$A$5:$CL$846,3,0),2)</f>
        <v>0</v>
      </c>
      <c r="E24" s="104">
        <f>ROUND(VLOOKUP($B24,'[4]3.ข้อมูลงบทดลองปัจจุบัน'!$A$5:$CL$846,4,0),2)</f>
        <v>0</v>
      </c>
      <c r="F24" s="104">
        <f>ROUND(VLOOKUP($B24,'[4]3.ข้อมูลงบทดลองปัจจุบัน'!$A$5:$CL$846,5,0),2)</f>
        <v>0</v>
      </c>
      <c r="G24" s="104">
        <f>ROUND(VLOOKUP($B24,'[4]3.ข้อมูลงบทดลองปัจจุบัน'!$A$5:$CL$846,6,0),2)</f>
        <v>0</v>
      </c>
      <c r="H24" s="104">
        <f>ROUND(VLOOKUP($B24,'[4]3.ข้อมูลงบทดลองปัจจุบัน'!$A$5:$CL$846,7,0),2)</f>
        <v>0</v>
      </c>
      <c r="I24" s="104">
        <f>ROUND(VLOOKUP($B24,'[4]3.ข้อมูลงบทดลองปัจจุบัน'!$A$5:$CL$846,8,0),2)</f>
        <v>0</v>
      </c>
      <c r="J24" s="104">
        <f>ROUND(VLOOKUP($B24,'[4]3.ข้อมูลงบทดลองปัจจุบัน'!$A$5:$CL$846,9,0),2)</f>
        <v>0</v>
      </c>
      <c r="K24" s="104">
        <f>ROUND(VLOOKUP($B24,'[4]3.ข้อมูลงบทดลองปัจจุบัน'!$A$5:$CL$846,10,0),2)</f>
        <v>0</v>
      </c>
      <c r="L24" s="104">
        <f>ROUND(VLOOKUP($B24,'[4]3.ข้อมูลงบทดลองปัจจุบัน'!$A$5:$CL$846,11,0),2)</f>
        <v>0</v>
      </c>
      <c r="M24" s="104">
        <f>ROUND(VLOOKUP($B24,'[4]3.ข้อมูลงบทดลองปัจจุบัน'!$A$5:$CL$846,12,0),2)</f>
        <v>0</v>
      </c>
      <c r="N24" s="104">
        <f>ROUND(VLOOKUP($B24,'[4]3.ข้อมูลงบทดลองปัจจุบัน'!$A$5:$CL$846,13,0),2)</f>
        <v>0</v>
      </c>
      <c r="O24" s="104">
        <f>ROUND(VLOOKUP($B24,'[4]3.ข้อมูลงบทดลองปัจจุบัน'!$A$5:$CL$846,14,0),2)</f>
        <v>0</v>
      </c>
      <c r="P24" s="104">
        <f>ROUND(VLOOKUP($B24,'[4]3.ข้อมูลงบทดลองปัจจุบัน'!$A$5:$CL$846,15,0),2)</f>
        <v>0</v>
      </c>
      <c r="Q24" s="104">
        <f>ROUND(VLOOKUP($B24,'[4]3.ข้อมูลงบทดลองปัจจุบัน'!$A$5:$CL$846,16,0),2)</f>
        <v>0</v>
      </c>
      <c r="R24" s="104">
        <f>ROUND(VLOOKUP($B24,'[4]3.ข้อมูลงบทดลองปัจจุบัน'!$A$5:$CL$846,17,0),2)</f>
        <v>0</v>
      </c>
      <c r="S24" s="104">
        <f>ROUND(VLOOKUP($B24,'[4]3.ข้อมูลงบทดลองปัจจุบัน'!$A$5:$CL$846,18,0),2)</f>
        <v>0</v>
      </c>
      <c r="T24" s="104">
        <f>ROUND(VLOOKUP($B24,'[4]3.ข้อมูลงบทดลองปัจจุบัน'!$A$5:$CL$846,19,0),2)</f>
        <v>0</v>
      </c>
      <c r="U24" s="104">
        <f>ROUND(VLOOKUP($B24,'[4]3.ข้อมูลงบทดลองปัจจุบัน'!$A$5:$CL$846,20,0),2)</f>
        <v>0</v>
      </c>
      <c r="V24" s="104">
        <f>ROUND(VLOOKUP($B24,'[4]3.ข้อมูลงบทดลองปัจจุบัน'!$A$5:$CL$846,21,0),2)</f>
        <v>0</v>
      </c>
      <c r="W24" s="104">
        <f>ROUND(VLOOKUP($B24,'[4]3.ข้อมูลงบทดลองปัจจุบัน'!$A$5:$CL$846,22,0),2)</f>
        <v>0</v>
      </c>
      <c r="X24" s="104">
        <f>ROUND(VLOOKUP($B24,'[4]3.ข้อมูลงบทดลองปัจจุบัน'!$A$5:$CL$846,23,0),2)</f>
        <v>364068.8</v>
      </c>
      <c r="Y24" s="104">
        <f>ROUND(VLOOKUP($B24,'[4]3.ข้อมูลงบทดลองปัจจุบัน'!$A$5:$CL$846,24,0),2)</f>
        <v>0</v>
      </c>
      <c r="Z24" s="104">
        <f>ROUND(VLOOKUP($B24,'[4]3.ข้อมูลงบทดลองปัจจุบัน'!$A$5:$CL$846,25,0),2)</f>
        <v>0</v>
      </c>
      <c r="AA24" s="104">
        <f>ROUND(VLOOKUP($B24,'[4]3.ข้อมูลงบทดลองปัจจุบัน'!$A$5:$CL$846,26,0),2)</f>
        <v>0</v>
      </c>
      <c r="AB24" s="104">
        <f>ROUND(VLOOKUP($B24,'[4]3.ข้อมูลงบทดลองปัจจุบัน'!$A$5:$CL$846,27,0),2)</f>
        <v>0</v>
      </c>
      <c r="AC24" s="104">
        <f>ROUND(VLOOKUP($B24,'[4]3.ข้อมูลงบทดลองปัจจุบัน'!$A$5:$CL$846,28,0),2)</f>
        <v>0</v>
      </c>
      <c r="AD24" s="104">
        <f>ROUND(VLOOKUP($B24,'[4]3.ข้อมูลงบทดลองปัจจุบัน'!$A$5:$CL$846,29,0),2)</f>
        <v>0</v>
      </c>
      <c r="AE24" s="104">
        <f>ROUND(VLOOKUP($B24,'[4]3.ข้อมูลงบทดลองปัจจุบัน'!$A$5:$CL$846,30,0),2)</f>
        <v>0</v>
      </c>
      <c r="AF24" s="104">
        <f>ROUND(VLOOKUP($B24,'[4]3.ข้อมูลงบทดลองปัจจุบัน'!$A$5:$CL$846,31,0),2)</f>
        <v>0</v>
      </c>
      <c r="AG24" s="104">
        <f>ROUND(VLOOKUP($B24,'[4]3.ข้อมูลงบทดลองปัจจุบัน'!$A$5:$CL$846,32,0),2)</f>
        <v>0</v>
      </c>
      <c r="AH24" s="104">
        <f>ROUND(VLOOKUP($B24,'[4]3.ข้อมูลงบทดลองปัจจุบัน'!$A$5:$CL$846,33,0),2)</f>
        <v>0</v>
      </c>
      <c r="AI24" s="104">
        <f>ROUND(VLOOKUP($B24,'[4]3.ข้อมูลงบทดลองปัจจุบัน'!$A$5:$CL$846,34,0),2)</f>
        <v>0</v>
      </c>
      <c r="AJ24" s="104">
        <f>ROUND(VLOOKUP($B24,'[4]3.ข้อมูลงบทดลองปัจจุบัน'!$A$5:$CL$846,35,0),2)</f>
        <v>0</v>
      </c>
      <c r="AK24" s="104">
        <f>ROUND(VLOOKUP($B24,'[4]3.ข้อมูลงบทดลองปัจจุบัน'!$A$5:$CL$846,36,0),2)</f>
        <v>0</v>
      </c>
      <c r="AL24" s="104">
        <f>ROUND(VLOOKUP($B24,'[4]3.ข้อมูลงบทดลองปัจจุบัน'!$A$5:$CL$846,37,0),2)</f>
        <v>38729.5</v>
      </c>
      <c r="AM24" s="104">
        <f>ROUND(VLOOKUP($B24,'[4]3.ข้อมูลงบทดลองปัจจุบัน'!$A$5:$CL$846,38,0),2)</f>
        <v>0</v>
      </c>
      <c r="AN24" s="104">
        <f>ROUND(VLOOKUP($B24,'[4]3.ข้อมูลงบทดลองปัจจุบัน'!$A$5:$CL$846,39,0),2)</f>
        <v>0</v>
      </c>
      <c r="AO24" s="104">
        <f>ROUND(VLOOKUP($B24,'[4]3.ข้อมูลงบทดลองปัจจุบัน'!$A$5:$CL$846,40,0),2)</f>
        <v>0</v>
      </c>
      <c r="AP24" s="104">
        <f>ROUND(VLOOKUP($B24,'[4]3.ข้อมูลงบทดลองปัจจุบัน'!$A$5:$CL$846,41,0),2)</f>
        <v>0</v>
      </c>
      <c r="AQ24" s="104">
        <f>ROUND(VLOOKUP($B24,'[4]3.ข้อมูลงบทดลองปัจจุบัน'!$A$5:$CL$846,42,0),2)</f>
        <v>0</v>
      </c>
      <c r="AR24" s="104">
        <f>ROUND(VLOOKUP($B24,'[4]3.ข้อมูลงบทดลองปัจจุบัน'!$A$5:$CL$846,43,0),2)</f>
        <v>0</v>
      </c>
      <c r="AS24" s="104">
        <f>ROUND(VLOOKUP($B24,'[4]3.ข้อมูลงบทดลองปัจจุบัน'!$A$5:$CL$846,44,0),2)</f>
        <v>0</v>
      </c>
      <c r="AT24" s="104">
        <f>ROUND(VLOOKUP($B24,'[4]3.ข้อมูลงบทดลองปัจจุบัน'!$A$5:$CL$846,45,0),2)</f>
        <v>0</v>
      </c>
      <c r="AU24" s="104">
        <f>ROUND(VLOOKUP($B24,'[4]3.ข้อมูลงบทดลองปัจจุบัน'!$A$5:$CL$846,46,0),2)</f>
        <v>0</v>
      </c>
      <c r="AV24" s="104">
        <f>ROUND(VLOOKUP($B24,'[4]3.ข้อมูลงบทดลองปัจจุบัน'!$A$5:$CL$846,47,0),2)</f>
        <v>0</v>
      </c>
      <c r="AW24" s="104">
        <f>ROUND(VLOOKUP($B24,'[4]3.ข้อมูลงบทดลองปัจจุบัน'!$A$5:$CL$846,48,0),2)</f>
        <v>0</v>
      </c>
      <c r="AX24" s="104">
        <f>ROUND(VLOOKUP($B24,'[4]3.ข้อมูลงบทดลองปัจจุบัน'!$A$5:$CL$846,49,0),2)</f>
        <v>0</v>
      </c>
      <c r="AY24" s="104">
        <f>ROUND(VLOOKUP($B24,'[4]3.ข้อมูลงบทดลองปัจจุบัน'!$A$5:$CL$846,50,0),2)</f>
        <v>0</v>
      </c>
      <c r="AZ24" s="104">
        <f>ROUND(VLOOKUP($B24,'[4]3.ข้อมูลงบทดลองปัจจุบัน'!$A$5:$CL$846,51,0),2)</f>
        <v>0</v>
      </c>
      <c r="BA24" s="104">
        <f>ROUND(VLOOKUP($B24,'[4]3.ข้อมูลงบทดลองปัจจุบัน'!$A$5:$CL$846,52,0),2)</f>
        <v>0</v>
      </c>
      <c r="BB24" s="104">
        <f>ROUND(VLOOKUP($B24,'[4]3.ข้อมูลงบทดลองปัจจุบัน'!$A$5:$CL$846,53,0),2)</f>
        <v>0</v>
      </c>
      <c r="BC24" s="104">
        <f>ROUND(VLOOKUP($B24,'[4]3.ข้อมูลงบทดลองปัจจุบัน'!$A$5:$CL$846,54,0),2)</f>
        <v>0</v>
      </c>
      <c r="BD24" s="104">
        <f>ROUND(VLOOKUP($B24,'[4]3.ข้อมูลงบทดลองปัจจุบัน'!$A$5:$CL$846,55,0),2)</f>
        <v>0</v>
      </c>
      <c r="BE24" s="104">
        <f>ROUND(VLOOKUP($B24,'[4]3.ข้อมูลงบทดลองปัจจุบัน'!$A$5:$CL$846,56,0),2)</f>
        <v>0</v>
      </c>
      <c r="BF24" s="104">
        <f>ROUND(VLOOKUP($B24,'[4]3.ข้อมูลงบทดลองปัจจุบัน'!$A$5:$CL$846,57,0),2)</f>
        <v>0</v>
      </c>
      <c r="BG24" s="104">
        <f>ROUND(VLOOKUP($B24,'[4]3.ข้อมูลงบทดลองปัจจุบัน'!$A$5:$CL$846,58,0),2)</f>
        <v>0</v>
      </c>
      <c r="BH24" s="104">
        <f>ROUND(VLOOKUP($B24,'[4]3.ข้อมูลงบทดลองปัจจุบัน'!$A$5:$CL$846,59,0),2)</f>
        <v>0</v>
      </c>
      <c r="BI24" s="104">
        <f>ROUND(VLOOKUP($B24,'[4]3.ข้อมูลงบทดลองปัจจุบัน'!$A$5:$CL$846,60,0),2)</f>
        <v>0</v>
      </c>
      <c r="BJ24" s="104">
        <f>ROUND(VLOOKUP($B24,'[4]3.ข้อมูลงบทดลองปัจจุบัน'!$A$5:$CL$846,61,0),2)</f>
        <v>0</v>
      </c>
      <c r="BK24" s="104">
        <f>ROUND(VLOOKUP($B24,'[4]3.ข้อมูลงบทดลองปัจจุบัน'!$A$5:$CL$846,62,0),2)</f>
        <v>0</v>
      </c>
      <c r="BL24" s="104">
        <f>ROUND(VLOOKUP($B24,'[4]3.ข้อมูลงบทดลองปัจจุบัน'!$A$5:$CL$846,63,0),2)</f>
        <v>0</v>
      </c>
      <c r="BM24" s="104">
        <f>ROUND(VLOOKUP($B24,'[4]3.ข้อมูลงบทดลองปัจจุบัน'!$A$5:$CL$846,64,0),2)</f>
        <v>0</v>
      </c>
      <c r="BN24" s="104">
        <f>ROUND(VLOOKUP($B24,'[4]3.ข้อมูลงบทดลองปัจจุบัน'!$A$5:$CL$846,65,0),2)</f>
        <v>0</v>
      </c>
      <c r="BO24" s="104">
        <f>ROUND(VLOOKUP($B24,'[4]3.ข้อมูลงบทดลองปัจจุบัน'!$A$5:$CL$846,66,0),2)</f>
        <v>0</v>
      </c>
      <c r="BP24" s="104">
        <f>ROUND(VLOOKUP($B24,'[4]3.ข้อมูลงบทดลองปัจจุบัน'!$A$5:$CL$846,67,0),2)</f>
        <v>0</v>
      </c>
      <c r="BQ24" s="104">
        <f>ROUND(VLOOKUP($B24,'[4]3.ข้อมูลงบทดลองปัจจุบัน'!$A$5:$CL$846,68,0),2)</f>
        <v>0</v>
      </c>
      <c r="BR24" s="104">
        <f>ROUND(VLOOKUP($B24,'[4]3.ข้อมูลงบทดลองปัจจุบัน'!$A$5:$CL$846,69,0),2)</f>
        <v>0</v>
      </c>
      <c r="BS24" s="104">
        <f>ROUND(VLOOKUP($B24,'[4]3.ข้อมูลงบทดลองปัจจุบัน'!$A$5:$CL$846,70,0),2)</f>
        <v>243656</v>
      </c>
      <c r="BT24" s="104">
        <f>ROUND(VLOOKUP($B24,'[4]3.ข้อมูลงบทดลองปัจจุบัน'!$A$5:$CL$846,71,0),2)</f>
        <v>0</v>
      </c>
      <c r="BU24" s="104">
        <f>ROUND(VLOOKUP($B24,'[4]3.ข้อมูลงบทดลองปัจจุบัน'!$A$5:$CL$846,72,0),2)</f>
        <v>0</v>
      </c>
      <c r="BV24" s="104">
        <f>ROUND(VLOOKUP($B24,'[4]3.ข้อมูลงบทดลองปัจจุบัน'!$A$5:$CL$846,73,0),2)</f>
        <v>0</v>
      </c>
      <c r="BW24" s="104">
        <f>ROUND(VLOOKUP($B24,'[4]3.ข้อมูลงบทดลองปัจจุบัน'!$A$5:$CL$846,74,0),2)</f>
        <v>0</v>
      </c>
      <c r="BX24" s="104">
        <f>ROUND(VLOOKUP($B24,'[4]3.ข้อมูลงบทดลองปัจจุบัน'!$A$5:$CL$846,75,0),2)</f>
        <v>0</v>
      </c>
      <c r="BY24" s="104">
        <f>ROUND(VLOOKUP($B24,'[4]3.ข้อมูลงบทดลองปัจจุบัน'!$A$5:$CL$846,76,0),2)</f>
        <v>0</v>
      </c>
      <c r="BZ24" s="104">
        <f>ROUND(VLOOKUP($B24,'[4]3.ข้อมูลงบทดลองปัจจุบัน'!$A$5:$CL$846,77,0),2)</f>
        <v>0</v>
      </c>
      <c r="CA24" s="104">
        <f>ROUND(VLOOKUP($B24,'[4]3.ข้อมูลงบทดลองปัจจุบัน'!$A$5:$CL$846,78,0),2)</f>
        <v>0</v>
      </c>
      <c r="CB24" s="104">
        <f>ROUND(VLOOKUP($B24,'[4]3.ข้อมูลงบทดลองปัจจุบัน'!$A$5:$CL$846,79,0),2)</f>
        <v>0</v>
      </c>
      <c r="CC24" s="104">
        <f>ROUND(VLOOKUP($B24,'[4]3.ข้อมูลงบทดลองปัจจุบัน'!$A$5:$CL$846,80,0),2)</f>
        <v>0</v>
      </c>
      <c r="CD24" s="104">
        <f>ROUND(VLOOKUP($B24,'[4]3.ข้อมูลงบทดลองปัจจุบัน'!$A$5:$CL$846,81,0),2)</f>
        <v>0</v>
      </c>
      <c r="CE24" s="104">
        <f>ROUND(VLOOKUP($B24,'[4]3.ข้อมูลงบทดลองปัจจุบัน'!$A$5:$CL$846,82,0),2)</f>
        <v>0</v>
      </c>
      <c r="CF24" s="104">
        <f>ROUND(VLOOKUP($B24,'[4]3.ข้อมูลงบทดลองปัจจุบัน'!$A$5:$CL$846,83,0),2)</f>
        <v>0</v>
      </c>
      <c r="CG24" s="104">
        <f>ROUND(VLOOKUP($B24,'[4]3.ข้อมูลงบทดลองปัจจุบัน'!$A$5:$CL$846,84,0),2)</f>
        <v>0</v>
      </c>
      <c r="CH24" s="104">
        <f>ROUND(VLOOKUP($B24,'[4]3.ข้อมูลงบทดลองปัจจุบัน'!$A$5:$CL$846,85,0),2)</f>
        <v>0</v>
      </c>
      <c r="CI24" s="104">
        <f>ROUND(VLOOKUP($B24,'[4]3.ข้อมูลงบทดลองปัจจุบัน'!$A$5:$CL$846,86,0),2)</f>
        <v>0</v>
      </c>
      <c r="CJ24" s="104">
        <f>ROUND(VLOOKUP($B24,'[4]3.ข้อมูลงบทดลองปัจจุบัน'!$A$5:$CL$846,87,0),2)</f>
        <v>0</v>
      </c>
      <c r="CK24" s="104">
        <f>ROUND(VLOOKUP($B24,'[4]3.ข้อมูลงบทดลองปัจจุบัน'!$A$5:$CL$846,88,0),2)</f>
        <v>0</v>
      </c>
      <c r="CL24" s="104">
        <f>ROUND(VLOOKUP($B24,'[4]3.ข้อมูลงบทดลองปัจจุบัน'!$A$5:$CL$846,89,0),2)</f>
        <v>0</v>
      </c>
      <c r="CM24" s="104">
        <f>ROUND(VLOOKUP($B24,'[4]3.ข้อมูลงบทดลองปัจจุบัน'!$A$5:$CL$846,90,0),2)</f>
        <v>0</v>
      </c>
      <c r="CO24" s="97"/>
      <c r="CR24" s="1" t="e">
        <f>B24-#REF!</f>
        <v>#REF!</v>
      </c>
    </row>
    <row r="25" spans="1:96" x14ac:dyDescent="0.7">
      <c r="A25" s="18" t="s">
        <v>400</v>
      </c>
      <c r="B25" s="103" t="s">
        <v>441</v>
      </c>
      <c r="C25" s="19" t="s">
        <v>442</v>
      </c>
      <c r="D25" s="104">
        <f>ROUND(VLOOKUP($B25,'[4]3.ข้อมูลงบทดลองปัจจุบัน'!$A$5:$CL$846,3,0),2)</f>
        <v>1062284.08</v>
      </c>
      <c r="E25" s="104">
        <f>ROUND(VLOOKUP($B25,'[4]3.ข้อมูลงบทดลองปัจจุบัน'!$A$5:$CL$846,4,0),2)</f>
        <v>685984</v>
      </c>
      <c r="F25" s="104">
        <f>ROUND(VLOOKUP($B25,'[4]3.ข้อมูลงบทดลองปัจจุบัน'!$A$5:$CL$846,5,0),2)</f>
        <v>1438200.5</v>
      </c>
      <c r="G25" s="104">
        <f>ROUND(VLOOKUP($B25,'[4]3.ข้อมูลงบทดลองปัจจุบัน'!$A$5:$CL$846,6,0),2)</f>
        <v>0</v>
      </c>
      <c r="H25" s="104">
        <f>ROUND(VLOOKUP($B25,'[4]3.ข้อมูลงบทดลองปัจจุบัน'!$A$5:$CL$846,7,0),2)</f>
        <v>0</v>
      </c>
      <c r="I25" s="104">
        <f>ROUND(VLOOKUP($B25,'[4]3.ข้อมูลงบทดลองปัจจุบัน'!$A$5:$CL$846,8,0),2)</f>
        <v>1191507</v>
      </c>
      <c r="J25" s="104">
        <f>ROUND(VLOOKUP($B25,'[4]3.ข้อมูลงบทดลองปัจจุบัน'!$A$5:$CL$846,9,0),2)</f>
        <v>4625867.75</v>
      </c>
      <c r="K25" s="104">
        <f>ROUND(VLOOKUP($B25,'[4]3.ข้อมูลงบทดลองปัจจุบัน'!$A$5:$CL$846,10,0),2)</f>
        <v>2154237.6</v>
      </c>
      <c r="L25" s="104">
        <f>ROUND(VLOOKUP($B25,'[4]3.ข้อมูลงบทดลองปัจจุบัน'!$A$5:$CL$846,11,0),2)</f>
        <v>372</v>
      </c>
      <c r="M25" s="104">
        <f>ROUND(VLOOKUP($B25,'[4]3.ข้อมูลงบทดลองปัจจุบัน'!$A$5:$CL$846,12,0),2)</f>
        <v>2334</v>
      </c>
      <c r="N25" s="104">
        <f>ROUND(VLOOKUP($B25,'[4]3.ข้อมูลงบทดลองปัจจุบัน'!$A$5:$CL$846,13,0),2)</f>
        <v>2213303</v>
      </c>
      <c r="O25" s="104">
        <f>ROUND(VLOOKUP($B25,'[4]3.ข้อมูลงบทดลองปัจจุบัน'!$A$5:$CL$846,14,0),2)</f>
        <v>0</v>
      </c>
      <c r="P25" s="104">
        <f>ROUND(VLOOKUP($B25,'[4]3.ข้อมูลงบทดลองปัจจุบัน'!$A$5:$CL$846,15,0),2)</f>
        <v>3581157.75</v>
      </c>
      <c r="Q25" s="104">
        <f>ROUND(VLOOKUP($B25,'[4]3.ข้อมูลงบทดลองปัจจุบัน'!$A$5:$CL$846,16,0),2)</f>
        <v>332738.45</v>
      </c>
      <c r="R25" s="104">
        <f>ROUND(VLOOKUP($B25,'[4]3.ข้อมูลงบทดลองปัจจุบัน'!$A$5:$CL$846,17,0),2)</f>
        <v>412245</v>
      </c>
      <c r="S25" s="104">
        <f>ROUND(VLOOKUP($B25,'[4]3.ข้อมูลงบทดลองปัจจุบัน'!$A$5:$CL$846,18,0),2)</f>
        <v>0</v>
      </c>
      <c r="T25" s="104">
        <f>ROUND(VLOOKUP($B25,'[4]3.ข้อมูลงบทดลองปัจจุบัน'!$A$5:$CL$846,19,0),2)</f>
        <v>166090.75</v>
      </c>
      <c r="U25" s="104">
        <f>ROUND(VLOOKUP($B25,'[4]3.ข้อมูลงบทดลองปัจจุบัน'!$A$5:$CL$846,20,0),2)</f>
        <v>70226</v>
      </c>
      <c r="V25" s="104">
        <f>ROUND(VLOOKUP($B25,'[4]3.ข้อมูลงบทดลองปัจจุบัน'!$A$5:$CL$846,21,0),2)</f>
        <v>0</v>
      </c>
      <c r="W25" s="104">
        <f>ROUND(VLOOKUP($B25,'[4]3.ข้อมูลงบทดลองปัจจุบัน'!$A$5:$CL$846,22,0),2)</f>
        <v>9381</v>
      </c>
      <c r="X25" s="104">
        <f>ROUND(VLOOKUP($B25,'[4]3.ข้อมูลงบทดลองปัจจุบัน'!$A$5:$CL$846,23,0),2)</f>
        <v>1260000.5</v>
      </c>
      <c r="Y25" s="104">
        <f>ROUND(VLOOKUP($B25,'[4]3.ข้อมูลงบทดลองปัจจุบัน'!$A$5:$CL$846,24,0),2)</f>
        <v>79048.5</v>
      </c>
      <c r="Z25" s="104">
        <f>ROUND(VLOOKUP($B25,'[4]3.ข้อมูลงบทดลองปัจจุบัน'!$A$5:$CL$846,25,0),2)</f>
        <v>0</v>
      </c>
      <c r="AA25" s="104">
        <f>ROUND(VLOOKUP($B25,'[4]3.ข้อมูลงบทดลองปัจจุบัน'!$A$5:$CL$846,26,0),2)</f>
        <v>114271</v>
      </c>
      <c r="AB25" s="104">
        <f>ROUND(VLOOKUP($B25,'[4]3.ข้อมูลงบทดลองปัจจุบัน'!$A$5:$CL$846,27,0),2)</f>
        <v>0</v>
      </c>
      <c r="AC25" s="104">
        <f>ROUND(VLOOKUP($B25,'[4]3.ข้อมูลงบทดลองปัจจุบัน'!$A$5:$CL$846,28,0),2)</f>
        <v>74478.5</v>
      </c>
      <c r="AD25" s="104">
        <f>ROUND(VLOOKUP($B25,'[4]3.ข้อมูลงบทดลองปัจจุบัน'!$A$5:$CL$846,29,0),2)</f>
        <v>0</v>
      </c>
      <c r="AE25" s="104">
        <f>ROUND(VLOOKUP($B25,'[4]3.ข้อมูลงบทดลองปัจจุบัน'!$A$5:$CL$846,30,0),2)</f>
        <v>0</v>
      </c>
      <c r="AF25" s="104">
        <f>ROUND(VLOOKUP($B25,'[4]3.ข้อมูลงบทดลองปัจจุบัน'!$A$5:$CL$846,31,0),2)</f>
        <v>0</v>
      </c>
      <c r="AG25" s="104">
        <f>ROUND(VLOOKUP($B25,'[4]3.ข้อมูลงบทดลองปัจจุบัน'!$A$5:$CL$846,32,0),2)</f>
        <v>137884</v>
      </c>
      <c r="AH25" s="104">
        <f>ROUND(VLOOKUP($B25,'[4]3.ข้อมูลงบทดลองปัจจุบัน'!$A$5:$CL$846,33,0),2)</f>
        <v>0</v>
      </c>
      <c r="AI25" s="104">
        <f>ROUND(VLOOKUP($B25,'[4]3.ข้อมูลงบทดลองปัจจุบัน'!$A$5:$CL$846,34,0),2)</f>
        <v>1349790</v>
      </c>
      <c r="AJ25" s="104">
        <f>ROUND(VLOOKUP($B25,'[4]3.ข้อมูลงบทดลองปัจจุบัน'!$A$5:$CL$846,35,0),2)</f>
        <v>0</v>
      </c>
      <c r="AK25" s="104">
        <f>ROUND(VLOOKUP($B25,'[4]3.ข้อมูลงบทดลองปัจจุบัน'!$A$5:$CL$846,36,0),2)</f>
        <v>62451</v>
      </c>
      <c r="AL25" s="104">
        <f>ROUND(VLOOKUP($B25,'[4]3.ข้อมูลงบทดลองปัจจุบัน'!$A$5:$CL$846,37,0),2)</f>
        <v>10265331.050000001</v>
      </c>
      <c r="AM25" s="104">
        <f>ROUND(VLOOKUP($B25,'[4]3.ข้อมูลงบทดลองปัจจุบัน'!$A$5:$CL$846,38,0),2)</f>
        <v>58471</v>
      </c>
      <c r="AN25" s="104">
        <f>ROUND(VLOOKUP($B25,'[4]3.ข้อมูลงบทดลองปัจจุบัน'!$A$5:$CL$846,39,0),2)</f>
        <v>1919328</v>
      </c>
      <c r="AO25" s="104">
        <f>ROUND(VLOOKUP($B25,'[4]3.ข้อมูลงบทดลองปัจจุบัน'!$A$5:$CL$846,40,0),2)</f>
        <v>696859</v>
      </c>
      <c r="AP25" s="104">
        <f>ROUND(VLOOKUP($B25,'[4]3.ข้อมูลงบทดลองปัจจุบัน'!$A$5:$CL$846,41,0),2)</f>
        <v>408003</v>
      </c>
      <c r="AQ25" s="104">
        <f>ROUND(VLOOKUP($B25,'[4]3.ข้อมูลงบทดลองปัจจุบัน'!$A$5:$CL$846,42,0),2)</f>
        <v>0</v>
      </c>
      <c r="AR25" s="104">
        <f>ROUND(VLOOKUP($B25,'[4]3.ข้อมูลงบทดลองปัจจุบัน'!$A$5:$CL$846,43,0),2)</f>
        <v>0</v>
      </c>
      <c r="AS25" s="104">
        <f>ROUND(VLOOKUP($B25,'[4]3.ข้อมูลงบทดลองปัจจุบัน'!$A$5:$CL$846,44,0),2)</f>
        <v>4925607.2</v>
      </c>
      <c r="AT25" s="104">
        <f>ROUND(VLOOKUP($B25,'[4]3.ข้อมูลงบทดลองปัจจุบัน'!$A$5:$CL$846,45,0),2)</f>
        <v>0</v>
      </c>
      <c r="AU25" s="104">
        <f>ROUND(VLOOKUP($B25,'[4]3.ข้อมูลงบทดลองปัจจุบัน'!$A$5:$CL$846,46,0),2)</f>
        <v>0</v>
      </c>
      <c r="AV25" s="104">
        <f>ROUND(VLOOKUP($B25,'[4]3.ข้อมูลงบทดลองปัจจุบัน'!$A$5:$CL$846,47,0),2)</f>
        <v>1785753.52</v>
      </c>
      <c r="AW25" s="104">
        <f>ROUND(VLOOKUP($B25,'[4]3.ข้อมูลงบทดลองปัจจุบัน'!$A$5:$CL$846,48,0),2)</f>
        <v>0</v>
      </c>
      <c r="AX25" s="104">
        <f>ROUND(VLOOKUP($B25,'[4]3.ข้อมูลงบทดลองปัจจุบัน'!$A$5:$CL$846,49,0),2)</f>
        <v>0</v>
      </c>
      <c r="AY25" s="104">
        <f>ROUND(VLOOKUP($B25,'[4]3.ข้อมูลงบทดลองปัจจุบัน'!$A$5:$CL$846,50,0),2)</f>
        <v>1400302.25</v>
      </c>
      <c r="AZ25" s="104">
        <f>ROUND(VLOOKUP($B25,'[4]3.ข้อมูลงบทดลองปัจจุบัน'!$A$5:$CL$846,51,0),2)</f>
        <v>0</v>
      </c>
      <c r="BA25" s="104">
        <f>ROUND(VLOOKUP($B25,'[4]3.ข้อมูลงบทดลองปัจจุบัน'!$A$5:$CL$846,52,0),2)</f>
        <v>0</v>
      </c>
      <c r="BB25" s="104">
        <f>ROUND(VLOOKUP($B25,'[4]3.ข้อมูลงบทดลองปัจจุบัน'!$A$5:$CL$846,53,0),2)</f>
        <v>3452166.75</v>
      </c>
      <c r="BC25" s="104">
        <f>ROUND(VLOOKUP($B25,'[4]3.ข้อมูลงบทดลองปัจจุบัน'!$A$5:$CL$846,54,0),2)</f>
        <v>0</v>
      </c>
      <c r="BD25" s="104">
        <f>ROUND(VLOOKUP($B25,'[4]3.ข้อมูลงบทดลองปัจจุบัน'!$A$5:$CL$846,55,0),2)</f>
        <v>0</v>
      </c>
      <c r="BE25" s="104">
        <f>ROUND(VLOOKUP($B25,'[4]3.ข้อมูลงบทดลองปัจจุบัน'!$A$5:$CL$846,56,0),2)</f>
        <v>627710.5</v>
      </c>
      <c r="BF25" s="104">
        <f>ROUND(VLOOKUP($B25,'[4]3.ข้อมูลงบทดลองปัจจุบัน'!$A$5:$CL$846,57,0),2)</f>
        <v>0</v>
      </c>
      <c r="BG25" s="104">
        <f>ROUND(VLOOKUP($B25,'[4]3.ข้อมูลงบทดลองปัจจุบัน'!$A$5:$CL$846,58,0),2)</f>
        <v>901642</v>
      </c>
      <c r="BH25" s="104">
        <f>ROUND(VLOOKUP($B25,'[4]3.ข้อมูลงบทดลองปัจจุบัน'!$A$5:$CL$846,59,0),2)</f>
        <v>3700944.5</v>
      </c>
      <c r="BI25" s="104">
        <f>ROUND(VLOOKUP($B25,'[4]3.ข้อมูลงบทดลองปัจจุบัน'!$A$5:$CL$846,60,0),2)</f>
        <v>0</v>
      </c>
      <c r="BJ25" s="104">
        <f>ROUND(VLOOKUP($B25,'[4]3.ข้อมูลงบทดลองปัจจุบัน'!$A$5:$CL$846,61,0),2)</f>
        <v>0</v>
      </c>
      <c r="BK25" s="104">
        <f>ROUND(VLOOKUP($B25,'[4]3.ข้อมูลงบทดลองปัจจุบัน'!$A$5:$CL$846,62,0),2)</f>
        <v>0</v>
      </c>
      <c r="BL25" s="104">
        <f>ROUND(VLOOKUP($B25,'[4]3.ข้อมูลงบทดลองปัจจุบัน'!$A$5:$CL$846,63,0),2)</f>
        <v>0</v>
      </c>
      <c r="BM25" s="104">
        <f>ROUND(VLOOKUP($B25,'[4]3.ข้อมูลงบทดลองปัจจุบัน'!$A$5:$CL$846,64,0),2)</f>
        <v>1829753.5</v>
      </c>
      <c r="BN25" s="104">
        <f>ROUND(VLOOKUP($B25,'[4]3.ข้อมูลงบทดลองปัจจุบัน'!$A$5:$CL$846,65,0),2)</f>
        <v>0</v>
      </c>
      <c r="BO25" s="104">
        <f>ROUND(VLOOKUP($B25,'[4]3.ข้อมูลงบทดลองปัจจุบัน'!$A$5:$CL$846,66,0),2)</f>
        <v>1830847</v>
      </c>
      <c r="BP25" s="104">
        <f>ROUND(VLOOKUP($B25,'[4]3.ข้อมูลงบทดลองปัจจุบัน'!$A$5:$CL$846,67,0),2)</f>
        <v>45849</v>
      </c>
      <c r="BQ25" s="104">
        <f>ROUND(VLOOKUP($B25,'[4]3.ข้อมูลงบทดลองปัจจุบัน'!$A$5:$CL$846,68,0),2)</f>
        <v>0</v>
      </c>
      <c r="BR25" s="104">
        <f>ROUND(VLOOKUP($B25,'[4]3.ข้อมูลงบทดลองปัจจุบัน'!$A$5:$CL$846,69,0),2)</f>
        <v>4000</v>
      </c>
      <c r="BS25" s="104">
        <f>ROUND(VLOOKUP($B25,'[4]3.ข้อมูลงบทดลองปัจจุบัน'!$A$5:$CL$846,70,0),2)</f>
        <v>3253788.1</v>
      </c>
      <c r="BT25" s="104">
        <f>ROUND(VLOOKUP($B25,'[4]3.ข้อมูลงบทดลองปัจจุบัน'!$A$5:$CL$846,71,0),2)</f>
        <v>0</v>
      </c>
      <c r="BU25" s="104">
        <f>ROUND(VLOOKUP($B25,'[4]3.ข้อมูลงบทดลองปัจจุบัน'!$A$5:$CL$846,72,0),2)</f>
        <v>0</v>
      </c>
      <c r="BV25" s="104">
        <f>ROUND(VLOOKUP($B25,'[4]3.ข้อมูลงบทดลองปัจจุบัน'!$A$5:$CL$846,73,0),2)</f>
        <v>1405291</v>
      </c>
      <c r="BW25" s="104">
        <f>ROUND(VLOOKUP($B25,'[4]3.ข้อมูลงบทดลองปัจจุบัน'!$A$5:$CL$846,74,0),2)</f>
        <v>1235</v>
      </c>
      <c r="BX25" s="104">
        <f>ROUND(VLOOKUP($B25,'[4]3.ข้อมูลงบทดลองปัจจุบัน'!$A$5:$CL$846,75,0),2)</f>
        <v>168270.5</v>
      </c>
      <c r="BY25" s="104">
        <f>ROUND(VLOOKUP($B25,'[4]3.ข้อมูลงบทดลองปัจจุบัน'!$A$5:$CL$846,76,0),2)</f>
        <v>53240.5</v>
      </c>
      <c r="BZ25" s="104">
        <f>ROUND(VLOOKUP($B25,'[4]3.ข้อมูลงบทดลองปัจจุบัน'!$A$5:$CL$846,77,0),2)</f>
        <v>44627.75</v>
      </c>
      <c r="CA25" s="104">
        <f>ROUND(VLOOKUP($B25,'[4]3.ข้อมูลงบทดลองปัจจุบัน'!$A$5:$CL$846,78,0),2)</f>
        <v>98407</v>
      </c>
      <c r="CB25" s="104">
        <f>ROUND(VLOOKUP($B25,'[4]3.ข้อมูลงบทดลองปัจจุบัน'!$A$5:$CL$846,79,0),2)</f>
        <v>0</v>
      </c>
      <c r="CC25" s="104">
        <f>ROUND(VLOOKUP($B25,'[4]3.ข้อมูลงบทดลองปัจจุบัน'!$A$5:$CL$846,80,0),2)</f>
        <v>0</v>
      </c>
      <c r="CD25" s="104">
        <f>ROUND(VLOOKUP($B25,'[4]3.ข้อมูลงบทดลองปัจจุบัน'!$A$5:$CL$846,81,0),2)</f>
        <v>2158891</v>
      </c>
      <c r="CE25" s="104">
        <f>ROUND(VLOOKUP($B25,'[4]3.ข้อมูลงบทดลองปัจจุบัน'!$A$5:$CL$846,82,0),2)</f>
        <v>39776</v>
      </c>
      <c r="CF25" s="104">
        <f>ROUND(VLOOKUP($B25,'[4]3.ข้อมูลงบทดลองปัจจุบัน'!$A$5:$CL$846,83,0),2)</f>
        <v>2986928</v>
      </c>
      <c r="CG25" s="104">
        <f>ROUND(VLOOKUP($B25,'[4]3.ข้อมูลงบทดลองปัจจุบัน'!$A$5:$CL$846,84,0),2)</f>
        <v>64420</v>
      </c>
      <c r="CH25" s="104">
        <f>ROUND(VLOOKUP($B25,'[4]3.ข้อมูลงบทดลองปัจจุบัน'!$A$5:$CL$846,85,0),2)</f>
        <v>0</v>
      </c>
      <c r="CI25" s="104">
        <f>ROUND(VLOOKUP($B25,'[4]3.ข้อมูลงบทดลองปัจจุบัน'!$A$5:$CL$846,86,0),2)</f>
        <v>125559</v>
      </c>
      <c r="CJ25" s="104">
        <f>ROUND(VLOOKUP($B25,'[4]3.ข้อมูลงบทดลองปัจจุบัน'!$A$5:$CL$846,87,0),2)</f>
        <v>383769</v>
      </c>
      <c r="CK25" s="104">
        <f>ROUND(VLOOKUP($B25,'[4]3.ข้อมูลงบทดลองปัจจุบัน'!$A$5:$CL$846,88,0),2)</f>
        <v>1283645</v>
      </c>
      <c r="CL25" s="104">
        <f>ROUND(VLOOKUP($B25,'[4]3.ข้อมูลงบทดลองปัจจุบัน'!$A$5:$CL$846,89,0),2)</f>
        <v>0</v>
      </c>
      <c r="CM25" s="104">
        <f>ROUND(VLOOKUP($B25,'[4]3.ข้อมูลงบทดลองปัจจุบัน'!$A$5:$CL$846,90,0),2)</f>
        <v>89257.5</v>
      </c>
      <c r="CO25" s="97"/>
      <c r="CR25" s="1" t="e">
        <f>B25-#REF!</f>
        <v>#REF!</v>
      </c>
    </row>
    <row r="26" spans="1:96" x14ac:dyDescent="0.7">
      <c r="A26" s="18" t="s">
        <v>400</v>
      </c>
      <c r="B26" s="103" t="s">
        <v>443</v>
      </c>
      <c r="C26" s="19" t="s">
        <v>444</v>
      </c>
      <c r="D26" s="104">
        <f>ROUND(VLOOKUP($B26,'[4]3.ข้อมูลงบทดลองปัจจุบัน'!$A$5:$CL$846,3,0),2)</f>
        <v>354330.73</v>
      </c>
      <c r="E26" s="104">
        <f>ROUND(VLOOKUP($B26,'[4]3.ข้อมูลงบทดลองปัจจุบัน'!$A$5:$CL$846,4,0),2)</f>
        <v>52461</v>
      </c>
      <c r="F26" s="104">
        <f>ROUND(VLOOKUP($B26,'[4]3.ข้อมูลงบทดลองปัจจุบัน'!$A$5:$CL$846,5,0),2)</f>
        <v>153808</v>
      </c>
      <c r="G26" s="104">
        <f>ROUND(VLOOKUP($B26,'[4]3.ข้อมูลงบทดลองปัจจุบัน'!$A$5:$CL$846,6,0),2)</f>
        <v>131700</v>
      </c>
      <c r="H26" s="104">
        <f>ROUND(VLOOKUP($B26,'[4]3.ข้อมูลงบทดลองปัจจุบัน'!$A$5:$CL$846,7,0),2)</f>
        <v>30003</v>
      </c>
      <c r="I26" s="104">
        <f>ROUND(VLOOKUP($B26,'[4]3.ข้อมูลงบทดลองปัจจุบัน'!$A$5:$CL$846,8,0),2)</f>
        <v>124659</v>
      </c>
      <c r="J26" s="104">
        <f>ROUND(VLOOKUP($B26,'[4]3.ข้อมูลงบทดลองปัจจุบัน'!$A$5:$CL$846,9,0),2)</f>
        <v>66860.75</v>
      </c>
      <c r="K26" s="104">
        <f>ROUND(VLOOKUP($B26,'[4]3.ข้อมูลงบทดลองปัจจุบัน'!$A$5:$CL$846,10,0),2)</f>
        <v>131792</v>
      </c>
      <c r="L26" s="104">
        <f>ROUND(VLOOKUP($B26,'[4]3.ข้อมูลงบทดลองปัจจุบัน'!$A$5:$CL$846,11,0),2)</f>
        <v>23821.35</v>
      </c>
      <c r="M26" s="104">
        <f>ROUND(VLOOKUP($B26,'[4]3.ข้อมูลงบทดลองปัจจุบัน'!$A$5:$CL$846,12,0),2)</f>
        <v>51312</v>
      </c>
      <c r="N26" s="104">
        <f>ROUND(VLOOKUP($B26,'[4]3.ข้อมูลงบทดลองปัจจุบัน'!$A$5:$CL$846,13,0),2)</f>
        <v>107668</v>
      </c>
      <c r="O26" s="104">
        <f>ROUND(VLOOKUP($B26,'[4]3.ข้อมูลงบทดลองปัจจุบัน'!$A$5:$CL$846,14,0),2)</f>
        <v>3916.7</v>
      </c>
      <c r="P26" s="104">
        <f>ROUND(VLOOKUP($B26,'[4]3.ข้อมูลงบทดลองปัจจุบัน'!$A$5:$CL$846,15,0),2)</f>
        <v>170389</v>
      </c>
      <c r="Q26" s="104">
        <f>ROUND(VLOOKUP($B26,'[4]3.ข้อมูลงบทดลองปัจจุบัน'!$A$5:$CL$846,16,0),2)</f>
        <v>55548.12</v>
      </c>
      <c r="R26" s="104">
        <f>ROUND(VLOOKUP($B26,'[4]3.ข้อมูลงบทดลองปัจจุบัน'!$A$5:$CL$846,17,0),2)</f>
        <v>8562.5</v>
      </c>
      <c r="S26" s="104">
        <f>ROUND(VLOOKUP($B26,'[4]3.ข้อมูลงบทดลองปัจจุบัน'!$A$5:$CL$846,18,0),2)</f>
        <v>166660</v>
      </c>
      <c r="T26" s="104">
        <f>ROUND(VLOOKUP($B26,'[4]3.ข้อมูลงบทดลองปัจจุบัน'!$A$5:$CL$846,19,0),2)</f>
        <v>74272.06</v>
      </c>
      <c r="U26" s="104">
        <f>ROUND(VLOOKUP($B26,'[4]3.ข้อมูลงบทดลองปัจจุบัน'!$A$5:$CL$846,20,0),2)</f>
        <v>15990</v>
      </c>
      <c r="V26" s="104">
        <f>ROUND(VLOOKUP($B26,'[4]3.ข้อมูลงบทดลองปัจจุบัน'!$A$5:$CL$846,21,0),2)</f>
        <v>38946.5</v>
      </c>
      <c r="W26" s="104">
        <f>ROUND(VLOOKUP($B26,'[4]3.ข้อมูลงบทดลองปัจจุบัน'!$A$5:$CL$846,22,0),2)</f>
        <v>136801</v>
      </c>
      <c r="X26" s="104">
        <f>ROUND(VLOOKUP($B26,'[4]3.ข้อมูลงบทดลองปัจจุบัน'!$A$5:$CL$846,23,0),2)</f>
        <v>298305</v>
      </c>
      <c r="Y26" s="104">
        <f>ROUND(VLOOKUP($B26,'[4]3.ข้อมูลงบทดลองปัจจุบัน'!$A$5:$CL$846,24,0),2)</f>
        <v>52659</v>
      </c>
      <c r="Z26" s="104">
        <f>ROUND(VLOOKUP($B26,'[4]3.ข้อมูลงบทดลองปัจจุบัน'!$A$5:$CL$846,25,0),2)</f>
        <v>141413</v>
      </c>
      <c r="AA26" s="104">
        <f>ROUND(VLOOKUP($B26,'[4]3.ข้อมูลงบทดลองปัจจุบัน'!$A$5:$CL$846,26,0),2)</f>
        <v>76998</v>
      </c>
      <c r="AB26" s="104">
        <f>ROUND(VLOOKUP($B26,'[4]3.ข้อมูลงบทดลองปัจจุบัน'!$A$5:$CL$846,27,0),2)</f>
        <v>13165</v>
      </c>
      <c r="AC26" s="104">
        <f>ROUND(VLOOKUP($B26,'[4]3.ข้อมูลงบทดลองปัจจุบัน'!$A$5:$CL$846,28,0),2)</f>
        <v>73656</v>
      </c>
      <c r="AD26" s="104">
        <f>ROUND(VLOOKUP($B26,'[4]3.ข้อมูลงบทดลองปัจจุบัน'!$A$5:$CL$846,29,0),2)</f>
        <v>33022</v>
      </c>
      <c r="AE26" s="104">
        <f>ROUND(VLOOKUP($B26,'[4]3.ข้อมูลงบทดลองปัจจุบัน'!$A$5:$CL$846,30,0),2)</f>
        <v>74979</v>
      </c>
      <c r="AF26" s="104">
        <f>ROUND(VLOOKUP($B26,'[4]3.ข้อมูลงบทดลองปัจจุบัน'!$A$5:$CL$846,31,0),2)</f>
        <v>4100</v>
      </c>
      <c r="AG26" s="104">
        <f>ROUND(VLOOKUP($B26,'[4]3.ข้อมูลงบทดลองปัจจุบัน'!$A$5:$CL$846,32,0),2)</f>
        <v>14537</v>
      </c>
      <c r="AH26" s="104">
        <f>ROUND(VLOOKUP($B26,'[4]3.ข้อมูลงบทดลองปัจจุบัน'!$A$5:$CL$846,33,0),2)</f>
        <v>14826</v>
      </c>
      <c r="AI26" s="104">
        <f>ROUND(VLOOKUP($B26,'[4]3.ข้อมูลงบทดลองปัจจุบัน'!$A$5:$CL$846,34,0),2)</f>
        <v>80938</v>
      </c>
      <c r="AJ26" s="104">
        <f>ROUND(VLOOKUP($B26,'[4]3.ข้อมูลงบทดลองปัจจุบัน'!$A$5:$CL$846,35,0),2)</f>
        <v>70180</v>
      </c>
      <c r="AK26" s="104">
        <f>ROUND(VLOOKUP($B26,'[4]3.ข้อมูลงบทดลองปัจจุบัน'!$A$5:$CL$846,36,0),2)</f>
        <v>7605</v>
      </c>
      <c r="AL26" s="104">
        <f>ROUND(VLOOKUP($B26,'[4]3.ข้อมูลงบทดลองปัจจุบัน'!$A$5:$CL$846,37,0),2)</f>
        <v>69779.149999999994</v>
      </c>
      <c r="AM26" s="104">
        <f>ROUND(VLOOKUP($B26,'[4]3.ข้อมูลงบทดลองปัจจุบัน'!$A$5:$CL$846,38,0),2)</f>
        <v>35416</v>
      </c>
      <c r="AN26" s="104">
        <f>ROUND(VLOOKUP($B26,'[4]3.ข้อมูลงบทดลองปัจจุบัน'!$A$5:$CL$846,39,0),2)</f>
        <v>789</v>
      </c>
      <c r="AO26" s="104">
        <f>ROUND(VLOOKUP($B26,'[4]3.ข้อมูลงบทดลองปัจจุบัน'!$A$5:$CL$846,40,0),2)</f>
        <v>29986</v>
      </c>
      <c r="AP26" s="104">
        <f>ROUND(VLOOKUP($B26,'[4]3.ข้อมูลงบทดลองปัจจุบัน'!$A$5:$CL$846,41,0),2)</f>
        <v>49376.4</v>
      </c>
      <c r="AQ26" s="104">
        <f>ROUND(VLOOKUP($B26,'[4]3.ข้อมูลงบทดลองปัจจุบัน'!$A$5:$CL$846,42,0),2)</f>
        <v>27179</v>
      </c>
      <c r="AR26" s="104">
        <f>ROUND(VLOOKUP($B26,'[4]3.ข้อมูลงบทดลองปัจจุบัน'!$A$5:$CL$846,43,0),2)</f>
        <v>19133</v>
      </c>
      <c r="AS26" s="104">
        <f>ROUND(VLOOKUP($B26,'[4]3.ข้อมูลงบทดลองปัจจุบัน'!$A$5:$CL$846,44,0),2)</f>
        <v>99333.8</v>
      </c>
      <c r="AT26" s="104">
        <f>ROUND(VLOOKUP($B26,'[4]3.ข้อมูลงบทดลองปัจจุบัน'!$A$5:$CL$846,45,0),2)</f>
        <v>21854.25</v>
      </c>
      <c r="AU26" s="104">
        <f>ROUND(VLOOKUP($B26,'[4]3.ข้อมูลงบทดลองปัจจุบัน'!$A$5:$CL$846,46,0),2)</f>
        <v>37815</v>
      </c>
      <c r="AV26" s="104">
        <f>ROUND(VLOOKUP($B26,'[4]3.ข้อมูลงบทดลองปัจจุบัน'!$A$5:$CL$846,47,0),2)</f>
        <v>35377.5</v>
      </c>
      <c r="AW26" s="104">
        <f>ROUND(VLOOKUP($B26,'[4]3.ข้อมูลงบทดลองปัจจุบัน'!$A$5:$CL$846,48,0),2)</f>
        <v>15857</v>
      </c>
      <c r="AX26" s="104">
        <f>ROUND(VLOOKUP($B26,'[4]3.ข้อมูลงบทดลองปัจจุบัน'!$A$5:$CL$846,49,0),2)</f>
        <v>14327.25</v>
      </c>
      <c r="AY26" s="104">
        <f>ROUND(VLOOKUP($B26,'[4]3.ข้อมูลงบทดลองปัจจุบัน'!$A$5:$CL$846,50,0),2)</f>
        <v>60439.5</v>
      </c>
      <c r="AZ26" s="104">
        <f>ROUND(VLOOKUP($B26,'[4]3.ข้อมูลงบทดลองปัจจุบัน'!$A$5:$CL$846,51,0),2)</f>
        <v>17257</v>
      </c>
      <c r="BA26" s="104">
        <f>ROUND(VLOOKUP($B26,'[4]3.ข้อมูลงบทดลองปัจจุบัน'!$A$5:$CL$846,52,0),2)</f>
        <v>32785</v>
      </c>
      <c r="BB26" s="104">
        <f>ROUND(VLOOKUP($B26,'[4]3.ข้อมูลงบทดลองปัจจุบัน'!$A$5:$CL$846,53,0),2)</f>
        <v>100149.75</v>
      </c>
      <c r="BC26" s="104">
        <f>ROUND(VLOOKUP($B26,'[4]3.ข้อมูลงบทดลองปัจจุบัน'!$A$5:$CL$846,54,0),2)</f>
        <v>12875</v>
      </c>
      <c r="BD26" s="104">
        <f>ROUND(VLOOKUP($B26,'[4]3.ข้อมูลงบทดลองปัจจุบัน'!$A$5:$CL$846,55,0),2)</f>
        <v>334231.25</v>
      </c>
      <c r="BE26" s="104">
        <f>ROUND(VLOOKUP($B26,'[4]3.ข้อมูลงบทดลองปัจจุบัน'!$A$5:$CL$846,56,0),2)</f>
        <v>252156</v>
      </c>
      <c r="BF26" s="104">
        <f>ROUND(VLOOKUP($B26,'[4]3.ข้อมูลงบทดลองปัจจุบัน'!$A$5:$CL$846,57,0),2)</f>
        <v>81716.12</v>
      </c>
      <c r="BG26" s="104">
        <f>ROUND(VLOOKUP($B26,'[4]3.ข้อมูลงบทดลองปัจจุบัน'!$A$5:$CL$846,58,0),2)</f>
        <v>44537</v>
      </c>
      <c r="BH26" s="104">
        <f>ROUND(VLOOKUP($B26,'[4]3.ข้อมูลงบทดลองปัจจุบัน'!$A$5:$CL$846,59,0),2)</f>
        <v>159381.26</v>
      </c>
      <c r="BI26" s="104">
        <f>ROUND(VLOOKUP($B26,'[4]3.ข้อมูลงบทดลองปัจจุบัน'!$A$5:$CL$846,60,0),2)</f>
        <v>0</v>
      </c>
      <c r="BJ26" s="104">
        <f>ROUND(VLOOKUP($B26,'[4]3.ข้อมูลงบทดลองปัจจุบัน'!$A$5:$CL$846,61,0),2)</f>
        <v>0</v>
      </c>
      <c r="BK26" s="104">
        <f>ROUND(VLOOKUP($B26,'[4]3.ข้อมูลงบทดลองปัจจุบัน'!$A$5:$CL$846,62,0),2)</f>
        <v>0</v>
      </c>
      <c r="BL26" s="104">
        <f>ROUND(VLOOKUP($B26,'[4]3.ข้อมูลงบทดลองปัจจุบัน'!$A$5:$CL$846,63,0),2)</f>
        <v>0</v>
      </c>
      <c r="BM26" s="104">
        <f>ROUND(VLOOKUP($B26,'[4]3.ข้อมูลงบทดลองปัจจุบัน'!$A$5:$CL$846,64,0),2)</f>
        <v>49129.75</v>
      </c>
      <c r="BN26" s="104">
        <f>ROUND(VLOOKUP($B26,'[4]3.ข้อมูลงบทดลองปัจจุบัน'!$A$5:$CL$846,65,0),2)</f>
        <v>44555</v>
      </c>
      <c r="BO26" s="104">
        <f>ROUND(VLOOKUP($B26,'[4]3.ข้อมูลงบทดลองปัจจุบัน'!$A$5:$CL$846,66,0),2)</f>
        <v>27129</v>
      </c>
      <c r="BP26" s="104">
        <f>ROUND(VLOOKUP($B26,'[4]3.ข้อมูลงบทดลองปัจจุบัน'!$A$5:$CL$846,67,0),2)</f>
        <v>18371</v>
      </c>
      <c r="BQ26" s="104">
        <f>ROUND(VLOOKUP($B26,'[4]3.ข้อมูลงบทดลองปัจจุบัน'!$A$5:$CL$846,68,0),2)</f>
        <v>27602</v>
      </c>
      <c r="BR26" s="104">
        <f>ROUND(VLOOKUP($B26,'[4]3.ข้อมูลงบทดลองปัจจุบัน'!$A$5:$CL$846,69,0),2)</f>
        <v>23620</v>
      </c>
      <c r="BS26" s="104">
        <f>ROUND(VLOOKUP($B26,'[4]3.ข้อมูลงบทดลองปัจจุบัน'!$A$5:$CL$846,70,0),2)</f>
        <v>355522</v>
      </c>
      <c r="BT26" s="104">
        <f>ROUND(VLOOKUP($B26,'[4]3.ข้อมูลงบทดลองปัจจุบัน'!$A$5:$CL$846,71,0),2)</f>
        <v>24861</v>
      </c>
      <c r="BU26" s="104">
        <f>ROUND(VLOOKUP($B26,'[4]3.ข้อมูลงบทดลองปัจจุบัน'!$A$5:$CL$846,72,0),2)</f>
        <v>20520</v>
      </c>
      <c r="BV26" s="104">
        <f>ROUND(VLOOKUP($B26,'[4]3.ข้อมูลงบทดลองปัจจุบัน'!$A$5:$CL$846,73,0),2)</f>
        <v>26820</v>
      </c>
      <c r="BW26" s="104">
        <f>ROUND(VLOOKUP($B26,'[4]3.ข้อมูลงบทดลองปัจจุบัน'!$A$5:$CL$846,74,0),2)</f>
        <v>210</v>
      </c>
      <c r="BX26" s="104">
        <f>ROUND(VLOOKUP($B26,'[4]3.ข้อมูลงบทดลองปัจจุบัน'!$A$5:$CL$846,75,0),2)</f>
        <v>5267</v>
      </c>
      <c r="BY26" s="104">
        <f>ROUND(VLOOKUP($B26,'[4]3.ข้อมูลงบทดลองปัจจุบัน'!$A$5:$CL$846,76,0),2)</f>
        <v>9030.5</v>
      </c>
      <c r="BZ26" s="104">
        <f>ROUND(VLOOKUP($B26,'[4]3.ข้อมูลงบทดลองปัจจุบัน'!$A$5:$CL$846,77,0),2)</f>
        <v>4372</v>
      </c>
      <c r="CA26" s="104">
        <f>ROUND(VLOOKUP($B26,'[4]3.ข้อมูลงบทดลองปัจจุบัน'!$A$5:$CL$846,78,0),2)</f>
        <v>18925</v>
      </c>
      <c r="CB26" s="104">
        <f>ROUND(VLOOKUP($B26,'[4]3.ข้อมูลงบทดลองปัจจุบัน'!$A$5:$CL$846,79,0),2)</f>
        <v>12631</v>
      </c>
      <c r="CC26" s="104">
        <f>ROUND(VLOOKUP($B26,'[4]3.ข้อมูลงบทดลองปัจจุบัน'!$A$5:$CL$846,80,0),2)</f>
        <v>45251</v>
      </c>
      <c r="CD26" s="104">
        <f>ROUND(VLOOKUP($B26,'[4]3.ข้อมูลงบทดลองปัจจุบัน'!$A$5:$CL$846,81,0),2)</f>
        <v>11554</v>
      </c>
      <c r="CE26" s="104">
        <f>ROUND(VLOOKUP($B26,'[4]3.ข้อมูลงบทดลองปัจจุบัน'!$A$5:$CL$846,82,0),2)</f>
        <v>68532</v>
      </c>
      <c r="CF26" s="104">
        <f>ROUND(VLOOKUP($B26,'[4]3.ข้อมูลงบทดลองปัจจุบัน'!$A$5:$CL$846,83,0),2)</f>
        <v>24476.2</v>
      </c>
      <c r="CG26" s="104">
        <f>ROUND(VLOOKUP($B26,'[4]3.ข้อมูลงบทดลองปัจจุบัน'!$A$5:$CL$846,84,0),2)</f>
        <v>4930</v>
      </c>
      <c r="CH26" s="104">
        <f>ROUND(VLOOKUP($B26,'[4]3.ข้อมูลงบทดลองปัจจุบัน'!$A$5:$CL$846,85,0),2)</f>
        <v>755</v>
      </c>
      <c r="CI26" s="104">
        <f>ROUND(VLOOKUP($B26,'[4]3.ข้อมูลงบทดลองปัจจุบัน'!$A$5:$CL$846,86,0),2)</f>
        <v>27388</v>
      </c>
      <c r="CJ26" s="104">
        <f>ROUND(VLOOKUP($B26,'[4]3.ข้อมูลงบทดลองปัจจุบัน'!$A$5:$CL$846,87,0),2)</f>
        <v>2836</v>
      </c>
      <c r="CK26" s="104">
        <f>ROUND(VLOOKUP($B26,'[4]3.ข้อมูลงบทดลองปัจจุบัน'!$A$5:$CL$846,88,0),2)</f>
        <v>46344</v>
      </c>
      <c r="CL26" s="104">
        <f>ROUND(VLOOKUP($B26,'[4]3.ข้อมูลงบทดลองปัจจุบัน'!$A$5:$CL$846,89,0),2)</f>
        <v>255</v>
      </c>
      <c r="CM26" s="104">
        <f>ROUND(VLOOKUP($B26,'[4]3.ข้อมูลงบทดลองปัจจุบัน'!$A$5:$CL$846,90,0),2)</f>
        <v>2342</v>
      </c>
      <c r="CO26" s="97"/>
      <c r="CR26" s="1" t="e">
        <f>B26-#REF!</f>
        <v>#REF!</v>
      </c>
    </row>
    <row r="27" spans="1:96" x14ac:dyDescent="0.7">
      <c r="A27" s="18" t="s">
        <v>400</v>
      </c>
      <c r="B27" s="103" t="s">
        <v>445</v>
      </c>
      <c r="C27" s="19" t="s">
        <v>446</v>
      </c>
      <c r="D27" s="104">
        <f>ROUND(VLOOKUP($B27,'[4]3.ข้อมูลงบทดลองปัจจุบัน'!$A$5:$CL$846,3,0),2)</f>
        <v>0</v>
      </c>
      <c r="E27" s="104">
        <f>ROUND(VLOOKUP($B27,'[4]3.ข้อมูลงบทดลองปัจจุบัน'!$A$5:$CL$846,4,0),2)</f>
        <v>0</v>
      </c>
      <c r="F27" s="104">
        <f>ROUND(VLOOKUP($B27,'[4]3.ข้อมูลงบทดลองปัจจุบัน'!$A$5:$CL$846,5,0),2)</f>
        <v>0</v>
      </c>
      <c r="G27" s="104">
        <f>ROUND(VLOOKUP($B27,'[4]3.ข้อมูลงบทดลองปัจจุบัน'!$A$5:$CL$846,6,0),2)</f>
        <v>0</v>
      </c>
      <c r="H27" s="104">
        <f>ROUND(VLOOKUP($B27,'[4]3.ข้อมูลงบทดลองปัจจุบัน'!$A$5:$CL$846,7,0),2)</f>
        <v>0</v>
      </c>
      <c r="I27" s="104">
        <f>ROUND(VLOOKUP($B27,'[4]3.ข้อมูลงบทดลองปัจจุบัน'!$A$5:$CL$846,8,0),2)</f>
        <v>0</v>
      </c>
      <c r="J27" s="104">
        <f>ROUND(VLOOKUP($B27,'[4]3.ข้อมูลงบทดลองปัจจุบัน'!$A$5:$CL$846,9,0),2)</f>
        <v>0</v>
      </c>
      <c r="K27" s="104">
        <f>ROUND(VLOOKUP($B27,'[4]3.ข้อมูลงบทดลองปัจจุบัน'!$A$5:$CL$846,10,0),2)</f>
        <v>0</v>
      </c>
      <c r="L27" s="104">
        <f>ROUND(VLOOKUP($B27,'[4]3.ข้อมูลงบทดลองปัจจุบัน'!$A$5:$CL$846,11,0),2)</f>
        <v>0</v>
      </c>
      <c r="M27" s="104">
        <f>ROUND(VLOOKUP($B27,'[4]3.ข้อมูลงบทดลองปัจจุบัน'!$A$5:$CL$846,12,0),2)</f>
        <v>0</v>
      </c>
      <c r="N27" s="104">
        <f>ROUND(VLOOKUP($B27,'[4]3.ข้อมูลงบทดลองปัจจุบัน'!$A$5:$CL$846,13,0),2)</f>
        <v>5820</v>
      </c>
      <c r="O27" s="104">
        <f>ROUND(VLOOKUP($B27,'[4]3.ข้อมูลงบทดลองปัจจุบัน'!$A$5:$CL$846,14,0),2)</f>
        <v>0</v>
      </c>
      <c r="P27" s="104">
        <f>ROUND(VLOOKUP($B27,'[4]3.ข้อมูลงบทดลองปัจจุบัน'!$A$5:$CL$846,15,0),2)</f>
        <v>0</v>
      </c>
      <c r="Q27" s="104">
        <f>ROUND(VLOOKUP($B27,'[4]3.ข้อมูลงบทดลองปัจจุบัน'!$A$5:$CL$846,16,0),2)</f>
        <v>0</v>
      </c>
      <c r="R27" s="104">
        <f>ROUND(VLOOKUP($B27,'[4]3.ข้อมูลงบทดลองปัจจุบัน'!$A$5:$CL$846,17,0),2)</f>
        <v>0</v>
      </c>
      <c r="S27" s="104">
        <f>ROUND(VLOOKUP($B27,'[4]3.ข้อมูลงบทดลองปัจจุบัน'!$A$5:$CL$846,18,0),2)</f>
        <v>0</v>
      </c>
      <c r="T27" s="104">
        <f>ROUND(VLOOKUP($B27,'[4]3.ข้อมูลงบทดลองปัจจุบัน'!$A$5:$CL$846,19,0),2)</f>
        <v>0</v>
      </c>
      <c r="U27" s="104">
        <f>ROUND(VLOOKUP($B27,'[4]3.ข้อมูลงบทดลองปัจจุบัน'!$A$5:$CL$846,20,0),2)</f>
        <v>0</v>
      </c>
      <c r="V27" s="104">
        <f>ROUND(VLOOKUP($B27,'[4]3.ข้อมูลงบทดลองปัจจุบัน'!$A$5:$CL$846,21,0),2)</f>
        <v>0</v>
      </c>
      <c r="W27" s="104">
        <f>ROUND(VLOOKUP($B27,'[4]3.ข้อมูลงบทดลองปัจจุบัน'!$A$5:$CL$846,22,0),2)</f>
        <v>0</v>
      </c>
      <c r="X27" s="104">
        <f>ROUND(VLOOKUP($B27,'[4]3.ข้อมูลงบทดลองปัจจุบัน'!$A$5:$CL$846,23,0),2)</f>
        <v>0</v>
      </c>
      <c r="Y27" s="104">
        <f>ROUND(VLOOKUP($B27,'[4]3.ข้อมูลงบทดลองปัจจุบัน'!$A$5:$CL$846,24,0),2)</f>
        <v>0</v>
      </c>
      <c r="Z27" s="104">
        <f>ROUND(VLOOKUP($B27,'[4]3.ข้อมูลงบทดลองปัจจุบัน'!$A$5:$CL$846,25,0),2)</f>
        <v>0</v>
      </c>
      <c r="AA27" s="104">
        <f>ROUND(VLOOKUP($B27,'[4]3.ข้อมูลงบทดลองปัจจุบัน'!$A$5:$CL$846,26,0),2)</f>
        <v>0</v>
      </c>
      <c r="AB27" s="104">
        <f>ROUND(VLOOKUP($B27,'[4]3.ข้อมูลงบทดลองปัจจุบัน'!$A$5:$CL$846,27,0),2)</f>
        <v>0</v>
      </c>
      <c r="AC27" s="104">
        <f>ROUND(VLOOKUP($B27,'[4]3.ข้อมูลงบทดลองปัจจุบัน'!$A$5:$CL$846,28,0),2)</f>
        <v>0</v>
      </c>
      <c r="AD27" s="104">
        <f>ROUND(VLOOKUP($B27,'[4]3.ข้อมูลงบทดลองปัจจุบัน'!$A$5:$CL$846,29,0),2)</f>
        <v>0</v>
      </c>
      <c r="AE27" s="104">
        <f>ROUND(VLOOKUP($B27,'[4]3.ข้อมูลงบทดลองปัจจุบัน'!$A$5:$CL$846,30,0),2)</f>
        <v>0</v>
      </c>
      <c r="AF27" s="104">
        <f>ROUND(VLOOKUP($B27,'[4]3.ข้อมูลงบทดลองปัจจุบัน'!$A$5:$CL$846,31,0),2)</f>
        <v>0</v>
      </c>
      <c r="AG27" s="104">
        <f>ROUND(VLOOKUP($B27,'[4]3.ข้อมูลงบทดลองปัจจุบัน'!$A$5:$CL$846,32,0),2)</f>
        <v>0</v>
      </c>
      <c r="AH27" s="104">
        <f>ROUND(VLOOKUP($B27,'[4]3.ข้อมูลงบทดลองปัจจุบัน'!$A$5:$CL$846,33,0),2)</f>
        <v>0</v>
      </c>
      <c r="AI27" s="104">
        <f>ROUND(VLOOKUP($B27,'[4]3.ข้อมูลงบทดลองปัจจุบัน'!$A$5:$CL$846,34,0),2)</f>
        <v>0</v>
      </c>
      <c r="AJ27" s="104">
        <f>ROUND(VLOOKUP($B27,'[4]3.ข้อมูลงบทดลองปัจจุบัน'!$A$5:$CL$846,35,0),2)</f>
        <v>0</v>
      </c>
      <c r="AK27" s="104">
        <f>ROUND(VLOOKUP($B27,'[4]3.ข้อมูลงบทดลองปัจจุบัน'!$A$5:$CL$846,36,0),2)</f>
        <v>0</v>
      </c>
      <c r="AL27" s="104">
        <f>ROUND(VLOOKUP($B27,'[4]3.ข้อมูลงบทดลองปัจจุบัน'!$A$5:$CL$846,37,0),2)</f>
        <v>0</v>
      </c>
      <c r="AM27" s="104">
        <f>ROUND(VLOOKUP($B27,'[4]3.ข้อมูลงบทดลองปัจจุบัน'!$A$5:$CL$846,38,0),2)</f>
        <v>0</v>
      </c>
      <c r="AN27" s="104">
        <f>ROUND(VLOOKUP($B27,'[4]3.ข้อมูลงบทดลองปัจจุบัน'!$A$5:$CL$846,39,0),2)</f>
        <v>0</v>
      </c>
      <c r="AO27" s="104">
        <f>ROUND(VLOOKUP($B27,'[4]3.ข้อมูลงบทดลองปัจจุบัน'!$A$5:$CL$846,40,0),2)</f>
        <v>0</v>
      </c>
      <c r="AP27" s="104">
        <f>ROUND(VLOOKUP($B27,'[4]3.ข้อมูลงบทดลองปัจจุบัน'!$A$5:$CL$846,41,0),2)</f>
        <v>16220</v>
      </c>
      <c r="AQ27" s="104">
        <f>ROUND(VLOOKUP($B27,'[4]3.ข้อมูลงบทดลองปัจจุบัน'!$A$5:$CL$846,42,0),2)</f>
        <v>0</v>
      </c>
      <c r="AR27" s="104">
        <f>ROUND(VLOOKUP($B27,'[4]3.ข้อมูลงบทดลองปัจจุบัน'!$A$5:$CL$846,43,0),2)</f>
        <v>0</v>
      </c>
      <c r="AS27" s="104">
        <f>ROUND(VLOOKUP($B27,'[4]3.ข้อมูลงบทดลองปัจจุบัน'!$A$5:$CL$846,44,0),2)</f>
        <v>0</v>
      </c>
      <c r="AT27" s="104">
        <f>ROUND(VLOOKUP($B27,'[4]3.ข้อมูลงบทดลองปัจจุบัน'!$A$5:$CL$846,45,0),2)</f>
        <v>0</v>
      </c>
      <c r="AU27" s="104">
        <f>ROUND(VLOOKUP($B27,'[4]3.ข้อมูลงบทดลองปัจจุบัน'!$A$5:$CL$846,46,0),2)</f>
        <v>0</v>
      </c>
      <c r="AV27" s="104">
        <f>ROUND(VLOOKUP($B27,'[4]3.ข้อมูลงบทดลองปัจจุบัน'!$A$5:$CL$846,47,0),2)</f>
        <v>0</v>
      </c>
      <c r="AW27" s="104">
        <f>ROUND(VLOOKUP($B27,'[4]3.ข้อมูลงบทดลองปัจจุบัน'!$A$5:$CL$846,48,0),2)</f>
        <v>0</v>
      </c>
      <c r="AX27" s="104">
        <f>ROUND(VLOOKUP($B27,'[4]3.ข้อมูลงบทดลองปัจจุบัน'!$A$5:$CL$846,49,0),2)</f>
        <v>0</v>
      </c>
      <c r="AY27" s="104">
        <f>ROUND(VLOOKUP($B27,'[4]3.ข้อมูลงบทดลองปัจจุบัน'!$A$5:$CL$846,50,0),2)</f>
        <v>0</v>
      </c>
      <c r="AZ27" s="104">
        <f>ROUND(VLOOKUP($B27,'[4]3.ข้อมูลงบทดลองปัจจุบัน'!$A$5:$CL$846,51,0),2)</f>
        <v>0</v>
      </c>
      <c r="BA27" s="104">
        <f>ROUND(VLOOKUP($B27,'[4]3.ข้อมูลงบทดลองปัจจุบัน'!$A$5:$CL$846,52,0),2)</f>
        <v>0</v>
      </c>
      <c r="BB27" s="104">
        <f>ROUND(VLOOKUP($B27,'[4]3.ข้อมูลงบทดลองปัจจุบัน'!$A$5:$CL$846,53,0),2)</f>
        <v>276045.44</v>
      </c>
      <c r="BC27" s="104">
        <f>ROUND(VLOOKUP($B27,'[4]3.ข้อมูลงบทดลองปัจจุบัน'!$A$5:$CL$846,54,0),2)</f>
        <v>0</v>
      </c>
      <c r="BD27" s="104">
        <f>ROUND(VLOOKUP($B27,'[4]3.ข้อมูลงบทดลองปัจจุบัน'!$A$5:$CL$846,55,0),2)</f>
        <v>0</v>
      </c>
      <c r="BE27" s="104">
        <f>ROUND(VLOOKUP($B27,'[4]3.ข้อมูลงบทดลองปัจจุบัน'!$A$5:$CL$846,56,0),2)</f>
        <v>0</v>
      </c>
      <c r="BF27" s="104">
        <f>ROUND(VLOOKUP($B27,'[4]3.ข้อมูลงบทดลองปัจจุบัน'!$A$5:$CL$846,57,0),2)</f>
        <v>47080.38</v>
      </c>
      <c r="BG27" s="104">
        <f>ROUND(VLOOKUP($B27,'[4]3.ข้อมูลงบทดลองปัจจุบัน'!$A$5:$CL$846,58,0),2)</f>
        <v>0</v>
      </c>
      <c r="BH27" s="104">
        <f>ROUND(VLOOKUP($B27,'[4]3.ข้อมูลงบทดลองปัจจุบัน'!$A$5:$CL$846,59,0),2)</f>
        <v>29810</v>
      </c>
      <c r="BI27" s="104">
        <f>ROUND(VLOOKUP($B27,'[4]3.ข้อมูลงบทดลองปัจจุบัน'!$A$5:$CL$846,60,0),2)</f>
        <v>0</v>
      </c>
      <c r="BJ27" s="104">
        <f>ROUND(VLOOKUP($B27,'[4]3.ข้อมูลงบทดลองปัจจุบัน'!$A$5:$CL$846,61,0),2)</f>
        <v>0</v>
      </c>
      <c r="BK27" s="104">
        <f>ROUND(VLOOKUP($B27,'[4]3.ข้อมูลงบทดลองปัจจุบัน'!$A$5:$CL$846,62,0),2)</f>
        <v>0</v>
      </c>
      <c r="BL27" s="104">
        <f>ROUND(VLOOKUP($B27,'[4]3.ข้อมูลงบทดลองปัจจุบัน'!$A$5:$CL$846,63,0),2)</f>
        <v>0</v>
      </c>
      <c r="BM27" s="104">
        <f>ROUND(VLOOKUP($B27,'[4]3.ข้อมูลงบทดลองปัจจุบัน'!$A$5:$CL$846,64,0),2)</f>
        <v>0</v>
      </c>
      <c r="BN27" s="104">
        <f>ROUND(VLOOKUP($B27,'[4]3.ข้อมูลงบทดลองปัจจุบัน'!$A$5:$CL$846,65,0),2)</f>
        <v>0</v>
      </c>
      <c r="BO27" s="104">
        <f>ROUND(VLOOKUP($B27,'[4]3.ข้อมูลงบทดลองปัจจุบัน'!$A$5:$CL$846,66,0),2)</f>
        <v>0</v>
      </c>
      <c r="BP27" s="104">
        <f>ROUND(VLOOKUP($B27,'[4]3.ข้อมูลงบทดลองปัจจุบัน'!$A$5:$CL$846,67,0),2)</f>
        <v>0</v>
      </c>
      <c r="BQ27" s="104">
        <f>ROUND(VLOOKUP($B27,'[4]3.ข้อมูลงบทดลองปัจจุบัน'!$A$5:$CL$846,68,0),2)</f>
        <v>0</v>
      </c>
      <c r="BR27" s="104">
        <f>ROUND(VLOOKUP($B27,'[4]3.ข้อมูลงบทดลองปัจจุบัน'!$A$5:$CL$846,69,0),2)</f>
        <v>0</v>
      </c>
      <c r="BS27" s="104">
        <f>ROUND(VLOOKUP($B27,'[4]3.ข้อมูลงบทดลองปัจจุบัน'!$A$5:$CL$846,70,0),2)</f>
        <v>0</v>
      </c>
      <c r="BT27" s="104">
        <f>ROUND(VLOOKUP($B27,'[4]3.ข้อมูลงบทดลองปัจจุบัน'!$A$5:$CL$846,71,0),2)</f>
        <v>0</v>
      </c>
      <c r="BU27" s="104">
        <f>ROUND(VLOOKUP($B27,'[4]3.ข้อมูลงบทดลองปัจจุบัน'!$A$5:$CL$846,72,0),2)</f>
        <v>0</v>
      </c>
      <c r="BV27" s="104">
        <f>ROUND(VLOOKUP($B27,'[4]3.ข้อมูลงบทดลองปัจจุบัน'!$A$5:$CL$846,73,0),2)</f>
        <v>0</v>
      </c>
      <c r="BW27" s="104">
        <f>ROUND(VLOOKUP($B27,'[4]3.ข้อมูลงบทดลองปัจจุบัน'!$A$5:$CL$846,74,0),2)</f>
        <v>0</v>
      </c>
      <c r="BX27" s="104">
        <f>ROUND(VLOOKUP($B27,'[4]3.ข้อมูลงบทดลองปัจจุบัน'!$A$5:$CL$846,75,0),2)</f>
        <v>0</v>
      </c>
      <c r="BY27" s="104">
        <f>ROUND(VLOOKUP($B27,'[4]3.ข้อมูลงบทดลองปัจจุบัน'!$A$5:$CL$846,76,0),2)</f>
        <v>0</v>
      </c>
      <c r="BZ27" s="104">
        <f>ROUND(VLOOKUP($B27,'[4]3.ข้อมูลงบทดลองปัจจุบัน'!$A$5:$CL$846,77,0),2)</f>
        <v>0</v>
      </c>
      <c r="CA27" s="104">
        <f>ROUND(VLOOKUP($B27,'[4]3.ข้อมูลงบทดลองปัจจุบัน'!$A$5:$CL$846,78,0),2)</f>
        <v>0</v>
      </c>
      <c r="CB27" s="104">
        <f>ROUND(VLOOKUP($B27,'[4]3.ข้อมูลงบทดลองปัจจุบัน'!$A$5:$CL$846,79,0),2)</f>
        <v>0</v>
      </c>
      <c r="CC27" s="104">
        <f>ROUND(VLOOKUP($B27,'[4]3.ข้อมูลงบทดลองปัจจุบัน'!$A$5:$CL$846,80,0),2)</f>
        <v>0</v>
      </c>
      <c r="CD27" s="104">
        <f>ROUND(VLOOKUP($B27,'[4]3.ข้อมูลงบทดลองปัจจุบัน'!$A$5:$CL$846,81,0),2)</f>
        <v>0</v>
      </c>
      <c r="CE27" s="104">
        <f>ROUND(VLOOKUP($B27,'[4]3.ข้อมูลงบทดลองปัจจุบัน'!$A$5:$CL$846,82,0),2)</f>
        <v>0</v>
      </c>
      <c r="CF27" s="104">
        <f>ROUND(VLOOKUP($B27,'[4]3.ข้อมูลงบทดลองปัจจุบัน'!$A$5:$CL$846,83,0),2)</f>
        <v>8788.7999999999993</v>
      </c>
      <c r="CG27" s="104">
        <f>ROUND(VLOOKUP($B27,'[4]3.ข้อมูลงบทดลองปัจจุบัน'!$A$5:$CL$846,84,0),2)</f>
        <v>0</v>
      </c>
      <c r="CH27" s="104">
        <f>ROUND(VLOOKUP($B27,'[4]3.ข้อมูลงบทดลองปัจจุบัน'!$A$5:$CL$846,85,0),2)</f>
        <v>33605</v>
      </c>
      <c r="CI27" s="104">
        <f>ROUND(VLOOKUP($B27,'[4]3.ข้อมูลงบทดลองปัจจุบัน'!$A$5:$CL$846,86,0),2)</f>
        <v>0</v>
      </c>
      <c r="CJ27" s="104">
        <f>ROUND(VLOOKUP($B27,'[4]3.ข้อมูลงบทดลองปัจจุบัน'!$A$5:$CL$846,87,0),2)</f>
        <v>0</v>
      </c>
      <c r="CK27" s="104">
        <f>ROUND(VLOOKUP($B27,'[4]3.ข้อมูลงบทดลองปัจจุบัน'!$A$5:$CL$846,88,0),2)</f>
        <v>0</v>
      </c>
      <c r="CL27" s="104">
        <f>ROUND(VLOOKUP($B27,'[4]3.ข้อมูลงบทดลองปัจจุบัน'!$A$5:$CL$846,89,0),2)</f>
        <v>0</v>
      </c>
      <c r="CM27" s="104">
        <f>ROUND(VLOOKUP($B27,'[4]3.ข้อมูลงบทดลองปัจจุบัน'!$A$5:$CL$846,90,0),2)</f>
        <v>0</v>
      </c>
      <c r="CO27" s="97"/>
      <c r="CR27" s="1" t="e">
        <f>B27-#REF!</f>
        <v>#REF!</v>
      </c>
    </row>
    <row r="28" spans="1:96" x14ac:dyDescent="0.7">
      <c r="A28" s="18" t="s">
        <v>400</v>
      </c>
      <c r="B28" s="103" t="s">
        <v>447</v>
      </c>
      <c r="C28" s="19" t="s">
        <v>448</v>
      </c>
      <c r="D28" s="104">
        <f>ROUND(VLOOKUP($B28,'[4]3.ข้อมูลงบทดลองปัจจุบัน'!$A$5:$CL$846,3,0),2)</f>
        <v>50</v>
      </c>
      <c r="E28" s="104">
        <f>ROUND(VLOOKUP($B28,'[4]3.ข้อมูลงบทดลองปัจจุบัน'!$A$5:$CL$846,4,0),2)</f>
        <v>0</v>
      </c>
      <c r="F28" s="104">
        <f>ROUND(VLOOKUP($B28,'[4]3.ข้อมูลงบทดลองปัจจุบัน'!$A$5:$CL$846,5,0),2)</f>
        <v>0</v>
      </c>
      <c r="G28" s="104">
        <f>ROUND(VLOOKUP($B28,'[4]3.ข้อมูลงบทดลองปัจจุบัน'!$A$5:$CL$846,6,0),2)</f>
        <v>0</v>
      </c>
      <c r="H28" s="104">
        <f>ROUND(VLOOKUP($B28,'[4]3.ข้อมูลงบทดลองปัจจุบัน'!$A$5:$CL$846,7,0),2)</f>
        <v>0</v>
      </c>
      <c r="I28" s="104">
        <f>ROUND(VLOOKUP($B28,'[4]3.ข้อมูลงบทดลองปัจจุบัน'!$A$5:$CL$846,8,0),2)</f>
        <v>0</v>
      </c>
      <c r="J28" s="104">
        <f>ROUND(VLOOKUP($B28,'[4]3.ข้อมูลงบทดลองปัจจุบัน'!$A$5:$CL$846,9,0),2)</f>
        <v>0</v>
      </c>
      <c r="K28" s="104">
        <f>ROUND(VLOOKUP($B28,'[4]3.ข้อมูลงบทดลองปัจจุบัน'!$A$5:$CL$846,10,0),2)</f>
        <v>0</v>
      </c>
      <c r="L28" s="104">
        <f>ROUND(VLOOKUP($B28,'[4]3.ข้อมูลงบทดลองปัจจุบัน'!$A$5:$CL$846,11,0),2)</f>
        <v>0</v>
      </c>
      <c r="M28" s="104">
        <f>ROUND(VLOOKUP($B28,'[4]3.ข้อมูลงบทดลองปัจจุบัน'!$A$5:$CL$846,12,0),2)</f>
        <v>0</v>
      </c>
      <c r="N28" s="104">
        <f>ROUND(VLOOKUP($B28,'[4]3.ข้อมูลงบทดลองปัจจุบัน'!$A$5:$CL$846,13,0),2)</f>
        <v>2011</v>
      </c>
      <c r="O28" s="104">
        <f>ROUND(VLOOKUP($B28,'[4]3.ข้อมูลงบทดลองปัจจุบัน'!$A$5:$CL$846,14,0),2)</f>
        <v>0</v>
      </c>
      <c r="P28" s="104">
        <f>ROUND(VLOOKUP($B28,'[4]3.ข้อมูลงบทดลองปัจจุบัน'!$A$5:$CL$846,15,0),2)</f>
        <v>86292</v>
      </c>
      <c r="Q28" s="104">
        <f>ROUND(VLOOKUP($B28,'[4]3.ข้อมูลงบทดลองปัจจุบัน'!$A$5:$CL$846,16,0),2)</f>
        <v>0</v>
      </c>
      <c r="R28" s="104">
        <f>ROUND(VLOOKUP($B28,'[4]3.ข้อมูลงบทดลองปัจจุบัน'!$A$5:$CL$846,17,0),2)</f>
        <v>0</v>
      </c>
      <c r="S28" s="104">
        <f>ROUND(VLOOKUP($B28,'[4]3.ข้อมูลงบทดลองปัจจุบัน'!$A$5:$CL$846,18,0),2)</f>
        <v>0</v>
      </c>
      <c r="T28" s="104">
        <f>ROUND(VLOOKUP($B28,'[4]3.ข้อมูลงบทดลองปัจจุบัน'!$A$5:$CL$846,19,0),2)</f>
        <v>0</v>
      </c>
      <c r="U28" s="104">
        <f>ROUND(VLOOKUP($B28,'[4]3.ข้อมูลงบทดลองปัจจุบัน'!$A$5:$CL$846,20,0),2)</f>
        <v>0</v>
      </c>
      <c r="V28" s="104">
        <f>ROUND(VLOOKUP($B28,'[4]3.ข้อมูลงบทดลองปัจจุบัน'!$A$5:$CL$846,21,0),2)</f>
        <v>0</v>
      </c>
      <c r="W28" s="104">
        <f>ROUND(VLOOKUP($B28,'[4]3.ข้อมูลงบทดลองปัจจุบัน'!$A$5:$CL$846,22,0),2)</f>
        <v>0</v>
      </c>
      <c r="X28" s="104">
        <f>ROUND(VLOOKUP($B28,'[4]3.ข้อมูลงบทดลองปัจจุบัน'!$A$5:$CL$846,23,0),2)</f>
        <v>118036</v>
      </c>
      <c r="Y28" s="104">
        <f>ROUND(VLOOKUP($B28,'[4]3.ข้อมูลงบทดลองปัจจุบัน'!$A$5:$CL$846,24,0),2)</f>
        <v>0</v>
      </c>
      <c r="Z28" s="104">
        <f>ROUND(VLOOKUP($B28,'[4]3.ข้อมูลงบทดลองปัจจุบัน'!$A$5:$CL$846,25,0),2)</f>
        <v>11604</v>
      </c>
      <c r="AA28" s="104">
        <f>ROUND(VLOOKUP($B28,'[4]3.ข้อมูลงบทดลองปัจจุบัน'!$A$5:$CL$846,26,0),2)</f>
        <v>0</v>
      </c>
      <c r="AB28" s="104">
        <f>ROUND(VLOOKUP($B28,'[4]3.ข้อมูลงบทดลองปัจจุบัน'!$A$5:$CL$846,27,0),2)</f>
        <v>0</v>
      </c>
      <c r="AC28" s="104">
        <f>ROUND(VLOOKUP($B28,'[4]3.ข้อมูลงบทดลองปัจจุบัน'!$A$5:$CL$846,28,0),2)</f>
        <v>0</v>
      </c>
      <c r="AD28" s="104">
        <f>ROUND(VLOOKUP($B28,'[4]3.ข้อมูลงบทดลองปัจจุบัน'!$A$5:$CL$846,29,0),2)</f>
        <v>0</v>
      </c>
      <c r="AE28" s="104">
        <f>ROUND(VLOOKUP($B28,'[4]3.ข้อมูลงบทดลองปัจจุบัน'!$A$5:$CL$846,30,0),2)</f>
        <v>0</v>
      </c>
      <c r="AF28" s="104">
        <f>ROUND(VLOOKUP($B28,'[4]3.ข้อมูลงบทดลองปัจจุบัน'!$A$5:$CL$846,31,0),2)</f>
        <v>0</v>
      </c>
      <c r="AG28" s="104">
        <f>ROUND(VLOOKUP($B28,'[4]3.ข้อมูลงบทดลองปัจจุบัน'!$A$5:$CL$846,32,0),2)</f>
        <v>0</v>
      </c>
      <c r="AH28" s="104">
        <f>ROUND(VLOOKUP($B28,'[4]3.ข้อมูลงบทดลองปัจจุบัน'!$A$5:$CL$846,33,0),2)</f>
        <v>613</v>
      </c>
      <c r="AI28" s="104">
        <f>ROUND(VLOOKUP($B28,'[4]3.ข้อมูลงบทดลองปัจจุบัน'!$A$5:$CL$846,34,0),2)</f>
        <v>4766</v>
      </c>
      <c r="AJ28" s="104">
        <f>ROUND(VLOOKUP($B28,'[4]3.ข้อมูลงบทดลองปัจจุบัน'!$A$5:$CL$846,35,0),2)</f>
        <v>7607</v>
      </c>
      <c r="AK28" s="104">
        <f>ROUND(VLOOKUP($B28,'[4]3.ข้อมูลงบทดลองปัจจุบัน'!$A$5:$CL$846,36,0),2)</f>
        <v>0</v>
      </c>
      <c r="AL28" s="104">
        <f>ROUND(VLOOKUP($B28,'[4]3.ข้อมูลงบทดลองปัจจุบัน'!$A$5:$CL$846,37,0),2)</f>
        <v>493064.45</v>
      </c>
      <c r="AM28" s="104">
        <f>ROUND(VLOOKUP($B28,'[4]3.ข้อมูลงบทดลองปัจจุบัน'!$A$5:$CL$846,38,0),2)</f>
        <v>0</v>
      </c>
      <c r="AN28" s="104">
        <f>ROUND(VLOOKUP($B28,'[4]3.ข้อมูลงบทดลองปัจจุบัน'!$A$5:$CL$846,39,0),2)</f>
        <v>0</v>
      </c>
      <c r="AO28" s="104">
        <f>ROUND(VLOOKUP($B28,'[4]3.ข้อมูลงบทดลองปัจจุบัน'!$A$5:$CL$846,40,0),2)</f>
        <v>690</v>
      </c>
      <c r="AP28" s="104">
        <f>ROUND(VLOOKUP($B28,'[4]3.ข้อมูลงบทดลองปัจจุบัน'!$A$5:$CL$846,41,0),2)</f>
        <v>0</v>
      </c>
      <c r="AQ28" s="104">
        <f>ROUND(VLOOKUP($B28,'[4]3.ข้อมูลงบทดลองปัจจุบัน'!$A$5:$CL$846,42,0),2)</f>
        <v>0</v>
      </c>
      <c r="AR28" s="104">
        <f>ROUND(VLOOKUP($B28,'[4]3.ข้อมูลงบทดลองปัจจุบัน'!$A$5:$CL$846,43,0),2)</f>
        <v>0</v>
      </c>
      <c r="AS28" s="104">
        <f>ROUND(VLOOKUP($B28,'[4]3.ข้อมูลงบทดลองปัจจุบัน'!$A$5:$CL$846,44,0),2)</f>
        <v>1442</v>
      </c>
      <c r="AT28" s="104">
        <f>ROUND(VLOOKUP($B28,'[4]3.ข้อมูลงบทดลองปัจจุบัน'!$A$5:$CL$846,45,0),2)</f>
        <v>0</v>
      </c>
      <c r="AU28" s="104">
        <f>ROUND(VLOOKUP($B28,'[4]3.ข้อมูลงบทดลองปัจจุบัน'!$A$5:$CL$846,46,0),2)</f>
        <v>0</v>
      </c>
      <c r="AV28" s="104">
        <f>ROUND(VLOOKUP($B28,'[4]3.ข้อมูลงบทดลองปัจจุบัน'!$A$5:$CL$846,47,0),2)</f>
        <v>1810</v>
      </c>
      <c r="AW28" s="104">
        <f>ROUND(VLOOKUP($B28,'[4]3.ข้อมูลงบทดลองปัจจุบัน'!$A$5:$CL$846,48,0),2)</f>
        <v>0</v>
      </c>
      <c r="AX28" s="104">
        <f>ROUND(VLOOKUP($B28,'[4]3.ข้อมูลงบทดลองปัจจุบัน'!$A$5:$CL$846,49,0),2)</f>
        <v>0</v>
      </c>
      <c r="AY28" s="104">
        <f>ROUND(VLOOKUP($B28,'[4]3.ข้อมูลงบทดลองปัจจุบัน'!$A$5:$CL$846,50,0),2)</f>
        <v>0</v>
      </c>
      <c r="AZ28" s="104">
        <f>ROUND(VLOOKUP($B28,'[4]3.ข้อมูลงบทดลองปัจจุบัน'!$A$5:$CL$846,51,0),2)</f>
        <v>0</v>
      </c>
      <c r="BA28" s="104">
        <f>ROUND(VLOOKUP($B28,'[4]3.ข้อมูลงบทดลองปัจจุบัน'!$A$5:$CL$846,52,0),2)</f>
        <v>900</v>
      </c>
      <c r="BB28" s="104">
        <f>ROUND(VLOOKUP($B28,'[4]3.ข้อมูลงบทดลองปัจจุบัน'!$A$5:$CL$846,53,0),2)</f>
        <v>12356</v>
      </c>
      <c r="BC28" s="104">
        <f>ROUND(VLOOKUP($B28,'[4]3.ข้อมูลงบทดลองปัจจุบัน'!$A$5:$CL$846,54,0),2)</f>
        <v>0</v>
      </c>
      <c r="BD28" s="104">
        <f>ROUND(VLOOKUP($B28,'[4]3.ข้อมูลงบทดลองปัจจุบัน'!$A$5:$CL$846,55,0),2)</f>
        <v>59287</v>
      </c>
      <c r="BE28" s="104">
        <f>ROUND(VLOOKUP($B28,'[4]3.ข้อมูลงบทดลองปัจจุบัน'!$A$5:$CL$846,56,0),2)</f>
        <v>0</v>
      </c>
      <c r="BF28" s="104">
        <f>ROUND(VLOOKUP($B28,'[4]3.ข้อมูลงบทดลองปัจจุบัน'!$A$5:$CL$846,57,0),2)</f>
        <v>0</v>
      </c>
      <c r="BG28" s="104">
        <f>ROUND(VLOOKUP($B28,'[4]3.ข้อมูลงบทดลองปัจจุบัน'!$A$5:$CL$846,58,0),2)</f>
        <v>0</v>
      </c>
      <c r="BH28" s="104">
        <f>ROUND(VLOOKUP($B28,'[4]3.ข้อมูลงบทดลองปัจจุบัน'!$A$5:$CL$846,59,0),2)</f>
        <v>7502</v>
      </c>
      <c r="BI28" s="104">
        <f>ROUND(VLOOKUP($B28,'[4]3.ข้อมูลงบทดลองปัจจุบัน'!$A$5:$CL$846,60,0),2)</f>
        <v>0</v>
      </c>
      <c r="BJ28" s="104">
        <f>ROUND(VLOOKUP($B28,'[4]3.ข้อมูลงบทดลองปัจจุบัน'!$A$5:$CL$846,61,0),2)</f>
        <v>0</v>
      </c>
      <c r="BK28" s="104">
        <f>ROUND(VLOOKUP($B28,'[4]3.ข้อมูลงบทดลองปัจจุบัน'!$A$5:$CL$846,62,0),2)</f>
        <v>0</v>
      </c>
      <c r="BL28" s="104">
        <f>ROUND(VLOOKUP($B28,'[4]3.ข้อมูลงบทดลองปัจจุบัน'!$A$5:$CL$846,63,0),2)</f>
        <v>28971</v>
      </c>
      <c r="BM28" s="104">
        <f>ROUND(VLOOKUP($B28,'[4]3.ข้อมูลงบทดลองปัจจุบัน'!$A$5:$CL$846,64,0),2)</f>
        <v>55015.75</v>
      </c>
      <c r="BN28" s="104">
        <f>ROUND(VLOOKUP($B28,'[4]3.ข้อมูลงบทดลองปัจจุบัน'!$A$5:$CL$846,65,0),2)</f>
        <v>0</v>
      </c>
      <c r="BO28" s="104">
        <f>ROUND(VLOOKUP($B28,'[4]3.ข้อมูลงบทดลองปัจจุบัน'!$A$5:$CL$846,66,0),2)</f>
        <v>0</v>
      </c>
      <c r="BP28" s="104">
        <f>ROUND(VLOOKUP($B28,'[4]3.ข้อมูลงบทดลองปัจจุบัน'!$A$5:$CL$846,67,0),2)</f>
        <v>0</v>
      </c>
      <c r="BQ28" s="104">
        <f>ROUND(VLOOKUP($B28,'[4]3.ข้อมูลงบทดลองปัจจุบัน'!$A$5:$CL$846,68,0),2)</f>
        <v>0</v>
      </c>
      <c r="BR28" s="104">
        <f>ROUND(VLOOKUP($B28,'[4]3.ข้อมูลงบทดลองปัจจุบัน'!$A$5:$CL$846,69,0),2)</f>
        <v>0</v>
      </c>
      <c r="BS28" s="104">
        <f>ROUND(VLOOKUP($B28,'[4]3.ข้อมูลงบทดลองปัจจุบัน'!$A$5:$CL$846,70,0),2)</f>
        <v>120681</v>
      </c>
      <c r="BT28" s="104">
        <f>ROUND(VLOOKUP($B28,'[4]3.ข้อมูลงบทดลองปัจจุบัน'!$A$5:$CL$846,71,0),2)</f>
        <v>0</v>
      </c>
      <c r="BU28" s="104">
        <f>ROUND(VLOOKUP($B28,'[4]3.ข้อมูลงบทดลองปัจจุบัน'!$A$5:$CL$846,72,0),2)</f>
        <v>0</v>
      </c>
      <c r="BV28" s="104">
        <f>ROUND(VLOOKUP($B28,'[4]3.ข้อมูลงบทดลองปัจจุบัน'!$A$5:$CL$846,73,0),2)</f>
        <v>130</v>
      </c>
      <c r="BW28" s="104">
        <f>ROUND(VLOOKUP($B28,'[4]3.ข้อมูลงบทดลองปัจจุบัน'!$A$5:$CL$846,74,0),2)</f>
        <v>0</v>
      </c>
      <c r="BX28" s="104">
        <f>ROUND(VLOOKUP($B28,'[4]3.ข้อมูลงบทดลองปัจจุบัน'!$A$5:$CL$846,75,0),2)</f>
        <v>0</v>
      </c>
      <c r="BY28" s="104">
        <f>ROUND(VLOOKUP($B28,'[4]3.ข้อมูลงบทดลองปัจจุบัน'!$A$5:$CL$846,76,0),2)</f>
        <v>0</v>
      </c>
      <c r="BZ28" s="104">
        <f>ROUND(VLOOKUP($B28,'[4]3.ข้อมูลงบทดลองปัจจุบัน'!$A$5:$CL$846,77,0),2)</f>
        <v>0</v>
      </c>
      <c r="CA28" s="104">
        <f>ROUND(VLOOKUP($B28,'[4]3.ข้อมูลงบทดลองปัจจุบัน'!$A$5:$CL$846,78,0),2)</f>
        <v>0</v>
      </c>
      <c r="CB28" s="104">
        <f>ROUND(VLOOKUP($B28,'[4]3.ข้อมูลงบทดลองปัจจุบัน'!$A$5:$CL$846,79,0),2)</f>
        <v>0</v>
      </c>
      <c r="CC28" s="104">
        <f>ROUND(VLOOKUP($B28,'[4]3.ข้อมูลงบทดลองปัจจุบัน'!$A$5:$CL$846,80,0),2)</f>
        <v>0</v>
      </c>
      <c r="CD28" s="104">
        <f>ROUND(VLOOKUP($B28,'[4]3.ข้อมูลงบทดลองปัจจุบัน'!$A$5:$CL$846,81,0),2)</f>
        <v>0</v>
      </c>
      <c r="CE28" s="104">
        <f>ROUND(VLOOKUP($B28,'[4]3.ข้อมูลงบทดลองปัจจุบัน'!$A$5:$CL$846,82,0),2)</f>
        <v>0</v>
      </c>
      <c r="CF28" s="104">
        <f>ROUND(VLOOKUP($B28,'[4]3.ข้อมูลงบทดลองปัจจุบัน'!$A$5:$CL$846,83,0),2)</f>
        <v>0</v>
      </c>
      <c r="CG28" s="104">
        <f>ROUND(VLOOKUP($B28,'[4]3.ข้อมูลงบทดลองปัจจุบัน'!$A$5:$CL$846,84,0),2)</f>
        <v>0</v>
      </c>
      <c r="CH28" s="104">
        <f>ROUND(VLOOKUP($B28,'[4]3.ข้อมูลงบทดลองปัจจุบัน'!$A$5:$CL$846,85,0),2)</f>
        <v>0</v>
      </c>
      <c r="CI28" s="104">
        <f>ROUND(VLOOKUP($B28,'[4]3.ข้อมูลงบทดลองปัจจุบัน'!$A$5:$CL$846,86,0),2)</f>
        <v>0</v>
      </c>
      <c r="CJ28" s="104">
        <f>ROUND(VLOOKUP($B28,'[4]3.ข้อมูลงบทดลองปัจจุบัน'!$A$5:$CL$846,87,0),2)</f>
        <v>0</v>
      </c>
      <c r="CK28" s="104">
        <f>ROUND(VLOOKUP($B28,'[4]3.ข้อมูลงบทดลองปัจจุบัน'!$A$5:$CL$846,88,0),2)</f>
        <v>0</v>
      </c>
      <c r="CL28" s="104">
        <f>ROUND(VLOOKUP($B28,'[4]3.ข้อมูลงบทดลองปัจจุบัน'!$A$5:$CL$846,89,0),2)</f>
        <v>0</v>
      </c>
      <c r="CM28" s="104">
        <f>ROUND(VLOOKUP($B28,'[4]3.ข้อมูลงบทดลองปัจจุบัน'!$A$5:$CL$846,90,0),2)</f>
        <v>0</v>
      </c>
      <c r="CO28" s="97"/>
      <c r="CR28" s="1" t="e">
        <f>B28-#REF!</f>
        <v>#REF!</v>
      </c>
    </row>
    <row r="29" spans="1:96" x14ac:dyDescent="0.7">
      <c r="A29" s="18" t="s">
        <v>400</v>
      </c>
      <c r="B29" s="103" t="s">
        <v>449</v>
      </c>
      <c r="C29" s="19" t="s">
        <v>450</v>
      </c>
      <c r="D29" s="104">
        <f>ROUND(VLOOKUP($B29,'[4]3.ข้อมูลงบทดลองปัจจุบัน'!$A$5:$CL$846,3,0),2)</f>
        <v>28000</v>
      </c>
      <c r="E29" s="104">
        <f>ROUND(VLOOKUP($B29,'[4]3.ข้อมูลงบทดลองปัจจุบัน'!$A$5:$CL$846,4,0),2)</f>
        <v>0</v>
      </c>
      <c r="F29" s="104">
        <f>ROUND(VLOOKUP($B29,'[4]3.ข้อมูลงบทดลองปัจจุบัน'!$A$5:$CL$846,5,0),2)</f>
        <v>111570</v>
      </c>
      <c r="G29" s="104">
        <f>ROUND(VLOOKUP($B29,'[4]3.ข้อมูลงบทดลองปัจจุบัน'!$A$5:$CL$846,6,0),2)</f>
        <v>74450</v>
      </c>
      <c r="H29" s="104">
        <f>ROUND(VLOOKUP($B29,'[4]3.ข้อมูลงบทดลองปัจจุบัน'!$A$5:$CL$846,7,0),2)</f>
        <v>0</v>
      </c>
      <c r="I29" s="104">
        <f>ROUND(VLOOKUP($B29,'[4]3.ข้อมูลงบทดลองปัจจุบัน'!$A$5:$CL$846,8,0),2)</f>
        <v>13000</v>
      </c>
      <c r="J29" s="104">
        <f>ROUND(VLOOKUP($B29,'[4]3.ข้อมูลงบทดลองปัจจุบัน'!$A$5:$CL$846,9,0),2)</f>
        <v>40500</v>
      </c>
      <c r="K29" s="104">
        <f>ROUND(VLOOKUP($B29,'[4]3.ข้อมูลงบทดลองปัจจุบัน'!$A$5:$CL$846,10,0),2)</f>
        <v>86500</v>
      </c>
      <c r="L29" s="104">
        <f>ROUND(VLOOKUP($B29,'[4]3.ข้อมูลงบทดลองปัจจุบัน'!$A$5:$CL$846,11,0),2)</f>
        <v>12500</v>
      </c>
      <c r="M29" s="104">
        <f>ROUND(VLOOKUP($B29,'[4]3.ข้อมูลงบทดลองปัจจุบัน'!$A$5:$CL$846,12,0),2)</f>
        <v>26500</v>
      </c>
      <c r="N29" s="104">
        <f>ROUND(VLOOKUP($B29,'[4]3.ข้อมูลงบทดลองปัจจุบัน'!$A$5:$CL$846,13,0),2)</f>
        <v>64500</v>
      </c>
      <c r="O29" s="104">
        <f>ROUND(VLOOKUP($B29,'[4]3.ข้อมูลงบทดลองปัจจุบัน'!$A$5:$CL$846,14,0),2)</f>
        <v>2500</v>
      </c>
      <c r="P29" s="104">
        <f>ROUND(VLOOKUP($B29,'[4]3.ข้อมูลงบทดลองปัจจุบัน'!$A$5:$CL$846,15,0),2)</f>
        <v>116895</v>
      </c>
      <c r="Q29" s="104">
        <f>ROUND(VLOOKUP($B29,'[4]3.ข้อมูลงบทดลองปัจจุบัน'!$A$5:$CL$846,16,0),2)</f>
        <v>32000</v>
      </c>
      <c r="R29" s="104">
        <f>ROUND(VLOOKUP($B29,'[4]3.ข้อมูลงบทดลองปัจจุบัน'!$A$5:$CL$846,17,0),2)</f>
        <v>12200</v>
      </c>
      <c r="S29" s="104">
        <f>ROUND(VLOOKUP($B29,'[4]3.ข้อมูลงบทดลองปัจจุบัน'!$A$5:$CL$846,18,0),2)</f>
        <v>5484</v>
      </c>
      <c r="T29" s="104">
        <f>ROUND(VLOOKUP($B29,'[4]3.ข้อมูลงบทดลองปัจจุบัน'!$A$5:$CL$846,19,0),2)</f>
        <v>0</v>
      </c>
      <c r="U29" s="104">
        <f>ROUND(VLOOKUP($B29,'[4]3.ข้อมูลงบทดลองปัจจุบัน'!$A$5:$CL$846,20,0),2)</f>
        <v>3200</v>
      </c>
      <c r="V29" s="104">
        <f>ROUND(VLOOKUP($B29,'[4]3.ข้อมูลงบทดลองปัจจุบัน'!$A$5:$CL$846,21,0),2)</f>
        <v>37500</v>
      </c>
      <c r="W29" s="104">
        <f>ROUND(VLOOKUP($B29,'[4]3.ข้อมูลงบทดลองปัจจุบัน'!$A$5:$CL$846,22,0),2)</f>
        <v>37500</v>
      </c>
      <c r="X29" s="104">
        <f>ROUND(VLOOKUP($B29,'[4]3.ข้อมูลงบทดลองปัจจุบัน'!$A$5:$CL$846,23,0),2)</f>
        <v>291100</v>
      </c>
      <c r="Y29" s="104">
        <f>ROUND(VLOOKUP($B29,'[4]3.ข้อมูลงบทดลองปัจจุบัน'!$A$5:$CL$846,24,0),2)</f>
        <v>20330</v>
      </c>
      <c r="Z29" s="104">
        <f>ROUND(VLOOKUP($B29,'[4]3.ข้อมูลงบทดลองปัจจุบัน'!$A$5:$CL$846,25,0),2)</f>
        <v>74000</v>
      </c>
      <c r="AA29" s="104">
        <f>ROUND(VLOOKUP($B29,'[4]3.ข้อมูลงบทดลองปัจจุบัน'!$A$5:$CL$846,26,0),2)</f>
        <v>79670</v>
      </c>
      <c r="AB29" s="104">
        <f>ROUND(VLOOKUP($B29,'[4]3.ข้อมูลงบทดลองปัจจุบัน'!$A$5:$CL$846,27,0),2)</f>
        <v>0</v>
      </c>
      <c r="AC29" s="104">
        <f>ROUND(VLOOKUP($B29,'[4]3.ข้อมูลงบทดลองปัจจุบัน'!$A$5:$CL$846,28,0),2)</f>
        <v>23500</v>
      </c>
      <c r="AD29" s="104">
        <f>ROUND(VLOOKUP($B29,'[4]3.ข้อมูลงบทดลองปัจจุบัน'!$A$5:$CL$846,29,0),2)</f>
        <v>0</v>
      </c>
      <c r="AE29" s="104">
        <f>ROUND(VLOOKUP($B29,'[4]3.ข้อมูลงบทดลองปัจจุบัน'!$A$5:$CL$846,30,0),2)</f>
        <v>66500</v>
      </c>
      <c r="AF29" s="104">
        <f>ROUND(VLOOKUP($B29,'[4]3.ข้อมูลงบทดลองปัจจุบัน'!$A$5:$CL$846,31,0),2)</f>
        <v>4500</v>
      </c>
      <c r="AG29" s="104">
        <f>ROUND(VLOOKUP($B29,'[4]3.ข้อมูลงบทดลองปัจจุบัน'!$A$5:$CL$846,32,0),2)</f>
        <v>6370</v>
      </c>
      <c r="AH29" s="104">
        <f>ROUND(VLOOKUP($B29,'[4]3.ข้อมูลงบทดลองปัจจุบัน'!$A$5:$CL$846,33,0),2)</f>
        <v>23500</v>
      </c>
      <c r="AI29" s="104">
        <f>ROUND(VLOOKUP($B29,'[4]3.ข้อมูลงบทดลองปัจจุบัน'!$A$5:$CL$846,34,0),2)</f>
        <v>36300</v>
      </c>
      <c r="AJ29" s="104">
        <f>ROUND(VLOOKUP($B29,'[4]3.ข้อมูลงบทดลองปัจจุบัน'!$A$5:$CL$846,35,0),2)</f>
        <v>46600</v>
      </c>
      <c r="AK29" s="104">
        <f>ROUND(VLOOKUP($B29,'[4]3.ข้อมูลงบทดลองปัจจุบัน'!$A$5:$CL$846,36,0),2)</f>
        <v>11500</v>
      </c>
      <c r="AL29" s="104">
        <f>ROUND(VLOOKUP($B29,'[4]3.ข้อมูลงบทดลองปัจจุบัน'!$A$5:$CL$846,37,0),2)</f>
        <v>55000</v>
      </c>
      <c r="AM29" s="104">
        <f>ROUND(VLOOKUP($B29,'[4]3.ข้อมูลงบทดลองปัจจุบัน'!$A$5:$CL$846,38,0),2)</f>
        <v>9500</v>
      </c>
      <c r="AN29" s="104">
        <f>ROUND(VLOOKUP($B29,'[4]3.ข้อมูลงบทดลองปัจจุบัน'!$A$5:$CL$846,39,0),2)</f>
        <v>3999</v>
      </c>
      <c r="AO29" s="104">
        <f>ROUND(VLOOKUP($B29,'[4]3.ข้อมูลงบทดลองปัจจุบัน'!$A$5:$CL$846,40,0),2)</f>
        <v>29000</v>
      </c>
      <c r="AP29" s="104">
        <f>ROUND(VLOOKUP($B29,'[4]3.ข้อมูลงบทดลองปัจจุบัน'!$A$5:$CL$846,41,0),2)</f>
        <v>21000</v>
      </c>
      <c r="AQ29" s="104">
        <f>ROUND(VLOOKUP($B29,'[4]3.ข้อมูลงบทดลองปัจจุบัน'!$A$5:$CL$846,42,0),2)</f>
        <v>11500</v>
      </c>
      <c r="AR29" s="104">
        <f>ROUND(VLOOKUP($B29,'[4]3.ข้อมูลงบทดลองปัจจุบัน'!$A$5:$CL$846,43,0),2)</f>
        <v>5500</v>
      </c>
      <c r="AS29" s="104">
        <f>ROUND(VLOOKUP($B29,'[4]3.ข้อมูลงบทดลองปัจจุบัน'!$A$5:$CL$846,44,0),2)</f>
        <v>0</v>
      </c>
      <c r="AT29" s="104">
        <f>ROUND(VLOOKUP($B29,'[4]3.ข้อมูลงบทดลองปัจจุบัน'!$A$5:$CL$846,45,0),2)</f>
        <v>4000</v>
      </c>
      <c r="AU29" s="104">
        <f>ROUND(VLOOKUP($B29,'[4]3.ข้อมูลงบทดลองปัจจุบัน'!$A$5:$CL$846,46,0),2)</f>
        <v>16500</v>
      </c>
      <c r="AV29" s="104">
        <f>ROUND(VLOOKUP($B29,'[4]3.ข้อมูลงบทดลองปัจจุบัน'!$A$5:$CL$846,47,0),2)</f>
        <v>7000</v>
      </c>
      <c r="AW29" s="104">
        <f>ROUND(VLOOKUP($B29,'[4]3.ข้อมูลงบทดลองปัจจุบัน'!$A$5:$CL$846,48,0),2)</f>
        <v>9500</v>
      </c>
      <c r="AX29" s="104">
        <f>ROUND(VLOOKUP($B29,'[4]3.ข้อมูลงบทดลองปัจจุบัน'!$A$5:$CL$846,49,0),2)</f>
        <v>6660</v>
      </c>
      <c r="AY29" s="104">
        <f>ROUND(VLOOKUP($B29,'[4]3.ข้อมูลงบทดลองปัจจุบัน'!$A$5:$CL$846,50,0),2)</f>
        <v>16500</v>
      </c>
      <c r="AZ29" s="104">
        <f>ROUND(VLOOKUP($B29,'[4]3.ข้อมูลงบทดลองปัจจุบัน'!$A$5:$CL$846,51,0),2)</f>
        <v>7500</v>
      </c>
      <c r="BA29" s="104">
        <f>ROUND(VLOOKUP($B29,'[4]3.ข้อมูลงบทดลองปัจจุบัน'!$A$5:$CL$846,52,0),2)</f>
        <v>7500</v>
      </c>
      <c r="BB29" s="104">
        <f>ROUND(VLOOKUP($B29,'[4]3.ข้อมูลงบทดลองปัจจุบัน'!$A$5:$CL$846,53,0),2)</f>
        <v>50500</v>
      </c>
      <c r="BC29" s="104">
        <f>ROUND(VLOOKUP($B29,'[4]3.ข้อมูลงบทดลองปัจจุบัน'!$A$5:$CL$846,54,0),2)</f>
        <v>4000</v>
      </c>
      <c r="BD29" s="104">
        <f>ROUND(VLOOKUP($B29,'[4]3.ข้อมูลงบทดลองปัจจุบัน'!$A$5:$CL$846,55,0),2)</f>
        <v>138000</v>
      </c>
      <c r="BE29" s="104">
        <f>ROUND(VLOOKUP($B29,'[4]3.ข้อมูลงบทดลองปัจจุบัน'!$A$5:$CL$846,56,0),2)</f>
        <v>0</v>
      </c>
      <c r="BF29" s="104">
        <f>ROUND(VLOOKUP($B29,'[4]3.ข้อมูลงบทดลองปัจจุบัน'!$A$5:$CL$846,57,0),2)</f>
        <v>60500</v>
      </c>
      <c r="BG29" s="104">
        <f>ROUND(VLOOKUP($B29,'[4]3.ข้อมูลงบทดลองปัจจุบัน'!$A$5:$CL$846,58,0),2)</f>
        <v>60000</v>
      </c>
      <c r="BH29" s="104">
        <f>ROUND(VLOOKUP($B29,'[4]3.ข้อมูลงบทดลองปัจจุบัน'!$A$5:$CL$846,59,0),2)</f>
        <v>68730</v>
      </c>
      <c r="BI29" s="104">
        <f>ROUND(VLOOKUP($B29,'[4]3.ข้อมูลงบทดลองปัจจุบัน'!$A$5:$CL$846,60,0),2)</f>
        <v>0</v>
      </c>
      <c r="BJ29" s="104">
        <f>ROUND(VLOOKUP($B29,'[4]3.ข้อมูลงบทดลองปัจจุบัน'!$A$5:$CL$846,61,0),2)</f>
        <v>0</v>
      </c>
      <c r="BK29" s="104">
        <f>ROUND(VLOOKUP($B29,'[4]3.ข้อมูลงบทดลองปัจจุบัน'!$A$5:$CL$846,62,0),2)</f>
        <v>0</v>
      </c>
      <c r="BL29" s="104">
        <f>ROUND(VLOOKUP($B29,'[4]3.ข้อมูลงบทดลองปัจจุบัน'!$A$5:$CL$846,63,0),2)</f>
        <v>0</v>
      </c>
      <c r="BM29" s="104">
        <f>ROUND(VLOOKUP($B29,'[4]3.ข้อมูลงบทดลองปัจจุบัน'!$A$5:$CL$846,64,0),2)</f>
        <v>43000</v>
      </c>
      <c r="BN29" s="104">
        <f>ROUND(VLOOKUP($B29,'[4]3.ข้อมูลงบทดลองปัจจุบัน'!$A$5:$CL$846,65,0),2)</f>
        <v>50550</v>
      </c>
      <c r="BO29" s="104">
        <f>ROUND(VLOOKUP($B29,'[4]3.ข้อมูลงบทดลองปัจจุบัน'!$A$5:$CL$846,66,0),2)</f>
        <v>10000</v>
      </c>
      <c r="BP29" s="104">
        <f>ROUND(VLOOKUP($B29,'[4]3.ข้อมูลงบทดลองปัจจุบัน'!$A$5:$CL$846,67,0),2)</f>
        <v>9000</v>
      </c>
      <c r="BQ29" s="104">
        <f>ROUND(VLOOKUP($B29,'[4]3.ข้อมูลงบทดลองปัจจุบัน'!$A$5:$CL$846,68,0),2)</f>
        <v>7000</v>
      </c>
      <c r="BR29" s="104">
        <f>ROUND(VLOOKUP($B29,'[4]3.ข้อมูลงบทดลองปัจจุบัน'!$A$5:$CL$846,69,0),2)</f>
        <v>22500</v>
      </c>
      <c r="BS29" s="104">
        <f>ROUND(VLOOKUP($B29,'[4]3.ข้อมูลงบทดลองปัจจุบัน'!$A$5:$CL$846,70,0),2)</f>
        <v>407055</v>
      </c>
      <c r="BT29" s="104">
        <f>ROUND(VLOOKUP($B29,'[4]3.ข้อมูลงบทดลองปัจจุบัน'!$A$5:$CL$846,71,0),2)</f>
        <v>18440</v>
      </c>
      <c r="BU29" s="104">
        <f>ROUND(VLOOKUP($B29,'[4]3.ข้อมูลงบทดลองปัจจุบัน'!$A$5:$CL$846,72,0),2)</f>
        <v>0</v>
      </c>
      <c r="BV29" s="104">
        <f>ROUND(VLOOKUP($B29,'[4]3.ข้อมูลงบทดลองปัจจุบัน'!$A$5:$CL$846,73,0),2)</f>
        <v>37000</v>
      </c>
      <c r="BW29" s="104">
        <f>ROUND(VLOOKUP($B29,'[4]3.ข้อมูลงบทดลองปัจจุบัน'!$A$5:$CL$846,74,0),2)</f>
        <v>0</v>
      </c>
      <c r="BX29" s="104">
        <f>ROUND(VLOOKUP($B29,'[4]3.ข้อมูลงบทดลองปัจจุบัน'!$A$5:$CL$846,75,0),2)</f>
        <v>10007</v>
      </c>
      <c r="BY29" s="104">
        <f>ROUND(VLOOKUP($B29,'[4]3.ข้อมูลงบทดลองปัจจุบัน'!$A$5:$CL$846,76,0),2)</f>
        <v>15500</v>
      </c>
      <c r="BZ29" s="104">
        <f>ROUND(VLOOKUP($B29,'[4]3.ข้อมูลงบทดลองปัจจุบัน'!$A$5:$CL$846,77,0),2)</f>
        <v>5030</v>
      </c>
      <c r="CA29" s="104">
        <f>ROUND(VLOOKUP($B29,'[4]3.ข้อมูลงบทดลองปัจจุบัน'!$A$5:$CL$846,78,0),2)</f>
        <v>2000</v>
      </c>
      <c r="CB29" s="104">
        <f>ROUND(VLOOKUP($B29,'[4]3.ข้อมูลงบทดลองปัจจุบัน'!$A$5:$CL$846,79,0),2)</f>
        <v>11000</v>
      </c>
      <c r="CC29" s="104">
        <f>ROUND(VLOOKUP($B29,'[4]3.ข้อมูลงบทดลองปัจจุบัน'!$A$5:$CL$846,80,0),2)</f>
        <v>1000</v>
      </c>
      <c r="CD29" s="104">
        <f>ROUND(VLOOKUP($B29,'[4]3.ข้อมูลงบทดลองปัจจุบัน'!$A$5:$CL$846,81,0),2)</f>
        <v>45500</v>
      </c>
      <c r="CE29" s="104">
        <f>ROUND(VLOOKUP($B29,'[4]3.ข้อมูลงบทดลองปัจจุบัน'!$A$5:$CL$846,82,0),2)</f>
        <v>8500</v>
      </c>
      <c r="CF29" s="104">
        <f>ROUND(VLOOKUP($B29,'[4]3.ข้อมูลงบทดลองปัจจุบัน'!$A$5:$CL$846,83,0),2)</f>
        <v>52100</v>
      </c>
      <c r="CG29" s="104">
        <f>ROUND(VLOOKUP($B29,'[4]3.ข้อมูลงบทดลองปัจจุบัน'!$A$5:$CL$846,84,0),2)</f>
        <v>0</v>
      </c>
      <c r="CH29" s="104">
        <f>ROUND(VLOOKUP($B29,'[4]3.ข้อมูลงบทดลองปัจจุบัน'!$A$5:$CL$846,85,0),2)</f>
        <v>0</v>
      </c>
      <c r="CI29" s="104">
        <f>ROUND(VLOOKUP($B29,'[4]3.ข้อมูลงบทดลองปัจจุบัน'!$A$5:$CL$846,86,0),2)</f>
        <v>16650</v>
      </c>
      <c r="CJ29" s="104">
        <f>ROUND(VLOOKUP($B29,'[4]3.ข้อมูลงบทดลองปัจจุบัน'!$A$5:$CL$846,87,0),2)</f>
        <v>0</v>
      </c>
      <c r="CK29" s="104">
        <f>ROUND(VLOOKUP($B29,'[4]3.ข้อมูลงบทดลองปัจจุบัน'!$A$5:$CL$846,88,0),2)</f>
        <v>11000</v>
      </c>
      <c r="CL29" s="104">
        <f>ROUND(VLOOKUP($B29,'[4]3.ข้อมูลงบทดลองปัจจุบัน'!$A$5:$CL$846,89,0),2)</f>
        <v>0</v>
      </c>
      <c r="CM29" s="104">
        <f>ROUND(VLOOKUP($B29,'[4]3.ข้อมูลงบทดลองปัจจุบัน'!$A$5:$CL$846,90,0),2)</f>
        <v>1000</v>
      </c>
      <c r="CO29" s="97"/>
      <c r="CR29" s="1" t="e">
        <f>B29-#REF!</f>
        <v>#REF!</v>
      </c>
    </row>
    <row r="30" spans="1:96" x14ac:dyDescent="0.7">
      <c r="A30" s="18" t="s">
        <v>400</v>
      </c>
      <c r="B30" s="103" t="s">
        <v>451</v>
      </c>
      <c r="C30" s="19" t="s">
        <v>452</v>
      </c>
      <c r="D30" s="104">
        <f>ROUND(VLOOKUP($B30,'[4]3.ข้อมูลงบทดลองปัจจุบัน'!$A$5:$CL$846,3,0),2)</f>
        <v>0</v>
      </c>
      <c r="E30" s="104">
        <f>ROUND(VLOOKUP($B30,'[4]3.ข้อมูลงบทดลองปัจจุบัน'!$A$5:$CL$846,4,0),2)</f>
        <v>0</v>
      </c>
      <c r="F30" s="104">
        <f>ROUND(VLOOKUP($B30,'[4]3.ข้อมูลงบทดลองปัจจุบัน'!$A$5:$CL$846,5,0),2)</f>
        <v>0</v>
      </c>
      <c r="G30" s="104">
        <f>ROUND(VLOOKUP($B30,'[4]3.ข้อมูลงบทดลองปัจจุบัน'!$A$5:$CL$846,6,0),2)</f>
        <v>0</v>
      </c>
      <c r="H30" s="104">
        <f>ROUND(VLOOKUP($B30,'[4]3.ข้อมูลงบทดลองปัจจุบัน'!$A$5:$CL$846,7,0),2)</f>
        <v>518</v>
      </c>
      <c r="I30" s="104">
        <f>ROUND(VLOOKUP($B30,'[4]3.ข้อมูลงบทดลองปัจจุบัน'!$A$5:$CL$846,8,0),2)</f>
        <v>0</v>
      </c>
      <c r="J30" s="104">
        <f>ROUND(VLOOKUP($B30,'[4]3.ข้อมูลงบทดลองปัจจุบัน'!$A$5:$CL$846,9,0),2)</f>
        <v>500</v>
      </c>
      <c r="K30" s="104">
        <f>ROUND(VLOOKUP($B30,'[4]3.ข้อมูลงบทดลองปัจจุบัน'!$A$5:$CL$846,10,0),2)</f>
        <v>170</v>
      </c>
      <c r="L30" s="104">
        <f>ROUND(VLOOKUP($B30,'[4]3.ข้อมูลงบทดลองปัจจุบัน'!$A$5:$CL$846,11,0),2)</f>
        <v>2977.28</v>
      </c>
      <c r="M30" s="104">
        <f>ROUND(VLOOKUP($B30,'[4]3.ข้อมูลงบทดลองปัจจุบัน'!$A$5:$CL$846,12,0),2)</f>
        <v>0</v>
      </c>
      <c r="N30" s="104">
        <f>ROUND(VLOOKUP($B30,'[4]3.ข้อมูลงบทดลองปัจจุบัน'!$A$5:$CL$846,13,0),2)</f>
        <v>613</v>
      </c>
      <c r="O30" s="104">
        <f>ROUND(VLOOKUP($B30,'[4]3.ข้อมูลงบทดลองปัจจุบัน'!$A$5:$CL$846,14,0),2)</f>
        <v>0</v>
      </c>
      <c r="P30" s="104">
        <f>ROUND(VLOOKUP($B30,'[4]3.ข้อมูลงบทดลองปัจจุบัน'!$A$5:$CL$846,15,0),2)</f>
        <v>16895</v>
      </c>
      <c r="Q30" s="104">
        <f>ROUND(VLOOKUP($B30,'[4]3.ข้อมูลงบทดลองปัจจุบัน'!$A$5:$CL$846,16,0),2)</f>
        <v>0</v>
      </c>
      <c r="R30" s="104">
        <f>ROUND(VLOOKUP($B30,'[4]3.ข้อมูลงบทดลองปัจจุบัน'!$A$5:$CL$846,17,0),2)</f>
        <v>330</v>
      </c>
      <c r="S30" s="104">
        <f>ROUND(VLOOKUP($B30,'[4]3.ข้อมูลงบทดลองปัจจุบัน'!$A$5:$CL$846,18,0),2)</f>
        <v>0</v>
      </c>
      <c r="T30" s="104">
        <f>ROUND(VLOOKUP($B30,'[4]3.ข้อมูลงบทดลองปัจจุบัน'!$A$5:$CL$846,19,0),2)</f>
        <v>0</v>
      </c>
      <c r="U30" s="104">
        <f>ROUND(VLOOKUP($B30,'[4]3.ข้อมูลงบทดลองปัจจุบัน'!$A$5:$CL$846,20,0),2)</f>
        <v>0</v>
      </c>
      <c r="V30" s="104">
        <f>ROUND(VLOOKUP($B30,'[4]3.ข้อมูลงบทดลองปัจจุบัน'!$A$5:$CL$846,21,0),2)</f>
        <v>0</v>
      </c>
      <c r="W30" s="104">
        <f>ROUND(VLOOKUP($B30,'[4]3.ข้อมูลงบทดลองปัจจุบัน'!$A$5:$CL$846,22,0),2)</f>
        <v>0</v>
      </c>
      <c r="X30" s="104">
        <f>ROUND(VLOOKUP($B30,'[4]3.ข้อมูลงบทดลองปัจจุบัน'!$A$5:$CL$846,23,0),2)</f>
        <v>615246</v>
      </c>
      <c r="Y30" s="104">
        <f>ROUND(VLOOKUP($B30,'[4]3.ข้อมูลงบทดลองปัจจุบัน'!$A$5:$CL$846,24,0),2)</f>
        <v>0</v>
      </c>
      <c r="Z30" s="104">
        <f>ROUND(VLOOKUP($B30,'[4]3.ข้อมูลงบทดลองปัจจุบัน'!$A$5:$CL$846,25,0),2)</f>
        <v>0</v>
      </c>
      <c r="AA30" s="104">
        <f>ROUND(VLOOKUP($B30,'[4]3.ข้อมูลงบทดลองปัจจุบัน'!$A$5:$CL$846,26,0),2)</f>
        <v>0</v>
      </c>
      <c r="AB30" s="104">
        <f>ROUND(VLOOKUP($B30,'[4]3.ข้อมูลงบทดลองปัจจุบัน'!$A$5:$CL$846,27,0),2)</f>
        <v>0</v>
      </c>
      <c r="AC30" s="104">
        <f>ROUND(VLOOKUP($B30,'[4]3.ข้อมูลงบทดลองปัจจุบัน'!$A$5:$CL$846,28,0),2)</f>
        <v>0</v>
      </c>
      <c r="AD30" s="104">
        <f>ROUND(VLOOKUP($B30,'[4]3.ข้อมูลงบทดลองปัจจุบัน'!$A$5:$CL$846,29,0),2)</f>
        <v>0</v>
      </c>
      <c r="AE30" s="104">
        <f>ROUND(VLOOKUP($B30,'[4]3.ข้อมูลงบทดลองปัจจุบัน'!$A$5:$CL$846,30,0),2)</f>
        <v>0</v>
      </c>
      <c r="AF30" s="104">
        <f>ROUND(VLOOKUP($B30,'[4]3.ข้อมูลงบทดลองปัจจุบัน'!$A$5:$CL$846,31,0),2)</f>
        <v>0</v>
      </c>
      <c r="AG30" s="104">
        <f>ROUND(VLOOKUP($B30,'[4]3.ข้อมูลงบทดลองปัจจุบัน'!$A$5:$CL$846,32,0),2)</f>
        <v>0</v>
      </c>
      <c r="AH30" s="104">
        <f>ROUND(VLOOKUP($B30,'[4]3.ข้อมูลงบทดลองปัจจุบัน'!$A$5:$CL$846,33,0),2)</f>
        <v>0</v>
      </c>
      <c r="AI30" s="104">
        <f>ROUND(VLOOKUP($B30,'[4]3.ข้อมูลงบทดลองปัจจุบัน'!$A$5:$CL$846,34,0),2)</f>
        <v>0</v>
      </c>
      <c r="AJ30" s="104">
        <f>ROUND(VLOOKUP($B30,'[4]3.ข้อมูลงบทดลองปัจจุบัน'!$A$5:$CL$846,35,0),2)</f>
        <v>830</v>
      </c>
      <c r="AK30" s="104">
        <f>ROUND(VLOOKUP($B30,'[4]3.ข้อมูลงบทดลองปัจจุบัน'!$A$5:$CL$846,36,0),2)</f>
        <v>134</v>
      </c>
      <c r="AL30" s="104">
        <f>ROUND(VLOOKUP($B30,'[4]3.ข้อมูลงบทดลองปัจจุบัน'!$A$5:$CL$846,37,0),2)</f>
        <v>5847.25</v>
      </c>
      <c r="AM30" s="104">
        <f>ROUND(VLOOKUP($B30,'[4]3.ข้อมูลงบทดลองปัจจุบัน'!$A$5:$CL$846,38,0),2)</f>
        <v>1883</v>
      </c>
      <c r="AN30" s="104">
        <f>ROUND(VLOOKUP($B30,'[4]3.ข้อมูลงบทดลองปัจจุบัน'!$A$5:$CL$846,39,0),2)</f>
        <v>0</v>
      </c>
      <c r="AO30" s="104">
        <f>ROUND(VLOOKUP($B30,'[4]3.ข้อมูลงบทดลองปัจจุบัน'!$A$5:$CL$846,40,0),2)</f>
        <v>0</v>
      </c>
      <c r="AP30" s="104">
        <f>ROUND(VLOOKUP($B30,'[4]3.ข้อมูลงบทดลองปัจจุบัน'!$A$5:$CL$846,41,0),2)</f>
        <v>0</v>
      </c>
      <c r="AQ30" s="104">
        <f>ROUND(VLOOKUP($B30,'[4]3.ข้อมูลงบทดลองปัจจุบัน'!$A$5:$CL$846,42,0),2)</f>
        <v>0</v>
      </c>
      <c r="AR30" s="104">
        <f>ROUND(VLOOKUP($B30,'[4]3.ข้อมูลงบทดลองปัจจุบัน'!$A$5:$CL$846,43,0),2)</f>
        <v>0</v>
      </c>
      <c r="AS30" s="104">
        <f>ROUND(VLOOKUP($B30,'[4]3.ข้อมูลงบทดลองปัจจุบัน'!$A$5:$CL$846,44,0),2)</f>
        <v>0</v>
      </c>
      <c r="AT30" s="104">
        <f>ROUND(VLOOKUP($B30,'[4]3.ข้อมูลงบทดลองปัจจุบัน'!$A$5:$CL$846,45,0),2)</f>
        <v>0</v>
      </c>
      <c r="AU30" s="104">
        <f>ROUND(VLOOKUP($B30,'[4]3.ข้อมูลงบทดลองปัจจุบัน'!$A$5:$CL$846,46,0),2)</f>
        <v>0</v>
      </c>
      <c r="AV30" s="104">
        <f>ROUND(VLOOKUP($B30,'[4]3.ข้อมูลงบทดลองปัจจุบัน'!$A$5:$CL$846,47,0),2)</f>
        <v>0</v>
      </c>
      <c r="AW30" s="104">
        <f>ROUND(VLOOKUP($B30,'[4]3.ข้อมูลงบทดลองปัจจุบัน'!$A$5:$CL$846,48,0),2)</f>
        <v>10559</v>
      </c>
      <c r="AX30" s="104">
        <f>ROUND(VLOOKUP($B30,'[4]3.ข้อมูลงบทดลองปัจจุบัน'!$A$5:$CL$846,49,0),2)</f>
        <v>8000</v>
      </c>
      <c r="AY30" s="104">
        <f>ROUND(VLOOKUP($B30,'[4]3.ข้อมูลงบทดลองปัจจุบัน'!$A$5:$CL$846,50,0),2)</f>
        <v>42149.5</v>
      </c>
      <c r="AZ30" s="104">
        <f>ROUND(VLOOKUP($B30,'[4]3.ข้อมูลงบทดลองปัจจุบัน'!$A$5:$CL$846,51,0),2)</f>
        <v>0</v>
      </c>
      <c r="BA30" s="104">
        <f>ROUND(VLOOKUP($B30,'[4]3.ข้อมูลงบทดลองปัจจุบัน'!$A$5:$CL$846,52,0),2)</f>
        <v>0</v>
      </c>
      <c r="BB30" s="104">
        <f>ROUND(VLOOKUP($B30,'[4]3.ข้อมูลงบทดลองปัจจุบัน'!$A$5:$CL$846,53,0),2)</f>
        <v>963.75</v>
      </c>
      <c r="BC30" s="104">
        <f>ROUND(VLOOKUP($B30,'[4]3.ข้อมูลงบทดลองปัจจุบัน'!$A$5:$CL$846,54,0),2)</f>
        <v>0</v>
      </c>
      <c r="BD30" s="104">
        <f>ROUND(VLOOKUP($B30,'[4]3.ข้อมูลงบทดลองปัจจุบัน'!$A$5:$CL$846,55,0),2)</f>
        <v>83593.25</v>
      </c>
      <c r="BE30" s="104">
        <f>ROUND(VLOOKUP($B30,'[4]3.ข้อมูลงบทดลองปัจจุบัน'!$A$5:$CL$846,56,0),2)</f>
        <v>0</v>
      </c>
      <c r="BF30" s="104">
        <f>ROUND(VLOOKUP($B30,'[4]3.ข้อมูลงบทดลองปัจจุบัน'!$A$5:$CL$846,57,0),2)</f>
        <v>2310</v>
      </c>
      <c r="BG30" s="104">
        <f>ROUND(VLOOKUP($B30,'[4]3.ข้อมูลงบทดลองปัจจุบัน'!$A$5:$CL$846,58,0),2)</f>
        <v>0</v>
      </c>
      <c r="BH30" s="104">
        <f>ROUND(VLOOKUP($B30,'[4]3.ข้อมูลงบทดลองปัจจุบัน'!$A$5:$CL$846,59,0),2)</f>
        <v>87536.5</v>
      </c>
      <c r="BI30" s="104">
        <f>ROUND(VLOOKUP($B30,'[4]3.ข้อมูลงบทดลองปัจจุบัน'!$A$5:$CL$846,60,0),2)</f>
        <v>0</v>
      </c>
      <c r="BJ30" s="104">
        <f>ROUND(VLOOKUP($B30,'[4]3.ข้อมูลงบทดลองปัจจุบัน'!$A$5:$CL$846,61,0),2)</f>
        <v>7470</v>
      </c>
      <c r="BK30" s="104">
        <f>ROUND(VLOOKUP($B30,'[4]3.ข้อมูลงบทดลองปัจจุบัน'!$A$5:$CL$846,62,0),2)</f>
        <v>0</v>
      </c>
      <c r="BL30" s="104">
        <f>ROUND(VLOOKUP($B30,'[4]3.ข้อมูลงบทดลองปัจจุบัน'!$A$5:$CL$846,63,0),2)</f>
        <v>5894.5</v>
      </c>
      <c r="BM30" s="104">
        <f>ROUND(VLOOKUP($B30,'[4]3.ข้อมูลงบทดลองปัจจุบัน'!$A$5:$CL$846,64,0),2)</f>
        <v>0</v>
      </c>
      <c r="BN30" s="104">
        <f>ROUND(VLOOKUP($B30,'[4]3.ข้อมูลงบทดลองปัจจุบัน'!$A$5:$CL$846,65,0),2)</f>
        <v>0</v>
      </c>
      <c r="BO30" s="104">
        <f>ROUND(VLOOKUP($B30,'[4]3.ข้อมูลงบทดลองปัจจุบัน'!$A$5:$CL$846,66,0),2)</f>
        <v>0</v>
      </c>
      <c r="BP30" s="104">
        <f>ROUND(VLOOKUP($B30,'[4]3.ข้อมูลงบทดลองปัจจุบัน'!$A$5:$CL$846,67,0),2)</f>
        <v>0</v>
      </c>
      <c r="BQ30" s="104">
        <f>ROUND(VLOOKUP($B30,'[4]3.ข้อมูลงบทดลองปัจจุบัน'!$A$5:$CL$846,68,0),2)</f>
        <v>0</v>
      </c>
      <c r="BR30" s="104">
        <f>ROUND(VLOOKUP($B30,'[4]3.ข้อมูลงบทดลองปัจจุบัน'!$A$5:$CL$846,69,0),2)</f>
        <v>0</v>
      </c>
      <c r="BS30" s="104">
        <f>ROUND(VLOOKUP($B30,'[4]3.ข้อมูลงบทดลองปัจจุบัน'!$A$5:$CL$846,70,0),2)</f>
        <v>43053</v>
      </c>
      <c r="BT30" s="104">
        <f>ROUND(VLOOKUP($B30,'[4]3.ข้อมูลงบทดลองปัจจุบัน'!$A$5:$CL$846,71,0),2)</f>
        <v>0</v>
      </c>
      <c r="BU30" s="104">
        <f>ROUND(VLOOKUP($B30,'[4]3.ข้อมูลงบทดลองปัจจุบัน'!$A$5:$CL$846,72,0),2)</f>
        <v>3836.64</v>
      </c>
      <c r="BV30" s="104">
        <f>ROUND(VLOOKUP($B30,'[4]3.ข้อมูลงบทดลองปัจจุบัน'!$A$5:$CL$846,73,0),2)</f>
        <v>0</v>
      </c>
      <c r="BW30" s="104">
        <f>ROUND(VLOOKUP($B30,'[4]3.ข้อมูลงบทดลองปัจจุบัน'!$A$5:$CL$846,74,0),2)</f>
        <v>0</v>
      </c>
      <c r="BX30" s="104">
        <f>ROUND(VLOOKUP($B30,'[4]3.ข้อมูลงบทดลองปัจจุบัน'!$A$5:$CL$846,75,0),2)</f>
        <v>0</v>
      </c>
      <c r="BY30" s="104">
        <f>ROUND(VLOOKUP($B30,'[4]3.ข้อมูลงบทดลองปัจจุบัน'!$A$5:$CL$846,76,0),2)</f>
        <v>0</v>
      </c>
      <c r="BZ30" s="104">
        <f>ROUND(VLOOKUP($B30,'[4]3.ข้อมูลงบทดลองปัจจุบัน'!$A$5:$CL$846,77,0),2)</f>
        <v>50</v>
      </c>
      <c r="CA30" s="104">
        <f>ROUND(VLOOKUP($B30,'[4]3.ข้อมูลงบทดลองปัจจุบัน'!$A$5:$CL$846,78,0),2)</f>
        <v>0</v>
      </c>
      <c r="CB30" s="104">
        <f>ROUND(VLOOKUP($B30,'[4]3.ข้อมูลงบทดลองปัจจุบัน'!$A$5:$CL$846,79,0),2)</f>
        <v>0</v>
      </c>
      <c r="CC30" s="104">
        <f>ROUND(VLOOKUP($B30,'[4]3.ข้อมูลงบทดลองปัจจุบัน'!$A$5:$CL$846,80,0),2)</f>
        <v>0</v>
      </c>
      <c r="CD30" s="104">
        <f>ROUND(VLOOKUP($B30,'[4]3.ข้อมูลงบทดลองปัจจุบัน'!$A$5:$CL$846,81,0),2)</f>
        <v>0</v>
      </c>
      <c r="CE30" s="104">
        <f>ROUND(VLOOKUP($B30,'[4]3.ข้อมูลงบทดลองปัจจุบัน'!$A$5:$CL$846,82,0),2)</f>
        <v>1605</v>
      </c>
      <c r="CF30" s="104">
        <f>ROUND(VLOOKUP($B30,'[4]3.ข้อมูลงบทดลองปัจจุบัน'!$A$5:$CL$846,83,0),2)</f>
        <v>0</v>
      </c>
      <c r="CG30" s="104">
        <f>ROUND(VLOOKUP($B30,'[4]3.ข้อมูลงบทดลองปัจจุบัน'!$A$5:$CL$846,84,0),2)</f>
        <v>0</v>
      </c>
      <c r="CH30" s="104">
        <f>ROUND(VLOOKUP($B30,'[4]3.ข้อมูลงบทดลองปัจจุบัน'!$A$5:$CL$846,85,0),2)</f>
        <v>0</v>
      </c>
      <c r="CI30" s="104">
        <f>ROUND(VLOOKUP($B30,'[4]3.ข้อมูลงบทดลองปัจจุบัน'!$A$5:$CL$846,86,0),2)</f>
        <v>0</v>
      </c>
      <c r="CJ30" s="104">
        <f>ROUND(VLOOKUP($B30,'[4]3.ข้อมูลงบทดลองปัจจุบัน'!$A$5:$CL$846,87,0),2)</f>
        <v>0</v>
      </c>
      <c r="CK30" s="104">
        <f>ROUND(VLOOKUP($B30,'[4]3.ข้อมูลงบทดลองปัจจุบัน'!$A$5:$CL$846,88,0),2)</f>
        <v>1250</v>
      </c>
      <c r="CL30" s="104">
        <f>ROUND(VLOOKUP($B30,'[4]3.ข้อมูลงบทดลองปัจจุบัน'!$A$5:$CL$846,89,0),2)</f>
        <v>0</v>
      </c>
      <c r="CM30" s="104">
        <f>ROUND(VLOOKUP($B30,'[4]3.ข้อมูลงบทดลองปัจจุบัน'!$A$5:$CL$846,90,0),2)</f>
        <v>0</v>
      </c>
      <c r="CO30" s="97"/>
      <c r="CR30" s="1" t="e">
        <f>B30-#REF!</f>
        <v>#REF!</v>
      </c>
    </row>
    <row r="31" spans="1:96" x14ac:dyDescent="0.7">
      <c r="A31" s="18" t="s">
        <v>400</v>
      </c>
      <c r="B31" s="103" t="s">
        <v>453</v>
      </c>
      <c r="C31" s="19" t="s">
        <v>454</v>
      </c>
      <c r="D31" s="104">
        <f>ROUND(VLOOKUP($B31,'[4]3.ข้อมูลงบทดลองปัจจุบัน'!$A$5:$CL$846,3,0),2)</f>
        <v>164236</v>
      </c>
      <c r="E31" s="104">
        <f>ROUND(VLOOKUP($B31,'[4]3.ข้อมูลงบทดลองปัจจุบัน'!$A$5:$CL$846,4,0),2)</f>
        <v>0</v>
      </c>
      <c r="F31" s="104">
        <f>ROUND(VLOOKUP($B31,'[4]3.ข้อมูลงบทดลองปัจจุบัน'!$A$5:$CL$846,5,0),2)</f>
        <v>0</v>
      </c>
      <c r="G31" s="104">
        <f>ROUND(VLOOKUP($B31,'[4]3.ข้อมูลงบทดลองปัจจุบัน'!$A$5:$CL$846,6,0),2)</f>
        <v>185639</v>
      </c>
      <c r="H31" s="104">
        <f>ROUND(VLOOKUP($B31,'[4]3.ข้อมูลงบทดลองปัจจุบัน'!$A$5:$CL$846,7,0),2)</f>
        <v>0</v>
      </c>
      <c r="I31" s="104">
        <f>ROUND(VLOOKUP($B31,'[4]3.ข้อมูลงบทดลองปัจจุบัน'!$A$5:$CL$846,8,0),2)</f>
        <v>0</v>
      </c>
      <c r="J31" s="104">
        <f>ROUND(VLOOKUP($B31,'[4]3.ข้อมูลงบทดลองปัจจุบัน'!$A$5:$CL$846,9,0),2)</f>
        <v>219611.5</v>
      </c>
      <c r="K31" s="104">
        <f>ROUND(VLOOKUP($B31,'[4]3.ข้อมูลงบทดลองปัจจุบัน'!$A$5:$CL$846,10,0),2)</f>
        <v>0</v>
      </c>
      <c r="L31" s="104">
        <f>ROUND(VLOOKUP($B31,'[4]3.ข้อมูลงบทดลองปัจจุบัน'!$A$5:$CL$846,11,0),2)</f>
        <v>0</v>
      </c>
      <c r="M31" s="104">
        <f>ROUND(VLOOKUP($B31,'[4]3.ข้อมูลงบทดลองปัจจุบัน'!$A$5:$CL$846,12,0),2)</f>
        <v>0</v>
      </c>
      <c r="N31" s="104">
        <f>ROUND(VLOOKUP($B31,'[4]3.ข้อมูลงบทดลองปัจจุบัน'!$A$5:$CL$846,13,0),2)</f>
        <v>1975</v>
      </c>
      <c r="O31" s="104">
        <f>ROUND(VLOOKUP($B31,'[4]3.ข้อมูลงบทดลองปัจจุบัน'!$A$5:$CL$846,14,0),2)</f>
        <v>0</v>
      </c>
      <c r="P31" s="104">
        <f>ROUND(VLOOKUP($B31,'[4]3.ข้อมูลงบทดลองปัจจุบัน'!$A$5:$CL$846,15,0),2)</f>
        <v>32411</v>
      </c>
      <c r="Q31" s="104">
        <f>ROUND(VLOOKUP($B31,'[4]3.ข้อมูลงบทดลองปัจจุบัน'!$A$5:$CL$846,16,0),2)</f>
        <v>6040</v>
      </c>
      <c r="R31" s="104">
        <f>ROUND(VLOOKUP($B31,'[4]3.ข้อมูลงบทดลองปัจจุบัน'!$A$5:$CL$846,17,0),2)</f>
        <v>0</v>
      </c>
      <c r="S31" s="104">
        <f>ROUND(VLOOKUP($B31,'[4]3.ข้อมูลงบทดลองปัจจุบัน'!$A$5:$CL$846,18,0),2)</f>
        <v>7294</v>
      </c>
      <c r="T31" s="104">
        <f>ROUND(VLOOKUP($B31,'[4]3.ข้อมูลงบทดลองปัจจุบัน'!$A$5:$CL$846,19,0),2)</f>
        <v>0</v>
      </c>
      <c r="U31" s="104">
        <f>ROUND(VLOOKUP($B31,'[4]3.ข้อมูลงบทดลองปัจจุบัน'!$A$5:$CL$846,20,0),2)</f>
        <v>0</v>
      </c>
      <c r="V31" s="104">
        <f>ROUND(VLOOKUP($B31,'[4]3.ข้อมูลงบทดลองปัจจุบัน'!$A$5:$CL$846,21,0),2)</f>
        <v>0</v>
      </c>
      <c r="W31" s="104">
        <f>ROUND(VLOOKUP($B31,'[4]3.ข้อมูลงบทดลองปัจจุบัน'!$A$5:$CL$846,22,0),2)</f>
        <v>0</v>
      </c>
      <c r="X31" s="104">
        <f>ROUND(VLOOKUP($B31,'[4]3.ข้อมูลงบทดลองปัจจุบัน'!$A$5:$CL$846,23,0),2)</f>
        <v>9929</v>
      </c>
      <c r="Y31" s="104">
        <f>ROUND(VLOOKUP($B31,'[4]3.ข้อมูลงบทดลองปัจจุบัน'!$A$5:$CL$846,24,0),2)</f>
        <v>0</v>
      </c>
      <c r="Z31" s="104">
        <f>ROUND(VLOOKUP($B31,'[4]3.ข้อมูลงบทดลองปัจจุบัน'!$A$5:$CL$846,25,0),2)</f>
        <v>0</v>
      </c>
      <c r="AA31" s="104">
        <f>ROUND(VLOOKUP($B31,'[4]3.ข้อมูลงบทดลองปัจจุบัน'!$A$5:$CL$846,26,0),2)</f>
        <v>0</v>
      </c>
      <c r="AB31" s="104">
        <f>ROUND(VLOOKUP($B31,'[4]3.ข้อมูลงบทดลองปัจจุบัน'!$A$5:$CL$846,27,0),2)</f>
        <v>0</v>
      </c>
      <c r="AC31" s="104">
        <f>ROUND(VLOOKUP($B31,'[4]3.ข้อมูลงบทดลองปัจจุบัน'!$A$5:$CL$846,28,0),2)</f>
        <v>0</v>
      </c>
      <c r="AD31" s="104">
        <f>ROUND(VLOOKUP($B31,'[4]3.ข้อมูลงบทดลองปัจจุบัน'!$A$5:$CL$846,29,0),2)</f>
        <v>0</v>
      </c>
      <c r="AE31" s="104">
        <f>ROUND(VLOOKUP($B31,'[4]3.ข้อมูลงบทดลองปัจจุบัน'!$A$5:$CL$846,30,0),2)</f>
        <v>0</v>
      </c>
      <c r="AF31" s="104">
        <f>ROUND(VLOOKUP($B31,'[4]3.ข้อมูลงบทดลองปัจจุบัน'!$A$5:$CL$846,31,0),2)</f>
        <v>0</v>
      </c>
      <c r="AG31" s="104">
        <f>ROUND(VLOOKUP($B31,'[4]3.ข้อมูลงบทดลองปัจจุบัน'!$A$5:$CL$846,32,0),2)</f>
        <v>0</v>
      </c>
      <c r="AH31" s="104">
        <f>ROUND(VLOOKUP($B31,'[4]3.ข้อมูลงบทดลองปัจจุบัน'!$A$5:$CL$846,33,0),2)</f>
        <v>0</v>
      </c>
      <c r="AI31" s="104">
        <f>ROUND(VLOOKUP($B31,'[4]3.ข้อมูลงบทดลองปัจจุบัน'!$A$5:$CL$846,34,0),2)</f>
        <v>0</v>
      </c>
      <c r="AJ31" s="104">
        <f>ROUND(VLOOKUP($B31,'[4]3.ข้อมูลงบทดลองปัจจุบัน'!$A$5:$CL$846,35,0),2)</f>
        <v>0</v>
      </c>
      <c r="AK31" s="104">
        <f>ROUND(VLOOKUP($B31,'[4]3.ข้อมูลงบทดลองปัจจุบัน'!$A$5:$CL$846,36,0),2)</f>
        <v>0</v>
      </c>
      <c r="AL31" s="104">
        <f>ROUND(VLOOKUP($B31,'[4]3.ข้อมูลงบทดลองปัจจุบัน'!$A$5:$CL$846,37,0),2)</f>
        <v>577018.5</v>
      </c>
      <c r="AM31" s="104">
        <f>ROUND(VLOOKUP($B31,'[4]3.ข้อมูลงบทดลองปัจจุบัน'!$A$5:$CL$846,38,0),2)</f>
        <v>19870</v>
      </c>
      <c r="AN31" s="104">
        <f>ROUND(VLOOKUP($B31,'[4]3.ข้อมูลงบทดลองปัจจุบัน'!$A$5:$CL$846,39,0),2)</f>
        <v>0</v>
      </c>
      <c r="AO31" s="104">
        <f>ROUND(VLOOKUP($B31,'[4]3.ข้อมูลงบทดลองปัจจุบัน'!$A$5:$CL$846,40,0),2)</f>
        <v>0</v>
      </c>
      <c r="AP31" s="104">
        <f>ROUND(VLOOKUP($B31,'[4]3.ข้อมูลงบทดลองปัจจุบัน'!$A$5:$CL$846,41,0),2)</f>
        <v>0</v>
      </c>
      <c r="AQ31" s="104">
        <f>ROUND(VLOOKUP($B31,'[4]3.ข้อมูลงบทดลองปัจจุบัน'!$A$5:$CL$846,42,0),2)</f>
        <v>0</v>
      </c>
      <c r="AR31" s="104">
        <f>ROUND(VLOOKUP($B31,'[4]3.ข้อมูลงบทดลองปัจจุบัน'!$A$5:$CL$846,43,0),2)</f>
        <v>0</v>
      </c>
      <c r="AS31" s="104">
        <f>ROUND(VLOOKUP($B31,'[4]3.ข้อมูลงบทดลองปัจจุบัน'!$A$5:$CL$846,44,0),2)</f>
        <v>0</v>
      </c>
      <c r="AT31" s="104">
        <f>ROUND(VLOOKUP($B31,'[4]3.ข้อมูลงบทดลองปัจจุบัน'!$A$5:$CL$846,45,0),2)</f>
        <v>0</v>
      </c>
      <c r="AU31" s="104">
        <f>ROUND(VLOOKUP($B31,'[4]3.ข้อมูลงบทดลองปัจจุบัน'!$A$5:$CL$846,46,0),2)</f>
        <v>0</v>
      </c>
      <c r="AV31" s="104">
        <f>ROUND(VLOOKUP($B31,'[4]3.ข้อมูลงบทดลองปัจจุบัน'!$A$5:$CL$846,47,0),2)</f>
        <v>650</v>
      </c>
      <c r="AW31" s="104">
        <f>ROUND(VLOOKUP($B31,'[4]3.ข้อมูลงบทดลองปัจจุบัน'!$A$5:$CL$846,48,0),2)</f>
        <v>0</v>
      </c>
      <c r="AX31" s="104">
        <f>ROUND(VLOOKUP($B31,'[4]3.ข้อมูลงบทดลองปัจจุบัน'!$A$5:$CL$846,49,0),2)</f>
        <v>738</v>
      </c>
      <c r="AY31" s="104">
        <f>ROUND(VLOOKUP($B31,'[4]3.ข้อมูลงบทดลองปัจจุบัน'!$A$5:$CL$846,50,0),2)</f>
        <v>0</v>
      </c>
      <c r="AZ31" s="104">
        <f>ROUND(VLOOKUP($B31,'[4]3.ข้อมูลงบทดลองปัจจุบัน'!$A$5:$CL$846,51,0),2)</f>
        <v>6965</v>
      </c>
      <c r="BA31" s="104">
        <f>ROUND(VLOOKUP($B31,'[4]3.ข้อมูลงบทดลองปัจจุบัน'!$A$5:$CL$846,52,0),2)</f>
        <v>0</v>
      </c>
      <c r="BB31" s="104">
        <f>ROUND(VLOOKUP($B31,'[4]3.ข้อมูลงบทดลองปัจจุบัน'!$A$5:$CL$846,53,0),2)</f>
        <v>147892.5</v>
      </c>
      <c r="BC31" s="104">
        <f>ROUND(VLOOKUP($B31,'[4]3.ข้อมูลงบทดลองปัจจุบัน'!$A$5:$CL$846,54,0),2)</f>
        <v>0</v>
      </c>
      <c r="BD31" s="104">
        <f>ROUND(VLOOKUP($B31,'[4]3.ข้อมูลงบทดลองปัจจุบัน'!$A$5:$CL$846,55,0),2)</f>
        <v>12292</v>
      </c>
      <c r="BE31" s="104">
        <f>ROUND(VLOOKUP($B31,'[4]3.ข้อมูลงบทดลองปัจจุบัน'!$A$5:$CL$846,56,0),2)</f>
        <v>0</v>
      </c>
      <c r="BF31" s="104">
        <f>ROUND(VLOOKUP($B31,'[4]3.ข้อมูลงบทดลองปัจจุบัน'!$A$5:$CL$846,57,0),2)</f>
        <v>0</v>
      </c>
      <c r="BG31" s="104">
        <f>ROUND(VLOOKUP($B31,'[4]3.ข้อมูลงบทดลองปัจจุบัน'!$A$5:$CL$846,58,0),2)</f>
        <v>47592.4</v>
      </c>
      <c r="BH31" s="104">
        <f>ROUND(VLOOKUP($B31,'[4]3.ข้อมูลงบทดลองปัจจุบัน'!$A$5:$CL$846,59,0),2)</f>
        <v>179500</v>
      </c>
      <c r="BI31" s="104">
        <f>ROUND(VLOOKUP($B31,'[4]3.ข้อมูลงบทดลองปัจจุบัน'!$A$5:$CL$846,60,0),2)</f>
        <v>0</v>
      </c>
      <c r="BJ31" s="104">
        <f>ROUND(VLOOKUP($B31,'[4]3.ข้อมูลงบทดลองปัจจุบัน'!$A$5:$CL$846,61,0),2)</f>
        <v>0</v>
      </c>
      <c r="BK31" s="104">
        <f>ROUND(VLOOKUP($B31,'[4]3.ข้อมูลงบทดลองปัจจุบัน'!$A$5:$CL$846,62,0),2)</f>
        <v>3120</v>
      </c>
      <c r="BL31" s="104">
        <f>ROUND(VLOOKUP($B31,'[4]3.ข้อมูลงบทดลองปัจจุบัน'!$A$5:$CL$846,63,0),2)</f>
        <v>0</v>
      </c>
      <c r="BM31" s="104">
        <f>ROUND(VLOOKUP($B31,'[4]3.ข้อมูลงบทดลองปัจจุบัน'!$A$5:$CL$846,64,0),2)</f>
        <v>3080</v>
      </c>
      <c r="BN31" s="104">
        <f>ROUND(VLOOKUP($B31,'[4]3.ข้อมูลงบทดลองปัจจุบัน'!$A$5:$CL$846,65,0),2)</f>
        <v>0</v>
      </c>
      <c r="BO31" s="104">
        <f>ROUND(VLOOKUP($B31,'[4]3.ข้อมูลงบทดลองปัจจุบัน'!$A$5:$CL$846,66,0),2)</f>
        <v>0</v>
      </c>
      <c r="BP31" s="104">
        <f>ROUND(VLOOKUP($B31,'[4]3.ข้อมูลงบทดลองปัจจุบัน'!$A$5:$CL$846,67,0),2)</f>
        <v>1264</v>
      </c>
      <c r="BQ31" s="104">
        <f>ROUND(VLOOKUP($B31,'[4]3.ข้อมูลงบทดลองปัจจุบัน'!$A$5:$CL$846,68,0),2)</f>
        <v>0</v>
      </c>
      <c r="BR31" s="104">
        <f>ROUND(VLOOKUP($B31,'[4]3.ข้อมูลงบทดลองปัจจุบัน'!$A$5:$CL$846,69,0),2)</f>
        <v>30870</v>
      </c>
      <c r="BS31" s="104">
        <f>ROUND(VLOOKUP($B31,'[4]3.ข้อมูลงบทดลองปัจจุบัน'!$A$5:$CL$846,70,0),2)</f>
        <v>0</v>
      </c>
      <c r="BT31" s="104">
        <f>ROUND(VLOOKUP($B31,'[4]3.ข้อมูลงบทดลองปัจจุบัน'!$A$5:$CL$846,71,0),2)</f>
        <v>0</v>
      </c>
      <c r="BU31" s="104">
        <f>ROUND(VLOOKUP($B31,'[4]3.ข้อมูลงบทดลองปัจจุบัน'!$A$5:$CL$846,72,0),2)</f>
        <v>10946.42</v>
      </c>
      <c r="BV31" s="104">
        <f>ROUND(VLOOKUP($B31,'[4]3.ข้อมูลงบทดลองปัจจุบัน'!$A$5:$CL$846,73,0),2)</f>
        <v>0</v>
      </c>
      <c r="BW31" s="104">
        <f>ROUND(VLOOKUP($B31,'[4]3.ข้อมูลงบทดลองปัจจุบัน'!$A$5:$CL$846,74,0),2)</f>
        <v>0</v>
      </c>
      <c r="BX31" s="104">
        <f>ROUND(VLOOKUP($B31,'[4]3.ข้อมูลงบทดลองปัจจุบัน'!$A$5:$CL$846,75,0),2)</f>
        <v>0</v>
      </c>
      <c r="BY31" s="104">
        <f>ROUND(VLOOKUP($B31,'[4]3.ข้อมูลงบทดลองปัจจุบัน'!$A$5:$CL$846,76,0),2)</f>
        <v>0</v>
      </c>
      <c r="BZ31" s="104">
        <f>ROUND(VLOOKUP($B31,'[4]3.ข้อมูลงบทดลองปัจจุบัน'!$A$5:$CL$846,77,0),2)</f>
        <v>0</v>
      </c>
      <c r="CA31" s="104">
        <f>ROUND(VLOOKUP($B31,'[4]3.ข้อมูลงบทดลองปัจจุบัน'!$A$5:$CL$846,78,0),2)</f>
        <v>0</v>
      </c>
      <c r="CB31" s="104">
        <f>ROUND(VLOOKUP($B31,'[4]3.ข้อมูลงบทดลองปัจจุบัน'!$A$5:$CL$846,79,0),2)</f>
        <v>0</v>
      </c>
      <c r="CC31" s="104">
        <f>ROUND(VLOOKUP($B31,'[4]3.ข้อมูลงบทดลองปัจจุบัน'!$A$5:$CL$846,80,0),2)</f>
        <v>3533.28</v>
      </c>
      <c r="CD31" s="104">
        <f>ROUND(VLOOKUP($B31,'[4]3.ข้อมูลงบทดลองปัจจุบัน'!$A$5:$CL$846,81,0),2)</f>
        <v>0</v>
      </c>
      <c r="CE31" s="104">
        <f>ROUND(VLOOKUP($B31,'[4]3.ข้อมูลงบทดลองปัจจุบัน'!$A$5:$CL$846,82,0),2)</f>
        <v>0</v>
      </c>
      <c r="CF31" s="104">
        <f>ROUND(VLOOKUP($B31,'[4]3.ข้อมูลงบทดลองปัจจุบัน'!$A$5:$CL$846,83,0),2)</f>
        <v>0</v>
      </c>
      <c r="CG31" s="104">
        <f>ROUND(VLOOKUP($B31,'[4]3.ข้อมูลงบทดลองปัจจุบัน'!$A$5:$CL$846,84,0),2)</f>
        <v>7570</v>
      </c>
      <c r="CH31" s="104">
        <f>ROUND(VLOOKUP($B31,'[4]3.ข้อมูลงบทดลองปัจจุบัน'!$A$5:$CL$846,85,0),2)</f>
        <v>0</v>
      </c>
      <c r="CI31" s="104">
        <f>ROUND(VLOOKUP($B31,'[4]3.ข้อมูลงบทดลองปัจจุบัน'!$A$5:$CL$846,86,0),2)</f>
        <v>0</v>
      </c>
      <c r="CJ31" s="104">
        <f>ROUND(VLOOKUP($B31,'[4]3.ข้อมูลงบทดลองปัจจุบัน'!$A$5:$CL$846,87,0),2)</f>
        <v>24780</v>
      </c>
      <c r="CK31" s="104">
        <f>ROUND(VLOOKUP($B31,'[4]3.ข้อมูลงบทดลองปัจจุบัน'!$A$5:$CL$846,88,0),2)</f>
        <v>0</v>
      </c>
      <c r="CL31" s="104">
        <f>ROUND(VLOOKUP($B31,'[4]3.ข้อมูลงบทดลองปัจจุบัน'!$A$5:$CL$846,89,0),2)</f>
        <v>0</v>
      </c>
      <c r="CM31" s="104">
        <f>ROUND(VLOOKUP($B31,'[4]3.ข้อมูลงบทดลองปัจจุบัน'!$A$5:$CL$846,90,0),2)</f>
        <v>560</v>
      </c>
      <c r="CO31" s="97"/>
      <c r="CR31" s="1" t="e">
        <f>B31-#REF!</f>
        <v>#REF!</v>
      </c>
    </row>
    <row r="32" spans="1:96" x14ac:dyDescent="0.7">
      <c r="A32" s="18" t="s">
        <v>400</v>
      </c>
      <c r="B32" s="103" t="s">
        <v>455</v>
      </c>
      <c r="C32" s="19" t="s">
        <v>456</v>
      </c>
      <c r="D32" s="104">
        <f>ROUND(VLOOKUP($B32,'[4]3.ข้อมูลงบทดลองปัจจุบัน'!$A$5:$CL$846,3,0),2)</f>
        <v>0</v>
      </c>
      <c r="E32" s="104">
        <f>ROUND(VLOOKUP($B32,'[4]3.ข้อมูลงบทดลองปัจจุบัน'!$A$5:$CL$846,4,0),2)</f>
        <v>0</v>
      </c>
      <c r="F32" s="104">
        <f>ROUND(VLOOKUP($B32,'[4]3.ข้อมูลงบทดลองปัจจุบัน'!$A$5:$CL$846,5,0),2)</f>
        <v>172949</v>
      </c>
      <c r="G32" s="104">
        <f>ROUND(VLOOKUP($B32,'[4]3.ข้อมูลงบทดลองปัจจุบัน'!$A$5:$CL$846,6,0),2)</f>
        <v>0</v>
      </c>
      <c r="H32" s="104">
        <f>ROUND(VLOOKUP($B32,'[4]3.ข้อมูลงบทดลองปัจจุบัน'!$A$5:$CL$846,7,0),2)</f>
        <v>0</v>
      </c>
      <c r="I32" s="104">
        <f>ROUND(VLOOKUP($B32,'[4]3.ข้อมูลงบทดลองปัจจุบัน'!$A$5:$CL$846,8,0),2)</f>
        <v>2369</v>
      </c>
      <c r="J32" s="104">
        <f>ROUND(VLOOKUP($B32,'[4]3.ข้อมูลงบทดลองปัจจุบัน'!$A$5:$CL$846,9,0),2)</f>
        <v>1472.5</v>
      </c>
      <c r="K32" s="104">
        <f>ROUND(VLOOKUP($B32,'[4]3.ข้อมูลงบทดลองปัจจุบัน'!$A$5:$CL$846,10,0),2)</f>
        <v>3836</v>
      </c>
      <c r="L32" s="104">
        <f>ROUND(VLOOKUP($B32,'[4]3.ข้อมูลงบทดลองปัจจุบัน'!$A$5:$CL$846,11,0),2)</f>
        <v>0</v>
      </c>
      <c r="M32" s="104">
        <f>ROUND(VLOOKUP($B32,'[4]3.ข้อมูลงบทดลองปัจจุบัน'!$A$5:$CL$846,12,0),2)</f>
        <v>525</v>
      </c>
      <c r="N32" s="104">
        <f>ROUND(VLOOKUP($B32,'[4]3.ข้อมูลงบทดลองปัจจุบัน'!$A$5:$CL$846,13,0),2)</f>
        <v>262722.76</v>
      </c>
      <c r="O32" s="104">
        <f>ROUND(VLOOKUP($B32,'[4]3.ข้อมูลงบทดลองปัจจุบัน'!$A$5:$CL$846,14,0),2)</f>
        <v>8792.5</v>
      </c>
      <c r="P32" s="104">
        <f>ROUND(VLOOKUP($B32,'[4]3.ข้อมูลงบทดลองปัจจุบัน'!$A$5:$CL$846,15,0),2)</f>
        <v>102557</v>
      </c>
      <c r="Q32" s="104">
        <f>ROUND(VLOOKUP($B32,'[4]3.ข้อมูลงบทดลองปัจจุบัน'!$A$5:$CL$846,16,0),2)</f>
        <v>0</v>
      </c>
      <c r="R32" s="104">
        <f>ROUND(VLOOKUP($B32,'[4]3.ข้อมูลงบทดลองปัจจุบัน'!$A$5:$CL$846,17,0),2)</f>
        <v>4830</v>
      </c>
      <c r="S32" s="104">
        <f>ROUND(VLOOKUP($B32,'[4]3.ข้อมูลงบทดลองปัจจุบัน'!$A$5:$CL$846,18,0),2)</f>
        <v>0</v>
      </c>
      <c r="T32" s="104">
        <f>ROUND(VLOOKUP($B32,'[4]3.ข้อมูลงบทดลองปัจจุบัน'!$A$5:$CL$846,19,0),2)</f>
        <v>45679</v>
      </c>
      <c r="U32" s="104">
        <f>ROUND(VLOOKUP($B32,'[4]3.ข้อมูลงบทดลองปัจจุบัน'!$A$5:$CL$846,20,0),2)</f>
        <v>12244.79</v>
      </c>
      <c r="V32" s="104">
        <f>ROUND(VLOOKUP($B32,'[4]3.ข้อมูลงบทดลองปัจจุบัน'!$A$5:$CL$846,21,0),2)</f>
        <v>0</v>
      </c>
      <c r="W32" s="104">
        <f>ROUND(VLOOKUP($B32,'[4]3.ข้อมูลงบทดลองปัจจุบัน'!$A$5:$CL$846,22,0),2)</f>
        <v>77843</v>
      </c>
      <c r="X32" s="104">
        <f>ROUND(VLOOKUP($B32,'[4]3.ข้อมูลงบทดลองปัจจุบัน'!$A$5:$CL$846,23,0),2)</f>
        <v>270121</v>
      </c>
      <c r="Y32" s="104">
        <f>ROUND(VLOOKUP($B32,'[4]3.ข้อมูลงบทดลองปัจจุบัน'!$A$5:$CL$846,24,0),2)</f>
        <v>146755</v>
      </c>
      <c r="Z32" s="104">
        <f>ROUND(VLOOKUP($B32,'[4]3.ข้อมูลงบทดลองปัจจุบัน'!$A$5:$CL$846,25,0),2)</f>
        <v>756865</v>
      </c>
      <c r="AA32" s="104">
        <f>ROUND(VLOOKUP($B32,'[4]3.ข้อมูลงบทดลองปัจจุบัน'!$A$5:$CL$846,26,0),2)</f>
        <v>553083</v>
      </c>
      <c r="AB32" s="104">
        <f>ROUND(VLOOKUP($B32,'[4]3.ข้อมูลงบทดลองปัจจุบัน'!$A$5:$CL$846,27,0),2)</f>
        <v>162981</v>
      </c>
      <c r="AC32" s="104">
        <f>ROUND(VLOOKUP($B32,'[4]3.ข้อมูลงบทดลองปัจจุบัน'!$A$5:$CL$846,28,0),2)</f>
        <v>106229</v>
      </c>
      <c r="AD32" s="104">
        <f>ROUND(VLOOKUP($B32,'[4]3.ข้อมูลงบทดลองปัจจุบัน'!$A$5:$CL$846,29,0),2)</f>
        <v>1764827</v>
      </c>
      <c r="AE32" s="104">
        <f>ROUND(VLOOKUP($B32,'[4]3.ข้อมูลงบทดลองปัจจุบัน'!$A$5:$CL$846,30,0),2)</f>
        <v>141173</v>
      </c>
      <c r="AF32" s="104">
        <f>ROUND(VLOOKUP($B32,'[4]3.ข้อมูลงบทดลองปัจจุบัน'!$A$5:$CL$846,31,0),2)</f>
        <v>1232</v>
      </c>
      <c r="AG32" s="104">
        <f>ROUND(VLOOKUP($B32,'[4]3.ข้อมูลงบทดลองปัจจุบัน'!$A$5:$CL$846,32,0),2)</f>
        <v>0</v>
      </c>
      <c r="AH32" s="104">
        <f>ROUND(VLOOKUP($B32,'[4]3.ข้อมูลงบทดลองปัจจุบัน'!$A$5:$CL$846,33,0),2)</f>
        <v>4460</v>
      </c>
      <c r="AI32" s="104">
        <f>ROUND(VLOOKUP($B32,'[4]3.ข้อมูลงบทดลองปัจจุบัน'!$A$5:$CL$846,34,0),2)</f>
        <v>118997</v>
      </c>
      <c r="AJ32" s="104">
        <f>ROUND(VLOOKUP($B32,'[4]3.ข้อมูลงบทดลองปัจจุบัน'!$A$5:$CL$846,35,0),2)</f>
        <v>11508</v>
      </c>
      <c r="AK32" s="104">
        <f>ROUND(VLOOKUP($B32,'[4]3.ข้อมูลงบทดลองปัจจุบัน'!$A$5:$CL$846,36,0),2)</f>
        <v>0</v>
      </c>
      <c r="AL32" s="104">
        <f>ROUND(VLOOKUP($B32,'[4]3.ข้อมูลงบทดลองปัจจุบัน'!$A$5:$CL$846,37,0),2)</f>
        <v>407743.5</v>
      </c>
      <c r="AM32" s="104">
        <f>ROUND(VLOOKUP($B32,'[4]3.ข้อมูลงบทดลองปัจจุบัน'!$A$5:$CL$846,38,0),2)</f>
        <v>0</v>
      </c>
      <c r="AN32" s="104">
        <f>ROUND(VLOOKUP($B32,'[4]3.ข้อมูลงบทดลองปัจจุบัน'!$A$5:$CL$846,39,0),2)</f>
        <v>0</v>
      </c>
      <c r="AO32" s="104">
        <f>ROUND(VLOOKUP($B32,'[4]3.ข้อมูลงบทดลองปัจจุบัน'!$A$5:$CL$846,40,0),2)</f>
        <v>31399</v>
      </c>
      <c r="AP32" s="104">
        <f>ROUND(VLOOKUP($B32,'[4]3.ข้อมูลงบทดลองปัจจุบัน'!$A$5:$CL$846,41,0),2)</f>
        <v>70413</v>
      </c>
      <c r="AQ32" s="104">
        <f>ROUND(VLOOKUP($B32,'[4]3.ข้อมูลงบทดลองปัจจุบัน'!$A$5:$CL$846,42,0),2)</f>
        <v>3632</v>
      </c>
      <c r="AR32" s="104">
        <f>ROUND(VLOOKUP($B32,'[4]3.ข้อมูลงบทดลองปัจจุบัน'!$A$5:$CL$846,43,0),2)</f>
        <v>0</v>
      </c>
      <c r="AS32" s="104">
        <f>ROUND(VLOOKUP($B32,'[4]3.ข้อมูลงบทดลองปัจจุบัน'!$A$5:$CL$846,44,0),2)</f>
        <v>10150</v>
      </c>
      <c r="AT32" s="104">
        <f>ROUND(VLOOKUP($B32,'[4]3.ข้อมูลงบทดลองปัจจุบัน'!$A$5:$CL$846,45,0),2)</f>
        <v>0</v>
      </c>
      <c r="AU32" s="104">
        <f>ROUND(VLOOKUP($B32,'[4]3.ข้อมูลงบทดลองปัจจุบัน'!$A$5:$CL$846,46,0),2)</f>
        <v>0</v>
      </c>
      <c r="AV32" s="104">
        <f>ROUND(VLOOKUP($B32,'[4]3.ข้อมูลงบทดลองปัจจุบัน'!$A$5:$CL$846,47,0),2)</f>
        <v>0</v>
      </c>
      <c r="AW32" s="104">
        <f>ROUND(VLOOKUP($B32,'[4]3.ข้อมูลงบทดลองปัจจุบัน'!$A$5:$CL$846,48,0),2)</f>
        <v>0</v>
      </c>
      <c r="AX32" s="104">
        <f>ROUND(VLOOKUP($B32,'[4]3.ข้อมูลงบทดลองปัจจุบัน'!$A$5:$CL$846,49,0),2)</f>
        <v>1589</v>
      </c>
      <c r="AY32" s="104">
        <f>ROUND(VLOOKUP($B32,'[4]3.ข้อมูลงบทดลองปัจจุบัน'!$A$5:$CL$846,50,0),2)</f>
        <v>0</v>
      </c>
      <c r="AZ32" s="104">
        <f>ROUND(VLOOKUP($B32,'[4]3.ข้อมูลงบทดลองปัจจุบัน'!$A$5:$CL$846,51,0),2)</f>
        <v>0</v>
      </c>
      <c r="BA32" s="104">
        <f>ROUND(VLOOKUP($B32,'[4]3.ข้อมูลงบทดลองปัจจุบัน'!$A$5:$CL$846,52,0),2)</f>
        <v>0</v>
      </c>
      <c r="BB32" s="104">
        <f>ROUND(VLOOKUP($B32,'[4]3.ข้อมูลงบทดลองปัจจุบัน'!$A$5:$CL$846,53,0),2)</f>
        <v>49265.5</v>
      </c>
      <c r="BC32" s="104">
        <f>ROUND(VLOOKUP($B32,'[4]3.ข้อมูลงบทดลองปัจจุบัน'!$A$5:$CL$846,54,0),2)</f>
        <v>0</v>
      </c>
      <c r="BD32" s="104">
        <f>ROUND(VLOOKUP($B32,'[4]3.ข้อมูลงบทดลองปัจจุบัน'!$A$5:$CL$846,55,0),2)</f>
        <v>550652</v>
      </c>
      <c r="BE32" s="104">
        <f>ROUND(VLOOKUP($B32,'[4]3.ข้อมูลงบทดลองปัจจุบัน'!$A$5:$CL$846,56,0),2)</f>
        <v>380909.1</v>
      </c>
      <c r="BF32" s="104">
        <f>ROUND(VLOOKUP($B32,'[4]3.ข้อมูลงบทดลองปัจจุบัน'!$A$5:$CL$846,57,0),2)</f>
        <v>127774.25</v>
      </c>
      <c r="BG32" s="104">
        <f>ROUND(VLOOKUP($B32,'[4]3.ข้อมูลงบทดลองปัจจุบัน'!$A$5:$CL$846,58,0),2)</f>
        <v>70732</v>
      </c>
      <c r="BH32" s="104">
        <f>ROUND(VLOOKUP($B32,'[4]3.ข้อมูลงบทดลองปัจจุบัน'!$A$5:$CL$846,59,0),2)</f>
        <v>476917.5</v>
      </c>
      <c r="BI32" s="104">
        <f>ROUND(VLOOKUP($B32,'[4]3.ข้อมูลงบทดลองปัจจุบัน'!$A$5:$CL$846,60,0),2)</f>
        <v>0</v>
      </c>
      <c r="BJ32" s="104">
        <f>ROUND(VLOOKUP($B32,'[4]3.ข้อมูลงบทดลองปัจจุบัน'!$A$5:$CL$846,61,0),2)</f>
        <v>0</v>
      </c>
      <c r="BK32" s="104">
        <f>ROUND(VLOOKUP($B32,'[4]3.ข้อมูลงบทดลองปัจจุบัน'!$A$5:$CL$846,62,0),2)</f>
        <v>0</v>
      </c>
      <c r="BL32" s="104">
        <f>ROUND(VLOOKUP($B32,'[4]3.ข้อมูลงบทดลองปัจจุบัน'!$A$5:$CL$846,63,0),2)</f>
        <v>0</v>
      </c>
      <c r="BM32" s="104">
        <f>ROUND(VLOOKUP($B32,'[4]3.ข้อมูลงบทดลองปัจจุบัน'!$A$5:$CL$846,64,0),2)</f>
        <v>2685</v>
      </c>
      <c r="BN32" s="104">
        <f>ROUND(VLOOKUP($B32,'[4]3.ข้อมูลงบทดลองปัจจุบัน'!$A$5:$CL$846,65,0),2)</f>
        <v>0</v>
      </c>
      <c r="BO32" s="104">
        <f>ROUND(VLOOKUP($B32,'[4]3.ข้อมูลงบทดลองปัจจุบัน'!$A$5:$CL$846,66,0),2)</f>
        <v>5894</v>
      </c>
      <c r="BP32" s="104">
        <f>ROUND(VLOOKUP($B32,'[4]3.ข้อมูลงบทดลองปัจจุบัน'!$A$5:$CL$846,67,0),2)</f>
        <v>2216</v>
      </c>
      <c r="BQ32" s="104">
        <f>ROUND(VLOOKUP($B32,'[4]3.ข้อมูลงบทดลองปัจจุบัน'!$A$5:$CL$846,68,0),2)</f>
        <v>348</v>
      </c>
      <c r="BR32" s="104">
        <f>ROUND(VLOOKUP($B32,'[4]3.ข้อมูลงบทดลองปัจจุบัน'!$A$5:$CL$846,69,0),2)</f>
        <v>0</v>
      </c>
      <c r="BS32" s="104">
        <f>ROUND(VLOOKUP($B32,'[4]3.ข้อมูลงบทดลองปัจจุบัน'!$A$5:$CL$846,70,0),2)</f>
        <v>661725</v>
      </c>
      <c r="BT32" s="104">
        <f>ROUND(VLOOKUP($B32,'[4]3.ข้อมูลงบทดลองปัจจุบัน'!$A$5:$CL$846,71,0),2)</f>
        <v>0</v>
      </c>
      <c r="BU32" s="104">
        <f>ROUND(VLOOKUP($B32,'[4]3.ข้อมูลงบทดลองปัจจุบัน'!$A$5:$CL$846,72,0),2)</f>
        <v>0</v>
      </c>
      <c r="BV32" s="104">
        <f>ROUND(VLOOKUP($B32,'[4]3.ข้อมูลงบทดลองปัจจุบัน'!$A$5:$CL$846,73,0),2)</f>
        <v>68679</v>
      </c>
      <c r="BW32" s="104">
        <f>ROUND(VLOOKUP($B32,'[4]3.ข้อมูลงบทดลองปัจจุบัน'!$A$5:$CL$846,74,0),2)</f>
        <v>0</v>
      </c>
      <c r="BX32" s="104">
        <f>ROUND(VLOOKUP($B32,'[4]3.ข้อมูลงบทดลองปัจจุบัน'!$A$5:$CL$846,75,0),2)</f>
        <v>0</v>
      </c>
      <c r="BY32" s="104">
        <f>ROUND(VLOOKUP($B32,'[4]3.ข้อมูลงบทดลองปัจจุบัน'!$A$5:$CL$846,76,0),2)</f>
        <v>0</v>
      </c>
      <c r="BZ32" s="104">
        <f>ROUND(VLOOKUP($B32,'[4]3.ข้อมูลงบทดลองปัจจุบัน'!$A$5:$CL$846,77,0),2)</f>
        <v>0</v>
      </c>
      <c r="CA32" s="104">
        <f>ROUND(VLOOKUP($B32,'[4]3.ข้อมูลงบทดลองปัจจุบัน'!$A$5:$CL$846,78,0),2)</f>
        <v>0</v>
      </c>
      <c r="CB32" s="104">
        <f>ROUND(VLOOKUP($B32,'[4]3.ข้อมูลงบทดลองปัจจุบัน'!$A$5:$CL$846,79,0),2)</f>
        <v>0</v>
      </c>
      <c r="CC32" s="104">
        <f>ROUND(VLOOKUP($B32,'[4]3.ข้อมูลงบทดลองปัจจุบัน'!$A$5:$CL$846,80,0),2)</f>
        <v>200</v>
      </c>
      <c r="CD32" s="104">
        <f>ROUND(VLOOKUP($B32,'[4]3.ข้อมูลงบทดลองปัจจุบัน'!$A$5:$CL$846,81,0),2)</f>
        <v>3154.5</v>
      </c>
      <c r="CE32" s="104">
        <f>ROUND(VLOOKUP($B32,'[4]3.ข้อมูลงบทดลองปัจจุบัน'!$A$5:$CL$846,82,0),2)</f>
        <v>0</v>
      </c>
      <c r="CF32" s="104">
        <f>ROUND(VLOOKUP($B32,'[4]3.ข้อมูลงบทดลองปัจจุบัน'!$A$5:$CL$846,83,0),2)</f>
        <v>0</v>
      </c>
      <c r="CG32" s="104">
        <f>ROUND(VLOOKUP($B32,'[4]3.ข้อมูลงบทดลองปัจจุบัน'!$A$5:$CL$846,84,0),2)</f>
        <v>0</v>
      </c>
      <c r="CH32" s="104">
        <f>ROUND(VLOOKUP($B32,'[4]3.ข้อมูลงบทดลองปัจจุบัน'!$A$5:$CL$846,85,0),2)</f>
        <v>0</v>
      </c>
      <c r="CI32" s="104">
        <f>ROUND(VLOOKUP($B32,'[4]3.ข้อมูลงบทดลองปัจจุบัน'!$A$5:$CL$846,86,0),2)</f>
        <v>0</v>
      </c>
      <c r="CJ32" s="104">
        <f>ROUND(VLOOKUP($B32,'[4]3.ข้อมูลงบทดลองปัจจุบัน'!$A$5:$CL$846,87,0),2)</f>
        <v>0</v>
      </c>
      <c r="CK32" s="104">
        <f>ROUND(VLOOKUP($B32,'[4]3.ข้อมูลงบทดลองปัจจุบัน'!$A$5:$CL$846,88,0),2)</f>
        <v>3949</v>
      </c>
      <c r="CL32" s="104">
        <f>ROUND(VLOOKUP($B32,'[4]3.ข้อมูลงบทดลองปัจจุบัน'!$A$5:$CL$846,89,0),2)</f>
        <v>0</v>
      </c>
      <c r="CM32" s="104">
        <f>ROUND(VLOOKUP($B32,'[4]3.ข้อมูลงบทดลองปัจจุบัน'!$A$5:$CL$846,90,0),2)</f>
        <v>0</v>
      </c>
      <c r="CO32" s="97"/>
      <c r="CR32" s="1" t="e">
        <f>B32-#REF!</f>
        <v>#REF!</v>
      </c>
    </row>
    <row r="33" spans="1:94" s="110" customFormat="1" x14ac:dyDescent="0.7">
      <c r="A33" s="105" t="s">
        <v>457</v>
      </c>
      <c r="B33" s="106"/>
      <c r="C33" s="105" t="s">
        <v>396</v>
      </c>
      <c r="D33" s="107">
        <f>SUM(D5:D32)</f>
        <v>211136250.94999999</v>
      </c>
      <c r="E33" s="107">
        <f t="shared" ref="E33:BP33" si="0">SUM(E5:E32)</f>
        <v>43480707.280000001</v>
      </c>
      <c r="F33" s="107">
        <f t="shared" si="0"/>
        <v>39346135.979999997</v>
      </c>
      <c r="G33" s="107">
        <f t="shared" si="0"/>
        <v>51052834.630000003</v>
      </c>
      <c r="H33" s="107">
        <f t="shared" si="0"/>
        <v>51025719.640000001</v>
      </c>
      <c r="I33" s="107">
        <f t="shared" si="0"/>
        <v>62194352.350000001</v>
      </c>
      <c r="J33" s="107">
        <f t="shared" si="0"/>
        <v>90950826.590000004</v>
      </c>
      <c r="K33" s="107">
        <f t="shared" si="0"/>
        <v>86495312.010000005</v>
      </c>
      <c r="L33" s="107">
        <f t="shared" si="0"/>
        <v>35420463.43</v>
      </c>
      <c r="M33" s="107">
        <f t="shared" si="0"/>
        <v>59816159.629999995</v>
      </c>
      <c r="N33" s="107">
        <f t="shared" si="0"/>
        <v>97468319.950000003</v>
      </c>
      <c r="O33" s="107">
        <f t="shared" si="0"/>
        <v>20155429.150000002</v>
      </c>
      <c r="P33" s="107">
        <f t="shared" si="0"/>
        <v>231140437.30000001</v>
      </c>
      <c r="Q33" s="107">
        <f t="shared" si="0"/>
        <v>54488299.13000001</v>
      </c>
      <c r="R33" s="107">
        <f t="shared" si="0"/>
        <v>52221961.740000002</v>
      </c>
      <c r="S33" s="107">
        <f t="shared" si="0"/>
        <v>105269493.38000001</v>
      </c>
      <c r="T33" s="107">
        <f t="shared" si="0"/>
        <v>59738537.329999991</v>
      </c>
      <c r="U33" s="107">
        <f t="shared" si="0"/>
        <v>41048819.889999993</v>
      </c>
      <c r="V33" s="107">
        <f t="shared" si="0"/>
        <v>48815867.209999993</v>
      </c>
      <c r="W33" s="107">
        <f t="shared" si="0"/>
        <v>18933659.75</v>
      </c>
      <c r="X33" s="107">
        <f t="shared" si="0"/>
        <v>337976871.94</v>
      </c>
      <c r="Y33" s="107">
        <f t="shared" si="0"/>
        <v>39649810.640000001</v>
      </c>
      <c r="Z33" s="107">
        <f t="shared" si="0"/>
        <v>61114761.630000003</v>
      </c>
      <c r="AA33" s="107">
        <f t="shared" si="0"/>
        <v>39868353.649999999</v>
      </c>
      <c r="AB33" s="107">
        <f t="shared" si="0"/>
        <v>25594458.240000002</v>
      </c>
      <c r="AC33" s="107">
        <f t="shared" si="0"/>
        <v>23280556.5</v>
      </c>
      <c r="AD33" s="107">
        <f t="shared" si="0"/>
        <v>40247401</v>
      </c>
      <c r="AE33" s="107">
        <f t="shared" si="0"/>
        <v>140181326.87</v>
      </c>
      <c r="AF33" s="107">
        <f t="shared" si="0"/>
        <v>34608247.25</v>
      </c>
      <c r="AG33" s="107">
        <f t="shared" si="0"/>
        <v>33985868.560000002</v>
      </c>
      <c r="AH33" s="107">
        <f t="shared" si="0"/>
        <v>54273301.329999998</v>
      </c>
      <c r="AI33" s="107">
        <f t="shared" si="0"/>
        <v>80083359.400000006</v>
      </c>
      <c r="AJ33" s="107">
        <f t="shared" si="0"/>
        <v>32652680.93</v>
      </c>
      <c r="AK33" s="107">
        <f t="shared" si="0"/>
        <v>26111871.5</v>
      </c>
      <c r="AL33" s="107">
        <f t="shared" si="0"/>
        <v>753909091.91999996</v>
      </c>
      <c r="AM33" s="107">
        <f t="shared" si="0"/>
        <v>47085146</v>
      </c>
      <c r="AN33" s="107">
        <f t="shared" si="0"/>
        <v>45266125.899999999</v>
      </c>
      <c r="AO33" s="107">
        <f t="shared" si="0"/>
        <v>70220336</v>
      </c>
      <c r="AP33" s="107">
        <f t="shared" si="0"/>
        <v>76757172</v>
      </c>
      <c r="AQ33" s="107">
        <f t="shared" si="0"/>
        <v>47432885.750000007</v>
      </c>
      <c r="AR33" s="107">
        <f t="shared" si="0"/>
        <v>12590818</v>
      </c>
      <c r="AS33" s="107">
        <f t="shared" si="0"/>
        <v>252162167.00000006</v>
      </c>
      <c r="AT33" s="107">
        <f t="shared" si="0"/>
        <v>41811168.219999999</v>
      </c>
      <c r="AU33" s="107">
        <f t="shared" si="0"/>
        <v>67756479.189999998</v>
      </c>
      <c r="AV33" s="107">
        <f t="shared" si="0"/>
        <v>76391318.069999993</v>
      </c>
      <c r="AW33" s="107">
        <f t="shared" si="0"/>
        <v>50713304.5</v>
      </c>
      <c r="AX33" s="107">
        <f t="shared" si="0"/>
        <v>36539242.579999998</v>
      </c>
      <c r="AY33" s="107">
        <f t="shared" si="0"/>
        <v>56273763.699999996</v>
      </c>
      <c r="AZ33" s="107">
        <f t="shared" si="0"/>
        <v>44377586.75</v>
      </c>
      <c r="BA33" s="107">
        <f t="shared" si="0"/>
        <v>49616170</v>
      </c>
      <c r="BB33" s="107">
        <f t="shared" si="0"/>
        <v>313499574.35999995</v>
      </c>
      <c r="BC33" s="107">
        <f t="shared" si="0"/>
        <v>22643227.100000001</v>
      </c>
      <c r="BD33" s="107">
        <f t="shared" si="0"/>
        <v>415644745.24000001</v>
      </c>
      <c r="BE33" s="107">
        <f t="shared" si="0"/>
        <v>166574412.89999998</v>
      </c>
      <c r="BF33" s="107">
        <f t="shared" si="0"/>
        <v>34357658.75</v>
      </c>
      <c r="BG33" s="107">
        <f t="shared" si="0"/>
        <v>44029676.390000001</v>
      </c>
      <c r="BH33" s="107">
        <f t="shared" si="0"/>
        <v>161628506.06</v>
      </c>
      <c r="BI33" s="107">
        <f t="shared" si="0"/>
        <v>23142716.920000002</v>
      </c>
      <c r="BJ33" s="107">
        <f t="shared" si="0"/>
        <v>17856891.109999999</v>
      </c>
      <c r="BK33" s="107">
        <f t="shared" si="0"/>
        <v>56577742.75</v>
      </c>
      <c r="BL33" s="107">
        <f t="shared" si="0"/>
        <v>33022206.469999999</v>
      </c>
      <c r="BM33" s="107">
        <f t="shared" si="0"/>
        <v>293410215</v>
      </c>
      <c r="BN33" s="107">
        <f t="shared" si="0"/>
        <v>88336821.570000008</v>
      </c>
      <c r="BO33" s="107">
        <f t="shared" si="0"/>
        <v>85805225.150000021</v>
      </c>
      <c r="BP33" s="107">
        <f t="shared" si="0"/>
        <v>59471937</v>
      </c>
      <c r="BQ33" s="107">
        <f t="shared" ref="BQ33:CL33" si="1">SUM(BQ5:BQ32)</f>
        <v>51912573.890000001</v>
      </c>
      <c r="BR33" s="107">
        <f t="shared" si="1"/>
        <v>61767136.149999999</v>
      </c>
      <c r="BS33" s="107">
        <f>SUM(BS5:BS32)</f>
        <v>956504392.5</v>
      </c>
      <c r="BT33" s="107">
        <f t="shared" si="1"/>
        <v>54734629.5</v>
      </c>
      <c r="BU33" s="107">
        <f t="shared" si="1"/>
        <v>66470465.900000006</v>
      </c>
      <c r="BV33" s="107">
        <f t="shared" si="1"/>
        <v>279860865.41999996</v>
      </c>
      <c r="BW33" s="107">
        <f t="shared" si="1"/>
        <v>11850290.52</v>
      </c>
      <c r="BX33" s="107">
        <f t="shared" si="1"/>
        <v>41294745</v>
      </c>
      <c r="BY33" s="107">
        <f t="shared" si="1"/>
        <v>98194897.200000003</v>
      </c>
      <c r="BZ33" s="107">
        <f t="shared" si="1"/>
        <v>26428857.990000002</v>
      </c>
      <c r="CA33" s="107">
        <f t="shared" si="1"/>
        <v>35850176</v>
      </c>
      <c r="CB33" s="107">
        <f t="shared" si="1"/>
        <v>41999700.799999997</v>
      </c>
      <c r="CC33" s="107">
        <f t="shared" si="1"/>
        <v>54333267.450000003</v>
      </c>
      <c r="CD33" s="107">
        <f t="shared" si="1"/>
        <v>108660201.5</v>
      </c>
      <c r="CE33" s="107">
        <f>SUM(CE5:CE32)</f>
        <v>69149093.049999997</v>
      </c>
      <c r="CF33" s="107">
        <f t="shared" si="1"/>
        <v>79598088.450000003</v>
      </c>
      <c r="CG33" s="107">
        <f t="shared" si="1"/>
        <v>25321481.82</v>
      </c>
      <c r="CH33" s="107">
        <f t="shared" si="1"/>
        <v>28444568.25</v>
      </c>
      <c r="CI33" s="107">
        <f t="shared" si="1"/>
        <v>35905310.879999995</v>
      </c>
      <c r="CJ33" s="107">
        <f t="shared" si="1"/>
        <v>32298452</v>
      </c>
      <c r="CK33" s="107">
        <f t="shared" si="1"/>
        <v>140233675.5</v>
      </c>
      <c r="CL33" s="107">
        <f t="shared" si="1"/>
        <v>20220706</v>
      </c>
      <c r="CM33" s="107">
        <f>SUM(CM5:CM32)</f>
        <v>17817557.32</v>
      </c>
      <c r="CN33" s="96"/>
      <c r="CO33" s="108"/>
      <c r="CP33" s="109"/>
    </row>
    <row r="34" spans="1:94" x14ac:dyDescent="0.7">
      <c r="A34" s="18" t="s">
        <v>458</v>
      </c>
      <c r="B34" s="103" t="s">
        <v>459</v>
      </c>
      <c r="C34" s="19" t="s">
        <v>460</v>
      </c>
      <c r="D34" s="104">
        <f>ROUND(VLOOKUP($B34,'[4]3.ข้อมูลงบทดลองปัจจุบัน'!$A$5:$CL$846,3,0),2)</f>
        <v>2107023</v>
      </c>
      <c r="E34" s="104">
        <f>ROUND(VLOOKUP($B34,'[4]3.ข้อมูลงบทดลองปัจจุบัน'!$A$5:$CL$846,4,0),2)</f>
        <v>0</v>
      </c>
      <c r="F34" s="104">
        <f>ROUND(VLOOKUP($B34,'[4]3.ข้อมูลงบทดลองปัจจุบัน'!$A$5:$CL$846,5,0),2)</f>
        <v>0</v>
      </c>
      <c r="G34" s="104">
        <f>ROUND(VLOOKUP($B34,'[4]3.ข้อมูลงบทดลองปัจจุบัน'!$A$5:$CL$846,6,0),2)</f>
        <v>-9276</v>
      </c>
      <c r="H34" s="104">
        <f>ROUND(VLOOKUP($B34,'[4]3.ข้อมูลงบทดลองปัจจุบัน'!$A$5:$CL$846,7,0),2)</f>
        <v>8465</v>
      </c>
      <c r="I34" s="104">
        <f>ROUND(VLOOKUP($B34,'[4]3.ข้อมูลงบทดลองปัจจุบัน'!$A$5:$CL$846,8,0),2)</f>
        <v>293287</v>
      </c>
      <c r="J34" s="104">
        <f>ROUND(VLOOKUP($B34,'[4]3.ข้อมูลงบทดลองปัจจุบัน'!$A$5:$CL$846,9,0),2)</f>
        <v>59617</v>
      </c>
      <c r="K34" s="104">
        <f>ROUND(VLOOKUP($B34,'[4]3.ข้อมูลงบทดลองปัจจุบัน'!$A$5:$CL$846,10,0),2)</f>
        <v>75732</v>
      </c>
      <c r="L34" s="104">
        <f>ROUND(VLOOKUP($B34,'[4]3.ข้อมูลงบทดลองปัจจุบัน'!$A$5:$CL$846,11,0),2)</f>
        <v>0</v>
      </c>
      <c r="M34" s="104">
        <f>ROUND(VLOOKUP($B34,'[4]3.ข้อมูลงบทดลองปัจจุบัน'!$A$5:$CL$846,12,0),2)</f>
        <v>52929</v>
      </c>
      <c r="N34" s="104">
        <f>ROUND(VLOOKUP($B34,'[4]3.ข้อมูลงบทดลองปัจจุบัน'!$A$5:$CL$846,13,0),2)</f>
        <v>511529</v>
      </c>
      <c r="O34" s="104">
        <f>ROUND(VLOOKUP($B34,'[4]3.ข้อมูลงบทดลองปัจจุบัน'!$A$5:$CL$846,14,0),2)</f>
        <v>0</v>
      </c>
      <c r="P34" s="104">
        <f>ROUND(VLOOKUP($B34,'[4]3.ข้อมูลงบทดลองปัจจุบัน'!$A$5:$CL$846,15,0),2)</f>
        <v>913581.05</v>
      </c>
      <c r="Q34" s="104">
        <f>ROUND(VLOOKUP($B34,'[4]3.ข้อมูลงบทดลองปัจจุบัน'!$A$5:$CL$846,16,0),2)</f>
        <v>0</v>
      </c>
      <c r="R34" s="104">
        <f>ROUND(VLOOKUP($B34,'[4]3.ข้อมูลงบทดลองปัจจุบัน'!$A$5:$CL$846,17,0),2)</f>
        <v>22162.5</v>
      </c>
      <c r="S34" s="104">
        <f>ROUND(VLOOKUP($B34,'[4]3.ข้อมูลงบทดลองปัจจุบัน'!$A$5:$CL$846,18,0),2)</f>
        <v>58457</v>
      </c>
      <c r="T34" s="104">
        <f>ROUND(VLOOKUP($B34,'[4]3.ข้อมูลงบทดลองปัจจุบัน'!$A$5:$CL$846,19,0),2)</f>
        <v>0</v>
      </c>
      <c r="U34" s="104">
        <f>ROUND(VLOOKUP($B34,'[4]3.ข้อมูลงบทดลองปัจจุบัน'!$A$5:$CL$846,20,0),2)</f>
        <v>25335</v>
      </c>
      <c r="V34" s="104">
        <f>ROUND(VLOOKUP($B34,'[4]3.ข้อมูลงบทดลองปัจจุบัน'!$A$5:$CL$846,21,0),2)</f>
        <v>91249</v>
      </c>
      <c r="W34" s="104">
        <f>ROUND(VLOOKUP($B34,'[4]3.ข้อมูลงบทดลองปัจจุบัน'!$A$5:$CL$846,22,0),2)</f>
        <v>33042.5</v>
      </c>
      <c r="X34" s="104">
        <f>ROUND(VLOOKUP($B34,'[4]3.ข้อมูลงบทดลองปัจจุบัน'!$A$5:$CL$846,23,0),2)</f>
        <v>1918130</v>
      </c>
      <c r="Y34" s="104">
        <f>ROUND(VLOOKUP($B34,'[4]3.ข้อมูลงบทดลองปัจจุบัน'!$A$5:$CL$846,24,0),2)</f>
        <v>35846</v>
      </c>
      <c r="Z34" s="104">
        <f>ROUND(VLOOKUP($B34,'[4]3.ข้อมูลงบทดลองปัจจุบัน'!$A$5:$CL$846,25,0),2)</f>
        <v>112183</v>
      </c>
      <c r="AA34" s="104">
        <f>ROUND(VLOOKUP($B34,'[4]3.ข้อมูลงบทดลองปัจจุบัน'!$A$5:$CL$846,26,0),2)</f>
        <v>53611</v>
      </c>
      <c r="AB34" s="104">
        <f>ROUND(VLOOKUP($B34,'[4]3.ข้อมูลงบทดลองปัจจุบัน'!$A$5:$CL$846,27,0),2)</f>
        <v>8124</v>
      </c>
      <c r="AC34" s="104">
        <f>ROUND(VLOOKUP($B34,'[4]3.ข้อมูลงบทดลองปัจจุบัน'!$A$5:$CL$846,28,0),2)</f>
        <v>149337.5</v>
      </c>
      <c r="AD34" s="104">
        <f>ROUND(VLOOKUP($B34,'[4]3.ข้อมูลงบทดลองปัจจุบัน'!$A$5:$CL$846,29,0),2)</f>
        <v>310442</v>
      </c>
      <c r="AE34" s="104">
        <f>ROUND(VLOOKUP($B34,'[4]3.ข้อมูลงบทดลองปัจจุบัน'!$A$5:$CL$846,30,0),2)</f>
        <v>187995</v>
      </c>
      <c r="AF34" s="104">
        <f>ROUND(VLOOKUP($B34,'[4]3.ข้อมูลงบทดลองปัจจุบัน'!$A$5:$CL$846,31,0),2)</f>
        <v>31620</v>
      </c>
      <c r="AG34" s="104">
        <f>ROUND(VLOOKUP($B34,'[4]3.ข้อมูลงบทดลองปัจจุบัน'!$A$5:$CL$846,32,0),2)</f>
        <v>0</v>
      </c>
      <c r="AH34" s="104">
        <f>ROUND(VLOOKUP($B34,'[4]3.ข้อมูลงบทดลองปัจจุบัน'!$A$5:$CL$846,33,0),2)</f>
        <v>0</v>
      </c>
      <c r="AI34" s="104">
        <f>ROUND(VLOOKUP($B34,'[4]3.ข้อมูลงบทดลองปัจจุบัน'!$A$5:$CL$846,34,0),2)</f>
        <v>70391</v>
      </c>
      <c r="AJ34" s="104">
        <f>ROUND(VLOOKUP($B34,'[4]3.ข้อมูลงบทดลองปัจจุบัน'!$A$5:$CL$846,35,0),2)</f>
        <v>121038</v>
      </c>
      <c r="AK34" s="104">
        <f>ROUND(VLOOKUP($B34,'[4]3.ข้อมูลงบทดลองปัจจุบัน'!$A$5:$CL$846,36,0),2)</f>
        <v>0</v>
      </c>
      <c r="AL34" s="104">
        <f>ROUND(VLOOKUP($B34,'[4]3.ข้อมูลงบทดลองปัจจุบัน'!$A$5:$CL$846,37,0),2)</f>
        <v>9938103.0199999996</v>
      </c>
      <c r="AM34" s="104">
        <f>ROUND(VLOOKUP($B34,'[4]3.ข้อมูลงบทดลองปัจจุบัน'!$A$5:$CL$846,38,0),2)</f>
        <v>0</v>
      </c>
      <c r="AN34" s="104">
        <f>ROUND(VLOOKUP($B34,'[4]3.ข้อมูลงบทดลองปัจจุบัน'!$A$5:$CL$846,39,0),2)</f>
        <v>6755</v>
      </c>
      <c r="AO34" s="104">
        <f>ROUND(VLOOKUP($B34,'[4]3.ข้อมูลงบทดลองปัจจุบัน'!$A$5:$CL$846,40,0),2)</f>
        <v>33127</v>
      </c>
      <c r="AP34" s="104">
        <f>ROUND(VLOOKUP($B34,'[4]3.ข้อมูลงบทดลองปัจจุบัน'!$A$5:$CL$846,41,0),2)</f>
        <v>234870</v>
      </c>
      <c r="AQ34" s="104">
        <f>ROUND(VLOOKUP($B34,'[4]3.ข้อมูลงบทดลองปัจจุบัน'!$A$5:$CL$846,42,0),2)</f>
        <v>35688</v>
      </c>
      <c r="AR34" s="104">
        <f>ROUND(VLOOKUP($B34,'[4]3.ข้อมูลงบทดลองปัจจุบัน'!$A$5:$CL$846,43,0),2)</f>
        <v>0</v>
      </c>
      <c r="AS34" s="104">
        <f>ROUND(VLOOKUP($B34,'[4]3.ข้อมูลงบทดลองปัจจุบัน'!$A$5:$CL$846,44,0),2)</f>
        <v>419680.8</v>
      </c>
      <c r="AT34" s="104">
        <f>ROUND(VLOOKUP($B34,'[4]3.ข้อมูลงบทดลองปัจจุบัน'!$A$5:$CL$846,45,0),2)</f>
        <v>151639.75</v>
      </c>
      <c r="AU34" s="104">
        <f>ROUND(VLOOKUP($B34,'[4]3.ข้อมูลงบทดลองปัจจุบัน'!$A$5:$CL$846,46,0),2)</f>
        <v>73553</v>
      </c>
      <c r="AV34" s="104">
        <f>ROUND(VLOOKUP($B34,'[4]3.ข้อมูลงบทดลองปัจจุบัน'!$A$5:$CL$846,47,0),2)</f>
        <v>18983</v>
      </c>
      <c r="AW34" s="104">
        <f>ROUND(VLOOKUP($B34,'[4]3.ข้อมูลงบทดลองปัจจุบัน'!$A$5:$CL$846,48,0),2)</f>
        <v>134194</v>
      </c>
      <c r="AX34" s="104">
        <f>ROUND(VLOOKUP($B34,'[4]3.ข้อมูลงบทดลองปัจจุบัน'!$A$5:$CL$846,49,0),2)</f>
        <v>0</v>
      </c>
      <c r="AY34" s="104">
        <f>ROUND(VLOOKUP($B34,'[4]3.ข้อมูลงบทดลองปัจจุบัน'!$A$5:$CL$846,50,0),2)</f>
        <v>284547.25</v>
      </c>
      <c r="AZ34" s="104">
        <f>ROUND(VLOOKUP($B34,'[4]3.ข้อมูลงบทดลองปัจจุบัน'!$A$5:$CL$846,51,0),2)</f>
        <v>23870</v>
      </c>
      <c r="BA34" s="104">
        <f>ROUND(VLOOKUP($B34,'[4]3.ข้อมูลงบทดลองปัจจุบัน'!$A$5:$CL$846,52,0),2)</f>
        <v>5470</v>
      </c>
      <c r="BB34" s="104">
        <f>ROUND(VLOOKUP($B34,'[4]3.ข้อมูลงบทดลองปัจจุบัน'!$A$5:$CL$846,53,0),2)</f>
        <v>803158.5</v>
      </c>
      <c r="BC34" s="104">
        <f>ROUND(VLOOKUP($B34,'[4]3.ข้อมูลงบทดลองปัจจุบัน'!$A$5:$CL$846,54,0),2)</f>
        <v>16421</v>
      </c>
      <c r="BD34" s="104">
        <f>ROUND(VLOOKUP($B34,'[4]3.ข้อมูลงบทดลองปัจจุบัน'!$A$5:$CL$846,55,0),2)</f>
        <v>2722110.55</v>
      </c>
      <c r="BE34" s="104">
        <f>ROUND(VLOOKUP($B34,'[4]3.ข้อมูลงบทดลองปัจจุบัน'!$A$5:$CL$846,56,0),2)</f>
        <v>302770.8</v>
      </c>
      <c r="BF34" s="104">
        <f>ROUND(VLOOKUP($B34,'[4]3.ข้อมูลงบทดลองปัจจุบัน'!$A$5:$CL$846,57,0),2)</f>
        <v>10425.25</v>
      </c>
      <c r="BG34" s="104">
        <f>ROUND(VLOOKUP($B34,'[4]3.ข้อมูลงบทดลองปัจจุบัน'!$A$5:$CL$846,58,0),2)</f>
        <v>8845</v>
      </c>
      <c r="BH34" s="104">
        <f>ROUND(VLOOKUP($B34,'[4]3.ข้อมูลงบทดลองปัจจุบัน'!$A$5:$CL$846,59,0),2)</f>
        <v>2755147.5</v>
      </c>
      <c r="BI34" s="104">
        <f>ROUND(VLOOKUP($B34,'[4]3.ข้อมูลงบทดลองปัจจุบัน'!$A$5:$CL$846,60,0),2)</f>
        <v>0</v>
      </c>
      <c r="BJ34" s="104">
        <f>ROUND(VLOOKUP($B34,'[4]3.ข้อมูลงบทดลองปัจจุบัน'!$A$5:$CL$846,61,0),2)</f>
        <v>0</v>
      </c>
      <c r="BK34" s="104">
        <f>ROUND(VLOOKUP($B34,'[4]3.ข้อมูลงบทดลองปัจจุบัน'!$A$5:$CL$846,62,0),2)</f>
        <v>0</v>
      </c>
      <c r="BL34" s="104">
        <f>ROUND(VLOOKUP($B34,'[4]3.ข้อมูลงบทดลองปัจจุบัน'!$A$5:$CL$846,63,0),2)</f>
        <v>0</v>
      </c>
      <c r="BM34" s="104">
        <f>ROUND(VLOOKUP($B34,'[4]3.ข้อมูลงบทดลองปัจจุบัน'!$A$5:$CL$846,64,0),2)</f>
        <v>2004736</v>
      </c>
      <c r="BN34" s="104">
        <f>ROUND(VLOOKUP($B34,'[4]3.ข้อมูลงบทดลองปัจจุบัน'!$A$5:$CL$846,65,0),2)</f>
        <v>43872</v>
      </c>
      <c r="BO34" s="104">
        <f>ROUND(VLOOKUP($B34,'[4]3.ข้อมูลงบทดลองปัจจุบัน'!$A$5:$CL$846,66,0),2)</f>
        <v>29735</v>
      </c>
      <c r="BP34" s="104">
        <f>ROUND(VLOOKUP($B34,'[4]3.ข้อมูลงบทดลองปัจจุบัน'!$A$5:$CL$846,67,0),2)</f>
        <v>267597</v>
      </c>
      <c r="BQ34" s="104">
        <f>ROUND(VLOOKUP($B34,'[4]3.ข้อมูลงบทดลองปัจจุบัน'!$A$5:$CL$846,68,0),2)</f>
        <v>18913</v>
      </c>
      <c r="BR34" s="104">
        <f>ROUND(VLOOKUP($B34,'[4]3.ข้อมูลงบทดลองปัจจุบัน'!$A$5:$CL$846,69,0),2)</f>
        <v>20283</v>
      </c>
      <c r="BS34" s="104">
        <f>ROUND(VLOOKUP($B34,'[4]3.ข้อมูลงบทดลองปัจจุบัน'!$A$5:$CL$846,70,0),2)</f>
        <v>6380623</v>
      </c>
      <c r="BT34" s="104">
        <f>ROUND(VLOOKUP($B34,'[4]3.ข้อมูลงบทดลองปัจจุบัน'!$A$5:$CL$846,71,0),2)</f>
        <v>341710</v>
      </c>
      <c r="BU34" s="104">
        <f>ROUND(VLOOKUP($B34,'[4]3.ข้อมูลงบทดลองปัจจุบัน'!$A$5:$CL$846,72,0),2)</f>
        <v>117160.65</v>
      </c>
      <c r="BV34" s="104">
        <f>ROUND(VLOOKUP($B34,'[4]3.ข้อมูลงบทดลองปัจจุบัน'!$A$5:$CL$846,73,0),2)</f>
        <v>1202120</v>
      </c>
      <c r="BW34" s="104">
        <f>ROUND(VLOOKUP($B34,'[4]3.ข้อมูลงบทดลองปัจจุบัน'!$A$5:$CL$846,74,0),2)</f>
        <v>0</v>
      </c>
      <c r="BX34" s="104">
        <f>ROUND(VLOOKUP($B34,'[4]3.ข้อมูลงบทดลองปัจจุบัน'!$A$5:$CL$846,75,0),2)</f>
        <v>10652.5</v>
      </c>
      <c r="BY34" s="104">
        <f>ROUND(VLOOKUP($B34,'[4]3.ข้อมูลงบทดลองปัจจุบัน'!$A$5:$CL$846,76,0),2)</f>
        <v>163720.5</v>
      </c>
      <c r="BZ34" s="104">
        <f>ROUND(VLOOKUP($B34,'[4]3.ข้อมูลงบทดลองปัจจุบัน'!$A$5:$CL$846,77,0),2)</f>
        <v>73993</v>
      </c>
      <c r="CA34" s="104">
        <f>ROUND(VLOOKUP($B34,'[4]3.ข้อมูลงบทดลองปัจจุบัน'!$A$5:$CL$846,78,0),2)</f>
        <v>49184</v>
      </c>
      <c r="CB34" s="104">
        <f>ROUND(VLOOKUP($B34,'[4]3.ข้อมูลงบทดลองปัจจุบัน'!$A$5:$CL$846,79,0),2)</f>
        <v>126938</v>
      </c>
      <c r="CC34" s="104">
        <f>ROUND(VLOOKUP($B34,'[4]3.ข้อมูลงบทดลองปัจจุบัน'!$A$5:$CL$846,80,0),2)</f>
        <v>129687</v>
      </c>
      <c r="CD34" s="104">
        <f>ROUND(VLOOKUP($B34,'[4]3.ข้อมูลงบทดลองปัจจุบัน'!$A$5:$CL$846,81,0),2)</f>
        <v>78103.75</v>
      </c>
      <c r="CE34" s="104">
        <f>ROUND(VLOOKUP($B34,'[4]3.ข้อมูลงบทดลองปัจจุบัน'!$A$5:$CL$846,82,0),2)</f>
        <v>17396</v>
      </c>
      <c r="CF34" s="104">
        <f>ROUND(VLOOKUP($B34,'[4]3.ข้อมูลงบทดลองปัจจุบัน'!$A$5:$CL$846,83,0),2)</f>
        <v>134178.5</v>
      </c>
      <c r="CG34" s="104">
        <f>ROUND(VLOOKUP($B34,'[4]3.ข้อมูลงบทดลองปัจจุบัน'!$A$5:$CL$846,84,0),2)</f>
        <v>0</v>
      </c>
      <c r="CH34" s="104">
        <f>ROUND(VLOOKUP($B34,'[4]3.ข้อมูลงบทดลองปัจจุบัน'!$A$5:$CL$846,85,0),2)</f>
        <v>65439</v>
      </c>
      <c r="CI34" s="104">
        <f>ROUND(VLOOKUP($B34,'[4]3.ข้อมูลงบทดลองปัจจุบัน'!$A$5:$CL$846,86,0),2)</f>
        <v>0</v>
      </c>
      <c r="CJ34" s="104">
        <f>ROUND(VLOOKUP($B34,'[4]3.ข้อมูลงบทดลองปัจจุบัน'!$A$5:$CL$846,87,0),2)</f>
        <v>48269</v>
      </c>
      <c r="CK34" s="104">
        <f>ROUND(VLOOKUP($B34,'[4]3.ข้อมูลงบทดลองปัจจุบัน'!$A$5:$CL$846,88,0),2)</f>
        <v>575337.5</v>
      </c>
      <c r="CL34" s="104">
        <f>ROUND(VLOOKUP($B34,'[4]3.ข้อมูลงบทดลองปัจจุบัน'!$A$5:$CL$846,89,0),2)</f>
        <v>0</v>
      </c>
      <c r="CM34" s="104">
        <f>ROUND(VLOOKUP($B34,'[4]3.ข้อมูลงบทดลองปัจจุบัน'!$A$5:$CL$846,90,0),2)</f>
        <v>0</v>
      </c>
      <c r="CO34" s="97"/>
    </row>
    <row r="35" spans="1:94" x14ac:dyDescent="0.7">
      <c r="A35" s="18" t="s">
        <v>458</v>
      </c>
      <c r="B35" s="103" t="s">
        <v>461</v>
      </c>
      <c r="C35" s="19" t="s">
        <v>462</v>
      </c>
      <c r="D35" s="104">
        <f>ROUND(VLOOKUP($B35,'[4]3.ข้อมูลงบทดลองปัจจุบัน'!$A$5:$CL$846,3,0),2)</f>
        <v>19425531.600000001</v>
      </c>
      <c r="E35" s="104">
        <f>ROUND(VLOOKUP($B35,'[4]3.ข้อมูลงบทดลองปัจจุบัน'!$A$5:$CL$846,4,0),2)</f>
        <v>760000.86</v>
      </c>
      <c r="F35" s="104">
        <f>ROUND(VLOOKUP($B35,'[4]3.ข้อมูลงบทดลองปัจจุบัน'!$A$5:$CL$846,5,0),2)</f>
        <v>448210</v>
      </c>
      <c r="G35" s="104">
        <f>ROUND(VLOOKUP($B35,'[4]3.ข้อมูลงบทดลองปัจจุบัน'!$A$5:$CL$846,6,0),2)</f>
        <v>573900</v>
      </c>
      <c r="H35" s="104">
        <f>ROUND(VLOOKUP($B35,'[4]3.ข้อมูลงบทดลองปัจจุบัน'!$A$5:$CL$846,7,0),2)</f>
        <v>85665</v>
      </c>
      <c r="I35" s="104">
        <f>ROUND(VLOOKUP($B35,'[4]3.ข้อมูลงบทดลองปัจจุบัน'!$A$5:$CL$846,8,0),2)</f>
        <v>265664</v>
      </c>
      <c r="J35" s="104">
        <f>ROUND(VLOOKUP($B35,'[4]3.ข้อมูลงบทดลองปัจจุบัน'!$A$5:$CL$846,9,0),2)</f>
        <v>227512</v>
      </c>
      <c r="K35" s="104">
        <f>ROUND(VLOOKUP($B35,'[4]3.ข้อมูลงบทดลองปัจจุบัน'!$A$5:$CL$846,10,0),2)</f>
        <v>3599916</v>
      </c>
      <c r="L35" s="104">
        <f>ROUND(VLOOKUP($B35,'[4]3.ข้อมูลงบทดลองปัจจุบัน'!$A$5:$CL$846,11,0),2)</f>
        <v>164263</v>
      </c>
      <c r="M35" s="104">
        <f>ROUND(VLOOKUP($B35,'[4]3.ข้อมูลงบทดลองปัจจุบัน'!$A$5:$CL$846,12,0),2)</f>
        <v>1893710.45</v>
      </c>
      <c r="N35" s="104">
        <f>ROUND(VLOOKUP($B35,'[4]3.ข้อมูลงบทดลองปัจจุบัน'!$A$5:$CL$846,13,0),2)</f>
        <v>5602032.1799999997</v>
      </c>
      <c r="O35" s="104">
        <f>ROUND(VLOOKUP($B35,'[4]3.ข้อมูลงบทดลองปัจจุบัน'!$A$5:$CL$846,14,0),2)</f>
        <v>49521</v>
      </c>
      <c r="P35" s="104">
        <f>ROUND(VLOOKUP($B35,'[4]3.ข้อมูลงบทดลองปัจจุบัน'!$A$5:$CL$846,15,0),2)</f>
        <v>14344953.1</v>
      </c>
      <c r="Q35" s="104">
        <f>ROUND(VLOOKUP($B35,'[4]3.ข้อมูลงบทดลองปัจจุบัน'!$A$5:$CL$846,16,0),2)</f>
        <v>598015.26</v>
      </c>
      <c r="R35" s="104">
        <f>ROUND(VLOOKUP($B35,'[4]3.ข้อมูลงบทดลองปัจจุบัน'!$A$5:$CL$846,17,0),2)</f>
        <v>849097</v>
      </c>
      <c r="S35" s="104">
        <f>ROUND(VLOOKUP($B35,'[4]3.ข้อมูลงบทดลองปัจจุบัน'!$A$5:$CL$846,18,0),2)</f>
        <v>4628747.25</v>
      </c>
      <c r="T35" s="104">
        <f>ROUND(VLOOKUP($B35,'[4]3.ข้อมูลงบทดลองปัจจุบัน'!$A$5:$CL$846,19,0),2)</f>
        <v>1288329.3700000001</v>
      </c>
      <c r="U35" s="104">
        <f>ROUND(VLOOKUP($B35,'[4]3.ข้อมูลงบทดลองปัจจุบัน'!$A$5:$CL$846,20,0),2)</f>
        <v>1622158</v>
      </c>
      <c r="V35" s="104">
        <f>ROUND(VLOOKUP($B35,'[4]3.ข้อมูลงบทดลองปัจจุบัน'!$A$5:$CL$846,21,0),2)</f>
        <v>538412</v>
      </c>
      <c r="W35" s="104">
        <f>ROUND(VLOOKUP($B35,'[4]3.ข้อมูลงบทดลองปัจจุบัน'!$A$5:$CL$846,22,0),2)</f>
        <v>416735.5</v>
      </c>
      <c r="X35" s="104">
        <f>ROUND(VLOOKUP($B35,'[4]3.ข้อมูลงบทดลองปัจจุบัน'!$A$5:$CL$846,23,0),2)</f>
        <v>26057207.149999999</v>
      </c>
      <c r="Y35" s="104">
        <f>ROUND(VLOOKUP($B35,'[4]3.ข้อมูลงบทดลองปัจจุบัน'!$A$5:$CL$846,24,0),2)</f>
        <v>528271.05000000005</v>
      </c>
      <c r="Z35" s="104">
        <f>ROUND(VLOOKUP($B35,'[4]3.ข้อมูลงบทดลองปัจจุบัน'!$A$5:$CL$846,25,0),2)</f>
        <v>828766</v>
      </c>
      <c r="AA35" s="104">
        <f>ROUND(VLOOKUP($B35,'[4]3.ข้อมูลงบทดลองปัจจุบัน'!$A$5:$CL$846,26,0),2)</f>
        <v>896910</v>
      </c>
      <c r="AB35" s="104">
        <f>ROUND(VLOOKUP($B35,'[4]3.ข้อมูลงบทดลองปัจจุบัน'!$A$5:$CL$846,27,0),2)</f>
        <v>104300</v>
      </c>
      <c r="AC35" s="104">
        <f>ROUND(VLOOKUP($B35,'[4]3.ข้อมูลงบทดลองปัจจุบัน'!$A$5:$CL$846,28,0),2)</f>
        <v>253756</v>
      </c>
      <c r="AD35" s="104">
        <f>ROUND(VLOOKUP($B35,'[4]3.ข้อมูลงบทดลองปัจจุบัน'!$A$5:$CL$846,29,0),2)</f>
        <v>2246788</v>
      </c>
      <c r="AE35" s="104">
        <f>ROUND(VLOOKUP($B35,'[4]3.ข้อมูลงบทดลองปัจจุบัน'!$A$5:$CL$846,30,0),2)</f>
        <v>2590660</v>
      </c>
      <c r="AF35" s="104">
        <f>ROUND(VLOOKUP($B35,'[4]3.ข้อมูลงบทดลองปัจจุบัน'!$A$5:$CL$846,31,0),2)</f>
        <v>283036</v>
      </c>
      <c r="AG35" s="104">
        <f>ROUND(VLOOKUP($B35,'[4]3.ข้อมูลงบทดลองปัจจุบัน'!$A$5:$CL$846,32,0),2)</f>
        <v>236788</v>
      </c>
      <c r="AH35" s="104">
        <f>ROUND(VLOOKUP($B35,'[4]3.ข้อมูลงบทดลองปัจจุบัน'!$A$5:$CL$846,33,0),2)</f>
        <v>381876</v>
      </c>
      <c r="AI35" s="104">
        <f>ROUND(VLOOKUP($B35,'[4]3.ข้อมูลงบทดลองปัจจุบัน'!$A$5:$CL$846,34,0),2)</f>
        <v>2040935</v>
      </c>
      <c r="AJ35" s="104">
        <f>ROUND(VLOOKUP($B35,'[4]3.ข้อมูลงบทดลองปัจจุบัน'!$A$5:$CL$846,35,0),2)</f>
        <v>480623</v>
      </c>
      <c r="AK35" s="104">
        <f>ROUND(VLOOKUP($B35,'[4]3.ข้อมูลงบทดลองปัจจุบัน'!$A$5:$CL$846,36,0),2)</f>
        <v>316620</v>
      </c>
      <c r="AL35" s="104">
        <f>ROUND(VLOOKUP($B35,'[4]3.ข้อมูลงบทดลองปัจจุบัน'!$A$5:$CL$846,37,0),2)</f>
        <v>45743218.149999999</v>
      </c>
      <c r="AM35" s="104">
        <f>ROUND(VLOOKUP($B35,'[4]3.ข้อมูลงบทดลองปัจจุบัน'!$A$5:$CL$846,38,0),2)</f>
        <v>254572</v>
      </c>
      <c r="AN35" s="104">
        <f>ROUND(VLOOKUP($B35,'[4]3.ข้อมูลงบทดลองปัจจุบัน'!$A$5:$CL$846,39,0),2)</f>
        <v>226087.5</v>
      </c>
      <c r="AO35" s="104">
        <f>ROUND(VLOOKUP($B35,'[4]3.ข้อมูลงบทดลองปัจจุบัน'!$A$5:$CL$846,40,0),2)</f>
        <v>592210</v>
      </c>
      <c r="AP35" s="104">
        <f>ROUND(VLOOKUP($B35,'[4]3.ข้อมูลงบทดลองปัจจุบัน'!$A$5:$CL$846,41,0),2)</f>
        <v>5571971</v>
      </c>
      <c r="AQ35" s="104">
        <f>ROUND(VLOOKUP($B35,'[4]3.ข้อมูลงบทดลองปัจจุบัน'!$A$5:$CL$846,42,0),2)</f>
        <v>494103</v>
      </c>
      <c r="AR35" s="104">
        <f>ROUND(VLOOKUP($B35,'[4]3.ข้อมูลงบทดลองปัจจุบัน'!$A$5:$CL$846,43,0),2)</f>
        <v>14155</v>
      </c>
      <c r="AS35" s="104">
        <f>ROUND(VLOOKUP($B35,'[4]3.ข้อมูลงบทดลองปัจจุบัน'!$A$5:$CL$846,44,0),2)</f>
        <v>8280028.4100000001</v>
      </c>
      <c r="AT35" s="104">
        <f>ROUND(VLOOKUP($B35,'[4]3.ข้อมูลงบทดลองปัจจุบัน'!$A$5:$CL$846,45,0),2)</f>
        <v>345322.5</v>
      </c>
      <c r="AU35" s="104">
        <f>ROUND(VLOOKUP($B35,'[4]3.ข้อมูลงบทดลองปัจจุบัน'!$A$5:$CL$846,46,0),2)</f>
        <v>2101954</v>
      </c>
      <c r="AV35" s="104">
        <f>ROUND(VLOOKUP($B35,'[4]3.ข้อมูลงบทดลองปัจจุบัน'!$A$5:$CL$846,47,0),2)</f>
        <v>1875763.1</v>
      </c>
      <c r="AW35" s="104">
        <f>ROUND(VLOOKUP($B35,'[4]3.ข้อมูลงบทดลองปัจจุบัน'!$A$5:$CL$846,48,0),2)</f>
        <v>401140</v>
      </c>
      <c r="AX35" s="104">
        <f>ROUND(VLOOKUP($B35,'[4]3.ข้อมูลงบทดลองปัจจุบัน'!$A$5:$CL$846,49,0),2)</f>
        <v>190418.25</v>
      </c>
      <c r="AY35" s="104">
        <f>ROUND(VLOOKUP($B35,'[4]3.ข้อมูลงบทดลองปัจจุบัน'!$A$5:$CL$846,50,0),2)</f>
        <v>331006</v>
      </c>
      <c r="AZ35" s="104">
        <f>ROUND(VLOOKUP($B35,'[4]3.ข้อมูลงบทดลองปัจจุบัน'!$A$5:$CL$846,51,0),2)</f>
        <v>185372</v>
      </c>
      <c r="BA35" s="104">
        <f>ROUND(VLOOKUP($B35,'[4]3.ข้อมูลงบทดลองปัจจุบัน'!$A$5:$CL$846,52,0),2)</f>
        <v>157318</v>
      </c>
      <c r="BB35" s="104">
        <f>ROUND(VLOOKUP($B35,'[4]3.ข้อมูลงบทดลองปัจจุบัน'!$A$5:$CL$846,53,0),2)</f>
        <v>13858861.07</v>
      </c>
      <c r="BC35" s="104">
        <f>ROUND(VLOOKUP($B35,'[4]3.ข้อมูลงบทดลองปัจจุบัน'!$A$5:$CL$846,54,0),2)</f>
        <v>333038</v>
      </c>
      <c r="BD35" s="104">
        <f>ROUND(VLOOKUP($B35,'[4]3.ข้อมูลงบทดลองปัจจุบัน'!$A$5:$CL$846,55,0),2)</f>
        <v>23005543.559999999</v>
      </c>
      <c r="BE35" s="104">
        <f>ROUND(VLOOKUP($B35,'[4]3.ข้อมูลงบทดลองปัจจุบัน'!$A$5:$CL$846,56,0),2)</f>
        <v>5460341</v>
      </c>
      <c r="BF35" s="104">
        <f>ROUND(VLOOKUP($B35,'[4]3.ข้อมูลงบทดลองปัจจุบัน'!$A$5:$CL$846,57,0),2)</f>
        <v>498092.5</v>
      </c>
      <c r="BG35" s="104">
        <f>ROUND(VLOOKUP($B35,'[4]3.ข้อมูลงบทดลองปัจจุบัน'!$A$5:$CL$846,58,0),2)</f>
        <v>552994</v>
      </c>
      <c r="BH35" s="104">
        <f>ROUND(VLOOKUP($B35,'[4]3.ข้อมูลงบทดลองปัจจุบัน'!$A$5:$CL$846,59,0),2)</f>
        <v>28405823.199999999</v>
      </c>
      <c r="BI35" s="104">
        <f>ROUND(VLOOKUP($B35,'[4]3.ข้อมูลงบทดลองปัจจุบัน'!$A$5:$CL$846,60,0),2)</f>
        <v>246382.5</v>
      </c>
      <c r="BJ35" s="104">
        <f>ROUND(VLOOKUP($B35,'[4]3.ข้อมูลงบทดลองปัจจุบัน'!$A$5:$CL$846,61,0),2)</f>
        <v>243578</v>
      </c>
      <c r="BK35" s="104">
        <f>ROUND(VLOOKUP($B35,'[4]3.ข้อมูลงบทดลองปัจจุบัน'!$A$5:$CL$846,62,0),2)</f>
        <v>194287</v>
      </c>
      <c r="BL35" s="104">
        <f>ROUND(VLOOKUP($B35,'[4]3.ข้อมูลงบทดลองปัจจุบัน'!$A$5:$CL$846,63,0),2)</f>
        <v>615685</v>
      </c>
      <c r="BM35" s="104">
        <f>ROUND(VLOOKUP($B35,'[4]3.ข้อมูลงบทดลองปัจจุบัน'!$A$5:$CL$846,64,0),2)</f>
        <v>21281575.43</v>
      </c>
      <c r="BN35" s="104">
        <f>ROUND(VLOOKUP($B35,'[4]3.ข้อมูลงบทดลองปัจจุบัน'!$A$5:$CL$846,65,0),2)</f>
        <v>1335459.75</v>
      </c>
      <c r="BO35" s="104">
        <f>ROUND(VLOOKUP($B35,'[4]3.ข้อมูลงบทดลองปัจจุบัน'!$A$5:$CL$846,66,0),2)</f>
        <v>358695.5</v>
      </c>
      <c r="BP35" s="104">
        <f>ROUND(VLOOKUP($B35,'[4]3.ข้อมูลงบทดลองปัจจุบัน'!$A$5:$CL$846,67,0),2)</f>
        <v>1343698</v>
      </c>
      <c r="BQ35" s="104">
        <f>ROUND(VLOOKUP($B35,'[4]3.ข้อมูลงบทดลองปัจจุบัน'!$A$5:$CL$846,68,0),2)</f>
        <v>383372</v>
      </c>
      <c r="BR35" s="104">
        <f>ROUND(VLOOKUP($B35,'[4]3.ข้อมูลงบทดลองปัจจุบัน'!$A$5:$CL$846,69,0),2)</f>
        <v>402468</v>
      </c>
      <c r="BS35" s="104">
        <f>ROUND(VLOOKUP($B35,'[4]3.ข้อมูลงบทดลองปัจจุบัน'!$A$5:$CL$846,70,0),2)</f>
        <v>70281798.150000006</v>
      </c>
      <c r="BT35" s="104">
        <f>ROUND(VLOOKUP($B35,'[4]3.ข้อมูลงบทดลองปัจจุบัน'!$A$5:$CL$846,71,0),2)</f>
        <v>538280</v>
      </c>
      <c r="BU35" s="104">
        <f>ROUND(VLOOKUP($B35,'[4]3.ข้อมูลงบทดลองปัจจุบัน'!$A$5:$CL$846,72,0),2)</f>
        <v>2869706.14</v>
      </c>
      <c r="BV35" s="104">
        <f>ROUND(VLOOKUP($B35,'[4]3.ข้อมูลงบทดลองปัจจุบัน'!$A$5:$CL$846,73,0),2)</f>
        <v>10696121</v>
      </c>
      <c r="BW35" s="104">
        <f>ROUND(VLOOKUP($B35,'[4]3.ข้อมูลงบทดลองปัจจุบัน'!$A$5:$CL$846,74,0),2)</f>
        <v>1495237</v>
      </c>
      <c r="BX35" s="104">
        <f>ROUND(VLOOKUP($B35,'[4]3.ข้อมูลงบทดลองปัจจุบัน'!$A$5:$CL$846,75,0),2)</f>
        <v>309568</v>
      </c>
      <c r="BY35" s="104">
        <f>ROUND(VLOOKUP($B35,'[4]3.ข้อมูลงบทดลองปัจจุบัน'!$A$5:$CL$846,76,0),2)</f>
        <v>4696908.6500000004</v>
      </c>
      <c r="BZ35" s="104">
        <f>ROUND(VLOOKUP($B35,'[4]3.ข้อมูลงบทดลองปัจจุบัน'!$A$5:$CL$846,77,0),2)</f>
        <v>170848</v>
      </c>
      <c r="CA35" s="104">
        <f>ROUND(VLOOKUP($B35,'[4]3.ข้อมูลงบทดลองปัจจุบัน'!$A$5:$CL$846,78,0),2)</f>
        <v>212014</v>
      </c>
      <c r="CB35" s="104">
        <f>ROUND(VLOOKUP($B35,'[4]3.ข้อมูลงบทดลองปัจจุบัน'!$A$5:$CL$846,79,0),2)</f>
        <v>267876</v>
      </c>
      <c r="CC35" s="104">
        <f>ROUND(VLOOKUP($B35,'[4]3.ข้อมูลงบทดลองปัจจุบัน'!$A$5:$CL$846,80,0),2)</f>
        <v>674559</v>
      </c>
      <c r="CD35" s="104">
        <f>ROUND(VLOOKUP($B35,'[4]3.ข้อมูลงบทดลองปัจจุบัน'!$A$5:$CL$846,81,0),2)</f>
        <v>3363521</v>
      </c>
      <c r="CE35" s="104">
        <f>ROUND(VLOOKUP($B35,'[4]3.ข้อมูลงบทดลองปัจจุบัน'!$A$5:$CL$846,82,0),2)</f>
        <v>886118</v>
      </c>
      <c r="CF35" s="104">
        <f>ROUND(VLOOKUP($B35,'[4]3.ข้อมูลงบทดลองปัจจุบัน'!$A$5:$CL$846,83,0),2)</f>
        <v>2864182.5</v>
      </c>
      <c r="CG35" s="104">
        <f>ROUND(VLOOKUP($B35,'[4]3.ข้อมูลงบทดลองปัจจุบัน'!$A$5:$CL$846,84,0),2)</f>
        <v>76746</v>
      </c>
      <c r="CH35" s="104">
        <f>ROUND(VLOOKUP($B35,'[4]3.ข้อมูลงบทดลองปัจจุบัน'!$A$5:$CL$846,85,0),2)</f>
        <v>177118</v>
      </c>
      <c r="CI35" s="104">
        <f>ROUND(VLOOKUP($B35,'[4]3.ข้อมูลงบทดลองปัจจุบัน'!$A$5:$CL$846,86,0),2)</f>
        <v>119283</v>
      </c>
      <c r="CJ35" s="104">
        <f>ROUND(VLOOKUP($B35,'[4]3.ข้อมูลงบทดลองปัจจุบัน'!$A$5:$CL$846,87,0),2)</f>
        <v>192909</v>
      </c>
      <c r="CK35" s="104">
        <f>ROUND(VLOOKUP($B35,'[4]3.ข้อมูลงบทดลองปัจจุบัน'!$A$5:$CL$846,88,0),2)</f>
        <v>2901602.5</v>
      </c>
      <c r="CL35" s="104">
        <f>ROUND(VLOOKUP($B35,'[4]3.ข้อมูลงบทดลองปัจจุบัน'!$A$5:$CL$846,89,0),2)</f>
        <v>153768</v>
      </c>
      <c r="CM35" s="104">
        <f>ROUND(VLOOKUP($B35,'[4]3.ข้อมูลงบทดลองปัจจุบัน'!$A$5:$CL$846,90,0),2)</f>
        <v>78322.649999999994</v>
      </c>
      <c r="CO35" s="97"/>
    </row>
    <row r="36" spans="1:94" x14ac:dyDescent="0.7">
      <c r="A36" s="18" t="s">
        <v>458</v>
      </c>
      <c r="B36" s="103" t="s">
        <v>463</v>
      </c>
      <c r="C36" s="19" t="s">
        <v>464</v>
      </c>
      <c r="D36" s="104">
        <f>ROUND(VLOOKUP($B36,'[4]3.ข้อมูลงบทดลองปัจจุบัน'!$A$5:$CL$846,3,0),2)</f>
        <v>120202.01</v>
      </c>
      <c r="E36" s="104">
        <f>ROUND(VLOOKUP($B36,'[4]3.ข้อมูลงบทดลองปัจจุบัน'!$A$5:$CL$846,4,0),2)</f>
        <v>0</v>
      </c>
      <c r="F36" s="104">
        <f>ROUND(VLOOKUP($B36,'[4]3.ข้อมูลงบทดลองปัจจุบัน'!$A$5:$CL$846,5,0),2)</f>
        <v>0</v>
      </c>
      <c r="G36" s="104">
        <f>ROUND(VLOOKUP($B36,'[4]3.ข้อมูลงบทดลองปัจจุบัน'!$A$5:$CL$846,6,0),2)</f>
        <v>0</v>
      </c>
      <c r="H36" s="104">
        <f>ROUND(VLOOKUP($B36,'[4]3.ข้อมูลงบทดลองปัจจุบัน'!$A$5:$CL$846,7,0),2)</f>
        <v>0</v>
      </c>
      <c r="I36" s="104">
        <f>ROUND(VLOOKUP($B36,'[4]3.ข้อมูลงบทดลองปัจจุบัน'!$A$5:$CL$846,8,0),2)</f>
        <v>0</v>
      </c>
      <c r="J36" s="104">
        <f>ROUND(VLOOKUP($B36,'[4]3.ข้อมูลงบทดลองปัจจุบัน'!$A$5:$CL$846,9,0),2)</f>
        <v>0</v>
      </c>
      <c r="K36" s="104">
        <f>ROUND(VLOOKUP($B36,'[4]3.ข้อมูลงบทดลองปัจจุบัน'!$A$5:$CL$846,10,0),2)</f>
        <v>0</v>
      </c>
      <c r="L36" s="104">
        <f>ROUND(VLOOKUP($B36,'[4]3.ข้อมูลงบทดลองปัจจุบัน'!$A$5:$CL$846,11,0),2)</f>
        <v>0</v>
      </c>
      <c r="M36" s="104">
        <f>ROUND(VLOOKUP($B36,'[4]3.ข้อมูลงบทดลองปัจจุบัน'!$A$5:$CL$846,12,0),2)</f>
        <v>0</v>
      </c>
      <c r="N36" s="104">
        <f>ROUND(VLOOKUP($B36,'[4]3.ข้อมูลงบทดลองปัจจุบัน'!$A$5:$CL$846,13,0),2)</f>
        <v>0</v>
      </c>
      <c r="O36" s="104">
        <f>ROUND(VLOOKUP($B36,'[4]3.ข้อมูลงบทดลองปัจจุบัน'!$A$5:$CL$846,14,0),2)</f>
        <v>0</v>
      </c>
      <c r="P36" s="104">
        <f>ROUND(VLOOKUP($B36,'[4]3.ข้อมูลงบทดลองปัจจุบัน'!$A$5:$CL$846,15,0),2)</f>
        <v>8888</v>
      </c>
      <c r="Q36" s="104">
        <f>ROUND(VLOOKUP($B36,'[4]3.ข้อมูลงบทดลองปัจจุบัน'!$A$5:$CL$846,16,0),2)</f>
        <v>0</v>
      </c>
      <c r="R36" s="104">
        <f>ROUND(VLOOKUP($B36,'[4]3.ข้อมูลงบทดลองปัจจุบัน'!$A$5:$CL$846,17,0),2)</f>
        <v>0</v>
      </c>
      <c r="S36" s="104">
        <f>ROUND(VLOOKUP($B36,'[4]3.ข้อมูลงบทดลองปัจจุบัน'!$A$5:$CL$846,18,0),2)</f>
        <v>0</v>
      </c>
      <c r="T36" s="104">
        <f>ROUND(VLOOKUP($B36,'[4]3.ข้อมูลงบทดลองปัจจุบัน'!$A$5:$CL$846,19,0),2)</f>
        <v>0</v>
      </c>
      <c r="U36" s="104">
        <f>ROUND(VLOOKUP($B36,'[4]3.ข้อมูลงบทดลองปัจจุบัน'!$A$5:$CL$846,20,0),2)</f>
        <v>0</v>
      </c>
      <c r="V36" s="104">
        <f>ROUND(VLOOKUP($B36,'[4]3.ข้อมูลงบทดลองปัจจุบัน'!$A$5:$CL$846,21,0),2)</f>
        <v>0</v>
      </c>
      <c r="W36" s="104">
        <f>ROUND(VLOOKUP($B36,'[4]3.ข้อมูลงบทดลองปัจจุบัน'!$A$5:$CL$846,22,0),2)</f>
        <v>0</v>
      </c>
      <c r="X36" s="104">
        <f>ROUND(VLOOKUP($B36,'[4]3.ข้อมูลงบทดลองปัจจุบัน'!$A$5:$CL$846,23,0),2)</f>
        <v>0</v>
      </c>
      <c r="Y36" s="104">
        <f>ROUND(VLOOKUP($B36,'[4]3.ข้อมูลงบทดลองปัจจุบัน'!$A$5:$CL$846,24,0),2)</f>
        <v>0</v>
      </c>
      <c r="Z36" s="104">
        <f>ROUND(VLOOKUP($B36,'[4]3.ข้อมูลงบทดลองปัจจุบัน'!$A$5:$CL$846,25,0),2)</f>
        <v>0</v>
      </c>
      <c r="AA36" s="104">
        <f>ROUND(VLOOKUP($B36,'[4]3.ข้อมูลงบทดลองปัจจุบัน'!$A$5:$CL$846,26,0),2)</f>
        <v>0</v>
      </c>
      <c r="AB36" s="104">
        <f>ROUND(VLOOKUP($B36,'[4]3.ข้อมูลงบทดลองปัจจุบัน'!$A$5:$CL$846,27,0),2)</f>
        <v>0</v>
      </c>
      <c r="AC36" s="104">
        <f>ROUND(VLOOKUP($B36,'[4]3.ข้อมูลงบทดลองปัจจุบัน'!$A$5:$CL$846,28,0),2)</f>
        <v>0</v>
      </c>
      <c r="AD36" s="104">
        <f>ROUND(VLOOKUP($B36,'[4]3.ข้อมูลงบทดลองปัจจุบัน'!$A$5:$CL$846,29,0),2)</f>
        <v>0</v>
      </c>
      <c r="AE36" s="104">
        <f>ROUND(VLOOKUP($B36,'[4]3.ข้อมูลงบทดลองปัจจุบัน'!$A$5:$CL$846,30,0),2)</f>
        <v>0</v>
      </c>
      <c r="AF36" s="104">
        <f>ROUND(VLOOKUP($B36,'[4]3.ข้อมูลงบทดลองปัจจุบัน'!$A$5:$CL$846,31,0),2)</f>
        <v>0</v>
      </c>
      <c r="AG36" s="104">
        <f>ROUND(VLOOKUP($B36,'[4]3.ข้อมูลงบทดลองปัจจุบัน'!$A$5:$CL$846,32,0),2)</f>
        <v>0</v>
      </c>
      <c r="AH36" s="104">
        <f>ROUND(VLOOKUP($B36,'[4]3.ข้อมูลงบทดลองปัจจุบัน'!$A$5:$CL$846,33,0),2)</f>
        <v>0</v>
      </c>
      <c r="AI36" s="104">
        <f>ROUND(VLOOKUP($B36,'[4]3.ข้อมูลงบทดลองปัจจุบัน'!$A$5:$CL$846,34,0),2)</f>
        <v>0</v>
      </c>
      <c r="AJ36" s="104">
        <f>ROUND(VLOOKUP($B36,'[4]3.ข้อมูลงบทดลองปัจจุบัน'!$A$5:$CL$846,35,0),2)</f>
        <v>0</v>
      </c>
      <c r="AK36" s="104">
        <f>ROUND(VLOOKUP($B36,'[4]3.ข้อมูลงบทดลองปัจจุบัน'!$A$5:$CL$846,36,0),2)</f>
        <v>0</v>
      </c>
      <c r="AL36" s="104">
        <f>ROUND(VLOOKUP($B36,'[4]3.ข้อมูลงบทดลองปัจจุบัน'!$A$5:$CL$846,37,0),2)</f>
        <v>0</v>
      </c>
      <c r="AM36" s="104">
        <f>ROUND(VLOOKUP($B36,'[4]3.ข้อมูลงบทดลองปัจจุบัน'!$A$5:$CL$846,38,0),2)</f>
        <v>0</v>
      </c>
      <c r="AN36" s="104">
        <f>ROUND(VLOOKUP($B36,'[4]3.ข้อมูลงบทดลองปัจจุบัน'!$A$5:$CL$846,39,0),2)</f>
        <v>0</v>
      </c>
      <c r="AO36" s="104">
        <f>ROUND(VLOOKUP($B36,'[4]3.ข้อมูลงบทดลองปัจจุบัน'!$A$5:$CL$846,40,0),2)</f>
        <v>0</v>
      </c>
      <c r="AP36" s="104">
        <f>ROUND(VLOOKUP($B36,'[4]3.ข้อมูลงบทดลองปัจจุบัน'!$A$5:$CL$846,41,0),2)</f>
        <v>0</v>
      </c>
      <c r="AQ36" s="104">
        <f>ROUND(VLOOKUP($B36,'[4]3.ข้อมูลงบทดลองปัจจุบัน'!$A$5:$CL$846,42,0),2)</f>
        <v>0</v>
      </c>
      <c r="AR36" s="104">
        <f>ROUND(VLOOKUP($B36,'[4]3.ข้อมูลงบทดลองปัจจุบัน'!$A$5:$CL$846,43,0),2)</f>
        <v>0</v>
      </c>
      <c r="AS36" s="104">
        <f>ROUND(VLOOKUP($B36,'[4]3.ข้อมูลงบทดลองปัจจุบัน'!$A$5:$CL$846,44,0),2)</f>
        <v>0</v>
      </c>
      <c r="AT36" s="104">
        <f>ROUND(VLOOKUP($B36,'[4]3.ข้อมูลงบทดลองปัจจุบัน'!$A$5:$CL$846,45,0),2)</f>
        <v>0</v>
      </c>
      <c r="AU36" s="104">
        <f>ROUND(VLOOKUP($B36,'[4]3.ข้อมูลงบทดลองปัจจุบัน'!$A$5:$CL$846,46,0),2)</f>
        <v>0</v>
      </c>
      <c r="AV36" s="104">
        <f>ROUND(VLOOKUP($B36,'[4]3.ข้อมูลงบทดลองปัจจุบัน'!$A$5:$CL$846,47,0),2)</f>
        <v>0</v>
      </c>
      <c r="AW36" s="104">
        <f>ROUND(VLOOKUP($B36,'[4]3.ข้อมูลงบทดลองปัจจุบัน'!$A$5:$CL$846,48,0),2)</f>
        <v>0</v>
      </c>
      <c r="AX36" s="104">
        <f>ROUND(VLOOKUP($B36,'[4]3.ข้อมูลงบทดลองปัจจุบัน'!$A$5:$CL$846,49,0),2)</f>
        <v>0</v>
      </c>
      <c r="AY36" s="104">
        <f>ROUND(VLOOKUP($B36,'[4]3.ข้อมูลงบทดลองปัจจุบัน'!$A$5:$CL$846,50,0),2)</f>
        <v>0</v>
      </c>
      <c r="AZ36" s="104">
        <f>ROUND(VLOOKUP($B36,'[4]3.ข้อมูลงบทดลองปัจจุบัน'!$A$5:$CL$846,51,0),2)</f>
        <v>0</v>
      </c>
      <c r="BA36" s="104">
        <f>ROUND(VLOOKUP($B36,'[4]3.ข้อมูลงบทดลองปัจจุบัน'!$A$5:$CL$846,52,0),2)</f>
        <v>0</v>
      </c>
      <c r="BB36" s="104">
        <f>ROUND(VLOOKUP($B36,'[4]3.ข้อมูลงบทดลองปัจจุบัน'!$A$5:$CL$846,53,0),2)</f>
        <v>0</v>
      </c>
      <c r="BC36" s="104">
        <f>ROUND(VLOOKUP($B36,'[4]3.ข้อมูลงบทดลองปัจจุบัน'!$A$5:$CL$846,54,0),2)</f>
        <v>0</v>
      </c>
      <c r="BD36" s="104">
        <f>ROUND(VLOOKUP($B36,'[4]3.ข้อมูลงบทดลองปัจจุบัน'!$A$5:$CL$846,55,0),2)</f>
        <v>0</v>
      </c>
      <c r="BE36" s="104">
        <f>ROUND(VLOOKUP($B36,'[4]3.ข้อมูลงบทดลองปัจจุบัน'!$A$5:$CL$846,56,0),2)</f>
        <v>0</v>
      </c>
      <c r="BF36" s="104">
        <f>ROUND(VLOOKUP($B36,'[4]3.ข้อมูลงบทดลองปัจจุบัน'!$A$5:$CL$846,57,0),2)</f>
        <v>0</v>
      </c>
      <c r="BG36" s="104">
        <f>ROUND(VLOOKUP($B36,'[4]3.ข้อมูลงบทดลองปัจจุบัน'!$A$5:$CL$846,58,0),2)</f>
        <v>0</v>
      </c>
      <c r="BH36" s="104">
        <f>ROUND(VLOOKUP($B36,'[4]3.ข้อมูลงบทดลองปัจจุบัน'!$A$5:$CL$846,59,0),2)</f>
        <v>11044.25</v>
      </c>
      <c r="BI36" s="104">
        <f>ROUND(VLOOKUP($B36,'[4]3.ข้อมูลงบทดลองปัจจุบัน'!$A$5:$CL$846,60,0),2)</f>
        <v>0</v>
      </c>
      <c r="BJ36" s="104">
        <f>ROUND(VLOOKUP($B36,'[4]3.ข้อมูลงบทดลองปัจจุบัน'!$A$5:$CL$846,61,0),2)</f>
        <v>0</v>
      </c>
      <c r="BK36" s="104">
        <f>ROUND(VLOOKUP($B36,'[4]3.ข้อมูลงบทดลองปัจจุบัน'!$A$5:$CL$846,62,0),2)</f>
        <v>0</v>
      </c>
      <c r="BL36" s="104">
        <f>ROUND(VLOOKUP($B36,'[4]3.ข้อมูลงบทดลองปัจจุบัน'!$A$5:$CL$846,63,0),2)</f>
        <v>0</v>
      </c>
      <c r="BM36" s="104">
        <f>ROUND(VLOOKUP($B36,'[4]3.ข้อมูลงบทดลองปัจจุบัน'!$A$5:$CL$846,64,0),2)</f>
        <v>0</v>
      </c>
      <c r="BN36" s="104">
        <f>ROUND(VLOOKUP($B36,'[4]3.ข้อมูลงบทดลองปัจจุบัน'!$A$5:$CL$846,65,0),2)</f>
        <v>0</v>
      </c>
      <c r="BO36" s="104">
        <f>ROUND(VLOOKUP($B36,'[4]3.ข้อมูลงบทดลองปัจจุบัน'!$A$5:$CL$846,66,0),2)</f>
        <v>0</v>
      </c>
      <c r="BP36" s="104">
        <f>ROUND(VLOOKUP($B36,'[4]3.ข้อมูลงบทดลองปัจจุบัน'!$A$5:$CL$846,67,0),2)</f>
        <v>0</v>
      </c>
      <c r="BQ36" s="104">
        <f>ROUND(VLOOKUP($B36,'[4]3.ข้อมูลงบทดลองปัจจุบัน'!$A$5:$CL$846,68,0),2)</f>
        <v>0</v>
      </c>
      <c r="BR36" s="104">
        <f>ROUND(VLOOKUP($B36,'[4]3.ข้อมูลงบทดลองปัจจุบัน'!$A$5:$CL$846,69,0),2)</f>
        <v>0</v>
      </c>
      <c r="BS36" s="104">
        <f>ROUND(VLOOKUP($B36,'[4]3.ข้อมูลงบทดลองปัจจุบัน'!$A$5:$CL$846,70,0),2)</f>
        <v>0</v>
      </c>
      <c r="BT36" s="104">
        <f>ROUND(VLOOKUP($B36,'[4]3.ข้อมูลงบทดลองปัจจุบัน'!$A$5:$CL$846,71,0),2)</f>
        <v>0</v>
      </c>
      <c r="BU36" s="104">
        <f>ROUND(VLOOKUP($B36,'[4]3.ข้อมูลงบทดลองปัจจุบัน'!$A$5:$CL$846,72,0),2)</f>
        <v>0</v>
      </c>
      <c r="BV36" s="104">
        <f>ROUND(VLOOKUP($B36,'[4]3.ข้อมูลงบทดลองปัจจุบัน'!$A$5:$CL$846,73,0),2)</f>
        <v>0</v>
      </c>
      <c r="BW36" s="104">
        <f>ROUND(VLOOKUP($B36,'[4]3.ข้อมูลงบทดลองปัจจุบัน'!$A$5:$CL$846,74,0),2)</f>
        <v>0</v>
      </c>
      <c r="BX36" s="104">
        <f>ROUND(VLOOKUP($B36,'[4]3.ข้อมูลงบทดลองปัจจุบัน'!$A$5:$CL$846,75,0),2)</f>
        <v>0</v>
      </c>
      <c r="BY36" s="104">
        <f>ROUND(VLOOKUP($B36,'[4]3.ข้อมูลงบทดลองปัจจุบัน'!$A$5:$CL$846,76,0),2)</f>
        <v>0</v>
      </c>
      <c r="BZ36" s="104">
        <f>ROUND(VLOOKUP($B36,'[4]3.ข้อมูลงบทดลองปัจจุบัน'!$A$5:$CL$846,77,0),2)</f>
        <v>0</v>
      </c>
      <c r="CA36" s="104">
        <f>ROUND(VLOOKUP($B36,'[4]3.ข้อมูลงบทดลองปัจจุบัน'!$A$5:$CL$846,78,0),2)</f>
        <v>0</v>
      </c>
      <c r="CB36" s="104">
        <f>ROUND(VLOOKUP($B36,'[4]3.ข้อมูลงบทดลองปัจจุบัน'!$A$5:$CL$846,79,0),2)</f>
        <v>0</v>
      </c>
      <c r="CC36" s="104">
        <f>ROUND(VLOOKUP($B36,'[4]3.ข้อมูลงบทดลองปัจจุบัน'!$A$5:$CL$846,80,0),2)</f>
        <v>0</v>
      </c>
      <c r="CD36" s="104">
        <f>ROUND(VLOOKUP($B36,'[4]3.ข้อมูลงบทดลองปัจจุบัน'!$A$5:$CL$846,81,0),2)</f>
        <v>0</v>
      </c>
      <c r="CE36" s="104">
        <f>ROUND(VLOOKUP($B36,'[4]3.ข้อมูลงบทดลองปัจจุบัน'!$A$5:$CL$846,82,0),2)</f>
        <v>0</v>
      </c>
      <c r="CF36" s="104">
        <f>ROUND(VLOOKUP($B36,'[4]3.ข้อมูลงบทดลองปัจจุบัน'!$A$5:$CL$846,83,0),2)</f>
        <v>45304.32</v>
      </c>
      <c r="CG36" s="104">
        <f>ROUND(VLOOKUP($B36,'[4]3.ข้อมูลงบทดลองปัจจุบัน'!$A$5:$CL$846,84,0),2)</f>
        <v>0</v>
      </c>
      <c r="CH36" s="104">
        <f>ROUND(VLOOKUP($B36,'[4]3.ข้อมูลงบทดลองปัจจุบัน'!$A$5:$CL$846,85,0),2)</f>
        <v>0</v>
      </c>
      <c r="CI36" s="104">
        <f>ROUND(VLOOKUP($B36,'[4]3.ข้อมูลงบทดลองปัจจุบัน'!$A$5:$CL$846,86,0),2)</f>
        <v>0</v>
      </c>
      <c r="CJ36" s="104">
        <f>ROUND(VLOOKUP($B36,'[4]3.ข้อมูลงบทดลองปัจจุบัน'!$A$5:$CL$846,87,0),2)</f>
        <v>0</v>
      </c>
      <c r="CK36" s="104">
        <f>ROUND(VLOOKUP($B36,'[4]3.ข้อมูลงบทดลองปัจจุบัน'!$A$5:$CL$846,88,0),2)</f>
        <v>0</v>
      </c>
      <c r="CL36" s="104">
        <f>ROUND(VLOOKUP($B36,'[4]3.ข้อมูลงบทดลองปัจจุบัน'!$A$5:$CL$846,89,0),2)</f>
        <v>0</v>
      </c>
      <c r="CM36" s="104">
        <f>ROUND(VLOOKUP($B36,'[4]3.ข้อมูลงบทดลองปัจจุบัน'!$A$5:$CL$846,90,0),2)</f>
        <v>0</v>
      </c>
      <c r="CO36" s="97"/>
    </row>
    <row r="37" spans="1:94" x14ac:dyDescent="0.7">
      <c r="A37" s="18" t="s">
        <v>458</v>
      </c>
      <c r="B37" s="103" t="s">
        <v>465</v>
      </c>
      <c r="C37" s="19" t="s">
        <v>466</v>
      </c>
      <c r="D37" s="104">
        <f>ROUND(VLOOKUP($B37,'[4]3.ข้อมูลงบทดลองปัจจุบัน'!$A$5:$CL$846,3,0),2)</f>
        <v>31194891.460000001</v>
      </c>
      <c r="E37" s="104">
        <f>ROUND(VLOOKUP($B37,'[4]3.ข้อมูลงบทดลองปัจจุบัน'!$A$5:$CL$846,4,0),2)</f>
        <v>721293.35</v>
      </c>
      <c r="F37" s="104">
        <f>ROUND(VLOOKUP($B37,'[4]3.ข้อมูลงบทดลองปัจจุบัน'!$A$5:$CL$846,5,0),2)</f>
        <v>2813598</v>
      </c>
      <c r="G37" s="104">
        <f>ROUND(VLOOKUP($B37,'[4]3.ข้อมูลงบทดลองปัจจุบัน'!$A$5:$CL$846,6,0),2)</f>
        <v>1775687.75</v>
      </c>
      <c r="H37" s="104">
        <f>ROUND(VLOOKUP($B37,'[4]3.ข้อมูลงบทดลองปัจจุบัน'!$A$5:$CL$846,7,0),2)</f>
        <v>745335</v>
      </c>
      <c r="I37" s="104">
        <f>ROUND(VLOOKUP($B37,'[4]3.ข้อมูลงบทดลองปัจจุบัน'!$A$5:$CL$846,8,0),2)</f>
        <v>2261534.75</v>
      </c>
      <c r="J37" s="104">
        <f>ROUND(VLOOKUP($B37,'[4]3.ข้อมูลงบทดลองปัจจุบัน'!$A$5:$CL$846,9,0),2)</f>
        <v>1760100.58</v>
      </c>
      <c r="K37" s="104">
        <f>ROUND(VLOOKUP($B37,'[4]3.ข้อมูลงบทดลองปัจจุบัน'!$A$5:$CL$846,10,0),2)</f>
        <v>5785310.1900000004</v>
      </c>
      <c r="L37" s="104">
        <f>ROUND(VLOOKUP($B37,'[4]3.ข้อมูลงบทดลองปัจจุบัน'!$A$5:$CL$846,11,0),2)</f>
        <v>1526293.26</v>
      </c>
      <c r="M37" s="104">
        <f>ROUND(VLOOKUP($B37,'[4]3.ข้อมูลงบทดลองปัจจุบัน'!$A$5:$CL$846,12,0),2)</f>
        <v>5821057.5499999998</v>
      </c>
      <c r="N37" s="104">
        <f>ROUND(VLOOKUP($B37,'[4]3.ข้อมูลงบทดลองปัจจุบัน'!$A$5:$CL$846,13,0),2)</f>
        <v>18096779.870000001</v>
      </c>
      <c r="O37" s="104">
        <f>ROUND(VLOOKUP($B37,'[4]3.ข้อมูลงบทดลองปัจจุบัน'!$A$5:$CL$846,14,0),2)</f>
        <v>1783820.41</v>
      </c>
      <c r="P37" s="104">
        <f>ROUND(VLOOKUP($B37,'[4]3.ข้อมูลงบทดลองปัจจุบัน'!$A$5:$CL$846,15,0),2)</f>
        <v>22480494.550000001</v>
      </c>
      <c r="Q37" s="104">
        <f>ROUND(VLOOKUP($B37,'[4]3.ข้อมูลงบทดลองปัจจุบัน'!$A$5:$CL$846,16,0),2)</f>
        <v>3500100.9</v>
      </c>
      <c r="R37" s="104">
        <f>ROUND(VLOOKUP($B37,'[4]3.ข้อมูลงบทดลองปัจจุบัน'!$A$5:$CL$846,17,0),2)</f>
        <v>2641150.34</v>
      </c>
      <c r="S37" s="104">
        <f>ROUND(VLOOKUP($B37,'[4]3.ข้อมูลงบทดลองปัจจุบัน'!$A$5:$CL$846,18,0),2)</f>
        <v>9125342.25</v>
      </c>
      <c r="T37" s="104">
        <f>ROUND(VLOOKUP($B37,'[4]3.ข้อมูลงบทดลองปัจจุบัน'!$A$5:$CL$846,19,0),2)</f>
        <v>2393774.42</v>
      </c>
      <c r="U37" s="104">
        <f>ROUND(VLOOKUP($B37,'[4]3.ข้อมูลงบทดลองปัจจุบัน'!$A$5:$CL$846,20,0),2)</f>
        <v>2122284.75</v>
      </c>
      <c r="V37" s="104">
        <f>ROUND(VLOOKUP($B37,'[4]3.ข้อมูลงบทดลองปัจจุบัน'!$A$5:$CL$846,21,0),2)</f>
        <v>2992749.5</v>
      </c>
      <c r="W37" s="104">
        <f>ROUND(VLOOKUP($B37,'[4]3.ข้อมูลงบทดลองปัจจุบัน'!$A$5:$CL$846,22,0),2)</f>
        <v>1178690.5</v>
      </c>
      <c r="X37" s="104">
        <f>ROUND(VLOOKUP($B37,'[4]3.ข้อมูลงบทดลองปัจจุบัน'!$A$5:$CL$846,23,0),2)</f>
        <v>44437743.5</v>
      </c>
      <c r="Y37" s="104">
        <f>ROUND(VLOOKUP($B37,'[4]3.ข้อมูลงบทดลองปัจจุบัน'!$A$5:$CL$846,24,0),2)</f>
        <v>3313741.75</v>
      </c>
      <c r="Z37" s="104">
        <f>ROUND(VLOOKUP($B37,'[4]3.ข้อมูลงบทดลองปัจจุบัน'!$A$5:$CL$846,25,0),2)</f>
        <v>2352582.0699999998</v>
      </c>
      <c r="AA37" s="104">
        <f>ROUND(VLOOKUP($B37,'[4]3.ข้อมูลงบทดลองปัจจุบัน'!$A$5:$CL$846,26,0),2)</f>
        <v>2969584.27</v>
      </c>
      <c r="AB37" s="104">
        <f>ROUND(VLOOKUP($B37,'[4]3.ข้อมูลงบทดลองปัจจุบัน'!$A$5:$CL$846,27,0),2)</f>
        <v>715997</v>
      </c>
      <c r="AC37" s="104">
        <f>ROUND(VLOOKUP($B37,'[4]3.ข้อมูลงบทดลองปัจจุบัน'!$A$5:$CL$846,28,0),2)</f>
        <v>2218819.9</v>
      </c>
      <c r="AD37" s="104">
        <f>ROUND(VLOOKUP($B37,'[4]3.ข้อมูลงบทดลองปัจจุบัน'!$A$5:$CL$846,29,0),2)</f>
        <v>3452389</v>
      </c>
      <c r="AE37" s="104">
        <f>ROUND(VLOOKUP($B37,'[4]3.ข้อมูลงบทดลองปัจจุบัน'!$A$5:$CL$846,30,0),2)</f>
        <v>4895512</v>
      </c>
      <c r="AF37" s="104">
        <f>ROUND(VLOOKUP($B37,'[4]3.ข้อมูลงบทดลองปัจจุบัน'!$A$5:$CL$846,31,0),2)</f>
        <v>1640195</v>
      </c>
      <c r="AG37" s="104">
        <f>ROUND(VLOOKUP($B37,'[4]3.ข้อมูลงบทดลองปัจจุบัน'!$A$5:$CL$846,32,0),2)</f>
        <v>3161068</v>
      </c>
      <c r="AH37" s="104">
        <f>ROUND(VLOOKUP($B37,'[4]3.ข้อมูลงบทดลองปัจจุบัน'!$A$5:$CL$846,33,0),2)</f>
        <v>3549433</v>
      </c>
      <c r="AI37" s="104">
        <f>ROUND(VLOOKUP($B37,'[4]3.ข้อมูลงบทดลองปัจจุบัน'!$A$5:$CL$846,34,0),2)</f>
        <v>2127709.6</v>
      </c>
      <c r="AJ37" s="104">
        <f>ROUND(VLOOKUP($B37,'[4]3.ข้อมูลงบทดลองปัจจุบัน'!$A$5:$CL$846,35,0),2)</f>
        <v>1882917</v>
      </c>
      <c r="AK37" s="104">
        <f>ROUND(VLOOKUP($B37,'[4]3.ข้อมูลงบทดลองปัจจุบัน'!$A$5:$CL$846,36,0),2)</f>
        <v>708120</v>
      </c>
      <c r="AL37" s="104">
        <f>ROUND(VLOOKUP($B37,'[4]3.ข้อมูลงบทดลองปัจจุบัน'!$A$5:$CL$846,37,0),2)</f>
        <v>125991787.94</v>
      </c>
      <c r="AM37" s="104">
        <f>ROUND(VLOOKUP($B37,'[4]3.ข้อมูลงบทดลองปัจจุบัน'!$A$5:$CL$846,38,0),2)</f>
        <v>651933</v>
      </c>
      <c r="AN37" s="104">
        <f>ROUND(VLOOKUP($B37,'[4]3.ข้อมูลงบทดลองปัจจุบัน'!$A$5:$CL$846,39,0),2)</f>
        <v>2366886.5</v>
      </c>
      <c r="AO37" s="104">
        <f>ROUND(VLOOKUP($B37,'[4]3.ข้อมูลงบทดลองปัจจุบัน'!$A$5:$CL$846,40,0),2)</f>
        <v>5745601</v>
      </c>
      <c r="AP37" s="104">
        <f>ROUND(VLOOKUP($B37,'[4]3.ข้อมูลงบทดลองปัจจุบัน'!$A$5:$CL$846,41,0),2)</f>
        <v>5209566</v>
      </c>
      <c r="AQ37" s="104">
        <f>ROUND(VLOOKUP($B37,'[4]3.ข้อมูลงบทดลองปัจจุบัน'!$A$5:$CL$846,42,0),2)</f>
        <v>1777533</v>
      </c>
      <c r="AR37" s="104">
        <f>ROUND(VLOOKUP($B37,'[4]3.ข้อมูลงบทดลองปัจจุบัน'!$A$5:$CL$846,43,0),2)</f>
        <v>780881</v>
      </c>
      <c r="AS37" s="104">
        <f>ROUND(VLOOKUP($B37,'[4]3.ข้อมูลงบทดลองปัจจุบัน'!$A$5:$CL$846,44,0),2)</f>
        <v>16977120.010000002</v>
      </c>
      <c r="AT37" s="104">
        <f>ROUND(VLOOKUP($B37,'[4]3.ข้อมูลงบทดลองปัจจุบัน'!$A$5:$CL$846,45,0),2)</f>
        <v>3853640.9</v>
      </c>
      <c r="AU37" s="104">
        <f>ROUND(VLOOKUP($B37,'[4]3.ข้อมูลงบทดลองปัจจุบัน'!$A$5:$CL$846,46,0),2)</f>
        <v>3905880.76</v>
      </c>
      <c r="AV37" s="104">
        <f>ROUND(VLOOKUP($B37,'[4]3.ข้อมูลงบทดลองปัจจุบัน'!$A$5:$CL$846,47,0),2)</f>
        <v>7106003.0199999996</v>
      </c>
      <c r="AW37" s="104">
        <f>ROUND(VLOOKUP($B37,'[4]3.ข้อมูลงบทดลองปัจจุบัน'!$A$5:$CL$846,48,0),2)</f>
        <v>1934116.57</v>
      </c>
      <c r="AX37" s="104">
        <f>ROUND(VLOOKUP($B37,'[4]3.ข้อมูลงบทดลองปัจจุบัน'!$A$5:$CL$846,49,0),2)</f>
        <v>1780033</v>
      </c>
      <c r="AY37" s="104">
        <f>ROUND(VLOOKUP($B37,'[4]3.ข้อมูลงบทดลองปัจจุบัน'!$A$5:$CL$846,50,0),2)</f>
        <v>2269449.2400000002</v>
      </c>
      <c r="AZ37" s="104">
        <f>ROUND(VLOOKUP($B37,'[4]3.ข้อมูลงบทดลองปัจจุบัน'!$A$5:$CL$846,51,0),2)</f>
        <v>743133</v>
      </c>
      <c r="BA37" s="104">
        <f>ROUND(VLOOKUP($B37,'[4]3.ข้อมูลงบทดลองปัจจุบัน'!$A$5:$CL$846,52,0),2)</f>
        <v>1188922</v>
      </c>
      <c r="BB37" s="104">
        <f>ROUND(VLOOKUP($B37,'[4]3.ข้อมูลงบทดลองปัจจุบัน'!$A$5:$CL$846,53,0),2)</f>
        <v>22232830.030000001</v>
      </c>
      <c r="BC37" s="104">
        <f>ROUND(VLOOKUP($B37,'[4]3.ข้อมูลงบทดลองปัจจุบัน'!$A$5:$CL$846,54,0),2)</f>
        <v>1447326.67</v>
      </c>
      <c r="BD37" s="104">
        <f>ROUND(VLOOKUP($B37,'[4]3.ข้อมูลงบทดลองปัจจุบัน'!$A$5:$CL$846,55,0),2)</f>
        <v>56952796.450000003</v>
      </c>
      <c r="BE37" s="104">
        <f>ROUND(VLOOKUP($B37,'[4]3.ข้อมูลงบทดลองปัจจุบัน'!$A$5:$CL$846,56,0),2)</f>
        <v>12678596.359999999</v>
      </c>
      <c r="BF37" s="104">
        <f>ROUND(VLOOKUP($B37,'[4]3.ข้อมูลงบทดลองปัจจุบัน'!$A$5:$CL$846,57,0),2)</f>
        <v>1758267.25</v>
      </c>
      <c r="BG37" s="104">
        <f>ROUND(VLOOKUP($B37,'[4]3.ข้อมูลงบทดลองปัจจุบัน'!$A$5:$CL$846,58,0),2)</f>
        <v>2188740.58</v>
      </c>
      <c r="BH37" s="104">
        <f>ROUND(VLOOKUP($B37,'[4]3.ข้อมูลงบทดลองปัจจุบัน'!$A$5:$CL$846,59,0),2)</f>
        <v>37261092.399999999</v>
      </c>
      <c r="BI37" s="104">
        <f>ROUND(VLOOKUP($B37,'[4]3.ข้อมูลงบทดลองปัจจุบัน'!$A$5:$CL$846,60,0),2)</f>
        <v>471163.5</v>
      </c>
      <c r="BJ37" s="104">
        <f>ROUND(VLOOKUP($B37,'[4]3.ข้อมูลงบทดลองปัจจุบัน'!$A$5:$CL$846,61,0),2)</f>
        <v>987146.6</v>
      </c>
      <c r="BK37" s="104">
        <f>ROUND(VLOOKUP($B37,'[4]3.ข้อมูลงบทดลองปัจจุบัน'!$A$5:$CL$846,62,0),2)</f>
        <v>1169076</v>
      </c>
      <c r="BL37" s="104">
        <f>ROUND(VLOOKUP($B37,'[4]3.ข้อมูลงบทดลองปัจจุบัน'!$A$5:$CL$846,63,0),2)</f>
        <v>1129227</v>
      </c>
      <c r="BM37" s="104">
        <f>ROUND(VLOOKUP($B37,'[4]3.ข้อมูลงบทดลองปัจจุบัน'!$A$5:$CL$846,64,0),2)</f>
        <v>35389933.159999996</v>
      </c>
      <c r="BN37" s="104">
        <f>ROUND(VLOOKUP($B37,'[4]3.ข้อมูลงบทดลองปัจจุบัน'!$A$5:$CL$846,65,0),2)</f>
        <v>2794396.25</v>
      </c>
      <c r="BO37" s="104">
        <f>ROUND(VLOOKUP($B37,'[4]3.ข้อมูลงบทดลองปัจจุบัน'!$A$5:$CL$846,66,0),2)</f>
        <v>2446890.7200000002</v>
      </c>
      <c r="BP37" s="104">
        <f>ROUND(VLOOKUP($B37,'[4]3.ข้อมูลงบทดลองปัจจุบัน'!$A$5:$CL$846,67,0),2)</f>
        <v>8565657</v>
      </c>
      <c r="BQ37" s="104">
        <f>ROUND(VLOOKUP($B37,'[4]3.ข้อมูลงบทดลองปัจจุบัน'!$A$5:$CL$846,68,0),2)</f>
        <v>1525238.91</v>
      </c>
      <c r="BR37" s="104">
        <f>ROUND(VLOOKUP($B37,'[4]3.ข้อมูลงบทดลองปัจจุบัน'!$A$5:$CL$846,69,0),2)</f>
        <v>1238875</v>
      </c>
      <c r="BS37" s="104">
        <f>ROUND(VLOOKUP($B37,'[4]3.ข้อมูลงบทดลองปัจจุบัน'!$A$5:$CL$846,70,0),2)</f>
        <v>232163588.75999999</v>
      </c>
      <c r="BT37" s="104">
        <f>ROUND(VLOOKUP($B37,'[4]3.ข้อมูลงบทดลองปัจจุบัน'!$A$5:$CL$846,71,0),2)</f>
        <v>2798427</v>
      </c>
      <c r="BU37" s="104">
        <f>ROUND(VLOOKUP($B37,'[4]3.ข้อมูลงบทดลองปัจจุบัน'!$A$5:$CL$846,72,0),2)</f>
        <v>5614847.1299999999</v>
      </c>
      <c r="BV37" s="104">
        <f>ROUND(VLOOKUP($B37,'[4]3.ข้อมูลงบทดลองปัจจุบัน'!$A$5:$CL$846,73,0),2)</f>
        <v>26259314</v>
      </c>
      <c r="BW37" s="104">
        <f>ROUND(VLOOKUP($B37,'[4]3.ข้อมูลงบทดลองปัจจุบัน'!$A$5:$CL$846,74,0),2)</f>
        <v>0</v>
      </c>
      <c r="BX37" s="104">
        <f>ROUND(VLOOKUP($B37,'[4]3.ข้อมูลงบทดลองปัจจุบัน'!$A$5:$CL$846,75,0),2)</f>
        <v>1574627</v>
      </c>
      <c r="BY37" s="104">
        <f>ROUND(VLOOKUP($B37,'[4]3.ข้อมูลงบทดลองปัจจุบัน'!$A$5:$CL$846,76,0),2)</f>
        <v>8153541</v>
      </c>
      <c r="BZ37" s="104">
        <f>ROUND(VLOOKUP($B37,'[4]3.ข้อมูลงบทดลองปัจจุบัน'!$A$5:$CL$846,77,0),2)</f>
        <v>760704</v>
      </c>
      <c r="CA37" s="104">
        <f>ROUND(VLOOKUP($B37,'[4]3.ข้อมูลงบทดลองปัจจุบัน'!$A$5:$CL$846,78,0),2)</f>
        <v>1308951</v>
      </c>
      <c r="CB37" s="104">
        <f>ROUND(VLOOKUP($B37,'[4]3.ข้อมูลงบทดลองปัจจุบัน'!$A$5:$CL$846,79,0),2)</f>
        <v>2255636</v>
      </c>
      <c r="CC37" s="104">
        <f>ROUND(VLOOKUP($B37,'[4]3.ข้อมูลงบทดลองปัจจุบัน'!$A$5:$CL$846,80,0),2)</f>
        <v>5522179.96</v>
      </c>
      <c r="CD37" s="104">
        <f>ROUND(VLOOKUP($B37,'[4]3.ข้อมูลงบทดลองปัจจุบัน'!$A$5:$CL$846,81,0),2)</f>
        <v>6147328.5700000003</v>
      </c>
      <c r="CE37" s="104">
        <f>ROUND(VLOOKUP($B37,'[4]3.ข้อมูลงบทดลองปัจจุบัน'!$A$5:$CL$846,82,0),2)</f>
        <v>2789521</v>
      </c>
      <c r="CF37" s="104">
        <f>ROUND(VLOOKUP($B37,'[4]3.ข้อมูลงบทดลองปัจจุบัน'!$A$5:$CL$846,83,0),2)</f>
        <v>4787397.08</v>
      </c>
      <c r="CG37" s="104">
        <f>ROUND(VLOOKUP($B37,'[4]3.ข้อมูลงบทดลองปัจจุบัน'!$A$5:$CL$846,84,0),2)</f>
        <v>790183.48</v>
      </c>
      <c r="CH37" s="104">
        <f>ROUND(VLOOKUP($B37,'[4]3.ข้อมูลงบทดลองปัจจุบัน'!$A$5:$CL$846,85,0),2)</f>
        <v>498850.5</v>
      </c>
      <c r="CI37" s="104">
        <f>ROUND(VLOOKUP($B37,'[4]3.ข้อมูลงบทดลองปัจจุบัน'!$A$5:$CL$846,86,0),2)</f>
        <v>341277.24</v>
      </c>
      <c r="CJ37" s="104">
        <f>ROUND(VLOOKUP($B37,'[4]3.ข้อมูลงบทดลองปัจจุบัน'!$A$5:$CL$846,87,0),2)</f>
        <v>1565524</v>
      </c>
      <c r="CK37" s="104">
        <f>ROUND(VLOOKUP($B37,'[4]3.ข้อมูลงบทดลองปัจจุบัน'!$A$5:$CL$846,88,0),2)</f>
        <v>7927657.0499999998</v>
      </c>
      <c r="CL37" s="104">
        <f>ROUND(VLOOKUP($B37,'[4]3.ข้อมูลงบทดลองปัจจุบัน'!$A$5:$CL$846,89,0),2)</f>
        <v>675050</v>
      </c>
      <c r="CM37" s="104">
        <f>ROUND(VLOOKUP($B37,'[4]3.ข้อมูลงบทดลองปัจจุบัน'!$A$5:$CL$846,90,0),2)</f>
        <v>719366.08</v>
      </c>
      <c r="CO37" s="97"/>
    </row>
    <row r="38" spans="1:94" x14ac:dyDescent="0.7">
      <c r="A38" s="18" t="s">
        <v>458</v>
      </c>
      <c r="B38" s="103" t="s">
        <v>467</v>
      </c>
      <c r="C38" s="19" t="s">
        <v>468</v>
      </c>
      <c r="D38" s="104">
        <f>ROUND(VLOOKUP($B38,'[4]3.ข้อมูลงบทดลองปัจจุบัน'!$A$5:$CL$846,3,0),2)</f>
        <v>6482020.4000000004</v>
      </c>
      <c r="E38" s="104">
        <f>ROUND(VLOOKUP($B38,'[4]3.ข้อมูลงบทดลองปัจจุบัน'!$A$5:$CL$846,4,0),2)</f>
        <v>16553.5</v>
      </c>
      <c r="F38" s="104">
        <f>ROUND(VLOOKUP($B38,'[4]3.ข้อมูลงบทดลองปัจจุบัน'!$A$5:$CL$846,5,0),2)</f>
        <v>72089</v>
      </c>
      <c r="G38" s="104">
        <f>ROUND(VLOOKUP($B38,'[4]3.ข้อมูลงบทดลองปัจจุบัน'!$A$5:$CL$846,6,0),2)</f>
        <v>19187</v>
      </c>
      <c r="H38" s="104">
        <f>ROUND(VLOOKUP($B38,'[4]3.ข้อมูลงบทดลองปัจจุบัน'!$A$5:$CL$846,7,0),2)</f>
        <v>81031</v>
      </c>
      <c r="I38" s="104">
        <f>ROUND(VLOOKUP($B38,'[4]3.ข้อมูลงบทดลองปัจจุบัน'!$A$5:$CL$846,8,0),2)</f>
        <v>68162</v>
      </c>
      <c r="J38" s="104">
        <f>ROUND(VLOOKUP($B38,'[4]3.ข้อมูลงบทดลองปัจจุบัน'!$A$5:$CL$846,9,0),2)</f>
        <v>144567.25</v>
      </c>
      <c r="K38" s="104">
        <f>ROUND(VLOOKUP($B38,'[4]3.ข้อมูลงบทดลองปัจจุบัน'!$A$5:$CL$846,10,0),2)</f>
        <v>152854</v>
      </c>
      <c r="L38" s="104">
        <f>ROUND(VLOOKUP($B38,'[4]3.ข้อมูลงบทดลองปัจจุบัน'!$A$5:$CL$846,11,0),2)</f>
        <v>68945.63</v>
      </c>
      <c r="M38" s="104">
        <f>ROUND(VLOOKUP($B38,'[4]3.ข้อมูลงบทดลองปัจจุบัน'!$A$5:$CL$846,12,0),2)</f>
        <v>105093</v>
      </c>
      <c r="N38" s="104">
        <f>ROUND(VLOOKUP($B38,'[4]3.ข้อมูลงบทดลองปัจจุบัน'!$A$5:$CL$846,13,0),2)</f>
        <v>722053.5</v>
      </c>
      <c r="O38" s="104">
        <f>ROUND(VLOOKUP($B38,'[4]3.ข้อมูลงบทดลองปัจจุบัน'!$A$5:$CL$846,14,0),2)</f>
        <v>62285</v>
      </c>
      <c r="P38" s="104">
        <f>ROUND(VLOOKUP($B38,'[4]3.ข้อมูลงบทดลองปัจจุบัน'!$A$5:$CL$846,15,0),2)</f>
        <v>5418175.2999999998</v>
      </c>
      <c r="Q38" s="104">
        <f>ROUND(VLOOKUP($B38,'[4]3.ข้อมูลงบทดลองปัจจุบัน'!$A$5:$CL$846,16,0),2)</f>
        <v>144523.35</v>
      </c>
      <c r="R38" s="104">
        <f>ROUND(VLOOKUP($B38,'[4]3.ข้อมูลงบทดลองปัจจุบัน'!$A$5:$CL$846,17,0),2)</f>
        <v>308391</v>
      </c>
      <c r="S38" s="104">
        <f>ROUND(VLOOKUP($B38,'[4]3.ข้อมูลงบทดลองปัจจุบัน'!$A$5:$CL$846,18,0),2)</f>
        <v>368724</v>
      </c>
      <c r="T38" s="104">
        <f>ROUND(VLOOKUP($B38,'[4]3.ข้อมูลงบทดลองปัจจุบัน'!$A$5:$CL$846,19,0),2)</f>
        <v>122415</v>
      </c>
      <c r="U38" s="104">
        <f>ROUND(VLOOKUP($B38,'[4]3.ข้อมูลงบทดลองปัจจุบัน'!$A$5:$CL$846,20,0),2)</f>
        <v>193708.5</v>
      </c>
      <c r="V38" s="104">
        <f>ROUND(VLOOKUP($B38,'[4]3.ข้อมูลงบทดลองปัจจุบัน'!$A$5:$CL$846,21,0),2)</f>
        <v>302352</v>
      </c>
      <c r="W38" s="104">
        <f>ROUND(VLOOKUP($B38,'[4]3.ข้อมูลงบทดลองปัจจุบัน'!$A$5:$CL$846,22,0),2)</f>
        <v>38571</v>
      </c>
      <c r="X38" s="104">
        <f>ROUND(VLOOKUP($B38,'[4]3.ข้อมูลงบทดลองปัจจุบัน'!$A$5:$CL$846,23,0),2)</f>
        <v>12095581</v>
      </c>
      <c r="Y38" s="104">
        <f>ROUND(VLOOKUP($B38,'[4]3.ข้อมูลงบทดลองปัจจุบัน'!$A$5:$CL$846,24,0),2)</f>
        <v>83559</v>
      </c>
      <c r="Z38" s="104">
        <f>ROUND(VLOOKUP($B38,'[4]3.ข้อมูลงบทดลองปัจจุบัน'!$A$5:$CL$846,25,0),2)</f>
        <v>102357</v>
      </c>
      <c r="AA38" s="104">
        <f>ROUND(VLOOKUP($B38,'[4]3.ข้อมูลงบทดลองปัจจุบัน'!$A$5:$CL$846,26,0),2)</f>
        <v>190276</v>
      </c>
      <c r="AB38" s="104">
        <f>ROUND(VLOOKUP($B38,'[4]3.ข้อมูลงบทดลองปัจจุบัน'!$A$5:$CL$846,27,0),2)</f>
        <v>65548.5</v>
      </c>
      <c r="AC38" s="104">
        <f>ROUND(VLOOKUP($B38,'[4]3.ข้อมูลงบทดลองปัจจุบัน'!$A$5:$CL$846,28,0),2)</f>
        <v>251658</v>
      </c>
      <c r="AD38" s="104">
        <f>ROUND(VLOOKUP($B38,'[4]3.ข้อมูลงบทดลองปัจจุบัน'!$A$5:$CL$846,29,0),2)</f>
        <v>96763</v>
      </c>
      <c r="AE38" s="104">
        <f>ROUND(VLOOKUP($B38,'[4]3.ข้อมูลงบทดลองปัจจุบัน'!$A$5:$CL$846,30,0),2)</f>
        <v>393993</v>
      </c>
      <c r="AF38" s="104">
        <f>ROUND(VLOOKUP($B38,'[4]3.ข้อมูลงบทดลองปัจจุบัน'!$A$5:$CL$846,31,0),2)</f>
        <v>38957</v>
      </c>
      <c r="AG38" s="104">
        <f>ROUND(VLOOKUP($B38,'[4]3.ข้อมูลงบทดลองปัจจุบัน'!$A$5:$CL$846,32,0),2)</f>
        <v>109192</v>
      </c>
      <c r="AH38" s="104">
        <f>ROUND(VLOOKUP($B38,'[4]3.ข้อมูลงบทดลองปัจจุบัน'!$A$5:$CL$846,33,0),2)</f>
        <v>124128</v>
      </c>
      <c r="AI38" s="104">
        <f>ROUND(VLOOKUP($B38,'[4]3.ข้อมูลงบทดลองปัจจุบัน'!$A$5:$CL$846,34,0),2)</f>
        <v>39710</v>
      </c>
      <c r="AJ38" s="104">
        <f>ROUND(VLOOKUP($B38,'[4]3.ข้อมูลงบทดลองปัจจุบัน'!$A$5:$CL$846,35,0),2)</f>
        <v>114417</v>
      </c>
      <c r="AK38" s="104">
        <f>ROUND(VLOOKUP($B38,'[4]3.ข้อมูลงบทดลองปัจจุบัน'!$A$5:$CL$846,36,0),2)</f>
        <v>52870</v>
      </c>
      <c r="AL38" s="104">
        <f>ROUND(VLOOKUP($B38,'[4]3.ข้อมูลงบทดลองปัจจุบัน'!$A$5:$CL$846,37,0),2)</f>
        <v>28093317.57</v>
      </c>
      <c r="AM38" s="104">
        <f>ROUND(VLOOKUP($B38,'[4]3.ข้อมูลงบทดลองปัจจุบัน'!$A$5:$CL$846,38,0),2)</f>
        <v>14421</v>
      </c>
      <c r="AN38" s="104">
        <f>ROUND(VLOOKUP($B38,'[4]3.ข้อมูลงบทดลองปัจจุบัน'!$A$5:$CL$846,39,0),2)</f>
        <v>20220.5</v>
      </c>
      <c r="AO38" s="104">
        <f>ROUND(VLOOKUP($B38,'[4]3.ข้อมูลงบทดลองปัจจุบัน'!$A$5:$CL$846,40,0),2)</f>
        <v>105888</v>
      </c>
      <c r="AP38" s="104">
        <f>ROUND(VLOOKUP($B38,'[4]3.ข้อมูลงบทดลองปัจจุบัน'!$A$5:$CL$846,41,0),2)</f>
        <v>275421</v>
      </c>
      <c r="AQ38" s="104">
        <f>ROUND(VLOOKUP($B38,'[4]3.ข้อมูลงบทดลองปัจจุบัน'!$A$5:$CL$846,42,0),2)</f>
        <v>37025</v>
      </c>
      <c r="AR38" s="104">
        <f>ROUND(VLOOKUP($B38,'[4]3.ข้อมูลงบทดลองปัจจุบัน'!$A$5:$CL$846,43,0),2)</f>
        <v>56067</v>
      </c>
      <c r="AS38" s="104">
        <f>ROUND(VLOOKUP($B38,'[4]3.ข้อมูลงบทดลองปัจจุบัน'!$A$5:$CL$846,44,0),2)</f>
        <v>3481301.31</v>
      </c>
      <c r="AT38" s="104">
        <f>ROUND(VLOOKUP($B38,'[4]3.ข้อมูลงบทดลองปัจจุบัน'!$A$5:$CL$846,45,0),2)</f>
        <v>156145.25</v>
      </c>
      <c r="AU38" s="104">
        <f>ROUND(VLOOKUP($B38,'[4]3.ข้อมูลงบทดลองปัจจุบัน'!$A$5:$CL$846,46,0),2)</f>
        <v>706749</v>
      </c>
      <c r="AV38" s="104">
        <f>ROUND(VLOOKUP($B38,'[4]3.ข้อมูลงบทดลองปัจจุบัน'!$A$5:$CL$846,47,0),2)</f>
        <v>206071.03</v>
      </c>
      <c r="AW38" s="104">
        <f>ROUND(VLOOKUP($B38,'[4]3.ข้อมูลงบทดลองปัจจุบัน'!$A$5:$CL$846,48,0),2)</f>
        <v>158016</v>
      </c>
      <c r="AX38" s="104">
        <f>ROUND(VLOOKUP($B38,'[4]3.ข้อมูลงบทดลองปัจจุบัน'!$A$5:$CL$846,49,0),2)</f>
        <v>45220</v>
      </c>
      <c r="AY38" s="104">
        <f>ROUND(VLOOKUP($B38,'[4]3.ข้อมูลงบทดลองปัจจุบัน'!$A$5:$CL$846,50,0),2)</f>
        <v>28220</v>
      </c>
      <c r="AZ38" s="104">
        <f>ROUND(VLOOKUP($B38,'[4]3.ข้อมูลงบทดลองปัจจุบัน'!$A$5:$CL$846,51,0),2)</f>
        <v>135426</v>
      </c>
      <c r="BA38" s="104">
        <f>ROUND(VLOOKUP($B38,'[4]3.ข้อมูลงบทดลองปัจจุบัน'!$A$5:$CL$846,52,0),2)</f>
        <v>14524</v>
      </c>
      <c r="BB38" s="104">
        <f>ROUND(VLOOKUP($B38,'[4]3.ข้อมูลงบทดลองปัจจุบัน'!$A$5:$CL$846,53,0),2)</f>
        <v>4669936.5</v>
      </c>
      <c r="BC38" s="104">
        <f>ROUND(VLOOKUP($B38,'[4]3.ข้อมูลงบทดลองปัจจุบัน'!$A$5:$CL$846,54,0),2)</f>
        <v>54942</v>
      </c>
      <c r="BD38" s="104">
        <f>ROUND(VLOOKUP($B38,'[4]3.ข้อมูลงบทดลองปัจจุบัน'!$A$5:$CL$846,55,0),2)</f>
        <v>8664476.3800000008</v>
      </c>
      <c r="BE38" s="104">
        <f>ROUND(VLOOKUP($B38,'[4]3.ข้อมูลงบทดลองปัจจุบัน'!$A$5:$CL$846,56,0),2)</f>
        <v>618986</v>
      </c>
      <c r="BF38" s="104">
        <f>ROUND(VLOOKUP($B38,'[4]3.ข้อมูลงบทดลองปัจจุบัน'!$A$5:$CL$846,57,0),2)</f>
        <v>188089</v>
      </c>
      <c r="BG38" s="104">
        <f>ROUND(VLOOKUP($B38,'[4]3.ข้อมูลงบทดลองปัจจุบัน'!$A$5:$CL$846,58,0),2)</f>
        <v>149134</v>
      </c>
      <c r="BH38" s="104">
        <f>ROUND(VLOOKUP($B38,'[4]3.ข้อมูลงบทดลองปัจจุบัน'!$A$5:$CL$846,59,0),2)</f>
        <v>2160344.75</v>
      </c>
      <c r="BI38" s="104">
        <f>ROUND(VLOOKUP($B38,'[4]3.ข้อมูลงบทดลองปัจจุบัน'!$A$5:$CL$846,60,0),2)</f>
        <v>104143.5</v>
      </c>
      <c r="BJ38" s="104">
        <f>ROUND(VLOOKUP($B38,'[4]3.ข้อมูลงบทดลองปัจจุบัน'!$A$5:$CL$846,61,0),2)</f>
        <v>224271</v>
      </c>
      <c r="BK38" s="104">
        <f>ROUND(VLOOKUP($B38,'[4]3.ข้อมูลงบทดลองปัจจุบัน'!$A$5:$CL$846,62,0),2)</f>
        <v>43097</v>
      </c>
      <c r="BL38" s="104">
        <f>ROUND(VLOOKUP($B38,'[4]3.ข้อมูลงบทดลองปัจจุบัน'!$A$5:$CL$846,63,0),2)</f>
        <v>104926</v>
      </c>
      <c r="BM38" s="104">
        <f>ROUND(VLOOKUP($B38,'[4]3.ข้อมูลงบทดลองปัจจุบัน'!$A$5:$CL$846,64,0),2)</f>
        <v>10260355.25</v>
      </c>
      <c r="BN38" s="104">
        <f>ROUND(VLOOKUP($B38,'[4]3.ข้อมูลงบทดลองปัจจุบัน'!$A$5:$CL$846,65,0),2)</f>
        <v>63488</v>
      </c>
      <c r="BO38" s="104">
        <f>ROUND(VLOOKUP($B38,'[4]3.ข้อมูลงบทดลองปัจจุบัน'!$A$5:$CL$846,66,0),2)</f>
        <v>27205</v>
      </c>
      <c r="BP38" s="104">
        <f>ROUND(VLOOKUP($B38,'[4]3.ข้อมูลงบทดลองปัจจุบัน'!$A$5:$CL$846,67,0),2)</f>
        <v>133360</v>
      </c>
      <c r="BQ38" s="104">
        <f>ROUND(VLOOKUP($B38,'[4]3.ข้อมูลงบทดลองปัจจุบัน'!$A$5:$CL$846,68,0),2)</f>
        <v>115248</v>
      </c>
      <c r="BR38" s="104">
        <f>ROUND(VLOOKUP($B38,'[4]3.ข้อมูลงบทดลองปัจจุบัน'!$A$5:$CL$846,69,0),2)</f>
        <v>52100</v>
      </c>
      <c r="BS38" s="104">
        <f>ROUND(VLOOKUP($B38,'[4]3.ข้อมูลงบทดลองปัจจุบัน'!$A$5:$CL$846,70,0),2)</f>
        <v>29844636</v>
      </c>
      <c r="BT38" s="104">
        <f>ROUND(VLOOKUP($B38,'[4]3.ข้อมูลงบทดลองปัจจุบัน'!$A$5:$CL$846,71,0),2)</f>
        <v>223829</v>
      </c>
      <c r="BU38" s="104">
        <f>ROUND(VLOOKUP($B38,'[4]3.ข้อมูลงบทดลองปัจจุบัน'!$A$5:$CL$846,72,0),2)</f>
        <v>65077</v>
      </c>
      <c r="BV38" s="104">
        <f>ROUND(VLOOKUP($B38,'[4]3.ข้อมูลงบทดลองปัจจุบัน'!$A$5:$CL$846,73,0),2)</f>
        <v>4103760.7</v>
      </c>
      <c r="BW38" s="104">
        <f>ROUND(VLOOKUP($B38,'[4]3.ข้อมูลงบทดลองปัจจุบัน'!$A$5:$CL$846,74,0),2)</f>
        <v>0</v>
      </c>
      <c r="BX38" s="104">
        <f>ROUND(VLOOKUP($B38,'[4]3.ข้อมูลงบทดลองปัจจุบัน'!$A$5:$CL$846,75,0),2)</f>
        <v>92130</v>
      </c>
      <c r="BY38" s="104">
        <f>ROUND(VLOOKUP($B38,'[4]3.ข้อมูลงบทดลองปัจจุบัน'!$A$5:$CL$846,76,0),2)</f>
        <v>1221979.55</v>
      </c>
      <c r="BZ38" s="104">
        <f>ROUND(VLOOKUP($B38,'[4]3.ข้อมูลงบทดลองปัจจุบัน'!$A$5:$CL$846,77,0),2)</f>
        <v>57401</v>
      </c>
      <c r="CA38" s="104">
        <f>ROUND(VLOOKUP($B38,'[4]3.ข้อมูลงบทดลองปัจจุบัน'!$A$5:$CL$846,78,0),2)</f>
        <v>18372</v>
      </c>
      <c r="CB38" s="104">
        <f>ROUND(VLOOKUP($B38,'[4]3.ข้อมูลงบทดลองปัจจุบัน'!$A$5:$CL$846,79,0),2)</f>
        <v>169347</v>
      </c>
      <c r="CC38" s="104">
        <f>ROUND(VLOOKUP($B38,'[4]3.ข้อมูลงบทดลองปัจจุบัน'!$A$5:$CL$846,80,0),2)</f>
        <v>93951</v>
      </c>
      <c r="CD38" s="104">
        <f>ROUND(VLOOKUP($B38,'[4]3.ข้อมูลงบทดลองปัจจุบัน'!$A$5:$CL$846,81,0),2)</f>
        <v>1059720.75</v>
      </c>
      <c r="CE38" s="104">
        <f>ROUND(VLOOKUP($B38,'[4]3.ข้อมูลงบทดลองปัจจุบัน'!$A$5:$CL$846,82,0),2)</f>
        <v>116153</v>
      </c>
      <c r="CF38" s="104">
        <f>ROUND(VLOOKUP($B38,'[4]3.ข้อมูลงบทดลองปัจจุบัน'!$A$5:$CL$846,83,0),2)</f>
        <v>487954.5</v>
      </c>
      <c r="CG38" s="104">
        <f>ROUND(VLOOKUP($B38,'[4]3.ข้อมูลงบทดลองปัจจุบัน'!$A$5:$CL$846,84,0),2)</f>
        <v>15771</v>
      </c>
      <c r="CH38" s="104">
        <f>ROUND(VLOOKUP($B38,'[4]3.ข้อมูลงบทดลองปัจจุบัน'!$A$5:$CL$846,85,0),2)</f>
        <v>52145</v>
      </c>
      <c r="CI38" s="104">
        <f>ROUND(VLOOKUP($B38,'[4]3.ข้อมูลงบทดลองปัจจุบัน'!$A$5:$CL$846,86,0),2)</f>
        <v>68578</v>
      </c>
      <c r="CJ38" s="104">
        <f>ROUND(VLOOKUP($B38,'[4]3.ข้อมูลงบทดลองปัจจุบัน'!$A$5:$CL$846,87,0),2)</f>
        <v>42849</v>
      </c>
      <c r="CK38" s="104">
        <f>ROUND(VLOOKUP($B38,'[4]3.ข้อมูลงบทดลองปัจจุบัน'!$A$5:$CL$846,88,0),2)</f>
        <v>1186479.7</v>
      </c>
      <c r="CL38" s="104">
        <f>ROUND(VLOOKUP($B38,'[4]3.ข้อมูลงบทดลองปัจจุบัน'!$A$5:$CL$846,89,0),2)</f>
        <v>10732</v>
      </c>
      <c r="CM38" s="104">
        <f>ROUND(VLOOKUP($B38,'[4]3.ข้อมูลงบทดลองปัจจุบัน'!$A$5:$CL$846,90,0),2)</f>
        <v>53588.5</v>
      </c>
      <c r="CO38" s="97"/>
    </row>
    <row r="39" spans="1:94" x14ac:dyDescent="0.7">
      <c r="A39" s="18" t="s">
        <v>458</v>
      </c>
      <c r="B39" s="103" t="s">
        <v>469</v>
      </c>
      <c r="C39" s="19" t="s">
        <v>470</v>
      </c>
      <c r="D39" s="104">
        <f>ROUND(VLOOKUP($B39,'[4]3.ข้อมูลงบทดลองปัจจุบัน'!$A$5:$CL$846,3,0),2)</f>
        <v>4332080</v>
      </c>
      <c r="E39" s="104">
        <f>ROUND(VLOOKUP($B39,'[4]3.ข้อมูลงบทดลองปัจจุบัน'!$A$5:$CL$846,4,0),2)</f>
        <v>153898.29999999999</v>
      </c>
      <c r="F39" s="104">
        <f>ROUND(VLOOKUP($B39,'[4]3.ข้อมูลงบทดลองปัจจุบัน'!$A$5:$CL$846,5,0),2)</f>
        <v>408978.5</v>
      </c>
      <c r="G39" s="104">
        <f>ROUND(VLOOKUP($B39,'[4]3.ข้อมูลงบทดลองปัจจุบัน'!$A$5:$CL$846,6,0),2)</f>
        <v>316471.5</v>
      </c>
      <c r="H39" s="104">
        <f>ROUND(VLOOKUP($B39,'[4]3.ข้อมูลงบทดลองปัจจุบัน'!$A$5:$CL$846,7,0),2)</f>
        <v>154724</v>
      </c>
      <c r="I39" s="104">
        <f>ROUND(VLOOKUP($B39,'[4]3.ข้อมูลงบทดลองปัจจุบัน'!$A$5:$CL$846,8,0),2)</f>
        <v>333493.25</v>
      </c>
      <c r="J39" s="104">
        <f>ROUND(VLOOKUP($B39,'[4]3.ข้อมูลงบทดลองปัจจุบัน'!$A$5:$CL$846,9,0),2)</f>
        <v>296551</v>
      </c>
      <c r="K39" s="104">
        <f>ROUND(VLOOKUP($B39,'[4]3.ข้อมูลงบทดลองปัจจุบัน'!$A$5:$CL$846,10,0),2)</f>
        <v>1681948.25</v>
      </c>
      <c r="L39" s="104">
        <f>ROUND(VLOOKUP($B39,'[4]3.ข้อมูลงบทดลองปัจจุบัน'!$A$5:$CL$846,11,0),2)</f>
        <v>87613.4</v>
      </c>
      <c r="M39" s="104">
        <f>ROUND(VLOOKUP($B39,'[4]3.ข้อมูลงบทดลองปัจจุบัน'!$A$5:$CL$846,12,0),2)</f>
        <v>800841.02</v>
      </c>
      <c r="N39" s="104">
        <f>ROUND(VLOOKUP($B39,'[4]3.ข้อมูลงบทดลองปัจจุบัน'!$A$5:$CL$846,13,0),2)</f>
        <v>1324743.5</v>
      </c>
      <c r="O39" s="104">
        <f>ROUND(VLOOKUP($B39,'[4]3.ข้อมูลงบทดลองปัจจุบัน'!$A$5:$CL$846,14,0),2)</f>
        <v>296315.01</v>
      </c>
      <c r="P39" s="104">
        <f>ROUND(VLOOKUP($B39,'[4]3.ข้อมูลงบทดลองปัจจุบัน'!$A$5:$CL$846,15,0),2)</f>
        <v>4065947.96</v>
      </c>
      <c r="Q39" s="104">
        <f>ROUND(VLOOKUP($B39,'[4]3.ข้อมูลงบทดลองปัจจุบัน'!$A$5:$CL$846,16,0),2)</f>
        <v>532845.97</v>
      </c>
      <c r="R39" s="104">
        <f>ROUND(VLOOKUP($B39,'[4]3.ข้อมูลงบทดลองปัจจุบัน'!$A$5:$CL$846,17,0),2)</f>
        <v>253556.9</v>
      </c>
      <c r="S39" s="104">
        <f>ROUND(VLOOKUP($B39,'[4]3.ข้อมูลงบทดลองปัจจุบัน'!$A$5:$CL$846,18,0),2)</f>
        <v>1537285.41</v>
      </c>
      <c r="T39" s="104">
        <f>ROUND(VLOOKUP($B39,'[4]3.ข้อมูลงบทดลองปัจจุบัน'!$A$5:$CL$846,19,0),2)</f>
        <v>362740.5</v>
      </c>
      <c r="U39" s="104">
        <f>ROUND(VLOOKUP($B39,'[4]3.ข้อมูลงบทดลองปัจจุบัน'!$A$5:$CL$846,20,0),2)</f>
        <v>230407.5</v>
      </c>
      <c r="V39" s="104">
        <f>ROUND(VLOOKUP($B39,'[4]3.ข้อมูลงบทดลองปัจจุบัน'!$A$5:$CL$846,21,0),2)</f>
        <v>1167032.5</v>
      </c>
      <c r="W39" s="104">
        <f>ROUND(VLOOKUP($B39,'[4]3.ข้อมูลงบทดลองปัจจุบัน'!$A$5:$CL$846,22,0),2)</f>
        <v>105145.5</v>
      </c>
      <c r="X39" s="104">
        <f>ROUND(VLOOKUP($B39,'[4]3.ข้อมูลงบทดลองปัจจุบัน'!$A$5:$CL$846,23,0),2)</f>
        <v>8829155.4600000009</v>
      </c>
      <c r="Y39" s="104">
        <f>ROUND(VLOOKUP($B39,'[4]3.ข้อมูลงบทดลองปัจจุบัน'!$A$5:$CL$846,24,0),2)</f>
        <v>552656.31000000006</v>
      </c>
      <c r="Z39" s="104">
        <f>ROUND(VLOOKUP($B39,'[4]3.ข้อมูลงบทดลองปัจจุบัน'!$A$5:$CL$846,25,0),2)</f>
        <v>326244.43</v>
      </c>
      <c r="AA39" s="104">
        <f>ROUND(VLOOKUP($B39,'[4]3.ข้อมูลงบทดลองปัจจุบัน'!$A$5:$CL$846,26,0),2)</f>
        <v>596906</v>
      </c>
      <c r="AB39" s="104">
        <f>ROUND(VLOOKUP($B39,'[4]3.ข้อมูลงบทดลองปัจจุบัน'!$A$5:$CL$846,27,0),2)</f>
        <v>153395</v>
      </c>
      <c r="AC39" s="104">
        <f>ROUND(VLOOKUP($B39,'[4]3.ข้อมูลงบทดลองปัจจุบัน'!$A$5:$CL$846,28,0),2)</f>
        <v>551238.92000000004</v>
      </c>
      <c r="AD39" s="104">
        <f>ROUND(VLOOKUP($B39,'[4]3.ข้อมูลงบทดลองปัจจุบัน'!$A$5:$CL$846,29,0),2)</f>
        <v>539286</v>
      </c>
      <c r="AE39" s="104">
        <f>ROUND(VLOOKUP($B39,'[4]3.ข้อมูลงบทดลองปัจจุบัน'!$A$5:$CL$846,30,0),2)</f>
        <v>970329</v>
      </c>
      <c r="AF39" s="104">
        <f>ROUND(VLOOKUP($B39,'[4]3.ข้อมูลงบทดลองปัจจุบัน'!$A$5:$CL$846,31,0),2)</f>
        <v>372800</v>
      </c>
      <c r="AG39" s="104">
        <f>ROUND(VLOOKUP($B39,'[4]3.ข้อมูลงบทดลองปัจจุบัน'!$A$5:$CL$846,32,0),2)</f>
        <v>735375</v>
      </c>
      <c r="AH39" s="104">
        <f>ROUND(VLOOKUP($B39,'[4]3.ข้อมูลงบทดลองปัจจุบัน'!$A$5:$CL$846,33,0),2)</f>
        <v>894121</v>
      </c>
      <c r="AI39" s="104">
        <f>ROUND(VLOOKUP($B39,'[4]3.ข้อมูลงบทดลองปัจจุบัน'!$A$5:$CL$846,34,0),2)</f>
        <v>340375.9</v>
      </c>
      <c r="AJ39" s="104">
        <f>ROUND(VLOOKUP($B39,'[4]3.ข้อมูลงบทดลองปัจจุบัน'!$A$5:$CL$846,35,0),2)</f>
        <v>351574</v>
      </c>
      <c r="AK39" s="104">
        <f>ROUND(VLOOKUP($B39,'[4]3.ข้อมูลงบทดลองปัจจุบัน'!$A$5:$CL$846,36,0),2)</f>
        <v>89956</v>
      </c>
      <c r="AL39" s="104">
        <f>ROUND(VLOOKUP($B39,'[4]3.ข้อมูลงบทดลองปัจจุบัน'!$A$5:$CL$846,37,0),2)</f>
        <v>17732469.510000002</v>
      </c>
      <c r="AM39" s="104">
        <f>ROUND(VLOOKUP($B39,'[4]3.ข้อมูลงบทดลองปัจจุบัน'!$A$5:$CL$846,38,0),2)</f>
        <v>77739</v>
      </c>
      <c r="AN39" s="104">
        <f>ROUND(VLOOKUP($B39,'[4]3.ข้อมูลงบทดลองปัจจุบัน'!$A$5:$CL$846,39,0),2)</f>
        <v>313118.43</v>
      </c>
      <c r="AO39" s="104">
        <f>ROUND(VLOOKUP($B39,'[4]3.ข้อมูลงบทดลองปัจจุบัน'!$A$5:$CL$846,40,0),2)</f>
        <v>967992</v>
      </c>
      <c r="AP39" s="104">
        <f>ROUND(VLOOKUP($B39,'[4]3.ข้อมูลงบทดลองปัจจุบัน'!$A$5:$CL$846,41,0),2)</f>
        <v>1359471</v>
      </c>
      <c r="AQ39" s="104">
        <f>ROUND(VLOOKUP($B39,'[4]3.ข้อมูลงบทดลองปัจจุบัน'!$A$5:$CL$846,42,0),2)</f>
        <v>276805</v>
      </c>
      <c r="AR39" s="104">
        <f>ROUND(VLOOKUP($B39,'[4]3.ข้อมูลงบทดลองปัจจุบัน'!$A$5:$CL$846,43,0),2)</f>
        <v>150339</v>
      </c>
      <c r="AS39" s="104">
        <f>ROUND(VLOOKUP($B39,'[4]3.ข้อมูลงบทดลองปัจจุบัน'!$A$5:$CL$846,44,0),2)</f>
        <v>2303041.67</v>
      </c>
      <c r="AT39" s="104">
        <f>ROUND(VLOOKUP($B39,'[4]3.ข้อมูลงบทดลองปัจจุบัน'!$A$5:$CL$846,45,0),2)</f>
        <v>565984.30000000005</v>
      </c>
      <c r="AU39" s="104">
        <f>ROUND(VLOOKUP($B39,'[4]3.ข้อมูลงบทดลองปัจจุบัน'!$A$5:$CL$846,46,0),2)</f>
        <v>586328</v>
      </c>
      <c r="AV39" s="104">
        <f>ROUND(VLOOKUP($B39,'[4]3.ข้อมูลงบทดลองปัจจุบัน'!$A$5:$CL$846,47,0),2)</f>
        <v>1290775.48</v>
      </c>
      <c r="AW39" s="104">
        <f>ROUND(VLOOKUP($B39,'[4]3.ข้อมูลงบทดลองปัจจุบัน'!$A$5:$CL$846,48,0),2)</f>
        <v>264824</v>
      </c>
      <c r="AX39" s="104">
        <f>ROUND(VLOOKUP($B39,'[4]3.ข้อมูลงบทดลองปัจจุบัน'!$A$5:$CL$846,49,0),2)</f>
        <v>168151.25</v>
      </c>
      <c r="AY39" s="104">
        <f>ROUND(VLOOKUP($B39,'[4]3.ข้อมูลงบทดลองปัจจุบัน'!$A$5:$CL$846,50,0),2)</f>
        <v>458883.85</v>
      </c>
      <c r="AZ39" s="104">
        <f>ROUND(VLOOKUP($B39,'[4]3.ข้อมูลงบทดลองปัจจุบัน'!$A$5:$CL$846,51,0),2)</f>
        <v>174500</v>
      </c>
      <c r="BA39" s="104">
        <f>ROUND(VLOOKUP($B39,'[4]3.ข้อมูลงบทดลองปัจจุบัน'!$A$5:$CL$846,52,0),2)</f>
        <v>88482</v>
      </c>
      <c r="BB39" s="104">
        <f>ROUND(VLOOKUP($B39,'[4]3.ข้อมูลงบทดลองปัจจุบัน'!$A$5:$CL$846,53,0),2)</f>
        <v>3915993.75</v>
      </c>
      <c r="BC39" s="104">
        <f>ROUND(VLOOKUP($B39,'[4]3.ข้อมูลงบทดลองปัจจุบัน'!$A$5:$CL$846,54,0),2)</f>
        <v>246290.34</v>
      </c>
      <c r="BD39" s="104">
        <f>ROUND(VLOOKUP($B39,'[4]3.ข้อมูลงบทดลองปัจจุบัน'!$A$5:$CL$846,55,0),2)</f>
        <v>7158701.5</v>
      </c>
      <c r="BE39" s="104">
        <f>ROUND(VLOOKUP($B39,'[4]3.ข้อมูลงบทดลองปัจจุบัน'!$A$5:$CL$846,56,0),2)</f>
        <v>1452629.58</v>
      </c>
      <c r="BF39" s="104">
        <f>ROUND(VLOOKUP($B39,'[4]3.ข้อมูลงบทดลองปัจจุบัน'!$A$5:$CL$846,57,0),2)</f>
        <v>540053.75</v>
      </c>
      <c r="BG39" s="104">
        <f>ROUND(VLOOKUP($B39,'[4]3.ข้อมูลงบทดลองปัจจุบัน'!$A$5:$CL$846,58,0),2)</f>
        <v>249903.5</v>
      </c>
      <c r="BH39" s="104">
        <f>ROUND(VLOOKUP($B39,'[4]3.ข้อมูลงบทดลองปัจจุบัน'!$A$5:$CL$846,59,0),2)</f>
        <v>7293359</v>
      </c>
      <c r="BI39" s="104">
        <f>ROUND(VLOOKUP($B39,'[4]3.ข้อมูลงบทดลองปัจจุบัน'!$A$5:$CL$846,60,0),2)</f>
        <v>46861</v>
      </c>
      <c r="BJ39" s="104">
        <f>ROUND(VLOOKUP($B39,'[4]3.ข้อมูลงบทดลองปัจจุบัน'!$A$5:$CL$846,61,0),2)</f>
        <v>478827</v>
      </c>
      <c r="BK39" s="104">
        <f>ROUND(VLOOKUP($B39,'[4]3.ข้อมูลงบทดลองปัจจุบัน'!$A$5:$CL$846,62,0),2)</f>
        <v>362467</v>
      </c>
      <c r="BL39" s="104">
        <f>ROUND(VLOOKUP($B39,'[4]3.ข้อมูลงบทดลองปัจจุบัน'!$A$5:$CL$846,63,0),2)</f>
        <v>259462</v>
      </c>
      <c r="BM39" s="104">
        <f>ROUND(VLOOKUP($B39,'[4]3.ข้อมูลงบทดลองปัจจุบัน'!$A$5:$CL$846,64,0),2)</f>
        <v>4085606.5</v>
      </c>
      <c r="BN39" s="104">
        <f>ROUND(VLOOKUP($B39,'[4]3.ข้อมูลงบทดลองปัจจุบัน'!$A$5:$CL$846,65,0),2)</f>
        <v>506413.75</v>
      </c>
      <c r="BO39" s="104">
        <f>ROUND(VLOOKUP($B39,'[4]3.ข้อมูลงบทดลองปัจจุบัน'!$A$5:$CL$846,66,0),2)</f>
        <v>666480.6</v>
      </c>
      <c r="BP39" s="104">
        <f>ROUND(VLOOKUP($B39,'[4]3.ข้อมูลงบทดลองปัจจุบัน'!$A$5:$CL$846,67,0),2)</f>
        <v>1530506</v>
      </c>
      <c r="BQ39" s="104">
        <f>ROUND(VLOOKUP($B39,'[4]3.ข้อมูลงบทดลองปัจจุบัน'!$A$5:$CL$846,68,0),2)</f>
        <v>752528</v>
      </c>
      <c r="BR39" s="104">
        <f>ROUND(VLOOKUP($B39,'[4]3.ข้อมูลงบทดลองปัจจุบัน'!$A$5:$CL$846,69,0),2)</f>
        <v>114382</v>
      </c>
      <c r="BS39" s="104">
        <f>ROUND(VLOOKUP($B39,'[4]3.ข้อมูลงบทดลองปัจจุบัน'!$A$5:$CL$846,70,0),2)</f>
        <v>31527721</v>
      </c>
      <c r="BT39" s="104">
        <f>ROUND(VLOOKUP($B39,'[4]3.ข้อมูลงบทดลองปัจจุบัน'!$A$5:$CL$846,71,0),2)</f>
        <v>760239</v>
      </c>
      <c r="BU39" s="104">
        <f>ROUND(VLOOKUP($B39,'[4]3.ข้อมูลงบทดลองปัจจุบัน'!$A$5:$CL$846,72,0),2)</f>
        <v>1463061.24</v>
      </c>
      <c r="BV39" s="104">
        <f>ROUND(VLOOKUP($B39,'[4]3.ข้อมูลงบทดลองปัจจุบัน'!$A$5:$CL$846,73,0),2)</f>
        <v>3605832.62</v>
      </c>
      <c r="BW39" s="104">
        <f>ROUND(VLOOKUP($B39,'[4]3.ข้อมูลงบทดลองปัจจุบัน'!$A$5:$CL$846,74,0),2)</f>
        <v>137520.78</v>
      </c>
      <c r="BX39" s="104">
        <f>ROUND(VLOOKUP($B39,'[4]3.ข้อมูลงบทดลองปัจจุบัน'!$A$5:$CL$846,75,0),2)</f>
        <v>253710.43</v>
      </c>
      <c r="BY39" s="104">
        <f>ROUND(VLOOKUP($B39,'[4]3.ข้อมูลงบทดลองปัจจุบัน'!$A$5:$CL$846,76,0),2)</f>
        <v>1192650.25</v>
      </c>
      <c r="BZ39" s="104">
        <f>ROUND(VLOOKUP($B39,'[4]3.ข้อมูลงบทดลองปัจจุบัน'!$A$5:$CL$846,77,0),2)</f>
        <v>262476.5</v>
      </c>
      <c r="CA39" s="104">
        <f>ROUND(VLOOKUP($B39,'[4]3.ข้อมูลงบทดลองปัจจุบัน'!$A$5:$CL$846,78,0),2)</f>
        <v>193585</v>
      </c>
      <c r="CB39" s="104">
        <f>ROUND(VLOOKUP($B39,'[4]3.ข้อมูลงบทดลองปัจจุบัน'!$A$5:$CL$846,79,0),2)</f>
        <v>244003</v>
      </c>
      <c r="CC39" s="104">
        <f>ROUND(VLOOKUP($B39,'[4]3.ข้อมูลงบทดลองปัจจุบัน'!$A$5:$CL$846,80,0),2)</f>
        <v>632762.03</v>
      </c>
      <c r="CD39" s="104">
        <f>ROUND(VLOOKUP($B39,'[4]3.ข้อมูลงบทดลองปัจจุบัน'!$A$5:$CL$846,81,0),2)</f>
        <v>1153091</v>
      </c>
      <c r="CE39" s="104">
        <f>ROUND(VLOOKUP($B39,'[4]3.ข้อมูลงบทดลองปัจจุบัน'!$A$5:$CL$846,82,0),2)</f>
        <v>555917.42000000004</v>
      </c>
      <c r="CF39" s="104">
        <f>ROUND(VLOOKUP($B39,'[4]3.ข้อมูลงบทดลองปัจจุบัน'!$A$5:$CL$846,83,0),2)</f>
        <v>773093.5</v>
      </c>
      <c r="CG39" s="104">
        <f>ROUND(VLOOKUP($B39,'[4]3.ข้อมูลงบทดลองปัจจุบัน'!$A$5:$CL$846,84,0),2)</f>
        <v>190722.87</v>
      </c>
      <c r="CH39" s="104">
        <f>ROUND(VLOOKUP($B39,'[4]3.ข้อมูลงบทดลองปัจจุบัน'!$A$5:$CL$846,85,0),2)</f>
        <v>82792.5</v>
      </c>
      <c r="CI39" s="104">
        <f>ROUND(VLOOKUP($B39,'[4]3.ข้อมูลงบทดลองปัจจุบัน'!$A$5:$CL$846,86,0),2)</f>
        <v>10032</v>
      </c>
      <c r="CJ39" s="104">
        <f>ROUND(VLOOKUP($B39,'[4]3.ข้อมูลงบทดลองปัจจุบัน'!$A$5:$CL$846,87,0),2)</f>
        <v>239072</v>
      </c>
      <c r="CK39" s="104">
        <f>ROUND(VLOOKUP($B39,'[4]3.ข้อมูลงบทดลองปัจจุบัน'!$A$5:$CL$846,88,0),2)</f>
        <v>1341359</v>
      </c>
      <c r="CL39" s="104">
        <f>ROUND(VLOOKUP($B39,'[4]3.ข้อมูลงบทดลองปัจจุบัน'!$A$5:$CL$846,89,0),2)</f>
        <v>135477</v>
      </c>
      <c r="CM39" s="104">
        <f>ROUND(VLOOKUP($B39,'[4]3.ข้อมูลงบทดลองปัจจุบัน'!$A$5:$CL$846,90,0),2)</f>
        <v>47894.5</v>
      </c>
      <c r="CO39" s="97"/>
    </row>
    <row r="40" spans="1:94" x14ac:dyDescent="0.7">
      <c r="A40" s="18" t="s">
        <v>458</v>
      </c>
      <c r="B40" s="103" t="s">
        <v>471</v>
      </c>
      <c r="C40" s="19" t="s">
        <v>472</v>
      </c>
      <c r="D40" s="104">
        <f>ROUND(VLOOKUP($B40,'[4]3.ข้อมูลงบทดลองปัจจุบัน'!$A$5:$CL$846,3,0),2)</f>
        <v>392742.53</v>
      </c>
      <c r="E40" s="104">
        <f>ROUND(VLOOKUP($B40,'[4]3.ข้อมูลงบทดลองปัจจุบัน'!$A$5:$CL$846,4,0),2)</f>
        <v>0</v>
      </c>
      <c r="F40" s="104">
        <f>ROUND(VLOOKUP($B40,'[4]3.ข้อมูลงบทดลองปัจจุบัน'!$A$5:$CL$846,5,0),2)</f>
        <v>31790</v>
      </c>
      <c r="G40" s="104">
        <f>ROUND(VLOOKUP($B40,'[4]3.ข้อมูลงบทดลองปัจจุบัน'!$A$5:$CL$846,6,0),2)</f>
        <v>12316</v>
      </c>
      <c r="H40" s="104">
        <f>ROUND(VLOOKUP($B40,'[4]3.ข้อมูลงบทดลองปัจจุบัน'!$A$5:$CL$846,7,0),2)</f>
        <v>0</v>
      </c>
      <c r="I40" s="104">
        <f>ROUND(VLOOKUP($B40,'[4]3.ข้อมูลงบทดลองปัจจุบัน'!$A$5:$CL$846,8,0),2)</f>
        <v>0</v>
      </c>
      <c r="J40" s="104">
        <f>ROUND(VLOOKUP($B40,'[4]3.ข้อมูลงบทดลองปัจจุบัน'!$A$5:$CL$846,9,0),2)</f>
        <v>8076</v>
      </c>
      <c r="K40" s="104">
        <f>ROUND(VLOOKUP($B40,'[4]3.ข้อมูลงบทดลองปัจจุบัน'!$A$5:$CL$846,10,0),2)</f>
        <v>71157</v>
      </c>
      <c r="L40" s="104">
        <f>ROUND(VLOOKUP($B40,'[4]3.ข้อมูลงบทดลองปัจจุบัน'!$A$5:$CL$846,11,0),2)</f>
        <v>24198.22</v>
      </c>
      <c r="M40" s="104">
        <f>ROUND(VLOOKUP($B40,'[4]3.ข้อมูลงบทดลองปัจจุบัน'!$A$5:$CL$846,12,0),2)</f>
        <v>0</v>
      </c>
      <c r="N40" s="104">
        <f>ROUND(VLOOKUP($B40,'[4]3.ข้อมูลงบทดลองปัจจุบัน'!$A$5:$CL$846,13,0),2)</f>
        <v>14596.84</v>
      </c>
      <c r="O40" s="104">
        <f>ROUND(VLOOKUP($B40,'[4]3.ข้อมูลงบทดลองปัจจุบัน'!$A$5:$CL$846,14,0),2)</f>
        <v>0</v>
      </c>
      <c r="P40" s="104">
        <f>ROUND(VLOOKUP($B40,'[4]3.ข้อมูลงบทดลองปัจจุบัน'!$A$5:$CL$846,15,0),2)</f>
        <v>202557.5</v>
      </c>
      <c r="Q40" s="104">
        <f>ROUND(VLOOKUP($B40,'[4]3.ข้อมูลงบทดลองปัจจุบัน'!$A$5:$CL$846,16,0),2)</f>
        <v>89710.399999999994</v>
      </c>
      <c r="R40" s="104">
        <f>ROUND(VLOOKUP($B40,'[4]3.ข้อมูลงบทดลองปัจจุบัน'!$A$5:$CL$846,17,0),2)</f>
        <v>36129.25</v>
      </c>
      <c r="S40" s="104">
        <f>ROUND(VLOOKUP($B40,'[4]3.ข้อมูลงบทดลองปัจจุบัน'!$A$5:$CL$846,18,0),2)</f>
        <v>0</v>
      </c>
      <c r="T40" s="104">
        <f>ROUND(VLOOKUP($B40,'[4]3.ข้อมูลงบทดลองปัจจุบัน'!$A$5:$CL$846,19,0),2)</f>
        <v>103171.58</v>
      </c>
      <c r="U40" s="104">
        <f>ROUND(VLOOKUP($B40,'[4]3.ข้อมูลงบทดลองปัจจุบัน'!$A$5:$CL$846,20,0),2)</f>
        <v>24863.5</v>
      </c>
      <c r="V40" s="104">
        <f>ROUND(VLOOKUP($B40,'[4]3.ข้อมูลงบทดลองปัจจุบัน'!$A$5:$CL$846,21,0),2)</f>
        <v>283793.5</v>
      </c>
      <c r="W40" s="104">
        <f>ROUND(VLOOKUP($B40,'[4]3.ข้อมูลงบทดลองปัจจุบัน'!$A$5:$CL$846,22,0),2)</f>
        <v>0</v>
      </c>
      <c r="X40" s="104">
        <f>ROUND(VLOOKUP($B40,'[4]3.ข้อมูลงบทดลองปัจจุบัน'!$A$5:$CL$846,23,0),2)</f>
        <v>196715.74</v>
      </c>
      <c r="Y40" s="104">
        <f>ROUND(VLOOKUP($B40,'[4]3.ข้อมูลงบทดลองปัจจุบัน'!$A$5:$CL$846,24,0),2)</f>
        <v>0</v>
      </c>
      <c r="Z40" s="104">
        <f>ROUND(VLOOKUP($B40,'[4]3.ข้อมูลงบทดลองปัจจุบัน'!$A$5:$CL$846,25,0),2)</f>
        <v>0</v>
      </c>
      <c r="AA40" s="104">
        <f>ROUND(VLOOKUP($B40,'[4]3.ข้อมูลงบทดลองปัจจุบัน'!$A$5:$CL$846,26,0),2)</f>
        <v>0</v>
      </c>
      <c r="AB40" s="104">
        <f>ROUND(VLOOKUP($B40,'[4]3.ข้อมูลงบทดลองปัจจุบัน'!$A$5:$CL$846,27,0),2)</f>
        <v>15790</v>
      </c>
      <c r="AC40" s="104">
        <f>ROUND(VLOOKUP($B40,'[4]3.ข้อมูลงบทดลองปัจจุบัน'!$A$5:$CL$846,28,0),2)</f>
        <v>5012</v>
      </c>
      <c r="AD40" s="104">
        <f>ROUND(VLOOKUP($B40,'[4]3.ข้อมูลงบทดลองปัจจุบัน'!$A$5:$CL$846,29,0),2)</f>
        <v>57903</v>
      </c>
      <c r="AE40" s="104">
        <f>ROUND(VLOOKUP($B40,'[4]3.ข้อมูลงบทดลองปัจจุบัน'!$A$5:$CL$846,30,0),2)</f>
        <v>37385</v>
      </c>
      <c r="AF40" s="104">
        <f>ROUND(VLOOKUP($B40,'[4]3.ข้อมูลงบทดลองปัจจุบัน'!$A$5:$CL$846,31,0),2)</f>
        <v>0</v>
      </c>
      <c r="AG40" s="104">
        <f>ROUND(VLOOKUP($B40,'[4]3.ข้อมูลงบทดลองปัจจุบัน'!$A$5:$CL$846,32,0),2)</f>
        <v>3071</v>
      </c>
      <c r="AH40" s="104">
        <f>ROUND(VLOOKUP($B40,'[4]3.ข้อมูลงบทดลองปัจจุบัน'!$A$5:$CL$846,33,0),2)</f>
        <v>9799.42</v>
      </c>
      <c r="AI40" s="104">
        <f>ROUND(VLOOKUP($B40,'[4]3.ข้อมูลงบทดลองปัจจุบัน'!$A$5:$CL$846,34,0),2)</f>
        <v>47433</v>
      </c>
      <c r="AJ40" s="104">
        <f>ROUND(VLOOKUP($B40,'[4]3.ข้อมูลงบทดลองปัจจุบัน'!$A$5:$CL$846,35,0),2)</f>
        <v>0</v>
      </c>
      <c r="AK40" s="104">
        <f>ROUND(VLOOKUP($B40,'[4]3.ข้อมูลงบทดลองปัจจุบัน'!$A$5:$CL$846,36,0),2)</f>
        <v>0</v>
      </c>
      <c r="AL40" s="104">
        <f>ROUND(VLOOKUP($B40,'[4]3.ข้อมูลงบทดลองปัจจุบัน'!$A$5:$CL$846,37,0),2)</f>
        <v>1447467.82</v>
      </c>
      <c r="AM40" s="104">
        <f>ROUND(VLOOKUP($B40,'[4]3.ข้อมูลงบทดลองปัจจุบัน'!$A$5:$CL$846,38,0),2)</f>
        <v>20592.7</v>
      </c>
      <c r="AN40" s="104">
        <f>ROUND(VLOOKUP($B40,'[4]3.ข้อมูลงบทดลองปัจจุบัน'!$A$5:$CL$846,39,0),2)</f>
        <v>32581</v>
      </c>
      <c r="AO40" s="104">
        <f>ROUND(VLOOKUP($B40,'[4]3.ข้อมูลงบทดลองปัจจุบัน'!$A$5:$CL$846,40,0),2)</f>
        <v>74583</v>
      </c>
      <c r="AP40" s="104">
        <f>ROUND(VLOOKUP($B40,'[4]3.ข้อมูลงบทดลองปัจจุบัน'!$A$5:$CL$846,41,0),2)</f>
        <v>21765</v>
      </c>
      <c r="AQ40" s="104">
        <f>ROUND(VLOOKUP($B40,'[4]3.ข้อมูลงบทดลองปัจจุบัน'!$A$5:$CL$846,42,0),2)</f>
        <v>0</v>
      </c>
      <c r="AR40" s="104">
        <f>ROUND(VLOOKUP($B40,'[4]3.ข้อมูลงบทดลองปัจจุบัน'!$A$5:$CL$846,43,0),2)</f>
        <v>21009</v>
      </c>
      <c r="AS40" s="104">
        <f>ROUND(VLOOKUP($B40,'[4]3.ข้อมูลงบทดลองปัจจุบัน'!$A$5:$CL$846,44,0),2)</f>
        <v>227169</v>
      </c>
      <c r="AT40" s="104">
        <f>ROUND(VLOOKUP($B40,'[4]3.ข้อมูลงบทดลองปัจจุบัน'!$A$5:$CL$846,45,0),2)</f>
        <v>0</v>
      </c>
      <c r="AU40" s="104">
        <f>ROUND(VLOOKUP($B40,'[4]3.ข้อมูลงบทดลองปัจจุบัน'!$A$5:$CL$846,46,0),2)</f>
        <v>85251</v>
      </c>
      <c r="AV40" s="104">
        <f>ROUND(VLOOKUP($B40,'[4]3.ข้อมูลงบทดลองปัจจุบัน'!$A$5:$CL$846,47,0),2)</f>
        <v>57553.25</v>
      </c>
      <c r="AW40" s="104">
        <f>ROUND(VLOOKUP($B40,'[4]3.ข้อมูลงบทดลองปัจจุบัน'!$A$5:$CL$846,48,0),2)</f>
        <v>2766</v>
      </c>
      <c r="AX40" s="104">
        <f>ROUND(VLOOKUP($B40,'[4]3.ข้อมูลงบทดลองปัจจุบัน'!$A$5:$CL$846,49,0),2)</f>
        <v>4090</v>
      </c>
      <c r="AY40" s="104">
        <f>ROUND(VLOOKUP($B40,'[4]3.ข้อมูลงบทดลองปัจจุบัน'!$A$5:$CL$846,50,0),2)</f>
        <v>0</v>
      </c>
      <c r="AZ40" s="104">
        <f>ROUND(VLOOKUP($B40,'[4]3.ข้อมูลงบทดลองปัจจุบัน'!$A$5:$CL$846,51,0),2)</f>
        <v>0</v>
      </c>
      <c r="BA40" s="104">
        <f>ROUND(VLOOKUP($B40,'[4]3.ข้อมูลงบทดลองปัจจุบัน'!$A$5:$CL$846,52,0),2)</f>
        <v>10700</v>
      </c>
      <c r="BB40" s="104">
        <f>ROUND(VLOOKUP($B40,'[4]3.ข้อมูลงบทดลองปัจจุบัน'!$A$5:$CL$846,53,0),2)</f>
        <v>418239.75</v>
      </c>
      <c r="BC40" s="104">
        <f>ROUND(VLOOKUP($B40,'[4]3.ข้อมูลงบทดลองปัจจุบัน'!$A$5:$CL$846,54,0),2)</f>
        <v>0</v>
      </c>
      <c r="BD40" s="104">
        <f>ROUND(VLOOKUP($B40,'[4]3.ข้อมูลงบทดลองปัจจุบัน'!$A$5:$CL$846,55,0),2)</f>
        <v>503624</v>
      </c>
      <c r="BE40" s="104">
        <f>ROUND(VLOOKUP($B40,'[4]3.ข้อมูลงบทดลองปัจจุบัน'!$A$5:$CL$846,56,0),2)</f>
        <v>65414.7</v>
      </c>
      <c r="BF40" s="104">
        <f>ROUND(VLOOKUP($B40,'[4]3.ข้อมูลงบทดลองปัจจุบัน'!$A$5:$CL$846,57,0),2)</f>
        <v>0</v>
      </c>
      <c r="BG40" s="104">
        <f>ROUND(VLOOKUP($B40,'[4]3.ข้อมูลงบทดลองปัจจุบัน'!$A$5:$CL$846,58,0),2)</f>
        <v>0</v>
      </c>
      <c r="BH40" s="104">
        <f>ROUND(VLOOKUP($B40,'[4]3.ข้อมูลงบทดลองปัจจุบัน'!$A$5:$CL$846,59,0),2)</f>
        <v>293154.25</v>
      </c>
      <c r="BI40" s="104">
        <f>ROUND(VLOOKUP($B40,'[4]3.ข้อมูลงบทดลองปัจจุบัน'!$A$5:$CL$846,60,0),2)</f>
        <v>0</v>
      </c>
      <c r="BJ40" s="104">
        <f>ROUND(VLOOKUP($B40,'[4]3.ข้อมูลงบทดลองปัจจุบัน'!$A$5:$CL$846,61,0),2)</f>
        <v>0</v>
      </c>
      <c r="BK40" s="104">
        <f>ROUND(VLOOKUP($B40,'[4]3.ข้อมูลงบทดลองปัจจุบัน'!$A$5:$CL$846,62,0),2)</f>
        <v>0</v>
      </c>
      <c r="BL40" s="104">
        <f>ROUND(VLOOKUP($B40,'[4]3.ข้อมูลงบทดลองปัจจุบัน'!$A$5:$CL$846,63,0),2)</f>
        <v>0</v>
      </c>
      <c r="BM40" s="104">
        <f>ROUND(VLOOKUP($B40,'[4]3.ข้อมูลงบทดลองปัจจุบัน'!$A$5:$CL$846,64,0),2)</f>
        <v>361858</v>
      </c>
      <c r="BN40" s="104">
        <f>ROUND(VLOOKUP($B40,'[4]3.ข้อมูลงบทดลองปัจจุบัน'!$A$5:$CL$846,65,0),2)</f>
        <v>0</v>
      </c>
      <c r="BO40" s="104">
        <f>ROUND(VLOOKUP($B40,'[4]3.ข้อมูลงบทดลองปัจจุบัน'!$A$5:$CL$846,66,0),2)</f>
        <v>43199</v>
      </c>
      <c r="BP40" s="104">
        <f>ROUND(VLOOKUP($B40,'[4]3.ข้อมูลงบทดลองปัจจุบัน'!$A$5:$CL$846,67,0),2)</f>
        <v>71814.33</v>
      </c>
      <c r="BQ40" s="104">
        <f>ROUND(VLOOKUP($B40,'[4]3.ข้อมูลงบทดลองปัจจุบัน'!$A$5:$CL$846,68,0),2)</f>
        <v>60699</v>
      </c>
      <c r="BR40" s="104">
        <f>ROUND(VLOOKUP($B40,'[4]3.ข้อมูลงบทดลองปัจจุบัน'!$A$5:$CL$846,69,0),2)</f>
        <v>0</v>
      </c>
      <c r="BS40" s="104">
        <f>ROUND(VLOOKUP($B40,'[4]3.ข้อมูลงบทดลองปัจจุบัน'!$A$5:$CL$846,70,0),2)</f>
        <v>1443415.88</v>
      </c>
      <c r="BT40" s="104">
        <f>ROUND(VLOOKUP($B40,'[4]3.ข้อมูลงบทดลองปัจจุบัน'!$A$5:$CL$846,71,0),2)</f>
        <v>0</v>
      </c>
      <c r="BU40" s="104">
        <f>ROUND(VLOOKUP($B40,'[4]3.ข้อมูลงบทดลองปัจจุบัน'!$A$5:$CL$846,72,0),2)</f>
        <v>0</v>
      </c>
      <c r="BV40" s="104">
        <f>ROUND(VLOOKUP($B40,'[4]3.ข้อมูลงบทดลองปัจจุบัน'!$A$5:$CL$846,73,0),2)</f>
        <v>684306</v>
      </c>
      <c r="BW40" s="104">
        <f>ROUND(VLOOKUP($B40,'[4]3.ข้อมูลงบทดลองปัจจุบัน'!$A$5:$CL$846,74,0),2)</f>
        <v>0</v>
      </c>
      <c r="BX40" s="104">
        <f>ROUND(VLOOKUP($B40,'[4]3.ข้อมูลงบทดลองปัจจุบัน'!$A$5:$CL$846,75,0),2)</f>
        <v>0</v>
      </c>
      <c r="BY40" s="104">
        <f>ROUND(VLOOKUP($B40,'[4]3.ข้อมูลงบทดลองปัจจุบัน'!$A$5:$CL$846,76,0),2)</f>
        <v>0</v>
      </c>
      <c r="BZ40" s="104">
        <f>ROUND(VLOOKUP($B40,'[4]3.ข้อมูลงบทดลองปัจจุบัน'!$A$5:$CL$846,77,0),2)</f>
        <v>3748</v>
      </c>
      <c r="CA40" s="104">
        <f>ROUND(VLOOKUP($B40,'[4]3.ข้อมูลงบทดลองปัจจุบัน'!$A$5:$CL$846,78,0),2)</f>
        <v>0</v>
      </c>
      <c r="CB40" s="104">
        <f>ROUND(VLOOKUP($B40,'[4]3.ข้อมูลงบทดลองปัจจุบัน'!$A$5:$CL$846,79,0),2)</f>
        <v>0</v>
      </c>
      <c r="CC40" s="104">
        <f>ROUND(VLOOKUP($B40,'[4]3.ข้อมูลงบทดลองปัจจุบัน'!$A$5:$CL$846,80,0),2)</f>
        <v>0</v>
      </c>
      <c r="CD40" s="104">
        <f>ROUND(VLOOKUP($B40,'[4]3.ข้อมูลงบทดลองปัจจุบัน'!$A$5:$CL$846,81,0),2)</f>
        <v>20191.5</v>
      </c>
      <c r="CE40" s="104">
        <f>ROUND(VLOOKUP($B40,'[4]3.ข้อมูลงบทดลองปัจจุบัน'!$A$5:$CL$846,82,0),2)</f>
        <v>20491</v>
      </c>
      <c r="CF40" s="104">
        <f>ROUND(VLOOKUP($B40,'[4]3.ข้อมูลงบทดลองปัจจุบัน'!$A$5:$CL$846,83,0),2)</f>
        <v>0</v>
      </c>
      <c r="CG40" s="104">
        <f>ROUND(VLOOKUP($B40,'[4]3.ข้อมูลงบทดลองปัจจุบัน'!$A$5:$CL$846,84,0),2)</f>
        <v>0</v>
      </c>
      <c r="CH40" s="104">
        <f>ROUND(VLOOKUP($B40,'[4]3.ข้อมูลงบทดลองปัจจุบัน'!$A$5:$CL$846,85,0),2)</f>
        <v>0</v>
      </c>
      <c r="CI40" s="104">
        <f>ROUND(VLOOKUP($B40,'[4]3.ข้อมูลงบทดลองปัจจุบัน'!$A$5:$CL$846,86,0),2)</f>
        <v>0</v>
      </c>
      <c r="CJ40" s="104">
        <f>ROUND(VLOOKUP($B40,'[4]3.ข้อมูลงบทดลองปัจจุบัน'!$A$5:$CL$846,87,0),2)</f>
        <v>15905</v>
      </c>
      <c r="CK40" s="104">
        <f>ROUND(VLOOKUP($B40,'[4]3.ข้อมูลงบทดลองปัจจุบัน'!$A$5:$CL$846,88,0),2)</f>
        <v>18754.5</v>
      </c>
      <c r="CL40" s="104">
        <f>ROUND(VLOOKUP($B40,'[4]3.ข้อมูลงบทดลองปัจจุบัน'!$A$5:$CL$846,89,0),2)</f>
        <v>0</v>
      </c>
      <c r="CM40" s="104">
        <f>ROUND(VLOOKUP($B40,'[4]3.ข้อมูลงบทดลองปัจจุบัน'!$A$5:$CL$846,90,0),2)</f>
        <v>0</v>
      </c>
      <c r="CO40" s="97"/>
    </row>
    <row r="41" spans="1:94" x14ac:dyDescent="0.7">
      <c r="A41" s="18" t="s">
        <v>458</v>
      </c>
      <c r="B41" s="103" t="s">
        <v>473</v>
      </c>
      <c r="C41" s="19" t="s">
        <v>474</v>
      </c>
      <c r="D41" s="104">
        <f>ROUND(VLOOKUP($B41,'[4]3.ข้อมูลงบทดลองปัจจุบัน'!$A$5:$CL$846,3,0),2)</f>
        <v>225035730.38</v>
      </c>
      <c r="E41" s="104">
        <f>ROUND(VLOOKUP($B41,'[4]3.ข้อมูลงบทดลองปัจจุบัน'!$A$5:$CL$846,4,0),2)</f>
        <v>7779939.25</v>
      </c>
      <c r="F41" s="104">
        <f>ROUND(VLOOKUP($B41,'[4]3.ข้อมูลงบทดลองปัจจุบัน'!$A$5:$CL$846,5,0),2)</f>
        <v>11195093.5</v>
      </c>
      <c r="G41" s="104">
        <f>ROUND(VLOOKUP($B41,'[4]3.ข้อมูลงบทดลองปัจจุบัน'!$A$5:$CL$846,6,0),2)</f>
        <v>9476808.4700000007</v>
      </c>
      <c r="H41" s="104">
        <f>ROUND(VLOOKUP($B41,'[4]3.ข้อมูลงบทดลองปัจจุบัน'!$A$5:$CL$846,7,0),2)</f>
        <v>7520790.7000000002</v>
      </c>
      <c r="I41" s="104">
        <f>ROUND(VLOOKUP($B41,'[4]3.ข้อมูลงบทดลองปัจจุบัน'!$A$5:$CL$846,8,0),2)</f>
        <v>5789626.1799999997</v>
      </c>
      <c r="J41" s="104">
        <f>ROUND(VLOOKUP($B41,'[4]3.ข้อมูลงบทดลองปัจจุบัน'!$A$5:$CL$846,9,0),2)</f>
        <v>8925981.3200000003</v>
      </c>
      <c r="K41" s="104">
        <f>ROUND(VLOOKUP($B41,'[4]3.ข้อมูลงบทดลองปัจจุบัน'!$A$5:$CL$846,10,0),2)</f>
        <v>25660854.879999999</v>
      </c>
      <c r="L41" s="104">
        <f>ROUND(VLOOKUP($B41,'[4]3.ข้อมูลงบทดลองปัจจุบัน'!$A$5:$CL$846,11,0),2)</f>
        <v>7776861.6799999997</v>
      </c>
      <c r="M41" s="104">
        <f>ROUND(VLOOKUP($B41,'[4]3.ข้อมูลงบทดลองปัจจุบัน'!$A$5:$CL$846,12,0),2)</f>
        <v>22403730.710000001</v>
      </c>
      <c r="N41" s="104">
        <f>ROUND(VLOOKUP($B41,'[4]3.ข้อมูลงบทดลองปัจจุบัน'!$A$5:$CL$846,13,0),2)</f>
        <v>92012128.930000007</v>
      </c>
      <c r="O41" s="104">
        <f>ROUND(VLOOKUP($B41,'[4]3.ข้อมูลงบทดลองปัจจุบัน'!$A$5:$CL$846,14,0),2)</f>
        <v>9160967.9000000004</v>
      </c>
      <c r="P41" s="104">
        <f>ROUND(VLOOKUP($B41,'[4]3.ข้อมูลงบทดลองปัจจุบัน'!$A$5:$CL$846,15,0),2)</f>
        <v>139883140.71000001</v>
      </c>
      <c r="Q41" s="104">
        <f>ROUND(VLOOKUP($B41,'[4]3.ข้อมูลงบทดลองปัจจุบัน'!$A$5:$CL$846,16,0),2)</f>
        <v>17075397.57</v>
      </c>
      <c r="R41" s="104">
        <f>ROUND(VLOOKUP($B41,'[4]3.ข้อมูลงบทดลองปัจจุบัน'!$A$5:$CL$846,17,0),2)</f>
        <v>28096263.890000001</v>
      </c>
      <c r="S41" s="104">
        <f>ROUND(VLOOKUP($B41,'[4]3.ข้อมูลงบทดลองปัจจุบัน'!$A$5:$CL$846,18,0),2)</f>
        <v>76118910.989999995</v>
      </c>
      <c r="T41" s="104">
        <f>ROUND(VLOOKUP($B41,'[4]3.ข้อมูลงบทดลองปัจจุบัน'!$A$5:$CL$846,19,0),2)</f>
        <v>28073544.219999999</v>
      </c>
      <c r="U41" s="104">
        <f>ROUND(VLOOKUP($B41,'[4]3.ข้อมูลงบทดลองปัจจุบัน'!$A$5:$CL$846,20,0),2)</f>
        <v>18095930.640000001</v>
      </c>
      <c r="V41" s="104">
        <f>ROUND(VLOOKUP($B41,'[4]3.ข้อมูลงบทดลองปัจจุบัน'!$A$5:$CL$846,21,0),2)</f>
        <v>47471500.700000003</v>
      </c>
      <c r="W41" s="104">
        <f>ROUND(VLOOKUP($B41,'[4]3.ข้อมูลงบทดลองปัจจุบัน'!$A$5:$CL$846,22,0),2)</f>
        <v>1493035</v>
      </c>
      <c r="X41" s="104">
        <f>ROUND(VLOOKUP($B41,'[4]3.ข้อมูลงบทดลองปัจจุบัน'!$A$5:$CL$846,23,0),2)</f>
        <v>294786205.88</v>
      </c>
      <c r="Y41" s="104">
        <f>ROUND(VLOOKUP($B41,'[4]3.ข้อมูลงบทดลองปัจจุบัน'!$A$5:$CL$846,24,0),2)</f>
        <v>26541621.66</v>
      </c>
      <c r="Z41" s="104">
        <f>ROUND(VLOOKUP($B41,'[4]3.ข้อมูลงบทดลองปัจจุบัน'!$A$5:$CL$846,25,0),2)</f>
        <v>18434273.370000001</v>
      </c>
      <c r="AA41" s="104">
        <f>ROUND(VLOOKUP($B41,'[4]3.ข้อมูลงบทดลองปัจจุบัน'!$A$5:$CL$846,26,0),2)</f>
        <v>29765337.27</v>
      </c>
      <c r="AB41" s="104">
        <f>ROUND(VLOOKUP($B41,'[4]3.ข้อมูลงบทดลองปัจจุบัน'!$A$5:$CL$846,27,0),2)</f>
        <v>3022745.71</v>
      </c>
      <c r="AC41" s="104">
        <f>ROUND(VLOOKUP($B41,'[4]3.ข้อมูลงบทดลองปัจจุบัน'!$A$5:$CL$846,28,0),2)</f>
        <v>8265673</v>
      </c>
      <c r="AD41" s="104">
        <f>ROUND(VLOOKUP($B41,'[4]3.ข้อมูลงบทดลองปัจจุบัน'!$A$5:$CL$846,29,0),2)</f>
        <v>29656613</v>
      </c>
      <c r="AE41" s="104">
        <f>ROUND(VLOOKUP($B41,'[4]3.ข้อมูลงบทดลองปัจจุบัน'!$A$5:$CL$846,30,0),2)</f>
        <v>31002546.66</v>
      </c>
      <c r="AF41" s="104">
        <f>ROUND(VLOOKUP($B41,'[4]3.ข้อมูลงบทดลองปัจจุบัน'!$A$5:$CL$846,31,0),2)</f>
        <v>10587118.5</v>
      </c>
      <c r="AG41" s="104">
        <f>ROUND(VLOOKUP($B41,'[4]3.ข้อมูลงบทดลองปัจจุบัน'!$A$5:$CL$846,32,0),2)</f>
        <v>26302606.440000001</v>
      </c>
      <c r="AH41" s="104">
        <f>ROUND(VLOOKUP($B41,'[4]3.ข้อมูลงบทดลองปัจจุบัน'!$A$5:$CL$846,33,0),2)</f>
        <v>11751738</v>
      </c>
      <c r="AI41" s="104">
        <f>ROUND(VLOOKUP($B41,'[4]3.ข้อมูลงบทดลองปัจจุบัน'!$A$5:$CL$846,34,0),2)</f>
        <v>18161291.079999998</v>
      </c>
      <c r="AJ41" s="104">
        <f>ROUND(VLOOKUP($B41,'[4]3.ข้อมูลงบทดลองปัจจุบัน'!$A$5:$CL$846,35,0),2)</f>
        <v>12788333.26</v>
      </c>
      <c r="AK41" s="104">
        <f>ROUND(VLOOKUP($B41,'[4]3.ข้อมูลงบทดลองปัจจุบัน'!$A$5:$CL$846,36,0),2)</f>
        <v>5975626.5499999998</v>
      </c>
      <c r="AL41" s="104">
        <f>ROUND(VLOOKUP($B41,'[4]3.ข้อมูลงบทดลองปัจจุบัน'!$A$5:$CL$846,37,0),2)</f>
        <v>571361127.59000003</v>
      </c>
      <c r="AM41" s="104">
        <f>ROUND(VLOOKUP($B41,'[4]3.ข้อมูลงบทดลองปัจจุบัน'!$A$5:$CL$846,38,0),2)</f>
        <v>9824921.1999999993</v>
      </c>
      <c r="AN41" s="104">
        <f>ROUND(VLOOKUP($B41,'[4]3.ข้อมูลงบทดลองปัจจุบัน'!$A$5:$CL$846,39,0),2)</f>
        <v>7485922.7000000002</v>
      </c>
      <c r="AO41" s="104">
        <f>ROUND(VLOOKUP($B41,'[4]3.ข้อมูลงบทดลองปัจจุบัน'!$A$5:$CL$846,40,0),2)</f>
        <v>20496132</v>
      </c>
      <c r="AP41" s="104">
        <f>ROUND(VLOOKUP($B41,'[4]3.ข้อมูลงบทดลองปัจจุบัน'!$A$5:$CL$846,41,0),2)</f>
        <v>19980489.640000001</v>
      </c>
      <c r="AQ41" s="104">
        <f>ROUND(VLOOKUP($B41,'[4]3.ข้อมูลงบทดลองปัจจุบัน'!$A$5:$CL$846,42,0),2)</f>
        <v>7317875.6799999997</v>
      </c>
      <c r="AR41" s="104">
        <f>ROUND(VLOOKUP($B41,'[4]3.ข้อมูลงบทดลองปัจจุบัน'!$A$5:$CL$846,43,0),2)</f>
        <v>2897449.85</v>
      </c>
      <c r="AS41" s="104">
        <f>ROUND(VLOOKUP($B41,'[4]3.ข้อมูลงบทดลองปัจจุบัน'!$A$5:$CL$846,44,0),2)</f>
        <v>133318344.95999999</v>
      </c>
      <c r="AT41" s="104">
        <f>ROUND(VLOOKUP($B41,'[4]3.ข้อมูลงบทดลองปัจจุบัน'!$A$5:$CL$846,45,0),2)</f>
        <v>14562546.1</v>
      </c>
      <c r="AU41" s="104">
        <f>ROUND(VLOOKUP($B41,'[4]3.ข้อมูลงบทดลองปัจจุบัน'!$A$5:$CL$846,46,0),2)</f>
        <v>17749652.16</v>
      </c>
      <c r="AV41" s="104">
        <f>ROUND(VLOOKUP($B41,'[4]3.ข้อมูลงบทดลองปัจจุบัน'!$A$5:$CL$846,47,0),2)</f>
        <v>25324914.379999999</v>
      </c>
      <c r="AW41" s="104">
        <f>ROUND(VLOOKUP($B41,'[4]3.ข้อมูลงบทดลองปัจจุบัน'!$A$5:$CL$846,48,0),2)</f>
        <v>8172852.6600000001</v>
      </c>
      <c r="AX41" s="104">
        <f>ROUND(VLOOKUP($B41,'[4]3.ข้อมูลงบทดลองปัจจุบัน'!$A$5:$CL$846,49,0),2)</f>
        <v>11677844.050000001</v>
      </c>
      <c r="AY41" s="104">
        <f>ROUND(VLOOKUP($B41,'[4]3.ข้อมูลงบทดลองปัจจุบัน'!$A$5:$CL$846,50,0),2)</f>
        <v>13091698.25</v>
      </c>
      <c r="AZ41" s="104">
        <f>ROUND(VLOOKUP($B41,'[4]3.ข้อมูลงบทดลองปัจจุบัน'!$A$5:$CL$846,51,0),2)</f>
        <v>7306284</v>
      </c>
      <c r="BA41" s="104">
        <f>ROUND(VLOOKUP($B41,'[4]3.ข้อมูลงบทดลองปัจจุบัน'!$A$5:$CL$846,52,0),2)</f>
        <v>7338268.4000000004</v>
      </c>
      <c r="BB41" s="104">
        <f>ROUND(VLOOKUP($B41,'[4]3.ข้อมูลงบทดลองปัจจุบัน'!$A$5:$CL$846,53,0),2)</f>
        <v>157691408.68000001</v>
      </c>
      <c r="BC41" s="104">
        <f>ROUND(VLOOKUP($B41,'[4]3.ข้อมูลงบทดลองปัจจุบัน'!$A$5:$CL$846,54,0),2)</f>
        <v>3459129.08</v>
      </c>
      <c r="BD41" s="104">
        <f>ROUND(VLOOKUP($B41,'[4]3.ข้อมูลงบทดลองปัจจุบัน'!$A$5:$CL$846,55,0),2)</f>
        <v>218875097.03</v>
      </c>
      <c r="BE41" s="104">
        <f>ROUND(VLOOKUP($B41,'[4]3.ข้อมูลงบทดลองปัจจุบัน'!$A$5:$CL$846,56,0),2)</f>
        <v>69683733.310000002</v>
      </c>
      <c r="BF41" s="104">
        <f>ROUND(VLOOKUP($B41,'[4]3.ข้อมูลงบทดลองปัจจุบัน'!$A$5:$CL$846,57,0),2)</f>
        <v>5385007.1600000001</v>
      </c>
      <c r="BG41" s="104">
        <f>ROUND(VLOOKUP($B41,'[4]3.ข้อมูลงบทดลองปัจจุบัน'!$A$5:$CL$846,58,0),2)</f>
        <v>14337052.699999999</v>
      </c>
      <c r="BH41" s="104">
        <f>ROUND(VLOOKUP($B41,'[4]3.ข้อมูลงบทดลองปัจจุบัน'!$A$5:$CL$846,59,0),2)</f>
        <v>146328170.94</v>
      </c>
      <c r="BI41" s="104">
        <f>ROUND(VLOOKUP($B41,'[4]3.ข้อมูลงบทดลองปัจจุบัน'!$A$5:$CL$846,60,0),2)</f>
        <v>5491484.04</v>
      </c>
      <c r="BJ41" s="104">
        <f>ROUND(VLOOKUP($B41,'[4]3.ข้อมูลงบทดลองปัจจุบัน'!$A$5:$CL$846,61,0),2)</f>
        <v>3071670.74</v>
      </c>
      <c r="BK41" s="104">
        <f>ROUND(VLOOKUP($B41,'[4]3.ข้อมูลงบทดลองปัจจุบัน'!$A$5:$CL$846,62,0),2)</f>
        <v>13450449.68</v>
      </c>
      <c r="BL41" s="104">
        <f>ROUND(VLOOKUP($B41,'[4]3.ข้อมูลงบทดลองปัจจุบัน'!$A$5:$CL$846,63,0),2)</f>
        <v>5444351.4000000004</v>
      </c>
      <c r="BM41" s="104">
        <f>ROUND(VLOOKUP($B41,'[4]3.ข้อมูลงบทดลองปัจจุบัน'!$A$5:$CL$846,64,0),2)</f>
        <v>134310039.44</v>
      </c>
      <c r="BN41" s="104">
        <f>ROUND(VLOOKUP($B41,'[4]3.ข้อมูลงบทดลองปัจจุบัน'!$A$5:$CL$846,65,0),2)</f>
        <v>13146708.550000001</v>
      </c>
      <c r="BO41" s="104">
        <f>ROUND(VLOOKUP($B41,'[4]3.ข้อมูลงบทดลองปัจจุบัน'!$A$5:$CL$846,66,0),2)</f>
        <v>24781068.48</v>
      </c>
      <c r="BP41" s="104">
        <f>ROUND(VLOOKUP($B41,'[4]3.ข้อมูลงบทดลองปัจจุบัน'!$A$5:$CL$846,67,0),2)</f>
        <v>28237678.170000002</v>
      </c>
      <c r="BQ41" s="104">
        <f>ROUND(VLOOKUP($B41,'[4]3.ข้อมูลงบทดลองปัจจุบัน'!$A$5:$CL$846,68,0),2)</f>
        <v>25295811.32</v>
      </c>
      <c r="BR41" s="104">
        <f>ROUND(VLOOKUP($B41,'[4]3.ข้อมูลงบทดลองปัจจุบัน'!$A$5:$CL$846,69,0),2)</f>
        <v>8816562.5099999998</v>
      </c>
      <c r="BS41" s="104">
        <f>ROUND(VLOOKUP($B41,'[4]3.ข้อมูลงบทดลองปัจจุบัน'!$A$5:$CL$846,70,0),2)</f>
        <v>903685182.88</v>
      </c>
      <c r="BT41" s="104">
        <f>ROUND(VLOOKUP($B41,'[4]3.ข้อมูลงบทดลองปัจจุบัน'!$A$5:$CL$846,71,0),2)</f>
        <v>20046698.800000001</v>
      </c>
      <c r="BU41" s="104">
        <f>ROUND(VLOOKUP($B41,'[4]3.ข้อมูลงบทดลองปัจจุบัน'!$A$5:$CL$846,72,0),2)</f>
        <v>45570727.649999999</v>
      </c>
      <c r="BV41" s="104">
        <f>ROUND(VLOOKUP($B41,'[4]3.ข้อมูลงบทดลองปัจจุบัน'!$A$5:$CL$846,73,0),2)</f>
        <v>147225374.47999999</v>
      </c>
      <c r="BW41" s="104">
        <f>ROUND(VLOOKUP($B41,'[4]3.ข้อมูลงบทดลองปัจจุบัน'!$A$5:$CL$846,74,0),2)</f>
        <v>6045762.6100000003</v>
      </c>
      <c r="BX41" s="104">
        <f>ROUND(VLOOKUP($B41,'[4]3.ข้อมูลงบทดลองปัจจุบัน'!$A$5:$CL$846,75,0),2)</f>
        <v>21665504</v>
      </c>
      <c r="BY41" s="104">
        <f>ROUND(VLOOKUP($B41,'[4]3.ข้อมูลงบทดลองปัจจุบัน'!$A$5:$CL$846,76,0),2)</f>
        <v>40487018.609999999</v>
      </c>
      <c r="BZ41" s="104">
        <f>ROUND(VLOOKUP($B41,'[4]3.ข้อมูลงบทดลองปัจจุบัน'!$A$5:$CL$846,77,0),2)</f>
        <v>8326893.0800000001</v>
      </c>
      <c r="CA41" s="104">
        <f>ROUND(VLOOKUP($B41,'[4]3.ข้อมูลงบทดลองปัจจุบัน'!$A$5:$CL$846,78,0),2)</f>
        <v>11421326.859999999</v>
      </c>
      <c r="CB41" s="104">
        <f>ROUND(VLOOKUP($B41,'[4]3.ข้อมูลงบทดลองปัจจุบัน'!$A$5:$CL$846,79,0),2)</f>
        <v>5825618.4900000002</v>
      </c>
      <c r="CC41" s="104">
        <f>ROUND(VLOOKUP($B41,'[4]3.ข้อมูลงบทดลองปัจจุบัน'!$A$5:$CL$846,80,0),2)</f>
        <v>43192296.039999999</v>
      </c>
      <c r="CD41" s="104">
        <f>ROUND(VLOOKUP($B41,'[4]3.ข้อมูลงบทดลองปัจจุบัน'!$A$5:$CL$846,81,0),2)</f>
        <v>53073656.049999997</v>
      </c>
      <c r="CE41" s="104">
        <f>ROUND(VLOOKUP($B41,'[4]3.ข้อมูลงบทดลองปัจจุบัน'!$A$5:$CL$846,82,0),2)</f>
        <v>33233491.460000001</v>
      </c>
      <c r="CF41" s="104">
        <f>ROUND(VLOOKUP($B41,'[4]3.ข้อมูลงบทดลองปัจจุบัน'!$A$5:$CL$846,83,0),2)</f>
        <v>33675854.539999999</v>
      </c>
      <c r="CG41" s="104">
        <f>ROUND(VLOOKUP($B41,'[4]3.ข้อมูลงบทดลองปัจจุบัน'!$A$5:$CL$846,84,0),2)</f>
        <v>5629051.8200000003</v>
      </c>
      <c r="CH41" s="104">
        <f>ROUND(VLOOKUP($B41,'[4]3.ข้อมูลงบทดลองปัจจุบัน'!$A$5:$CL$846,85,0),2)</f>
        <v>7690536.1600000001</v>
      </c>
      <c r="CI41" s="104">
        <f>ROUND(VLOOKUP($B41,'[4]3.ข้อมูลงบทดลองปัจจุบัน'!$A$5:$CL$846,86,0),2)</f>
        <v>4681154.4400000004</v>
      </c>
      <c r="CJ41" s="104">
        <f>ROUND(VLOOKUP($B41,'[4]3.ข้อมูลงบทดลองปัจจุบัน'!$A$5:$CL$846,87,0),2)</f>
        <v>5998934</v>
      </c>
      <c r="CK41" s="104">
        <f>ROUND(VLOOKUP($B41,'[4]3.ข้อมูลงบทดลองปัจจุบัน'!$A$5:$CL$846,88,0),2)</f>
        <v>72192629.840000004</v>
      </c>
      <c r="CL41" s="104">
        <f>ROUND(VLOOKUP($B41,'[4]3.ข้อมูลงบทดลองปัจจุบัน'!$A$5:$CL$846,89,0),2)</f>
        <v>7552997</v>
      </c>
      <c r="CM41" s="104">
        <f>ROUND(VLOOKUP($B41,'[4]3.ข้อมูลงบทดลองปัจจุบัน'!$A$5:$CL$846,90,0),2)</f>
        <v>8514231.3900000006</v>
      </c>
      <c r="CO41" s="97"/>
    </row>
    <row r="42" spans="1:94" x14ac:dyDescent="0.7">
      <c r="A42" s="18" t="s">
        <v>458</v>
      </c>
      <c r="B42" s="103" t="s">
        <v>475</v>
      </c>
      <c r="C42" s="19" t="s">
        <v>476</v>
      </c>
      <c r="D42" s="104">
        <f>ROUND(VLOOKUP($B42,'[4]3.ข้อมูลงบทดลองปัจจุบัน'!$A$5:$CL$846,3,0),2)</f>
        <v>11720157</v>
      </c>
      <c r="E42" s="104">
        <f>ROUND(VLOOKUP($B42,'[4]3.ข้อมูลงบทดลองปัจจุบัน'!$A$5:$CL$846,4,0),2)</f>
        <v>117779</v>
      </c>
      <c r="F42" s="104">
        <f>ROUND(VLOOKUP($B42,'[4]3.ข้อมูลงบทดลองปัจจุบัน'!$A$5:$CL$846,5,0),2)</f>
        <v>216800</v>
      </c>
      <c r="G42" s="104">
        <f>ROUND(VLOOKUP($B42,'[4]3.ข้อมูลงบทดลองปัจจุบัน'!$A$5:$CL$846,6,0),2)</f>
        <v>43135.6</v>
      </c>
      <c r="H42" s="104">
        <f>ROUND(VLOOKUP($B42,'[4]3.ข้อมูลงบทดลองปัจจุบัน'!$A$5:$CL$846,7,0),2)</f>
        <v>143719</v>
      </c>
      <c r="I42" s="104">
        <f>ROUND(VLOOKUP($B42,'[4]3.ข้อมูลงบทดลองปัจจุบัน'!$A$5:$CL$846,8,0),2)</f>
        <v>141267.78</v>
      </c>
      <c r="J42" s="104">
        <f>ROUND(VLOOKUP($B42,'[4]3.ข้อมูลงบทดลองปัจจุบัน'!$A$5:$CL$846,9,0),2)</f>
        <v>217051.54</v>
      </c>
      <c r="K42" s="104">
        <f>ROUND(VLOOKUP($B42,'[4]3.ข้อมูลงบทดลองปัจจุบัน'!$A$5:$CL$846,10,0),2)</f>
        <v>3713484.46</v>
      </c>
      <c r="L42" s="104">
        <f>ROUND(VLOOKUP($B42,'[4]3.ข้อมูลงบทดลองปัจจุบัน'!$A$5:$CL$846,11,0),2)</f>
        <v>463459.38</v>
      </c>
      <c r="M42" s="104">
        <f>ROUND(VLOOKUP($B42,'[4]3.ข้อมูลงบทดลองปัจจุบัน'!$A$5:$CL$846,12,0),2)</f>
        <v>164578.26</v>
      </c>
      <c r="N42" s="104">
        <f>ROUND(VLOOKUP($B42,'[4]3.ข้อมูลงบทดลองปัจจุบัน'!$A$5:$CL$846,13,0),2)</f>
        <v>694462.62</v>
      </c>
      <c r="O42" s="104">
        <f>ROUND(VLOOKUP($B42,'[4]3.ข้อมูลงบทดลองปัจจุบัน'!$A$5:$CL$846,14,0),2)</f>
        <v>1868828.7</v>
      </c>
      <c r="P42" s="104">
        <f>ROUND(VLOOKUP($B42,'[4]3.ข้อมูลงบทดลองปัจจุบัน'!$A$5:$CL$846,15,0),2)</f>
        <v>7270704.0300000003</v>
      </c>
      <c r="Q42" s="104">
        <f>ROUND(VLOOKUP($B42,'[4]3.ข้อมูลงบทดลองปัจจุบัน'!$A$5:$CL$846,16,0),2)</f>
        <v>1248548.6200000001</v>
      </c>
      <c r="R42" s="104">
        <f>ROUND(VLOOKUP($B42,'[4]3.ข้อมูลงบทดลองปัจจุบัน'!$A$5:$CL$846,17,0),2)</f>
        <v>430546.6</v>
      </c>
      <c r="S42" s="104">
        <f>ROUND(VLOOKUP($B42,'[4]3.ข้อมูลงบทดลองปัจจุบัน'!$A$5:$CL$846,18,0),2)</f>
        <v>614445.5</v>
      </c>
      <c r="T42" s="104">
        <f>ROUND(VLOOKUP($B42,'[4]3.ข้อมูลงบทดลองปัจจุบัน'!$A$5:$CL$846,19,0),2)</f>
        <v>99552.1</v>
      </c>
      <c r="U42" s="104">
        <f>ROUND(VLOOKUP($B42,'[4]3.ข้อมูลงบทดลองปัจจุบัน'!$A$5:$CL$846,20,0),2)</f>
        <v>104799</v>
      </c>
      <c r="V42" s="104">
        <f>ROUND(VLOOKUP($B42,'[4]3.ข้อมูลงบทดลองปัจจุบัน'!$A$5:$CL$846,21,0),2)</f>
        <v>34499</v>
      </c>
      <c r="W42" s="104">
        <f>ROUND(VLOOKUP($B42,'[4]3.ข้อมูลงบทดลองปัจจุบัน'!$A$5:$CL$846,22,0),2)</f>
        <v>136402.5</v>
      </c>
      <c r="X42" s="104">
        <f>ROUND(VLOOKUP($B42,'[4]3.ข้อมูลงบทดลองปัจจุบัน'!$A$5:$CL$846,23,0),2)</f>
        <v>22847543.18</v>
      </c>
      <c r="Y42" s="104">
        <f>ROUND(VLOOKUP($B42,'[4]3.ข้อมูลงบทดลองปัจจุบัน'!$A$5:$CL$846,24,0),2)</f>
        <v>1276997.33</v>
      </c>
      <c r="Z42" s="104">
        <f>ROUND(VLOOKUP($B42,'[4]3.ข้อมูลงบทดลองปัจจุบัน'!$A$5:$CL$846,25,0),2)</f>
        <v>618324</v>
      </c>
      <c r="AA42" s="104">
        <f>ROUND(VLOOKUP($B42,'[4]3.ข้อมูลงบทดลองปัจจุบัน'!$A$5:$CL$846,26,0),2)</f>
        <v>179890.45</v>
      </c>
      <c r="AB42" s="104">
        <f>ROUND(VLOOKUP($B42,'[4]3.ข้อมูลงบทดลองปัจจุบัน'!$A$5:$CL$846,27,0),2)</f>
        <v>43185</v>
      </c>
      <c r="AC42" s="104">
        <f>ROUND(VLOOKUP($B42,'[4]3.ข้อมูลงบทดลองปัจจุบัน'!$A$5:$CL$846,28,0),2)</f>
        <v>91954</v>
      </c>
      <c r="AD42" s="104">
        <f>ROUND(VLOOKUP($B42,'[4]3.ข้อมูลงบทดลองปัจจุบัน'!$A$5:$CL$846,29,0),2)</f>
        <v>90926</v>
      </c>
      <c r="AE42" s="104">
        <f>ROUND(VLOOKUP($B42,'[4]3.ข้อมูลงบทดลองปัจจุบัน'!$A$5:$CL$846,30,0),2)</f>
        <v>424455.56</v>
      </c>
      <c r="AF42" s="104">
        <f>ROUND(VLOOKUP($B42,'[4]3.ข้อมูลงบทดลองปัจจุบัน'!$A$5:$CL$846,31,0),2)</f>
        <v>3464858</v>
      </c>
      <c r="AG42" s="104">
        <f>ROUND(VLOOKUP($B42,'[4]3.ข้อมูลงบทดลองปัจจุบัน'!$A$5:$CL$846,32,0),2)</f>
        <v>64723.31</v>
      </c>
      <c r="AH42" s="104">
        <f>ROUND(VLOOKUP($B42,'[4]3.ข้อมูลงบทดลองปัจจุบัน'!$A$5:$CL$846,33,0),2)</f>
        <v>154770</v>
      </c>
      <c r="AI42" s="104">
        <f>ROUND(VLOOKUP($B42,'[4]3.ข้อมูลงบทดลองปัจจุบัน'!$A$5:$CL$846,34,0),2)</f>
        <v>126371.96</v>
      </c>
      <c r="AJ42" s="104">
        <f>ROUND(VLOOKUP($B42,'[4]3.ข้อมูลงบทดลองปัจจุบัน'!$A$5:$CL$846,35,0),2)</f>
        <v>225632.42</v>
      </c>
      <c r="AK42" s="104">
        <f>ROUND(VLOOKUP($B42,'[4]3.ข้อมูลงบทดลองปัจจุบัน'!$A$5:$CL$846,36,0),2)</f>
        <v>70608</v>
      </c>
      <c r="AL42" s="104">
        <f>ROUND(VLOOKUP($B42,'[4]3.ข้อมูลงบทดลองปัจจุบัน'!$A$5:$CL$846,37,0),2)</f>
        <v>75156983.760000005</v>
      </c>
      <c r="AM42" s="104">
        <f>ROUND(VLOOKUP($B42,'[4]3.ข้อมูลงบทดลองปัจจุบัน'!$A$5:$CL$846,38,0),2)</f>
        <v>85139.16</v>
      </c>
      <c r="AN42" s="104">
        <f>ROUND(VLOOKUP($B42,'[4]3.ข้อมูลงบทดลองปัจจุบัน'!$A$5:$CL$846,39,0),2)</f>
        <v>547458.5</v>
      </c>
      <c r="AO42" s="104">
        <f>ROUND(VLOOKUP($B42,'[4]3.ข้อมูลงบทดลองปัจจุบัน'!$A$5:$CL$846,40,0),2)</f>
        <v>238298</v>
      </c>
      <c r="AP42" s="104">
        <f>ROUND(VLOOKUP($B42,'[4]3.ข้อมูลงบทดลองปัจจุบัน'!$A$5:$CL$846,41,0),2)</f>
        <v>144670.35999999999</v>
      </c>
      <c r="AQ42" s="104">
        <f>ROUND(VLOOKUP($B42,'[4]3.ข้อมูลงบทดลองปัจจุบัน'!$A$5:$CL$846,42,0),2)</f>
        <v>137255.07999999999</v>
      </c>
      <c r="AR42" s="104">
        <f>ROUND(VLOOKUP($B42,'[4]3.ข้อมูลงบทดลองปัจจุบัน'!$A$5:$CL$846,43,0),2)</f>
        <v>180697.22</v>
      </c>
      <c r="AS42" s="104">
        <f>ROUND(VLOOKUP($B42,'[4]3.ข้อมูลงบทดลองปัจจุบัน'!$A$5:$CL$846,44,0),2)</f>
        <v>10104015.800000001</v>
      </c>
      <c r="AT42" s="104">
        <f>ROUND(VLOOKUP($B42,'[4]3.ข้อมูลงบทดลองปัจจุบัน'!$A$5:$CL$846,45,0),2)</f>
        <v>554662.25</v>
      </c>
      <c r="AU42" s="104">
        <f>ROUND(VLOOKUP($B42,'[4]3.ข้อมูลงบทดลองปัจจุบัน'!$A$5:$CL$846,46,0),2)</f>
        <v>191022.19</v>
      </c>
      <c r="AV42" s="104">
        <f>ROUND(VLOOKUP($B42,'[4]3.ข้อมูลงบทดลองปัจจุบัน'!$A$5:$CL$846,47,0),2)</f>
        <v>248901.14</v>
      </c>
      <c r="AW42" s="104">
        <f>ROUND(VLOOKUP($B42,'[4]3.ข้อมูลงบทดลองปัจจุบัน'!$A$5:$CL$846,48,0),2)</f>
        <v>78612</v>
      </c>
      <c r="AX42" s="104">
        <f>ROUND(VLOOKUP($B42,'[4]3.ข้อมูลงบทดลองปัจจุบัน'!$A$5:$CL$846,49,0),2)</f>
        <v>92624.25</v>
      </c>
      <c r="AY42" s="104">
        <f>ROUND(VLOOKUP($B42,'[4]3.ข้อมูลงบทดลองปัจจุบัน'!$A$5:$CL$846,50,0),2)</f>
        <v>124566.25</v>
      </c>
      <c r="AZ42" s="104">
        <f>ROUND(VLOOKUP($B42,'[4]3.ข้อมูลงบทดลองปัจจุบัน'!$A$5:$CL$846,51,0),2)</f>
        <v>201707.85</v>
      </c>
      <c r="BA42" s="104">
        <f>ROUND(VLOOKUP($B42,'[4]3.ข้อมูลงบทดลองปัจจุบัน'!$A$5:$CL$846,52,0),2)</f>
        <v>94912.3</v>
      </c>
      <c r="BB42" s="104">
        <f>ROUND(VLOOKUP($B42,'[4]3.ข้อมูลงบทดลองปัจจุบัน'!$A$5:$CL$846,53,0),2)</f>
        <v>11091653.09</v>
      </c>
      <c r="BC42" s="104">
        <f>ROUND(VLOOKUP($B42,'[4]3.ข้อมูลงบทดลองปัจจุบัน'!$A$5:$CL$846,54,0),2)</f>
        <v>91860.18</v>
      </c>
      <c r="BD42" s="104">
        <f>ROUND(VLOOKUP($B42,'[4]3.ข้อมูลงบทดลองปัจจุบัน'!$A$5:$CL$846,55,0),2)</f>
        <v>26562400.530000001</v>
      </c>
      <c r="BE42" s="104">
        <f>ROUND(VLOOKUP($B42,'[4]3.ข้อมูลงบทดลองปัจจุบัน'!$A$5:$CL$846,56,0),2)</f>
        <v>1162081.7</v>
      </c>
      <c r="BF42" s="104">
        <f>ROUND(VLOOKUP($B42,'[4]3.ข้อมูลงบทดลองปัจจุบัน'!$A$5:$CL$846,57,0),2)</f>
        <v>30794.54</v>
      </c>
      <c r="BG42" s="104">
        <f>ROUND(VLOOKUP($B42,'[4]3.ข้อมูลงบทดลองปัจจุบัน'!$A$5:$CL$846,58,0),2)</f>
        <v>28447.91</v>
      </c>
      <c r="BH42" s="104">
        <f>ROUND(VLOOKUP($B42,'[4]3.ข้อมูลงบทดลองปัจจุบัน'!$A$5:$CL$846,59,0),2)</f>
        <v>11779175.449999999</v>
      </c>
      <c r="BI42" s="104">
        <f>ROUND(VLOOKUP($B42,'[4]3.ข้อมูลงบทดลองปัจจุบัน'!$A$5:$CL$846,60,0),2)</f>
        <v>45557.96</v>
      </c>
      <c r="BJ42" s="104">
        <f>ROUND(VLOOKUP($B42,'[4]3.ข้อมูลงบทดลองปัจจุบัน'!$A$5:$CL$846,61,0),2)</f>
        <v>31955</v>
      </c>
      <c r="BK42" s="104">
        <f>ROUND(VLOOKUP($B42,'[4]3.ข้อมูลงบทดลองปัจจุบัน'!$A$5:$CL$846,62,0),2)</f>
        <v>616421.31999999995</v>
      </c>
      <c r="BL42" s="104">
        <f>ROUND(VLOOKUP($B42,'[4]3.ข้อมูลงบทดลองปัจจุบัน'!$A$5:$CL$846,63,0),2)</f>
        <v>89589.5</v>
      </c>
      <c r="BM42" s="104">
        <f>ROUND(VLOOKUP($B42,'[4]3.ข้อมูลงบทดลองปัจจุบัน'!$A$5:$CL$846,64,0),2)</f>
        <v>13791520.43</v>
      </c>
      <c r="BN42" s="104">
        <f>ROUND(VLOOKUP($B42,'[4]3.ข้อมูลงบทดลองปัจจุบัน'!$A$5:$CL$846,65,0),2)</f>
        <v>91421.84</v>
      </c>
      <c r="BO42" s="104">
        <f>ROUND(VLOOKUP($B42,'[4]3.ข้อมูลงบทดลองปัจจุบัน'!$A$5:$CL$846,66,0),2)</f>
        <v>178860.3</v>
      </c>
      <c r="BP42" s="104">
        <f>ROUND(VLOOKUP($B42,'[4]3.ข้อมูลงบทดลองปัจจุบัน'!$A$5:$CL$846,67,0),2)</f>
        <v>-4270</v>
      </c>
      <c r="BQ42" s="104">
        <f>ROUND(VLOOKUP($B42,'[4]3.ข้อมูลงบทดลองปัจจุบัน'!$A$5:$CL$846,68,0),2)</f>
        <v>262568.68</v>
      </c>
      <c r="BR42" s="104">
        <f>ROUND(VLOOKUP($B42,'[4]3.ข้อมูลงบทดลองปัจจุบัน'!$A$5:$CL$846,69,0),2)</f>
        <v>138589</v>
      </c>
      <c r="BS42" s="104">
        <f>ROUND(VLOOKUP($B42,'[4]3.ข้อมูลงบทดลองปัจจุบัน'!$A$5:$CL$846,70,0),2)</f>
        <v>120349775.14</v>
      </c>
      <c r="BT42" s="104">
        <f>ROUND(VLOOKUP($B42,'[4]3.ข้อมูลงบทดลองปัจจุบัน'!$A$5:$CL$846,71,0),2)</f>
        <v>441654.57</v>
      </c>
      <c r="BU42" s="104">
        <f>ROUND(VLOOKUP($B42,'[4]3.ข้อมูลงบทดลองปัจจุบัน'!$A$5:$CL$846,72,0),2)</f>
        <v>201428.49</v>
      </c>
      <c r="BV42" s="104">
        <f>ROUND(VLOOKUP($B42,'[4]3.ข้อมูลงบทดลองปัจจุบัน'!$A$5:$CL$846,73,0),2)</f>
        <v>1494580.1</v>
      </c>
      <c r="BW42" s="104">
        <f>ROUND(VLOOKUP($B42,'[4]3.ข้อมูลงบทดลองปัจจุบัน'!$A$5:$CL$846,74,0),2)</f>
        <v>0</v>
      </c>
      <c r="BX42" s="104">
        <f>ROUND(VLOOKUP($B42,'[4]3.ข้อมูลงบทดลองปัจจุบัน'!$A$5:$CL$846,75,0),2)</f>
        <v>155821</v>
      </c>
      <c r="BY42" s="104">
        <f>ROUND(VLOOKUP($B42,'[4]3.ข้อมูลงบทดลองปัจจุบัน'!$A$5:$CL$846,76,0),2)</f>
        <v>1033835.92</v>
      </c>
      <c r="BZ42" s="104">
        <f>ROUND(VLOOKUP($B42,'[4]3.ข้อมูลงบทดลองปัจจุบัน'!$A$5:$CL$846,77,0),2)</f>
        <v>156278.74</v>
      </c>
      <c r="CA42" s="104">
        <f>ROUND(VLOOKUP($B42,'[4]3.ข้อมูลงบทดลองปัจจุบัน'!$A$5:$CL$846,78,0),2)</f>
        <v>60651</v>
      </c>
      <c r="CB42" s="104">
        <f>ROUND(VLOOKUP($B42,'[4]3.ข้อมูลงบทดลองปัจจุบัน'!$A$5:$CL$846,79,0),2)</f>
        <v>163432.95999999999</v>
      </c>
      <c r="CC42" s="104">
        <f>ROUND(VLOOKUP($B42,'[4]3.ข้อมูลงบทดลองปัจจุบัน'!$A$5:$CL$846,80,0),2)</f>
        <v>368977.14</v>
      </c>
      <c r="CD42" s="104">
        <f>ROUND(VLOOKUP($B42,'[4]3.ข้อมูลงบทดลองปัจจุบัน'!$A$5:$CL$846,81,0),2)</f>
        <v>261696.65</v>
      </c>
      <c r="CE42" s="104">
        <f>ROUND(VLOOKUP($B42,'[4]3.ข้อมูลงบทดลองปัจจุบัน'!$A$5:$CL$846,82,0),2)</f>
        <v>287903.07</v>
      </c>
      <c r="CF42" s="104">
        <f>ROUND(VLOOKUP($B42,'[4]3.ข้อมูลงบทดลองปัจจุบัน'!$A$5:$CL$846,83,0),2)</f>
        <v>242154</v>
      </c>
      <c r="CG42" s="104">
        <f>ROUND(VLOOKUP($B42,'[4]3.ข้อมูลงบทดลองปัจจุบัน'!$A$5:$CL$846,84,0),2)</f>
        <v>236960.04</v>
      </c>
      <c r="CH42" s="104">
        <f>ROUND(VLOOKUP($B42,'[4]3.ข้อมูลงบทดลองปัจจุบัน'!$A$5:$CL$846,85,0),2)</f>
        <v>81308</v>
      </c>
      <c r="CI42" s="104">
        <f>ROUND(VLOOKUP($B42,'[4]3.ข้อมูลงบทดลองปัจจุบัน'!$A$5:$CL$846,86,0),2)</f>
        <v>26872.560000000001</v>
      </c>
      <c r="CJ42" s="104">
        <f>ROUND(VLOOKUP($B42,'[4]3.ข้อมูลงบทดลองปัจจุบัน'!$A$5:$CL$846,87,0),2)</f>
        <v>87801</v>
      </c>
      <c r="CK42" s="104">
        <f>ROUND(VLOOKUP($B42,'[4]3.ข้อมูลงบทดลองปัจจุบัน'!$A$5:$CL$846,88,0),2)</f>
        <v>2487931.5</v>
      </c>
      <c r="CL42" s="104">
        <f>ROUND(VLOOKUP($B42,'[4]3.ข้อมูลงบทดลองปัจจุบัน'!$A$5:$CL$846,89,0),2)</f>
        <v>303892</v>
      </c>
      <c r="CM42" s="104">
        <f>ROUND(VLOOKUP($B42,'[4]3.ข้อมูลงบทดลองปัจจุบัน'!$A$5:$CL$846,90,0),2)</f>
        <v>120929.78</v>
      </c>
      <c r="CO42" s="97"/>
    </row>
    <row r="43" spans="1:94" x14ac:dyDescent="0.7">
      <c r="A43" s="18" t="s">
        <v>458</v>
      </c>
      <c r="B43" s="103" t="s">
        <v>477</v>
      </c>
      <c r="C43" s="19" t="s">
        <v>478</v>
      </c>
      <c r="D43" s="104">
        <f>ROUND(VLOOKUP($B43,'[4]3.ข้อมูลงบทดลองปัจจุบัน'!$A$5:$CL$846,3,0),2)</f>
        <v>27863816.620000001</v>
      </c>
      <c r="E43" s="104">
        <f>ROUND(VLOOKUP($B43,'[4]3.ข้อมูลงบทดลองปัจจุบัน'!$A$5:$CL$846,4,0),2)</f>
        <v>0</v>
      </c>
      <c r="F43" s="104">
        <f>ROUND(VLOOKUP($B43,'[4]3.ข้อมูลงบทดลองปัจจุบัน'!$A$5:$CL$846,5,0),2)</f>
        <v>10027417.66</v>
      </c>
      <c r="G43" s="104">
        <f>ROUND(VLOOKUP($B43,'[4]3.ข้อมูลงบทดลองปัจจุบัน'!$A$5:$CL$846,6,0),2)</f>
        <v>2954920.56</v>
      </c>
      <c r="H43" s="104">
        <f>ROUND(VLOOKUP($B43,'[4]3.ข้อมูลงบทดลองปัจจุบัน'!$A$5:$CL$846,7,0),2)</f>
        <v>2459941.2599999998</v>
      </c>
      <c r="I43" s="104">
        <f>ROUND(VLOOKUP($B43,'[4]3.ข้อมูลงบทดลองปัจจุบัน'!$A$5:$CL$846,8,0),2)</f>
        <v>9157894.7799999993</v>
      </c>
      <c r="J43" s="104">
        <f>ROUND(VLOOKUP($B43,'[4]3.ข้อมูลงบทดลองปัจจุบัน'!$A$5:$CL$846,9,0),2)</f>
        <v>10908087.140000001</v>
      </c>
      <c r="K43" s="104">
        <f>ROUND(VLOOKUP($B43,'[4]3.ข้อมูลงบทดลองปัจจุบัน'!$A$5:$CL$846,10,0),2)</f>
        <v>1007790.42</v>
      </c>
      <c r="L43" s="104">
        <f>ROUND(VLOOKUP($B43,'[4]3.ข้อมูลงบทดลองปัจจุบัน'!$A$5:$CL$846,11,0),2)</f>
        <v>12014703.369999999</v>
      </c>
      <c r="M43" s="104">
        <f>ROUND(VLOOKUP($B43,'[4]3.ข้อมูลงบทดลองปัจจุบัน'!$A$5:$CL$846,12,0),2)</f>
        <v>7785040.1399999997</v>
      </c>
      <c r="N43" s="104">
        <f>ROUND(VLOOKUP($B43,'[4]3.ข้อมูลงบทดลองปัจจุบัน'!$A$5:$CL$846,13,0),2)</f>
        <v>9660706.7300000004</v>
      </c>
      <c r="O43" s="104">
        <f>ROUND(VLOOKUP($B43,'[4]3.ข้อมูลงบทดลองปัจจุบัน'!$A$5:$CL$846,14,0),2)</f>
        <v>6619398.7599999998</v>
      </c>
      <c r="P43" s="104">
        <f>ROUND(VLOOKUP($B43,'[4]3.ข้อมูลงบทดลองปัจจุบัน'!$A$5:$CL$846,15,0),2)</f>
        <v>60240433.75</v>
      </c>
      <c r="Q43" s="104">
        <f>ROUND(VLOOKUP($B43,'[4]3.ข้อมูลงบทดลองปัจจุบัน'!$A$5:$CL$846,16,0),2)</f>
        <v>10426705.539999999</v>
      </c>
      <c r="R43" s="104">
        <f>ROUND(VLOOKUP($B43,'[4]3.ข้อมูลงบทดลองปัจจุบัน'!$A$5:$CL$846,17,0),2)</f>
        <v>18793739.640000001</v>
      </c>
      <c r="S43" s="104">
        <f>ROUND(VLOOKUP($B43,'[4]3.ข้อมูลงบทดลองปัจจุบัน'!$A$5:$CL$846,18,0),2)</f>
        <v>8997230.8900000006</v>
      </c>
      <c r="T43" s="104">
        <f>ROUND(VLOOKUP($B43,'[4]3.ข้อมูลงบทดลองปัจจุบัน'!$A$5:$CL$846,19,0),2)</f>
        <v>9795462.8200000003</v>
      </c>
      <c r="U43" s="104">
        <f>ROUND(VLOOKUP($B43,'[4]3.ข้อมูลงบทดลองปัจจุบัน'!$A$5:$CL$846,20,0),2)</f>
        <v>10738031.27</v>
      </c>
      <c r="V43" s="104">
        <f>ROUND(VLOOKUP($B43,'[4]3.ข้อมูลงบทดลองปัจจุบัน'!$A$5:$CL$846,21,0),2)</f>
        <v>4253816.9000000004</v>
      </c>
      <c r="W43" s="104">
        <f>ROUND(VLOOKUP($B43,'[4]3.ข้อมูลงบทดลองปัจจุบัน'!$A$5:$CL$846,22,0),2)</f>
        <v>12440392</v>
      </c>
      <c r="X43" s="104">
        <f>ROUND(VLOOKUP($B43,'[4]3.ข้อมูลงบทดลองปัจจุบัน'!$A$5:$CL$846,23,0),2)</f>
        <v>31288748.199999999</v>
      </c>
      <c r="Y43" s="104">
        <f>ROUND(VLOOKUP($B43,'[4]3.ข้อมูลงบทดลองปัจจุบัน'!$A$5:$CL$846,24,0),2)</f>
        <v>13971396.289999999</v>
      </c>
      <c r="Z43" s="104">
        <f>ROUND(VLOOKUP($B43,'[4]3.ข้อมูลงบทดลองปัจจุบัน'!$A$5:$CL$846,25,0),2)</f>
        <v>3972800.63</v>
      </c>
      <c r="AA43" s="104">
        <f>ROUND(VLOOKUP($B43,'[4]3.ข้อมูลงบทดลองปัจจุบัน'!$A$5:$CL$846,26,0),2)</f>
        <v>1421279.28</v>
      </c>
      <c r="AB43" s="104">
        <f>ROUND(VLOOKUP($B43,'[4]3.ข้อมูลงบทดลองปัจจุบัน'!$A$5:$CL$846,27,0),2)</f>
        <v>3408952.59</v>
      </c>
      <c r="AC43" s="104">
        <f>ROUND(VLOOKUP($B43,'[4]3.ข้อมูลงบทดลองปัจจุบัน'!$A$5:$CL$846,28,0),2)</f>
        <v>7213365.1600000001</v>
      </c>
      <c r="AD43" s="104">
        <f>ROUND(VLOOKUP($B43,'[4]3.ข้อมูลงบทดลองปัจจุบัน'!$A$5:$CL$846,29,0),2)</f>
        <v>816924.4</v>
      </c>
      <c r="AE43" s="104">
        <f>ROUND(VLOOKUP($B43,'[4]3.ข้อมูลงบทดลองปัจจุบัน'!$A$5:$CL$846,30,0),2)</f>
        <v>37693522.780000001</v>
      </c>
      <c r="AF43" s="104">
        <f>ROUND(VLOOKUP($B43,'[4]3.ข้อมูลงบทดลองปัจจุบัน'!$A$5:$CL$846,31,0),2)</f>
        <v>2842759.52</v>
      </c>
      <c r="AG43" s="104">
        <f>ROUND(VLOOKUP($B43,'[4]3.ข้อมูลงบทดลองปัจจุบัน'!$A$5:$CL$846,32,0),2)</f>
        <v>2193237.75</v>
      </c>
      <c r="AH43" s="104">
        <f>ROUND(VLOOKUP($B43,'[4]3.ข้อมูลงบทดลองปัจจุบัน'!$A$5:$CL$846,33,0),2)</f>
        <v>8752535.4199999999</v>
      </c>
      <c r="AI43" s="104">
        <f>ROUND(VLOOKUP($B43,'[4]3.ข้อมูลงบทดลองปัจจุบัน'!$A$5:$CL$846,34,0),2)</f>
        <v>1301940.06</v>
      </c>
      <c r="AJ43" s="104">
        <f>ROUND(VLOOKUP($B43,'[4]3.ข้อมูลงบทดลองปัจจุบัน'!$A$5:$CL$846,35,0),2)</f>
        <v>8390505.4199999999</v>
      </c>
      <c r="AK43" s="104">
        <f>ROUND(VLOOKUP($B43,'[4]3.ข้อมูลงบทดลองปัจจุบัน'!$A$5:$CL$846,36,0),2)</f>
        <v>3961675.38</v>
      </c>
      <c r="AL43" s="104">
        <f>ROUND(VLOOKUP($B43,'[4]3.ข้อมูลงบทดลองปัจจุบัน'!$A$5:$CL$846,37,0),2)</f>
        <v>43514621.590000004</v>
      </c>
      <c r="AM43" s="104">
        <f>ROUND(VLOOKUP($B43,'[4]3.ข้อมูลงบทดลองปัจจุบัน'!$A$5:$CL$846,38,0),2)</f>
        <v>3758428.39</v>
      </c>
      <c r="AN43" s="104">
        <f>ROUND(VLOOKUP($B43,'[4]3.ข้อมูลงบทดลองปัจจุบัน'!$A$5:$CL$846,39,0),2)</f>
        <v>1482855</v>
      </c>
      <c r="AO43" s="104">
        <f>ROUND(VLOOKUP($B43,'[4]3.ข้อมูลงบทดลองปัจจุบัน'!$A$5:$CL$846,40,0),2)</f>
        <v>6689018</v>
      </c>
      <c r="AP43" s="104">
        <f>ROUND(VLOOKUP($B43,'[4]3.ข้อมูลงบทดลองปัจจุบัน'!$A$5:$CL$846,41,0),2)</f>
        <v>20383110.710000001</v>
      </c>
      <c r="AQ43" s="104">
        <f>ROUND(VLOOKUP($B43,'[4]3.ข้อมูลงบทดลองปัจจุบัน'!$A$5:$CL$846,42,0),2)</f>
        <v>7225721.1299999999</v>
      </c>
      <c r="AR43" s="104">
        <f>ROUND(VLOOKUP($B43,'[4]3.ข้อมูลงบทดลองปัจจุบัน'!$A$5:$CL$846,43,0),2)</f>
        <v>4522794.29</v>
      </c>
      <c r="AS43" s="104">
        <f>ROUND(VLOOKUP($B43,'[4]3.ข้อมูลงบทดลองปัจจุบัน'!$A$5:$CL$846,44,0),2)</f>
        <v>8779716.5999999996</v>
      </c>
      <c r="AT43" s="104">
        <f>ROUND(VLOOKUP($B43,'[4]3.ข้อมูลงบทดลองปัจจุบัน'!$A$5:$CL$846,45,0),2)</f>
        <v>31858351.100000001</v>
      </c>
      <c r="AU43" s="104">
        <f>ROUND(VLOOKUP($B43,'[4]3.ข้อมูลงบทดลองปัจจุบัน'!$A$5:$CL$846,46,0),2)</f>
        <v>19605934.079999998</v>
      </c>
      <c r="AV43" s="104">
        <f>ROUND(VLOOKUP($B43,'[4]3.ข้อมูลงบทดลองปัจจุบัน'!$A$5:$CL$846,47,0),2)</f>
        <v>8997852</v>
      </c>
      <c r="AW43" s="104">
        <f>ROUND(VLOOKUP($B43,'[4]3.ข้อมูลงบทดลองปัจจุบัน'!$A$5:$CL$846,48,0),2)</f>
        <v>2953678.48</v>
      </c>
      <c r="AX43" s="104">
        <f>ROUND(VLOOKUP($B43,'[4]3.ข้อมูลงบทดลองปัจจุบัน'!$A$5:$CL$846,49,0),2)</f>
        <v>1113477.04</v>
      </c>
      <c r="AY43" s="104">
        <f>ROUND(VLOOKUP($B43,'[4]3.ข้อมูลงบทดลองปัจจุบัน'!$A$5:$CL$846,50,0),2)</f>
        <v>6462512.5800000001</v>
      </c>
      <c r="AZ43" s="104">
        <f>ROUND(VLOOKUP($B43,'[4]3.ข้อมูลงบทดลองปัจจุบัน'!$A$5:$CL$846,51,0),2)</f>
        <v>4765254</v>
      </c>
      <c r="BA43" s="104">
        <f>ROUND(VLOOKUP($B43,'[4]3.ข้อมูลงบทดลองปัจจุบัน'!$A$5:$CL$846,52,0),2)</f>
        <v>10319903.939999999</v>
      </c>
      <c r="BB43" s="104">
        <f>ROUND(VLOOKUP($B43,'[4]3.ข้อมูลงบทดลองปัจจุบัน'!$A$5:$CL$846,53,0),2)</f>
        <v>39113335.359999999</v>
      </c>
      <c r="BC43" s="104">
        <f>ROUND(VLOOKUP($B43,'[4]3.ข้อมูลงบทดลองปัจจุบัน'!$A$5:$CL$846,54,0),2)</f>
        <v>15300932.039999999</v>
      </c>
      <c r="BD43" s="104">
        <f>ROUND(VLOOKUP($B43,'[4]3.ข้อมูลงบทดลองปัจจุบัน'!$A$5:$CL$846,55,0),2)</f>
        <v>115413978.94</v>
      </c>
      <c r="BE43" s="104">
        <f>ROUND(VLOOKUP($B43,'[4]3.ข้อมูลงบทดลองปัจจุบัน'!$A$5:$CL$846,56,0),2)</f>
        <v>46491960.780000001</v>
      </c>
      <c r="BF43" s="104">
        <f>ROUND(VLOOKUP($B43,'[4]3.ข้อมูลงบทดลองปัจจุบัน'!$A$5:$CL$846,57,0),2)</f>
        <v>9213280.1799999997</v>
      </c>
      <c r="BG43" s="104">
        <f>ROUND(VLOOKUP($B43,'[4]3.ข้อมูลงบทดลองปัจจุบัน'!$A$5:$CL$846,58,0),2)</f>
        <v>6008347.7699999996</v>
      </c>
      <c r="BH43" s="104">
        <f>ROUND(VLOOKUP($B43,'[4]3.ข้อมูลงบทดลองปัจจุบัน'!$A$5:$CL$846,59,0),2)</f>
        <v>71134673.079999998</v>
      </c>
      <c r="BI43" s="104">
        <f>ROUND(VLOOKUP($B43,'[4]3.ข้อมูลงบทดลองปัจจุบัน'!$A$5:$CL$846,60,0),2)</f>
        <v>18709585.120000001</v>
      </c>
      <c r="BJ43" s="104">
        <f>ROUND(VLOOKUP($B43,'[4]3.ข้อมูลงบทดลองปัจจุบัน'!$A$5:$CL$846,61,0),2)</f>
        <v>3929958.48</v>
      </c>
      <c r="BK43" s="104">
        <f>ROUND(VLOOKUP($B43,'[4]3.ข้อมูลงบทดลองปัจจุบัน'!$A$5:$CL$846,62,0),2)</f>
        <v>7392724</v>
      </c>
      <c r="BL43" s="104">
        <f>ROUND(VLOOKUP($B43,'[4]3.ข้อมูลงบทดลองปัจจุบัน'!$A$5:$CL$846,63,0),2)</f>
        <v>10983171.439999999</v>
      </c>
      <c r="BM43" s="104">
        <f>ROUND(VLOOKUP($B43,'[4]3.ข้อมูลงบทดลองปัจจุบัน'!$A$5:$CL$846,64,0),2)</f>
        <v>148071332.52000001</v>
      </c>
      <c r="BN43" s="104">
        <f>ROUND(VLOOKUP($B43,'[4]3.ข้อมูลงบทดลองปัจจุบัน'!$A$5:$CL$846,65,0),2)</f>
        <v>18039142.579999998</v>
      </c>
      <c r="BO43" s="104">
        <f>ROUND(VLOOKUP($B43,'[4]3.ข้อมูลงบทดลองปัจจุบัน'!$A$5:$CL$846,66,0),2)</f>
        <v>7120883.6200000001</v>
      </c>
      <c r="BP43" s="104">
        <f>ROUND(VLOOKUP($B43,'[4]3.ข้อมูลงบทดลองปัจจุบัน'!$A$5:$CL$846,67,0),2)</f>
        <v>8805463.1400000006</v>
      </c>
      <c r="BQ43" s="104">
        <f>ROUND(VLOOKUP($B43,'[4]3.ข้อมูลงบทดลองปัจจุบัน'!$A$5:$CL$846,68,0),2)</f>
        <v>26268630.039999999</v>
      </c>
      <c r="BR43" s="104">
        <f>ROUND(VLOOKUP($B43,'[4]3.ข้อมูลงบทดลองปัจจุบัน'!$A$5:$CL$846,69,0),2)</f>
        <v>21984186.850000001</v>
      </c>
      <c r="BS43" s="104">
        <f>ROUND(VLOOKUP($B43,'[4]3.ข้อมูลงบทดลองปัจจุบัน'!$A$5:$CL$846,70,0),2)</f>
        <v>862102775.94000006</v>
      </c>
      <c r="BT43" s="104">
        <f>ROUND(VLOOKUP($B43,'[4]3.ข้อมูลงบทดลองปัจจุบัน'!$A$5:$CL$846,71,0),2)</f>
        <v>20873636.27</v>
      </c>
      <c r="BU43" s="104">
        <f>ROUND(VLOOKUP($B43,'[4]3.ข้อมูลงบทดลองปัจจุบัน'!$A$5:$CL$846,72,0),2)</f>
        <v>15246015.050000001</v>
      </c>
      <c r="BV43" s="104">
        <f>ROUND(VLOOKUP($B43,'[4]3.ข้อมูลงบทดลองปัจจุบัน'!$A$5:$CL$846,73,0),2)</f>
        <v>121041408.62</v>
      </c>
      <c r="BW43" s="104">
        <f>ROUND(VLOOKUP($B43,'[4]3.ข้อมูลงบทดลองปัจจุบัน'!$A$5:$CL$846,74,0),2)</f>
        <v>20857502.780000001</v>
      </c>
      <c r="BX43" s="104">
        <f>ROUND(VLOOKUP($B43,'[4]3.ข้อมูลงบทดลองปัจจุบัน'!$A$5:$CL$846,75,0),2)</f>
        <v>8765061.9499999993</v>
      </c>
      <c r="BY43" s="104">
        <f>ROUND(VLOOKUP($B43,'[4]3.ข้อมูลงบทดลองปัจจุบัน'!$A$5:$CL$846,76,0),2)</f>
        <v>63532734.689999998</v>
      </c>
      <c r="BZ43" s="104">
        <f>ROUND(VLOOKUP($B43,'[4]3.ข้อมูลงบทดลองปัจจุบัน'!$A$5:$CL$846,77,0),2)</f>
        <v>2184847.29</v>
      </c>
      <c r="CA43" s="104">
        <f>ROUND(VLOOKUP($B43,'[4]3.ข้อมูลงบทดลองปัจจุบัน'!$A$5:$CL$846,78,0),2)</f>
        <v>5173110.4000000004</v>
      </c>
      <c r="CB43" s="104">
        <f>ROUND(VLOOKUP($B43,'[4]3.ข้อมูลงบทดลองปัจจุบัน'!$A$5:$CL$846,79,0),2)</f>
        <v>13541562.57</v>
      </c>
      <c r="CC43" s="104">
        <f>ROUND(VLOOKUP($B43,'[4]3.ข้อมูลงบทดลองปัจจุบัน'!$A$5:$CL$846,80,0),2)</f>
        <v>13383585.82</v>
      </c>
      <c r="CD43" s="104">
        <f>ROUND(VLOOKUP($B43,'[4]3.ข้อมูลงบทดลองปัจจุบัน'!$A$5:$CL$846,81,0),2)</f>
        <v>44183778.579999998</v>
      </c>
      <c r="CE43" s="104">
        <f>ROUND(VLOOKUP($B43,'[4]3.ข้อมูลงบทดลองปัจจุบัน'!$A$5:$CL$846,82,0),2)</f>
        <v>7614989.9900000002</v>
      </c>
      <c r="CF43" s="104">
        <f>ROUND(VLOOKUP($B43,'[4]3.ข้อมูลงบทดลองปัจจุบัน'!$A$5:$CL$846,83,0),2)</f>
        <v>14577337.359999999</v>
      </c>
      <c r="CG43" s="104">
        <f>ROUND(VLOOKUP($B43,'[4]3.ข้อมูลงบทดลองปัจจุบัน'!$A$5:$CL$846,84,0),2)</f>
        <v>7692494.9299999997</v>
      </c>
      <c r="CH43" s="104">
        <f>ROUND(VLOOKUP($B43,'[4]3.ข้อมูลงบทดลองปัจจุบัน'!$A$5:$CL$846,85,0),2)</f>
        <v>7233514.9100000001</v>
      </c>
      <c r="CI43" s="104">
        <f>ROUND(VLOOKUP($B43,'[4]3.ข้อมูลงบทดลองปัจจุบัน'!$A$5:$CL$846,86,0),2)</f>
        <v>8436810.4700000007</v>
      </c>
      <c r="CJ43" s="104">
        <f>ROUND(VLOOKUP($B43,'[4]3.ข้อมูลงบทดลองปัจจุบัน'!$A$5:$CL$846,87,0),2)</f>
        <v>10726707.289999999</v>
      </c>
      <c r="CK43" s="104">
        <f>ROUND(VLOOKUP($B43,'[4]3.ข้อมูลงบทดลองปัจจุบัน'!$A$5:$CL$846,88,0),2)</f>
        <v>40224359.920000002</v>
      </c>
      <c r="CL43" s="104">
        <f>ROUND(VLOOKUP($B43,'[4]3.ข้อมูลงบทดลองปัจจุบัน'!$A$5:$CL$846,89,0),2)</f>
        <v>5222991.8899999997</v>
      </c>
      <c r="CM43" s="104">
        <f>ROUND(VLOOKUP($B43,'[4]3.ข้อมูลงบทดลองปัจจุบัน'!$A$5:$CL$846,90,0),2)</f>
        <v>7163222.25</v>
      </c>
      <c r="CO43" s="97"/>
    </row>
    <row r="44" spans="1:94" x14ac:dyDescent="0.7">
      <c r="A44" s="18" t="s">
        <v>458</v>
      </c>
      <c r="B44" s="103" t="s">
        <v>479</v>
      </c>
      <c r="C44" s="19" t="s">
        <v>480</v>
      </c>
      <c r="D44" s="104">
        <f>ROUND(VLOOKUP($B44,'[4]3.ข้อมูลงบทดลองปัจจุบัน'!$A$5:$CL$846,3,0),2)</f>
        <v>11338250.310000001</v>
      </c>
      <c r="E44" s="104">
        <f>ROUND(VLOOKUP($B44,'[4]3.ข้อมูลงบทดลองปัจจุบัน'!$A$5:$CL$846,4,0),2)</f>
        <v>573871.75</v>
      </c>
      <c r="F44" s="104">
        <f>ROUND(VLOOKUP($B44,'[4]3.ข้อมูลงบทดลองปัจจุบัน'!$A$5:$CL$846,5,0),2)</f>
        <v>207698.5</v>
      </c>
      <c r="G44" s="104">
        <f>ROUND(VLOOKUP($B44,'[4]3.ข้อมูลงบทดลองปัจจุบัน'!$A$5:$CL$846,6,0),2)</f>
        <v>740781.25</v>
      </c>
      <c r="H44" s="104">
        <f>ROUND(VLOOKUP($B44,'[4]3.ข้อมูลงบทดลองปัจจุบัน'!$A$5:$CL$846,7,0),2)</f>
        <v>477317</v>
      </c>
      <c r="I44" s="104">
        <f>ROUND(VLOOKUP($B44,'[4]3.ข้อมูลงบทดลองปัจจุบัน'!$A$5:$CL$846,8,0),2)</f>
        <v>1509973.33</v>
      </c>
      <c r="J44" s="104">
        <f>ROUND(VLOOKUP($B44,'[4]3.ข้อมูลงบทดลองปัจจุบัน'!$A$5:$CL$846,9,0),2)</f>
        <v>251119.5</v>
      </c>
      <c r="K44" s="104">
        <f>ROUND(VLOOKUP($B44,'[4]3.ข้อมูลงบทดลองปัจจุบัน'!$A$5:$CL$846,10,0),2)</f>
        <v>2755680.05</v>
      </c>
      <c r="L44" s="104">
        <f>ROUND(VLOOKUP($B44,'[4]3.ข้อมูลงบทดลองปัจจุบัน'!$A$5:$CL$846,11,0),2)</f>
        <v>351409.27</v>
      </c>
      <c r="M44" s="104">
        <f>ROUND(VLOOKUP($B44,'[4]3.ข้อมูลงบทดลองปัจจุบัน'!$A$5:$CL$846,12,0),2)</f>
        <v>1935527.04</v>
      </c>
      <c r="N44" s="104">
        <f>ROUND(VLOOKUP($B44,'[4]3.ข้อมูลงบทดลองปัจจุบัน'!$A$5:$CL$846,13,0),2)</f>
        <v>4997189.8</v>
      </c>
      <c r="O44" s="104">
        <f>ROUND(VLOOKUP($B44,'[4]3.ข้อมูลงบทดลองปัจจุบัน'!$A$5:$CL$846,14,0),2)</f>
        <v>398765.71</v>
      </c>
      <c r="P44" s="104">
        <f>ROUND(VLOOKUP($B44,'[4]3.ข้อมูลงบทดลองปัจจุบัน'!$A$5:$CL$846,15,0),2)</f>
        <v>6958777.4000000004</v>
      </c>
      <c r="Q44" s="104">
        <f>ROUND(VLOOKUP($B44,'[4]3.ข้อมูลงบทดลองปัจจุบัน'!$A$5:$CL$846,16,0),2)</f>
        <v>1571614.43</v>
      </c>
      <c r="R44" s="104">
        <f>ROUND(VLOOKUP($B44,'[4]3.ข้อมูลงบทดลองปัจจุบัน'!$A$5:$CL$846,17,0),2)</f>
        <v>527003.75</v>
      </c>
      <c r="S44" s="104">
        <f>ROUND(VLOOKUP($B44,'[4]3.ข้อมูลงบทดลองปัจจุบัน'!$A$5:$CL$846,18,0),2)</f>
        <v>2457596.2000000002</v>
      </c>
      <c r="T44" s="104">
        <f>ROUND(VLOOKUP($B44,'[4]3.ข้อมูลงบทดลองปัจจุบัน'!$A$5:$CL$846,19,0),2)</f>
        <v>2859038.2</v>
      </c>
      <c r="U44" s="104">
        <f>ROUND(VLOOKUP($B44,'[4]3.ข้อมูลงบทดลองปัจจุบัน'!$A$5:$CL$846,20,0),2)</f>
        <v>407823.3</v>
      </c>
      <c r="V44" s="104">
        <f>ROUND(VLOOKUP($B44,'[4]3.ข้อมูลงบทดลองปัจจุบัน'!$A$5:$CL$846,21,0),2)</f>
        <v>3732733.5</v>
      </c>
      <c r="W44" s="104">
        <f>ROUND(VLOOKUP($B44,'[4]3.ข้อมูลงบทดลองปัจจุบัน'!$A$5:$CL$846,22,0),2)</f>
        <v>216467</v>
      </c>
      <c r="X44" s="104">
        <f>ROUND(VLOOKUP($B44,'[4]3.ข้อมูลงบทดลองปัจจุบัน'!$A$5:$CL$846,23,0),2)</f>
        <v>18184123.68</v>
      </c>
      <c r="Y44" s="104">
        <f>ROUND(VLOOKUP($B44,'[4]3.ข้อมูลงบทดลองปัจจุบัน'!$A$5:$CL$846,24,0),2)</f>
        <v>3601802.75</v>
      </c>
      <c r="Z44" s="104">
        <f>ROUND(VLOOKUP($B44,'[4]3.ข้อมูลงบทดลองปัจจุบัน'!$A$5:$CL$846,25,0),2)</f>
        <v>1117335.3999999999</v>
      </c>
      <c r="AA44" s="104">
        <f>ROUND(VLOOKUP($B44,'[4]3.ข้อมูลงบทดลองปัจจุบัน'!$A$5:$CL$846,26,0),2)</f>
        <v>2572443.7599999998</v>
      </c>
      <c r="AB44" s="104">
        <f>ROUND(VLOOKUP($B44,'[4]3.ข้อมูลงบทดลองปัจจุบัน'!$A$5:$CL$846,27,0),2)</f>
        <v>953269.5</v>
      </c>
      <c r="AC44" s="104">
        <f>ROUND(VLOOKUP($B44,'[4]3.ข้อมูลงบทดลองปัจจุบัน'!$A$5:$CL$846,28,0),2)</f>
        <v>1413861.6</v>
      </c>
      <c r="AD44" s="104">
        <f>ROUND(VLOOKUP($B44,'[4]3.ข้อมูลงบทดลองปัจจุบัน'!$A$5:$CL$846,29,0),2)</f>
        <v>2218979</v>
      </c>
      <c r="AE44" s="104">
        <f>ROUND(VLOOKUP($B44,'[4]3.ข้อมูลงบทดลองปัจจุบัน'!$A$5:$CL$846,30,0),2)</f>
        <v>4163470</v>
      </c>
      <c r="AF44" s="104">
        <f>ROUND(VLOOKUP($B44,'[4]3.ข้อมูลงบทดลองปัจจุบัน'!$A$5:$CL$846,31,0),2)</f>
        <v>352180</v>
      </c>
      <c r="AG44" s="104">
        <f>ROUND(VLOOKUP($B44,'[4]3.ข้อมูลงบทดลองปัจจุบัน'!$A$5:$CL$846,32,0),2)</f>
        <v>424319</v>
      </c>
      <c r="AH44" s="104">
        <f>ROUND(VLOOKUP($B44,'[4]3.ข้อมูลงบทดลองปัจจุบัน'!$A$5:$CL$846,33,0),2)</f>
        <v>113058</v>
      </c>
      <c r="AI44" s="104">
        <f>ROUND(VLOOKUP($B44,'[4]3.ข้อมูลงบทดลองปัจจุบัน'!$A$5:$CL$846,34,0),2)</f>
        <v>562787.4</v>
      </c>
      <c r="AJ44" s="104">
        <f>ROUND(VLOOKUP($B44,'[4]3.ข้อมูลงบทดลองปัจจุบัน'!$A$5:$CL$846,35,0),2)</f>
        <v>1195691</v>
      </c>
      <c r="AK44" s="104">
        <f>ROUND(VLOOKUP($B44,'[4]3.ข้อมูลงบทดลองปัจจุบัน'!$A$5:$CL$846,36,0),2)</f>
        <v>471036</v>
      </c>
      <c r="AL44" s="104">
        <f>ROUND(VLOOKUP($B44,'[4]3.ข้อมูลงบทดลองปัจจุบัน'!$A$5:$CL$846,37,0),2)</f>
        <v>38607005.460000001</v>
      </c>
      <c r="AM44" s="104">
        <f>ROUND(VLOOKUP($B44,'[4]3.ข้อมูลงบทดลองปัจจุบัน'!$A$5:$CL$846,38,0),2)</f>
        <v>826230</v>
      </c>
      <c r="AN44" s="104">
        <f>ROUND(VLOOKUP($B44,'[4]3.ข้อมูลงบทดลองปัจจุบัน'!$A$5:$CL$846,39,0),2)</f>
        <v>601210</v>
      </c>
      <c r="AO44" s="104">
        <f>ROUND(VLOOKUP($B44,'[4]3.ข้อมูลงบทดลองปัจจุบัน'!$A$5:$CL$846,40,0),2)</f>
        <v>805653</v>
      </c>
      <c r="AP44" s="104">
        <f>ROUND(VLOOKUP($B44,'[4]3.ข้อมูลงบทดลองปัจจุบัน'!$A$5:$CL$846,41,0),2)</f>
        <v>935015</v>
      </c>
      <c r="AQ44" s="104">
        <f>ROUND(VLOOKUP($B44,'[4]3.ข้อมูลงบทดลองปัจจุบัน'!$A$5:$CL$846,42,0),2)</f>
        <v>429213</v>
      </c>
      <c r="AR44" s="104">
        <f>ROUND(VLOOKUP($B44,'[4]3.ข้อมูลงบทดลองปัจจุบัน'!$A$5:$CL$846,43,0),2)</f>
        <v>175091</v>
      </c>
      <c r="AS44" s="104">
        <f>ROUND(VLOOKUP($B44,'[4]3.ข้อมูลงบทดลองปัจจุบัน'!$A$5:$CL$846,44,0),2)</f>
        <v>7766793.0199999996</v>
      </c>
      <c r="AT44" s="104">
        <f>ROUND(VLOOKUP($B44,'[4]3.ข้อมูลงบทดลองปัจจุบัน'!$A$5:$CL$846,45,0),2)</f>
        <v>3158782.25</v>
      </c>
      <c r="AU44" s="104">
        <f>ROUND(VLOOKUP($B44,'[4]3.ข้อมูลงบทดลองปัจจุบัน'!$A$5:$CL$846,46,0),2)</f>
        <v>1789806.75</v>
      </c>
      <c r="AV44" s="104">
        <f>ROUND(VLOOKUP($B44,'[4]3.ข้อมูลงบทดลองปัจจุบัน'!$A$5:$CL$846,47,0),2)</f>
        <v>1181374.8500000001</v>
      </c>
      <c r="AW44" s="104">
        <f>ROUND(VLOOKUP($B44,'[4]3.ข้อมูลงบทดลองปัจจุบัน'!$A$5:$CL$846,48,0),2)</f>
        <v>153620</v>
      </c>
      <c r="AX44" s="104">
        <f>ROUND(VLOOKUP($B44,'[4]3.ข้อมูลงบทดลองปัจจุบัน'!$A$5:$CL$846,49,0),2)</f>
        <v>1031181.75</v>
      </c>
      <c r="AY44" s="104">
        <f>ROUND(VLOOKUP($B44,'[4]3.ข้อมูลงบทดลองปัจจุบัน'!$A$5:$CL$846,50,0),2)</f>
        <v>1563802.33</v>
      </c>
      <c r="AZ44" s="104">
        <f>ROUND(VLOOKUP($B44,'[4]3.ข้อมูลงบทดลองปัจจุบัน'!$A$5:$CL$846,51,0),2)</f>
        <v>482052</v>
      </c>
      <c r="BA44" s="104">
        <f>ROUND(VLOOKUP($B44,'[4]3.ข้อมูลงบทดลองปัจจุบัน'!$A$5:$CL$846,52,0),2)</f>
        <v>534589</v>
      </c>
      <c r="BB44" s="104">
        <f>ROUND(VLOOKUP($B44,'[4]3.ข้อมูลงบทดลองปัจจุบัน'!$A$5:$CL$846,53,0),2)</f>
        <v>17742350.41</v>
      </c>
      <c r="BC44" s="104">
        <f>ROUND(VLOOKUP($B44,'[4]3.ข้อมูลงบทดลองปัจจุบัน'!$A$5:$CL$846,54,0),2)</f>
        <v>603773.25</v>
      </c>
      <c r="BD44" s="104">
        <f>ROUND(VLOOKUP($B44,'[4]3.ข้อมูลงบทดลองปัจจุบัน'!$A$5:$CL$846,55,0),2)</f>
        <v>39700171.460000001</v>
      </c>
      <c r="BE44" s="104">
        <f>ROUND(VLOOKUP($B44,'[4]3.ข้อมูลงบทดลองปัจจุบัน'!$A$5:$CL$846,56,0),2)</f>
        <v>4709772.1399999997</v>
      </c>
      <c r="BF44" s="104">
        <f>ROUND(VLOOKUP($B44,'[4]3.ข้อมูลงบทดลองปัจจุบัน'!$A$5:$CL$846,57,0),2)</f>
        <v>943665.7</v>
      </c>
      <c r="BG44" s="104">
        <f>ROUND(VLOOKUP($B44,'[4]3.ข้อมูลงบทดลองปัจจุบัน'!$A$5:$CL$846,58,0),2)</f>
        <v>1344995.5</v>
      </c>
      <c r="BH44" s="104">
        <f>ROUND(VLOOKUP($B44,'[4]3.ข้อมูลงบทดลองปัจจุบัน'!$A$5:$CL$846,59,0),2)</f>
        <v>6240667.4000000004</v>
      </c>
      <c r="BI44" s="104">
        <f>ROUND(VLOOKUP($B44,'[4]3.ข้อมูลงบทดลองปัจจุบัน'!$A$5:$CL$846,60,0),2)</f>
        <v>170569</v>
      </c>
      <c r="BJ44" s="104">
        <f>ROUND(VLOOKUP($B44,'[4]3.ข้อมูลงบทดลองปัจจุบัน'!$A$5:$CL$846,61,0),2)</f>
        <v>641056.59</v>
      </c>
      <c r="BK44" s="104">
        <f>ROUND(VLOOKUP($B44,'[4]3.ข้อมูลงบทดลองปัจจุบัน'!$A$5:$CL$846,62,0),2)</f>
        <v>1416484</v>
      </c>
      <c r="BL44" s="104">
        <f>ROUND(VLOOKUP($B44,'[4]3.ข้อมูลงบทดลองปัจจุบัน'!$A$5:$CL$846,63,0),2)</f>
        <v>450295.75</v>
      </c>
      <c r="BM44" s="104">
        <f>ROUND(VLOOKUP($B44,'[4]3.ข้อมูลงบทดลองปัจจุบัน'!$A$5:$CL$846,64,0),2)</f>
        <v>17998387.399999999</v>
      </c>
      <c r="BN44" s="104">
        <f>ROUND(VLOOKUP($B44,'[4]3.ข้อมูลงบทดลองปัจจุบัน'!$A$5:$CL$846,65,0),2)</f>
        <v>1714563</v>
      </c>
      <c r="BO44" s="104">
        <f>ROUND(VLOOKUP($B44,'[4]3.ข้อมูลงบทดลองปัจจุบัน'!$A$5:$CL$846,66,0),2)</f>
        <v>757042.6</v>
      </c>
      <c r="BP44" s="104">
        <f>ROUND(VLOOKUP($B44,'[4]3.ข้อมูลงบทดลองปัจจุบัน'!$A$5:$CL$846,67,0),2)</f>
        <v>1206032</v>
      </c>
      <c r="BQ44" s="104">
        <f>ROUND(VLOOKUP($B44,'[4]3.ข้อมูลงบทดลองปัจจุบัน'!$A$5:$CL$846,68,0),2)</f>
        <v>723705</v>
      </c>
      <c r="BR44" s="104">
        <f>ROUND(VLOOKUP($B44,'[4]3.ข้อมูลงบทดลองปัจจุบัน'!$A$5:$CL$846,69,0),2)</f>
        <v>1549368</v>
      </c>
      <c r="BS44" s="104">
        <f>ROUND(VLOOKUP($B44,'[4]3.ข้อมูลงบทดลองปัจจุบัน'!$A$5:$CL$846,70,0),2)</f>
        <v>44031222.520000003</v>
      </c>
      <c r="BT44" s="104">
        <f>ROUND(VLOOKUP($B44,'[4]3.ข้อมูลงบทดลองปัจจุบัน'!$A$5:$CL$846,71,0),2)</f>
        <v>3031044.2</v>
      </c>
      <c r="BU44" s="104">
        <f>ROUND(VLOOKUP($B44,'[4]3.ข้อมูลงบทดลองปัจจุบัน'!$A$5:$CL$846,72,0),2)</f>
        <v>3778116.44</v>
      </c>
      <c r="BV44" s="104">
        <f>ROUND(VLOOKUP($B44,'[4]3.ข้อมูลงบทดลองปัจจุบัน'!$A$5:$CL$846,73,0),2)</f>
        <v>11477731.800000001</v>
      </c>
      <c r="BW44" s="104">
        <f>ROUND(VLOOKUP($B44,'[4]3.ข้อมูลงบทดลองปัจจุบัน'!$A$5:$CL$846,74,0),2)</f>
        <v>2736511.6</v>
      </c>
      <c r="BX44" s="104">
        <f>ROUND(VLOOKUP($B44,'[4]3.ข้อมูลงบทดลองปัจจุบัน'!$A$5:$CL$846,75,0),2)</f>
        <v>827961.5</v>
      </c>
      <c r="BY44" s="104">
        <f>ROUND(VLOOKUP($B44,'[4]3.ข้อมูลงบทดลองปัจจุบัน'!$A$5:$CL$846,76,0),2)</f>
        <v>7487482.1500000004</v>
      </c>
      <c r="BZ44" s="104">
        <f>ROUND(VLOOKUP($B44,'[4]3.ข้อมูลงบทดลองปัจจุบัน'!$A$5:$CL$846,77,0),2)</f>
        <v>242264.25</v>
      </c>
      <c r="CA44" s="104">
        <f>ROUND(VLOOKUP($B44,'[4]3.ข้อมูลงบทดลองปัจจุบัน'!$A$5:$CL$846,78,0),2)</f>
        <v>513041</v>
      </c>
      <c r="CB44" s="104">
        <f>ROUND(VLOOKUP($B44,'[4]3.ข้อมูลงบทดลองปัจจุบัน'!$A$5:$CL$846,79,0),2)</f>
        <v>624852</v>
      </c>
      <c r="CC44" s="104">
        <f>ROUND(VLOOKUP($B44,'[4]3.ข้อมูลงบทดลองปัจจุบัน'!$A$5:$CL$846,80,0),2)</f>
        <v>3946376</v>
      </c>
      <c r="CD44" s="104">
        <f>ROUND(VLOOKUP($B44,'[4]3.ข้อมูลงบทดลองปัจจุบัน'!$A$5:$CL$846,81,0),2)</f>
        <v>1813809.5</v>
      </c>
      <c r="CE44" s="104">
        <f>ROUND(VLOOKUP($B44,'[4]3.ข้อมูลงบทดลองปัจจุบัน'!$A$5:$CL$846,82,0),2)</f>
        <v>1759568</v>
      </c>
      <c r="CF44" s="104">
        <f>ROUND(VLOOKUP($B44,'[4]3.ข้อมูลงบทดลองปัจจุบัน'!$A$5:$CL$846,83,0),2)</f>
        <v>1621377.14</v>
      </c>
      <c r="CG44" s="104">
        <f>ROUND(VLOOKUP($B44,'[4]3.ข้อมูลงบทดลองปัจจุบัน'!$A$5:$CL$846,84,0),2)</f>
        <v>590701.4</v>
      </c>
      <c r="CH44" s="104">
        <f>ROUND(VLOOKUP($B44,'[4]3.ข้อมูลงบทดลองปัจจุบัน'!$A$5:$CL$846,85,0),2)</f>
        <v>596801</v>
      </c>
      <c r="CI44" s="104">
        <f>ROUND(VLOOKUP($B44,'[4]3.ข้อมูลงบทดลองปัจจุบัน'!$A$5:$CL$846,86,0),2)</f>
        <v>206938</v>
      </c>
      <c r="CJ44" s="104">
        <f>ROUND(VLOOKUP($B44,'[4]3.ข้อมูลงบทดลองปัจจุบัน'!$A$5:$CL$846,87,0),2)</f>
        <v>389369.8</v>
      </c>
      <c r="CK44" s="104">
        <f>ROUND(VLOOKUP($B44,'[4]3.ข้อมูลงบทดลองปัจจุบัน'!$A$5:$CL$846,88,0),2)</f>
        <v>2762264.72</v>
      </c>
      <c r="CL44" s="104">
        <f>ROUND(VLOOKUP($B44,'[4]3.ข้อมูลงบทดลองปัจจุบัน'!$A$5:$CL$846,89,0),2)</f>
        <v>300890</v>
      </c>
      <c r="CM44" s="104">
        <f>ROUND(VLOOKUP($B44,'[4]3.ข้อมูลงบทดลองปัจจุบัน'!$A$5:$CL$846,90,0),2)</f>
        <v>1007464.5</v>
      </c>
      <c r="CO44" s="97"/>
    </row>
    <row r="45" spans="1:94" x14ac:dyDescent="0.7">
      <c r="A45" s="18" t="s">
        <v>458</v>
      </c>
      <c r="B45" s="103" t="s">
        <v>481</v>
      </c>
      <c r="C45" s="19" t="s">
        <v>482</v>
      </c>
      <c r="D45" s="104">
        <f>ROUND(VLOOKUP($B45,'[4]3.ข้อมูลงบทดลองปัจจุบัน'!$A$5:$CL$846,3,0),2)</f>
        <v>2620420.09</v>
      </c>
      <c r="E45" s="104">
        <f>ROUND(VLOOKUP($B45,'[4]3.ข้อมูลงบทดลองปัจจุบัน'!$A$5:$CL$846,4,0),2)</f>
        <v>1413518.75</v>
      </c>
      <c r="F45" s="104">
        <f>ROUND(VLOOKUP($B45,'[4]3.ข้อมูลงบทดลองปัจจุบัน'!$A$5:$CL$846,5,0),2)</f>
        <v>0</v>
      </c>
      <c r="G45" s="104">
        <f>ROUND(VLOOKUP($B45,'[4]3.ข้อมูลงบทดลองปัจจุบัน'!$A$5:$CL$846,6,0),2)</f>
        <v>0</v>
      </c>
      <c r="H45" s="104">
        <f>ROUND(VLOOKUP($B45,'[4]3.ข้อมูลงบทดลองปัจจุบัน'!$A$5:$CL$846,7,0),2)</f>
        <v>0</v>
      </c>
      <c r="I45" s="104">
        <f>ROUND(VLOOKUP($B45,'[4]3.ข้อมูลงบทดลองปัจจุบัน'!$A$5:$CL$846,8,0),2)</f>
        <v>705789</v>
      </c>
      <c r="J45" s="104">
        <f>ROUND(VLOOKUP($B45,'[4]3.ข้อมูลงบทดลองปัจจุบัน'!$A$5:$CL$846,9,0),2)</f>
        <v>0</v>
      </c>
      <c r="K45" s="104">
        <f>ROUND(VLOOKUP($B45,'[4]3.ข้อมูลงบทดลองปัจจุบัน'!$A$5:$CL$846,10,0),2)</f>
        <v>0</v>
      </c>
      <c r="L45" s="104">
        <f>ROUND(VLOOKUP($B45,'[4]3.ข้อมูลงบทดลองปัจจุบัน'!$A$5:$CL$846,11,0),2)</f>
        <v>0</v>
      </c>
      <c r="M45" s="104">
        <f>ROUND(VLOOKUP($B45,'[4]3.ข้อมูลงบทดลองปัจจุบัน'!$A$5:$CL$846,12,0),2)</f>
        <v>0</v>
      </c>
      <c r="N45" s="104">
        <f>ROUND(VLOOKUP($B45,'[4]3.ข้อมูลงบทดลองปัจจุบัน'!$A$5:$CL$846,13,0),2)</f>
        <v>19785</v>
      </c>
      <c r="O45" s="104">
        <f>ROUND(VLOOKUP($B45,'[4]3.ข้อมูลงบทดลองปัจจุบัน'!$A$5:$CL$846,14,0),2)</f>
        <v>599067</v>
      </c>
      <c r="P45" s="104">
        <f>ROUND(VLOOKUP($B45,'[4]3.ข้อมูลงบทดลองปัจจุบัน'!$A$5:$CL$846,15,0),2)</f>
        <v>131789.75</v>
      </c>
      <c r="Q45" s="104">
        <f>ROUND(VLOOKUP($B45,'[4]3.ข้อมูลงบทดลองปัจจุบัน'!$A$5:$CL$846,16,0),2)</f>
        <v>36418.300000000003</v>
      </c>
      <c r="R45" s="104">
        <f>ROUND(VLOOKUP($B45,'[4]3.ข้อมูลงบทดลองปัจจุบัน'!$A$5:$CL$846,17,0),2)</f>
        <v>0</v>
      </c>
      <c r="S45" s="104">
        <f>ROUND(VLOOKUP($B45,'[4]3.ข้อมูลงบทดลองปัจจุบัน'!$A$5:$CL$846,18,0),2)</f>
        <v>57857</v>
      </c>
      <c r="T45" s="104">
        <f>ROUND(VLOOKUP($B45,'[4]3.ข้อมูลงบทดลองปัจจุบัน'!$A$5:$CL$846,19,0),2)</f>
        <v>0</v>
      </c>
      <c r="U45" s="104">
        <f>ROUND(VLOOKUP($B45,'[4]3.ข้อมูลงบทดลองปัจจุบัน'!$A$5:$CL$846,20,0),2)</f>
        <v>0</v>
      </c>
      <c r="V45" s="104">
        <f>ROUND(VLOOKUP($B45,'[4]3.ข้อมูลงบทดลองปัจจุบัน'!$A$5:$CL$846,21,0),2)</f>
        <v>0</v>
      </c>
      <c r="W45" s="104">
        <f>ROUND(VLOOKUP($B45,'[4]3.ข้อมูลงบทดลองปัจจุบัน'!$A$5:$CL$846,22,0),2)</f>
        <v>0</v>
      </c>
      <c r="X45" s="104">
        <f>ROUND(VLOOKUP($B45,'[4]3.ข้อมูลงบทดลองปัจจุบัน'!$A$5:$CL$846,23,0),2)</f>
        <v>316823.8</v>
      </c>
      <c r="Y45" s="104">
        <f>ROUND(VLOOKUP($B45,'[4]3.ข้อมูลงบทดลองปัจจุบัน'!$A$5:$CL$846,24,0),2)</f>
        <v>0</v>
      </c>
      <c r="Z45" s="104">
        <f>ROUND(VLOOKUP($B45,'[4]3.ข้อมูลงบทดลองปัจจุบัน'!$A$5:$CL$846,25,0),2)</f>
        <v>0</v>
      </c>
      <c r="AA45" s="104">
        <f>ROUND(VLOOKUP($B45,'[4]3.ข้อมูลงบทดลองปัจจุบัน'!$A$5:$CL$846,26,0),2)</f>
        <v>988421.8</v>
      </c>
      <c r="AB45" s="104">
        <f>ROUND(VLOOKUP($B45,'[4]3.ข้อมูลงบทดลองปัจจุบัน'!$A$5:$CL$846,27,0),2)</f>
        <v>329220</v>
      </c>
      <c r="AC45" s="104">
        <f>ROUND(VLOOKUP($B45,'[4]3.ข้อมูลงบทดลองปัจจุบัน'!$A$5:$CL$846,28,0),2)</f>
        <v>265411.7</v>
      </c>
      <c r="AD45" s="104">
        <f>ROUND(VLOOKUP($B45,'[4]3.ข้อมูลงบทดลองปัจจุบัน'!$A$5:$CL$846,29,0),2)</f>
        <v>566025</v>
      </c>
      <c r="AE45" s="104">
        <f>ROUND(VLOOKUP($B45,'[4]3.ข้อมูลงบทดลองปัจจุบัน'!$A$5:$CL$846,30,0),2)</f>
        <v>1318170</v>
      </c>
      <c r="AF45" s="104">
        <f>ROUND(VLOOKUP($B45,'[4]3.ข้อมูลงบทดลองปัจจุบัน'!$A$5:$CL$846,31,0),2)</f>
        <v>740960</v>
      </c>
      <c r="AG45" s="104">
        <f>ROUND(VLOOKUP($B45,'[4]3.ข้อมูลงบทดลองปัจจุบัน'!$A$5:$CL$846,32,0),2)</f>
        <v>-641351</v>
      </c>
      <c r="AH45" s="104">
        <f>ROUND(VLOOKUP($B45,'[4]3.ข้อมูลงบทดลองปัจจุบัน'!$A$5:$CL$846,33,0),2)</f>
        <v>0</v>
      </c>
      <c r="AI45" s="104">
        <f>ROUND(VLOOKUP($B45,'[4]3.ข้อมูลงบทดลองปัจจุบัน'!$A$5:$CL$846,34,0),2)</f>
        <v>0</v>
      </c>
      <c r="AJ45" s="104">
        <f>ROUND(VLOOKUP($B45,'[4]3.ข้อมูลงบทดลองปัจจุบัน'!$A$5:$CL$846,35,0),2)</f>
        <v>503099</v>
      </c>
      <c r="AK45" s="104">
        <f>ROUND(VLOOKUP($B45,'[4]3.ข้อมูลงบทดลองปัจจุบัน'!$A$5:$CL$846,36,0),2)</f>
        <v>0</v>
      </c>
      <c r="AL45" s="104">
        <f>ROUND(VLOOKUP($B45,'[4]3.ข้อมูลงบทดลองปัจจุบัน'!$A$5:$CL$846,37,0),2)</f>
        <v>8583747.8599999994</v>
      </c>
      <c r="AM45" s="104">
        <f>ROUND(VLOOKUP($B45,'[4]3.ข้อมูลงบทดลองปัจจุบัน'!$A$5:$CL$846,38,0),2)</f>
        <v>19962</v>
      </c>
      <c r="AN45" s="104">
        <f>ROUND(VLOOKUP($B45,'[4]3.ข้อมูลงบทดลองปัจจุบัน'!$A$5:$CL$846,39,0),2)</f>
        <v>354621.5</v>
      </c>
      <c r="AO45" s="104">
        <f>ROUND(VLOOKUP($B45,'[4]3.ข้อมูลงบทดลองปัจจุบัน'!$A$5:$CL$846,40,0),2)</f>
        <v>3376096</v>
      </c>
      <c r="AP45" s="104">
        <f>ROUND(VLOOKUP($B45,'[4]3.ข้อมูลงบทดลองปัจจุบัน'!$A$5:$CL$846,41,0),2)</f>
        <v>1119911</v>
      </c>
      <c r="AQ45" s="104">
        <f>ROUND(VLOOKUP($B45,'[4]3.ข้อมูลงบทดลองปัจจุบัน'!$A$5:$CL$846,42,0),2)</f>
        <v>-70093</v>
      </c>
      <c r="AR45" s="104">
        <f>ROUND(VLOOKUP($B45,'[4]3.ข้อมูลงบทดลองปัจจุบัน'!$A$5:$CL$846,43,0),2)</f>
        <v>589086</v>
      </c>
      <c r="AS45" s="104">
        <f>ROUND(VLOOKUP($B45,'[4]3.ข้อมูลงบทดลองปัจจุบัน'!$A$5:$CL$846,44,0),2)</f>
        <v>349368.2</v>
      </c>
      <c r="AT45" s="104">
        <f>ROUND(VLOOKUP($B45,'[4]3.ข้อมูลงบทดลองปัจจุบัน'!$A$5:$CL$846,45,0),2)</f>
        <v>1396482.25</v>
      </c>
      <c r="AU45" s="104">
        <f>ROUND(VLOOKUP($B45,'[4]3.ข้อมูลงบทดลองปัจจุบัน'!$A$5:$CL$846,46,0),2)</f>
        <v>0</v>
      </c>
      <c r="AV45" s="104">
        <f>ROUND(VLOOKUP($B45,'[4]3.ข้อมูลงบทดลองปัจจุบัน'!$A$5:$CL$846,47,0),2)</f>
        <v>0</v>
      </c>
      <c r="AW45" s="104">
        <f>ROUND(VLOOKUP($B45,'[4]3.ข้อมูลงบทดลองปัจจุบัน'!$A$5:$CL$846,48,0),2)</f>
        <v>24698</v>
      </c>
      <c r="AX45" s="104">
        <f>ROUND(VLOOKUP($B45,'[4]3.ข้อมูลงบทดลองปัจจุบัน'!$A$5:$CL$846,49,0),2)</f>
        <v>0</v>
      </c>
      <c r="AY45" s="104">
        <f>ROUND(VLOOKUP($B45,'[4]3.ข้อมูลงบทดลองปัจจุบัน'!$A$5:$CL$846,50,0),2)</f>
        <v>441410</v>
      </c>
      <c r="AZ45" s="104">
        <f>ROUND(VLOOKUP($B45,'[4]3.ข้อมูลงบทดลองปัจจุบัน'!$A$5:$CL$846,51,0),2)</f>
        <v>0</v>
      </c>
      <c r="BA45" s="104">
        <f>ROUND(VLOOKUP($B45,'[4]3.ข้อมูลงบทดลองปัจจุบัน'!$A$5:$CL$846,52,0),2)</f>
        <v>1177746</v>
      </c>
      <c r="BB45" s="104">
        <f>ROUND(VLOOKUP($B45,'[4]3.ข้อมูลงบทดลองปัจจุบัน'!$A$5:$CL$846,53,0),2)</f>
        <v>348499.5</v>
      </c>
      <c r="BC45" s="104">
        <f>ROUND(VLOOKUP($B45,'[4]3.ข้อมูลงบทดลองปัจจุบัน'!$A$5:$CL$846,54,0),2)</f>
        <v>399669.7</v>
      </c>
      <c r="BD45" s="104">
        <f>ROUND(VLOOKUP($B45,'[4]3.ข้อมูลงบทดลองปัจจุบัน'!$A$5:$CL$846,55,0),2)</f>
        <v>4076746.3</v>
      </c>
      <c r="BE45" s="104">
        <f>ROUND(VLOOKUP($B45,'[4]3.ข้อมูลงบทดลองปัจจุบัน'!$A$5:$CL$846,56,0),2)</f>
        <v>1069139.7</v>
      </c>
      <c r="BF45" s="104">
        <f>ROUND(VLOOKUP($B45,'[4]3.ข้อมูลงบทดลองปัจจุบัน'!$A$5:$CL$846,57,0),2)</f>
        <v>16676</v>
      </c>
      <c r="BG45" s="104">
        <f>ROUND(VLOOKUP($B45,'[4]3.ข้อมูลงบทดลองปัจจุบัน'!$A$5:$CL$846,58,0),2)</f>
        <v>0</v>
      </c>
      <c r="BH45" s="104">
        <f>ROUND(VLOOKUP($B45,'[4]3.ข้อมูลงบทดลองปัจจุบัน'!$A$5:$CL$846,59,0),2)</f>
        <v>1037330</v>
      </c>
      <c r="BI45" s="104">
        <f>ROUND(VLOOKUP($B45,'[4]3.ข้อมูลงบทดลองปัจจุบัน'!$A$5:$CL$846,60,0),2)</f>
        <v>0</v>
      </c>
      <c r="BJ45" s="104">
        <f>ROUND(VLOOKUP($B45,'[4]3.ข้อมูลงบทดลองปัจจุบัน'!$A$5:$CL$846,61,0),2)</f>
        <v>98401</v>
      </c>
      <c r="BK45" s="104">
        <f>ROUND(VLOOKUP($B45,'[4]3.ข้อมูลงบทดลองปัจจุบัน'!$A$5:$CL$846,62,0),2)</f>
        <v>323433</v>
      </c>
      <c r="BL45" s="104">
        <f>ROUND(VLOOKUP($B45,'[4]3.ข้อมูลงบทดลองปัจจุบัน'!$A$5:$CL$846,63,0),2)</f>
        <v>0</v>
      </c>
      <c r="BM45" s="104">
        <f>ROUND(VLOOKUP($B45,'[4]3.ข้อมูลงบทดลองปัจจุบัน'!$A$5:$CL$846,64,0),2)</f>
        <v>81733.25</v>
      </c>
      <c r="BN45" s="104">
        <f>ROUND(VLOOKUP($B45,'[4]3.ข้อมูลงบทดลองปัจจุบัน'!$A$5:$CL$846,65,0),2)</f>
        <v>0</v>
      </c>
      <c r="BO45" s="104">
        <f>ROUND(VLOOKUP($B45,'[4]3.ข้อมูลงบทดลองปัจจุบัน'!$A$5:$CL$846,66,0),2)</f>
        <v>0</v>
      </c>
      <c r="BP45" s="104">
        <f>ROUND(VLOOKUP($B45,'[4]3.ข้อมูลงบทดลองปัจจุบัน'!$A$5:$CL$846,67,0),2)</f>
        <v>7691333.4000000004</v>
      </c>
      <c r="BQ45" s="104">
        <f>ROUND(VLOOKUP($B45,'[4]3.ข้อมูลงบทดลองปัจจุบัน'!$A$5:$CL$846,68,0),2)</f>
        <v>11690</v>
      </c>
      <c r="BR45" s="104">
        <f>ROUND(VLOOKUP($B45,'[4]3.ข้อมูลงบทดลองปัจจุบัน'!$A$5:$CL$846,69,0),2)</f>
        <v>0</v>
      </c>
      <c r="BS45" s="104">
        <f>ROUND(VLOOKUP($B45,'[4]3.ข้อมูลงบทดลองปัจจุบัน'!$A$5:$CL$846,70,0),2)</f>
        <v>15707285</v>
      </c>
      <c r="BT45" s="104">
        <f>ROUND(VLOOKUP($B45,'[4]3.ข้อมูลงบทดลองปัจจุบัน'!$A$5:$CL$846,71,0),2)</f>
        <v>558797</v>
      </c>
      <c r="BU45" s="104">
        <f>ROUND(VLOOKUP($B45,'[4]3.ข้อมูลงบทดลองปัจจุบัน'!$A$5:$CL$846,72,0),2)</f>
        <v>0</v>
      </c>
      <c r="BV45" s="104">
        <f>ROUND(VLOOKUP($B45,'[4]3.ข้อมูลงบทดลองปัจจุบัน'!$A$5:$CL$846,73,0),2)</f>
        <v>990477</v>
      </c>
      <c r="BW45" s="104">
        <f>ROUND(VLOOKUP($B45,'[4]3.ข้อมูลงบทดลองปัจจุบัน'!$A$5:$CL$846,74,0),2)</f>
        <v>0</v>
      </c>
      <c r="BX45" s="104">
        <f>ROUND(VLOOKUP($B45,'[4]3.ข้อมูลงบทดลองปัจจุบัน'!$A$5:$CL$846,75,0),2)</f>
        <v>0</v>
      </c>
      <c r="BY45" s="104">
        <f>ROUND(VLOOKUP($B45,'[4]3.ข้อมูลงบทดลองปัจจุบัน'!$A$5:$CL$846,76,0),2)</f>
        <v>1618097.2</v>
      </c>
      <c r="BZ45" s="104">
        <f>ROUND(VLOOKUP($B45,'[4]3.ข้อมูลงบทดลองปัจจุบัน'!$A$5:$CL$846,77,0),2)</f>
        <v>670948.30000000005</v>
      </c>
      <c r="CA45" s="104">
        <f>ROUND(VLOOKUP($B45,'[4]3.ข้อมูลงบทดลองปัจจุบัน'!$A$5:$CL$846,78,0),2)</f>
        <v>0</v>
      </c>
      <c r="CB45" s="104">
        <f>ROUND(VLOOKUP($B45,'[4]3.ข้อมูลงบทดลองปัจจุบัน'!$A$5:$CL$846,79,0),2)</f>
        <v>88918</v>
      </c>
      <c r="CC45" s="104">
        <f>ROUND(VLOOKUP($B45,'[4]3.ข้อมูลงบทดลองปัจจุบัน'!$A$5:$CL$846,80,0),2)</f>
        <v>1284077</v>
      </c>
      <c r="CD45" s="104">
        <f>ROUND(VLOOKUP($B45,'[4]3.ข้อมูลงบทดลองปัจจุบัน'!$A$5:$CL$846,81,0),2)</f>
        <v>856329.75</v>
      </c>
      <c r="CE45" s="104">
        <f>ROUND(VLOOKUP($B45,'[4]3.ข้อมูลงบทดลองปัจจุบัน'!$A$5:$CL$846,82,0),2)</f>
        <v>2973087.4</v>
      </c>
      <c r="CF45" s="104">
        <f>ROUND(VLOOKUP($B45,'[4]3.ข้อมูลงบทดลองปัจจุบัน'!$A$5:$CL$846,83,0),2)</f>
        <v>95700</v>
      </c>
      <c r="CG45" s="104">
        <f>ROUND(VLOOKUP($B45,'[4]3.ข้อมูลงบทดลองปัจจุบัน'!$A$5:$CL$846,84,0),2)</f>
        <v>363983</v>
      </c>
      <c r="CH45" s="104">
        <f>ROUND(VLOOKUP($B45,'[4]3.ข้อมูลงบทดลองปัจจุบัน'!$A$5:$CL$846,85,0),2)</f>
        <v>0</v>
      </c>
      <c r="CI45" s="104">
        <f>ROUND(VLOOKUP($B45,'[4]3.ข้อมูลงบทดลองปัจจุบัน'!$A$5:$CL$846,86,0),2)</f>
        <v>0</v>
      </c>
      <c r="CJ45" s="104">
        <f>ROUND(VLOOKUP($B45,'[4]3.ข้อมูลงบทดลองปัจจุบัน'!$A$5:$CL$846,87,0),2)</f>
        <v>16881.8</v>
      </c>
      <c r="CK45" s="104">
        <f>ROUND(VLOOKUP($B45,'[4]3.ข้อมูลงบทดลองปัจจุบัน'!$A$5:$CL$846,88,0),2)</f>
        <v>535596.1</v>
      </c>
      <c r="CL45" s="104">
        <f>ROUND(VLOOKUP($B45,'[4]3.ข้อมูลงบทดลองปัจจุบัน'!$A$5:$CL$846,89,0),2)</f>
        <v>0</v>
      </c>
      <c r="CM45" s="104">
        <f>ROUND(VLOOKUP($B45,'[4]3.ข้อมูลงบทดลองปัจจุบัน'!$A$5:$CL$846,90,0),2)</f>
        <v>1064940.5</v>
      </c>
      <c r="CO45" s="97"/>
    </row>
    <row r="46" spans="1:94" x14ac:dyDescent="0.7">
      <c r="A46" s="18" t="s">
        <v>458</v>
      </c>
      <c r="B46" s="103" t="s">
        <v>483</v>
      </c>
      <c r="C46" s="19" t="s">
        <v>484</v>
      </c>
      <c r="D46" s="104">
        <f>ROUND(VLOOKUP($B46,'[4]3.ข้อมูลงบทดลองปัจจุบัน'!$A$5:$CL$846,3,0),2)</f>
        <v>0</v>
      </c>
      <c r="E46" s="104">
        <f>ROUND(VLOOKUP($B46,'[4]3.ข้อมูลงบทดลองปัจจุบัน'!$A$5:$CL$846,4,0),2)</f>
        <v>0</v>
      </c>
      <c r="F46" s="104">
        <f>ROUND(VLOOKUP($B46,'[4]3.ข้อมูลงบทดลองปัจจุบัน'!$A$5:$CL$846,5,0),2)</f>
        <v>0</v>
      </c>
      <c r="G46" s="104">
        <f>ROUND(VLOOKUP($B46,'[4]3.ข้อมูลงบทดลองปัจจุบัน'!$A$5:$CL$846,6,0),2)</f>
        <v>0</v>
      </c>
      <c r="H46" s="104">
        <f>ROUND(VLOOKUP($B46,'[4]3.ข้อมูลงบทดลองปัจจุบัน'!$A$5:$CL$846,7,0),2)</f>
        <v>0</v>
      </c>
      <c r="I46" s="104">
        <f>ROUND(VLOOKUP($B46,'[4]3.ข้อมูลงบทดลองปัจจุบัน'!$A$5:$CL$846,8,0),2)</f>
        <v>0</v>
      </c>
      <c r="J46" s="104">
        <f>ROUND(VLOOKUP($B46,'[4]3.ข้อมูลงบทดลองปัจจุบัน'!$A$5:$CL$846,9,0),2)</f>
        <v>0</v>
      </c>
      <c r="K46" s="104">
        <f>ROUND(VLOOKUP($B46,'[4]3.ข้อมูลงบทดลองปัจจุบัน'!$A$5:$CL$846,10,0),2)</f>
        <v>0</v>
      </c>
      <c r="L46" s="104">
        <f>ROUND(VLOOKUP($B46,'[4]3.ข้อมูลงบทดลองปัจจุบัน'!$A$5:$CL$846,11,0),2)</f>
        <v>0</v>
      </c>
      <c r="M46" s="104">
        <f>ROUND(VLOOKUP($B46,'[4]3.ข้อมูลงบทดลองปัจจุบัน'!$A$5:$CL$846,12,0),2)</f>
        <v>0</v>
      </c>
      <c r="N46" s="104">
        <f>ROUND(VLOOKUP($B46,'[4]3.ข้อมูลงบทดลองปัจจุบัน'!$A$5:$CL$846,13,0),2)</f>
        <v>105277</v>
      </c>
      <c r="O46" s="104">
        <f>ROUND(VLOOKUP($B46,'[4]3.ข้อมูลงบทดลองปัจจุบัน'!$A$5:$CL$846,14,0),2)</f>
        <v>0</v>
      </c>
      <c r="P46" s="104">
        <f>ROUND(VLOOKUP($B46,'[4]3.ข้อมูลงบทดลองปัจจุบัน'!$A$5:$CL$846,15,0),2)</f>
        <v>25411.5</v>
      </c>
      <c r="Q46" s="104">
        <f>ROUND(VLOOKUP($B46,'[4]3.ข้อมูลงบทดลองปัจจุบัน'!$A$5:$CL$846,16,0),2)</f>
        <v>0</v>
      </c>
      <c r="R46" s="104">
        <f>ROUND(VLOOKUP($B46,'[4]3.ข้อมูลงบทดลองปัจจุบัน'!$A$5:$CL$846,17,0),2)</f>
        <v>0</v>
      </c>
      <c r="S46" s="104">
        <f>ROUND(VLOOKUP($B46,'[4]3.ข้อมูลงบทดลองปัจจุบัน'!$A$5:$CL$846,18,0),2)</f>
        <v>0</v>
      </c>
      <c r="T46" s="104">
        <f>ROUND(VLOOKUP($B46,'[4]3.ข้อมูลงบทดลองปัจจุบัน'!$A$5:$CL$846,19,0),2)</f>
        <v>0</v>
      </c>
      <c r="U46" s="104">
        <f>ROUND(VLOOKUP($B46,'[4]3.ข้อมูลงบทดลองปัจจุบัน'!$A$5:$CL$846,20,0),2)</f>
        <v>0</v>
      </c>
      <c r="V46" s="104">
        <f>ROUND(VLOOKUP($B46,'[4]3.ข้อมูลงบทดลองปัจจุบัน'!$A$5:$CL$846,21,0),2)</f>
        <v>0</v>
      </c>
      <c r="W46" s="104">
        <f>ROUND(VLOOKUP($B46,'[4]3.ข้อมูลงบทดลองปัจจุบัน'!$A$5:$CL$846,22,0),2)</f>
        <v>0</v>
      </c>
      <c r="X46" s="104">
        <f>ROUND(VLOOKUP($B46,'[4]3.ข้อมูลงบทดลองปัจจุบัน'!$A$5:$CL$846,23,0),2)</f>
        <v>290057.40000000002</v>
      </c>
      <c r="Y46" s="104">
        <f>ROUND(VLOOKUP($B46,'[4]3.ข้อมูลงบทดลองปัจจุบัน'!$A$5:$CL$846,24,0),2)</f>
        <v>442172</v>
      </c>
      <c r="Z46" s="104">
        <f>ROUND(VLOOKUP($B46,'[4]3.ข้อมูลงบทดลองปัจจุบัน'!$A$5:$CL$846,25,0),2)</f>
        <v>0</v>
      </c>
      <c r="AA46" s="104">
        <f>ROUND(VLOOKUP($B46,'[4]3.ข้อมูลงบทดลองปัจจุบัน'!$A$5:$CL$846,26,0),2)</f>
        <v>0</v>
      </c>
      <c r="AB46" s="104">
        <f>ROUND(VLOOKUP($B46,'[4]3.ข้อมูลงบทดลองปัจจุบัน'!$A$5:$CL$846,27,0),2)</f>
        <v>0</v>
      </c>
      <c r="AC46" s="104">
        <f>ROUND(VLOOKUP($B46,'[4]3.ข้อมูลงบทดลองปัจจุบัน'!$A$5:$CL$846,28,0),2)</f>
        <v>0</v>
      </c>
      <c r="AD46" s="104">
        <f>ROUND(VLOOKUP($B46,'[4]3.ข้อมูลงบทดลองปัจจุบัน'!$A$5:$CL$846,29,0),2)</f>
        <v>0</v>
      </c>
      <c r="AE46" s="104">
        <f>ROUND(VLOOKUP($B46,'[4]3.ข้อมูลงบทดลองปัจจุบัน'!$A$5:$CL$846,30,0),2)</f>
        <v>0</v>
      </c>
      <c r="AF46" s="104">
        <f>ROUND(VLOOKUP($B46,'[4]3.ข้อมูลงบทดลองปัจจุบัน'!$A$5:$CL$846,31,0),2)</f>
        <v>-654914</v>
      </c>
      <c r="AG46" s="104">
        <f>ROUND(VLOOKUP($B46,'[4]3.ข้อมูลงบทดลองปัจจุบัน'!$A$5:$CL$846,32,0),2)</f>
        <v>0</v>
      </c>
      <c r="AH46" s="104">
        <f>ROUND(VLOOKUP($B46,'[4]3.ข้อมูลงบทดลองปัจจุบัน'!$A$5:$CL$846,33,0),2)</f>
        <v>0</v>
      </c>
      <c r="AI46" s="104">
        <f>ROUND(VLOOKUP($B46,'[4]3.ข้อมูลงบทดลองปัจจุบัน'!$A$5:$CL$846,34,0),2)</f>
        <v>10364</v>
      </c>
      <c r="AJ46" s="104">
        <f>ROUND(VLOOKUP($B46,'[4]3.ข้อมูลงบทดลองปัจจุบัน'!$A$5:$CL$846,35,0),2)</f>
        <v>-1048243.4</v>
      </c>
      <c r="AK46" s="104">
        <f>ROUND(VLOOKUP($B46,'[4]3.ข้อมูลงบทดลองปัจจุบัน'!$A$5:$CL$846,36,0),2)</f>
        <v>0</v>
      </c>
      <c r="AL46" s="104">
        <f>ROUND(VLOOKUP($B46,'[4]3.ข้อมูลงบทดลองปัจจุบัน'!$A$5:$CL$846,37,0),2)</f>
        <v>298755.96000000002</v>
      </c>
      <c r="AM46" s="104">
        <f>ROUND(VLOOKUP($B46,'[4]3.ข้อมูลงบทดลองปัจจุบัน'!$A$5:$CL$846,38,0),2)</f>
        <v>0</v>
      </c>
      <c r="AN46" s="104">
        <f>ROUND(VLOOKUP($B46,'[4]3.ข้อมูลงบทดลองปัจจุบัน'!$A$5:$CL$846,39,0),2)</f>
        <v>0</v>
      </c>
      <c r="AO46" s="104">
        <f>ROUND(VLOOKUP($B46,'[4]3.ข้อมูลงบทดลองปัจจุบัน'!$A$5:$CL$846,40,0),2)</f>
        <v>0</v>
      </c>
      <c r="AP46" s="104">
        <f>ROUND(VLOOKUP($B46,'[4]3.ข้อมูลงบทดลองปัจจุบัน'!$A$5:$CL$846,41,0),2)</f>
        <v>0</v>
      </c>
      <c r="AQ46" s="104">
        <f>ROUND(VLOOKUP($B46,'[4]3.ข้อมูลงบทดลองปัจจุบัน'!$A$5:$CL$846,42,0),2)</f>
        <v>0</v>
      </c>
      <c r="AR46" s="104">
        <f>ROUND(VLOOKUP($B46,'[4]3.ข้อมูลงบทดลองปัจจุบัน'!$A$5:$CL$846,43,0),2)</f>
        <v>0</v>
      </c>
      <c r="AS46" s="104">
        <f>ROUND(VLOOKUP($B46,'[4]3.ข้อมูลงบทดลองปัจจุบัน'!$A$5:$CL$846,44,0),2)</f>
        <v>0</v>
      </c>
      <c r="AT46" s="104">
        <f>ROUND(VLOOKUP($B46,'[4]3.ข้อมูลงบทดลองปัจจุบัน'!$A$5:$CL$846,45,0),2)</f>
        <v>0</v>
      </c>
      <c r="AU46" s="104">
        <f>ROUND(VLOOKUP($B46,'[4]3.ข้อมูลงบทดลองปัจจุบัน'!$A$5:$CL$846,46,0),2)</f>
        <v>0</v>
      </c>
      <c r="AV46" s="104">
        <f>ROUND(VLOOKUP($B46,'[4]3.ข้อมูลงบทดลองปัจจุบัน'!$A$5:$CL$846,47,0),2)</f>
        <v>26587</v>
      </c>
      <c r="AW46" s="104">
        <f>ROUND(VLOOKUP($B46,'[4]3.ข้อมูลงบทดลองปัจจุบัน'!$A$5:$CL$846,48,0),2)</f>
        <v>0</v>
      </c>
      <c r="AX46" s="104">
        <f>ROUND(VLOOKUP($B46,'[4]3.ข้อมูลงบทดลองปัจจุบัน'!$A$5:$CL$846,49,0),2)</f>
        <v>0</v>
      </c>
      <c r="AY46" s="104">
        <f>ROUND(VLOOKUP($B46,'[4]3.ข้อมูลงบทดลองปัจจุบัน'!$A$5:$CL$846,50,0),2)</f>
        <v>0</v>
      </c>
      <c r="AZ46" s="104">
        <f>ROUND(VLOOKUP($B46,'[4]3.ข้อมูลงบทดลองปัจจุบัน'!$A$5:$CL$846,51,0),2)</f>
        <v>0</v>
      </c>
      <c r="BA46" s="104">
        <f>ROUND(VLOOKUP($B46,'[4]3.ข้อมูลงบทดลองปัจจุบัน'!$A$5:$CL$846,52,0),2)</f>
        <v>0</v>
      </c>
      <c r="BB46" s="104">
        <f>ROUND(VLOOKUP($B46,'[4]3.ข้อมูลงบทดลองปัจจุบัน'!$A$5:$CL$846,53,0),2)</f>
        <v>0</v>
      </c>
      <c r="BC46" s="104">
        <f>ROUND(VLOOKUP($B46,'[4]3.ข้อมูลงบทดลองปัจจุบัน'!$A$5:$CL$846,54,0),2)</f>
        <v>0</v>
      </c>
      <c r="BD46" s="104">
        <f>ROUND(VLOOKUP($B46,'[4]3.ข้อมูลงบทดลองปัจจุบัน'!$A$5:$CL$846,55,0),2)</f>
        <v>0</v>
      </c>
      <c r="BE46" s="104">
        <f>ROUND(VLOOKUP($B46,'[4]3.ข้อมูลงบทดลองปัจจุบัน'!$A$5:$CL$846,56,0),2)</f>
        <v>0</v>
      </c>
      <c r="BF46" s="104">
        <f>ROUND(VLOOKUP($B46,'[4]3.ข้อมูลงบทดลองปัจจุบัน'!$A$5:$CL$846,57,0),2)</f>
        <v>0</v>
      </c>
      <c r="BG46" s="104">
        <f>ROUND(VLOOKUP($B46,'[4]3.ข้อมูลงบทดลองปัจจุบัน'!$A$5:$CL$846,58,0),2)</f>
        <v>0</v>
      </c>
      <c r="BH46" s="104">
        <f>ROUND(VLOOKUP($B46,'[4]3.ข้อมูลงบทดลองปัจจุบัน'!$A$5:$CL$846,59,0),2)</f>
        <v>0</v>
      </c>
      <c r="BI46" s="104">
        <f>ROUND(VLOOKUP($B46,'[4]3.ข้อมูลงบทดลองปัจจุบัน'!$A$5:$CL$846,60,0),2)</f>
        <v>0</v>
      </c>
      <c r="BJ46" s="104">
        <f>ROUND(VLOOKUP($B46,'[4]3.ข้อมูลงบทดลองปัจจุบัน'!$A$5:$CL$846,61,0),2)</f>
        <v>0</v>
      </c>
      <c r="BK46" s="104">
        <f>ROUND(VLOOKUP($B46,'[4]3.ข้อมูลงบทดลองปัจจุบัน'!$A$5:$CL$846,62,0),2)</f>
        <v>95544</v>
      </c>
      <c r="BL46" s="104">
        <f>ROUND(VLOOKUP($B46,'[4]3.ข้อมูลงบทดลองปัจจุบัน'!$A$5:$CL$846,63,0),2)</f>
        <v>0</v>
      </c>
      <c r="BM46" s="104">
        <f>ROUND(VLOOKUP($B46,'[4]3.ข้อมูลงบทดลองปัจจุบัน'!$A$5:$CL$846,64,0),2)</f>
        <v>0</v>
      </c>
      <c r="BN46" s="104">
        <f>ROUND(VLOOKUP($B46,'[4]3.ข้อมูลงบทดลองปัจจุบัน'!$A$5:$CL$846,65,0),2)</f>
        <v>0</v>
      </c>
      <c r="BO46" s="104">
        <f>ROUND(VLOOKUP($B46,'[4]3.ข้อมูลงบทดลองปัจจุบัน'!$A$5:$CL$846,66,0),2)</f>
        <v>0</v>
      </c>
      <c r="BP46" s="104">
        <f>ROUND(VLOOKUP($B46,'[4]3.ข้อมูลงบทดลองปัจจุบัน'!$A$5:$CL$846,67,0),2)</f>
        <v>51926.400000000001</v>
      </c>
      <c r="BQ46" s="104">
        <f>ROUND(VLOOKUP($B46,'[4]3.ข้อมูลงบทดลองปัจจุบัน'!$A$5:$CL$846,68,0),2)</f>
        <v>0</v>
      </c>
      <c r="BR46" s="104">
        <f>ROUND(VLOOKUP($B46,'[4]3.ข้อมูลงบทดลองปัจจุบัน'!$A$5:$CL$846,69,0),2)</f>
        <v>0</v>
      </c>
      <c r="BS46" s="104">
        <f>ROUND(VLOOKUP($B46,'[4]3.ข้อมูลงบทดลองปัจจุบัน'!$A$5:$CL$846,70,0),2)</f>
        <v>4978134</v>
      </c>
      <c r="BT46" s="104">
        <f>ROUND(VLOOKUP($B46,'[4]3.ข้อมูลงบทดลองปัจจุบัน'!$A$5:$CL$846,71,0),2)</f>
        <v>0</v>
      </c>
      <c r="BU46" s="104">
        <f>ROUND(VLOOKUP($B46,'[4]3.ข้อมูลงบทดลองปัจจุบัน'!$A$5:$CL$846,72,0),2)</f>
        <v>0</v>
      </c>
      <c r="BV46" s="104">
        <f>ROUND(VLOOKUP($B46,'[4]3.ข้อมูลงบทดลองปัจจุบัน'!$A$5:$CL$846,73,0),2)</f>
        <v>110301</v>
      </c>
      <c r="BW46" s="104">
        <f>ROUND(VLOOKUP($B46,'[4]3.ข้อมูลงบทดลองปัจจุบัน'!$A$5:$CL$846,74,0),2)</f>
        <v>0</v>
      </c>
      <c r="BX46" s="104">
        <f>ROUND(VLOOKUP($B46,'[4]3.ข้อมูลงบทดลองปัจจุบัน'!$A$5:$CL$846,75,0),2)</f>
        <v>0</v>
      </c>
      <c r="BY46" s="104">
        <f>ROUND(VLOOKUP($B46,'[4]3.ข้อมูลงบทดลองปัจจุบัน'!$A$5:$CL$846,76,0),2)</f>
        <v>0</v>
      </c>
      <c r="BZ46" s="104">
        <f>ROUND(VLOOKUP($B46,'[4]3.ข้อมูลงบทดลองปัจจุบัน'!$A$5:$CL$846,77,0),2)</f>
        <v>0</v>
      </c>
      <c r="CA46" s="104">
        <f>ROUND(VLOOKUP($B46,'[4]3.ข้อมูลงบทดลองปัจจุบัน'!$A$5:$CL$846,78,0),2)</f>
        <v>0</v>
      </c>
      <c r="CB46" s="104">
        <f>ROUND(VLOOKUP($B46,'[4]3.ข้อมูลงบทดลองปัจจุบัน'!$A$5:$CL$846,79,0),2)</f>
        <v>8143</v>
      </c>
      <c r="CC46" s="104">
        <f>ROUND(VLOOKUP($B46,'[4]3.ข้อมูลงบทดลองปัจจุบัน'!$A$5:$CL$846,80,0),2)</f>
        <v>0</v>
      </c>
      <c r="CD46" s="104">
        <f>ROUND(VLOOKUP($B46,'[4]3.ข้อมูลงบทดลองปัจจุบัน'!$A$5:$CL$846,81,0),2)</f>
        <v>66444.5</v>
      </c>
      <c r="CE46" s="104">
        <f>ROUND(VLOOKUP($B46,'[4]3.ข้อมูลงบทดลองปัจจุบัน'!$A$5:$CL$846,82,0),2)</f>
        <v>0</v>
      </c>
      <c r="CF46" s="104">
        <f>ROUND(VLOOKUP($B46,'[4]3.ข้อมูลงบทดลองปัจจุบัน'!$A$5:$CL$846,83,0),2)</f>
        <v>0</v>
      </c>
      <c r="CG46" s="104">
        <f>ROUND(VLOOKUP($B46,'[4]3.ข้อมูลงบทดลองปัจจุบัน'!$A$5:$CL$846,84,0),2)</f>
        <v>0</v>
      </c>
      <c r="CH46" s="104">
        <f>ROUND(VLOOKUP($B46,'[4]3.ข้อมูลงบทดลองปัจจุบัน'!$A$5:$CL$846,85,0),2)</f>
        <v>0</v>
      </c>
      <c r="CI46" s="104">
        <f>ROUND(VLOOKUP($B46,'[4]3.ข้อมูลงบทดลองปัจจุบัน'!$A$5:$CL$846,86,0),2)</f>
        <v>0</v>
      </c>
      <c r="CJ46" s="104">
        <f>ROUND(VLOOKUP($B46,'[4]3.ข้อมูลงบทดลองปัจจุบัน'!$A$5:$CL$846,87,0),2)</f>
        <v>0</v>
      </c>
      <c r="CK46" s="104">
        <f>ROUND(VLOOKUP($B46,'[4]3.ข้อมูลงบทดลองปัจจุบัน'!$A$5:$CL$846,88,0),2)</f>
        <v>0</v>
      </c>
      <c r="CL46" s="104">
        <f>ROUND(VLOOKUP($B46,'[4]3.ข้อมูลงบทดลองปัจจุบัน'!$A$5:$CL$846,89,0),2)</f>
        <v>0</v>
      </c>
      <c r="CM46" s="104">
        <f>ROUND(VLOOKUP($B46,'[4]3.ข้อมูลงบทดลองปัจจุบัน'!$A$5:$CL$846,90,0),2)</f>
        <v>0</v>
      </c>
      <c r="CO46" s="97"/>
    </row>
    <row r="47" spans="1:94" x14ac:dyDescent="0.7">
      <c r="A47" s="18" t="s">
        <v>458</v>
      </c>
      <c r="B47" s="103" t="s">
        <v>485</v>
      </c>
      <c r="C47" s="19" t="s">
        <v>486</v>
      </c>
      <c r="D47" s="104">
        <f>ROUND(VLOOKUP($B47,'[4]3.ข้อมูลงบทดลองปัจจุบัน'!$A$5:$CL$846,3,0),2)</f>
        <v>165310</v>
      </c>
      <c r="E47" s="104">
        <f>ROUND(VLOOKUP($B47,'[4]3.ข้อมูลงบทดลองปัจจุบัน'!$A$5:$CL$846,4,0),2)</f>
        <v>0</v>
      </c>
      <c r="F47" s="104">
        <f>ROUND(VLOOKUP($B47,'[4]3.ข้อมูลงบทดลองปัจจุบัน'!$A$5:$CL$846,5,0),2)</f>
        <v>255082</v>
      </c>
      <c r="G47" s="104">
        <f>ROUND(VLOOKUP($B47,'[4]3.ข้อมูลงบทดลองปัจจุบัน'!$A$5:$CL$846,6,0),2)</f>
        <v>652360.19999999995</v>
      </c>
      <c r="H47" s="104">
        <f>ROUND(VLOOKUP($B47,'[4]3.ข้อมูลงบทดลองปัจจุบัน'!$A$5:$CL$846,7,0),2)</f>
        <v>0</v>
      </c>
      <c r="I47" s="104">
        <f>ROUND(VLOOKUP($B47,'[4]3.ข้อมูลงบทดลองปัจจุบัน'!$A$5:$CL$846,8,0),2)</f>
        <v>56139.5</v>
      </c>
      <c r="J47" s="104">
        <f>ROUND(VLOOKUP($B47,'[4]3.ข้อมูลงบทดลองปัจจุบัน'!$A$5:$CL$846,9,0),2)</f>
        <v>86756</v>
      </c>
      <c r="K47" s="104">
        <f>ROUND(VLOOKUP($B47,'[4]3.ข้อมูลงบทดลองปัจจุบัน'!$A$5:$CL$846,10,0),2)</f>
        <v>1611131.4</v>
      </c>
      <c r="L47" s="104">
        <f>ROUND(VLOOKUP($B47,'[4]3.ข้อมูลงบทดลองปัจจุบัน'!$A$5:$CL$846,11,0),2)</f>
        <v>1412063</v>
      </c>
      <c r="M47" s="104">
        <f>ROUND(VLOOKUP($B47,'[4]3.ข้อมูลงบทดลองปัจจุบัน'!$A$5:$CL$846,12,0),2)</f>
        <v>0</v>
      </c>
      <c r="N47" s="104">
        <f>ROUND(VLOOKUP($B47,'[4]3.ข้อมูลงบทดลองปัจจุบัน'!$A$5:$CL$846,13,0),2)</f>
        <v>2362700.6</v>
      </c>
      <c r="O47" s="104">
        <f>ROUND(VLOOKUP($B47,'[4]3.ข้อมูลงบทดลองปัจจุบัน'!$A$5:$CL$846,14,0),2)</f>
        <v>1179</v>
      </c>
      <c r="P47" s="104">
        <f>ROUND(VLOOKUP($B47,'[4]3.ข้อมูลงบทดลองปัจจุบัน'!$A$5:$CL$846,15,0),2)</f>
        <v>861577.5</v>
      </c>
      <c r="Q47" s="104">
        <f>ROUND(VLOOKUP($B47,'[4]3.ข้อมูลงบทดลองปัจจุบัน'!$A$5:$CL$846,16,0),2)</f>
        <v>697019.53</v>
      </c>
      <c r="R47" s="104">
        <f>ROUND(VLOOKUP($B47,'[4]3.ข้อมูลงบทดลองปัจจุบัน'!$A$5:$CL$846,17,0),2)</f>
        <v>188309</v>
      </c>
      <c r="S47" s="104">
        <f>ROUND(VLOOKUP($B47,'[4]3.ข้อมูลงบทดลองปัจจุบัน'!$A$5:$CL$846,18,0),2)</f>
        <v>0</v>
      </c>
      <c r="T47" s="104">
        <f>ROUND(VLOOKUP($B47,'[4]3.ข้อมูลงบทดลองปัจจุบัน'!$A$5:$CL$846,19,0),2)</f>
        <v>511076.5</v>
      </c>
      <c r="U47" s="104">
        <f>ROUND(VLOOKUP($B47,'[4]3.ข้อมูลงบทดลองปัจจุบัน'!$A$5:$CL$846,20,0),2)</f>
        <v>24877.5</v>
      </c>
      <c r="V47" s="104">
        <f>ROUND(VLOOKUP($B47,'[4]3.ข้อมูลงบทดลองปัจจุบัน'!$A$5:$CL$846,21,0),2)</f>
        <v>50433</v>
      </c>
      <c r="W47" s="104">
        <f>ROUND(VLOOKUP($B47,'[4]3.ข้อมูลงบทดลองปัจจุบัน'!$A$5:$CL$846,22,0),2)</f>
        <v>505833</v>
      </c>
      <c r="X47" s="104">
        <f>ROUND(VLOOKUP($B47,'[4]3.ข้อมูลงบทดลองปัจจุบัน'!$A$5:$CL$846,23,0),2)</f>
        <v>2136908.7000000002</v>
      </c>
      <c r="Y47" s="104">
        <f>ROUND(VLOOKUP($B47,'[4]3.ข้อมูลงบทดลองปัจจุบัน'!$A$5:$CL$846,24,0),2)</f>
        <v>116666.5</v>
      </c>
      <c r="Z47" s="104">
        <f>ROUND(VLOOKUP($B47,'[4]3.ข้อมูลงบทดลองปัจจุบัน'!$A$5:$CL$846,25,0),2)</f>
        <v>329516</v>
      </c>
      <c r="AA47" s="104">
        <f>ROUND(VLOOKUP($B47,'[4]3.ข้อมูลงบทดลองปัจจุบัน'!$A$5:$CL$846,26,0),2)</f>
        <v>8360</v>
      </c>
      <c r="AB47" s="104">
        <f>ROUND(VLOOKUP($B47,'[4]3.ข้อมูลงบทดลองปัจจุบัน'!$A$5:$CL$846,27,0),2)</f>
        <v>0</v>
      </c>
      <c r="AC47" s="104">
        <f>ROUND(VLOOKUP($B47,'[4]3.ข้อมูลงบทดลองปัจจุบัน'!$A$5:$CL$846,28,0),2)</f>
        <v>25011</v>
      </c>
      <c r="AD47" s="104">
        <f>ROUND(VLOOKUP($B47,'[4]3.ข้อมูลงบทดลองปัจจุบัน'!$A$5:$CL$846,29,0),2)</f>
        <v>1099</v>
      </c>
      <c r="AE47" s="104">
        <f>ROUND(VLOOKUP($B47,'[4]3.ข้อมูลงบทดลองปัจจุบัน'!$A$5:$CL$846,30,0),2)</f>
        <v>0</v>
      </c>
      <c r="AF47" s="104">
        <f>ROUND(VLOOKUP($B47,'[4]3.ข้อมูลงบทดลองปัจจุบัน'!$A$5:$CL$846,31,0),2)</f>
        <v>47612</v>
      </c>
      <c r="AG47" s="104">
        <f>ROUND(VLOOKUP($B47,'[4]3.ข้อมูลงบทดลองปัจจุบัน'!$A$5:$CL$846,32,0),2)</f>
        <v>0</v>
      </c>
      <c r="AH47" s="104">
        <f>ROUND(VLOOKUP($B47,'[4]3.ข้อมูลงบทดลองปัจจุบัน'!$A$5:$CL$846,33,0),2)</f>
        <v>48993</v>
      </c>
      <c r="AI47" s="104">
        <f>ROUND(VLOOKUP($B47,'[4]3.ข้อมูลงบทดลองปัจจุบัน'!$A$5:$CL$846,34,0),2)</f>
        <v>116117</v>
      </c>
      <c r="AJ47" s="104">
        <f>ROUND(VLOOKUP($B47,'[4]3.ข้อมูลงบทดลองปัจจุบัน'!$A$5:$CL$846,35,0),2)</f>
        <v>216523</v>
      </c>
      <c r="AK47" s="104">
        <f>ROUND(VLOOKUP($B47,'[4]3.ข้อมูลงบทดลองปัจจุบัน'!$A$5:$CL$846,36,0),2)</f>
        <v>21721</v>
      </c>
      <c r="AL47" s="104">
        <f>ROUND(VLOOKUP($B47,'[4]3.ข้อมูลงบทดลองปัจจุบัน'!$A$5:$CL$846,37,0),2)</f>
        <v>2471523.0299999998</v>
      </c>
      <c r="AM47" s="104">
        <f>ROUND(VLOOKUP($B47,'[4]3.ข้อมูลงบทดลองปัจจุบัน'!$A$5:$CL$846,38,0),2)</f>
        <v>1294477</v>
      </c>
      <c r="AN47" s="104">
        <f>ROUND(VLOOKUP($B47,'[4]3.ข้อมูลงบทดลองปัจจุบัน'!$A$5:$CL$846,39,0),2)</f>
        <v>0</v>
      </c>
      <c r="AO47" s="104">
        <f>ROUND(VLOOKUP($B47,'[4]3.ข้อมูลงบทดลองปัจจุบัน'!$A$5:$CL$846,40,0),2)</f>
        <v>72651</v>
      </c>
      <c r="AP47" s="104">
        <f>ROUND(VLOOKUP($B47,'[4]3.ข้อมูลงบทดลองปัจจุบัน'!$A$5:$CL$846,41,0),2)</f>
        <v>195362</v>
      </c>
      <c r="AQ47" s="104">
        <f>ROUND(VLOOKUP($B47,'[4]3.ข้อมูลงบทดลองปัจจุบัน'!$A$5:$CL$846,42,0),2)</f>
        <v>0</v>
      </c>
      <c r="AR47" s="104">
        <f>ROUND(VLOOKUP($B47,'[4]3.ข้อมูลงบทดลองปัจจุบัน'!$A$5:$CL$846,43,0),2)</f>
        <v>0</v>
      </c>
      <c r="AS47" s="104">
        <f>ROUND(VLOOKUP($B47,'[4]3.ข้อมูลงบทดลองปัจจุบัน'!$A$5:$CL$846,44,0),2)</f>
        <v>1380021.26</v>
      </c>
      <c r="AT47" s="104">
        <f>ROUND(VLOOKUP($B47,'[4]3.ข้อมูลงบทดลองปัจจุบัน'!$A$5:$CL$846,45,0),2)</f>
        <v>0</v>
      </c>
      <c r="AU47" s="104">
        <f>ROUND(VLOOKUP($B47,'[4]3.ข้อมูลงบทดลองปัจจุบัน'!$A$5:$CL$846,46,0),2)</f>
        <v>3538951.4</v>
      </c>
      <c r="AV47" s="104">
        <f>ROUND(VLOOKUP($B47,'[4]3.ข้อมูลงบทดลองปัจจุบัน'!$A$5:$CL$846,47,0),2)</f>
        <v>466625.91</v>
      </c>
      <c r="AW47" s="104">
        <f>ROUND(VLOOKUP($B47,'[4]3.ข้อมูลงบทดลองปัจจุบัน'!$A$5:$CL$846,48,0),2)</f>
        <v>54970</v>
      </c>
      <c r="AX47" s="104">
        <f>ROUND(VLOOKUP($B47,'[4]3.ข้อมูลงบทดลองปัจจุบัน'!$A$5:$CL$846,49,0),2)</f>
        <v>24622.75</v>
      </c>
      <c r="AY47" s="104">
        <f>ROUND(VLOOKUP($B47,'[4]3.ข้อมูลงบทดลองปัจจุบัน'!$A$5:$CL$846,50,0),2)</f>
        <v>0</v>
      </c>
      <c r="AZ47" s="104">
        <f>ROUND(VLOOKUP($B47,'[4]3.ข้อมูลงบทดลองปัจจุบัน'!$A$5:$CL$846,51,0),2)</f>
        <v>24593</v>
      </c>
      <c r="BA47" s="104">
        <f>ROUND(VLOOKUP($B47,'[4]3.ข้อมูลงบทดลองปัจจุบัน'!$A$5:$CL$846,52,0),2)</f>
        <v>4011</v>
      </c>
      <c r="BB47" s="104">
        <f>ROUND(VLOOKUP($B47,'[4]3.ข้อมูลงบทดลองปัจจุบัน'!$A$5:$CL$846,53,0),2)</f>
        <v>6194114.5</v>
      </c>
      <c r="BC47" s="104">
        <f>ROUND(VLOOKUP($B47,'[4]3.ข้อมูลงบทดลองปัจจุบัน'!$A$5:$CL$846,54,0),2)</f>
        <v>0</v>
      </c>
      <c r="BD47" s="104">
        <f>ROUND(VLOOKUP($B47,'[4]3.ข้อมูลงบทดลองปัจจุบัน'!$A$5:$CL$846,55,0),2)</f>
        <v>1010646.3</v>
      </c>
      <c r="BE47" s="104">
        <f>ROUND(VLOOKUP($B47,'[4]3.ข้อมูลงบทดลองปัจจุบัน'!$A$5:$CL$846,56,0),2)</f>
        <v>500560.7</v>
      </c>
      <c r="BF47" s="104">
        <f>ROUND(VLOOKUP($B47,'[4]3.ข้อมูลงบทดลองปัจจุบัน'!$A$5:$CL$846,57,0),2)</f>
        <v>95326.25</v>
      </c>
      <c r="BG47" s="104">
        <f>ROUND(VLOOKUP($B47,'[4]3.ข้อมูลงบทดลองปัจจุบัน'!$A$5:$CL$846,58,0),2)</f>
        <v>547420.5</v>
      </c>
      <c r="BH47" s="104">
        <f>ROUND(VLOOKUP($B47,'[4]3.ข้อมูลงบทดลองปัจจุบัน'!$A$5:$CL$846,59,0),2)</f>
        <v>1193167.25</v>
      </c>
      <c r="BI47" s="104">
        <f>ROUND(VLOOKUP($B47,'[4]3.ข้อมูลงบทดลองปัจจุบัน'!$A$5:$CL$846,60,0),2)</f>
        <v>44048.5</v>
      </c>
      <c r="BJ47" s="104">
        <f>ROUND(VLOOKUP($B47,'[4]3.ข้อมูลงบทดลองปัจจุบัน'!$A$5:$CL$846,61,0),2)</f>
        <v>62860</v>
      </c>
      <c r="BK47" s="104">
        <f>ROUND(VLOOKUP($B47,'[4]3.ข้อมูลงบทดลองปัจจุบัน'!$A$5:$CL$846,62,0),2)</f>
        <v>28835</v>
      </c>
      <c r="BL47" s="104">
        <f>ROUND(VLOOKUP($B47,'[4]3.ข้อมูลงบทดลองปัจจุบัน'!$A$5:$CL$846,63,0),2)</f>
        <v>48454.5</v>
      </c>
      <c r="BM47" s="104">
        <f>ROUND(VLOOKUP($B47,'[4]3.ข้อมูลงบทดลองปัจจุบัน'!$A$5:$CL$846,64,0),2)</f>
        <v>1832930.5</v>
      </c>
      <c r="BN47" s="104">
        <f>ROUND(VLOOKUP($B47,'[4]3.ข้อมูลงบทดลองปัจจุบัน'!$A$5:$CL$846,65,0),2)</f>
        <v>925999</v>
      </c>
      <c r="BO47" s="104">
        <f>ROUND(VLOOKUP($B47,'[4]3.ข้อมูลงบทดลองปัจจุบัน'!$A$5:$CL$846,66,0),2)</f>
        <v>373426.5</v>
      </c>
      <c r="BP47" s="104">
        <f>ROUND(VLOOKUP($B47,'[4]3.ข้อมูลงบทดลองปัจจุบัน'!$A$5:$CL$846,67,0),2)</f>
        <v>326207</v>
      </c>
      <c r="BQ47" s="104">
        <f>ROUND(VLOOKUP($B47,'[4]3.ข้อมูลงบทดลองปัจจุบัน'!$A$5:$CL$846,68,0),2)</f>
        <v>1080192</v>
      </c>
      <c r="BR47" s="104">
        <f>ROUND(VLOOKUP($B47,'[4]3.ข้อมูลงบทดลองปัจจุบัน'!$A$5:$CL$846,69,0),2)</f>
        <v>528376</v>
      </c>
      <c r="BS47" s="104">
        <f>ROUND(VLOOKUP($B47,'[4]3.ข้อมูลงบทดลองปัจจุบัน'!$A$5:$CL$846,70,0),2)</f>
        <v>5491365</v>
      </c>
      <c r="BT47" s="104">
        <f>ROUND(VLOOKUP($B47,'[4]3.ข้อมูลงบทดลองปัจจุบัน'!$A$5:$CL$846,71,0),2)</f>
        <v>78161</v>
      </c>
      <c r="BU47" s="104">
        <f>ROUND(VLOOKUP($B47,'[4]3.ข้อมูลงบทดลองปัจจุบัน'!$A$5:$CL$846,72,0),2)</f>
        <v>0</v>
      </c>
      <c r="BV47" s="104">
        <f>ROUND(VLOOKUP($B47,'[4]3.ข้อมูลงบทดลองปัจจุบัน'!$A$5:$CL$846,73,0),2)</f>
        <v>1148024</v>
      </c>
      <c r="BW47" s="104">
        <f>ROUND(VLOOKUP($B47,'[4]3.ข้อมูลงบทดลองปัจจุบัน'!$A$5:$CL$846,74,0),2)</f>
        <v>0</v>
      </c>
      <c r="BX47" s="104">
        <f>ROUND(VLOOKUP($B47,'[4]3.ข้อมูลงบทดลองปัจจุบัน'!$A$5:$CL$846,75,0),2)</f>
        <v>1227642.2</v>
      </c>
      <c r="BY47" s="104">
        <f>ROUND(VLOOKUP($B47,'[4]3.ข้อมูลงบทดลองปัจจุบัน'!$A$5:$CL$846,76,0),2)</f>
        <v>266601</v>
      </c>
      <c r="BZ47" s="104">
        <f>ROUND(VLOOKUP($B47,'[4]3.ข้อมูลงบทดลองปัจจุบัน'!$A$5:$CL$846,77,0),2)</f>
        <v>6774.5</v>
      </c>
      <c r="CA47" s="104">
        <f>ROUND(VLOOKUP($B47,'[4]3.ข้อมูลงบทดลองปัจจุบัน'!$A$5:$CL$846,78,0),2)</f>
        <v>436076</v>
      </c>
      <c r="CB47" s="104">
        <f>ROUND(VLOOKUP($B47,'[4]3.ข้อมูลงบทดลองปัจจุบัน'!$A$5:$CL$846,79,0),2)</f>
        <v>38419</v>
      </c>
      <c r="CC47" s="104">
        <f>ROUND(VLOOKUP($B47,'[4]3.ข้อมูลงบทดลองปัจจุบัน'!$A$5:$CL$846,80,0),2)</f>
        <v>126146</v>
      </c>
      <c r="CD47" s="104">
        <f>ROUND(VLOOKUP($B47,'[4]3.ข้อมูลงบทดลองปัจจุบัน'!$A$5:$CL$846,81,0),2)</f>
        <v>160644.5</v>
      </c>
      <c r="CE47" s="104">
        <f>ROUND(VLOOKUP($B47,'[4]3.ข้อมูลงบทดลองปัจจุบัน'!$A$5:$CL$846,82,0),2)</f>
        <v>46490</v>
      </c>
      <c r="CF47" s="104">
        <f>ROUND(VLOOKUP($B47,'[4]3.ข้อมูลงบทดลองปัจจุบัน'!$A$5:$CL$846,83,0),2)</f>
        <v>198216.5</v>
      </c>
      <c r="CG47" s="104">
        <f>ROUND(VLOOKUP($B47,'[4]3.ข้อมูลงบทดลองปัจจุบัน'!$A$5:$CL$846,84,0),2)</f>
        <v>0</v>
      </c>
      <c r="CH47" s="104">
        <f>ROUND(VLOOKUP($B47,'[4]3.ข้อมูลงบทดลองปัจจุบัน'!$A$5:$CL$846,85,0),2)</f>
        <v>582457.30000000005</v>
      </c>
      <c r="CI47" s="104">
        <f>ROUND(VLOOKUP($B47,'[4]3.ข้อมูลงบทดลองปัจจุบัน'!$A$5:$CL$846,86,0),2)</f>
        <v>0</v>
      </c>
      <c r="CJ47" s="104">
        <f>ROUND(VLOOKUP($B47,'[4]3.ข้อมูลงบทดลองปัจจุบัน'!$A$5:$CL$846,87,0),2)</f>
        <v>56994.6</v>
      </c>
      <c r="CK47" s="104">
        <f>ROUND(VLOOKUP($B47,'[4]3.ข้อมูลงบทดลองปัจจุบัน'!$A$5:$CL$846,88,0),2)</f>
        <v>634772</v>
      </c>
      <c r="CL47" s="104">
        <f>ROUND(VLOOKUP($B47,'[4]3.ข้อมูลงบทดลองปัจจุบัน'!$A$5:$CL$846,89,0),2)</f>
        <v>578753</v>
      </c>
      <c r="CM47" s="104">
        <f>ROUND(VLOOKUP($B47,'[4]3.ข้อมูลงบทดลองปัจจุบัน'!$A$5:$CL$846,90,0),2)</f>
        <v>14593</v>
      </c>
      <c r="CO47" s="97"/>
    </row>
    <row r="48" spans="1:94" x14ac:dyDescent="0.7">
      <c r="A48" s="18" t="s">
        <v>458</v>
      </c>
      <c r="B48" s="103" t="s">
        <v>487</v>
      </c>
      <c r="C48" s="19" t="s">
        <v>488</v>
      </c>
      <c r="D48" s="104">
        <f>ROUND(VLOOKUP($B48,'[4]3.ข้อมูลงบทดลองปัจจุบัน'!$A$5:$CL$846,3,0),2)</f>
        <v>35020827.920000002</v>
      </c>
      <c r="E48" s="104">
        <f>ROUND(VLOOKUP($B48,'[4]3.ข้อมูลงบทดลองปัจจุบัน'!$A$5:$CL$846,4,0),2)</f>
        <v>0</v>
      </c>
      <c r="F48" s="104">
        <f>ROUND(VLOOKUP($B48,'[4]3.ข้อมูลงบทดลองปัจจุบัน'!$A$5:$CL$846,5,0),2)</f>
        <v>2594297.5</v>
      </c>
      <c r="G48" s="104">
        <f>ROUND(VLOOKUP($B48,'[4]3.ข้อมูลงบทดลองปัจจุบัน'!$A$5:$CL$846,6,0),2)</f>
        <v>0</v>
      </c>
      <c r="H48" s="104">
        <f>ROUND(VLOOKUP($B48,'[4]3.ข้อมูลงบทดลองปัจจุบัน'!$A$5:$CL$846,7,0),2)</f>
        <v>625295.5</v>
      </c>
      <c r="I48" s="104">
        <f>ROUND(VLOOKUP($B48,'[4]3.ข้อมูลงบทดลองปัจจุบัน'!$A$5:$CL$846,8,0),2)</f>
        <v>1126469</v>
      </c>
      <c r="J48" s="104">
        <f>ROUND(VLOOKUP($B48,'[4]3.ข้อมูลงบทดลองปัจจุบัน'!$A$5:$CL$846,9,0),2)</f>
        <v>1052651.75</v>
      </c>
      <c r="K48" s="104">
        <f>ROUND(VLOOKUP($B48,'[4]3.ข้อมูลงบทดลองปัจจุบัน'!$A$5:$CL$846,10,0),2)</f>
        <v>4413553</v>
      </c>
      <c r="L48" s="104">
        <f>ROUND(VLOOKUP($B48,'[4]3.ข้อมูลงบทดลองปัจจุบัน'!$A$5:$CL$846,11,0),2)</f>
        <v>6731079.5999999996</v>
      </c>
      <c r="M48" s="104">
        <f>ROUND(VLOOKUP($B48,'[4]3.ข้อมูลงบทดลองปัจจุบัน'!$A$5:$CL$846,12,0),2)</f>
        <v>0</v>
      </c>
      <c r="N48" s="104">
        <f>ROUND(VLOOKUP($B48,'[4]3.ข้อมูลงบทดลองปัจจุบัน'!$A$5:$CL$846,13,0),2)</f>
        <v>971907.2</v>
      </c>
      <c r="O48" s="104">
        <f>ROUND(VLOOKUP($B48,'[4]3.ข้อมูลงบทดลองปัจจุบัน'!$A$5:$CL$846,14,0),2)</f>
        <v>0</v>
      </c>
      <c r="P48" s="104">
        <f>ROUND(VLOOKUP($B48,'[4]3.ข้อมูลงบทดลองปัจจุบัน'!$A$5:$CL$846,15,0),2)</f>
        <v>5255409.46</v>
      </c>
      <c r="Q48" s="104">
        <f>ROUND(VLOOKUP($B48,'[4]3.ข้อมูลงบทดลองปัจจุบัน'!$A$5:$CL$846,16,0),2)</f>
        <v>318895</v>
      </c>
      <c r="R48" s="104">
        <f>ROUND(VLOOKUP($B48,'[4]3.ข้อมูลงบทดลองปัจจุบัน'!$A$5:$CL$846,17,0),2)</f>
        <v>2013259.5</v>
      </c>
      <c r="S48" s="104">
        <f>ROUND(VLOOKUP($B48,'[4]3.ข้อมูลงบทดลองปัจจุบัน'!$A$5:$CL$846,18,0),2)</f>
        <v>281236.8</v>
      </c>
      <c r="T48" s="104">
        <f>ROUND(VLOOKUP($B48,'[4]3.ข้อมูลงบทดลองปัจจุบัน'!$A$5:$CL$846,19,0),2)</f>
        <v>808647.85</v>
      </c>
      <c r="U48" s="104">
        <f>ROUND(VLOOKUP($B48,'[4]3.ข้อมูลงบทดลองปัจจุบัน'!$A$5:$CL$846,20,0),2)</f>
        <v>3869377.55</v>
      </c>
      <c r="V48" s="104">
        <f>ROUND(VLOOKUP($B48,'[4]3.ข้อมูลงบทดลองปัจจุบัน'!$A$5:$CL$846,21,0),2)</f>
        <v>0</v>
      </c>
      <c r="W48" s="104">
        <f>ROUND(VLOOKUP($B48,'[4]3.ข้อมูลงบทดลองปัจจุบัน'!$A$5:$CL$846,22,0),2)</f>
        <v>44876.4</v>
      </c>
      <c r="X48" s="104">
        <f>ROUND(VLOOKUP($B48,'[4]3.ข้อมูลงบทดลองปัจจุบัน'!$A$5:$CL$846,23,0),2)</f>
        <v>2137071.5</v>
      </c>
      <c r="Y48" s="104">
        <f>ROUND(VLOOKUP($B48,'[4]3.ข้อมูลงบทดลองปัจจุบัน'!$A$5:$CL$846,24,0),2)</f>
        <v>0</v>
      </c>
      <c r="Z48" s="104">
        <f>ROUND(VLOOKUP($B48,'[4]3.ข้อมูลงบทดลองปัจจุบัน'!$A$5:$CL$846,25,0),2)</f>
        <v>6534288.5999999996</v>
      </c>
      <c r="AA48" s="104">
        <f>ROUND(VLOOKUP($B48,'[4]3.ข้อมูลงบทดลองปัจจุบัน'!$A$5:$CL$846,26,0),2)</f>
        <v>1455791</v>
      </c>
      <c r="AB48" s="104">
        <f>ROUND(VLOOKUP($B48,'[4]3.ข้อมูลงบทดลองปัจจุบัน'!$A$5:$CL$846,27,0),2)</f>
        <v>0</v>
      </c>
      <c r="AC48" s="104">
        <f>ROUND(VLOOKUP($B48,'[4]3.ข้อมูลงบทดลองปัจจุบัน'!$A$5:$CL$846,28,0),2)</f>
        <v>120136.4</v>
      </c>
      <c r="AD48" s="104">
        <f>ROUND(VLOOKUP($B48,'[4]3.ข้อมูลงบทดลองปัจจุบัน'!$A$5:$CL$846,29,0),2)</f>
        <v>0</v>
      </c>
      <c r="AE48" s="104">
        <f>ROUND(VLOOKUP($B48,'[4]3.ข้อมูลงบทดลองปัจจุบัน'!$A$5:$CL$846,30,0),2)</f>
        <v>1492032</v>
      </c>
      <c r="AF48" s="104">
        <f>ROUND(VLOOKUP($B48,'[4]3.ข้อมูลงบทดลองปัจจุบัน'!$A$5:$CL$846,31,0),2)</f>
        <v>654914</v>
      </c>
      <c r="AG48" s="104">
        <f>ROUND(VLOOKUP($B48,'[4]3.ข้อมูลงบทดลองปัจจุบัน'!$A$5:$CL$846,32,0),2)</f>
        <v>2040721</v>
      </c>
      <c r="AH48" s="104">
        <f>ROUND(VLOOKUP($B48,'[4]3.ข้อมูลงบทดลองปัจจุบัน'!$A$5:$CL$846,33,0),2)</f>
        <v>0</v>
      </c>
      <c r="AI48" s="104">
        <f>ROUND(VLOOKUP($B48,'[4]3.ข้อมูลงบทดลองปัจจุบัน'!$A$5:$CL$846,34,0),2)</f>
        <v>2317188.6800000002</v>
      </c>
      <c r="AJ48" s="104">
        <f>ROUND(VLOOKUP($B48,'[4]3.ข้อมูลงบทดลองปัจจุบัน'!$A$5:$CL$846,35,0),2)</f>
        <v>0</v>
      </c>
      <c r="AK48" s="104">
        <f>ROUND(VLOOKUP($B48,'[4]3.ข้อมูลงบทดลองปัจจุบัน'!$A$5:$CL$846,36,0),2)</f>
        <v>266325</v>
      </c>
      <c r="AL48" s="104">
        <f>ROUND(VLOOKUP($B48,'[4]3.ข้อมูลงบทดลองปัจจุบัน'!$A$5:$CL$846,37,0),2)</f>
        <v>14060623.949999999</v>
      </c>
      <c r="AM48" s="104">
        <f>ROUND(VLOOKUP($B48,'[4]3.ข้อมูลงบทดลองปัจจุบัน'!$A$5:$CL$846,38,0),2)</f>
        <v>0</v>
      </c>
      <c r="AN48" s="104">
        <f>ROUND(VLOOKUP($B48,'[4]3.ข้อมูลงบทดลองปัจจุบัน'!$A$5:$CL$846,39,0),2)</f>
        <v>898692.5</v>
      </c>
      <c r="AO48" s="104">
        <f>ROUND(VLOOKUP($B48,'[4]3.ข้อมูลงบทดลองปัจจุบัน'!$A$5:$CL$846,40,0),2)</f>
        <v>7209881</v>
      </c>
      <c r="AP48" s="104">
        <f>ROUND(VLOOKUP($B48,'[4]3.ข้อมูลงบทดลองปัจจุบัน'!$A$5:$CL$846,41,0),2)</f>
        <v>19727693.300000001</v>
      </c>
      <c r="AQ48" s="104">
        <f>ROUND(VLOOKUP($B48,'[4]3.ข้อมูลงบทดลองปัจจุบัน'!$A$5:$CL$846,42,0),2)</f>
        <v>3919997</v>
      </c>
      <c r="AR48" s="104">
        <f>ROUND(VLOOKUP($B48,'[4]3.ข้อมูลงบทดลองปัจจุบัน'!$A$5:$CL$846,43,0),2)</f>
        <v>0</v>
      </c>
      <c r="AS48" s="104">
        <f>ROUND(VLOOKUP($B48,'[4]3.ข้อมูลงบทดลองปัจจุบัน'!$A$5:$CL$846,44,0),2)</f>
        <v>6968550.2000000002</v>
      </c>
      <c r="AT48" s="104">
        <f>ROUND(VLOOKUP($B48,'[4]3.ข้อมูลงบทดลองปัจจุบัน'!$A$5:$CL$846,45,0),2)</f>
        <v>0</v>
      </c>
      <c r="AU48" s="104">
        <f>ROUND(VLOOKUP($B48,'[4]3.ข้อมูลงบทดลองปัจจุบัน'!$A$5:$CL$846,46,0),2)</f>
        <v>1653172</v>
      </c>
      <c r="AV48" s="104">
        <f>ROUND(VLOOKUP($B48,'[4]3.ข้อมูลงบทดลองปัจจุบัน'!$A$5:$CL$846,47,0),2)</f>
        <v>2100495.4</v>
      </c>
      <c r="AW48" s="104">
        <f>ROUND(VLOOKUP($B48,'[4]3.ข้อมูลงบทดลองปัจจุบัน'!$A$5:$CL$846,48,0),2)</f>
        <v>3067403</v>
      </c>
      <c r="AX48" s="104">
        <f>ROUND(VLOOKUP($B48,'[4]3.ข้อมูลงบทดลองปัจจุบัน'!$A$5:$CL$846,49,0),2)</f>
        <v>690369.25</v>
      </c>
      <c r="AY48" s="104">
        <f>ROUND(VLOOKUP($B48,'[4]3.ข้อมูลงบทดลองปัจจุบัน'!$A$5:$CL$846,50,0),2)</f>
        <v>300860.2</v>
      </c>
      <c r="AZ48" s="104">
        <f>ROUND(VLOOKUP($B48,'[4]3.ข้อมูลงบทดลองปัจจุบัน'!$A$5:$CL$846,51,0),2)</f>
        <v>1039931.8</v>
      </c>
      <c r="BA48" s="104">
        <f>ROUND(VLOOKUP($B48,'[4]3.ข้อมูลงบทดลองปัจจุบัน'!$A$5:$CL$846,52,0),2)</f>
        <v>189935</v>
      </c>
      <c r="BB48" s="104">
        <f>ROUND(VLOOKUP($B48,'[4]3.ข้อมูลงบทดลองปัจจุบัน'!$A$5:$CL$846,53,0),2)</f>
        <v>3570062.75</v>
      </c>
      <c r="BC48" s="104">
        <f>ROUND(VLOOKUP($B48,'[4]3.ข้อมูลงบทดลองปัจจุบัน'!$A$5:$CL$846,54,0),2)</f>
        <v>0</v>
      </c>
      <c r="BD48" s="104">
        <f>ROUND(VLOOKUP($B48,'[4]3.ข้อมูลงบทดลองปัจจุบัน'!$A$5:$CL$846,55,0),2)</f>
        <v>30798272</v>
      </c>
      <c r="BE48" s="104">
        <f>ROUND(VLOOKUP($B48,'[4]3.ข้อมูลงบทดลองปัจจุบัน'!$A$5:$CL$846,56,0),2)</f>
        <v>2591620</v>
      </c>
      <c r="BF48" s="104">
        <f>ROUND(VLOOKUP($B48,'[4]3.ข้อมูลงบทดลองปัจจุบัน'!$A$5:$CL$846,57,0),2)</f>
        <v>1839166.4</v>
      </c>
      <c r="BG48" s="104">
        <f>ROUND(VLOOKUP($B48,'[4]3.ข้อมูลงบทดลองปัจจุบัน'!$A$5:$CL$846,58,0),2)</f>
        <v>0</v>
      </c>
      <c r="BH48" s="104">
        <f>ROUND(VLOOKUP($B48,'[4]3.ข้อมูลงบทดลองปัจจุบัน'!$A$5:$CL$846,59,0),2)</f>
        <v>9516460.8000000007</v>
      </c>
      <c r="BI48" s="104">
        <f>ROUND(VLOOKUP($B48,'[4]3.ข้อมูลงบทดลองปัจจุบัน'!$A$5:$CL$846,60,0),2)</f>
        <v>0</v>
      </c>
      <c r="BJ48" s="104">
        <f>ROUND(VLOOKUP($B48,'[4]3.ข้อมูลงบทดลองปัจจุบัน'!$A$5:$CL$846,61,0),2)</f>
        <v>0</v>
      </c>
      <c r="BK48" s="104">
        <f>ROUND(VLOOKUP($B48,'[4]3.ข้อมูลงบทดลองปัจจุบัน'!$A$5:$CL$846,62,0),2)</f>
        <v>413429</v>
      </c>
      <c r="BL48" s="104">
        <f>ROUND(VLOOKUP($B48,'[4]3.ข้อมูลงบทดลองปัจจุบัน'!$A$5:$CL$846,63,0),2)</f>
        <v>0</v>
      </c>
      <c r="BM48" s="104">
        <f>ROUND(VLOOKUP($B48,'[4]3.ข้อมูลงบทดลองปัจจุบัน'!$A$5:$CL$846,64,0),2)</f>
        <v>1456300</v>
      </c>
      <c r="BN48" s="104">
        <f>ROUND(VLOOKUP($B48,'[4]3.ข้อมูลงบทดลองปัจจุบัน'!$A$5:$CL$846,65,0),2)</f>
        <v>5237508</v>
      </c>
      <c r="BO48" s="104">
        <f>ROUND(VLOOKUP($B48,'[4]3.ข้อมูลงบทดลองปัจจุบัน'!$A$5:$CL$846,66,0),2)</f>
        <v>1226205.3999999999</v>
      </c>
      <c r="BP48" s="104">
        <f>ROUND(VLOOKUP($B48,'[4]3.ข้อมูลงบทดลองปัจจุบัน'!$A$5:$CL$846,67,0),2)</f>
        <v>0</v>
      </c>
      <c r="BQ48" s="104">
        <f>ROUND(VLOOKUP($B48,'[4]3.ข้อมูลงบทดลองปัจจุบัน'!$A$5:$CL$846,68,0),2)</f>
        <v>11490441.800000001</v>
      </c>
      <c r="BR48" s="104">
        <f>ROUND(VLOOKUP($B48,'[4]3.ข้อมูลงบทดลองปัจจุบัน'!$A$5:$CL$846,69,0),2)</f>
        <v>740537.8</v>
      </c>
      <c r="BS48" s="104">
        <f>ROUND(VLOOKUP($B48,'[4]3.ข้อมูลงบทดลองปัจจุบัน'!$A$5:$CL$846,70,0),2)</f>
        <v>92646652.480000004</v>
      </c>
      <c r="BT48" s="104">
        <f>ROUND(VLOOKUP($B48,'[4]3.ข้อมูลงบทดลองปัจจุบัน'!$A$5:$CL$846,71,0),2)</f>
        <v>3398597.4</v>
      </c>
      <c r="BU48" s="104">
        <f>ROUND(VLOOKUP($B48,'[4]3.ข้อมูลงบทดลองปัจจุบัน'!$A$5:$CL$846,72,0),2)</f>
        <v>0</v>
      </c>
      <c r="BV48" s="104">
        <f>ROUND(VLOOKUP($B48,'[4]3.ข้อมูลงบทดลองปัจจุบัน'!$A$5:$CL$846,73,0),2)</f>
        <v>12077447</v>
      </c>
      <c r="BW48" s="104">
        <f>ROUND(VLOOKUP($B48,'[4]3.ข้อมูลงบทดลองปัจจุบัน'!$A$5:$CL$846,74,0),2)</f>
        <v>0</v>
      </c>
      <c r="BX48" s="104">
        <f>ROUND(VLOOKUP($B48,'[4]3.ข้อมูลงบทดลองปัจจุบัน'!$A$5:$CL$846,75,0),2)</f>
        <v>0</v>
      </c>
      <c r="BY48" s="104">
        <f>ROUND(VLOOKUP($B48,'[4]3.ข้อมูลงบทดลองปัจจุบัน'!$A$5:$CL$846,76,0),2)</f>
        <v>58677.599999999999</v>
      </c>
      <c r="BZ48" s="104">
        <f>ROUND(VLOOKUP($B48,'[4]3.ข้อมูลงบทดลองปัจจุบัน'!$A$5:$CL$846,77,0),2)</f>
        <v>0</v>
      </c>
      <c r="CA48" s="104">
        <f>ROUND(VLOOKUP($B48,'[4]3.ข้อมูลงบทดลองปัจจุบัน'!$A$5:$CL$846,78,0),2)</f>
        <v>0</v>
      </c>
      <c r="CB48" s="104">
        <f>ROUND(VLOOKUP($B48,'[4]3.ข้อมูลงบทดลองปัจจุบัน'!$A$5:$CL$846,79,0),2)</f>
        <v>2032074.8</v>
      </c>
      <c r="CC48" s="104">
        <f>ROUND(VLOOKUP($B48,'[4]3.ข้อมูลงบทดลองปัจจุบัน'!$A$5:$CL$846,80,0),2)</f>
        <v>0</v>
      </c>
      <c r="CD48" s="104">
        <f>ROUND(VLOOKUP($B48,'[4]3.ข้อมูลงบทดลองปัจจุบัน'!$A$5:$CL$846,81,0),2)</f>
        <v>13535519.949999999</v>
      </c>
      <c r="CE48" s="104">
        <f>ROUND(VLOOKUP($B48,'[4]3.ข้อมูลงบทดลองปัจจุบัน'!$A$5:$CL$846,82,0),2)</f>
        <v>7670276</v>
      </c>
      <c r="CF48" s="104">
        <f>ROUND(VLOOKUP($B48,'[4]3.ข้อมูลงบทดลองปัจจุบัน'!$A$5:$CL$846,83,0),2)</f>
        <v>3061335.2</v>
      </c>
      <c r="CG48" s="104">
        <f>ROUND(VLOOKUP($B48,'[4]3.ข้อมูลงบทดลองปัจจุบัน'!$A$5:$CL$846,84,0),2)</f>
        <v>0.6</v>
      </c>
      <c r="CH48" s="104">
        <f>ROUND(VLOOKUP($B48,'[4]3.ข้อมูลงบทดลองปัจจุบัน'!$A$5:$CL$846,85,0),2)</f>
        <v>0</v>
      </c>
      <c r="CI48" s="104">
        <f>ROUND(VLOOKUP($B48,'[4]3.ข้อมูลงบทดลองปัจจุบัน'!$A$5:$CL$846,86,0),2)</f>
        <v>535173.80000000005</v>
      </c>
      <c r="CJ48" s="104">
        <f>ROUND(VLOOKUP($B48,'[4]3.ข้อมูลงบทดลองปัจจุบัน'!$A$5:$CL$846,87,0),2)</f>
        <v>913733.4</v>
      </c>
      <c r="CK48" s="104">
        <f>ROUND(VLOOKUP($B48,'[4]3.ข้อมูลงบทดลองปัจจุบัน'!$A$5:$CL$846,88,0),2)</f>
        <v>5518636.5999999996</v>
      </c>
      <c r="CL48" s="104">
        <f>ROUND(VLOOKUP($B48,'[4]3.ข้อมูลงบทดลองปัจจุบัน'!$A$5:$CL$846,89,0),2)</f>
        <v>0</v>
      </c>
      <c r="CM48" s="104">
        <f>ROUND(VLOOKUP($B48,'[4]3.ข้อมูลงบทดลองปัจจุบัน'!$A$5:$CL$846,90,0),2)</f>
        <v>0</v>
      </c>
      <c r="CO48" s="97"/>
    </row>
    <row r="49" spans="1:93" x14ac:dyDescent="0.7">
      <c r="A49" s="18" t="s">
        <v>458</v>
      </c>
      <c r="B49" s="103" t="s">
        <v>489</v>
      </c>
      <c r="C49" s="19" t="s">
        <v>490</v>
      </c>
      <c r="D49" s="104">
        <f>ROUND(VLOOKUP($B49,'[4]3.ข้อมูลงบทดลองปัจจุบัน'!$A$5:$CL$846,3,0),2)</f>
        <v>1106546.3999999999</v>
      </c>
      <c r="E49" s="104">
        <f>ROUND(VLOOKUP($B49,'[4]3.ข้อมูลงบทดลองปัจจุบัน'!$A$5:$CL$846,4,0),2)</f>
        <v>2334.5</v>
      </c>
      <c r="F49" s="104">
        <f>ROUND(VLOOKUP($B49,'[4]3.ข้อมูลงบทดลองปัจจุบัน'!$A$5:$CL$846,5,0),2)</f>
        <v>82682</v>
      </c>
      <c r="G49" s="104">
        <f>ROUND(VLOOKUP($B49,'[4]3.ข้อมูลงบทดลองปัจจุบัน'!$A$5:$CL$846,6,0),2)</f>
        <v>38123</v>
      </c>
      <c r="H49" s="104">
        <f>ROUND(VLOOKUP($B49,'[4]3.ข้อมูลงบทดลองปัจจุบัน'!$A$5:$CL$846,7,0),2)</f>
        <v>0</v>
      </c>
      <c r="I49" s="104">
        <f>ROUND(VLOOKUP($B49,'[4]3.ข้อมูลงบทดลองปัจจุบัน'!$A$5:$CL$846,8,0),2)</f>
        <v>37239</v>
      </c>
      <c r="J49" s="104">
        <f>ROUND(VLOOKUP($B49,'[4]3.ข้อมูลงบทดลองปัจจุบัน'!$A$5:$CL$846,9,0),2)</f>
        <v>18714.5</v>
      </c>
      <c r="K49" s="104">
        <f>ROUND(VLOOKUP($B49,'[4]3.ข้อมูลงบทดลองปัจจุบัน'!$A$5:$CL$846,10,0),2)</f>
        <v>0</v>
      </c>
      <c r="L49" s="104">
        <f>ROUND(VLOOKUP($B49,'[4]3.ข้อมูลงบทดลองปัจจุบัน'!$A$5:$CL$846,11,0),2)</f>
        <v>0</v>
      </c>
      <c r="M49" s="104">
        <f>ROUND(VLOOKUP($B49,'[4]3.ข้อมูลงบทดลองปัจจุบัน'!$A$5:$CL$846,12,0),2)</f>
        <v>2011</v>
      </c>
      <c r="N49" s="104">
        <f>ROUND(VLOOKUP($B49,'[4]3.ข้อมูลงบทดลองปัจจุบัน'!$A$5:$CL$846,13,0),2)</f>
        <v>80107</v>
      </c>
      <c r="O49" s="104">
        <f>ROUND(VLOOKUP($B49,'[4]3.ข้อมูลงบทดลองปัจจุบัน'!$A$5:$CL$846,14,0),2)</f>
        <v>0</v>
      </c>
      <c r="P49" s="104">
        <f>ROUND(VLOOKUP($B49,'[4]3.ข้อมูลงบทดลองปัจจุบัน'!$A$5:$CL$846,15,0),2)</f>
        <v>366448.8</v>
      </c>
      <c r="Q49" s="104">
        <f>ROUND(VLOOKUP($B49,'[4]3.ข้อมูลงบทดลองปัจจุบัน'!$A$5:$CL$846,16,0),2)</f>
        <v>0</v>
      </c>
      <c r="R49" s="104">
        <f>ROUND(VLOOKUP($B49,'[4]3.ข้อมูลงบทดลองปัจจุบัน'!$A$5:$CL$846,17,0),2)</f>
        <v>2873.5</v>
      </c>
      <c r="S49" s="104">
        <f>ROUND(VLOOKUP($B49,'[4]3.ข้อมูลงบทดลองปัจจุบัน'!$A$5:$CL$846,18,0),2)</f>
        <v>0</v>
      </c>
      <c r="T49" s="104">
        <f>ROUND(VLOOKUP($B49,'[4]3.ข้อมูลงบทดลองปัจจุบัน'!$A$5:$CL$846,19,0),2)</f>
        <v>19384.919999999998</v>
      </c>
      <c r="U49" s="104">
        <f>ROUND(VLOOKUP($B49,'[4]3.ข้อมูลงบทดลองปัจจุบัน'!$A$5:$CL$846,20,0),2)</f>
        <v>28738.5</v>
      </c>
      <c r="V49" s="104">
        <f>ROUND(VLOOKUP($B49,'[4]3.ข้อมูลงบทดลองปัจจุบัน'!$A$5:$CL$846,21,0),2)</f>
        <v>22452</v>
      </c>
      <c r="W49" s="104">
        <f>ROUND(VLOOKUP($B49,'[4]3.ข้อมูลงบทดลองปัจจุบัน'!$A$5:$CL$846,22,0),2)</f>
        <v>41082.5</v>
      </c>
      <c r="X49" s="104">
        <f>ROUND(VLOOKUP($B49,'[4]3.ข้อมูลงบทดลองปัจจุบัน'!$A$5:$CL$846,23,0),2)</f>
        <v>812223</v>
      </c>
      <c r="Y49" s="104">
        <f>ROUND(VLOOKUP($B49,'[4]3.ข้อมูลงบทดลองปัจจุบัน'!$A$5:$CL$846,24,0),2)</f>
        <v>36021</v>
      </c>
      <c r="Z49" s="104">
        <f>ROUND(VLOOKUP($B49,'[4]3.ข้อมูลงบทดลองปัจจุบัน'!$A$5:$CL$846,25,0),2)</f>
        <v>308451</v>
      </c>
      <c r="AA49" s="104">
        <f>ROUND(VLOOKUP($B49,'[4]3.ข้อมูลงบทดลองปัจจุบัน'!$A$5:$CL$846,26,0),2)</f>
        <v>83259</v>
      </c>
      <c r="AB49" s="104">
        <f>ROUND(VLOOKUP($B49,'[4]3.ข้อมูลงบทดลองปัจจุบัน'!$A$5:$CL$846,27,0),2)</f>
        <v>0</v>
      </c>
      <c r="AC49" s="104">
        <f>ROUND(VLOOKUP($B49,'[4]3.ข้อมูลงบทดลองปัจจุบัน'!$A$5:$CL$846,28,0),2)</f>
        <v>36528</v>
      </c>
      <c r="AD49" s="104">
        <f>ROUND(VLOOKUP($B49,'[4]3.ข้อมูลงบทดลองปัจจุบัน'!$A$5:$CL$846,29,0),2)</f>
        <v>5567</v>
      </c>
      <c r="AE49" s="104">
        <f>ROUND(VLOOKUP($B49,'[4]3.ข้อมูลงบทดลองปัจจุบัน'!$A$5:$CL$846,30,0),2)</f>
        <v>67339</v>
      </c>
      <c r="AF49" s="104">
        <f>ROUND(VLOOKUP($B49,'[4]3.ข้อมูลงบทดลองปัจจุบัน'!$A$5:$CL$846,31,0),2)</f>
        <v>0</v>
      </c>
      <c r="AG49" s="104">
        <f>ROUND(VLOOKUP($B49,'[4]3.ข้อมูลงบทดลองปัจจุบัน'!$A$5:$CL$846,32,0),2)</f>
        <v>8571</v>
      </c>
      <c r="AH49" s="104">
        <f>ROUND(VLOOKUP($B49,'[4]3.ข้อมูลงบทดลองปัจจุบัน'!$A$5:$CL$846,33,0),2)</f>
        <v>3670</v>
      </c>
      <c r="AI49" s="104">
        <f>ROUND(VLOOKUP($B49,'[4]3.ข้อมูลงบทดลองปัจจุบัน'!$A$5:$CL$846,34,0),2)</f>
        <v>49597</v>
      </c>
      <c r="AJ49" s="104">
        <f>ROUND(VLOOKUP($B49,'[4]3.ข้อมูลงบทดลองปัจจุบัน'!$A$5:$CL$846,35,0),2)</f>
        <v>94395</v>
      </c>
      <c r="AK49" s="104">
        <f>ROUND(VLOOKUP($B49,'[4]3.ข้อมูลงบทดลองปัจจุบัน'!$A$5:$CL$846,36,0),2)</f>
        <v>15942</v>
      </c>
      <c r="AL49" s="104">
        <f>ROUND(VLOOKUP($B49,'[4]3.ข้อมูลงบทดลองปัจจุบัน'!$A$5:$CL$846,37,0),2)</f>
        <v>147258.76999999999</v>
      </c>
      <c r="AM49" s="104">
        <f>ROUND(VLOOKUP($B49,'[4]3.ข้อมูลงบทดลองปัจจุบัน'!$A$5:$CL$846,38,0),2)</f>
        <v>0</v>
      </c>
      <c r="AN49" s="104">
        <f>ROUND(VLOOKUP($B49,'[4]3.ข้อมูลงบทดลองปัจจุบัน'!$A$5:$CL$846,39,0),2)</f>
        <v>7500.5</v>
      </c>
      <c r="AO49" s="104">
        <f>ROUND(VLOOKUP($B49,'[4]3.ข้อมูลงบทดลองปัจจุบัน'!$A$5:$CL$846,40,0),2)</f>
        <v>12957</v>
      </c>
      <c r="AP49" s="104">
        <f>ROUND(VLOOKUP($B49,'[4]3.ข้อมูลงบทดลองปัจจุบัน'!$A$5:$CL$846,41,0),2)</f>
        <v>23985</v>
      </c>
      <c r="AQ49" s="104">
        <f>ROUND(VLOOKUP($B49,'[4]3.ข้อมูลงบทดลองปัจจุบัน'!$A$5:$CL$846,42,0),2)</f>
        <v>0</v>
      </c>
      <c r="AR49" s="104">
        <f>ROUND(VLOOKUP($B49,'[4]3.ข้อมูลงบทดลองปัจจุบัน'!$A$5:$CL$846,43,0),2)</f>
        <v>8348</v>
      </c>
      <c r="AS49" s="104">
        <f>ROUND(VLOOKUP($B49,'[4]3.ข้อมูลงบทดลองปัจจุบัน'!$A$5:$CL$846,44,0),2)</f>
        <v>91557</v>
      </c>
      <c r="AT49" s="104">
        <f>ROUND(VLOOKUP($B49,'[4]3.ข้อมูลงบทดลองปัจจุบัน'!$A$5:$CL$846,45,0),2)</f>
        <v>297223.75</v>
      </c>
      <c r="AU49" s="104">
        <f>ROUND(VLOOKUP($B49,'[4]3.ข้อมูลงบทดลองปัจจุบัน'!$A$5:$CL$846,46,0),2)</f>
        <v>0</v>
      </c>
      <c r="AV49" s="104">
        <f>ROUND(VLOOKUP($B49,'[4]3.ข้อมูลงบทดลองปัจจุบัน'!$A$5:$CL$846,47,0),2)</f>
        <v>58027.47</v>
      </c>
      <c r="AW49" s="104">
        <f>ROUND(VLOOKUP($B49,'[4]3.ข้อมูลงบทดลองปัจจุบัน'!$A$5:$CL$846,48,0),2)</f>
        <v>1528</v>
      </c>
      <c r="AX49" s="104">
        <f>ROUND(VLOOKUP($B49,'[4]3.ข้อมูลงบทดลองปัจจุบัน'!$A$5:$CL$846,49,0),2)</f>
        <v>66120</v>
      </c>
      <c r="AY49" s="104">
        <f>ROUND(VLOOKUP($B49,'[4]3.ข้อมูลงบทดลองปัจจุบัน'!$A$5:$CL$846,50,0),2)</f>
        <v>10144</v>
      </c>
      <c r="AZ49" s="104">
        <f>ROUND(VLOOKUP($B49,'[4]3.ข้อมูลงบทดลองปัจจุบัน'!$A$5:$CL$846,51,0),2)</f>
        <v>0</v>
      </c>
      <c r="BA49" s="104">
        <f>ROUND(VLOOKUP($B49,'[4]3.ข้อมูลงบทดลองปัจจุบัน'!$A$5:$CL$846,52,0),2)</f>
        <v>5119</v>
      </c>
      <c r="BB49" s="104">
        <f>ROUND(VLOOKUP($B49,'[4]3.ข้อมูลงบทดลองปัจจุบัน'!$A$5:$CL$846,53,0),2)</f>
        <v>174760.5</v>
      </c>
      <c r="BC49" s="104">
        <f>ROUND(VLOOKUP($B49,'[4]3.ข้อมูลงบทดลองปัจจุบัน'!$A$5:$CL$846,54,0),2)</f>
        <v>2403</v>
      </c>
      <c r="BD49" s="104">
        <f>ROUND(VLOOKUP($B49,'[4]3.ข้อมูลงบทดลองปัจจุบัน'!$A$5:$CL$846,55,0),2)</f>
        <v>693252.5</v>
      </c>
      <c r="BE49" s="104">
        <f>ROUND(VLOOKUP($B49,'[4]3.ข้อมูลงบทดลองปัจจุบัน'!$A$5:$CL$846,56,0),2)</f>
        <v>525029.5</v>
      </c>
      <c r="BF49" s="104">
        <f>ROUND(VLOOKUP($B49,'[4]3.ข้อมูลงบทดลองปัจจุบัน'!$A$5:$CL$846,57,0),2)</f>
        <v>159264.25</v>
      </c>
      <c r="BG49" s="104">
        <f>ROUND(VLOOKUP($B49,'[4]3.ข้อมูลงบทดลองปัจจุบัน'!$A$5:$CL$846,58,0),2)</f>
        <v>12709</v>
      </c>
      <c r="BH49" s="104">
        <f>ROUND(VLOOKUP($B49,'[4]3.ข้อมูลงบทดลองปัจจุบัน'!$A$5:$CL$846,59,0),2)</f>
        <v>166250.49</v>
      </c>
      <c r="BI49" s="104">
        <f>ROUND(VLOOKUP($B49,'[4]3.ข้อมูลงบทดลองปัจจุบัน'!$A$5:$CL$846,60,0),2)</f>
        <v>0</v>
      </c>
      <c r="BJ49" s="104">
        <f>ROUND(VLOOKUP($B49,'[4]3.ข้อมูลงบทดลองปัจจุบัน'!$A$5:$CL$846,61,0),2)</f>
        <v>0</v>
      </c>
      <c r="BK49" s="104">
        <f>ROUND(VLOOKUP($B49,'[4]3.ข้อมูลงบทดลองปัจจุบัน'!$A$5:$CL$846,62,0),2)</f>
        <v>0</v>
      </c>
      <c r="BL49" s="104">
        <f>ROUND(VLOOKUP($B49,'[4]3.ข้อมูลงบทดลองปัจจุบัน'!$A$5:$CL$846,63,0),2)</f>
        <v>0</v>
      </c>
      <c r="BM49" s="104">
        <f>ROUND(VLOOKUP($B49,'[4]3.ข้อมูลงบทดลองปัจจุบัน'!$A$5:$CL$846,64,0),2)</f>
        <v>62128.75</v>
      </c>
      <c r="BN49" s="104">
        <f>ROUND(VLOOKUP($B49,'[4]3.ข้อมูลงบทดลองปัจจุบัน'!$A$5:$CL$846,65,0),2)</f>
        <v>96737</v>
      </c>
      <c r="BO49" s="104">
        <f>ROUND(VLOOKUP($B49,'[4]3.ข้อมูลงบทดลองปัจจุบัน'!$A$5:$CL$846,66,0),2)</f>
        <v>0</v>
      </c>
      <c r="BP49" s="104">
        <f>ROUND(VLOOKUP($B49,'[4]3.ข้อมูลงบทดลองปัจจุบัน'!$A$5:$CL$846,67,0),2)</f>
        <v>60701</v>
      </c>
      <c r="BQ49" s="104">
        <f>ROUND(VLOOKUP($B49,'[4]3.ข้อมูลงบทดลองปัจจุบัน'!$A$5:$CL$846,68,0),2)</f>
        <v>25582</v>
      </c>
      <c r="BR49" s="104">
        <f>ROUND(VLOOKUP($B49,'[4]3.ข้อมูลงบทดลองปัจจุบัน'!$A$5:$CL$846,69,0),2)</f>
        <v>219482</v>
      </c>
      <c r="BS49" s="104">
        <f>ROUND(VLOOKUP($B49,'[4]3.ข้อมูลงบทดลองปัจจุบัน'!$A$5:$CL$846,70,0),2)</f>
        <v>661878</v>
      </c>
      <c r="BT49" s="104">
        <f>ROUND(VLOOKUP($B49,'[4]3.ข้อมูลงบทดลองปัจจุบัน'!$A$5:$CL$846,71,0),2)</f>
        <v>0</v>
      </c>
      <c r="BU49" s="104">
        <f>ROUND(VLOOKUP($B49,'[4]3.ข้อมูลงบทดลองปัจจุบัน'!$A$5:$CL$846,72,0),2)</f>
        <v>43300</v>
      </c>
      <c r="BV49" s="104">
        <f>ROUND(VLOOKUP($B49,'[4]3.ข้อมูลงบทดลองปัจจุบัน'!$A$5:$CL$846,73,0),2)</f>
        <v>16508</v>
      </c>
      <c r="BW49" s="104">
        <f>ROUND(VLOOKUP($B49,'[4]3.ข้อมูลงบทดลองปัจจุบัน'!$A$5:$CL$846,74,0),2)</f>
        <v>0</v>
      </c>
      <c r="BX49" s="104">
        <f>ROUND(VLOOKUP($B49,'[4]3.ข้อมูลงบทดลองปัจจุบัน'!$A$5:$CL$846,75,0),2)</f>
        <v>0</v>
      </c>
      <c r="BY49" s="104">
        <f>ROUND(VLOOKUP($B49,'[4]3.ข้อมูลงบทดลองปัจจุบัน'!$A$5:$CL$846,76,0),2)</f>
        <v>46023.5</v>
      </c>
      <c r="BZ49" s="104">
        <f>ROUND(VLOOKUP($B49,'[4]3.ข้อมูลงบทดลองปัจจุบัน'!$A$5:$CL$846,77,0),2)</f>
        <v>7779</v>
      </c>
      <c r="CA49" s="104">
        <f>ROUND(VLOOKUP($B49,'[4]3.ข้อมูลงบทดลองปัจจุบัน'!$A$5:$CL$846,78,0),2)</f>
        <v>9379</v>
      </c>
      <c r="CB49" s="104">
        <f>ROUND(VLOOKUP($B49,'[4]3.ข้อมูลงบทดลองปัจจุบัน'!$A$5:$CL$846,79,0),2)</f>
        <v>0</v>
      </c>
      <c r="CC49" s="104">
        <f>ROUND(VLOOKUP($B49,'[4]3.ข้อมูลงบทดลองปัจจุบัน'!$A$5:$CL$846,80,0),2)</f>
        <v>0</v>
      </c>
      <c r="CD49" s="104">
        <f>ROUND(VLOOKUP($B49,'[4]3.ข้อมูลงบทดลองปัจจุบัน'!$A$5:$CL$846,81,0),2)</f>
        <v>14497</v>
      </c>
      <c r="CE49" s="104">
        <f>ROUND(VLOOKUP($B49,'[4]3.ข้อมูลงบทดลองปัจจุบัน'!$A$5:$CL$846,82,0),2)</f>
        <v>108787</v>
      </c>
      <c r="CF49" s="104">
        <f>ROUND(VLOOKUP($B49,'[4]3.ข้อมูลงบทดลองปัจจุบัน'!$A$5:$CL$846,83,0),2)</f>
        <v>27586</v>
      </c>
      <c r="CG49" s="104">
        <f>ROUND(VLOOKUP($B49,'[4]3.ข้อมูลงบทดลองปัจจุบัน'!$A$5:$CL$846,84,0),2)</f>
        <v>0</v>
      </c>
      <c r="CH49" s="104">
        <f>ROUND(VLOOKUP($B49,'[4]3.ข้อมูลงบทดลองปัจจุบัน'!$A$5:$CL$846,85,0),2)</f>
        <v>2367</v>
      </c>
      <c r="CI49" s="104">
        <f>ROUND(VLOOKUP($B49,'[4]3.ข้อมูลงบทดลองปัจจุบัน'!$A$5:$CL$846,86,0),2)</f>
        <v>0</v>
      </c>
      <c r="CJ49" s="104">
        <f>ROUND(VLOOKUP($B49,'[4]3.ข้อมูลงบทดลองปัจจุบัน'!$A$5:$CL$846,87,0),2)</f>
        <v>0</v>
      </c>
      <c r="CK49" s="104">
        <f>ROUND(VLOOKUP($B49,'[4]3.ข้อมูลงบทดลองปัจจุบัน'!$A$5:$CL$846,88,0),2)</f>
        <v>7286</v>
      </c>
      <c r="CL49" s="104">
        <f>ROUND(VLOOKUP($B49,'[4]3.ข้อมูลงบทดลองปัจจุบัน'!$A$5:$CL$846,89,0),2)</f>
        <v>0</v>
      </c>
      <c r="CM49" s="104">
        <f>ROUND(VLOOKUP($B49,'[4]3.ข้อมูลงบทดลองปัจจุบัน'!$A$5:$CL$846,90,0),2)</f>
        <v>0</v>
      </c>
      <c r="CO49" s="97"/>
    </row>
    <row r="50" spans="1:93" x14ac:dyDescent="0.7">
      <c r="A50" s="18" t="s">
        <v>458</v>
      </c>
      <c r="B50" s="103" t="s">
        <v>491</v>
      </c>
      <c r="C50" s="19" t="s">
        <v>492</v>
      </c>
      <c r="D50" s="104">
        <f>ROUND(VLOOKUP($B50,'[4]3.ข้อมูลงบทดลองปัจจุบัน'!$A$5:$CL$846,3,0),2)</f>
        <v>8723.6</v>
      </c>
      <c r="E50" s="104">
        <f>ROUND(VLOOKUP($B50,'[4]3.ข้อมูลงบทดลองปัจจุบัน'!$A$5:$CL$846,4,0),2)</f>
        <v>0</v>
      </c>
      <c r="F50" s="104">
        <f>ROUND(VLOOKUP($B50,'[4]3.ข้อมูลงบทดลองปัจจุบัน'!$A$5:$CL$846,5,0),2)</f>
        <v>0</v>
      </c>
      <c r="G50" s="104">
        <f>ROUND(VLOOKUP($B50,'[4]3.ข้อมูลงบทดลองปัจจุบัน'!$A$5:$CL$846,6,0),2)</f>
        <v>0</v>
      </c>
      <c r="H50" s="104">
        <f>ROUND(VLOOKUP($B50,'[4]3.ข้อมูลงบทดลองปัจจุบัน'!$A$5:$CL$846,7,0),2)</f>
        <v>0</v>
      </c>
      <c r="I50" s="104">
        <f>ROUND(VLOOKUP($B50,'[4]3.ข้อมูลงบทดลองปัจจุบัน'!$A$5:$CL$846,8,0),2)</f>
        <v>0</v>
      </c>
      <c r="J50" s="104">
        <f>ROUND(VLOOKUP($B50,'[4]3.ข้อมูลงบทดลองปัจจุบัน'!$A$5:$CL$846,9,0),2)</f>
        <v>0</v>
      </c>
      <c r="K50" s="104">
        <f>ROUND(VLOOKUP($B50,'[4]3.ข้อมูลงบทดลองปัจจุบัน'!$A$5:$CL$846,10,0),2)</f>
        <v>0</v>
      </c>
      <c r="L50" s="104">
        <f>ROUND(VLOOKUP($B50,'[4]3.ข้อมูลงบทดลองปัจจุบัน'!$A$5:$CL$846,11,0),2)</f>
        <v>0</v>
      </c>
      <c r="M50" s="104">
        <f>ROUND(VLOOKUP($B50,'[4]3.ข้อมูลงบทดลองปัจจุบัน'!$A$5:$CL$846,12,0),2)</f>
        <v>0</v>
      </c>
      <c r="N50" s="104">
        <f>ROUND(VLOOKUP($B50,'[4]3.ข้อมูลงบทดลองปัจจุบัน'!$A$5:$CL$846,13,0),2)</f>
        <v>80887</v>
      </c>
      <c r="O50" s="104">
        <f>ROUND(VLOOKUP($B50,'[4]3.ข้อมูลงบทดลองปัจจุบัน'!$A$5:$CL$846,14,0),2)</f>
        <v>0</v>
      </c>
      <c r="P50" s="104">
        <f>ROUND(VLOOKUP($B50,'[4]3.ข้อมูลงบทดลองปัจจุบัน'!$A$5:$CL$846,15,0),2)</f>
        <v>244010</v>
      </c>
      <c r="Q50" s="104">
        <f>ROUND(VLOOKUP($B50,'[4]3.ข้อมูลงบทดลองปัจจุบัน'!$A$5:$CL$846,16,0),2)</f>
        <v>0</v>
      </c>
      <c r="R50" s="104">
        <f>ROUND(VLOOKUP($B50,'[4]3.ข้อมูลงบทดลองปัจจุบัน'!$A$5:$CL$846,17,0),2)</f>
        <v>0</v>
      </c>
      <c r="S50" s="104">
        <f>ROUND(VLOOKUP($B50,'[4]3.ข้อมูลงบทดลองปัจจุบัน'!$A$5:$CL$846,18,0),2)</f>
        <v>0</v>
      </c>
      <c r="T50" s="104">
        <f>ROUND(VLOOKUP($B50,'[4]3.ข้อมูลงบทดลองปัจจุบัน'!$A$5:$CL$846,19,0),2)</f>
        <v>0</v>
      </c>
      <c r="U50" s="104">
        <f>ROUND(VLOOKUP($B50,'[4]3.ข้อมูลงบทดลองปัจจุบัน'!$A$5:$CL$846,20,0),2)</f>
        <v>0</v>
      </c>
      <c r="V50" s="104">
        <f>ROUND(VLOOKUP($B50,'[4]3.ข้อมูลงบทดลองปัจจุบัน'!$A$5:$CL$846,21,0),2)</f>
        <v>0</v>
      </c>
      <c r="W50" s="104">
        <f>ROUND(VLOOKUP($B50,'[4]3.ข้อมูลงบทดลองปัจจุบัน'!$A$5:$CL$846,22,0),2)</f>
        <v>0</v>
      </c>
      <c r="X50" s="104">
        <f>ROUND(VLOOKUP($B50,'[4]3.ข้อมูลงบทดลองปัจจุบัน'!$A$5:$CL$846,23,0),2)</f>
        <v>379393</v>
      </c>
      <c r="Y50" s="104">
        <f>ROUND(VLOOKUP($B50,'[4]3.ข้อมูลงบทดลองปัจจุบัน'!$A$5:$CL$846,24,0),2)</f>
        <v>0</v>
      </c>
      <c r="Z50" s="104">
        <f>ROUND(VLOOKUP($B50,'[4]3.ข้อมูลงบทดลองปัจจุบัน'!$A$5:$CL$846,25,0),2)</f>
        <v>0</v>
      </c>
      <c r="AA50" s="104">
        <f>ROUND(VLOOKUP($B50,'[4]3.ข้อมูลงบทดลองปัจจุบัน'!$A$5:$CL$846,26,0),2)</f>
        <v>0</v>
      </c>
      <c r="AB50" s="104">
        <f>ROUND(VLOOKUP($B50,'[4]3.ข้อมูลงบทดลองปัจจุบัน'!$A$5:$CL$846,27,0),2)</f>
        <v>0</v>
      </c>
      <c r="AC50" s="104">
        <f>ROUND(VLOOKUP($B50,'[4]3.ข้อมูลงบทดลองปัจจุบัน'!$A$5:$CL$846,28,0),2)</f>
        <v>0</v>
      </c>
      <c r="AD50" s="104">
        <f>ROUND(VLOOKUP($B50,'[4]3.ข้อมูลงบทดลองปัจจุบัน'!$A$5:$CL$846,29,0),2)</f>
        <v>0</v>
      </c>
      <c r="AE50" s="104">
        <f>ROUND(VLOOKUP($B50,'[4]3.ข้อมูลงบทดลองปัจจุบัน'!$A$5:$CL$846,30,0),2)</f>
        <v>0</v>
      </c>
      <c r="AF50" s="104">
        <f>ROUND(VLOOKUP($B50,'[4]3.ข้อมูลงบทดลองปัจจุบัน'!$A$5:$CL$846,31,0),2)</f>
        <v>0</v>
      </c>
      <c r="AG50" s="104">
        <f>ROUND(VLOOKUP($B50,'[4]3.ข้อมูลงบทดลองปัจจุบัน'!$A$5:$CL$846,32,0),2)</f>
        <v>0</v>
      </c>
      <c r="AH50" s="104">
        <f>ROUND(VLOOKUP($B50,'[4]3.ข้อมูลงบทดลองปัจจุบัน'!$A$5:$CL$846,33,0),2)</f>
        <v>5675</v>
      </c>
      <c r="AI50" s="104">
        <f>ROUND(VLOOKUP($B50,'[4]3.ข้อมูลงบทดลองปัจจุบัน'!$A$5:$CL$846,34,0),2)</f>
        <v>23708</v>
      </c>
      <c r="AJ50" s="104">
        <f>ROUND(VLOOKUP($B50,'[4]3.ข้อมูลงบทดลองปัจจุบัน'!$A$5:$CL$846,35,0),2)</f>
        <v>0</v>
      </c>
      <c r="AK50" s="104">
        <f>ROUND(VLOOKUP($B50,'[4]3.ข้อมูลงบทดลองปัจจุบัน'!$A$5:$CL$846,36,0),2)</f>
        <v>0</v>
      </c>
      <c r="AL50" s="104">
        <f>ROUND(VLOOKUP($B50,'[4]3.ข้อมูลงบทดลองปัจจุบัน'!$A$5:$CL$846,37,0),2)</f>
        <v>349649.06</v>
      </c>
      <c r="AM50" s="104">
        <f>ROUND(VLOOKUP($B50,'[4]3.ข้อมูลงบทดลองปัจจุบัน'!$A$5:$CL$846,38,0),2)</f>
        <v>0</v>
      </c>
      <c r="AN50" s="104">
        <f>ROUND(VLOOKUP($B50,'[4]3.ข้อมูลงบทดลองปัจจุบัน'!$A$5:$CL$846,39,0),2)</f>
        <v>0</v>
      </c>
      <c r="AO50" s="104">
        <f>ROUND(VLOOKUP($B50,'[4]3.ข้อมูลงบทดลองปัจจุบัน'!$A$5:$CL$846,40,0),2)</f>
        <v>0</v>
      </c>
      <c r="AP50" s="104">
        <f>ROUND(VLOOKUP($B50,'[4]3.ข้อมูลงบทดลองปัจจุบัน'!$A$5:$CL$846,41,0),2)</f>
        <v>0</v>
      </c>
      <c r="AQ50" s="104">
        <f>ROUND(VLOOKUP($B50,'[4]3.ข้อมูลงบทดลองปัจจุบัน'!$A$5:$CL$846,42,0),2)</f>
        <v>0</v>
      </c>
      <c r="AR50" s="104">
        <f>ROUND(VLOOKUP($B50,'[4]3.ข้อมูลงบทดลองปัจจุบัน'!$A$5:$CL$846,43,0),2)</f>
        <v>0</v>
      </c>
      <c r="AS50" s="104">
        <f>ROUND(VLOOKUP($B50,'[4]3.ข้อมูลงบทดลองปัจจุบัน'!$A$5:$CL$846,44,0),2)</f>
        <v>16609</v>
      </c>
      <c r="AT50" s="104">
        <f>ROUND(VLOOKUP($B50,'[4]3.ข้อมูลงบทดลองปัจจุบัน'!$A$5:$CL$846,45,0),2)</f>
        <v>0</v>
      </c>
      <c r="AU50" s="104">
        <f>ROUND(VLOOKUP($B50,'[4]3.ข้อมูลงบทดลองปัจจุบัน'!$A$5:$CL$846,46,0),2)</f>
        <v>0</v>
      </c>
      <c r="AV50" s="104">
        <f>ROUND(VLOOKUP($B50,'[4]3.ข้อมูลงบทดลองปัจจุบัน'!$A$5:$CL$846,47,0),2)</f>
        <v>0</v>
      </c>
      <c r="AW50" s="104">
        <f>ROUND(VLOOKUP($B50,'[4]3.ข้อมูลงบทดลองปัจจุบัน'!$A$5:$CL$846,48,0),2)</f>
        <v>0</v>
      </c>
      <c r="AX50" s="104">
        <f>ROUND(VLOOKUP($B50,'[4]3.ข้อมูลงบทดลองปัจจุบัน'!$A$5:$CL$846,49,0),2)</f>
        <v>0</v>
      </c>
      <c r="AY50" s="104">
        <f>ROUND(VLOOKUP($B50,'[4]3.ข้อมูลงบทดลองปัจจุบัน'!$A$5:$CL$846,50,0),2)</f>
        <v>0</v>
      </c>
      <c r="AZ50" s="104">
        <f>ROUND(VLOOKUP($B50,'[4]3.ข้อมูลงบทดลองปัจจุบัน'!$A$5:$CL$846,51,0),2)</f>
        <v>0</v>
      </c>
      <c r="BA50" s="104">
        <f>ROUND(VLOOKUP($B50,'[4]3.ข้อมูลงบทดลองปัจจุบัน'!$A$5:$CL$846,52,0),2)</f>
        <v>0</v>
      </c>
      <c r="BB50" s="104">
        <f>ROUND(VLOOKUP($B50,'[4]3.ข้อมูลงบทดลองปัจจุบัน'!$A$5:$CL$846,53,0),2)</f>
        <v>0</v>
      </c>
      <c r="BC50" s="104">
        <f>ROUND(VLOOKUP($B50,'[4]3.ข้อมูลงบทดลองปัจจุบัน'!$A$5:$CL$846,54,0),2)</f>
        <v>0</v>
      </c>
      <c r="BD50" s="104">
        <f>ROUND(VLOOKUP($B50,'[4]3.ข้อมูลงบทดลองปัจจุบัน'!$A$5:$CL$846,55,0),2)</f>
        <v>244115.75</v>
      </c>
      <c r="BE50" s="104">
        <f>ROUND(VLOOKUP($B50,'[4]3.ข้อมูลงบทดลองปัจจุบัน'!$A$5:$CL$846,56,0),2)</f>
        <v>0</v>
      </c>
      <c r="BF50" s="104">
        <f>ROUND(VLOOKUP($B50,'[4]3.ข้อมูลงบทดลองปัจจุบัน'!$A$5:$CL$846,57,0),2)</f>
        <v>0</v>
      </c>
      <c r="BG50" s="104">
        <f>ROUND(VLOOKUP($B50,'[4]3.ข้อมูลงบทดลองปัจจุบัน'!$A$5:$CL$846,58,0),2)</f>
        <v>0</v>
      </c>
      <c r="BH50" s="104">
        <f>ROUND(VLOOKUP($B50,'[4]3.ข้อมูลงบทดลองปัจจุบัน'!$A$5:$CL$846,59,0),2)</f>
        <v>118210</v>
      </c>
      <c r="BI50" s="104">
        <f>ROUND(VLOOKUP($B50,'[4]3.ข้อมูลงบทดลองปัจจุบัน'!$A$5:$CL$846,60,0),2)</f>
        <v>0</v>
      </c>
      <c r="BJ50" s="104">
        <f>ROUND(VLOOKUP($B50,'[4]3.ข้อมูลงบทดลองปัจจุบัน'!$A$5:$CL$846,61,0),2)</f>
        <v>0</v>
      </c>
      <c r="BK50" s="104">
        <f>ROUND(VLOOKUP($B50,'[4]3.ข้อมูลงบทดลองปัจจุบัน'!$A$5:$CL$846,62,0),2)</f>
        <v>0</v>
      </c>
      <c r="BL50" s="104">
        <f>ROUND(VLOOKUP($B50,'[4]3.ข้อมูลงบทดลองปัจจุบัน'!$A$5:$CL$846,63,0),2)</f>
        <v>7388.5</v>
      </c>
      <c r="BM50" s="104">
        <f>ROUND(VLOOKUP($B50,'[4]3.ข้อมูลงบทดลองปัจจุบัน'!$A$5:$CL$846,64,0),2)</f>
        <v>56701.5</v>
      </c>
      <c r="BN50" s="104">
        <f>ROUND(VLOOKUP($B50,'[4]3.ข้อมูลงบทดลองปัจจุบัน'!$A$5:$CL$846,65,0),2)</f>
        <v>0</v>
      </c>
      <c r="BO50" s="104">
        <f>ROUND(VLOOKUP($B50,'[4]3.ข้อมูลงบทดลองปัจจุบัน'!$A$5:$CL$846,66,0),2)</f>
        <v>0</v>
      </c>
      <c r="BP50" s="104">
        <f>ROUND(VLOOKUP($B50,'[4]3.ข้อมูลงบทดลองปัจจุบัน'!$A$5:$CL$846,67,0),2)</f>
        <v>0</v>
      </c>
      <c r="BQ50" s="104">
        <f>ROUND(VLOOKUP($B50,'[4]3.ข้อมูลงบทดลองปัจจุบัน'!$A$5:$CL$846,68,0),2)</f>
        <v>0</v>
      </c>
      <c r="BR50" s="104">
        <f>ROUND(VLOOKUP($B50,'[4]3.ข้อมูลงบทดลองปัจจุบัน'!$A$5:$CL$846,69,0),2)</f>
        <v>0</v>
      </c>
      <c r="BS50" s="104">
        <f>ROUND(VLOOKUP($B50,'[4]3.ข้อมูลงบทดลองปัจจุบัน'!$A$5:$CL$846,70,0),2)</f>
        <v>5725047</v>
      </c>
      <c r="BT50" s="104">
        <f>ROUND(VLOOKUP($B50,'[4]3.ข้อมูลงบทดลองปัจจุบัน'!$A$5:$CL$846,71,0),2)</f>
        <v>0</v>
      </c>
      <c r="BU50" s="104">
        <f>ROUND(VLOOKUP($B50,'[4]3.ข้อมูลงบทดลองปัจจุบัน'!$A$5:$CL$846,72,0),2)</f>
        <v>0</v>
      </c>
      <c r="BV50" s="104">
        <f>ROUND(VLOOKUP($B50,'[4]3.ข้อมูลงบทดลองปัจจุบัน'!$A$5:$CL$846,73,0),2)</f>
        <v>0</v>
      </c>
      <c r="BW50" s="104">
        <f>ROUND(VLOOKUP($B50,'[4]3.ข้อมูลงบทดลองปัจจุบัน'!$A$5:$CL$846,74,0),2)</f>
        <v>0</v>
      </c>
      <c r="BX50" s="104">
        <f>ROUND(VLOOKUP($B50,'[4]3.ข้อมูลงบทดลองปัจจุบัน'!$A$5:$CL$846,75,0),2)</f>
        <v>0</v>
      </c>
      <c r="BY50" s="104">
        <f>ROUND(VLOOKUP($B50,'[4]3.ข้อมูลงบทดลองปัจจุบัน'!$A$5:$CL$846,76,0),2)</f>
        <v>0</v>
      </c>
      <c r="BZ50" s="104">
        <f>ROUND(VLOOKUP($B50,'[4]3.ข้อมูลงบทดลองปัจจุบัน'!$A$5:$CL$846,77,0),2)</f>
        <v>0</v>
      </c>
      <c r="CA50" s="104">
        <f>ROUND(VLOOKUP($B50,'[4]3.ข้อมูลงบทดลองปัจจุบัน'!$A$5:$CL$846,78,0),2)</f>
        <v>0</v>
      </c>
      <c r="CB50" s="104">
        <f>ROUND(VLOOKUP($B50,'[4]3.ข้อมูลงบทดลองปัจจุบัน'!$A$5:$CL$846,79,0),2)</f>
        <v>0</v>
      </c>
      <c r="CC50" s="104">
        <f>ROUND(VLOOKUP($B50,'[4]3.ข้อมูลงบทดลองปัจจุบัน'!$A$5:$CL$846,80,0),2)</f>
        <v>0</v>
      </c>
      <c r="CD50" s="104">
        <f>ROUND(VLOOKUP($B50,'[4]3.ข้อมูลงบทดลองปัจจุบัน'!$A$5:$CL$846,81,0),2)</f>
        <v>0</v>
      </c>
      <c r="CE50" s="104">
        <f>ROUND(VLOOKUP($B50,'[4]3.ข้อมูลงบทดลองปัจจุบัน'!$A$5:$CL$846,82,0),2)</f>
        <v>0</v>
      </c>
      <c r="CF50" s="104">
        <f>ROUND(VLOOKUP($B50,'[4]3.ข้อมูลงบทดลองปัจจุบัน'!$A$5:$CL$846,83,0),2)</f>
        <v>0</v>
      </c>
      <c r="CG50" s="104">
        <f>ROUND(VLOOKUP($B50,'[4]3.ข้อมูลงบทดลองปัจจุบัน'!$A$5:$CL$846,84,0),2)</f>
        <v>0</v>
      </c>
      <c r="CH50" s="104">
        <f>ROUND(VLOOKUP($B50,'[4]3.ข้อมูลงบทดลองปัจจุบัน'!$A$5:$CL$846,85,0),2)</f>
        <v>0</v>
      </c>
      <c r="CI50" s="104">
        <f>ROUND(VLOOKUP($B50,'[4]3.ข้อมูลงบทดลองปัจจุบัน'!$A$5:$CL$846,86,0),2)</f>
        <v>0</v>
      </c>
      <c r="CJ50" s="104">
        <f>ROUND(VLOOKUP($B50,'[4]3.ข้อมูลงบทดลองปัจจุบัน'!$A$5:$CL$846,87,0),2)</f>
        <v>0</v>
      </c>
      <c r="CK50" s="104">
        <f>ROUND(VLOOKUP($B50,'[4]3.ข้อมูลงบทดลองปัจจุบัน'!$A$5:$CL$846,88,0),2)</f>
        <v>0</v>
      </c>
      <c r="CL50" s="104">
        <f>ROUND(VLOOKUP($B50,'[4]3.ข้อมูลงบทดลองปัจจุบัน'!$A$5:$CL$846,89,0),2)</f>
        <v>0</v>
      </c>
      <c r="CM50" s="104">
        <f>ROUND(VLOOKUP($B50,'[4]3.ข้อมูลงบทดลองปัจจุบัน'!$A$5:$CL$846,90,0),2)</f>
        <v>0</v>
      </c>
      <c r="CO50" s="97"/>
    </row>
    <row r="51" spans="1:93" x14ac:dyDescent="0.7">
      <c r="A51" s="18" t="s">
        <v>458</v>
      </c>
      <c r="B51" s="103" t="s">
        <v>493</v>
      </c>
      <c r="C51" s="19" t="s">
        <v>494</v>
      </c>
      <c r="D51" s="104">
        <f>ROUND(VLOOKUP($B51,'[4]3.ข้อมูลงบทดลองปัจจุบัน'!$A$5:$CL$846,3,0),2)</f>
        <v>0</v>
      </c>
      <c r="E51" s="104">
        <f>ROUND(VLOOKUP($B51,'[4]3.ข้อมูลงบทดลองปัจจุบัน'!$A$5:$CL$846,4,0),2)</f>
        <v>0</v>
      </c>
      <c r="F51" s="104">
        <f>ROUND(VLOOKUP($B51,'[4]3.ข้อมูลงบทดลองปัจจุบัน'!$A$5:$CL$846,5,0),2)</f>
        <v>0</v>
      </c>
      <c r="G51" s="104">
        <f>ROUND(VLOOKUP($B51,'[4]3.ข้อมูลงบทดลองปัจจุบัน'!$A$5:$CL$846,6,0),2)</f>
        <v>0</v>
      </c>
      <c r="H51" s="104">
        <f>ROUND(VLOOKUP($B51,'[4]3.ข้อมูลงบทดลองปัจจุบัน'!$A$5:$CL$846,7,0),2)</f>
        <v>0</v>
      </c>
      <c r="I51" s="104">
        <f>ROUND(VLOOKUP($B51,'[4]3.ข้อมูลงบทดลองปัจจุบัน'!$A$5:$CL$846,8,0),2)</f>
        <v>0</v>
      </c>
      <c r="J51" s="104">
        <f>ROUND(VLOOKUP($B51,'[4]3.ข้อมูลงบทดลองปัจจุบัน'!$A$5:$CL$846,9,0),2)</f>
        <v>0</v>
      </c>
      <c r="K51" s="104">
        <f>ROUND(VLOOKUP($B51,'[4]3.ข้อมูลงบทดลองปัจจุบัน'!$A$5:$CL$846,10,0),2)</f>
        <v>255352</v>
      </c>
      <c r="L51" s="104">
        <f>ROUND(VLOOKUP($B51,'[4]3.ข้อมูลงบทดลองปัจจุบัน'!$A$5:$CL$846,11,0),2)</f>
        <v>0</v>
      </c>
      <c r="M51" s="104">
        <f>ROUND(VLOOKUP($B51,'[4]3.ข้อมูลงบทดลองปัจจุบัน'!$A$5:$CL$846,12,0),2)</f>
        <v>0</v>
      </c>
      <c r="N51" s="104">
        <f>ROUND(VLOOKUP($B51,'[4]3.ข้อมูลงบทดลองปัจจุบัน'!$A$5:$CL$846,13,0),2)</f>
        <v>0</v>
      </c>
      <c r="O51" s="104">
        <f>ROUND(VLOOKUP($B51,'[4]3.ข้อมูลงบทดลองปัจจุบัน'!$A$5:$CL$846,14,0),2)</f>
        <v>0</v>
      </c>
      <c r="P51" s="104">
        <f>ROUND(VLOOKUP($B51,'[4]3.ข้อมูลงบทดลองปัจจุบัน'!$A$5:$CL$846,15,0),2)</f>
        <v>0</v>
      </c>
      <c r="Q51" s="104">
        <f>ROUND(VLOOKUP($B51,'[4]3.ข้อมูลงบทดลองปัจจุบัน'!$A$5:$CL$846,16,0),2)</f>
        <v>0</v>
      </c>
      <c r="R51" s="104">
        <f>ROUND(VLOOKUP($B51,'[4]3.ข้อมูลงบทดลองปัจจุบัน'!$A$5:$CL$846,17,0),2)</f>
        <v>0</v>
      </c>
      <c r="S51" s="104">
        <f>ROUND(VLOOKUP($B51,'[4]3.ข้อมูลงบทดลองปัจจุบัน'!$A$5:$CL$846,18,0),2)</f>
        <v>0</v>
      </c>
      <c r="T51" s="104">
        <f>ROUND(VLOOKUP($B51,'[4]3.ข้อมูลงบทดลองปัจจุบัน'!$A$5:$CL$846,19,0),2)</f>
        <v>0</v>
      </c>
      <c r="U51" s="104">
        <f>ROUND(VLOOKUP($B51,'[4]3.ข้อมูลงบทดลองปัจจุบัน'!$A$5:$CL$846,20,0),2)</f>
        <v>0</v>
      </c>
      <c r="V51" s="104">
        <f>ROUND(VLOOKUP($B51,'[4]3.ข้อมูลงบทดลองปัจจุบัน'!$A$5:$CL$846,21,0),2)</f>
        <v>0</v>
      </c>
      <c r="W51" s="104">
        <f>ROUND(VLOOKUP($B51,'[4]3.ข้อมูลงบทดลองปัจจุบัน'!$A$5:$CL$846,22,0),2)</f>
        <v>0</v>
      </c>
      <c r="X51" s="104">
        <f>ROUND(VLOOKUP($B51,'[4]3.ข้อมูลงบทดลองปัจจุบัน'!$A$5:$CL$846,23,0),2)</f>
        <v>0</v>
      </c>
      <c r="Y51" s="104">
        <f>ROUND(VLOOKUP($B51,'[4]3.ข้อมูลงบทดลองปัจจุบัน'!$A$5:$CL$846,24,0),2)</f>
        <v>0</v>
      </c>
      <c r="Z51" s="104">
        <f>ROUND(VLOOKUP($B51,'[4]3.ข้อมูลงบทดลองปัจจุบัน'!$A$5:$CL$846,25,0),2)</f>
        <v>0</v>
      </c>
      <c r="AA51" s="104">
        <f>ROUND(VLOOKUP($B51,'[4]3.ข้อมูลงบทดลองปัจจุบัน'!$A$5:$CL$846,26,0),2)</f>
        <v>0</v>
      </c>
      <c r="AB51" s="104">
        <f>ROUND(VLOOKUP($B51,'[4]3.ข้อมูลงบทดลองปัจจุบัน'!$A$5:$CL$846,27,0),2)</f>
        <v>0</v>
      </c>
      <c r="AC51" s="104">
        <f>ROUND(VLOOKUP($B51,'[4]3.ข้อมูลงบทดลองปัจจุบัน'!$A$5:$CL$846,28,0),2)</f>
        <v>0</v>
      </c>
      <c r="AD51" s="104">
        <f>ROUND(VLOOKUP($B51,'[4]3.ข้อมูลงบทดลองปัจจุบัน'!$A$5:$CL$846,29,0),2)</f>
        <v>0</v>
      </c>
      <c r="AE51" s="104">
        <f>ROUND(VLOOKUP($B51,'[4]3.ข้อมูลงบทดลองปัจจุบัน'!$A$5:$CL$846,30,0),2)</f>
        <v>0</v>
      </c>
      <c r="AF51" s="104">
        <f>ROUND(VLOOKUP($B51,'[4]3.ข้อมูลงบทดลองปัจจุบัน'!$A$5:$CL$846,31,0),2)</f>
        <v>0</v>
      </c>
      <c r="AG51" s="104">
        <f>ROUND(VLOOKUP($B51,'[4]3.ข้อมูลงบทดลองปัจจุบัน'!$A$5:$CL$846,32,0),2)</f>
        <v>0</v>
      </c>
      <c r="AH51" s="104">
        <f>ROUND(VLOOKUP($B51,'[4]3.ข้อมูลงบทดลองปัจจุบัน'!$A$5:$CL$846,33,0),2)</f>
        <v>0</v>
      </c>
      <c r="AI51" s="104">
        <f>ROUND(VLOOKUP($B51,'[4]3.ข้อมูลงบทดลองปัจจุบัน'!$A$5:$CL$846,34,0),2)</f>
        <v>0</v>
      </c>
      <c r="AJ51" s="104">
        <f>ROUND(VLOOKUP($B51,'[4]3.ข้อมูลงบทดลองปัจจุบัน'!$A$5:$CL$846,35,0),2)</f>
        <v>0</v>
      </c>
      <c r="AK51" s="104">
        <f>ROUND(VLOOKUP($B51,'[4]3.ข้อมูลงบทดลองปัจจุบัน'!$A$5:$CL$846,36,0),2)</f>
        <v>0</v>
      </c>
      <c r="AL51" s="104">
        <f>ROUND(VLOOKUP($B51,'[4]3.ข้อมูลงบทดลองปัจจุบัน'!$A$5:$CL$846,37,0),2)</f>
        <v>0</v>
      </c>
      <c r="AM51" s="104">
        <f>ROUND(VLOOKUP($B51,'[4]3.ข้อมูลงบทดลองปัจจุบัน'!$A$5:$CL$846,38,0),2)</f>
        <v>0</v>
      </c>
      <c r="AN51" s="104">
        <f>ROUND(VLOOKUP($B51,'[4]3.ข้อมูลงบทดลองปัจจุบัน'!$A$5:$CL$846,39,0),2)</f>
        <v>0</v>
      </c>
      <c r="AO51" s="104">
        <f>ROUND(VLOOKUP($B51,'[4]3.ข้อมูลงบทดลองปัจจุบัน'!$A$5:$CL$846,40,0),2)</f>
        <v>0</v>
      </c>
      <c r="AP51" s="104">
        <f>ROUND(VLOOKUP($B51,'[4]3.ข้อมูลงบทดลองปัจจุบัน'!$A$5:$CL$846,41,0),2)</f>
        <v>42868</v>
      </c>
      <c r="AQ51" s="104">
        <f>ROUND(VLOOKUP($B51,'[4]3.ข้อมูลงบทดลองปัจจุบัน'!$A$5:$CL$846,42,0),2)</f>
        <v>0</v>
      </c>
      <c r="AR51" s="104">
        <f>ROUND(VLOOKUP($B51,'[4]3.ข้อมูลงบทดลองปัจจุบัน'!$A$5:$CL$846,43,0),2)</f>
        <v>0</v>
      </c>
      <c r="AS51" s="104">
        <f>ROUND(VLOOKUP($B51,'[4]3.ข้อมูลงบทดลองปัจจุบัน'!$A$5:$CL$846,44,0),2)</f>
        <v>0</v>
      </c>
      <c r="AT51" s="104">
        <f>ROUND(VLOOKUP($B51,'[4]3.ข้อมูลงบทดลองปัจจุบัน'!$A$5:$CL$846,45,0),2)</f>
        <v>0</v>
      </c>
      <c r="AU51" s="104">
        <f>ROUND(VLOOKUP($B51,'[4]3.ข้อมูลงบทดลองปัจจุบัน'!$A$5:$CL$846,46,0),2)</f>
        <v>0</v>
      </c>
      <c r="AV51" s="104">
        <f>ROUND(VLOOKUP($B51,'[4]3.ข้อมูลงบทดลองปัจจุบัน'!$A$5:$CL$846,47,0),2)</f>
        <v>23021</v>
      </c>
      <c r="AW51" s="104">
        <f>ROUND(VLOOKUP($B51,'[4]3.ข้อมูลงบทดลองปัจจุบัน'!$A$5:$CL$846,48,0),2)</f>
        <v>10174</v>
      </c>
      <c r="AX51" s="104">
        <f>ROUND(VLOOKUP($B51,'[4]3.ข้อมูลงบทดลองปัจจุบัน'!$A$5:$CL$846,49,0),2)</f>
        <v>0</v>
      </c>
      <c r="AY51" s="104">
        <f>ROUND(VLOOKUP($B51,'[4]3.ข้อมูลงบทดลองปัจจุบัน'!$A$5:$CL$846,50,0),2)</f>
        <v>0</v>
      </c>
      <c r="AZ51" s="104">
        <f>ROUND(VLOOKUP($B51,'[4]3.ข้อมูลงบทดลองปัจจุบัน'!$A$5:$CL$846,51,0),2)</f>
        <v>0</v>
      </c>
      <c r="BA51" s="104">
        <f>ROUND(VLOOKUP($B51,'[4]3.ข้อมูลงบทดลองปัจจุบัน'!$A$5:$CL$846,52,0),2)</f>
        <v>0</v>
      </c>
      <c r="BB51" s="104">
        <f>ROUND(VLOOKUP($B51,'[4]3.ข้อมูลงบทดลองปัจจุบัน'!$A$5:$CL$846,53,0),2)</f>
        <v>29738.25</v>
      </c>
      <c r="BC51" s="104">
        <f>ROUND(VLOOKUP($B51,'[4]3.ข้อมูลงบทดลองปัจจุบัน'!$A$5:$CL$846,54,0),2)</f>
        <v>0</v>
      </c>
      <c r="BD51" s="104">
        <f>ROUND(VLOOKUP($B51,'[4]3.ข้อมูลงบทดลองปัจจุบัน'!$A$5:$CL$846,55,0),2)</f>
        <v>0</v>
      </c>
      <c r="BE51" s="104">
        <f>ROUND(VLOOKUP($B51,'[4]3.ข้อมูลงบทดลองปัจจุบัน'!$A$5:$CL$846,56,0),2)</f>
        <v>0</v>
      </c>
      <c r="BF51" s="104">
        <f>ROUND(VLOOKUP($B51,'[4]3.ข้อมูลงบทดลองปัจจุบัน'!$A$5:$CL$846,57,0),2)</f>
        <v>0</v>
      </c>
      <c r="BG51" s="104">
        <f>ROUND(VLOOKUP($B51,'[4]3.ข้อมูลงบทดลองปัจจุบัน'!$A$5:$CL$846,58,0),2)</f>
        <v>0</v>
      </c>
      <c r="BH51" s="104">
        <f>ROUND(VLOOKUP($B51,'[4]3.ข้อมูลงบทดลองปัจจุบัน'!$A$5:$CL$846,59,0),2)</f>
        <v>254343.51</v>
      </c>
      <c r="BI51" s="104">
        <f>ROUND(VLOOKUP($B51,'[4]3.ข้อมูลงบทดลองปัจจุบัน'!$A$5:$CL$846,60,0),2)</f>
        <v>38359</v>
      </c>
      <c r="BJ51" s="104">
        <f>ROUND(VLOOKUP($B51,'[4]3.ข้อมูลงบทดลองปัจจุบัน'!$A$5:$CL$846,61,0),2)</f>
        <v>0</v>
      </c>
      <c r="BK51" s="104">
        <f>ROUND(VLOOKUP($B51,'[4]3.ข้อมูลงบทดลองปัจจุบัน'!$A$5:$CL$846,62,0),2)</f>
        <v>0</v>
      </c>
      <c r="BL51" s="104">
        <f>ROUND(VLOOKUP($B51,'[4]3.ข้อมูลงบทดลองปัจจุบัน'!$A$5:$CL$846,63,0),2)</f>
        <v>0</v>
      </c>
      <c r="BM51" s="104">
        <f>ROUND(VLOOKUP($B51,'[4]3.ข้อมูลงบทดลองปัจจุบัน'!$A$5:$CL$846,64,0),2)</f>
        <v>0</v>
      </c>
      <c r="BN51" s="104">
        <f>ROUND(VLOOKUP($B51,'[4]3.ข้อมูลงบทดลองปัจจุบัน'!$A$5:$CL$846,65,0),2)</f>
        <v>0</v>
      </c>
      <c r="BO51" s="104">
        <f>ROUND(VLOOKUP($B51,'[4]3.ข้อมูลงบทดลองปัจจุบัน'!$A$5:$CL$846,66,0),2)</f>
        <v>0</v>
      </c>
      <c r="BP51" s="104">
        <f>ROUND(VLOOKUP($B51,'[4]3.ข้อมูลงบทดลองปัจจุบัน'!$A$5:$CL$846,67,0),2)</f>
        <v>0</v>
      </c>
      <c r="BQ51" s="104">
        <f>ROUND(VLOOKUP($B51,'[4]3.ข้อมูลงบทดลองปัจจุบัน'!$A$5:$CL$846,68,0),2)</f>
        <v>0</v>
      </c>
      <c r="BR51" s="104">
        <f>ROUND(VLOOKUP($B51,'[4]3.ข้อมูลงบทดลองปัจจุบัน'!$A$5:$CL$846,69,0),2)</f>
        <v>0</v>
      </c>
      <c r="BS51" s="104">
        <f>ROUND(VLOOKUP($B51,'[4]3.ข้อมูลงบทดลองปัจจุบัน'!$A$5:$CL$846,70,0),2)</f>
        <v>0</v>
      </c>
      <c r="BT51" s="104">
        <f>ROUND(VLOOKUP($B51,'[4]3.ข้อมูลงบทดลองปัจจุบัน'!$A$5:$CL$846,71,0),2)</f>
        <v>0</v>
      </c>
      <c r="BU51" s="104">
        <f>ROUND(VLOOKUP($B51,'[4]3.ข้อมูลงบทดลองปัจจุบัน'!$A$5:$CL$846,72,0),2)</f>
        <v>0</v>
      </c>
      <c r="BV51" s="104">
        <f>ROUND(VLOOKUP($B51,'[4]3.ข้อมูลงบทดลองปัจจุบัน'!$A$5:$CL$846,73,0),2)</f>
        <v>0</v>
      </c>
      <c r="BW51" s="104">
        <f>ROUND(VLOOKUP($B51,'[4]3.ข้อมูลงบทดลองปัจจุบัน'!$A$5:$CL$846,74,0),2)</f>
        <v>0</v>
      </c>
      <c r="BX51" s="104">
        <f>ROUND(VLOOKUP($B51,'[4]3.ข้อมูลงบทดลองปัจจุบัน'!$A$5:$CL$846,75,0),2)</f>
        <v>0</v>
      </c>
      <c r="BY51" s="104">
        <f>ROUND(VLOOKUP($B51,'[4]3.ข้อมูลงบทดลองปัจจุบัน'!$A$5:$CL$846,76,0),2)</f>
        <v>0</v>
      </c>
      <c r="BZ51" s="104">
        <f>ROUND(VLOOKUP($B51,'[4]3.ข้อมูลงบทดลองปัจจุบัน'!$A$5:$CL$846,77,0),2)</f>
        <v>0</v>
      </c>
      <c r="CA51" s="104">
        <f>ROUND(VLOOKUP($B51,'[4]3.ข้อมูลงบทดลองปัจจุบัน'!$A$5:$CL$846,78,0),2)</f>
        <v>0</v>
      </c>
      <c r="CB51" s="104">
        <f>ROUND(VLOOKUP($B51,'[4]3.ข้อมูลงบทดลองปัจจุบัน'!$A$5:$CL$846,79,0),2)</f>
        <v>0</v>
      </c>
      <c r="CC51" s="104">
        <f>ROUND(VLOOKUP($B51,'[4]3.ข้อมูลงบทดลองปัจจุบัน'!$A$5:$CL$846,80,0),2)</f>
        <v>0</v>
      </c>
      <c r="CD51" s="104">
        <f>ROUND(VLOOKUP($B51,'[4]3.ข้อมูลงบทดลองปัจจุบัน'!$A$5:$CL$846,81,0),2)</f>
        <v>0</v>
      </c>
      <c r="CE51" s="104">
        <f>ROUND(VLOOKUP($B51,'[4]3.ข้อมูลงบทดลองปัจจุบัน'!$A$5:$CL$846,82,0),2)</f>
        <v>0</v>
      </c>
      <c r="CF51" s="104">
        <f>ROUND(VLOOKUP($B51,'[4]3.ข้อมูลงบทดลองปัจจุบัน'!$A$5:$CL$846,83,0),2)</f>
        <v>0</v>
      </c>
      <c r="CG51" s="104">
        <f>ROUND(VLOOKUP($B51,'[4]3.ข้อมูลงบทดลองปัจจุบัน'!$A$5:$CL$846,84,0),2)</f>
        <v>0</v>
      </c>
      <c r="CH51" s="104">
        <f>ROUND(VLOOKUP($B51,'[4]3.ข้อมูลงบทดลองปัจจุบัน'!$A$5:$CL$846,85,0),2)</f>
        <v>0</v>
      </c>
      <c r="CI51" s="104">
        <f>ROUND(VLOOKUP($B51,'[4]3.ข้อมูลงบทดลองปัจจุบัน'!$A$5:$CL$846,86,0),2)</f>
        <v>0</v>
      </c>
      <c r="CJ51" s="104">
        <f>ROUND(VLOOKUP($B51,'[4]3.ข้อมูลงบทดลองปัจจุบัน'!$A$5:$CL$846,87,0),2)</f>
        <v>0</v>
      </c>
      <c r="CK51" s="104">
        <f>ROUND(VLOOKUP($B51,'[4]3.ข้อมูลงบทดลองปัจจุบัน'!$A$5:$CL$846,88,0),2)</f>
        <v>0</v>
      </c>
      <c r="CL51" s="104">
        <f>ROUND(VLOOKUP($B51,'[4]3.ข้อมูลงบทดลองปัจจุบัน'!$A$5:$CL$846,89,0),2)</f>
        <v>0</v>
      </c>
      <c r="CM51" s="104">
        <f>ROUND(VLOOKUP($B51,'[4]3.ข้อมูลงบทดลองปัจจุบัน'!$A$5:$CL$846,90,0),2)</f>
        <v>0</v>
      </c>
      <c r="CO51" s="97"/>
    </row>
    <row r="52" spans="1:93" x14ac:dyDescent="0.7">
      <c r="A52" s="18" t="s">
        <v>458</v>
      </c>
      <c r="B52" s="103" t="s">
        <v>495</v>
      </c>
      <c r="C52" s="19" t="s">
        <v>496</v>
      </c>
      <c r="D52" s="104">
        <f>ROUND(VLOOKUP($B52,'[4]3.ข้อมูลงบทดลองปัจจุบัน'!$A$5:$CL$846,3,0),2)</f>
        <v>1367088</v>
      </c>
      <c r="E52" s="104">
        <f>ROUND(VLOOKUP($B52,'[4]3.ข้อมูลงบทดลองปัจจุบัน'!$A$5:$CL$846,4,0),2)</f>
        <v>0</v>
      </c>
      <c r="F52" s="104">
        <f>ROUND(VLOOKUP($B52,'[4]3.ข้อมูลงบทดลองปัจจุบัน'!$A$5:$CL$846,5,0),2)</f>
        <v>168389</v>
      </c>
      <c r="G52" s="104">
        <f>ROUND(VLOOKUP($B52,'[4]3.ข้อมูลงบทดลองปัจจุบัน'!$A$5:$CL$846,6,0),2)</f>
        <v>60457</v>
      </c>
      <c r="H52" s="104">
        <f>ROUND(VLOOKUP($B52,'[4]3.ข้อมูลงบทดลองปัจจุบัน'!$A$5:$CL$846,7,0),2)</f>
        <v>0</v>
      </c>
      <c r="I52" s="104">
        <f>ROUND(VLOOKUP($B52,'[4]3.ข้อมูลงบทดลองปัจจุบัน'!$A$5:$CL$846,8,0),2)</f>
        <v>0</v>
      </c>
      <c r="J52" s="104">
        <f>ROUND(VLOOKUP($B52,'[4]3.ข้อมูลงบทดลองปัจจุบัน'!$A$5:$CL$846,9,0),2)</f>
        <v>7344.5</v>
      </c>
      <c r="K52" s="104">
        <f>ROUND(VLOOKUP($B52,'[4]3.ข้อมูลงบทดลองปัจจุบัน'!$A$5:$CL$846,10,0),2)</f>
        <v>36737</v>
      </c>
      <c r="L52" s="104">
        <f>ROUND(VLOOKUP($B52,'[4]3.ข้อมูลงบทดลองปัจจุบัน'!$A$5:$CL$846,11,0),2)</f>
        <v>32298.25</v>
      </c>
      <c r="M52" s="104">
        <f>ROUND(VLOOKUP($B52,'[4]3.ข้อมูลงบทดลองปัจจุบัน'!$A$5:$CL$846,12,0),2)</f>
        <v>0</v>
      </c>
      <c r="N52" s="104">
        <f>ROUND(VLOOKUP($B52,'[4]3.ข้อมูลงบทดลองปัจจุบัน'!$A$5:$CL$846,13,0),2)</f>
        <v>327147.18</v>
      </c>
      <c r="O52" s="104">
        <f>ROUND(VLOOKUP($B52,'[4]3.ข้อมูลงบทดลองปัจจุบัน'!$A$5:$CL$846,14,0),2)</f>
        <v>5021.76</v>
      </c>
      <c r="P52" s="104">
        <f>ROUND(VLOOKUP($B52,'[4]3.ข้อมูลงบทดลองปัจจุบัน'!$A$5:$CL$846,15,0),2)</f>
        <v>157265.75</v>
      </c>
      <c r="Q52" s="104">
        <f>ROUND(VLOOKUP($B52,'[4]3.ข้อมูลงบทดลองปัจจุบัน'!$A$5:$CL$846,16,0),2)</f>
        <v>0</v>
      </c>
      <c r="R52" s="104">
        <f>ROUND(VLOOKUP($B52,'[4]3.ข้อมูลงบทดลองปัจจุบัน'!$A$5:$CL$846,17,0),2)</f>
        <v>23085</v>
      </c>
      <c r="S52" s="104">
        <f>ROUND(VLOOKUP($B52,'[4]3.ข้อมูลงบทดลองปัจจุบัน'!$A$5:$CL$846,18,0),2)</f>
        <v>6273</v>
      </c>
      <c r="T52" s="104">
        <f>ROUND(VLOOKUP($B52,'[4]3.ข้อมูลงบทดลองปัจจุบัน'!$A$5:$CL$846,19,0),2)</f>
        <v>8555</v>
      </c>
      <c r="U52" s="104">
        <f>ROUND(VLOOKUP($B52,'[4]3.ข้อมูลงบทดลองปัจจุบัน'!$A$5:$CL$846,20,0),2)</f>
        <v>129840.75</v>
      </c>
      <c r="V52" s="104">
        <f>ROUND(VLOOKUP($B52,'[4]3.ข้อมูลงบทดลองปัจจุบัน'!$A$5:$CL$846,21,0),2)</f>
        <v>0</v>
      </c>
      <c r="W52" s="104">
        <f>ROUND(VLOOKUP($B52,'[4]3.ข้อมูลงบทดลองปัจจุบัน'!$A$5:$CL$846,22,0),2)</f>
        <v>30668</v>
      </c>
      <c r="X52" s="104">
        <f>ROUND(VLOOKUP($B52,'[4]3.ข้อมูลงบทดลองปัจจุบัน'!$A$5:$CL$846,23,0),2)</f>
        <v>2112147</v>
      </c>
      <c r="Y52" s="104">
        <f>ROUND(VLOOKUP($B52,'[4]3.ข้อมูลงบทดลองปัจจุบัน'!$A$5:$CL$846,24,0),2)</f>
        <v>241480</v>
      </c>
      <c r="Z52" s="104">
        <f>ROUND(VLOOKUP($B52,'[4]3.ข้อมูลงบทดลองปัจจุบัน'!$A$5:$CL$846,25,0),2)</f>
        <v>850723.63</v>
      </c>
      <c r="AA52" s="104">
        <f>ROUND(VLOOKUP($B52,'[4]3.ข้อมูลงบทดลองปัจจุบัน'!$A$5:$CL$846,26,0),2)</f>
        <v>594672</v>
      </c>
      <c r="AB52" s="104">
        <f>ROUND(VLOOKUP($B52,'[4]3.ข้อมูลงบทดลองปัจจุบัน'!$A$5:$CL$846,27,0),2)</f>
        <v>18454.5</v>
      </c>
      <c r="AC52" s="104">
        <f>ROUND(VLOOKUP($B52,'[4]3.ข้อมูลงบทดลองปัจจุบัน'!$A$5:$CL$846,28,0),2)</f>
        <v>122167</v>
      </c>
      <c r="AD52" s="104">
        <f>ROUND(VLOOKUP($B52,'[4]3.ข้อมูลงบทดลองปัจจุบัน'!$A$5:$CL$846,29,0),2)</f>
        <v>712336</v>
      </c>
      <c r="AE52" s="104">
        <f>ROUND(VLOOKUP($B52,'[4]3.ข้อมูลงบทดลองปัจจุบัน'!$A$5:$CL$846,30,0),2)</f>
        <v>3313</v>
      </c>
      <c r="AF52" s="104">
        <f>ROUND(VLOOKUP($B52,'[4]3.ข้อมูลงบทดลองปัจจุบัน'!$A$5:$CL$846,31,0),2)</f>
        <v>0</v>
      </c>
      <c r="AG52" s="104">
        <f>ROUND(VLOOKUP($B52,'[4]3.ข้อมูลงบทดลองปัจจุบัน'!$A$5:$CL$846,32,0),2)</f>
        <v>0</v>
      </c>
      <c r="AH52" s="104">
        <f>ROUND(VLOOKUP($B52,'[4]3.ข้อมูลงบทดลองปัจจุบัน'!$A$5:$CL$846,33,0),2)</f>
        <v>147974</v>
      </c>
      <c r="AI52" s="104">
        <f>ROUND(VLOOKUP($B52,'[4]3.ข้อมูลงบทดลองปัจจุบัน'!$A$5:$CL$846,34,0),2)</f>
        <v>85848</v>
      </c>
      <c r="AJ52" s="104">
        <f>ROUND(VLOOKUP($B52,'[4]3.ข้อมูลงบทดลองปัจจุบัน'!$A$5:$CL$846,35,0),2)</f>
        <v>0</v>
      </c>
      <c r="AK52" s="104">
        <f>ROUND(VLOOKUP($B52,'[4]3.ข้อมูลงบทดลองปัจจุบัน'!$A$5:$CL$846,36,0),2)</f>
        <v>16252</v>
      </c>
      <c r="AL52" s="104">
        <f>ROUND(VLOOKUP($B52,'[4]3.ข้อมูลงบทดลองปัจจุบัน'!$A$5:$CL$846,37,0),2)</f>
        <v>438328.58</v>
      </c>
      <c r="AM52" s="104">
        <f>ROUND(VLOOKUP($B52,'[4]3.ข้อมูลงบทดลองปัจจุบัน'!$A$5:$CL$846,38,0),2)</f>
        <v>0</v>
      </c>
      <c r="AN52" s="104">
        <f>ROUND(VLOOKUP($B52,'[4]3.ข้อมูลงบทดลองปัจจุบัน'!$A$5:$CL$846,39,0),2)</f>
        <v>0</v>
      </c>
      <c r="AO52" s="104">
        <f>ROUND(VLOOKUP($B52,'[4]3.ข้อมูลงบทดลองปัจจุบัน'!$A$5:$CL$846,40,0),2)</f>
        <v>0</v>
      </c>
      <c r="AP52" s="104">
        <f>ROUND(VLOOKUP($B52,'[4]3.ข้อมูลงบทดลองปัจจุบัน'!$A$5:$CL$846,41,0),2)</f>
        <v>114965</v>
      </c>
      <c r="AQ52" s="104">
        <f>ROUND(VLOOKUP($B52,'[4]3.ข้อมูลงบทดลองปัจจุบัน'!$A$5:$CL$846,42,0),2)</f>
        <v>0</v>
      </c>
      <c r="AR52" s="104">
        <f>ROUND(VLOOKUP($B52,'[4]3.ข้อมูลงบทดลองปัจจุบัน'!$A$5:$CL$846,43,0),2)</f>
        <v>0</v>
      </c>
      <c r="AS52" s="104">
        <f>ROUND(VLOOKUP($B52,'[4]3.ข้อมูลงบทดลองปัจจุบัน'!$A$5:$CL$846,44,0),2)</f>
        <v>0</v>
      </c>
      <c r="AT52" s="104">
        <f>ROUND(VLOOKUP($B52,'[4]3.ข้อมูลงบทดลองปัจจุบัน'!$A$5:$CL$846,45,0),2)</f>
        <v>0</v>
      </c>
      <c r="AU52" s="104">
        <f>ROUND(VLOOKUP($B52,'[4]3.ข้อมูลงบทดลองปัจจุบัน'!$A$5:$CL$846,46,0),2)</f>
        <v>0</v>
      </c>
      <c r="AV52" s="104">
        <f>ROUND(VLOOKUP($B52,'[4]3.ข้อมูลงบทดลองปัจจุบัน'!$A$5:$CL$846,47,0),2)</f>
        <v>17420</v>
      </c>
      <c r="AW52" s="104">
        <f>ROUND(VLOOKUP($B52,'[4]3.ข้อมูลงบทดลองปัจจุบัน'!$A$5:$CL$846,48,0),2)</f>
        <v>2953</v>
      </c>
      <c r="AX52" s="104">
        <f>ROUND(VLOOKUP($B52,'[4]3.ข้อมูลงบทดลองปัจจุบัน'!$A$5:$CL$846,49,0),2)</f>
        <v>47285.5</v>
      </c>
      <c r="AY52" s="104">
        <f>ROUND(VLOOKUP($B52,'[4]3.ข้อมูลงบทดลองปัจจุบัน'!$A$5:$CL$846,50,0),2)</f>
        <v>68404.5</v>
      </c>
      <c r="AZ52" s="104">
        <f>ROUND(VLOOKUP($B52,'[4]3.ข้อมูลงบทดลองปัจจุบัน'!$A$5:$CL$846,51,0),2)</f>
        <v>0</v>
      </c>
      <c r="BA52" s="104">
        <f>ROUND(VLOOKUP($B52,'[4]3.ข้อมูลงบทดลองปัจจุบัน'!$A$5:$CL$846,52,0),2)</f>
        <v>452989</v>
      </c>
      <c r="BB52" s="104">
        <f>ROUND(VLOOKUP($B52,'[4]3.ข้อมูลงบทดลองปัจจุบัน'!$A$5:$CL$846,53,0),2)</f>
        <v>85500.25</v>
      </c>
      <c r="BC52" s="104">
        <f>ROUND(VLOOKUP($B52,'[4]3.ข้อมูลงบทดลองปัจจุบัน'!$A$5:$CL$846,54,0),2)</f>
        <v>0</v>
      </c>
      <c r="BD52" s="104">
        <f>ROUND(VLOOKUP($B52,'[4]3.ข้อมูลงบทดลองปัจจุบัน'!$A$5:$CL$846,55,0),2)</f>
        <v>840257.75</v>
      </c>
      <c r="BE52" s="104">
        <f>ROUND(VLOOKUP($B52,'[4]3.ข้อมูลงบทดลองปัจจุบัน'!$A$5:$CL$846,56,0),2)</f>
        <v>779814.96</v>
      </c>
      <c r="BF52" s="104">
        <f>ROUND(VLOOKUP($B52,'[4]3.ข้อมูลงบทดลองปัจจุบัน'!$A$5:$CL$846,57,0),2)</f>
        <v>278373.25</v>
      </c>
      <c r="BG52" s="104">
        <f>ROUND(VLOOKUP($B52,'[4]3.ข้อมูลงบทดลองปัจจุบัน'!$A$5:$CL$846,58,0),2)</f>
        <v>73676.600000000006</v>
      </c>
      <c r="BH52" s="104">
        <f>ROUND(VLOOKUP($B52,'[4]3.ข้อมูลงบทดลองปัจจุบัน'!$A$5:$CL$846,59,0),2)</f>
        <v>1272489.3999999999</v>
      </c>
      <c r="BI52" s="104">
        <f>ROUND(VLOOKUP($B52,'[4]3.ข้อมูลงบทดลองปัจจุบัน'!$A$5:$CL$846,60,0),2)</f>
        <v>137287</v>
      </c>
      <c r="BJ52" s="104">
        <f>ROUND(VLOOKUP($B52,'[4]3.ข้อมูลงบทดลองปัจจุบัน'!$A$5:$CL$846,61,0),2)</f>
        <v>0</v>
      </c>
      <c r="BK52" s="104">
        <f>ROUND(VLOOKUP($B52,'[4]3.ข้อมูลงบทดลองปัจจุบัน'!$A$5:$CL$846,62,0),2)</f>
        <v>0</v>
      </c>
      <c r="BL52" s="104">
        <f>ROUND(VLOOKUP($B52,'[4]3.ข้อมูลงบทดลองปัจจุบัน'!$A$5:$CL$846,63,0),2)</f>
        <v>0</v>
      </c>
      <c r="BM52" s="104">
        <f>ROUND(VLOOKUP($B52,'[4]3.ข้อมูลงบทดลองปัจจุบัน'!$A$5:$CL$846,64,0),2)</f>
        <v>106854.75</v>
      </c>
      <c r="BN52" s="104">
        <f>ROUND(VLOOKUP($B52,'[4]3.ข้อมูลงบทดลองปัจจุบัน'!$A$5:$CL$846,65,0),2)</f>
        <v>0</v>
      </c>
      <c r="BO52" s="104">
        <f>ROUND(VLOOKUP($B52,'[4]3.ข้อมูลงบทดลองปัจจุบัน'!$A$5:$CL$846,66,0),2)</f>
        <v>0</v>
      </c>
      <c r="BP52" s="104">
        <f>ROUND(VLOOKUP($B52,'[4]3.ข้อมูลงบทดลองปัจจุบัน'!$A$5:$CL$846,67,0),2)</f>
        <v>117111</v>
      </c>
      <c r="BQ52" s="104">
        <f>ROUND(VLOOKUP($B52,'[4]3.ข้อมูลงบทดลองปัจจุบัน'!$A$5:$CL$846,68,0),2)</f>
        <v>89185</v>
      </c>
      <c r="BR52" s="104">
        <f>ROUND(VLOOKUP($B52,'[4]3.ข้อมูลงบทดลองปัจจุบัน'!$A$5:$CL$846,69,0),2)</f>
        <v>0</v>
      </c>
      <c r="BS52" s="104">
        <f>ROUND(VLOOKUP($B52,'[4]3.ข้อมูลงบทดลองปัจจุบัน'!$A$5:$CL$846,70,0),2)</f>
        <v>6943424</v>
      </c>
      <c r="BT52" s="104">
        <f>ROUND(VLOOKUP($B52,'[4]3.ข้อมูลงบทดลองปัจจุบัน'!$A$5:$CL$846,71,0),2)</f>
        <v>0</v>
      </c>
      <c r="BU52" s="104">
        <f>ROUND(VLOOKUP($B52,'[4]3.ข้อมูลงบทดลองปัจจุบัน'!$A$5:$CL$846,72,0),2)</f>
        <v>0</v>
      </c>
      <c r="BV52" s="104">
        <f>ROUND(VLOOKUP($B52,'[4]3.ข้อมูลงบทดลองปัจจุบัน'!$A$5:$CL$846,73,0),2)</f>
        <v>1372680</v>
      </c>
      <c r="BW52" s="104">
        <f>ROUND(VLOOKUP($B52,'[4]3.ข้อมูลงบทดลองปัจจุบัน'!$A$5:$CL$846,74,0),2)</f>
        <v>0</v>
      </c>
      <c r="BX52" s="104">
        <f>ROUND(VLOOKUP($B52,'[4]3.ข้อมูลงบทดลองปัจจุบัน'!$A$5:$CL$846,75,0),2)</f>
        <v>0</v>
      </c>
      <c r="BY52" s="104">
        <f>ROUND(VLOOKUP($B52,'[4]3.ข้อมูลงบทดลองปัจจุบัน'!$A$5:$CL$846,76,0),2)</f>
        <v>0</v>
      </c>
      <c r="BZ52" s="104">
        <f>ROUND(VLOOKUP($B52,'[4]3.ข้อมูลงบทดลองปัจจุบัน'!$A$5:$CL$846,77,0),2)</f>
        <v>0</v>
      </c>
      <c r="CA52" s="104">
        <f>ROUND(VLOOKUP($B52,'[4]3.ข้อมูลงบทดลองปัจจุบัน'!$A$5:$CL$846,78,0),2)</f>
        <v>0</v>
      </c>
      <c r="CB52" s="104">
        <f>ROUND(VLOOKUP($B52,'[4]3.ข้อมูลงบทดลองปัจจุบัน'!$A$5:$CL$846,79,0),2)</f>
        <v>0</v>
      </c>
      <c r="CC52" s="104">
        <f>ROUND(VLOOKUP($B52,'[4]3.ข้อมูลงบทดลองปัจจุบัน'!$A$5:$CL$846,80,0),2)</f>
        <v>0</v>
      </c>
      <c r="CD52" s="104">
        <f>ROUND(VLOOKUP($B52,'[4]3.ข้อมูลงบทดลองปัจจุบัน'!$A$5:$CL$846,81,0),2)</f>
        <v>6791.75</v>
      </c>
      <c r="CE52" s="104">
        <f>ROUND(VLOOKUP($B52,'[4]3.ข้อมูลงบทดลองปัจจุบัน'!$A$5:$CL$846,82,0),2)</f>
        <v>2996</v>
      </c>
      <c r="CF52" s="104">
        <f>ROUND(VLOOKUP($B52,'[4]3.ข้อมูลงบทดลองปัจจุบัน'!$A$5:$CL$846,83,0),2)</f>
        <v>0</v>
      </c>
      <c r="CG52" s="104">
        <f>ROUND(VLOOKUP($B52,'[4]3.ข้อมูลงบทดลองปัจจุบัน'!$A$5:$CL$846,84,0),2)</f>
        <v>0</v>
      </c>
      <c r="CH52" s="104">
        <f>ROUND(VLOOKUP($B52,'[4]3.ข้อมูลงบทดลองปัจจุบัน'!$A$5:$CL$846,85,0),2)</f>
        <v>0</v>
      </c>
      <c r="CI52" s="104">
        <f>ROUND(VLOOKUP($B52,'[4]3.ข้อมูลงบทดลองปัจจุบัน'!$A$5:$CL$846,86,0),2)</f>
        <v>0</v>
      </c>
      <c r="CJ52" s="104">
        <f>ROUND(VLOOKUP($B52,'[4]3.ข้อมูลงบทดลองปัจจุบัน'!$A$5:$CL$846,87,0),2)</f>
        <v>0</v>
      </c>
      <c r="CK52" s="104">
        <f>ROUND(VLOOKUP($B52,'[4]3.ข้อมูลงบทดลองปัจจุบัน'!$A$5:$CL$846,88,0),2)</f>
        <v>27036.799999999999</v>
      </c>
      <c r="CL52" s="104">
        <f>ROUND(VLOOKUP($B52,'[4]3.ข้อมูลงบทดลองปัจจุบัน'!$A$5:$CL$846,89,0),2)</f>
        <v>0</v>
      </c>
      <c r="CM52" s="104">
        <f>ROUND(VLOOKUP($B52,'[4]3.ข้อมูลงบทดลองปัจจุบัน'!$A$5:$CL$846,90,0),2)</f>
        <v>0</v>
      </c>
      <c r="CO52" s="97"/>
    </row>
    <row r="53" spans="1:93" s="43" customFormat="1" x14ac:dyDescent="0.7">
      <c r="A53" s="111" t="s">
        <v>458</v>
      </c>
      <c r="B53" s="112"/>
      <c r="C53" s="111" t="s">
        <v>396</v>
      </c>
      <c r="D53" s="113">
        <f>SUM(D34:D52)</f>
        <v>380301361.31999999</v>
      </c>
      <c r="E53" s="113">
        <f t="shared" ref="E53:BP53" si="2">SUM(E34:E52)</f>
        <v>11539189.26</v>
      </c>
      <c r="F53" s="113">
        <f t="shared" si="2"/>
        <v>28522125.66</v>
      </c>
      <c r="G53" s="113">
        <f t="shared" si="2"/>
        <v>16654872.33</v>
      </c>
      <c r="H53" s="113">
        <f t="shared" si="2"/>
        <v>12302283.459999999</v>
      </c>
      <c r="I53" s="113">
        <f t="shared" si="2"/>
        <v>21746539.57</v>
      </c>
      <c r="J53" s="113">
        <f t="shared" si="2"/>
        <v>23964130.079999998</v>
      </c>
      <c r="K53" s="113">
        <f t="shared" si="2"/>
        <v>50821500.649999999</v>
      </c>
      <c r="L53" s="113">
        <f t="shared" si="2"/>
        <v>30653188.059999995</v>
      </c>
      <c r="M53" s="113">
        <f t="shared" si="2"/>
        <v>40964518.170000002</v>
      </c>
      <c r="N53" s="113">
        <f t="shared" si="2"/>
        <v>137584033.95000002</v>
      </c>
      <c r="O53" s="113">
        <f t="shared" si="2"/>
        <v>20845170.250000004</v>
      </c>
      <c r="P53" s="113">
        <f t="shared" si="2"/>
        <v>268829566.11000001</v>
      </c>
      <c r="Q53" s="113">
        <f t="shared" si="2"/>
        <v>36239794.869999997</v>
      </c>
      <c r="R53" s="113">
        <f t="shared" si="2"/>
        <v>54185567.870000005</v>
      </c>
      <c r="S53" s="113">
        <f t="shared" si="2"/>
        <v>104252106.28999999</v>
      </c>
      <c r="T53" s="113">
        <f t="shared" si="2"/>
        <v>46445692.480000012</v>
      </c>
      <c r="U53" s="113">
        <f t="shared" si="2"/>
        <v>37618175.759999998</v>
      </c>
      <c r="V53" s="113">
        <f t="shared" si="2"/>
        <v>60941023.600000001</v>
      </c>
      <c r="W53" s="113">
        <f t="shared" si="2"/>
        <v>16680941.4</v>
      </c>
      <c r="X53" s="113">
        <f t="shared" si="2"/>
        <v>468825778.19</v>
      </c>
      <c r="Y53" s="113">
        <f t="shared" si="2"/>
        <v>50742231.640000001</v>
      </c>
      <c r="Z53" s="113">
        <f t="shared" si="2"/>
        <v>35887845.130000003</v>
      </c>
      <c r="AA53" s="113">
        <f t="shared" si="2"/>
        <v>41776741.829999998</v>
      </c>
      <c r="AB53" s="113">
        <f t="shared" si="2"/>
        <v>8838981.8000000007</v>
      </c>
      <c r="AC53" s="113">
        <f t="shared" si="2"/>
        <v>20983930.18</v>
      </c>
      <c r="AD53" s="113">
        <f t="shared" si="2"/>
        <v>40772040.399999999</v>
      </c>
      <c r="AE53" s="113">
        <f t="shared" si="2"/>
        <v>85240723</v>
      </c>
      <c r="AF53" s="113">
        <f t="shared" si="2"/>
        <v>20402096.02</v>
      </c>
      <c r="AG53" s="113">
        <f t="shared" si="2"/>
        <v>34638321.5</v>
      </c>
      <c r="AH53" s="113">
        <f t="shared" si="2"/>
        <v>25937770.840000004</v>
      </c>
      <c r="AI53" s="113">
        <f t="shared" si="2"/>
        <v>27421767.679999996</v>
      </c>
      <c r="AJ53" s="113">
        <f t="shared" si="2"/>
        <v>25316504.700000003</v>
      </c>
      <c r="AK53" s="113">
        <f t="shared" si="2"/>
        <v>11966751.93</v>
      </c>
      <c r="AL53" s="113">
        <f t="shared" si="2"/>
        <v>983935989.62000012</v>
      </c>
      <c r="AM53" s="113">
        <f t="shared" si="2"/>
        <v>16828415.449999999</v>
      </c>
      <c r="AN53" s="113">
        <f t="shared" si="2"/>
        <v>14343909.630000001</v>
      </c>
      <c r="AO53" s="113">
        <f t="shared" si="2"/>
        <v>46420087</v>
      </c>
      <c r="AP53" s="113">
        <f t="shared" si="2"/>
        <v>75341134.010000005</v>
      </c>
      <c r="AQ53" s="113">
        <f t="shared" si="2"/>
        <v>21581122.890000001</v>
      </c>
      <c r="AR53" s="113">
        <f t="shared" si="2"/>
        <v>9395917.3599999994</v>
      </c>
      <c r="AS53" s="113">
        <f t="shared" si="2"/>
        <v>200463317.23999998</v>
      </c>
      <c r="AT53" s="113">
        <f t="shared" si="2"/>
        <v>56900780.400000006</v>
      </c>
      <c r="AU53" s="113">
        <f t="shared" si="2"/>
        <v>51988254.339999996</v>
      </c>
      <c r="AV53" s="113">
        <f t="shared" si="2"/>
        <v>49000368.029999994</v>
      </c>
      <c r="AW53" s="113">
        <f t="shared" si="2"/>
        <v>17415545.710000001</v>
      </c>
      <c r="AX53" s="113">
        <f t="shared" si="2"/>
        <v>16931437.09</v>
      </c>
      <c r="AY53" s="113">
        <f t="shared" si="2"/>
        <v>25435504.449999999</v>
      </c>
      <c r="AZ53" s="113">
        <f t="shared" si="2"/>
        <v>15082123.65</v>
      </c>
      <c r="BA53" s="113">
        <f t="shared" si="2"/>
        <v>21582889.640000001</v>
      </c>
      <c r="BB53" s="113">
        <f t="shared" si="2"/>
        <v>281940442.89000005</v>
      </c>
      <c r="BC53" s="113">
        <f t="shared" si="2"/>
        <v>21955785.259999998</v>
      </c>
      <c r="BD53" s="113">
        <f t="shared" si="2"/>
        <v>537222191</v>
      </c>
      <c r="BE53" s="113">
        <f t="shared" si="2"/>
        <v>148092451.22999999</v>
      </c>
      <c r="BF53" s="113">
        <f t="shared" si="2"/>
        <v>20956481.479999997</v>
      </c>
      <c r="BG53" s="113">
        <f t="shared" si="2"/>
        <v>25502267.060000002</v>
      </c>
      <c r="BH53" s="113">
        <f t="shared" si="2"/>
        <v>327220903.66999996</v>
      </c>
      <c r="BI53" s="113">
        <f t="shared" si="2"/>
        <v>25505441.120000001</v>
      </c>
      <c r="BJ53" s="113">
        <f t="shared" si="2"/>
        <v>9769724.4100000001</v>
      </c>
      <c r="BK53" s="113">
        <f t="shared" si="2"/>
        <v>25506247</v>
      </c>
      <c r="BL53" s="113">
        <f t="shared" si="2"/>
        <v>19132551.09</v>
      </c>
      <c r="BM53" s="113">
        <f t="shared" si="2"/>
        <v>391151992.88</v>
      </c>
      <c r="BN53" s="113">
        <f t="shared" si="2"/>
        <v>43995709.719999999</v>
      </c>
      <c r="BO53" s="113">
        <f t="shared" si="2"/>
        <v>38009692.719999999</v>
      </c>
      <c r="BP53" s="113">
        <f t="shared" si="2"/>
        <v>58404814.439999998</v>
      </c>
      <c r="BQ53" s="113">
        <f t="shared" ref="BQ53:CM53" si="3">SUM(BQ34:BQ52)</f>
        <v>68103804.75</v>
      </c>
      <c r="BR53" s="113">
        <f t="shared" si="3"/>
        <v>35805210.159999996</v>
      </c>
      <c r="BS53" s="113">
        <f t="shared" si="3"/>
        <v>2433964524.75</v>
      </c>
      <c r="BT53" s="113">
        <f t="shared" si="3"/>
        <v>53091074.240000002</v>
      </c>
      <c r="BU53" s="113">
        <f t="shared" si="3"/>
        <v>74969439.790000007</v>
      </c>
      <c r="BV53" s="113">
        <f t="shared" si="3"/>
        <v>343505986.31999999</v>
      </c>
      <c r="BW53" s="113">
        <f t="shared" si="3"/>
        <v>31272534.770000003</v>
      </c>
      <c r="BX53" s="113">
        <f t="shared" si="3"/>
        <v>34882678.579999998</v>
      </c>
      <c r="BY53" s="113">
        <f t="shared" si="3"/>
        <v>129959270.62</v>
      </c>
      <c r="BZ53" s="113">
        <f t="shared" si="3"/>
        <v>12924955.66</v>
      </c>
      <c r="CA53" s="113">
        <f t="shared" si="3"/>
        <v>19395690.259999998</v>
      </c>
      <c r="CB53" s="113">
        <f t="shared" si="3"/>
        <v>25386820.820000004</v>
      </c>
      <c r="CC53" s="113">
        <f t="shared" si="3"/>
        <v>69354596.99000001</v>
      </c>
      <c r="CD53" s="113">
        <f t="shared" si="3"/>
        <v>125795124.8</v>
      </c>
      <c r="CE53" s="113">
        <f t="shared" si="3"/>
        <v>58083185.340000004</v>
      </c>
      <c r="CF53" s="113">
        <f t="shared" si="3"/>
        <v>62591671.140000001</v>
      </c>
      <c r="CG53" s="113">
        <f t="shared" si="3"/>
        <v>15586615.140000001</v>
      </c>
      <c r="CH53" s="113">
        <f t="shared" si="3"/>
        <v>17063329.370000001</v>
      </c>
      <c r="CI53" s="113">
        <f t="shared" si="3"/>
        <v>14426119.510000002</v>
      </c>
      <c r="CJ53" s="113">
        <f t="shared" si="3"/>
        <v>20294949.890000001</v>
      </c>
      <c r="CK53" s="113">
        <f t="shared" si="3"/>
        <v>138341703.73000002</v>
      </c>
      <c r="CL53" s="113">
        <f t="shared" si="3"/>
        <v>14934550.890000001</v>
      </c>
      <c r="CM53" s="113">
        <f t="shared" si="3"/>
        <v>18784553.149999999</v>
      </c>
      <c r="CN53" s="96"/>
      <c r="CO53" s="97"/>
    </row>
    <row r="54" spans="1:93" x14ac:dyDescent="0.7">
      <c r="A54" s="18" t="s">
        <v>497</v>
      </c>
      <c r="B54" s="18" t="s">
        <v>498</v>
      </c>
      <c r="C54" s="19" t="s">
        <v>499</v>
      </c>
      <c r="D54" s="104">
        <f>ROUND(VLOOKUP($B54,'[4]3.ข้อมูลงบทดลองปัจจุบัน'!$A$5:$CL$846,3,0),2)</f>
        <v>168675854.37</v>
      </c>
      <c r="E54" s="104">
        <f>ROUND(VLOOKUP($B54,'[4]3.ข้อมูลงบทดลองปัจจุบัน'!$A$5:$CL$846,4,0),2)</f>
        <v>22392057.739999998</v>
      </c>
      <c r="F54" s="104">
        <f>ROUND(VLOOKUP($B54,'[4]3.ข้อมูลงบทดลองปัจจุบัน'!$A$5:$CL$846,5,0),2)</f>
        <v>24662867.260000002</v>
      </c>
      <c r="G54" s="104">
        <f>ROUND(VLOOKUP($B54,'[4]3.ข้อมูลงบทดลองปัจจุบัน'!$A$5:$CL$846,6,0),2)</f>
        <v>24421489.030000001</v>
      </c>
      <c r="H54" s="104">
        <f>ROUND(VLOOKUP($B54,'[4]3.ข้อมูลงบทดลองปัจจุบัน'!$A$5:$CL$846,7,0),2)</f>
        <v>15225345.800000001</v>
      </c>
      <c r="I54" s="104">
        <f>ROUND(VLOOKUP($B54,'[4]3.ข้อมูลงบทดลองปัจจุบัน'!$A$5:$CL$846,8,0),2)</f>
        <v>26153362.579999998</v>
      </c>
      <c r="J54" s="104">
        <f>ROUND(VLOOKUP($B54,'[4]3.ข้อมูลงบทดลองปัจจุบัน'!$A$5:$CL$846,9,0),2)</f>
        <v>32305043.219999999</v>
      </c>
      <c r="K54" s="104">
        <f>ROUND(VLOOKUP($B54,'[4]3.ข้อมูลงบทดลองปัจจุบัน'!$A$5:$CL$846,10,0),2)</f>
        <v>35115164.530000001</v>
      </c>
      <c r="L54" s="104">
        <f>ROUND(VLOOKUP($B54,'[4]3.ข้อมูลงบทดลองปัจจุบัน'!$A$5:$CL$846,11,0),2)</f>
        <v>18379116.77</v>
      </c>
      <c r="M54" s="104">
        <f>ROUND(VLOOKUP($B54,'[4]3.ข้อมูลงบทดลองปัจจุบัน'!$A$5:$CL$846,12,0),2)</f>
        <v>18806336.399999999</v>
      </c>
      <c r="N54" s="104">
        <f>ROUND(VLOOKUP($B54,'[4]3.ข้อมูลงบทดลองปัจจุบัน'!$A$5:$CL$846,13,0),2)</f>
        <v>47126908.740000002</v>
      </c>
      <c r="O54" s="104">
        <f>ROUND(VLOOKUP($B54,'[4]3.ข้อมูลงบทดลองปัจจุบัน'!$A$5:$CL$846,14,0),2)</f>
        <v>3815277.58</v>
      </c>
      <c r="P54" s="104">
        <f>ROUND(VLOOKUP($B54,'[4]3.ข้อมูลงบทดลองปัจจุบัน'!$A$5:$CL$846,15,0),2)</f>
        <v>71940127.140000001</v>
      </c>
      <c r="Q54" s="104">
        <f>ROUND(VLOOKUP($B54,'[4]3.ข้อมูลงบทดลองปัจจุบัน'!$A$5:$CL$846,16,0),2)</f>
        <v>18666980</v>
      </c>
      <c r="R54" s="104">
        <f>ROUND(VLOOKUP($B54,'[4]3.ข้อมูลงบทดลองปัจจุบัน'!$A$5:$CL$846,17,0),2)</f>
        <v>20807930</v>
      </c>
      <c r="S54" s="104">
        <f>ROUND(VLOOKUP($B54,'[4]3.ข้อมูลงบทดลองปัจจุบัน'!$A$5:$CL$846,18,0),2)</f>
        <v>33030730</v>
      </c>
      <c r="T54" s="104">
        <f>ROUND(VLOOKUP($B54,'[4]3.ข้อมูลงบทดลองปัจจุบัน'!$A$5:$CL$846,19,0),2)</f>
        <v>20892068.670000002</v>
      </c>
      <c r="U54" s="104">
        <f>ROUND(VLOOKUP($B54,'[4]3.ข้อมูลงบทดลองปัจจุบัน'!$A$5:$CL$846,20,0),2)</f>
        <v>16038750</v>
      </c>
      <c r="V54" s="104">
        <f>ROUND(VLOOKUP($B54,'[4]3.ข้อมูลงบทดลองปัจจุบัน'!$A$5:$CL$846,21,0),2)</f>
        <v>17722670</v>
      </c>
      <c r="W54" s="104">
        <f>ROUND(VLOOKUP($B54,'[4]3.ข้อมูลงบทดลองปัจจุบัน'!$A$5:$CL$846,22,0),2)</f>
        <v>10154360</v>
      </c>
      <c r="X54" s="104">
        <f>ROUND(VLOOKUP($B54,'[4]3.ข้อมูลงบทดลองปัจจุบัน'!$A$5:$CL$846,23,0),2)</f>
        <v>188076213.77000001</v>
      </c>
      <c r="Y54" s="104">
        <f>ROUND(VLOOKUP($B54,'[4]3.ข้อมูลงบทดลองปัจจุบัน'!$A$5:$CL$846,24,0),2)</f>
        <v>14397560</v>
      </c>
      <c r="Z54" s="104">
        <f>ROUND(VLOOKUP($B54,'[4]3.ข้อมูลงบทดลองปัจจุบัน'!$A$5:$CL$846,25,0),2)</f>
        <v>26292900.59</v>
      </c>
      <c r="AA54" s="104">
        <f>ROUND(VLOOKUP($B54,'[4]3.ข้อมูลงบทดลองปัจจุบัน'!$A$5:$CL$846,26,0),2)</f>
        <v>15498070</v>
      </c>
      <c r="AB54" s="104">
        <f>ROUND(VLOOKUP($B54,'[4]3.ข้อมูลงบทดลองปัจจุบัน'!$A$5:$CL$846,27,0),2)</f>
        <v>10880140</v>
      </c>
      <c r="AC54" s="104">
        <f>ROUND(VLOOKUP($B54,'[4]3.ข้อมูลงบทดลองปัจจุบัน'!$A$5:$CL$846,28,0),2)</f>
        <v>15166270</v>
      </c>
      <c r="AD54" s="104">
        <f>ROUND(VLOOKUP($B54,'[4]3.ข้อมูลงบทดลองปัจจุบัน'!$A$5:$CL$846,29,0),2)</f>
        <v>16819917.359999999</v>
      </c>
      <c r="AE54" s="104">
        <f>ROUND(VLOOKUP($B54,'[4]3.ข้อมูลงบทดลองปัจจุบัน'!$A$5:$CL$846,30,0),2)</f>
        <v>48960716.740000002</v>
      </c>
      <c r="AF54" s="104">
        <f>ROUND(VLOOKUP($B54,'[4]3.ข้อมูลงบทดลองปัจจุบัน'!$A$5:$CL$846,31,0),2)</f>
        <v>19167540</v>
      </c>
      <c r="AG54" s="104">
        <f>ROUND(VLOOKUP($B54,'[4]3.ข้อมูลงบทดลองปัจจุบัน'!$A$5:$CL$846,32,0),2)</f>
        <v>15319110</v>
      </c>
      <c r="AH54" s="104">
        <f>ROUND(VLOOKUP($B54,'[4]3.ข้อมูลงบทดลองปัจจุบัน'!$A$5:$CL$846,33,0),2)</f>
        <v>17861909.350000001</v>
      </c>
      <c r="AI54" s="104">
        <f>ROUND(VLOOKUP($B54,'[4]3.ข้อมูลงบทดลองปัจจุบัน'!$A$5:$CL$846,34,0),2)</f>
        <v>32587085</v>
      </c>
      <c r="AJ54" s="104">
        <f>ROUND(VLOOKUP($B54,'[4]3.ข้อมูลงบทดลองปัจจุบัน'!$A$5:$CL$846,35,0),2)</f>
        <v>12966715</v>
      </c>
      <c r="AK54" s="104">
        <f>ROUND(VLOOKUP($B54,'[4]3.ข้อมูลงบทดลองปัจจุบัน'!$A$5:$CL$846,36,0),2)</f>
        <v>10452819.560000001</v>
      </c>
      <c r="AL54" s="104">
        <f>ROUND(VLOOKUP($B54,'[4]3.ข้อมูลงบทดลองปัจจุบัน'!$A$5:$CL$846,37,0),2)</f>
        <v>298188620.30000001</v>
      </c>
      <c r="AM54" s="104">
        <f>ROUND(VLOOKUP($B54,'[4]3.ข้อมูลงบทดลองปัจจุบัน'!$A$5:$CL$846,38,0),2)</f>
        <v>18612921.399999999</v>
      </c>
      <c r="AN54" s="104">
        <f>ROUND(VLOOKUP($B54,'[4]3.ข้อมูลงบทดลองปัจจุบัน'!$A$5:$CL$846,39,0),2)</f>
        <v>15989000</v>
      </c>
      <c r="AO54" s="104">
        <f>ROUND(VLOOKUP($B54,'[4]3.ข้อมูลงบทดลองปัจจุบัน'!$A$5:$CL$846,40,0),2)</f>
        <v>38432080</v>
      </c>
      <c r="AP54" s="104">
        <f>ROUND(VLOOKUP($B54,'[4]3.ข้อมูลงบทดลองปัจจุบัน'!$A$5:$CL$846,41,0),2)</f>
        <v>35389707.810000002</v>
      </c>
      <c r="AQ54" s="104">
        <f>ROUND(VLOOKUP($B54,'[4]3.ข้อมูลงบทดลองปัจจุบัน'!$A$5:$CL$846,42,0),2)</f>
        <v>17200822.390000001</v>
      </c>
      <c r="AR54" s="104">
        <f>ROUND(VLOOKUP($B54,'[4]3.ข้อมูลงบทดลองปัจจุบัน'!$A$5:$CL$846,43,0),2)</f>
        <v>9940320</v>
      </c>
      <c r="AS54" s="104">
        <f>ROUND(VLOOKUP($B54,'[4]3.ข้อมูลงบทดลองปัจจุบัน'!$A$5:$CL$846,44,0),2)</f>
        <v>54659158.710000001</v>
      </c>
      <c r="AT54" s="104">
        <f>ROUND(VLOOKUP($B54,'[4]3.ข้อมูลงบทดลองปัจจุบัน'!$A$5:$CL$846,45,0),2)</f>
        <v>17848670</v>
      </c>
      <c r="AU54" s="104">
        <f>ROUND(VLOOKUP($B54,'[4]3.ข้อมูลงบทดลองปัจจุบัน'!$A$5:$CL$846,46,0),2)</f>
        <v>28876600</v>
      </c>
      <c r="AV54" s="104">
        <f>ROUND(VLOOKUP($B54,'[4]3.ข้อมูลงบทดลองปัจจุบัน'!$A$5:$CL$846,47,0),2)</f>
        <v>37424770</v>
      </c>
      <c r="AW54" s="104">
        <f>ROUND(VLOOKUP($B54,'[4]3.ข้อมูลงบทดลองปัจจุบัน'!$A$5:$CL$846,48,0),2)</f>
        <v>17284405</v>
      </c>
      <c r="AX54" s="104">
        <f>ROUND(VLOOKUP($B54,'[4]3.ข้อมูลงบทดลองปัจจุบัน'!$A$5:$CL$846,49,0),2)</f>
        <v>14610680</v>
      </c>
      <c r="AY54" s="104">
        <f>ROUND(VLOOKUP($B54,'[4]3.ข้อมูลงบทดลองปัจจุบัน'!$A$5:$CL$846,50,0),2)</f>
        <v>24871998.329999998</v>
      </c>
      <c r="AZ54" s="104">
        <f>ROUND(VLOOKUP($B54,'[4]3.ข้อมูลงบทดลองปัจจุบัน'!$A$5:$CL$846,51,0),2)</f>
        <v>15977025.16</v>
      </c>
      <c r="BA54" s="104">
        <f>ROUND(VLOOKUP($B54,'[4]3.ข้อมูลงบทดลองปัจจุบัน'!$A$5:$CL$846,52,0),2)</f>
        <v>15628883.1</v>
      </c>
      <c r="BB54" s="104">
        <f>ROUND(VLOOKUP($B54,'[4]3.ข้อมูลงบทดลองปัจจุบัน'!$A$5:$CL$846,53,0),2)</f>
        <v>82572687.569999993</v>
      </c>
      <c r="BC54" s="104">
        <f>ROUND(VLOOKUP($B54,'[4]3.ข้อมูลงบทดลองปัจจุบัน'!$A$5:$CL$846,54,0),2)</f>
        <v>16713910</v>
      </c>
      <c r="BD54" s="104">
        <f>ROUND(VLOOKUP($B54,'[4]3.ข้อมูลงบทดลองปัจจุบัน'!$A$5:$CL$846,55,0),2)</f>
        <v>162573387.41999999</v>
      </c>
      <c r="BE54" s="104">
        <f>ROUND(VLOOKUP($B54,'[4]3.ข้อมูลงบทดลองปัจจุบัน'!$A$5:$CL$846,56,0),2)</f>
        <v>46729255.030000001</v>
      </c>
      <c r="BF54" s="104">
        <f>ROUND(VLOOKUP($B54,'[4]3.ข้อมูลงบทดลองปัจจุบัน'!$A$5:$CL$846,57,0),2)</f>
        <v>20096827.809999999</v>
      </c>
      <c r="BG54" s="104">
        <f>ROUND(VLOOKUP($B54,'[4]3.ข้อมูลงบทดลองปัจจุบัน'!$A$5:$CL$846,58,0),2)</f>
        <v>15728450</v>
      </c>
      <c r="BH54" s="104">
        <f>ROUND(VLOOKUP($B54,'[4]3.ข้อมูลงบทดลองปัจจุบัน'!$A$5:$CL$846,59,0),2)</f>
        <v>89400670.540000007</v>
      </c>
      <c r="BI54" s="104">
        <f>ROUND(VLOOKUP($B54,'[4]3.ข้อมูลงบทดลองปัจจุบัน'!$A$5:$CL$846,60,0),2)</f>
        <v>12717300</v>
      </c>
      <c r="BJ54" s="104">
        <f>ROUND(VLOOKUP($B54,'[4]3.ข้อมูลงบทดลองปัจจุบัน'!$A$5:$CL$846,61,0),2)</f>
        <v>7783334.8399999999</v>
      </c>
      <c r="BK54" s="104">
        <f>ROUND(VLOOKUP($B54,'[4]3.ข้อมูลงบทดลองปัจจุบัน'!$A$5:$CL$846,62,0),2)</f>
        <v>9623216.7799999993</v>
      </c>
      <c r="BL54" s="104">
        <f>ROUND(VLOOKUP($B54,'[4]3.ข้อมูลงบทดลองปัจจุบัน'!$A$5:$CL$846,63,0),2)</f>
        <v>9015930</v>
      </c>
      <c r="BM54" s="104">
        <f>ROUND(VLOOKUP($B54,'[4]3.ข้อมูลงบทดลองปัจจุบัน'!$A$5:$CL$846,64,0),2)</f>
        <v>114599985.18000001</v>
      </c>
      <c r="BN54" s="104">
        <f>ROUND(VLOOKUP($B54,'[4]3.ข้อมูลงบทดลองปัจจุบัน'!$A$5:$CL$846,65,0),2)</f>
        <v>30589625</v>
      </c>
      <c r="BO54" s="104">
        <f>ROUND(VLOOKUP($B54,'[4]3.ข้อมูลงบทดลองปัจจุบัน'!$A$5:$CL$846,66,0),2)</f>
        <v>22469320</v>
      </c>
      <c r="BP54" s="104">
        <f>ROUND(VLOOKUP($B54,'[4]3.ข้อมูลงบทดลองปัจจุบัน'!$A$5:$CL$846,67,0),2)</f>
        <v>36503202.57</v>
      </c>
      <c r="BQ54" s="104">
        <f>ROUND(VLOOKUP($B54,'[4]3.ข้อมูลงบทดลองปัจจุบัน'!$A$5:$CL$846,68,0),2)</f>
        <v>22977701</v>
      </c>
      <c r="BR54" s="104">
        <f>ROUND(VLOOKUP($B54,'[4]3.ข้อมูลงบทดลองปัจจุบัน'!$A$5:$CL$846,69,0),2)</f>
        <v>13971030.390000001</v>
      </c>
      <c r="BS54" s="104">
        <f>ROUND(VLOOKUP($B54,'[4]3.ข้อมูลงบทดลองปัจจุบัน'!$A$5:$CL$846,70,0),2)</f>
        <v>392680489.02999997</v>
      </c>
      <c r="BT54" s="104">
        <f>ROUND(VLOOKUP($B54,'[4]3.ข้อมูลงบทดลองปัจจุบัน'!$A$5:$CL$846,71,0),2)</f>
        <v>26274391.34</v>
      </c>
      <c r="BU54" s="104">
        <f>ROUND(VLOOKUP($B54,'[4]3.ข้อมูลงบทดลองปัจจุบัน'!$A$5:$CL$846,72,0),2)</f>
        <v>24783743</v>
      </c>
      <c r="BV54" s="104">
        <f>ROUND(VLOOKUP($B54,'[4]3.ข้อมูลงบทดลองปัจจุบัน'!$A$5:$CL$846,73,0),2)</f>
        <v>76794425.629999995</v>
      </c>
      <c r="BW54" s="104">
        <f>ROUND(VLOOKUP($B54,'[4]3.ข้อมูลงบทดลองปัจจุบัน'!$A$5:$CL$846,74,0),2)</f>
        <v>8171730</v>
      </c>
      <c r="BX54" s="104">
        <f>ROUND(VLOOKUP($B54,'[4]3.ข้อมูลงบทดลองปัจจุบัน'!$A$5:$CL$846,75,0),2)</f>
        <v>19462691.670000002</v>
      </c>
      <c r="BY54" s="104">
        <f>ROUND(VLOOKUP($B54,'[4]3.ข้อมูลงบทดลองปัจจุบัน'!$A$5:$CL$846,76,0),2)</f>
        <v>49724752.079999998</v>
      </c>
      <c r="BZ54" s="104">
        <f>ROUND(VLOOKUP($B54,'[4]3.ข้อมูลงบทดลองปัจจุบัน'!$A$5:$CL$846,77,0),2)</f>
        <v>16633210.32</v>
      </c>
      <c r="CA54" s="104">
        <f>ROUND(VLOOKUP($B54,'[4]3.ข้อมูลงบทดลองปัจจุบัน'!$A$5:$CL$846,78,0),2)</f>
        <v>13886530</v>
      </c>
      <c r="CB54" s="104">
        <f>ROUND(VLOOKUP($B54,'[4]3.ข้อมูลงบทดลองปัจจุบัน'!$A$5:$CL$846,79,0),2)</f>
        <v>19462142.039999999</v>
      </c>
      <c r="CC54" s="104">
        <f>ROUND(VLOOKUP($B54,'[4]3.ข้อมูลงบทดลองปัจจุบัน'!$A$5:$CL$846,80,0),2)</f>
        <v>26126340</v>
      </c>
      <c r="CD54" s="104">
        <f>ROUND(VLOOKUP($B54,'[4]3.ข้อมูลงบทดลองปัจจุบัน'!$A$5:$CL$846,81,0),2)</f>
        <v>45239596.32</v>
      </c>
      <c r="CE54" s="104">
        <f>ROUND(VLOOKUP($B54,'[4]3.ข้อมูลงบทดลองปัจจุบัน'!$A$5:$CL$846,82,0),2)</f>
        <v>28082850</v>
      </c>
      <c r="CF54" s="104">
        <f>ROUND(VLOOKUP($B54,'[4]3.ข้อมูลงบทดลองปัจจุบัน'!$A$5:$CL$846,83,0),2)</f>
        <v>38511711.310000002</v>
      </c>
      <c r="CG54" s="104">
        <f>ROUND(VLOOKUP($B54,'[4]3.ข้อมูลงบทดลองปัจจุบัน'!$A$5:$CL$846,84,0),2)</f>
        <v>14548459.35</v>
      </c>
      <c r="CH54" s="104">
        <f>ROUND(VLOOKUP($B54,'[4]3.ข้อมูลงบทดลองปัจจุบัน'!$A$5:$CL$846,85,0),2)</f>
        <v>15361690.66</v>
      </c>
      <c r="CI54" s="104">
        <f>ROUND(VLOOKUP($B54,'[4]3.ข้อมูลงบทดลองปัจจุบัน'!$A$5:$CL$846,86,0),2)</f>
        <v>9988840</v>
      </c>
      <c r="CJ54" s="104">
        <f>ROUND(VLOOKUP($B54,'[4]3.ข้อมูลงบทดลองปัจจุบัน'!$A$5:$CL$846,87,0),2)</f>
        <v>15974908.68</v>
      </c>
      <c r="CK54" s="104">
        <f>ROUND(VLOOKUP($B54,'[4]3.ข้อมูลงบทดลองปัจจุบัน'!$A$5:$CL$846,88,0),2)</f>
        <v>46439793.460000001</v>
      </c>
      <c r="CL54" s="104">
        <f>ROUND(VLOOKUP($B54,'[4]3.ข้อมูลงบทดลองปัจจุบัน'!$A$5:$CL$846,89,0),2)</f>
        <v>7261160.3200000003</v>
      </c>
      <c r="CM54" s="104">
        <f>ROUND(VLOOKUP($B54,'[4]3.ข้อมูลงบทดลองปัจจุบัน'!$A$5:$CL$846,90,0),2)</f>
        <v>7173784.79</v>
      </c>
      <c r="CO54" s="97"/>
    </row>
    <row r="55" spans="1:93" x14ac:dyDescent="0.7">
      <c r="A55" s="18" t="s">
        <v>497</v>
      </c>
      <c r="B55" s="18" t="s">
        <v>500</v>
      </c>
      <c r="C55" s="19" t="s">
        <v>501</v>
      </c>
      <c r="D55" s="104">
        <f>ROUND(VLOOKUP($B55,'[4]3.ข้อมูลงบทดลองปัจจุบัน'!$A$5:$CL$846,3,0),2)</f>
        <v>11389221.800000001</v>
      </c>
      <c r="E55" s="104">
        <f>ROUND(VLOOKUP($B55,'[4]3.ข้อมูลงบทดลองปัจจุบัน'!$A$5:$CL$846,4,0),2)</f>
        <v>633910</v>
      </c>
      <c r="F55" s="104">
        <f>ROUND(VLOOKUP($B55,'[4]3.ข้อมูลงบทดลองปัจจุบัน'!$A$5:$CL$846,5,0),2)</f>
        <v>311360</v>
      </c>
      <c r="G55" s="104">
        <f>ROUND(VLOOKUP($B55,'[4]3.ข้อมูลงบทดลองปัจจุบัน'!$A$5:$CL$846,6,0),2)</f>
        <v>779940</v>
      </c>
      <c r="H55" s="104">
        <f>ROUND(VLOOKUP($B55,'[4]3.ข้อมูลงบทดลองปัจจุบัน'!$A$5:$CL$846,7,0),2)</f>
        <v>191280</v>
      </c>
      <c r="I55" s="104">
        <f>ROUND(VLOOKUP($B55,'[4]3.ข้อมูลงบทดลองปัจจุบัน'!$A$5:$CL$846,8,0),2)</f>
        <v>467120</v>
      </c>
      <c r="J55" s="104">
        <f>ROUND(VLOOKUP($B55,'[4]3.ข้อมูลงบทดลองปัจจุบัน'!$A$5:$CL$846,9,0),2)</f>
        <v>1634420</v>
      </c>
      <c r="K55" s="104">
        <f>ROUND(VLOOKUP($B55,'[4]3.ข้อมูลงบทดลองปัจจุบัน'!$A$5:$CL$846,10,0),2)</f>
        <v>176340</v>
      </c>
      <c r="L55" s="104">
        <f>ROUND(VLOOKUP($B55,'[4]3.ข้อมูลงบทดลองปัจจุบัน'!$A$5:$CL$846,11,0),2)</f>
        <v>3078050</v>
      </c>
      <c r="M55" s="104">
        <f>ROUND(VLOOKUP($B55,'[4]3.ข้อมูลงบทดลองปัจจุบัน'!$A$5:$CL$846,12,0),2)</f>
        <v>736710</v>
      </c>
      <c r="N55" s="104">
        <f>ROUND(VLOOKUP($B55,'[4]3.ข้อมูลงบทดลองปัจจุบัน'!$A$5:$CL$846,13,0),2)</f>
        <v>1974830</v>
      </c>
      <c r="O55" s="104">
        <f>ROUND(VLOOKUP($B55,'[4]3.ข้อมูลงบทดลองปัจจุบัน'!$A$5:$CL$846,14,0),2)</f>
        <v>782400.71</v>
      </c>
      <c r="P55" s="104">
        <f>ROUND(VLOOKUP($B55,'[4]3.ข้อมูลงบทดลองปัจจุบัน'!$A$5:$CL$846,15,0),2)</f>
        <v>7794270</v>
      </c>
      <c r="Q55" s="104">
        <f>ROUND(VLOOKUP($B55,'[4]3.ข้อมูลงบทดลองปัจจุบัน'!$A$5:$CL$846,16,0),2)</f>
        <v>214540</v>
      </c>
      <c r="R55" s="104">
        <f>ROUND(VLOOKUP($B55,'[4]3.ข้อมูลงบทดลองปัจจุบัน'!$A$5:$CL$846,17,0),2)</f>
        <v>1241750</v>
      </c>
      <c r="S55" s="104">
        <f>ROUND(VLOOKUP($B55,'[4]3.ข้อมูลงบทดลองปัจจุบัน'!$A$5:$CL$846,18,0),2)</f>
        <v>1016980</v>
      </c>
      <c r="T55" s="104">
        <f>ROUND(VLOOKUP($B55,'[4]3.ข้อมูลงบทดลองปัจจุบัน'!$A$5:$CL$846,19,0),2)</f>
        <v>817040</v>
      </c>
      <c r="U55" s="104">
        <f>ROUND(VLOOKUP($B55,'[4]3.ข้อมูลงบทดลองปัจจุบัน'!$A$5:$CL$846,20,0),2)</f>
        <v>952680</v>
      </c>
      <c r="V55" s="104">
        <f>ROUND(VLOOKUP($B55,'[4]3.ข้อมูลงบทดลองปัจจุบัน'!$A$5:$CL$846,21,0),2)</f>
        <v>259860</v>
      </c>
      <c r="W55" s="104">
        <f>ROUND(VLOOKUP($B55,'[4]3.ข้อมูลงบทดลองปัจจุบัน'!$A$5:$CL$846,22,0),2)</f>
        <v>314240</v>
      </c>
      <c r="X55" s="104">
        <f>ROUND(VLOOKUP($B55,'[4]3.ข้อมูลงบทดลองปัจจุบัน'!$A$5:$CL$846,23,0),2)</f>
        <v>8433840</v>
      </c>
      <c r="Y55" s="104">
        <f>ROUND(VLOOKUP($B55,'[4]3.ข้อมูลงบทดลองปัจจุบัน'!$A$5:$CL$846,24,0),2)</f>
        <v>640840</v>
      </c>
      <c r="Z55" s="104">
        <f>ROUND(VLOOKUP($B55,'[4]3.ข้อมูลงบทดลองปัจจุบัน'!$A$5:$CL$846,25,0),2)</f>
        <v>868320</v>
      </c>
      <c r="AA55" s="104">
        <f>ROUND(VLOOKUP($B55,'[4]3.ข้อมูลงบทดลองปัจจุบัน'!$A$5:$CL$846,26,0),2)</f>
        <v>799160</v>
      </c>
      <c r="AB55" s="104">
        <f>ROUND(VLOOKUP($B55,'[4]3.ข้อมูลงบทดลองปัจจุบัน'!$A$5:$CL$846,27,0),2)</f>
        <v>1267360</v>
      </c>
      <c r="AC55" s="104">
        <f>ROUND(VLOOKUP($B55,'[4]3.ข้อมูลงบทดลองปัจจุบัน'!$A$5:$CL$846,28,0),2)</f>
        <v>728800</v>
      </c>
      <c r="AD55" s="104">
        <f>ROUND(VLOOKUP($B55,'[4]3.ข้อมูลงบทดลองปัจจุบัน'!$A$5:$CL$846,29,0),2)</f>
        <v>857760</v>
      </c>
      <c r="AE55" s="104">
        <f>ROUND(VLOOKUP($B55,'[4]3.ข้อมูลงบทดลองปัจจุบัน'!$A$5:$CL$846,30,0),2)</f>
        <v>3499740</v>
      </c>
      <c r="AF55" s="104">
        <f>ROUND(VLOOKUP($B55,'[4]3.ข้อมูลงบทดลองปัจจุบัน'!$A$5:$CL$846,31,0),2)</f>
        <v>544000</v>
      </c>
      <c r="AG55" s="104">
        <f>ROUND(VLOOKUP($B55,'[4]3.ข้อมูลงบทดลองปัจจุบัน'!$A$5:$CL$846,32,0),2)</f>
        <v>1266990</v>
      </c>
      <c r="AH55" s="104">
        <f>ROUND(VLOOKUP($B55,'[4]3.ข้อมูลงบทดลองปัจจุบัน'!$A$5:$CL$846,33,0),2)</f>
        <v>269520</v>
      </c>
      <c r="AI55" s="104">
        <f>ROUND(VLOOKUP($B55,'[4]3.ข้อมูลงบทดลองปัจจุบัน'!$A$5:$CL$846,34,0),2)</f>
        <v>1048280</v>
      </c>
      <c r="AJ55" s="104">
        <f>ROUND(VLOOKUP($B55,'[4]3.ข้อมูลงบทดลองปัจจุบัน'!$A$5:$CL$846,35,0),2)</f>
        <v>3713650</v>
      </c>
      <c r="AK55" s="104">
        <f>ROUND(VLOOKUP($B55,'[4]3.ข้อมูลงบทดลองปัจจุบัน'!$A$5:$CL$846,36,0),2)</f>
        <v>901910</v>
      </c>
      <c r="AL55" s="104">
        <f>ROUND(VLOOKUP($B55,'[4]3.ข้อมูลงบทดลองปัจจุบัน'!$A$5:$CL$846,37,0),2)</f>
        <v>12249680</v>
      </c>
      <c r="AM55" s="104">
        <f>ROUND(VLOOKUP($B55,'[4]3.ข้อมูลงบทดลองปัจจุบัน'!$A$5:$CL$846,38,0),2)</f>
        <v>1342343.33</v>
      </c>
      <c r="AN55" s="104">
        <f>ROUND(VLOOKUP($B55,'[4]3.ข้อมูลงบทดลองปัจจุบัน'!$A$5:$CL$846,39,0),2)</f>
        <v>701840</v>
      </c>
      <c r="AO55" s="104">
        <f>ROUND(VLOOKUP($B55,'[4]3.ข้อมูลงบทดลองปัจจุบัน'!$A$5:$CL$846,40,0),2)</f>
        <v>1391645</v>
      </c>
      <c r="AP55" s="104">
        <f>ROUND(VLOOKUP($B55,'[4]3.ข้อมูลงบทดลองปัจจุบัน'!$A$5:$CL$846,41,0),2)</f>
        <v>577750</v>
      </c>
      <c r="AQ55" s="104">
        <f>ROUND(VLOOKUP($B55,'[4]3.ข้อมูลงบทดลองปัจจุบัน'!$A$5:$CL$846,42,0),2)</f>
        <v>3575880.97</v>
      </c>
      <c r="AR55" s="104">
        <f>ROUND(VLOOKUP($B55,'[4]3.ข้อมูลงบทดลองปัจจุบัน'!$A$5:$CL$846,43,0),2)</f>
        <v>504320</v>
      </c>
      <c r="AS55" s="104">
        <f>ROUND(VLOOKUP($B55,'[4]3.ข้อมูลงบทดลองปัจจุบัน'!$A$5:$CL$846,44,0),2)</f>
        <v>968760</v>
      </c>
      <c r="AT55" s="104">
        <f>ROUND(VLOOKUP($B55,'[4]3.ข้อมูลงบทดลองปัจจุบัน'!$A$5:$CL$846,45,0),2)</f>
        <v>1080142.8600000001</v>
      </c>
      <c r="AU55" s="104">
        <f>ROUND(VLOOKUP($B55,'[4]3.ข้อมูลงบทดลองปัจจุบัน'!$A$5:$CL$846,46,0),2)</f>
        <v>1929720</v>
      </c>
      <c r="AV55" s="104">
        <f>ROUND(VLOOKUP($B55,'[4]3.ข้อมูลงบทดลองปัจจุบัน'!$A$5:$CL$846,47,0),2)</f>
        <v>1978240</v>
      </c>
      <c r="AW55" s="104">
        <f>ROUND(VLOOKUP($B55,'[4]3.ข้อมูลงบทดลองปัจจุบัน'!$A$5:$CL$846,48,0),2)</f>
        <v>1479750</v>
      </c>
      <c r="AX55" s="104">
        <f>ROUND(VLOOKUP($B55,'[4]3.ข้อมูลงบทดลองปัจจุบัน'!$A$5:$CL$846,49,0),2)</f>
        <v>1131680</v>
      </c>
      <c r="AY55" s="104">
        <f>ROUND(VLOOKUP($B55,'[4]3.ข้อมูลงบทดลองปัจจุบัน'!$A$5:$CL$846,50,0),2)</f>
        <v>761630</v>
      </c>
      <c r="AZ55" s="104">
        <f>ROUND(VLOOKUP($B55,'[4]3.ข้อมูลงบทดลองปัจจุบัน'!$A$5:$CL$846,51,0),2)</f>
        <v>1435260</v>
      </c>
      <c r="BA55" s="104">
        <f>ROUND(VLOOKUP($B55,'[4]3.ข้อมูลงบทดลองปัจจุบัน'!$A$5:$CL$846,52,0),2)</f>
        <v>935600</v>
      </c>
      <c r="BB55" s="104">
        <f>ROUND(VLOOKUP($B55,'[4]3.ข้อมูลงบทดลองปัจจุบัน'!$A$5:$CL$846,53,0),2)</f>
        <v>4045990.45</v>
      </c>
      <c r="BC55" s="104">
        <f>ROUND(VLOOKUP($B55,'[4]3.ข้อมูลงบทดลองปัจจุบัน'!$A$5:$CL$846,54,0),2)</f>
        <v>756640</v>
      </c>
      <c r="BD55" s="104">
        <f>ROUND(VLOOKUP($B55,'[4]3.ข้อมูลงบทดลองปัจจุบัน'!$A$5:$CL$846,55,0),2)</f>
        <v>9475677.4199999999</v>
      </c>
      <c r="BE55" s="104">
        <f>ROUND(VLOOKUP($B55,'[4]3.ข้อมูลงบทดลองปัจจุบัน'!$A$5:$CL$846,56,0),2)</f>
        <v>1262716.2</v>
      </c>
      <c r="BF55" s="104">
        <f>ROUND(VLOOKUP($B55,'[4]3.ข้อมูลงบทดลองปัจจุบัน'!$A$5:$CL$846,57,0),2)</f>
        <v>1363310</v>
      </c>
      <c r="BG55" s="104">
        <f>ROUND(VLOOKUP($B55,'[4]3.ข้อมูลงบทดลองปัจจุบัน'!$A$5:$CL$846,58,0),2)</f>
        <v>833900</v>
      </c>
      <c r="BH55" s="104">
        <f>ROUND(VLOOKUP($B55,'[4]3.ข้อมูลงบทดลองปัจจุบัน'!$A$5:$CL$846,59,0),2)</f>
        <v>1647980</v>
      </c>
      <c r="BI55" s="104">
        <f>ROUND(VLOOKUP($B55,'[4]3.ข้อมูลงบทดลองปัจจุบัน'!$A$5:$CL$846,60,0),2)</f>
        <v>847640</v>
      </c>
      <c r="BJ55" s="104">
        <f>ROUND(VLOOKUP($B55,'[4]3.ข้อมูลงบทดลองปัจจุบัน'!$A$5:$CL$846,61,0),2)</f>
        <v>114760</v>
      </c>
      <c r="BK55" s="104">
        <f>ROUND(VLOOKUP($B55,'[4]3.ข้อมูลงบทดลองปัจจุบัน'!$A$5:$CL$846,62,0),2)</f>
        <v>839700</v>
      </c>
      <c r="BL55" s="104">
        <f>ROUND(VLOOKUP($B55,'[4]3.ข้อมูลงบทดลองปัจจุบัน'!$A$5:$CL$846,63,0),2)</f>
        <v>659600</v>
      </c>
      <c r="BM55" s="104">
        <f>ROUND(VLOOKUP($B55,'[4]3.ข้อมูลงบทดลองปัจจุบัน'!$A$5:$CL$846,64,0),2)</f>
        <v>6214020</v>
      </c>
      <c r="BN55" s="104">
        <f>ROUND(VLOOKUP($B55,'[4]3.ข้อมูลงบทดลองปัจจุบัน'!$A$5:$CL$846,65,0),2)</f>
        <v>1496980.32</v>
      </c>
      <c r="BO55" s="104">
        <f>ROUND(VLOOKUP($B55,'[4]3.ข้อมูลงบทดลองปัจจุบัน'!$A$5:$CL$846,66,0),2)</f>
        <v>1689690.71</v>
      </c>
      <c r="BP55" s="104">
        <f>ROUND(VLOOKUP($B55,'[4]3.ข้อมูลงบทดลองปัจจุบัน'!$A$5:$CL$846,67,0),2)</f>
        <v>1409200</v>
      </c>
      <c r="BQ55" s="104">
        <f>ROUND(VLOOKUP($B55,'[4]3.ข้อมูลงบทดลองปัจจุบัน'!$A$5:$CL$846,68,0),2)</f>
        <v>1392080</v>
      </c>
      <c r="BR55" s="104">
        <f>ROUND(VLOOKUP($B55,'[4]3.ข้อมูลงบทดลองปัจจุบัน'!$A$5:$CL$846,69,0),2)</f>
        <v>611480</v>
      </c>
      <c r="BS55" s="104">
        <f>ROUND(VLOOKUP($B55,'[4]3.ข้อมูลงบทดลองปัจจุบัน'!$A$5:$CL$846,70,0),2)</f>
        <v>69468132.579999998</v>
      </c>
      <c r="BT55" s="104">
        <f>ROUND(VLOOKUP($B55,'[4]3.ข้อมูลงบทดลองปัจจุบัน'!$A$5:$CL$846,71,0),2)</f>
        <v>1791550</v>
      </c>
      <c r="BU55" s="104">
        <f>ROUND(VLOOKUP($B55,'[4]3.ข้อมูลงบทดลองปัจจุบัน'!$A$5:$CL$846,72,0),2)</f>
        <v>2424790</v>
      </c>
      <c r="BV55" s="104">
        <f>ROUND(VLOOKUP($B55,'[4]3.ข้อมูลงบทดลองปัจจุบัน'!$A$5:$CL$846,73,0),2)</f>
        <v>3093350</v>
      </c>
      <c r="BW55" s="104">
        <f>ROUND(VLOOKUP($B55,'[4]3.ข้อมูลงบทดลองปัจจุบัน'!$A$5:$CL$846,74,0),2)</f>
        <v>0</v>
      </c>
      <c r="BX55" s="104">
        <f>ROUND(VLOOKUP($B55,'[4]3.ข้อมูลงบทดลองปัจจุบัน'!$A$5:$CL$846,75,0),2)</f>
        <v>2647570</v>
      </c>
      <c r="BY55" s="104">
        <f>ROUND(VLOOKUP($B55,'[4]3.ข้อมูลงบทดลองปัจจุบัน'!$A$5:$CL$846,76,0),2)</f>
        <v>2826940</v>
      </c>
      <c r="BZ55" s="104">
        <f>ROUND(VLOOKUP($B55,'[4]3.ข้อมูลงบทดลองปัจจุบัน'!$A$5:$CL$846,77,0),2)</f>
        <v>1091030</v>
      </c>
      <c r="CA55" s="104">
        <f>ROUND(VLOOKUP($B55,'[4]3.ข้อมูลงบทดลองปัจจุบัน'!$A$5:$CL$846,78,0),2)</f>
        <v>731480</v>
      </c>
      <c r="CB55" s="104">
        <f>ROUND(VLOOKUP($B55,'[4]3.ข้อมูลงบทดลองปัจจุบัน'!$A$5:$CL$846,79,0),2)</f>
        <v>1227820</v>
      </c>
      <c r="CC55" s="104">
        <f>ROUND(VLOOKUP($B55,'[4]3.ข้อมูลงบทดลองปัจจุบัน'!$A$5:$CL$846,80,0),2)</f>
        <v>2067660</v>
      </c>
      <c r="CD55" s="104">
        <f>ROUND(VLOOKUP($B55,'[4]3.ข้อมูลงบทดลองปัจจุบัน'!$A$5:$CL$846,81,0),2)</f>
        <v>848580</v>
      </c>
      <c r="CE55" s="104">
        <f>ROUND(VLOOKUP($B55,'[4]3.ข้อมูลงบทดลองปัจจุบัน'!$A$5:$CL$846,82,0),2)</f>
        <v>1293560</v>
      </c>
      <c r="CF55" s="104">
        <f>ROUND(VLOOKUP($B55,'[4]3.ข้อมูลงบทดลองปัจจุบัน'!$A$5:$CL$846,83,0),2)</f>
        <v>1610469.03</v>
      </c>
      <c r="CG55" s="104">
        <f>ROUND(VLOOKUP($B55,'[4]3.ข้อมูลงบทดลองปัจจุบัน'!$A$5:$CL$846,84,0),2)</f>
        <v>164150</v>
      </c>
      <c r="CH55" s="104">
        <f>ROUND(VLOOKUP($B55,'[4]3.ข้อมูลงบทดลองปัจจุบัน'!$A$5:$CL$846,85,0),2)</f>
        <v>1346080</v>
      </c>
      <c r="CI55" s="104">
        <f>ROUND(VLOOKUP($B55,'[4]3.ข้อมูลงบทดลองปัจจุบัน'!$A$5:$CL$846,86,0),2)</f>
        <v>563880</v>
      </c>
      <c r="CJ55" s="104">
        <f>ROUND(VLOOKUP($B55,'[4]3.ข้อมูลงบทดลองปัจจุบัน'!$A$5:$CL$846,87,0),2)</f>
        <v>787534.87</v>
      </c>
      <c r="CK55" s="104">
        <f>ROUND(VLOOKUP($B55,'[4]3.ข้อมูลงบทดลองปัจจุบัน'!$A$5:$CL$846,88,0),2)</f>
        <v>1001760</v>
      </c>
      <c r="CL55" s="104">
        <f>ROUND(VLOOKUP($B55,'[4]3.ข้อมูลงบทดลองปัจจุบัน'!$A$5:$CL$846,89,0),2)</f>
        <v>234300</v>
      </c>
      <c r="CM55" s="104">
        <f>ROUND(VLOOKUP($B55,'[4]3.ข้อมูลงบทดลองปัจจุบัน'!$A$5:$CL$846,90,0),2)</f>
        <v>740050.21</v>
      </c>
      <c r="CO55" s="97"/>
    </row>
    <row r="56" spans="1:93" x14ac:dyDescent="0.7">
      <c r="A56" s="18" t="s">
        <v>497</v>
      </c>
      <c r="B56" s="18" t="s">
        <v>502</v>
      </c>
      <c r="C56" s="19" t="s">
        <v>503</v>
      </c>
      <c r="D56" s="104">
        <f>ROUND(VLOOKUP($B56,'[4]3.ข้อมูลงบทดลองปัจจุบัน'!$A$5:$CL$846,3,0),2)</f>
        <v>90000</v>
      </c>
      <c r="E56" s="104">
        <f>ROUND(VLOOKUP($B56,'[4]3.ข้อมูลงบทดลองปัจจุบัน'!$A$5:$CL$846,4,0),2)</f>
        <v>0</v>
      </c>
      <c r="F56" s="104">
        <f>ROUND(VLOOKUP($B56,'[4]3.ข้อมูลงบทดลองปัจจุบัน'!$A$5:$CL$846,5,0),2)</f>
        <v>0</v>
      </c>
      <c r="G56" s="104">
        <f>ROUND(VLOOKUP($B56,'[4]3.ข้อมูลงบทดลองปัจจุบัน'!$A$5:$CL$846,6,0),2)</f>
        <v>0</v>
      </c>
      <c r="H56" s="104">
        <f>ROUND(VLOOKUP($B56,'[4]3.ข้อมูลงบทดลองปัจจุบัน'!$A$5:$CL$846,7,0),2)</f>
        <v>0</v>
      </c>
      <c r="I56" s="104">
        <f>ROUND(VLOOKUP($B56,'[4]3.ข้อมูลงบทดลองปัจจุบัน'!$A$5:$CL$846,8,0),2)</f>
        <v>0</v>
      </c>
      <c r="J56" s="104">
        <f>ROUND(VLOOKUP($B56,'[4]3.ข้อมูลงบทดลองปัจจุบัน'!$A$5:$CL$846,9,0),2)</f>
        <v>0</v>
      </c>
      <c r="K56" s="104">
        <f>ROUND(VLOOKUP($B56,'[4]3.ข้อมูลงบทดลองปัจจุบัน'!$A$5:$CL$846,10,0),2)</f>
        <v>0</v>
      </c>
      <c r="L56" s="104">
        <f>ROUND(VLOOKUP($B56,'[4]3.ข้อมูลงบทดลองปัจจุบัน'!$A$5:$CL$846,11,0),2)</f>
        <v>0</v>
      </c>
      <c r="M56" s="104">
        <f>ROUND(VLOOKUP($B56,'[4]3.ข้อมูลงบทดลองปัจจุบัน'!$A$5:$CL$846,12,0),2)</f>
        <v>0</v>
      </c>
      <c r="N56" s="104">
        <f>ROUND(VLOOKUP($B56,'[4]3.ข้อมูลงบทดลองปัจจุบัน'!$A$5:$CL$846,13,0),2)</f>
        <v>0</v>
      </c>
      <c r="O56" s="104">
        <f>ROUND(VLOOKUP($B56,'[4]3.ข้อมูลงบทดลองปัจจุบัน'!$A$5:$CL$846,14,0),2)</f>
        <v>0</v>
      </c>
      <c r="P56" s="104">
        <f>ROUND(VLOOKUP($B56,'[4]3.ข้อมูลงบทดลองปัจจุบัน'!$A$5:$CL$846,15,0),2)</f>
        <v>80000</v>
      </c>
      <c r="Q56" s="104">
        <f>ROUND(VLOOKUP($B56,'[4]3.ข้อมูลงบทดลองปัจจุบัน'!$A$5:$CL$846,16,0),2)</f>
        <v>0</v>
      </c>
      <c r="R56" s="104">
        <f>ROUND(VLOOKUP($B56,'[4]3.ข้อมูลงบทดลองปัจจุบัน'!$A$5:$CL$846,17,0),2)</f>
        <v>0</v>
      </c>
      <c r="S56" s="104">
        <f>ROUND(VLOOKUP($B56,'[4]3.ข้อมูลงบทดลองปัจจุบัน'!$A$5:$CL$846,18,0),2)</f>
        <v>0</v>
      </c>
      <c r="T56" s="104">
        <f>ROUND(VLOOKUP($B56,'[4]3.ข้อมูลงบทดลองปัจจุบัน'!$A$5:$CL$846,19,0),2)</f>
        <v>0</v>
      </c>
      <c r="U56" s="104">
        <f>ROUND(VLOOKUP($B56,'[4]3.ข้อมูลงบทดลองปัจจุบัน'!$A$5:$CL$846,20,0),2)</f>
        <v>0</v>
      </c>
      <c r="V56" s="104">
        <f>ROUND(VLOOKUP($B56,'[4]3.ข้อมูลงบทดลองปัจจุบัน'!$A$5:$CL$846,21,0),2)</f>
        <v>0</v>
      </c>
      <c r="W56" s="104">
        <f>ROUND(VLOOKUP($B56,'[4]3.ข้อมูลงบทดลองปัจจุบัน'!$A$5:$CL$846,22,0),2)</f>
        <v>0</v>
      </c>
      <c r="X56" s="104">
        <f>ROUND(VLOOKUP($B56,'[4]3.ข้อมูลงบทดลองปัจจุบัน'!$A$5:$CL$846,23,0),2)</f>
        <v>80000</v>
      </c>
      <c r="Y56" s="104">
        <f>ROUND(VLOOKUP($B56,'[4]3.ข้อมูลงบทดลองปัจจุบัน'!$A$5:$CL$846,24,0),2)</f>
        <v>0</v>
      </c>
      <c r="Z56" s="104">
        <f>ROUND(VLOOKUP($B56,'[4]3.ข้อมูลงบทดลองปัจจุบัน'!$A$5:$CL$846,25,0),2)</f>
        <v>0</v>
      </c>
      <c r="AA56" s="104">
        <f>ROUND(VLOOKUP($B56,'[4]3.ข้อมูลงบทดลองปัจจุบัน'!$A$5:$CL$846,26,0),2)</f>
        <v>0</v>
      </c>
      <c r="AB56" s="104">
        <f>ROUND(VLOOKUP($B56,'[4]3.ข้อมูลงบทดลองปัจจุบัน'!$A$5:$CL$846,27,0),2)</f>
        <v>0</v>
      </c>
      <c r="AC56" s="104">
        <f>ROUND(VLOOKUP($B56,'[4]3.ข้อมูลงบทดลองปัจจุบัน'!$A$5:$CL$846,28,0),2)</f>
        <v>0</v>
      </c>
      <c r="AD56" s="104">
        <f>ROUND(VLOOKUP($B56,'[4]3.ข้อมูลงบทดลองปัจจุบัน'!$A$5:$CL$846,29,0),2)</f>
        <v>0</v>
      </c>
      <c r="AE56" s="104">
        <f>ROUND(VLOOKUP($B56,'[4]3.ข้อมูลงบทดลองปัจจุบัน'!$A$5:$CL$846,30,0),2)</f>
        <v>0</v>
      </c>
      <c r="AF56" s="104">
        <f>ROUND(VLOOKUP($B56,'[4]3.ข้อมูลงบทดลองปัจจุบัน'!$A$5:$CL$846,31,0),2)</f>
        <v>0</v>
      </c>
      <c r="AG56" s="104">
        <f>ROUND(VLOOKUP($B56,'[4]3.ข้อมูลงบทดลองปัจจุบัน'!$A$5:$CL$846,32,0),2)</f>
        <v>0</v>
      </c>
      <c r="AH56" s="104">
        <f>ROUND(VLOOKUP($B56,'[4]3.ข้อมูลงบทดลองปัจจุบัน'!$A$5:$CL$846,33,0),2)</f>
        <v>0</v>
      </c>
      <c r="AI56" s="104">
        <f>ROUND(VLOOKUP($B56,'[4]3.ข้อมูลงบทดลองปัจจุบัน'!$A$5:$CL$846,34,0),2)</f>
        <v>0</v>
      </c>
      <c r="AJ56" s="104">
        <f>ROUND(VLOOKUP($B56,'[4]3.ข้อมูลงบทดลองปัจจุบัน'!$A$5:$CL$846,35,0),2)</f>
        <v>0</v>
      </c>
      <c r="AK56" s="104">
        <f>ROUND(VLOOKUP($B56,'[4]3.ข้อมูลงบทดลองปัจจุบัน'!$A$5:$CL$846,36,0),2)</f>
        <v>0</v>
      </c>
      <c r="AL56" s="104">
        <f>ROUND(VLOOKUP($B56,'[4]3.ข้อมูลงบทดลองปัจจุบัน'!$A$5:$CL$846,37,0),2)</f>
        <v>80000</v>
      </c>
      <c r="AM56" s="104">
        <f>ROUND(VLOOKUP($B56,'[4]3.ข้อมูลงบทดลองปัจจุบัน'!$A$5:$CL$846,38,0),2)</f>
        <v>0</v>
      </c>
      <c r="AN56" s="104">
        <f>ROUND(VLOOKUP($B56,'[4]3.ข้อมูลงบทดลองปัจจุบัน'!$A$5:$CL$846,39,0),2)</f>
        <v>0</v>
      </c>
      <c r="AO56" s="104">
        <f>ROUND(VLOOKUP($B56,'[4]3.ข้อมูลงบทดลองปัจจุบัน'!$A$5:$CL$846,40,0),2)</f>
        <v>0</v>
      </c>
      <c r="AP56" s="104">
        <f>ROUND(VLOOKUP($B56,'[4]3.ข้อมูลงบทดลองปัจจุบัน'!$A$5:$CL$846,41,0),2)</f>
        <v>0</v>
      </c>
      <c r="AQ56" s="104">
        <f>ROUND(VLOOKUP($B56,'[4]3.ข้อมูลงบทดลองปัจจุบัน'!$A$5:$CL$846,42,0),2)</f>
        <v>0</v>
      </c>
      <c r="AR56" s="104">
        <f>ROUND(VLOOKUP($B56,'[4]3.ข้อมูลงบทดลองปัจจุบัน'!$A$5:$CL$846,43,0),2)</f>
        <v>0</v>
      </c>
      <c r="AS56" s="104">
        <f>ROUND(VLOOKUP($B56,'[4]3.ข้อมูลงบทดลองปัจจุบัน'!$A$5:$CL$846,44,0),2)</f>
        <v>0</v>
      </c>
      <c r="AT56" s="104">
        <f>ROUND(VLOOKUP($B56,'[4]3.ข้อมูลงบทดลองปัจจุบัน'!$A$5:$CL$846,45,0),2)</f>
        <v>0</v>
      </c>
      <c r="AU56" s="104">
        <f>ROUND(VLOOKUP($B56,'[4]3.ข้อมูลงบทดลองปัจจุบัน'!$A$5:$CL$846,46,0),2)</f>
        <v>0</v>
      </c>
      <c r="AV56" s="104">
        <f>ROUND(VLOOKUP($B56,'[4]3.ข้อมูลงบทดลองปัจจุบัน'!$A$5:$CL$846,47,0),2)</f>
        <v>0</v>
      </c>
      <c r="AW56" s="104">
        <f>ROUND(VLOOKUP($B56,'[4]3.ข้อมูลงบทดลองปัจจุบัน'!$A$5:$CL$846,48,0),2)</f>
        <v>0</v>
      </c>
      <c r="AX56" s="104">
        <f>ROUND(VLOOKUP($B56,'[4]3.ข้อมูลงบทดลองปัจจุบัน'!$A$5:$CL$846,49,0),2)</f>
        <v>0</v>
      </c>
      <c r="AY56" s="104">
        <f>ROUND(VLOOKUP($B56,'[4]3.ข้อมูลงบทดลองปัจจุบัน'!$A$5:$CL$846,50,0),2)</f>
        <v>0</v>
      </c>
      <c r="AZ56" s="104">
        <f>ROUND(VLOOKUP($B56,'[4]3.ข้อมูลงบทดลองปัจจุบัน'!$A$5:$CL$846,51,0),2)</f>
        <v>0</v>
      </c>
      <c r="BA56" s="104">
        <f>ROUND(VLOOKUP($B56,'[4]3.ข้อมูลงบทดลองปัจจุบัน'!$A$5:$CL$846,52,0),2)</f>
        <v>0</v>
      </c>
      <c r="BB56" s="104">
        <f>ROUND(VLOOKUP($B56,'[4]3.ข้อมูลงบทดลองปัจจุบัน'!$A$5:$CL$846,53,0),2)</f>
        <v>80000</v>
      </c>
      <c r="BC56" s="104">
        <f>ROUND(VLOOKUP($B56,'[4]3.ข้อมูลงบทดลองปัจจุบัน'!$A$5:$CL$846,54,0),2)</f>
        <v>0</v>
      </c>
      <c r="BD56" s="104">
        <f>ROUND(VLOOKUP($B56,'[4]3.ข้อมูลงบทดลองปัจจุบัน'!$A$5:$CL$846,55,0),2)</f>
        <v>80000</v>
      </c>
      <c r="BE56" s="104">
        <f>ROUND(VLOOKUP($B56,'[4]3.ข้อมูลงบทดลองปัจจุบัน'!$A$5:$CL$846,56,0),2)</f>
        <v>0</v>
      </c>
      <c r="BF56" s="104">
        <f>ROUND(VLOOKUP($B56,'[4]3.ข้อมูลงบทดลองปัจจุบัน'!$A$5:$CL$846,57,0),2)</f>
        <v>0</v>
      </c>
      <c r="BG56" s="104">
        <f>ROUND(VLOOKUP($B56,'[4]3.ข้อมูลงบทดลองปัจจุบัน'!$A$5:$CL$846,58,0),2)</f>
        <v>0</v>
      </c>
      <c r="BH56" s="104">
        <f>ROUND(VLOOKUP($B56,'[4]3.ข้อมูลงบทดลองปัจจุบัน'!$A$5:$CL$846,59,0),2)</f>
        <v>0</v>
      </c>
      <c r="BI56" s="104">
        <f>ROUND(VLOOKUP($B56,'[4]3.ข้อมูลงบทดลองปัจจุบัน'!$A$5:$CL$846,60,0),2)</f>
        <v>0</v>
      </c>
      <c r="BJ56" s="104">
        <f>ROUND(VLOOKUP($B56,'[4]3.ข้อมูลงบทดลองปัจจุบัน'!$A$5:$CL$846,61,0),2)</f>
        <v>0</v>
      </c>
      <c r="BK56" s="104">
        <f>ROUND(VLOOKUP($B56,'[4]3.ข้อมูลงบทดลองปัจจุบัน'!$A$5:$CL$846,62,0),2)</f>
        <v>0</v>
      </c>
      <c r="BL56" s="104">
        <f>ROUND(VLOOKUP($B56,'[4]3.ข้อมูลงบทดลองปัจจุบัน'!$A$5:$CL$846,63,0),2)</f>
        <v>0</v>
      </c>
      <c r="BM56" s="104">
        <f>ROUND(VLOOKUP($B56,'[4]3.ข้อมูลงบทดลองปัจจุบัน'!$A$5:$CL$846,64,0),2)</f>
        <v>188000</v>
      </c>
      <c r="BN56" s="104">
        <f>ROUND(VLOOKUP($B56,'[4]3.ข้อมูลงบทดลองปัจจุบัน'!$A$5:$CL$846,65,0),2)</f>
        <v>0</v>
      </c>
      <c r="BO56" s="104">
        <f>ROUND(VLOOKUP($B56,'[4]3.ข้อมูลงบทดลองปัจจุบัน'!$A$5:$CL$846,66,0),2)</f>
        <v>0</v>
      </c>
      <c r="BP56" s="104">
        <f>ROUND(VLOOKUP($B56,'[4]3.ข้อมูลงบทดลองปัจจุบัน'!$A$5:$CL$846,67,0),2)</f>
        <v>0</v>
      </c>
      <c r="BQ56" s="104">
        <f>ROUND(VLOOKUP($B56,'[4]3.ข้อมูลงบทดลองปัจจุบัน'!$A$5:$CL$846,68,0),2)</f>
        <v>0</v>
      </c>
      <c r="BR56" s="104">
        <f>ROUND(VLOOKUP($B56,'[4]3.ข้อมูลงบทดลองปัจจุบัน'!$A$5:$CL$846,69,0),2)</f>
        <v>0</v>
      </c>
      <c r="BS56" s="104">
        <f>ROUND(VLOOKUP($B56,'[4]3.ข้อมูลงบทดลองปัจจุบัน'!$A$5:$CL$846,70,0),2)</f>
        <v>80000</v>
      </c>
      <c r="BT56" s="104">
        <f>ROUND(VLOOKUP($B56,'[4]3.ข้อมูลงบทดลองปัจจุบัน'!$A$5:$CL$846,71,0),2)</f>
        <v>0</v>
      </c>
      <c r="BU56" s="104">
        <f>ROUND(VLOOKUP($B56,'[4]3.ข้อมูลงบทดลองปัจจุบัน'!$A$5:$CL$846,72,0),2)</f>
        <v>0</v>
      </c>
      <c r="BV56" s="104">
        <f>ROUND(VLOOKUP($B56,'[4]3.ข้อมูลงบทดลองปัจจุบัน'!$A$5:$CL$846,73,0),2)</f>
        <v>92258.06</v>
      </c>
      <c r="BW56" s="104">
        <f>ROUND(VLOOKUP($B56,'[4]3.ข้อมูลงบทดลองปัจจุบัน'!$A$5:$CL$846,74,0),2)</f>
        <v>0</v>
      </c>
      <c r="BX56" s="104">
        <f>ROUND(VLOOKUP($B56,'[4]3.ข้อมูลงบทดลองปัจจุบัน'!$A$5:$CL$846,75,0),2)</f>
        <v>0</v>
      </c>
      <c r="BY56" s="104">
        <f>ROUND(VLOOKUP($B56,'[4]3.ข้อมูลงบทดลองปัจจุบัน'!$A$5:$CL$846,76,0),2)</f>
        <v>0</v>
      </c>
      <c r="BZ56" s="104">
        <f>ROUND(VLOOKUP($B56,'[4]3.ข้อมูลงบทดลองปัจจุบัน'!$A$5:$CL$846,77,0),2)</f>
        <v>0</v>
      </c>
      <c r="CA56" s="104">
        <f>ROUND(VLOOKUP($B56,'[4]3.ข้อมูลงบทดลองปัจจุบัน'!$A$5:$CL$846,78,0),2)</f>
        <v>0</v>
      </c>
      <c r="CB56" s="104">
        <f>ROUND(VLOOKUP($B56,'[4]3.ข้อมูลงบทดลองปัจจุบัน'!$A$5:$CL$846,79,0),2)</f>
        <v>0</v>
      </c>
      <c r="CC56" s="104">
        <f>ROUND(VLOOKUP($B56,'[4]3.ข้อมูลงบทดลองปัจจุบัน'!$A$5:$CL$846,80,0),2)</f>
        <v>0</v>
      </c>
      <c r="CD56" s="104">
        <f>ROUND(VLOOKUP($B56,'[4]3.ข้อมูลงบทดลองปัจจุบัน'!$A$5:$CL$846,81,0),2)</f>
        <v>0</v>
      </c>
      <c r="CE56" s="104">
        <f>ROUND(VLOOKUP($B56,'[4]3.ข้อมูลงบทดลองปัจจุบัน'!$A$5:$CL$846,82,0),2)</f>
        <v>0</v>
      </c>
      <c r="CF56" s="104">
        <f>ROUND(VLOOKUP($B56,'[4]3.ข้อมูลงบทดลองปัจจุบัน'!$A$5:$CL$846,83,0),2)</f>
        <v>0</v>
      </c>
      <c r="CG56" s="104">
        <f>ROUND(VLOOKUP($B56,'[4]3.ข้อมูลงบทดลองปัจจุบัน'!$A$5:$CL$846,84,0),2)</f>
        <v>0</v>
      </c>
      <c r="CH56" s="104">
        <f>ROUND(VLOOKUP($B56,'[4]3.ข้อมูลงบทดลองปัจจุบัน'!$A$5:$CL$846,85,0),2)</f>
        <v>0</v>
      </c>
      <c r="CI56" s="104">
        <f>ROUND(VLOOKUP($B56,'[4]3.ข้อมูลงบทดลองปัจจุบัน'!$A$5:$CL$846,86,0),2)</f>
        <v>0</v>
      </c>
      <c r="CJ56" s="104">
        <f>ROUND(VLOOKUP($B56,'[4]3.ข้อมูลงบทดลองปัจจุบัน'!$A$5:$CL$846,87,0),2)</f>
        <v>0</v>
      </c>
      <c r="CK56" s="104">
        <f>ROUND(VLOOKUP($B56,'[4]3.ข้อมูลงบทดลองปัจจุบัน'!$A$5:$CL$846,88,0),2)</f>
        <v>0</v>
      </c>
      <c r="CL56" s="104">
        <f>ROUND(VLOOKUP($B56,'[4]3.ข้อมูลงบทดลองปัจจุบัน'!$A$5:$CL$846,89,0),2)</f>
        <v>0</v>
      </c>
      <c r="CM56" s="104">
        <f>ROUND(VLOOKUP($B56,'[4]3.ข้อมูลงบทดลองปัจจุบัน'!$A$5:$CL$846,90,0),2)</f>
        <v>0</v>
      </c>
      <c r="CO56" s="97"/>
    </row>
    <row r="57" spans="1:93" x14ac:dyDescent="0.7">
      <c r="A57" s="18" t="s">
        <v>497</v>
      </c>
      <c r="B57" s="18" t="s">
        <v>504</v>
      </c>
      <c r="C57" s="19" t="s">
        <v>505</v>
      </c>
      <c r="D57" s="104">
        <f>ROUND(VLOOKUP($B57,'[4]3.ข้อมูลงบทดลองปัจจุบัน'!$A$5:$CL$846,3,0),2)</f>
        <v>9604141.9100000001</v>
      </c>
      <c r="E57" s="104">
        <f>ROUND(VLOOKUP($B57,'[4]3.ข้อมูลงบทดลองปัจจุบัน'!$A$5:$CL$846,4,0),2)</f>
        <v>968800</v>
      </c>
      <c r="F57" s="104">
        <f>ROUND(VLOOKUP($B57,'[4]3.ข้อมูลงบทดลองปัจจุบัน'!$A$5:$CL$846,5,0),2)</f>
        <v>1095173.33</v>
      </c>
      <c r="G57" s="104">
        <f>ROUND(VLOOKUP($B57,'[4]3.ข้อมูลงบทดลองปัจจุบัน'!$A$5:$CL$846,6,0),2)</f>
        <v>1159200</v>
      </c>
      <c r="H57" s="104">
        <f>ROUND(VLOOKUP($B57,'[4]3.ข้อมูลงบทดลองปัจจุบัน'!$A$5:$CL$846,7,0),2)</f>
        <v>604800</v>
      </c>
      <c r="I57" s="104">
        <f>ROUND(VLOOKUP($B57,'[4]3.ข้อมูลงบทดลองปัจจุบัน'!$A$5:$CL$846,8,0),2)</f>
        <v>1289600</v>
      </c>
      <c r="J57" s="104">
        <f>ROUND(VLOOKUP($B57,'[4]3.ข้อมูลงบทดลองปัจจุบัน'!$A$5:$CL$846,9,0),2)</f>
        <v>1096132.26</v>
      </c>
      <c r="K57" s="104">
        <f>ROUND(VLOOKUP($B57,'[4]3.ข้อมูลงบทดลองปัจจุบัน'!$A$5:$CL$846,10,0),2)</f>
        <v>1232948.3899999999</v>
      </c>
      <c r="L57" s="104">
        <f>ROUND(VLOOKUP($B57,'[4]3.ข้อมูลงบทดลองปัจจุบัน'!$A$5:$CL$846,11,0),2)</f>
        <v>933735.27</v>
      </c>
      <c r="M57" s="104">
        <f>ROUND(VLOOKUP($B57,'[4]3.ข้อมูลงบทดลองปัจจุบัน'!$A$5:$CL$846,12,0),2)</f>
        <v>862400</v>
      </c>
      <c r="N57" s="104">
        <f>ROUND(VLOOKUP($B57,'[4]3.ข้อมูลงบทดลองปัจจุบัน'!$A$5:$CL$846,13,0),2)</f>
        <v>2528540</v>
      </c>
      <c r="O57" s="104">
        <f>ROUND(VLOOKUP($B57,'[4]3.ข้อมูลงบทดลองปัจจุบัน'!$A$5:$CL$846,14,0),2)</f>
        <v>72596.78</v>
      </c>
      <c r="P57" s="104">
        <f>ROUND(VLOOKUP($B57,'[4]3.ข้อมูลงบทดลองปัจจุบัน'!$A$5:$CL$846,15,0),2)</f>
        <v>2998028.49</v>
      </c>
      <c r="Q57" s="104">
        <f>ROUND(VLOOKUP($B57,'[4]3.ข้อมูลงบทดลองปัจจุบัน'!$A$5:$CL$846,16,0),2)</f>
        <v>716800</v>
      </c>
      <c r="R57" s="104">
        <f>ROUND(VLOOKUP($B57,'[4]3.ข้อมูลงบทดลองปัจจุบัน'!$A$5:$CL$846,17,0),2)</f>
        <v>597786.56000000006</v>
      </c>
      <c r="S57" s="104">
        <f>ROUND(VLOOKUP($B57,'[4]3.ข้อมูลงบทดลองปัจจุบัน'!$A$5:$CL$846,18,0),2)</f>
        <v>1218400</v>
      </c>
      <c r="T57" s="104">
        <f>ROUND(VLOOKUP($B57,'[4]3.ข้อมูลงบทดลองปัจจุบัน'!$A$5:$CL$846,19,0),2)</f>
        <v>824148.39</v>
      </c>
      <c r="U57" s="104">
        <f>ROUND(VLOOKUP($B57,'[4]3.ข้อมูลงบทดลองปัจจุบัน'!$A$5:$CL$846,20,0),2)</f>
        <v>536899.98</v>
      </c>
      <c r="V57" s="104">
        <f>ROUND(VLOOKUP($B57,'[4]3.ข้อมูลงบทดลองปัจจุบัน'!$A$5:$CL$846,21,0),2)</f>
        <v>899356.96</v>
      </c>
      <c r="W57" s="104">
        <f>ROUND(VLOOKUP($B57,'[4]3.ข้อมูลงบทดลองปัจจุบัน'!$A$5:$CL$846,22,0),2)</f>
        <v>543245.16</v>
      </c>
      <c r="X57" s="104">
        <f>ROUND(VLOOKUP($B57,'[4]3.ข้อมูลงบทดลองปัจจุบัน'!$A$5:$CL$846,23,0),2)</f>
        <v>8102180.4500000002</v>
      </c>
      <c r="Y57" s="104">
        <f>ROUND(VLOOKUP($B57,'[4]3.ข้อมูลงบทดลองปัจจุบัน'!$A$5:$CL$846,24,0),2)</f>
        <v>653216.67000000004</v>
      </c>
      <c r="Z57" s="104">
        <f>ROUND(VLOOKUP($B57,'[4]3.ข้อมูลงบทดลองปัจจุบัน'!$A$5:$CL$846,25,0),2)</f>
        <v>911625.81</v>
      </c>
      <c r="AA57" s="104">
        <f>ROUND(VLOOKUP($B57,'[4]3.ข้อมูลงบทดลองปัจจุบัน'!$A$5:$CL$846,26,0),2)</f>
        <v>434880.65</v>
      </c>
      <c r="AB57" s="104">
        <f>ROUND(VLOOKUP($B57,'[4]3.ข้อมูลงบทดลองปัจจุบัน'!$A$5:$CL$846,27,0),2)</f>
        <v>254800</v>
      </c>
      <c r="AC57" s="104">
        <f>ROUND(VLOOKUP($B57,'[4]3.ข้อมูลงบทดลองปัจจุบัน'!$A$5:$CL$846,28,0),2)</f>
        <v>688912.9</v>
      </c>
      <c r="AD57" s="104">
        <f>ROUND(VLOOKUP($B57,'[4]3.ข้อมูลงบทดลองปัจจุบัน'!$A$5:$CL$846,29,0),2)</f>
        <v>823200</v>
      </c>
      <c r="AE57" s="104">
        <f>ROUND(VLOOKUP($B57,'[4]3.ข้อมูลงบทดลองปัจจุบัน'!$A$5:$CL$846,30,0),2)</f>
        <v>2269896.7799999998</v>
      </c>
      <c r="AF57" s="104">
        <f>ROUND(VLOOKUP($B57,'[4]3.ข้อมูลงบทดลองปัจจุบัน'!$A$5:$CL$846,31,0),2)</f>
        <v>896067.74</v>
      </c>
      <c r="AG57" s="104">
        <f>ROUND(VLOOKUP($B57,'[4]3.ข้อมูลงบทดลองปัจจุบัน'!$A$5:$CL$846,32,0),2)</f>
        <v>520258.06</v>
      </c>
      <c r="AH57" s="104">
        <f>ROUND(VLOOKUP($B57,'[4]3.ข้อมูลงบทดลองปัจจุบัน'!$A$5:$CL$846,33,0),2)</f>
        <v>613990.31999999995</v>
      </c>
      <c r="AI57" s="104">
        <f>ROUND(VLOOKUP($B57,'[4]3.ข้อมูลงบทดลองปัจจุบัน'!$A$5:$CL$846,34,0),2)</f>
        <v>1452070.16</v>
      </c>
      <c r="AJ57" s="104">
        <f>ROUND(VLOOKUP($B57,'[4]3.ข้อมูลงบทดลองปัจจุบัน'!$A$5:$CL$846,35,0),2)</f>
        <v>582400</v>
      </c>
      <c r="AK57" s="104">
        <f>ROUND(VLOOKUP($B57,'[4]3.ข้อมูลงบทดลองปัจจุบัน'!$A$5:$CL$846,36,0),2)</f>
        <v>548235.4</v>
      </c>
      <c r="AL57" s="104">
        <f>ROUND(VLOOKUP($B57,'[4]3.ข้อมูลงบทดลองปัจจุบัน'!$A$5:$CL$846,37,0),2)</f>
        <v>14678023.550000001</v>
      </c>
      <c r="AM57" s="104">
        <f>ROUND(VLOOKUP($B57,'[4]3.ข้อมูลงบทดลองปัจจุบัน'!$A$5:$CL$846,38,0),2)</f>
        <v>875077.42</v>
      </c>
      <c r="AN57" s="104">
        <f>ROUND(VLOOKUP($B57,'[4]3.ข้อมูลงบทดลองปัจจุบัน'!$A$5:$CL$846,39,0),2)</f>
        <v>593600</v>
      </c>
      <c r="AO57" s="104">
        <f>ROUND(VLOOKUP($B57,'[4]3.ข้อมูลงบทดลองปัจจุบัน'!$A$5:$CL$846,40,0),2)</f>
        <v>784000</v>
      </c>
      <c r="AP57" s="104">
        <f>ROUND(VLOOKUP($B57,'[4]3.ข้อมูลงบทดลองปัจจุบัน'!$A$5:$CL$846,41,0),2)</f>
        <v>1600922.58</v>
      </c>
      <c r="AQ57" s="104">
        <f>ROUND(VLOOKUP($B57,'[4]3.ข้อมูลงบทดลองปัจจุบัน'!$A$5:$CL$846,42,0),2)</f>
        <v>625212.9</v>
      </c>
      <c r="AR57" s="104">
        <f>ROUND(VLOOKUP($B57,'[4]3.ข้อมูลงบทดลองปัจจุบัน'!$A$5:$CL$846,43,0),2)</f>
        <v>600600</v>
      </c>
      <c r="AS57" s="104">
        <f>ROUND(VLOOKUP($B57,'[4]3.ข้อมูลงบทดลองปัจจุบัน'!$A$5:$CL$846,44,0),2)</f>
        <v>1372935.59</v>
      </c>
      <c r="AT57" s="104">
        <f>ROUND(VLOOKUP($B57,'[4]3.ข้อมูลงบทดลองปัจจุบัน'!$A$5:$CL$846,45,0),2)</f>
        <v>509600</v>
      </c>
      <c r="AU57" s="104">
        <f>ROUND(VLOOKUP($B57,'[4]3.ข้อมูลงบทดลองปัจจุบัน'!$A$5:$CL$846,46,0),2)</f>
        <v>1292470.98</v>
      </c>
      <c r="AV57" s="104">
        <f>ROUND(VLOOKUP($B57,'[4]3.ข้อมูลงบทดลองปัจจุบัน'!$A$5:$CL$846,47,0),2)</f>
        <v>1889819.35</v>
      </c>
      <c r="AW57" s="104">
        <f>ROUND(VLOOKUP($B57,'[4]3.ข้อมูลงบทดลองปัจจุบัน'!$A$5:$CL$846,48,0),2)</f>
        <v>180600</v>
      </c>
      <c r="AX57" s="104">
        <f>ROUND(VLOOKUP($B57,'[4]3.ข้อมูลงบทดลองปัจจุบัน'!$A$5:$CL$846,49,0),2)</f>
        <v>520800</v>
      </c>
      <c r="AY57" s="104">
        <f>ROUND(VLOOKUP($B57,'[4]3.ข้อมูลงบทดลองปัจจุบัน'!$A$5:$CL$846,50,0),2)</f>
        <v>1050654.8400000001</v>
      </c>
      <c r="AZ57" s="104">
        <f>ROUND(VLOOKUP($B57,'[4]3.ข้อมูลงบทดลองปัจจุบัน'!$A$5:$CL$846,51,0),2)</f>
        <v>721045.16</v>
      </c>
      <c r="BA57" s="104">
        <f>ROUND(VLOOKUP($B57,'[4]3.ข้อมูลงบทดลองปัจจุบัน'!$A$5:$CL$846,52,0),2)</f>
        <v>572350</v>
      </c>
      <c r="BB57" s="104">
        <f>ROUND(VLOOKUP($B57,'[4]3.ข้อมูลงบทดลองปัจจุบัน'!$A$5:$CL$846,53,0),2)</f>
        <v>2852364.53</v>
      </c>
      <c r="BC57" s="104">
        <f>ROUND(VLOOKUP($B57,'[4]3.ข้อมูลงบทดลองปัจจุบัน'!$A$5:$CL$846,54,0),2)</f>
        <v>699183.33</v>
      </c>
      <c r="BD57" s="104">
        <f>ROUND(VLOOKUP($B57,'[4]3.ข้อมูลงบทดลองปัจจุบัน'!$A$5:$CL$846,55,0),2)</f>
        <v>9058618.6999999993</v>
      </c>
      <c r="BE57" s="104">
        <f>ROUND(VLOOKUP($B57,'[4]3.ข้อมูลงบทดลองปัจจุบัน'!$A$5:$CL$846,56,0),2)</f>
        <v>1697500</v>
      </c>
      <c r="BF57" s="104">
        <f>ROUND(VLOOKUP($B57,'[4]3.ข้อมูลงบทดลองปัจจุบัน'!$A$5:$CL$846,57,0),2)</f>
        <v>950825.8</v>
      </c>
      <c r="BG57" s="104">
        <f>ROUND(VLOOKUP($B57,'[4]3.ข้อมูลงบทดลองปัจจุบัน'!$A$5:$CL$846,58,0),2)</f>
        <v>604800</v>
      </c>
      <c r="BH57" s="104">
        <f>ROUND(VLOOKUP($B57,'[4]3.ข้อมูลงบทดลองปัจจุบัน'!$A$5:$CL$846,59,0),2)</f>
        <v>3344233.33</v>
      </c>
      <c r="BI57" s="104">
        <f>ROUND(VLOOKUP($B57,'[4]3.ข้อมูลงบทดลองปัจจุบัน'!$A$5:$CL$846,60,0),2)</f>
        <v>763466.67</v>
      </c>
      <c r="BJ57" s="104">
        <f>ROUND(VLOOKUP($B57,'[4]3.ข้อมูลงบทดลองปัจจุบัน'!$A$5:$CL$846,61,0),2)</f>
        <v>200416.67</v>
      </c>
      <c r="BK57" s="104">
        <f>ROUND(VLOOKUP($B57,'[4]3.ข้อมูลงบทดลองปัจจุบัน'!$A$5:$CL$846,62,0),2)</f>
        <v>195156.99</v>
      </c>
      <c r="BL57" s="104">
        <f>ROUND(VLOOKUP($B57,'[4]3.ข้อมูลงบทดลองปัจจุบัน'!$A$5:$CL$846,63,0),2)</f>
        <v>343700</v>
      </c>
      <c r="BM57" s="104">
        <f>ROUND(VLOOKUP($B57,'[4]3.ข้อมูลงบทดลองปัจจุบัน'!$A$5:$CL$846,64,0),2)</f>
        <v>6196924.9199999999</v>
      </c>
      <c r="BN57" s="104">
        <f>ROUND(VLOOKUP($B57,'[4]3.ข้อมูลงบทดลองปัจจุบัน'!$A$5:$CL$846,65,0),2)</f>
        <v>1439200</v>
      </c>
      <c r="BO57" s="104">
        <f>ROUND(VLOOKUP($B57,'[4]3.ข้อมูลงบทดลองปัจจุบัน'!$A$5:$CL$846,66,0),2)</f>
        <v>929600</v>
      </c>
      <c r="BP57" s="104">
        <f>ROUND(VLOOKUP($B57,'[4]3.ข้อมูลงบทดลองปัจจุบัน'!$A$5:$CL$846,67,0),2)</f>
        <v>1398142.48</v>
      </c>
      <c r="BQ57" s="104">
        <f>ROUND(VLOOKUP($B57,'[4]3.ข้อมูลงบทดลองปัจจุบัน'!$A$5:$CL$846,68,0),2)</f>
        <v>951187.1</v>
      </c>
      <c r="BR57" s="104">
        <f>ROUND(VLOOKUP($B57,'[4]3.ข้อมูลงบทดลองปัจจุบัน'!$A$5:$CL$846,69,0),2)</f>
        <v>212800</v>
      </c>
      <c r="BS57" s="104">
        <f>ROUND(VLOOKUP($B57,'[4]3.ข้อมูลงบทดลองปัจจุบัน'!$A$5:$CL$846,70,0),2)</f>
        <v>18989616.02</v>
      </c>
      <c r="BT57" s="104">
        <f>ROUND(VLOOKUP($B57,'[4]3.ข้อมูลงบทดลองปัจจุบัน'!$A$5:$CL$846,71,0),2)</f>
        <v>1089538.71</v>
      </c>
      <c r="BU57" s="104">
        <f>ROUND(VLOOKUP($B57,'[4]3.ข้อมูลงบทดลองปัจจุบัน'!$A$5:$CL$846,72,0),2)</f>
        <v>1233400</v>
      </c>
      <c r="BV57" s="104">
        <f>ROUND(VLOOKUP($B57,'[4]3.ข้อมูลงบทดลองปัจจุบัน'!$A$5:$CL$846,73,0),2)</f>
        <v>3547140.86</v>
      </c>
      <c r="BW57" s="104">
        <f>ROUND(VLOOKUP($B57,'[4]3.ข้อมูลงบทดลองปัจจุบัน'!$A$5:$CL$846,74,0),2)</f>
        <v>397600</v>
      </c>
      <c r="BX57" s="104">
        <f>ROUND(VLOOKUP($B57,'[4]3.ข้อมูลงบทดลองปัจจุบัน'!$A$5:$CL$846,75,0),2)</f>
        <v>761600</v>
      </c>
      <c r="BY57" s="104">
        <f>ROUND(VLOOKUP($B57,'[4]3.ข้อมูลงบทดลองปัจจุบัน'!$A$5:$CL$846,76,0),2)</f>
        <v>2435972.66</v>
      </c>
      <c r="BZ57" s="104">
        <f>ROUND(VLOOKUP($B57,'[4]3.ข้อมูลงบทดลองปัจจุบัน'!$A$5:$CL$846,77,0),2)</f>
        <v>986400</v>
      </c>
      <c r="CA57" s="104">
        <f>ROUND(VLOOKUP($B57,'[4]3.ข้อมูลงบทดลองปัจจุบัน'!$A$5:$CL$846,78,0),2)</f>
        <v>796016.66</v>
      </c>
      <c r="CB57" s="104">
        <f>ROUND(VLOOKUP($B57,'[4]3.ข้อมูลงบทดลองปัจจุบัน'!$A$5:$CL$846,79,0),2)</f>
        <v>843846.23</v>
      </c>
      <c r="CC57" s="104">
        <f>ROUND(VLOOKUP($B57,'[4]3.ข้อมูลงบทดลองปัจจุบัน'!$A$5:$CL$846,80,0),2)</f>
        <v>953050</v>
      </c>
      <c r="CD57" s="104">
        <f>ROUND(VLOOKUP($B57,'[4]3.ข้อมูลงบทดลองปัจจุบัน'!$A$5:$CL$846,81,0),2)</f>
        <v>2004009.69</v>
      </c>
      <c r="CE57" s="104">
        <f>ROUND(VLOOKUP($B57,'[4]3.ข้อมูลงบทดลองปัจจุบัน'!$A$5:$CL$846,82,0),2)</f>
        <v>1385300</v>
      </c>
      <c r="CF57" s="104">
        <f>ROUND(VLOOKUP($B57,'[4]3.ข้อมูลงบทดลองปัจจุบัน'!$A$5:$CL$846,83,0),2)</f>
        <v>1586726.88</v>
      </c>
      <c r="CG57" s="104">
        <f>ROUND(VLOOKUP($B57,'[4]3.ข้อมูลงบทดลองปัจจุบัน'!$A$5:$CL$846,84,0),2)</f>
        <v>761600</v>
      </c>
      <c r="CH57" s="104">
        <f>ROUND(VLOOKUP($B57,'[4]3.ข้อมูลงบทดลองปัจจุบัน'!$A$5:$CL$846,85,0),2)</f>
        <v>553100</v>
      </c>
      <c r="CI57" s="104">
        <f>ROUND(VLOOKUP($B57,'[4]3.ข้อมูลงบทดลองปัจจุบัน'!$A$5:$CL$846,86,0),2)</f>
        <v>503593.55</v>
      </c>
      <c r="CJ57" s="104">
        <f>ROUND(VLOOKUP($B57,'[4]3.ข้อมูลงบทดลองปัจจุบัน'!$A$5:$CL$846,87,0),2)</f>
        <v>778400</v>
      </c>
      <c r="CK57" s="104">
        <f>ROUND(VLOOKUP($B57,'[4]3.ข้อมูลงบทดลองปัจจุบัน'!$A$5:$CL$846,88,0),2)</f>
        <v>1928012.9</v>
      </c>
      <c r="CL57" s="104">
        <f>ROUND(VLOOKUP($B57,'[4]3.ข้อมูลงบทดลองปัจจุบัน'!$A$5:$CL$846,89,0),2)</f>
        <v>257600</v>
      </c>
      <c r="CM57" s="104">
        <f>ROUND(VLOOKUP($B57,'[4]3.ข้อมูลงบทดลองปัจจุบัน'!$A$5:$CL$846,90,0),2)</f>
        <v>184800</v>
      </c>
      <c r="CO57" s="97"/>
    </row>
    <row r="58" spans="1:93" x14ac:dyDescent="0.7">
      <c r="A58" s="18" t="s">
        <v>497</v>
      </c>
      <c r="B58" s="18" t="s">
        <v>506</v>
      </c>
      <c r="C58" s="19" t="s">
        <v>507</v>
      </c>
      <c r="D58" s="104">
        <f>ROUND(VLOOKUP($B58,'[4]3.ข้อมูลงบทดลองปัจจุบัน'!$A$5:$CL$846,3,0),2)</f>
        <v>168300</v>
      </c>
      <c r="E58" s="104">
        <f>ROUND(VLOOKUP($B58,'[4]3.ข้อมูลงบทดลองปัจจุบัน'!$A$5:$CL$846,4,0),2)</f>
        <v>158400</v>
      </c>
      <c r="F58" s="104">
        <f>ROUND(VLOOKUP($B58,'[4]3.ข้อมูลงบทดลองปัจจุบัน'!$A$5:$CL$846,5,0),2)</f>
        <v>79200</v>
      </c>
      <c r="G58" s="104">
        <f>ROUND(VLOOKUP($B58,'[4]3.ข้อมูลงบทดลองปัจจุบัน'!$A$5:$CL$846,6,0),2)</f>
        <v>79200</v>
      </c>
      <c r="H58" s="104">
        <f>ROUND(VLOOKUP($B58,'[4]3.ข้อมูลงบทดลองปัจจุบัน'!$A$5:$CL$846,7,0),2)</f>
        <v>0</v>
      </c>
      <c r="I58" s="104">
        <f>ROUND(VLOOKUP($B58,'[4]3.ข้อมูลงบทดลองปัจจุบัน'!$A$5:$CL$846,8,0),2)</f>
        <v>0</v>
      </c>
      <c r="J58" s="104">
        <f>ROUND(VLOOKUP($B58,'[4]3.ข้อมูลงบทดลองปัจจุบัน'!$A$5:$CL$846,9,0),2)</f>
        <v>76064</v>
      </c>
      <c r="K58" s="104">
        <f>ROUND(VLOOKUP($B58,'[4]3.ข้อมูลงบทดลองปัจจุบัน'!$A$5:$CL$846,10,0),2)</f>
        <v>79200</v>
      </c>
      <c r="L58" s="104">
        <f>ROUND(VLOOKUP($B58,'[4]3.ข้อมูลงบทดลองปัจจุบัน'!$A$5:$CL$846,11,0),2)</f>
        <v>0</v>
      </c>
      <c r="M58" s="104">
        <f>ROUND(VLOOKUP($B58,'[4]3.ข้อมูลงบทดลองปัจจุบัน'!$A$5:$CL$846,12,0),2)</f>
        <v>0</v>
      </c>
      <c r="N58" s="104">
        <f>ROUND(VLOOKUP($B58,'[4]3.ข้อมูลงบทดลองปัจจุบัน'!$A$5:$CL$846,13,0),2)</f>
        <v>158400</v>
      </c>
      <c r="O58" s="104">
        <f>ROUND(VLOOKUP($B58,'[4]3.ข้อมูลงบทดลองปัจจุบัน'!$A$5:$CL$846,14,0),2)</f>
        <v>0</v>
      </c>
      <c r="P58" s="104">
        <f>ROUND(VLOOKUP($B58,'[4]3.ข้อมูลงบทดลองปัจจุบัน'!$A$5:$CL$846,15,0),2)</f>
        <v>79200</v>
      </c>
      <c r="Q58" s="104">
        <f>ROUND(VLOOKUP($B58,'[4]3.ข้อมูลงบทดลองปัจจุบัน'!$A$5:$CL$846,16,0),2)</f>
        <v>0</v>
      </c>
      <c r="R58" s="104">
        <f>ROUND(VLOOKUP($B58,'[4]3.ข้อมูลงบทดลองปัจจุบัน'!$A$5:$CL$846,17,0),2)</f>
        <v>0</v>
      </c>
      <c r="S58" s="104">
        <f>ROUND(VLOOKUP($B58,'[4]3.ข้อมูลงบทดลองปัจจุบัน'!$A$5:$CL$846,18,0),2)</f>
        <v>79200</v>
      </c>
      <c r="T58" s="104">
        <f>ROUND(VLOOKUP($B58,'[4]3.ข้อมูลงบทดลองปัจจุบัน'!$A$5:$CL$846,19,0),2)</f>
        <v>158400</v>
      </c>
      <c r="U58" s="104">
        <f>ROUND(VLOOKUP($B58,'[4]3.ข้อมูลงบทดลองปัจจุบัน'!$A$5:$CL$846,20,0),2)</f>
        <v>0</v>
      </c>
      <c r="V58" s="104">
        <f>ROUND(VLOOKUP($B58,'[4]3.ข้อมูลงบทดลองปัจจุบัน'!$A$5:$CL$846,21,0),2)</f>
        <v>0</v>
      </c>
      <c r="W58" s="104">
        <f>ROUND(VLOOKUP($B58,'[4]3.ข้อมูลงบทดลองปัจจุบัน'!$A$5:$CL$846,22,0),2)</f>
        <v>0</v>
      </c>
      <c r="X58" s="104">
        <f>ROUND(VLOOKUP($B58,'[4]3.ข้อมูลงบทดลองปัจจุบัน'!$A$5:$CL$846,23,0),2)</f>
        <v>195100</v>
      </c>
      <c r="Y58" s="104">
        <f>ROUND(VLOOKUP($B58,'[4]3.ข้อมูลงบทดลองปัจจุบัน'!$A$5:$CL$846,24,0),2)</f>
        <v>0</v>
      </c>
      <c r="Z58" s="104">
        <f>ROUND(VLOOKUP($B58,'[4]3.ข้อมูลงบทดลองปัจจุบัน'!$A$5:$CL$846,25,0),2)</f>
        <v>0</v>
      </c>
      <c r="AA58" s="104">
        <f>ROUND(VLOOKUP($B58,'[4]3.ข้อมูลงบทดลองปัจจุบัน'!$A$5:$CL$846,26,0),2)</f>
        <v>0</v>
      </c>
      <c r="AB58" s="104">
        <f>ROUND(VLOOKUP($B58,'[4]3.ข้อมูลงบทดลองปัจจุบัน'!$A$5:$CL$846,27,0),2)</f>
        <v>0</v>
      </c>
      <c r="AC58" s="104">
        <f>ROUND(VLOOKUP($B58,'[4]3.ข้อมูลงบทดลองปัจจุบัน'!$A$5:$CL$846,28,0),2)</f>
        <v>158400</v>
      </c>
      <c r="AD58" s="104">
        <f>ROUND(VLOOKUP($B58,'[4]3.ข้อมูลงบทดลองปัจจุบัน'!$A$5:$CL$846,29,0),2)</f>
        <v>0</v>
      </c>
      <c r="AE58" s="104">
        <f>ROUND(VLOOKUP($B58,'[4]3.ข้อมูลงบทดลองปัจจุบัน'!$A$5:$CL$846,30,0),2)</f>
        <v>158400</v>
      </c>
      <c r="AF58" s="104">
        <f>ROUND(VLOOKUP($B58,'[4]3.ข้อมูลงบทดลองปัจจุบัน'!$A$5:$CL$846,31,0),2)</f>
        <v>79200</v>
      </c>
      <c r="AG58" s="104">
        <f>ROUND(VLOOKUP($B58,'[4]3.ข้อมูลงบทดลองปัจจุบัน'!$A$5:$CL$846,32,0),2)</f>
        <v>0</v>
      </c>
      <c r="AH58" s="104">
        <f>ROUND(VLOOKUP($B58,'[4]3.ข้อมูลงบทดลองปัจจุบัน'!$A$5:$CL$846,33,0),2)</f>
        <v>100566.67</v>
      </c>
      <c r="AI58" s="104">
        <f>ROUND(VLOOKUP($B58,'[4]3.ข้อมูลงบทดลองปัจจุบัน'!$A$5:$CL$846,34,0),2)</f>
        <v>79200</v>
      </c>
      <c r="AJ58" s="104">
        <f>ROUND(VLOOKUP($B58,'[4]3.ข้อมูลงบทดลองปัจจุบัน'!$A$5:$CL$846,35,0),2)</f>
        <v>134400</v>
      </c>
      <c r="AK58" s="104">
        <f>ROUND(VLOOKUP($B58,'[4]3.ข้อมูลงบทดลองปัจจุบัน'!$A$5:$CL$846,36,0),2)</f>
        <v>0</v>
      </c>
      <c r="AL58" s="104">
        <f>ROUND(VLOOKUP($B58,'[4]3.ข้อมูลงบทดลองปัจจุบัน'!$A$5:$CL$846,37,0),2)</f>
        <v>730092.86</v>
      </c>
      <c r="AM58" s="104">
        <f>ROUND(VLOOKUP($B58,'[4]3.ข้อมูลงบทดลองปัจจุบัน'!$A$5:$CL$846,38,0),2)</f>
        <v>29700</v>
      </c>
      <c r="AN58" s="104">
        <f>ROUND(VLOOKUP($B58,'[4]3.ข้อมูลงบทดลองปัจจุบัน'!$A$5:$CL$846,39,0),2)</f>
        <v>0</v>
      </c>
      <c r="AO58" s="104">
        <f>ROUND(VLOOKUP($B58,'[4]3.ข้อมูลงบทดลองปัจจุบัน'!$A$5:$CL$846,40,0),2)</f>
        <v>192500</v>
      </c>
      <c r="AP58" s="104">
        <f>ROUND(VLOOKUP($B58,'[4]3.ข้อมูลงบทดลองปัจจุบัน'!$A$5:$CL$846,41,0),2)</f>
        <v>0</v>
      </c>
      <c r="AQ58" s="104">
        <f>ROUND(VLOOKUP($B58,'[4]3.ข้อมูลงบทดลองปัจจุบัน'!$A$5:$CL$846,42,0),2)</f>
        <v>79200</v>
      </c>
      <c r="AR58" s="104">
        <f>ROUND(VLOOKUP($B58,'[4]3.ข้อมูลงบทดลองปัจจุบัน'!$A$5:$CL$846,43,0),2)</f>
        <v>0</v>
      </c>
      <c r="AS58" s="104">
        <f>ROUND(VLOOKUP($B58,'[4]3.ข้อมูลงบทดลองปัจจุบัน'!$A$5:$CL$846,44,0),2)</f>
        <v>396000</v>
      </c>
      <c r="AT58" s="104">
        <f>ROUND(VLOOKUP($B58,'[4]3.ข้อมูลงบทดลองปัจจุบัน'!$A$5:$CL$846,45,0),2)</f>
        <v>0</v>
      </c>
      <c r="AU58" s="104">
        <f>ROUND(VLOOKUP($B58,'[4]3.ข้อมูลงบทดลองปัจจุบัน'!$A$5:$CL$846,46,0),2)</f>
        <v>79200</v>
      </c>
      <c r="AV58" s="104">
        <f>ROUND(VLOOKUP($B58,'[4]3.ข้อมูลงบทดลองปัจจุบัน'!$A$5:$CL$846,47,0),2)</f>
        <v>158400</v>
      </c>
      <c r="AW58" s="104">
        <f>ROUND(VLOOKUP($B58,'[4]3.ข้อมูลงบทดลองปัจจุบัน'!$A$5:$CL$846,48,0),2)</f>
        <v>0</v>
      </c>
      <c r="AX58" s="104">
        <f>ROUND(VLOOKUP($B58,'[4]3.ข้อมูลงบทดลองปัจจุบัน'!$A$5:$CL$846,49,0),2)</f>
        <v>0</v>
      </c>
      <c r="AY58" s="104">
        <f>ROUND(VLOOKUP($B58,'[4]3.ข้อมูลงบทดลองปัจจุบัน'!$A$5:$CL$846,50,0),2)</f>
        <v>44800</v>
      </c>
      <c r="AZ58" s="104">
        <f>ROUND(VLOOKUP($B58,'[4]3.ข้อมูลงบทดลองปัจจุบัน'!$A$5:$CL$846,51,0),2)</f>
        <v>0</v>
      </c>
      <c r="BA58" s="104">
        <f>ROUND(VLOOKUP($B58,'[4]3.ข้อมูลงบทดลองปัจจุบัน'!$A$5:$CL$846,52,0),2)</f>
        <v>0</v>
      </c>
      <c r="BB58" s="104">
        <f>ROUND(VLOOKUP($B58,'[4]3.ข้อมูลงบทดลองปัจจุบัน'!$A$5:$CL$846,53,0),2)</f>
        <v>316800</v>
      </c>
      <c r="BC58" s="104">
        <f>ROUND(VLOOKUP($B58,'[4]3.ข้อมูลงบทดลองปัจจุบัน'!$A$5:$CL$846,54,0),2)</f>
        <v>0</v>
      </c>
      <c r="BD58" s="104">
        <f>ROUND(VLOOKUP($B58,'[4]3.ข้อมูลงบทดลองปัจจุบัน'!$A$5:$CL$846,55,0),2)</f>
        <v>500000</v>
      </c>
      <c r="BE58" s="104">
        <f>ROUND(VLOOKUP($B58,'[4]3.ข้อมูลงบทดลองปัจจุบัน'!$A$5:$CL$846,56,0),2)</f>
        <v>107200</v>
      </c>
      <c r="BF58" s="104">
        <f>ROUND(VLOOKUP($B58,'[4]3.ข้อมูลงบทดลองปัจจุบัน'!$A$5:$CL$846,57,0),2)</f>
        <v>79200</v>
      </c>
      <c r="BG58" s="104">
        <f>ROUND(VLOOKUP($B58,'[4]3.ข้อมูลงบทดลองปัจจุบัน'!$A$5:$CL$846,58,0),2)</f>
        <v>79200</v>
      </c>
      <c r="BH58" s="104">
        <f>ROUND(VLOOKUP($B58,'[4]3.ข้อมูลงบทดลองปัจจุบัน'!$A$5:$CL$846,59,0),2)</f>
        <v>322938.71000000002</v>
      </c>
      <c r="BI58" s="104">
        <f>ROUND(VLOOKUP($B58,'[4]3.ข้อมูลงบทดลองปัจจุบัน'!$A$5:$CL$846,60,0),2)</f>
        <v>0</v>
      </c>
      <c r="BJ58" s="104">
        <f>ROUND(VLOOKUP($B58,'[4]3.ข้อมูลงบทดลองปัจจุบัน'!$A$5:$CL$846,61,0),2)</f>
        <v>0</v>
      </c>
      <c r="BK58" s="104">
        <f>ROUND(VLOOKUP($B58,'[4]3.ข้อมูลงบทดลองปัจจุบัน'!$A$5:$CL$846,62,0),2)</f>
        <v>0</v>
      </c>
      <c r="BL58" s="104">
        <f>ROUND(VLOOKUP($B58,'[4]3.ข้อมูลงบทดลองปัจจุบัน'!$A$5:$CL$846,63,0),2)</f>
        <v>79200</v>
      </c>
      <c r="BM58" s="104">
        <f>ROUND(VLOOKUP($B58,'[4]3.ข้อมูลงบทดลองปัจจุบัน'!$A$5:$CL$846,64,0),2)</f>
        <v>188100</v>
      </c>
      <c r="BN58" s="104">
        <f>ROUND(VLOOKUP($B58,'[4]3.ข้อมูลงบทดลองปัจจุบัน'!$A$5:$CL$846,65,0),2)</f>
        <v>79200</v>
      </c>
      <c r="BO58" s="104">
        <f>ROUND(VLOOKUP($B58,'[4]3.ข้อมูลงบทดลองปัจจุบัน'!$A$5:$CL$846,66,0),2)</f>
        <v>0</v>
      </c>
      <c r="BP58" s="104">
        <f>ROUND(VLOOKUP($B58,'[4]3.ข้อมูลงบทดลองปัจจุบัน'!$A$5:$CL$846,67,0),2)</f>
        <v>78300</v>
      </c>
      <c r="BQ58" s="104">
        <f>ROUND(VLOOKUP($B58,'[4]3.ข้อมูลงบทดลองปัจจุบัน'!$A$5:$CL$846,68,0),2)</f>
        <v>79200</v>
      </c>
      <c r="BR58" s="104">
        <f>ROUND(VLOOKUP($B58,'[4]3.ข้อมูลงบทดลองปัจจุบัน'!$A$5:$CL$846,69,0),2)</f>
        <v>0</v>
      </c>
      <c r="BS58" s="104">
        <f>ROUND(VLOOKUP($B58,'[4]3.ข้อมูลงบทดลองปัจจุบัน'!$A$5:$CL$846,70,0),2)</f>
        <v>2728814.52</v>
      </c>
      <c r="BT58" s="104">
        <f>ROUND(VLOOKUP($B58,'[4]3.ข้อมูลงบทดลองปัจจุบัน'!$A$5:$CL$846,71,0),2)</f>
        <v>79200</v>
      </c>
      <c r="BU58" s="104">
        <f>ROUND(VLOOKUP($B58,'[4]3.ข้อมูลงบทดลองปัจจุบัน'!$A$5:$CL$846,72,0),2)</f>
        <v>79200</v>
      </c>
      <c r="BV58" s="104">
        <f>ROUND(VLOOKUP($B58,'[4]3.ข้อมูลงบทดลองปัจจุบัน'!$A$5:$CL$846,73,0),2)</f>
        <v>207900</v>
      </c>
      <c r="BW58" s="104">
        <f>ROUND(VLOOKUP($B58,'[4]3.ข้อมูลงบทดลองปัจจุบัน'!$A$5:$CL$846,74,0),2)</f>
        <v>0</v>
      </c>
      <c r="BX58" s="104">
        <f>ROUND(VLOOKUP($B58,'[4]3.ข้อมูลงบทดลองปัจจุบัน'!$A$5:$CL$846,75,0),2)</f>
        <v>79200</v>
      </c>
      <c r="BY58" s="104">
        <f>ROUND(VLOOKUP($B58,'[4]3.ข้อมูลงบทดลองปัจจุบัน'!$A$5:$CL$846,76,0),2)</f>
        <v>158400</v>
      </c>
      <c r="BZ58" s="104">
        <f>ROUND(VLOOKUP($B58,'[4]3.ข้อมูลงบทดลองปัจจุบัน'!$A$5:$CL$846,77,0),2)</f>
        <v>79200</v>
      </c>
      <c r="CA58" s="104">
        <f>ROUND(VLOOKUP($B58,'[4]3.ข้อมูลงบทดลองปัจจุบัน'!$A$5:$CL$846,78,0),2)</f>
        <v>79200</v>
      </c>
      <c r="CB58" s="104">
        <f>ROUND(VLOOKUP($B58,'[4]3.ข้อมูลงบทดลองปัจจุบัน'!$A$5:$CL$846,79,0),2)</f>
        <v>0</v>
      </c>
      <c r="CC58" s="104">
        <f>ROUND(VLOOKUP($B58,'[4]3.ข้อมูลงบทดลองปัจจุบัน'!$A$5:$CL$846,80,0),2)</f>
        <v>79200</v>
      </c>
      <c r="CD58" s="104">
        <f>ROUND(VLOOKUP($B58,'[4]3.ข้อมูลงบทดลองปัจจุบัน'!$A$5:$CL$846,81,0),2)</f>
        <v>158400</v>
      </c>
      <c r="CE58" s="104">
        <f>ROUND(VLOOKUP($B58,'[4]3.ข้อมูลงบทดลองปัจจุบัน'!$A$5:$CL$846,82,0),2)</f>
        <v>0</v>
      </c>
      <c r="CF58" s="104">
        <f>ROUND(VLOOKUP($B58,'[4]3.ข้อมูลงบทดลองปัจจุบัน'!$A$5:$CL$846,83,0),2)</f>
        <v>158400</v>
      </c>
      <c r="CG58" s="104">
        <f>ROUND(VLOOKUP($B58,'[4]3.ข้อมูลงบทดลองปัจจุบัน'!$A$5:$CL$846,84,0),2)</f>
        <v>0</v>
      </c>
      <c r="CH58" s="104">
        <f>ROUND(VLOOKUP($B58,'[4]3.ข้อมูลงบทดลองปัจจุบัน'!$A$5:$CL$846,85,0),2)</f>
        <v>151900</v>
      </c>
      <c r="CI58" s="104">
        <f>ROUND(VLOOKUP($B58,'[4]3.ข้อมูลงบทดลองปัจจุบัน'!$A$5:$CL$846,86,0),2)</f>
        <v>0</v>
      </c>
      <c r="CJ58" s="104">
        <f>ROUND(VLOOKUP($B58,'[4]3.ข้อมูลงบทดลองปัจจุบัน'!$A$5:$CL$846,87,0),2)</f>
        <v>0</v>
      </c>
      <c r="CK58" s="104">
        <f>ROUND(VLOOKUP($B58,'[4]3.ข้อมูลงบทดลองปัจจุบัน'!$A$5:$CL$846,88,0),2)</f>
        <v>79200</v>
      </c>
      <c r="CL58" s="104">
        <f>ROUND(VLOOKUP($B58,'[4]3.ข้อมูลงบทดลองปัจจุบัน'!$A$5:$CL$846,89,0),2)</f>
        <v>0</v>
      </c>
      <c r="CM58" s="104">
        <f>ROUND(VLOOKUP($B58,'[4]3.ข้อมูลงบทดลองปัจจุบัน'!$A$5:$CL$846,90,0),2)</f>
        <v>0</v>
      </c>
      <c r="CO58" s="97"/>
    </row>
    <row r="59" spans="1:93" x14ac:dyDescent="0.7">
      <c r="A59" s="18" t="s">
        <v>497</v>
      </c>
      <c r="B59" s="18" t="s">
        <v>508</v>
      </c>
      <c r="C59" s="19" t="s">
        <v>509</v>
      </c>
      <c r="D59" s="104">
        <f>ROUND(VLOOKUP($B59,'[4]3.ข้อมูลงบทดลองปัจจุบัน'!$A$5:$CL$846,3,0),2)</f>
        <v>0</v>
      </c>
      <c r="E59" s="104">
        <f>ROUND(VLOOKUP($B59,'[4]3.ข้อมูลงบทดลองปัจจุบัน'!$A$5:$CL$846,4,0),2)</f>
        <v>0</v>
      </c>
      <c r="F59" s="104">
        <f>ROUND(VLOOKUP($B59,'[4]3.ข้อมูลงบทดลองปัจจุบัน'!$A$5:$CL$846,5,0),2)</f>
        <v>0</v>
      </c>
      <c r="G59" s="104">
        <f>ROUND(VLOOKUP($B59,'[4]3.ข้อมูลงบทดลองปัจจุบัน'!$A$5:$CL$846,6,0),2)</f>
        <v>0</v>
      </c>
      <c r="H59" s="104">
        <f>ROUND(VLOOKUP($B59,'[4]3.ข้อมูลงบทดลองปัจจุบัน'!$A$5:$CL$846,7,0),2)</f>
        <v>0</v>
      </c>
      <c r="I59" s="104">
        <f>ROUND(VLOOKUP($B59,'[4]3.ข้อมูลงบทดลองปัจจุบัน'!$A$5:$CL$846,8,0),2)</f>
        <v>0</v>
      </c>
      <c r="J59" s="104">
        <f>ROUND(VLOOKUP($B59,'[4]3.ข้อมูลงบทดลองปัจจุบัน'!$A$5:$CL$846,9,0),2)</f>
        <v>0</v>
      </c>
      <c r="K59" s="104">
        <f>ROUND(VLOOKUP($B59,'[4]3.ข้อมูลงบทดลองปัจจุบัน'!$A$5:$CL$846,10,0),2)</f>
        <v>0</v>
      </c>
      <c r="L59" s="104">
        <f>ROUND(VLOOKUP($B59,'[4]3.ข้อมูลงบทดลองปัจจุบัน'!$A$5:$CL$846,11,0),2)</f>
        <v>0</v>
      </c>
      <c r="M59" s="104">
        <f>ROUND(VLOOKUP($B59,'[4]3.ข้อมูลงบทดลองปัจจุบัน'!$A$5:$CL$846,12,0),2)</f>
        <v>0</v>
      </c>
      <c r="N59" s="104">
        <f>ROUND(VLOOKUP($B59,'[4]3.ข้อมูลงบทดลองปัจจุบัน'!$A$5:$CL$846,13,0),2)</f>
        <v>0</v>
      </c>
      <c r="O59" s="104">
        <f>ROUND(VLOOKUP($B59,'[4]3.ข้อมูลงบทดลองปัจจุบัน'!$A$5:$CL$846,14,0),2)</f>
        <v>0</v>
      </c>
      <c r="P59" s="104">
        <f>ROUND(VLOOKUP($B59,'[4]3.ข้อมูลงบทดลองปัจจุบัน'!$A$5:$CL$846,15,0),2)</f>
        <v>0</v>
      </c>
      <c r="Q59" s="104">
        <f>ROUND(VLOOKUP($B59,'[4]3.ข้อมูลงบทดลองปัจจุบัน'!$A$5:$CL$846,16,0),2)</f>
        <v>0</v>
      </c>
      <c r="R59" s="104">
        <f>ROUND(VLOOKUP($B59,'[4]3.ข้อมูลงบทดลองปัจจุบัน'!$A$5:$CL$846,17,0),2)</f>
        <v>0</v>
      </c>
      <c r="S59" s="104">
        <f>ROUND(VLOOKUP($B59,'[4]3.ข้อมูลงบทดลองปัจจุบัน'!$A$5:$CL$846,18,0),2)</f>
        <v>0</v>
      </c>
      <c r="T59" s="104">
        <f>ROUND(VLOOKUP($B59,'[4]3.ข้อมูลงบทดลองปัจจุบัน'!$A$5:$CL$846,19,0),2)</f>
        <v>0</v>
      </c>
      <c r="U59" s="104">
        <f>ROUND(VLOOKUP($B59,'[4]3.ข้อมูลงบทดลองปัจจุบัน'!$A$5:$CL$846,20,0),2)</f>
        <v>0</v>
      </c>
      <c r="V59" s="104">
        <f>ROUND(VLOOKUP($B59,'[4]3.ข้อมูลงบทดลองปัจจุบัน'!$A$5:$CL$846,21,0),2)</f>
        <v>0</v>
      </c>
      <c r="W59" s="104">
        <f>ROUND(VLOOKUP($B59,'[4]3.ข้อมูลงบทดลองปัจจุบัน'!$A$5:$CL$846,22,0),2)</f>
        <v>0</v>
      </c>
      <c r="X59" s="104">
        <f>ROUND(VLOOKUP($B59,'[4]3.ข้อมูลงบทดลองปัจจุบัน'!$A$5:$CL$846,23,0),2)</f>
        <v>1785420</v>
      </c>
      <c r="Y59" s="104">
        <f>ROUND(VLOOKUP($B59,'[4]3.ข้อมูลงบทดลองปัจจุบัน'!$A$5:$CL$846,24,0),2)</f>
        <v>101840</v>
      </c>
      <c r="Z59" s="104">
        <f>ROUND(VLOOKUP($B59,'[4]3.ข้อมูลงบทดลองปัจจุบัน'!$A$5:$CL$846,25,0),2)</f>
        <v>23985</v>
      </c>
      <c r="AA59" s="104">
        <f>ROUND(VLOOKUP($B59,'[4]3.ข้อมูลงบทดลองปัจจุบัน'!$A$5:$CL$846,26,0),2)</f>
        <v>114970</v>
      </c>
      <c r="AB59" s="104">
        <f>ROUND(VLOOKUP($B59,'[4]3.ข้อมูลงบทดลองปัจจุบัน'!$A$5:$CL$846,27,0),2)</f>
        <v>27100</v>
      </c>
      <c r="AC59" s="104">
        <f>ROUND(VLOOKUP($B59,'[4]3.ข้อมูลงบทดลองปัจจุบัน'!$A$5:$CL$846,28,0),2)</f>
        <v>81040</v>
      </c>
      <c r="AD59" s="104">
        <f>ROUND(VLOOKUP($B59,'[4]3.ข้อมูลงบทดลองปัจจุบัน'!$A$5:$CL$846,29,0),2)</f>
        <v>0</v>
      </c>
      <c r="AE59" s="104">
        <f>ROUND(VLOOKUP($B59,'[4]3.ข้อมูลงบทดลองปัจจุบัน'!$A$5:$CL$846,30,0),2)</f>
        <v>1070040</v>
      </c>
      <c r="AF59" s="104">
        <f>ROUND(VLOOKUP($B59,'[4]3.ข้อมูลงบทดลองปัจจุบัน'!$A$5:$CL$846,31,0),2)</f>
        <v>92090</v>
      </c>
      <c r="AG59" s="104">
        <f>ROUND(VLOOKUP($B59,'[4]3.ข้อมูลงบทดลองปัจจุบัน'!$A$5:$CL$846,32,0),2)</f>
        <v>325680</v>
      </c>
      <c r="AH59" s="104">
        <f>ROUND(VLOOKUP($B59,'[4]3.ข้อมูลงบทดลองปัจจุบัน'!$A$5:$CL$846,33,0),2)</f>
        <v>0</v>
      </c>
      <c r="AI59" s="104">
        <f>ROUND(VLOOKUP($B59,'[4]3.ข้อมูลงบทดลองปัจจุบัน'!$A$5:$CL$846,34,0),2)</f>
        <v>119920</v>
      </c>
      <c r="AJ59" s="104">
        <f>ROUND(VLOOKUP($B59,'[4]3.ข้อมูลงบทดลองปัจจุบัน'!$A$5:$CL$846,35,0),2)</f>
        <v>370880</v>
      </c>
      <c r="AK59" s="104">
        <f>ROUND(VLOOKUP($B59,'[4]3.ข้อมูลงบทดลองปัจจุบัน'!$A$5:$CL$846,36,0),2)</f>
        <v>96830</v>
      </c>
      <c r="AL59" s="104">
        <f>ROUND(VLOOKUP($B59,'[4]3.ข้อมูลงบทดลองปัจจุบัน'!$A$5:$CL$846,37,0),2)</f>
        <v>0</v>
      </c>
      <c r="AM59" s="104">
        <f>ROUND(VLOOKUP($B59,'[4]3.ข้อมูลงบทดลองปัจจุบัน'!$A$5:$CL$846,38,0),2)</f>
        <v>0</v>
      </c>
      <c r="AN59" s="104">
        <f>ROUND(VLOOKUP($B59,'[4]3.ข้อมูลงบทดลองปัจจุบัน'!$A$5:$CL$846,39,0),2)</f>
        <v>0</v>
      </c>
      <c r="AO59" s="104">
        <f>ROUND(VLOOKUP($B59,'[4]3.ข้อมูลงบทดลองปัจจุบัน'!$A$5:$CL$846,40,0),2)</f>
        <v>0</v>
      </c>
      <c r="AP59" s="104">
        <f>ROUND(VLOOKUP($B59,'[4]3.ข้อมูลงบทดลองปัจจุบัน'!$A$5:$CL$846,41,0),2)</f>
        <v>0</v>
      </c>
      <c r="AQ59" s="104">
        <f>ROUND(VLOOKUP($B59,'[4]3.ข้อมูลงบทดลองปัจจุบัน'!$A$5:$CL$846,42,0),2)</f>
        <v>0</v>
      </c>
      <c r="AR59" s="104">
        <f>ROUND(VLOOKUP($B59,'[4]3.ข้อมูลงบทดลองปัจจุบัน'!$A$5:$CL$846,43,0),2)</f>
        <v>0</v>
      </c>
      <c r="AS59" s="104">
        <f>ROUND(VLOOKUP($B59,'[4]3.ข้อมูลงบทดลองปัจจุบัน'!$A$5:$CL$846,44,0),2)</f>
        <v>0</v>
      </c>
      <c r="AT59" s="104">
        <f>ROUND(VLOOKUP($B59,'[4]3.ข้อมูลงบทดลองปัจจุบัน'!$A$5:$CL$846,45,0),2)</f>
        <v>0</v>
      </c>
      <c r="AU59" s="104">
        <f>ROUND(VLOOKUP($B59,'[4]3.ข้อมูลงบทดลองปัจจุบัน'!$A$5:$CL$846,46,0),2)</f>
        <v>0</v>
      </c>
      <c r="AV59" s="104">
        <f>ROUND(VLOOKUP($B59,'[4]3.ข้อมูลงบทดลองปัจจุบัน'!$A$5:$CL$846,47,0),2)</f>
        <v>0</v>
      </c>
      <c r="AW59" s="104">
        <f>ROUND(VLOOKUP($B59,'[4]3.ข้อมูลงบทดลองปัจจุบัน'!$A$5:$CL$846,48,0),2)</f>
        <v>0</v>
      </c>
      <c r="AX59" s="104">
        <f>ROUND(VLOOKUP($B59,'[4]3.ข้อมูลงบทดลองปัจจุบัน'!$A$5:$CL$846,49,0),2)</f>
        <v>0</v>
      </c>
      <c r="AY59" s="104">
        <f>ROUND(VLOOKUP($B59,'[4]3.ข้อมูลงบทดลองปัจจุบัน'!$A$5:$CL$846,50,0),2)</f>
        <v>0</v>
      </c>
      <c r="AZ59" s="104">
        <f>ROUND(VLOOKUP($B59,'[4]3.ข้อมูลงบทดลองปัจจุบัน'!$A$5:$CL$846,51,0),2)</f>
        <v>0</v>
      </c>
      <c r="BA59" s="104">
        <f>ROUND(VLOOKUP($B59,'[4]3.ข้อมูลงบทดลองปัจจุบัน'!$A$5:$CL$846,52,0),2)</f>
        <v>0</v>
      </c>
      <c r="BB59" s="104">
        <f>ROUND(VLOOKUP($B59,'[4]3.ข้อมูลงบทดลองปัจจุบัน'!$A$5:$CL$846,53,0),2)</f>
        <v>2756730</v>
      </c>
      <c r="BC59" s="104">
        <f>ROUND(VLOOKUP($B59,'[4]3.ข้อมูลงบทดลองปัจจุบัน'!$A$5:$CL$846,54,0),2)</f>
        <v>65450</v>
      </c>
      <c r="BD59" s="104">
        <f>ROUND(VLOOKUP($B59,'[4]3.ข้อมูลงบทดลองปัจจุบัน'!$A$5:$CL$846,55,0),2)</f>
        <v>0</v>
      </c>
      <c r="BE59" s="104">
        <f>ROUND(VLOOKUP($B59,'[4]3.ข้อมูลงบทดลองปัจจุบัน'!$A$5:$CL$846,56,0),2)</f>
        <v>0</v>
      </c>
      <c r="BF59" s="104">
        <f>ROUND(VLOOKUP($B59,'[4]3.ข้อมูลงบทดลองปัจจุบัน'!$A$5:$CL$846,57,0),2)</f>
        <v>0</v>
      </c>
      <c r="BG59" s="104">
        <f>ROUND(VLOOKUP($B59,'[4]3.ข้อมูลงบทดลองปัจจุบัน'!$A$5:$CL$846,58,0),2)</f>
        <v>0</v>
      </c>
      <c r="BH59" s="104">
        <f>ROUND(VLOOKUP($B59,'[4]3.ข้อมูลงบทดลองปัจจุบัน'!$A$5:$CL$846,59,0),2)</f>
        <v>0</v>
      </c>
      <c r="BI59" s="104">
        <f>ROUND(VLOOKUP($B59,'[4]3.ข้อมูลงบทดลองปัจจุบัน'!$A$5:$CL$846,60,0),2)</f>
        <v>0</v>
      </c>
      <c r="BJ59" s="104">
        <f>ROUND(VLOOKUP($B59,'[4]3.ข้อมูลงบทดลองปัจจุบัน'!$A$5:$CL$846,61,0),2)</f>
        <v>0</v>
      </c>
      <c r="BK59" s="104">
        <f>ROUND(VLOOKUP($B59,'[4]3.ข้อมูลงบทดลองปัจจุบัน'!$A$5:$CL$846,62,0),2)</f>
        <v>0</v>
      </c>
      <c r="BL59" s="104">
        <f>ROUND(VLOOKUP($B59,'[4]3.ข้อมูลงบทดลองปัจจุบัน'!$A$5:$CL$846,63,0),2)</f>
        <v>0</v>
      </c>
      <c r="BM59" s="104">
        <f>ROUND(VLOOKUP($B59,'[4]3.ข้อมูลงบทดลองปัจจุบัน'!$A$5:$CL$846,64,0),2)</f>
        <v>0</v>
      </c>
      <c r="BN59" s="104">
        <f>ROUND(VLOOKUP($B59,'[4]3.ข้อมูลงบทดลองปัจจุบัน'!$A$5:$CL$846,65,0),2)</f>
        <v>0</v>
      </c>
      <c r="BO59" s="104">
        <f>ROUND(VLOOKUP($B59,'[4]3.ข้อมูลงบทดลองปัจจุบัน'!$A$5:$CL$846,66,0),2)</f>
        <v>0</v>
      </c>
      <c r="BP59" s="104">
        <f>ROUND(VLOOKUP($B59,'[4]3.ข้อมูลงบทดลองปัจจุบัน'!$A$5:$CL$846,67,0),2)</f>
        <v>0</v>
      </c>
      <c r="BQ59" s="104">
        <f>ROUND(VLOOKUP($B59,'[4]3.ข้อมูลงบทดลองปัจจุบัน'!$A$5:$CL$846,68,0),2)</f>
        <v>0</v>
      </c>
      <c r="BR59" s="104">
        <f>ROUND(VLOOKUP($B59,'[4]3.ข้อมูลงบทดลองปัจจุบัน'!$A$5:$CL$846,69,0),2)</f>
        <v>0</v>
      </c>
      <c r="BS59" s="104">
        <f>ROUND(VLOOKUP($B59,'[4]3.ข้อมูลงบทดลองปัจจุบัน'!$A$5:$CL$846,70,0),2)</f>
        <v>0</v>
      </c>
      <c r="BT59" s="104">
        <f>ROUND(VLOOKUP($B59,'[4]3.ข้อมูลงบทดลองปัจจุบัน'!$A$5:$CL$846,71,0),2)</f>
        <v>0</v>
      </c>
      <c r="BU59" s="104">
        <f>ROUND(VLOOKUP($B59,'[4]3.ข้อมูลงบทดลองปัจจุบัน'!$A$5:$CL$846,72,0),2)</f>
        <v>0</v>
      </c>
      <c r="BV59" s="104">
        <f>ROUND(VLOOKUP($B59,'[4]3.ข้อมูลงบทดลองปัจจุบัน'!$A$5:$CL$846,73,0),2)</f>
        <v>0</v>
      </c>
      <c r="BW59" s="104">
        <f>ROUND(VLOOKUP($B59,'[4]3.ข้อมูลงบทดลองปัจจุบัน'!$A$5:$CL$846,74,0),2)</f>
        <v>0</v>
      </c>
      <c r="BX59" s="104">
        <f>ROUND(VLOOKUP($B59,'[4]3.ข้อมูลงบทดลองปัจจุบัน'!$A$5:$CL$846,75,0),2)</f>
        <v>0</v>
      </c>
      <c r="BY59" s="104">
        <f>ROUND(VLOOKUP($B59,'[4]3.ข้อมูลงบทดลองปัจจุบัน'!$A$5:$CL$846,76,0),2)</f>
        <v>0</v>
      </c>
      <c r="BZ59" s="104">
        <f>ROUND(VLOOKUP($B59,'[4]3.ข้อมูลงบทดลองปัจจุบัน'!$A$5:$CL$846,77,0),2)</f>
        <v>0</v>
      </c>
      <c r="CA59" s="104">
        <f>ROUND(VLOOKUP($B59,'[4]3.ข้อมูลงบทดลองปัจจุบัน'!$A$5:$CL$846,78,0),2)</f>
        <v>0</v>
      </c>
      <c r="CB59" s="104">
        <f>ROUND(VLOOKUP($B59,'[4]3.ข้อมูลงบทดลองปัจจุบัน'!$A$5:$CL$846,79,0),2)</f>
        <v>245900</v>
      </c>
      <c r="CC59" s="104">
        <f>ROUND(VLOOKUP($B59,'[4]3.ข้อมูลงบทดลองปัจจุบัน'!$A$5:$CL$846,80,0),2)</f>
        <v>0</v>
      </c>
      <c r="CD59" s="104">
        <f>ROUND(VLOOKUP($B59,'[4]3.ข้อมูลงบทดลองปัจจุบัน'!$A$5:$CL$846,81,0),2)</f>
        <v>0</v>
      </c>
      <c r="CE59" s="104">
        <f>ROUND(VLOOKUP($B59,'[4]3.ข้อมูลงบทดลองปัจจุบัน'!$A$5:$CL$846,82,0),2)</f>
        <v>0</v>
      </c>
      <c r="CF59" s="104">
        <f>ROUND(VLOOKUP($B59,'[4]3.ข้อมูลงบทดลองปัจจุบัน'!$A$5:$CL$846,83,0),2)</f>
        <v>0</v>
      </c>
      <c r="CG59" s="104">
        <f>ROUND(VLOOKUP($B59,'[4]3.ข้อมูลงบทดลองปัจจุบัน'!$A$5:$CL$846,84,0),2)</f>
        <v>0</v>
      </c>
      <c r="CH59" s="104">
        <f>ROUND(VLOOKUP($B59,'[4]3.ข้อมูลงบทดลองปัจจุบัน'!$A$5:$CL$846,85,0),2)</f>
        <v>0</v>
      </c>
      <c r="CI59" s="104">
        <f>ROUND(VLOOKUP($B59,'[4]3.ข้อมูลงบทดลองปัจจุบัน'!$A$5:$CL$846,86,0),2)</f>
        <v>0</v>
      </c>
      <c r="CJ59" s="104">
        <f>ROUND(VLOOKUP($B59,'[4]3.ข้อมูลงบทดลองปัจจุบัน'!$A$5:$CL$846,87,0),2)</f>
        <v>0</v>
      </c>
      <c r="CK59" s="104">
        <f>ROUND(VLOOKUP($B59,'[4]3.ข้อมูลงบทดลองปัจจุบัน'!$A$5:$CL$846,88,0),2)</f>
        <v>0</v>
      </c>
      <c r="CL59" s="104">
        <f>ROUND(VLOOKUP($B59,'[4]3.ข้อมูลงบทดลองปัจจุบัน'!$A$5:$CL$846,89,0),2)</f>
        <v>0</v>
      </c>
      <c r="CM59" s="104">
        <f>ROUND(VLOOKUP($B59,'[4]3.ข้อมูลงบทดลองปัจจุบัน'!$A$5:$CL$846,90,0),2)</f>
        <v>0</v>
      </c>
      <c r="CO59" s="97"/>
    </row>
    <row r="60" spans="1:93" x14ac:dyDescent="0.7">
      <c r="A60" s="18" t="s">
        <v>497</v>
      </c>
      <c r="B60" s="18" t="s">
        <v>510</v>
      </c>
      <c r="C60" s="19" t="s">
        <v>511</v>
      </c>
      <c r="D60" s="104">
        <f>ROUND(VLOOKUP($B60,'[4]3.ข้อมูลงบทดลองปัจจุบัน'!$A$5:$CL$846,3,0),2)</f>
        <v>178710.09</v>
      </c>
      <c r="E60" s="104">
        <f>ROUND(VLOOKUP($B60,'[4]3.ข้อมูลงบทดลองปัจจุบัน'!$A$5:$CL$846,4,0),2)</f>
        <v>0</v>
      </c>
      <c r="F60" s="104">
        <f>ROUND(VLOOKUP($B60,'[4]3.ข้อมูลงบทดลองปัจจุบัน'!$A$5:$CL$846,5,0),2)</f>
        <v>0</v>
      </c>
      <c r="G60" s="104">
        <f>ROUND(VLOOKUP($B60,'[4]3.ข้อมูลงบทดลองปัจจุบัน'!$A$5:$CL$846,6,0),2)</f>
        <v>17448.080000000002</v>
      </c>
      <c r="H60" s="104">
        <f>ROUND(VLOOKUP($B60,'[4]3.ข้อมูลงบทดลองปัจจุบัน'!$A$5:$CL$846,7,0),2)</f>
        <v>0</v>
      </c>
      <c r="I60" s="104">
        <f>ROUND(VLOOKUP($B60,'[4]3.ข้อมูลงบทดลองปัจจุบัน'!$A$5:$CL$846,8,0),2)</f>
        <v>27623</v>
      </c>
      <c r="J60" s="104">
        <f>ROUND(VLOOKUP($B60,'[4]3.ข้อมูลงบทดลองปัจจุบัน'!$A$5:$CL$846,9,0),2)</f>
        <v>0</v>
      </c>
      <c r="K60" s="104">
        <f>ROUND(VLOOKUP($B60,'[4]3.ข้อมูลงบทดลองปัจจุบัน'!$A$5:$CL$846,10,0),2)</f>
        <v>0</v>
      </c>
      <c r="L60" s="104">
        <f>ROUND(VLOOKUP($B60,'[4]3.ข้อมูลงบทดลองปัจจุบัน'!$A$5:$CL$846,11,0),2)</f>
        <v>0</v>
      </c>
      <c r="M60" s="104">
        <f>ROUND(VLOOKUP($B60,'[4]3.ข้อมูลงบทดลองปัจจุบัน'!$A$5:$CL$846,12,0),2)</f>
        <v>0</v>
      </c>
      <c r="N60" s="104">
        <f>ROUND(VLOOKUP($B60,'[4]3.ข้อมูลงบทดลองปัจจุบัน'!$A$5:$CL$846,13,0),2)</f>
        <v>41340.400000000001</v>
      </c>
      <c r="O60" s="104">
        <f>ROUND(VLOOKUP($B60,'[4]3.ข้อมูลงบทดลองปัจจุบัน'!$A$5:$CL$846,14,0),2)</f>
        <v>0</v>
      </c>
      <c r="P60" s="104">
        <f>ROUND(VLOOKUP($B60,'[4]3.ข้อมูลงบทดลองปัจจุบัน'!$A$5:$CL$846,15,0),2)</f>
        <v>9880.42</v>
      </c>
      <c r="Q60" s="104">
        <f>ROUND(VLOOKUP($B60,'[4]3.ข้อมูลงบทดลองปัจจุบัน'!$A$5:$CL$846,16,0),2)</f>
        <v>5124.7</v>
      </c>
      <c r="R60" s="104">
        <f>ROUND(VLOOKUP($B60,'[4]3.ข้อมูลงบทดลองปัจจุบัน'!$A$5:$CL$846,17,0),2)</f>
        <v>16293.48</v>
      </c>
      <c r="S60" s="104">
        <f>ROUND(VLOOKUP($B60,'[4]3.ข้อมูลงบทดลองปัจจุบัน'!$A$5:$CL$846,18,0),2)</f>
        <v>7155.6</v>
      </c>
      <c r="T60" s="104">
        <f>ROUND(VLOOKUP($B60,'[4]3.ข้อมูลงบทดลองปัจจุบัน'!$A$5:$CL$846,19,0),2)</f>
        <v>37672.879999999997</v>
      </c>
      <c r="U60" s="104">
        <f>ROUND(VLOOKUP($B60,'[4]3.ข้อมูลงบทดลองปัจจุบัน'!$A$5:$CL$846,20,0),2)</f>
        <v>0</v>
      </c>
      <c r="V60" s="104">
        <f>ROUND(VLOOKUP($B60,'[4]3.ข้อมูลงบทดลองปัจจุบัน'!$A$5:$CL$846,21,0),2)</f>
        <v>0</v>
      </c>
      <c r="W60" s="104">
        <f>ROUND(VLOOKUP($B60,'[4]3.ข้อมูลงบทดลองปัจจุบัน'!$A$5:$CL$846,22,0),2)</f>
        <v>0</v>
      </c>
      <c r="X60" s="104">
        <f>ROUND(VLOOKUP($B60,'[4]3.ข้อมูลงบทดลองปัจจุบัน'!$A$5:$CL$846,23,0),2)</f>
        <v>213704.32000000001</v>
      </c>
      <c r="Y60" s="104">
        <f>ROUND(VLOOKUP($B60,'[4]3.ข้อมูลงบทดลองปัจจุบัน'!$A$5:$CL$846,24,0),2)</f>
        <v>0</v>
      </c>
      <c r="Z60" s="104">
        <f>ROUND(VLOOKUP($B60,'[4]3.ข้อมูลงบทดลองปัจจุบัน'!$A$5:$CL$846,25,0),2)</f>
        <v>0</v>
      </c>
      <c r="AA60" s="104">
        <f>ROUND(VLOOKUP($B60,'[4]3.ข้อมูลงบทดลองปัจจุบัน'!$A$5:$CL$846,26,0),2)</f>
        <v>0</v>
      </c>
      <c r="AB60" s="104">
        <f>ROUND(VLOOKUP($B60,'[4]3.ข้อมูลงบทดลองปัจจุบัน'!$A$5:$CL$846,27,0),2)</f>
        <v>1116.58</v>
      </c>
      <c r="AC60" s="104">
        <f>ROUND(VLOOKUP($B60,'[4]3.ข้อมูลงบทดลองปัจจุบัน'!$A$5:$CL$846,28,0),2)</f>
        <v>0</v>
      </c>
      <c r="AD60" s="104">
        <f>ROUND(VLOOKUP($B60,'[4]3.ข้อมูลงบทดลองปัจจุบัน'!$A$5:$CL$846,29,0),2)</f>
        <v>0</v>
      </c>
      <c r="AE60" s="104">
        <f>ROUND(VLOOKUP($B60,'[4]3.ข้อมูลงบทดลองปัจจุบัน'!$A$5:$CL$846,30,0),2)</f>
        <v>88971.24</v>
      </c>
      <c r="AF60" s="104">
        <f>ROUND(VLOOKUP($B60,'[4]3.ข้อมูลงบทดลองปัจจุบัน'!$A$5:$CL$846,31,0),2)</f>
        <v>10773.66</v>
      </c>
      <c r="AG60" s="104">
        <f>ROUND(VLOOKUP($B60,'[4]3.ข้อมูลงบทดลองปัจจุบัน'!$A$5:$CL$846,32,0),2)</f>
        <v>0</v>
      </c>
      <c r="AH60" s="104">
        <f>ROUND(VLOOKUP($B60,'[4]3.ข้อมูลงบทดลองปัจจุบัน'!$A$5:$CL$846,33,0),2)</f>
        <v>0</v>
      </c>
      <c r="AI60" s="104">
        <f>ROUND(VLOOKUP($B60,'[4]3.ข้อมูลงบทดลองปัจจุบัน'!$A$5:$CL$846,34,0),2)</f>
        <v>17564.7</v>
      </c>
      <c r="AJ60" s="104">
        <f>ROUND(VLOOKUP($B60,'[4]3.ข้อมูลงบทดลองปัจจุบัน'!$A$5:$CL$846,35,0),2)</f>
        <v>0</v>
      </c>
      <c r="AK60" s="104">
        <f>ROUND(VLOOKUP($B60,'[4]3.ข้อมูลงบทดลองปัจจุบัน'!$A$5:$CL$846,36,0),2)</f>
        <v>0</v>
      </c>
      <c r="AL60" s="104">
        <f>ROUND(VLOOKUP($B60,'[4]3.ข้อมูลงบทดลองปัจจุบัน'!$A$5:$CL$846,37,0),2)</f>
        <v>287333.17</v>
      </c>
      <c r="AM60" s="104">
        <f>ROUND(VLOOKUP($B60,'[4]3.ข้อมูลงบทดลองปัจจุบัน'!$A$5:$CL$846,38,0),2)</f>
        <v>0</v>
      </c>
      <c r="AN60" s="104">
        <f>ROUND(VLOOKUP($B60,'[4]3.ข้อมูลงบทดลองปัจจุบัน'!$A$5:$CL$846,39,0),2)</f>
        <v>0</v>
      </c>
      <c r="AO60" s="104">
        <f>ROUND(VLOOKUP($B60,'[4]3.ข้อมูลงบทดลองปัจจุบัน'!$A$5:$CL$846,40,0),2)</f>
        <v>0</v>
      </c>
      <c r="AP60" s="104">
        <f>ROUND(VLOOKUP($B60,'[4]3.ข้อมูลงบทดลองปัจจุบัน'!$A$5:$CL$846,41,0),2)</f>
        <v>55103.57</v>
      </c>
      <c r="AQ60" s="104">
        <f>ROUND(VLOOKUP($B60,'[4]3.ข้อมูลงบทดลองปัจจุบัน'!$A$5:$CL$846,42,0),2)</f>
        <v>15314.08</v>
      </c>
      <c r="AR60" s="104">
        <f>ROUND(VLOOKUP($B60,'[4]3.ข้อมูลงบทดลองปัจจุบัน'!$A$5:$CL$846,43,0),2)</f>
        <v>0</v>
      </c>
      <c r="AS60" s="104">
        <f>ROUND(VLOOKUP($B60,'[4]3.ข้อมูลงบทดลองปัจจุบัน'!$A$5:$CL$846,44,0),2)</f>
        <v>75198.05</v>
      </c>
      <c r="AT60" s="104">
        <f>ROUND(VLOOKUP($B60,'[4]3.ข้อมูลงบทดลองปัจจุบัน'!$A$5:$CL$846,45,0),2)</f>
        <v>0</v>
      </c>
      <c r="AU60" s="104">
        <f>ROUND(VLOOKUP($B60,'[4]3.ข้อมูลงบทดลองปัจจุบัน'!$A$5:$CL$846,46,0),2)</f>
        <v>52989.88</v>
      </c>
      <c r="AV60" s="104">
        <f>ROUND(VLOOKUP($B60,'[4]3.ข้อมูลงบทดลองปัจจุบัน'!$A$5:$CL$846,47,0),2)</f>
        <v>33232.28</v>
      </c>
      <c r="AW60" s="104">
        <f>ROUND(VLOOKUP($B60,'[4]3.ข้อมูลงบทดลองปัจจุบัน'!$A$5:$CL$846,48,0),2)</f>
        <v>8103.36</v>
      </c>
      <c r="AX60" s="104">
        <f>ROUND(VLOOKUP($B60,'[4]3.ข้อมูลงบทดลองปัจจุบัน'!$A$5:$CL$846,49,0),2)</f>
        <v>39200</v>
      </c>
      <c r="AY60" s="104">
        <f>ROUND(VLOOKUP($B60,'[4]3.ข้อมูลงบทดลองปัจจุบัน'!$A$5:$CL$846,50,0),2)</f>
        <v>66409.7</v>
      </c>
      <c r="AZ60" s="104">
        <f>ROUND(VLOOKUP($B60,'[4]3.ข้อมูลงบทดลองปัจจุบัน'!$A$5:$CL$846,51,0),2)</f>
        <v>4011.7</v>
      </c>
      <c r="BA60" s="104">
        <f>ROUND(VLOOKUP($B60,'[4]3.ข้อมูลงบทดลองปัจจุบัน'!$A$5:$CL$846,52,0),2)</f>
        <v>8082.75</v>
      </c>
      <c r="BB60" s="104">
        <f>ROUND(VLOOKUP($B60,'[4]3.ข้อมูลงบทดลองปัจจุบัน'!$A$5:$CL$846,53,0),2)</f>
        <v>53240.34</v>
      </c>
      <c r="BC60" s="104">
        <f>ROUND(VLOOKUP($B60,'[4]3.ข้อมูลงบทดลองปัจจุบัน'!$A$5:$CL$846,54,0),2)</f>
        <v>29006.04</v>
      </c>
      <c r="BD60" s="104">
        <f>ROUND(VLOOKUP($B60,'[4]3.ข้อมูลงบทดลองปัจจุบัน'!$A$5:$CL$846,55,0),2)</f>
        <v>142607.24</v>
      </c>
      <c r="BE60" s="104">
        <f>ROUND(VLOOKUP($B60,'[4]3.ข้อมูลงบทดลองปัจจุบัน'!$A$5:$CL$846,56,0),2)</f>
        <v>0</v>
      </c>
      <c r="BF60" s="104">
        <f>ROUND(VLOOKUP($B60,'[4]3.ข้อมูลงบทดลองปัจจุบัน'!$A$5:$CL$846,57,0),2)</f>
        <v>2035.62</v>
      </c>
      <c r="BG60" s="104">
        <f>ROUND(VLOOKUP($B60,'[4]3.ข้อมูลงบทดลองปัจจุบัน'!$A$5:$CL$846,58,0),2)</f>
        <v>5288.82</v>
      </c>
      <c r="BH60" s="104">
        <f>ROUND(VLOOKUP($B60,'[4]3.ข้อมูลงบทดลองปัจจุบัน'!$A$5:$CL$846,59,0),2)</f>
        <v>37056</v>
      </c>
      <c r="BI60" s="104">
        <f>ROUND(VLOOKUP($B60,'[4]3.ข้อมูลงบทดลองปัจจุบัน'!$A$5:$CL$846,60,0),2)</f>
        <v>0</v>
      </c>
      <c r="BJ60" s="104">
        <f>ROUND(VLOOKUP($B60,'[4]3.ข้อมูลงบทดลองปัจจุบัน'!$A$5:$CL$846,61,0),2)</f>
        <v>0</v>
      </c>
      <c r="BK60" s="104">
        <f>ROUND(VLOOKUP($B60,'[4]3.ข้อมูลงบทดลองปัจจุบัน'!$A$5:$CL$846,62,0),2)</f>
        <v>0</v>
      </c>
      <c r="BL60" s="104">
        <f>ROUND(VLOOKUP($B60,'[4]3.ข้อมูลงบทดลองปัจจุบัน'!$A$5:$CL$846,63,0),2)</f>
        <v>0</v>
      </c>
      <c r="BM60" s="104">
        <f>ROUND(VLOOKUP($B60,'[4]3.ข้อมูลงบทดลองปัจจุบัน'!$A$5:$CL$846,64,0),2)</f>
        <v>32824.92</v>
      </c>
      <c r="BN60" s="104">
        <f>ROUND(VLOOKUP($B60,'[4]3.ข้อมูลงบทดลองปัจจุบัน'!$A$5:$CL$846,65,0),2)</f>
        <v>22378.68</v>
      </c>
      <c r="BO60" s="104">
        <f>ROUND(VLOOKUP($B60,'[4]3.ข้อมูลงบทดลองปัจจุบัน'!$A$5:$CL$846,66,0),2)</f>
        <v>12600.84</v>
      </c>
      <c r="BP60" s="104">
        <f>ROUND(VLOOKUP($B60,'[4]3.ข้อมูลงบทดลองปัจจุบัน'!$A$5:$CL$846,67,0),2)</f>
        <v>10902.4</v>
      </c>
      <c r="BQ60" s="104">
        <f>ROUND(VLOOKUP($B60,'[4]3.ข้อมูลงบทดลองปัจจุบัน'!$A$5:$CL$846,68,0),2)</f>
        <v>0</v>
      </c>
      <c r="BR60" s="104">
        <f>ROUND(VLOOKUP($B60,'[4]3.ข้อมูลงบทดลองปัจจุบัน'!$A$5:$CL$846,69,0),2)</f>
        <v>0</v>
      </c>
      <c r="BS60" s="104">
        <f>ROUND(VLOOKUP($B60,'[4]3.ข้อมูลงบทดลองปัจจุบัน'!$A$5:$CL$846,70,0),2)</f>
        <v>1043514.08</v>
      </c>
      <c r="BT60" s="104">
        <f>ROUND(VLOOKUP($B60,'[4]3.ข้อมูลงบทดลองปัจจุบัน'!$A$5:$CL$846,71,0),2)</f>
        <v>21956.1</v>
      </c>
      <c r="BU60" s="104">
        <f>ROUND(VLOOKUP($B60,'[4]3.ข้อมูลงบทดลองปัจจุบัน'!$A$5:$CL$846,72,0),2)</f>
        <v>0</v>
      </c>
      <c r="BV60" s="104">
        <f>ROUND(VLOOKUP($B60,'[4]3.ข้อมูลงบทดลองปัจจุบัน'!$A$5:$CL$846,73,0),2)</f>
        <v>0</v>
      </c>
      <c r="BW60" s="104">
        <f>ROUND(VLOOKUP($B60,'[4]3.ข้อมูลงบทดลองปัจจุบัน'!$A$5:$CL$846,74,0),2)</f>
        <v>0</v>
      </c>
      <c r="BX60" s="104">
        <f>ROUND(VLOOKUP($B60,'[4]3.ข้อมูลงบทดลองปัจจุบัน'!$A$5:$CL$846,75,0),2)</f>
        <v>48906.18</v>
      </c>
      <c r="BY60" s="104">
        <f>ROUND(VLOOKUP($B60,'[4]3.ข้อมูลงบทดลองปัจจุบัน'!$A$5:$CL$846,76,0),2)</f>
        <v>4467.49</v>
      </c>
      <c r="BZ60" s="104">
        <f>ROUND(VLOOKUP($B60,'[4]3.ข้อมูลงบทดลองปัจจุบัน'!$A$5:$CL$846,77,0),2)</f>
        <v>1026.8</v>
      </c>
      <c r="CA60" s="104">
        <f>ROUND(VLOOKUP($B60,'[4]3.ข้อมูลงบทดลองปัจจุบัน'!$A$5:$CL$846,78,0),2)</f>
        <v>10803.3</v>
      </c>
      <c r="CB60" s="104">
        <f>ROUND(VLOOKUP($B60,'[4]3.ข้อมูลงบทดลองปัจจุบัน'!$A$5:$CL$846,79,0),2)</f>
        <v>0</v>
      </c>
      <c r="CC60" s="104">
        <f>ROUND(VLOOKUP($B60,'[4]3.ข้อมูลงบทดลองปัจจุบัน'!$A$5:$CL$846,80,0),2)</f>
        <v>16312.76</v>
      </c>
      <c r="CD60" s="104">
        <f>ROUND(VLOOKUP($B60,'[4]3.ข้อมูลงบทดลองปัจจุบัน'!$A$5:$CL$846,81,0),2)</f>
        <v>18568.580000000002</v>
      </c>
      <c r="CE60" s="104">
        <f>ROUND(VLOOKUP($B60,'[4]3.ข้อมูลงบทดลองปัจจุบัน'!$A$5:$CL$846,82,0),2)</f>
        <v>0</v>
      </c>
      <c r="CF60" s="104">
        <f>ROUND(VLOOKUP($B60,'[4]3.ข้อมูลงบทดลองปัจจุบัน'!$A$5:$CL$846,83,0),2)</f>
        <v>60937.86</v>
      </c>
      <c r="CG60" s="104">
        <f>ROUND(VLOOKUP($B60,'[4]3.ข้อมูลงบทดลองปัจจุบัน'!$A$5:$CL$846,84,0),2)</f>
        <v>24035.82</v>
      </c>
      <c r="CH60" s="104">
        <f>ROUND(VLOOKUP($B60,'[4]3.ข้อมูลงบทดลองปัจจุบัน'!$A$5:$CL$846,85,0),2)</f>
        <v>1017.63</v>
      </c>
      <c r="CI60" s="104">
        <f>ROUND(VLOOKUP($B60,'[4]3.ข้อมูลงบทดลองปัจจุบัน'!$A$5:$CL$846,86,0),2)</f>
        <v>0</v>
      </c>
      <c r="CJ60" s="104">
        <f>ROUND(VLOOKUP($B60,'[4]3.ข้อมูลงบทดลองปัจจุบัน'!$A$5:$CL$846,87,0),2)</f>
        <v>0</v>
      </c>
      <c r="CK60" s="104">
        <f>ROUND(VLOOKUP($B60,'[4]3.ข้อมูลงบทดลองปัจจุบัน'!$A$5:$CL$846,88,0),2)</f>
        <v>0</v>
      </c>
      <c r="CL60" s="104">
        <f>ROUND(VLOOKUP($B60,'[4]3.ข้อมูลงบทดลองปัจจุบัน'!$A$5:$CL$846,89,0),2)</f>
        <v>0</v>
      </c>
      <c r="CM60" s="104">
        <f>ROUND(VLOOKUP($B60,'[4]3.ข้อมูลงบทดลองปัจจุบัน'!$A$5:$CL$846,90,0),2)</f>
        <v>2636.34</v>
      </c>
      <c r="CO60" s="97"/>
    </row>
    <row r="61" spans="1:93" x14ac:dyDescent="0.7">
      <c r="A61" s="18" t="s">
        <v>497</v>
      </c>
      <c r="B61" s="18" t="s">
        <v>512</v>
      </c>
      <c r="C61" s="19" t="s">
        <v>513</v>
      </c>
      <c r="D61" s="104">
        <f>ROUND(VLOOKUP($B61,'[4]3.ข้อมูลงบทดลองปัจจุบัน'!$A$5:$CL$846,3,0),2)</f>
        <v>4500</v>
      </c>
      <c r="E61" s="104">
        <f>ROUND(VLOOKUP($B61,'[4]3.ข้อมูลงบทดลองปัจจุบัน'!$A$5:$CL$846,4,0),2)</f>
        <v>0</v>
      </c>
      <c r="F61" s="104">
        <f>ROUND(VLOOKUP($B61,'[4]3.ข้อมูลงบทดลองปัจจุบัน'!$A$5:$CL$846,5,0),2)</f>
        <v>21848.639999999999</v>
      </c>
      <c r="G61" s="104">
        <f>ROUND(VLOOKUP($B61,'[4]3.ข้อมูลงบทดลองปัจจุบัน'!$A$5:$CL$846,6,0),2)</f>
        <v>0</v>
      </c>
      <c r="H61" s="104">
        <f>ROUND(VLOOKUP($B61,'[4]3.ข้อมูลงบทดลองปัจจุบัน'!$A$5:$CL$846,7,0),2)</f>
        <v>0</v>
      </c>
      <c r="I61" s="104">
        <f>ROUND(VLOOKUP($B61,'[4]3.ข้อมูลงบทดลองปัจจุบัน'!$A$5:$CL$846,8,0),2)</f>
        <v>0</v>
      </c>
      <c r="J61" s="104">
        <f>ROUND(VLOOKUP($B61,'[4]3.ข้อมูลงบทดลองปัจจุบัน'!$A$5:$CL$846,9,0),2)</f>
        <v>0</v>
      </c>
      <c r="K61" s="104">
        <f>ROUND(VLOOKUP($B61,'[4]3.ข้อมูลงบทดลองปัจจุบัน'!$A$5:$CL$846,10,0),2)</f>
        <v>0</v>
      </c>
      <c r="L61" s="104">
        <f>ROUND(VLOOKUP($B61,'[4]3.ข้อมูลงบทดลองปัจจุบัน'!$A$5:$CL$846,11,0),2)</f>
        <v>6163.44</v>
      </c>
      <c r="M61" s="104">
        <f>ROUND(VLOOKUP($B61,'[4]3.ข้อมูลงบทดลองปัจจุบัน'!$A$5:$CL$846,12,0),2)</f>
        <v>0</v>
      </c>
      <c r="N61" s="104">
        <f>ROUND(VLOOKUP($B61,'[4]3.ข้อมูลงบทดลองปัจจุบัน'!$A$5:$CL$846,13,0),2)</f>
        <v>7294</v>
      </c>
      <c r="O61" s="104">
        <f>ROUND(VLOOKUP($B61,'[4]3.ข้อมูลงบทดลองปัจจุบัน'!$A$5:$CL$846,14,0),2)</f>
        <v>0</v>
      </c>
      <c r="P61" s="104">
        <f>ROUND(VLOOKUP($B61,'[4]3.ข้อมูลงบทดลองปัจจุบัน'!$A$5:$CL$846,15,0),2)</f>
        <v>0</v>
      </c>
      <c r="Q61" s="104">
        <f>ROUND(VLOOKUP($B61,'[4]3.ข้อมูลงบทดลองปัจจุบัน'!$A$5:$CL$846,16,0),2)</f>
        <v>0</v>
      </c>
      <c r="R61" s="104">
        <f>ROUND(VLOOKUP($B61,'[4]3.ข้อมูลงบทดลองปัจจุบัน'!$A$5:$CL$846,17,0),2)</f>
        <v>0</v>
      </c>
      <c r="S61" s="104">
        <f>ROUND(VLOOKUP($B61,'[4]3.ข้อมูลงบทดลองปัจจุบัน'!$A$5:$CL$846,18,0),2)</f>
        <v>0</v>
      </c>
      <c r="T61" s="104">
        <f>ROUND(VLOOKUP($B61,'[4]3.ข้อมูลงบทดลองปัจจุบัน'!$A$5:$CL$846,19,0),2)</f>
        <v>0</v>
      </c>
      <c r="U61" s="104">
        <f>ROUND(VLOOKUP($B61,'[4]3.ข้อมูลงบทดลองปัจจุบัน'!$A$5:$CL$846,20,0),2)</f>
        <v>0</v>
      </c>
      <c r="V61" s="104">
        <f>ROUND(VLOOKUP($B61,'[4]3.ข้อมูลงบทดลองปัจจุบัน'!$A$5:$CL$846,21,0),2)</f>
        <v>0</v>
      </c>
      <c r="W61" s="104">
        <f>ROUND(VLOOKUP($B61,'[4]3.ข้อมูลงบทดลองปัจจุบัน'!$A$5:$CL$846,22,0),2)</f>
        <v>0</v>
      </c>
      <c r="X61" s="104">
        <f>ROUND(VLOOKUP($B61,'[4]3.ข้อมูลงบทดลองปัจจุบัน'!$A$5:$CL$846,23,0),2)</f>
        <v>5959.8</v>
      </c>
      <c r="Y61" s="104">
        <f>ROUND(VLOOKUP($B61,'[4]3.ข้อมูลงบทดลองปัจจุบัน'!$A$5:$CL$846,24,0),2)</f>
        <v>0</v>
      </c>
      <c r="Z61" s="104">
        <f>ROUND(VLOOKUP($B61,'[4]3.ข้อมูลงบทดลองปัจจุบัน'!$A$5:$CL$846,25,0),2)</f>
        <v>0</v>
      </c>
      <c r="AA61" s="104">
        <f>ROUND(VLOOKUP($B61,'[4]3.ข้อมูลงบทดลองปัจจุบัน'!$A$5:$CL$846,26,0),2)</f>
        <v>0</v>
      </c>
      <c r="AB61" s="104">
        <f>ROUND(VLOOKUP($B61,'[4]3.ข้อมูลงบทดลองปัจจุบัน'!$A$5:$CL$846,27,0),2)</f>
        <v>0</v>
      </c>
      <c r="AC61" s="104">
        <f>ROUND(VLOOKUP($B61,'[4]3.ข้อมูลงบทดลองปัจจุบัน'!$A$5:$CL$846,28,0),2)</f>
        <v>0</v>
      </c>
      <c r="AD61" s="104">
        <f>ROUND(VLOOKUP($B61,'[4]3.ข้อมูลงบทดลองปัจจุบัน'!$A$5:$CL$846,29,0),2)</f>
        <v>0</v>
      </c>
      <c r="AE61" s="104">
        <f>ROUND(VLOOKUP($B61,'[4]3.ข้อมูลงบทดลองปัจจุบัน'!$A$5:$CL$846,30,0),2)</f>
        <v>0</v>
      </c>
      <c r="AF61" s="104">
        <f>ROUND(VLOOKUP($B61,'[4]3.ข้อมูลงบทดลองปัจจุบัน'!$A$5:$CL$846,31,0),2)</f>
        <v>0</v>
      </c>
      <c r="AG61" s="104">
        <f>ROUND(VLOOKUP($B61,'[4]3.ข้อมูลงบทดลองปัจจุบัน'!$A$5:$CL$846,32,0),2)</f>
        <v>0</v>
      </c>
      <c r="AH61" s="104">
        <f>ROUND(VLOOKUP($B61,'[4]3.ข้อมูลงบทดลองปัจจุบัน'!$A$5:$CL$846,33,0),2)</f>
        <v>0</v>
      </c>
      <c r="AI61" s="104">
        <f>ROUND(VLOOKUP($B61,'[4]3.ข้อมูลงบทดลองปัจจุบัน'!$A$5:$CL$846,34,0),2)</f>
        <v>0</v>
      </c>
      <c r="AJ61" s="104">
        <f>ROUND(VLOOKUP($B61,'[4]3.ข้อมูลงบทดลองปัจจุบัน'!$A$5:$CL$846,35,0),2)</f>
        <v>0</v>
      </c>
      <c r="AK61" s="104">
        <f>ROUND(VLOOKUP($B61,'[4]3.ข้อมูลงบทดลองปัจจุบัน'!$A$5:$CL$846,36,0),2)</f>
        <v>0</v>
      </c>
      <c r="AL61" s="104">
        <f>ROUND(VLOOKUP($B61,'[4]3.ข้อมูลงบทดลองปัจจุบัน'!$A$5:$CL$846,37,0),2)</f>
        <v>0</v>
      </c>
      <c r="AM61" s="104">
        <f>ROUND(VLOOKUP($B61,'[4]3.ข้อมูลงบทดลองปัจจุบัน'!$A$5:$CL$846,38,0),2)</f>
        <v>0</v>
      </c>
      <c r="AN61" s="104">
        <f>ROUND(VLOOKUP($B61,'[4]3.ข้อมูลงบทดลองปัจจุบัน'!$A$5:$CL$846,39,0),2)</f>
        <v>0</v>
      </c>
      <c r="AO61" s="104">
        <f>ROUND(VLOOKUP($B61,'[4]3.ข้อมูลงบทดลองปัจจุบัน'!$A$5:$CL$846,40,0),2)</f>
        <v>0</v>
      </c>
      <c r="AP61" s="104">
        <f>ROUND(VLOOKUP($B61,'[4]3.ข้อมูลงบทดลองปัจจุบัน'!$A$5:$CL$846,41,0),2)</f>
        <v>0</v>
      </c>
      <c r="AQ61" s="104">
        <f>ROUND(VLOOKUP($B61,'[4]3.ข้อมูลงบทดลองปัจจุบัน'!$A$5:$CL$846,42,0),2)</f>
        <v>0</v>
      </c>
      <c r="AR61" s="104">
        <f>ROUND(VLOOKUP($B61,'[4]3.ข้อมูลงบทดลองปัจจุบัน'!$A$5:$CL$846,43,0),2)</f>
        <v>0</v>
      </c>
      <c r="AS61" s="104">
        <f>ROUND(VLOOKUP($B61,'[4]3.ข้อมูลงบทดลองปัจจุบัน'!$A$5:$CL$846,44,0),2)</f>
        <v>0</v>
      </c>
      <c r="AT61" s="104">
        <f>ROUND(VLOOKUP($B61,'[4]3.ข้อมูลงบทดลองปัจจุบัน'!$A$5:$CL$846,45,0),2)</f>
        <v>0</v>
      </c>
      <c r="AU61" s="104">
        <f>ROUND(VLOOKUP($B61,'[4]3.ข้อมูลงบทดลองปัจจุบัน'!$A$5:$CL$846,46,0),2)</f>
        <v>0</v>
      </c>
      <c r="AV61" s="104">
        <f>ROUND(VLOOKUP($B61,'[4]3.ข้อมูลงบทดลองปัจจุบัน'!$A$5:$CL$846,47,0),2)</f>
        <v>0</v>
      </c>
      <c r="AW61" s="104">
        <f>ROUND(VLOOKUP($B61,'[4]3.ข้อมูลงบทดลองปัจจุบัน'!$A$5:$CL$846,48,0),2)</f>
        <v>0</v>
      </c>
      <c r="AX61" s="104">
        <f>ROUND(VLOOKUP($B61,'[4]3.ข้อมูลงบทดลองปัจจุบัน'!$A$5:$CL$846,49,0),2)</f>
        <v>0</v>
      </c>
      <c r="AY61" s="104">
        <f>ROUND(VLOOKUP($B61,'[4]3.ข้อมูลงบทดลองปัจจุบัน'!$A$5:$CL$846,50,0),2)</f>
        <v>0</v>
      </c>
      <c r="AZ61" s="104">
        <f>ROUND(VLOOKUP($B61,'[4]3.ข้อมูลงบทดลองปัจจุบัน'!$A$5:$CL$846,51,0),2)</f>
        <v>9701.02</v>
      </c>
      <c r="BA61" s="104">
        <f>ROUND(VLOOKUP($B61,'[4]3.ข้อมูลงบทดลองปัจจุบัน'!$A$5:$CL$846,52,0),2)</f>
        <v>0</v>
      </c>
      <c r="BB61" s="104">
        <f>ROUND(VLOOKUP($B61,'[4]3.ข้อมูลงบทดลองปัจจุบัน'!$A$5:$CL$846,53,0),2)</f>
        <v>0</v>
      </c>
      <c r="BC61" s="104">
        <f>ROUND(VLOOKUP($B61,'[4]3.ข้อมูลงบทดลองปัจจุบัน'!$A$5:$CL$846,54,0),2)</f>
        <v>0</v>
      </c>
      <c r="BD61" s="104">
        <f>ROUND(VLOOKUP($B61,'[4]3.ข้อมูลงบทดลองปัจจุบัน'!$A$5:$CL$846,55,0),2)</f>
        <v>29861.24</v>
      </c>
      <c r="BE61" s="104">
        <f>ROUND(VLOOKUP($B61,'[4]3.ข้อมูลงบทดลองปัจจุบัน'!$A$5:$CL$846,56,0),2)</f>
        <v>0</v>
      </c>
      <c r="BF61" s="104">
        <f>ROUND(VLOOKUP($B61,'[4]3.ข้อมูลงบทดลองปัจจุบัน'!$A$5:$CL$846,57,0),2)</f>
        <v>0</v>
      </c>
      <c r="BG61" s="104">
        <f>ROUND(VLOOKUP($B61,'[4]3.ข้อมูลงบทดลองปัจจุบัน'!$A$5:$CL$846,58,0),2)</f>
        <v>0</v>
      </c>
      <c r="BH61" s="104">
        <f>ROUND(VLOOKUP($B61,'[4]3.ข้อมูลงบทดลองปัจจุบัน'!$A$5:$CL$846,59,0),2)</f>
        <v>0</v>
      </c>
      <c r="BI61" s="104">
        <f>ROUND(VLOOKUP($B61,'[4]3.ข้อมูลงบทดลองปัจจุบัน'!$A$5:$CL$846,60,0),2)</f>
        <v>0</v>
      </c>
      <c r="BJ61" s="104">
        <f>ROUND(VLOOKUP($B61,'[4]3.ข้อมูลงบทดลองปัจจุบัน'!$A$5:$CL$846,61,0),2)</f>
        <v>0</v>
      </c>
      <c r="BK61" s="104">
        <f>ROUND(VLOOKUP($B61,'[4]3.ข้อมูลงบทดลองปัจจุบัน'!$A$5:$CL$846,62,0),2)</f>
        <v>0</v>
      </c>
      <c r="BL61" s="104">
        <f>ROUND(VLOOKUP($B61,'[4]3.ข้อมูลงบทดลองปัจจุบัน'!$A$5:$CL$846,63,0),2)</f>
        <v>0</v>
      </c>
      <c r="BM61" s="104">
        <f>ROUND(VLOOKUP($B61,'[4]3.ข้อมูลงบทดลองปัจจุบัน'!$A$5:$CL$846,64,0),2)</f>
        <v>19677.900000000001</v>
      </c>
      <c r="BN61" s="104">
        <f>ROUND(VLOOKUP($B61,'[4]3.ข้อมูลงบทดลองปัจจุบัน'!$A$5:$CL$846,65,0),2)</f>
        <v>0</v>
      </c>
      <c r="BO61" s="104">
        <f>ROUND(VLOOKUP($B61,'[4]3.ข้อมูลงบทดลองปัจจุบัน'!$A$5:$CL$846,66,0),2)</f>
        <v>0</v>
      </c>
      <c r="BP61" s="104">
        <f>ROUND(VLOOKUP($B61,'[4]3.ข้อมูลงบทดลองปัจจุบัน'!$A$5:$CL$846,67,0),2)</f>
        <v>0</v>
      </c>
      <c r="BQ61" s="104">
        <f>ROUND(VLOOKUP($B61,'[4]3.ข้อมูลงบทดลองปัจจุบัน'!$A$5:$CL$846,68,0),2)</f>
        <v>0</v>
      </c>
      <c r="BR61" s="104">
        <f>ROUND(VLOOKUP($B61,'[4]3.ข้อมูลงบทดลองปัจจุบัน'!$A$5:$CL$846,69,0),2)</f>
        <v>0</v>
      </c>
      <c r="BS61" s="104">
        <f>ROUND(VLOOKUP($B61,'[4]3.ข้อมูลงบทดลองปัจจุบัน'!$A$5:$CL$846,70,0),2)</f>
        <v>46750.96</v>
      </c>
      <c r="BT61" s="104">
        <f>ROUND(VLOOKUP($B61,'[4]3.ข้อมูลงบทดลองปัจจุบัน'!$A$5:$CL$846,71,0),2)</f>
        <v>0</v>
      </c>
      <c r="BU61" s="104">
        <f>ROUND(VLOOKUP($B61,'[4]3.ข้อมูลงบทดลองปัจจุบัน'!$A$5:$CL$846,72,0),2)</f>
        <v>0</v>
      </c>
      <c r="BV61" s="104">
        <f>ROUND(VLOOKUP($B61,'[4]3.ข้อมูลงบทดลองปัจจุบัน'!$A$5:$CL$846,73,0),2)</f>
        <v>58372.81</v>
      </c>
      <c r="BW61" s="104">
        <f>ROUND(VLOOKUP($B61,'[4]3.ข้อมูลงบทดลองปัจจุบัน'!$A$5:$CL$846,74,0),2)</f>
        <v>0</v>
      </c>
      <c r="BX61" s="104">
        <f>ROUND(VLOOKUP($B61,'[4]3.ข้อมูลงบทดลองปัจจุบัน'!$A$5:$CL$846,75,0),2)</f>
        <v>0</v>
      </c>
      <c r="BY61" s="104">
        <f>ROUND(VLOOKUP($B61,'[4]3.ข้อมูลงบทดลองปัจจุบัน'!$A$5:$CL$846,76,0),2)</f>
        <v>16919.400000000001</v>
      </c>
      <c r="BZ61" s="104">
        <f>ROUND(VLOOKUP($B61,'[4]3.ข้อมูลงบทดลองปัจจุบัน'!$A$5:$CL$846,77,0),2)</f>
        <v>0</v>
      </c>
      <c r="CA61" s="104">
        <f>ROUND(VLOOKUP($B61,'[4]3.ข้อมูลงบทดลองปัจจุบัน'!$A$5:$CL$846,78,0),2)</f>
        <v>0</v>
      </c>
      <c r="CB61" s="104">
        <f>ROUND(VLOOKUP($B61,'[4]3.ข้อมูลงบทดลองปัจจุบัน'!$A$5:$CL$846,79,0),2)</f>
        <v>0</v>
      </c>
      <c r="CC61" s="104">
        <f>ROUND(VLOOKUP($B61,'[4]3.ข้อมูลงบทดลองปัจจุบัน'!$A$5:$CL$846,80,0),2)</f>
        <v>0</v>
      </c>
      <c r="CD61" s="104">
        <f>ROUND(VLOOKUP($B61,'[4]3.ข้อมูลงบทดลองปัจจุบัน'!$A$5:$CL$846,81,0),2)</f>
        <v>0</v>
      </c>
      <c r="CE61" s="104">
        <f>ROUND(VLOOKUP($B61,'[4]3.ข้อมูลงบทดลองปัจจุบัน'!$A$5:$CL$846,82,0),2)</f>
        <v>4551.4799999999996</v>
      </c>
      <c r="CF61" s="104">
        <f>ROUND(VLOOKUP($B61,'[4]3.ข้อมูลงบทดลองปัจจุบัน'!$A$5:$CL$846,83,0),2)</f>
        <v>0</v>
      </c>
      <c r="CG61" s="104">
        <f>ROUND(VLOOKUP($B61,'[4]3.ข้อมูลงบทดลองปัจจุบัน'!$A$5:$CL$846,84,0),2)</f>
        <v>0</v>
      </c>
      <c r="CH61" s="104">
        <f>ROUND(VLOOKUP($B61,'[4]3.ข้อมูลงบทดลองปัจจุบัน'!$A$5:$CL$846,85,0),2)</f>
        <v>0</v>
      </c>
      <c r="CI61" s="104">
        <f>ROUND(VLOOKUP($B61,'[4]3.ข้อมูลงบทดลองปัจจุบัน'!$A$5:$CL$846,86,0),2)</f>
        <v>0</v>
      </c>
      <c r="CJ61" s="104">
        <f>ROUND(VLOOKUP($B61,'[4]3.ข้อมูลงบทดลองปัจจุบัน'!$A$5:$CL$846,87,0),2)</f>
        <v>0</v>
      </c>
      <c r="CK61" s="104">
        <f>ROUND(VLOOKUP($B61,'[4]3.ข้อมูลงบทดลองปัจจุบัน'!$A$5:$CL$846,88,0),2)</f>
        <v>0</v>
      </c>
      <c r="CL61" s="104">
        <f>ROUND(VLOOKUP($B61,'[4]3.ข้อมูลงบทดลองปัจจุบัน'!$A$5:$CL$846,89,0),2)</f>
        <v>0</v>
      </c>
      <c r="CM61" s="104">
        <f>ROUND(VLOOKUP($B61,'[4]3.ข้อมูลงบทดลองปัจจุบัน'!$A$5:$CL$846,90,0),2)</f>
        <v>0</v>
      </c>
      <c r="CO61" s="97"/>
    </row>
    <row r="62" spans="1:93" x14ac:dyDescent="0.7">
      <c r="A62" s="18" t="s">
        <v>497</v>
      </c>
      <c r="B62" s="18" t="s">
        <v>514</v>
      </c>
      <c r="C62" s="19" t="s">
        <v>515</v>
      </c>
      <c r="D62" s="104">
        <f>ROUND(VLOOKUP($B62,'[4]3.ข้อมูลงบทดลองปัจจุบัน'!$A$5:$CL$846,3,0),2)</f>
        <v>0</v>
      </c>
      <c r="E62" s="104">
        <f>ROUND(VLOOKUP($B62,'[4]3.ข้อมูลงบทดลองปัจจุบัน'!$A$5:$CL$846,4,0),2)</f>
        <v>0</v>
      </c>
      <c r="F62" s="104">
        <f>ROUND(VLOOKUP($B62,'[4]3.ข้อมูลงบทดลองปัจจุบัน'!$A$5:$CL$846,5,0),2)</f>
        <v>0</v>
      </c>
      <c r="G62" s="104">
        <f>ROUND(VLOOKUP($B62,'[4]3.ข้อมูลงบทดลองปัจจุบัน'!$A$5:$CL$846,6,0),2)</f>
        <v>0</v>
      </c>
      <c r="H62" s="104">
        <f>ROUND(VLOOKUP($B62,'[4]3.ข้อมูลงบทดลองปัจจุบัน'!$A$5:$CL$846,7,0),2)</f>
        <v>0</v>
      </c>
      <c r="I62" s="104">
        <f>ROUND(VLOOKUP($B62,'[4]3.ข้อมูลงบทดลองปัจจุบัน'!$A$5:$CL$846,8,0),2)</f>
        <v>0</v>
      </c>
      <c r="J62" s="104">
        <f>ROUND(VLOOKUP($B62,'[4]3.ข้อมูลงบทดลองปัจจุบัน'!$A$5:$CL$846,9,0),2)</f>
        <v>14375.2</v>
      </c>
      <c r="K62" s="104">
        <f>ROUND(VLOOKUP($B62,'[4]3.ข้อมูลงบทดลองปัจจุบัน'!$A$5:$CL$846,10,0),2)</f>
        <v>0</v>
      </c>
      <c r="L62" s="104">
        <f>ROUND(VLOOKUP($B62,'[4]3.ข้อมูลงบทดลองปัจจุบัน'!$A$5:$CL$846,11,0),2)</f>
        <v>0</v>
      </c>
      <c r="M62" s="104">
        <f>ROUND(VLOOKUP($B62,'[4]3.ข้อมูลงบทดลองปัจจุบัน'!$A$5:$CL$846,12,0),2)</f>
        <v>0</v>
      </c>
      <c r="N62" s="104">
        <f>ROUND(VLOOKUP($B62,'[4]3.ข้อมูลงบทดลองปัจจุบัน'!$A$5:$CL$846,13,0),2)</f>
        <v>0</v>
      </c>
      <c r="O62" s="104">
        <f>ROUND(VLOOKUP($B62,'[4]3.ข้อมูลงบทดลองปัจจุบัน'!$A$5:$CL$846,14,0),2)</f>
        <v>0</v>
      </c>
      <c r="P62" s="104">
        <f>ROUND(VLOOKUP($B62,'[4]3.ข้อมูลงบทดลองปัจจุบัน'!$A$5:$CL$846,15,0),2)</f>
        <v>0</v>
      </c>
      <c r="Q62" s="104">
        <f>ROUND(VLOOKUP($B62,'[4]3.ข้อมูลงบทดลองปัจจุบัน'!$A$5:$CL$846,16,0),2)</f>
        <v>0</v>
      </c>
      <c r="R62" s="104">
        <f>ROUND(VLOOKUP($B62,'[4]3.ข้อมูลงบทดลองปัจจุบัน'!$A$5:$CL$846,17,0),2)</f>
        <v>12321.6</v>
      </c>
      <c r="S62" s="104">
        <f>ROUND(VLOOKUP($B62,'[4]3.ข้อมูลงบทดลองปัจจุบัน'!$A$5:$CL$846,18,0),2)</f>
        <v>0</v>
      </c>
      <c r="T62" s="104">
        <f>ROUND(VLOOKUP($B62,'[4]3.ข้อมูลงบทดลองปัจจุบัน'!$A$5:$CL$846,19,0),2)</f>
        <v>0</v>
      </c>
      <c r="U62" s="104">
        <f>ROUND(VLOOKUP($B62,'[4]3.ข้อมูลงบทดลองปัจจุบัน'!$A$5:$CL$846,20,0),2)</f>
        <v>12292.6</v>
      </c>
      <c r="V62" s="104">
        <f>ROUND(VLOOKUP($B62,'[4]3.ข้อมูลงบทดลองปัจจุบัน'!$A$5:$CL$846,21,0),2)</f>
        <v>6160.8</v>
      </c>
      <c r="W62" s="104">
        <f>ROUND(VLOOKUP($B62,'[4]3.ข้อมูลงบทดลองปัจจุบัน'!$A$5:$CL$846,22,0),2)</f>
        <v>0</v>
      </c>
      <c r="X62" s="104">
        <f>ROUND(VLOOKUP($B62,'[4]3.ข้อมูลงบทดลองปัจจุบัน'!$A$5:$CL$846,23,0),2)</f>
        <v>840.4</v>
      </c>
      <c r="Y62" s="104">
        <f>ROUND(VLOOKUP($B62,'[4]3.ข้อมูลงบทดลองปัจจุบัน'!$A$5:$CL$846,24,0),2)</f>
        <v>0</v>
      </c>
      <c r="Z62" s="104">
        <f>ROUND(VLOOKUP($B62,'[4]3.ข้อมูลงบทดลองปัจจุบัน'!$A$5:$CL$846,25,0),2)</f>
        <v>14243.45</v>
      </c>
      <c r="AA62" s="104">
        <f>ROUND(VLOOKUP($B62,'[4]3.ข้อมูลงบทดลองปัจจุบัน'!$A$5:$CL$846,26,0),2)</f>
        <v>0</v>
      </c>
      <c r="AB62" s="104">
        <f>ROUND(VLOOKUP($B62,'[4]3.ข้อมูลงบทดลองปัจจุบัน'!$A$5:$CL$846,27,0),2)</f>
        <v>0</v>
      </c>
      <c r="AC62" s="104">
        <f>ROUND(VLOOKUP($B62,'[4]3.ข้อมูลงบทดลองปัจจุบัน'!$A$5:$CL$846,28,0),2)</f>
        <v>0</v>
      </c>
      <c r="AD62" s="104">
        <f>ROUND(VLOOKUP($B62,'[4]3.ข้อมูลงบทดลองปัจจุบัน'!$A$5:$CL$846,29,0),2)</f>
        <v>10084.799999999999</v>
      </c>
      <c r="AE62" s="104">
        <f>ROUND(VLOOKUP($B62,'[4]3.ข้อมูลงบทดลองปัจจุบัน'!$A$5:$CL$846,30,0),2)</f>
        <v>27871.4</v>
      </c>
      <c r="AF62" s="104">
        <f>ROUND(VLOOKUP($B62,'[4]3.ข้อมูลงบทดลองปัจจุบัน'!$A$5:$CL$846,31,0),2)</f>
        <v>0</v>
      </c>
      <c r="AG62" s="104">
        <f>ROUND(VLOOKUP($B62,'[4]3.ข้อมูลงบทดลองปัจจุบัน'!$A$5:$CL$846,32,0),2)</f>
        <v>0</v>
      </c>
      <c r="AH62" s="104">
        <f>ROUND(VLOOKUP($B62,'[4]3.ข้อมูลงบทดลองปัจจุบัน'!$A$5:$CL$846,33,0),2)</f>
        <v>0</v>
      </c>
      <c r="AI62" s="104">
        <f>ROUND(VLOOKUP($B62,'[4]3.ข้อมูลงบทดลองปัจจุบัน'!$A$5:$CL$846,34,0),2)</f>
        <v>0</v>
      </c>
      <c r="AJ62" s="104">
        <f>ROUND(VLOOKUP($B62,'[4]3.ข้อมูลงบทดลองปัจจุบัน'!$A$5:$CL$846,35,0),2)</f>
        <v>0</v>
      </c>
      <c r="AK62" s="104">
        <f>ROUND(VLOOKUP($B62,'[4]3.ข้อมูลงบทดลองปัจจุบัน'!$A$5:$CL$846,36,0),2)</f>
        <v>0</v>
      </c>
      <c r="AL62" s="104">
        <f>ROUND(VLOOKUP($B62,'[4]3.ข้อมูลงบทดลองปัจจุบัน'!$A$5:$CL$846,37,0),2)</f>
        <v>0</v>
      </c>
      <c r="AM62" s="104">
        <f>ROUND(VLOOKUP($B62,'[4]3.ข้อมูลงบทดลองปัจจุบัน'!$A$5:$CL$846,38,0),2)</f>
        <v>0</v>
      </c>
      <c r="AN62" s="104">
        <f>ROUND(VLOOKUP($B62,'[4]3.ข้อมูลงบทดลองปัจจุบัน'!$A$5:$CL$846,39,0),2)</f>
        <v>0</v>
      </c>
      <c r="AO62" s="104">
        <f>ROUND(VLOOKUP($B62,'[4]3.ข้อมูลงบทดลองปัจจุบัน'!$A$5:$CL$846,40,0),2)</f>
        <v>0</v>
      </c>
      <c r="AP62" s="104">
        <f>ROUND(VLOOKUP($B62,'[4]3.ข้อมูลงบทดลองปัจจุบัน'!$A$5:$CL$846,41,0),2)</f>
        <v>6160.8</v>
      </c>
      <c r="AQ62" s="104">
        <f>ROUND(VLOOKUP($B62,'[4]3.ข้อมูลงบทดลองปัจจุบัน'!$A$5:$CL$846,42,0),2)</f>
        <v>5042.04</v>
      </c>
      <c r="AR62" s="104">
        <f>ROUND(VLOOKUP($B62,'[4]3.ข้อมูลงบทดลองปัจจุบัน'!$A$5:$CL$846,43,0),2)</f>
        <v>0</v>
      </c>
      <c r="AS62" s="104">
        <f>ROUND(VLOOKUP($B62,'[4]3.ข้อมูลงบทดลองปัจจุบัน'!$A$5:$CL$846,44,0),2)</f>
        <v>0</v>
      </c>
      <c r="AT62" s="104">
        <f>ROUND(VLOOKUP($B62,'[4]3.ข้อมูลงบทดลองปัจจุบัน'!$A$5:$CL$846,45,0),2)</f>
        <v>10199.799999999999</v>
      </c>
      <c r="AU62" s="104">
        <f>ROUND(VLOOKUP($B62,'[4]3.ข้อมูลงบทดลองปัจจุบัน'!$A$5:$CL$846,46,0),2)</f>
        <v>3080.4</v>
      </c>
      <c r="AV62" s="104">
        <f>ROUND(VLOOKUP($B62,'[4]3.ข้อมูลงบทดลองปัจจุบัน'!$A$5:$CL$846,47,0),2)</f>
        <v>5042.3999999999996</v>
      </c>
      <c r="AW62" s="104">
        <f>ROUND(VLOOKUP($B62,'[4]3.ข้อมูลงบทดลองปัจจุบัน'!$A$5:$CL$846,48,0),2)</f>
        <v>0</v>
      </c>
      <c r="AX62" s="104">
        <f>ROUND(VLOOKUP($B62,'[4]3.ข้อมูลงบทดลองปัจจุบัน'!$A$5:$CL$846,49,0),2)</f>
        <v>0</v>
      </c>
      <c r="AY62" s="104">
        <f>ROUND(VLOOKUP($B62,'[4]3.ข้อมูลงบทดลองปัจจุบัน'!$A$5:$CL$846,50,0),2)</f>
        <v>0</v>
      </c>
      <c r="AZ62" s="104">
        <f>ROUND(VLOOKUP($B62,'[4]3.ข้อมูลงบทดลองปัจจุบัน'!$A$5:$CL$846,51,0),2)</f>
        <v>0</v>
      </c>
      <c r="BA62" s="104">
        <f>ROUND(VLOOKUP($B62,'[4]3.ข้อมูลงบทดลองปัจจุบัน'!$A$5:$CL$846,52,0),2)</f>
        <v>0</v>
      </c>
      <c r="BB62" s="104">
        <f>ROUND(VLOOKUP($B62,'[4]3.ข้อมูลงบทดลองปัจจุบัน'!$A$5:$CL$846,53,0),2)</f>
        <v>3080.4</v>
      </c>
      <c r="BC62" s="104">
        <f>ROUND(VLOOKUP($B62,'[4]3.ข้อมูลงบทดลองปัจจุบัน'!$A$5:$CL$846,54,0),2)</f>
        <v>0</v>
      </c>
      <c r="BD62" s="104">
        <f>ROUND(VLOOKUP($B62,'[4]3.ข้อมูลงบทดลองปัจจุบัน'!$A$5:$CL$846,55,0),2)</f>
        <v>4761.2</v>
      </c>
      <c r="BE62" s="104">
        <f>ROUND(VLOOKUP($B62,'[4]3.ข้อมูลงบทดลองปัจจุบัน'!$A$5:$CL$846,56,0),2)</f>
        <v>2309.1999999999998</v>
      </c>
      <c r="BF62" s="104">
        <f>ROUND(VLOOKUP($B62,'[4]3.ข้อมูลงบทดลองปัจจุบัน'!$A$5:$CL$846,57,0),2)</f>
        <v>0</v>
      </c>
      <c r="BG62" s="104">
        <f>ROUND(VLOOKUP($B62,'[4]3.ข้อมูลงบทดลองปัจจุบัน'!$A$5:$CL$846,58,0),2)</f>
        <v>0</v>
      </c>
      <c r="BH62" s="104">
        <f>ROUND(VLOOKUP($B62,'[4]3.ข้อมูลงบทดลองปัจจุบัน'!$A$5:$CL$846,59,0),2)</f>
        <v>0</v>
      </c>
      <c r="BI62" s="104">
        <f>ROUND(VLOOKUP($B62,'[4]3.ข้อมูลงบทดลองปัจจุบัน'!$A$5:$CL$846,60,0),2)</f>
        <v>0</v>
      </c>
      <c r="BJ62" s="104">
        <f>ROUND(VLOOKUP($B62,'[4]3.ข้อมูลงบทดลองปัจจุบัน'!$A$5:$CL$846,61,0),2)</f>
        <v>0</v>
      </c>
      <c r="BK62" s="104">
        <f>ROUND(VLOOKUP($B62,'[4]3.ข้อมูลงบทดลองปัจจุบัน'!$A$5:$CL$846,62,0),2)</f>
        <v>0</v>
      </c>
      <c r="BL62" s="104">
        <f>ROUND(VLOOKUP($B62,'[4]3.ข้อมูลงบทดลองปัจจุบัน'!$A$5:$CL$846,63,0),2)</f>
        <v>0</v>
      </c>
      <c r="BM62" s="104">
        <f>ROUND(VLOOKUP($B62,'[4]3.ข้อมูลงบทดลองปัจจุบัน'!$A$5:$CL$846,64,0),2)</f>
        <v>0</v>
      </c>
      <c r="BN62" s="104">
        <f>ROUND(VLOOKUP($B62,'[4]3.ข้อมูลงบทดลองปัจจุบัน'!$A$5:$CL$846,65,0),2)</f>
        <v>10084.799999999999</v>
      </c>
      <c r="BO62" s="104">
        <f>ROUND(VLOOKUP($B62,'[4]3.ข้อมูลงบทดลองปัจจุบัน'!$A$5:$CL$846,66,0),2)</f>
        <v>6160.8</v>
      </c>
      <c r="BP62" s="104">
        <f>ROUND(VLOOKUP($B62,'[4]3.ข้อมูลงบทดลองปัจจุบัน'!$A$5:$CL$846,67,0),2)</f>
        <v>0</v>
      </c>
      <c r="BQ62" s="104">
        <f>ROUND(VLOOKUP($B62,'[4]3.ข้อมูลงบทดลองปัจจุบัน'!$A$5:$CL$846,68,0),2)</f>
        <v>0</v>
      </c>
      <c r="BR62" s="104">
        <f>ROUND(VLOOKUP($B62,'[4]3.ข้อมูลงบทดลองปัจจุบัน'!$A$5:$CL$846,69,0),2)</f>
        <v>0</v>
      </c>
      <c r="BS62" s="104">
        <f>ROUND(VLOOKUP($B62,'[4]3.ข้อมูลงบทดลองปัจจุบัน'!$A$5:$CL$846,70,0),2)</f>
        <v>0</v>
      </c>
      <c r="BT62" s="104">
        <f>ROUND(VLOOKUP($B62,'[4]3.ข้อมูลงบทดลองปัจจุบัน'!$A$5:$CL$846,71,0),2)</f>
        <v>0</v>
      </c>
      <c r="BU62" s="104">
        <f>ROUND(VLOOKUP($B62,'[4]3.ข้อมูลงบทดลองปัจจุบัน'!$A$5:$CL$846,72,0),2)</f>
        <v>0</v>
      </c>
      <c r="BV62" s="104">
        <f>ROUND(VLOOKUP($B62,'[4]3.ข้อมูลงบทดลองปัจจุบัน'!$A$5:$CL$846,73,0),2)</f>
        <v>0</v>
      </c>
      <c r="BW62" s="104">
        <f>ROUND(VLOOKUP($B62,'[4]3.ข้อมูลงบทดลองปัจจุบัน'!$A$5:$CL$846,74,0),2)</f>
        <v>0</v>
      </c>
      <c r="BX62" s="104">
        <f>ROUND(VLOOKUP($B62,'[4]3.ข้อมูลงบทดลองปัจจุบัน'!$A$5:$CL$846,75,0),2)</f>
        <v>0</v>
      </c>
      <c r="BY62" s="104">
        <f>ROUND(VLOOKUP($B62,'[4]3.ข้อมูลงบทดลองปัจจุบัน'!$A$5:$CL$846,76,0),2)</f>
        <v>0</v>
      </c>
      <c r="BZ62" s="104">
        <f>ROUND(VLOOKUP($B62,'[4]3.ข้อมูลงบทดลองปัจจุบัน'!$A$5:$CL$846,77,0),2)</f>
        <v>2567</v>
      </c>
      <c r="CA62" s="104">
        <f>ROUND(VLOOKUP($B62,'[4]3.ข้อมูลงบทดลองปัจจุบัน'!$A$5:$CL$846,78,0),2)</f>
        <v>4774.2</v>
      </c>
      <c r="CB62" s="104">
        <f>ROUND(VLOOKUP($B62,'[4]3.ข้อมูลงบทดลองปัจจุบัน'!$A$5:$CL$846,79,0),2)</f>
        <v>0</v>
      </c>
      <c r="CC62" s="104">
        <f>ROUND(VLOOKUP($B62,'[4]3.ข้อมูลงบทดลองปัจจุบัน'!$A$5:$CL$846,80,0),2)</f>
        <v>0</v>
      </c>
      <c r="CD62" s="104">
        <f>ROUND(VLOOKUP($B62,'[4]3.ข้อมูลงบทดลองปัจจุบัน'!$A$5:$CL$846,81,0),2)</f>
        <v>0</v>
      </c>
      <c r="CE62" s="104">
        <f>ROUND(VLOOKUP($B62,'[4]3.ข้อมูลงบทดลองปัจจุบัน'!$A$5:$CL$846,82,0),2)</f>
        <v>0</v>
      </c>
      <c r="CF62" s="104">
        <f>ROUND(VLOOKUP($B62,'[4]3.ข้อมูลงบทดลองปัจจุบัน'!$A$5:$CL$846,83,0),2)</f>
        <v>0</v>
      </c>
      <c r="CG62" s="104">
        <f>ROUND(VLOOKUP($B62,'[4]3.ข้อมูลงบทดลองปัจจุบัน'!$A$5:$CL$846,84,0),2)</f>
        <v>6160.8</v>
      </c>
      <c r="CH62" s="104">
        <f>ROUND(VLOOKUP($B62,'[4]3.ข้อมูลงบทดลองปัจจุบัน'!$A$5:$CL$846,85,0),2)</f>
        <v>0</v>
      </c>
      <c r="CI62" s="104">
        <f>ROUND(VLOOKUP($B62,'[4]3.ข้อมูลงบทดลองปัจจุบัน'!$A$5:$CL$846,86,0),2)</f>
        <v>0</v>
      </c>
      <c r="CJ62" s="104">
        <f>ROUND(VLOOKUP($B62,'[4]3.ข้อมูลงบทดลองปัจจุบัน'!$A$5:$CL$846,87,0),2)</f>
        <v>0</v>
      </c>
      <c r="CK62" s="104">
        <f>ROUND(VLOOKUP($B62,'[4]3.ข้อมูลงบทดลองปัจจุบัน'!$A$5:$CL$846,88,0),2)</f>
        <v>3080.4</v>
      </c>
      <c r="CL62" s="104">
        <f>ROUND(VLOOKUP($B62,'[4]3.ข้อมูลงบทดลองปัจจุบัน'!$A$5:$CL$846,89,0),2)</f>
        <v>0</v>
      </c>
      <c r="CM62" s="104">
        <f>ROUND(VLOOKUP($B62,'[4]3.ข้อมูลงบทดลองปัจจุบัน'!$A$5:$CL$846,90,0),2)</f>
        <v>0</v>
      </c>
      <c r="CO62" s="97"/>
    </row>
    <row r="63" spans="1:93" x14ac:dyDescent="0.7">
      <c r="A63" s="18" t="s">
        <v>497</v>
      </c>
      <c r="B63" s="18" t="s">
        <v>516</v>
      </c>
      <c r="C63" s="19" t="s">
        <v>517</v>
      </c>
      <c r="D63" s="104">
        <f>ROUND(VLOOKUP($B63,'[4]3.ข้อมูลงบทดลองปัจจุบัน'!$A$5:$CL$846,3,0),2)</f>
        <v>0</v>
      </c>
      <c r="E63" s="104">
        <f>ROUND(VLOOKUP($B63,'[4]3.ข้อมูลงบทดลองปัจจุบัน'!$A$5:$CL$846,4,0),2)</f>
        <v>0</v>
      </c>
      <c r="F63" s="104">
        <f>ROUND(VLOOKUP($B63,'[4]3.ข้อมูลงบทดลองปัจจุบัน'!$A$5:$CL$846,5,0),2)</f>
        <v>0</v>
      </c>
      <c r="G63" s="104">
        <f>ROUND(VLOOKUP($B63,'[4]3.ข้อมูลงบทดลองปัจจุบัน'!$A$5:$CL$846,6,0),2)</f>
        <v>0</v>
      </c>
      <c r="H63" s="104">
        <f>ROUND(VLOOKUP($B63,'[4]3.ข้อมูลงบทดลองปัจจุบัน'!$A$5:$CL$846,7,0),2)</f>
        <v>0</v>
      </c>
      <c r="I63" s="104">
        <f>ROUND(VLOOKUP($B63,'[4]3.ข้อมูลงบทดลองปัจจุบัน'!$A$5:$CL$846,8,0),2)</f>
        <v>0</v>
      </c>
      <c r="J63" s="104">
        <f>ROUND(VLOOKUP($B63,'[4]3.ข้อมูลงบทดลองปัจจุบัน'!$A$5:$CL$846,9,0),2)</f>
        <v>4107.2</v>
      </c>
      <c r="K63" s="104">
        <f>ROUND(VLOOKUP($B63,'[4]3.ข้อมูลงบทดลองปัจจุบัน'!$A$5:$CL$846,10,0),2)</f>
        <v>0</v>
      </c>
      <c r="L63" s="104">
        <f>ROUND(VLOOKUP($B63,'[4]3.ข้อมูลงบทดลองปัจจุบัน'!$A$5:$CL$846,11,0),2)</f>
        <v>0</v>
      </c>
      <c r="M63" s="104">
        <f>ROUND(VLOOKUP($B63,'[4]3.ข้อมูลงบทดลองปัจจุบัน'!$A$5:$CL$846,12,0),2)</f>
        <v>0</v>
      </c>
      <c r="N63" s="104">
        <f>ROUND(VLOOKUP($B63,'[4]3.ข้อมูลงบทดลองปัจจุบัน'!$A$5:$CL$846,13,0),2)</f>
        <v>0</v>
      </c>
      <c r="O63" s="104">
        <f>ROUND(VLOOKUP($B63,'[4]3.ข้อมูลงบทดลองปัจจุบัน'!$A$5:$CL$846,14,0),2)</f>
        <v>0</v>
      </c>
      <c r="P63" s="104">
        <f>ROUND(VLOOKUP($B63,'[4]3.ข้อมูลงบทดลองปัจจุบัน'!$A$5:$CL$846,15,0),2)</f>
        <v>0</v>
      </c>
      <c r="Q63" s="104">
        <f>ROUND(VLOOKUP($B63,'[4]3.ข้อมูลงบทดลองปัจจุบัน'!$A$5:$CL$846,16,0),2)</f>
        <v>0</v>
      </c>
      <c r="R63" s="104">
        <f>ROUND(VLOOKUP($B63,'[4]3.ข้อมูลงบทดลองปัจจุบัน'!$A$5:$CL$846,17,0),2)</f>
        <v>0</v>
      </c>
      <c r="S63" s="104">
        <f>ROUND(VLOOKUP($B63,'[4]3.ข้อมูลงบทดลองปัจจุบัน'!$A$5:$CL$846,18,0),2)</f>
        <v>0</v>
      </c>
      <c r="T63" s="104">
        <f>ROUND(VLOOKUP($B63,'[4]3.ข้อมูลงบทดลองปัจจุบัน'!$A$5:$CL$846,19,0),2)</f>
        <v>0</v>
      </c>
      <c r="U63" s="104">
        <f>ROUND(VLOOKUP($B63,'[4]3.ข้อมูลงบทดลองปัจจุบัน'!$A$5:$CL$846,20,0),2)</f>
        <v>0</v>
      </c>
      <c r="V63" s="104">
        <f>ROUND(VLOOKUP($B63,'[4]3.ข้อมูลงบทดลองปัจจุบัน'!$A$5:$CL$846,21,0),2)</f>
        <v>0</v>
      </c>
      <c r="W63" s="104">
        <f>ROUND(VLOOKUP($B63,'[4]3.ข้อมูลงบทดลองปัจจุบัน'!$A$5:$CL$846,22,0),2)</f>
        <v>0</v>
      </c>
      <c r="X63" s="104">
        <f>ROUND(VLOOKUP($B63,'[4]3.ข้อมูลงบทดลองปัจจุบัน'!$A$5:$CL$846,23,0),2)</f>
        <v>25583.200000000001</v>
      </c>
      <c r="Y63" s="104">
        <f>ROUND(VLOOKUP($B63,'[4]3.ข้อมูลงบทดลองปัจจุบัน'!$A$5:$CL$846,24,0),2)</f>
        <v>0</v>
      </c>
      <c r="Z63" s="104">
        <f>ROUND(VLOOKUP($B63,'[4]3.ข้อมูลงบทดลองปัจจุบัน'!$A$5:$CL$846,25,0),2)</f>
        <v>0</v>
      </c>
      <c r="AA63" s="104">
        <f>ROUND(VLOOKUP($B63,'[4]3.ข้อมูลงบทดลองปัจจุบัน'!$A$5:$CL$846,26,0),2)</f>
        <v>0</v>
      </c>
      <c r="AB63" s="104">
        <f>ROUND(VLOOKUP($B63,'[4]3.ข้อมูลงบทดลองปัจจุบัน'!$A$5:$CL$846,27,0),2)</f>
        <v>0</v>
      </c>
      <c r="AC63" s="104">
        <f>ROUND(VLOOKUP($B63,'[4]3.ข้อมูลงบทดลองปัจจุบัน'!$A$5:$CL$846,28,0),2)</f>
        <v>0</v>
      </c>
      <c r="AD63" s="104">
        <f>ROUND(VLOOKUP($B63,'[4]3.ข้อมูลงบทดลองปัจจุบัน'!$A$5:$CL$846,29,0),2)</f>
        <v>0</v>
      </c>
      <c r="AE63" s="104">
        <f>ROUND(VLOOKUP($B63,'[4]3.ข้อมูลงบทดลองปัจจุบัน'!$A$5:$CL$846,30,0),2)</f>
        <v>0</v>
      </c>
      <c r="AF63" s="104">
        <f>ROUND(VLOOKUP($B63,'[4]3.ข้อมูลงบทดลองปัจจุบัน'!$A$5:$CL$846,31,0),2)</f>
        <v>0</v>
      </c>
      <c r="AG63" s="104">
        <f>ROUND(VLOOKUP($B63,'[4]3.ข้อมูลงบทดลองปัจจุบัน'!$A$5:$CL$846,32,0),2)</f>
        <v>0</v>
      </c>
      <c r="AH63" s="104">
        <f>ROUND(VLOOKUP($B63,'[4]3.ข้อมูลงบทดลองปัจจุบัน'!$A$5:$CL$846,33,0),2)</f>
        <v>6160.8</v>
      </c>
      <c r="AI63" s="104">
        <f>ROUND(VLOOKUP($B63,'[4]3.ข้อมูลงบทดลองปัจจุบัน'!$A$5:$CL$846,34,0),2)</f>
        <v>0</v>
      </c>
      <c r="AJ63" s="104">
        <f>ROUND(VLOOKUP($B63,'[4]3.ข้อมูลงบทดลองปัจจุบัน'!$A$5:$CL$846,35,0),2)</f>
        <v>0</v>
      </c>
      <c r="AK63" s="104">
        <f>ROUND(VLOOKUP($B63,'[4]3.ข้อมูลงบทดลองปัจจุบัน'!$A$5:$CL$846,36,0),2)</f>
        <v>0</v>
      </c>
      <c r="AL63" s="104">
        <f>ROUND(VLOOKUP($B63,'[4]3.ข้อมูลงบทดลองปัจจุบัน'!$A$5:$CL$846,37,0),2)</f>
        <v>35856</v>
      </c>
      <c r="AM63" s="104">
        <f>ROUND(VLOOKUP($B63,'[4]3.ข้อมูลงบทดลองปัจจุบัน'!$A$5:$CL$846,38,0),2)</f>
        <v>840.4</v>
      </c>
      <c r="AN63" s="104">
        <f>ROUND(VLOOKUP($B63,'[4]3.ข้อมูลงบทดลองปัจจุบัน'!$A$5:$CL$846,39,0),2)</f>
        <v>0</v>
      </c>
      <c r="AO63" s="104">
        <f>ROUND(VLOOKUP($B63,'[4]3.ข้อมูลงบทดลองปัจจุบัน'!$A$5:$CL$846,40,0),2)</f>
        <v>0</v>
      </c>
      <c r="AP63" s="104">
        <f>ROUND(VLOOKUP($B63,'[4]3.ข้อมูลงบทดลองปัจจุบัน'!$A$5:$CL$846,41,0),2)</f>
        <v>0</v>
      </c>
      <c r="AQ63" s="104">
        <f>ROUND(VLOOKUP($B63,'[4]3.ข้อมูลงบทดลองปัจจุบัน'!$A$5:$CL$846,42,0),2)</f>
        <v>0</v>
      </c>
      <c r="AR63" s="104">
        <f>ROUND(VLOOKUP($B63,'[4]3.ข้อมูลงบทดลองปัจจุบัน'!$A$5:$CL$846,43,0),2)</f>
        <v>0</v>
      </c>
      <c r="AS63" s="104">
        <f>ROUND(VLOOKUP($B63,'[4]3.ข้อมูลงบทดลองปัจจุบัน'!$A$5:$CL$846,44,0),2)</f>
        <v>6160.8</v>
      </c>
      <c r="AT63" s="104">
        <f>ROUND(VLOOKUP($B63,'[4]3.ข้อมูลงบทดลองปัจจุบัน'!$A$5:$CL$846,45,0),2)</f>
        <v>7563.6</v>
      </c>
      <c r="AU63" s="104">
        <f>ROUND(VLOOKUP($B63,'[4]3.ข้อมูลงบทดลองปัจจุบัน'!$A$5:$CL$846,46,0),2)</f>
        <v>0</v>
      </c>
      <c r="AV63" s="104">
        <f>ROUND(VLOOKUP($B63,'[4]3.ข้อมูลงบทดลองปัจจุบัน'!$A$5:$CL$846,47,0),2)</f>
        <v>0</v>
      </c>
      <c r="AW63" s="104">
        <f>ROUND(VLOOKUP($B63,'[4]3.ข้อมูลงบทดลองปัจจุบัน'!$A$5:$CL$846,48,0),2)</f>
        <v>0</v>
      </c>
      <c r="AX63" s="104">
        <f>ROUND(VLOOKUP($B63,'[4]3.ข้อมูลงบทดลองปัจจุบัน'!$A$5:$CL$846,49,0),2)</f>
        <v>0</v>
      </c>
      <c r="AY63" s="104">
        <f>ROUND(VLOOKUP($B63,'[4]3.ข้อมูลงบทดลองปัจจุบัน'!$A$5:$CL$846,50,0),2)</f>
        <v>0</v>
      </c>
      <c r="AZ63" s="104">
        <f>ROUND(VLOOKUP($B63,'[4]3.ข้อมูลงบทดลองปัจจุบัน'!$A$5:$CL$846,51,0),2)</f>
        <v>0</v>
      </c>
      <c r="BA63" s="104">
        <f>ROUND(VLOOKUP($B63,'[4]3.ข้อมูลงบทดลองปัจจุบัน'!$A$5:$CL$846,52,0),2)</f>
        <v>0</v>
      </c>
      <c r="BB63" s="104">
        <f>ROUND(VLOOKUP($B63,'[4]3.ข้อมูลงบทดลองปัจจุบัน'!$A$5:$CL$846,53,0),2)</f>
        <v>0</v>
      </c>
      <c r="BC63" s="104">
        <f>ROUND(VLOOKUP($B63,'[4]3.ข้อมูลงบทดลองปัจจุบัน'!$A$5:$CL$846,54,0),2)</f>
        <v>0</v>
      </c>
      <c r="BD63" s="104">
        <f>ROUND(VLOOKUP($B63,'[4]3.ข้อมูลงบทดลองปัจจุบัน'!$A$5:$CL$846,55,0),2)</f>
        <v>4202</v>
      </c>
      <c r="BE63" s="104">
        <f>ROUND(VLOOKUP($B63,'[4]3.ข้อมูลงบทดลองปัจจุบัน'!$A$5:$CL$846,56,0),2)</f>
        <v>1257.5</v>
      </c>
      <c r="BF63" s="104">
        <f>ROUND(VLOOKUP($B63,'[4]3.ข้อมูลงบทดลองปัจจุบัน'!$A$5:$CL$846,57,0),2)</f>
        <v>0</v>
      </c>
      <c r="BG63" s="104">
        <f>ROUND(VLOOKUP($B63,'[4]3.ข้อมูลงบทดลองปัจจุบัน'!$A$5:$CL$846,58,0),2)</f>
        <v>0</v>
      </c>
      <c r="BH63" s="104">
        <f>ROUND(VLOOKUP($B63,'[4]3.ข้อมูลงบทดลองปัจจุบัน'!$A$5:$CL$846,59,0),2)</f>
        <v>0</v>
      </c>
      <c r="BI63" s="104">
        <f>ROUND(VLOOKUP($B63,'[4]3.ข้อมูลงบทดลองปัจจุบัน'!$A$5:$CL$846,60,0),2)</f>
        <v>0</v>
      </c>
      <c r="BJ63" s="104">
        <f>ROUND(VLOOKUP($B63,'[4]3.ข้อมูลงบทดลองปัจจุบัน'!$A$5:$CL$846,61,0),2)</f>
        <v>0</v>
      </c>
      <c r="BK63" s="104">
        <f>ROUND(VLOOKUP($B63,'[4]3.ข้อมูลงบทดลองปัจจุบัน'!$A$5:$CL$846,62,0),2)</f>
        <v>0</v>
      </c>
      <c r="BL63" s="104">
        <f>ROUND(VLOOKUP($B63,'[4]3.ข้อมูลงบทดลองปัจจุบัน'!$A$5:$CL$846,63,0),2)</f>
        <v>0</v>
      </c>
      <c r="BM63" s="104">
        <f>ROUND(VLOOKUP($B63,'[4]3.ข้อมูลงบทดลองปัจจุบัน'!$A$5:$CL$846,64,0),2)</f>
        <v>0</v>
      </c>
      <c r="BN63" s="104">
        <f>ROUND(VLOOKUP($B63,'[4]3.ข้อมูลงบทดลองปัจจุบัน'!$A$5:$CL$846,65,0),2)</f>
        <v>0</v>
      </c>
      <c r="BO63" s="104">
        <f>ROUND(VLOOKUP($B63,'[4]3.ข้อมูลงบทดลองปัจจุบัน'!$A$5:$CL$846,66,0),2)</f>
        <v>0</v>
      </c>
      <c r="BP63" s="104">
        <f>ROUND(VLOOKUP($B63,'[4]3.ข้อมูลงบทดลองปัจจุบัน'!$A$5:$CL$846,67,0),2)</f>
        <v>0</v>
      </c>
      <c r="BQ63" s="104">
        <f>ROUND(VLOOKUP($B63,'[4]3.ข้อมูลงบทดลองปัจจุบัน'!$A$5:$CL$846,68,0),2)</f>
        <v>0</v>
      </c>
      <c r="BR63" s="104">
        <f>ROUND(VLOOKUP($B63,'[4]3.ข้อมูลงบทดลองปัจจุบัน'!$A$5:$CL$846,69,0),2)</f>
        <v>0</v>
      </c>
      <c r="BS63" s="104">
        <f>ROUND(VLOOKUP($B63,'[4]3.ข้อมูลงบทดลองปัจจุบัน'!$A$5:$CL$846,70,0),2)</f>
        <v>9241.2000000000007</v>
      </c>
      <c r="BT63" s="104">
        <f>ROUND(VLOOKUP($B63,'[4]3.ข้อมูลงบทดลองปัจจุบัน'!$A$5:$CL$846,71,0),2)</f>
        <v>0</v>
      </c>
      <c r="BU63" s="104">
        <f>ROUND(VLOOKUP($B63,'[4]3.ข้อมูลงบทดลองปัจจุบัน'!$A$5:$CL$846,72,0),2)</f>
        <v>0</v>
      </c>
      <c r="BV63" s="104">
        <f>ROUND(VLOOKUP($B63,'[4]3.ข้อมูลงบทดลองปัจจุบัน'!$A$5:$CL$846,73,0),2)</f>
        <v>0</v>
      </c>
      <c r="BW63" s="104">
        <f>ROUND(VLOOKUP($B63,'[4]3.ข้อมูลงบทดลองปัจจุบัน'!$A$5:$CL$846,74,0),2)</f>
        <v>0</v>
      </c>
      <c r="BX63" s="104">
        <f>ROUND(VLOOKUP($B63,'[4]3.ข้อมูลงบทดลองปัจจุบัน'!$A$5:$CL$846,75,0),2)</f>
        <v>0</v>
      </c>
      <c r="BY63" s="104">
        <f>ROUND(VLOOKUP($B63,'[4]3.ข้อมูลงบทดลองปัจจุบัน'!$A$5:$CL$846,76,0),2)</f>
        <v>0</v>
      </c>
      <c r="BZ63" s="104">
        <f>ROUND(VLOOKUP($B63,'[4]3.ข้อมูลงบทดลองปัจจุบัน'!$A$5:$CL$846,77,0),2)</f>
        <v>0</v>
      </c>
      <c r="CA63" s="104">
        <f>ROUND(VLOOKUP($B63,'[4]3.ข้อมูลงบทดลองปัจจุบัน'!$A$5:$CL$846,78,0),2)</f>
        <v>0</v>
      </c>
      <c r="CB63" s="104">
        <f>ROUND(VLOOKUP($B63,'[4]3.ข้อมูลงบทดลองปัจจุบัน'!$A$5:$CL$846,79,0),2)</f>
        <v>0</v>
      </c>
      <c r="CC63" s="104">
        <f>ROUND(VLOOKUP($B63,'[4]3.ข้อมูลงบทดลองปัจจุบัน'!$A$5:$CL$846,80,0),2)</f>
        <v>0</v>
      </c>
      <c r="CD63" s="104">
        <f>ROUND(VLOOKUP($B63,'[4]3.ข้อมูลงบทดลองปัจจุบัน'!$A$5:$CL$846,81,0),2)</f>
        <v>0</v>
      </c>
      <c r="CE63" s="104">
        <f>ROUND(VLOOKUP($B63,'[4]3.ข้อมูลงบทดลองปัจจุบัน'!$A$5:$CL$846,82,0),2)</f>
        <v>0</v>
      </c>
      <c r="CF63" s="104">
        <f>ROUND(VLOOKUP($B63,'[4]3.ข้อมูลงบทดลองปัจจุบัน'!$A$5:$CL$846,83,0),2)</f>
        <v>0</v>
      </c>
      <c r="CG63" s="104">
        <f>ROUND(VLOOKUP($B63,'[4]3.ข้อมูลงบทดลองปัจจุบัน'!$A$5:$CL$846,84,0),2)</f>
        <v>0</v>
      </c>
      <c r="CH63" s="104">
        <f>ROUND(VLOOKUP($B63,'[4]3.ข้อมูลงบทดลองปัจจุบัน'!$A$5:$CL$846,85,0),2)</f>
        <v>0</v>
      </c>
      <c r="CI63" s="104">
        <f>ROUND(VLOOKUP($B63,'[4]3.ข้อมูลงบทดลองปัจจุบัน'!$A$5:$CL$846,86,0),2)</f>
        <v>0</v>
      </c>
      <c r="CJ63" s="104">
        <f>ROUND(VLOOKUP($B63,'[4]3.ข้อมูลงบทดลองปัจจุบัน'!$A$5:$CL$846,87,0),2)</f>
        <v>0</v>
      </c>
      <c r="CK63" s="104">
        <f>ROUND(VLOOKUP($B63,'[4]3.ข้อมูลงบทดลองปัจจุบัน'!$A$5:$CL$846,88,0),2)</f>
        <v>0</v>
      </c>
      <c r="CL63" s="104">
        <f>ROUND(VLOOKUP($B63,'[4]3.ข้อมูลงบทดลองปัจจุบัน'!$A$5:$CL$846,89,0),2)</f>
        <v>0</v>
      </c>
      <c r="CM63" s="104">
        <f>ROUND(VLOOKUP($B63,'[4]3.ข้อมูลงบทดลองปัจจุบัน'!$A$5:$CL$846,90,0),2)</f>
        <v>0</v>
      </c>
      <c r="CO63" s="97"/>
    </row>
    <row r="64" spans="1:93" x14ac:dyDescent="0.7">
      <c r="A64" s="18" t="s">
        <v>497</v>
      </c>
      <c r="B64" s="18" t="s">
        <v>518</v>
      </c>
      <c r="C64" s="19" t="s">
        <v>519</v>
      </c>
      <c r="D64" s="104">
        <f>ROUND(VLOOKUP($B64,'[4]3.ข้อมูลงบทดลองปัจจุบัน'!$A$5:$CL$846,3,0),2)</f>
        <v>1276687</v>
      </c>
      <c r="E64" s="104">
        <f>ROUND(VLOOKUP($B64,'[4]3.ข้อมูลงบทดลองปัจจุบัน'!$A$5:$CL$846,4,0),2)</f>
        <v>904620</v>
      </c>
      <c r="F64" s="104">
        <f>ROUND(VLOOKUP($B64,'[4]3.ข้อมูลงบทดลองปัจจุบัน'!$A$5:$CL$846,5,0),2)</f>
        <v>1829019.68</v>
      </c>
      <c r="G64" s="104">
        <f>ROUND(VLOOKUP($B64,'[4]3.ข้อมูลงบทดลองปัจจุบัน'!$A$5:$CL$846,6,0),2)</f>
        <v>1117230</v>
      </c>
      <c r="H64" s="104">
        <f>ROUND(VLOOKUP($B64,'[4]3.ข้อมูลงบทดลองปัจจุบัน'!$A$5:$CL$846,7,0),2)</f>
        <v>806020</v>
      </c>
      <c r="I64" s="104">
        <f>ROUND(VLOOKUP($B64,'[4]3.ข้อมูลงบทดลองปัจจุบัน'!$A$5:$CL$846,8,0),2)</f>
        <v>1546220</v>
      </c>
      <c r="J64" s="104">
        <f>ROUND(VLOOKUP($B64,'[4]3.ข้อมูลงบทดลองปัจจุบัน'!$A$5:$CL$846,9,0),2)</f>
        <v>1885540</v>
      </c>
      <c r="K64" s="104">
        <f>ROUND(VLOOKUP($B64,'[4]3.ข้อมูลงบทดลองปัจจุบัน'!$A$5:$CL$846,10,0),2)</f>
        <v>2551571.4</v>
      </c>
      <c r="L64" s="104">
        <f>ROUND(VLOOKUP($B64,'[4]3.ข้อมูลงบทดลองปัจจุบัน'!$A$5:$CL$846,11,0),2)</f>
        <v>0</v>
      </c>
      <c r="M64" s="104">
        <f>ROUND(VLOOKUP($B64,'[4]3.ข้อมูลงบทดลองปัจจุบัน'!$A$5:$CL$846,12,0),2)</f>
        <v>1345020</v>
      </c>
      <c r="N64" s="104">
        <f>ROUND(VLOOKUP($B64,'[4]3.ข้อมูลงบทดลองปัจจุบัน'!$A$5:$CL$846,13,0),2)</f>
        <v>1654800</v>
      </c>
      <c r="O64" s="104">
        <f>ROUND(VLOOKUP($B64,'[4]3.ข้อมูลงบทดลองปัจจุบัน'!$A$5:$CL$846,14,0),2)</f>
        <v>0</v>
      </c>
      <c r="P64" s="104">
        <f>ROUND(VLOOKUP($B64,'[4]3.ข้อมูลงบทดลองปัจจุบัน'!$A$5:$CL$846,15,0),2)</f>
        <v>1381740</v>
      </c>
      <c r="Q64" s="104">
        <f>ROUND(VLOOKUP($B64,'[4]3.ข้อมูลงบทดลองปัจจุบัน'!$A$5:$CL$846,16,0),2)</f>
        <v>579780</v>
      </c>
      <c r="R64" s="104">
        <f>ROUND(VLOOKUP($B64,'[4]3.ข้อมูลงบทดลองปัจจุบัน'!$A$5:$CL$846,17,0),2)</f>
        <v>799920</v>
      </c>
      <c r="S64" s="104">
        <f>ROUND(VLOOKUP($B64,'[4]3.ข้อมูลงบทดลองปัจจุบัน'!$A$5:$CL$846,18,0),2)</f>
        <v>1011120</v>
      </c>
      <c r="T64" s="104">
        <f>ROUND(VLOOKUP($B64,'[4]3.ข้อมูลงบทดลองปัจจุบัน'!$A$5:$CL$846,19,0),2)</f>
        <v>914869.03</v>
      </c>
      <c r="U64" s="104">
        <f>ROUND(VLOOKUP($B64,'[4]3.ข้อมูลงบทดลองปัจจุบัน'!$A$5:$CL$846,20,0),2)</f>
        <v>1036160</v>
      </c>
      <c r="V64" s="104">
        <f>ROUND(VLOOKUP($B64,'[4]3.ข้อมูลงบทดลองปัจจุบัน'!$A$5:$CL$846,21,0),2)</f>
        <v>1449520</v>
      </c>
      <c r="W64" s="104">
        <f>ROUND(VLOOKUP($B64,'[4]3.ข้อมูลงบทดลองปัจจุบัน'!$A$5:$CL$846,22,0),2)</f>
        <v>1110130</v>
      </c>
      <c r="X64" s="104">
        <f>ROUND(VLOOKUP($B64,'[4]3.ข้อมูลงบทดลองปัจจุบัน'!$A$5:$CL$846,23,0),2)</f>
        <v>4229606.45</v>
      </c>
      <c r="Y64" s="104">
        <f>ROUND(VLOOKUP($B64,'[4]3.ข้อมูลงบทดลองปัจจุบัน'!$A$5:$CL$846,24,0),2)</f>
        <v>454880</v>
      </c>
      <c r="Z64" s="104">
        <f>ROUND(VLOOKUP($B64,'[4]3.ข้อมูลงบทดลองปัจจุบัน'!$A$5:$CL$846,25,0),2)</f>
        <v>361823.4</v>
      </c>
      <c r="AA64" s="104">
        <f>ROUND(VLOOKUP($B64,'[4]3.ข้อมูลงบทดลองปัจจุบัน'!$A$5:$CL$846,26,0),2)</f>
        <v>1299404</v>
      </c>
      <c r="AB64" s="104">
        <f>ROUND(VLOOKUP($B64,'[4]3.ข้อมูลงบทดลองปัจจุบัน'!$A$5:$CL$846,27,0),2)</f>
        <v>0</v>
      </c>
      <c r="AC64" s="104">
        <f>ROUND(VLOOKUP($B64,'[4]3.ข้อมูลงบทดลองปัจจุบัน'!$A$5:$CL$846,28,0),2)</f>
        <v>926000</v>
      </c>
      <c r="AD64" s="104">
        <f>ROUND(VLOOKUP($B64,'[4]3.ข้อมูลงบทดลองปัจจุบัน'!$A$5:$CL$846,29,0),2)</f>
        <v>1566800</v>
      </c>
      <c r="AE64" s="104">
        <f>ROUND(VLOOKUP($B64,'[4]3.ข้อมูลงบทดลองปัจจุบัน'!$A$5:$CL$846,30,0),2)</f>
        <v>3757160</v>
      </c>
      <c r="AF64" s="104">
        <f>ROUND(VLOOKUP($B64,'[4]3.ข้อมูลงบทดลองปัจจุบัน'!$A$5:$CL$846,31,0),2)</f>
        <v>648540</v>
      </c>
      <c r="AG64" s="104">
        <f>ROUND(VLOOKUP($B64,'[4]3.ข้อมูลงบทดลองปัจจุบัน'!$A$5:$CL$846,32,0),2)</f>
        <v>1162180</v>
      </c>
      <c r="AH64" s="104">
        <f>ROUND(VLOOKUP($B64,'[4]3.ข้อมูลงบทดลองปัจจุบัน'!$A$5:$CL$846,33,0),2)</f>
        <v>0</v>
      </c>
      <c r="AI64" s="104">
        <f>ROUND(VLOOKUP($B64,'[4]3.ข้อมูลงบทดลองปัจจุบัน'!$A$5:$CL$846,34,0),2)</f>
        <v>1041800</v>
      </c>
      <c r="AJ64" s="104">
        <f>ROUND(VLOOKUP($B64,'[4]3.ข้อมูลงบทดลองปัจจุบัน'!$A$5:$CL$846,35,0),2)</f>
        <v>382280</v>
      </c>
      <c r="AK64" s="104">
        <f>ROUND(VLOOKUP($B64,'[4]3.ข้อมูลงบทดลองปัจจุบัน'!$A$5:$CL$846,36,0),2)</f>
        <v>0</v>
      </c>
      <c r="AL64" s="104">
        <f>ROUND(VLOOKUP($B64,'[4]3.ข้อมูลงบทดลองปัจจุบัน'!$A$5:$CL$846,37,0),2)</f>
        <v>4214936.67</v>
      </c>
      <c r="AM64" s="104">
        <f>ROUND(VLOOKUP($B64,'[4]3.ข้อมูลงบทดลองปัจจุบัน'!$A$5:$CL$846,38,0),2)</f>
        <v>908400</v>
      </c>
      <c r="AN64" s="104">
        <f>ROUND(VLOOKUP($B64,'[4]3.ข้อมูลงบทดลองปัจจุบัน'!$A$5:$CL$846,39,0),2)</f>
        <v>1336450</v>
      </c>
      <c r="AO64" s="104">
        <f>ROUND(VLOOKUP($B64,'[4]3.ข้อมูลงบทดลองปัจจุบัน'!$A$5:$CL$846,40,0),2)</f>
        <v>935460</v>
      </c>
      <c r="AP64" s="104">
        <f>ROUND(VLOOKUP($B64,'[4]3.ข้อมูลงบทดลองปัจจุบัน'!$A$5:$CL$846,41,0),2)</f>
        <v>1471860</v>
      </c>
      <c r="AQ64" s="104">
        <f>ROUND(VLOOKUP($B64,'[4]3.ข้อมูลงบทดลองปัจจุบัน'!$A$5:$CL$846,42,0),2)</f>
        <v>1653620</v>
      </c>
      <c r="AR64" s="104">
        <f>ROUND(VLOOKUP($B64,'[4]3.ข้อมูลงบทดลองปัจจุบัน'!$A$5:$CL$846,43,0),2)</f>
        <v>640700</v>
      </c>
      <c r="AS64" s="104">
        <f>ROUND(VLOOKUP($B64,'[4]3.ข้อมูลงบทดลองปัจจุบัน'!$A$5:$CL$846,44,0),2)</f>
        <v>709420</v>
      </c>
      <c r="AT64" s="104">
        <f>ROUND(VLOOKUP($B64,'[4]3.ข้อมูลงบทดลองปัจจุบัน'!$A$5:$CL$846,45,0),2)</f>
        <v>1164900</v>
      </c>
      <c r="AU64" s="104">
        <f>ROUND(VLOOKUP($B64,'[4]3.ข้อมูลงบทดลองปัจจุบัน'!$A$5:$CL$846,46,0),2)</f>
        <v>212200</v>
      </c>
      <c r="AV64" s="104">
        <f>ROUND(VLOOKUP($B64,'[4]3.ข้อมูลงบทดลองปัจจุบัน'!$A$5:$CL$846,47,0),2)</f>
        <v>1521400</v>
      </c>
      <c r="AW64" s="104">
        <f>ROUND(VLOOKUP($B64,'[4]3.ข้อมูลงบทดลองปัจจุบัน'!$A$5:$CL$846,48,0),2)</f>
        <v>1222620</v>
      </c>
      <c r="AX64" s="104">
        <f>ROUND(VLOOKUP($B64,'[4]3.ข้อมูลงบทดลองปัจจุบัน'!$A$5:$CL$846,49,0),2)</f>
        <v>1133370</v>
      </c>
      <c r="AY64" s="104">
        <f>ROUND(VLOOKUP($B64,'[4]3.ข้อมูลงบทดลองปัจจุบัน'!$A$5:$CL$846,50,0),2)</f>
        <v>1740120</v>
      </c>
      <c r="AZ64" s="104">
        <f>ROUND(VLOOKUP($B64,'[4]3.ข้อมูลงบทดลองปัจจุบัน'!$A$5:$CL$846,51,0),2)</f>
        <v>673460</v>
      </c>
      <c r="BA64" s="104">
        <f>ROUND(VLOOKUP($B64,'[4]3.ข้อมูลงบทดลองปัจจุบัน'!$A$5:$CL$846,52,0),2)</f>
        <v>188220</v>
      </c>
      <c r="BB64" s="104">
        <f>ROUND(VLOOKUP($B64,'[4]3.ข้อมูลงบทดลองปัจจุบัน'!$A$5:$CL$846,53,0),2)</f>
        <v>1507178.31</v>
      </c>
      <c r="BC64" s="104">
        <f>ROUND(VLOOKUP($B64,'[4]3.ข้อมูลงบทดลองปัจจุบัน'!$A$5:$CL$846,54,0),2)</f>
        <v>0</v>
      </c>
      <c r="BD64" s="104">
        <f>ROUND(VLOOKUP($B64,'[4]3.ข้อมูลงบทดลองปัจจุบัน'!$A$5:$CL$846,55,0),2)</f>
        <v>8111690</v>
      </c>
      <c r="BE64" s="104">
        <f>ROUND(VLOOKUP($B64,'[4]3.ข้อมูลงบทดลองปัจจุบัน'!$A$5:$CL$846,56,0),2)</f>
        <v>941060</v>
      </c>
      <c r="BF64" s="104">
        <f>ROUND(VLOOKUP($B64,'[4]3.ข้อมูลงบทดลองปัจจุบัน'!$A$5:$CL$846,57,0),2)</f>
        <v>1550431.61</v>
      </c>
      <c r="BG64" s="104">
        <f>ROUND(VLOOKUP($B64,'[4]3.ข้อมูลงบทดลองปัจจุบัน'!$A$5:$CL$846,58,0),2)</f>
        <v>847800</v>
      </c>
      <c r="BH64" s="104">
        <f>ROUND(VLOOKUP($B64,'[4]3.ข้อมูลงบทดลองปัจจุบัน'!$A$5:$CL$846,59,0),2)</f>
        <v>2553040</v>
      </c>
      <c r="BI64" s="104">
        <f>ROUND(VLOOKUP($B64,'[4]3.ข้อมูลงบทดลองปัจจุบัน'!$A$5:$CL$846,60,0),2)</f>
        <v>593070</v>
      </c>
      <c r="BJ64" s="104">
        <f>ROUND(VLOOKUP($B64,'[4]3.ข้อมูลงบทดลองปัจจุบัน'!$A$5:$CL$846,61,0),2)</f>
        <v>0</v>
      </c>
      <c r="BK64" s="104">
        <f>ROUND(VLOOKUP($B64,'[4]3.ข้อมูลงบทดลองปัจจุบัน'!$A$5:$CL$846,62,0),2)</f>
        <v>0</v>
      </c>
      <c r="BL64" s="104">
        <f>ROUND(VLOOKUP($B64,'[4]3.ข้อมูลงบทดลองปัจจุบัน'!$A$5:$CL$846,63,0),2)</f>
        <v>0</v>
      </c>
      <c r="BM64" s="104">
        <f>ROUND(VLOOKUP($B64,'[4]3.ข้อมูลงบทดลองปัจจุบัน'!$A$5:$CL$846,64,0),2)</f>
        <v>1778960</v>
      </c>
      <c r="BN64" s="104">
        <f>ROUND(VLOOKUP($B64,'[4]3.ข้อมูลงบทดลองปัจจุบัน'!$A$5:$CL$846,65,0),2)</f>
        <v>1212160</v>
      </c>
      <c r="BO64" s="104">
        <f>ROUND(VLOOKUP($B64,'[4]3.ข้อมูลงบทดลองปัจจุบัน'!$A$5:$CL$846,66,0),2)</f>
        <v>1007120</v>
      </c>
      <c r="BP64" s="104">
        <f>ROUND(VLOOKUP($B64,'[4]3.ข้อมูลงบทดลองปัจจุบัน'!$A$5:$CL$846,67,0),2)</f>
        <v>676626.3</v>
      </c>
      <c r="BQ64" s="104">
        <f>ROUND(VLOOKUP($B64,'[4]3.ข้อมูลงบทดลองปัจจุบัน'!$A$5:$CL$846,68,0),2)</f>
        <v>417010</v>
      </c>
      <c r="BR64" s="104">
        <f>ROUND(VLOOKUP($B64,'[4]3.ข้อมูลงบทดลองปัจจุบัน'!$A$5:$CL$846,69,0),2)</f>
        <v>0</v>
      </c>
      <c r="BS64" s="104">
        <f>ROUND(VLOOKUP($B64,'[4]3.ข้อมูลงบทดลองปัจจุบัน'!$A$5:$CL$846,70,0),2)</f>
        <v>6382892.25</v>
      </c>
      <c r="BT64" s="104">
        <f>ROUND(VLOOKUP($B64,'[4]3.ข้อมูลงบทดลองปัจจุบัน'!$A$5:$CL$846,71,0),2)</f>
        <v>203800</v>
      </c>
      <c r="BU64" s="104">
        <f>ROUND(VLOOKUP($B64,'[4]3.ข้อมูลงบทดลองปัจจุบัน'!$A$5:$CL$846,72,0),2)</f>
        <v>783100</v>
      </c>
      <c r="BV64" s="104">
        <f>ROUND(VLOOKUP($B64,'[4]3.ข้อมูลงบทดลองปัจจุบัน'!$A$5:$CL$846,73,0),2)</f>
        <v>1967850</v>
      </c>
      <c r="BW64" s="104">
        <f>ROUND(VLOOKUP($B64,'[4]3.ข้อมูลงบทดลองปัจจุบัน'!$A$5:$CL$846,74,0),2)</f>
        <v>0</v>
      </c>
      <c r="BX64" s="104">
        <f>ROUND(VLOOKUP($B64,'[4]3.ข้อมูลงบทดลองปัจจุบัน'!$A$5:$CL$846,75,0),2)</f>
        <v>1265480</v>
      </c>
      <c r="BY64" s="104">
        <f>ROUND(VLOOKUP($B64,'[4]3.ข้อมูลงบทดลองปัจจุบัน'!$A$5:$CL$846,76,0),2)</f>
        <v>1264960</v>
      </c>
      <c r="BZ64" s="104">
        <f>ROUND(VLOOKUP($B64,'[4]3.ข้อมูลงบทดลองปัจจุบัน'!$A$5:$CL$846,77,0),2)</f>
        <v>834300</v>
      </c>
      <c r="CA64" s="104">
        <f>ROUND(VLOOKUP($B64,'[4]3.ข้อมูลงบทดลองปัจจุบัน'!$A$5:$CL$846,78,0),2)</f>
        <v>179690</v>
      </c>
      <c r="CB64" s="104">
        <f>ROUND(VLOOKUP($B64,'[4]3.ข้อมูลงบทดลองปัจจุบัน'!$A$5:$CL$846,79,0),2)</f>
        <v>383000</v>
      </c>
      <c r="CC64" s="104">
        <f>ROUND(VLOOKUP($B64,'[4]3.ข้อมูลงบทดลองปัจจุบัน'!$A$5:$CL$846,80,0),2)</f>
        <v>897900</v>
      </c>
      <c r="CD64" s="104">
        <f>ROUND(VLOOKUP($B64,'[4]3.ข้อมูลงบทดลองปัจจุบัน'!$A$5:$CL$846,81,0),2)</f>
        <v>538200</v>
      </c>
      <c r="CE64" s="104">
        <f>ROUND(VLOOKUP($B64,'[4]3.ข้อมูลงบทดลองปัจจุบัน'!$A$5:$CL$846,82,0),2)</f>
        <v>1745020</v>
      </c>
      <c r="CF64" s="104">
        <f>ROUND(VLOOKUP($B64,'[4]3.ข้อมูลงบทดลองปัจจุบัน'!$A$5:$CL$846,83,0),2)</f>
        <v>0</v>
      </c>
      <c r="CG64" s="104">
        <f>ROUND(VLOOKUP($B64,'[4]3.ข้อมูลงบทดลองปัจจุบัน'!$A$5:$CL$846,84,0),2)</f>
        <v>647660</v>
      </c>
      <c r="CH64" s="104">
        <f>ROUND(VLOOKUP($B64,'[4]3.ข้อมูลงบทดลองปัจจุบัน'!$A$5:$CL$846,85,0),2)</f>
        <v>537070</v>
      </c>
      <c r="CI64" s="104">
        <f>ROUND(VLOOKUP($B64,'[4]3.ข้อมูลงบทดลองปัจจุบัน'!$A$5:$CL$846,86,0),2)</f>
        <v>446240</v>
      </c>
      <c r="CJ64" s="104">
        <f>ROUND(VLOOKUP($B64,'[4]3.ข้อมูลงบทดลองปัจจุบัน'!$A$5:$CL$846,87,0),2)</f>
        <v>0</v>
      </c>
      <c r="CK64" s="104">
        <f>ROUND(VLOOKUP($B64,'[4]3.ข้อมูลงบทดลองปัจจุบัน'!$A$5:$CL$846,88,0),2)</f>
        <v>799970</v>
      </c>
      <c r="CL64" s="104">
        <f>ROUND(VLOOKUP($B64,'[4]3.ข้อมูลงบทดลองปัจจุบัน'!$A$5:$CL$846,89,0),2)</f>
        <v>0</v>
      </c>
      <c r="CM64" s="104">
        <f>ROUND(VLOOKUP($B64,'[4]3.ข้อมูลงบทดลองปัจจุบัน'!$A$5:$CL$846,90,0),2)</f>
        <v>0</v>
      </c>
      <c r="CO64" s="97"/>
    </row>
    <row r="65" spans="1:93" x14ac:dyDescent="0.7">
      <c r="A65" s="18" t="s">
        <v>497</v>
      </c>
      <c r="B65" s="18" t="s">
        <v>520</v>
      </c>
      <c r="C65" s="19" t="s">
        <v>521</v>
      </c>
      <c r="D65" s="104">
        <f>ROUND(VLOOKUP($B65,'[4]3.ข้อมูลงบทดลองปัจจุบัน'!$A$5:$CL$846,3,0),2)</f>
        <v>4696084.2699999996</v>
      </c>
      <c r="E65" s="104">
        <f>ROUND(VLOOKUP($B65,'[4]3.ข้อมูลงบทดลองปัจจุบัน'!$A$5:$CL$846,4,0),2)</f>
        <v>0</v>
      </c>
      <c r="F65" s="104">
        <f>ROUND(VLOOKUP($B65,'[4]3.ข้อมูลงบทดลองปัจจุบัน'!$A$5:$CL$846,5,0),2)</f>
        <v>292920</v>
      </c>
      <c r="G65" s="104">
        <f>ROUND(VLOOKUP($B65,'[4]3.ข้อมูลงบทดลองปัจจุบัน'!$A$5:$CL$846,6,0),2)</f>
        <v>417330</v>
      </c>
      <c r="H65" s="104">
        <f>ROUND(VLOOKUP($B65,'[4]3.ข้อมูลงบทดลองปัจจุบัน'!$A$5:$CL$846,7,0),2)</f>
        <v>0</v>
      </c>
      <c r="I65" s="104">
        <f>ROUND(VLOOKUP($B65,'[4]3.ข้อมูลงบทดลองปัจจุบัน'!$A$5:$CL$846,8,0),2)</f>
        <v>0</v>
      </c>
      <c r="J65" s="104">
        <f>ROUND(VLOOKUP($B65,'[4]3.ข้อมูลงบทดลองปัจจุบัน'!$A$5:$CL$846,9,0),2)</f>
        <v>270840</v>
      </c>
      <c r="K65" s="104">
        <f>ROUND(VLOOKUP($B65,'[4]3.ข้อมูลงบทดลองปัจจุบัน'!$A$5:$CL$846,10,0),2)</f>
        <v>0</v>
      </c>
      <c r="L65" s="104">
        <f>ROUND(VLOOKUP($B65,'[4]3.ข้อมูลงบทดลองปัจจุบัน'!$A$5:$CL$846,11,0),2)</f>
        <v>2038480</v>
      </c>
      <c r="M65" s="104">
        <f>ROUND(VLOOKUP($B65,'[4]3.ข้อมูลงบทดลองปัจจุบัน'!$A$5:$CL$846,12,0),2)</f>
        <v>981320</v>
      </c>
      <c r="N65" s="104">
        <f>ROUND(VLOOKUP($B65,'[4]3.ข้อมูลงบทดลองปัจจุบัน'!$A$5:$CL$846,13,0),2)</f>
        <v>0</v>
      </c>
      <c r="O65" s="104">
        <f>ROUND(VLOOKUP($B65,'[4]3.ข้อมูลงบทดลองปัจจุบัน'!$A$5:$CL$846,14,0),2)</f>
        <v>0</v>
      </c>
      <c r="P65" s="104">
        <f>ROUND(VLOOKUP($B65,'[4]3.ข้อมูลงบทดลองปัจจุบัน'!$A$5:$CL$846,15,0),2)</f>
        <v>1300820</v>
      </c>
      <c r="Q65" s="104">
        <f>ROUND(VLOOKUP($B65,'[4]3.ข้อมูลงบทดลองปัจจุบัน'!$A$5:$CL$846,16,0),2)</f>
        <v>1007670</v>
      </c>
      <c r="R65" s="104">
        <f>ROUND(VLOOKUP($B65,'[4]3.ข้อมูลงบทดลองปัจจุบัน'!$A$5:$CL$846,17,0),2)</f>
        <v>205360</v>
      </c>
      <c r="S65" s="104">
        <f>ROUND(VLOOKUP($B65,'[4]3.ข้อมูลงบทดลองปัจจุบัน'!$A$5:$CL$846,18,0),2)</f>
        <v>289410</v>
      </c>
      <c r="T65" s="104">
        <f>ROUND(VLOOKUP($B65,'[4]3.ข้อมูลงบทดลองปัจจุบัน'!$A$5:$CL$846,19,0),2)</f>
        <v>620510</v>
      </c>
      <c r="U65" s="104">
        <f>ROUND(VLOOKUP($B65,'[4]3.ข้อมูลงบทดลองปัจจุบัน'!$A$5:$CL$846,20,0),2)</f>
        <v>872800</v>
      </c>
      <c r="V65" s="104">
        <f>ROUND(VLOOKUP($B65,'[4]3.ข้อมูลงบทดลองปัจจุบัน'!$A$5:$CL$846,21,0),2)</f>
        <v>875040</v>
      </c>
      <c r="W65" s="104">
        <f>ROUND(VLOOKUP($B65,'[4]3.ข้อมูลงบทดลองปัจจุบัน'!$A$5:$CL$846,22,0),2)</f>
        <v>360110</v>
      </c>
      <c r="X65" s="104">
        <f>ROUND(VLOOKUP($B65,'[4]3.ข้อมูลงบทดลองปัจจุบัน'!$A$5:$CL$846,23,0),2)</f>
        <v>2411100</v>
      </c>
      <c r="Y65" s="104">
        <f>ROUND(VLOOKUP($B65,'[4]3.ข้อมูลงบทดลองปัจจุบัน'!$A$5:$CL$846,24,0),2)</f>
        <v>478140</v>
      </c>
      <c r="Z65" s="104">
        <f>ROUND(VLOOKUP($B65,'[4]3.ข้อมูลงบทดลองปัจจุบัน'!$A$5:$CL$846,25,0),2)</f>
        <v>0</v>
      </c>
      <c r="AA65" s="104">
        <f>ROUND(VLOOKUP($B65,'[4]3.ข้อมูลงบทดลองปัจจุบัน'!$A$5:$CL$846,26,0),2)</f>
        <v>361322.4</v>
      </c>
      <c r="AB65" s="104">
        <f>ROUND(VLOOKUP($B65,'[4]3.ข้อมูลงบทดลองปัจจุบัน'!$A$5:$CL$846,27,0),2)</f>
        <v>441880</v>
      </c>
      <c r="AC65" s="104">
        <f>ROUND(VLOOKUP($B65,'[4]3.ข้อมูลงบทดลองปัจจุบัน'!$A$5:$CL$846,28,0),2)</f>
        <v>657340</v>
      </c>
      <c r="AD65" s="104">
        <f>ROUND(VLOOKUP($B65,'[4]3.ข้อมูลงบทดลองปัจจุบัน'!$A$5:$CL$846,29,0),2)</f>
        <v>0</v>
      </c>
      <c r="AE65" s="104">
        <f>ROUND(VLOOKUP($B65,'[4]3.ข้อมูลงบทดลองปัจจุบัน'!$A$5:$CL$846,30,0),2)</f>
        <v>479700</v>
      </c>
      <c r="AF65" s="104">
        <f>ROUND(VLOOKUP($B65,'[4]3.ข้อมูลงบทดลองปัจจุบัน'!$A$5:$CL$846,31,0),2)</f>
        <v>0</v>
      </c>
      <c r="AG65" s="104">
        <f>ROUND(VLOOKUP($B65,'[4]3.ข้อมูลงบทดลองปัจจุบัน'!$A$5:$CL$846,32,0),2)</f>
        <v>0</v>
      </c>
      <c r="AH65" s="104">
        <f>ROUND(VLOOKUP($B65,'[4]3.ข้อมูลงบทดลองปัจจุบัน'!$A$5:$CL$846,33,0),2)</f>
        <v>1584621.64</v>
      </c>
      <c r="AI65" s="104">
        <f>ROUND(VLOOKUP($B65,'[4]3.ข้อมูลงบทดลองปัจจุบัน'!$A$5:$CL$846,34,0),2)</f>
        <v>0</v>
      </c>
      <c r="AJ65" s="104">
        <f>ROUND(VLOOKUP($B65,'[4]3.ข้อมูลงบทดลองปัจจุบัน'!$A$5:$CL$846,35,0),2)</f>
        <v>1064220</v>
      </c>
      <c r="AK65" s="104">
        <f>ROUND(VLOOKUP($B65,'[4]3.ข้อมูลงบทดลองปัจจุบัน'!$A$5:$CL$846,36,0),2)</f>
        <v>0</v>
      </c>
      <c r="AL65" s="104">
        <f>ROUND(VLOOKUP($B65,'[4]3.ข้อมูลงบทดลองปัจจุบัน'!$A$5:$CL$846,37,0),2)</f>
        <v>2383540</v>
      </c>
      <c r="AM65" s="104">
        <f>ROUND(VLOOKUP($B65,'[4]3.ข้อมูลงบทดลองปัจจุบัน'!$A$5:$CL$846,38,0),2)</f>
        <v>397783.2</v>
      </c>
      <c r="AN65" s="104">
        <f>ROUND(VLOOKUP($B65,'[4]3.ข้อมูลงบทดลองปัจจุบัน'!$A$5:$CL$846,39,0),2)</f>
        <v>251480</v>
      </c>
      <c r="AO65" s="104">
        <f>ROUND(VLOOKUP($B65,'[4]3.ข้อมูลงบทดลองปัจจุบัน'!$A$5:$CL$846,40,0),2)</f>
        <v>555420</v>
      </c>
      <c r="AP65" s="104">
        <f>ROUND(VLOOKUP($B65,'[4]3.ข้อมูลงบทดลองปัจจุบัน'!$A$5:$CL$846,41,0),2)</f>
        <v>441820</v>
      </c>
      <c r="AQ65" s="104">
        <f>ROUND(VLOOKUP($B65,'[4]3.ข้อมูลงบทดลองปัจจุบัน'!$A$5:$CL$846,42,0),2)</f>
        <v>0</v>
      </c>
      <c r="AR65" s="104">
        <f>ROUND(VLOOKUP($B65,'[4]3.ข้อมูลงบทดลองปัจจุบัน'!$A$5:$CL$846,43,0),2)</f>
        <v>429302.67</v>
      </c>
      <c r="AS65" s="104">
        <f>ROUND(VLOOKUP($B65,'[4]3.ข้อมูลงบทดลองปัจจุบัน'!$A$5:$CL$846,44,0),2)</f>
        <v>269260</v>
      </c>
      <c r="AT65" s="104">
        <f>ROUND(VLOOKUP($B65,'[4]3.ข้อมูลงบทดลองปัจจุบัน'!$A$5:$CL$846,45,0),2)</f>
        <v>1032620</v>
      </c>
      <c r="AU65" s="104">
        <f>ROUND(VLOOKUP($B65,'[4]3.ข้อมูลงบทดลองปัจจุบัน'!$A$5:$CL$846,46,0),2)</f>
        <v>442640</v>
      </c>
      <c r="AV65" s="104">
        <f>ROUND(VLOOKUP($B65,'[4]3.ข้อมูลงบทดลองปัจจุบัน'!$A$5:$CL$846,47,0),2)</f>
        <v>0</v>
      </c>
      <c r="AW65" s="104">
        <f>ROUND(VLOOKUP($B65,'[4]3.ข้อมูลงบทดลองปัจจุบัน'!$A$5:$CL$846,48,0),2)</f>
        <v>280880</v>
      </c>
      <c r="AX65" s="104">
        <f>ROUND(VLOOKUP($B65,'[4]3.ข้อมูลงบทดลองปัจจุบัน'!$A$5:$CL$846,49,0),2)</f>
        <v>210410</v>
      </c>
      <c r="AY65" s="104">
        <f>ROUND(VLOOKUP($B65,'[4]3.ข้อมูลงบทดลองปัจจุบัน'!$A$5:$CL$846,50,0),2)</f>
        <v>534680</v>
      </c>
      <c r="AZ65" s="104">
        <f>ROUND(VLOOKUP($B65,'[4]3.ข้อมูลงบทดลองปัจจุบัน'!$A$5:$CL$846,51,0),2)</f>
        <v>1339780</v>
      </c>
      <c r="BA65" s="104">
        <f>ROUND(VLOOKUP($B65,'[4]3.ข้อมูลงบทดลองปัจจุบัน'!$A$5:$CL$846,52,0),2)</f>
        <v>460400</v>
      </c>
      <c r="BB65" s="104">
        <f>ROUND(VLOOKUP($B65,'[4]3.ข้อมูลงบทดลองปัจจุบัน'!$A$5:$CL$846,53,0),2)</f>
        <v>1379021.69</v>
      </c>
      <c r="BC65" s="104">
        <f>ROUND(VLOOKUP($B65,'[4]3.ข้อมูลงบทดลองปัจจุบัน'!$A$5:$CL$846,54,0),2)</f>
        <v>0</v>
      </c>
      <c r="BD65" s="104">
        <f>ROUND(VLOOKUP($B65,'[4]3.ข้อมูลงบทดลองปัจจุบัน'!$A$5:$CL$846,55,0),2)</f>
        <v>632880</v>
      </c>
      <c r="BE65" s="104">
        <f>ROUND(VLOOKUP($B65,'[4]3.ข้อมูลงบทดลองปัจจุบัน'!$A$5:$CL$846,56,0),2)</f>
        <v>967420</v>
      </c>
      <c r="BF65" s="104">
        <f>ROUND(VLOOKUP($B65,'[4]3.ข้อมูลงบทดลองปัจจุบัน'!$A$5:$CL$846,57,0),2)</f>
        <v>325920</v>
      </c>
      <c r="BG65" s="104">
        <f>ROUND(VLOOKUP($B65,'[4]3.ข้อมูลงบทดลองปัจจุบัน'!$A$5:$CL$846,58,0),2)</f>
        <v>218520</v>
      </c>
      <c r="BH65" s="104">
        <f>ROUND(VLOOKUP($B65,'[4]3.ข้อมูลงบทดลองปัจจุบัน'!$A$5:$CL$846,59,0),2)</f>
        <v>943020</v>
      </c>
      <c r="BI65" s="104">
        <f>ROUND(VLOOKUP($B65,'[4]3.ข้อมูลงบทดลองปัจจุบัน'!$A$5:$CL$846,60,0),2)</f>
        <v>0</v>
      </c>
      <c r="BJ65" s="104">
        <f>ROUND(VLOOKUP($B65,'[4]3.ข้อมูลงบทดลองปัจจุบัน'!$A$5:$CL$846,61,0),2)</f>
        <v>0</v>
      </c>
      <c r="BK65" s="104">
        <f>ROUND(VLOOKUP($B65,'[4]3.ข้อมูลงบทดลองปัจจุบัน'!$A$5:$CL$846,62,0),2)</f>
        <v>0</v>
      </c>
      <c r="BL65" s="104">
        <f>ROUND(VLOOKUP($B65,'[4]3.ข้อมูลงบทดลองปัจจุบัน'!$A$5:$CL$846,63,0),2)</f>
        <v>0</v>
      </c>
      <c r="BM65" s="104">
        <f>ROUND(VLOOKUP($B65,'[4]3.ข้อมูลงบทดลองปัจจุบัน'!$A$5:$CL$846,64,0),2)</f>
        <v>3068277</v>
      </c>
      <c r="BN65" s="104">
        <f>ROUND(VLOOKUP($B65,'[4]3.ข้อมูลงบทดลองปัจจุบัน'!$A$5:$CL$846,65,0),2)</f>
        <v>615760</v>
      </c>
      <c r="BO65" s="104">
        <f>ROUND(VLOOKUP($B65,'[4]3.ข้อมูลงบทดลองปัจจุบัน'!$A$5:$CL$846,66,0),2)</f>
        <v>617840</v>
      </c>
      <c r="BP65" s="104">
        <f>ROUND(VLOOKUP($B65,'[4]3.ข้อมูลงบทดลองปัจจุบัน'!$A$5:$CL$846,67,0),2)</f>
        <v>875645</v>
      </c>
      <c r="BQ65" s="104">
        <f>ROUND(VLOOKUP($B65,'[4]3.ข้อมูลงบทดลองปัจจุบัน'!$A$5:$CL$846,68,0),2)</f>
        <v>619390</v>
      </c>
      <c r="BR65" s="104">
        <f>ROUND(VLOOKUP($B65,'[4]3.ข้อมูลงบทดลองปัจจุบัน'!$A$5:$CL$846,69,0),2)</f>
        <v>0</v>
      </c>
      <c r="BS65" s="104">
        <f>ROUND(VLOOKUP($B65,'[4]3.ข้อมูลงบทดลองปัจจุบัน'!$A$5:$CL$846,70,0),2)</f>
        <v>4668408.6399999997</v>
      </c>
      <c r="BT65" s="104">
        <f>ROUND(VLOOKUP($B65,'[4]3.ข้อมูลงบทดลองปัจจุบัน'!$A$5:$CL$846,71,0),2)</f>
        <v>707180</v>
      </c>
      <c r="BU65" s="104">
        <f>ROUND(VLOOKUP($B65,'[4]3.ข้อมูลงบทดลองปัจจุบัน'!$A$5:$CL$846,72,0),2)</f>
        <v>698280</v>
      </c>
      <c r="BV65" s="104">
        <f>ROUND(VLOOKUP($B65,'[4]3.ข้อมูลงบทดลองปัจจุบัน'!$A$5:$CL$846,73,0),2)</f>
        <v>383670</v>
      </c>
      <c r="BW65" s="104">
        <f>ROUND(VLOOKUP($B65,'[4]3.ข้อมูลงบทดลองปัจจุบัน'!$A$5:$CL$846,74,0),2)</f>
        <v>0</v>
      </c>
      <c r="BX65" s="104">
        <f>ROUND(VLOOKUP($B65,'[4]3.ข้อมูลงบทดลองปัจจุบัน'!$A$5:$CL$846,75,0),2)</f>
        <v>0</v>
      </c>
      <c r="BY65" s="104">
        <f>ROUND(VLOOKUP($B65,'[4]3.ข้อมูลงบทดลองปัจจุบัน'!$A$5:$CL$846,76,0),2)</f>
        <v>229580</v>
      </c>
      <c r="BZ65" s="104">
        <f>ROUND(VLOOKUP($B65,'[4]3.ข้อมูลงบทดลองปัจจุบัน'!$A$5:$CL$846,77,0),2)</f>
        <v>707780</v>
      </c>
      <c r="CA65" s="104">
        <f>ROUND(VLOOKUP($B65,'[4]3.ข้อมูลงบทดลองปัจจุบัน'!$A$5:$CL$846,78,0),2)</f>
        <v>216630</v>
      </c>
      <c r="CB65" s="104">
        <f>ROUND(VLOOKUP($B65,'[4]3.ข้อมูลงบทดลองปัจจุบัน'!$A$5:$CL$846,79,0),2)</f>
        <v>866780</v>
      </c>
      <c r="CC65" s="104">
        <f>ROUND(VLOOKUP($B65,'[4]3.ข้อมูลงบทดลองปัจจุบัน'!$A$5:$CL$846,80,0),2)</f>
        <v>242900</v>
      </c>
      <c r="CD65" s="104">
        <f>ROUND(VLOOKUP($B65,'[4]3.ข้อมูลงบทดลองปัจจุบัน'!$A$5:$CL$846,81,0),2)</f>
        <v>229580</v>
      </c>
      <c r="CE65" s="104">
        <f>ROUND(VLOOKUP($B65,'[4]3.ข้อมูลงบทดลองปัจจุบัน'!$A$5:$CL$846,82,0),2)</f>
        <v>251800</v>
      </c>
      <c r="CF65" s="104">
        <f>ROUND(VLOOKUP($B65,'[4]3.ข้อมูลงบทดลองปัจจุบัน'!$A$5:$CL$846,83,0),2)</f>
        <v>567465</v>
      </c>
      <c r="CG65" s="104">
        <f>ROUND(VLOOKUP($B65,'[4]3.ข้อมูลงบทดลองปัจจุบัน'!$A$5:$CL$846,84,0),2)</f>
        <v>0</v>
      </c>
      <c r="CH65" s="104">
        <f>ROUND(VLOOKUP($B65,'[4]3.ข้อมูลงบทดลองปัจจุบัน'!$A$5:$CL$846,85,0),2)</f>
        <v>730000</v>
      </c>
      <c r="CI65" s="104">
        <f>ROUND(VLOOKUP($B65,'[4]3.ข้อมูลงบทดลองปัจจุบัน'!$A$5:$CL$846,86,0),2)</f>
        <v>216840</v>
      </c>
      <c r="CJ65" s="104">
        <f>ROUND(VLOOKUP($B65,'[4]3.ข้อมูลงบทดลองปัจจุบัน'!$A$5:$CL$846,87,0),2)</f>
        <v>181560</v>
      </c>
      <c r="CK65" s="104">
        <f>ROUND(VLOOKUP($B65,'[4]3.ข้อมูลงบทดลองปัจจุบัน'!$A$5:$CL$846,88,0),2)</f>
        <v>556830</v>
      </c>
      <c r="CL65" s="104">
        <f>ROUND(VLOOKUP($B65,'[4]3.ข้อมูลงบทดลองปัจจุบัน'!$A$5:$CL$846,89,0),2)</f>
        <v>0</v>
      </c>
      <c r="CM65" s="104">
        <f>ROUND(VLOOKUP($B65,'[4]3.ข้อมูลงบทดลองปัจจุบัน'!$A$5:$CL$846,90,0),2)</f>
        <v>0</v>
      </c>
      <c r="CO65" s="97"/>
    </row>
    <row r="66" spans="1:93" x14ac:dyDescent="0.7">
      <c r="A66" s="18" t="s">
        <v>497</v>
      </c>
      <c r="B66" s="18" t="s">
        <v>522</v>
      </c>
      <c r="C66" s="19" t="s">
        <v>523</v>
      </c>
      <c r="D66" s="104">
        <f>ROUND(VLOOKUP($B66,'[4]3.ข้อมูลงบทดลองปัจจุบัน'!$A$5:$CL$846,3,0),2)</f>
        <v>18267150</v>
      </c>
      <c r="E66" s="104">
        <f>ROUND(VLOOKUP($B66,'[4]3.ข้อมูลงบทดลองปัจจุบัน'!$A$5:$CL$846,4,0),2)</f>
        <v>458205</v>
      </c>
      <c r="F66" s="104">
        <f>ROUND(VLOOKUP($B66,'[4]3.ข้อมูลงบทดลองปัจจุบัน'!$A$5:$CL$846,5,0),2)</f>
        <v>1400854.36</v>
      </c>
      <c r="G66" s="104">
        <f>ROUND(VLOOKUP($B66,'[4]3.ข้อมูลงบทดลองปัจจุบัน'!$A$5:$CL$846,6,0),2)</f>
        <v>964264</v>
      </c>
      <c r="H66" s="104">
        <f>ROUND(VLOOKUP($B66,'[4]3.ข้อมูลงบทดลองปัจจุบัน'!$A$5:$CL$846,7,0),2)</f>
        <v>1496660</v>
      </c>
      <c r="I66" s="104">
        <f>ROUND(VLOOKUP($B66,'[4]3.ข้อมูลงบทดลองปัจจุบัน'!$A$5:$CL$846,8,0),2)</f>
        <v>1370136.82</v>
      </c>
      <c r="J66" s="104">
        <f>ROUND(VLOOKUP($B66,'[4]3.ข้อมูลงบทดลองปัจจุบัน'!$A$5:$CL$846,9,0),2)</f>
        <v>1901155</v>
      </c>
      <c r="K66" s="104">
        <f>ROUND(VLOOKUP($B66,'[4]3.ข้อมูลงบทดลองปัจจุบัน'!$A$5:$CL$846,10,0),2)</f>
        <v>3731961.35</v>
      </c>
      <c r="L66" s="104">
        <f>ROUND(VLOOKUP($B66,'[4]3.ข้อมูลงบทดลองปัจจุบัน'!$A$5:$CL$846,11,0),2)</f>
        <v>639340</v>
      </c>
      <c r="M66" s="104">
        <f>ROUND(VLOOKUP($B66,'[4]3.ข้อมูลงบทดลองปัจจุบัน'!$A$5:$CL$846,12,0),2)</f>
        <v>2956469.59</v>
      </c>
      <c r="N66" s="104">
        <f>ROUND(VLOOKUP($B66,'[4]3.ข้อมูลงบทดลองปัจจุบัน'!$A$5:$CL$846,13,0),2)</f>
        <v>2794095</v>
      </c>
      <c r="O66" s="104">
        <f>ROUND(VLOOKUP($B66,'[4]3.ข้อมูลงบทดลองปัจจุบัน'!$A$5:$CL$846,14,0),2)</f>
        <v>761474</v>
      </c>
      <c r="P66" s="104">
        <f>ROUND(VLOOKUP($B66,'[4]3.ข้อมูลงบทดลองปัจจุบัน'!$A$5:$CL$846,15,0),2)</f>
        <v>3884656.88</v>
      </c>
      <c r="Q66" s="104">
        <f>ROUND(VLOOKUP($B66,'[4]3.ข้อมูลงบทดลองปัจจุบัน'!$A$5:$CL$846,16,0),2)</f>
        <v>619059</v>
      </c>
      <c r="R66" s="104">
        <f>ROUND(VLOOKUP($B66,'[4]3.ข้อมูลงบทดลองปัจจุบัน'!$A$5:$CL$846,17,0),2)</f>
        <v>762763.63</v>
      </c>
      <c r="S66" s="104">
        <f>ROUND(VLOOKUP($B66,'[4]3.ข้อมูลงบทดลองปัจจุบัน'!$A$5:$CL$846,18,0),2)</f>
        <v>565624</v>
      </c>
      <c r="T66" s="104">
        <f>ROUND(VLOOKUP($B66,'[4]3.ข้อมูลงบทดลองปัจจุบัน'!$A$5:$CL$846,19,0),2)</f>
        <v>437469</v>
      </c>
      <c r="U66" s="104">
        <f>ROUND(VLOOKUP($B66,'[4]3.ข้อมูลงบทดลองปัจจุบัน'!$A$5:$CL$846,20,0),2)</f>
        <v>24940</v>
      </c>
      <c r="V66" s="104">
        <f>ROUND(VLOOKUP($B66,'[4]3.ข้อมูลงบทดลองปัจจุบัน'!$A$5:$CL$846,21,0),2)</f>
        <v>268774</v>
      </c>
      <c r="W66" s="104">
        <f>ROUND(VLOOKUP($B66,'[4]3.ข้อมูลงบทดลองปัจจุบัน'!$A$5:$CL$846,22,0),2)</f>
        <v>104900</v>
      </c>
      <c r="X66" s="104">
        <f>ROUND(VLOOKUP($B66,'[4]3.ข้อมูลงบทดลองปัจจุบัน'!$A$5:$CL$846,23,0),2)</f>
        <v>15991440.68</v>
      </c>
      <c r="Y66" s="104">
        <f>ROUND(VLOOKUP($B66,'[4]3.ข้อมูลงบทดลองปัจจุบัน'!$A$5:$CL$846,24,0),2)</f>
        <v>1306249</v>
      </c>
      <c r="Z66" s="104">
        <f>ROUND(VLOOKUP($B66,'[4]3.ข้อมูลงบทดลองปัจจุบัน'!$A$5:$CL$846,25,0),2)</f>
        <v>5397894.6200000001</v>
      </c>
      <c r="AA66" s="104">
        <f>ROUND(VLOOKUP($B66,'[4]3.ข้อมูลงบทดลองปัจจุบัน'!$A$5:$CL$846,26,0),2)</f>
        <v>2494742</v>
      </c>
      <c r="AB66" s="104">
        <f>ROUND(VLOOKUP($B66,'[4]3.ข้อมูลงบทดลองปัจจุบัน'!$A$5:$CL$846,27,0),2)</f>
        <v>1593245</v>
      </c>
      <c r="AC66" s="104">
        <f>ROUND(VLOOKUP($B66,'[4]3.ข้อมูลงบทดลองปัจจุบัน'!$A$5:$CL$846,28,0),2)</f>
        <v>874387.5</v>
      </c>
      <c r="AD66" s="104">
        <f>ROUND(VLOOKUP($B66,'[4]3.ข้อมูลงบทดลองปัจจุบัน'!$A$5:$CL$846,29,0),2)</f>
        <v>1811490</v>
      </c>
      <c r="AE66" s="104">
        <f>ROUND(VLOOKUP($B66,'[4]3.ข้อมูลงบทดลองปัจจุบัน'!$A$5:$CL$846,30,0),2)</f>
        <v>4450369</v>
      </c>
      <c r="AF66" s="104">
        <f>ROUND(VLOOKUP($B66,'[4]3.ข้อมูลงบทดลองปัจจุบัน'!$A$5:$CL$846,31,0),2)</f>
        <v>2170187</v>
      </c>
      <c r="AG66" s="104">
        <f>ROUND(VLOOKUP($B66,'[4]3.ข้อมูลงบทดลองปัจจุบัน'!$A$5:$CL$846,32,0),2)</f>
        <v>1143557</v>
      </c>
      <c r="AH66" s="104">
        <f>ROUND(VLOOKUP($B66,'[4]3.ข้อมูลงบทดลองปัจจุบัน'!$A$5:$CL$846,33,0),2)</f>
        <v>505091.23</v>
      </c>
      <c r="AI66" s="104">
        <f>ROUND(VLOOKUP($B66,'[4]3.ข้อมูลงบทดลองปัจจุบัน'!$A$5:$CL$846,34,0),2)</f>
        <v>2457090</v>
      </c>
      <c r="AJ66" s="104">
        <f>ROUND(VLOOKUP($B66,'[4]3.ข้อมูลงบทดลองปัจจุบัน'!$A$5:$CL$846,35,0),2)</f>
        <v>1072852</v>
      </c>
      <c r="AK66" s="104">
        <f>ROUND(VLOOKUP($B66,'[4]3.ข้อมูลงบทดลองปัจจุบัน'!$A$5:$CL$846,36,0),2)</f>
        <v>455284</v>
      </c>
      <c r="AL66" s="104">
        <f>ROUND(VLOOKUP($B66,'[4]3.ข้อมูลงบทดลองปัจจุบัน'!$A$5:$CL$846,37,0),2)</f>
        <v>30570569.920000002</v>
      </c>
      <c r="AM66" s="104">
        <f>ROUND(VLOOKUP($B66,'[4]3.ข้อมูลงบทดลองปัจจุบัน'!$A$5:$CL$846,38,0),2)</f>
        <v>2681724</v>
      </c>
      <c r="AN66" s="104">
        <f>ROUND(VLOOKUP($B66,'[4]3.ข้อมูลงบทดลองปัจจุบัน'!$A$5:$CL$846,39,0),2)</f>
        <v>472014</v>
      </c>
      <c r="AO66" s="104">
        <f>ROUND(VLOOKUP($B66,'[4]3.ข้อมูลงบทดลองปัจจุบัน'!$A$5:$CL$846,40,0),2)</f>
        <v>1362812.5</v>
      </c>
      <c r="AP66" s="104">
        <f>ROUND(VLOOKUP($B66,'[4]3.ข้อมูลงบทดลองปัจจุบัน'!$A$5:$CL$846,41,0),2)</f>
        <v>2222583.56</v>
      </c>
      <c r="AQ66" s="104">
        <f>ROUND(VLOOKUP($B66,'[4]3.ข้อมูลงบทดลองปัจจุบัน'!$A$5:$CL$846,42,0),2)</f>
        <v>3221811</v>
      </c>
      <c r="AR66" s="104">
        <f>ROUND(VLOOKUP($B66,'[4]3.ข้อมูลงบทดลองปัจจุบัน'!$A$5:$CL$846,43,0),2)</f>
        <v>781244</v>
      </c>
      <c r="AS66" s="104">
        <f>ROUND(VLOOKUP($B66,'[4]3.ข้อมูลงบทดลองปัจจุบัน'!$A$5:$CL$846,44,0),2)</f>
        <v>10818019</v>
      </c>
      <c r="AT66" s="104">
        <f>ROUND(VLOOKUP($B66,'[4]3.ข้อมูลงบทดลองปัจจุบัน'!$A$5:$CL$846,45,0),2)</f>
        <v>2657600</v>
      </c>
      <c r="AU66" s="104">
        <f>ROUND(VLOOKUP($B66,'[4]3.ข้อมูลงบทดลองปัจจุบัน'!$A$5:$CL$846,46,0),2)</f>
        <v>4204118.4800000004</v>
      </c>
      <c r="AV66" s="104">
        <f>ROUND(VLOOKUP($B66,'[4]3.ข้อมูลงบทดลองปัจจุบัน'!$A$5:$CL$846,47,0),2)</f>
        <v>1734671</v>
      </c>
      <c r="AW66" s="104">
        <f>ROUND(VLOOKUP($B66,'[4]3.ข้อมูลงบทดลองปัจจุบัน'!$A$5:$CL$846,48,0),2)</f>
        <v>1779265</v>
      </c>
      <c r="AX66" s="104">
        <f>ROUND(VLOOKUP($B66,'[4]3.ข้อมูลงบทดลองปัจจุบัน'!$A$5:$CL$846,49,0),2)</f>
        <v>777671</v>
      </c>
      <c r="AY66" s="104">
        <f>ROUND(VLOOKUP($B66,'[4]3.ข้อมูลงบทดลองปัจจุบัน'!$A$5:$CL$846,50,0),2)</f>
        <v>908243.68</v>
      </c>
      <c r="AZ66" s="104">
        <f>ROUND(VLOOKUP($B66,'[4]3.ข้อมูลงบทดลองปัจจุบัน'!$A$5:$CL$846,51,0),2)</f>
        <v>460230.32</v>
      </c>
      <c r="BA66" s="104">
        <f>ROUND(VLOOKUP($B66,'[4]3.ข้อมูลงบทดลองปัจจุบัน'!$A$5:$CL$846,52,0),2)</f>
        <v>1207658</v>
      </c>
      <c r="BB66" s="104">
        <f>ROUND(VLOOKUP($B66,'[4]3.ข้อมูลงบทดลองปัจจุบัน'!$A$5:$CL$846,53,0),2)</f>
        <v>2690319.83</v>
      </c>
      <c r="BC66" s="104">
        <f>ROUND(VLOOKUP($B66,'[4]3.ข้อมูลงบทดลองปัจจุบัน'!$A$5:$CL$846,54,0),2)</f>
        <v>355900</v>
      </c>
      <c r="BD66" s="104">
        <f>ROUND(VLOOKUP($B66,'[4]3.ข้อมูลงบทดลองปัจจุบัน'!$A$5:$CL$846,55,0),2)</f>
        <v>13381268.890000001</v>
      </c>
      <c r="BE66" s="104">
        <f>ROUND(VLOOKUP($B66,'[4]3.ข้อมูลงบทดลองปัจจุบัน'!$A$5:$CL$846,56,0),2)</f>
        <v>1245793</v>
      </c>
      <c r="BF66" s="104">
        <f>ROUND(VLOOKUP($B66,'[4]3.ข้อมูลงบทดลองปัจจุบัน'!$A$5:$CL$846,57,0),2)</f>
        <v>162160</v>
      </c>
      <c r="BG66" s="104">
        <f>ROUND(VLOOKUP($B66,'[4]3.ข้อมูลงบทดลองปัจจุบัน'!$A$5:$CL$846,58,0),2)</f>
        <v>1375201</v>
      </c>
      <c r="BH66" s="104">
        <f>ROUND(VLOOKUP($B66,'[4]3.ข้อมูลงบทดลองปัจจุบัน'!$A$5:$CL$846,59,0),2)</f>
        <v>1706336</v>
      </c>
      <c r="BI66" s="104">
        <f>ROUND(VLOOKUP($B66,'[4]3.ข้อมูลงบทดลองปัจจุบัน'!$A$5:$CL$846,60,0),2)</f>
        <v>874094.81</v>
      </c>
      <c r="BJ66" s="104">
        <f>ROUND(VLOOKUP($B66,'[4]3.ข้อมูลงบทดลองปัจจุบัน'!$A$5:$CL$846,61,0),2)</f>
        <v>880960</v>
      </c>
      <c r="BK66" s="104">
        <f>ROUND(VLOOKUP($B66,'[4]3.ข้อมูลงบทดลองปัจจุบัน'!$A$5:$CL$846,62,0),2)</f>
        <v>1920300</v>
      </c>
      <c r="BL66" s="104">
        <f>ROUND(VLOOKUP($B66,'[4]3.ข้อมูลงบทดลองปัจจุบัน'!$A$5:$CL$846,63,0),2)</f>
        <v>3218934.82</v>
      </c>
      <c r="BM66" s="104">
        <f>ROUND(VLOOKUP($B66,'[4]3.ข้อมูลงบทดลองปัจจุบัน'!$A$5:$CL$846,64,0),2)</f>
        <v>804088</v>
      </c>
      <c r="BN66" s="104">
        <f>ROUND(VLOOKUP($B66,'[4]3.ข้อมูลงบทดลองปัจจุบัน'!$A$5:$CL$846,65,0),2)</f>
        <v>731447.5</v>
      </c>
      <c r="BO66" s="104">
        <f>ROUND(VLOOKUP($B66,'[4]3.ข้อมูลงบทดลองปัจจุบัน'!$A$5:$CL$846,66,0),2)</f>
        <v>882721</v>
      </c>
      <c r="BP66" s="104">
        <f>ROUND(VLOOKUP($B66,'[4]3.ข้อมูลงบทดลองปัจจุบัน'!$A$5:$CL$846,67,0),2)</f>
        <v>952474.82</v>
      </c>
      <c r="BQ66" s="104">
        <f>ROUND(VLOOKUP($B66,'[4]3.ข้อมูลงบทดลองปัจจุบัน'!$A$5:$CL$846,68,0),2)</f>
        <v>140200</v>
      </c>
      <c r="BR66" s="104">
        <f>ROUND(VLOOKUP($B66,'[4]3.ข้อมูลงบทดลองปัจจุบัน'!$A$5:$CL$846,69,0),2)</f>
        <v>2343746.5600000001</v>
      </c>
      <c r="BS66" s="104">
        <f>ROUND(VLOOKUP($B66,'[4]3.ข้อมูลงบทดลองปัจจุบัน'!$A$5:$CL$846,70,0),2)</f>
        <v>25646715</v>
      </c>
      <c r="BT66" s="104">
        <f>ROUND(VLOOKUP($B66,'[4]3.ข้อมูลงบทดลองปัจจุบัน'!$A$5:$CL$846,71,0),2)</f>
        <v>2111519.5</v>
      </c>
      <c r="BU66" s="104">
        <f>ROUND(VLOOKUP($B66,'[4]3.ข้อมูลงบทดลองปัจจุบัน'!$A$5:$CL$846,72,0),2)</f>
        <v>1037820</v>
      </c>
      <c r="BV66" s="104">
        <f>ROUND(VLOOKUP($B66,'[4]3.ข้อมูลงบทดลองปัจจุบัน'!$A$5:$CL$846,73,0),2)</f>
        <v>11752848.699999999</v>
      </c>
      <c r="BW66" s="104">
        <f>ROUND(VLOOKUP($B66,'[4]3.ข้อมูลงบทดลองปัจจุบัน'!$A$5:$CL$846,74,0),2)</f>
        <v>363887</v>
      </c>
      <c r="BX66" s="104">
        <f>ROUND(VLOOKUP($B66,'[4]3.ข้อมูลงบทดลองปัจจุบัน'!$A$5:$CL$846,75,0),2)</f>
        <v>540837</v>
      </c>
      <c r="BY66" s="104">
        <f>ROUND(VLOOKUP($B66,'[4]3.ข้อมูลงบทดลองปัจจุบัน'!$A$5:$CL$846,76,0),2)</f>
        <v>2985790.51</v>
      </c>
      <c r="BZ66" s="104">
        <f>ROUND(VLOOKUP($B66,'[4]3.ข้อมูลงบทดลองปัจจุบัน'!$A$5:$CL$846,77,0),2)</f>
        <v>1393345</v>
      </c>
      <c r="CA66" s="104">
        <f>ROUND(VLOOKUP($B66,'[4]3.ข้อมูลงบทดลองปัจจุบัน'!$A$5:$CL$846,78,0),2)</f>
        <v>1007412.86</v>
      </c>
      <c r="CB66" s="104">
        <f>ROUND(VLOOKUP($B66,'[4]3.ข้อมูลงบทดลองปัจจุบัน'!$A$5:$CL$846,79,0),2)</f>
        <v>1678305</v>
      </c>
      <c r="CC66" s="104">
        <f>ROUND(VLOOKUP($B66,'[4]3.ข้อมูลงบทดลองปัจจุบัน'!$A$5:$CL$846,80,0),2)</f>
        <v>2527607.5</v>
      </c>
      <c r="CD66" s="104">
        <f>ROUND(VLOOKUP($B66,'[4]3.ข้อมูลงบทดลองปัจจุบัน'!$A$5:$CL$846,81,0),2)</f>
        <v>6402968.5</v>
      </c>
      <c r="CE66" s="104">
        <f>ROUND(VLOOKUP($B66,'[4]3.ข้อมูลงบทดลองปัจจุบัน'!$A$5:$CL$846,82,0),2)</f>
        <v>1807498</v>
      </c>
      <c r="CF66" s="104">
        <f>ROUND(VLOOKUP($B66,'[4]3.ข้อมูลงบทดลองปัจจุบัน'!$A$5:$CL$846,83,0),2)</f>
        <v>5136406.4000000004</v>
      </c>
      <c r="CG66" s="104">
        <f>ROUND(VLOOKUP($B66,'[4]3.ข้อมูลงบทดลองปัจจุบัน'!$A$5:$CL$846,84,0),2)</f>
        <v>2616565</v>
      </c>
      <c r="CH66" s="104">
        <f>ROUND(VLOOKUP($B66,'[4]3.ข้อมูลงบทดลองปัจจุบัน'!$A$5:$CL$846,85,0),2)</f>
        <v>1327622</v>
      </c>
      <c r="CI66" s="104">
        <f>ROUND(VLOOKUP($B66,'[4]3.ข้อมูลงบทดลองปัจจุบัน'!$A$5:$CL$846,86,0),2)</f>
        <v>2063549</v>
      </c>
      <c r="CJ66" s="104">
        <f>ROUND(VLOOKUP($B66,'[4]3.ข้อมูลงบทดลองปัจจุบัน'!$A$5:$CL$846,87,0),2)</f>
        <v>1559565</v>
      </c>
      <c r="CK66" s="104">
        <f>ROUND(VLOOKUP($B66,'[4]3.ข้อมูลงบทดลองปัจจุบัน'!$A$5:$CL$846,88,0),2)</f>
        <v>2901686.97</v>
      </c>
      <c r="CL66" s="104">
        <f>ROUND(VLOOKUP($B66,'[4]3.ข้อมูลงบทดลองปัจจุบัน'!$A$5:$CL$846,89,0),2)</f>
        <v>1234864.3999999999</v>
      </c>
      <c r="CM66" s="104">
        <f>ROUND(VLOOKUP($B66,'[4]3.ข้อมูลงบทดลองปัจจุบัน'!$A$5:$CL$846,90,0),2)</f>
        <v>1070639.24</v>
      </c>
      <c r="CO66" s="97"/>
    </row>
    <row r="67" spans="1:93" x14ac:dyDescent="0.7">
      <c r="A67" s="18" t="s">
        <v>497</v>
      </c>
      <c r="B67" s="18" t="s">
        <v>524</v>
      </c>
      <c r="C67" s="19" t="s">
        <v>525</v>
      </c>
      <c r="D67" s="104">
        <f>ROUND(VLOOKUP($B67,'[4]3.ข้อมูลงบทดลองปัจจุบัน'!$A$5:$CL$846,3,0),2)</f>
        <v>1527207</v>
      </c>
      <c r="E67" s="104">
        <f>ROUND(VLOOKUP($B67,'[4]3.ข้อมูลงบทดลองปัจจุบัน'!$A$5:$CL$846,4,0),2)</f>
        <v>0</v>
      </c>
      <c r="F67" s="104">
        <f>ROUND(VLOOKUP($B67,'[4]3.ข้อมูลงบทดลองปัจจุบัน'!$A$5:$CL$846,5,0),2)</f>
        <v>0</v>
      </c>
      <c r="G67" s="104">
        <f>ROUND(VLOOKUP($B67,'[4]3.ข้อมูลงบทดลองปัจจุบัน'!$A$5:$CL$846,6,0),2)</f>
        <v>0</v>
      </c>
      <c r="H67" s="104">
        <f>ROUND(VLOOKUP($B67,'[4]3.ข้อมูลงบทดลองปัจจุบัน'!$A$5:$CL$846,7,0),2)</f>
        <v>0</v>
      </c>
      <c r="I67" s="104">
        <f>ROUND(VLOOKUP($B67,'[4]3.ข้อมูลงบทดลองปัจจุบัน'!$A$5:$CL$846,8,0),2)</f>
        <v>182420</v>
      </c>
      <c r="J67" s="104">
        <f>ROUND(VLOOKUP($B67,'[4]3.ข้อมูลงบทดลองปัจจุบัน'!$A$5:$CL$846,9,0),2)</f>
        <v>740259</v>
      </c>
      <c r="K67" s="104">
        <f>ROUND(VLOOKUP($B67,'[4]3.ข้อมูลงบทดลองปัจจุบัน'!$A$5:$CL$846,10,0),2)</f>
        <v>66550</v>
      </c>
      <c r="L67" s="104">
        <f>ROUND(VLOOKUP($B67,'[4]3.ข้อมูลงบทดลองปัจจุบัน'!$A$5:$CL$846,11,0),2)</f>
        <v>0</v>
      </c>
      <c r="M67" s="104">
        <f>ROUND(VLOOKUP($B67,'[4]3.ข้อมูลงบทดลองปัจจุบัน'!$A$5:$CL$846,12,0),2)</f>
        <v>601870</v>
      </c>
      <c r="N67" s="104">
        <f>ROUND(VLOOKUP($B67,'[4]3.ข้อมูลงบทดลองปัจจุบัน'!$A$5:$CL$846,13,0),2)</f>
        <v>0</v>
      </c>
      <c r="O67" s="104">
        <f>ROUND(VLOOKUP($B67,'[4]3.ข้อมูลงบทดลองปัจจุบัน'!$A$5:$CL$846,14,0),2)</f>
        <v>242080</v>
      </c>
      <c r="P67" s="104">
        <f>ROUND(VLOOKUP($B67,'[4]3.ข้อมูลงบทดลองปัจจุบัน'!$A$5:$CL$846,15,0),2)</f>
        <v>1176574.5</v>
      </c>
      <c r="Q67" s="104">
        <f>ROUND(VLOOKUP($B67,'[4]3.ข้อมูลงบทดลองปัจจุบัน'!$A$5:$CL$846,16,0),2)</f>
        <v>216259</v>
      </c>
      <c r="R67" s="104">
        <f>ROUND(VLOOKUP($B67,'[4]3.ข้อมูลงบทดลองปัจจุบัน'!$A$5:$CL$846,17,0),2)</f>
        <v>7060</v>
      </c>
      <c r="S67" s="104">
        <f>ROUND(VLOOKUP($B67,'[4]3.ข้อมูลงบทดลองปัจจุบัน'!$A$5:$CL$846,18,0),2)</f>
        <v>0</v>
      </c>
      <c r="T67" s="104">
        <f>ROUND(VLOOKUP($B67,'[4]3.ข้อมูลงบทดลองปัจจุบัน'!$A$5:$CL$846,19,0),2)</f>
        <v>185752.66</v>
      </c>
      <c r="U67" s="104">
        <f>ROUND(VLOOKUP($B67,'[4]3.ข้อมูลงบทดลองปัจจุบัน'!$A$5:$CL$846,20,0),2)</f>
        <v>0</v>
      </c>
      <c r="V67" s="104">
        <f>ROUND(VLOOKUP($B67,'[4]3.ข้อมูลงบทดลองปัจจุบัน'!$A$5:$CL$846,21,0),2)</f>
        <v>85525</v>
      </c>
      <c r="W67" s="104">
        <f>ROUND(VLOOKUP($B67,'[4]3.ข้อมูลงบทดลองปัจจุบัน'!$A$5:$CL$846,22,0),2)</f>
        <v>0</v>
      </c>
      <c r="X67" s="104">
        <f>ROUND(VLOOKUP($B67,'[4]3.ข้อมูลงบทดลองปัจจุบัน'!$A$5:$CL$846,23,0),2)</f>
        <v>608996.13</v>
      </c>
      <c r="Y67" s="104">
        <f>ROUND(VLOOKUP($B67,'[4]3.ข้อมูลงบทดลองปัจจุบัน'!$A$5:$CL$846,24,0),2)</f>
        <v>468948</v>
      </c>
      <c r="Z67" s="104">
        <f>ROUND(VLOOKUP($B67,'[4]3.ข้อมูลงบทดลองปัจจุบัน'!$A$5:$CL$846,25,0),2)</f>
        <v>717978</v>
      </c>
      <c r="AA67" s="104">
        <f>ROUND(VLOOKUP($B67,'[4]3.ข้อมูลงบทดลองปัจจุบัน'!$A$5:$CL$846,26,0),2)</f>
        <v>408306</v>
      </c>
      <c r="AB67" s="104">
        <f>ROUND(VLOOKUP($B67,'[4]3.ข้อมูลงบทดลองปัจจุบัน'!$A$5:$CL$846,27,0),2)</f>
        <v>0</v>
      </c>
      <c r="AC67" s="104">
        <f>ROUND(VLOOKUP($B67,'[4]3.ข้อมูลงบทดลองปัจจุบัน'!$A$5:$CL$846,28,0),2)</f>
        <v>459515</v>
      </c>
      <c r="AD67" s="104">
        <f>ROUND(VLOOKUP($B67,'[4]3.ข้อมูลงบทดลองปัจจุบัน'!$A$5:$CL$846,29,0),2)</f>
        <v>0</v>
      </c>
      <c r="AE67" s="104">
        <f>ROUND(VLOOKUP($B67,'[4]3.ข้อมูลงบทดลองปัจจุบัน'!$A$5:$CL$846,30,0),2)</f>
        <v>119880</v>
      </c>
      <c r="AF67" s="104">
        <f>ROUND(VLOOKUP($B67,'[4]3.ข้อมูลงบทดลองปัจจุบัน'!$A$5:$CL$846,31,0),2)</f>
        <v>0</v>
      </c>
      <c r="AG67" s="104">
        <f>ROUND(VLOOKUP($B67,'[4]3.ข้อมูลงบทดลองปัจจุบัน'!$A$5:$CL$846,32,0),2)</f>
        <v>217449</v>
      </c>
      <c r="AH67" s="104">
        <f>ROUND(VLOOKUP($B67,'[4]3.ข้อมูลงบทดลองปัจจุบัน'!$A$5:$CL$846,33,0),2)</f>
        <v>2336672</v>
      </c>
      <c r="AI67" s="104">
        <f>ROUND(VLOOKUP($B67,'[4]3.ข้อมูลงบทดลองปัจจุบัน'!$A$5:$CL$846,34,0),2)</f>
        <v>148350</v>
      </c>
      <c r="AJ67" s="104">
        <f>ROUND(VLOOKUP($B67,'[4]3.ข้อมูลงบทดลองปัจจุบัน'!$A$5:$CL$846,35,0),2)</f>
        <v>381978</v>
      </c>
      <c r="AK67" s="104">
        <f>ROUND(VLOOKUP($B67,'[4]3.ข้อมูลงบทดลองปัจจุบัน'!$A$5:$CL$846,36,0),2)</f>
        <v>789664</v>
      </c>
      <c r="AL67" s="104">
        <f>ROUND(VLOOKUP($B67,'[4]3.ข้อมูลงบทดลองปัจจุบัน'!$A$5:$CL$846,37,0),2)</f>
        <v>1829005</v>
      </c>
      <c r="AM67" s="104">
        <f>ROUND(VLOOKUP($B67,'[4]3.ข้อมูลงบทดลองปัจจุบัน'!$A$5:$CL$846,38,0),2)</f>
        <v>610078.5</v>
      </c>
      <c r="AN67" s="104">
        <f>ROUND(VLOOKUP($B67,'[4]3.ข้อมูลงบทดลองปัจจุบัน'!$A$5:$CL$846,39,0),2)</f>
        <v>0</v>
      </c>
      <c r="AO67" s="104">
        <f>ROUND(VLOOKUP($B67,'[4]3.ข้อมูลงบทดลองปัจจุบัน'!$A$5:$CL$846,40,0),2)</f>
        <v>1498472</v>
      </c>
      <c r="AP67" s="104">
        <f>ROUND(VLOOKUP($B67,'[4]3.ข้อมูลงบทดลองปัจจุบัน'!$A$5:$CL$846,41,0),2)</f>
        <v>169186</v>
      </c>
      <c r="AQ67" s="104">
        <f>ROUND(VLOOKUP($B67,'[4]3.ข้อมูลงบทดลองปัจจุบัน'!$A$5:$CL$846,42,0),2)</f>
        <v>0</v>
      </c>
      <c r="AR67" s="104">
        <f>ROUND(VLOOKUP($B67,'[4]3.ข้อมูลงบทดลองปัจจุบัน'!$A$5:$CL$846,43,0),2)</f>
        <v>198609</v>
      </c>
      <c r="AS67" s="104">
        <f>ROUND(VLOOKUP($B67,'[4]3.ข้อมูลงบทดลองปัจจุบัน'!$A$5:$CL$846,44,0),2)</f>
        <v>712809</v>
      </c>
      <c r="AT67" s="104">
        <f>ROUND(VLOOKUP($B67,'[4]3.ข้อมูลงบทดลองปัจจุบัน'!$A$5:$CL$846,45,0),2)</f>
        <v>963120</v>
      </c>
      <c r="AU67" s="104">
        <f>ROUND(VLOOKUP($B67,'[4]3.ข้อมูลงบทดลองปัจจุบัน'!$A$5:$CL$846,46,0),2)</f>
        <v>1408271</v>
      </c>
      <c r="AV67" s="104">
        <f>ROUND(VLOOKUP($B67,'[4]3.ข้อมูลงบทดลองปัจจุบัน'!$A$5:$CL$846,47,0),2)</f>
        <v>683495</v>
      </c>
      <c r="AW67" s="104">
        <f>ROUND(VLOOKUP($B67,'[4]3.ข้อมูลงบทดลองปัจจุบัน'!$A$5:$CL$846,48,0),2)</f>
        <v>172440</v>
      </c>
      <c r="AX67" s="104">
        <f>ROUND(VLOOKUP($B67,'[4]3.ข้อมูลงบทดลองปัจจุบัน'!$A$5:$CL$846,49,0),2)</f>
        <v>297290</v>
      </c>
      <c r="AY67" s="104">
        <f>ROUND(VLOOKUP($B67,'[4]3.ข้อมูลงบทดลองปัจจุบัน'!$A$5:$CL$846,50,0),2)</f>
        <v>28715</v>
      </c>
      <c r="AZ67" s="104">
        <f>ROUND(VLOOKUP($B67,'[4]3.ข้อมูลงบทดลองปัจจุบัน'!$A$5:$CL$846,51,0),2)</f>
        <v>666005</v>
      </c>
      <c r="BA67" s="104">
        <f>ROUND(VLOOKUP($B67,'[4]3.ข้อมูลงบทดลองปัจจุบัน'!$A$5:$CL$846,52,0),2)</f>
        <v>888432</v>
      </c>
      <c r="BB67" s="104">
        <f>ROUND(VLOOKUP($B67,'[4]3.ข้อมูลงบทดลองปัจจุบัน'!$A$5:$CL$846,53,0),2)</f>
        <v>3449914.17</v>
      </c>
      <c r="BC67" s="104">
        <f>ROUND(VLOOKUP($B67,'[4]3.ข้อมูลงบทดลองปัจจุบัน'!$A$5:$CL$846,54,0),2)</f>
        <v>48876</v>
      </c>
      <c r="BD67" s="104">
        <f>ROUND(VLOOKUP($B67,'[4]3.ข้อมูลงบทดลองปัจจุบัน'!$A$5:$CL$846,55,0),2)</f>
        <v>4355787</v>
      </c>
      <c r="BE67" s="104">
        <f>ROUND(VLOOKUP($B67,'[4]3.ข้อมูลงบทดลองปัจจุบัน'!$A$5:$CL$846,56,0),2)</f>
        <v>132800</v>
      </c>
      <c r="BF67" s="104">
        <f>ROUND(VLOOKUP($B67,'[4]3.ข้อมูลงบทดลองปัจจุบัน'!$A$5:$CL$846,57,0),2)</f>
        <v>0</v>
      </c>
      <c r="BG67" s="104">
        <f>ROUND(VLOOKUP($B67,'[4]3.ข้อมูลงบทดลองปัจจุบัน'!$A$5:$CL$846,58,0),2)</f>
        <v>2621465</v>
      </c>
      <c r="BH67" s="104">
        <f>ROUND(VLOOKUP($B67,'[4]3.ข้อมูลงบทดลองปัจจุบัน'!$A$5:$CL$846,59,0),2)</f>
        <v>0</v>
      </c>
      <c r="BI67" s="104">
        <f>ROUND(VLOOKUP($B67,'[4]3.ข้อมูลงบทดลองปัจจุบัน'!$A$5:$CL$846,60,0),2)</f>
        <v>0</v>
      </c>
      <c r="BJ67" s="104">
        <f>ROUND(VLOOKUP($B67,'[4]3.ข้อมูลงบทดลองปัจจุบัน'!$A$5:$CL$846,61,0),2)</f>
        <v>1021729.5</v>
      </c>
      <c r="BK67" s="104">
        <f>ROUND(VLOOKUP($B67,'[4]3.ข้อมูลงบทดลองปัจจุบัน'!$A$5:$CL$846,62,0),2)</f>
        <v>311067</v>
      </c>
      <c r="BL67" s="104">
        <f>ROUND(VLOOKUP($B67,'[4]3.ข้อมูลงบทดลองปัจจุบัน'!$A$5:$CL$846,63,0),2)</f>
        <v>870004</v>
      </c>
      <c r="BM67" s="104">
        <f>ROUND(VLOOKUP($B67,'[4]3.ข้อมูลงบทดลองปัจจุบัน'!$A$5:$CL$846,64,0),2)</f>
        <v>393080</v>
      </c>
      <c r="BN67" s="104">
        <f>ROUND(VLOOKUP($B67,'[4]3.ข้อมูลงบทดลองปัจจุบัน'!$A$5:$CL$846,65,0),2)</f>
        <v>1693117</v>
      </c>
      <c r="BO67" s="104">
        <f>ROUND(VLOOKUP($B67,'[4]3.ข้อมูลงบทดลองปัจจุบัน'!$A$5:$CL$846,66,0),2)</f>
        <v>119101</v>
      </c>
      <c r="BP67" s="104">
        <f>ROUND(VLOOKUP($B67,'[4]3.ข้อมูลงบทดลองปัจจุบัน'!$A$5:$CL$846,67,0),2)</f>
        <v>84635</v>
      </c>
      <c r="BQ67" s="104">
        <f>ROUND(VLOOKUP($B67,'[4]3.ข้อมูลงบทดลองปัจจุบัน'!$A$5:$CL$846,68,0),2)</f>
        <v>1336067.5</v>
      </c>
      <c r="BR67" s="104">
        <f>ROUND(VLOOKUP($B67,'[4]3.ข้อมูลงบทดลองปัจจุบัน'!$A$5:$CL$846,69,0),2)</f>
        <v>307866.48</v>
      </c>
      <c r="BS67" s="104">
        <f>ROUND(VLOOKUP($B67,'[4]3.ข้อมูลงบทดลองปัจจุบัน'!$A$5:$CL$846,70,0),2)</f>
        <v>4545908</v>
      </c>
      <c r="BT67" s="104">
        <f>ROUND(VLOOKUP($B67,'[4]3.ข้อมูลงบทดลองปัจจุบัน'!$A$5:$CL$846,71,0),2)</f>
        <v>261851</v>
      </c>
      <c r="BU67" s="104">
        <f>ROUND(VLOOKUP($B67,'[4]3.ข้อมูลงบทดลองปัจจุบัน'!$A$5:$CL$846,72,0),2)</f>
        <v>100560</v>
      </c>
      <c r="BV67" s="104">
        <f>ROUND(VLOOKUP($B67,'[4]3.ข้อมูลงบทดลองปัจจุบัน'!$A$5:$CL$846,73,0),2)</f>
        <v>922372.07</v>
      </c>
      <c r="BW67" s="104">
        <f>ROUND(VLOOKUP($B67,'[4]3.ข้อมูลงบทดลองปัจจุบัน'!$A$5:$CL$846,74,0),2)</f>
        <v>70400</v>
      </c>
      <c r="BX67" s="104">
        <f>ROUND(VLOOKUP($B67,'[4]3.ข้อมูลงบทดลองปัจจุบัน'!$A$5:$CL$846,75,0),2)</f>
        <v>539714</v>
      </c>
      <c r="BY67" s="104">
        <f>ROUND(VLOOKUP($B67,'[4]3.ข้อมูลงบทดลองปัจจุบัน'!$A$5:$CL$846,76,0),2)</f>
        <v>821806.48</v>
      </c>
      <c r="BZ67" s="104">
        <f>ROUND(VLOOKUP($B67,'[4]3.ข้อมูลงบทดลองปัจจุบัน'!$A$5:$CL$846,77,0),2)</f>
        <v>787250</v>
      </c>
      <c r="CA67" s="104">
        <f>ROUND(VLOOKUP($B67,'[4]3.ข้อมูลงบทดลองปัจจุบัน'!$A$5:$CL$846,78,0),2)</f>
        <v>587790</v>
      </c>
      <c r="CB67" s="104">
        <f>ROUND(VLOOKUP($B67,'[4]3.ข้อมูลงบทดลองปัจจุบัน'!$A$5:$CL$846,79,0),2)</f>
        <v>859243.73</v>
      </c>
      <c r="CC67" s="104">
        <f>ROUND(VLOOKUP($B67,'[4]3.ข้อมูลงบทดลองปัจจุบัน'!$A$5:$CL$846,80,0),2)</f>
        <v>406890</v>
      </c>
      <c r="CD67" s="104">
        <f>ROUND(VLOOKUP($B67,'[4]3.ข้อมูลงบทดลองปัจจุบัน'!$A$5:$CL$846,81,0),2)</f>
        <v>220340</v>
      </c>
      <c r="CE67" s="104">
        <f>ROUND(VLOOKUP($B67,'[4]3.ข้อมูลงบทดลองปัจจุบัน'!$A$5:$CL$846,82,0),2)</f>
        <v>480075</v>
      </c>
      <c r="CF67" s="104">
        <f>ROUND(VLOOKUP($B67,'[4]3.ข้อมูลงบทดลองปัจจุบัน'!$A$5:$CL$846,83,0),2)</f>
        <v>1776480</v>
      </c>
      <c r="CG67" s="104">
        <f>ROUND(VLOOKUP($B67,'[4]3.ข้อมูลงบทดลองปัจจุบัน'!$A$5:$CL$846,84,0),2)</f>
        <v>0</v>
      </c>
      <c r="CH67" s="104">
        <f>ROUND(VLOOKUP($B67,'[4]3.ข้อมูลงบทดลองปัจจุบัน'!$A$5:$CL$846,85,0),2)</f>
        <v>369945</v>
      </c>
      <c r="CI67" s="104">
        <f>ROUND(VLOOKUP($B67,'[4]3.ข้อมูลงบทดลองปัจจุบัน'!$A$5:$CL$846,86,0),2)</f>
        <v>596332</v>
      </c>
      <c r="CJ67" s="104">
        <f>ROUND(VLOOKUP($B67,'[4]3.ข้อมูลงบทดลองปัจจุบัน'!$A$5:$CL$846,87,0),2)</f>
        <v>224720</v>
      </c>
      <c r="CK67" s="104">
        <f>ROUND(VLOOKUP($B67,'[4]3.ข้อมูลงบทดลองปัจจุบัน'!$A$5:$CL$846,88,0),2)</f>
        <v>2744184.16</v>
      </c>
      <c r="CL67" s="104">
        <f>ROUND(VLOOKUP($B67,'[4]3.ข้อมูลงบทดลองปัจจุบัน'!$A$5:$CL$846,89,0),2)</f>
        <v>419263</v>
      </c>
      <c r="CM67" s="104">
        <f>ROUND(VLOOKUP($B67,'[4]3.ข้อมูลงบทดลองปัจจุบัน'!$A$5:$CL$846,90,0),2)</f>
        <v>101950</v>
      </c>
      <c r="CO67" s="97"/>
    </row>
    <row r="68" spans="1:93" x14ac:dyDescent="0.7">
      <c r="A68" s="18" t="s">
        <v>497</v>
      </c>
      <c r="B68" s="18" t="s">
        <v>526</v>
      </c>
      <c r="C68" s="19" t="s">
        <v>527</v>
      </c>
      <c r="D68" s="104">
        <f>ROUND(VLOOKUP($B68,'[4]3.ข้อมูลงบทดลองปัจจุบัน'!$A$5:$CL$846,3,0),2)</f>
        <v>24002337</v>
      </c>
      <c r="E68" s="104">
        <f>ROUND(VLOOKUP($B68,'[4]3.ข้อมูลงบทดลองปัจจุบัน'!$A$5:$CL$846,4,0),2)</f>
        <v>4360450</v>
      </c>
      <c r="F68" s="104">
        <f>ROUND(VLOOKUP($B68,'[4]3.ข้อมูลงบทดลองปัจจุบัน'!$A$5:$CL$846,5,0),2)</f>
        <v>134800</v>
      </c>
      <c r="G68" s="104">
        <f>ROUND(VLOOKUP($B68,'[4]3.ข้อมูลงบทดลองปัจจุบัน'!$A$5:$CL$846,6,0),2)</f>
        <v>2369310</v>
      </c>
      <c r="H68" s="104">
        <f>ROUND(VLOOKUP($B68,'[4]3.ข้อมูลงบทดลองปัจจุบัน'!$A$5:$CL$846,7,0),2)</f>
        <v>2366140</v>
      </c>
      <c r="I68" s="104">
        <f>ROUND(VLOOKUP($B68,'[4]3.ข้อมูลงบทดลองปัจจุบัน'!$A$5:$CL$846,8,0),2)</f>
        <v>4146455.17</v>
      </c>
      <c r="J68" s="104">
        <f>ROUND(VLOOKUP($B68,'[4]3.ข้อมูลงบทดลองปัจจุบัน'!$A$5:$CL$846,9,0),2)</f>
        <v>1933830</v>
      </c>
      <c r="K68" s="104">
        <f>ROUND(VLOOKUP($B68,'[4]3.ข้อมูลงบทดลองปัจจุบัน'!$A$5:$CL$846,10,0),2)</f>
        <v>6199664.5999999996</v>
      </c>
      <c r="L68" s="104">
        <f>ROUND(VLOOKUP($B68,'[4]3.ข้อมูลงบทดลองปัจจุบัน'!$A$5:$CL$846,11,0),2)</f>
        <v>2724032.28</v>
      </c>
      <c r="M68" s="104">
        <f>ROUND(VLOOKUP($B68,'[4]3.ข้อมูลงบทดลองปัจจุบัน'!$A$5:$CL$846,12,0),2)</f>
        <v>2285972.89</v>
      </c>
      <c r="N68" s="104">
        <f>ROUND(VLOOKUP($B68,'[4]3.ข้อมูลงบทดลองปัจจุบัน'!$A$5:$CL$846,13,0),2)</f>
        <v>8095041</v>
      </c>
      <c r="O68" s="104">
        <f>ROUND(VLOOKUP($B68,'[4]3.ข้อมูลงบทดลองปัจจุบัน'!$A$5:$CL$846,14,0),2)</f>
        <v>943900</v>
      </c>
      <c r="P68" s="104">
        <f>ROUND(VLOOKUP($B68,'[4]3.ข้อมูลงบทดลองปัจจุบัน'!$A$5:$CL$846,15,0),2)</f>
        <v>14067295</v>
      </c>
      <c r="Q68" s="104">
        <f>ROUND(VLOOKUP($B68,'[4]3.ข้อมูลงบทดลองปัจจุบัน'!$A$5:$CL$846,16,0),2)</f>
        <v>3052621</v>
      </c>
      <c r="R68" s="104">
        <f>ROUND(VLOOKUP($B68,'[4]3.ข้อมูลงบทดลองปัจจุบัน'!$A$5:$CL$846,17,0),2)</f>
        <v>3952510.26</v>
      </c>
      <c r="S68" s="104">
        <f>ROUND(VLOOKUP($B68,'[4]3.ข้อมูลงบทดลองปัจจุบัน'!$A$5:$CL$846,18,0),2)</f>
        <v>4579144.5199999996</v>
      </c>
      <c r="T68" s="104">
        <f>ROUND(VLOOKUP($B68,'[4]3.ข้อมูลงบทดลองปัจจุบัน'!$A$5:$CL$846,19,0),2)</f>
        <v>4488186.3600000003</v>
      </c>
      <c r="U68" s="104">
        <f>ROUND(VLOOKUP($B68,'[4]3.ข้อมูลงบทดลองปัจจุบัน'!$A$5:$CL$846,20,0),2)</f>
        <v>3536290</v>
      </c>
      <c r="V68" s="104">
        <f>ROUND(VLOOKUP($B68,'[4]3.ข้อมูลงบทดลองปัจจุบัน'!$A$5:$CL$846,21,0),2)</f>
        <v>3649494</v>
      </c>
      <c r="W68" s="104">
        <f>ROUND(VLOOKUP($B68,'[4]3.ข้อมูลงบทดลองปัจจุบัน'!$A$5:$CL$846,22,0),2)</f>
        <v>1937180</v>
      </c>
      <c r="X68" s="104">
        <f>ROUND(VLOOKUP($B68,'[4]3.ข้อมูลงบทดลองปัจจุบัน'!$A$5:$CL$846,23,0),2)</f>
        <v>29445403</v>
      </c>
      <c r="Y68" s="104">
        <f>ROUND(VLOOKUP($B68,'[4]3.ข้อมูลงบทดลองปัจจุบัน'!$A$5:$CL$846,24,0),2)</f>
        <v>2018902</v>
      </c>
      <c r="Z68" s="104">
        <f>ROUND(VLOOKUP($B68,'[4]3.ข้อมูลงบทดลองปัจจุบัน'!$A$5:$CL$846,25,0),2)</f>
        <v>3710420</v>
      </c>
      <c r="AA68" s="104">
        <f>ROUND(VLOOKUP($B68,'[4]3.ข้อมูลงบทดลองปัจจุบัน'!$A$5:$CL$846,26,0),2)</f>
        <v>3875520</v>
      </c>
      <c r="AB68" s="104">
        <f>ROUND(VLOOKUP($B68,'[4]3.ข้อมูลงบทดลองปัจจุบัน'!$A$5:$CL$846,27,0),2)</f>
        <v>2606240</v>
      </c>
      <c r="AC68" s="104">
        <f>ROUND(VLOOKUP($B68,'[4]3.ข้อมูลงบทดลองปัจจุบัน'!$A$5:$CL$846,28,0),2)</f>
        <v>2471140</v>
      </c>
      <c r="AD68" s="104">
        <f>ROUND(VLOOKUP($B68,'[4]3.ข้อมูลงบทดลองปัจจุบัน'!$A$5:$CL$846,29,0),2)</f>
        <v>2796270</v>
      </c>
      <c r="AE68" s="104">
        <f>ROUND(VLOOKUP($B68,'[4]3.ข้อมูลงบทดลองปัจจุบัน'!$A$5:$CL$846,30,0),2)</f>
        <v>8992714.9399999995</v>
      </c>
      <c r="AF68" s="104">
        <f>ROUND(VLOOKUP($B68,'[4]3.ข้อมูลงบทดลองปัจจุบัน'!$A$5:$CL$846,31,0),2)</f>
        <v>1171680</v>
      </c>
      <c r="AG68" s="104">
        <f>ROUND(VLOOKUP($B68,'[4]3.ข้อมูลงบทดลองปัจจุบัน'!$A$5:$CL$846,32,0),2)</f>
        <v>2566411</v>
      </c>
      <c r="AH68" s="104">
        <f>ROUND(VLOOKUP($B68,'[4]3.ข้อมูลงบทดลองปัจจุบัน'!$A$5:$CL$846,33,0),2)</f>
        <v>624990</v>
      </c>
      <c r="AI68" s="104">
        <f>ROUND(VLOOKUP($B68,'[4]3.ข้อมูลงบทดลองปัจจุบัน'!$A$5:$CL$846,34,0),2)</f>
        <v>7532789</v>
      </c>
      <c r="AJ68" s="104">
        <f>ROUND(VLOOKUP($B68,'[4]3.ข้อมูลงบทดลองปัจจุบัน'!$A$5:$CL$846,35,0),2)</f>
        <v>3248050</v>
      </c>
      <c r="AK68" s="104">
        <f>ROUND(VLOOKUP($B68,'[4]3.ข้อมูลงบทดลองปัจจุบัน'!$A$5:$CL$846,36,0),2)</f>
        <v>267694.74</v>
      </c>
      <c r="AL68" s="104">
        <f>ROUND(VLOOKUP($B68,'[4]3.ข้อมูลงบทดลองปัจจุบัน'!$A$5:$CL$846,37,0),2)</f>
        <v>61104702.039999999</v>
      </c>
      <c r="AM68" s="104">
        <f>ROUND(VLOOKUP($B68,'[4]3.ข้อมูลงบทดลองปัจจุบัน'!$A$5:$CL$846,38,0),2)</f>
        <v>2758220</v>
      </c>
      <c r="AN68" s="104">
        <f>ROUND(VLOOKUP($B68,'[4]3.ข้อมูลงบทดลองปัจจุบัน'!$A$5:$CL$846,39,0),2)</f>
        <v>4607064</v>
      </c>
      <c r="AO68" s="104">
        <f>ROUND(VLOOKUP($B68,'[4]3.ข้อมูลงบทดลองปัจจุบัน'!$A$5:$CL$846,40,0),2)</f>
        <v>3535030</v>
      </c>
      <c r="AP68" s="104">
        <f>ROUND(VLOOKUP($B68,'[4]3.ข้อมูลงบทดลองปัจจุบัน'!$A$5:$CL$846,41,0),2)</f>
        <v>7572622.4500000002</v>
      </c>
      <c r="AQ68" s="104">
        <f>ROUND(VLOOKUP($B68,'[4]3.ข้อมูลงบทดลองปัจจุบัน'!$A$5:$CL$846,42,0),2)</f>
        <v>2566345.16</v>
      </c>
      <c r="AR68" s="104">
        <f>ROUND(VLOOKUP($B68,'[4]3.ข้อมูลงบทดลองปัจจุบัน'!$A$5:$CL$846,43,0),2)</f>
        <v>2409050</v>
      </c>
      <c r="AS68" s="104">
        <f>ROUND(VLOOKUP($B68,'[4]3.ข้อมูลงบทดลองปัจจุบัน'!$A$5:$CL$846,44,0),2)</f>
        <v>9192373</v>
      </c>
      <c r="AT68" s="104">
        <f>ROUND(VLOOKUP($B68,'[4]3.ข้อมูลงบทดลองปัจจุบัน'!$A$5:$CL$846,45,0),2)</f>
        <v>3191272</v>
      </c>
      <c r="AU68" s="104">
        <f>ROUND(VLOOKUP($B68,'[4]3.ข้อมูลงบทดลองปัจจุบัน'!$A$5:$CL$846,46,0),2)</f>
        <v>5193503.5599999996</v>
      </c>
      <c r="AV68" s="104">
        <f>ROUND(VLOOKUP($B68,'[4]3.ข้อมูลงบทดลองปัจจุบัน'!$A$5:$CL$846,47,0),2)</f>
        <v>7038670</v>
      </c>
      <c r="AW68" s="104">
        <f>ROUND(VLOOKUP($B68,'[4]3.ข้อมูลงบทดลองปัจจุบัน'!$A$5:$CL$846,48,0),2)</f>
        <v>4040002</v>
      </c>
      <c r="AX68" s="104">
        <f>ROUND(VLOOKUP($B68,'[4]3.ข้อมูลงบทดลองปัจจุบัน'!$A$5:$CL$846,49,0),2)</f>
        <v>1998245.48</v>
      </c>
      <c r="AY68" s="104">
        <f>ROUND(VLOOKUP($B68,'[4]3.ข้อมูลงบทดลองปัจจุบัน'!$A$5:$CL$846,50,0),2)</f>
        <v>4893261.32</v>
      </c>
      <c r="AZ68" s="104">
        <f>ROUND(VLOOKUP($B68,'[4]3.ข้อมูลงบทดลองปัจจุบัน'!$A$5:$CL$846,51,0),2)</f>
        <v>3672670</v>
      </c>
      <c r="BA68" s="104">
        <f>ROUND(VLOOKUP($B68,'[4]3.ข้อมูลงบทดลองปัจจุบัน'!$A$5:$CL$846,52,0),2)</f>
        <v>2930860</v>
      </c>
      <c r="BB68" s="104">
        <f>ROUND(VLOOKUP($B68,'[4]3.ข้อมูลงบทดลองปัจจุบัน'!$A$5:$CL$846,53,0),2)</f>
        <v>1134990.29</v>
      </c>
      <c r="BC68" s="104">
        <f>ROUND(VLOOKUP($B68,'[4]3.ข้อมูลงบทดลองปัจจุบัน'!$A$5:$CL$846,54,0),2)</f>
        <v>4967616.93</v>
      </c>
      <c r="BD68" s="104">
        <f>ROUND(VLOOKUP($B68,'[4]3.ข้อมูลงบทดลองปัจจุบัน'!$A$5:$CL$846,55,0),2)</f>
        <v>17325257.98</v>
      </c>
      <c r="BE68" s="104">
        <f>ROUND(VLOOKUP($B68,'[4]3.ข้อมูลงบทดลองปัจจุบัน'!$A$5:$CL$846,56,0),2)</f>
        <v>5240093</v>
      </c>
      <c r="BF68" s="104">
        <f>ROUND(VLOOKUP($B68,'[4]3.ข้อมูลงบทดลองปัจจุบัน'!$A$5:$CL$846,57,0),2)</f>
        <v>2315832</v>
      </c>
      <c r="BG68" s="104">
        <f>ROUND(VLOOKUP($B68,'[4]3.ข้อมูลงบทดลองปัจจุบัน'!$A$5:$CL$846,58,0),2)</f>
        <v>2942792.1</v>
      </c>
      <c r="BH68" s="104">
        <f>ROUND(VLOOKUP($B68,'[4]3.ข้อมูลงบทดลองปัจจุบัน'!$A$5:$CL$846,59,0),2)</f>
        <v>12974260</v>
      </c>
      <c r="BI68" s="104">
        <f>ROUND(VLOOKUP($B68,'[4]3.ข้อมูลงบทดลองปัจจุบัน'!$A$5:$CL$846,60,0),2)</f>
        <v>2280823</v>
      </c>
      <c r="BJ68" s="104">
        <f>ROUND(VLOOKUP($B68,'[4]3.ข้อมูลงบทดลองปัจจุบัน'!$A$5:$CL$846,61,0),2)</f>
        <v>858868</v>
      </c>
      <c r="BK68" s="104">
        <f>ROUND(VLOOKUP($B68,'[4]3.ข้อมูลงบทดลองปัจจุบัน'!$A$5:$CL$846,62,0),2)</f>
        <v>1443553</v>
      </c>
      <c r="BL68" s="104">
        <f>ROUND(VLOOKUP($B68,'[4]3.ข้อมูลงบทดลองปัจจุบัน'!$A$5:$CL$846,63,0),2)</f>
        <v>923280</v>
      </c>
      <c r="BM68" s="104">
        <f>ROUND(VLOOKUP($B68,'[4]3.ข้อมูลงบทดลองปัจจุบัน'!$A$5:$CL$846,64,0),2)</f>
        <v>14631543</v>
      </c>
      <c r="BN68" s="104">
        <f>ROUND(VLOOKUP($B68,'[4]3.ข้อมูลงบทดลองปัจจุบัน'!$A$5:$CL$846,65,0),2)</f>
        <v>5040823.46</v>
      </c>
      <c r="BO68" s="104">
        <f>ROUND(VLOOKUP($B68,'[4]3.ข้อมูลงบทดลองปัจจุบัน'!$A$5:$CL$846,66,0),2)</f>
        <v>4073536.26</v>
      </c>
      <c r="BP68" s="104">
        <f>ROUND(VLOOKUP($B68,'[4]3.ข้อมูลงบทดลองปัจจุบัน'!$A$5:$CL$846,67,0),2)</f>
        <v>5890663.1900000004</v>
      </c>
      <c r="BQ68" s="104">
        <f>ROUND(VLOOKUP($B68,'[4]3.ข้อมูลงบทดลองปัจจุบัน'!$A$5:$CL$846,68,0),2)</f>
        <v>0</v>
      </c>
      <c r="BR68" s="104">
        <f>ROUND(VLOOKUP($B68,'[4]3.ข้อมูลงบทดลองปัจจุบัน'!$A$5:$CL$846,69,0),2)</f>
        <v>3128997.8</v>
      </c>
      <c r="BS68" s="104">
        <f>ROUND(VLOOKUP($B68,'[4]3.ข้อมูลงบทดลองปัจจุบัน'!$A$5:$CL$846,70,0),2)</f>
        <v>72370514</v>
      </c>
      <c r="BT68" s="104">
        <f>ROUND(VLOOKUP($B68,'[4]3.ข้อมูลงบทดลองปัจจุบัน'!$A$5:$CL$846,71,0),2)</f>
        <v>4709435</v>
      </c>
      <c r="BU68" s="104">
        <f>ROUND(VLOOKUP($B68,'[4]3.ข้อมูลงบทดลองปัจจุบัน'!$A$5:$CL$846,72,0),2)</f>
        <v>4311140</v>
      </c>
      <c r="BV68" s="104">
        <f>ROUND(VLOOKUP($B68,'[4]3.ข้อมูลงบทดลองปัจจุบัน'!$A$5:$CL$846,73,0),2)</f>
        <v>11930290</v>
      </c>
      <c r="BW68" s="104">
        <f>ROUND(VLOOKUP($B68,'[4]3.ข้อมูลงบทดลองปัจจุบัน'!$A$5:$CL$846,74,0),2)</f>
        <v>901060</v>
      </c>
      <c r="BX68" s="104">
        <f>ROUND(VLOOKUP($B68,'[4]3.ข้อมูลงบทดลองปัจจุบัน'!$A$5:$CL$846,75,0),2)</f>
        <v>2314270.5</v>
      </c>
      <c r="BY68" s="104">
        <f>ROUND(VLOOKUP($B68,'[4]3.ข้อมูลงบทดลองปัจจุบัน'!$A$5:$CL$846,76,0),2)</f>
        <v>9409722.8100000005</v>
      </c>
      <c r="BZ68" s="104">
        <f>ROUND(VLOOKUP($B68,'[4]3.ข้อมูลงบทดลองปัจจุบัน'!$A$5:$CL$846,77,0),2)</f>
        <v>1637074</v>
      </c>
      <c r="CA68" s="104">
        <f>ROUND(VLOOKUP($B68,'[4]3.ข้อมูลงบทดลองปัจจุบัน'!$A$5:$CL$846,78,0),2)</f>
        <v>3520495</v>
      </c>
      <c r="CB68" s="104">
        <f>ROUND(VLOOKUP($B68,'[4]3.ข้อมูลงบทดลองปัจจุบัน'!$A$5:$CL$846,79,0),2)</f>
        <v>3271578</v>
      </c>
      <c r="CC68" s="104">
        <f>ROUND(VLOOKUP($B68,'[4]3.ข้อมูลงบทดลองปัจจุบัน'!$A$5:$CL$846,80,0),2)</f>
        <v>3732900.97</v>
      </c>
      <c r="CD68" s="104">
        <f>ROUND(VLOOKUP($B68,'[4]3.ข้อมูลงบทดลองปัจจุบัน'!$A$5:$CL$846,81,0),2)</f>
        <v>10039484.119999999</v>
      </c>
      <c r="CE68" s="104">
        <f>ROUND(VLOOKUP($B68,'[4]3.ข้อมูลงบทดลองปัจจุบัน'!$A$5:$CL$846,82,0),2)</f>
        <v>3668945</v>
      </c>
      <c r="CF68" s="104">
        <f>ROUND(VLOOKUP($B68,'[4]3.ข้อมูลงบทดลองปัจจุบัน'!$A$5:$CL$846,83,0),2)</f>
        <v>7557600</v>
      </c>
      <c r="CG68" s="104">
        <f>ROUND(VLOOKUP($B68,'[4]3.ข้อมูลงบทดลองปัจจุบัน'!$A$5:$CL$846,84,0),2)</f>
        <v>2164111.16</v>
      </c>
      <c r="CH68" s="104">
        <f>ROUND(VLOOKUP($B68,'[4]3.ข้อมูลงบทดลองปัจจุบัน'!$A$5:$CL$846,85,0),2)</f>
        <v>2012210</v>
      </c>
      <c r="CI68" s="104">
        <f>ROUND(VLOOKUP($B68,'[4]3.ข้อมูลงบทดลองปัจจุบัน'!$A$5:$CL$846,86,0),2)</f>
        <v>1893020</v>
      </c>
      <c r="CJ68" s="104">
        <f>ROUND(VLOOKUP($B68,'[4]3.ข้อมูลงบทดลองปัจจุบัน'!$A$5:$CL$846,87,0),2)</f>
        <v>1077687.42</v>
      </c>
      <c r="CK68" s="104">
        <f>ROUND(VLOOKUP($B68,'[4]3.ข้อมูลงบทดลองปัจจุบัน'!$A$5:$CL$846,88,0),2)</f>
        <v>1548859.3</v>
      </c>
      <c r="CL68" s="104">
        <f>ROUND(VLOOKUP($B68,'[4]3.ข้อมูลงบทดลองปัจจุบัน'!$A$5:$CL$846,89,0),2)</f>
        <v>1996630</v>
      </c>
      <c r="CM68" s="104">
        <f>ROUND(VLOOKUP($B68,'[4]3.ข้อมูลงบทดลองปัจจุบัน'!$A$5:$CL$846,90,0),2)</f>
        <v>339260</v>
      </c>
      <c r="CO68" s="97"/>
    </row>
    <row r="69" spans="1:93" x14ac:dyDescent="0.7">
      <c r="A69" s="18" t="s">
        <v>497</v>
      </c>
      <c r="B69" s="18" t="s">
        <v>528</v>
      </c>
      <c r="C69" s="19" t="s">
        <v>529</v>
      </c>
      <c r="D69" s="104">
        <f>ROUND(VLOOKUP($B69,'[4]3.ข้อมูลงบทดลองปัจจุบัน'!$A$5:$CL$846,3,0),2)</f>
        <v>5700315</v>
      </c>
      <c r="E69" s="104">
        <f>ROUND(VLOOKUP($B69,'[4]3.ข้อมูลงบทดลองปัจจุบัน'!$A$5:$CL$846,4,0),2)</f>
        <v>2207240</v>
      </c>
      <c r="F69" s="104">
        <f>ROUND(VLOOKUP($B69,'[4]3.ข้อมูลงบทดลองปัจจุบัน'!$A$5:$CL$846,5,0),2)</f>
        <v>3580020</v>
      </c>
      <c r="G69" s="104">
        <f>ROUND(VLOOKUP($B69,'[4]3.ข้อมูลงบทดลองปัจจุบัน'!$A$5:$CL$846,6,0),2)</f>
        <v>804828</v>
      </c>
      <c r="H69" s="104">
        <f>ROUND(VLOOKUP($B69,'[4]3.ข้อมูลงบทดลองปัจจุบัน'!$A$5:$CL$846,7,0),2)</f>
        <v>296940</v>
      </c>
      <c r="I69" s="104">
        <f>ROUND(VLOOKUP($B69,'[4]3.ข้อมูลงบทดลองปัจจุบัน'!$A$5:$CL$846,8,0),2)</f>
        <v>1213780</v>
      </c>
      <c r="J69" s="104">
        <f>ROUND(VLOOKUP($B69,'[4]3.ข้อมูลงบทดลองปัจจุบัน'!$A$5:$CL$846,9,0),2)</f>
        <v>485510</v>
      </c>
      <c r="K69" s="104">
        <f>ROUND(VLOOKUP($B69,'[4]3.ข้อมูลงบทดลองปัจจุบัน'!$A$5:$CL$846,10,0),2)</f>
        <v>305537.74</v>
      </c>
      <c r="L69" s="104">
        <f>ROUND(VLOOKUP($B69,'[4]3.ข้อมูลงบทดลองปัจจุบัน'!$A$5:$CL$846,11,0),2)</f>
        <v>2132740</v>
      </c>
      <c r="M69" s="104">
        <f>ROUND(VLOOKUP($B69,'[4]3.ข้อมูลงบทดลองปัจจุบัน'!$A$5:$CL$846,12,0),2)</f>
        <v>1217233.7</v>
      </c>
      <c r="N69" s="104">
        <f>ROUND(VLOOKUP($B69,'[4]3.ข้อมูลงบทดลองปัจจุบัน'!$A$5:$CL$846,13,0),2)</f>
        <v>1271628</v>
      </c>
      <c r="O69" s="104">
        <f>ROUND(VLOOKUP($B69,'[4]3.ข้อมูลงบทดลองปัจจุบัน'!$A$5:$CL$846,14,0),2)</f>
        <v>300980</v>
      </c>
      <c r="P69" s="104">
        <f>ROUND(VLOOKUP($B69,'[4]3.ข้อมูลงบทดลองปัจจุบัน'!$A$5:$CL$846,15,0),2)</f>
        <v>9404354.0700000003</v>
      </c>
      <c r="Q69" s="104">
        <f>ROUND(VLOOKUP($B69,'[4]3.ข้อมูลงบทดลองปัจจุบัน'!$A$5:$CL$846,16,0),2)</f>
        <v>2546910</v>
      </c>
      <c r="R69" s="104">
        <f>ROUND(VLOOKUP($B69,'[4]3.ข้อมูลงบทดลองปัจจุบัน'!$A$5:$CL$846,17,0),2)</f>
        <v>2831845</v>
      </c>
      <c r="S69" s="104">
        <f>ROUND(VLOOKUP($B69,'[4]3.ข้อมูลงบทดลองปัจจุบัน'!$A$5:$CL$846,18,0),2)</f>
        <v>2994860</v>
      </c>
      <c r="T69" s="104">
        <f>ROUND(VLOOKUP($B69,'[4]3.ข้อมูลงบทดลองปัจจุบัน'!$A$5:$CL$846,19,0),2)</f>
        <v>1820602.33</v>
      </c>
      <c r="U69" s="104">
        <f>ROUND(VLOOKUP($B69,'[4]3.ข้อมูลงบทดลองปัจจุบัน'!$A$5:$CL$846,20,0),2)</f>
        <v>1233600</v>
      </c>
      <c r="V69" s="104">
        <f>ROUND(VLOOKUP($B69,'[4]3.ข้อมูลงบทดลองปัจจุบัน'!$A$5:$CL$846,21,0),2)</f>
        <v>1144140</v>
      </c>
      <c r="W69" s="104">
        <f>ROUND(VLOOKUP($B69,'[4]3.ข้อมูลงบทดลองปัจจุบัน'!$A$5:$CL$846,22,0),2)</f>
        <v>1378450</v>
      </c>
      <c r="X69" s="104">
        <f>ROUND(VLOOKUP($B69,'[4]3.ข้อมูลงบทดลองปัจจุบัน'!$A$5:$CL$846,23,0),2)</f>
        <v>7003243.71</v>
      </c>
      <c r="Y69" s="104">
        <f>ROUND(VLOOKUP($B69,'[4]3.ข้อมูลงบทดลองปัจจุบัน'!$A$5:$CL$846,24,0),2)</f>
        <v>1421591.5</v>
      </c>
      <c r="Z69" s="104">
        <f>ROUND(VLOOKUP($B69,'[4]3.ข้อมูลงบทดลองปัจจุบัน'!$A$5:$CL$846,25,0),2)</f>
        <v>2132839.5</v>
      </c>
      <c r="AA69" s="104">
        <f>ROUND(VLOOKUP($B69,'[4]3.ข้อมูลงบทดลองปัจจุบัน'!$A$5:$CL$846,26,0),2)</f>
        <v>949140</v>
      </c>
      <c r="AB69" s="104">
        <f>ROUND(VLOOKUP($B69,'[4]3.ข้อมูลงบทดลองปัจจุบัน'!$A$5:$CL$846,27,0),2)</f>
        <v>0</v>
      </c>
      <c r="AC69" s="104">
        <f>ROUND(VLOOKUP($B69,'[4]3.ข้อมูลงบทดลองปัจจุบัน'!$A$5:$CL$846,28,0),2)</f>
        <v>941180</v>
      </c>
      <c r="AD69" s="104">
        <f>ROUND(VLOOKUP($B69,'[4]3.ข้อมูลงบทดลองปัจจุบัน'!$A$5:$CL$846,29,0),2)</f>
        <v>0</v>
      </c>
      <c r="AE69" s="104">
        <f>ROUND(VLOOKUP($B69,'[4]3.ข้อมูลงบทดลองปัจจุบัน'!$A$5:$CL$846,30,0),2)</f>
        <v>904560</v>
      </c>
      <c r="AF69" s="104">
        <f>ROUND(VLOOKUP($B69,'[4]3.ข้อมูลงบทดลองปัจจุบัน'!$A$5:$CL$846,31,0),2)</f>
        <v>262790</v>
      </c>
      <c r="AG69" s="104">
        <f>ROUND(VLOOKUP($B69,'[4]3.ข้อมูลงบทดลองปัจจุบัน'!$A$5:$CL$846,32,0),2)</f>
        <v>721640</v>
      </c>
      <c r="AH69" s="104">
        <f>ROUND(VLOOKUP($B69,'[4]3.ข้อมูลงบทดลองปัจจุบัน'!$A$5:$CL$846,33,0),2)</f>
        <v>2828593.33</v>
      </c>
      <c r="AI69" s="104">
        <f>ROUND(VLOOKUP($B69,'[4]3.ข้อมูลงบทดลองปัจจุบัน'!$A$5:$CL$846,34,0),2)</f>
        <v>802570</v>
      </c>
      <c r="AJ69" s="104">
        <f>ROUND(VLOOKUP($B69,'[4]3.ข้อมูลงบทดลองปัจจุบัน'!$A$5:$CL$846,35,0),2)</f>
        <v>564810</v>
      </c>
      <c r="AK69" s="104">
        <f>ROUND(VLOOKUP($B69,'[4]3.ข้อมูลงบทดลองปัจจุบัน'!$A$5:$CL$846,36,0),2)</f>
        <v>2324367.04</v>
      </c>
      <c r="AL69" s="104">
        <f>ROUND(VLOOKUP($B69,'[4]3.ข้อมูลงบทดลองปัจจุบัน'!$A$5:$CL$846,37,0),2)</f>
        <v>17865050</v>
      </c>
      <c r="AM69" s="104">
        <f>ROUND(VLOOKUP($B69,'[4]3.ข้อมูลงบทดลองปัจจุบัน'!$A$5:$CL$846,38,0),2)</f>
        <v>1036090</v>
      </c>
      <c r="AN69" s="104">
        <f>ROUND(VLOOKUP($B69,'[4]3.ข้อมูลงบทดลองปัจจุบัน'!$A$5:$CL$846,39,0),2)</f>
        <v>431870</v>
      </c>
      <c r="AO69" s="104">
        <f>ROUND(VLOOKUP($B69,'[4]3.ข้อมูลงบทดลองปัจจุบัน'!$A$5:$CL$846,40,0),2)</f>
        <v>5074319.28</v>
      </c>
      <c r="AP69" s="104">
        <f>ROUND(VLOOKUP($B69,'[4]3.ข้อมูลงบทดลองปัจจุบัน'!$A$5:$CL$846,41,0),2)</f>
        <v>586892</v>
      </c>
      <c r="AQ69" s="104">
        <f>ROUND(VLOOKUP($B69,'[4]3.ข้อมูลงบทดลองปัจจุบัน'!$A$5:$CL$846,42,0),2)</f>
        <v>1812012.67</v>
      </c>
      <c r="AR69" s="104">
        <f>ROUND(VLOOKUP($B69,'[4]3.ข้อมูลงบทดลองปัจจุบัน'!$A$5:$CL$846,43,0),2)</f>
        <v>1050078</v>
      </c>
      <c r="AS69" s="104">
        <f>ROUND(VLOOKUP($B69,'[4]3.ข้อมูลงบทดลองปัจจุบัน'!$A$5:$CL$846,44,0),2)</f>
        <v>7598062</v>
      </c>
      <c r="AT69" s="104">
        <f>ROUND(VLOOKUP($B69,'[4]3.ข้อมูลงบทดลองปัจจุบัน'!$A$5:$CL$846,45,0),2)</f>
        <v>1559200</v>
      </c>
      <c r="AU69" s="104">
        <f>ROUND(VLOOKUP($B69,'[4]3.ข้อมูลงบทดลองปัจจุบัน'!$A$5:$CL$846,46,0),2)</f>
        <v>5380274.5700000003</v>
      </c>
      <c r="AV69" s="104">
        <f>ROUND(VLOOKUP($B69,'[4]3.ข้อมูลงบทดลองปัจจุบัน'!$A$5:$CL$846,47,0),2)</f>
        <v>2984150</v>
      </c>
      <c r="AW69" s="104">
        <f>ROUND(VLOOKUP($B69,'[4]3.ข้อมูลงบทดลองปัจจุบัน'!$A$5:$CL$846,48,0),2)</f>
        <v>1245142</v>
      </c>
      <c r="AX69" s="104">
        <f>ROUND(VLOOKUP($B69,'[4]3.ข้อมูลงบทดลองปัจจุบัน'!$A$5:$CL$846,49,0),2)</f>
        <v>1095850</v>
      </c>
      <c r="AY69" s="104">
        <f>ROUND(VLOOKUP($B69,'[4]3.ข้อมูลงบทดลองปัจจุบัน'!$A$5:$CL$846,50,0),2)</f>
        <v>2146138</v>
      </c>
      <c r="AZ69" s="104">
        <f>ROUND(VLOOKUP($B69,'[4]3.ข้อมูลงบทดลองปัจจุบัน'!$A$5:$CL$846,51,0),2)</f>
        <v>1444290</v>
      </c>
      <c r="BA69" s="104">
        <f>ROUND(VLOOKUP($B69,'[4]3.ข้อมูลงบทดลองปัจจุบัน'!$A$5:$CL$846,52,0),2)</f>
        <v>1926930</v>
      </c>
      <c r="BB69" s="104">
        <f>ROUND(VLOOKUP($B69,'[4]3.ข้อมูลงบทดลองปัจจุบัน'!$A$5:$CL$846,53,0),2)</f>
        <v>17911525.809999999</v>
      </c>
      <c r="BC69" s="104">
        <f>ROUND(VLOOKUP($B69,'[4]3.ข้อมูลงบทดลองปัจจุบัน'!$A$5:$CL$846,54,0),2)</f>
        <v>768786.3</v>
      </c>
      <c r="BD69" s="104">
        <f>ROUND(VLOOKUP($B69,'[4]3.ข้อมูลงบทดลองปัจจุบัน'!$A$5:$CL$846,55,0),2)</f>
        <v>6620798.7199999997</v>
      </c>
      <c r="BE69" s="104">
        <f>ROUND(VLOOKUP($B69,'[4]3.ข้อมูลงบทดลองปัจจุบัน'!$A$5:$CL$846,56,0),2)</f>
        <v>2691048</v>
      </c>
      <c r="BF69" s="104">
        <f>ROUND(VLOOKUP($B69,'[4]3.ข้อมูลงบทดลองปัจจุบัน'!$A$5:$CL$846,57,0),2)</f>
        <v>860970</v>
      </c>
      <c r="BG69" s="104">
        <f>ROUND(VLOOKUP($B69,'[4]3.ข้อมูลงบทดลองปัจจุบัน'!$A$5:$CL$846,58,0),2)</f>
        <v>1019270.71</v>
      </c>
      <c r="BH69" s="104">
        <f>ROUND(VLOOKUP($B69,'[4]3.ข้อมูลงบทดลองปัจจุบัน'!$A$5:$CL$846,59,0),2)</f>
        <v>3608585</v>
      </c>
      <c r="BI69" s="104">
        <f>ROUND(VLOOKUP($B69,'[4]3.ข้อมูลงบทดลองปัจจุบัน'!$A$5:$CL$846,60,0),2)</f>
        <v>777326.65</v>
      </c>
      <c r="BJ69" s="104">
        <f>ROUND(VLOOKUP($B69,'[4]3.ข้อมูลงบทดลองปัจจุบัน'!$A$5:$CL$846,61,0),2)</f>
        <v>901350</v>
      </c>
      <c r="BK69" s="104">
        <f>ROUND(VLOOKUP($B69,'[4]3.ข้อมูลงบทดลองปัจจุบัน'!$A$5:$CL$846,62,0),2)</f>
        <v>1489250</v>
      </c>
      <c r="BL69" s="104">
        <f>ROUND(VLOOKUP($B69,'[4]3.ข้อมูลงบทดลองปัจจุบัน'!$A$5:$CL$846,63,0),2)</f>
        <v>1198850.96</v>
      </c>
      <c r="BM69" s="104">
        <f>ROUND(VLOOKUP($B69,'[4]3.ข้อมูลงบทดลองปัจจุบัน'!$A$5:$CL$846,64,0),2)</f>
        <v>11846552</v>
      </c>
      <c r="BN69" s="104">
        <f>ROUND(VLOOKUP($B69,'[4]3.ข้อมูลงบทดลองปัจจุบัน'!$A$5:$CL$846,65,0),2)</f>
        <v>1481170.54</v>
      </c>
      <c r="BO69" s="104">
        <f>ROUND(VLOOKUP($B69,'[4]3.ข้อมูลงบทดลองปัจจุบัน'!$A$5:$CL$846,66,0),2)</f>
        <v>1021909.99</v>
      </c>
      <c r="BP69" s="104">
        <f>ROUND(VLOOKUP($B69,'[4]3.ข้อมูลงบทดลองปัจจุบัน'!$A$5:$CL$846,67,0),2)</f>
        <v>2758747</v>
      </c>
      <c r="BQ69" s="104">
        <f>ROUND(VLOOKUP($B69,'[4]3.ข้อมูลงบทดลองปัจจุบัน'!$A$5:$CL$846,68,0),2)</f>
        <v>4422140</v>
      </c>
      <c r="BR69" s="104">
        <f>ROUND(VLOOKUP($B69,'[4]3.ข้อมูลงบทดลองปัจจุบัน'!$A$5:$CL$846,69,0),2)</f>
        <v>706556.2</v>
      </c>
      <c r="BS69" s="104">
        <f>ROUND(VLOOKUP($B69,'[4]3.ข้อมูลงบทดลองปัจจุบัน'!$A$5:$CL$846,70,0),2)</f>
        <v>33705911</v>
      </c>
      <c r="BT69" s="104">
        <f>ROUND(VLOOKUP($B69,'[4]3.ข้อมูลงบทดลองปัจจุบัน'!$A$5:$CL$846,71,0),2)</f>
        <v>1743320</v>
      </c>
      <c r="BU69" s="104">
        <f>ROUND(VLOOKUP($B69,'[4]3.ข้อมูลงบทดลองปัจจุบัน'!$A$5:$CL$846,72,0),2)</f>
        <v>1561500</v>
      </c>
      <c r="BV69" s="104">
        <f>ROUND(VLOOKUP($B69,'[4]3.ข้อมูลงบทดลองปัจจุบัน'!$A$5:$CL$846,73,0),2)</f>
        <v>4543385.0199999996</v>
      </c>
      <c r="BW69" s="104">
        <f>ROUND(VLOOKUP($B69,'[4]3.ข้อมูลงบทดลองปัจจุบัน'!$A$5:$CL$846,74,0),2)</f>
        <v>1180720</v>
      </c>
      <c r="BX69" s="104">
        <f>ROUND(VLOOKUP($B69,'[4]3.ข้อมูลงบทดลองปัจจุบัน'!$A$5:$CL$846,75,0),2)</f>
        <v>3388756</v>
      </c>
      <c r="BY69" s="104">
        <f>ROUND(VLOOKUP($B69,'[4]3.ข้อมูลงบทดลองปัจจุบัน'!$A$5:$CL$846,76,0),2)</f>
        <v>4705237.0999999996</v>
      </c>
      <c r="BZ69" s="104">
        <f>ROUND(VLOOKUP($B69,'[4]3.ข้อมูลงบทดลองปัจจุบัน'!$A$5:$CL$846,77,0),2)</f>
        <v>1830120</v>
      </c>
      <c r="CA69" s="104">
        <f>ROUND(VLOOKUP($B69,'[4]3.ข้อมูลงบทดลองปัจจุบัน'!$A$5:$CL$846,78,0),2)</f>
        <v>1491200</v>
      </c>
      <c r="CB69" s="104">
        <f>ROUND(VLOOKUP($B69,'[4]3.ข้อมูลงบทดลองปัจจุบัน'!$A$5:$CL$846,79,0),2)</f>
        <v>1251520</v>
      </c>
      <c r="CC69" s="104">
        <f>ROUND(VLOOKUP($B69,'[4]3.ข้อมูลงบทดลองปัจจุบัน'!$A$5:$CL$846,80,0),2)</f>
        <v>1546128.71</v>
      </c>
      <c r="CD69" s="104">
        <f>ROUND(VLOOKUP($B69,'[4]3.ข้อมูลงบทดลองปัจจุบัน'!$A$5:$CL$846,81,0),2)</f>
        <v>1679030</v>
      </c>
      <c r="CE69" s="104">
        <f>ROUND(VLOOKUP($B69,'[4]3.ข้อมูลงบทดลองปัจจุบัน'!$A$5:$CL$846,82,0),2)</f>
        <v>2386834</v>
      </c>
      <c r="CF69" s="104">
        <f>ROUND(VLOOKUP($B69,'[4]3.ข้อมูลงบทดลองปัจจุบัน'!$A$5:$CL$846,83,0),2)</f>
        <v>3767097.47</v>
      </c>
      <c r="CG69" s="104">
        <f>ROUND(VLOOKUP($B69,'[4]3.ข้อมูลงบทดลองปัจจุบัน'!$A$5:$CL$846,84,0),2)</f>
        <v>884660</v>
      </c>
      <c r="CH69" s="104">
        <f>ROUND(VLOOKUP($B69,'[4]3.ข้อมูลงบทดลองปัจจุบัน'!$A$5:$CL$846,85,0),2)</f>
        <v>1742360</v>
      </c>
      <c r="CI69" s="104">
        <f>ROUND(VLOOKUP($B69,'[4]3.ข้อมูลงบทดลองปัจจุบัน'!$A$5:$CL$846,86,0),2)</f>
        <v>1652753.66</v>
      </c>
      <c r="CJ69" s="104">
        <f>ROUND(VLOOKUP($B69,'[4]3.ข้อมูลงบทดลองปัจจุบัน'!$A$5:$CL$846,87,0),2)</f>
        <v>2018990</v>
      </c>
      <c r="CK69" s="104">
        <f>ROUND(VLOOKUP($B69,'[4]3.ข้อมูลงบทดลองปัจจุบัน'!$A$5:$CL$846,88,0),2)</f>
        <v>13812189.35</v>
      </c>
      <c r="CL69" s="104">
        <f>ROUND(VLOOKUP($B69,'[4]3.ข้อมูลงบทดลองปัจจุบัน'!$A$5:$CL$846,89,0),2)</f>
        <v>933440</v>
      </c>
      <c r="CM69" s="104">
        <f>ROUND(VLOOKUP($B69,'[4]3.ข้อมูลงบทดลองปัจจุบัน'!$A$5:$CL$846,90,0),2)</f>
        <v>2442410.37</v>
      </c>
      <c r="CO69" s="97"/>
    </row>
    <row r="70" spans="1:93" x14ac:dyDescent="0.7">
      <c r="A70" s="18" t="s">
        <v>497</v>
      </c>
      <c r="B70" s="18" t="s">
        <v>530</v>
      </c>
      <c r="C70" s="19" t="s">
        <v>531</v>
      </c>
      <c r="D70" s="104">
        <f>ROUND(VLOOKUP($B70,'[4]3.ข้อมูลงบทดลองปัจจุบัน'!$A$5:$CL$846,3,0),2)</f>
        <v>13924</v>
      </c>
      <c r="E70" s="104">
        <f>ROUND(VLOOKUP($B70,'[4]3.ข้อมูลงบทดลองปัจจุบัน'!$A$5:$CL$846,4,0),2)</f>
        <v>748500</v>
      </c>
      <c r="F70" s="104">
        <f>ROUND(VLOOKUP($B70,'[4]3.ข้อมูลงบทดลองปัจจุบัน'!$A$5:$CL$846,5,0),2)</f>
        <v>0</v>
      </c>
      <c r="G70" s="104">
        <f>ROUND(VLOOKUP($B70,'[4]3.ข้อมูลงบทดลองปัจจุบัน'!$A$5:$CL$846,6,0),2)</f>
        <v>1434900</v>
      </c>
      <c r="H70" s="104">
        <f>ROUND(VLOOKUP($B70,'[4]3.ข้อมูลงบทดลองปัจจุบัน'!$A$5:$CL$846,7,0),2)</f>
        <v>1521583.5</v>
      </c>
      <c r="I70" s="104">
        <f>ROUND(VLOOKUP($B70,'[4]3.ข้อมูลงบทดลองปัจจุบัน'!$A$5:$CL$846,8,0),2)</f>
        <v>0</v>
      </c>
      <c r="J70" s="104">
        <f>ROUND(VLOOKUP($B70,'[4]3.ข้อมูลงบทดลองปัจจุบัน'!$A$5:$CL$846,9,0),2)</f>
        <v>455415</v>
      </c>
      <c r="K70" s="104">
        <f>ROUND(VLOOKUP($B70,'[4]3.ข้อมูลงบทดลองปัจจุบัน'!$A$5:$CL$846,10,0),2)</f>
        <v>1111620</v>
      </c>
      <c r="L70" s="104">
        <f>ROUND(VLOOKUP($B70,'[4]3.ข้อมูลงบทดลองปัจจุบัน'!$A$5:$CL$846,11,0),2)</f>
        <v>1455367.5</v>
      </c>
      <c r="M70" s="104">
        <f>ROUND(VLOOKUP($B70,'[4]3.ข้อมูลงบทดลองปัจจุบัน'!$A$5:$CL$846,12,0),2)</f>
        <v>386575</v>
      </c>
      <c r="N70" s="104">
        <f>ROUND(VLOOKUP($B70,'[4]3.ข้อมูลงบทดลองปัจจุบัน'!$A$5:$CL$846,13,0),2)</f>
        <v>49200</v>
      </c>
      <c r="O70" s="104">
        <f>ROUND(VLOOKUP($B70,'[4]3.ข้อมูลงบทดลองปัจจุบัน'!$A$5:$CL$846,14,0),2)</f>
        <v>0</v>
      </c>
      <c r="P70" s="104">
        <f>ROUND(VLOOKUP($B70,'[4]3.ข้อมูลงบทดลองปัจจุบัน'!$A$5:$CL$846,15,0),2)</f>
        <v>5819188.4400000004</v>
      </c>
      <c r="Q70" s="104">
        <f>ROUND(VLOOKUP($B70,'[4]3.ข้อมูลงบทดลองปัจจุบัน'!$A$5:$CL$846,16,0),2)</f>
        <v>0</v>
      </c>
      <c r="R70" s="104">
        <f>ROUND(VLOOKUP($B70,'[4]3.ข้อมูลงบทดลองปัจจุบัน'!$A$5:$CL$846,17,0),2)</f>
        <v>9570</v>
      </c>
      <c r="S70" s="104">
        <f>ROUND(VLOOKUP($B70,'[4]3.ข้อมูลงบทดลองปัจจุบัน'!$A$5:$CL$846,18,0),2)</f>
        <v>1118408.76</v>
      </c>
      <c r="T70" s="104">
        <f>ROUND(VLOOKUP($B70,'[4]3.ข้อมูลงบทดลองปัจจุบัน'!$A$5:$CL$846,19,0),2)</f>
        <v>218791.25</v>
      </c>
      <c r="U70" s="104">
        <f>ROUND(VLOOKUP($B70,'[4]3.ข้อมูลงบทดลองปัจจุบัน'!$A$5:$CL$846,20,0),2)</f>
        <v>316191.5</v>
      </c>
      <c r="V70" s="104">
        <f>ROUND(VLOOKUP($B70,'[4]3.ข้อมูลงบทดลองปัจจุบัน'!$A$5:$CL$846,21,0),2)</f>
        <v>758180</v>
      </c>
      <c r="W70" s="104">
        <f>ROUND(VLOOKUP($B70,'[4]3.ข้อมูลงบทดลองปัจจุบัน'!$A$5:$CL$846,22,0),2)</f>
        <v>78382</v>
      </c>
      <c r="X70" s="104">
        <f>ROUND(VLOOKUP($B70,'[4]3.ข้อมูลงบทดลองปัจจุบัน'!$A$5:$CL$846,23,0),2)</f>
        <v>0</v>
      </c>
      <c r="Y70" s="104">
        <f>ROUND(VLOOKUP($B70,'[4]3.ข้อมูลงบทดลองปัจจุบัน'!$A$5:$CL$846,24,0),2)</f>
        <v>0</v>
      </c>
      <c r="Z70" s="104">
        <f>ROUND(VLOOKUP($B70,'[4]3.ข้อมูลงบทดลองปัจจุบัน'!$A$5:$CL$846,25,0),2)</f>
        <v>0</v>
      </c>
      <c r="AA70" s="104">
        <f>ROUND(VLOOKUP($B70,'[4]3.ข้อมูลงบทดลองปัจจุบัน'!$A$5:$CL$846,26,0),2)</f>
        <v>0</v>
      </c>
      <c r="AB70" s="104">
        <f>ROUND(VLOOKUP($B70,'[4]3.ข้อมูลงบทดลองปัจจุบัน'!$A$5:$CL$846,27,0),2)</f>
        <v>0</v>
      </c>
      <c r="AC70" s="104">
        <f>ROUND(VLOOKUP($B70,'[4]3.ข้อมูลงบทดลองปัจจุบัน'!$A$5:$CL$846,28,0),2)</f>
        <v>13950</v>
      </c>
      <c r="AD70" s="104">
        <f>ROUND(VLOOKUP($B70,'[4]3.ข้อมูลงบทดลองปัจจุบัน'!$A$5:$CL$846,29,0),2)</f>
        <v>0</v>
      </c>
      <c r="AE70" s="104">
        <f>ROUND(VLOOKUP($B70,'[4]3.ข้อมูลงบทดลองปัจจุบัน'!$A$5:$CL$846,30,0),2)</f>
        <v>182241</v>
      </c>
      <c r="AF70" s="104">
        <f>ROUND(VLOOKUP($B70,'[4]3.ข้อมูลงบทดลองปัจจุบัน'!$A$5:$CL$846,31,0),2)</f>
        <v>0</v>
      </c>
      <c r="AG70" s="104">
        <f>ROUND(VLOOKUP($B70,'[4]3.ข้อมูลงบทดลองปัจจุบัน'!$A$5:$CL$846,32,0),2)</f>
        <v>0</v>
      </c>
      <c r="AH70" s="104">
        <f>ROUND(VLOOKUP($B70,'[4]3.ข้อมูลงบทดลองปัจจุบัน'!$A$5:$CL$846,33,0),2)</f>
        <v>0</v>
      </c>
      <c r="AI70" s="104">
        <f>ROUND(VLOOKUP($B70,'[4]3.ข้อมูลงบทดลองปัจจุบัน'!$A$5:$CL$846,34,0),2)</f>
        <v>0</v>
      </c>
      <c r="AJ70" s="104">
        <f>ROUND(VLOOKUP($B70,'[4]3.ข้อมูลงบทดลองปัจจุบัน'!$A$5:$CL$846,35,0),2)</f>
        <v>0</v>
      </c>
      <c r="AK70" s="104">
        <f>ROUND(VLOOKUP($B70,'[4]3.ข้อมูลงบทดลองปัจจุบัน'!$A$5:$CL$846,36,0),2)</f>
        <v>0</v>
      </c>
      <c r="AL70" s="104">
        <f>ROUND(VLOOKUP($B70,'[4]3.ข้อมูลงบทดลองปัจจุบัน'!$A$5:$CL$846,37,0),2)</f>
        <v>1158720</v>
      </c>
      <c r="AM70" s="104">
        <f>ROUND(VLOOKUP($B70,'[4]3.ข้อมูลงบทดลองปัจจุบัน'!$A$5:$CL$846,38,0),2)</f>
        <v>15490</v>
      </c>
      <c r="AN70" s="104">
        <f>ROUND(VLOOKUP($B70,'[4]3.ข้อมูลงบทดลองปัจจุบัน'!$A$5:$CL$846,39,0),2)</f>
        <v>0</v>
      </c>
      <c r="AO70" s="104">
        <f>ROUND(VLOOKUP($B70,'[4]3.ข้อมูลงบทดลองปัจจุบัน'!$A$5:$CL$846,40,0),2)</f>
        <v>992515.57</v>
      </c>
      <c r="AP70" s="104">
        <f>ROUND(VLOOKUP($B70,'[4]3.ข้อมูลงบทดลองปัจจุบัน'!$A$5:$CL$846,41,0),2)</f>
        <v>0</v>
      </c>
      <c r="AQ70" s="104">
        <f>ROUND(VLOOKUP($B70,'[4]3.ข้อมูลงบทดลองปัจจุบัน'!$A$5:$CL$846,42,0),2)</f>
        <v>0</v>
      </c>
      <c r="AR70" s="104">
        <f>ROUND(VLOOKUP($B70,'[4]3.ข้อมูลงบทดลองปัจจุบัน'!$A$5:$CL$846,43,0),2)</f>
        <v>0</v>
      </c>
      <c r="AS70" s="104">
        <f>ROUND(VLOOKUP($B70,'[4]3.ข้อมูลงบทดลองปัจจุบัน'!$A$5:$CL$846,44,0),2)</f>
        <v>0</v>
      </c>
      <c r="AT70" s="104">
        <f>ROUND(VLOOKUP($B70,'[4]3.ข้อมูลงบทดลองปัจจุบัน'!$A$5:$CL$846,45,0),2)</f>
        <v>0</v>
      </c>
      <c r="AU70" s="104">
        <f>ROUND(VLOOKUP($B70,'[4]3.ข้อมูลงบทดลองปัจจุบัน'!$A$5:$CL$846,46,0),2)</f>
        <v>0</v>
      </c>
      <c r="AV70" s="104">
        <f>ROUND(VLOOKUP($B70,'[4]3.ข้อมูลงบทดลองปัจจุบัน'!$A$5:$CL$846,47,0),2)</f>
        <v>0</v>
      </c>
      <c r="AW70" s="104">
        <f>ROUND(VLOOKUP($B70,'[4]3.ข้อมูลงบทดลองปัจจุบัน'!$A$5:$CL$846,48,0),2)</f>
        <v>0</v>
      </c>
      <c r="AX70" s="104">
        <f>ROUND(VLOOKUP($B70,'[4]3.ข้อมูลงบทดลองปัจจุบัน'!$A$5:$CL$846,49,0),2)</f>
        <v>52500</v>
      </c>
      <c r="AY70" s="104">
        <f>ROUND(VLOOKUP($B70,'[4]3.ข้อมูลงบทดลองปัจจุบัน'!$A$5:$CL$846,50,0),2)</f>
        <v>0</v>
      </c>
      <c r="AZ70" s="104">
        <f>ROUND(VLOOKUP($B70,'[4]3.ข้อมูลงบทดลองปัจจุบัน'!$A$5:$CL$846,51,0),2)</f>
        <v>0</v>
      </c>
      <c r="BA70" s="104">
        <f>ROUND(VLOOKUP($B70,'[4]3.ข้อมูลงบทดลองปัจจุบัน'!$A$5:$CL$846,52,0),2)</f>
        <v>0</v>
      </c>
      <c r="BB70" s="104">
        <f>ROUND(VLOOKUP($B70,'[4]3.ข้อมูลงบทดลองปัจจุบัน'!$A$5:$CL$846,53,0),2)</f>
        <v>0</v>
      </c>
      <c r="BC70" s="104">
        <f>ROUND(VLOOKUP($B70,'[4]3.ข้อมูลงบทดลองปัจจุบัน'!$A$5:$CL$846,54,0),2)</f>
        <v>0</v>
      </c>
      <c r="BD70" s="104">
        <f>ROUND(VLOOKUP($B70,'[4]3.ข้อมูลงบทดลองปัจจุบัน'!$A$5:$CL$846,55,0),2)</f>
        <v>0</v>
      </c>
      <c r="BE70" s="104">
        <f>ROUND(VLOOKUP($B70,'[4]3.ข้อมูลงบทดลองปัจจุบัน'!$A$5:$CL$846,56,0),2)</f>
        <v>2582490</v>
      </c>
      <c r="BF70" s="104">
        <f>ROUND(VLOOKUP($B70,'[4]3.ข้อมูลงบทดลองปัจจุบัน'!$A$5:$CL$846,57,0),2)</f>
        <v>1076403</v>
      </c>
      <c r="BG70" s="104">
        <f>ROUND(VLOOKUP($B70,'[4]3.ข้อมูลงบทดลองปัจจุบัน'!$A$5:$CL$846,58,0),2)</f>
        <v>0</v>
      </c>
      <c r="BH70" s="104">
        <f>ROUND(VLOOKUP($B70,'[4]3.ข้อมูลงบทดลองปัจจุบัน'!$A$5:$CL$846,59,0),2)</f>
        <v>14448598.5</v>
      </c>
      <c r="BI70" s="104">
        <f>ROUND(VLOOKUP($B70,'[4]3.ข้อมูลงบทดลองปัจจุบัน'!$A$5:$CL$846,60,0),2)</f>
        <v>420158.51</v>
      </c>
      <c r="BJ70" s="104">
        <f>ROUND(VLOOKUP($B70,'[4]3.ข้อมูลงบทดลองปัจจุบัน'!$A$5:$CL$846,61,0),2)</f>
        <v>0</v>
      </c>
      <c r="BK70" s="104">
        <f>ROUND(VLOOKUP($B70,'[4]3.ข้อมูลงบทดลองปัจจุบัน'!$A$5:$CL$846,62,0),2)</f>
        <v>795963</v>
      </c>
      <c r="BL70" s="104">
        <f>ROUND(VLOOKUP($B70,'[4]3.ข้อมูลงบทดลองปัจจุบัน'!$A$5:$CL$846,63,0),2)</f>
        <v>0</v>
      </c>
      <c r="BM70" s="104">
        <f>ROUND(VLOOKUP($B70,'[4]3.ข้อมูลงบทดลองปัจจุบัน'!$A$5:$CL$846,64,0),2)</f>
        <v>0</v>
      </c>
      <c r="BN70" s="104">
        <f>ROUND(VLOOKUP($B70,'[4]3.ข้อมูลงบทดลองปัจจุบัน'!$A$5:$CL$846,65,0),2)</f>
        <v>0</v>
      </c>
      <c r="BO70" s="104">
        <f>ROUND(VLOOKUP($B70,'[4]3.ข้อมูลงบทดลองปัจจุบัน'!$A$5:$CL$846,66,0),2)</f>
        <v>13200</v>
      </c>
      <c r="BP70" s="104">
        <f>ROUND(VLOOKUP($B70,'[4]3.ข้อมูลงบทดลองปัจจุบัน'!$A$5:$CL$846,67,0),2)</f>
        <v>0</v>
      </c>
      <c r="BQ70" s="104">
        <f>ROUND(VLOOKUP($B70,'[4]3.ข้อมูลงบทดลองปัจจุบัน'!$A$5:$CL$846,68,0),2)</f>
        <v>0</v>
      </c>
      <c r="BR70" s="104">
        <f>ROUND(VLOOKUP($B70,'[4]3.ข้อมูลงบทดลองปัจจุบัน'!$A$5:$CL$846,69,0),2)</f>
        <v>365520</v>
      </c>
      <c r="BS70" s="104">
        <f>ROUND(VLOOKUP($B70,'[4]3.ข้อมูลงบทดลองปัจจุบัน'!$A$5:$CL$846,70,0),2)</f>
        <v>0</v>
      </c>
      <c r="BT70" s="104">
        <f>ROUND(VLOOKUP($B70,'[4]3.ข้อมูลงบทดลองปัจจุบัน'!$A$5:$CL$846,71,0),2)</f>
        <v>0</v>
      </c>
      <c r="BU70" s="104">
        <f>ROUND(VLOOKUP($B70,'[4]3.ข้อมูลงบทดลองปัจจุบัน'!$A$5:$CL$846,72,0),2)</f>
        <v>3165700</v>
      </c>
      <c r="BV70" s="104">
        <f>ROUND(VLOOKUP($B70,'[4]3.ข้อมูลงบทดลองปัจจุบัน'!$A$5:$CL$846,73,0),2)</f>
        <v>0</v>
      </c>
      <c r="BW70" s="104">
        <f>ROUND(VLOOKUP($B70,'[4]3.ข้อมูลงบทดลองปัจจุบัน'!$A$5:$CL$846,74,0),2)</f>
        <v>0</v>
      </c>
      <c r="BX70" s="104">
        <f>ROUND(VLOOKUP($B70,'[4]3.ข้อมูลงบทดลองปัจจุบัน'!$A$5:$CL$846,75,0),2)</f>
        <v>0</v>
      </c>
      <c r="BY70" s="104">
        <f>ROUND(VLOOKUP($B70,'[4]3.ข้อมูลงบทดลองปัจจุบัน'!$A$5:$CL$846,76,0),2)</f>
        <v>0</v>
      </c>
      <c r="BZ70" s="104">
        <f>ROUND(VLOOKUP($B70,'[4]3.ข้อมูลงบทดลองปัจจุบัน'!$A$5:$CL$846,77,0),2)</f>
        <v>45700</v>
      </c>
      <c r="CA70" s="104">
        <f>ROUND(VLOOKUP($B70,'[4]3.ข้อมูลงบทดลองปัจจุบัน'!$A$5:$CL$846,78,0),2)</f>
        <v>0</v>
      </c>
      <c r="CB70" s="104">
        <f>ROUND(VLOOKUP($B70,'[4]3.ข้อมูลงบทดลองปัจจุบัน'!$A$5:$CL$846,79,0),2)</f>
        <v>0</v>
      </c>
      <c r="CC70" s="104">
        <f>ROUND(VLOOKUP($B70,'[4]3.ข้อมูลงบทดลองปัจจุบัน'!$A$5:$CL$846,80,0),2)</f>
        <v>0</v>
      </c>
      <c r="CD70" s="104">
        <f>ROUND(VLOOKUP($B70,'[4]3.ข้อมูลงบทดลองปัจจุบัน'!$A$5:$CL$846,81,0),2)</f>
        <v>0</v>
      </c>
      <c r="CE70" s="104">
        <f>ROUND(VLOOKUP($B70,'[4]3.ข้อมูลงบทดลองปัจจุบัน'!$A$5:$CL$846,82,0),2)</f>
        <v>0</v>
      </c>
      <c r="CF70" s="104">
        <f>ROUND(VLOOKUP($B70,'[4]3.ข้อมูลงบทดลองปัจจุบัน'!$A$5:$CL$846,83,0),2)</f>
        <v>0</v>
      </c>
      <c r="CG70" s="104">
        <f>ROUND(VLOOKUP($B70,'[4]3.ข้อมูลงบทดลองปัจจุบัน'!$A$5:$CL$846,84,0),2)</f>
        <v>194250</v>
      </c>
      <c r="CH70" s="104">
        <f>ROUND(VLOOKUP($B70,'[4]3.ข้อมูลงบทดลองปัจจุบัน'!$A$5:$CL$846,85,0),2)</f>
        <v>0</v>
      </c>
      <c r="CI70" s="104">
        <f>ROUND(VLOOKUP($B70,'[4]3.ข้อมูลงบทดลองปัจจุบัน'!$A$5:$CL$846,86,0),2)</f>
        <v>0</v>
      </c>
      <c r="CJ70" s="104">
        <f>ROUND(VLOOKUP($B70,'[4]3.ข้อมูลงบทดลองปัจจุบัน'!$A$5:$CL$846,87,0),2)</f>
        <v>5500</v>
      </c>
      <c r="CK70" s="104">
        <f>ROUND(VLOOKUP($B70,'[4]3.ข้อมูลงบทดลองปัจจุบัน'!$A$5:$CL$846,88,0),2)</f>
        <v>0</v>
      </c>
      <c r="CL70" s="104">
        <f>ROUND(VLOOKUP($B70,'[4]3.ข้อมูลงบทดลองปัจจุบัน'!$A$5:$CL$846,89,0),2)</f>
        <v>0</v>
      </c>
      <c r="CM70" s="104">
        <f>ROUND(VLOOKUP($B70,'[4]3.ข้อมูลงบทดลองปัจจุบัน'!$A$5:$CL$846,90,0),2)</f>
        <v>0</v>
      </c>
      <c r="CO70" s="97"/>
    </row>
    <row r="71" spans="1:93" x14ac:dyDescent="0.7">
      <c r="A71" s="18" t="s">
        <v>497</v>
      </c>
      <c r="B71" s="18" t="s">
        <v>532</v>
      </c>
      <c r="C71" s="19" t="s">
        <v>533</v>
      </c>
      <c r="D71" s="104">
        <f>ROUND(VLOOKUP($B71,'[4]3.ข้อมูลงบทดลองปัจจุบัน'!$A$5:$CL$846,3,0),2)</f>
        <v>28887</v>
      </c>
      <c r="E71" s="104">
        <f>ROUND(VLOOKUP($B71,'[4]3.ข้อมูลงบทดลองปัจจุบัน'!$A$5:$CL$846,4,0),2)</f>
        <v>0</v>
      </c>
      <c r="F71" s="104">
        <f>ROUND(VLOOKUP($B71,'[4]3.ข้อมูลงบทดลองปัจจุบัน'!$A$5:$CL$846,5,0),2)</f>
        <v>2398886.2400000002</v>
      </c>
      <c r="G71" s="104">
        <f>ROUND(VLOOKUP($B71,'[4]3.ข้อมูลงบทดลองปัจจุบัน'!$A$5:$CL$846,6,0),2)</f>
        <v>175621</v>
      </c>
      <c r="H71" s="104">
        <f>ROUND(VLOOKUP($B71,'[4]3.ข้อมูลงบทดลองปัจจุบัน'!$A$5:$CL$846,7,0),2)</f>
        <v>0</v>
      </c>
      <c r="I71" s="104">
        <f>ROUND(VLOOKUP($B71,'[4]3.ข้อมูลงบทดลองปัจจุบัน'!$A$5:$CL$846,8,0),2)</f>
        <v>84720</v>
      </c>
      <c r="J71" s="104">
        <f>ROUND(VLOOKUP($B71,'[4]3.ข้อมูลงบทดลองปัจจุบัน'!$A$5:$CL$846,9,0),2)</f>
        <v>0</v>
      </c>
      <c r="K71" s="104">
        <f>ROUND(VLOOKUP($B71,'[4]3.ข้อมูลงบทดลองปัจจุบัน'!$A$5:$CL$846,10,0),2)</f>
        <v>22706</v>
      </c>
      <c r="L71" s="104">
        <f>ROUND(VLOOKUP($B71,'[4]3.ข้อมูลงบทดลองปัจจุบัน'!$A$5:$CL$846,11,0),2)</f>
        <v>476027</v>
      </c>
      <c r="M71" s="104">
        <f>ROUND(VLOOKUP($B71,'[4]3.ข้อมูลงบทดลองปัจจุบัน'!$A$5:$CL$846,12,0),2)</f>
        <v>118540</v>
      </c>
      <c r="N71" s="104">
        <f>ROUND(VLOOKUP($B71,'[4]3.ข้อมูลงบทดลองปัจจุบัน'!$A$5:$CL$846,13,0),2)</f>
        <v>0</v>
      </c>
      <c r="O71" s="104">
        <f>ROUND(VLOOKUP($B71,'[4]3.ข้อมูลงบทดลองปัจจุบัน'!$A$5:$CL$846,14,0),2)</f>
        <v>0</v>
      </c>
      <c r="P71" s="104">
        <f>ROUND(VLOOKUP($B71,'[4]3.ข้อมูลงบทดลองปัจจุบัน'!$A$5:$CL$846,15,0),2)</f>
        <v>2888839.63</v>
      </c>
      <c r="Q71" s="104">
        <f>ROUND(VLOOKUP($B71,'[4]3.ข้อมูลงบทดลองปัจจุบัน'!$A$5:$CL$846,16,0),2)</f>
        <v>0</v>
      </c>
      <c r="R71" s="104">
        <f>ROUND(VLOOKUP($B71,'[4]3.ข้อมูลงบทดลองปัจจุบัน'!$A$5:$CL$846,17,0),2)</f>
        <v>216340</v>
      </c>
      <c r="S71" s="104">
        <f>ROUND(VLOOKUP($B71,'[4]3.ข้อมูลงบทดลองปัจจุบัน'!$A$5:$CL$846,18,0),2)</f>
        <v>150094.25</v>
      </c>
      <c r="T71" s="104">
        <f>ROUND(VLOOKUP($B71,'[4]3.ข้อมูลงบทดลองปัจจุบัน'!$A$5:$CL$846,19,0),2)</f>
        <v>191185.99</v>
      </c>
      <c r="U71" s="104">
        <f>ROUND(VLOOKUP($B71,'[4]3.ข้อมูลงบทดลองปัจจุบัน'!$A$5:$CL$846,20,0),2)</f>
        <v>491866</v>
      </c>
      <c r="V71" s="104">
        <f>ROUND(VLOOKUP($B71,'[4]3.ข้อมูลงบทดลองปัจจุบัน'!$A$5:$CL$846,21,0),2)</f>
        <v>402135</v>
      </c>
      <c r="W71" s="104">
        <f>ROUND(VLOOKUP($B71,'[4]3.ข้อมูลงบทดลองปัจจุบัน'!$A$5:$CL$846,22,0),2)</f>
        <v>331519</v>
      </c>
      <c r="X71" s="104">
        <f>ROUND(VLOOKUP($B71,'[4]3.ข้อมูลงบทดลองปัจจุบัน'!$A$5:$CL$846,23,0),2)</f>
        <v>0</v>
      </c>
      <c r="Y71" s="104">
        <f>ROUND(VLOOKUP($B71,'[4]3.ข้อมูลงบทดลองปัจจุบัน'!$A$5:$CL$846,24,0),2)</f>
        <v>0</v>
      </c>
      <c r="Z71" s="104">
        <f>ROUND(VLOOKUP($B71,'[4]3.ข้อมูลงบทดลองปัจจุบัน'!$A$5:$CL$846,25,0),2)</f>
        <v>0</v>
      </c>
      <c r="AA71" s="104">
        <f>ROUND(VLOOKUP($B71,'[4]3.ข้อมูลงบทดลองปัจจุบัน'!$A$5:$CL$846,26,0),2)</f>
        <v>0</v>
      </c>
      <c r="AB71" s="104">
        <f>ROUND(VLOOKUP($B71,'[4]3.ข้อมูลงบทดลองปัจจุบัน'!$A$5:$CL$846,27,0),2)</f>
        <v>0</v>
      </c>
      <c r="AC71" s="104">
        <f>ROUND(VLOOKUP($B71,'[4]3.ข้อมูลงบทดลองปัจจุบัน'!$A$5:$CL$846,28,0),2)</f>
        <v>125065</v>
      </c>
      <c r="AD71" s="104">
        <f>ROUND(VLOOKUP($B71,'[4]3.ข้อมูลงบทดลองปัจจุบัน'!$A$5:$CL$846,29,0),2)</f>
        <v>0</v>
      </c>
      <c r="AE71" s="104">
        <f>ROUND(VLOOKUP($B71,'[4]3.ข้อมูลงบทดลองปัจจุบัน'!$A$5:$CL$846,30,0),2)</f>
        <v>0</v>
      </c>
      <c r="AF71" s="104">
        <f>ROUND(VLOOKUP($B71,'[4]3.ข้อมูลงบทดลองปัจจุบัน'!$A$5:$CL$846,31,0),2)</f>
        <v>0</v>
      </c>
      <c r="AG71" s="104">
        <f>ROUND(VLOOKUP($B71,'[4]3.ข้อมูลงบทดลองปัจจุบัน'!$A$5:$CL$846,32,0),2)</f>
        <v>0</v>
      </c>
      <c r="AH71" s="104">
        <f>ROUND(VLOOKUP($B71,'[4]3.ข้อมูลงบทดลองปัจจุบัน'!$A$5:$CL$846,33,0),2)</f>
        <v>0</v>
      </c>
      <c r="AI71" s="104">
        <f>ROUND(VLOOKUP($B71,'[4]3.ข้อมูลงบทดลองปัจจุบัน'!$A$5:$CL$846,34,0),2)</f>
        <v>0</v>
      </c>
      <c r="AJ71" s="104">
        <f>ROUND(VLOOKUP($B71,'[4]3.ข้อมูลงบทดลองปัจจุบัน'!$A$5:$CL$846,35,0),2)</f>
        <v>0</v>
      </c>
      <c r="AK71" s="104">
        <f>ROUND(VLOOKUP($B71,'[4]3.ข้อมูลงบทดลองปัจจุบัน'!$A$5:$CL$846,36,0),2)</f>
        <v>0</v>
      </c>
      <c r="AL71" s="104">
        <f>ROUND(VLOOKUP($B71,'[4]3.ข้อมูลงบทดลองปัจจุบัน'!$A$5:$CL$846,37,0),2)</f>
        <v>14018</v>
      </c>
      <c r="AM71" s="104">
        <f>ROUND(VLOOKUP($B71,'[4]3.ข้อมูลงบทดลองปัจจุบัน'!$A$5:$CL$846,38,0),2)</f>
        <v>0</v>
      </c>
      <c r="AN71" s="104">
        <f>ROUND(VLOOKUP($B71,'[4]3.ข้อมูลงบทดลองปัจจุบัน'!$A$5:$CL$846,39,0),2)</f>
        <v>0</v>
      </c>
      <c r="AO71" s="104">
        <f>ROUND(VLOOKUP($B71,'[4]3.ข้อมูลงบทดลองปัจจุบัน'!$A$5:$CL$846,40,0),2)</f>
        <v>793787.26</v>
      </c>
      <c r="AP71" s="104">
        <f>ROUND(VLOOKUP($B71,'[4]3.ข้อมูลงบทดลองปัจจุบัน'!$A$5:$CL$846,41,0),2)</f>
        <v>0</v>
      </c>
      <c r="AQ71" s="104">
        <f>ROUND(VLOOKUP($B71,'[4]3.ข้อมูลงบทดลองปัจจุบัน'!$A$5:$CL$846,42,0),2)</f>
        <v>0</v>
      </c>
      <c r="AR71" s="104">
        <f>ROUND(VLOOKUP($B71,'[4]3.ข้อมูลงบทดลองปัจจุบัน'!$A$5:$CL$846,43,0),2)</f>
        <v>0</v>
      </c>
      <c r="AS71" s="104">
        <f>ROUND(VLOOKUP($B71,'[4]3.ข้อมูลงบทดลองปัจจุบัน'!$A$5:$CL$846,44,0),2)</f>
        <v>126000</v>
      </c>
      <c r="AT71" s="104">
        <f>ROUND(VLOOKUP($B71,'[4]3.ข้อมูลงบทดลองปัจจุบัน'!$A$5:$CL$846,45,0),2)</f>
        <v>0</v>
      </c>
      <c r="AU71" s="104">
        <f>ROUND(VLOOKUP($B71,'[4]3.ข้อมูลงบทดลองปัจจุบัน'!$A$5:$CL$846,46,0),2)</f>
        <v>0</v>
      </c>
      <c r="AV71" s="104">
        <f>ROUND(VLOOKUP($B71,'[4]3.ข้อมูลงบทดลองปัจจุบัน'!$A$5:$CL$846,47,0),2)</f>
        <v>0</v>
      </c>
      <c r="AW71" s="104">
        <f>ROUND(VLOOKUP($B71,'[4]3.ข้อมูลงบทดลองปัจจุบัน'!$A$5:$CL$846,48,0),2)</f>
        <v>0</v>
      </c>
      <c r="AX71" s="104">
        <f>ROUND(VLOOKUP($B71,'[4]3.ข้อมูลงบทดลองปัจจุบัน'!$A$5:$CL$846,49,0),2)</f>
        <v>45900</v>
      </c>
      <c r="AY71" s="104">
        <f>ROUND(VLOOKUP($B71,'[4]3.ข้อมูลงบทดลองปัจจุบัน'!$A$5:$CL$846,50,0),2)</f>
        <v>0</v>
      </c>
      <c r="AZ71" s="104">
        <f>ROUND(VLOOKUP($B71,'[4]3.ข้อมูลงบทดลองปัจจุบัน'!$A$5:$CL$846,51,0),2)</f>
        <v>0</v>
      </c>
      <c r="BA71" s="104">
        <f>ROUND(VLOOKUP($B71,'[4]3.ข้อมูลงบทดลองปัจจุบัน'!$A$5:$CL$846,52,0),2)</f>
        <v>0</v>
      </c>
      <c r="BB71" s="104">
        <f>ROUND(VLOOKUP($B71,'[4]3.ข้อมูลงบทดลองปัจจุบัน'!$A$5:$CL$846,53,0),2)</f>
        <v>0</v>
      </c>
      <c r="BC71" s="104">
        <f>ROUND(VLOOKUP($B71,'[4]3.ข้อมูลงบทดลองปัจจุบัน'!$A$5:$CL$846,54,0),2)</f>
        <v>0</v>
      </c>
      <c r="BD71" s="104">
        <f>ROUND(VLOOKUP($B71,'[4]3.ข้อมูลงบทดลองปัจจุบัน'!$A$5:$CL$846,55,0),2)</f>
        <v>0</v>
      </c>
      <c r="BE71" s="104">
        <f>ROUND(VLOOKUP($B71,'[4]3.ข้อมูลงบทดลองปัจจุบัน'!$A$5:$CL$846,56,0),2)</f>
        <v>71470</v>
      </c>
      <c r="BF71" s="104">
        <f>ROUND(VLOOKUP($B71,'[4]3.ข้อมูลงบทดลองปัจจุบัน'!$A$5:$CL$846,57,0),2)</f>
        <v>0</v>
      </c>
      <c r="BG71" s="104">
        <f>ROUND(VLOOKUP($B71,'[4]3.ข้อมูลงบทดลองปัจจุบัน'!$A$5:$CL$846,58,0),2)</f>
        <v>0</v>
      </c>
      <c r="BH71" s="104">
        <f>ROUND(VLOOKUP($B71,'[4]3.ข้อมูลงบทดลองปัจจุบัน'!$A$5:$CL$846,59,0),2)</f>
        <v>7462735</v>
      </c>
      <c r="BI71" s="104">
        <f>ROUND(VLOOKUP($B71,'[4]3.ข้อมูลงบทดลองปัจจุบัน'!$A$5:$CL$846,60,0),2)</f>
        <v>519501.15</v>
      </c>
      <c r="BJ71" s="104">
        <f>ROUND(VLOOKUP($B71,'[4]3.ข้อมูลงบทดลองปัจจุบัน'!$A$5:$CL$846,61,0),2)</f>
        <v>122150</v>
      </c>
      <c r="BK71" s="104">
        <f>ROUND(VLOOKUP($B71,'[4]3.ข้อมูลงบทดลองปัจจุบัน'!$A$5:$CL$846,62,0),2)</f>
        <v>335251</v>
      </c>
      <c r="BL71" s="104">
        <f>ROUND(VLOOKUP($B71,'[4]3.ข้อมูลงบทดลองปัจจุบัน'!$A$5:$CL$846,63,0),2)</f>
        <v>0</v>
      </c>
      <c r="BM71" s="104">
        <f>ROUND(VLOOKUP($B71,'[4]3.ข้อมูลงบทดลองปัจจุบัน'!$A$5:$CL$846,64,0),2)</f>
        <v>0</v>
      </c>
      <c r="BN71" s="104">
        <f>ROUND(VLOOKUP($B71,'[4]3.ข้อมูลงบทดลองปัจจุบัน'!$A$5:$CL$846,65,0),2)</f>
        <v>0</v>
      </c>
      <c r="BO71" s="104">
        <f>ROUND(VLOOKUP($B71,'[4]3.ข้อมูลงบทดลองปัจจุบัน'!$A$5:$CL$846,66,0),2)</f>
        <v>0</v>
      </c>
      <c r="BP71" s="104">
        <f>ROUND(VLOOKUP($B71,'[4]3.ข้อมูลงบทดลองปัจจุบัน'!$A$5:$CL$846,67,0),2)</f>
        <v>0</v>
      </c>
      <c r="BQ71" s="104">
        <f>ROUND(VLOOKUP($B71,'[4]3.ข้อมูลงบทดลองปัจจุบัน'!$A$5:$CL$846,68,0),2)</f>
        <v>0</v>
      </c>
      <c r="BR71" s="104">
        <f>ROUND(VLOOKUP($B71,'[4]3.ข้อมูลงบทดลองปัจจุบัน'!$A$5:$CL$846,69,0),2)</f>
        <v>0</v>
      </c>
      <c r="BS71" s="104">
        <f>ROUND(VLOOKUP($B71,'[4]3.ข้อมูลงบทดลองปัจจุบัน'!$A$5:$CL$846,70,0),2)</f>
        <v>0</v>
      </c>
      <c r="BT71" s="104">
        <f>ROUND(VLOOKUP($B71,'[4]3.ข้อมูลงบทดลองปัจจุบัน'!$A$5:$CL$846,71,0),2)</f>
        <v>0</v>
      </c>
      <c r="BU71" s="104">
        <f>ROUND(VLOOKUP($B71,'[4]3.ข้อมูลงบทดลองปัจจุบัน'!$A$5:$CL$846,72,0),2)</f>
        <v>1469620</v>
      </c>
      <c r="BV71" s="104">
        <f>ROUND(VLOOKUP($B71,'[4]3.ข้อมูลงบทดลองปัจจุบัน'!$A$5:$CL$846,73,0),2)</f>
        <v>0</v>
      </c>
      <c r="BW71" s="104">
        <f>ROUND(VLOOKUP($B71,'[4]3.ข้อมูลงบทดลองปัจจุบัน'!$A$5:$CL$846,74,0),2)</f>
        <v>0</v>
      </c>
      <c r="BX71" s="104">
        <f>ROUND(VLOOKUP($B71,'[4]3.ข้อมูลงบทดลองปัจจุบัน'!$A$5:$CL$846,75,0),2)</f>
        <v>0</v>
      </c>
      <c r="BY71" s="104">
        <f>ROUND(VLOOKUP($B71,'[4]3.ข้อมูลงบทดลองปัจจุบัน'!$A$5:$CL$846,76,0),2)</f>
        <v>0</v>
      </c>
      <c r="BZ71" s="104">
        <f>ROUND(VLOOKUP($B71,'[4]3.ข้อมูลงบทดลองปัจจุบัน'!$A$5:$CL$846,77,0),2)</f>
        <v>16200</v>
      </c>
      <c r="CA71" s="104">
        <f>ROUND(VLOOKUP($B71,'[4]3.ข้อมูลงบทดลองปัจจุบัน'!$A$5:$CL$846,78,0),2)</f>
        <v>0</v>
      </c>
      <c r="CB71" s="104">
        <f>ROUND(VLOOKUP($B71,'[4]3.ข้อมูลงบทดลองปัจจุบัน'!$A$5:$CL$846,79,0),2)</f>
        <v>0</v>
      </c>
      <c r="CC71" s="104">
        <f>ROUND(VLOOKUP($B71,'[4]3.ข้อมูลงบทดลองปัจจุบัน'!$A$5:$CL$846,80,0),2)</f>
        <v>0</v>
      </c>
      <c r="CD71" s="104">
        <f>ROUND(VLOOKUP($B71,'[4]3.ข้อมูลงบทดลองปัจจุบัน'!$A$5:$CL$846,81,0),2)</f>
        <v>0</v>
      </c>
      <c r="CE71" s="104">
        <f>ROUND(VLOOKUP($B71,'[4]3.ข้อมูลงบทดลองปัจจุบัน'!$A$5:$CL$846,82,0),2)</f>
        <v>0</v>
      </c>
      <c r="CF71" s="104">
        <f>ROUND(VLOOKUP($B71,'[4]3.ข้อมูลงบทดลองปัจจุบัน'!$A$5:$CL$846,83,0),2)</f>
        <v>0</v>
      </c>
      <c r="CG71" s="104">
        <f>ROUND(VLOOKUP($B71,'[4]3.ข้อมูลงบทดลองปัจจุบัน'!$A$5:$CL$846,84,0),2)</f>
        <v>0</v>
      </c>
      <c r="CH71" s="104">
        <f>ROUND(VLOOKUP($B71,'[4]3.ข้อมูลงบทดลองปัจจุบัน'!$A$5:$CL$846,85,0),2)</f>
        <v>37500</v>
      </c>
      <c r="CI71" s="104">
        <f>ROUND(VLOOKUP($B71,'[4]3.ข้อมูลงบทดลองปัจจุบัน'!$A$5:$CL$846,86,0),2)</f>
        <v>0</v>
      </c>
      <c r="CJ71" s="104">
        <f>ROUND(VLOOKUP($B71,'[4]3.ข้อมูลงบทดลองปัจจุบัน'!$A$5:$CL$846,87,0),2)</f>
        <v>0</v>
      </c>
      <c r="CK71" s="104">
        <f>ROUND(VLOOKUP($B71,'[4]3.ข้อมูลงบทดลองปัจจุบัน'!$A$5:$CL$846,88,0),2)</f>
        <v>0</v>
      </c>
      <c r="CL71" s="104">
        <f>ROUND(VLOOKUP($B71,'[4]3.ข้อมูลงบทดลองปัจจุบัน'!$A$5:$CL$846,89,0),2)</f>
        <v>0</v>
      </c>
      <c r="CM71" s="104">
        <f>ROUND(VLOOKUP($B71,'[4]3.ข้อมูลงบทดลองปัจจุบัน'!$A$5:$CL$846,90,0),2)</f>
        <v>778550</v>
      </c>
      <c r="CO71" s="97"/>
    </row>
    <row r="72" spans="1:93" x14ac:dyDescent="0.7">
      <c r="A72" s="18" t="s">
        <v>497</v>
      </c>
      <c r="B72" s="18" t="s">
        <v>534</v>
      </c>
      <c r="C72" s="19" t="s">
        <v>535</v>
      </c>
      <c r="D72" s="104">
        <f>ROUND(VLOOKUP($B72,'[4]3.ข้อมูลงบทดลองปัจจุบัน'!$A$5:$CL$846,3,0),2)</f>
        <v>3649210.17</v>
      </c>
      <c r="E72" s="104">
        <f>ROUND(VLOOKUP($B72,'[4]3.ข้อมูลงบทดลองปัจจุบัน'!$A$5:$CL$846,4,0),2)</f>
        <v>0</v>
      </c>
      <c r="F72" s="104">
        <f>ROUND(VLOOKUP($B72,'[4]3.ข้อมูลงบทดลองปัจจุบัน'!$A$5:$CL$846,5,0),2)</f>
        <v>144000</v>
      </c>
      <c r="G72" s="104">
        <f>ROUND(VLOOKUP($B72,'[4]3.ข้อมูลงบทดลองปัจจุบัน'!$A$5:$CL$846,6,0),2)</f>
        <v>398960</v>
      </c>
      <c r="H72" s="104">
        <f>ROUND(VLOOKUP($B72,'[4]3.ข้อมูลงบทดลองปัจจุบัน'!$A$5:$CL$846,7,0),2)</f>
        <v>212040</v>
      </c>
      <c r="I72" s="104">
        <f>ROUND(VLOOKUP($B72,'[4]3.ข้อมูลงบทดลองปัจจุบัน'!$A$5:$CL$846,8,0),2)</f>
        <v>0</v>
      </c>
      <c r="J72" s="104">
        <f>ROUND(VLOOKUP($B72,'[4]3.ข้อมูลงบทดลองปัจจุบัน'!$A$5:$CL$846,9,0),2)</f>
        <v>360601</v>
      </c>
      <c r="K72" s="104">
        <f>ROUND(VLOOKUP($B72,'[4]3.ข้อมูลงบทดลองปัจจุบัน'!$A$5:$CL$846,10,0),2)</f>
        <v>350600</v>
      </c>
      <c r="L72" s="104">
        <f>ROUND(VLOOKUP($B72,'[4]3.ข้อมูลงบทดลองปัจจุบัน'!$A$5:$CL$846,11,0),2)</f>
        <v>150480</v>
      </c>
      <c r="M72" s="104">
        <f>ROUND(VLOOKUP($B72,'[4]3.ข้อมูลงบทดลองปัจจุบัน'!$A$5:$CL$846,12,0),2)</f>
        <v>0</v>
      </c>
      <c r="N72" s="104">
        <f>ROUND(VLOOKUP($B72,'[4]3.ข้อมูลงบทดลองปัจจุบัน'!$A$5:$CL$846,13,0),2)</f>
        <v>0</v>
      </c>
      <c r="O72" s="104">
        <f>ROUND(VLOOKUP($B72,'[4]3.ข้อมูลงบทดลองปัจจุบัน'!$A$5:$CL$846,14,0),2)</f>
        <v>148170</v>
      </c>
      <c r="P72" s="104">
        <f>ROUND(VLOOKUP($B72,'[4]3.ข้อมูลงบทดลองปัจจุบัน'!$A$5:$CL$846,15,0),2)</f>
        <v>489491.94</v>
      </c>
      <c r="Q72" s="104">
        <f>ROUND(VLOOKUP($B72,'[4]3.ข้อมูลงบทดลองปัจจุบัน'!$A$5:$CL$846,16,0),2)</f>
        <v>0</v>
      </c>
      <c r="R72" s="104">
        <f>ROUND(VLOOKUP($B72,'[4]3.ข้อมูลงบทดลองปัจจุบัน'!$A$5:$CL$846,17,0),2)</f>
        <v>570640</v>
      </c>
      <c r="S72" s="104">
        <f>ROUND(VLOOKUP($B72,'[4]3.ข้อมูลงบทดลองปัจจุบัน'!$A$5:$CL$846,18,0),2)</f>
        <v>249660</v>
      </c>
      <c r="T72" s="104">
        <f>ROUND(VLOOKUP($B72,'[4]3.ข้อมูลงบทดลองปัจจุบัน'!$A$5:$CL$846,19,0),2)</f>
        <v>374960</v>
      </c>
      <c r="U72" s="104">
        <f>ROUND(VLOOKUP($B72,'[4]3.ข้อมูลงบทดลองปัจจุบัน'!$A$5:$CL$846,20,0),2)</f>
        <v>731180</v>
      </c>
      <c r="V72" s="104">
        <f>ROUND(VLOOKUP($B72,'[4]3.ข้อมูลงบทดลองปัจจุบัน'!$A$5:$CL$846,21,0),2)</f>
        <v>182000</v>
      </c>
      <c r="W72" s="104">
        <f>ROUND(VLOOKUP($B72,'[4]3.ข้อมูลงบทดลองปัจจุบัน'!$A$5:$CL$846,22,0),2)</f>
        <v>0</v>
      </c>
      <c r="X72" s="104">
        <f>ROUND(VLOOKUP($B72,'[4]3.ข้อมูลงบทดลองปัจจุบัน'!$A$5:$CL$846,23,0),2)</f>
        <v>1965878.06</v>
      </c>
      <c r="Y72" s="104">
        <f>ROUND(VLOOKUP($B72,'[4]3.ข้อมูลงบทดลองปัจจุบัน'!$A$5:$CL$846,24,0),2)</f>
        <v>252770</v>
      </c>
      <c r="Z72" s="104">
        <f>ROUND(VLOOKUP($B72,'[4]3.ข้อมูลงบทดลองปัจจุบัน'!$A$5:$CL$846,25,0),2)</f>
        <v>0</v>
      </c>
      <c r="AA72" s="104">
        <f>ROUND(VLOOKUP($B72,'[4]3.ข้อมูลงบทดลองปัจจุบัน'!$A$5:$CL$846,26,0),2)</f>
        <v>189220</v>
      </c>
      <c r="AB72" s="104">
        <f>ROUND(VLOOKUP($B72,'[4]3.ข้อมูลงบทดลองปัจจุบัน'!$A$5:$CL$846,27,0),2)</f>
        <v>182000</v>
      </c>
      <c r="AC72" s="104">
        <f>ROUND(VLOOKUP($B72,'[4]3.ข้อมูลงบทดลองปัจจุบัน'!$A$5:$CL$846,28,0),2)</f>
        <v>183500</v>
      </c>
      <c r="AD72" s="104">
        <f>ROUND(VLOOKUP($B72,'[4]3.ข้อมูลงบทดลองปัจจุบัน'!$A$5:$CL$846,29,0),2)</f>
        <v>0</v>
      </c>
      <c r="AE72" s="104">
        <f>ROUND(VLOOKUP($B72,'[4]3.ข้อมูลงบทดลองปัจจุบัน'!$A$5:$CL$846,30,0),2)</f>
        <v>334172.56</v>
      </c>
      <c r="AF72" s="104">
        <f>ROUND(VLOOKUP($B72,'[4]3.ข้อมูลงบทดลองปัจจุบัน'!$A$5:$CL$846,31,0),2)</f>
        <v>182000</v>
      </c>
      <c r="AG72" s="104">
        <f>ROUND(VLOOKUP($B72,'[4]3.ข้อมูลงบทดลองปัจจุบัน'!$A$5:$CL$846,32,0),2)</f>
        <v>0</v>
      </c>
      <c r="AH72" s="104">
        <f>ROUND(VLOOKUP($B72,'[4]3.ข้อมูลงบทดลองปัจจุบัน'!$A$5:$CL$846,33,0),2)</f>
        <v>0</v>
      </c>
      <c r="AI72" s="104">
        <f>ROUND(VLOOKUP($B72,'[4]3.ข้อมูลงบทดลองปัจจุบัน'!$A$5:$CL$846,34,0),2)</f>
        <v>45500</v>
      </c>
      <c r="AJ72" s="104">
        <f>ROUND(VLOOKUP($B72,'[4]3.ข้อมูลงบทดลองปัจจุบัน'!$A$5:$CL$846,35,0),2)</f>
        <v>189760</v>
      </c>
      <c r="AK72" s="104">
        <f>ROUND(VLOOKUP($B72,'[4]3.ข้อมูลงบทดลองปัจจุบัน'!$A$5:$CL$846,36,0),2)</f>
        <v>0</v>
      </c>
      <c r="AL72" s="104">
        <f>ROUND(VLOOKUP($B72,'[4]3.ข้อมูลงบทดลองปัจจุบัน'!$A$5:$CL$846,37,0),2)</f>
        <v>2125732.1</v>
      </c>
      <c r="AM72" s="104">
        <f>ROUND(VLOOKUP($B72,'[4]3.ข้อมูลงบทดลองปัจจุบัน'!$A$5:$CL$846,38,0),2)</f>
        <v>243590</v>
      </c>
      <c r="AN72" s="104">
        <f>ROUND(VLOOKUP($B72,'[4]3.ข้อมูลงบทดลองปัจจุบัน'!$A$5:$CL$846,39,0),2)</f>
        <v>186299</v>
      </c>
      <c r="AO72" s="104">
        <f>ROUND(VLOOKUP($B72,'[4]3.ข้อมูลงบทดลองปัจจุบัน'!$A$5:$CL$846,40,0),2)</f>
        <v>517120</v>
      </c>
      <c r="AP72" s="104">
        <f>ROUND(VLOOKUP($B72,'[4]3.ข้อมูลงบทดลองปัจจุบัน'!$A$5:$CL$846,41,0),2)</f>
        <v>103020</v>
      </c>
      <c r="AQ72" s="104">
        <f>ROUND(VLOOKUP($B72,'[4]3.ข้อมูลงบทดลองปัจจุบัน'!$A$5:$CL$846,42,0),2)</f>
        <v>40000</v>
      </c>
      <c r="AR72" s="104">
        <f>ROUND(VLOOKUP($B72,'[4]3.ข้อมูลงบทดลองปัจจุบัน'!$A$5:$CL$846,43,0),2)</f>
        <v>182000</v>
      </c>
      <c r="AS72" s="104">
        <f>ROUND(VLOOKUP($B72,'[4]3.ข้อมูลงบทดลองปัจจุบัน'!$A$5:$CL$846,44,0),2)</f>
        <v>368220</v>
      </c>
      <c r="AT72" s="104">
        <f>ROUND(VLOOKUP($B72,'[4]3.ข้อมูลงบทดลองปัจจุบัน'!$A$5:$CL$846,45,0),2)</f>
        <v>0</v>
      </c>
      <c r="AU72" s="104">
        <f>ROUND(VLOOKUP($B72,'[4]3.ข้อมูลงบทดลองปัจจุบัน'!$A$5:$CL$846,46,0),2)</f>
        <v>655910</v>
      </c>
      <c r="AV72" s="104">
        <f>ROUND(VLOOKUP($B72,'[4]3.ข้อมูลงบทดลองปัจจุบัน'!$A$5:$CL$846,47,0),2)</f>
        <v>0</v>
      </c>
      <c r="AW72" s="104">
        <f>ROUND(VLOOKUP($B72,'[4]3.ข้อมูลงบทดลองปัจจุบัน'!$A$5:$CL$846,48,0),2)</f>
        <v>236350</v>
      </c>
      <c r="AX72" s="104">
        <f>ROUND(VLOOKUP($B72,'[4]3.ข้อมูลงบทดลองปัจจุบัน'!$A$5:$CL$846,49,0),2)</f>
        <v>100000</v>
      </c>
      <c r="AY72" s="104">
        <f>ROUND(VLOOKUP($B72,'[4]3.ข้อมูลงบทดลองปัจจุบัน'!$A$5:$CL$846,50,0),2)</f>
        <v>261210</v>
      </c>
      <c r="AZ72" s="104">
        <f>ROUND(VLOOKUP($B72,'[4]3.ข้อมูลงบทดลองปัจจุบัน'!$A$5:$CL$846,51,0),2)</f>
        <v>258500</v>
      </c>
      <c r="BA72" s="104">
        <f>ROUND(VLOOKUP($B72,'[4]3.ข้อมูลงบทดลองปัจจุบัน'!$A$5:$CL$846,52,0),2)</f>
        <v>282300</v>
      </c>
      <c r="BB72" s="104">
        <f>ROUND(VLOOKUP($B72,'[4]3.ข้อมูลงบทดลองปัจจุบัน'!$A$5:$CL$846,53,0),2)</f>
        <v>736110</v>
      </c>
      <c r="BC72" s="104">
        <f>ROUND(VLOOKUP($B72,'[4]3.ข้อมูลงบทดลองปัจจุบัน'!$A$5:$CL$846,54,0),2)</f>
        <v>0</v>
      </c>
      <c r="BD72" s="104">
        <f>ROUND(VLOOKUP($B72,'[4]3.ข้อมูลงบทดลองปัจจุบัน'!$A$5:$CL$846,55,0),2)</f>
        <v>0</v>
      </c>
      <c r="BE72" s="104">
        <f>ROUND(VLOOKUP($B72,'[4]3.ข้อมูลงบทดลองปัจจุบัน'!$A$5:$CL$846,56,0),2)</f>
        <v>1052172.8999999999</v>
      </c>
      <c r="BF72" s="104">
        <f>ROUND(VLOOKUP($B72,'[4]3.ข้อมูลงบทดลองปัจจุบัน'!$A$5:$CL$846,57,0),2)</f>
        <v>182000</v>
      </c>
      <c r="BG72" s="104">
        <f>ROUND(VLOOKUP($B72,'[4]3.ข้อมูลงบทดลองปัจจุบัน'!$A$5:$CL$846,58,0),2)</f>
        <v>339440</v>
      </c>
      <c r="BH72" s="104">
        <f>ROUND(VLOOKUP($B72,'[4]3.ข้อมูลงบทดลองปัจจุบัน'!$A$5:$CL$846,59,0),2)</f>
        <v>189280</v>
      </c>
      <c r="BI72" s="104">
        <f>ROUND(VLOOKUP($B72,'[4]3.ข้อมูลงบทดลองปัจจุบัน'!$A$5:$CL$846,60,0),2)</f>
        <v>0</v>
      </c>
      <c r="BJ72" s="104">
        <f>ROUND(VLOOKUP($B72,'[4]3.ข้อมูลงบทดลองปัจจุบัน'!$A$5:$CL$846,61,0),2)</f>
        <v>0</v>
      </c>
      <c r="BK72" s="104">
        <f>ROUND(VLOOKUP($B72,'[4]3.ข้อมูลงบทดลองปัจจุบัน'!$A$5:$CL$846,62,0),2)</f>
        <v>0</v>
      </c>
      <c r="BL72" s="104">
        <f>ROUND(VLOOKUP($B72,'[4]3.ข้อมูลงบทดลองปัจจุบัน'!$A$5:$CL$846,63,0),2)</f>
        <v>0</v>
      </c>
      <c r="BM72" s="104">
        <f>ROUND(VLOOKUP($B72,'[4]3.ข้อมูลงบทดลองปัจจุบัน'!$A$5:$CL$846,64,0),2)</f>
        <v>814345</v>
      </c>
      <c r="BN72" s="104">
        <f>ROUND(VLOOKUP($B72,'[4]3.ข้อมูลงบทดลองปัจจุบัน'!$A$5:$CL$846,65,0),2)</f>
        <v>467945.12</v>
      </c>
      <c r="BO72" s="104">
        <f>ROUND(VLOOKUP($B72,'[4]3.ข้อมูลงบทดลองปัจจุบัน'!$A$5:$CL$846,66,0),2)</f>
        <v>0</v>
      </c>
      <c r="BP72" s="104">
        <f>ROUND(VLOOKUP($B72,'[4]3.ข้อมูลงบทดลองปัจจุบัน'!$A$5:$CL$846,67,0),2)</f>
        <v>735800</v>
      </c>
      <c r="BQ72" s="104">
        <f>ROUND(VLOOKUP($B72,'[4]3.ข้อมูลงบทดลองปัจจุบัน'!$A$5:$CL$846,68,0),2)</f>
        <v>189520</v>
      </c>
      <c r="BR72" s="104">
        <f>ROUND(VLOOKUP($B72,'[4]3.ข้อมูลงบทดลองปัจจุบัน'!$A$5:$CL$846,69,0),2)</f>
        <v>213250</v>
      </c>
      <c r="BS72" s="104">
        <f>ROUND(VLOOKUP($B72,'[4]3.ข้อมูลงบทดลองปัจจุบัน'!$A$5:$CL$846,70,0),2)</f>
        <v>1641746.67</v>
      </c>
      <c r="BT72" s="104">
        <f>ROUND(VLOOKUP($B72,'[4]3.ข้อมูลงบทดลองปัจจุบัน'!$A$5:$CL$846,71,0),2)</f>
        <v>0</v>
      </c>
      <c r="BU72" s="104">
        <f>ROUND(VLOOKUP($B72,'[4]3.ข้อมูลงบทดลองปัจจุบัน'!$A$5:$CL$846,72,0),2)</f>
        <v>0</v>
      </c>
      <c r="BV72" s="104">
        <f>ROUND(VLOOKUP($B72,'[4]3.ข้อมูลงบทดลองปัจจุบัน'!$A$5:$CL$846,73,0),2)</f>
        <v>529900</v>
      </c>
      <c r="BW72" s="104">
        <f>ROUND(VLOOKUP($B72,'[4]3.ข้อมูลงบทดลองปัจจุบัน'!$A$5:$CL$846,74,0),2)</f>
        <v>182000</v>
      </c>
      <c r="BX72" s="104">
        <f>ROUND(VLOOKUP($B72,'[4]3.ข้อมูลงบทดลองปัจจุบัน'!$A$5:$CL$846,75,0),2)</f>
        <v>0</v>
      </c>
      <c r="BY72" s="104">
        <f>ROUND(VLOOKUP($B72,'[4]3.ข้อมูลงบทดลองปัจจุบัน'!$A$5:$CL$846,76,0),2)</f>
        <v>364000</v>
      </c>
      <c r="BZ72" s="104">
        <f>ROUND(VLOOKUP($B72,'[4]3.ข้อมูลงบทดลองปัจจุบัน'!$A$5:$CL$846,77,0),2)</f>
        <v>0</v>
      </c>
      <c r="CA72" s="104">
        <f>ROUND(VLOOKUP($B72,'[4]3.ข้อมูลงบทดลองปัจจุบัน'!$A$5:$CL$846,78,0),2)</f>
        <v>0</v>
      </c>
      <c r="CB72" s="104">
        <f>ROUND(VLOOKUP($B72,'[4]3.ข้อมูลงบทดลองปัจจุบัน'!$A$5:$CL$846,79,0),2)</f>
        <v>0</v>
      </c>
      <c r="CC72" s="104">
        <f>ROUND(VLOOKUP($B72,'[4]3.ข้อมูลงบทดลองปัจจุบัน'!$A$5:$CL$846,80,0),2)</f>
        <v>0</v>
      </c>
      <c r="CD72" s="104">
        <f>ROUND(VLOOKUP($B72,'[4]3.ข้อมูลงบทดลองปัจจุบัน'!$A$5:$CL$846,81,0),2)</f>
        <v>436825.16</v>
      </c>
      <c r="CE72" s="104">
        <f>ROUND(VLOOKUP($B72,'[4]3.ข้อมูลงบทดลองปัจจุบัน'!$A$5:$CL$846,82,0),2)</f>
        <v>373680</v>
      </c>
      <c r="CF72" s="104">
        <f>ROUND(VLOOKUP($B72,'[4]3.ข้อมูลงบทดลองปัจจุบัน'!$A$5:$CL$846,83,0),2)</f>
        <v>332162.58</v>
      </c>
      <c r="CG72" s="104">
        <f>ROUND(VLOOKUP($B72,'[4]3.ข้อมูลงบทดลองปัจจุบัน'!$A$5:$CL$846,84,0),2)</f>
        <v>0</v>
      </c>
      <c r="CH72" s="104">
        <f>ROUND(VLOOKUP($B72,'[4]3.ข้อมูลงบทดลองปัจจุบัน'!$A$5:$CL$846,85,0),2)</f>
        <v>211670</v>
      </c>
      <c r="CI72" s="104">
        <f>ROUND(VLOOKUP($B72,'[4]3.ข้อมูลงบทดลองปัจจุบัน'!$A$5:$CL$846,86,0),2)</f>
        <v>256198.71</v>
      </c>
      <c r="CJ72" s="104">
        <f>ROUND(VLOOKUP($B72,'[4]3.ข้อมูลงบทดลองปัจจุบัน'!$A$5:$CL$846,87,0),2)</f>
        <v>0</v>
      </c>
      <c r="CK72" s="104">
        <f>ROUND(VLOOKUP($B72,'[4]3.ข้อมูลงบทดลองปัจจุบัน'!$A$5:$CL$846,88,0),2)</f>
        <v>256790.32</v>
      </c>
      <c r="CL72" s="104">
        <f>ROUND(VLOOKUP($B72,'[4]3.ข้อมูลงบทดลองปัจจุบัน'!$A$5:$CL$846,89,0),2)</f>
        <v>139148.70000000001</v>
      </c>
      <c r="CM72" s="104">
        <f>ROUND(VLOOKUP($B72,'[4]3.ข้อมูลงบทดลองปัจจุบัน'!$A$5:$CL$846,90,0),2)</f>
        <v>0</v>
      </c>
      <c r="CO72" s="97"/>
    </row>
    <row r="73" spans="1:93" x14ac:dyDescent="0.7">
      <c r="A73" s="18" t="s">
        <v>497</v>
      </c>
      <c r="B73" s="18" t="s">
        <v>536</v>
      </c>
      <c r="C73" s="19" t="s">
        <v>537</v>
      </c>
      <c r="D73" s="104">
        <f>ROUND(VLOOKUP($B73,'[4]3.ข้อมูลงบทดลองปัจจุบัน'!$A$5:$CL$846,3,0),2)</f>
        <v>3987369</v>
      </c>
      <c r="E73" s="104">
        <f>ROUND(VLOOKUP($B73,'[4]3.ข้อมูลงบทดลองปัจจุบัน'!$A$5:$CL$846,4,0),2)</f>
        <v>336282</v>
      </c>
      <c r="F73" s="104">
        <f>ROUND(VLOOKUP($B73,'[4]3.ข้อมูลงบทดลองปัจจุบัน'!$A$5:$CL$846,5,0),2)</f>
        <v>459010</v>
      </c>
      <c r="G73" s="104">
        <f>ROUND(VLOOKUP($B73,'[4]3.ข้อมูลงบทดลองปัจจุบัน'!$A$5:$CL$846,6,0),2)</f>
        <v>203240</v>
      </c>
      <c r="H73" s="104">
        <f>ROUND(VLOOKUP($B73,'[4]3.ข้อมูลงบทดลองปัจจุบัน'!$A$5:$CL$846,7,0),2)</f>
        <v>340760</v>
      </c>
      <c r="I73" s="104">
        <f>ROUND(VLOOKUP($B73,'[4]3.ข้อมูลงบทดลองปัจจุบัน'!$A$5:$CL$846,8,0),2)</f>
        <v>678160</v>
      </c>
      <c r="J73" s="104">
        <f>ROUND(VLOOKUP($B73,'[4]3.ข้อมูลงบทดลองปัจจุบัน'!$A$5:$CL$846,9,0),2)</f>
        <v>302511</v>
      </c>
      <c r="K73" s="104">
        <f>ROUND(VLOOKUP($B73,'[4]3.ข้อมูลงบทดลองปัจจุบัน'!$A$5:$CL$846,10,0),2)</f>
        <v>222860</v>
      </c>
      <c r="L73" s="104">
        <f>ROUND(VLOOKUP($B73,'[4]3.ข้อมูลงบทดลองปัจจุบัน'!$A$5:$CL$846,11,0),2)</f>
        <v>538460</v>
      </c>
      <c r="M73" s="104">
        <f>ROUND(VLOOKUP($B73,'[4]3.ข้อมูลงบทดลองปัจจุบัน'!$A$5:$CL$846,12,0),2)</f>
        <v>183316</v>
      </c>
      <c r="N73" s="104">
        <f>ROUND(VLOOKUP($B73,'[4]3.ข้อมูลงบทดลองปัจจุบัน'!$A$5:$CL$846,13,0),2)</f>
        <v>635121.80000000005</v>
      </c>
      <c r="O73" s="104">
        <f>ROUND(VLOOKUP($B73,'[4]3.ข้อมูลงบทดลองปัจจุบัน'!$A$5:$CL$846,14,0),2)</f>
        <v>598580</v>
      </c>
      <c r="P73" s="104">
        <f>ROUND(VLOOKUP($B73,'[4]3.ข้อมูลงบทดลองปัจจุบัน'!$A$5:$CL$846,15,0),2)</f>
        <v>2219447.66</v>
      </c>
      <c r="Q73" s="104">
        <f>ROUND(VLOOKUP($B73,'[4]3.ข้อมูลงบทดลองปัจจุบัน'!$A$5:$CL$846,16,0),2)</f>
        <v>559280</v>
      </c>
      <c r="R73" s="104">
        <f>ROUND(VLOOKUP($B73,'[4]3.ข้อมูลงบทดลองปัจจุบัน'!$A$5:$CL$846,17,0),2)</f>
        <v>401840</v>
      </c>
      <c r="S73" s="104">
        <f>ROUND(VLOOKUP($B73,'[4]3.ข้อมูลงบทดลองปัจจุบัน'!$A$5:$CL$846,18,0),2)</f>
        <v>556760</v>
      </c>
      <c r="T73" s="104">
        <f>ROUND(VLOOKUP($B73,'[4]3.ข้อมูลงบทดลองปัจจุบัน'!$A$5:$CL$846,19,0),2)</f>
        <v>396320</v>
      </c>
      <c r="U73" s="104">
        <f>ROUND(VLOOKUP($B73,'[4]3.ข้อมูลงบทดลองปัจจุบัน'!$A$5:$CL$846,20,0),2)</f>
        <v>329840</v>
      </c>
      <c r="V73" s="104">
        <f>ROUND(VLOOKUP($B73,'[4]3.ข้อมูลงบทดลองปัจจุบัน'!$A$5:$CL$846,21,0),2)</f>
        <v>1221930</v>
      </c>
      <c r="W73" s="104">
        <f>ROUND(VLOOKUP($B73,'[4]3.ข้อมูลงบทดลองปัจจุบัน'!$A$5:$CL$846,22,0),2)</f>
        <v>487440</v>
      </c>
      <c r="X73" s="104">
        <f>ROUND(VLOOKUP($B73,'[4]3.ข้อมูลงบทดลองปัจจุบัน'!$A$5:$CL$846,23,0),2)</f>
        <v>4370360</v>
      </c>
      <c r="Y73" s="104">
        <f>ROUND(VLOOKUP($B73,'[4]3.ข้อมูลงบทดลองปัจจุบัน'!$A$5:$CL$846,24,0),2)</f>
        <v>299950</v>
      </c>
      <c r="Z73" s="104">
        <f>ROUND(VLOOKUP($B73,'[4]3.ข้อมูลงบทดลองปัจจุบัน'!$A$5:$CL$846,25,0),2)</f>
        <v>158480</v>
      </c>
      <c r="AA73" s="104">
        <f>ROUND(VLOOKUP($B73,'[4]3.ข้อมูลงบทดลองปัจจุบัน'!$A$5:$CL$846,26,0),2)</f>
        <v>232540</v>
      </c>
      <c r="AB73" s="104">
        <f>ROUND(VLOOKUP($B73,'[4]3.ข้อมูลงบทดลองปัจจุบัน'!$A$5:$CL$846,27,0),2)</f>
        <v>508640</v>
      </c>
      <c r="AC73" s="104">
        <f>ROUND(VLOOKUP($B73,'[4]3.ข้อมูลงบทดลองปัจจุบัน'!$A$5:$CL$846,28,0),2)</f>
        <v>462920</v>
      </c>
      <c r="AD73" s="104">
        <f>ROUND(VLOOKUP($B73,'[4]3.ข้อมูลงบทดลองปัจจุบัน'!$A$5:$CL$846,29,0),2)</f>
        <v>162940</v>
      </c>
      <c r="AE73" s="104">
        <f>ROUND(VLOOKUP($B73,'[4]3.ข้อมูลงบทดลองปัจจุบัน'!$A$5:$CL$846,30,0),2)</f>
        <v>314390</v>
      </c>
      <c r="AF73" s="104">
        <f>ROUND(VLOOKUP($B73,'[4]3.ข้อมูลงบทดลองปัจจุบัน'!$A$5:$CL$846,31,0),2)</f>
        <v>549720</v>
      </c>
      <c r="AG73" s="104">
        <f>ROUND(VLOOKUP($B73,'[4]3.ข้อมูลงบทดลองปัจจุบัน'!$A$5:$CL$846,32,0),2)</f>
        <v>515520</v>
      </c>
      <c r="AH73" s="104">
        <f>ROUND(VLOOKUP($B73,'[4]3.ข้อมูลงบทดลองปัจจุบัน'!$A$5:$CL$846,33,0),2)</f>
        <v>778880</v>
      </c>
      <c r="AI73" s="104">
        <f>ROUND(VLOOKUP($B73,'[4]3.ข้อมูลงบทดลองปัจจุบัน'!$A$5:$CL$846,34,0),2)</f>
        <v>554580</v>
      </c>
      <c r="AJ73" s="104">
        <f>ROUND(VLOOKUP($B73,'[4]3.ข้อมูลงบทดลองปัจจุบัน'!$A$5:$CL$846,35,0),2)</f>
        <v>669060</v>
      </c>
      <c r="AK73" s="104">
        <f>ROUND(VLOOKUP($B73,'[4]3.ข้อมูลงบทดลองปัจจุบัน'!$A$5:$CL$846,36,0),2)</f>
        <v>176800</v>
      </c>
      <c r="AL73" s="104">
        <f>ROUND(VLOOKUP($B73,'[4]3.ข้อมูลงบทดลองปัจจุบัน'!$A$5:$CL$846,37,0),2)</f>
        <v>3627158.32</v>
      </c>
      <c r="AM73" s="104">
        <f>ROUND(VLOOKUP($B73,'[4]3.ข้อมูลงบทดลองปัจจุบัน'!$A$5:$CL$846,38,0),2)</f>
        <v>205630</v>
      </c>
      <c r="AN73" s="104">
        <f>ROUND(VLOOKUP($B73,'[4]3.ข้อมูลงบทดลองปัจจุบัน'!$A$5:$CL$846,39,0),2)</f>
        <v>301061</v>
      </c>
      <c r="AO73" s="104">
        <f>ROUND(VLOOKUP($B73,'[4]3.ข้อมูลงบทดลองปัจจุบัน'!$A$5:$CL$846,40,0),2)</f>
        <v>806665</v>
      </c>
      <c r="AP73" s="104">
        <f>ROUND(VLOOKUP($B73,'[4]3.ข้อมูลงบทดลองปัจจุบัน'!$A$5:$CL$846,41,0),2)</f>
        <v>585518</v>
      </c>
      <c r="AQ73" s="104">
        <f>ROUND(VLOOKUP($B73,'[4]3.ข้อมูลงบทดลองปัจจุบัน'!$A$5:$CL$846,42,0),2)</f>
        <v>770320</v>
      </c>
      <c r="AR73" s="104">
        <f>ROUND(VLOOKUP($B73,'[4]3.ข้อมูลงบทดลองปัจจุบัน'!$A$5:$CL$846,43,0),2)</f>
        <v>439280</v>
      </c>
      <c r="AS73" s="104">
        <f>ROUND(VLOOKUP($B73,'[4]3.ข้อมูลงบทดลองปัจจุบัน'!$A$5:$CL$846,44,0),2)</f>
        <v>679620</v>
      </c>
      <c r="AT73" s="104">
        <f>ROUND(VLOOKUP($B73,'[4]3.ข้อมูลงบทดลองปัจจุบัน'!$A$5:$CL$846,45,0),2)</f>
        <v>290700</v>
      </c>
      <c r="AU73" s="104">
        <f>ROUND(VLOOKUP($B73,'[4]3.ข้อมูลงบทดลองปัจจุบัน'!$A$5:$CL$846,46,0),2)</f>
        <v>426970</v>
      </c>
      <c r="AV73" s="104">
        <f>ROUND(VLOOKUP($B73,'[4]3.ข้อมูลงบทดลองปัจจุบัน'!$A$5:$CL$846,47,0),2)</f>
        <v>416800</v>
      </c>
      <c r="AW73" s="104">
        <f>ROUND(VLOOKUP($B73,'[4]3.ข้อมูลงบทดลองปัจจุบัน'!$A$5:$CL$846,48,0),2)</f>
        <v>166904</v>
      </c>
      <c r="AX73" s="104">
        <f>ROUND(VLOOKUP($B73,'[4]3.ข้อมูลงบทดลองปัจจุบัน'!$A$5:$CL$846,49,0),2)</f>
        <v>364240</v>
      </c>
      <c r="AY73" s="104">
        <f>ROUND(VLOOKUP($B73,'[4]3.ข้อมูลงบทดลองปัจจุบัน'!$A$5:$CL$846,50,0),2)</f>
        <v>212630</v>
      </c>
      <c r="AZ73" s="104">
        <f>ROUND(VLOOKUP($B73,'[4]3.ข้อมูลงบทดลองปัจจุบัน'!$A$5:$CL$846,51,0),2)</f>
        <v>346060</v>
      </c>
      <c r="BA73" s="104">
        <f>ROUND(VLOOKUP($B73,'[4]3.ข้อมูลงบทดลองปัจจุบัน'!$A$5:$CL$846,52,0),2)</f>
        <v>166150</v>
      </c>
      <c r="BB73" s="104">
        <f>ROUND(VLOOKUP($B73,'[4]3.ข้อมูลงบทดลองปัจจุบัน'!$A$5:$CL$846,53,0),2)</f>
        <v>1804750</v>
      </c>
      <c r="BC73" s="104">
        <f>ROUND(VLOOKUP($B73,'[4]3.ข้อมูลงบทดลองปัจจุบัน'!$A$5:$CL$846,54,0),2)</f>
        <v>353494</v>
      </c>
      <c r="BD73" s="104">
        <f>ROUND(VLOOKUP($B73,'[4]3.ข้อมูลงบทดลองปัจจุบัน'!$A$5:$CL$846,55,0),2)</f>
        <v>5486459.5199999996</v>
      </c>
      <c r="BE73" s="104">
        <f>ROUND(VLOOKUP($B73,'[4]3.ข้อมูลงบทดลองปัจจุบัน'!$A$5:$CL$846,56,0),2)</f>
        <v>896358.06</v>
      </c>
      <c r="BF73" s="104">
        <f>ROUND(VLOOKUP($B73,'[4]3.ข้อมูลงบทดลองปัจจุบัน'!$A$5:$CL$846,57,0),2)</f>
        <v>340000</v>
      </c>
      <c r="BG73" s="104">
        <f>ROUND(VLOOKUP($B73,'[4]3.ข้อมูลงบทดลองปัจจุบัน'!$A$5:$CL$846,58,0),2)</f>
        <v>834880</v>
      </c>
      <c r="BH73" s="104">
        <f>ROUND(VLOOKUP($B73,'[4]3.ข้อมูลงบทดลองปัจจุบัน'!$A$5:$CL$846,59,0),2)</f>
        <v>360760</v>
      </c>
      <c r="BI73" s="104">
        <f>ROUND(VLOOKUP($B73,'[4]3.ข้อมูลงบทดลองปัจจุบัน'!$A$5:$CL$846,60,0),2)</f>
        <v>675840</v>
      </c>
      <c r="BJ73" s="104">
        <f>ROUND(VLOOKUP($B73,'[4]3.ข้อมูลงบทดลองปัจจุบัน'!$A$5:$CL$846,61,0),2)</f>
        <v>144000</v>
      </c>
      <c r="BK73" s="104">
        <f>ROUND(VLOOKUP($B73,'[4]3.ข้อมูลงบทดลองปัจจุบัน'!$A$5:$CL$846,62,0),2)</f>
        <v>177600</v>
      </c>
      <c r="BL73" s="104">
        <f>ROUND(VLOOKUP($B73,'[4]3.ข้อมูลงบทดลองปัจจุบัน'!$A$5:$CL$846,63,0),2)</f>
        <v>150480</v>
      </c>
      <c r="BM73" s="104">
        <f>ROUND(VLOOKUP($B73,'[4]3.ข้อมูลงบทดลองปัจจุบัน'!$A$5:$CL$846,64,0),2)</f>
        <v>4270033</v>
      </c>
      <c r="BN73" s="104">
        <f>ROUND(VLOOKUP($B73,'[4]3.ข้อมูลงบทดลองปัจจุบัน'!$A$5:$CL$846,65,0),2)</f>
        <v>677920</v>
      </c>
      <c r="BO73" s="104">
        <f>ROUND(VLOOKUP($B73,'[4]3.ข้อมูลงบทดลองปัจจุบัน'!$A$5:$CL$846,66,0),2)</f>
        <v>584080</v>
      </c>
      <c r="BP73" s="104">
        <f>ROUND(VLOOKUP($B73,'[4]3.ข้อมูลงบทดลองปัจจุบัน'!$A$5:$CL$846,67,0),2)</f>
        <v>515060</v>
      </c>
      <c r="BQ73" s="104">
        <f>ROUND(VLOOKUP($B73,'[4]3.ข้อมูลงบทดลองปัจจุบัน'!$A$5:$CL$846,68,0),2)</f>
        <v>469200</v>
      </c>
      <c r="BR73" s="104">
        <f>ROUND(VLOOKUP($B73,'[4]3.ข้อมูลงบทดลองปัจจุบัน'!$A$5:$CL$846,69,0),2)</f>
        <v>783070</v>
      </c>
      <c r="BS73" s="104">
        <f>ROUND(VLOOKUP($B73,'[4]3.ข้อมูลงบทดลองปัจจุบัน'!$A$5:$CL$846,70,0),2)</f>
        <v>9948614.5800000001</v>
      </c>
      <c r="BT73" s="104">
        <f>ROUND(VLOOKUP($B73,'[4]3.ข้อมูลงบทดลองปัจจุบัน'!$A$5:$CL$846,71,0),2)</f>
        <v>371440</v>
      </c>
      <c r="BU73" s="104">
        <f>ROUND(VLOOKUP($B73,'[4]3.ข้อมูลงบทดลองปัจจุบัน'!$A$5:$CL$846,72,0),2)</f>
        <v>380460</v>
      </c>
      <c r="BV73" s="104">
        <f>ROUND(VLOOKUP($B73,'[4]3.ข้อมูลงบทดลองปัจจุบัน'!$A$5:$CL$846,73,0),2)</f>
        <v>1616210</v>
      </c>
      <c r="BW73" s="104">
        <f>ROUND(VLOOKUP($B73,'[4]3.ข้อมูลงบทดลองปัจจุบัน'!$A$5:$CL$846,74,0),2)</f>
        <v>451200</v>
      </c>
      <c r="BX73" s="104">
        <f>ROUND(VLOOKUP($B73,'[4]3.ข้อมูลงบทดลองปัจจุบัน'!$A$5:$CL$846,75,0),2)</f>
        <v>167760</v>
      </c>
      <c r="BY73" s="104">
        <f>ROUND(VLOOKUP($B73,'[4]3.ข้อมูลงบทดลองปัจจุบัน'!$A$5:$CL$846,76,0),2)</f>
        <v>831520</v>
      </c>
      <c r="BZ73" s="104">
        <f>ROUND(VLOOKUP($B73,'[4]3.ข้อมูลงบทดลองปัจจุบัน'!$A$5:$CL$846,77,0),2)</f>
        <v>408880</v>
      </c>
      <c r="CA73" s="104">
        <f>ROUND(VLOOKUP($B73,'[4]3.ข้อมูลงบทดลองปัจจุบัน'!$A$5:$CL$846,78,0),2)</f>
        <v>502400</v>
      </c>
      <c r="CB73" s="104">
        <f>ROUND(VLOOKUP($B73,'[4]3.ข้อมูลงบทดลองปัจจุบัน'!$A$5:$CL$846,79,0),2)</f>
        <v>220160</v>
      </c>
      <c r="CC73" s="104">
        <f>ROUND(VLOOKUP($B73,'[4]3.ข้อมูลงบทดลองปัจจุบัน'!$A$5:$CL$846,80,0),2)</f>
        <v>128912.9</v>
      </c>
      <c r="CD73" s="104">
        <f>ROUND(VLOOKUP($B73,'[4]3.ข้อมูลงบทดลองปัจจุบัน'!$A$5:$CL$846,81,0),2)</f>
        <v>582400</v>
      </c>
      <c r="CE73" s="104">
        <f>ROUND(VLOOKUP($B73,'[4]3.ข้อมูลงบทดลองปัจจุบัน'!$A$5:$CL$846,82,0),2)</f>
        <v>186320</v>
      </c>
      <c r="CF73" s="104">
        <f>ROUND(VLOOKUP($B73,'[4]3.ข้อมูลงบทดลองปัจจุบัน'!$A$5:$CL$846,83,0),2)</f>
        <v>284400</v>
      </c>
      <c r="CG73" s="104">
        <f>ROUND(VLOOKUP($B73,'[4]3.ข้อมูลงบทดลองปัจจุบัน'!$A$5:$CL$846,84,0),2)</f>
        <v>423600</v>
      </c>
      <c r="CH73" s="104">
        <f>ROUND(VLOOKUP($B73,'[4]3.ข้อมูลงบทดลองปัจจุบัน'!$A$5:$CL$846,85,0),2)</f>
        <v>348870</v>
      </c>
      <c r="CI73" s="104">
        <f>ROUND(VLOOKUP($B73,'[4]3.ข้อมูลงบทดลองปัจจุบัน'!$A$5:$CL$846,86,0),2)</f>
        <v>167680</v>
      </c>
      <c r="CJ73" s="104">
        <f>ROUND(VLOOKUP($B73,'[4]3.ข้อมูลงบทดลองปัจจุบัน'!$A$5:$CL$846,87,0),2)</f>
        <v>563138.06999999995</v>
      </c>
      <c r="CK73" s="104">
        <f>ROUND(VLOOKUP($B73,'[4]3.ข้อมูลงบทดลองปัจจุบัน'!$A$5:$CL$846,88,0),2)</f>
        <v>512507.81</v>
      </c>
      <c r="CL73" s="104">
        <f>ROUND(VLOOKUP($B73,'[4]3.ข้อมูลงบทดลองปัจจุบัน'!$A$5:$CL$846,89,0),2)</f>
        <v>454650</v>
      </c>
      <c r="CM73" s="104">
        <f>ROUND(VLOOKUP($B73,'[4]3.ข้อมูลงบทดลองปัจจุบัน'!$A$5:$CL$846,90,0),2)</f>
        <v>321120</v>
      </c>
      <c r="CO73" s="97"/>
    </row>
    <row r="74" spans="1:93" x14ac:dyDescent="0.7">
      <c r="A74" s="18" t="s">
        <v>497</v>
      </c>
      <c r="B74" s="18" t="s">
        <v>538</v>
      </c>
      <c r="C74" s="19" t="s">
        <v>539</v>
      </c>
      <c r="D74" s="104">
        <f>ROUND(VLOOKUP($B74,'[4]3.ข้อมูลงบทดลองปัจจุบัน'!$A$5:$CL$846,3,0),2)</f>
        <v>18480</v>
      </c>
      <c r="E74" s="104">
        <f>ROUND(VLOOKUP($B74,'[4]3.ข้อมูลงบทดลองปัจจุบัน'!$A$5:$CL$846,4,0),2)</f>
        <v>0</v>
      </c>
      <c r="F74" s="104">
        <f>ROUND(VLOOKUP($B74,'[4]3.ข้อมูลงบทดลองปัจจุบัน'!$A$5:$CL$846,5,0),2)</f>
        <v>1890</v>
      </c>
      <c r="G74" s="104">
        <f>ROUND(VLOOKUP($B74,'[4]3.ข้อมูลงบทดลองปัจจุบัน'!$A$5:$CL$846,6,0),2)</f>
        <v>0</v>
      </c>
      <c r="H74" s="104">
        <f>ROUND(VLOOKUP($B74,'[4]3.ข้อมูลงบทดลองปัจจุบัน'!$A$5:$CL$846,7,0),2)</f>
        <v>5430</v>
      </c>
      <c r="I74" s="104">
        <f>ROUND(VLOOKUP($B74,'[4]3.ข้อมูลงบทดลองปัจจุบัน'!$A$5:$CL$846,8,0),2)</f>
        <v>10080</v>
      </c>
      <c r="J74" s="104">
        <f>ROUND(VLOOKUP($B74,'[4]3.ข้อมูลงบทดลองปัจจุบัน'!$A$5:$CL$846,9,0),2)</f>
        <v>1890</v>
      </c>
      <c r="K74" s="104">
        <f>ROUND(VLOOKUP($B74,'[4]3.ข้อมูลงบทดลองปัจจุบัน'!$A$5:$CL$846,10,0),2)</f>
        <v>0</v>
      </c>
      <c r="L74" s="104">
        <f>ROUND(VLOOKUP($B74,'[4]3.ข้อมูลงบทดลองปัจจุบัน'!$A$5:$CL$846,11,0),2)</f>
        <v>1710</v>
      </c>
      <c r="M74" s="104">
        <f>ROUND(VLOOKUP($B74,'[4]3.ข้อมูลงบทดลองปัจจุบัน'!$A$5:$CL$846,12,0),2)</f>
        <v>2380</v>
      </c>
      <c r="N74" s="104">
        <f>ROUND(VLOOKUP($B74,'[4]3.ข้อมูลงบทดลองปัจจุบัน'!$A$5:$CL$846,13,0),2)</f>
        <v>7080.65</v>
      </c>
      <c r="O74" s="104">
        <f>ROUND(VLOOKUP($B74,'[4]3.ข้อมูลงบทดลองปัจจุบัน'!$A$5:$CL$846,14,0),2)</f>
        <v>0</v>
      </c>
      <c r="P74" s="104">
        <f>ROUND(VLOOKUP($B74,'[4]3.ข้อมูลงบทดลองปัจจุบัน'!$A$5:$CL$846,15,0),2)</f>
        <v>7680</v>
      </c>
      <c r="Q74" s="104">
        <f>ROUND(VLOOKUP($B74,'[4]3.ข้อมูลงบทดลองปัจจุบัน'!$A$5:$CL$846,16,0),2)</f>
        <v>13125</v>
      </c>
      <c r="R74" s="104">
        <f>ROUND(VLOOKUP($B74,'[4]3.ข้อมูลงบทดลองปัจจุบัน'!$A$5:$CL$846,17,0),2)</f>
        <v>2890</v>
      </c>
      <c r="S74" s="104">
        <f>ROUND(VLOOKUP($B74,'[4]3.ข้อมูลงบทดลองปัจจุบัน'!$A$5:$CL$846,18,0),2)</f>
        <v>7540</v>
      </c>
      <c r="T74" s="104">
        <f>ROUND(VLOOKUP($B74,'[4]3.ข้อมูลงบทดลองปัจจุบัน'!$A$5:$CL$846,19,0),2)</f>
        <v>12130.34</v>
      </c>
      <c r="U74" s="104">
        <f>ROUND(VLOOKUP($B74,'[4]3.ข้อมูลงบทดลองปัจจุบัน'!$A$5:$CL$846,20,0),2)</f>
        <v>10418.83</v>
      </c>
      <c r="V74" s="104">
        <f>ROUND(VLOOKUP($B74,'[4]3.ข้อมูลงบทดลองปัจจุบัน'!$A$5:$CL$846,21,0),2)</f>
        <v>9215</v>
      </c>
      <c r="W74" s="104">
        <f>ROUND(VLOOKUP($B74,'[4]3.ข้อมูลงบทดลองปัจจุบัน'!$A$5:$CL$846,22,0),2)</f>
        <v>7410</v>
      </c>
      <c r="X74" s="104">
        <f>ROUND(VLOOKUP($B74,'[4]3.ข้อมูลงบทดลองปัจจุบัน'!$A$5:$CL$846,23,0),2)</f>
        <v>22835.8</v>
      </c>
      <c r="Y74" s="104">
        <f>ROUND(VLOOKUP($B74,'[4]3.ข้อมูลงบทดลองปัจจุบัน'!$A$5:$CL$846,24,0),2)</f>
        <v>0</v>
      </c>
      <c r="Z74" s="104">
        <f>ROUND(VLOOKUP($B74,'[4]3.ข้อมูลงบทดลองปัจจุบัน'!$A$5:$CL$846,25,0),2)</f>
        <v>0</v>
      </c>
      <c r="AA74" s="104">
        <f>ROUND(VLOOKUP($B74,'[4]3.ข้อมูลงบทดลองปัจจุบัน'!$A$5:$CL$846,26,0),2)</f>
        <v>0</v>
      </c>
      <c r="AB74" s="104">
        <f>ROUND(VLOOKUP($B74,'[4]3.ข้อมูลงบทดลองปัจจุบัน'!$A$5:$CL$846,27,0),2)</f>
        <v>0</v>
      </c>
      <c r="AC74" s="104">
        <f>ROUND(VLOOKUP($B74,'[4]3.ข้อมูลงบทดลองปัจจุบัน'!$A$5:$CL$846,28,0),2)</f>
        <v>0</v>
      </c>
      <c r="AD74" s="104">
        <f>ROUND(VLOOKUP($B74,'[4]3.ข้อมูลงบทดลองปัจจุบัน'!$A$5:$CL$846,29,0),2)</f>
        <v>930</v>
      </c>
      <c r="AE74" s="104">
        <f>ROUND(VLOOKUP($B74,'[4]3.ข้อมูลงบทดลองปัจจุบัน'!$A$5:$CL$846,30,0),2)</f>
        <v>2910</v>
      </c>
      <c r="AF74" s="104">
        <f>ROUND(VLOOKUP($B74,'[4]3.ข้อมูลงบทดลองปัจจุบัน'!$A$5:$CL$846,31,0),2)</f>
        <v>3110</v>
      </c>
      <c r="AG74" s="104">
        <f>ROUND(VLOOKUP($B74,'[4]3.ข้อมูลงบทดลองปัจจุบัน'!$A$5:$CL$846,32,0),2)</f>
        <v>0</v>
      </c>
      <c r="AH74" s="104">
        <f>ROUND(VLOOKUP($B74,'[4]3.ข้อมูลงบทดลองปัจจุบัน'!$A$5:$CL$846,33,0),2)</f>
        <v>0</v>
      </c>
      <c r="AI74" s="104">
        <f>ROUND(VLOOKUP($B74,'[4]3.ข้อมูลงบทดลองปัจจุบัน'!$A$5:$CL$846,34,0),2)</f>
        <v>0</v>
      </c>
      <c r="AJ74" s="104">
        <f>ROUND(VLOOKUP($B74,'[4]3.ข้อมูลงบทดลองปัจจุบัน'!$A$5:$CL$846,35,0),2)</f>
        <v>7350</v>
      </c>
      <c r="AK74" s="104">
        <f>ROUND(VLOOKUP($B74,'[4]3.ข้อมูลงบทดลองปัจจุบัน'!$A$5:$CL$846,36,0),2)</f>
        <v>0</v>
      </c>
      <c r="AL74" s="104">
        <f>ROUND(VLOOKUP($B74,'[4]3.ข้อมูลงบทดลองปัจจุบัน'!$A$5:$CL$846,37,0),2)</f>
        <v>24809.52</v>
      </c>
      <c r="AM74" s="104">
        <f>ROUND(VLOOKUP($B74,'[4]3.ข้อมูลงบทดลองปัจจุบัน'!$A$5:$CL$846,38,0),2)</f>
        <v>4167.32</v>
      </c>
      <c r="AN74" s="104">
        <f>ROUND(VLOOKUP($B74,'[4]3.ข้อมูลงบทดลองปัจจุบัน'!$A$5:$CL$846,39,0),2)</f>
        <v>0</v>
      </c>
      <c r="AO74" s="104">
        <f>ROUND(VLOOKUP($B74,'[4]3.ข้อมูลงบทดลองปัจจุบัน'!$A$5:$CL$846,40,0),2)</f>
        <v>30450.84</v>
      </c>
      <c r="AP74" s="104">
        <f>ROUND(VLOOKUP($B74,'[4]3.ข้อมูลงบทดลองปัจจุบัน'!$A$5:$CL$846,41,0),2)</f>
        <v>12660</v>
      </c>
      <c r="AQ74" s="104">
        <f>ROUND(VLOOKUP($B74,'[4]3.ข้อมูลงบทดลองปัจจุบัน'!$A$5:$CL$846,42,0),2)</f>
        <v>2460</v>
      </c>
      <c r="AR74" s="104">
        <f>ROUND(VLOOKUP($B74,'[4]3.ข้อมูลงบทดลองปัจจุบัน'!$A$5:$CL$846,43,0),2)</f>
        <v>2370</v>
      </c>
      <c r="AS74" s="104">
        <f>ROUND(VLOOKUP($B74,'[4]3.ข้อมูลงบทดลองปัจจุบัน'!$A$5:$CL$846,44,0),2)</f>
        <v>5640</v>
      </c>
      <c r="AT74" s="104">
        <f>ROUND(VLOOKUP($B74,'[4]3.ข้อมูลงบทดลองปัจจุบัน'!$A$5:$CL$846,45,0),2)</f>
        <v>3330</v>
      </c>
      <c r="AU74" s="104">
        <f>ROUND(VLOOKUP($B74,'[4]3.ข้อมูลงบทดลองปัจจุบัน'!$A$5:$CL$846,46,0),2)</f>
        <v>8330</v>
      </c>
      <c r="AV74" s="104">
        <f>ROUND(VLOOKUP($B74,'[4]3.ข้อมูลงบทดลองปัจจุบัน'!$A$5:$CL$846,47,0),2)</f>
        <v>13650</v>
      </c>
      <c r="AW74" s="104">
        <f>ROUND(VLOOKUP($B74,'[4]3.ข้อมูลงบทดลองปัจจุบัน'!$A$5:$CL$846,48,0),2)</f>
        <v>9407.52</v>
      </c>
      <c r="AX74" s="104">
        <f>ROUND(VLOOKUP($B74,'[4]3.ข้อมูลงบทดลองปัจจุบัน'!$A$5:$CL$846,49,0),2)</f>
        <v>6660</v>
      </c>
      <c r="AY74" s="104">
        <f>ROUND(VLOOKUP($B74,'[4]3.ข้อมูลงบทดลองปัจจุบัน'!$A$5:$CL$846,50,0),2)</f>
        <v>1230</v>
      </c>
      <c r="AZ74" s="104">
        <f>ROUND(VLOOKUP($B74,'[4]3.ข้อมูลงบทดลองปัจจุบัน'!$A$5:$CL$846,51,0),2)</f>
        <v>7440</v>
      </c>
      <c r="BA74" s="104">
        <f>ROUND(VLOOKUP($B74,'[4]3.ข้อมูลงบทดลองปัจจุบัน'!$A$5:$CL$846,52,0),2)</f>
        <v>1230</v>
      </c>
      <c r="BB74" s="104">
        <f>ROUND(VLOOKUP($B74,'[4]3.ข้อมูลงบทดลองปัจจุบัน'!$A$5:$CL$846,53,0),2)</f>
        <v>31770</v>
      </c>
      <c r="BC74" s="104">
        <f>ROUND(VLOOKUP($B74,'[4]3.ข้อมูลงบทดลองปัจจุบัน'!$A$5:$CL$846,54,0),2)</f>
        <v>0</v>
      </c>
      <c r="BD74" s="104">
        <f>ROUND(VLOOKUP($B74,'[4]3.ข้อมูลงบทดลองปัจจุบัน'!$A$5:$CL$846,55,0),2)</f>
        <v>40529.1</v>
      </c>
      <c r="BE74" s="104">
        <f>ROUND(VLOOKUP($B74,'[4]3.ข้อมูลงบทดลองปัจจุบัน'!$A$5:$CL$846,56,0),2)</f>
        <v>9319.7999999999993</v>
      </c>
      <c r="BF74" s="104">
        <f>ROUND(VLOOKUP($B74,'[4]3.ข้อมูลงบทดลองปัจจุบัน'!$A$5:$CL$846,57,0),2)</f>
        <v>5430</v>
      </c>
      <c r="BG74" s="104">
        <f>ROUND(VLOOKUP($B74,'[4]3.ข้อมูลงบทดลองปัจจุบัน'!$A$5:$CL$846,58,0),2)</f>
        <v>3060</v>
      </c>
      <c r="BH74" s="104">
        <f>ROUND(VLOOKUP($B74,'[4]3.ข้อมูลงบทดลองปัจจุบัน'!$A$5:$CL$846,59,0),2)</f>
        <v>3630</v>
      </c>
      <c r="BI74" s="104">
        <f>ROUND(VLOOKUP($B74,'[4]3.ข้อมูลงบทดลองปัจจุบัน'!$A$5:$CL$846,60,0),2)</f>
        <v>0</v>
      </c>
      <c r="BJ74" s="104">
        <f>ROUND(VLOOKUP($B74,'[4]3.ข้อมูลงบทดลองปัจจุบัน'!$A$5:$CL$846,61,0),2)</f>
        <v>0</v>
      </c>
      <c r="BK74" s="104">
        <f>ROUND(VLOOKUP($B74,'[4]3.ข้อมูลงบทดลองปัจจุบัน'!$A$5:$CL$846,62,0),2)</f>
        <v>0</v>
      </c>
      <c r="BL74" s="104">
        <f>ROUND(VLOOKUP($B74,'[4]3.ข้อมูลงบทดลองปัจจุบัน'!$A$5:$CL$846,63,0),2)</f>
        <v>4890</v>
      </c>
      <c r="BM74" s="104">
        <f>ROUND(VLOOKUP($B74,'[4]3.ข้อมูลงบทดลองปัจจุบัน'!$A$5:$CL$846,64,0),2)</f>
        <v>12210</v>
      </c>
      <c r="BN74" s="104">
        <f>ROUND(VLOOKUP($B74,'[4]3.ข้อมูลงบทดลองปัจจุบัน'!$A$5:$CL$846,65,0),2)</f>
        <v>0</v>
      </c>
      <c r="BO74" s="104">
        <f>ROUND(VLOOKUP($B74,'[4]3.ข้อมูลงบทดลองปัจจุบัน'!$A$5:$CL$846,66,0),2)</f>
        <v>15720</v>
      </c>
      <c r="BP74" s="104">
        <f>ROUND(VLOOKUP($B74,'[4]3.ข้อมูลงบทดลองปัจจุบัน'!$A$5:$CL$846,67,0),2)</f>
        <v>13890</v>
      </c>
      <c r="BQ74" s="104">
        <f>ROUND(VLOOKUP($B74,'[4]3.ข้อมูลงบทดลองปัจจุบัน'!$A$5:$CL$846,68,0),2)</f>
        <v>0</v>
      </c>
      <c r="BR74" s="104">
        <f>ROUND(VLOOKUP($B74,'[4]3.ข้อมูลงบทดลองปัจจุบัน'!$A$5:$CL$846,69,0),2)</f>
        <v>12893.67</v>
      </c>
      <c r="BS74" s="104">
        <f>ROUND(VLOOKUP($B74,'[4]3.ข้อมูลงบทดลองปัจจุบัน'!$A$5:$CL$846,70,0),2)</f>
        <v>0</v>
      </c>
      <c r="BT74" s="104">
        <f>ROUND(VLOOKUP($B74,'[4]3.ข้อมูลงบทดลองปัจจุบัน'!$A$5:$CL$846,71,0),2)</f>
        <v>13348.3</v>
      </c>
      <c r="BU74" s="104">
        <f>ROUND(VLOOKUP($B74,'[4]3.ข้อมูลงบทดลองปัจจุบัน'!$A$5:$CL$846,72,0),2)</f>
        <v>0</v>
      </c>
      <c r="BV74" s="104">
        <f>ROUND(VLOOKUP($B74,'[4]3.ข้อมูลงบทดลองปัจจุบัน'!$A$5:$CL$846,73,0),2)</f>
        <v>33220</v>
      </c>
      <c r="BW74" s="104">
        <f>ROUND(VLOOKUP($B74,'[4]3.ข้อมูลงบทดลองปัจจุบัน'!$A$5:$CL$846,74,0),2)</f>
        <v>0</v>
      </c>
      <c r="BX74" s="104">
        <f>ROUND(VLOOKUP($B74,'[4]3.ข้อมูลงบทดลองปัจจุบัน'!$A$5:$CL$846,75,0),2)</f>
        <v>0</v>
      </c>
      <c r="BY74" s="104">
        <f>ROUND(VLOOKUP($B74,'[4]3.ข้อมูลงบทดลองปัจจุบัน'!$A$5:$CL$846,76,0),2)</f>
        <v>21920</v>
      </c>
      <c r="BZ74" s="104">
        <f>ROUND(VLOOKUP($B74,'[4]3.ข้อมูลงบทดลองปัจจุบัน'!$A$5:$CL$846,77,0),2)</f>
        <v>0</v>
      </c>
      <c r="CA74" s="104">
        <f>ROUND(VLOOKUP($B74,'[4]3.ข้อมูลงบทดลองปัจจุบัน'!$A$5:$CL$846,78,0),2)</f>
        <v>11220</v>
      </c>
      <c r="CB74" s="104">
        <f>ROUND(VLOOKUP($B74,'[4]3.ข้อมูลงบทดลองปัจจุบัน'!$A$5:$CL$846,79,0),2)</f>
        <v>0</v>
      </c>
      <c r="CC74" s="104">
        <f>ROUND(VLOOKUP($B74,'[4]3.ข้อมูลงบทดลองปัจจุบัน'!$A$5:$CL$846,80,0),2)</f>
        <v>18080</v>
      </c>
      <c r="CD74" s="104">
        <f>ROUND(VLOOKUP($B74,'[4]3.ข้อมูลงบทดลองปัจจุบัน'!$A$5:$CL$846,81,0),2)</f>
        <v>8610</v>
      </c>
      <c r="CE74" s="104">
        <f>ROUND(VLOOKUP($B74,'[4]3.ข้อมูลงบทดลองปัจจุบัน'!$A$5:$CL$846,82,0),2)</f>
        <v>5360</v>
      </c>
      <c r="CF74" s="104">
        <f>ROUND(VLOOKUP($B74,'[4]3.ข้อมูลงบทดลองปัจจุบัน'!$A$5:$CL$846,83,0),2)</f>
        <v>13130</v>
      </c>
      <c r="CG74" s="104">
        <f>ROUND(VLOOKUP($B74,'[4]3.ข้อมูลงบทดลองปัจจุบัน'!$A$5:$CL$846,84,0),2)</f>
        <v>0</v>
      </c>
      <c r="CH74" s="104">
        <f>ROUND(VLOOKUP($B74,'[4]3.ข้อมูลงบทดลองปัจจุบัน'!$A$5:$CL$846,85,0),2)</f>
        <v>5435</v>
      </c>
      <c r="CI74" s="104">
        <f>ROUND(VLOOKUP($B74,'[4]3.ข้อมูลงบทดลองปัจจุบัน'!$A$5:$CL$846,86,0),2)</f>
        <v>3080</v>
      </c>
      <c r="CJ74" s="104">
        <f>ROUND(VLOOKUP($B74,'[4]3.ข้อมูลงบทดลองปัจจุบัน'!$A$5:$CL$846,87,0),2)</f>
        <v>2475</v>
      </c>
      <c r="CK74" s="104">
        <f>ROUND(VLOOKUP($B74,'[4]3.ข้อมูลงบทดลองปัจจุบัน'!$A$5:$CL$846,88,0),2)</f>
        <v>16985</v>
      </c>
      <c r="CL74" s="104">
        <f>ROUND(VLOOKUP($B74,'[4]3.ข้อมูลงบทดลองปัจจุบัน'!$A$5:$CL$846,89,0),2)</f>
        <v>5880</v>
      </c>
      <c r="CM74" s="104">
        <f>ROUND(VLOOKUP($B74,'[4]3.ข้อมูลงบทดลองปัจจุบัน'!$A$5:$CL$846,90,0),2)</f>
        <v>0</v>
      </c>
      <c r="CO74" s="97"/>
    </row>
    <row r="75" spans="1:93" x14ac:dyDescent="0.7">
      <c r="A75" s="18" t="s">
        <v>497</v>
      </c>
      <c r="B75" s="18" t="s">
        <v>540</v>
      </c>
      <c r="C75" s="19" t="s">
        <v>541</v>
      </c>
      <c r="D75" s="104">
        <f>ROUND(VLOOKUP($B75,'[4]3.ข้อมูลงบทดลองปัจจุบัน'!$A$5:$CL$846,3,0),2)</f>
        <v>0</v>
      </c>
      <c r="E75" s="104">
        <f>ROUND(VLOOKUP($B75,'[4]3.ข้อมูลงบทดลองปัจจุบัน'!$A$5:$CL$846,4,0),2)</f>
        <v>0</v>
      </c>
      <c r="F75" s="104">
        <f>ROUND(VLOOKUP($B75,'[4]3.ข้อมูลงบทดลองปัจจุบัน'!$A$5:$CL$846,5,0),2)</f>
        <v>0</v>
      </c>
      <c r="G75" s="104">
        <f>ROUND(VLOOKUP($B75,'[4]3.ข้อมูลงบทดลองปัจจุบัน'!$A$5:$CL$846,6,0),2)</f>
        <v>0</v>
      </c>
      <c r="H75" s="104">
        <f>ROUND(VLOOKUP($B75,'[4]3.ข้อมูลงบทดลองปัจจุบัน'!$A$5:$CL$846,7,0),2)</f>
        <v>0</v>
      </c>
      <c r="I75" s="104">
        <f>ROUND(VLOOKUP($B75,'[4]3.ข้อมูลงบทดลองปัจจุบัน'!$A$5:$CL$846,8,0),2)</f>
        <v>0</v>
      </c>
      <c r="J75" s="104">
        <f>ROUND(VLOOKUP($B75,'[4]3.ข้อมูลงบทดลองปัจจุบัน'!$A$5:$CL$846,9,0),2)</f>
        <v>0</v>
      </c>
      <c r="K75" s="104">
        <f>ROUND(VLOOKUP($B75,'[4]3.ข้อมูลงบทดลองปัจจุบัน'!$A$5:$CL$846,10,0),2)</f>
        <v>0</v>
      </c>
      <c r="L75" s="104">
        <f>ROUND(VLOOKUP($B75,'[4]3.ข้อมูลงบทดลองปัจจุบัน'!$A$5:$CL$846,11,0),2)</f>
        <v>0</v>
      </c>
      <c r="M75" s="104">
        <f>ROUND(VLOOKUP($B75,'[4]3.ข้อมูลงบทดลองปัจจุบัน'!$A$5:$CL$846,12,0),2)</f>
        <v>0</v>
      </c>
      <c r="N75" s="104">
        <f>ROUND(VLOOKUP($B75,'[4]3.ข้อมูลงบทดลองปัจจุบัน'!$A$5:$CL$846,13,0),2)</f>
        <v>0</v>
      </c>
      <c r="O75" s="104">
        <f>ROUND(VLOOKUP($B75,'[4]3.ข้อมูลงบทดลองปัจจุบัน'!$A$5:$CL$846,14,0),2)</f>
        <v>9076.25</v>
      </c>
      <c r="P75" s="104">
        <f>ROUND(VLOOKUP($B75,'[4]3.ข้อมูลงบทดลองปัจจุบัน'!$A$5:$CL$846,15,0),2)</f>
        <v>0</v>
      </c>
      <c r="Q75" s="104">
        <f>ROUND(VLOOKUP($B75,'[4]3.ข้อมูลงบทดลองปัจจุบัน'!$A$5:$CL$846,16,0),2)</f>
        <v>0</v>
      </c>
      <c r="R75" s="104">
        <f>ROUND(VLOOKUP($B75,'[4]3.ข้อมูลงบทดลองปัจจุบัน'!$A$5:$CL$846,17,0),2)</f>
        <v>0</v>
      </c>
      <c r="S75" s="104">
        <f>ROUND(VLOOKUP($B75,'[4]3.ข้อมูลงบทดลองปัจจุบัน'!$A$5:$CL$846,18,0),2)</f>
        <v>0</v>
      </c>
      <c r="T75" s="104">
        <f>ROUND(VLOOKUP($B75,'[4]3.ข้อมูลงบทดลองปัจจุบัน'!$A$5:$CL$846,19,0),2)</f>
        <v>0</v>
      </c>
      <c r="U75" s="104">
        <f>ROUND(VLOOKUP($B75,'[4]3.ข้อมูลงบทดลองปัจจุบัน'!$A$5:$CL$846,20,0),2)</f>
        <v>0</v>
      </c>
      <c r="V75" s="104">
        <f>ROUND(VLOOKUP($B75,'[4]3.ข้อมูลงบทดลองปัจจุบัน'!$A$5:$CL$846,21,0),2)</f>
        <v>0</v>
      </c>
      <c r="W75" s="104">
        <f>ROUND(VLOOKUP($B75,'[4]3.ข้อมูลงบทดลองปัจจุบัน'!$A$5:$CL$846,22,0),2)</f>
        <v>0</v>
      </c>
      <c r="X75" s="104">
        <f>ROUND(VLOOKUP($B75,'[4]3.ข้อมูลงบทดลองปัจจุบัน'!$A$5:$CL$846,23,0),2)</f>
        <v>0</v>
      </c>
      <c r="Y75" s="104">
        <f>ROUND(VLOOKUP($B75,'[4]3.ข้อมูลงบทดลองปัจจุบัน'!$A$5:$CL$846,24,0),2)</f>
        <v>0</v>
      </c>
      <c r="Z75" s="104">
        <f>ROUND(VLOOKUP($B75,'[4]3.ข้อมูลงบทดลองปัจจุบัน'!$A$5:$CL$846,25,0),2)</f>
        <v>0</v>
      </c>
      <c r="AA75" s="104">
        <f>ROUND(VLOOKUP($B75,'[4]3.ข้อมูลงบทดลองปัจจุบัน'!$A$5:$CL$846,26,0),2)</f>
        <v>0</v>
      </c>
      <c r="AB75" s="104">
        <f>ROUND(VLOOKUP($B75,'[4]3.ข้อมูลงบทดลองปัจจุบัน'!$A$5:$CL$846,27,0),2)</f>
        <v>0</v>
      </c>
      <c r="AC75" s="104">
        <f>ROUND(VLOOKUP($B75,'[4]3.ข้อมูลงบทดลองปัจจุบัน'!$A$5:$CL$846,28,0),2)</f>
        <v>0</v>
      </c>
      <c r="AD75" s="104">
        <f>ROUND(VLOOKUP($B75,'[4]3.ข้อมูลงบทดลองปัจจุบัน'!$A$5:$CL$846,29,0),2)</f>
        <v>0</v>
      </c>
      <c r="AE75" s="104">
        <f>ROUND(VLOOKUP($B75,'[4]3.ข้อมูลงบทดลองปัจจุบัน'!$A$5:$CL$846,30,0),2)</f>
        <v>0</v>
      </c>
      <c r="AF75" s="104">
        <f>ROUND(VLOOKUP($B75,'[4]3.ข้อมูลงบทดลองปัจจุบัน'!$A$5:$CL$846,31,0),2)</f>
        <v>0</v>
      </c>
      <c r="AG75" s="104">
        <f>ROUND(VLOOKUP($B75,'[4]3.ข้อมูลงบทดลองปัจจุบัน'!$A$5:$CL$846,32,0),2)</f>
        <v>0</v>
      </c>
      <c r="AH75" s="104">
        <f>ROUND(VLOOKUP($B75,'[4]3.ข้อมูลงบทดลองปัจจุบัน'!$A$5:$CL$846,33,0),2)</f>
        <v>0</v>
      </c>
      <c r="AI75" s="104">
        <f>ROUND(VLOOKUP($B75,'[4]3.ข้อมูลงบทดลองปัจจุบัน'!$A$5:$CL$846,34,0),2)</f>
        <v>8570</v>
      </c>
      <c r="AJ75" s="104">
        <f>ROUND(VLOOKUP($B75,'[4]3.ข้อมูลงบทดลองปัจจุบัน'!$A$5:$CL$846,35,0),2)</f>
        <v>0</v>
      </c>
      <c r="AK75" s="104">
        <f>ROUND(VLOOKUP($B75,'[4]3.ข้อมูลงบทดลองปัจจุบัน'!$A$5:$CL$846,36,0),2)</f>
        <v>0</v>
      </c>
      <c r="AL75" s="104">
        <f>ROUND(VLOOKUP($B75,'[4]3.ข้อมูลงบทดลองปัจจุบัน'!$A$5:$CL$846,37,0),2)</f>
        <v>0</v>
      </c>
      <c r="AM75" s="104">
        <f>ROUND(VLOOKUP($B75,'[4]3.ข้อมูลงบทดลองปัจจุบัน'!$A$5:$CL$846,38,0),2)</f>
        <v>0</v>
      </c>
      <c r="AN75" s="104">
        <f>ROUND(VLOOKUP($B75,'[4]3.ข้อมูลงบทดลองปัจจุบัน'!$A$5:$CL$846,39,0),2)</f>
        <v>0</v>
      </c>
      <c r="AO75" s="104">
        <f>ROUND(VLOOKUP($B75,'[4]3.ข้อมูลงบทดลองปัจจุบัน'!$A$5:$CL$846,40,0),2)</f>
        <v>0</v>
      </c>
      <c r="AP75" s="104">
        <f>ROUND(VLOOKUP($B75,'[4]3.ข้อมูลงบทดลองปัจจุบัน'!$A$5:$CL$846,41,0),2)</f>
        <v>0</v>
      </c>
      <c r="AQ75" s="104">
        <f>ROUND(VLOOKUP($B75,'[4]3.ข้อมูลงบทดลองปัจจุบัน'!$A$5:$CL$846,42,0),2)</f>
        <v>0</v>
      </c>
      <c r="AR75" s="104">
        <f>ROUND(VLOOKUP($B75,'[4]3.ข้อมูลงบทดลองปัจจุบัน'!$A$5:$CL$846,43,0),2)</f>
        <v>0</v>
      </c>
      <c r="AS75" s="104">
        <f>ROUND(VLOOKUP($B75,'[4]3.ข้อมูลงบทดลองปัจจุบัน'!$A$5:$CL$846,44,0),2)</f>
        <v>0</v>
      </c>
      <c r="AT75" s="104">
        <f>ROUND(VLOOKUP($B75,'[4]3.ข้อมูลงบทดลองปัจจุบัน'!$A$5:$CL$846,45,0),2)</f>
        <v>0</v>
      </c>
      <c r="AU75" s="104">
        <f>ROUND(VLOOKUP($B75,'[4]3.ข้อมูลงบทดลองปัจจุบัน'!$A$5:$CL$846,46,0),2)</f>
        <v>0</v>
      </c>
      <c r="AV75" s="104">
        <f>ROUND(VLOOKUP($B75,'[4]3.ข้อมูลงบทดลองปัจจุบัน'!$A$5:$CL$846,47,0),2)</f>
        <v>0</v>
      </c>
      <c r="AW75" s="104">
        <f>ROUND(VLOOKUP($B75,'[4]3.ข้อมูลงบทดลองปัจจุบัน'!$A$5:$CL$846,48,0),2)</f>
        <v>0</v>
      </c>
      <c r="AX75" s="104">
        <f>ROUND(VLOOKUP($B75,'[4]3.ข้อมูลงบทดลองปัจจุบัน'!$A$5:$CL$846,49,0),2)</f>
        <v>0</v>
      </c>
      <c r="AY75" s="104">
        <f>ROUND(VLOOKUP($B75,'[4]3.ข้อมูลงบทดลองปัจจุบัน'!$A$5:$CL$846,50,0),2)</f>
        <v>0</v>
      </c>
      <c r="AZ75" s="104">
        <f>ROUND(VLOOKUP($B75,'[4]3.ข้อมูลงบทดลองปัจจุบัน'!$A$5:$CL$846,51,0),2)</f>
        <v>0</v>
      </c>
      <c r="BA75" s="104">
        <f>ROUND(VLOOKUP($B75,'[4]3.ข้อมูลงบทดลองปัจจุบัน'!$A$5:$CL$846,52,0),2)</f>
        <v>0</v>
      </c>
      <c r="BB75" s="104">
        <f>ROUND(VLOOKUP($B75,'[4]3.ข้อมูลงบทดลองปัจจุบัน'!$A$5:$CL$846,53,0),2)</f>
        <v>0</v>
      </c>
      <c r="BC75" s="104">
        <f>ROUND(VLOOKUP($B75,'[4]3.ข้อมูลงบทดลองปัจจุบัน'!$A$5:$CL$846,54,0),2)</f>
        <v>0</v>
      </c>
      <c r="BD75" s="104">
        <f>ROUND(VLOOKUP($B75,'[4]3.ข้อมูลงบทดลองปัจจุบัน'!$A$5:$CL$846,55,0),2)</f>
        <v>7580</v>
      </c>
      <c r="BE75" s="104">
        <f>ROUND(VLOOKUP($B75,'[4]3.ข้อมูลงบทดลองปัจจุบัน'!$A$5:$CL$846,56,0),2)</f>
        <v>1249.2</v>
      </c>
      <c r="BF75" s="104">
        <f>ROUND(VLOOKUP($B75,'[4]3.ข้อมูลงบทดลองปัจจุบัน'!$A$5:$CL$846,57,0),2)</f>
        <v>0</v>
      </c>
      <c r="BG75" s="104">
        <f>ROUND(VLOOKUP($B75,'[4]3.ข้อมูลงบทดลองปัจจุบัน'!$A$5:$CL$846,58,0),2)</f>
        <v>0</v>
      </c>
      <c r="BH75" s="104">
        <f>ROUND(VLOOKUP($B75,'[4]3.ข้อมูลงบทดลองปัจจุบัน'!$A$5:$CL$846,59,0),2)</f>
        <v>0</v>
      </c>
      <c r="BI75" s="104">
        <f>ROUND(VLOOKUP($B75,'[4]3.ข้อมูลงบทดลองปัจจุบัน'!$A$5:$CL$846,60,0),2)</f>
        <v>0</v>
      </c>
      <c r="BJ75" s="104">
        <f>ROUND(VLOOKUP($B75,'[4]3.ข้อมูลงบทดลองปัจจุบัน'!$A$5:$CL$846,61,0),2)</f>
        <v>0</v>
      </c>
      <c r="BK75" s="104">
        <f>ROUND(VLOOKUP($B75,'[4]3.ข้อมูลงบทดลองปัจจุบัน'!$A$5:$CL$846,62,0),2)</f>
        <v>0</v>
      </c>
      <c r="BL75" s="104">
        <f>ROUND(VLOOKUP($B75,'[4]3.ข้อมูลงบทดลองปัจจุบัน'!$A$5:$CL$846,63,0),2)</f>
        <v>0</v>
      </c>
      <c r="BM75" s="104">
        <f>ROUND(VLOOKUP($B75,'[4]3.ข้อมูลงบทดลองปัจจุบัน'!$A$5:$CL$846,64,0),2)</f>
        <v>0</v>
      </c>
      <c r="BN75" s="104">
        <f>ROUND(VLOOKUP($B75,'[4]3.ข้อมูลงบทดลองปัจจุบัน'!$A$5:$CL$846,65,0),2)</f>
        <v>5071.7700000000004</v>
      </c>
      <c r="BO75" s="104">
        <f>ROUND(VLOOKUP($B75,'[4]3.ข้อมูลงบทดลองปัจจุบัน'!$A$5:$CL$846,66,0),2)</f>
        <v>2741.25</v>
      </c>
      <c r="BP75" s="104">
        <f>ROUND(VLOOKUP($B75,'[4]3.ข้อมูลงบทดลองปัจจุบัน'!$A$5:$CL$846,67,0),2)</f>
        <v>0</v>
      </c>
      <c r="BQ75" s="104">
        <f>ROUND(VLOOKUP($B75,'[4]3.ข้อมูลงบทดลองปัจจุบัน'!$A$5:$CL$846,68,0),2)</f>
        <v>0</v>
      </c>
      <c r="BR75" s="104">
        <f>ROUND(VLOOKUP($B75,'[4]3.ข้อมูลงบทดลองปัจจุบัน'!$A$5:$CL$846,69,0),2)</f>
        <v>0</v>
      </c>
      <c r="BS75" s="104">
        <f>ROUND(VLOOKUP($B75,'[4]3.ข้อมูลงบทดลองปัจจุบัน'!$A$5:$CL$846,70,0),2)</f>
        <v>26453.02</v>
      </c>
      <c r="BT75" s="104">
        <f>ROUND(VLOOKUP($B75,'[4]3.ข้อมูลงบทดลองปัจจุบัน'!$A$5:$CL$846,71,0),2)</f>
        <v>0</v>
      </c>
      <c r="BU75" s="104">
        <f>ROUND(VLOOKUP($B75,'[4]3.ข้อมูลงบทดลองปัจจุบัน'!$A$5:$CL$846,72,0),2)</f>
        <v>0</v>
      </c>
      <c r="BV75" s="104">
        <f>ROUND(VLOOKUP($B75,'[4]3.ข้อมูลงบทดลองปัจจุบัน'!$A$5:$CL$846,73,0),2)</f>
        <v>0</v>
      </c>
      <c r="BW75" s="104">
        <f>ROUND(VLOOKUP($B75,'[4]3.ข้อมูลงบทดลองปัจจุบัน'!$A$5:$CL$846,74,0),2)</f>
        <v>0</v>
      </c>
      <c r="BX75" s="104">
        <f>ROUND(VLOOKUP($B75,'[4]3.ข้อมูลงบทดลองปัจจุบัน'!$A$5:$CL$846,75,0),2)</f>
        <v>0</v>
      </c>
      <c r="BY75" s="104">
        <f>ROUND(VLOOKUP($B75,'[4]3.ข้อมูลงบทดลองปัจจุบัน'!$A$5:$CL$846,76,0),2)</f>
        <v>0</v>
      </c>
      <c r="BZ75" s="104">
        <f>ROUND(VLOOKUP($B75,'[4]3.ข้อมูลงบทดลองปัจจุบัน'!$A$5:$CL$846,77,0),2)</f>
        <v>0</v>
      </c>
      <c r="CA75" s="104">
        <f>ROUND(VLOOKUP($B75,'[4]3.ข้อมูลงบทดลองปัจจุบัน'!$A$5:$CL$846,78,0),2)</f>
        <v>0</v>
      </c>
      <c r="CB75" s="104">
        <f>ROUND(VLOOKUP($B75,'[4]3.ข้อมูลงบทดลองปัจจุบัน'!$A$5:$CL$846,79,0),2)</f>
        <v>0</v>
      </c>
      <c r="CC75" s="104">
        <f>ROUND(VLOOKUP($B75,'[4]3.ข้อมูลงบทดลองปัจจุบัน'!$A$5:$CL$846,80,0),2)</f>
        <v>0</v>
      </c>
      <c r="CD75" s="104">
        <f>ROUND(VLOOKUP($B75,'[4]3.ข้อมูลงบทดลองปัจจุบัน'!$A$5:$CL$846,81,0),2)</f>
        <v>0</v>
      </c>
      <c r="CE75" s="104">
        <f>ROUND(VLOOKUP($B75,'[4]3.ข้อมูลงบทดลองปัจจุบัน'!$A$5:$CL$846,82,0),2)</f>
        <v>0</v>
      </c>
      <c r="CF75" s="104">
        <f>ROUND(VLOOKUP($B75,'[4]3.ข้อมูลงบทดลองปัจจุบัน'!$A$5:$CL$846,83,0),2)</f>
        <v>0</v>
      </c>
      <c r="CG75" s="104">
        <f>ROUND(VLOOKUP($B75,'[4]3.ข้อมูลงบทดลองปัจจุบัน'!$A$5:$CL$846,84,0),2)</f>
        <v>0</v>
      </c>
      <c r="CH75" s="104">
        <f>ROUND(VLOOKUP($B75,'[4]3.ข้อมูลงบทดลองปัจจุบัน'!$A$5:$CL$846,85,0),2)</f>
        <v>0</v>
      </c>
      <c r="CI75" s="104">
        <f>ROUND(VLOOKUP($B75,'[4]3.ข้อมูลงบทดลองปัจจุบัน'!$A$5:$CL$846,86,0),2)</f>
        <v>0</v>
      </c>
      <c r="CJ75" s="104">
        <f>ROUND(VLOOKUP($B75,'[4]3.ข้อมูลงบทดลองปัจจุบัน'!$A$5:$CL$846,87,0),2)</f>
        <v>150</v>
      </c>
      <c r="CK75" s="104">
        <f>ROUND(VLOOKUP($B75,'[4]3.ข้อมูลงบทดลองปัจจุบัน'!$A$5:$CL$846,88,0),2)</f>
        <v>0</v>
      </c>
      <c r="CL75" s="104">
        <f>ROUND(VLOOKUP($B75,'[4]3.ข้อมูลงบทดลองปัจจุบัน'!$A$5:$CL$846,89,0),2)</f>
        <v>0</v>
      </c>
      <c r="CM75" s="104">
        <f>ROUND(VLOOKUP($B75,'[4]3.ข้อมูลงบทดลองปัจจุบัน'!$A$5:$CL$846,90,0),2)</f>
        <v>0</v>
      </c>
      <c r="CO75" s="97"/>
    </row>
    <row r="76" spans="1:93" x14ac:dyDescent="0.7">
      <c r="A76" s="18" t="s">
        <v>497</v>
      </c>
      <c r="B76" s="18" t="s">
        <v>542</v>
      </c>
      <c r="C76" s="19" t="s">
        <v>543</v>
      </c>
      <c r="D76" s="104">
        <f>ROUND(VLOOKUP($B76,'[4]3.ข้อมูลงบทดลองปัจจุบัน'!$A$5:$CL$846,3,0),2)</f>
        <v>0</v>
      </c>
      <c r="E76" s="104">
        <f>ROUND(VLOOKUP($B76,'[4]3.ข้อมูลงบทดลองปัจจุบัน'!$A$5:$CL$846,4,0),2)</f>
        <v>0</v>
      </c>
      <c r="F76" s="104">
        <f>ROUND(VLOOKUP($B76,'[4]3.ข้อมูลงบทดลองปัจจุบัน'!$A$5:$CL$846,5,0),2)</f>
        <v>0</v>
      </c>
      <c r="G76" s="104">
        <f>ROUND(VLOOKUP($B76,'[4]3.ข้อมูลงบทดลองปัจจุบัน'!$A$5:$CL$846,6,0),2)</f>
        <v>0</v>
      </c>
      <c r="H76" s="104">
        <f>ROUND(VLOOKUP($B76,'[4]3.ข้อมูลงบทดลองปัจจุบัน'!$A$5:$CL$846,7,0),2)</f>
        <v>0</v>
      </c>
      <c r="I76" s="104">
        <f>ROUND(VLOOKUP($B76,'[4]3.ข้อมูลงบทดลองปัจจุบัน'!$A$5:$CL$846,8,0),2)</f>
        <v>0</v>
      </c>
      <c r="J76" s="104">
        <f>ROUND(VLOOKUP($B76,'[4]3.ข้อมูลงบทดลองปัจจุบัน'!$A$5:$CL$846,9,0),2)</f>
        <v>0</v>
      </c>
      <c r="K76" s="104">
        <f>ROUND(VLOOKUP($B76,'[4]3.ข้อมูลงบทดลองปัจจุบัน'!$A$5:$CL$846,10,0),2)</f>
        <v>0</v>
      </c>
      <c r="L76" s="104">
        <f>ROUND(VLOOKUP($B76,'[4]3.ข้อมูลงบทดลองปัจจุบัน'!$A$5:$CL$846,11,0),2)</f>
        <v>0</v>
      </c>
      <c r="M76" s="104">
        <f>ROUND(VLOOKUP($B76,'[4]3.ข้อมูลงบทดลองปัจจุบัน'!$A$5:$CL$846,12,0),2)</f>
        <v>0</v>
      </c>
      <c r="N76" s="104">
        <f>ROUND(VLOOKUP($B76,'[4]3.ข้อมูลงบทดลองปัจจุบัน'!$A$5:$CL$846,13,0),2)</f>
        <v>0</v>
      </c>
      <c r="O76" s="104">
        <f>ROUND(VLOOKUP($B76,'[4]3.ข้อมูลงบทดลองปัจจุบัน'!$A$5:$CL$846,14,0),2)</f>
        <v>0</v>
      </c>
      <c r="P76" s="104">
        <f>ROUND(VLOOKUP($B76,'[4]3.ข้อมูลงบทดลองปัจจุบัน'!$A$5:$CL$846,15,0),2)</f>
        <v>0</v>
      </c>
      <c r="Q76" s="104">
        <f>ROUND(VLOOKUP($B76,'[4]3.ข้อมูลงบทดลองปัจจุบัน'!$A$5:$CL$846,16,0),2)</f>
        <v>0</v>
      </c>
      <c r="R76" s="104">
        <f>ROUND(VLOOKUP($B76,'[4]3.ข้อมูลงบทดลองปัจจุบัน'!$A$5:$CL$846,17,0),2)</f>
        <v>0</v>
      </c>
      <c r="S76" s="104">
        <f>ROUND(VLOOKUP($B76,'[4]3.ข้อมูลงบทดลองปัจจุบัน'!$A$5:$CL$846,18,0),2)</f>
        <v>0</v>
      </c>
      <c r="T76" s="104">
        <f>ROUND(VLOOKUP($B76,'[4]3.ข้อมูลงบทดลองปัจจุบัน'!$A$5:$CL$846,19,0),2)</f>
        <v>0</v>
      </c>
      <c r="U76" s="104">
        <f>ROUND(VLOOKUP($B76,'[4]3.ข้อมูลงบทดลองปัจจุบัน'!$A$5:$CL$846,20,0),2)</f>
        <v>0</v>
      </c>
      <c r="V76" s="104">
        <f>ROUND(VLOOKUP($B76,'[4]3.ข้อมูลงบทดลองปัจจุบัน'!$A$5:$CL$846,21,0),2)</f>
        <v>0</v>
      </c>
      <c r="W76" s="104">
        <f>ROUND(VLOOKUP($B76,'[4]3.ข้อมูลงบทดลองปัจจุบัน'!$A$5:$CL$846,22,0),2)</f>
        <v>0</v>
      </c>
      <c r="X76" s="104">
        <f>ROUND(VLOOKUP($B76,'[4]3.ข้อมูลงบทดลองปัจจุบัน'!$A$5:$CL$846,23,0),2)</f>
        <v>0</v>
      </c>
      <c r="Y76" s="104">
        <f>ROUND(VLOOKUP($B76,'[4]3.ข้อมูลงบทดลองปัจจุบัน'!$A$5:$CL$846,24,0),2)</f>
        <v>0</v>
      </c>
      <c r="Z76" s="104">
        <f>ROUND(VLOOKUP($B76,'[4]3.ข้อมูลงบทดลองปัจจุบัน'!$A$5:$CL$846,25,0),2)</f>
        <v>0</v>
      </c>
      <c r="AA76" s="104">
        <f>ROUND(VLOOKUP($B76,'[4]3.ข้อมูลงบทดลองปัจจุบัน'!$A$5:$CL$846,26,0),2)</f>
        <v>0</v>
      </c>
      <c r="AB76" s="104">
        <f>ROUND(VLOOKUP($B76,'[4]3.ข้อมูลงบทดลองปัจจุบัน'!$A$5:$CL$846,27,0),2)</f>
        <v>0</v>
      </c>
      <c r="AC76" s="104">
        <f>ROUND(VLOOKUP($B76,'[4]3.ข้อมูลงบทดลองปัจจุบัน'!$A$5:$CL$846,28,0),2)</f>
        <v>0</v>
      </c>
      <c r="AD76" s="104">
        <f>ROUND(VLOOKUP($B76,'[4]3.ข้อมูลงบทดลองปัจจุบัน'!$A$5:$CL$846,29,0),2)</f>
        <v>0</v>
      </c>
      <c r="AE76" s="104">
        <f>ROUND(VLOOKUP($B76,'[4]3.ข้อมูลงบทดลองปัจจุบัน'!$A$5:$CL$846,30,0),2)</f>
        <v>0</v>
      </c>
      <c r="AF76" s="104">
        <f>ROUND(VLOOKUP($B76,'[4]3.ข้อมูลงบทดลองปัจจุบัน'!$A$5:$CL$846,31,0),2)</f>
        <v>0</v>
      </c>
      <c r="AG76" s="104">
        <f>ROUND(VLOOKUP($B76,'[4]3.ข้อมูลงบทดลองปัจจุบัน'!$A$5:$CL$846,32,0),2)</f>
        <v>0</v>
      </c>
      <c r="AH76" s="104">
        <f>ROUND(VLOOKUP($B76,'[4]3.ข้อมูลงบทดลองปัจจุบัน'!$A$5:$CL$846,33,0),2)</f>
        <v>0</v>
      </c>
      <c r="AI76" s="104">
        <f>ROUND(VLOOKUP($B76,'[4]3.ข้อมูลงบทดลองปัจจุบัน'!$A$5:$CL$846,34,0),2)</f>
        <v>0</v>
      </c>
      <c r="AJ76" s="104">
        <f>ROUND(VLOOKUP($B76,'[4]3.ข้อมูลงบทดลองปัจจุบัน'!$A$5:$CL$846,35,0),2)</f>
        <v>0</v>
      </c>
      <c r="AK76" s="104">
        <f>ROUND(VLOOKUP($B76,'[4]3.ข้อมูลงบทดลองปัจจุบัน'!$A$5:$CL$846,36,0),2)</f>
        <v>0</v>
      </c>
      <c r="AL76" s="104">
        <f>ROUND(VLOOKUP($B76,'[4]3.ข้อมูลงบทดลองปัจจุบัน'!$A$5:$CL$846,37,0),2)</f>
        <v>0</v>
      </c>
      <c r="AM76" s="104">
        <f>ROUND(VLOOKUP($B76,'[4]3.ข้อมูลงบทดลองปัจจุบัน'!$A$5:$CL$846,38,0),2)</f>
        <v>0</v>
      </c>
      <c r="AN76" s="104">
        <f>ROUND(VLOOKUP($B76,'[4]3.ข้อมูลงบทดลองปัจจุบัน'!$A$5:$CL$846,39,0),2)</f>
        <v>17648.400000000001</v>
      </c>
      <c r="AO76" s="104">
        <f>ROUND(VLOOKUP($B76,'[4]3.ข้อมูลงบทดลองปัจจุบัน'!$A$5:$CL$846,40,0),2)</f>
        <v>0</v>
      </c>
      <c r="AP76" s="104">
        <f>ROUND(VLOOKUP($B76,'[4]3.ข้อมูลงบทดลองปัจจุบัน'!$A$5:$CL$846,41,0),2)</f>
        <v>0</v>
      </c>
      <c r="AQ76" s="104">
        <f>ROUND(VLOOKUP($B76,'[4]3.ข้อมูลงบทดลองปัจจุบัน'!$A$5:$CL$846,42,0),2)</f>
        <v>0</v>
      </c>
      <c r="AR76" s="104">
        <f>ROUND(VLOOKUP($B76,'[4]3.ข้อมูลงบทดลองปัจจุบัน'!$A$5:$CL$846,43,0),2)</f>
        <v>0</v>
      </c>
      <c r="AS76" s="104">
        <f>ROUND(VLOOKUP($B76,'[4]3.ข้อมูลงบทดลองปัจจุบัน'!$A$5:$CL$846,44,0),2)</f>
        <v>0</v>
      </c>
      <c r="AT76" s="104">
        <f>ROUND(VLOOKUP($B76,'[4]3.ข้อมูลงบทดลองปัจจุบัน'!$A$5:$CL$846,45,0),2)</f>
        <v>0</v>
      </c>
      <c r="AU76" s="104">
        <f>ROUND(VLOOKUP($B76,'[4]3.ข้อมูลงบทดลองปัจจุบัน'!$A$5:$CL$846,46,0),2)</f>
        <v>0</v>
      </c>
      <c r="AV76" s="104">
        <f>ROUND(VLOOKUP($B76,'[4]3.ข้อมูลงบทดลองปัจจุบัน'!$A$5:$CL$846,47,0),2)</f>
        <v>0</v>
      </c>
      <c r="AW76" s="104">
        <f>ROUND(VLOOKUP($B76,'[4]3.ข้อมูลงบทดลองปัจจุบัน'!$A$5:$CL$846,48,0),2)</f>
        <v>0</v>
      </c>
      <c r="AX76" s="104">
        <f>ROUND(VLOOKUP($B76,'[4]3.ข้อมูลงบทดลองปัจจุบัน'!$A$5:$CL$846,49,0),2)</f>
        <v>0</v>
      </c>
      <c r="AY76" s="104">
        <f>ROUND(VLOOKUP($B76,'[4]3.ข้อมูลงบทดลองปัจจุบัน'!$A$5:$CL$846,50,0),2)</f>
        <v>0</v>
      </c>
      <c r="AZ76" s="104">
        <f>ROUND(VLOOKUP($B76,'[4]3.ข้อมูลงบทดลองปัจจุบัน'!$A$5:$CL$846,51,0),2)</f>
        <v>0</v>
      </c>
      <c r="BA76" s="104">
        <f>ROUND(VLOOKUP($B76,'[4]3.ข้อมูลงบทดลองปัจจุบัน'!$A$5:$CL$846,52,0),2)</f>
        <v>0</v>
      </c>
      <c r="BB76" s="104">
        <f>ROUND(VLOOKUP($B76,'[4]3.ข้อมูลงบทดลองปัจจุบัน'!$A$5:$CL$846,53,0),2)</f>
        <v>0</v>
      </c>
      <c r="BC76" s="104">
        <f>ROUND(VLOOKUP($B76,'[4]3.ข้อมูลงบทดลองปัจจุบัน'!$A$5:$CL$846,54,0),2)</f>
        <v>0</v>
      </c>
      <c r="BD76" s="104">
        <f>ROUND(VLOOKUP($B76,'[4]3.ข้อมูลงบทดลองปัจจุบัน'!$A$5:$CL$846,55,0),2)</f>
        <v>0</v>
      </c>
      <c r="BE76" s="104">
        <f>ROUND(VLOOKUP($B76,'[4]3.ข้อมูลงบทดลองปัจจุบัน'!$A$5:$CL$846,56,0),2)</f>
        <v>2053.6</v>
      </c>
      <c r="BF76" s="104">
        <f>ROUND(VLOOKUP($B76,'[4]3.ข้อมูลงบทดลองปัจจุบัน'!$A$5:$CL$846,57,0),2)</f>
        <v>0</v>
      </c>
      <c r="BG76" s="104">
        <f>ROUND(VLOOKUP($B76,'[4]3.ข้อมูลงบทดลองปัจจุบัน'!$A$5:$CL$846,58,0),2)</f>
        <v>0</v>
      </c>
      <c r="BH76" s="104">
        <f>ROUND(VLOOKUP($B76,'[4]3.ข้อมูลงบทดลองปัจจุบัน'!$A$5:$CL$846,59,0),2)</f>
        <v>0</v>
      </c>
      <c r="BI76" s="104">
        <f>ROUND(VLOOKUP($B76,'[4]3.ข้อมูลงบทดลองปัจจุบัน'!$A$5:$CL$846,60,0),2)</f>
        <v>0</v>
      </c>
      <c r="BJ76" s="104">
        <f>ROUND(VLOOKUP($B76,'[4]3.ข้อมูลงบทดลองปัจจุบัน'!$A$5:$CL$846,61,0),2)</f>
        <v>0</v>
      </c>
      <c r="BK76" s="104">
        <f>ROUND(VLOOKUP($B76,'[4]3.ข้อมูลงบทดลองปัจจุบัน'!$A$5:$CL$846,62,0),2)</f>
        <v>0</v>
      </c>
      <c r="BL76" s="104">
        <f>ROUND(VLOOKUP($B76,'[4]3.ข้อมูลงบทดลองปัจจุบัน'!$A$5:$CL$846,63,0),2)</f>
        <v>0</v>
      </c>
      <c r="BM76" s="104">
        <f>ROUND(VLOOKUP($B76,'[4]3.ข้อมูลงบทดลองปัจจุบัน'!$A$5:$CL$846,64,0),2)</f>
        <v>0</v>
      </c>
      <c r="BN76" s="104">
        <f>ROUND(VLOOKUP($B76,'[4]3.ข้อมูลงบทดลองปัจจุบัน'!$A$5:$CL$846,65,0),2)</f>
        <v>0</v>
      </c>
      <c r="BO76" s="104">
        <f>ROUND(VLOOKUP($B76,'[4]3.ข้อมูลงบทดลองปัจจุบัน'!$A$5:$CL$846,66,0),2)</f>
        <v>0</v>
      </c>
      <c r="BP76" s="104">
        <f>ROUND(VLOOKUP($B76,'[4]3.ข้อมูลงบทดลองปัจจุบัน'!$A$5:$CL$846,67,0),2)</f>
        <v>0</v>
      </c>
      <c r="BQ76" s="104">
        <f>ROUND(VLOOKUP($B76,'[4]3.ข้อมูลงบทดลองปัจจุบัน'!$A$5:$CL$846,68,0),2)</f>
        <v>0</v>
      </c>
      <c r="BR76" s="104">
        <f>ROUND(VLOOKUP($B76,'[4]3.ข้อมูลงบทดลองปัจจุบัน'!$A$5:$CL$846,69,0),2)</f>
        <v>0</v>
      </c>
      <c r="BS76" s="104">
        <f>ROUND(VLOOKUP($B76,'[4]3.ข้อมูลงบทดลองปัจจุบัน'!$A$5:$CL$846,70,0),2)</f>
        <v>0</v>
      </c>
      <c r="BT76" s="104">
        <f>ROUND(VLOOKUP($B76,'[4]3.ข้อมูลงบทดลองปัจจุบัน'!$A$5:$CL$846,71,0),2)</f>
        <v>0</v>
      </c>
      <c r="BU76" s="104">
        <f>ROUND(VLOOKUP($B76,'[4]3.ข้อมูลงบทดลองปัจจุบัน'!$A$5:$CL$846,72,0),2)</f>
        <v>0</v>
      </c>
      <c r="BV76" s="104">
        <f>ROUND(VLOOKUP($B76,'[4]3.ข้อมูลงบทดลองปัจจุบัน'!$A$5:$CL$846,73,0),2)</f>
        <v>0</v>
      </c>
      <c r="BW76" s="104">
        <f>ROUND(VLOOKUP($B76,'[4]3.ข้อมูลงบทดลองปัจจุบัน'!$A$5:$CL$846,74,0),2)</f>
        <v>0</v>
      </c>
      <c r="BX76" s="104">
        <f>ROUND(VLOOKUP($B76,'[4]3.ข้อมูลงบทดลองปัจจุบัน'!$A$5:$CL$846,75,0),2)</f>
        <v>0</v>
      </c>
      <c r="BY76" s="104">
        <f>ROUND(VLOOKUP($B76,'[4]3.ข้อมูลงบทดลองปัจจุบัน'!$A$5:$CL$846,76,0),2)</f>
        <v>0</v>
      </c>
      <c r="BZ76" s="104">
        <f>ROUND(VLOOKUP($B76,'[4]3.ข้อมูลงบทดลองปัจจุบัน'!$A$5:$CL$846,77,0),2)</f>
        <v>0</v>
      </c>
      <c r="CA76" s="104">
        <f>ROUND(VLOOKUP($B76,'[4]3.ข้อมูลงบทดลองปัจจุบัน'!$A$5:$CL$846,78,0),2)</f>
        <v>0</v>
      </c>
      <c r="CB76" s="104">
        <f>ROUND(VLOOKUP($B76,'[4]3.ข้อมูลงบทดลองปัจจุบัน'!$A$5:$CL$846,79,0),2)</f>
        <v>0</v>
      </c>
      <c r="CC76" s="104">
        <f>ROUND(VLOOKUP($B76,'[4]3.ข้อมูลงบทดลองปัจจุบัน'!$A$5:$CL$846,80,0),2)</f>
        <v>0</v>
      </c>
      <c r="CD76" s="104">
        <f>ROUND(VLOOKUP($B76,'[4]3.ข้อมูลงบทดลองปัจจุบัน'!$A$5:$CL$846,81,0),2)</f>
        <v>0</v>
      </c>
      <c r="CE76" s="104">
        <f>ROUND(VLOOKUP($B76,'[4]3.ข้อมูลงบทดลองปัจจุบัน'!$A$5:$CL$846,82,0),2)</f>
        <v>0</v>
      </c>
      <c r="CF76" s="104">
        <f>ROUND(VLOOKUP($B76,'[4]3.ข้อมูลงบทดลองปัจจุบัน'!$A$5:$CL$846,83,0),2)</f>
        <v>0</v>
      </c>
      <c r="CG76" s="104">
        <f>ROUND(VLOOKUP($B76,'[4]3.ข้อมูลงบทดลองปัจจุบัน'!$A$5:$CL$846,84,0),2)</f>
        <v>0</v>
      </c>
      <c r="CH76" s="104">
        <f>ROUND(VLOOKUP($B76,'[4]3.ข้อมูลงบทดลองปัจจุบัน'!$A$5:$CL$846,85,0),2)</f>
        <v>0</v>
      </c>
      <c r="CI76" s="104">
        <f>ROUND(VLOOKUP($B76,'[4]3.ข้อมูลงบทดลองปัจจุบัน'!$A$5:$CL$846,86,0),2)</f>
        <v>0</v>
      </c>
      <c r="CJ76" s="104">
        <f>ROUND(VLOOKUP($B76,'[4]3.ข้อมูลงบทดลองปัจจุบัน'!$A$5:$CL$846,87,0),2)</f>
        <v>0</v>
      </c>
      <c r="CK76" s="104">
        <f>ROUND(VLOOKUP($B76,'[4]3.ข้อมูลงบทดลองปัจจุบัน'!$A$5:$CL$846,88,0),2)</f>
        <v>0</v>
      </c>
      <c r="CL76" s="104">
        <f>ROUND(VLOOKUP($B76,'[4]3.ข้อมูลงบทดลองปัจจุบัน'!$A$5:$CL$846,89,0),2)</f>
        <v>0</v>
      </c>
      <c r="CM76" s="104">
        <f>ROUND(VLOOKUP($B76,'[4]3.ข้อมูลงบทดลองปัจจุบัน'!$A$5:$CL$846,90,0),2)</f>
        <v>0</v>
      </c>
      <c r="CO76" s="97"/>
    </row>
    <row r="77" spans="1:93" x14ac:dyDescent="0.7">
      <c r="A77" s="18" t="s">
        <v>497</v>
      </c>
      <c r="B77" s="18" t="s">
        <v>544</v>
      </c>
      <c r="C77" s="19" t="s">
        <v>545</v>
      </c>
      <c r="D77" s="104">
        <f>ROUND(VLOOKUP($B77,'[4]3.ข้อมูลงบทดลองปัจจุบัน'!$A$5:$CL$846,3,0),2)</f>
        <v>0</v>
      </c>
      <c r="E77" s="104">
        <f>ROUND(VLOOKUP($B77,'[4]3.ข้อมูลงบทดลองปัจจุบัน'!$A$5:$CL$846,4,0),2)</f>
        <v>0</v>
      </c>
      <c r="F77" s="104">
        <f>ROUND(VLOOKUP($B77,'[4]3.ข้อมูลงบทดลองปัจจุบัน'!$A$5:$CL$846,5,0),2)</f>
        <v>0</v>
      </c>
      <c r="G77" s="104">
        <f>ROUND(VLOOKUP($B77,'[4]3.ข้อมูลงบทดลองปัจจุบัน'!$A$5:$CL$846,6,0),2)</f>
        <v>0</v>
      </c>
      <c r="H77" s="104">
        <f>ROUND(VLOOKUP($B77,'[4]3.ข้อมูลงบทดลองปัจจุบัน'!$A$5:$CL$846,7,0),2)</f>
        <v>0</v>
      </c>
      <c r="I77" s="104">
        <f>ROUND(VLOOKUP($B77,'[4]3.ข้อมูลงบทดลองปัจจุบัน'!$A$5:$CL$846,8,0),2)</f>
        <v>0</v>
      </c>
      <c r="J77" s="104">
        <f>ROUND(VLOOKUP($B77,'[4]3.ข้อมูลงบทดลองปัจจุบัน'!$A$5:$CL$846,9,0),2)</f>
        <v>0</v>
      </c>
      <c r="K77" s="104">
        <f>ROUND(VLOOKUP($B77,'[4]3.ข้อมูลงบทดลองปัจจุบัน'!$A$5:$CL$846,10,0),2)</f>
        <v>0</v>
      </c>
      <c r="L77" s="104">
        <f>ROUND(VLOOKUP($B77,'[4]3.ข้อมูลงบทดลองปัจจุบัน'!$A$5:$CL$846,11,0),2)</f>
        <v>0</v>
      </c>
      <c r="M77" s="104">
        <f>ROUND(VLOOKUP($B77,'[4]3.ข้อมูลงบทดลองปัจจุบัน'!$A$5:$CL$846,12,0),2)</f>
        <v>0</v>
      </c>
      <c r="N77" s="104">
        <f>ROUND(VLOOKUP($B77,'[4]3.ข้อมูลงบทดลองปัจจุบัน'!$A$5:$CL$846,13,0),2)</f>
        <v>0</v>
      </c>
      <c r="O77" s="104">
        <f>ROUND(VLOOKUP($B77,'[4]3.ข้อมูลงบทดลองปัจจุบัน'!$A$5:$CL$846,14,0),2)</f>
        <v>0</v>
      </c>
      <c r="P77" s="104">
        <f>ROUND(VLOOKUP($B77,'[4]3.ข้อมูลงบทดลองปัจจุบัน'!$A$5:$CL$846,15,0),2)</f>
        <v>0</v>
      </c>
      <c r="Q77" s="104">
        <f>ROUND(VLOOKUP($B77,'[4]3.ข้อมูลงบทดลองปัจจุบัน'!$A$5:$CL$846,16,0),2)</f>
        <v>0</v>
      </c>
      <c r="R77" s="104">
        <f>ROUND(VLOOKUP($B77,'[4]3.ข้อมูลงบทดลองปัจจุบัน'!$A$5:$CL$846,17,0),2)</f>
        <v>0</v>
      </c>
      <c r="S77" s="104">
        <f>ROUND(VLOOKUP($B77,'[4]3.ข้อมูลงบทดลองปัจจุบัน'!$A$5:$CL$846,18,0),2)</f>
        <v>0</v>
      </c>
      <c r="T77" s="104">
        <f>ROUND(VLOOKUP($B77,'[4]3.ข้อมูลงบทดลองปัจจุบัน'!$A$5:$CL$846,19,0),2)</f>
        <v>0</v>
      </c>
      <c r="U77" s="104">
        <f>ROUND(VLOOKUP($B77,'[4]3.ข้อมูลงบทดลองปัจจุบัน'!$A$5:$CL$846,20,0),2)</f>
        <v>0</v>
      </c>
      <c r="V77" s="104">
        <f>ROUND(VLOOKUP($B77,'[4]3.ข้อมูลงบทดลองปัจจุบัน'!$A$5:$CL$846,21,0),2)</f>
        <v>0</v>
      </c>
      <c r="W77" s="104">
        <f>ROUND(VLOOKUP($B77,'[4]3.ข้อมูลงบทดลองปัจจุบัน'!$A$5:$CL$846,22,0),2)</f>
        <v>0</v>
      </c>
      <c r="X77" s="104">
        <f>ROUND(VLOOKUP($B77,'[4]3.ข้อมูลงบทดลองปัจจุบัน'!$A$5:$CL$846,23,0),2)</f>
        <v>0</v>
      </c>
      <c r="Y77" s="104">
        <f>ROUND(VLOOKUP($B77,'[4]3.ข้อมูลงบทดลองปัจจุบัน'!$A$5:$CL$846,24,0),2)</f>
        <v>0</v>
      </c>
      <c r="Z77" s="104">
        <f>ROUND(VLOOKUP($B77,'[4]3.ข้อมูลงบทดลองปัจจุบัน'!$A$5:$CL$846,25,0),2)</f>
        <v>0</v>
      </c>
      <c r="AA77" s="104">
        <f>ROUND(VLOOKUP($B77,'[4]3.ข้อมูลงบทดลองปัจจุบัน'!$A$5:$CL$846,26,0),2)</f>
        <v>0</v>
      </c>
      <c r="AB77" s="104">
        <f>ROUND(VLOOKUP($B77,'[4]3.ข้อมูลงบทดลองปัจจุบัน'!$A$5:$CL$846,27,0),2)</f>
        <v>0</v>
      </c>
      <c r="AC77" s="104">
        <f>ROUND(VLOOKUP($B77,'[4]3.ข้อมูลงบทดลองปัจจุบัน'!$A$5:$CL$846,28,0),2)</f>
        <v>0</v>
      </c>
      <c r="AD77" s="104">
        <f>ROUND(VLOOKUP($B77,'[4]3.ข้อมูลงบทดลองปัจจุบัน'!$A$5:$CL$846,29,0),2)</f>
        <v>0</v>
      </c>
      <c r="AE77" s="104">
        <f>ROUND(VLOOKUP($B77,'[4]3.ข้อมูลงบทดลองปัจจุบัน'!$A$5:$CL$846,30,0),2)</f>
        <v>0</v>
      </c>
      <c r="AF77" s="104">
        <f>ROUND(VLOOKUP($B77,'[4]3.ข้อมูลงบทดลองปัจจุบัน'!$A$5:$CL$846,31,0),2)</f>
        <v>0</v>
      </c>
      <c r="AG77" s="104">
        <f>ROUND(VLOOKUP($B77,'[4]3.ข้อมูลงบทดลองปัจจุบัน'!$A$5:$CL$846,32,0),2)</f>
        <v>0</v>
      </c>
      <c r="AH77" s="104">
        <f>ROUND(VLOOKUP($B77,'[4]3.ข้อมูลงบทดลองปัจจุบัน'!$A$5:$CL$846,33,0),2)</f>
        <v>0</v>
      </c>
      <c r="AI77" s="104">
        <f>ROUND(VLOOKUP($B77,'[4]3.ข้อมูลงบทดลองปัจจุบัน'!$A$5:$CL$846,34,0),2)</f>
        <v>0</v>
      </c>
      <c r="AJ77" s="104">
        <f>ROUND(VLOOKUP($B77,'[4]3.ข้อมูลงบทดลองปัจจุบัน'!$A$5:$CL$846,35,0),2)</f>
        <v>0</v>
      </c>
      <c r="AK77" s="104">
        <f>ROUND(VLOOKUP($B77,'[4]3.ข้อมูลงบทดลองปัจจุบัน'!$A$5:$CL$846,36,0),2)</f>
        <v>0</v>
      </c>
      <c r="AL77" s="104">
        <f>ROUND(VLOOKUP($B77,'[4]3.ข้อมูลงบทดลองปัจจุบัน'!$A$5:$CL$846,37,0),2)</f>
        <v>0</v>
      </c>
      <c r="AM77" s="104">
        <f>ROUND(VLOOKUP($B77,'[4]3.ข้อมูลงบทดลองปัจจุบัน'!$A$5:$CL$846,38,0),2)</f>
        <v>0</v>
      </c>
      <c r="AN77" s="104">
        <f>ROUND(VLOOKUP($B77,'[4]3.ข้อมูลงบทดลองปัจจุบัน'!$A$5:$CL$846,39,0),2)</f>
        <v>0</v>
      </c>
      <c r="AO77" s="104">
        <f>ROUND(VLOOKUP($B77,'[4]3.ข้อมูลงบทดลองปัจจุบัน'!$A$5:$CL$846,40,0),2)</f>
        <v>0</v>
      </c>
      <c r="AP77" s="104">
        <f>ROUND(VLOOKUP($B77,'[4]3.ข้อมูลงบทดลองปัจจุบัน'!$A$5:$CL$846,41,0),2)</f>
        <v>0</v>
      </c>
      <c r="AQ77" s="104">
        <f>ROUND(VLOOKUP($B77,'[4]3.ข้อมูลงบทดลองปัจจุบัน'!$A$5:$CL$846,42,0),2)</f>
        <v>0</v>
      </c>
      <c r="AR77" s="104">
        <f>ROUND(VLOOKUP($B77,'[4]3.ข้อมูลงบทดลองปัจจุบัน'!$A$5:$CL$846,43,0),2)</f>
        <v>0</v>
      </c>
      <c r="AS77" s="104">
        <f>ROUND(VLOOKUP($B77,'[4]3.ข้อมูลงบทดลองปัจจุบัน'!$A$5:$CL$846,44,0),2)</f>
        <v>0</v>
      </c>
      <c r="AT77" s="104">
        <f>ROUND(VLOOKUP($B77,'[4]3.ข้อมูลงบทดลองปัจจุบัน'!$A$5:$CL$846,45,0),2)</f>
        <v>0</v>
      </c>
      <c r="AU77" s="104">
        <f>ROUND(VLOOKUP($B77,'[4]3.ข้อมูลงบทดลองปัจจุบัน'!$A$5:$CL$846,46,0),2)</f>
        <v>0</v>
      </c>
      <c r="AV77" s="104">
        <f>ROUND(VLOOKUP($B77,'[4]3.ข้อมูลงบทดลองปัจจุบัน'!$A$5:$CL$846,47,0),2)</f>
        <v>0</v>
      </c>
      <c r="AW77" s="104">
        <f>ROUND(VLOOKUP($B77,'[4]3.ข้อมูลงบทดลองปัจจุบัน'!$A$5:$CL$846,48,0),2)</f>
        <v>0</v>
      </c>
      <c r="AX77" s="104">
        <f>ROUND(VLOOKUP($B77,'[4]3.ข้อมูลงบทดลองปัจจุบัน'!$A$5:$CL$846,49,0),2)</f>
        <v>0</v>
      </c>
      <c r="AY77" s="104">
        <f>ROUND(VLOOKUP($B77,'[4]3.ข้อมูลงบทดลองปัจจุบัน'!$A$5:$CL$846,50,0),2)</f>
        <v>0</v>
      </c>
      <c r="AZ77" s="104">
        <f>ROUND(VLOOKUP($B77,'[4]3.ข้อมูลงบทดลองปัจจุบัน'!$A$5:$CL$846,51,0),2)</f>
        <v>0</v>
      </c>
      <c r="BA77" s="104">
        <f>ROUND(VLOOKUP($B77,'[4]3.ข้อมูลงบทดลองปัจจุบัน'!$A$5:$CL$846,52,0),2)</f>
        <v>0</v>
      </c>
      <c r="BB77" s="104">
        <f>ROUND(VLOOKUP($B77,'[4]3.ข้อมูลงบทดลองปัจจุบัน'!$A$5:$CL$846,53,0),2)</f>
        <v>0</v>
      </c>
      <c r="BC77" s="104">
        <f>ROUND(VLOOKUP($B77,'[4]3.ข้อมูลงบทดลองปัจจุบัน'!$A$5:$CL$846,54,0),2)</f>
        <v>0</v>
      </c>
      <c r="BD77" s="104">
        <f>ROUND(VLOOKUP($B77,'[4]3.ข้อมูลงบทดลองปัจจุบัน'!$A$5:$CL$846,55,0),2)</f>
        <v>0</v>
      </c>
      <c r="BE77" s="104">
        <f>ROUND(VLOOKUP($B77,'[4]3.ข้อมูลงบทดลองปัจจุบัน'!$A$5:$CL$846,56,0),2)</f>
        <v>0</v>
      </c>
      <c r="BF77" s="104">
        <f>ROUND(VLOOKUP($B77,'[4]3.ข้อมูลงบทดลองปัจจุบัน'!$A$5:$CL$846,57,0),2)</f>
        <v>0</v>
      </c>
      <c r="BG77" s="104">
        <f>ROUND(VLOOKUP($B77,'[4]3.ข้อมูลงบทดลองปัจจุบัน'!$A$5:$CL$846,58,0),2)</f>
        <v>0</v>
      </c>
      <c r="BH77" s="104">
        <f>ROUND(VLOOKUP($B77,'[4]3.ข้อมูลงบทดลองปัจจุบัน'!$A$5:$CL$846,59,0),2)</f>
        <v>0</v>
      </c>
      <c r="BI77" s="104">
        <f>ROUND(VLOOKUP($B77,'[4]3.ข้อมูลงบทดลองปัจจุบัน'!$A$5:$CL$846,60,0),2)</f>
        <v>0</v>
      </c>
      <c r="BJ77" s="104">
        <f>ROUND(VLOOKUP($B77,'[4]3.ข้อมูลงบทดลองปัจจุบัน'!$A$5:$CL$846,61,0),2)</f>
        <v>0</v>
      </c>
      <c r="BK77" s="104">
        <f>ROUND(VLOOKUP($B77,'[4]3.ข้อมูลงบทดลองปัจจุบัน'!$A$5:$CL$846,62,0),2)</f>
        <v>0</v>
      </c>
      <c r="BL77" s="104">
        <f>ROUND(VLOOKUP($B77,'[4]3.ข้อมูลงบทดลองปัจจุบัน'!$A$5:$CL$846,63,0),2)</f>
        <v>0</v>
      </c>
      <c r="BM77" s="104">
        <f>ROUND(VLOOKUP($B77,'[4]3.ข้อมูลงบทดลองปัจจุบัน'!$A$5:$CL$846,64,0),2)</f>
        <v>0</v>
      </c>
      <c r="BN77" s="104">
        <f>ROUND(VLOOKUP($B77,'[4]3.ข้อมูลงบทดลองปัจจุบัน'!$A$5:$CL$846,65,0),2)</f>
        <v>0</v>
      </c>
      <c r="BO77" s="104">
        <f>ROUND(VLOOKUP($B77,'[4]3.ข้อมูลงบทดลองปัจจุบัน'!$A$5:$CL$846,66,0),2)</f>
        <v>0</v>
      </c>
      <c r="BP77" s="104">
        <f>ROUND(VLOOKUP($B77,'[4]3.ข้อมูลงบทดลองปัจจุบัน'!$A$5:$CL$846,67,0),2)</f>
        <v>0</v>
      </c>
      <c r="BQ77" s="104">
        <f>ROUND(VLOOKUP($B77,'[4]3.ข้อมูลงบทดลองปัจจุบัน'!$A$5:$CL$846,68,0),2)</f>
        <v>0</v>
      </c>
      <c r="BR77" s="104">
        <f>ROUND(VLOOKUP($B77,'[4]3.ข้อมูลงบทดลองปัจจุบัน'!$A$5:$CL$846,69,0),2)</f>
        <v>0</v>
      </c>
      <c r="BS77" s="104">
        <f>ROUND(VLOOKUP($B77,'[4]3.ข้อมูลงบทดลองปัจจุบัน'!$A$5:$CL$846,70,0),2)</f>
        <v>0</v>
      </c>
      <c r="BT77" s="104">
        <f>ROUND(VLOOKUP($B77,'[4]3.ข้อมูลงบทดลองปัจจุบัน'!$A$5:$CL$846,71,0),2)</f>
        <v>0</v>
      </c>
      <c r="BU77" s="104">
        <f>ROUND(VLOOKUP($B77,'[4]3.ข้อมูลงบทดลองปัจจุบัน'!$A$5:$CL$846,72,0),2)</f>
        <v>0</v>
      </c>
      <c r="BV77" s="104">
        <f>ROUND(VLOOKUP($B77,'[4]3.ข้อมูลงบทดลองปัจจุบัน'!$A$5:$CL$846,73,0),2)</f>
        <v>0</v>
      </c>
      <c r="BW77" s="104">
        <f>ROUND(VLOOKUP($B77,'[4]3.ข้อมูลงบทดลองปัจจุบัน'!$A$5:$CL$846,74,0),2)</f>
        <v>0</v>
      </c>
      <c r="BX77" s="104">
        <f>ROUND(VLOOKUP($B77,'[4]3.ข้อมูลงบทดลองปัจจุบัน'!$A$5:$CL$846,75,0),2)</f>
        <v>0</v>
      </c>
      <c r="BY77" s="104">
        <f>ROUND(VLOOKUP($B77,'[4]3.ข้อมูลงบทดลองปัจจุบัน'!$A$5:$CL$846,76,0),2)</f>
        <v>0</v>
      </c>
      <c r="BZ77" s="104">
        <f>ROUND(VLOOKUP($B77,'[4]3.ข้อมูลงบทดลองปัจจุบัน'!$A$5:$CL$846,77,0),2)</f>
        <v>0</v>
      </c>
      <c r="CA77" s="104">
        <f>ROUND(VLOOKUP($B77,'[4]3.ข้อมูลงบทดลองปัจจุบัน'!$A$5:$CL$846,78,0),2)</f>
        <v>0</v>
      </c>
      <c r="CB77" s="104">
        <f>ROUND(VLOOKUP($B77,'[4]3.ข้อมูลงบทดลองปัจจุบัน'!$A$5:$CL$846,79,0),2)</f>
        <v>0</v>
      </c>
      <c r="CC77" s="104">
        <f>ROUND(VLOOKUP($B77,'[4]3.ข้อมูลงบทดลองปัจจุบัน'!$A$5:$CL$846,80,0),2)</f>
        <v>0</v>
      </c>
      <c r="CD77" s="104">
        <f>ROUND(VLOOKUP($B77,'[4]3.ข้อมูลงบทดลองปัจจุบัน'!$A$5:$CL$846,81,0),2)</f>
        <v>0</v>
      </c>
      <c r="CE77" s="104">
        <f>ROUND(VLOOKUP($B77,'[4]3.ข้อมูลงบทดลองปัจจุบัน'!$A$5:$CL$846,82,0),2)</f>
        <v>0</v>
      </c>
      <c r="CF77" s="104">
        <f>ROUND(VLOOKUP($B77,'[4]3.ข้อมูลงบทดลองปัจจุบัน'!$A$5:$CL$846,83,0),2)</f>
        <v>0</v>
      </c>
      <c r="CG77" s="104">
        <f>ROUND(VLOOKUP($B77,'[4]3.ข้อมูลงบทดลองปัจจุบัน'!$A$5:$CL$846,84,0),2)</f>
        <v>0</v>
      </c>
      <c r="CH77" s="104">
        <f>ROUND(VLOOKUP($B77,'[4]3.ข้อมูลงบทดลองปัจจุบัน'!$A$5:$CL$846,85,0),2)</f>
        <v>0</v>
      </c>
      <c r="CI77" s="104">
        <f>ROUND(VLOOKUP($B77,'[4]3.ข้อมูลงบทดลองปัจจุบัน'!$A$5:$CL$846,86,0),2)</f>
        <v>0</v>
      </c>
      <c r="CJ77" s="104">
        <f>ROUND(VLOOKUP($B77,'[4]3.ข้อมูลงบทดลองปัจจุบัน'!$A$5:$CL$846,87,0),2)</f>
        <v>0</v>
      </c>
      <c r="CK77" s="104">
        <f>ROUND(VLOOKUP($B77,'[4]3.ข้อมูลงบทดลองปัจจุบัน'!$A$5:$CL$846,88,0),2)</f>
        <v>0</v>
      </c>
      <c r="CL77" s="104">
        <f>ROUND(VLOOKUP($B77,'[4]3.ข้อมูลงบทดลองปัจจุบัน'!$A$5:$CL$846,89,0),2)</f>
        <v>0</v>
      </c>
      <c r="CM77" s="104">
        <f>ROUND(VLOOKUP($B77,'[4]3.ข้อมูลงบทดลองปัจจุบัน'!$A$5:$CL$846,90,0),2)</f>
        <v>0</v>
      </c>
      <c r="CO77" s="97"/>
    </row>
    <row r="78" spans="1:93" x14ac:dyDescent="0.7">
      <c r="A78" s="18" t="s">
        <v>497</v>
      </c>
      <c r="B78" s="18" t="s">
        <v>546</v>
      </c>
      <c r="C78" s="19" t="s">
        <v>547</v>
      </c>
      <c r="D78" s="104">
        <f>ROUND(VLOOKUP($B78,'[4]3.ข้อมูลงบทดลองปัจจุบัน'!$A$5:$CL$846,3,0),2)</f>
        <v>129175</v>
      </c>
      <c r="E78" s="104">
        <f>ROUND(VLOOKUP($B78,'[4]3.ข้อมูลงบทดลองปัจจุบัน'!$A$5:$CL$846,4,0),2)</f>
        <v>0</v>
      </c>
      <c r="F78" s="104">
        <f>ROUND(VLOOKUP($B78,'[4]3.ข้อมูลงบทดลองปัจจุบัน'!$A$5:$CL$846,5,0),2)</f>
        <v>0</v>
      </c>
      <c r="G78" s="104">
        <f>ROUND(VLOOKUP($B78,'[4]3.ข้อมูลงบทดลองปัจจุบัน'!$A$5:$CL$846,6,0),2)</f>
        <v>0</v>
      </c>
      <c r="H78" s="104">
        <f>ROUND(VLOOKUP($B78,'[4]3.ข้อมูลงบทดลองปัจจุบัน'!$A$5:$CL$846,7,0),2)</f>
        <v>0</v>
      </c>
      <c r="I78" s="104">
        <f>ROUND(VLOOKUP($B78,'[4]3.ข้อมูลงบทดลองปัจจุบัน'!$A$5:$CL$846,8,0),2)</f>
        <v>0</v>
      </c>
      <c r="J78" s="104">
        <f>ROUND(VLOOKUP($B78,'[4]3.ข้อมูลงบทดลองปัจจุบัน'!$A$5:$CL$846,9,0),2)</f>
        <v>0</v>
      </c>
      <c r="K78" s="104">
        <f>ROUND(VLOOKUP($B78,'[4]3.ข้อมูลงบทดลองปัจจุบัน'!$A$5:$CL$846,10,0),2)</f>
        <v>0</v>
      </c>
      <c r="L78" s="104">
        <f>ROUND(VLOOKUP($B78,'[4]3.ข้อมูลงบทดลองปัจจุบัน'!$A$5:$CL$846,11,0),2)</f>
        <v>0</v>
      </c>
      <c r="M78" s="104">
        <f>ROUND(VLOOKUP($B78,'[4]3.ข้อมูลงบทดลองปัจจุบัน'!$A$5:$CL$846,12,0),2)</f>
        <v>0</v>
      </c>
      <c r="N78" s="104">
        <f>ROUND(VLOOKUP($B78,'[4]3.ข้อมูลงบทดลองปัจจุบัน'!$A$5:$CL$846,13,0),2)</f>
        <v>0</v>
      </c>
      <c r="O78" s="104">
        <f>ROUND(VLOOKUP($B78,'[4]3.ข้อมูลงบทดลองปัจจุบัน'!$A$5:$CL$846,14,0),2)</f>
        <v>11250</v>
      </c>
      <c r="P78" s="104">
        <f>ROUND(VLOOKUP($B78,'[4]3.ข้อมูลงบทดลองปัจจุบัน'!$A$5:$CL$846,15,0),2)</f>
        <v>0</v>
      </c>
      <c r="Q78" s="104">
        <f>ROUND(VLOOKUP($B78,'[4]3.ข้อมูลงบทดลองปัจจุบัน'!$A$5:$CL$846,16,0),2)</f>
        <v>0</v>
      </c>
      <c r="R78" s="104">
        <f>ROUND(VLOOKUP($B78,'[4]3.ข้อมูลงบทดลองปัจจุบัน'!$A$5:$CL$846,17,0),2)</f>
        <v>0</v>
      </c>
      <c r="S78" s="104">
        <f>ROUND(VLOOKUP($B78,'[4]3.ข้อมูลงบทดลองปัจจุบัน'!$A$5:$CL$846,18,0),2)</f>
        <v>0</v>
      </c>
      <c r="T78" s="104">
        <f>ROUND(VLOOKUP($B78,'[4]3.ข้อมูลงบทดลองปัจจุบัน'!$A$5:$CL$846,19,0),2)</f>
        <v>0</v>
      </c>
      <c r="U78" s="104">
        <f>ROUND(VLOOKUP($B78,'[4]3.ข้อมูลงบทดลองปัจจุบัน'!$A$5:$CL$846,20,0),2)</f>
        <v>0</v>
      </c>
      <c r="V78" s="104">
        <f>ROUND(VLOOKUP($B78,'[4]3.ข้อมูลงบทดลองปัจจุบัน'!$A$5:$CL$846,21,0),2)</f>
        <v>0</v>
      </c>
      <c r="W78" s="104">
        <f>ROUND(VLOOKUP($B78,'[4]3.ข้อมูลงบทดลองปัจจุบัน'!$A$5:$CL$846,22,0),2)</f>
        <v>0</v>
      </c>
      <c r="X78" s="104">
        <f>ROUND(VLOOKUP($B78,'[4]3.ข้อมูลงบทดลองปัจจุบัน'!$A$5:$CL$846,23,0),2)</f>
        <v>0</v>
      </c>
      <c r="Y78" s="104">
        <f>ROUND(VLOOKUP($B78,'[4]3.ข้อมูลงบทดลองปัจจุบัน'!$A$5:$CL$846,24,0),2)</f>
        <v>0</v>
      </c>
      <c r="Z78" s="104">
        <f>ROUND(VLOOKUP($B78,'[4]3.ข้อมูลงบทดลองปัจจุบัน'!$A$5:$CL$846,25,0),2)</f>
        <v>0</v>
      </c>
      <c r="AA78" s="104">
        <f>ROUND(VLOOKUP($B78,'[4]3.ข้อมูลงบทดลองปัจจุบัน'!$A$5:$CL$846,26,0),2)</f>
        <v>4500</v>
      </c>
      <c r="AB78" s="104">
        <f>ROUND(VLOOKUP($B78,'[4]3.ข้อมูลงบทดลองปัจจุบัน'!$A$5:$CL$846,27,0),2)</f>
        <v>0</v>
      </c>
      <c r="AC78" s="104">
        <f>ROUND(VLOOKUP($B78,'[4]3.ข้อมูลงบทดลองปัจจุบัน'!$A$5:$CL$846,28,0),2)</f>
        <v>0</v>
      </c>
      <c r="AD78" s="104">
        <f>ROUND(VLOOKUP($B78,'[4]3.ข้อมูลงบทดลองปัจจุบัน'!$A$5:$CL$846,29,0),2)</f>
        <v>0</v>
      </c>
      <c r="AE78" s="104">
        <f>ROUND(VLOOKUP($B78,'[4]3.ข้อมูลงบทดลองปัจจุบัน'!$A$5:$CL$846,30,0),2)</f>
        <v>0</v>
      </c>
      <c r="AF78" s="104">
        <f>ROUND(VLOOKUP($B78,'[4]3.ข้อมูลงบทดลองปัจจุบัน'!$A$5:$CL$846,31,0),2)</f>
        <v>0</v>
      </c>
      <c r="AG78" s="104">
        <f>ROUND(VLOOKUP($B78,'[4]3.ข้อมูลงบทดลองปัจจุบัน'!$A$5:$CL$846,32,0),2)</f>
        <v>0</v>
      </c>
      <c r="AH78" s="104">
        <f>ROUND(VLOOKUP($B78,'[4]3.ข้อมูลงบทดลองปัจจุบัน'!$A$5:$CL$846,33,0),2)</f>
        <v>0</v>
      </c>
      <c r="AI78" s="104">
        <f>ROUND(VLOOKUP($B78,'[4]3.ข้อมูลงบทดลองปัจจุบัน'!$A$5:$CL$846,34,0),2)</f>
        <v>0</v>
      </c>
      <c r="AJ78" s="104">
        <f>ROUND(VLOOKUP($B78,'[4]3.ข้อมูลงบทดลองปัจจุบัน'!$A$5:$CL$846,35,0),2)</f>
        <v>0</v>
      </c>
      <c r="AK78" s="104">
        <f>ROUND(VLOOKUP($B78,'[4]3.ข้อมูลงบทดลองปัจจุบัน'!$A$5:$CL$846,36,0),2)</f>
        <v>0</v>
      </c>
      <c r="AL78" s="104">
        <f>ROUND(VLOOKUP($B78,'[4]3.ข้อมูลงบทดลองปัจจุบัน'!$A$5:$CL$846,37,0),2)</f>
        <v>0</v>
      </c>
      <c r="AM78" s="104">
        <f>ROUND(VLOOKUP($B78,'[4]3.ข้อมูลงบทดลองปัจจุบัน'!$A$5:$CL$846,38,0),2)</f>
        <v>0</v>
      </c>
      <c r="AN78" s="104">
        <f>ROUND(VLOOKUP($B78,'[4]3.ข้อมูลงบทดลองปัจจุบัน'!$A$5:$CL$846,39,0),2)</f>
        <v>0</v>
      </c>
      <c r="AO78" s="104">
        <f>ROUND(VLOOKUP($B78,'[4]3.ข้อมูลงบทดลองปัจจุบัน'!$A$5:$CL$846,40,0),2)</f>
        <v>0</v>
      </c>
      <c r="AP78" s="104">
        <f>ROUND(VLOOKUP($B78,'[4]3.ข้อมูลงบทดลองปัจจุบัน'!$A$5:$CL$846,41,0),2)</f>
        <v>0</v>
      </c>
      <c r="AQ78" s="104">
        <f>ROUND(VLOOKUP($B78,'[4]3.ข้อมูลงบทดลองปัจจุบัน'!$A$5:$CL$846,42,0),2)</f>
        <v>0</v>
      </c>
      <c r="AR78" s="104">
        <f>ROUND(VLOOKUP($B78,'[4]3.ข้อมูลงบทดลองปัจจุบัน'!$A$5:$CL$846,43,0),2)</f>
        <v>0</v>
      </c>
      <c r="AS78" s="104">
        <f>ROUND(VLOOKUP($B78,'[4]3.ข้อมูลงบทดลองปัจจุบัน'!$A$5:$CL$846,44,0),2)</f>
        <v>0</v>
      </c>
      <c r="AT78" s="104">
        <f>ROUND(VLOOKUP($B78,'[4]3.ข้อมูลงบทดลองปัจจุบัน'!$A$5:$CL$846,45,0),2)</f>
        <v>0</v>
      </c>
      <c r="AU78" s="104">
        <f>ROUND(VLOOKUP($B78,'[4]3.ข้อมูลงบทดลองปัจจุบัน'!$A$5:$CL$846,46,0),2)</f>
        <v>0</v>
      </c>
      <c r="AV78" s="104">
        <f>ROUND(VLOOKUP($B78,'[4]3.ข้อมูลงบทดลองปัจจุบัน'!$A$5:$CL$846,47,0),2)</f>
        <v>0</v>
      </c>
      <c r="AW78" s="104">
        <f>ROUND(VLOOKUP($B78,'[4]3.ข้อมูลงบทดลองปัจจุบัน'!$A$5:$CL$846,48,0),2)</f>
        <v>0</v>
      </c>
      <c r="AX78" s="104">
        <f>ROUND(VLOOKUP($B78,'[4]3.ข้อมูลงบทดลองปัจจุบัน'!$A$5:$CL$846,49,0),2)</f>
        <v>0</v>
      </c>
      <c r="AY78" s="104">
        <f>ROUND(VLOOKUP($B78,'[4]3.ข้อมูลงบทดลองปัจจุบัน'!$A$5:$CL$846,50,0),2)</f>
        <v>0</v>
      </c>
      <c r="AZ78" s="104">
        <f>ROUND(VLOOKUP($B78,'[4]3.ข้อมูลงบทดลองปัจจุบัน'!$A$5:$CL$846,51,0),2)</f>
        <v>0</v>
      </c>
      <c r="BA78" s="104">
        <f>ROUND(VLOOKUP($B78,'[4]3.ข้อมูลงบทดลองปัจจุบัน'!$A$5:$CL$846,52,0),2)</f>
        <v>0</v>
      </c>
      <c r="BB78" s="104">
        <f>ROUND(VLOOKUP($B78,'[4]3.ข้อมูลงบทดลองปัจจุบัน'!$A$5:$CL$846,53,0),2)</f>
        <v>0</v>
      </c>
      <c r="BC78" s="104">
        <f>ROUND(VLOOKUP($B78,'[4]3.ข้อมูลงบทดลองปัจจุบัน'!$A$5:$CL$846,54,0),2)</f>
        <v>0</v>
      </c>
      <c r="BD78" s="104">
        <f>ROUND(VLOOKUP($B78,'[4]3.ข้อมูลงบทดลองปัจจุบัน'!$A$5:$CL$846,55,0),2)</f>
        <v>0</v>
      </c>
      <c r="BE78" s="104">
        <f>ROUND(VLOOKUP($B78,'[4]3.ข้อมูลงบทดลองปัจจุบัน'!$A$5:$CL$846,56,0),2)</f>
        <v>46000</v>
      </c>
      <c r="BF78" s="104">
        <f>ROUND(VLOOKUP($B78,'[4]3.ข้อมูลงบทดลองปัจจุบัน'!$A$5:$CL$846,57,0),2)</f>
        <v>0</v>
      </c>
      <c r="BG78" s="104">
        <f>ROUND(VLOOKUP($B78,'[4]3.ข้อมูลงบทดลองปัจจุบัน'!$A$5:$CL$846,58,0),2)</f>
        <v>0</v>
      </c>
      <c r="BH78" s="104">
        <f>ROUND(VLOOKUP($B78,'[4]3.ข้อมูลงบทดลองปัจจุบัน'!$A$5:$CL$846,59,0),2)</f>
        <v>0</v>
      </c>
      <c r="BI78" s="104">
        <f>ROUND(VLOOKUP($B78,'[4]3.ข้อมูลงบทดลองปัจจุบัน'!$A$5:$CL$846,60,0),2)</f>
        <v>0</v>
      </c>
      <c r="BJ78" s="104">
        <f>ROUND(VLOOKUP($B78,'[4]3.ข้อมูลงบทดลองปัจจุบัน'!$A$5:$CL$846,61,0),2)</f>
        <v>0</v>
      </c>
      <c r="BK78" s="104">
        <f>ROUND(VLOOKUP($B78,'[4]3.ข้อมูลงบทดลองปัจจุบัน'!$A$5:$CL$846,62,0),2)</f>
        <v>0</v>
      </c>
      <c r="BL78" s="104">
        <f>ROUND(VLOOKUP($B78,'[4]3.ข้อมูลงบทดลองปัจจุบัน'!$A$5:$CL$846,63,0),2)</f>
        <v>0</v>
      </c>
      <c r="BM78" s="104">
        <f>ROUND(VLOOKUP($B78,'[4]3.ข้อมูลงบทดลองปัจจุบัน'!$A$5:$CL$846,64,0),2)</f>
        <v>0</v>
      </c>
      <c r="BN78" s="104">
        <f>ROUND(VLOOKUP($B78,'[4]3.ข้อมูลงบทดลองปัจจุบัน'!$A$5:$CL$846,65,0),2)</f>
        <v>0</v>
      </c>
      <c r="BO78" s="104">
        <f>ROUND(VLOOKUP($B78,'[4]3.ข้อมูลงบทดลองปัจจุบัน'!$A$5:$CL$846,66,0),2)</f>
        <v>0</v>
      </c>
      <c r="BP78" s="104">
        <f>ROUND(VLOOKUP($B78,'[4]3.ข้อมูลงบทดลองปัจจุบัน'!$A$5:$CL$846,67,0),2)</f>
        <v>0</v>
      </c>
      <c r="BQ78" s="104">
        <f>ROUND(VLOOKUP($B78,'[4]3.ข้อมูลงบทดลองปัจจุบัน'!$A$5:$CL$846,68,0),2)</f>
        <v>0</v>
      </c>
      <c r="BR78" s="104">
        <f>ROUND(VLOOKUP($B78,'[4]3.ข้อมูลงบทดลองปัจจุบัน'!$A$5:$CL$846,69,0),2)</f>
        <v>12000</v>
      </c>
      <c r="BS78" s="104">
        <f>ROUND(VLOOKUP($B78,'[4]3.ข้อมูลงบทดลองปัจจุบัน'!$A$5:$CL$846,70,0),2)</f>
        <v>0</v>
      </c>
      <c r="BT78" s="104">
        <f>ROUND(VLOOKUP($B78,'[4]3.ข้อมูลงบทดลองปัจจุบัน'!$A$5:$CL$846,71,0),2)</f>
        <v>0</v>
      </c>
      <c r="BU78" s="104">
        <f>ROUND(VLOOKUP($B78,'[4]3.ข้อมูลงบทดลองปัจจุบัน'!$A$5:$CL$846,72,0),2)</f>
        <v>0</v>
      </c>
      <c r="BV78" s="104">
        <f>ROUND(VLOOKUP($B78,'[4]3.ข้อมูลงบทดลองปัจจุบัน'!$A$5:$CL$846,73,0),2)</f>
        <v>0</v>
      </c>
      <c r="BW78" s="104">
        <f>ROUND(VLOOKUP($B78,'[4]3.ข้อมูลงบทดลองปัจจุบัน'!$A$5:$CL$846,74,0),2)</f>
        <v>0</v>
      </c>
      <c r="BX78" s="104">
        <f>ROUND(VLOOKUP($B78,'[4]3.ข้อมูลงบทดลองปัจจุบัน'!$A$5:$CL$846,75,0),2)</f>
        <v>0</v>
      </c>
      <c r="BY78" s="104">
        <f>ROUND(VLOOKUP($B78,'[4]3.ข้อมูลงบทดลองปัจจุบัน'!$A$5:$CL$846,76,0),2)</f>
        <v>0</v>
      </c>
      <c r="BZ78" s="104">
        <f>ROUND(VLOOKUP($B78,'[4]3.ข้อมูลงบทดลองปัจจุบัน'!$A$5:$CL$846,77,0),2)</f>
        <v>0</v>
      </c>
      <c r="CA78" s="104">
        <f>ROUND(VLOOKUP($B78,'[4]3.ข้อมูลงบทดลองปัจจุบัน'!$A$5:$CL$846,78,0),2)</f>
        <v>0</v>
      </c>
      <c r="CB78" s="104">
        <f>ROUND(VLOOKUP($B78,'[4]3.ข้อมูลงบทดลองปัจจุบัน'!$A$5:$CL$846,79,0),2)</f>
        <v>0</v>
      </c>
      <c r="CC78" s="104">
        <f>ROUND(VLOOKUP($B78,'[4]3.ข้อมูลงบทดลองปัจจุบัน'!$A$5:$CL$846,80,0),2)</f>
        <v>0</v>
      </c>
      <c r="CD78" s="104">
        <f>ROUND(VLOOKUP($B78,'[4]3.ข้อมูลงบทดลองปัจจุบัน'!$A$5:$CL$846,81,0),2)</f>
        <v>0</v>
      </c>
      <c r="CE78" s="104">
        <f>ROUND(VLOOKUP($B78,'[4]3.ข้อมูลงบทดลองปัจจุบัน'!$A$5:$CL$846,82,0),2)</f>
        <v>0</v>
      </c>
      <c r="CF78" s="104">
        <f>ROUND(VLOOKUP($B78,'[4]3.ข้อมูลงบทดลองปัจจุบัน'!$A$5:$CL$846,83,0),2)</f>
        <v>0</v>
      </c>
      <c r="CG78" s="104">
        <f>ROUND(VLOOKUP($B78,'[4]3.ข้อมูลงบทดลองปัจจุบัน'!$A$5:$CL$846,84,0),2)</f>
        <v>0</v>
      </c>
      <c r="CH78" s="104">
        <f>ROUND(VLOOKUP($B78,'[4]3.ข้อมูลงบทดลองปัจจุบัน'!$A$5:$CL$846,85,0),2)</f>
        <v>0</v>
      </c>
      <c r="CI78" s="104">
        <f>ROUND(VLOOKUP($B78,'[4]3.ข้อมูลงบทดลองปัจจุบัน'!$A$5:$CL$846,86,0),2)</f>
        <v>0</v>
      </c>
      <c r="CJ78" s="104">
        <f>ROUND(VLOOKUP($B78,'[4]3.ข้อมูลงบทดลองปัจจุบัน'!$A$5:$CL$846,87,0),2)</f>
        <v>0</v>
      </c>
      <c r="CK78" s="104">
        <f>ROUND(VLOOKUP($B78,'[4]3.ข้อมูลงบทดลองปัจจุบัน'!$A$5:$CL$846,88,0),2)</f>
        <v>0</v>
      </c>
      <c r="CL78" s="104">
        <f>ROUND(VLOOKUP($B78,'[4]3.ข้อมูลงบทดลองปัจจุบัน'!$A$5:$CL$846,89,0),2)</f>
        <v>0</v>
      </c>
      <c r="CM78" s="104">
        <f>ROUND(VLOOKUP($B78,'[4]3.ข้อมูลงบทดลองปัจจุบัน'!$A$5:$CL$846,90,0),2)</f>
        <v>0</v>
      </c>
      <c r="CO78" s="97"/>
    </row>
    <row r="79" spans="1:93" x14ac:dyDescent="0.7">
      <c r="A79" s="18" t="s">
        <v>497</v>
      </c>
      <c r="B79" s="18" t="s">
        <v>548</v>
      </c>
      <c r="C79" s="19" t="s">
        <v>549</v>
      </c>
      <c r="D79" s="104">
        <f>ROUND(VLOOKUP($B79,'[4]3.ข้อมูลงบทดลองปัจจุบัน'!$A$5:$CL$846,3,0),2)</f>
        <v>0</v>
      </c>
      <c r="E79" s="104">
        <f>ROUND(VLOOKUP($B79,'[4]3.ข้อมูลงบทดลองปัจจุบัน'!$A$5:$CL$846,4,0),2)</f>
        <v>0</v>
      </c>
      <c r="F79" s="104">
        <f>ROUND(VLOOKUP($B79,'[4]3.ข้อมูลงบทดลองปัจจุบัน'!$A$5:$CL$846,5,0),2)</f>
        <v>0</v>
      </c>
      <c r="G79" s="104">
        <f>ROUND(VLOOKUP($B79,'[4]3.ข้อมูลงบทดลองปัจจุบัน'!$A$5:$CL$846,6,0),2)</f>
        <v>0</v>
      </c>
      <c r="H79" s="104">
        <f>ROUND(VLOOKUP($B79,'[4]3.ข้อมูลงบทดลองปัจจุบัน'!$A$5:$CL$846,7,0),2)</f>
        <v>0</v>
      </c>
      <c r="I79" s="104">
        <f>ROUND(VLOOKUP($B79,'[4]3.ข้อมูลงบทดลองปัจจุบัน'!$A$5:$CL$846,8,0),2)</f>
        <v>0</v>
      </c>
      <c r="J79" s="104">
        <f>ROUND(VLOOKUP($B79,'[4]3.ข้อมูลงบทดลองปัจจุบัน'!$A$5:$CL$846,9,0),2)</f>
        <v>0</v>
      </c>
      <c r="K79" s="104">
        <f>ROUND(VLOOKUP($B79,'[4]3.ข้อมูลงบทดลองปัจจุบัน'!$A$5:$CL$846,10,0),2)</f>
        <v>0</v>
      </c>
      <c r="L79" s="104">
        <f>ROUND(VLOOKUP($B79,'[4]3.ข้อมูลงบทดลองปัจจุบัน'!$A$5:$CL$846,11,0),2)</f>
        <v>0</v>
      </c>
      <c r="M79" s="104">
        <f>ROUND(VLOOKUP($B79,'[4]3.ข้อมูลงบทดลองปัจจุบัน'!$A$5:$CL$846,12,0),2)</f>
        <v>0</v>
      </c>
      <c r="N79" s="104">
        <f>ROUND(VLOOKUP($B79,'[4]3.ข้อมูลงบทดลองปัจจุบัน'!$A$5:$CL$846,13,0),2)</f>
        <v>0</v>
      </c>
      <c r="O79" s="104">
        <f>ROUND(VLOOKUP($B79,'[4]3.ข้อมูลงบทดลองปัจจุบัน'!$A$5:$CL$846,14,0),2)</f>
        <v>12830</v>
      </c>
      <c r="P79" s="104">
        <f>ROUND(VLOOKUP($B79,'[4]3.ข้อมูลงบทดลองปัจจุบัน'!$A$5:$CL$846,15,0),2)</f>
        <v>0</v>
      </c>
      <c r="Q79" s="104">
        <f>ROUND(VLOOKUP($B79,'[4]3.ข้อมูลงบทดลองปัจจุบัน'!$A$5:$CL$846,16,0),2)</f>
        <v>0</v>
      </c>
      <c r="R79" s="104">
        <f>ROUND(VLOOKUP($B79,'[4]3.ข้อมูลงบทดลองปัจจุบัน'!$A$5:$CL$846,17,0),2)</f>
        <v>0</v>
      </c>
      <c r="S79" s="104">
        <f>ROUND(VLOOKUP($B79,'[4]3.ข้อมูลงบทดลองปัจจุบัน'!$A$5:$CL$846,18,0),2)</f>
        <v>0</v>
      </c>
      <c r="T79" s="104">
        <f>ROUND(VLOOKUP($B79,'[4]3.ข้อมูลงบทดลองปัจจุบัน'!$A$5:$CL$846,19,0),2)</f>
        <v>0</v>
      </c>
      <c r="U79" s="104">
        <f>ROUND(VLOOKUP($B79,'[4]3.ข้อมูลงบทดลองปัจจุบัน'!$A$5:$CL$846,20,0),2)</f>
        <v>0</v>
      </c>
      <c r="V79" s="104">
        <f>ROUND(VLOOKUP($B79,'[4]3.ข้อมูลงบทดลองปัจจุบัน'!$A$5:$CL$846,21,0),2)</f>
        <v>0</v>
      </c>
      <c r="W79" s="104">
        <f>ROUND(VLOOKUP($B79,'[4]3.ข้อมูลงบทดลองปัจจุบัน'!$A$5:$CL$846,22,0),2)</f>
        <v>0</v>
      </c>
      <c r="X79" s="104">
        <f>ROUND(VLOOKUP($B79,'[4]3.ข้อมูลงบทดลองปัจจุบัน'!$A$5:$CL$846,23,0),2)</f>
        <v>16000</v>
      </c>
      <c r="Y79" s="104">
        <f>ROUND(VLOOKUP($B79,'[4]3.ข้อมูลงบทดลองปัจจุบัน'!$A$5:$CL$846,24,0),2)</f>
        <v>0</v>
      </c>
      <c r="Z79" s="104">
        <f>ROUND(VLOOKUP($B79,'[4]3.ข้อมูลงบทดลองปัจจุบัน'!$A$5:$CL$846,25,0),2)</f>
        <v>0</v>
      </c>
      <c r="AA79" s="104">
        <f>ROUND(VLOOKUP($B79,'[4]3.ข้อมูลงบทดลองปัจจุบัน'!$A$5:$CL$846,26,0),2)</f>
        <v>0</v>
      </c>
      <c r="AB79" s="104">
        <f>ROUND(VLOOKUP($B79,'[4]3.ข้อมูลงบทดลองปัจจุบัน'!$A$5:$CL$846,27,0),2)</f>
        <v>0</v>
      </c>
      <c r="AC79" s="104">
        <f>ROUND(VLOOKUP($B79,'[4]3.ข้อมูลงบทดลองปัจจุบัน'!$A$5:$CL$846,28,0),2)</f>
        <v>0</v>
      </c>
      <c r="AD79" s="104">
        <f>ROUND(VLOOKUP($B79,'[4]3.ข้อมูลงบทดลองปัจจุบัน'!$A$5:$CL$846,29,0),2)</f>
        <v>0</v>
      </c>
      <c r="AE79" s="104">
        <f>ROUND(VLOOKUP($B79,'[4]3.ข้อมูลงบทดลองปัจจุบัน'!$A$5:$CL$846,30,0),2)</f>
        <v>0</v>
      </c>
      <c r="AF79" s="104">
        <f>ROUND(VLOOKUP($B79,'[4]3.ข้อมูลงบทดลองปัจจุบัน'!$A$5:$CL$846,31,0),2)</f>
        <v>0</v>
      </c>
      <c r="AG79" s="104">
        <f>ROUND(VLOOKUP($B79,'[4]3.ข้อมูลงบทดลองปัจจุบัน'!$A$5:$CL$846,32,0),2)</f>
        <v>0</v>
      </c>
      <c r="AH79" s="104">
        <f>ROUND(VLOOKUP($B79,'[4]3.ข้อมูลงบทดลองปัจจุบัน'!$A$5:$CL$846,33,0),2)</f>
        <v>0</v>
      </c>
      <c r="AI79" s="104">
        <f>ROUND(VLOOKUP($B79,'[4]3.ข้อมูลงบทดลองปัจจุบัน'!$A$5:$CL$846,34,0),2)</f>
        <v>0</v>
      </c>
      <c r="AJ79" s="104">
        <f>ROUND(VLOOKUP($B79,'[4]3.ข้อมูลงบทดลองปัจจุบัน'!$A$5:$CL$846,35,0),2)</f>
        <v>0</v>
      </c>
      <c r="AK79" s="104">
        <f>ROUND(VLOOKUP($B79,'[4]3.ข้อมูลงบทดลองปัจจุบัน'!$A$5:$CL$846,36,0),2)</f>
        <v>0</v>
      </c>
      <c r="AL79" s="104">
        <f>ROUND(VLOOKUP($B79,'[4]3.ข้อมูลงบทดลองปัจจุบัน'!$A$5:$CL$846,37,0),2)</f>
        <v>0</v>
      </c>
      <c r="AM79" s="104">
        <f>ROUND(VLOOKUP($B79,'[4]3.ข้อมูลงบทดลองปัจจุบัน'!$A$5:$CL$846,38,0),2)</f>
        <v>0</v>
      </c>
      <c r="AN79" s="104">
        <f>ROUND(VLOOKUP($B79,'[4]3.ข้อมูลงบทดลองปัจจุบัน'!$A$5:$CL$846,39,0),2)</f>
        <v>0</v>
      </c>
      <c r="AO79" s="104">
        <f>ROUND(VLOOKUP($B79,'[4]3.ข้อมูลงบทดลองปัจจุบัน'!$A$5:$CL$846,40,0),2)</f>
        <v>0</v>
      </c>
      <c r="AP79" s="104">
        <f>ROUND(VLOOKUP($B79,'[4]3.ข้อมูลงบทดลองปัจจุบัน'!$A$5:$CL$846,41,0),2)</f>
        <v>0</v>
      </c>
      <c r="AQ79" s="104">
        <f>ROUND(VLOOKUP($B79,'[4]3.ข้อมูลงบทดลองปัจจุบัน'!$A$5:$CL$846,42,0),2)</f>
        <v>0</v>
      </c>
      <c r="AR79" s="104">
        <f>ROUND(VLOOKUP($B79,'[4]3.ข้อมูลงบทดลองปัจจุบัน'!$A$5:$CL$846,43,0),2)</f>
        <v>0</v>
      </c>
      <c r="AS79" s="104">
        <f>ROUND(VLOOKUP($B79,'[4]3.ข้อมูลงบทดลองปัจจุบัน'!$A$5:$CL$846,44,0),2)</f>
        <v>0</v>
      </c>
      <c r="AT79" s="104">
        <f>ROUND(VLOOKUP($B79,'[4]3.ข้อมูลงบทดลองปัจจุบัน'!$A$5:$CL$846,45,0),2)</f>
        <v>0</v>
      </c>
      <c r="AU79" s="104">
        <f>ROUND(VLOOKUP($B79,'[4]3.ข้อมูลงบทดลองปัจจุบัน'!$A$5:$CL$846,46,0),2)</f>
        <v>0</v>
      </c>
      <c r="AV79" s="104">
        <f>ROUND(VLOOKUP($B79,'[4]3.ข้อมูลงบทดลองปัจจุบัน'!$A$5:$CL$846,47,0),2)</f>
        <v>0</v>
      </c>
      <c r="AW79" s="104">
        <f>ROUND(VLOOKUP($B79,'[4]3.ข้อมูลงบทดลองปัจจุบัน'!$A$5:$CL$846,48,0),2)</f>
        <v>0</v>
      </c>
      <c r="AX79" s="104">
        <f>ROUND(VLOOKUP($B79,'[4]3.ข้อมูลงบทดลองปัจจุบัน'!$A$5:$CL$846,49,0),2)</f>
        <v>0</v>
      </c>
      <c r="AY79" s="104">
        <f>ROUND(VLOOKUP($B79,'[4]3.ข้อมูลงบทดลองปัจจุบัน'!$A$5:$CL$846,50,0),2)</f>
        <v>0</v>
      </c>
      <c r="AZ79" s="104">
        <f>ROUND(VLOOKUP($B79,'[4]3.ข้อมูลงบทดลองปัจจุบัน'!$A$5:$CL$846,51,0),2)</f>
        <v>0</v>
      </c>
      <c r="BA79" s="104">
        <f>ROUND(VLOOKUP($B79,'[4]3.ข้อมูลงบทดลองปัจจุบัน'!$A$5:$CL$846,52,0),2)</f>
        <v>0</v>
      </c>
      <c r="BB79" s="104">
        <f>ROUND(VLOOKUP($B79,'[4]3.ข้อมูลงบทดลองปัจจุบัน'!$A$5:$CL$846,53,0),2)</f>
        <v>0</v>
      </c>
      <c r="BC79" s="104">
        <f>ROUND(VLOOKUP($B79,'[4]3.ข้อมูลงบทดลองปัจจุบัน'!$A$5:$CL$846,54,0),2)</f>
        <v>0</v>
      </c>
      <c r="BD79" s="104">
        <f>ROUND(VLOOKUP($B79,'[4]3.ข้อมูลงบทดลองปัจจุบัน'!$A$5:$CL$846,55,0),2)</f>
        <v>0</v>
      </c>
      <c r="BE79" s="104">
        <f>ROUND(VLOOKUP($B79,'[4]3.ข้อมูลงบทดลองปัจจุบัน'!$A$5:$CL$846,56,0),2)</f>
        <v>0</v>
      </c>
      <c r="BF79" s="104">
        <f>ROUND(VLOOKUP($B79,'[4]3.ข้อมูลงบทดลองปัจจุบัน'!$A$5:$CL$846,57,0),2)</f>
        <v>0</v>
      </c>
      <c r="BG79" s="104">
        <f>ROUND(VLOOKUP($B79,'[4]3.ข้อมูลงบทดลองปัจจุบัน'!$A$5:$CL$846,58,0),2)</f>
        <v>0</v>
      </c>
      <c r="BH79" s="104">
        <f>ROUND(VLOOKUP($B79,'[4]3.ข้อมูลงบทดลองปัจจุบัน'!$A$5:$CL$846,59,0),2)</f>
        <v>0</v>
      </c>
      <c r="BI79" s="104">
        <f>ROUND(VLOOKUP($B79,'[4]3.ข้อมูลงบทดลองปัจจุบัน'!$A$5:$CL$846,60,0),2)</f>
        <v>0</v>
      </c>
      <c r="BJ79" s="104">
        <f>ROUND(VLOOKUP($B79,'[4]3.ข้อมูลงบทดลองปัจจุบัน'!$A$5:$CL$846,61,0),2)</f>
        <v>0</v>
      </c>
      <c r="BK79" s="104">
        <f>ROUND(VLOOKUP($B79,'[4]3.ข้อมูลงบทดลองปัจจุบัน'!$A$5:$CL$846,62,0),2)</f>
        <v>0</v>
      </c>
      <c r="BL79" s="104">
        <f>ROUND(VLOOKUP($B79,'[4]3.ข้อมูลงบทดลองปัจจุบัน'!$A$5:$CL$846,63,0),2)</f>
        <v>0</v>
      </c>
      <c r="BM79" s="104">
        <f>ROUND(VLOOKUP($B79,'[4]3.ข้อมูลงบทดลองปัจจุบัน'!$A$5:$CL$846,64,0),2)</f>
        <v>0</v>
      </c>
      <c r="BN79" s="104">
        <f>ROUND(VLOOKUP($B79,'[4]3.ข้อมูลงบทดลองปัจจุบัน'!$A$5:$CL$846,65,0),2)</f>
        <v>0</v>
      </c>
      <c r="BO79" s="104">
        <f>ROUND(VLOOKUP($B79,'[4]3.ข้อมูลงบทดลองปัจจุบัน'!$A$5:$CL$846,66,0),2)</f>
        <v>0</v>
      </c>
      <c r="BP79" s="104">
        <f>ROUND(VLOOKUP($B79,'[4]3.ข้อมูลงบทดลองปัจจุบัน'!$A$5:$CL$846,67,0),2)</f>
        <v>0</v>
      </c>
      <c r="BQ79" s="104">
        <f>ROUND(VLOOKUP($B79,'[4]3.ข้อมูลงบทดลองปัจจุบัน'!$A$5:$CL$846,68,0),2)</f>
        <v>0</v>
      </c>
      <c r="BR79" s="104">
        <f>ROUND(VLOOKUP($B79,'[4]3.ข้อมูลงบทดลองปัจจุบัน'!$A$5:$CL$846,69,0),2)</f>
        <v>0</v>
      </c>
      <c r="BS79" s="104">
        <f>ROUND(VLOOKUP($B79,'[4]3.ข้อมูลงบทดลองปัจจุบัน'!$A$5:$CL$846,70,0),2)</f>
        <v>0</v>
      </c>
      <c r="BT79" s="104">
        <f>ROUND(VLOOKUP($B79,'[4]3.ข้อมูลงบทดลองปัจจุบัน'!$A$5:$CL$846,71,0),2)</f>
        <v>0</v>
      </c>
      <c r="BU79" s="104">
        <f>ROUND(VLOOKUP($B79,'[4]3.ข้อมูลงบทดลองปัจจุบัน'!$A$5:$CL$846,72,0),2)</f>
        <v>0</v>
      </c>
      <c r="BV79" s="104">
        <f>ROUND(VLOOKUP($B79,'[4]3.ข้อมูลงบทดลองปัจจุบัน'!$A$5:$CL$846,73,0),2)</f>
        <v>0</v>
      </c>
      <c r="BW79" s="104">
        <f>ROUND(VLOOKUP($B79,'[4]3.ข้อมูลงบทดลองปัจจุบัน'!$A$5:$CL$846,74,0),2)</f>
        <v>0</v>
      </c>
      <c r="BX79" s="104">
        <f>ROUND(VLOOKUP($B79,'[4]3.ข้อมูลงบทดลองปัจจุบัน'!$A$5:$CL$846,75,0),2)</f>
        <v>0</v>
      </c>
      <c r="BY79" s="104">
        <f>ROUND(VLOOKUP($B79,'[4]3.ข้อมูลงบทดลองปัจจุบัน'!$A$5:$CL$846,76,0),2)</f>
        <v>0</v>
      </c>
      <c r="BZ79" s="104">
        <f>ROUND(VLOOKUP($B79,'[4]3.ข้อมูลงบทดลองปัจจุบัน'!$A$5:$CL$846,77,0),2)</f>
        <v>0</v>
      </c>
      <c r="CA79" s="104">
        <f>ROUND(VLOOKUP($B79,'[4]3.ข้อมูลงบทดลองปัจจุบัน'!$A$5:$CL$846,78,0),2)</f>
        <v>0</v>
      </c>
      <c r="CB79" s="104">
        <f>ROUND(VLOOKUP($B79,'[4]3.ข้อมูลงบทดลองปัจจุบัน'!$A$5:$CL$846,79,0),2)</f>
        <v>0</v>
      </c>
      <c r="CC79" s="104">
        <f>ROUND(VLOOKUP($B79,'[4]3.ข้อมูลงบทดลองปัจจุบัน'!$A$5:$CL$846,80,0),2)</f>
        <v>0</v>
      </c>
      <c r="CD79" s="104">
        <f>ROUND(VLOOKUP($B79,'[4]3.ข้อมูลงบทดลองปัจจุบัน'!$A$5:$CL$846,81,0),2)</f>
        <v>0</v>
      </c>
      <c r="CE79" s="104">
        <f>ROUND(VLOOKUP($B79,'[4]3.ข้อมูลงบทดลองปัจจุบัน'!$A$5:$CL$846,82,0),2)</f>
        <v>0</v>
      </c>
      <c r="CF79" s="104">
        <f>ROUND(VLOOKUP($B79,'[4]3.ข้อมูลงบทดลองปัจจุบัน'!$A$5:$CL$846,83,0),2)</f>
        <v>0</v>
      </c>
      <c r="CG79" s="104">
        <f>ROUND(VLOOKUP($B79,'[4]3.ข้อมูลงบทดลองปัจจุบัน'!$A$5:$CL$846,84,0),2)</f>
        <v>0</v>
      </c>
      <c r="CH79" s="104">
        <f>ROUND(VLOOKUP($B79,'[4]3.ข้อมูลงบทดลองปัจจุบัน'!$A$5:$CL$846,85,0),2)</f>
        <v>0</v>
      </c>
      <c r="CI79" s="104">
        <f>ROUND(VLOOKUP($B79,'[4]3.ข้อมูลงบทดลองปัจจุบัน'!$A$5:$CL$846,86,0),2)</f>
        <v>0</v>
      </c>
      <c r="CJ79" s="104">
        <f>ROUND(VLOOKUP($B79,'[4]3.ข้อมูลงบทดลองปัจจุบัน'!$A$5:$CL$846,87,0),2)</f>
        <v>0</v>
      </c>
      <c r="CK79" s="104">
        <f>ROUND(VLOOKUP($B79,'[4]3.ข้อมูลงบทดลองปัจจุบัน'!$A$5:$CL$846,88,0),2)</f>
        <v>0</v>
      </c>
      <c r="CL79" s="104">
        <f>ROUND(VLOOKUP($B79,'[4]3.ข้อมูลงบทดลองปัจจุบัน'!$A$5:$CL$846,89,0),2)</f>
        <v>0</v>
      </c>
      <c r="CM79" s="104">
        <f>ROUND(VLOOKUP($B79,'[4]3.ข้อมูลงบทดลองปัจจุบัน'!$A$5:$CL$846,90,0),2)</f>
        <v>0</v>
      </c>
      <c r="CO79" s="97"/>
    </row>
    <row r="80" spans="1:93" x14ac:dyDescent="0.7">
      <c r="A80" s="18" t="s">
        <v>497</v>
      </c>
      <c r="B80" s="18" t="s">
        <v>550</v>
      </c>
      <c r="C80" s="19" t="s">
        <v>551</v>
      </c>
      <c r="D80" s="104">
        <f>ROUND(VLOOKUP($B80,'[4]3.ข้อมูลงบทดลองปัจจุบัน'!$A$5:$CL$846,3,0),2)</f>
        <v>2201305.67</v>
      </c>
      <c r="E80" s="104">
        <f>ROUND(VLOOKUP($B80,'[4]3.ข้อมูลงบทดลองปัจจุบัน'!$A$5:$CL$846,4,0),2)</f>
        <v>222156.64</v>
      </c>
      <c r="F80" s="104">
        <f>ROUND(VLOOKUP($B80,'[4]3.ข้อมูลงบทดลองปัจจุบัน'!$A$5:$CL$846,5,0),2)</f>
        <v>278373.33</v>
      </c>
      <c r="G80" s="104">
        <f>ROUND(VLOOKUP($B80,'[4]3.ข้อมูลงบทดลองปัจจุบัน'!$A$5:$CL$846,6,0),2)</f>
        <v>258400</v>
      </c>
      <c r="H80" s="104">
        <f>ROUND(VLOOKUP($B80,'[4]3.ข้อมูลงบทดลองปัจจุบัน'!$A$5:$CL$846,7,0),2)</f>
        <v>44800</v>
      </c>
      <c r="I80" s="104">
        <f>ROUND(VLOOKUP($B80,'[4]3.ข้อมูลงบทดลองปัจจุบัน'!$A$5:$CL$846,8,0),2)</f>
        <v>0</v>
      </c>
      <c r="J80" s="104">
        <f>ROUND(VLOOKUP($B80,'[4]3.ข้อมูลงบทดลองปัจจุบัน'!$A$5:$CL$846,9,0),2)</f>
        <v>214173.33</v>
      </c>
      <c r="K80" s="104">
        <f>ROUND(VLOOKUP($B80,'[4]3.ข้อมูลงบทดลองปัจจุบัน'!$A$5:$CL$846,10,0),2)</f>
        <v>213600</v>
      </c>
      <c r="L80" s="104">
        <f>ROUND(VLOOKUP($B80,'[4]3.ข้อมูลงบทดลองปัจจุบัน'!$A$5:$CL$846,11,0),2)</f>
        <v>188158.06</v>
      </c>
      <c r="M80" s="104">
        <f>ROUND(VLOOKUP($B80,'[4]3.ข้อมูลงบทดลองปัจจุบัน'!$A$5:$CL$846,12,0),2)</f>
        <v>134400</v>
      </c>
      <c r="N80" s="104">
        <f>ROUND(VLOOKUP($B80,'[4]3.ข้อมูลงบทดลองปัจจุบัน'!$A$5:$CL$846,13,0),2)</f>
        <v>489173.33</v>
      </c>
      <c r="O80" s="104">
        <f>ROUND(VLOOKUP($B80,'[4]3.ข้อมูลงบทดลองปัจจุบัน'!$A$5:$CL$846,14,0),2)</f>
        <v>0</v>
      </c>
      <c r="P80" s="104">
        <f>ROUND(VLOOKUP($B80,'[4]3.ข้อมูลงบทดลองปัจจุบัน'!$A$5:$CL$846,15,0),2)</f>
        <v>976800</v>
      </c>
      <c r="Q80" s="104">
        <f>ROUND(VLOOKUP($B80,'[4]3.ข้อมูลงบทดลองปัจจุบัน'!$A$5:$CL$846,16,0),2)</f>
        <v>95200</v>
      </c>
      <c r="R80" s="104">
        <f>ROUND(VLOOKUP($B80,'[4]3.ข้อมูลงบทดลองปัจจุบัน'!$A$5:$CL$846,17,0),2)</f>
        <v>44800</v>
      </c>
      <c r="S80" s="104">
        <f>ROUND(VLOOKUP($B80,'[4]3.ข้อมูลงบทดลองปัจจุบัน'!$A$5:$CL$846,18,0),2)</f>
        <v>257600</v>
      </c>
      <c r="T80" s="104">
        <f>ROUND(VLOOKUP($B80,'[4]3.ข้อมูลงบทดลองปัจจุบัน'!$A$5:$CL$846,19,0),2)</f>
        <v>248000</v>
      </c>
      <c r="U80" s="104">
        <f>ROUND(VLOOKUP($B80,'[4]3.ข้อมูลงบทดลองปัจจุบัน'!$A$5:$CL$846,20,0),2)</f>
        <v>44800</v>
      </c>
      <c r="V80" s="104">
        <f>ROUND(VLOOKUP($B80,'[4]3.ข้อมูลงบทดลองปัจจุบัน'!$A$5:$CL$846,21,0),2)</f>
        <v>89600</v>
      </c>
      <c r="W80" s="104">
        <f>ROUND(VLOOKUP($B80,'[4]3.ข้อมูลงบทดลองปัจจุบัน'!$A$5:$CL$846,22,0),2)</f>
        <v>134400</v>
      </c>
      <c r="X80" s="104">
        <f>ROUND(VLOOKUP($B80,'[4]3.ข้อมูลงบทดลองปัจจุบัน'!$A$5:$CL$846,23,0),2)</f>
        <v>2135186.02</v>
      </c>
      <c r="Y80" s="104">
        <f>ROUND(VLOOKUP($B80,'[4]3.ข้อมูลงบทดลองปัจจุบัน'!$A$5:$CL$846,24,0),2)</f>
        <v>89600</v>
      </c>
      <c r="Z80" s="104">
        <f>ROUND(VLOOKUP($B80,'[4]3.ข้อมูลงบทดลองปัจจุบัน'!$A$5:$CL$846,25,0),2)</f>
        <v>134400</v>
      </c>
      <c r="AA80" s="104">
        <f>ROUND(VLOOKUP($B80,'[4]3.ข้อมูลงบทดลองปัจจุบัน'!$A$5:$CL$846,26,0),2)</f>
        <v>44800</v>
      </c>
      <c r="AB80" s="104">
        <f>ROUND(VLOOKUP($B80,'[4]3.ข้อมูลงบทดลองปัจจุบัน'!$A$5:$CL$846,27,0),2)</f>
        <v>44800</v>
      </c>
      <c r="AC80" s="104">
        <f>ROUND(VLOOKUP($B80,'[4]3.ข้อมูลงบทดลองปัจจุบัน'!$A$5:$CL$846,28,0),2)</f>
        <v>203200</v>
      </c>
      <c r="AD80" s="104">
        <f>ROUND(VLOOKUP($B80,'[4]3.ข้อมูลงบทดลองปัจจุบัน'!$A$5:$CL$846,29,0),2)</f>
        <v>179200</v>
      </c>
      <c r="AE80" s="104">
        <f>ROUND(VLOOKUP($B80,'[4]3.ข้อมูลงบทดลองปัจจุบัน'!$A$5:$CL$846,30,0),2)</f>
        <v>343200</v>
      </c>
      <c r="AF80" s="104">
        <f>ROUND(VLOOKUP($B80,'[4]3.ข้อมูลงบทดลองปัจจุบัน'!$A$5:$CL$846,31,0),2)</f>
        <v>168800</v>
      </c>
      <c r="AG80" s="104">
        <f>ROUND(VLOOKUP($B80,'[4]3.ข้อมูลงบทดลองปัจจุบัน'!$A$5:$CL$846,32,0),2)</f>
        <v>50400</v>
      </c>
      <c r="AH80" s="104">
        <f>ROUND(VLOOKUP($B80,'[4]3.ข้อมูลงบทดลองปัจจุบัน'!$A$5:$CL$846,33,0),2)</f>
        <v>44800</v>
      </c>
      <c r="AI80" s="104">
        <f>ROUND(VLOOKUP($B80,'[4]3.ข้อมูลงบทดลองปัจจุบัน'!$A$5:$CL$846,34,0),2)</f>
        <v>303200</v>
      </c>
      <c r="AJ80" s="104">
        <f>ROUND(VLOOKUP($B80,'[4]3.ข้อมูลงบทดลองปัจจุบัน'!$A$5:$CL$846,35,0),2)</f>
        <v>0</v>
      </c>
      <c r="AK80" s="104">
        <f>ROUND(VLOOKUP($B80,'[4]3.ข้อมูลงบทดลองปัจจุบัน'!$A$5:$CL$846,36,0),2)</f>
        <v>44800</v>
      </c>
      <c r="AL80" s="104">
        <f>ROUND(VLOOKUP($B80,'[4]3.ข้อมูลงบทดลองปัจจุบัน'!$A$5:$CL$846,37,0),2)</f>
        <v>4946131.8099999996</v>
      </c>
      <c r="AM80" s="104">
        <f>ROUND(VLOOKUP($B80,'[4]3.ข้อมูลงบทดลองปัจจุบัน'!$A$5:$CL$846,38,0),2)</f>
        <v>212600</v>
      </c>
      <c r="AN80" s="104">
        <f>ROUND(VLOOKUP($B80,'[4]3.ข้อมูลงบทดลองปัจจุบัน'!$A$5:$CL$846,39,0),2)</f>
        <v>89600</v>
      </c>
      <c r="AO80" s="104">
        <f>ROUND(VLOOKUP($B80,'[4]3.ข้อมูลงบทดลองปัจจุบัน'!$A$5:$CL$846,40,0),2)</f>
        <v>524300</v>
      </c>
      <c r="AP80" s="104">
        <f>ROUND(VLOOKUP($B80,'[4]3.ข้อมูลงบทดลองปัจจุบัน'!$A$5:$CL$846,41,0),2)</f>
        <v>156800</v>
      </c>
      <c r="AQ80" s="104">
        <f>ROUND(VLOOKUP($B80,'[4]3.ข้อมูลงบทดลองปัจจุบัน'!$A$5:$CL$846,42,0),2)</f>
        <v>168800</v>
      </c>
      <c r="AR80" s="104">
        <f>ROUND(VLOOKUP($B80,'[4]3.ข้อมูลงบทดลองปัจจุบัน'!$A$5:$CL$846,43,0),2)</f>
        <v>89600</v>
      </c>
      <c r="AS80" s="104">
        <f>ROUND(VLOOKUP($B80,'[4]3.ข้อมูลงบทดลองปัจจุบัน'!$A$5:$CL$846,44,0),2)</f>
        <v>534320</v>
      </c>
      <c r="AT80" s="104">
        <f>ROUND(VLOOKUP($B80,'[4]3.ข้อมูลงบทดลองปัจจุบัน'!$A$5:$CL$846,45,0),2)</f>
        <v>89600</v>
      </c>
      <c r="AU80" s="104">
        <f>ROUND(VLOOKUP($B80,'[4]3.ข้อมูลงบทดลองปัจจุบัน'!$A$5:$CL$846,46,0),2)</f>
        <v>168800</v>
      </c>
      <c r="AV80" s="104">
        <f>ROUND(VLOOKUP($B80,'[4]3.ข้อมูลงบทดลองปัจจุบัน'!$A$5:$CL$846,47,0),2)</f>
        <v>292800</v>
      </c>
      <c r="AW80" s="104">
        <f>ROUND(VLOOKUP($B80,'[4]3.ข้อมูลงบทดลองปัจจุบัน'!$A$5:$CL$846,48,0),2)</f>
        <v>723100</v>
      </c>
      <c r="AX80" s="104">
        <f>ROUND(VLOOKUP($B80,'[4]3.ข้อมูลงบทดลองปัจจุบัน'!$A$5:$CL$846,49,0),2)</f>
        <v>5600</v>
      </c>
      <c r="AY80" s="104">
        <f>ROUND(VLOOKUP($B80,'[4]3.ข้อมูลงบทดลองปัจจุบัน'!$A$5:$CL$846,50,0),2)</f>
        <v>0</v>
      </c>
      <c r="AZ80" s="104">
        <f>ROUND(VLOOKUP($B80,'[4]3.ข้อมูลงบทดลองปัจจุบัน'!$A$5:$CL$846,51,0),2)</f>
        <v>84000</v>
      </c>
      <c r="BA80" s="104">
        <f>ROUND(VLOOKUP($B80,'[4]3.ข้อมูลงบทดลองปัจจุบัน'!$A$5:$CL$846,52,0),2)</f>
        <v>89600</v>
      </c>
      <c r="BB80" s="104">
        <f>ROUND(VLOOKUP($B80,'[4]3.ข้อมูลงบทดลองปัจจุบัน'!$A$5:$CL$846,53,0),2)</f>
        <v>1113600</v>
      </c>
      <c r="BC80" s="104">
        <f>ROUND(VLOOKUP($B80,'[4]3.ข้อมูลงบทดลองปัจจุบัน'!$A$5:$CL$846,54,0),2)</f>
        <v>89600</v>
      </c>
      <c r="BD80" s="104">
        <f>ROUND(VLOOKUP($B80,'[4]3.ข้อมูลงบทดลองปัจจุบัน'!$A$5:$CL$846,55,0),2)</f>
        <v>2593280</v>
      </c>
      <c r="BE80" s="104">
        <f>ROUND(VLOOKUP($B80,'[4]3.ข้อมูลงบทดลองปัจจุบัน'!$A$5:$CL$846,56,0),2)</f>
        <v>237300</v>
      </c>
      <c r="BF80" s="104">
        <f>ROUND(VLOOKUP($B80,'[4]3.ข้อมูลงบทดลองปัจจุบัน'!$A$5:$CL$846,57,0),2)</f>
        <v>168800</v>
      </c>
      <c r="BG80" s="104">
        <f>ROUND(VLOOKUP($B80,'[4]3.ข้อมูลงบทดลองปัจจุบัน'!$A$5:$CL$846,58,0),2)</f>
        <v>124000</v>
      </c>
      <c r="BH80" s="104">
        <f>ROUND(VLOOKUP($B80,'[4]3.ข้อมูลงบทดลองปัจจุบัน'!$A$5:$CL$846,59,0),2)</f>
        <v>961338.71</v>
      </c>
      <c r="BI80" s="104">
        <f>ROUND(VLOOKUP($B80,'[4]3.ข้อมูลงบทดลองปัจจุบัน'!$A$5:$CL$846,60,0),2)</f>
        <v>134400</v>
      </c>
      <c r="BJ80" s="104">
        <f>ROUND(VLOOKUP($B80,'[4]3.ข้อมูลงบทดลองปัจจุบัน'!$A$5:$CL$846,61,0),2)</f>
        <v>44800</v>
      </c>
      <c r="BK80" s="104">
        <f>ROUND(VLOOKUP($B80,'[4]3.ข้อมูลงบทดลองปัจจุบัน'!$A$5:$CL$846,62,0),2)</f>
        <v>0</v>
      </c>
      <c r="BL80" s="104">
        <f>ROUND(VLOOKUP($B80,'[4]3.ข้อมูลงบทดลองปัจจุบัน'!$A$5:$CL$846,63,0),2)</f>
        <v>168800</v>
      </c>
      <c r="BM80" s="104">
        <f>ROUND(VLOOKUP($B80,'[4]3.ข้อมูลงบทดลองปัจจุบัน'!$A$5:$CL$846,64,0),2)</f>
        <v>2065429.71</v>
      </c>
      <c r="BN80" s="104">
        <f>ROUND(VLOOKUP($B80,'[4]3.ข้อมูลงบทดลองปัจจุบัน'!$A$5:$CL$846,65,0),2)</f>
        <v>258400</v>
      </c>
      <c r="BO80" s="104">
        <f>ROUND(VLOOKUP($B80,'[4]3.ข้อมูลงบทดลองปัจจุบัน'!$A$5:$CL$846,66,0),2)</f>
        <v>89600</v>
      </c>
      <c r="BP80" s="104">
        <f>ROUND(VLOOKUP($B80,'[4]3.ข้อมูลงบทดลองปัจจุบัน'!$A$5:$CL$846,67,0),2)</f>
        <v>213600</v>
      </c>
      <c r="BQ80" s="104">
        <f>ROUND(VLOOKUP($B80,'[4]3.ข้อมูลงบทดลองปัจจุบัน'!$A$5:$CL$846,68,0),2)</f>
        <v>124000</v>
      </c>
      <c r="BR80" s="104">
        <f>ROUND(VLOOKUP($B80,'[4]3.ข้อมูลงบทดลองปัจจุบัน'!$A$5:$CL$846,69,0),2)</f>
        <v>47800</v>
      </c>
      <c r="BS80" s="104">
        <f>ROUND(VLOOKUP($B80,'[4]3.ข้อมูลงบทดลองปัจจุบัน'!$A$5:$CL$846,70,0),2)</f>
        <v>6972163.3399999999</v>
      </c>
      <c r="BT80" s="104">
        <f>ROUND(VLOOKUP($B80,'[4]3.ข้อมูลงบทดลองปัจจุบัน'!$A$5:$CL$846,71,0),2)</f>
        <v>258400</v>
      </c>
      <c r="BU80" s="104">
        <f>ROUND(VLOOKUP($B80,'[4]3.ข้อมูลงบทดลองปัจจุบัน'!$A$5:$CL$846,72,0),2)</f>
        <v>213600</v>
      </c>
      <c r="BV80" s="104">
        <f>ROUND(VLOOKUP($B80,'[4]3.ข้อมูลงบทดลองปัจจุบัน'!$A$5:$CL$846,73,0),2)</f>
        <v>1438877.42</v>
      </c>
      <c r="BW80" s="104">
        <f>ROUND(VLOOKUP($B80,'[4]3.ข้อมูลงบทดลองปัจจุบัน'!$A$5:$CL$846,74,0),2)</f>
        <v>89600</v>
      </c>
      <c r="BX80" s="104">
        <f>ROUND(VLOOKUP($B80,'[4]3.ข้อมูลงบทดลองปัจจุบัน'!$A$5:$CL$846,75,0),2)</f>
        <v>168800</v>
      </c>
      <c r="BY80" s="104">
        <f>ROUND(VLOOKUP($B80,'[4]3.ข้อมูลงบทดลองปัจจุบัน'!$A$5:$CL$846,76,0),2)</f>
        <v>610794.35</v>
      </c>
      <c r="BZ80" s="104">
        <f>ROUND(VLOOKUP($B80,'[4]3.ข้อมูลงบทดลองปัจจุบัน'!$A$5:$CL$846,77,0),2)</f>
        <v>0</v>
      </c>
      <c r="CA80" s="104">
        <f>ROUND(VLOOKUP($B80,'[4]3.ข้อมูลงบทดลองปัจจุบัน'!$A$5:$CL$846,78,0),2)</f>
        <v>124000</v>
      </c>
      <c r="CB80" s="104">
        <f>ROUND(VLOOKUP($B80,'[4]3.ข้อมูลงบทดลองปัจจุบัน'!$A$5:$CL$846,79,0),2)</f>
        <v>89600</v>
      </c>
      <c r="CC80" s="104">
        <f>ROUND(VLOOKUP($B80,'[4]3.ข้อมูลงบทดลองปัจจุบัน'!$A$5:$CL$846,80,0),2)</f>
        <v>259637.35</v>
      </c>
      <c r="CD80" s="104">
        <f>ROUND(VLOOKUP($B80,'[4]3.ข้อมูลงบทดลองปัจจุบัน'!$A$5:$CL$846,81,0),2)</f>
        <v>472000</v>
      </c>
      <c r="CE80" s="104">
        <f>ROUND(VLOOKUP($B80,'[4]3.ข้อมูลงบทดลองปัจจุบัน'!$A$5:$CL$846,82,0),2)</f>
        <v>179200</v>
      </c>
      <c r="CF80" s="104">
        <f>ROUND(VLOOKUP($B80,'[4]3.ข้อมูลงบทดลองปัจจุบัน'!$A$5:$CL$846,83,0),2)</f>
        <v>248000</v>
      </c>
      <c r="CG80" s="104">
        <f>ROUND(VLOOKUP($B80,'[4]3.ข้อมูลงบทดลองปัจจุบัน'!$A$5:$CL$846,84,0),2)</f>
        <v>0</v>
      </c>
      <c r="CH80" s="104">
        <f>ROUND(VLOOKUP($B80,'[4]3.ข้อมูลงบทดลองปัจจุบัน'!$A$5:$CL$846,85,0),2)</f>
        <v>124000</v>
      </c>
      <c r="CI80" s="104">
        <f>ROUND(VLOOKUP($B80,'[4]3.ข้อมูลงบทดลองปัจจุบัน'!$A$5:$CL$846,86,0),2)</f>
        <v>134400</v>
      </c>
      <c r="CJ80" s="104">
        <f>ROUND(VLOOKUP($B80,'[4]3.ข้อมูลงบทดลองปัจจุบัน'!$A$5:$CL$846,87,0),2)</f>
        <v>160412.9</v>
      </c>
      <c r="CK80" s="104">
        <f>ROUND(VLOOKUP($B80,'[4]3.ข้อมูลงบทดลองปัจจุบัน'!$A$5:$CL$846,88,0),2)</f>
        <v>299188.77</v>
      </c>
      <c r="CL80" s="104">
        <f>ROUND(VLOOKUP($B80,'[4]3.ข้อมูลงบทดลองปัจจุบัน'!$A$5:$CL$846,89,0),2)</f>
        <v>89600</v>
      </c>
      <c r="CM80" s="104">
        <f>ROUND(VLOOKUP($B80,'[4]3.ข้อมูลงบทดลองปัจจุบัน'!$A$5:$CL$846,90,0),2)</f>
        <v>44800</v>
      </c>
      <c r="CO80" s="97"/>
    </row>
    <row r="81" spans="1:93" x14ac:dyDescent="0.7">
      <c r="A81" s="18" t="s">
        <v>497</v>
      </c>
      <c r="B81" s="18" t="s">
        <v>552</v>
      </c>
      <c r="C81" s="19" t="s">
        <v>553</v>
      </c>
      <c r="D81" s="104">
        <f>ROUND(VLOOKUP($B81,'[4]3.ข้อมูลงบทดลองปัจจุบัน'!$A$5:$CL$846,3,0),2)</f>
        <v>126000</v>
      </c>
      <c r="E81" s="104">
        <f>ROUND(VLOOKUP($B81,'[4]3.ข้อมูลงบทดลองปัจจุบัน'!$A$5:$CL$846,4,0),2)</f>
        <v>0</v>
      </c>
      <c r="F81" s="104">
        <f>ROUND(VLOOKUP($B81,'[4]3.ข้อมูลงบทดลองปัจจุบัน'!$A$5:$CL$846,5,0),2)</f>
        <v>0</v>
      </c>
      <c r="G81" s="104">
        <f>ROUND(VLOOKUP($B81,'[4]3.ข้อมูลงบทดลองปัจจุบัน'!$A$5:$CL$846,6,0),2)</f>
        <v>0</v>
      </c>
      <c r="H81" s="104">
        <f>ROUND(VLOOKUP($B81,'[4]3.ข้อมูลงบทดลองปัจจุบัน'!$A$5:$CL$846,7,0),2)</f>
        <v>0</v>
      </c>
      <c r="I81" s="104">
        <f>ROUND(VLOOKUP($B81,'[4]3.ข้อมูลงบทดลองปัจจุบัน'!$A$5:$CL$846,8,0),2)</f>
        <v>0</v>
      </c>
      <c r="J81" s="104">
        <f>ROUND(VLOOKUP($B81,'[4]3.ข้อมูลงบทดลองปัจจุบัน'!$A$5:$CL$846,9,0),2)</f>
        <v>0</v>
      </c>
      <c r="K81" s="104">
        <f>ROUND(VLOOKUP($B81,'[4]3.ข้อมูลงบทดลองปัจจุบัน'!$A$5:$CL$846,10,0),2)</f>
        <v>0</v>
      </c>
      <c r="L81" s="104">
        <f>ROUND(VLOOKUP($B81,'[4]3.ข้อมูลงบทดลองปัจจุบัน'!$A$5:$CL$846,11,0),2)</f>
        <v>3500</v>
      </c>
      <c r="M81" s="104">
        <f>ROUND(VLOOKUP($B81,'[4]3.ข้อมูลงบทดลองปัจจุบัน'!$A$5:$CL$846,12,0),2)</f>
        <v>0</v>
      </c>
      <c r="N81" s="104">
        <f>ROUND(VLOOKUP($B81,'[4]3.ข้อมูลงบทดลองปัจจุบัน'!$A$5:$CL$846,13,0),2)</f>
        <v>0</v>
      </c>
      <c r="O81" s="104">
        <f>ROUND(VLOOKUP($B81,'[4]3.ข้อมูลงบทดลองปัจจุบัน'!$A$5:$CL$846,14,0),2)</f>
        <v>0</v>
      </c>
      <c r="P81" s="104">
        <f>ROUND(VLOOKUP($B81,'[4]3.ข้อมูลงบทดลองปัจจุบัน'!$A$5:$CL$846,15,0),2)</f>
        <v>28000</v>
      </c>
      <c r="Q81" s="104">
        <f>ROUND(VLOOKUP($B81,'[4]3.ข้อมูลงบทดลองปัจจุบัน'!$A$5:$CL$846,16,0),2)</f>
        <v>0</v>
      </c>
      <c r="R81" s="104">
        <f>ROUND(VLOOKUP($B81,'[4]3.ข้อมูลงบทดลองปัจจุบัน'!$A$5:$CL$846,17,0),2)</f>
        <v>0</v>
      </c>
      <c r="S81" s="104">
        <f>ROUND(VLOOKUP($B81,'[4]3.ข้อมูลงบทดลองปัจจุบัน'!$A$5:$CL$846,18,0),2)</f>
        <v>0</v>
      </c>
      <c r="T81" s="104">
        <f>ROUND(VLOOKUP($B81,'[4]3.ข้อมูลงบทดลองปัจจุบัน'!$A$5:$CL$846,19,0),2)</f>
        <v>0</v>
      </c>
      <c r="U81" s="104">
        <f>ROUND(VLOOKUP($B81,'[4]3.ข้อมูลงบทดลองปัจจุบัน'!$A$5:$CL$846,20,0),2)</f>
        <v>0</v>
      </c>
      <c r="V81" s="104">
        <f>ROUND(VLOOKUP($B81,'[4]3.ข้อมูลงบทดลองปัจจุบัน'!$A$5:$CL$846,21,0),2)</f>
        <v>0</v>
      </c>
      <c r="W81" s="104">
        <f>ROUND(VLOOKUP($B81,'[4]3.ข้อมูลงบทดลองปัจจุบัน'!$A$5:$CL$846,22,0),2)</f>
        <v>0</v>
      </c>
      <c r="X81" s="104">
        <f>ROUND(VLOOKUP($B81,'[4]3.ข้อมูลงบทดลองปัจจุบัน'!$A$5:$CL$846,23,0),2)</f>
        <v>31500</v>
      </c>
      <c r="Y81" s="104">
        <f>ROUND(VLOOKUP($B81,'[4]3.ข้อมูลงบทดลองปัจจุบัน'!$A$5:$CL$846,24,0),2)</f>
        <v>0</v>
      </c>
      <c r="Z81" s="104">
        <f>ROUND(VLOOKUP($B81,'[4]3.ข้อมูลงบทดลองปัจจุบัน'!$A$5:$CL$846,25,0),2)</f>
        <v>0</v>
      </c>
      <c r="AA81" s="104">
        <f>ROUND(VLOOKUP($B81,'[4]3.ข้อมูลงบทดลองปัจจุบัน'!$A$5:$CL$846,26,0),2)</f>
        <v>0</v>
      </c>
      <c r="AB81" s="104">
        <f>ROUND(VLOOKUP($B81,'[4]3.ข้อมูลงบทดลองปัจจุบัน'!$A$5:$CL$846,27,0),2)</f>
        <v>0</v>
      </c>
      <c r="AC81" s="104">
        <f>ROUND(VLOOKUP($B81,'[4]3.ข้อมูลงบทดลองปัจจุบัน'!$A$5:$CL$846,28,0),2)</f>
        <v>0</v>
      </c>
      <c r="AD81" s="104">
        <f>ROUND(VLOOKUP($B81,'[4]3.ข้อมูลงบทดลองปัจจุบัน'!$A$5:$CL$846,29,0),2)</f>
        <v>0</v>
      </c>
      <c r="AE81" s="104">
        <f>ROUND(VLOOKUP($B81,'[4]3.ข้อมูลงบทดลองปัจจุบัน'!$A$5:$CL$846,30,0),2)</f>
        <v>0</v>
      </c>
      <c r="AF81" s="104">
        <f>ROUND(VLOOKUP($B81,'[4]3.ข้อมูลงบทดลองปัจจุบัน'!$A$5:$CL$846,31,0),2)</f>
        <v>0</v>
      </c>
      <c r="AG81" s="104">
        <f>ROUND(VLOOKUP($B81,'[4]3.ข้อมูลงบทดลองปัจจุบัน'!$A$5:$CL$846,32,0),2)</f>
        <v>0</v>
      </c>
      <c r="AH81" s="104">
        <f>ROUND(VLOOKUP($B81,'[4]3.ข้อมูลงบทดลองปัจจุบัน'!$A$5:$CL$846,33,0),2)</f>
        <v>0</v>
      </c>
      <c r="AI81" s="104">
        <f>ROUND(VLOOKUP($B81,'[4]3.ข้อมูลงบทดลองปัจจุบัน'!$A$5:$CL$846,34,0),2)</f>
        <v>0</v>
      </c>
      <c r="AJ81" s="104">
        <f>ROUND(VLOOKUP($B81,'[4]3.ข้อมูลงบทดลองปัจจุบัน'!$A$5:$CL$846,35,0),2)</f>
        <v>0</v>
      </c>
      <c r="AK81" s="104">
        <f>ROUND(VLOOKUP($B81,'[4]3.ข้อมูลงบทดลองปัจจุบัน'!$A$5:$CL$846,36,0),2)</f>
        <v>0</v>
      </c>
      <c r="AL81" s="104">
        <f>ROUND(VLOOKUP($B81,'[4]3.ข้อมูลงบทดลองปัจจุบัน'!$A$5:$CL$846,37,0),2)</f>
        <v>140000</v>
      </c>
      <c r="AM81" s="104">
        <f>ROUND(VLOOKUP($B81,'[4]3.ข้อมูลงบทดลองปัจจุบัน'!$A$5:$CL$846,38,0),2)</f>
        <v>0</v>
      </c>
      <c r="AN81" s="104">
        <f>ROUND(VLOOKUP($B81,'[4]3.ข้อมูลงบทดลองปัจจุบัน'!$A$5:$CL$846,39,0),2)</f>
        <v>0</v>
      </c>
      <c r="AO81" s="104">
        <f>ROUND(VLOOKUP($B81,'[4]3.ข้อมูลงบทดลองปัจจุบัน'!$A$5:$CL$846,40,0),2)</f>
        <v>0</v>
      </c>
      <c r="AP81" s="104">
        <f>ROUND(VLOOKUP($B81,'[4]3.ข้อมูลงบทดลองปัจจุบัน'!$A$5:$CL$846,41,0),2)</f>
        <v>0</v>
      </c>
      <c r="AQ81" s="104">
        <f>ROUND(VLOOKUP($B81,'[4]3.ข้อมูลงบทดลองปัจจุบัน'!$A$5:$CL$846,42,0),2)</f>
        <v>0</v>
      </c>
      <c r="AR81" s="104">
        <f>ROUND(VLOOKUP($B81,'[4]3.ข้อมูลงบทดลองปัจจุบัน'!$A$5:$CL$846,43,0),2)</f>
        <v>0</v>
      </c>
      <c r="AS81" s="104">
        <f>ROUND(VLOOKUP($B81,'[4]3.ข้อมูลงบทดลองปัจจุบัน'!$A$5:$CL$846,44,0),2)</f>
        <v>0</v>
      </c>
      <c r="AT81" s="104">
        <f>ROUND(VLOOKUP($B81,'[4]3.ข้อมูลงบทดลองปัจจุบัน'!$A$5:$CL$846,45,0),2)</f>
        <v>0</v>
      </c>
      <c r="AU81" s="104">
        <f>ROUND(VLOOKUP($B81,'[4]3.ข้อมูลงบทดลองปัจจุบัน'!$A$5:$CL$846,46,0),2)</f>
        <v>0</v>
      </c>
      <c r="AV81" s="104">
        <f>ROUND(VLOOKUP($B81,'[4]3.ข้อมูลงบทดลองปัจจุบัน'!$A$5:$CL$846,47,0),2)</f>
        <v>0</v>
      </c>
      <c r="AW81" s="104">
        <f>ROUND(VLOOKUP($B81,'[4]3.ข้อมูลงบทดลองปัจจุบัน'!$A$5:$CL$846,48,0),2)</f>
        <v>0</v>
      </c>
      <c r="AX81" s="104">
        <f>ROUND(VLOOKUP($B81,'[4]3.ข้อมูลงบทดลองปัจจุบัน'!$A$5:$CL$846,49,0),2)</f>
        <v>0</v>
      </c>
      <c r="AY81" s="104">
        <f>ROUND(VLOOKUP($B81,'[4]3.ข้อมูลงบทดลองปัจจุบัน'!$A$5:$CL$846,50,0),2)</f>
        <v>0</v>
      </c>
      <c r="AZ81" s="104">
        <f>ROUND(VLOOKUP($B81,'[4]3.ข้อมูลงบทดลองปัจจุบัน'!$A$5:$CL$846,51,0),2)</f>
        <v>50400</v>
      </c>
      <c r="BA81" s="104">
        <f>ROUND(VLOOKUP($B81,'[4]3.ข้อมูลงบทดลองปัจจุบัน'!$A$5:$CL$846,52,0),2)</f>
        <v>0</v>
      </c>
      <c r="BB81" s="104">
        <f>ROUND(VLOOKUP($B81,'[4]3.ข้อมูลงบทดลองปัจจุบัน'!$A$5:$CL$846,53,0),2)</f>
        <v>28000</v>
      </c>
      <c r="BC81" s="104">
        <f>ROUND(VLOOKUP($B81,'[4]3.ข้อมูลงบทดลองปัจจุบัน'!$A$5:$CL$846,54,0),2)</f>
        <v>0</v>
      </c>
      <c r="BD81" s="104">
        <f>ROUND(VLOOKUP($B81,'[4]3.ข้อมูลงบทดลองปัจจุบัน'!$A$5:$CL$846,55,0),2)</f>
        <v>109818.68</v>
      </c>
      <c r="BE81" s="104">
        <f>ROUND(VLOOKUP($B81,'[4]3.ข้อมูลงบทดลองปัจจุบัน'!$A$5:$CL$846,56,0),2)</f>
        <v>0</v>
      </c>
      <c r="BF81" s="104">
        <f>ROUND(VLOOKUP($B81,'[4]3.ข้อมูลงบทดลองปัจจุบัน'!$A$5:$CL$846,57,0),2)</f>
        <v>0</v>
      </c>
      <c r="BG81" s="104">
        <f>ROUND(VLOOKUP($B81,'[4]3.ข้อมูลงบทดลองปัจจุบัน'!$A$5:$CL$846,58,0),2)</f>
        <v>0</v>
      </c>
      <c r="BH81" s="104">
        <f>ROUND(VLOOKUP($B81,'[4]3.ข้อมูลงบทดลองปัจจุบัน'!$A$5:$CL$846,59,0),2)</f>
        <v>0</v>
      </c>
      <c r="BI81" s="104">
        <f>ROUND(VLOOKUP($B81,'[4]3.ข้อมูลงบทดลองปัจจุบัน'!$A$5:$CL$846,60,0),2)</f>
        <v>0</v>
      </c>
      <c r="BJ81" s="104">
        <f>ROUND(VLOOKUP($B81,'[4]3.ข้อมูลงบทดลองปัจจุบัน'!$A$5:$CL$846,61,0),2)</f>
        <v>0</v>
      </c>
      <c r="BK81" s="104">
        <f>ROUND(VLOOKUP($B81,'[4]3.ข้อมูลงบทดลองปัจจุบัน'!$A$5:$CL$846,62,0),2)</f>
        <v>0</v>
      </c>
      <c r="BL81" s="104">
        <f>ROUND(VLOOKUP($B81,'[4]3.ข้อมูลงบทดลองปัจจุบัน'!$A$5:$CL$846,63,0),2)</f>
        <v>0</v>
      </c>
      <c r="BM81" s="104">
        <f>ROUND(VLOOKUP($B81,'[4]3.ข้อมูลงบทดลองปัจจุบัน'!$A$5:$CL$846,64,0),2)</f>
        <v>28000</v>
      </c>
      <c r="BN81" s="104">
        <f>ROUND(VLOOKUP($B81,'[4]3.ข้อมูลงบทดลองปัจจุบัน'!$A$5:$CL$846,65,0),2)</f>
        <v>0</v>
      </c>
      <c r="BO81" s="104">
        <f>ROUND(VLOOKUP($B81,'[4]3.ข้อมูลงบทดลองปัจจุบัน'!$A$5:$CL$846,66,0),2)</f>
        <v>0</v>
      </c>
      <c r="BP81" s="104">
        <f>ROUND(VLOOKUP($B81,'[4]3.ข้อมูลงบทดลองปัจจุบัน'!$A$5:$CL$846,67,0),2)</f>
        <v>0</v>
      </c>
      <c r="BQ81" s="104">
        <f>ROUND(VLOOKUP($B81,'[4]3.ข้อมูลงบทดลองปัจจุบัน'!$A$5:$CL$846,68,0),2)</f>
        <v>0</v>
      </c>
      <c r="BR81" s="104">
        <f>ROUND(VLOOKUP($B81,'[4]3.ข้อมูลงบทดลองปัจจุบัน'!$A$5:$CL$846,69,0),2)</f>
        <v>0</v>
      </c>
      <c r="BS81" s="104">
        <f>ROUND(VLOOKUP($B81,'[4]3.ข้อมูลงบทดลองปัจจุบัน'!$A$5:$CL$846,70,0),2)</f>
        <v>140338.71</v>
      </c>
      <c r="BT81" s="104">
        <f>ROUND(VLOOKUP($B81,'[4]3.ข้อมูลงบทดลองปัจจุบัน'!$A$5:$CL$846,71,0),2)</f>
        <v>0</v>
      </c>
      <c r="BU81" s="104">
        <f>ROUND(VLOOKUP($B81,'[4]3.ข้อมูลงบทดลองปัจจุบัน'!$A$5:$CL$846,72,0),2)</f>
        <v>0</v>
      </c>
      <c r="BV81" s="104">
        <f>ROUND(VLOOKUP($B81,'[4]3.ข้อมูลงบทดลองปัจจุบัน'!$A$5:$CL$846,73,0),2)</f>
        <v>0</v>
      </c>
      <c r="BW81" s="104">
        <f>ROUND(VLOOKUP($B81,'[4]3.ข้อมูลงบทดลองปัจจุบัน'!$A$5:$CL$846,74,0),2)</f>
        <v>0</v>
      </c>
      <c r="BX81" s="104">
        <f>ROUND(VLOOKUP($B81,'[4]3.ข้อมูลงบทดลองปัจจุบัน'!$A$5:$CL$846,75,0),2)</f>
        <v>0</v>
      </c>
      <c r="BY81" s="104">
        <f>ROUND(VLOOKUP($B81,'[4]3.ข้อมูลงบทดลองปัจจุบัน'!$A$5:$CL$846,76,0),2)</f>
        <v>0</v>
      </c>
      <c r="BZ81" s="104">
        <f>ROUND(VLOOKUP($B81,'[4]3.ข้อมูลงบทดลองปัจจุบัน'!$A$5:$CL$846,77,0),2)</f>
        <v>0</v>
      </c>
      <c r="CA81" s="104">
        <f>ROUND(VLOOKUP($B81,'[4]3.ข้อมูลงบทดลองปัจจุบัน'!$A$5:$CL$846,78,0),2)</f>
        <v>0</v>
      </c>
      <c r="CB81" s="104">
        <f>ROUND(VLOOKUP($B81,'[4]3.ข้อมูลงบทดลองปัจจุบัน'!$A$5:$CL$846,79,0),2)</f>
        <v>0</v>
      </c>
      <c r="CC81" s="104">
        <f>ROUND(VLOOKUP($B81,'[4]3.ข้อมูลงบทดลองปัจจุบัน'!$A$5:$CL$846,80,0),2)</f>
        <v>0</v>
      </c>
      <c r="CD81" s="104">
        <f>ROUND(VLOOKUP($B81,'[4]3.ข้อมูลงบทดลองปัจจุบัน'!$A$5:$CL$846,81,0),2)</f>
        <v>0</v>
      </c>
      <c r="CE81" s="104">
        <f>ROUND(VLOOKUP($B81,'[4]3.ข้อมูลงบทดลองปัจจุบัน'!$A$5:$CL$846,82,0),2)</f>
        <v>0</v>
      </c>
      <c r="CF81" s="104">
        <f>ROUND(VLOOKUP($B81,'[4]3.ข้อมูลงบทดลองปัจจุบัน'!$A$5:$CL$846,83,0),2)</f>
        <v>0</v>
      </c>
      <c r="CG81" s="104">
        <f>ROUND(VLOOKUP($B81,'[4]3.ข้อมูลงบทดลองปัจจุบัน'!$A$5:$CL$846,84,0),2)</f>
        <v>0</v>
      </c>
      <c r="CH81" s="104">
        <f>ROUND(VLOOKUP($B81,'[4]3.ข้อมูลงบทดลองปัจจุบัน'!$A$5:$CL$846,85,0),2)</f>
        <v>0</v>
      </c>
      <c r="CI81" s="104">
        <f>ROUND(VLOOKUP($B81,'[4]3.ข้อมูลงบทดลองปัจจุบัน'!$A$5:$CL$846,86,0),2)</f>
        <v>0</v>
      </c>
      <c r="CJ81" s="104">
        <f>ROUND(VLOOKUP($B81,'[4]3.ข้อมูลงบทดลองปัจจุบัน'!$A$5:$CL$846,87,0),2)</f>
        <v>0</v>
      </c>
      <c r="CK81" s="104">
        <f>ROUND(VLOOKUP($B81,'[4]3.ข้อมูลงบทดลองปัจจุบัน'!$A$5:$CL$846,88,0),2)</f>
        <v>0</v>
      </c>
      <c r="CL81" s="104">
        <f>ROUND(VLOOKUP($B81,'[4]3.ข้อมูลงบทดลองปัจจุบัน'!$A$5:$CL$846,89,0),2)</f>
        <v>0</v>
      </c>
      <c r="CM81" s="104">
        <f>ROUND(VLOOKUP($B81,'[4]3.ข้อมูลงบทดลองปัจจุบัน'!$A$5:$CL$846,90,0),2)</f>
        <v>0</v>
      </c>
      <c r="CO81" s="97"/>
    </row>
    <row r="82" spans="1:93" x14ac:dyDescent="0.7">
      <c r="A82" s="18" t="s">
        <v>497</v>
      </c>
      <c r="B82" s="18" t="s">
        <v>554</v>
      </c>
      <c r="C82" s="19" t="s">
        <v>555</v>
      </c>
      <c r="D82" s="104">
        <f>ROUND(VLOOKUP($B82,'[4]3.ข้อมูลงบทดลองปัจจุบัน'!$A$5:$CL$846,3,0),2)</f>
        <v>8871062.5</v>
      </c>
      <c r="E82" s="104">
        <f>ROUND(VLOOKUP($B82,'[4]3.ข้อมูลงบทดลองปัจจุบัน'!$A$5:$CL$846,4,0),2)</f>
        <v>192420</v>
      </c>
      <c r="F82" s="104">
        <f>ROUND(VLOOKUP($B82,'[4]3.ข้อมูลงบทดลองปัจจุบัน'!$A$5:$CL$846,5,0),2)</f>
        <v>673080</v>
      </c>
      <c r="G82" s="104">
        <f>ROUND(VLOOKUP($B82,'[4]3.ข้อมูลงบทดลองปัจจุบัน'!$A$5:$CL$846,6,0),2)</f>
        <v>583000</v>
      </c>
      <c r="H82" s="104">
        <f>ROUND(VLOOKUP($B82,'[4]3.ข้อมูลงบทดลองปัจจุบัน'!$A$5:$CL$846,7,0),2)</f>
        <v>853430</v>
      </c>
      <c r="I82" s="104">
        <f>ROUND(VLOOKUP($B82,'[4]3.ข้อมูลงบทดลองปัจจุบัน'!$A$5:$CL$846,8,0),2)</f>
        <v>0</v>
      </c>
      <c r="J82" s="104">
        <f>ROUND(VLOOKUP($B82,'[4]3.ข้อมูลงบทดลองปัจจุบัน'!$A$5:$CL$846,9,0),2)</f>
        <v>642800</v>
      </c>
      <c r="K82" s="104">
        <f>ROUND(VLOOKUP($B82,'[4]3.ข้อมูลงบทดลองปัจจุบัน'!$A$5:$CL$846,10,0),2)</f>
        <v>1179120</v>
      </c>
      <c r="L82" s="104">
        <f>ROUND(VLOOKUP($B82,'[4]3.ข้อมูลงบทดลองปัจจุบัน'!$A$5:$CL$846,11,0),2)</f>
        <v>0</v>
      </c>
      <c r="M82" s="104">
        <f>ROUND(VLOOKUP($B82,'[4]3.ข้อมูลงบทดลองปัจจุบัน'!$A$5:$CL$846,12,0),2)</f>
        <v>314090</v>
      </c>
      <c r="N82" s="104">
        <f>ROUND(VLOOKUP($B82,'[4]3.ข้อมูลงบทดลองปัจจุบัน'!$A$5:$CL$846,13,0),2)</f>
        <v>1221060</v>
      </c>
      <c r="O82" s="104">
        <f>ROUND(VLOOKUP($B82,'[4]3.ข้อมูลงบทดลองปัจจุบัน'!$A$5:$CL$846,14,0),2)</f>
        <v>298800</v>
      </c>
      <c r="P82" s="104">
        <f>ROUND(VLOOKUP($B82,'[4]3.ข้อมูลงบทดลองปัจจุบัน'!$A$5:$CL$846,15,0),2)</f>
        <v>2650535</v>
      </c>
      <c r="Q82" s="104">
        <f>ROUND(VLOOKUP($B82,'[4]3.ข้อมูลงบทดลองปัจจุบัน'!$A$5:$CL$846,16,0),2)</f>
        <v>523790</v>
      </c>
      <c r="R82" s="104">
        <f>ROUND(VLOOKUP($B82,'[4]3.ข้อมูลงบทดลองปัจจุบัน'!$A$5:$CL$846,17,0),2)</f>
        <v>456900</v>
      </c>
      <c r="S82" s="104">
        <f>ROUND(VLOOKUP($B82,'[4]3.ข้อมูลงบทดลองปัจจุบัน'!$A$5:$CL$846,18,0),2)</f>
        <v>0</v>
      </c>
      <c r="T82" s="104">
        <f>ROUND(VLOOKUP($B82,'[4]3.ข้อมูลงบทดลองปัจจุบัน'!$A$5:$CL$846,19,0),2)</f>
        <v>546600</v>
      </c>
      <c r="U82" s="104">
        <f>ROUND(VLOOKUP($B82,'[4]3.ข้อมูลงบทดลองปัจจุบัน'!$A$5:$CL$846,20,0),2)</f>
        <v>604515.75</v>
      </c>
      <c r="V82" s="104">
        <f>ROUND(VLOOKUP($B82,'[4]3.ข้อมูลงบทดลองปัจจุบัน'!$A$5:$CL$846,21,0),2)</f>
        <v>471660</v>
      </c>
      <c r="W82" s="104">
        <f>ROUND(VLOOKUP($B82,'[4]3.ข้อมูลงบทดลองปัจจุบัน'!$A$5:$CL$846,22,0),2)</f>
        <v>425000</v>
      </c>
      <c r="X82" s="104">
        <f>ROUND(VLOOKUP($B82,'[4]3.ข้อมูลงบทดลองปัจจุบัน'!$A$5:$CL$846,23,0),2)</f>
        <v>6891226</v>
      </c>
      <c r="Y82" s="104">
        <f>ROUND(VLOOKUP($B82,'[4]3.ข้อมูลงบทดลองปัจจุบัน'!$A$5:$CL$846,24,0),2)</f>
        <v>304812</v>
      </c>
      <c r="Z82" s="104">
        <f>ROUND(VLOOKUP($B82,'[4]3.ข้อมูลงบทดลองปัจจุบัน'!$A$5:$CL$846,25,0),2)</f>
        <v>38460</v>
      </c>
      <c r="AA82" s="104">
        <f>ROUND(VLOOKUP($B82,'[4]3.ข้อมูลงบทดลองปัจจุบัน'!$A$5:$CL$846,26,0),2)</f>
        <v>369120</v>
      </c>
      <c r="AB82" s="104">
        <f>ROUND(VLOOKUP($B82,'[4]3.ข้อมูลงบทดลองปัจจุบัน'!$A$5:$CL$846,27,0),2)</f>
        <v>296760</v>
      </c>
      <c r="AC82" s="104">
        <f>ROUND(VLOOKUP($B82,'[4]3.ข้อมูลงบทดลองปัจจุบัน'!$A$5:$CL$846,28,0),2)</f>
        <v>365460</v>
      </c>
      <c r="AD82" s="104">
        <f>ROUND(VLOOKUP($B82,'[4]3.ข้อมูลงบทดลองปัจจุบัน'!$A$5:$CL$846,29,0),2)</f>
        <v>429520</v>
      </c>
      <c r="AE82" s="104">
        <f>ROUND(VLOOKUP($B82,'[4]3.ข้อมูลงบทดลองปัจจุบัน'!$A$5:$CL$846,30,0),2)</f>
        <v>1471380</v>
      </c>
      <c r="AF82" s="104">
        <f>ROUND(VLOOKUP($B82,'[4]3.ข้อมูลงบทดลองปัจจุบัน'!$A$5:$CL$846,31,0),2)</f>
        <v>333840</v>
      </c>
      <c r="AG82" s="104">
        <f>ROUND(VLOOKUP($B82,'[4]3.ข้อมูลงบทดลองปัจจุบัน'!$A$5:$CL$846,32,0),2)</f>
        <v>646020</v>
      </c>
      <c r="AH82" s="104">
        <f>ROUND(VLOOKUP($B82,'[4]3.ข้อมูลงบทดลองปัจจุบัน'!$A$5:$CL$846,33,0),2)</f>
        <v>664920</v>
      </c>
      <c r="AI82" s="104">
        <f>ROUND(VLOOKUP($B82,'[4]3.ข้อมูลงบทดลองปัจจุบัน'!$A$5:$CL$846,34,0),2)</f>
        <v>899700</v>
      </c>
      <c r="AJ82" s="104">
        <f>ROUND(VLOOKUP($B82,'[4]3.ข้อมูลงบทดลองปัจจุบัน'!$A$5:$CL$846,35,0),2)</f>
        <v>293640</v>
      </c>
      <c r="AK82" s="104">
        <f>ROUND(VLOOKUP($B82,'[4]3.ข้อมูลงบทดลองปัจจุบัน'!$A$5:$CL$846,36,0),2)</f>
        <v>371400</v>
      </c>
      <c r="AL82" s="104">
        <f>ROUND(VLOOKUP($B82,'[4]3.ข้อมูลงบทดลองปัจจุบัน'!$A$5:$CL$846,37,0),2)</f>
        <v>14998415</v>
      </c>
      <c r="AM82" s="104">
        <f>ROUND(VLOOKUP($B82,'[4]3.ข้อมูลงบทดลองปัจจุบัน'!$A$5:$CL$846,38,0),2)</f>
        <v>339480</v>
      </c>
      <c r="AN82" s="104">
        <f>ROUND(VLOOKUP($B82,'[4]3.ข้อมูลงบทดลองปัจจุบัน'!$A$5:$CL$846,39,0),2)</f>
        <v>360720</v>
      </c>
      <c r="AO82" s="104">
        <f>ROUND(VLOOKUP($B82,'[4]3.ข้อมูลงบทดลองปัจจุบัน'!$A$5:$CL$846,40,0),2)</f>
        <v>0</v>
      </c>
      <c r="AP82" s="104">
        <f>ROUND(VLOOKUP($B82,'[4]3.ข้อมูลงบทดลองปัจจุบัน'!$A$5:$CL$846,41,0),2)</f>
        <v>1210520</v>
      </c>
      <c r="AQ82" s="104">
        <f>ROUND(VLOOKUP($B82,'[4]3.ข้อมูลงบทดลองปัจจุบัน'!$A$5:$CL$846,42,0),2)</f>
        <v>414960</v>
      </c>
      <c r="AR82" s="104">
        <f>ROUND(VLOOKUP($B82,'[4]3.ข้อมูลงบทดลองปัจจุบัน'!$A$5:$CL$846,43,0),2)</f>
        <v>236220</v>
      </c>
      <c r="AS82" s="104">
        <f>ROUND(VLOOKUP($B82,'[4]3.ข้อมูลงบทดลองปัจจุบัน'!$A$5:$CL$846,44,0),2)</f>
        <v>2966080</v>
      </c>
      <c r="AT82" s="104">
        <f>ROUND(VLOOKUP($B82,'[4]3.ข้อมูลงบทดลองปัจจุบัน'!$A$5:$CL$846,45,0),2)</f>
        <v>396300</v>
      </c>
      <c r="AU82" s="104">
        <f>ROUND(VLOOKUP($B82,'[4]3.ข้อมูลงบทดลองปัจจุบัน'!$A$5:$CL$846,46,0),2)</f>
        <v>0</v>
      </c>
      <c r="AV82" s="104">
        <f>ROUND(VLOOKUP($B82,'[4]3.ข้อมูลงบทดลองปัจจุบัน'!$A$5:$CL$846,47,0),2)</f>
        <v>947580</v>
      </c>
      <c r="AW82" s="104">
        <f>ROUND(VLOOKUP($B82,'[4]3.ข้อมูลงบทดลองปัจจุบัน'!$A$5:$CL$846,48,0),2)</f>
        <v>567280</v>
      </c>
      <c r="AX82" s="104">
        <f>ROUND(VLOOKUP($B82,'[4]3.ข้อมูลงบทดลองปัจจุบัน'!$A$5:$CL$846,49,0),2)</f>
        <v>451710</v>
      </c>
      <c r="AY82" s="104">
        <f>ROUND(VLOOKUP($B82,'[4]3.ข้อมูลงบทดลองปัจจุบัน'!$A$5:$CL$846,50,0),2)</f>
        <v>594180</v>
      </c>
      <c r="AZ82" s="104">
        <f>ROUND(VLOOKUP($B82,'[4]3.ข้อมูลงบทดลองปัจจุบัน'!$A$5:$CL$846,51,0),2)</f>
        <v>226380</v>
      </c>
      <c r="BA82" s="104">
        <f>ROUND(VLOOKUP($B82,'[4]3.ข้อมูลงบทดลองปัจจุบัน'!$A$5:$CL$846,52,0),2)</f>
        <v>237840</v>
      </c>
      <c r="BB82" s="104">
        <f>ROUND(VLOOKUP($B82,'[4]3.ข้อมูลงบทดลองปัจจุบัน'!$A$5:$CL$846,53,0),2)</f>
        <v>3807240</v>
      </c>
      <c r="BC82" s="104">
        <f>ROUND(VLOOKUP($B82,'[4]3.ข้อมูลงบทดลองปัจจุบัน'!$A$5:$CL$846,54,0),2)</f>
        <v>396180</v>
      </c>
      <c r="BD82" s="104">
        <f>ROUND(VLOOKUP($B82,'[4]3.ข้อมูลงบทดลองปัจจุบัน'!$A$5:$CL$846,55,0),2)</f>
        <v>0</v>
      </c>
      <c r="BE82" s="104">
        <f>ROUND(VLOOKUP($B82,'[4]3.ข้อมูลงบทดลองปัจจุบัน'!$A$5:$CL$846,56,0),2)</f>
        <v>1648240</v>
      </c>
      <c r="BF82" s="104">
        <f>ROUND(VLOOKUP($B82,'[4]3.ข้อมูลงบทดลองปัจจุบัน'!$A$5:$CL$846,57,0),2)</f>
        <v>295000</v>
      </c>
      <c r="BG82" s="104">
        <f>ROUND(VLOOKUP($B82,'[4]3.ข้อมูลงบทดลองปัจจุบัน'!$A$5:$CL$846,58,0),2)</f>
        <v>400000</v>
      </c>
      <c r="BH82" s="104">
        <f>ROUND(VLOOKUP($B82,'[4]3.ข้อมูลงบทดลองปัจจุบัน'!$A$5:$CL$846,59,0),2)</f>
        <v>3386560</v>
      </c>
      <c r="BI82" s="104">
        <f>ROUND(VLOOKUP($B82,'[4]3.ข้อมูลงบทดลองปัจจุบัน'!$A$5:$CL$846,60,0),2)</f>
        <v>0</v>
      </c>
      <c r="BJ82" s="104">
        <f>ROUND(VLOOKUP($B82,'[4]3.ข้อมูลงบทดลองปัจจุบัน'!$A$5:$CL$846,61,0),2)</f>
        <v>0</v>
      </c>
      <c r="BK82" s="104">
        <f>ROUND(VLOOKUP($B82,'[4]3.ข้อมูลงบทดลองปัจจุบัน'!$A$5:$CL$846,62,0),2)</f>
        <v>420600</v>
      </c>
      <c r="BL82" s="104">
        <f>ROUND(VLOOKUP($B82,'[4]3.ข้อมูลงบทดลองปัจจุบัน'!$A$5:$CL$846,63,0),2)</f>
        <v>360960</v>
      </c>
      <c r="BM82" s="104">
        <f>ROUND(VLOOKUP($B82,'[4]3.ข้อมูลงบทดลองปัจจุบัน'!$A$5:$CL$846,64,0),2)</f>
        <v>4224220</v>
      </c>
      <c r="BN82" s="104">
        <f>ROUND(VLOOKUP($B82,'[4]3.ข้อมูลงบทดลองปัจจุบัน'!$A$5:$CL$846,65,0),2)</f>
        <v>679020</v>
      </c>
      <c r="BO82" s="104">
        <f>ROUND(VLOOKUP($B82,'[4]3.ข้อมูลงบทดลองปัจจุบัน'!$A$5:$CL$846,66,0),2)</f>
        <v>301200</v>
      </c>
      <c r="BP82" s="104">
        <f>ROUND(VLOOKUP($B82,'[4]3.ข้อมูลงบทดลองปัจจุบัน'!$A$5:$CL$846,67,0),2)</f>
        <v>1079260</v>
      </c>
      <c r="BQ82" s="104">
        <f>ROUND(VLOOKUP($B82,'[4]3.ข้อมูลงบทดลองปัจจุบัน'!$A$5:$CL$846,68,0),2)</f>
        <v>481860</v>
      </c>
      <c r="BR82" s="104">
        <f>ROUND(VLOOKUP($B82,'[4]3.ข้อมูลงบทดลองปัจจุบัน'!$A$5:$CL$846,69,0),2)</f>
        <v>438720</v>
      </c>
      <c r="BS82" s="104">
        <f>ROUND(VLOOKUP($B82,'[4]3.ข้อมูลงบทดลองปัจจุบัน'!$A$5:$CL$846,70,0),2)</f>
        <v>24000000</v>
      </c>
      <c r="BT82" s="104">
        <f>ROUND(VLOOKUP($B82,'[4]3.ข้อมูลงบทดลองปัจจุบัน'!$A$5:$CL$846,71,0),2)</f>
        <v>593600</v>
      </c>
      <c r="BU82" s="104">
        <f>ROUND(VLOOKUP($B82,'[4]3.ข้อมูลงบทดลองปัจจุบัน'!$A$5:$CL$846,72,0),2)</f>
        <v>993820</v>
      </c>
      <c r="BV82" s="104">
        <f>ROUND(VLOOKUP($B82,'[4]3.ข้อมูลงบทดลองปัจจุบัน'!$A$5:$CL$846,73,0),2)</f>
        <v>3572451</v>
      </c>
      <c r="BW82" s="104">
        <f>ROUND(VLOOKUP($B82,'[4]3.ข้อมูลงบทดลองปัจจุบัน'!$A$5:$CL$846,74,0),2)</f>
        <v>0</v>
      </c>
      <c r="BX82" s="104">
        <f>ROUND(VLOOKUP($B82,'[4]3.ข้อมูลงบทดลองปัจจุบัน'!$A$5:$CL$846,75,0),2)</f>
        <v>373260</v>
      </c>
      <c r="BY82" s="104">
        <f>ROUND(VLOOKUP($B82,'[4]3.ข้อมูลงบทดลองปัจจุบัน'!$A$5:$CL$846,76,0),2)</f>
        <v>1360000</v>
      </c>
      <c r="BZ82" s="104">
        <f>ROUND(VLOOKUP($B82,'[4]3.ข้อมูลงบทดลองปัจจุบัน'!$A$5:$CL$846,77,0),2)</f>
        <v>255120</v>
      </c>
      <c r="CA82" s="104">
        <f>ROUND(VLOOKUP($B82,'[4]3.ข้อมูลงบทดลองปัจจุบัน'!$A$5:$CL$846,78,0),2)</f>
        <v>327360</v>
      </c>
      <c r="CB82" s="104">
        <f>ROUND(VLOOKUP($B82,'[4]3.ข้อมูลงบทดลองปัจจุบัน'!$A$5:$CL$846,79,0),2)</f>
        <v>278640</v>
      </c>
      <c r="CC82" s="104">
        <f>ROUND(VLOOKUP($B82,'[4]3.ข้อมูลงบทดลองปัจจุบัน'!$A$5:$CL$846,80,0),2)</f>
        <v>726240</v>
      </c>
      <c r="CD82" s="104">
        <f>ROUND(VLOOKUP($B82,'[4]3.ข้อมูลงบทดลองปัจจุบัน'!$A$5:$CL$846,81,0),2)</f>
        <v>2153040</v>
      </c>
      <c r="CE82" s="104">
        <f>ROUND(VLOOKUP($B82,'[4]3.ข้อมูลงบทดลองปัจจุบัน'!$A$5:$CL$846,82,0),2)</f>
        <v>685800</v>
      </c>
      <c r="CF82" s="104">
        <f>ROUND(VLOOKUP($B82,'[4]3.ข้อมูลงบทดลองปัจจุบัน'!$A$5:$CL$846,83,0),2)</f>
        <v>1371940</v>
      </c>
      <c r="CG82" s="104">
        <f>ROUND(VLOOKUP($B82,'[4]3.ข้อมูลงบทดลองปัจจุบัน'!$A$5:$CL$846,84,0),2)</f>
        <v>313320</v>
      </c>
      <c r="CH82" s="104">
        <f>ROUND(VLOOKUP($B82,'[4]3.ข้อมูลงบทดลองปัจจุบัน'!$A$5:$CL$846,85,0),2)</f>
        <v>223920</v>
      </c>
      <c r="CI82" s="104">
        <f>ROUND(VLOOKUP($B82,'[4]3.ข้อมูลงบทดลองปัจจุบัน'!$A$5:$CL$846,86,0),2)</f>
        <v>136860</v>
      </c>
      <c r="CJ82" s="104">
        <f>ROUND(VLOOKUP($B82,'[4]3.ข้อมูลงบทดลองปัจจุบัน'!$A$5:$CL$846,87,0),2)</f>
        <v>304800</v>
      </c>
      <c r="CK82" s="104">
        <f>ROUND(VLOOKUP($B82,'[4]3.ข้อมูลงบทดลองปัจจุบัน'!$A$5:$CL$846,88,0),2)</f>
        <v>2202770</v>
      </c>
      <c r="CL82" s="104">
        <f>ROUND(VLOOKUP($B82,'[4]3.ข้อมูลงบทดลองปัจจุบัน'!$A$5:$CL$846,89,0),2)</f>
        <v>102180</v>
      </c>
      <c r="CM82" s="104">
        <f>ROUND(VLOOKUP($B82,'[4]3.ข้อมูลงบทดลองปัจจุบัน'!$A$5:$CL$846,90,0),2)</f>
        <v>161520</v>
      </c>
      <c r="CO82" s="97"/>
    </row>
    <row r="83" spans="1:93" x14ac:dyDescent="0.7">
      <c r="A83" s="18" t="s">
        <v>497</v>
      </c>
      <c r="B83" s="18" t="s">
        <v>556</v>
      </c>
      <c r="C83" s="19" t="s">
        <v>557</v>
      </c>
      <c r="D83" s="104">
        <f>ROUND(VLOOKUP($B83,'[4]3.ข้อมูลงบทดลองปัจจุบัน'!$A$5:$CL$846,3,0),2)</f>
        <v>0</v>
      </c>
      <c r="E83" s="104">
        <f>ROUND(VLOOKUP($B83,'[4]3.ข้อมูลงบทดลองปัจจุบัน'!$A$5:$CL$846,4,0),2)</f>
        <v>0</v>
      </c>
      <c r="F83" s="104">
        <f>ROUND(VLOOKUP($B83,'[4]3.ข้อมูลงบทดลองปัจจุบัน'!$A$5:$CL$846,5,0),2)</f>
        <v>0</v>
      </c>
      <c r="G83" s="104">
        <f>ROUND(VLOOKUP($B83,'[4]3.ข้อมูลงบทดลองปัจจุบัน'!$A$5:$CL$846,6,0),2)</f>
        <v>0</v>
      </c>
      <c r="H83" s="104">
        <f>ROUND(VLOOKUP($B83,'[4]3.ข้อมูลงบทดลองปัจจุบัน'!$A$5:$CL$846,7,0),2)</f>
        <v>0</v>
      </c>
      <c r="I83" s="104">
        <f>ROUND(VLOOKUP($B83,'[4]3.ข้อมูลงบทดลองปัจจุบัน'!$A$5:$CL$846,8,0),2)</f>
        <v>0</v>
      </c>
      <c r="J83" s="104">
        <f>ROUND(VLOOKUP($B83,'[4]3.ข้อมูลงบทดลองปัจจุบัน'!$A$5:$CL$846,9,0),2)</f>
        <v>0</v>
      </c>
      <c r="K83" s="104">
        <f>ROUND(VLOOKUP($B83,'[4]3.ข้อมูลงบทดลองปัจจุบัน'!$A$5:$CL$846,10,0),2)</f>
        <v>0</v>
      </c>
      <c r="L83" s="104">
        <f>ROUND(VLOOKUP($B83,'[4]3.ข้อมูลงบทดลองปัจจุบัน'!$A$5:$CL$846,11,0),2)</f>
        <v>0</v>
      </c>
      <c r="M83" s="104">
        <f>ROUND(VLOOKUP($B83,'[4]3.ข้อมูลงบทดลองปัจจุบัน'!$A$5:$CL$846,12,0),2)</f>
        <v>0</v>
      </c>
      <c r="N83" s="104">
        <f>ROUND(VLOOKUP($B83,'[4]3.ข้อมูลงบทดลองปัจจุบัน'!$A$5:$CL$846,13,0),2)</f>
        <v>0</v>
      </c>
      <c r="O83" s="104">
        <f>ROUND(VLOOKUP($B83,'[4]3.ข้อมูลงบทดลองปัจจุบัน'!$A$5:$CL$846,14,0),2)</f>
        <v>0</v>
      </c>
      <c r="P83" s="104">
        <f>ROUND(VLOOKUP($B83,'[4]3.ข้อมูลงบทดลองปัจจุบัน'!$A$5:$CL$846,15,0),2)</f>
        <v>0</v>
      </c>
      <c r="Q83" s="104">
        <f>ROUND(VLOOKUP($B83,'[4]3.ข้อมูลงบทดลองปัจจุบัน'!$A$5:$CL$846,16,0),2)</f>
        <v>0</v>
      </c>
      <c r="R83" s="104">
        <f>ROUND(VLOOKUP($B83,'[4]3.ข้อมูลงบทดลองปัจจุบัน'!$A$5:$CL$846,17,0),2)</f>
        <v>0</v>
      </c>
      <c r="S83" s="104">
        <f>ROUND(VLOOKUP($B83,'[4]3.ข้อมูลงบทดลองปัจจุบัน'!$A$5:$CL$846,18,0),2)</f>
        <v>0</v>
      </c>
      <c r="T83" s="104">
        <f>ROUND(VLOOKUP($B83,'[4]3.ข้อมูลงบทดลองปัจจุบัน'!$A$5:$CL$846,19,0),2)</f>
        <v>0</v>
      </c>
      <c r="U83" s="104">
        <f>ROUND(VLOOKUP($B83,'[4]3.ข้อมูลงบทดลองปัจจุบัน'!$A$5:$CL$846,20,0),2)</f>
        <v>0</v>
      </c>
      <c r="V83" s="104">
        <f>ROUND(VLOOKUP($B83,'[4]3.ข้อมูลงบทดลองปัจจุบัน'!$A$5:$CL$846,21,0),2)</f>
        <v>0</v>
      </c>
      <c r="W83" s="104">
        <f>ROUND(VLOOKUP($B83,'[4]3.ข้อมูลงบทดลองปัจจุบัน'!$A$5:$CL$846,22,0),2)</f>
        <v>0</v>
      </c>
      <c r="X83" s="104">
        <f>ROUND(VLOOKUP($B83,'[4]3.ข้อมูลงบทดลองปัจจุบัน'!$A$5:$CL$846,23,0),2)</f>
        <v>0</v>
      </c>
      <c r="Y83" s="104">
        <f>ROUND(VLOOKUP($B83,'[4]3.ข้อมูลงบทดลองปัจจุบัน'!$A$5:$CL$846,24,0),2)</f>
        <v>0</v>
      </c>
      <c r="Z83" s="104">
        <f>ROUND(VLOOKUP($B83,'[4]3.ข้อมูลงบทดลองปัจจุบัน'!$A$5:$CL$846,25,0),2)</f>
        <v>0</v>
      </c>
      <c r="AA83" s="104">
        <f>ROUND(VLOOKUP($B83,'[4]3.ข้อมูลงบทดลองปัจจุบัน'!$A$5:$CL$846,26,0),2)</f>
        <v>0</v>
      </c>
      <c r="AB83" s="104">
        <f>ROUND(VLOOKUP($B83,'[4]3.ข้อมูลงบทดลองปัจจุบัน'!$A$5:$CL$846,27,0),2)</f>
        <v>0</v>
      </c>
      <c r="AC83" s="104">
        <f>ROUND(VLOOKUP($B83,'[4]3.ข้อมูลงบทดลองปัจจุบัน'!$A$5:$CL$846,28,0),2)</f>
        <v>0</v>
      </c>
      <c r="AD83" s="104">
        <f>ROUND(VLOOKUP($B83,'[4]3.ข้อมูลงบทดลองปัจจุบัน'!$A$5:$CL$846,29,0),2)</f>
        <v>0</v>
      </c>
      <c r="AE83" s="104">
        <f>ROUND(VLOOKUP($B83,'[4]3.ข้อมูลงบทดลองปัจจุบัน'!$A$5:$CL$846,30,0),2)</f>
        <v>0</v>
      </c>
      <c r="AF83" s="104">
        <f>ROUND(VLOOKUP($B83,'[4]3.ข้อมูลงบทดลองปัจจุบัน'!$A$5:$CL$846,31,0),2)</f>
        <v>0</v>
      </c>
      <c r="AG83" s="104">
        <f>ROUND(VLOOKUP($B83,'[4]3.ข้อมูลงบทดลองปัจจุบัน'!$A$5:$CL$846,32,0),2)</f>
        <v>0</v>
      </c>
      <c r="AH83" s="104">
        <f>ROUND(VLOOKUP($B83,'[4]3.ข้อมูลงบทดลองปัจจุบัน'!$A$5:$CL$846,33,0),2)</f>
        <v>0</v>
      </c>
      <c r="AI83" s="104">
        <f>ROUND(VLOOKUP($B83,'[4]3.ข้อมูลงบทดลองปัจจุบัน'!$A$5:$CL$846,34,0),2)</f>
        <v>0</v>
      </c>
      <c r="AJ83" s="104">
        <f>ROUND(VLOOKUP($B83,'[4]3.ข้อมูลงบทดลองปัจจุบัน'!$A$5:$CL$846,35,0),2)</f>
        <v>0</v>
      </c>
      <c r="AK83" s="104">
        <f>ROUND(VLOOKUP($B83,'[4]3.ข้อมูลงบทดลองปัจจุบัน'!$A$5:$CL$846,36,0),2)</f>
        <v>0</v>
      </c>
      <c r="AL83" s="104">
        <f>ROUND(VLOOKUP($B83,'[4]3.ข้อมูลงบทดลองปัจจุบัน'!$A$5:$CL$846,37,0),2)</f>
        <v>52386</v>
      </c>
      <c r="AM83" s="104">
        <f>ROUND(VLOOKUP($B83,'[4]3.ข้อมูลงบทดลองปัจจุบัน'!$A$5:$CL$846,38,0),2)</f>
        <v>0</v>
      </c>
      <c r="AN83" s="104">
        <f>ROUND(VLOOKUP($B83,'[4]3.ข้อมูลงบทดลองปัจจุบัน'!$A$5:$CL$846,39,0),2)</f>
        <v>0</v>
      </c>
      <c r="AO83" s="104">
        <f>ROUND(VLOOKUP($B83,'[4]3.ข้อมูลงบทดลองปัจจุบัน'!$A$5:$CL$846,40,0),2)</f>
        <v>0</v>
      </c>
      <c r="AP83" s="104">
        <f>ROUND(VLOOKUP($B83,'[4]3.ข้อมูลงบทดลองปัจจุบัน'!$A$5:$CL$846,41,0),2)</f>
        <v>0</v>
      </c>
      <c r="AQ83" s="104">
        <f>ROUND(VLOOKUP($B83,'[4]3.ข้อมูลงบทดลองปัจจุบัน'!$A$5:$CL$846,42,0),2)</f>
        <v>0</v>
      </c>
      <c r="AR83" s="104">
        <f>ROUND(VLOOKUP($B83,'[4]3.ข้อมูลงบทดลองปัจจุบัน'!$A$5:$CL$846,43,0),2)</f>
        <v>0</v>
      </c>
      <c r="AS83" s="104">
        <f>ROUND(VLOOKUP($B83,'[4]3.ข้อมูลงบทดลองปัจจุบัน'!$A$5:$CL$846,44,0),2)</f>
        <v>0</v>
      </c>
      <c r="AT83" s="104">
        <f>ROUND(VLOOKUP($B83,'[4]3.ข้อมูลงบทดลองปัจจุบัน'!$A$5:$CL$846,45,0),2)</f>
        <v>0</v>
      </c>
      <c r="AU83" s="104">
        <f>ROUND(VLOOKUP($B83,'[4]3.ข้อมูลงบทดลองปัจจุบัน'!$A$5:$CL$846,46,0),2)</f>
        <v>0</v>
      </c>
      <c r="AV83" s="104">
        <f>ROUND(VLOOKUP($B83,'[4]3.ข้อมูลงบทดลองปัจจุบัน'!$A$5:$CL$846,47,0),2)</f>
        <v>0</v>
      </c>
      <c r="AW83" s="104">
        <f>ROUND(VLOOKUP($B83,'[4]3.ข้อมูลงบทดลองปัจจุบัน'!$A$5:$CL$846,48,0),2)</f>
        <v>0</v>
      </c>
      <c r="AX83" s="104">
        <f>ROUND(VLOOKUP($B83,'[4]3.ข้อมูลงบทดลองปัจจุบัน'!$A$5:$CL$846,49,0),2)</f>
        <v>0</v>
      </c>
      <c r="AY83" s="104">
        <f>ROUND(VLOOKUP($B83,'[4]3.ข้อมูลงบทดลองปัจจุบัน'!$A$5:$CL$846,50,0),2)</f>
        <v>0</v>
      </c>
      <c r="AZ83" s="104">
        <f>ROUND(VLOOKUP($B83,'[4]3.ข้อมูลงบทดลองปัจจุบัน'!$A$5:$CL$846,51,0),2)</f>
        <v>0</v>
      </c>
      <c r="BA83" s="104">
        <f>ROUND(VLOOKUP($B83,'[4]3.ข้อมูลงบทดลองปัจจุบัน'!$A$5:$CL$846,52,0),2)</f>
        <v>0</v>
      </c>
      <c r="BB83" s="104">
        <f>ROUND(VLOOKUP($B83,'[4]3.ข้อมูลงบทดลองปัจจุบัน'!$A$5:$CL$846,53,0),2)</f>
        <v>0</v>
      </c>
      <c r="BC83" s="104">
        <f>ROUND(VLOOKUP($B83,'[4]3.ข้อมูลงบทดลองปัจจุบัน'!$A$5:$CL$846,54,0),2)</f>
        <v>0</v>
      </c>
      <c r="BD83" s="104">
        <f>ROUND(VLOOKUP($B83,'[4]3.ข้อมูลงบทดลองปัจจุบัน'!$A$5:$CL$846,55,0),2)</f>
        <v>0</v>
      </c>
      <c r="BE83" s="104">
        <f>ROUND(VLOOKUP($B83,'[4]3.ข้อมูลงบทดลองปัจจุบัน'!$A$5:$CL$846,56,0),2)</f>
        <v>0</v>
      </c>
      <c r="BF83" s="104">
        <f>ROUND(VLOOKUP($B83,'[4]3.ข้อมูลงบทดลองปัจจุบัน'!$A$5:$CL$846,57,0),2)</f>
        <v>0</v>
      </c>
      <c r="BG83" s="104">
        <f>ROUND(VLOOKUP($B83,'[4]3.ข้อมูลงบทดลองปัจจุบัน'!$A$5:$CL$846,58,0),2)</f>
        <v>0</v>
      </c>
      <c r="BH83" s="104">
        <f>ROUND(VLOOKUP($B83,'[4]3.ข้อมูลงบทดลองปัจจุบัน'!$A$5:$CL$846,59,0),2)</f>
        <v>0</v>
      </c>
      <c r="BI83" s="104">
        <f>ROUND(VLOOKUP($B83,'[4]3.ข้อมูลงบทดลองปัจจุบัน'!$A$5:$CL$846,60,0),2)</f>
        <v>0</v>
      </c>
      <c r="BJ83" s="104">
        <f>ROUND(VLOOKUP($B83,'[4]3.ข้อมูลงบทดลองปัจจุบัน'!$A$5:$CL$846,61,0),2)</f>
        <v>0</v>
      </c>
      <c r="BK83" s="104">
        <f>ROUND(VLOOKUP($B83,'[4]3.ข้อมูลงบทดลองปัจจุบัน'!$A$5:$CL$846,62,0),2)</f>
        <v>0</v>
      </c>
      <c r="BL83" s="104">
        <f>ROUND(VLOOKUP($B83,'[4]3.ข้อมูลงบทดลองปัจจุบัน'!$A$5:$CL$846,63,0),2)</f>
        <v>0</v>
      </c>
      <c r="BM83" s="104">
        <f>ROUND(VLOOKUP($B83,'[4]3.ข้อมูลงบทดลองปัจจุบัน'!$A$5:$CL$846,64,0),2)</f>
        <v>0</v>
      </c>
      <c r="BN83" s="104">
        <f>ROUND(VLOOKUP($B83,'[4]3.ข้อมูลงบทดลองปัจจุบัน'!$A$5:$CL$846,65,0),2)</f>
        <v>0</v>
      </c>
      <c r="BO83" s="104">
        <f>ROUND(VLOOKUP($B83,'[4]3.ข้อมูลงบทดลองปัจจุบัน'!$A$5:$CL$846,66,0),2)</f>
        <v>0</v>
      </c>
      <c r="BP83" s="104">
        <f>ROUND(VLOOKUP($B83,'[4]3.ข้อมูลงบทดลองปัจจุบัน'!$A$5:$CL$846,67,0),2)</f>
        <v>0</v>
      </c>
      <c r="BQ83" s="104">
        <f>ROUND(VLOOKUP($B83,'[4]3.ข้อมูลงบทดลองปัจจุบัน'!$A$5:$CL$846,68,0),2)</f>
        <v>0</v>
      </c>
      <c r="BR83" s="104">
        <f>ROUND(VLOOKUP($B83,'[4]3.ข้อมูลงบทดลองปัจจุบัน'!$A$5:$CL$846,69,0),2)</f>
        <v>0</v>
      </c>
      <c r="BS83" s="104">
        <f>ROUND(VLOOKUP($B83,'[4]3.ข้อมูลงบทดลองปัจจุบัน'!$A$5:$CL$846,70,0),2)</f>
        <v>335820</v>
      </c>
      <c r="BT83" s="104">
        <f>ROUND(VLOOKUP($B83,'[4]3.ข้อมูลงบทดลองปัจจุบัน'!$A$5:$CL$846,71,0),2)</f>
        <v>0</v>
      </c>
      <c r="BU83" s="104">
        <f>ROUND(VLOOKUP($B83,'[4]3.ข้อมูลงบทดลองปัจจุบัน'!$A$5:$CL$846,72,0),2)</f>
        <v>0</v>
      </c>
      <c r="BV83" s="104">
        <f>ROUND(VLOOKUP($B83,'[4]3.ข้อมูลงบทดลองปัจจุบัน'!$A$5:$CL$846,73,0),2)</f>
        <v>0</v>
      </c>
      <c r="BW83" s="104">
        <f>ROUND(VLOOKUP($B83,'[4]3.ข้อมูลงบทดลองปัจจุบัน'!$A$5:$CL$846,74,0),2)</f>
        <v>0</v>
      </c>
      <c r="BX83" s="104">
        <f>ROUND(VLOOKUP($B83,'[4]3.ข้อมูลงบทดลองปัจจุบัน'!$A$5:$CL$846,75,0),2)</f>
        <v>0</v>
      </c>
      <c r="BY83" s="104">
        <f>ROUND(VLOOKUP($B83,'[4]3.ข้อมูลงบทดลองปัจจุบัน'!$A$5:$CL$846,76,0),2)</f>
        <v>0</v>
      </c>
      <c r="BZ83" s="104">
        <f>ROUND(VLOOKUP($B83,'[4]3.ข้อมูลงบทดลองปัจจุบัน'!$A$5:$CL$846,77,0),2)</f>
        <v>0</v>
      </c>
      <c r="CA83" s="104">
        <f>ROUND(VLOOKUP($B83,'[4]3.ข้อมูลงบทดลองปัจจุบัน'!$A$5:$CL$846,78,0),2)</f>
        <v>0</v>
      </c>
      <c r="CB83" s="104">
        <f>ROUND(VLOOKUP($B83,'[4]3.ข้อมูลงบทดลองปัจจุบัน'!$A$5:$CL$846,79,0),2)</f>
        <v>0</v>
      </c>
      <c r="CC83" s="104">
        <f>ROUND(VLOOKUP($B83,'[4]3.ข้อมูลงบทดลองปัจจุบัน'!$A$5:$CL$846,80,0),2)</f>
        <v>0</v>
      </c>
      <c r="CD83" s="104">
        <f>ROUND(VLOOKUP($B83,'[4]3.ข้อมูลงบทดลองปัจจุบัน'!$A$5:$CL$846,81,0),2)</f>
        <v>0</v>
      </c>
      <c r="CE83" s="104">
        <f>ROUND(VLOOKUP($B83,'[4]3.ข้อมูลงบทดลองปัจจุบัน'!$A$5:$CL$846,82,0),2)</f>
        <v>0</v>
      </c>
      <c r="CF83" s="104">
        <f>ROUND(VLOOKUP($B83,'[4]3.ข้อมูลงบทดลองปัจจุบัน'!$A$5:$CL$846,83,0),2)</f>
        <v>0</v>
      </c>
      <c r="CG83" s="104">
        <f>ROUND(VLOOKUP($B83,'[4]3.ข้อมูลงบทดลองปัจจุบัน'!$A$5:$CL$846,84,0),2)</f>
        <v>0</v>
      </c>
      <c r="CH83" s="104">
        <f>ROUND(VLOOKUP($B83,'[4]3.ข้อมูลงบทดลองปัจจุบัน'!$A$5:$CL$846,85,0),2)</f>
        <v>0</v>
      </c>
      <c r="CI83" s="104">
        <f>ROUND(VLOOKUP($B83,'[4]3.ข้อมูลงบทดลองปัจจุบัน'!$A$5:$CL$846,86,0),2)</f>
        <v>0</v>
      </c>
      <c r="CJ83" s="104">
        <f>ROUND(VLOOKUP($B83,'[4]3.ข้อมูลงบทดลองปัจจุบัน'!$A$5:$CL$846,87,0),2)</f>
        <v>0</v>
      </c>
      <c r="CK83" s="104">
        <f>ROUND(VLOOKUP($B83,'[4]3.ข้อมูลงบทดลองปัจจุบัน'!$A$5:$CL$846,88,0),2)</f>
        <v>0</v>
      </c>
      <c r="CL83" s="104">
        <f>ROUND(VLOOKUP($B83,'[4]3.ข้อมูลงบทดลองปัจจุบัน'!$A$5:$CL$846,89,0),2)</f>
        <v>0</v>
      </c>
      <c r="CM83" s="104">
        <f>ROUND(VLOOKUP($B83,'[4]3.ข้อมูลงบทดลองปัจจุบัน'!$A$5:$CL$846,90,0),2)</f>
        <v>0</v>
      </c>
      <c r="CO83" s="97"/>
    </row>
    <row r="84" spans="1:93" x14ac:dyDescent="0.7">
      <c r="A84" s="18" t="s">
        <v>497</v>
      </c>
      <c r="B84" s="18" t="s">
        <v>558</v>
      </c>
      <c r="C84" s="19" t="s">
        <v>559</v>
      </c>
      <c r="D84" s="104">
        <f>ROUND(VLOOKUP($B84,'[4]3.ข้อมูลงบทดลองปัจจุบัน'!$A$5:$CL$846,3,0),2)</f>
        <v>23820</v>
      </c>
      <c r="E84" s="104">
        <f>ROUND(VLOOKUP($B84,'[4]3.ข้อมูลงบทดลองปัจจุบัน'!$A$5:$CL$846,4,0),2)</f>
        <v>0</v>
      </c>
      <c r="F84" s="104">
        <f>ROUND(VLOOKUP($B84,'[4]3.ข้อมูลงบทดลองปัจจุบัน'!$A$5:$CL$846,5,0),2)</f>
        <v>0</v>
      </c>
      <c r="G84" s="104">
        <f>ROUND(VLOOKUP($B84,'[4]3.ข้อมูลงบทดลองปัจจุบัน'!$A$5:$CL$846,6,0),2)</f>
        <v>0</v>
      </c>
      <c r="H84" s="104">
        <f>ROUND(VLOOKUP($B84,'[4]3.ข้อมูลงบทดลองปัจจุบัน'!$A$5:$CL$846,7,0),2)</f>
        <v>0</v>
      </c>
      <c r="I84" s="104">
        <f>ROUND(VLOOKUP($B84,'[4]3.ข้อมูลงบทดลองปัจจุบัน'!$A$5:$CL$846,8,0),2)</f>
        <v>0</v>
      </c>
      <c r="J84" s="104">
        <f>ROUND(VLOOKUP($B84,'[4]3.ข้อมูลงบทดลองปัจจุบัน'!$A$5:$CL$846,9,0),2)</f>
        <v>0</v>
      </c>
      <c r="K84" s="104">
        <f>ROUND(VLOOKUP($B84,'[4]3.ข้อมูลงบทดลองปัจจุบัน'!$A$5:$CL$846,10,0),2)</f>
        <v>0</v>
      </c>
      <c r="L84" s="104">
        <f>ROUND(VLOOKUP($B84,'[4]3.ข้อมูลงบทดลองปัจจุบัน'!$A$5:$CL$846,11,0),2)</f>
        <v>0</v>
      </c>
      <c r="M84" s="104">
        <f>ROUND(VLOOKUP($B84,'[4]3.ข้อมูลงบทดลองปัจจุบัน'!$A$5:$CL$846,12,0),2)</f>
        <v>0</v>
      </c>
      <c r="N84" s="104">
        <f>ROUND(VLOOKUP($B84,'[4]3.ข้อมูลงบทดลองปัจจุบัน'!$A$5:$CL$846,13,0),2)</f>
        <v>32790</v>
      </c>
      <c r="O84" s="104">
        <f>ROUND(VLOOKUP($B84,'[4]3.ข้อมูลงบทดลองปัจจุบัน'!$A$5:$CL$846,14,0),2)</f>
        <v>0</v>
      </c>
      <c r="P84" s="104">
        <f>ROUND(VLOOKUP($B84,'[4]3.ข้อมูลงบทดลองปัจจุบัน'!$A$5:$CL$846,15,0),2)</f>
        <v>0</v>
      </c>
      <c r="Q84" s="104">
        <f>ROUND(VLOOKUP($B84,'[4]3.ข้อมูลงบทดลองปัจจุบัน'!$A$5:$CL$846,16,0),2)</f>
        <v>0</v>
      </c>
      <c r="R84" s="104">
        <f>ROUND(VLOOKUP($B84,'[4]3.ข้อมูลงบทดลองปัจจุบัน'!$A$5:$CL$846,17,0),2)</f>
        <v>0</v>
      </c>
      <c r="S84" s="104">
        <f>ROUND(VLOOKUP($B84,'[4]3.ข้อมูลงบทดลองปัจจุบัน'!$A$5:$CL$846,18,0),2)</f>
        <v>0</v>
      </c>
      <c r="T84" s="104">
        <f>ROUND(VLOOKUP($B84,'[4]3.ข้อมูลงบทดลองปัจจุบัน'!$A$5:$CL$846,19,0),2)</f>
        <v>0</v>
      </c>
      <c r="U84" s="104">
        <f>ROUND(VLOOKUP($B84,'[4]3.ข้อมูลงบทดลองปัจจุบัน'!$A$5:$CL$846,20,0),2)</f>
        <v>0</v>
      </c>
      <c r="V84" s="104">
        <f>ROUND(VLOOKUP($B84,'[4]3.ข้อมูลงบทดลองปัจจุบัน'!$A$5:$CL$846,21,0),2)</f>
        <v>0</v>
      </c>
      <c r="W84" s="104">
        <f>ROUND(VLOOKUP($B84,'[4]3.ข้อมูลงบทดลองปัจจุบัน'!$A$5:$CL$846,22,0),2)</f>
        <v>0</v>
      </c>
      <c r="X84" s="104">
        <f>ROUND(VLOOKUP($B84,'[4]3.ข้อมูลงบทดลองปัจจุบัน'!$A$5:$CL$846,23,0),2)</f>
        <v>31380</v>
      </c>
      <c r="Y84" s="104">
        <f>ROUND(VLOOKUP($B84,'[4]3.ข้อมูลงบทดลองปัจจุบัน'!$A$5:$CL$846,24,0),2)</f>
        <v>0</v>
      </c>
      <c r="Z84" s="104">
        <f>ROUND(VLOOKUP($B84,'[4]3.ข้อมูลงบทดลองปัจจุบัน'!$A$5:$CL$846,25,0),2)</f>
        <v>0</v>
      </c>
      <c r="AA84" s="104">
        <f>ROUND(VLOOKUP($B84,'[4]3.ข้อมูลงบทดลองปัจจุบัน'!$A$5:$CL$846,26,0),2)</f>
        <v>0</v>
      </c>
      <c r="AB84" s="104">
        <f>ROUND(VLOOKUP($B84,'[4]3.ข้อมูลงบทดลองปัจจุบัน'!$A$5:$CL$846,27,0),2)</f>
        <v>0</v>
      </c>
      <c r="AC84" s="104">
        <f>ROUND(VLOOKUP($B84,'[4]3.ข้อมูลงบทดลองปัจจุบัน'!$A$5:$CL$846,28,0),2)</f>
        <v>0</v>
      </c>
      <c r="AD84" s="104">
        <f>ROUND(VLOOKUP($B84,'[4]3.ข้อมูลงบทดลองปัจจุบัน'!$A$5:$CL$846,29,0),2)</f>
        <v>0</v>
      </c>
      <c r="AE84" s="104">
        <f>ROUND(VLOOKUP($B84,'[4]3.ข้อมูลงบทดลองปัจจุบัน'!$A$5:$CL$846,30,0),2)</f>
        <v>0</v>
      </c>
      <c r="AF84" s="104">
        <f>ROUND(VLOOKUP($B84,'[4]3.ข้อมูลงบทดลองปัจจุบัน'!$A$5:$CL$846,31,0),2)</f>
        <v>0</v>
      </c>
      <c r="AG84" s="104">
        <f>ROUND(VLOOKUP($B84,'[4]3.ข้อมูลงบทดลองปัจจุบัน'!$A$5:$CL$846,32,0),2)</f>
        <v>0</v>
      </c>
      <c r="AH84" s="104">
        <f>ROUND(VLOOKUP($B84,'[4]3.ข้อมูลงบทดลองปัจจุบัน'!$A$5:$CL$846,33,0),2)</f>
        <v>0</v>
      </c>
      <c r="AI84" s="104">
        <f>ROUND(VLOOKUP($B84,'[4]3.ข้อมูลงบทดลองปัจจุบัน'!$A$5:$CL$846,34,0),2)</f>
        <v>0</v>
      </c>
      <c r="AJ84" s="104">
        <f>ROUND(VLOOKUP($B84,'[4]3.ข้อมูลงบทดลองปัจจุบัน'!$A$5:$CL$846,35,0),2)</f>
        <v>0</v>
      </c>
      <c r="AK84" s="104">
        <f>ROUND(VLOOKUP($B84,'[4]3.ข้อมูลงบทดลองปัจจุบัน'!$A$5:$CL$846,36,0),2)</f>
        <v>0</v>
      </c>
      <c r="AL84" s="104">
        <f>ROUND(VLOOKUP($B84,'[4]3.ข้อมูลงบทดลองปัจจุบัน'!$A$5:$CL$846,37,0),2)</f>
        <v>92300.4</v>
      </c>
      <c r="AM84" s="104">
        <f>ROUND(VLOOKUP($B84,'[4]3.ข้อมูลงบทดลองปัจจุบัน'!$A$5:$CL$846,38,0),2)</f>
        <v>0</v>
      </c>
      <c r="AN84" s="104">
        <f>ROUND(VLOOKUP($B84,'[4]3.ข้อมูลงบทดลองปัจจุบัน'!$A$5:$CL$846,39,0),2)</f>
        <v>0</v>
      </c>
      <c r="AO84" s="104">
        <f>ROUND(VLOOKUP($B84,'[4]3.ข้อมูลงบทดลองปัจจุบัน'!$A$5:$CL$846,40,0),2)</f>
        <v>0</v>
      </c>
      <c r="AP84" s="104">
        <f>ROUND(VLOOKUP($B84,'[4]3.ข้อมูลงบทดลองปัจจุบัน'!$A$5:$CL$846,41,0),2)</f>
        <v>27900</v>
      </c>
      <c r="AQ84" s="104">
        <f>ROUND(VLOOKUP($B84,'[4]3.ข้อมูลงบทดลองปัจจุบัน'!$A$5:$CL$846,42,0),2)</f>
        <v>0</v>
      </c>
      <c r="AR84" s="104">
        <f>ROUND(VLOOKUP($B84,'[4]3.ข้อมูลงบทดลองปัจจุบัน'!$A$5:$CL$846,43,0),2)</f>
        <v>0</v>
      </c>
      <c r="AS84" s="104">
        <f>ROUND(VLOOKUP($B84,'[4]3.ข้อมูลงบทดลองปัจจุบัน'!$A$5:$CL$846,44,0),2)</f>
        <v>0</v>
      </c>
      <c r="AT84" s="104">
        <f>ROUND(VLOOKUP($B84,'[4]3.ข้อมูลงบทดลองปัจจุบัน'!$A$5:$CL$846,45,0),2)</f>
        <v>0</v>
      </c>
      <c r="AU84" s="104">
        <f>ROUND(VLOOKUP($B84,'[4]3.ข้อมูลงบทดลองปัจจุบัน'!$A$5:$CL$846,46,0),2)</f>
        <v>0</v>
      </c>
      <c r="AV84" s="104">
        <f>ROUND(VLOOKUP($B84,'[4]3.ข้อมูลงบทดลองปัจจุบัน'!$A$5:$CL$846,47,0),2)</f>
        <v>0</v>
      </c>
      <c r="AW84" s="104">
        <f>ROUND(VLOOKUP($B84,'[4]3.ข้อมูลงบทดลองปัจจุบัน'!$A$5:$CL$846,48,0),2)</f>
        <v>0</v>
      </c>
      <c r="AX84" s="104">
        <f>ROUND(VLOOKUP($B84,'[4]3.ข้อมูลงบทดลองปัจจุบัน'!$A$5:$CL$846,49,0),2)</f>
        <v>0</v>
      </c>
      <c r="AY84" s="104">
        <f>ROUND(VLOOKUP($B84,'[4]3.ข้อมูลงบทดลองปัจจุบัน'!$A$5:$CL$846,50,0),2)</f>
        <v>0</v>
      </c>
      <c r="AZ84" s="104">
        <f>ROUND(VLOOKUP($B84,'[4]3.ข้อมูลงบทดลองปัจจุบัน'!$A$5:$CL$846,51,0),2)</f>
        <v>0</v>
      </c>
      <c r="BA84" s="104">
        <f>ROUND(VLOOKUP($B84,'[4]3.ข้อมูลงบทดลองปัจจุบัน'!$A$5:$CL$846,52,0),2)</f>
        <v>0</v>
      </c>
      <c r="BB84" s="104">
        <f>ROUND(VLOOKUP($B84,'[4]3.ข้อมูลงบทดลองปัจจุบัน'!$A$5:$CL$846,53,0),2)</f>
        <v>0</v>
      </c>
      <c r="BC84" s="104">
        <f>ROUND(VLOOKUP($B84,'[4]3.ข้อมูลงบทดลองปัจจุบัน'!$A$5:$CL$846,54,0),2)</f>
        <v>0</v>
      </c>
      <c r="BD84" s="104">
        <f>ROUND(VLOOKUP($B84,'[4]3.ข้อมูลงบทดลองปัจจุบัน'!$A$5:$CL$846,55,0),2)</f>
        <v>105270</v>
      </c>
      <c r="BE84" s="104">
        <f>ROUND(VLOOKUP($B84,'[4]3.ข้อมูลงบทดลองปัจจุบัน'!$A$5:$CL$846,56,0),2)</f>
        <v>0</v>
      </c>
      <c r="BF84" s="104">
        <f>ROUND(VLOOKUP($B84,'[4]3.ข้อมูลงบทดลองปัจจุบัน'!$A$5:$CL$846,57,0),2)</f>
        <v>0</v>
      </c>
      <c r="BG84" s="104">
        <f>ROUND(VLOOKUP($B84,'[4]3.ข้อมูลงบทดลองปัจจุบัน'!$A$5:$CL$846,58,0),2)</f>
        <v>0</v>
      </c>
      <c r="BH84" s="104">
        <f>ROUND(VLOOKUP($B84,'[4]3.ข้อมูลงบทดลองปัจจุบัน'!$A$5:$CL$846,59,0),2)</f>
        <v>44550</v>
      </c>
      <c r="BI84" s="104">
        <f>ROUND(VLOOKUP($B84,'[4]3.ข้อมูลงบทดลองปัจจุบัน'!$A$5:$CL$846,60,0),2)</f>
        <v>0</v>
      </c>
      <c r="BJ84" s="104">
        <f>ROUND(VLOOKUP($B84,'[4]3.ข้อมูลงบทดลองปัจจุบัน'!$A$5:$CL$846,61,0),2)</f>
        <v>0</v>
      </c>
      <c r="BK84" s="104">
        <f>ROUND(VLOOKUP($B84,'[4]3.ข้อมูลงบทดลองปัจจุบัน'!$A$5:$CL$846,62,0),2)</f>
        <v>0</v>
      </c>
      <c r="BL84" s="104">
        <f>ROUND(VLOOKUP($B84,'[4]3.ข้อมูลงบทดลองปัจจุบัน'!$A$5:$CL$846,63,0),2)</f>
        <v>0</v>
      </c>
      <c r="BM84" s="104">
        <f>ROUND(VLOOKUP($B84,'[4]3.ข้อมูลงบทดลองปัจจุบัน'!$A$5:$CL$846,64,0),2)</f>
        <v>0</v>
      </c>
      <c r="BN84" s="104">
        <f>ROUND(VLOOKUP($B84,'[4]3.ข้อมูลงบทดลองปัจจุบัน'!$A$5:$CL$846,65,0),2)</f>
        <v>0</v>
      </c>
      <c r="BO84" s="104">
        <f>ROUND(VLOOKUP($B84,'[4]3.ข้อมูลงบทดลองปัจจุบัน'!$A$5:$CL$846,66,0),2)</f>
        <v>0</v>
      </c>
      <c r="BP84" s="104">
        <f>ROUND(VLOOKUP($B84,'[4]3.ข้อมูลงบทดลองปัจจุบัน'!$A$5:$CL$846,67,0),2)</f>
        <v>0</v>
      </c>
      <c r="BQ84" s="104">
        <f>ROUND(VLOOKUP($B84,'[4]3.ข้อมูลงบทดลองปัจจุบัน'!$A$5:$CL$846,68,0),2)</f>
        <v>0</v>
      </c>
      <c r="BR84" s="104">
        <f>ROUND(VLOOKUP($B84,'[4]3.ข้อมูลงบทดลองปัจจุบัน'!$A$5:$CL$846,69,0),2)</f>
        <v>0</v>
      </c>
      <c r="BS84" s="104">
        <f>ROUND(VLOOKUP($B84,'[4]3.ข้อมูลงบทดลองปัจจุบัน'!$A$5:$CL$846,70,0),2)</f>
        <v>29160</v>
      </c>
      <c r="BT84" s="104">
        <f>ROUND(VLOOKUP($B84,'[4]3.ข้อมูลงบทดลองปัจจุบัน'!$A$5:$CL$846,71,0),2)</f>
        <v>0</v>
      </c>
      <c r="BU84" s="104">
        <f>ROUND(VLOOKUP($B84,'[4]3.ข้อมูลงบทดลองปัจจุบัน'!$A$5:$CL$846,72,0),2)</f>
        <v>0</v>
      </c>
      <c r="BV84" s="104">
        <f>ROUND(VLOOKUP($B84,'[4]3.ข้อมูลงบทดลองปัจจุบัน'!$A$5:$CL$846,73,0),2)</f>
        <v>0</v>
      </c>
      <c r="BW84" s="104">
        <f>ROUND(VLOOKUP($B84,'[4]3.ข้อมูลงบทดลองปัจจุบัน'!$A$5:$CL$846,74,0),2)</f>
        <v>0</v>
      </c>
      <c r="BX84" s="104">
        <f>ROUND(VLOOKUP($B84,'[4]3.ข้อมูลงบทดลองปัจจุบัน'!$A$5:$CL$846,75,0),2)</f>
        <v>0</v>
      </c>
      <c r="BY84" s="104">
        <f>ROUND(VLOOKUP($B84,'[4]3.ข้อมูลงบทดลองปัจจุบัน'!$A$5:$CL$846,76,0),2)</f>
        <v>28530</v>
      </c>
      <c r="BZ84" s="104">
        <f>ROUND(VLOOKUP($B84,'[4]3.ข้อมูลงบทดลองปัจจุบัน'!$A$5:$CL$846,77,0),2)</f>
        <v>0</v>
      </c>
      <c r="CA84" s="104">
        <f>ROUND(VLOOKUP($B84,'[4]3.ข้อมูลงบทดลองปัจจุบัน'!$A$5:$CL$846,78,0),2)</f>
        <v>0</v>
      </c>
      <c r="CB84" s="104">
        <f>ROUND(VLOOKUP($B84,'[4]3.ข้อมูลงบทดลองปัจจุบัน'!$A$5:$CL$846,79,0),2)</f>
        <v>0</v>
      </c>
      <c r="CC84" s="104">
        <f>ROUND(VLOOKUP($B84,'[4]3.ข้อมูลงบทดลองปัจจุบัน'!$A$5:$CL$846,80,0),2)</f>
        <v>0</v>
      </c>
      <c r="CD84" s="104">
        <f>ROUND(VLOOKUP($B84,'[4]3.ข้อมูลงบทดลองปัจจุบัน'!$A$5:$CL$846,81,0),2)</f>
        <v>0</v>
      </c>
      <c r="CE84" s="104">
        <f>ROUND(VLOOKUP($B84,'[4]3.ข้อมูลงบทดลองปัจจุบัน'!$A$5:$CL$846,82,0),2)</f>
        <v>0</v>
      </c>
      <c r="CF84" s="104">
        <f>ROUND(VLOOKUP($B84,'[4]3.ข้อมูลงบทดลองปัจจุบัน'!$A$5:$CL$846,83,0),2)</f>
        <v>0</v>
      </c>
      <c r="CG84" s="104">
        <f>ROUND(VLOOKUP($B84,'[4]3.ข้อมูลงบทดลองปัจจุบัน'!$A$5:$CL$846,84,0),2)</f>
        <v>0</v>
      </c>
      <c r="CH84" s="104">
        <f>ROUND(VLOOKUP($B84,'[4]3.ข้อมูลงบทดลองปัจจุบัน'!$A$5:$CL$846,85,0),2)</f>
        <v>0</v>
      </c>
      <c r="CI84" s="104">
        <f>ROUND(VLOOKUP($B84,'[4]3.ข้อมูลงบทดลองปัจจุบัน'!$A$5:$CL$846,86,0),2)</f>
        <v>0</v>
      </c>
      <c r="CJ84" s="104">
        <f>ROUND(VLOOKUP($B84,'[4]3.ข้อมูลงบทดลองปัจจุบัน'!$A$5:$CL$846,87,0),2)</f>
        <v>0</v>
      </c>
      <c r="CK84" s="104">
        <f>ROUND(VLOOKUP($B84,'[4]3.ข้อมูลงบทดลองปัจจุบัน'!$A$5:$CL$846,88,0),2)</f>
        <v>27990</v>
      </c>
      <c r="CL84" s="104">
        <f>ROUND(VLOOKUP($B84,'[4]3.ข้อมูลงบทดลองปัจจุบัน'!$A$5:$CL$846,89,0),2)</f>
        <v>0</v>
      </c>
      <c r="CM84" s="104">
        <f>ROUND(VLOOKUP($B84,'[4]3.ข้อมูลงบทดลองปัจจุบัน'!$A$5:$CL$846,90,0),2)</f>
        <v>0</v>
      </c>
      <c r="CO84" s="97"/>
    </row>
    <row r="85" spans="1:93" x14ac:dyDescent="0.7">
      <c r="A85" s="18" t="s">
        <v>497</v>
      </c>
      <c r="B85" s="18" t="s">
        <v>560</v>
      </c>
      <c r="C85" s="19" t="s">
        <v>561</v>
      </c>
      <c r="D85" s="104"/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>
        <f>ROUND(VLOOKUP($B85,'[4]3.ข้อมูลงบทดลองปัจจุบัน'!$A$5:$CL$846,63,0),2)</f>
        <v>185665.4</v>
      </c>
      <c r="BM85" s="104">
        <f>ROUND(VLOOKUP($B85,'[4]3.ข้อมูลงบทดลองปัจจุบัน'!$A$5:$CL$846,64,0),2)</f>
        <v>2392213.86</v>
      </c>
      <c r="BN85" s="104">
        <f>ROUND(VLOOKUP($B85,'[4]3.ข้อมูลงบทดลองปัจจุบัน'!$A$5:$CL$846,65,0),2)</f>
        <v>581687.31000000006</v>
      </c>
      <c r="BO85" s="104">
        <f>ROUND(VLOOKUP($B85,'[4]3.ข้อมูลงบทดลองปัจจุบัน'!$A$5:$CL$846,66,0),2)</f>
        <v>462509.81</v>
      </c>
      <c r="BP85" s="104">
        <f>ROUND(VLOOKUP($B85,'[4]3.ข้อมูลงบทดลองปัจจุบัน'!$A$5:$CL$846,67,0),2)</f>
        <v>745320.29</v>
      </c>
      <c r="BQ85" s="104">
        <f>ROUND(VLOOKUP($B85,'[4]3.ข้อมูลงบทดลองปัจจุบัน'!$A$5:$CL$846,68,0),2)</f>
        <v>442003.1</v>
      </c>
      <c r="BR85" s="104">
        <f>ROUND(VLOOKUP($B85,'[4]3.ข้อมูลงบทดลองปัจจุบัน'!$A$5:$CL$846,69,0),2)</f>
        <v>284311.8</v>
      </c>
      <c r="BS85" s="104">
        <f>ROUND(VLOOKUP($B85,'[4]3.ข้อมูลงบทดลองปัจจุบัน'!$A$5:$CL$846,70,0),2)</f>
        <v>8005164.7599999998</v>
      </c>
      <c r="BT85" s="104">
        <f>ROUND(VLOOKUP($B85,'[4]3.ข้อมูลงบทดลองปัจจุบัน'!$A$5:$CL$846,71,0),2)</f>
        <v>526489.56000000006</v>
      </c>
      <c r="BU85" s="104">
        <f>ROUND(VLOOKUP($B85,'[4]3.ข้อมูลงบทดลองปัจจุบัน'!$A$5:$CL$846,72,0),2)</f>
        <v>498808.57</v>
      </c>
      <c r="BV85" s="104">
        <f>ROUND(VLOOKUP($B85,'[4]3.ข้อมูลงบทดลองปัจจุบัน'!$A$5:$CL$846,73,0),2)</f>
        <v>1531206.72</v>
      </c>
      <c r="BW85" s="104">
        <f>ROUND(VLOOKUP($B85,'[4]3.ข้อมูลงบทดลองปัจจุบัน'!$A$5:$CL$846,74,0),2)</f>
        <v>156085.4</v>
      </c>
      <c r="BX85" s="104">
        <f>ROUND(VLOOKUP($B85,'[4]3.ข้อมูลงบทดลองปัจจุบัน'!$A$5:$CL$846,75,0),2)</f>
        <v>411345.63</v>
      </c>
      <c r="BY85" s="104">
        <f>ROUND(VLOOKUP($B85,'[4]3.ข้อมูลงบทดลองปัจจุบัน'!$A$5:$CL$846,76,0),2)</f>
        <v>955039.8</v>
      </c>
      <c r="BZ85" s="104">
        <f>ROUND(VLOOKUP($B85,'[4]3.ข้อมูลงบทดลองปัจจุบัน'!$A$5:$CL$846,77,0),2)</f>
        <v>331446.61</v>
      </c>
      <c r="CA85" s="104">
        <f>ROUND(VLOOKUP($B85,'[4]3.ข้อมูลงบทดลองปัจจุบัน'!$A$5:$CL$846,78,0),2)</f>
        <v>292360.2</v>
      </c>
      <c r="CB85" s="104">
        <f>ROUND(VLOOKUP($B85,'[4]3.ข้อมูลงบทดลองปัจจุบัน'!$A$5:$CL$846,79,0),2)</f>
        <v>413808.84</v>
      </c>
      <c r="CC85" s="104">
        <f>ROUND(VLOOKUP($B85,'[4]3.ข้อมูลงบทดลองปัจจุบัน'!$A$5:$CL$846,80,0),2)</f>
        <v>548910.4</v>
      </c>
      <c r="CD85" s="104">
        <f>ROUND(VLOOKUP($B85,'[4]3.ข้อมูลงบทดลองปัจจุบัน'!$A$5:$CL$846,81,0),2)</f>
        <v>856921.54</v>
      </c>
      <c r="CE85" s="104">
        <f>ROUND(VLOOKUP($B85,'[4]3.ข้อมูลงบทดลองปัจจุบัน'!$A$5:$CL$846,82,0),2)</f>
        <v>564773.4</v>
      </c>
      <c r="CF85" s="104">
        <f>ROUND(VLOOKUP($B85,'[4]3.ข้อมูลงบทดลองปัจจุบัน'!$A$5:$CL$846,83,0),2)</f>
        <v>703681.04</v>
      </c>
      <c r="CG85" s="104">
        <f>ROUND(VLOOKUP($B85,'[4]3.ข้อมูลงบทดลองปัจจุบัน'!$A$5:$CL$846,84,0),2)</f>
        <v>254749.79</v>
      </c>
      <c r="CH85" s="104">
        <f>ROUND(VLOOKUP($B85,'[4]3.ข้อมูลงบทดลองปัจจุบัน'!$A$5:$CL$846,85,0),2)</f>
        <v>300879.12</v>
      </c>
      <c r="CI85" s="104">
        <f>ROUND(VLOOKUP($B85,'[4]3.ข้อมูลงบทดลองปัจจุบัน'!$A$5:$CL$846,86,0),2)</f>
        <v>205162.4</v>
      </c>
      <c r="CJ85" s="104">
        <f>ROUND(VLOOKUP($B85,'[4]3.ข้อมูลงบทดลองปัจจุบัน'!$A$5:$CL$846,87,0),2)</f>
        <v>289767.27</v>
      </c>
      <c r="CK85" s="104">
        <f>ROUND(VLOOKUP($B85,'[4]3.ข้อมูลงบทดลองปัจจุบัน'!$A$5:$CL$846,88,0),2)</f>
        <v>922236.87</v>
      </c>
      <c r="CL85" s="104">
        <f>ROUND(VLOOKUP($B85,'[4]3.ข้อมูลงบทดลองปัจจุบัน'!$A$5:$CL$846,89,0),2)</f>
        <v>139802.20000000001</v>
      </c>
      <c r="CM85" s="104">
        <f>ROUND(VLOOKUP($B85,'[4]3.ข้อมูลงบทดลองปัจจุบัน'!$A$5:$CL$846,90,0),2)</f>
        <v>148408.29999999999</v>
      </c>
      <c r="CO85" s="97"/>
    </row>
    <row r="86" spans="1:93" x14ac:dyDescent="0.7">
      <c r="A86" s="18" t="s">
        <v>497</v>
      </c>
      <c r="B86" s="18" t="s">
        <v>562</v>
      </c>
      <c r="C86" s="19" t="s">
        <v>563</v>
      </c>
      <c r="D86" s="104">
        <f>ROUND(VLOOKUP($B86,'[4]3.ข้อมูลงบทดลองปัจจุบัน'!$A$5:$CL$846,3,0),2)</f>
        <v>4697251.07</v>
      </c>
      <c r="E86" s="104">
        <f>ROUND(VLOOKUP($B86,'[4]3.ข้อมูลงบทดลองปัจจุบัน'!$A$5:$CL$846,4,0),2)</f>
        <v>570017.34</v>
      </c>
      <c r="F86" s="104">
        <f>ROUND(VLOOKUP($B86,'[4]3.ข้อมูลงบทดลองปัจจุบัน'!$A$5:$CL$846,5,0),2)</f>
        <v>646227.82999999996</v>
      </c>
      <c r="G86" s="104">
        <f>ROUND(VLOOKUP($B86,'[4]3.ข้อมูลงบทดลองปัจจุบัน'!$A$5:$CL$846,6,0),2)</f>
        <v>713064.28</v>
      </c>
      <c r="H86" s="104">
        <f>ROUND(VLOOKUP($B86,'[4]3.ข้อมูลงบทดลองปัจจุบัน'!$A$5:$CL$846,7,0),2)</f>
        <v>439837.98</v>
      </c>
      <c r="I86" s="104">
        <f>ROUND(VLOOKUP($B86,'[4]3.ข้อมูลงบทดลองปัจจุบัน'!$A$5:$CL$846,8,0),2)</f>
        <v>683502.07999999996</v>
      </c>
      <c r="J86" s="104">
        <f>ROUND(VLOOKUP($B86,'[4]3.ข้อมูลงบทดลองปัจจุบัน'!$A$5:$CL$846,9,0),2)</f>
        <v>959432.82</v>
      </c>
      <c r="K86" s="104">
        <f>ROUND(VLOOKUP($B86,'[4]3.ข้อมูลงบทดลองปัจจุบัน'!$A$5:$CL$846,10,0),2)</f>
        <v>984887.92</v>
      </c>
      <c r="L86" s="104">
        <f>ROUND(VLOOKUP($B86,'[4]3.ข้อมูลงบทดลองปัจจุบัน'!$A$5:$CL$846,11,0),2)</f>
        <v>562832.01</v>
      </c>
      <c r="M86" s="104">
        <f>ROUND(VLOOKUP($B86,'[4]3.ข้อมูลงบทดลองปัจจุบัน'!$A$5:$CL$846,12,0),2)</f>
        <v>574861.69999999995</v>
      </c>
      <c r="N86" s="104">
        <f>ROUND(VLOOKUP($B86,'[4]3.ข้อมูลงบทดลองปัจจุบัน'!$A$5:$CL$846,13,0),2)</f>
        <v>1318460.96</v>
      </c>
      <c r="O86" s="104">
        <f>ROUND(VLOOKUP($B86,'[4]3.ข้อมูลงบทดลองปัจจุบัน'!$A$5:$CL$846,14,0),2)</f>
        <v>136169.20000000001</v>
      </c>
      <c r="P86" s="104">
        <f>ROUND(VLOOKUP($B86,'[4]3.ข้อมูลงบทดลองปัจจุบัน'!$A$5:$CL$846,15,0),2)</f>
        <v>1998095.91</v>
      </c>
      <c r="Q86" s="104">
        <f>ROUND(VLOOKUP($B86,'[4]3.ข้อมูลงบทดลองปัจจุบัน'!$A$5:$CL$846,16,0),2)</f>
        <v>498616.7</v>
      </c>
      <c r="R86" s="104">
        <f>ROUND(VLOOKUP($B86,'[4]3.ข้อมูลงบทดลองปัจจุบัน'!$A$5:$CL$846,17,0),2)</f>
        <v>561292.80000000005</v>
      </c>
      <c r="S86" s="104">
        <f>ROUND(VLOOKUP($B86,'[4]3.ข้อมูลงบทดลองปัจจุบัน'!$A$5:$CL$846,18,0),2)</f>
        <v>914539.9</v>
      </c>
      <c r="T86" s="104">
        <f>ROUND(VLOOKUP($B86,'[4]3.ข้อมูลงบทดลองปัจจุบัน'!$A$5:$CL$846,19,0),2)</f>
        <v>626422.46</v>
      </c>
      <c r="U86" s="104">
        <f>ROUND(VLOOKUP($B86,'[4]3.ข้อมูลงบทดลองปัจจุบัน'!$A$5:$CL$846,20,0),2)</f>
        <v>449042.22</v>
      </c>
      <c r="V86" s="104">
        <f>ROUND(VLOOKUP($B86,'[4]3.ข้อมูลงบทดลองปัจจุบัน'!$A$5:$CL$846,21,0),2)</f>
        <v>506424.3</v>
      </c>
      <c r="W86" s="104">
        <f>ROUND(VLOOKUP($B86,'[4]3.ข้อมูลงบทดลองปัจจุบัน'!$A$5:$CL$846,22,0),2)</f>
        <v>278991.59999999998</v>
      </c>
      <c r="X86" s="104">
        <f>ROUND(VLOOKUP($B86,'[4]3.ข้อมูลงบทดลองปัจจุบัน'!$A$5:$CL$846,23,0),2)</f>
        <v>4914330.75</v>
      </c>
      <c r="Y86" s="104">
        <f>ROUND(VLOOKUP($B86,'[4]3.ข้อมูลงบทดลองปัจจุบัน'!$A$5:$CL$846,24,0),2)</f>
        <v>328802.40000000002</v>
      </c>
      <c r="Z86" s="104">
        <f>ROUND(VLOOKUP($B86,'[4]3.ข้อมูลงบทดลองปัจจุบัน'!$A$5:$CL$846,25,0),2)</f>
        <v>630924.80000000005</v>
      </c>
      <c r="AA86" s="104">
        <f>ROUND(VLOOKUP($B86,'[4]3.ข้อมูลงบทดลองปัจจุบัน'!$A$5:$CL$846,26,0),2)</f>
        <v>459453.9</v>
      </c>
      <c r="AB86" s="104">
        <f>ROUND(VLOOKUP($B86,'[4]3.ข้อมูลงบทดลองปัจจุบัน'!$A$5:$CL$846,27,0),2)</f>
        <v>266965.2</v>
      </c>
      <c r="AC86" s="104">
        <f>ROUND(VLOOKUP($B86,'[4]3.ข้อมูลงบทดลองปัจจุบัน'!$A$5:$CL$846,28,0),2)</f>
        <v>312410.09999999998</v>
      </c>
      <c r="AD86" s="104">
        <f>ROUND(VLOOKUP($B86,'[4]3.ข้อมูลงบทดลองปัจจุบัน'!$A$5:$CL$846,29,0),2)</f>
        <v>318991.2</v>
      </c>
      <c r="AE86" s="104">
        <f>ROUND(VLOOKUP($B86,'[4]3.ข้อมูลงบทดลองปัจจุบัน'!$A$5:$CL$846,30,0),2)</f>
        <v>1207101.6599999999</v>
      </c>
      <c r="AF86" s="104">
        <f>ROUND(VLOOKUP($B86,'[4]3.ข้อมูลงบทดลองปัจจุบัน'!$A$5:$CL$846,31,0),2)</f>
        <v>430434.6</v>
      </c>
      <c r="AG86" s="104">
        <f>ROUND(VLOOKUP($B86,'[4]3.ข้อมูลงบทดลองปัจจุบัน'!$A$5:$CL$846,32,0),2)</f>
        <v>445807.2</v>
      </c>
      <c r="AH86" s="104">
        <f>ROUND(VLOOKUP($B86,'[4]3.ข้อมูลงบทดลองปัจจุบัน'!$A$5:$CL$846,33,0),2)</f>
        <v>533742.88</v>
      </c>
      <c r="AI86" s="104">
        <f>ROUND(VLOOKUP($B86,'[4]3.ข้อมูลงบทดลองปัจจุบัน'!$A$5:$CL$846,34,0),2)</f>
        <v>829702.05</v>
      </c>
      <c r="AJ86" s="104">
        <f>ROUND(VLOOKUP($B86,'[4]3.ข้อมูลงบทดลองปัจจุบัน'!$A$5:$CL$846,35,0),2)</f>
        <v>391846.35</v>
      </c>
      <c r="AK86" s="104">
        <f>ROUND(VLOOKUP($B86,'[4]3.ข้อมูลงบทดลองปัจจุบัน'!$A$5:$CL$846,36,0),2)</f>
        <v>253512.6</v>
      </c>
      <c r="AL86" s="104">
        <f>ROUND(VLOOKUP($B86,'[4]3.ข้อมูลงบทดลองปัจจุบัน'!$A$5:$CL$846,37,0),2)</f>
        <v>8211192.1799999997</v>
      </c>
      <c r="AM86" s="104">
        <f>ROUND(VLOOKUP($B86,'[4]3.ข้อมูลงบทดลองปัจจุบัน'!$A$5:$CL$846,38,0),2)</f>
        <v>605971.30000000005</v>
      </c>
      <c r="AN86" s="104">
        <f>ROUND(VLOOKUP($B86,'[4]3.ข้อมูลงบทดลองปัจจุบัน'!$A$5:$CL$846,39,0),2)</f>
        <v>485847.6</v>
      </c>
      <c r="AO86" s="104">
        <f>ROUND(VLOOKUP($B86,'[4]3.ข้อมูลงบทดลองปัจจุบัน'!$A$5:$CL$846,40,0),2)</f>
        <v>959764.65</v>
      </c>
      <c r="AP86" s="104">
        <f>ROUND(VLOOKUP($B86,'[4]3.ข้อมูลงบทดลองปัจจุบัน'!$A$5:$CL$846,41,0),2)</f>
        <v>881273.01</v>
      </c>
      <c r="AQ86" s="104">
        <f>ROUND(VLOOKUP($B86,'[4]3.ข้อมูลงบทดลองปัจจุบัน'!$A$5:$CL$846,42,0),2)</f>
        <v>543329.93000000005</v>
      </c>
      <c r="AR86" s="104">
        <f>ROUND(VLOOKUP($B86,'[4]3.ข้อมูลงบทดลองปัจจุบัน'!$A$5:$CL$846,43,0),2)</f>
        <v>297782.40000000002</v>
      </c>
      <c r="AS86" s="104">
        <f>ROUND(VLOOKUP($B86,'[4]3.ข้อมูลงบทดลองปัจจุบัน'!$A$5:$CL$846,44,0),2)</f>
        <v>1638624.86</v>
      </c>
      <c r="AT86" s="104">
        <f>ROUND(VLOOKUP($B86,'[4]3.ข้อมูลงบทดลองปัจจุบัน'!$A$5:$CL$846,45,0),2)</f>
        <v>504385.51</v>
      </c>
      <c r="AU86" s="104">
        <f>ROUND(VLOOKUP($B86,'[4]3.ข้อมูลงบทดลองปัจจุบัน'!$A$5:$CL$846,46,0),2)</f>
        <v>796367.57</v>
      </c>
      <c r="AV86" s="104">
        <f>ROUND(VLOOKUP($B86,'[4]3.ข้อมูลงบทดลองปัจจุบัน'!$A$5:$CL$846,47,0),2)</f>
        <v>1094280.3</v>
      </c>
      <c r="AW86" s="104">
        <f>ROUND(VLOOKUP($B86,'[4]3.ข้อมูลงบทดลองปัจจุบัน'!$A$5:$CL$846,48,0),2)</f>
        <v>429206.1</v>
      </c>
      <c r="AX86" s="104">
        <f>ROUND(VLOOKUP($B86,'[4]3.ข้อมูลงบทดลองปัจจุบัน'!$A$5:$CL$846,49,0),2)</f>
        <v>373251.6</v>
      </c>
      <c r="AY86" s="104">
        <f>ROUND(VLOOKUP($B86,'[4]3.ข้อมูลงบทดลองปัจจุบัน'!$A$5:$CL$846,50,0),2)</f>
        <v>689588.5</v>
      </c>
      <c r="AZ86" s="104">
        <f>ROUND(VLOOKUP($B86,'[4]3.ข้อมูลงบทดลองปัจจุบัน'!$A$5:$CL$846,51,0),2)</f>
        <v>417880.35</v>
      </c>
      <c r="BA86" s="104">
        <f>ROUND(VLOOKUP($B86,'[4]3.ข้อมูลงบทดลองปัจจุบัน'!$A$5:$CL$846,52,0),2)</f>
        <v>496837.5</v>
      </c>
      <c r="BB86" s="104">
        <f>ROUND(VLOOKUP($B86,'[4]3.ข้อมูลงบทดลองปัจจุบัน'!$A$5:$CL$846,53,0),2)</f>
        <v>2269066.7400000002</v>
      </c>
      <c r="BC86" s="104">
        <f>ROUND(VLOOKUP($B86,'[4]3.ข้อมูลงบทดลองปัจจุบัน'!$A$5:$CL$846,54,0),2)</f>
        <v>518057.7</v>
      </c>
      <c r="BD86" s="104">
        <f>ROUND(VLOOKUP($B86,'[4]3.ข้อมูลงบทดลองปัจจุบัน'!$A$5:$CL$846,55,0),2)</f>
        <v>4755719.79</v>
      </c>
      <c r="BE86" s="104">
        <f>ROUND(VLOOKUP($B86,'[4]3.ข้อมูลงบทดลองปัจจุบัน'!$A$5:$CL$846,56,0),2)</f>
        <v>1242100.23</v>
      </c>
      <c r="BF86" s="104">
        <f>ROUND(VLOOKUP($B86,'[4]3.ข้อมูลงบทดลองปัจจุบัน'!$A$5:$CL$846,57,0),2)</f>
        <v>491102.56</v>
      </c>
      <c r="BG86" s="104">
        <f>ROUND(VLOOKUP($B86,'[4]3.ข้อมูลงบทดลองปัจจุบัน'!$A$5:$CL$846,58,0),2)</f>
        <v>431357.1</v>
      </c>
      <c r="BH86" s="104">
        <f>ROUND(VLOOKUP($B86,'[4]3.ข้อมูลงบทดลองปัจจุบัน'!$A$5:$CL$846,59,0),2)</f>
        <v>2554395.19</v>
      </c>
      <c r="BI86" s="104">
        <f>ROUND(VLOOKUP($B86,'[4]3.ข้อมูลงบทดลองปัจจุบัน'!$A$5:$CL$846,60,0),2)</f>
        <v>360446.1</v>
      </c>
      <c r="BJ86" s="104">
        <f>ROUND(VLOOKUP($B86,'[4]3.ข้อมูลงบทดลองปัจจุบัน'!$A$5:$CL$846,61,0),2)</f>
        <v>236942.85</v>
      </c>
      <c r="BK86" s="104">
        <f>ROUND(VLOOKUP($B86,'[4]3.ข้อมูลงบทดลองปัจจุบัน'!$A$5:$CL$846,62,0),2)</f>
        <v>313617.5</v>
      </c>
      <c r="BL86" s="104">
        <f>ROUND(VLOOKUP($B86,'[4]3.ข้อมูลงบทดลองปัจจุบัน'!$A$5:$CL$846,63,0),2)</f>
        <v>278498.09999999998</v>
      </c>
      <c r="BM86" s="104">
        <f>ROUND(VLOOKUP($B86,'[4]3.ข้อมูลงบทดลองปัจจุบัน'!$A$5:$CL$846,64,0),2)</f>
        <v>3237919.91</v>
      </c>
      <c r="BN86" s="104">
        <f>ROUND(VLOOKUP($B86,'[4]3.ข้อมูลงบทดลองปัจจุบัน'!$A$5:$CL$846,65,0),2)</f>
        <v>872530.96</v>
      </c>
      <c r="BO86" s="104">
        <f>ROUND(VLOOKUP($B86,'[4]3.ข้อมูลงบทดลองปัจจุบัน'!$A$5:$CL$846,66,0),2)</f>
        <v>693764.72</v>
      </c>
      <c r="BP86" s="104">
        <f>ROUND(VLOOKUP($B86,'[4]3.ข้อมูลงบทดลองปัจจุบัน'!$A$5:$CL$846,67,0),2)</f>
        <v>992512.24</v>
      </c>
      <c r="BQ86" s="104">
        <f>ROUND(VLOOKUP($B86,'[4]3.ข้อมูลงบทดลองปัจจุบัน'!$A$5:$CL$846,68,0),2)</f>
        <v>666004.65</v>
      </c>
      <c r="BR86" s="104">
        <f>ROUND(VLOOKUP($B86,'[4]3.ข้อมูลงบทดลองปัจจุบัน'!$A$5:$CL$846,69,0),2)</f>
        <v>426467.71</v>
      </c>
      <c r="BS86" s="104">
        <f>ROUND(VLOOKUP($B86,'[4]3.ข้อมูลงบทดลองปัจจุบัน'!$A$5:$CL$846,70,0),2)</f>
        <v>12007747.060000001</v>
      </c>
      <c r="BT86" s="104">
        <f>ROUND(VLOOKUP($B86,'[4]3.ข้อมูลงบทดลองปัจจุบัน'!$A$5:$CL$846,71,0),2)</f>
        <v>790416.84</v>
      </c>
      <c r="BU86" s="104">
        <f>ROUND(VLOOKUP($B86,'[4]3.ข้อมูลงบทดลองปัจจุบัน'!$A$5:$CL$846,72,0),2)</f>
        <v>748212.55</v>
      </c>
      <c r="BV86" s="104">
        <f>ROUND(VLOOKUP($B86,'[4]3.ข้อมูลงบทดลองปัจจุบัน'!$A$5:$CL$846,73,0),2)</f>
        <v>2295645.88</v>
      </c>
      <c r="BW86" s="104">
        <f>ROUND(VLOOKUP($B86,'[4]3.ข้อมูลงบทดลองปัจจุบัน'!$A$5:$CL$846,74,0),2)</f>
        <v>234128.1</v>
      </c>
      <c r="BX86" s="104">
        <f>ROUND(VLOOKUP($B86,'[4]3.ข้อมูลงบทดลองปัจจุบัน'!$A$5:$CL$846,75,0),2)</f>
        <v>612518.44999999995</v>
      </c>
      <c r="BY86" s="104">
        <f>ROUND(VLOOKUP($B86,'[4]3.ข้อมูลงบทดลองปัจจุบัน'!$A$5:$CL$846,76,0),2)</f>
        <v>1432559.71</v>
      </c>
      <c r="BZ86" s="104">
        <f>ROUND(VLOOKUP($B86,'[4]3.ข้อมูลงบทดลองปัจจุบัน'!$A$5:$CL$846,77,0),2)</f>
        <v>497169.91</v>
      </c>
      <c r="CA86" s="104">
        <f>ROUND(VLOOKUP($B86,'[4]3.ข้อมูลงบทดลองปัจจุบัน'!$A$5:$CL$846,78,0),2)</f>
        <v>438540.3</v>
      </c>
      <c r="CB86" s="104">
        <f>ROUND(VLOOKUP($B86,'[4]3.ข้อมูลงบทดลองปัจจุบัน'!$A$5:$CL$846,79,0),2)</f>
        <v>620698.86</v>
      </c>
      <c r="CC86" s="104">
        <f>ROUND(VLOOKUP($B86,'[4]3.ข้อมูลงบทดลองปัจจุบัน'!$A$5:$CL$846,80,0),2)</f>
        <v>823464.3</v>
      </c>
      <c r="CD86" s="104">
        <f>ROUND(VLOOKUP($B86,'[4]3.ข้อมูลงบทดลองปัจจุบัน'!$A$5:$CL$846,81,0),2)</f>
        <v>1285382.29</v>
      </c>
      <c r="CE86" s="104">
        <f>ROUND(VLOOKUP($B86,'[4]3.ข้อมูลงบทดลองปัจจุบัน'!$A$5:$CL$846,82,0),2)</f>
        <v>847160.1</v>
      </c>
      <c r="CF86" s="104">
        <f>ROUND(VLOOKUP($B86,'[4]3.ข้อมูลงบทดลองปัจจุบัน'!$A$5:$CL$846,83,0),2)</f>
        <v>1055521.54</v>
      </c>
      <c r="CG86" s="104">
        <f>ROUND(VLOOKUP($B86,'[4]3.ข้อมูลงบทดลองปัจจุบัน'!$A$5:$CL$846,84,0),2)</f>
        <v>382124.68</v>
      </c>
      <c r="CH86" s="104">
        <f>ROUND(VLOOKUP($B86,'[4]3.ข้อมูลงบทดลองปัจจุบัน'!$A$5:$CL$846,85,0),2)</f>
        <v>359147.72</v>
      </c>
      <c r="CI86" s="104">
        <f>ROUND(VLOOKUP($B86,'[4]3.ข้อมูลงบทดลองปัจจุบัน'!$A$5:$CL$846,86,0),2)</f>
        <v>307743.59999999998</v>
      </c>
      <c r="CJ86" s="104">
        <f>ROUND(VLOOKUP($B86,'[4]3.ข้อมูลงบทดลองปัจจุบัน'!$A$5:$CL$846,87,0),2)</f>
        <v>434650.91</v>
      </c>
      <c r="CK86" s="104">
        <f>ROUND(VLOOKUP($B86,'[4]3.ข้อมูลงบทดลองปัจจุบัน'!$A$5:$CL$846,88,0),2)</f>
        <v>1382416.6</v>
      </c>
      <c r="CL86" s="104">
        <f>ROUND(VLOOKUP($B86,'[4]3.ข้อมูลงบทดลองปัจจุบัน'!$A$5:$CL$846,89,0),2)</f>
        <v>209703.3</v>
      </c>
      <c r="CM86" s="104">
        <f>ROUND(VLOOKUP($B86,'[4]3.ข้อมูลงบทดลองปัจจุบัน'!$A$5:$CL$846,90,0),2)</f>
        <v>222612.45</v>
      </c>
      <c r="CO86" s="97"/>
    </row>
    <row r="87" spans="1:93" x14ac:dyDescent="0.7">
      <c r="A87" s="18" t="s">
        <v>497</v>
      </c>
      <c r="B87" s="18" t="s">
        <v>564</v>
      </c>
      <c r="C87" s="19" t="s">
        <v>565</v>
      </c>
      <c r="D87" s="104">
        <f>ROUND(VLOOKUP($B87,'[4]3.ข้อมูลงบทดลองปัจจุบัน'!$A$5:$CL$846,3,0),2)</f>
        <v>136630.14000000001</v>
      </c>
      <c r="E87" s="104">
        <f>ROUND(VLOOKUP($B87,'[4]3.ข้อมูลงบทดลองปัจจุบัน'!$A$5:$CL$846,4,0),2)</f>
        <v>27138.6</v>
      </c>
      <c r="F87" s="104">
        <f>ROUND(VLOOKUP($B87,'[4]3.ข้อมูลงบทดลองปัจจุบัน'!$A$5:$CL$846,5,0),2)</f>
        <v>63658.19</v>
      </c>
      <c r="G87" s="104">
        <f>ROUND(VLOOKUP($B87,'[4]3.ข้อมูลงบทดลองปัจจุบัน'!$A$5:$CL$846,6,0),2)</f>
        <v>46036.800000000003</v>
      </c>
      <c r="H87" s="104">
        <f>ROUND(VLOOKUP($B87,'[4]3.ข้อมูลงบทดลองปัจจุบัน'!$A$5:$CL$846,7,0),2)</f>
        <v>24180.6</v>
      </c>
      <c r="I87" s="104">
        <f>ROUND(VLOOKUP($B87,'[4]3.ข้อมูลงบทดลองปัจจุบัน'!$A$5:$CL$846,8,0),2)</f>
        <v>32418</v>
      </c>
      <c r="J87" s="104">
        <f>ROUND(VLOOKUP($B87,'[4]3.ข้อมูลงบทดลองปัจจุบัน'!$A$5:$CL$846,9,0),2)</f>
        <v>63888.6</v>
      </c>
      <c r="K87" s="104">
        <f>ROUND(VLOOKUP($B87,'[4]3.ข้อมูลงบทดลองปัจจุบัน'!$A$5:$CL$846,10,0),2)</f>
        <v>76014.399999999994</v>
      </c>
      <c r="L87" s="104">
        <f>ROUND(VLOOKUP($B87,'[4]3.ข้อมูลงบทดลองปัจจุบัน'!$A$5:$CL$846,11,0),2)</f>
        <v>61154.400000000001</v>
      </c>
      <c r="M87" s="104">
        <f>ROUND(VLOOKUP($B87,'[4]3.ข้อมูลงบทดลองปัจจุบัน'!$A$5:$CL$846,12,0),2)</f>
        <v>58655.4</v>
      </c>
      <c r="N87" s="104">
        <f>ROUND(VLOOKUP($B87,'[4]3.ข้อมูลงบทดลองปัจจุบัน'!$A$5:$CL$846,13,0),2)</f>
        <v>49341.599999999999</v>
      </c>
      <c r="O87" s="104">
        <f>ROUND(VLOOKUP($B87,'[4]3.ข้อมูลงบทดลองปัจจุบัน'!$A$5:$CL$846,14,0),2)</f>
        <v>0</v>
      </c>
      <c r="P87" s="104">
        <f>ROUND(VLOOKUP($B87,'[4]3.ข้อมูลงบทดลองปัจจุบัน'!$A$5:$CL$846,15,0),2)</f>
        <v>80476.800000000003</v>
      </c>
      <c r="Q87" s="104">
        <f>ROUND(VLOOKUP($B87,'[4]3.ข้อมูลงบทดลองปัจจุบัน'!$A$5:$CL$846,16,0),2)</f>
        <v>47623.5</v>
      </c>
      <c r="R87" s="104">
        <f>ROUND(VLOOKUP($B87,'[4]3.ข้อมูลงบทดลองปัจจุบัน'!$A$5:$CL$846,17,0),2)</f>
        <v>30156.799999999999</v>
      </c>
      <c r="S87" s="104">
        <f>ROUND(VLOOKUP($B87,'[4]3.ข้อมูลงบทดลองปัจจุบัน'!$A$5:$CL$846,18,0),2)</f>
        <v>32325.8</v>
      </c>
      <c r="T87" s="104">
        <f>ROUND(VLOOKUP($B87,'[4]3.ข้อมูลงบทดลองปัจจุบัน'!$A$5:$CL$846,19,0),2)</f>
        <v>46061.37</v>
      </c>
      <c r="U87" s="104">
        <f>ROUND(VLOOKUP($B87,'[4]3.ข้อมูลงบทดลองปัจจุบัน'!$A$5:$CL$846,20,0),2)</f>
        <v>51137</v>
      </c>
      <c r="V87" s="104">
        <f>ROUND(VLOOKUP($B87,'[4]3.ข้อมูลงบทดลองปัจจุบัน'!$A$5:$CL$846,21,0),2)</f>
        <v>69736.800000000003</v>
      </c>
      <c r="W87" s="104">
        <f>ROUND(VLOOKUP($B87,'[4]3.ข้อมูลงบทดลองปัจจุบัน'!$A$5:$CL$846,22,0),2)</f>
        <v>44107.199999999997</v>
      </c>
      <c r="X87" s="104">
        <f>ROUND(VLOOKUP($B87,'[4]3.ข้อมูลงบทดลองปัจจุบัน'!$A$5:$CL$846,23,0),2)</f>
        <v>190932.79</v>
      </c>
      <c r="Y87" s="104">
        <f>ROUND(VLOOKUP($B87,'[4]3.ข้อมูลงบทดลองปัจจุบัน'!$A$5:$CL$846,24,0),2)</f>
        <v>27990.6</v>
      </c>
      <c r="Z87" s="104">
        <f>ROUND(VLOOKUP($B87,'[4]3.ข้อมูลงบทดลองปัจจุบัน'!$A$5:$CL$846,25,0),2)</f>
        <v>22707.599999999999</v>
      </c>
      <c r="AA87" s="104">
        <f>ROUND(VLOOKUP($B87,'[4]3.ข้อมูลงบทดลองปัจจุบัน'!$A$5:$CL$846,26,0),2)</f>
        <v>49149.599999999999</v>
      </c>
      <c r="AB87" s="104">
        <f>ROUND(VLOOKUP($B87,'[4]3.ข้อมูลงบทดลองปัจจุบัน'!$A$5:$CL$846,27,0),2)</f>
        <v>13255.6</v>
      </c>
      <c r="AC87" s="104">
        <f>ROUND(VLOOKUP($B87,'[4]3.ข้อมูลงบทดลองปัจจุบัน'!$A$5:$CL$846,28,0),2)</f>
        <v>47500.2</v>
      </c>
      <c r="AD87" s="104">
        <f>ROUND(VLOOKUP($B87,'[4]3.ข้อมูลงบทดลองปัจจุบัน'!$A$5:$CL$846,29,0),2)</f>
        <v>41488.800000000003</v>
      </c>
      <c r="AE87" s="104">
        <f>ROUND(VLOOKUP($B87,'[4]3.ข้อมูลงบทดลองปัจจุบัน'!$A$5:$CL$846,30,0),2)</f>
        <v>119950.2</v>
      </c>
      <c r="AF87" s="104">
        <f>ROUND(VLOOKUP($B87,'[4]3.ข้อมูลงบทดลองปัจจุบัน'!$A$5:$CL$846,31,0),2)</f>
        <v>19456.23</v>
      </c>
      <c r="AG87" s="104">
        <f>ROUND(VLOOKUP($B87,'[4]3.ข้อมูลงบทดลองปัจจุบัน'!$A$5:$CL$846,32,0),2)</f>
        <v>34865.4</v>
      </c>
      <c r="AH87" s="104">
        <f>ROUND(VLOOKUP($B87,'[4]3.ข้อมูลงบทดลองปัจจุบัน'!$A$5:$CL$846,33,0),2)</f>
        <v>41312.699999999997</v>
      </c>
      <c r="AI87" s="104">
        <f>ROUND(VLOOKUP($B87,'[4]3.ข้อมูลงบทดลองปัจจุบัน'!$A$5:$CL$846,34,0),2)</f>
        <v>31254</v>
      </c>
      <c r="AJ87" s="104">
        <f>ROUND(VLOOKUP($B87,'[4]3.ข้อมูลงบทดลองปัจจุบัน'!$A$5:$CL$846,35,0),2)</f>
        <v>43395</v>
      </c>
      <c r="AK87" s="104">
        <f>ROUND(VLOOKUP($B87,'[4]3.ข้อมูลงบทดลองปัจจุบัน'!$A$5:$CL$846,36,0),2)</f>
        <v>0</v>
      </c>
      <c r="AL87" s="104">
        <f>ROUND(VLOOKUP($B87,'[4]3.ข้อมูลงบทดลองปัจจุบัน'!$A$5:$CL$846,37,0),2)</f>
        <v>175579.7</v>
      </c>
      <c r="AM87" s="104">
        <f>ROUND(VLOOKUP($B87,'[4]3.ข้อมูลงบทดลองปัจจุบัน'!$A$5:$CL$846,38,0),2)</f>
        <v>38845.199999999997</v>
      </c>
      <c r="AN87" s="104">
        <f>ROUND(VLOOKUP($B87,'[4]3.ข้อมูลงบทดลองปัจจุบัน'!$A$5:$CL$846,39,0),2)</f>
        <v>47671.199999999997</v>
      </c>
      <c r="AO87" s="104">
        <f>ROUND(VLOOKUP($B87,'[4]3.ข้อมูลงบทดลองปัจจุบัน'!$A$5:$CL$846,40,0),2)</f>
        <v>36634.199999999997</v>
      </c>
      <c r="AP87" s="104">
        <f>ROUND(VLOOKUP($B87,'[4]3.ข้อมูลงบทดลองปัจจุบัน'!$A$5:$CL$846,41,0),2)</f>
        <v>51244.800000000003</v>
      </c>
      <c r="AQ87" s="104">
        <f>ROUND(VLOOKUP($B87,'[4]3.ข้อมูลงบทดลองปัจจุบัน'!$A$5:$CL$846,42,0),2)</f>
        <v>49608.6</v>
      </c>
      <c r="AR87" s="104">
        <f>ROUND(VLOOKUP($B87,'[4]3.ข้อมูลงบทดลองปัจจุบัน'!$A$5:$CL$846,43,0),2)</f>
        <v>32091.08</v>
      </c>
      <c r="AS87" s="104">
        <f>ROUND(VLOOKUP($B87,'[4]3.ข้อมูลงบทดลองปัจจุบัน'!$A$5:$CL$846,44,0),2)</f>
        <v>28509</v>
      </c>
      <c r="AT87" s="104">
        <f>ROUND(VLOOKUP($B87,'[4]3.ข้อมูลงบทดลองปัจจุบัน'!$A$5:$CL$846,45,0),2)</f>
        <v>68156.7</v>
      </c>
      <c r="AU87" s="104">
        <f>ROUND(VLOOKUP($B87,'[4]3.ข้อมูลงบทดลองปัจจุบัน'!$A$5:$CL$846,46,0),2)</f>
        <v>19645.2</v>
      </c>
      <c r="AV87" s="104">
        <f>ROUND(VLOOKUP($B87,'[4]3.ข้อมูลงบทดลองปัจจุบัน'!$A$5:$CL$846,47,0),2)</f>
        <v>45642</v>
      </c>
      <c r="AW87" s="104">
        <f>ROUND(VLOOKUP($B87,'[4]3.ข้อมูลงบทดลองปัจจุบัน'!$A$5:$CL$846,48,0),2)</f>
        <v>45105</v>
      </c>
      <c r="AX87" s="104">
        <f>ROUND(VLOOKUP($B87,'[4]3.ข้อมูลงบทดลองปัจจุบัน'!$A$5:$CL$846,49,0),2)</f>
        <v>40313.4</v>
      </c>
      <c r="AY87" s="104">
        <f>ROUND(VLOOKUP($B87,'[4]3.ข้อมูลงบทดลองปัจจุบัน'!$A$5:$CL$846,50,0),2)</f>
        <v>68244</v>
      </c>
      <c r="AZ87" s="104">
        <f>ROUND(VLOOKUP($B87,'[4]3.ข้อมูลงบทดลองปัจจุบัน'!$A$5:$CL$846,51,0),2)</f>
        <v>53499.4</v>
      </c>
      <c r="BA87" s="104">
        <f>ROUND(VLOOKUP($B87,'[4]3.ข้อมูลงบทดลองปัจจุบัน'!$A$5:$CL$846,52,0),2)</f>
        <v>18844.8</v>
      </c>
      <c r="BB87" s="104">
        <f>ROUND(VLOOKUP($B87,'[4]3.ข้อมูลงบทดลองปัจจุบัน'!$A$5:$CL$846,53,0),2)</f>
        <v>86586</v>
      </c>
      <c r="BC87" s="104">
        <f>ROUND(VLOOKUP($B87,'[4]3.ข้อมูลงบทดลองปัจจุบัน'!$A$5:$CL$846,54,0),2)</f>
        <v>0</v>
      </c>
      <c r="BD87" s="104">
        <f>ROUND(VLOOKUP($B87,'[4]3.ข้อมูลงบทดลองปัจจุบัน'!$A$5:$CL$846,55,0),2)</f>
        <v>236328.3</v>
      </c>
      <c r="BE87" s="104">
        <f>ROUND(VLOOKUP($B87,'[4]3.ข้อมูลงบทดลองปัจจุบัน'!$A$5:$CL$846,56,0),2)</f>
        <v>66868.2</v>
      </c>
      <c r="BF87" s="104">
        <f>ROUND(VLOOKUP($B87,'[4]3.ข้อมูลงบทดลองปัจจุบัน'!$A$5:$CL$846,57,0),2)</f>
        <v>56290.55</v>
      </c>
      <c r="BG87" s="104">
        <f>ROUND(VLOOKUP($B87,'[4]3.ข้อมูลงบทดลองปัจจุบัน'!$A$5:$CL$846,58,0),2)</f>
        <v>31989.599999999999</v>
      </c>
      <c r="BH87" s="104">
        <f>ROUND(VLOOKUP($B87,'[4]3.ข้อมูลงบทดลองปัจจุบัน'!$A$5:$CL$846,59,0),2)</f>
        <v>98515.8</v>
      </c>
      <c r="BI87" s="104">
        <f>ROUND(VLOOKUP($B87,'[4]3.ข้อมูลงบทดลองปัจจุบัน'!$A$5:$CL$846,60,0),2)</f>
        <v>0</v>
      </c>
      <c r="BJ87" s="104">
        <f>ROUND(VLOOKUP($B87,'[4]3.ข้อมูลงบทดลองปัจจุบัน'!$A$5:$CL$846,61,0),2)</f>
        <v>0</v>
      </c>
      <c r="BK87" s="104">
        <f>ROUND(VLOOKUP($B87,'[4]3.ข้อมูลงบทดลองปัจจุบัน'!$A$5:$CL$846,62,0),2)</f>
        <v>0</v>
      </c>
      <c r="BL87" s="104">
        <f>ROUND(VLOOKUP($B87,'[4]3.ข้อมูลงบทดลองปัจจุบัน'!$A$5:$CL$846,63,0),2)</f>
        <v>0</v>
      </c>
      <c r="BM87" s="104">
        <f>ROUND(VLOOKUP($B87,'[4]3.ข้อมูลงบทดลองปัจจุบัน'!$A$5:$CL$846,64,0),2)</f>
        <v>138941.91</v>
      </c>
      <c r="BN87" s="104">
        <f>ROUND(VLOOKUP($B87,'[4]3.ข้อมูลงบทดลองปัจจุบัน'!$A$5:$CL$846,65,0),2)</f>
        <v>44016</v>
      </c>
      <c r="BO87" s="104">
        <f>ROUND(VLOOKUP($B87,'[4]3.ข้อมูลงบทดลองปัจจุบัน'!$A$5:$CL$846,66,0),2)</f>
        <v>48748.800000000003</v>
      </c>
      <c r="BP87" s="104">
        <f>ROUND(VLOOKUP($B87,'[4]3.ข้อมูลงบทดลองปัจจุบัน'!$A$5:$CL$846,67,0),2)</f>
        <v>43553.599999999999</v>
      </c>
      <c r="BQ87" s="104">
        <f>ROUND(VLOOKUP($B87,'[4]3.ข้อมูลงบทดลองปัจจุบัน'!$A$5:$CL$846,68,0),2)</f>
        <v>31092</v>
      </c>
      <c r="BR87" s="104">
        <f>ROUND(VLOOKUP($B87,'[4]3.ข้อมูลงบทดลองปัจจุบัน'!$A$5:$CL$846,69,0),2)</f>
        <v>0</v>
      </c>
      <c r="BS87" s="104">
        <f>ROUND(VLOOKUP($B87,'[4]3.ข้อมูลงบทดลองปัจจุบัน'!$A$5:$CL$846,70,0),2)</f>
        <v>334869.86</v>
      </c>
      <c r="BT87" s="104">
        <f>ROUND(VLOOKUP($B87,'[4]3.ข้อมูลงบทดลองปัจจุบัน'!$A$5:$CL$846,71,0),2)</f>
        <v>27329.4</v>
      </c>
      <c r="BU87" s="104">
        <f>ROUND(VLOOKUP($B87,'[4]3.ข้อมูลงบทดลองปัจจุบัน'!$A$5:$CL$846,72,0),2)</f>
        <v>44441.4</v>
      </c>
      <c r="BV87" s="104">
        <f>ROUND(VLOOKUP($B87,'[4]3.ข้อมูลงบทดลองปัจจุบัน'!$A$5:$CL$846,73,0),2)</f>
        <v>82178.990000000005</v>
      </c>
      <c r="BW87" s="104">
        <f>ROUND(VLOOKUP($B87,'[4]3.ข้อมูลงบทดลองปัจจุบัน'!$A$5:$CL$846,74,0),2)</f>
        <v>0</v>
      </c>
      <c r="BX87" s="104">
        <f>ROUND(VLOOKUP($B87,'[4]3.ข้อมูลงบทดลองปัจจุบัน'!$A$5:$CL$846,75,0),2)</f>
        <v>37847.4</v>
      </c>
      <c r="BY87" s="104">
        <f>ROUND(VLOOKUP($B87,'[4]3.ข้อมูลงบทดลองปัจจุบัน'!$A$5:$CL$846,76,0),2)</f>
        <v>44836.2</v>
      </c>
      <c r="BZ87" s="104">
        <f>ROUND(VLOOKUP($B87,'[4]3.ข้อมูลงบทดลองปัจจุบัน'!$A$5:$CL$846,77,0),2)</f>
        <v>46262.400000000001</v>
      </c>
      <c r="CA87" s="104">
        <f>ROUND(VLOOKUP($B87,'[4]3.ข้อมูลงบทดลองปัจจุบัน'!$A$5:$CL$846,78,0),2)</f>
        <v>10192.6</v>
      </c>
      <c r="CB87" s="104">
        <f>ROUND(VLOOKUP($B87,'[4]3.ข้อมูลงบทดลองปัจจุบัน'!$A$5:$CL$846,79,0),2)</f>
        <v>37493.4</v>
      </c>
      <c r="CC87" s="104">
        <f>ROUND(VLOOKUP($B87,'[4]3.ข้อมูลงบทดลองปัจจุบัน'!$A$5:$CL$846,80,0),2)</f>
        <v>34124.400000000001</v>
      </c>
      <c r="CD87" s="104">
        <f>ROUND(VLOOKUP($B87,'[4]3.ข้อมูลงบทดลองปัจจุบัน'!$A$5:$CL$846,81,0),2)</f>
        <v>16146</v>
      </c>
      <c r="CE87" s="104">
        <f>ROUND(VLOOKUP($B87,'[4]3.ข้อมูลงบทดลองปัจจุบัน'!$A$5:$CL$846,82,0),2)</f>
        <v>59904.6</v>
      </c>
      <c r="CF87" s="104">
        <f>ROUND(VLOOKUP($B87,'[4]3.ข้อมูลงบทดลองปัจจุบัน'!$A$5:$CL$846,83,0),2)</f>
        <v>17021.39</v>
      </c>
      <c r="CG87" s="104">
        <f>ROUND(VLOOKUP($B87,'[4]3.ข้อมูลงบทดลองปัจจุบัน'!$A$5:$CL$846,84,0),2)</f>
        <v>19429.8</v>
      </c>
      <c r="CH87" s="104">
        <f>ROUND(VLOOKUP($B87,'[4]3.ข้อมูลงบทดลองปัจจุบัน'!$A$5:$CL$846,85,0),2)</f>
        <v>37922.1</v>
      </c>
      <c r="CI87" s="104">
        <f>ROUND(VLOOKUP($B87,'[4]3.ข้อมูลงบทดลองปัจจุบัน'!$A$5:$CL$846,86,0),2)</f>
        <v>19892.400000000001</v>
      </c>
      <c r="CJ87" s="104">
        <f>ROUND(VLOOKUP($B87,'[4]3.ข้อมูลงบทดลองปัจจุบัน'!$A$5:$CL$846,87,0),2)</f>
        <v>5448.8</v>
      </c>
      <c r="CK87" s="104">
        <f>ROUND(VLOOKUP($B87,'[4]3.ข้อมูลงบทดลองปัจจุบัน'!$A$5:$CL$846,88,0),2)</f>
        <v>137106.70000000001</v>
      </c>
      <c r="CL87" s="104">
        <f>ROUND(VLOOKUP($B87,'[4]3.ข้อมูลงบทดลองปัจจุบัน'!$A$5:$CL$846,89,0),2)</f>
        <v>0</v>
      </c>
      <c r="CM87" s="104">
        <f>ROUND(VLOOKUP($B87,'[4]3.ข้อมูลงบทดลองปัจจุบัน'!$A$5:$CL$846,90,0),2)</f>
        <v>0</v>
      </c>
      <c r="CO87" s="97"/>
    </row>
    <row r="88" spans="1:93" x14ac:dyDescent="0.7">
      <c r="A88" s="18" t="s">
        <v>497</v>
      </c>
      <c r="B88" s="18" t="s">
        <v>566</v>
      </c>
      <c r="C88" s="19" t="s">
        <v>567</v>
      </c>
      <c r="D88" s="104">
        <f>ROUND(VLOOKUP($B88,'[4]3.ข้อมูลงบทดลองปัจจุบัน'!$A$5:$CL$846,3,0),2)</f>
        <v>233251</v>
      </c>
      <c r="E88" s="104">
        <f>ROUND(VLOOKUP($B88,'[4]3.ข้อมูลงบทดลองปัจจุบัน'!$A$5:$CL$846,4,0),2)</f>
        <v>9300</v>
      </c>
      <c r="F88" s="104">
        <f>ROUND(VLOOKUP($B88,'[4]3.ข้อมูลงบทดลองปัจจุบัน'!$A$5:$CL$846,5,0),2)</f>
        <v>18228</v>
      </c>
      <c r="G88" s="104">
        <f>ROUND(VLOOKUP($B88,'[4]3.ข้อมูลงบทดลองปัจจุบัน'!$A$5:$CL$846,6,0),2)</f>
        <v>15468</v>
      </c>
      <c r="H88" s="104">
        <f>ROUND(VLOOKUP($B88,'[4]3.ข้อมูลงบทดลองปัจจุบัน'!$A$5:$CL$846,7,0),2)</f>
        <v>13776</v>
      </c>
      <c r="I88" s="104">
        <f>ROUND(VLOOKUP($B88,'[4]3.ข้อมูลงบทดลองปัจจุบัน'!$A$5:$CL$846,8,0),2)</f>
        <v>6560</v>
      </c>
      <c r="J88" s="104">
        <f>ROUND(VLOOKUP($B88,'[4]3.ข้อมูลงบทดลองปัจจุบัน'!$A$5:$CL$846,9,0),2)</f>
        <v>18600</v>
      </c>
      <c r="K88" s="104">
        <f>ROUND(VLOOKUP($B88,'[4]3.ข้อมูลงบทดลองปัจจุบัน'!$A$5:$CL$846,10,0),2)</f>
        <v>17439</v>
      </c>
      <c r="L88" s="104">
        <f>ROUND(VLOOKUP($B88,'[4]3.ข้อมูลงบทดลองปัจจุบัน'!$A$5:$CL$846,11,0),2)</f>
        <v>18600</v>
      </c>
      <c r="M88" s="104">
        <f>ROUND(VLOOKUP($B88,'[4]3.ข้อมูลงบทดลองปัจจุบัน'!$A$5:$CL$846,12,0),2)</f>
        <v>4275</v>
      </c>
      <c r="N88" s="104">
        <f>ROUND(VLOOKUP($B88,'[4]3.ข้อมูลงบทดลองปัจจุบัน'!$A$5:$CL$846,13,0),2)</f>
        <v>17712</v>
      </c>
      <c r="O88" s="104">
        <f>ROUND(VLOOKUP($B88,'[4]3.ข้อมูลงบทดลองปัจจุบัน'!$A$5:$CL$846,14,0),2)</f>
        <v>25779</v>
      </c>
      <c r="P88" s="104">
        <f>ROUND(VLOOKUP($B88,'[4]3.ข้อมูลงบทดลองปัจจุบัน'!$A$5:$CL$846,15,0),2)</f>
        <v>76378</v>
      </c>
      <c r="Q88" s="104">
        <f>ROUND(VLOOKUP($B88,'[4]3.ข้อมูลงบทดลองปัจจุบัน'!$A$5:$CL$846,16,0),2)</f>
        <v>16125</v>
      </c>
      <c r="R88" s="104">
        <f>ROUND(VLOOKUP($B88,'[4]3.ข้อมูลงบทดลองปัจจุบัน'!$A$5:$CL$846,17,0),2)</f>
        <v>23250</v>
      </c>
      <c r="S88" s="104">
        <f>ROUND(VLOOKUP($B88,'[4]3.ข้อมูลงบทดลองปัจจุบัน'!$A$5:$CL$846,18,0),2)</f>
        <v>18600</v>
      </c>
      <c r="T88" s="104">
        <f>ROUND(VLOOKUP($B88,'[4]3.ข้อมูลงบทดลองปัจจุบัน'!$A$5:$CL$846,19,0),2)</f>
        <v>18600</v>
      </c>
      <c r="U88" s="104">
        <f>ROUND(VLOOKUP($B88,'[4]3.ข้อมูลงบทดลองปัจจุบัน'!$A$5:$CL$846,20,0),2)</f>
        <v>27900</v>
      </c>
      <c r="V88" s="104">
        <f>ROUND(VLOOKUP($B88,'[4]3.ข้อมูลงบทดลองปัจจุบัน'!$A$5:$CL$846,21,0),2)</f>
        <v>43367</v>
      </c>
      <c r="W88" s="104">
        <f>ROUND(VLOOKUP($B88,'[4]3.ข้อมูลงบทดลองปัจจุบัน'!$A$5:$CL$846,22,0),2)</f>
        <v>13950</v>
      </c>
      <c r="X88" s="104">
        <f>ROUND(VLOOKUP($B88,'[4]3.ข้อมูลงบทดลองปัจจุบัน'!$A$5:$CL$846,23,0),2)</f>
        <v>184153</v>
      </c>
      <c r="Y88" s="104">
        <f>ROUND(VLOOKUP($B88,'[4]3.ข้อมูลงบทดลองปัจจุบัน'!$A$5:$CL$846,24,0),2)</f>
        <v>13950</v>
      </c>
      <c r="Z88" s="104">
        <f>ROUND(VLOOKUP($B88,'[4]3.ข้อมูลงบทดลองปัจจุบัน'!$A$5:$CL$846,25,0),2)</f>
        <v>4650</v>
      </c>
      <c r="AA88" s="104">
        <f>ROUND(VLOOKUP($B88,'[4]3.ข้อมูลงบทดลองปัจจุบัน'!$A$5:$CL$846,26,0),2)</f>
        <v>9300</v>
      </c>
      <c r="AB88" s="104">
        <f>ROUND(VLOOKUP($B88,'[4]3.ข้อมูลงบทดลองปัจจุบัน'!$A$5:$CL$846,27,0),2)</f>
        <v>18600</v>
      </c>
      <c r="AC88" s="104">
        <f>ROUND(VLOOKUP($B88,'[4]3.ข้อมูลงบทดลองปัจจุบัน'!$A$5:$CL$846,28,0),2)</f>
        <v>13950</v>
      </c>
      <c r="AD88" s="104">
        <f>ROUND(VLOOKUP($B88,'[4]3.ข้อมูลงบทดลองปัจจุบัน'!$A$5:$CL$846,29,0),2)</f>
        <v>5100</v>
      </c>
      <c r="AE88" s="104">
        <f>ROUND(VLOOKUP($B88,'[4]3.ข้อมูลงบทดลองปัจจุบัน'!$A$5:$CL$846,30,0),2)</f>
        <v>16878</v>
      </c>
      <c r="AF88" s="104">
        <f>ROUND(VLOOKUP($B88,'[4]3.ข้อมูลงบทดลองปัจจุบัน'!$A$5:$CL$846,31,0),2)</f>
        <v>18600</v>
      </c>
      <c r="AG88" s="104">
        <f>ROUND(VLOOKUP($B88,'[4]3.ข้อมูลงบทดลองปัจจุบัน'!$A$5:$CL$846,32,0),2)</f>
        <v>13950</v>
      </c>
      <c r="AH88" s="104">
        <f>ROUND(VLOOKUP($B88,'[4]3.ข้อมูลงบทดลองปัจจุบัน'!$A$5:$CL$846,33,0),2)</f>
        <v>18600</v>
      </c>
      <c r="AI88" s="104">
        <f>ROUND(VLOOKUP($B88,'[4]3.ข้อมูลงบทดลองปัจจุบัน'!$A$5:$CL$846,34,0),2)</f>
        <v>13950</v>
      </c>
      <c r="AJ88" s="104">
        <f>ROUND(VLOOKUP($B88,'[4]3.ข้อมูลงบทดลองปัจจุบัน'!$A$5:$CL$846,35,0),2)</f>
        <v>22650</v>
      </c>
      <c r="AK88" s="104">
        <f>ROUND(VLOOKUP($B88,'[4]3.ข้อมูลงบทดลองปัจจุบัน'!$A$5:$CL$846,36,0),2)</f>
        <v>4650</v>
      </c>
      <c r="AL88" s="104">
        <f>ROUND(VLOOKUP($B88,'[4]3.ข้อมูลงบทดลองปัจจุบัน'!$A$5:$CL$846,37,0),2)</f>
        <v>159126</v>
      </c>
      <c r="AM88" s="104">
        <f>ROUND(VLOOKUP($B88,'[4]3.ข้อมูลงบทดลองปัจจุบัน'!$A$5:$CL$846,38,0),2)</f>
        <v>0</v>
      </c>
      <c r="AN88" s="104">
        <f>ROUND(VLOOKUP($B88,'[4]3.ข้อมูลงบทดลองปัจจุบัน'!$A$5:$CL$846,39,0),2)</f>
        <v>0</v>
      </c>
      <c r="AO88" s="104">
        <f>ROUND(VLOOKUP($B88,'[4]3.ข้อมูลงบทดลองปัจจุบัน'!$A$5:$CL$846,40,0),2)</f>
        <v>0</v>
      </c>
      <c r="AP88" s="104">
        <f>ROUND(VLOOKUP($B88,'[4]3.ข้อมูลงบทดลองปัจจุบัน'!$A$5:$CL$846,41,0),2)</f>
        <v>0</v>
      </c>
      <c r="AQ88" s="104">
        <f>ROUND(VLOOKUP($B88,'[4]3.ข้อมูลงบทดลองปัจจุบัน'!$A$5:$CL$846,42,0),2)</f>
        <v>0</v>
      </c>
      <c r="AR88" s="104">
        <f>ROUND(VLOOKUP($B88,'[4]3.ข้อมูลงบทดลองปัจจุบัน'!$A$5:$CL$846,43,0),2)</f>
        <v>0</v>
      </c>
      <c r="AS88" s="104">
        <f>ROUND(VLOOKUP($B88,'[4]3.ข้อมูลงบทดลองปัจจุบัน'!$A$5:$CL$846,44,0),2)</f>
        <v>32400</v>
      </c>
      <c r="AT88" s="104">
        <f>ROUND(VLOOKUP($B88,'[4]3.ข้อมูลงบทดลองปัจจุบัน'!$A$5:$CL$846,45,0),2)</f>
        <v>0</v>
      </c>
      <c r="AU88" s="104">
        <f>ROUND(VLOOKUP($B88,'[4]3.ข้อมูลงบทดลองปัจจุบัน'!$A$5:$CL$846,46,0),2)</f>
        <v>0</v>
      </c>
      <c r="AV88" s="104">
        <f>ROUND(VLOOKUP($B88,'[4]3.ข้อมูลงบทดลองปัจจุบัน'!$A$5:$CL$846,47,0),2)</f>
        <v>0</v>
      </c>
      <c r="AW88" s="104">
        <f>ROUND(VLOOKUP($B88,'[4]3.ข้อมูลงบทดลองปัจจุบัน'!$A$5:$CL$846,48,0),2)</f>
        <v>0</v>
      </c>
      <c r="AX88" s="104">
        <f>ROUND(VLOOKUP($B88,'[4]3.ข้อมูลงบทดลองปัจจุบัน'!$A$5:$CL$846,49,0),2)</f>
        <v>0</v>
      </c>
      <c r="AY88" s="104">
        <f>ROUND(VLOOKUP($B88,'[4]3.ข้อมูลงบทดลองปัจจุบัน'!$A$5:$CL$846,50,0),2)</f>
        <v>0</v>
      </c>
      <c r="AZ88" s="104">
        <f>ROUND(VLOOKUP($B88,'[4]3.ข้อมูลงบทดลองปัจจุบัน'!$A$5:$CL$846,51,0),2)</f>
        <v>0</v>
      </c>
      <c r="BA88" s="104">
        <f>ROUND(VLOOKUP($B88,'[4]3.ข้อมูลงบทดลองปัจจุบัน'!$A$5:$CL$846,52,0),2)</f>
        <v>0</v>
      </c>
      <c r="BB88" s="104">
        <f>ROUND(VLOOKUP($B88,'[4]3.ข้อมูลงบทดลองปัจจุบัน'!$A$5:$CL$846,53,0),2)</f>
        <v>69225</v>
      </c>
      <c r="BC88" s="104">
        <f>ROUND(VLOOKUP($B88,'[4]3.ข้อมูลงบทดลองปัจจุบัน'!$A$5:$CL$846,54,0),2)</f>
        <v>0</v>
      </c>
      <c r="BD88" s="104">
        <f>ROUND(VLOOKUP($B88,'[4]3.ข้อมูลงบทดลองปัจจุบัน'!$A$5:$CL$846,55,0),2)</f>
        <v>144648</v>
      </c>
      <c r="BE88" s="104">
        <f>ROUND(VLOOKUP($B88,'[4]3.ข้อมูลงบทดลองปัจจุบัน'!$A$5:$CL$846,56,0),2)</f>
        <v>52800</v>
      </c>
      <c r="BF88" s="104">
        <f>ROUND(VLOOKUP($B88,'[4]3.ข้อมูลงบทดลองปัจจุบัน'!$A$5:$CL$846,57,0),2)</f>
        <v>13950</v>
      </c>
      <c r="BG88" s="104">
        <f>ROUND(VLOOKUP($B88,'[4]3.ข้อมูลงบทดลองปัจจุบัน'!$A$5:$CL$846,58,0),2)</f>
        <v>32550</v>
      </c>
      <c r="BH88" s="104">
        <f>ROUND(VLOOKUP($B88,'[4]3.ข้อมูลงบทดลองปัจจุบัน'!$A$5:$CL$846,59,0),2)</f>
        <v>15468</v>
      </c>
      <c r="BI88" s="104">
        <f>ROUND(VLOOKUP($B88,'[4]3.ข้อมูลงบทดลองปัจจุบัน'!$A$5:$CL$846,60,0),2)</f>
        <v>13918</v>
      </c>
      <c r="BJ88" s="104">
        <f>ROUND(VLOOKUP($B88,'[4]3.ข้อมูลงบทดลองปัจจุบัน'!$A$5:$CL$846,61,0),2)</f>
        <v>4650</v>
      </c>
      <c r="BK88" s="104">
        <f>ROUND(VLOOKUP($B88,'[4]3.ข้อมูลงบทดลองปัจจุบัน'!$A$5:$CL$846,62,0),2)</f>
        <v>4650</v>
      </c>
      <c r="BL88" s="104">
        <f>ROUND(VLOOKUP($B88,'[4]3.ข้อมูลงบทดลองปัจจุบัน'!$A$5:$CL$846,63,0),2)</f>
        <v>4650</v>
      </c>
      <c r="BM88" s="104">
        <f>ROUND(VLOOKUP($B88,'[4]3.ข้อมูลงบทดลองปัจจุบัน'!$A$5:$CL$846,64,0),2)</f>
        <v>134717</v>
      </c>
      <c r="BN88" s="104">
        <f>ROUND(VLOOKUP($B88,'[4]3.ข้อมูลงบทดลองปัจจุบัน'!$A$5:$CL$846,65,0),2)</f>
        <v>29550</v>
      </c>
      <c r="BO88" s="104">
        <f>ROUND(VLOOKUP($B88,'[4]3.ข้อมูลงบทดลองปัจจุบัน'!$A$5:$CL$846,66,0),2)</f>
        <v>13950</v>
      </c>
      <c r="BP88" s="104">
        <f>ROUND(VLOOKUP($B88,'[4]3.ข้อมูลงบทดลองปัจจุบัน'!$A$5:$CL$846,67,0),2)</f>
        <v>10125</v>
      </c>
      <c r="BQ88" s="104">
        <f>ROUND(VLOOKUP($B88,'[4]3.ข้อมูลงบทดลองปัจจุบัน'!$A$5:$CL$846,68,0),2)</f>
        <v>18600</v>
      </c>
      <c r="BR88" s="104">
        <f>ROUND(VLOOKUP($B88,'[4]3.ข้อมูลงบทดลองปัจจุบัน'!$A$5:$CL$846,69,0),2)</f>
        <v>27900</v>
      </c>
      <c r="BS88" s="104">
        <f>ROUND(VLOOKUP($B88,'[4]3.ข้อมูลงบทดลองปัจจุบัน'!$A$5:$CL$846,70,0),2)</f>
        <v>323332</v>
      </c>
      <c r="BT88" s="104">
        <f>ROUND(VLOOKUP($B88,'[4]3.ข้อมูลงบทดลองปัจจุบัน'!$A$5:$CL$846,71,0),2)</f>
        <v>5550</v>
      </c>
      <c r="BU88" s="104">
        <f>ROUND(VLOOKUP($B88,'[4]3.ข้อมูลงบทดลองปัจจุบัน'!$A$5:$CL$846,72,0),2)</f>
        <v>9300</v>
      </c>
      <c r="BV88" s="104">
        <f>ROUND(VLOOKUP($B88,'[4]3.ข้อมูลงบทดลองปัจจุบัน'!$A$5:$CL$846,73,0),2)</f>
        <v>65797</v>
      </c>
      <c r="BW88" s="104">
        <f>ROUND(VLOOKUP($B88,'[4]3.ข้อมูลงบทดลองปัจจุบัน'!$A$5:$CL$846,74,0),2)</f>
        <v>15600</v>
      </c>
      <c r="BX88" s="104">
        <f>ROUND(VLOOKUP($B88,'[4]3.ข้อมูลงบทดลองปัจจุบัน'!$A$5:$CL$846,75,0),2)</f>
        <v>0</v>
      </c>
      <c r="BY88" s="104">
        <f>ROUND(VLOOKUP($B88,'[4]3.ข้อมูลงบทดลองปัจจุบัน'!$A$5:$CL$846,76,0),2)</f>
        <v>31800</v>
      </c>
      <c r="BZ88" s="104">
        <f>ROUND(VLOOKUP($B88,'[4]3.ข้อมูลงบทดลองปัจจุบัน'!$A$5:$CL$846,77,0),2)</f>
        <v>9300</v>
      </c>
      <c r="CA88" s="104">
        <f>ROUND(VLOOKUP($B88,'[4]3.ข้อมูลงบทดลองปัจจุบัน'!$A$5:$CL$846,78,0),2)</f>
        <v>12825</v>
      </c>
      <c r="CB88" s="104">
        <f>ROUND(VLOOKUP($B88,'[4]3.ข้อมูลงบทดลองปัจจุบัน'!$A$5:$CL$846,79,0),2)</f>
        <v>4650</v>
      </c>
      <c r="CC88" s="104">
        <f>ROUND(VLOOKUP($B88,'[4]3.ข้อมูลงบทดลองปัจจุบัน'!$A$5:$CL$846,80,0),2)</f>
        <v>3887</v>
      </c>
      <c r="CD88" s="104">
        <f>ROUND(VLOOKUP($B88,'[4]3.ข้อมูลงบทดลองปัจจุบัน'!$A$5:$CL$846,81,0),2)</f>
        <v>19875</v>
      </c>
      <c r="CE88" s="104">
        <f>ROUND(VLOOKUP($B88,'[4]3.ข้อมูลงบทดลองปัจจุบัน'!$A$5:$CL$846,82,0),2)</f>
        <v>13950</v>
      </c>
      <c r="CF88" s="104">
        <f>ROUND(VLOOKUP($B88,'[4]3.ข้อมูลงบทดลองปัจจุบัน'!$A$5:$CL$846,83,0),2)</f>
        <v>15600</v>
      </c>
      <c r="CG88" s="104">
        <f>ROUND(VLOOKUP($B88,'[4]3.ข้อมูลงบทดลองปัจจุบัน'!$A$5:$CL$846,84,0),2)</f>
        <v>9300</v>
      </c>
      <c r="CH88" s="104">
        <f>ROUND(VLOOKUP($B88,'[4]3.ข้อมูลงบทดลองปัจจุบัน'!$A$5:$CL$846,85,0),2)</f>
        <v>13950</v>
      </c>
      <c r="CI88" s="104">
        <f>ROUND(VLOOKUP($B88,'[4]3.ข้อมูลงบทดลองปัจจุบัน'!$A$5:$CL$846,86,0),2)</f>
        <v>10916</v>
      </c>
      <c r="CJ88" s="104">
        <f>ROUND(VLOOKUP($B88,'[4]3.ข้อมูลงบทดลองปัจจุบัน'!$A$5:$CL$846,87,0),2)</f>
        <v>17100</v>
      </c>
      <c r="CK88" s="104">
        <f>ROUND(VLOOKUP($B88,'[4]3.ข้อมูลงบทดลองปัจจุบัน'!$A$5:$CL$846,88,0),2)</f>
        <v>15743</v>
      </c>
      <c r="CL88" s="104">
        <f>ROUND(VLOOKUP($B88,'[4]3.ข้อมูลงบทดลองปัจจุบัน'!$A$5:$CL$846,89,0),2)</f>
        <v>0</v>
      </c>
      <c r="CM88" s="104">
        <f>ROUND(VLOOKUP($B88,'[4]3.ข้อมูลงบทดลองปัจจุบัน'!$A$5:$CL$846,90,0),2)</f>
        <v>0</v>
      </c>
      <c r="CO88" s="97"/>
    </row>
    <row r="89" spans="1:93" x14ac:dyDescent="0.7">
      <c r="A89" s="18" t="s">
        <v>497</v>
      </c>
      <c r="B89" s="18" t="s">
        <v>568</v>
      </c>
      <c r="C89" s="19" t="s">
        <v>569</v>
      </c>
      <c r="D89" s="104">
        <f>ROUND(VLOOKUP($B89,'[4]3.ข้อมูลงบทดลองปัจจุบัน'!$A$5:$CL$846,3,0),2)</f>
        <v>1323671</v>
      </c>
      <c r="E89" s="104">
        <f>ROUND(VLOOKUP($B89,'[4]3.ข้อมูลงบทดลองปัจจุบัน'!$A$5:$CL$846,4,0),2)</f>
        <v>282017</v>
      </c>
      <c r="F89" s="104">
        <f>ROUND(VLOOKUP($B89,'[4]3.ข้อมูลงบทดลองปัจจุบัน'!$A$5:$CL$846,5,0),2)</f>
        <v>186844</v>
      </c>
      <c r="G89" s="104">
        <f>ROUND(VLOOKUP($B89,'[4]3.ข้อมูลงบทดลองปัจจุบัน'!$A$5:$CL$846,6,0),2)</f>
        <v>164337</v>
      </c>
      <c r="H89" s="104">
        <f>ROUND(VLOOKUP($B89,'[4]3.ข้อมูลงบทดลองปัจจุบัน'!$A$5:$CL$846,7,0),2)</f>
        <v>166644</v>
      </c>
      <c r="I89" s="104">
        <f>ROUND(VLOOKUP($B89,'[4]3.ข้อมูลงบทดลองปัจจุบัน'!$A$5:$CL$846,8,0),2)</f>
        <v>296138</v>
      </c>
      <c r="J89" s="104">
        <f>ROUND(VLOOKUP($B89,'[4]3.ข้อมูลงบทดลองปัจจุบัน'!$A$5:$CL$846,9,0),2)</f>
        <v>201493</v>
      </c>
      <c r="K89" s="104">
        <f>ROUND(VLOOKUP($B89,'[4]3.ข้อมูลงบทดลองปัจจุบัน'!$A$5:$CL$846,10,0),2)</f>
        <v>408851</v>
      </c>
      <c r="L89" s="104">
        <f>ROUND(VLOOKUP($B89,'[4]3.ข้อมูลงบทดลองปัจจุบัน'!$A$5:$CL$846,11,0),2)</f>
        <v>227695</v>
      </c>
      <c r="M89" s="104">
        <f>ROUND(VLOOKUP($B89,'[4]3.ข้อมูลงบทดลองปัจจุบัน'!$A$5:$CL$846,12,0),2)</f>
        <v>275956</v>
      </c>
      <c r="N89" s="104">
        <f>ROUND(VLOOKUP($B89,'[4]3.ข้อมูลงบทดลองปัจจุบัน'!$A$5:$CL$846,13,0),2)</f>
        <v>482762</v>
      </c>
      <c r="O89" s="104">
        <f>ROUND(VLOOKUP($B89,'[4]3.ข้อมูลงบทดลองปัจจุบัน'!$A$5:$CL$846,14,0),2)</f>
        <v>72267</v>
      </c>
      <c r="P89" s="104">
        <f>ROUND(VLOOKUP($B89,'[4]3.ข้อมูลงบทดลองปัจจุบัน'!$A$5:$CL$846,15,0),2)</f>
        <v>1076601</v>
      </c>
      <c r="Q89" s="104">
        <f>ROUND(VLOOKUP($B89,'[4]3.ข้อมูลงบทดลองปัจจุบัน'!$A$5:$CL$846,16,0),2)</f>
        <v>254219</v>
      </c>
      <c r="R89" s="104">
        <f>ROUND(VLOOKUP($B89,'[4]3.ข้อมูลงบทดลองปัจจุบัน'!$A$5:$CL$846,17,0),2)</f>
        <v>301305</v>
      </c>
      <c r="S89" s="104">
        <f>ROUND(VLOOKUP($B89,'[4]3.ข้อมูลงบทดลองปัจจุบัน'!$A$5:$CL$846,18,0),2)</f>
        <v>366825</v>
      </c>
      <c r="T89" s="104">
        <f>ROUND(VLOOKUP($B89,'[4]3.ข้อมูลงบทดลองปัจจุบัน'!$A$5:$CL$846,19,0),2)</f>
        <v>272793</v>
      </c>
      <c r="U89" s="104">
        <f>ROUND(VLOOKUP($B89,'[4]3.ข้อมูลงบทดลองปัจจุบัน'!$A$5:$CL$846,20,0),2)</f>
        <v>190151</v>
      </c>
      <c r="V89" s="104">
        <f>ROUND(VLOOKUP($B89,'[4]3.ข้อมูลงบทดลองปัจจุบัน'!$A$5:$CL$846,21,0),2)</f>
        <v>200545</v>
      </c>
      <c r="W89" s="104">
        <f>ROUND(VLOOKUP($B89,'[4]3.ข้อมูลงบทดลองปัจจุบัน'!$A$5:$CL$846,22,0),2)</f>
        <v>132902</v>
      </c>
      <c r="X89" s="104">
        <f>ROUND(VLOOKUP($B89,'[4]3.ข้อมูลงบทดลองปัจจุบัน'!$A$5:$CL$846,23,0),2)</f>
        <v>1914612</v>
      </c>
      <c r="Y89" s="104">
        <f>ROUND(VLOOKUP($B89,'[4]3.ข้อมูลงบทดลองปัจจุบัน'!$A$5:$CL$846,24,0),2)</f>
        <v>204584</v>
      </c>
      <c r="Z89" s="104">
        <f>ROUND(VLOOKUP($B89,'[4]3.ข้อมูลงบทดลองปัจจุบัน'!$A$5:$CL$846,25,0),2)</f>
        <v>381430</v>
      </c>
      <c r="AA89" s="104">
        <f>ROUND(VLOOKUP($B89,'[4]3.ข้อมูลงบทดลองปัจจุบัน'!$A$5:$CL$846,26,0),2)</f>
        <v>296122</v>
      </c>
      <c r="AB89" s="104">
        <f>ROUND(VLOOKUP($B89,'[4]3.ข้อมูลงบทดลองปัจจุบัน'!$A$5:$CL$846,27,0),2)</f>
        <v>164542</v>
      </c>
      <c r="AC89" s="104">
        <f>ROUND(VLOOKUP($B89,'[4]3.ข้อมูลงบทดลองปัจจุบัน'!$A$5:$CL$846,28,0),2)</f>
        <v>181965</v>
      </c>
      <c r="AD89" s="104">
        <f>ROUND(VLOOKUP($B89,'[4]3.ข้อมูลงบทดลองปัจจุบัน'!$A$5:$CL$846,29,0),2)</f>
        <v>197666</v>
      </c>
      <c r="AE89" s="104">
        <f>ROUND(VLOOKUP($B89,'[4]3.ข้อมูลงบทดลองปัจจุบัน'!$A$5:$CL$846,30,0),2)</f>
        <v>536830</v>
      </c>
      <c r="AF89" s="104">
        <f>ROUND(VLOOKUP($B89,'[4]3.ข้อมูลงบทดลองปัจจุบัน'!$A$5:$CL$846,31,0),2)</f>
        <v>137899</v>
      </c>
      <c r="AG89" s="104">
        <f>ROUND(VLOOKUP($B89,'[4]3.ข้อมูลงบทดลองปัจจุบัน'!$A$5:$CL$846,32,0),2)</f>
        <v>193459</v>
      </c>
      <c r="AH89" s="104">
        <f>ROUND(VLOOKUP($B89,'[4]3.ข้อมูลงบทดลองปัจจุบัน'!$A$5:$CL$846,33,0),2)</f>
        <v>245706</v>
      </c>
      <c r="AI89" s="104">
        <f>ROUND(VLOOKUP($B89,'[4]3.ข้อมูลงบทดลองปัจจุบัน'!$A$5:$CL$846,34,0),2)</f>
        <v>400166</v>
      </c>
      <c r="AJ89" s="104">
        <f>ROUND(VLOOKUP($B89,'[4]3.ข้อมูลงบทดลองปัจจุบัน'!$A$5:$CL$846,35,0),2)</f>
        <v>206837</v>
      </c>
      <c r="AK89" s="104">
        <f>ROUND(VLOOKUP($B89,'[4]3.ข้อมูลงบทดลองปัจจุบัน'!$A$5:$CL$846,36,0),2)</f>
        <v>149812</v>
      </c>
      <c r="AL89" s="104">
        <f>ROUND(VLOOKUP($B89,'[4]3.ข้อมูลงบทดลองปัจจุบัน'!$A$5:$CL$846,37,0),2)</f>
        <v>4281616</v>
      </c>
      <c r="AM89" s="104">
        <f>ROUND(VLOOKUP($B89,'[4]3.ข้อมูลงบทดลองปัจจุบัน'!$A$5:$CL$846,38,0),2)</f>
        <v>176761</v>
      </c>
      <c r="AN89" s="104">
        <f>ROUND(VLOOKUP($B89,'[4]3.ข้อมูลงบทดลองปัจจุบัน'!$A$5:$CL$846,39,0),2)</f>
        <v>205210</v>
      </c>
      <c r="AO89" s="104">
        <f>ROUND(VLOOKUP($B89,'[4]3.ข้อมูลงบทดลองปัจจุบัน'!$A$5:$CL$846,40,0),2)</f>
        <v>442480</v>
      </c>
      <c r="AP89" s="104">
        <f>ROUND(VLOOKUP($B89,'[4]3.ข้อมูลงบทดลองปัจจุบัน'!$A$5:$CL$846,41,0),2)</f>
        <v>420112</v>
      </c>
      <c r="AQ89" s="104">
        <f>ROUND(VLOOKUP($B89,'[4]3.ข้อมูลงบทดลองปัจจุบัน'!$A$5:$CL$846,42,0),2)</f>
        <v>301379</v>
      </c>
      <c r="AR89" s="104">
        <f>ROUND(VLOOKUP($B89,'[4]3.ข้อมูลงบทดลองปัจจุบัน'!$A$5:$CL$846,43,0),2)</f>
        <v>156132</v>
      </c>
      <c r="AS89" s="104">
        <f>ROUND(VLOOKUP($B89,'[4]3.ข้อมูลงบทดลองปัจจุบัน'!$A$5:$CL$846,44,0),2)</f>
        <v>1125623</v>
      </c>
      <c r="AT89" s="104">
        <f>ROUND(VLOOKUP($B89,'[4]3.ข้อมูลงบทดลองปัจจุบัน'!$A$5:$CL$846,45,0),2)</f>
        <v>372019</v>
      </c>
      <c r="AU89" s="104">
        <f>ROUND(VLOOKUP($B89,'[4]3.ข้อมูลงบทดลองปัจจุบัน'!$A$5:$CL$846,46,0),2)</f>
        <v>644315</v>
      </c>
      <c r="AV89" s="104">
        <f>ROUND(VLOOKUP($B89,'[4]3.ข้อมูลงบทดลองปัจจุบัน'!$A$5:$CL$846,47,0),2)</f>
        <v>467110</v>
      </c>
      <c r="AW89" s="104">
        <f>ROUND(VLOOKUP($B89,'[4]3.ข้อมูลงบทดลองปัจจุบัน'!$A$5:$CL$846,48,0),2)</f>
        <v>271459</v>
      </c>
      <c r="AX89" s="104">
        <f>ROUND(VLOOKUP($B89,'[4]3.ข้อมูลงบทดลองปัจจุบัน'!$A$5:$CL$846,49,0),2)</f>
        <v>158250</v>
      </c>
      <c r="AY89" s="104">
        <f>ROUND(VLOOKUP($B89,'[4]3.ข้อมูลงบทดลองปัจจุบัน'!$A$5:$CL$846,50,0),2)</f>
        <v>292409</v>
      </c>
      <c r="AZ89" s="104">
        <f>ROUND(VLOOKUP($B89,'[4]3.ข้อมูลงบทดลองปัจจุบัน'!$A$5:$CL$846,51,0),2)</f>
        <v>220594</v>
      </c>
      <c r="BA89" s="104">
        <f>ROUND(VLOOKUP($B89,'[4]3.ข้อมูลงบทดลองปัจจุบัน'!$A$5:$CL$846,52,0),2)</f>
        <v>263981</v>
      </c>
      <c r="BB89" s="104">
        <f>ROUND(VLOOKUP($B89,'[4]3.ข้อมูลงบทดลองปัจจุบัน'!$A$5:$CL$846,53,0),2)</f>
        <v>975358</v>
      </c>
      <c r="BC89" s="104">
        <f>ROUND(VLOOKUP($B89,'[4]3.ข้อมูลงบทดลองปัจจุบัน'!$A$5:$CL$846,54,0),2)</f>
        <v>224452</v>
      </c>
      <c r="BD89" s="104">
        <f>ROUND(VLOOKUP($B89,'[4]3.ข้อมูลงบทดลองปัจจุบัน'!$A$5:$CL$846,55,0),2)</f>
        <v>1614063.5</v>
      </c>
      <c r="BE89" s="104">
        <f>ROUND(VLOOKUP($B89,'[4]3.ข้อมูลงบทดลองปัจจุบัน'!$A$5:$CL$846,56,0),2)</f>
        <v>437547</v>
      </c>
      <c r="BF89" s="104">
        <f>ROUND(VLOOKUP($B89,'[4]3.ข้อมูลงบทดลองปัจจุบัน'!$A$5:$CL$846,57,0),2)</f>
        <v>148854</v>
      </c>
      <c r="BG89" s="104">
        <f>ROUND(VLOOKUP($B89,'[4]3.ข้อมูลงบทดลองปัจจุบัน'!$A$5:$CL$846,58,0),2)</f>
        <v>299977</v>
      </c>
      <c r="BH89" s="104">
        <f>ROUND(VLOOKUP($B89,'[4]3.ข้อมูลงบทดลองปัจจุบัน'!$A$5:$CL$846,59,0),2)</f>
        <v>1418188</v>
      </c>
      <c r="BI89" s="104">
        <f>ROUND(VLOOKUP($B89,'[4]3.ข้อมูลงบทดลองปัจจุบัน'!$A$5:$CL$846,60,0),2)</f>
        <v>152187</v>
      </c>
      <c r="BJ89" s="104">
        <f>ROUND(VLOOKUP($B89,'[4]3.ข้อมูลงบทดลองปัจจุบัน'!$A$5:$CL$846,61,0),2)</f>
        <v>137851</v>
      </c>
      <c r="BK89" s="104">
        <f>ROUND(VLOOKUP($B89,'[4]3.ข้อมูลงบทดลองปัจจุบัน'!$A$5:$CL$846,62,0),2)</f>
        <v>238310</v>
      </c>
      <c r="BL89" s="104">
        <f>ROUND(VLOOKUP($B89,'[4]3.ข้อมูลงบทดลองปัจจุบัน'!$A$5:$CL$846,63,0),2)</f>
        <v>231244</v>
      </c>
      <c r="BM89" s="104">
        <f>ROUND(VLOOKUP($B89,'[4]3.ข้อมูลงบทดลองปัจจุบัน'!$A$5:$CL$846,64,0),2)</f>
        <v>1049862</v>
      </c>
      <c r="BN89" s="104">
        <f>ROUND(VLOOKUP($B89,'[4]3.ข้อมูลงบทดลองปัจจุบัน'!$A$5:$CL$846,65,0),2)</f>
        <v>358908</v>
      </c>
      <c r="BO89" s="104">
        <f>ROUND(VLOOKUP($B89,'[4]3.ข้อมูลงบทดลองปัจจุบัน'!$A$5:$CL$846,66,0),2)</f>
        <v>244216</v>
      </c>
      <c r="BP89" s="104">
        <f>ROUND(VLOOKUP($B89,'[4]3.ข้อมูลงบทดลองปัจจุบัน'!$A$5:$CL$846,67,0),2)</f>
        <v>443390.21</v>
      </c>
      <c r="BQ89" s="104">
        <f>ROUND(VLOOKUP($B89,'[4]3.ข้อมูลงบทดลองปัจจุบัน'!$A$5:$CL$846,68,0),2)</f>
        <v>230502</v>
      </c>
      <c r="BR89" s="104">
        <f>ROUND(VLOOKUP($B89,'[4]3.ข้อมูลงบทดลองปัจจุบัน'!$A$5:$CL$846,69,0),2)</f>
        <v>258019</v>
      </c>
      <c r="BS89" s="104">
        <f>ROUND(VLOOKUP($B89,'[4]3.ข้อมูลงบทดลองปัจจุบัน'!$A$5:$CL$846,70,0),2)</f>
        <v>5003199</v>
      </c>
      <c r="BT89" s="104">
        <f>ROUND(VLOOKUP($B89,'[4]3.ข้อมูลงบทดลองปัจจุบัน'!$A$5:$CL$846,71,0),2)</f>
        <v>321890</v>
      </c>
      <c r="BU89" s="104">
        <f>ROUND(VLOOKUP($B89,'[4]3.ข้อมูลงบทดลองปัจจุบัน'!$A$5:$CL$846,72,0),2)</f>
        <v>411832</v>
      </c>
      <c r="BV89" s="104">
        <f>ROUND(VLOOKUP($B89,'[4]3.ข้อมูลงบทดลองปัจจุบัน'!$A$5:$CL$846,73,0),2)</f>
        <v>1235593.57</v>
      </c>
      <c r="BW89" s="104">
        <f>ROUND(VLOOKUP($B89,'[4]3.ข้อมูลงบทดลองปัจจุบัน'!$A$5:$CL$846,74,0),2)</f>
        <v>96954</v>
      </c>
      <c r="BX89" s="104">
        <f>ROUND(VLOOKUP($B89,'[4]3.ข้อมูลงบทดลองปัจจุบัน'!$A$5:$CL$846,75,0),2)</f>
        <v>229199.84</v>
      </c>
      <c r="BY89" s="104">
        <f>ROUND(VLOOKUP($B89,'[4]3.ข้อมูลงบทดลองปัจจุบัน'!$A$5:$CL$846,76,0),2)</f>
        <v>593061</v>
      </c>
      <c r="BZ89" s="104">
        <f>ROUND(VLOOKUP($B89,'[4]3.ข้อมูลงบทดลองปัจจุบัน'!$A$5:$CL$846,77,0),2)</f>
        <v>210414</v>
      </c>
      <c r="CA89" s="104">
        <f>ROUND(VLOOKUP($B89,'[4]3.ข้อมูลงบทดลองปัจจุบัน'!$A$5:$CL$846,78,0),2)</f>
        <v>253286</v>
      </c>
      <c r="CB89" s="104">
        <f>ROUND(VLOOKUP($B89,'[4]3.ข้อมูลงบทดลองปัจจุบัน'!$A$5:$CL$846,79,0),2)</f>
        <v>192646</v>
      </c>
      <c r="CC89" s="104">
        <f>ROUND(VLOOKUP($B89,'[4]3.ข้อมูลงบทดลองปัจจุบัน'!$A$5:$CL$846,80,0),2)</f>
        <v>132218</v>
      </c>
      <c r="CD89" s="104">
        <f>ROUND(VLOOKUP($B89,'[4]3.ข้อมูลงบทดลองปัจจุบัน'!$A$5:$CL$846,81,0),2)</f>
        <v>512518</v>
      </c>
      <c r="CE89" s="104">
        <f>ROUND(VLOOKUP($B89,'[4]3.ข้อมูลงบทดลองปัจจุบัน'!$A$5:$CL$846,82,0),2)</f>
        <v>317127</v>
      </c>
      <c r="CF89" s="104">
        <f>ROUND(VLOOKUP($B89,'[4]3.ข้อมูลงบทดลองปัจจุบัน'!$A$5:$CL$846,83,0),2)</f>
        <v>683855</v>
      </c>
      <c r="CG89" s="104">
        <f>ROUND(VLOOKUP($B89,'[4]3.ข้อมูลงบทดลองปัจจุบัน'!$A$5:$CL$846,84,0),2)</f>
        <v>214392</v>
      </c>
      <c r="CH89" s="104">
        <f>ROUND(VLOOKUP($B89,'[4]3.ข้อมูลงบทดลองปัจจุบัน'!$A$5:$CL$846,85,0),2)</f>
        <v>209709.14</v>
      </c>
      <c r="CI89" s="104">
        <f>ROUND(VLOOKUP($B89,'[4]3.ข้อมูลงบทดลองปัจจุบัน'!$A$5:$CL$846,86,0),2)</f>
        <v>234907</v>
      </c>
      <c r="CJ89" s="104">
        <f>ROUND(VLOOKUP($B89,'[4]3.ข้อมูลงบทดลองปัจจุบัน'!$A$5:$CL$846,87,0),2)</f>
        <v>153756</v>
      </c>
      <c r="CK89" s="104">
        <f>ROUND(VLOOKUP($B89,'[4]3.ข้อมูลงบทดลองปัจจุบัน'!$A$5:$CL$846,88,0),2)</f>
        <v>775776</v>
      </c>
      <c r="CL89" s="104">
        <f>ROUND(VLOOKUP($B89,'[4]3.ข้อมูลงบทดลองปัจจุบัน'!$A$5:$CL$846,89,0),2)</f>
        <v>174258</v>
      </c>
      <c r="CM89" s="104">
        <f>ROUND(VLOOKUP($B89,'[4]3.ข้อมูลงบทดลองปัจจุบัน'!$A$5:$CL$846,90,0),2)</f>
        <v>181552</v>
      </c>
      <c r="CO89" s="97"/>
    </row>
    <row r="90" spans="1:93" x14ac:dyDescent="0.7">
      <c r="A90" s="18" t="s">
        <v>497</v>
      </c>
      <c r="B90" s="18" t="s">
        <v>570</v>
      </c>
      <c r="C90" s="19" t="s">
        <v>571</v>
      </c>
      <c r="D90" s="104">
        <f>ROUND(VLOOKUP($B90,'[4]3.ข้อมูลงบทดลองปัจจุบัน'!$A$5:$CL$846,3,0),2)</f>
        <v>0</v>
      </c>
      <c r="E90" s="104">
        <f>ROUND(VLOOKUP($B90,'[4]3.ข้อมูลงบทดลองปัจจุบัน'!$A$5:$CL$846,4,0),2)</f>
        <v>0</v>
      </c>
      <c r="F90" s="104">
        <f>ROUND(VLOOKUP($B90,'[4]3.ข้อมูลงบทดลองปัจจุบัน'!$A$5:$CL$846,5,0),2)</f>
        <v>0</v>
      </c>
      <c r="G90" s="104">
        <f>ROUND(VLOOKUP($B90,'[4]3.ข้อมูลงบทดลองปัจจุบัน'!$A$5:$CL$846,6,0),2)</f>
        <v>0</v>
      </c>
      <c r="H90" s="104">
        <f>ROUND(VLOOKUP($B90,'[4]3.ข้อมูลงบทดลองปัจจุบัน'!$A$5:$CL$846,7,0),2)</f>
        <v>0</v>
      </c>
      <c r="I90" s="104">
        <f>ROUND(VLOOKUP($B90,'[4]3.ข้อมูลงบทดลองปัจจุบัน'!$A$5:$CL$846,8,0),2)</f>
        <v>0</v>
      </c>
      <c r="J90" s="104">
        <f>ROUND(VLOOKUP($B90,'[4]3.ข้อมูลงบทดลองปัจจุบัน'!$A$5:$CL$846,9,0),2)</f>
        <v>0</v>
      </c>
      <c r="K90" s="104">
        <f>ROUND(VLOOKUP($B90,'[4]3.ข้อมูลงบทดลองปัจจุบัน'!$A$5:$CL$846,10,0),2)</f>
        <v>0</v>
      </c>
      <c r="L90" s="104">
        <f>ROUND(VLOOKUP($B90,'[4]3.ข้อมูลงบทดลองปัจจุบัน'!$A$5:$CL$846,11,0),2)</f>
        <v>0</v>
      </c>
      <c r="M90" s="104">
        <f>ROUND(VLOOKUP($B90,'[4]3.ข้อมูลงบทดลองปัจจุบัน'!$A$5:$CL$846,12,0),2)</f>
        <v>0</v>
      </c>
      <c r="N90" s="104">
        <f>ROUND(VLOOKUP($B90,'[4]3.ข้อมูลงบทดลองปัจจุบัน'!$A$5:$CL$846,13,0),2)</f>
        <v>0</v>
      </c>
      <c r="O90" s="104">
        <f>ROUND(VLOOKUP($B90,'[4]3.ข้อมูลงบทดลองปัจจุบัน'!$A$5:$CL$846,14,0),2)</f>
        <v>0</v>
      </c>
      <c r="P90" s="104">
        <f>ROUND(VLOOKUP($B90,'[4]3.ข้อมูลงบทดลองปัจจุบัน'!$A$5:$CL$846,15,0),2)</f>
        <v>0</v>
      </c>
      <c r="Q90" s="104">
        <f>ROUND(VLOOKUP($B90,'[4]3.ข้อมูลงบทดลองปัจจุบัน'!$A$5:$CL$846,16,0),2)</f>
        <v>0</v>
      </c>
      <c r="R90" s="104">
        <f>ROUND(VLOOKUP($B90,'[4]3.ข้อมูลงบทดลองปัจจุบัน'!$A$5:$CL$846,17,0),2)</f>
        <v>0</v>
      </c>
      <c r="S90" s="104">
        <f>ROUND(VLOOKUP($B90,'[4]3.ข้อมูลงบทดลองปัจจุบัน'!$A$5:$CL$846,18,0),2)</f>
        <v>0</v>
      </c>
      <c r="T90" s="104">
        <f>ROUND(VLOOKUP($B90,'[4]3.ข้อมูลงบทดลองปัจจุบัน'!$A$5:$CL$846,19,0),2)</f>
        <v>0</v>
      </c>
      <c r="U90" s="104">
        <f>ROUND(VLOOKUP($B90,'[4]3.ข้อมูลงบทดลองปัจจุบัน'!$A$5:$CL$846,20,0),2)</f>
        <v>0</v>
      </c>
      <c r="V90" s="104">
        <f>ROUND(VLOOKUP($B90,'[4]3.ข้อมูลงบทดลองปัจจุบัน'!$A$5:$CL$846,21,0),2)</f>
        <v>0</v>
      </c>
      <c r="W90" s="104">
        <f>ROUND(VLOOKUP($B90,'[4]3.ข้อมูลงบทดลองปัจจุบัน'!$A$5:$CL$846,22,0),2)</f>
        <v>0</v>
      </c>
      <c r="X90" s="104">
        <f>ROUND(VLOOKUP($B90,'[4]3.ข้อมูลงบทดลองปัจจุบัน'!$A$5:$CL$846,23,0),2)</f>
        <v>36000</v>
      </c>
      <c r="Y90" s="104">
        <f>ROUND(VLOOKUP($B90,'[4]3.ข้อมูลงบทดลองปัจจุบัน'!$A$5:$CL$846,24,0),2)</f>
        <v>0</v>
      </c>
      <c r="Z90" s="104">
        <f>ROUND(VLOOKUP($B90,'[4]3.ข้อมูลงบทดลองปัจจุบัน'!$A$5:$CL$846,25,0),2)</f>
        <v>0</v>
      </c>
      <c r="AA90" s="104">
        <f>ROUND(VLOOKUP($B90,'[4]3.ข้อมูลงบทดลองปัจจุบัน'!$A$5:$CL$846,26,0),2)</f>
        <v>0</v>
      </c>
      <c r="AB90" s="104">
        <f>ROUND(VLOOKUP($B90,'[4]3.ข้อมูลงบทดลองปัจจุบัน'!$A$5:$CL$846,27,0),2)</f>
        <v>0</v>
      </c>
      <c r="AC90" s="104">
        <f>ROUND(VLOOKUP($B90,'[4]3.ข้อมูลงบทดลองปัจจุบัน'!$A$5:$CL$846,28,0),2)</f>
        <v>0</v>
      </c>
      <c r="AD90" s="104">
        <f>ROUND(VLOOKUP($B90,'[4]3.ข้อมูลงบทดลองปัจจุบัน'!$A$5:$CL$846,29,0),2)</f>
        <v>0</v>
      </c>
      <c r="AE90" s="104">
        <f>ROUND(VLOOKUP($B90,'[4]3.ข้อมูลงบทดลองปัจจุบัน'!$A$5:$CL$846,30,0),2)</f>
        <v>0</v>
      </c>
      <c r="AF90" s="104">
        <f>ROUND(VLOOKUP($B90,'[4]3.ข้อมูลงบทดลองปัจจุบัน'!$A$5:$CL$846,31,0),2)</f>
        <v>0</v>
      </c>
      <c r="AG90" s="104">
        <f>ROUND(VLOOKUP($B90,'[4]3.ข้อมูลงบทดลองปัจจุบัน'!$A$5:$CL$846,32,0),2)</f>
        <v>0</v>
      </c>
      <c r="AH90" s="104">
        <f>ROUND(VLOOKUP($B90,'[4]3.ข้อมูลงบทดลองปัจจุบัน'!$A$5:$CL$846,33,0),2)</f>
        <v>0</v>
      </c>
      <c r="AI90" s="104">
        <f>ROUND(VLOOKUP($B90,'[4]3.ข้อมูลงบทดลองปัจจุบัน'!$A$5:$CL$846,34,0),2)</f>
        <v>0</v>
      </c>
      <c r="AJ90" s="104">
        <f>ROUND(VLOOKUP($B90,'[4]3.ข้อมูลงบทดลองปัจจุบัน'!$A$5:$CL$846,35,0),2)</f>
        <v>0</v>
      </c>
      <c r="AK90" s="104">
        <f>ROUND(VLOOKUP($B90,'[4]3.ข้อมูลงบทดลองปัจจุบัน'!$A$5:$CL$846,36,0),2)</f>
        <v>0</v>
      </c>
      <c r="AL90" s="104">
        <f>ROUND(VLOOKUP($B90,'[4]3.ข้อมูลงบทดลองปัจจุบัน'!$A$5:$CL$846,37,0),2)</f>
        <v>0</v>
      </c>
      <c r="AM90" s="104">
        <f>ROUND(VLOOKUP($B90,'[4]3.ข้อมูลงบทดลองปัจจุบัน'!$A$5:$CL$846,38,0),2)</f>
        <v>0</v>
      </c>
      <c r="AN90" s="104">
        <f>ROUND(VLOOKUP($B90,'[4]3.ข้อมูลงบทดลองปัจจุบัน'!$A$5:$CL$846,39,0),2)</f>
        <v>0</v>
      </c>
      <c r="AO90" s="104">
        <f>ROUND(VLOOKUP($B90,'[4]3.ข้อมูลงบทดลองปัจจุบัน'!$A$5:$CL$846,40,0),2)</f>
        <v>0</v>
      </c>
      <c r="AP90" s="104">
        <f>ROUND(VLOOKUP($B90,'[4]3.ข้อมูลงบทดลองปัจจุบัน'!$A$5:$CL$846,41,0),2)</f>
        <v>0</v>
      </c>
      <c r="AQ90" s="104">
        <f>ROUND(VLOOKUP($B90,'[4]3.ข้อมูลงบทดลองปัจจุบัน'!$A$5:$CL$846,42,0),2)</f>
        <v>0</v>
      </c>
      <c r="AR90" s="104">
        <f>ROUND(VLOOKUP($B90,'[4]3.ข้อมูลงบทดลองปัจจุบัน'!$A$5:$CL$846,43,0),2)</f>
        <v>0</v>
      </c>
      <c r="AS90" s="104">
        <f>ROUND(VLOOKUP($B90,'[4]3.ข้อมูลงบทดลองปัจจุบัน'!$A$5:$CL$846,44,0),2)</f>
        <v>0</v>
      </c>
      <c r="AT90" s="104">
        <f>ROUND(VLOOKUP($B90,'[4]3.ข้อมูลงบทดลองปัจจุบัน'!$A$5:$CL$846,45,0),2)</f>
        <v>0</v>
      </c>
      <c r="AU90" s="104">
        <f>ROUND(VLOOKUP($B90,'[4]3.ข้อมูลงบทดลองปัจจุบัน'!$A$5:$CL$846,46,0),2)</f>
        <v>0</v>
      </c>
      <c r="AV90" s="104">
        <f>ROUND(VLOOKUP($B90,'[4]3.ข้อมูลงบทดลองปัจจุบัน'!$A$5:$CL$846,47,0),2)</f>
        <v>0</v>
      </c>
      <c r="AW90" s="104">
        <f>ROUND(VLOOKUP($B90,'[4]3.ข้อมูลงบทดลองปัจจุบัน'!$A$5:$CL$846,48,0),2)</f>
        <v>0</v>
      </c>
      <c r="AX90" s="104">
        <f>ROUND(VLOOKUP($B90,'[4]3.ข้อมูลงบทดลองปัจจุบัน'!$A$5:$CL$846,49,0),2)</f>
        <v>0</v>
      </c>
      <c r="AY90" s="104">
        <f>ROUND(VLOOKUP($B90,'[4]3.ข้อมูลงบทดลองปัจจุบัน'!$A$5:$CL$846,50,0),2)</f>
        <v>0</v>
      </c>
      <c r="AZ90" s="104">
        <f>ROUND(VLOOKUP($B90,'[4]3.ข้อมูลงบทดลองปัจจุบัน'!$A$5:$CL$846,51,0),2)</f>
        <v>0</v>
      </c>
      <c r="BA90" s="104">
        <f>ROUND(VLOOKUP($B90,'[4]3.ข้อมูลงบทดลองปัจจุบัน'!$A$5:$CL$846,52,0),2)</f>
        <v>0</v>
      </c>
      <c r="BB90" s="104">
        <f>ROUND(VLOOKUP($B90,'[4]3.ข้อมูลงบทดลองปัจจุบัน'!$A$5:$CL$846,53,0),2)</f>
        <v>0</v>
      </c>
      <c r="BC90" s="104">
        <f>ROUND(VLOOKUP($B90,'[4]3.ข้อมูลงบทดลองปัจจุบัน'!$A$5:$CL$846,54,0),2)</f>
        <v>0</v>
      </c>
      <c r="BD90" s="104">
        <f>ROUND(VLOOKUP($B90,'[4]3.ข้อมูลงบทดลองปัจจุบัน'!$A$5:$CL$846,55,0),2)</f>
        <v>0</v>
      </c>
      <c r="BE90" s="104">
        <f>ROUND(VLOOKUP($B90,'[4]3.ข้อมูลงบทดลองปัจจุบัน'!$A$5:$CL$846,56,0),2)</f>
        <v>0</v>
      </c>
      <c r="BF90" s="104">
        <f>ROUND(VLOOKUP($B90,'[4]3.ข้อมูลงบทดลองปัจจุบัน'!$A$5:$CL$846,57,0),2)</f>
        <v>0</v>
      </c>
      <c r="BG90" s="104">
        <f>ROUND(VLOOKUP($B90,'[4]3.ข้อมูลงบทดลองปัจจุบัน'!$A$5:$CL$846,58,0),2)</f>
        <v>0</v>
      </c>
      <c r="BH90" s="104">
        <f>ROUND(VLOOKUP($B90,'[4]3.ข้อมูลงบทดลองปัจจุบัน'!$A$5:$CL$846,59,0),2)</f>
        <v>0</v>
      </c>
      <c r="BI90" s="104">
        <f>ROUND(VLOOKUP($B90,'[4]3.ข้อมูลงบทดลองปัจจุบัน'!$A$5:$CL$846,60,0),2)</f>
        <v>0</v>
      </c>
      <c r="BJ90" s="104">
        <f>ROUND(VLOOKUP($B90,'[4]3.ข้อมูลงบทดลองปัจจุบัน'!$A$5:$CL$846,61,0),2)</f>
        <v>0</v>
      </c>
      <c r="BK90" s="104">
        <f>ROUND(VLOOKUP($B90,'[4]3.ข้อมูลงบทดลองปัจจุบัน'!$A$5:$CL$846,62,0),2)</f>
        <v>0</v>
      </c>
      <c r="BL90" s="104">
        <f>ROUND(VLOOKUP($B90,'[4]3.ข้อมูลงบทดลองปัจจุบัน'!$A$5:$CL$846,63,0),2)</f>
        <v>0</v>
      </c>
      <c r="BM90" s="104">
        <f>ROUND(VLOOKUP($B90,'[4]3.ข้อมูลงบทดลองปัจจุบัน'!$A$5:$CL$846,64,0),2)</f>
        <v>0</v>
      </c>
      <c r="BN90" s="104">
        <f>ROUND(VLOOKUP($B90,'[4]3.ข้อมูลงบทดลองปัจจุบัน'!$A$5:$CL$846,65,0),2)</f>
        <v>0</v>
      </c>
      <c r="BO90" s="104">
        <f>ROUND(VLOOKUP($B90,'[4]3.ข้อมูลงบทดลองปัจจุบัน'!$A$5:$CL$846,66,0),2)</f>
        <v>0</v>
      </c>
      <c r="BP90" s="104">
        <f>ROUND(VLOOKUP($B90,'[4]3.ข้อมูลงบทดลองปัจจุบัน'!$A$5:$CL$846,67,0),2)</f>
        <v>0</v>
      </c>
      <c r="BQ90" s="104">
        <f>ROUND(VLOOKUP($B90,'[4]3.ข้อมูลงบทดลองปัจจุบัน'!$A$5:$CL$846,68,0),2)</f>
        <v>0</v>
      </c>
      <c r="BR90" s="104">
        <f>ROUND(VLOOKUP($B90,'[4]3.ข้อมูลงบทดลองปัจจุบัน'!$A$5:$CL$846,69,0),2)</f>
        <v>0</v>
      </c>
      <c r="BS90" s="104">
        <f>ROUND(VLOOKUP($B90,'[4]3.ข้อมูลงบทดลองปัจจุบัน'!$A$5:$CL$846,70,0),2)</f>
        <v>81600</v>
      </c>
      <c r="BT90" s="104">
        <f>ROUND(VLOOKUP($B90,'[4]3.ข้อมูลงบทดลองปัจจุบัน'!$A$5:$CL$846,71,0),2)</f>
        <v>0</v>
      </c>
      <c r="BU90" s="104">
        <f>ROUND(VLOOKUP($B90,'[4]3.ข้อมูลงบทดลองปัจจุบัน'!$A$5:$CL$846,72,0),2)</f>
        <v>0</v>
      </c>
      <c r="BV90" s="104">
        <f>ROUND(VLOOKUP($B90,'[4]3.ข้อมูลงบทดลองปัจจุบัน'!$A$5:$CL$846,73,0),2)</f>
        <v>0</v>
      </c>
      <c r="BW90" s="104">
        <f>ROUND(VLOOKUP($B90,'[4]3.ข้อมูลงบทดลองปัจจุบัน'!$A$5:$CL$846,74,0),2)</f>
        <v>0</v>
      </c>
      <c r="BX90" s="104">
        <f>ROUND(VLOOKUP($B90,'[4]3.ข้อมูลงบทดลองปัจจุบัน'!$A$5:$CL$846,75,0),2)</f>
        <v>0</v>
      </c>
      <c r="BY90" s="104">
        <f>ROUND(VLOOKUP($B90,'[4]3.ข้อมูลงบทดลองปัจจุบัน'!$A$5:$CL$846,76,0),2)</f>
        <v>0</v>
      </c>
      <c r="BZ90" s="104">
        <f>ROUND(VLOOKUP($B90,'[4]3.ข้อมูลงบทดลองปัจจุบัน'!$A$5:$CL$846,77,0),2)</f>
        <v>0</v>
      </c>
      <c r="CA90" s="104">
        <f>ROUND(VLOOKUP($B90,'[4]3.ข้อมูลงบทดลองปัจจุบัน'!$A$5:$CL$846,78,0),2)</f>
        <v>0</v>
      </c>
      <c r="CB90" s="104">
        <f>ROUND(VLOOKUP($B90,'[4]3.ข้อมูลงบทดลองปัจจุบัน'!$A$5:$CL$846,79,0),2)</f>
        <v>0</v>
      </c>
      <c r="CC90" s="104">
        <f>ROUND(VLOOKUP($B90,'[4]3.ข้อมูลงบทดลองปัจจุบัน'!$A$5:$CL$846,80,0),2)</f>
        <v>0</v>
      </c>
      <c r="CD90" s="104">
        <f>ROUND(VLOOKUP($B90,'[4]3.ข้อมูลงบทดลองปัจจุบัน'!$A$5:$CL$846,81,0),2)</f>
        <v>0</v>
      </c>
      <c r="CE90" s="104">
        <f>ROUND(VLOOKUP($B90,'[4]3.ข้อมูลงบทดลองปัจจุบัน'!$A$5:$CL$846,82,0),2)</f>
        <v>0</v>
      </c>
      <c r="CF90" s="104">
        <f>ROUND(VLOOKUP($B90,'[4]3.ข้อมูลงบทดลองปัจจุบัน'!$A$5:$CL$846,83,0),2)</f>
        <v>0</v>
      </c>
      <c r="CG90" s="104">
        <f>ROUND(VLOOKUP($B90,'[4]3.ข้อมูลงบทดลองปัจจุบัน'!$A$5:$CL$846,84,0),2)</f>
        <v>0</v>
      </c>
      <c r="CH90" s="104">
        <f>ROUND(VLOOKUP($B90,'[4]3.ข้อมูลงบทดลองปัจจุบัน'!$A$5:$CL$846,85,0),2)</f>
        <v>0</v>
      </c>
      <c r="CI90" s="104">
        <f>ROUND(VLOOKUP($B90,'[4]3.ข้อมูลงบทดลองปัจจุบัน'!$A$5:$CL$846,86,0),2)</f>
        <v>0</v>
      </c>
      <c r="CJ90" s="104">
        <f>ROUND(VLOOKUP($B90,'[4]3.ข้อมูลงบทดลองปัจจุบัน'!$A$5:$CL$846,87,0),2)</f>
        <v>0</v>
      </c>
      <c r="CK90" s="104">
        <f>ROUND(VLOOKUP($B90,'[4]3.ข้อมูลงบทดลองปัจจุบัน'!$A$5:$CL$846,88,0),2)</f>
        <v>0</v>
      </c>
      <c r="CL90" s="104">
        <f>ROUND(VLOOKUP($B90,'[4]3.ข้อมูลงบทดลองปัจจุบัน'!$A$5:$CL$846,89,0),2)</f>
        <v>0</v>
      </c>
      <c r="CM90" s="104">
        <f>ROUND(VLOOKUP($B90,'[4]3.ข้อมูลงบทดลองปัจจุบัน'!$A$5:$CL$846,90,0),2)</f>
        <v>0</v>
      </c>
      <c r="CO90" s="97"/>
    </row>
    <row r="91" spans="1:93" x14ac:dyDescent="0.7">
      <c r="A91" s="18" t="s">
        <v>497</v>
      </c>
      <c r="B91" s="18" t="s">
        <v>572</v>
      </c>
      <c r="C91" s="19" t="s">
        <v>573</v>
      </c>
      <c r="D91" s="104">
        <f>ROUND(VLOOKUP($B91,'[4]3.ข้อมูลงบทดลองปัจจุบัน'!$A$5:$CL$846,3,0),2)</f>
        <v>420354.8</v>
      </c>
      <c r="E91" s="104">
        <f>ROUND(VLOOKUP($B91,'[4]3.ข้อมูลงบทดลองปัจจุบัน'!$A$5:$CL$846,4,0),2)</f>
        <v>0</v>
      </c>
      <c r="F91" s="104">
        <f>ROUND(VLOOKUP($B91,'[4]3.ข้อมูลงบทดลองปัจจุบัน'!$A$5:$CL$846,5,0),2)</f>
        <v>43687.6</v>
      </c>
      <c r="G91" s="104">
        <f>ROUND(VLOOKUP($B91,'[4]3.ข้อมูลงบทดลองปัจจุบัน'!$A$5:$CL$846,6,0),2)</f>
        <v>19338.2</v>
      </c>
      <c r="H91" s="104">
        <f>ROUND(VLOOKUP($B91,'[4]3.ข้อมูลงบทดลองปัจจุบัน'!$A$5:$CL$846,7,0),2)</f>
        <v>0</v>
      </c>
      <c r="I91" s="104">
        <f>ROUND(VLOOKUP($B91,'[4]3.ข้อมูลงบทดลองปัจจุบัน'!$A$5:$CL$846,8,0),2)</f>
        <v>83432.399999999994</v>
      </c>
      <c r="J91" s="104">
        <f>ROUND(VLOOKUP($B91,'[4]3.ข้อมูลงบทดลองปัจจุบัน'!$A$5:$CL$846,9,0),2)</f>
        <v>29550</v>
      </c>
      <c r="K91" s="104">
        <f>ROUND(VLOOKUP($B91,'[4]3.ข้อมูลงบทดลองปัจจุบัน'!$A$5:$CL$846,10,0),2)</f>
        <v>62868.2</v>
      </c>
      <c r="L91" s="104">
        <f>ROUND(VLOOKUP($B91,'[4]3.ข้อมูลงบทดลองปัจจุบัน'!$A$5:$CL$846,11,0),2)</f>
        <v>62076.6</v>
      </c>
      <c r="M91" s="104">
        <f>ROUND(VLOOKUP($B91,'[4]3.ข้อมูลงบทดลองปัจจุบัน'!$A$5:$CL$846,12,0),2)</f>
        <v>43185.89</v>
      </c>
      <c r="N91" s="104">
        <f>ROUND(VLOOKUP($B91,'[4]3.ข้อมูลงบทดลองปัจจุบัน'!$A$5:$CL$846,13,0),2)</f>
        <v>32669</v>
      </c>
      <c r="O91" s="104">
        <f>ROUND(VLOOKUP($B91,'[4]3.ข้อมูลงบทดลองปัจจุบัน'!$A$5:$CL$846,14,0),2)</f>
        <v>0</v>
      </c>
      <c r="P91" s="104">
        <f>ROUND(VLOOKUP($B91,'[4]3.ข้อมูลงบทดลองปัจจุบัน'!$A$5:$CL$846,15,0),2)</f>
        <v>83741.679999999993</v>
      </c>
      <c r="Q91" s="104">
        <f>ROUND(VLOOKUP($B91,'[4]3.ข้อมูลงบทดลองปัจจุบัน'!$A$5:$CL$846,16,0),2)</f>
        <v>0</v>
      </c>
      <c r="R91" s="104">
        <f>ROUND(VLOOKUP($B91,'[4]3.ข้อมูลงบทดลองปัจจุบัน'!$A$5:$CL$846,17,0),2)</f>
        <v>19978</v>
      </c>
      <c r="S91" s="104">
        <f>ROUND(VLOOKUP($B91,'[4]3.ข้อมูลงบทดลองปัจจุบัน'!$A$5:$CL$846,18,0),2)</f>
        <v>53622.7</v>
      </c>
      <c r="T91" s="104">
        <f>ROUND(VLOOKUP($B91,'[4]3.ข้อมูลงบทดลองปัจจุบัน'!$A$5:$CL$846,19,0),2)</f>
        <v>0</v>
      </c>
      <c r="U91" s="104">
        <f>ROUND(VLOOKUP($B91,'[4]3.ข้อมูลงบทดลองปัจจุบัน'!$A$5:$CL$846,20,0),2)</f>
        <v>0</v>
      </c>
      <c r="V91" s="104">
        <f>ROUND(VLOOKUP($B91,'[4]3.ข้อมูลงบทดลองปัจจุบัน'!$A$5:$CL$846,21,0),2)</f>
        <v>0</v>
      </c>
      <c r="W91" s="104">
        <f>ROUND(VLOOKUP($B91,'[4]3.ข้อมูลงบทดลองปัจจุบัน'!$A$5:$CL$846,22,0),2)</f>
        <v>0</v>
      </c>
      <c r="X91" s="104">
        <f>ROUND(VLOOKUP($B91,'[4]3.ข้อมูลงบทดลองปัจจุบัน'!$A$5:$CL$846,23,0),2)</f>
        <v>174686.2</v>
      </c>
      <c r="Y91" s="104">
        <f>ROUND(VLOOKUP($B91,'[4]3.ข้อมูลงบทดลองปัจจุบัน'!$A$5:$CL$846,24,0),2)</f>
        <v>0</v>
      </c>
      <c r="Z91" s="104">
        <f>ROUND(VLOOKUP($B91,'[4]3.ข้อมูลงบทดลองปัจจุบัน'!$A$5:$CL$846,25,0),2)</f>
        <v>0</v>
      </c>
      <c r="AA91" s="104">
        <f>ROUND(VLOOKUP($B91,'[4]3.ข้อมูลงบทดลองปัจจุบัน'!$A$5:$CL$846,26,0),2)</f>
        <v>0</v>
      </c>
      <c r="AB91" s="104">
        <f>ROUND(VLOOKUP($B91,'[4]3.ข้อมูลงบทดลองปัจจุบัน'!$A$5:$CL$846,27,0),2)</f>
        <v>16641.8</v>
      </c>
      <c r="AC91" s="104">
        <f>ROUND(VLOOKUP($B91,'[4]3.ข้อมูลงบทดลองปัจจุบัน'!$A$5:$CL$846,28,0),2)</f>
        <v>21811.200000000001</v>
      </c>
      <c r="AD91" s="104">
        <f>ROUND(VLOOKUP($B91,'[4]3.ข้อมูลงบทดลองปัจจุบัน'!$A$5:$CL$846,29,0),2)</f>
        <v>0</v>
      </c>
      <c r="AE91" s="104">
        <f>ROUND(VLOOKUP($B91,'[4]3.ข้อมูลงบทดลองปัจจุบัน'!$A$5:$CL$846,30,0),2)</f>
        <v>52856.800000000003</v>
      </c>
      <c r="AF91" s="104">
        <f>ROUND(VLOOKUP($B91,'[4]3.ข้อมูลงบทดลองปัจจุบัน'!$A$5:$CL$846,31,0),2)</f>
        <v>0</v>
      </c>
      <c r="AG91" s="104">
        <f>ROUND(VLOOKUP($B91,'[4]3.ข้อมูลงบทดลองปัจจุบัน'!$A$5:$CL$846,32,0),2)</f>
        <v>0</v>
      </c>
      <c r="AH91" s="104">
        <f>ROUND(VLOOKUP($B91,'[4]3.ข้อมูลงบทดลองปัจจุบัน'!$A$5:$CL$846,33,0),2)</f>
        <v>0</v>
      </c>
      <c r="AI91" s="104">
        <f>ROUND(VLOOKUP($B91,'[4]3.ข้อมูลงบทดลองปัจจุบัน'!$A$5:$CL$846,34,0),2)</f>
        <v>9865</v>
      </c>
      <c r="AJ91" s="104">
        <f>ROUND(VLOOKUP($B91,'[4]3.ข้อมูลงบทดลองปัจจุบัน'!$A$5:$CL$846,35,0),2)</f>
        <v>0</v>
      </c>
      <c r="AK91" s="104">
        <f>ROUND(VLOOKUP($B91,'[4]3.ข้อมูลงบทดลองปัจจุบัน'!$A$5:$CL$846,36,0),2)</f>
        <v>2173.6</v>
      </c>
      <c r="AL91" s="104">
        <f>ROUND(VLOOKUP($B91,'[4]3.ข้อมูลงบทดลองปัจจุบัน'!$A$5:$CL$846,37,0),2)</f>
        <v>406297.76</v>
      </c>
      <c r="AM91" s="104">
        <f>ROUND(VLOOKUP($B91,'[4]3.ข้อมูลงบทดลองปัจจุบัน'!$A$5:$CL$846,38,0),2)</f>
        <v>0</v>
      </c>
      <c r="AN91" s="104">
        <f>ROUND(VLOOKUP($B91,'[4]3.ข้อมูลงบทดลองปัจจุบัน'!$A$5:$CL$846,39,0),2)</f>
        <v>0</v>
      </c>
      <c r="AO91" s="104">
        <f>ROUND(VLOOKUP($B91,'[4]3.ข้อมูลงบทดลองปัจจุบัน'!$A$5:$CL$846,40,0),2)</f>
        <v>33419</v>
      </c>
      <c r="AP91" s="104">
        <f>ROUND(VLOOKUP($B91,'[4]3.ข้อมูลงบทดลองปัจจุบัน'!$A$5:$CL$846,41,0),2)</f>
        <v>70144.800000000003</v>
      </c>
      <c r="AQ91" s="104">
        <f>ROUND(VLOOKUP($B91,'[4]3.ข้อมูลงบทดลองปัจจุบัน'!$A$5:$CL$846,42,0),2)</f>
        <v>56861.2</v>
      </c>
      <c r="AR91" s="104">
        <f>ROUND(VLOOKUP($B91,'[4]3.ข้อมูลงบทดลองปัจจุบัน'!$A$5:$CL$846,43,0),2)</f>
        <v>0</v>
      </c>
      <c r="AS91" s="104">
        <f>ROUND(VLOOKUP($B91,'[4]3.ข้อมูลงบทดลองปัจจุบัน'!$A$5:$CL$846,44,0),2)</f>
        <v>49367.6</v>
      </c>
      <c r="AT91" s="104">
        <f>ROUND(VLOOKUP($B91,'[4]3.ข้อมูลงบทดลองปัจจุบัน'!$A$5:$CL$846,45,0),2)</f>
        <v>8225.2000000000007</v>
      </c>
      <c r="AU91" s="104">
        <f>ROUND(VLOOKUP($B91,'[4]3.ข้อมูลงบทดลองปัจจุบัน'!$A$5:$CL$846,46,0),2)</f>
        <v>0</v>
      </c>
      <c r="AV91" s="104">
        <f>ROUND(VLOOKUP($B91,'[4]3.ข้อมูลงบทดลองปัจจุบัน'!$A$5:$CL$846,47,0),2)</f>
        <v>0</v>
      </c>
      <c r="AW91" s="104">
        <f>ROUND(VLOOKUP($B91,'[4]3.ข้อมูลงบทดลองปัจจุบัน'!$A$5:$CL$846,48,0),2)</f>
        <v>0</v>
      </c>
      <c r="AX91" s="104">
        <f>ROUND(VLOOKUP($B91,'[4]3.ข้อมูลงบทดลองปัจจุบัน'!$A$5:$CL$846,49,0),2)</f>
        <v>0</v>
      </c>
      <c r="AY91" s="104">
        <f>ROUND(VLOOKUP($B91,'[4]3.ข้อมูลงบทดลองปัจจุบัน'!$A$5:$CL$846,50,0),2)</f>
        <v>28976</v>
      </c>
      <c r="AZ91" s="104">
        <f>ROUND(VLOOKUP($B91,'[4]3.ข้อมูลงบทดลองปัจจุบัน'!$A$5:$CL$846,51,0),2)</f>
        <v>58869.2</v>
      </c>
      <c r="BA91" s="104">
        <f>ROUND(VLOOKUP($B91,'[4]3.ข้อมูลงบทดลองปัจจุบัน'!$A$5:$CL$846,52,0),2)</f>
        <v>59919.8</v>
      </c>
      <c r="BB91" s="104">
        <f>ROUND(VLOOKUP($B91,'[4]3.ข้อมูลงบทดลองปัจจุบัน'!$A$5:$CL$846,53,0),2)</f>
        <v>0</v>
      </c>
      <c r="BC91" s="104">
        <f>ROUND(VLOOKUP($B91,'[4]3.ข้อมูลงบทดลองปัจจุบัน'!$A$5:$CL$846,54,0),2)</f>
        <v>0</v>
      </c>
      <c r="BD91" s="104">
        <f>ROUND(VLOOKUP($B91,'[4]3.ข้อมูลงบทดลองปัจจุบัน'!$A$5:$CL$846,55,0),2)</f>
        <v>277737.25</v>
      </c>
      <c r="BE91" s="104">
        <f>ROUND(VLOOKUP($B91,'[4]3.ข้อมูลงบทดลองปัจจุบัน'!$A$5:$CL$846,56,0),2)</f>
        <v>118453.16</v>
      </c>
      <c r="BF91" s="104">
        <f>ROUND(VLOOKUP($B91,'[4]3.ข้อมูลงบทดลองปัจจุบัน'!$A$5:$CL$846,57,0),2)</f>
        <v>0</v>
      </c>
      <c r="BG91" s="104">
        <f>ROUND(VLOOKUP($B91,'[4]3.ข้อมูลงบทดลองปัจจุบัน'!$A$5:$CL$846,58,0),2)</f>
        <v>34536.800000000003</v>
      </c>
      <c r="BH91" s="104">
        <f>ROUND(VLOOKUP($B91,'[4]3.ข้อมูลงบทดลองปัจจุบัน'!$A$5:$CL$846,59,0),2)</f>
        <v>119449.8</v>
      </c>
      <c r="BI91" s="104">
        <f>ROUND(VLOOKUP($B91,'[4]3.ข้อมูลงบทดลองปัจจุบัน'!$A$5:$CL$846,60,0),2)</f>
        <v>0</v>
      </c>
      <c r="BJ91" s="104">
        <f>ROUND(VLOOKUP($B91,'[4]3.ข้อมูลงบทดลองปัจจุบัน'!$A$5:$CL$846,61,0),2)</f>
        <v>0</v>
      </c>
      <c r="BK91" s="104">
        <f>ROUND(VLOOKUP($B91,'[4]3.ข้อมูลงบทดลองปัจจุบัน'!$A$5:$CL$846,62,0),2)</f>
        <v>10487.8</v>
      </c>
      <c r="BL91" s="104">
        <f>ROUND(VLOOKUP($B91,'[4]3.ข้อมูลงบทดลองปัจจุบัน'!$A$5:$CL$846,63,0),2)</f>
        <v>18989</v>
      </c>
      <c r="BM91" s="104">
        <f>ROUND(VLOOKUP($B91,'[4]3.ข้อมูลงบทดลองปัจจุบัน'!$A$5:$CL$846,64,0),2)</f>
        <v>198475.6</v>
      </c>
      <c r="BN91" s="104">
        <f>ROUND(VLOOKUP($B91,'[4]3.ข้อมูลงบทดลองปัจจุบัน'!$A$5:$CL$846,65,0),2)</f>
        <v>52684</v>
      </c>
      <c r="BO91" s="104">
        <f>ROUND(VLOOKUP($B91,'[4]3.ข้อมูลงบทดลองปัจจุบัน'!$A$5:$CL$846,66,0),2)</f>
        <v>12889.2</v>
      </c>
      <c r="BP91" s="104">
        <f>ROUND(VLOOKUP($B91,'[4]3.ข้อมูลงบทดลองปัจจุบัน'!$A$5:$CL$846,67,0),2)</f>
        <v>0</v>
      </c>
      <c r="BQ91" s="104">
        <f>ROUND(VLOOKUP($B91,'[4]3.ข้อมูลงบทดลองปัจจุบัน'!$A$5:$CL$846,68,0),2)</f>
        <v>0</v>
      </c>
      <c r="BR91" s="104">
        <f>ROUND(VLOOKUP($B91,'[4]3.ข้อมูลงบทดลองปัจจุบัน'!$A$5:$CL$846,69,0),2)</f>
        <v>55787</v>
      </c>
      <c r="BS91" s="104">
        <f>ROUND(VLOOKUP($B91,'[4]3.ข้อมูลงบทดลองปัจจุบัน'!$A$5:$CL$846,70,0),2)</f>
        <v>609181.5</v>
      </c>
      <c r="BT91" s="104">
        <f>ROUND(VLOOKUP($B91,'[4]3.ข้อมูลงบทดลองปัจจุบัน'!$A$5:$CL$846,71,0),2)</f>
        <v>0</v>
      </c>
      <c r="BU91" s="104">
        <f>ROUND(VLOOKUP($B91,'[4]3.ข้อมูลงบทดลองปัจจุบัน'!$A$5:$CL$846,72,0),2)</f>
        <v>0</v>
      </c>
      <c r="BV91" s="104">
        <f>ROUND(VLOOKUP($B91,'[4]3.ข้อมูลงบทดลองปัจจุบัน'!$A$5:$CL$846,73,0),2)</f>
        <v>172879.4</v>
      </c>
      <c r="BW91" s="104">
        <f>ROUND(VLOOKUP($B91,'[4]3.ข้อมูลงบทดลองปัจจุบัน'!$A$5:$CL$846,74,0),2)</f>
        <v>0</v>
      </c>
      <c r="BX91" s="104">
        <f>ROUND(VLOOKUP($B91,'[4]3.ข้อมูลงบทดลองปัจจุบัน'!$A$5:$CL$846,75,0),2)</f>
        <v>0</v>
      </c>
      <c r="BY91" s="104">
        <f>ROUND(VLOOKUP($B91,'[4]3.ข้อมูลงบทดลองปัจจุบัน'!$A$5:$CL$846,76,0),2)</f>
        <v>83568.899999999994</v>
      </c>
      <c r="BZ91" s="104">
        <f>ROUND(VLOOKUP($B91,'[4]3.ข้อมูลงบทดลองปัจจุบัน'!$A$5:$CL$846,77,0),2)</f>
        <v>0</v>
      </c>
      <c r="CA91" s="104">
        <f>ROUND(VLOOKUP($B91,'[4]3.ข้อมูลงบทดลองปัจจุบัน'!$A$5:$CL$846,78,0),2)</f>
        <v>0</v>
      </c>
      <c r="CB91" s="104">
        <f>ROUND(VLOOKUP($B91,'[4]3.ข้อมูลงบทดลองปัจจุบัน'!$A$5:$CL$846,79,0),2)</f>
        <v>50893.84</v>
      </c>
      <c r="CC91" s="104">
        <f>ROUND(VLOOKUP($B91,'[4]3.ข้อมูลงบทดลองปัจจุบัน'!$A$5:$CL$846,80,0),2)</f>
        <v>0</v>
      </c>
      <c r="CD91" s="104">
        <f>ROUND(VLOOKUP($B91,'[4]3.ข้อมูลงบทดลองปัจจุบัน'!$A$5:$CL$846,81,0),2)</f>
        <v>0</v>
      </c>
      <c r="CE91" s="104">
        <f>ROUND(VLOOKUP($B91,'[4]3.ข้อมูลงบทดลองปัจจุบัน'!$A$5:$CL$846,82,0),2)</f>
        <v>0</v>
      </c>
      <c r="CF91" s="104">
        <f>ROUND(VLOOKUP($B91,'[4]3.ข้อมูลงบทดลองปัจจุบัน'!$A$5:$CL$846,83,0),2)</f>
        <v>0</v>
      </c>
      <c r="CG91" s="104">
        <f>ROUND(VLOOKUP($B91,'[4]3.ข้อมูลงบทดลองปัจจุบัน'!$A$5:$CL$846,84,0),2)</f>
        <v>0</v>
      </c>
      <c r="CH91" s="104">
        <f>ROUND(VLOOKUP($B91,'[4]3.ข้อมูลงบทดลองปัจจุบัน'!$A$5:$CL$846,85,0),2)</f>
        <v>0</v>
      </c>
      <c r="CI91" s="104">
        <f>ROUND(VLOOKUP($B91,'[4]3.ข้อมูลงบทดลองปัจจุบัน'!$A$5:$CL$846,86,0),2)</f>
        <v>0</v>
      </c>
      <c r="CJ91" s="104">
        <f>ROUND(VLOOKUP($B91,'[4]3.ข้อมูลงบทดลองปัจจุบัน'!$A$5:$CL$846,87,0),2)</f>
        <v>0</v>
      </c>
      <c r="CK91" s="104">
        <f>ROUND(VLOOKUP($B91,'[4]3.ข้อมูลงบทดลองปัจจุบัน'!$A$5:$CL$846,88,0),2)</f>
        <v>97186.4</v>
      </c>
      <c r="CL91" s="104">
        <f>ROUND(VLOOKUP($B91,'[4]3.ข้อมูลงบทดลองปัจจุบัน'!$A$5:$CL$846,89,0),2)</f>
        <v>0</v>
      </c>
      <c r="CM91" s="104">
        <f>ROUND(VLOOKUP($B91,'[4]3.ข้อมูลงบทดลองปัจจุบัน'!$A$5:$CL$846,90,0),2)</f>
        <v>7752.8</v>
      </c>
      <c r="CO91" s="97"/>
    </row>
    <row r="92" spans="1:93" x14ac:dyDescent="0.7">
      <c r="A92" s="18" t="s">
        <v>497</v>
      </c>
      <c r="B92" s="18" t="s">
        <v>574</v>
      </c>
      <c r="C92" s="19" t="s">
        <v>575</v>
      </c>
      <c r="D92" s="104">
        <f>ROUND(VLOOKUP($B92,'[4]3.ข้อมูลงบทดลองปัจจุบัน'!$A$5:$CL$846,3,0),2)</f>
        <v>9808847.4800000004</v>
      </c>
      <c r="E92" s="104">
        <f>ROUND(VLOOKUP($B92,'[4]3.ข้อมูลงบทดลองปัจจุบัน'!$A$5:$CL$846,4,0),2)</f>
        <v>112000</v>
      </c>
      <c r="F92" s="104">
        <f>ROUND(VLOOKUP($B92,'[4]3.ข้อมูลงบทดลองปัจจุบัน'!$A$5:$CL$846,5,0),2)</f>
        <v>591000</v>
      </c>
      <c r="G92" s="104">
        <f>ROUND(VLOOKUP($B92,'[4]3.ข้อมูลงบทดลองปัจจุบัน'!$A$5:$CL$846,6,0),2)</f>
        <v>872000</v>
      </c>
      <c r="H92" s="104">
        <f>ROUND(VLOOKUP($B92,'[4]3.ข้อมูลงบทดลองปัจจุบัน'!$A$5:$CL$846,7,0),2)</f>
        <v>81000</v>
      </c>
      <c r="I92" s="104">
        <f>ROUND(VLOOKUP($B92,'[4]3.ข้อมูลงบทดลองปัจจุบัน'!$A$5:$CL$846,8,0),2)</f>
        <v>170500</v>
      </c>
      <c r="J92" s="104">
        <f>ROUND(VLOOKUP($B92,'[4]3.ข้อมูลงบทดลองปัจจุบัน'!$A$5:$CL$846,9,0),2)</f>
        <v>1290000</v>
      </c>
      <c r="K92" s="104">
        <f>ROUND(VLOOKUP($B92,'[4]3.ข้อมูลงบทดลองปัจจุบัน'!$A$5:$CL$846,10,0),2)</f>
        <v>1796000</v>
      </c>
      <c r="L92" s="104">
        <f>ROUND(VLOOKUP($B92,'[4]3.ข้อมูลงบทดลองปัจจุบัน'!$A$5:$CL$846,11,0),2)</f>
        <v>691000</v>
      </c>
      <c r="M92" s="104">
        <f>ROUND(VLOOKUP($B92,'[4]3.ข้อมูลงบทดลองปัจจุบัน'!$A$5:$CL$846,12,0),2)</f>
        <v>718500</v>
      </c>
      <c r="N92" s="104">
        <f>ROUND(VLOOKUP($B92,'[4]3.ข้อมูลงบทดลองปัจจุบัน'!$A$5:$CL$846,13,0),2)</f>
        <v>2305000</v>
      </c>
      <c r="O92" s="104">
        <f>ROUND(VLOOKUP($B92,'[4]3.ข้อมูลงบทดลองปัจจุบัน'!$A$5:$CL$846,14,0),2)</f>
        <v>564000</v>
      </c>
      <c r="P92" s="104">
        <f>ROUND(VLOOKUP($B92,'[4]3.ข้อมูลงบทดลองปัจจุบัน'!$A$5:$CL$846,15,0),2)</f>
        <v>5501426.1900000004</v>
      </c>
      <c r="Q92" s="104">
        <f>ROUND(VLOOKUP($B92,'[4]3.ข้อมูลงบทดลองปัจจุบัน'!$A$5:$CL$846,16,0),2)</f>
        <v>656832</v>
      </c>
      <c r="R92" s="104">
        <f>ROUND(VLOOKUP($B92,'[4]3.ข้อมูลงบทดลองปัจจุบัน'!$A$5:$CL$846,17,0),2)</f>
        <v>1370000</v>
      </c>
      <c r="S92" s="104">
        <f>ROUND(VLOOKUP($B92,'[4]3.ข้อมูลงบทดลองปัจจุบัน'!$A$5:$CL$846,18,0),2)</f>
        <v>1161484</v>
      </c>
      <c r="T92" s="104">
        <f>ROUND(VLOOKUP($B92,'[4]3.ข้อมูลงบทดลองปัจจุบัน'!$A$5:$CL$846,19,0),2)</f>
        <v>929500</v>
      </c>
      <c r="U92" s="104">
        <f>ROUND(VLOOKUP($B92,'[4]3.ข้อมูลงบทดลองปัจจุบัน'!$A$5:$CL$846,20,0),2)</f>
        <v>829500</v>
      </c>
      <c r="V92" s="104">
        <f>ROUND(VLOOKUP($B92,'[4]3.ข้อมูลงบทดลองปัจจุบัน'!$A$5:$CL$846,21,0),2)</f>
        <v>702500</v>
      </c>
      <c r="W92" s="104">
        <f>ROUND(VLOOKUP($B92,'[4]3.ข้อมูลงบทดลองปัจจุบัน'!$A$5:$CL$846,22,0),2)</f>
        <v>470000</v>
      </c>
      <c r="X92" s="104">
        <f>ROUND(VLOOKUP($B92,'[4]3.ข้อมูลงบทดลองปัจจุบัน'!$A$5:$CL$846,23,0),2)</f>
        <v>12590952.199999999</v>
      </c>
      <c r="Y92" s="104">
        <f>ROUND(VLOOKUP($B92,'[4]3.ข้อมูลงบทดลองปัจจุบัน'!$A$5:$CL$846,24,0),2)</f>
        <v>352500</v>
      </c>
      <c r="Z92" s="104">
        <f>ROUND(VLOOKUP($B92,'[4]3.ข้อมูลงบทดลองปัจจุบัน'!$A$5:$CL$846,25,0),2)</f>
        <v>1259146</v>
      </c>
      <c r="AA92" s="104">
        <f>ROUND(VLOOKUP($B92,'[4]3.ข้อมูลงบทดลองปัจจุบัน'!$A$5:$CL$846,26,0),2)</f>
        <v>0</v>
      </c>
      <c r="AB92" s="104">
        <f>ROUND(VLOOKUP($B92,'[4]3.ข้อมูลงบทดลองปัจจุบัน'!$A$5:$CL$846,27,0),2)</f>
        <v>308000</v>
      </c>
      <c r="AC92" s="104">
        <f>ROUND(VLOOKUP($B92,'[4]3.ข้อมูลงบทดลองปัจจุบัน'!$A$5:$CL$846,28,0),2)</f>
        <v>233000</v>
      </c>
      <c r="AD92" s="104">
        <f>ROUND(VLOOKUP($B92,'[4]3.ข้อมูลงบทดลองปัจจุบัน'!$A$5:$CL$846,29,0),2)</f>
        <v>884000</v>
      </c>
      <c r="AE92" s="104">
        <f>ROUND(VLOOKUP($B92,'[4]3.ข้อมูลงบทดลองปัจจุบัน'!$A$5:$CL$846,30,0),2)</f>
        <v>2010500</v>
      </c>
      <c r="AF92" s="104">
        <f>ROUND(VLOOKUP($B92,'[4]3.ข้อมูลงบทดลองปัจจุบัน'!$A$5:$CL$846,31,0),2)</f>
        <v>125350</v>
      </c>
      <c r="AG92" s="104">
        <f>ROUND(VLOOKUP($B92,'[4]3.ข้อมูลงบทดลองปัจจุบัน'!$A$5:$CL$846,32,0),2)</f>
        <v>204500</v>
      </c>
      <c r="AH92" s="104">
        <f>ROUND(VLOOKUP($B92,'[4]3.ข้อมูลงบทดลองปัจจุบัน'!$A$5:$CL$846,33,0),2)</f>
        <v>800500</v>
      </c>
      <c r="AI92" s="104">
        <f>ROUND(VLOOKUP($B92,'[4]3.ข้อมูลงบทดลองปัจจุบัน'!$A$5:$CL$846,34,0),2)</f>
        <v>1639000</v>
      </c>
      <c r="AJ92" s="104">
        <f>ROUND(VLOOKUP($B92,'[4]3.ข้อมูลงบทดลองปัจจุบัน'!$A$5:$CL$846,35,0),2)</f>
        <v>774000</v>
      </c>
      <c r="AK92" s="104">
        <f>ROUND(VLOOKUP($B92,'[4]3.ข้อมูลงบทดลองปัจจุบัน'!$A$5:$CL$846,36,0),2)</f>
        <v>689000</v>
      </c>
      <c r="AL92" s="104">
        <f>ROUND(VLOOKUP($B92,'[4]3.ข้อมูลงบทดลองปัจจุบัน'!$A$5:$CL$846,37,0),2)</f>
        <v>22939427</v>
      </c>
      <c r="AM92" s="104">
        <f>ROUND(VLOOKUP($B92,'[4]3.ข้อมูลงบทดลองปัจจุบัน'!$A$5:$CL$846,38,0),2)</f>
        <v>1057000</v>
      </c>
      <c r="AN92" s="104">
        <f>ROUND(VLOOKUP($B92,'[4]3.ข้อมูลงบทดลองปัจจุบัน'!$A$5:$CL$846,39,0),2)</f>
        <v>780500</v>
      </c>
      <c r="AO92" s="104">
        <f>ROUND(VLOOKUP($B92,'[4]3.ข้อมูลงบทดลองปัจจุบัน'!$A$5:$CL$846,40,0),2)</f>
        <v>1761241</v>
      </c>
      <c r="AP92" s="104">
        <f>ROUND(VLOOKUP($B92,'[4]3.ข้อมูลงบทดลองปัจจุบัน'!$A$5:$CL$846,41,0),2)</f>
        <v>1975000</v>
      </c>
      <c r="AQ92" s="104">
        <f>ROUND(VLOOKUP($B92,'[4]3.ข้อมูลงบทดลองปัจจุบัน'!$A$5:$CL$846,42,0),2)</f>
        <v>1119500</v>
      </c>
      <c r="AR92" s="104">
        <f>ROUND(VLOOKUP($B92,'[4]3.ข้อมูลงบทดลองปัจจุบัน'!$A$5:$CL$846,43,0),2)</f>
        <v>532916</v>
      </c>
      <c r="AS92" s="104">
        <f>ROUND(VLOOKUP($B92,'[4]3.ข้อมูลงบทดลองปัจจุบัน'!$A$5:$CL$846,44,0),2)</f>
        <v>3600075.33</v>
      </c>
      <c r="AT92" s="104">
        <f>ROUND(VLOOKUP($B92,'[4]3.ข้อมูลงบทดลองปัจจุบัน'!$A$5:$CL$846,45,0),2)</f>
        <v>1153016</v>
      </c>
      <c r="AU92" s="104">
        <f>ROUND(VLOOKUP($B92,'[4]3.ข้อมูลงบทดลองปัจจุบัน'!$A$5:$CL$846,46,0),2)</f>
        <v>1920500</v>
      </c>
      <c r="AV92" s="104">
        <f>ROUND(VLOOKUP($B92,'[4]3.ข้อมูลงบทดลองปัจจุบัน'!$A$5:$CL$846,47,0),2)</f>
        <v>2070903</v>
      </c>
      <c r="AW92" s="104">
        <f>ROUND(VLOOKUP($B92,'[4]3.ข้อมูลงบทดลองปัจจุบัน'!$A$5:$CL$846,48,0),2)</f>
        <v>1019370</v>
      </c>
      <c r="AX92" s="104">
        <f>ROUND(VLOOKUP($B92,'[4]3.ข้อมูลงบทดลองปัจจุบัน'!$A$5:$CL$846,49,0),2)</f>
        <v>979500</v>
      </c>
      <c r="AY92" s="104">
        <f>ROUND(VLOOKUP($B92,'[4]3.ข้อมูลงบทดลองปัจจุบัน'!$A$5:$CL$846,50,0),2)</f>
        <v>1106773</v>
      </c>
      <c r="AZ92" s="104">
        <f>ROUND(VLOOKUP($B92,'[4]3.ข้อมูลงบทดลองปัจจุบัน'!$A$5:$CL$846,51,0),2)</f>
        <v>960919</v>
      </c>
      <c r="BA92" s="104">
        <f>ROUND(VLOOKUP($B92,'[4]3.ข้อมูลงบทดลองปัจจุบัน'!$A$5:$CL$846,52,0),2)</f>
        <v>852000</v>
      </c>
      <c r="BB92" s="104">
        <f>ROUND(VLOOKUP($B92,'[4]3.ข้อมูลงบทดลองปัจจุบัน'!$A$5:$CL$846,53,0),2)</f>
        <v>5920398</v>
      </c>
      <c r="BC92" s="104">
        <f>ROUND(VLOOKUP($B92,'[4]3.ข้อมูลงบทดลองปัจจุบัน'!$A$5:$CL$846,54,0),2)</f>
        <v>886950</v>
      </c>
      <c r="BD92" s="104">
        <f>ROUND(VLOOKUP($B92,'[4]3.ข้อมูลงบทดลองปัจจุบัน'!$A$5:$CL$846,55,0),2)</f>
        <v>10276070.119999999</v>
      </c>
      <c r="BE92" s="104">
        <f>ROUND(VLOOKUP($B92,'[4]3.ข้อมูลงบทดลองปัจจุบัน'!$A$5:$CL$846,56,0),2)</f>
        <v>2811500</v>
      </c>
      <c r="BF92" s="104">
        <f>ROUND(VLOOKUP($B92,'[4]3.ข้อมูลงบทดลองปัจจุบัน'!$A$5:$CL$846,57,0),2)</f>
        <v>749428.57</v>
      </c>
      <c r="BG92" s="104">
        <f>ROUND(VLOOKUP($B92,'[4]3.ข้อมูลงบทดลองปัจจุบัน'!$A$5:$CL$846,58,0),2)</f>
        <v>772500</v>
      </c>
      <c r="BH92" s="104">
        <f>ROUND(VLOOKUP($B92,'[4]3.ข้อมูลงบทดลองปัจจุบัน'!$A$5:$CL$846,59,0),2)</f>
        <v>7204378</v>
      </c>
      <c r="BI92" s="104">
        <f>ROUND(VLOOKUP($B92,'[4]3.ข้อมูลงบทดลองปัจจุบัน'!$A$5:$CL$846,60,0),2)</f>
        <v>672000</v>
      </c>
      <c r="BJ92" s="104">
        <f>ROUND(VLOOKUP($B92,'[4]3.ข้อมูลงบทดลองปัจจุบัน'!$A$5:$CL$846,61,0),2)</f>
        <v>812000</v>
      </c>
      <c r="BK92" s="104">
        <f>ROUND(VLOOKUP($B92,'[4]3.ข้อมูลงบทดลองปัจจุบัน'!$A$5:$CL$846,62,0),2)</f>
        <v>631500</v>
      </c>
      <c r="BL92" s="104">
        <f>ROUND(VLOOKUP($B92,'[4]3.ข้อมูลงบทดลองปัจจุบัน'!$A$5:$CL$846,63,0),2)</f>
        <v>731903.22</v>
      </c>
      <c r="BM92" s="104">
        <f>ROUND(VLOOKUP($B92,'[4]3.ข้อมูลงบทดลองปัจจุบัน'!$A$5:$CL$846,64,0),2)</f>
        <v>8059258.0700000003</v>
      </c>
      <c r="BN92" s="104">
        <f>ROUND(VLOOKUP($B92,'[4]3.ข้อมูลงบทดลองปัจจุบัน'!$A$5:$CL$846,65,0),2)</f>
        <v>1415000</v>
      </c>
      <c r="BO92" s="104">
        <f>ROUND(VLOOKUP($B92,'[4]3.ข้อมูลงบทดลองปัจจุบัน'!$A$5:$CL$846,66,0),2)</f>
        <v>931507.14</v>
      </c>
      <c r="BP92" s="104">
        <f>ROUND(VLOOKUP($B92,'[4]3.ข้อมูลงบทดลองปัจจุบัน'!$A$5:$CL$846,67,0),2)</f>
        <v>1465612.9</v>
      </c>
      <c r="BQ92" s="104">
        <f>ROUND(VLOOKUP($B92,'[4]3.ข้อมูลงบทดลองปัจจุบัน'!$A$5:$CL$846,68,0),2)</f>
        <v>1029500</v>
      </c>
      <c r="BR92" s="104">
        <f>ROUND(VLOOKUP($B92,'[4]3.ข้อมูลงบทดลองปัจจุบัน'!$A$5:$CL$846,69,0),2)</f>
        <v>853585.83</v>
      </c>
      <c r="BS92" s="104">
        <f>ROUND(VLOOKUP($B92,'[4]3.ข้อมูลงบทดลองปัจจุบัน'!$A$5:$CL$846,70,0),2)</f>
        <v>34888733.159999996</v>
      </c>
      <c r="BT92" s="104">
        <f>ROUND(VLOOKUP($B92,'[4]3.ข้อมูลงบทดลองปัจจุบัน'!$A$5:$CL$846,71,0),2)</f>
        <v>948903</v>
      </c>
      <c r="BU92" s="104">
        <f>ROUND(VLOOKUP($B92,'[4]3.ข้อมูลงบทดลองปัจจุบัน'!$A$5:$CL$846,72,0),2)</f>
        <v>1153500</v>
      </c>
      <c r="BV92" s="104">
        <f>ROUND(VLOOKUP($B92,'[4]3.ข้อมูลงบทดลองปัจจุบัน'!$A$5:$CL$846,73,0),2)</f>
        <v>5226731.8</v>
      </c>
      <c r="BW92" s="104">
        <f>ROUND(VLOOKUP($B92,'[4]3.ข้อมูลงบทดลองปัจจุบัน'!$A$5:$CL$846,74,0),2)</f>
        <v>313000</v>
      </c>
      <c r="BX92" s="104">
        <f>ROUND(VLOOKUP($B92,'[4]3.ข้อมูลงบทดลองปัจจุบัน'!$A$5:$CL$846,75,0),2)</f>
        <v>1129000</v>
      </c>
      <c r="BY92" s="104">
        <f>ROUND(VLOOKUP($B92,'[4]3.ข้อมูลงบทดลองปัจจุบัน'!$A$5:$CL$846,76,0),2)</f>
        <v>3298783</v>
      </c>
      <c r="BZ92" s="104">
        <f>ROUND(VLOOKUP($B92,'[4]3.ข้อมูลงบทดลองปัจจุบัน'!$A$5:$CL$846,77,0),2)</f>
        <v>505000</v>
      </c>
      <c r="CA92" s="104">
        <f>ROUND(VLOOKUP($B92,'[4]3.ข้อมูลงบทดลองปัจจุบัน'!$A$5:$CL$846,78,0),2)</f>
        <v>819000</v>
      </c>
      <c r="CB92" s="104">
        <f>ROUND(VLOOKUP($B92,'[4]3.ข้อมูลงบทดลองปัจจุบัน'!$A$5:$CL$846,79,0),2)</f>
        <v>928000</v>
      </c>
      <c r="CC92" s="104">
        <f>ROUND(VLOOKUP($B92,'[4]3.ข้อมูลงบทดลองปัจจุบัน'!$A$5:$CL$846,80,0),2)</f>
        <v>1221500</v>
      </c>
      <c r="CD92" s="104">
        <f>ROUND(VLOOKUP($B92,'[4]3.ข้อมูลงบทดลองปัจจุบัน'!$A$5:$CL$846,81,0),2)</f>
        <v>2755500</v>
      </c>
      <c r="CE92" s="104">
        <f>ROUND(VLOOKUP($B92,'[4]3.ข้อมูลงบทดลองปัจจุบัน'!$A$5:$CL$846,82,0),2)</f>
        <v>1259000</v>
      </c>
      <c r="CF92" s="104">
        <f>ROUND(VLOOKUP($B92,'[4]3.ข้อมูลงบทดลองปัจจุบัน'!$A$5:$CL$846,83,0),2)</f>
        <v>2246672</v>
      </c>
      <c r="CG92" s="104">
        <f>ROUND(VLOOKUP($B92,'[4]3.ข้อมูลงบทดลองปัจจุบัน'!$A$5:$CL$846,84,0),2)</f>
        <v>886350</v>
      </c>
      <c r="CH92" s="104">
        <f>ROUND(VLOOKUP($B92,'[4]3.ข้อมูลงบทดลองปัจจุบัน'!$A$5:$CL$846,85,0),2)</f>
        <v>718000</v>
      </c>
      <c r="CI92" s="104">
        <f>ROUND(VLOOKUP($B92,'[4]3.ข้อมูลงบทดลองปัจจุบัน'!$A$5:$CL$846,86,0),2)</f>
        <v>516500</v>
      </c>
      <c r="CJ92" s="104">
        <f>ROUND(VLOOKUP($B92,'[4]3.ข้อมูลงบทดลองปัจจุบัน'!$A$5:$CL$846,87,0),2)</f>
        <v>835000</v>
      </c>
      <c r="CK92" s="104">
        <f>ROUND(VLOOKUP($B92,'[4]3.ข้อมูลงบทดลองปัจจุบัน'!$A$5:$CL$846,88,0),2)</f>
        <v>2992195</v>
      </c>
      <c r="CL92" s="104">
        <f>ROUND(VLOOKUP($B92,'[4]3.ข้อมูลงบทดลองปัจจุบัน'!$A$5:$CL$846,89,0),2)</f>
        <v>586500</v>
      </c>
      <c r="CM92" s="104">
        <f>ROUND(VLOOKUP($B92,'[4]3.ข้อมูลงบทดลองปัจจุบัน'!$A$5:$CL$846,90,0),2)</f>
        <v>495000</v>
      </c>
      <c r="CO92" s="97"/>
    </row>
    <row r="93" spans="1:93" x14ac:dyDescent="0.7">
      <c r="A93" s="18" t="s">
        <v>497</v>
      </c>
      <c r="B93" s="18" t="s">
        <v>576</v>
      </c>
      <c r="C93" s="19" t="s">
        <v>577</v>
      </c>
      <c r="D93" s="104">
        <f>ROUND(VLOOKUP($B93,'[4]3.ข้อมูลงบทดลองปัจจุบัน'!$A$5:$CL$846,3,0),2)</f>
        <v>57048</v>
      </c>
      <c r="E93" s="104">
        <f>ROUND(VLOOKUP($B93,'[4]3.ข้อมูลงบทดลองปัจจุบัน'!$A$5:$CL$846,4,0),2)</f>
        <v>29000</v>
      </c>
      <c r="F93" s="104">
        <f>ROUND(VLOOKUP($B93,'[4]3.ข้อมูลงบทดลองปัจจุบัน'!$A$5:$CL$846,5,0),2)</f>
        <v>0</v>
      </c>
      <c r="G93" s="104">
        <f>ROUND(VLOOKUP($B93,'[4]3.ข้อมูลงบทดลองปัจจุบัน'!$A$5:$CL$846,6,0),2)</f>
        <v>0</v>
      </c>
      <c r="H93" s="104">
        <f>ROUND(VLOOKUP($B93,'[4]3.ข้อมูลงบทดลองปัจจุบัน'!$A$5:$CL$846,7,0),2)</f>
        <v>41000</v>
      </c>
      <c r="I93" s="104">
        <f>ROUND(VLOOKUP($B93,'[4]3.ข้อมูลงบทดลองปัจจุบัน'!$A$5:$CL$846,8,0),2)</f>
        <v>92000</v>
      </c>
      <c r="J93" s="104">
        <f>ROUND(VLOOKUP($B93,'[4]3.ข้อมูลงบทดลองปัจจุบัน'!$A$5:$CL$846,9,0),2)</f>
        <v>104000</v>
      </c>
      <c r="K93" s="104">
        <f>ROUND(VLOOKUP($B93,'[4]3.ข้อมูลงบทดลองปัจจุบัน'!$A$5:$CL$846,10,0),2)</f>
        <v>343000</v>
      </c>
      <c r="L93" s="104">
        <f>ROUND(VLOOKUP($B93,'[4]3.ข้อมูลงบทดลองปัจจุบัน'!$A$5:$CL$846,11,0),2)</f>
        <v>83000</v>
      </c>
      <c r="M93" s="104">
        <f>ROUND(VLOOKUP($B93,'[4]3.ข้อมูลงบทดลองปัจจุบัน'!$A$5:$CL$846,12,0),2)</f>
        <v>153000</v>
      </c>
      <c r="N93" s="104">
        <f>ROUND(VLOOKUP($B93,'[4]3.ข้อมูลงบทดลองปัจจุบัน'!$A$5:$CL$846,13,0),2)</f>
        <v>18000</v>
      </c>
      <c r="O93" s="104">
        <f>ROUND(VLOOKUP($B93,'[4]3.ข้อมูลงบทดลองปัจจุบัน'!$A$5:$CL$846,14,0),2)</f>
        <v>0</v>
      </c>
      <c r="P93" s="104">
        <f>ROUND(VLOOKUP($B93,'[4]3.ข้อมูลงบทดลองปัจจุบัน'!$A$5:$CL$846,15,0),2)</f>
        <v>231000</v>
      </c>
      <c r="Q93" s="104">
        <f>ROUND(VLOOKUP($B93,'[4]3.ข้อมูลงบทดลองปัจจุบัน'!$A$5:$CL$846,16,0),2)</f>
        <v>0</v>
      </c>
      <c r="R93" s="104">
        <f>ROUND(VLOOKUP($B93,'[4]3.ข้อมูลงบทดลองปัจจุบัน'!$A$5:$CL$846,17,0),2)</f>
        <v>42500</v>
      </c>
      <c r="S93" s="104">
        <f>ROUND(VLOOKUP($B93,'[4]3.ข้อมูลงบทดลองปัจจุบัน'!$A$5:$CL$846,18,0),2)</f>
        <v>54500</v>
      </c>
      <c r="T93" s="104">
        <f>ROUND(VLOOKUP($B93,'[4]3.ข้อมูลงบทดลองปัจจุบัน'!$A$5:$CL$846,19,0),2)</f>
        <v>45000</v>
      </c>
      <c r="U93" s="104">
        <f>ROUND(VLOOKUP($B93,'[4]3.ข้อมูลงบทดลองปัจจุบัน'!$A$5:$CL$846,20,0),2)</f>
        <v>36000</v>
      </c>
      <c r="V93" s="104">
        <f>ROUND(VLOOKUP($B93,'[4]3.ข้อมูลงบทดลองปัจจุบัน'!$A$5:$CL$846,21,0),2)</f>
        <v>7000</v>
      </c>
      <c r="W93" s="104">
        <f>ROUND(VLOOKUP($B93,'[4]3.ข้อมูลงบทดลองปัจจุบัน'!$A$5:$CL$846,22,0),2)</f>
        <v>21000</v>
      </c>
      <c r="X93" s="104">
        <f>ROUND(VLOOKUP($B93,'[4]3.ข้อมูลงบทดลองปัจจุบัน'!$A$5:$CL$846,23,0),2)</f>
        <v>577140.59</v>
      </c>
      <c r="Y93" s="104">
        <f>ROUND(VLOOKUP($B93,'[4]3.ข้อมูลงบทดลองปัจจุบัน'!$A$5:$CL$846,24,0),2)</f>
        <v>124000</v>
      </c>
      <c r="Z93" s="104">
        <f>ROUND(VLOOKUP($B93,'[4]3.ข้อมูลงบทดลองปัจจุบัน'!$A$5:$CL$846,25,0),2)</f>
        <v>338000</v>
      </c>
      <c r="AA93" s="104">
        <f>ROUND(VLOOKUP($B93,'[4]3.ข้อมูลงบทดลองปัจจุบัน'!$A$5:$CL$846,26,0),2)</f>
        <v>135000</v>
      </c>
      <c r="AB93" s="104">
        <f>ROUND(VLOOKUP($B93,'[4]3.ข้อมูลงบทดลองปัจจุบัน'!$A$5:$CL$846,27,0),2)</f>
        <v>76500</v>
      </c>
      <c r="AC93" s="104">
        <f>ROUND(VLOOKUP($B93,'[4]3.ข้อมูลงบทดลองปัจจุบัน'!$A$5:$CL$846,28,0),2)</f>
        <v>112000</v>
      </c>
      <c r="AD93" s="104">
        <f>ROUND(VLOOKUP($B93,'[4]3.ข้อมูลงบทดลองปัจจุบัน'!$A$5:$CL$846,29,0),2)</f>
        <v>36000</v>
      </c>
      <c r="AE93" s="104">
        <f>ROUND(VLOOKUP($B93,'[4]3.ข้อมูลงบทดลองปัจจุบัน'!$A$5:$CL$846,30,0),2)</f>
        <v>171306.86</v>
      </c>
      <c r="AF93" s="104">
        <f>ROUND(VLOOKUP($B93,'[4]3.ข้อมูลงบทดลองปัจจุบัน'!$A$5:$CL$846,31,0),2)</f>
        <v>32000</v>
      </c>
      <c r="AG93" s="104">
        <f>ROUND(VLOOKUP($B93,'[4]3.ข้อมูลงบทดลองปัจจุบัน'!$A$5:$CL$846,32,0),2)</f>
        <v>52000</v>
      </c>
      <c r="AH93" s="104">
        <f>ROUND(VLOOKUP($B93,'[4]3.ข้อมูลงบทดลองปัจจุบัน'!$A$5:$CL$846,33,0),2)</f>
        <v>117000</v>
      </c>
      <c r="AI93" s="104">
        <f>ROUND(VLOOKUP($B93,'[4]3.ข้อมูลงบทดลองปัจจุบัน'!$A$5:$CL$846,34,0),2)</f>
        <v>68000</v>
      </c>
      <c r="AJ93" s="104">
        <f>ROUND(VLOOKUP($B93,'[4]3.ข้อมูลงบทดลองปัจจุบัน'!$A$5:$CL$846,35,0),2)</f>
        <v>62000</v>
      </c>
      <c r="AK93" s="104">
        <f>ROUND(VLOOKUP($B93,'[4]3.ข้อมูลงบทดลองปัจจุบัน'!$A$5:$CL$846,36,0),2)</f>
        <v>62500</v>
      </c>
      <c r="AL93" s="104">
        <f>ROUND(VLOOKUP($B93,'[4]3.ข้อมูลงบทดลองปัจจุบัน'!$A$5:$CL$846,37,0),2)</f>
        <v>306352</v>
      </c>
      <c r="AM93" s="104">
        <f>ROUND(VLOOKUP($B93,'[4]3.ข้อมูลงบทดลองปัจจุบัน'!$A$5:$CL$846,38,0),2)</f>
        <v>44000</v>
      </c>
      <c r="AN93" s="104">
        <f>ROUND(VLOOKUP($B93,'[4]3.ข้อมูลงบทดลองปัจจุบัน'!$A$5:$CL$846,39,0),2)</f>
        <v>26677</v>
      </c>
      <c r="AO93" s="104">
        <f>ROUND(VLOOKUP($B93,'[4]3.ข้อมูลงบทดลองปัจจุบัน'!$A$5:$CL$846,40,0),2)</f>
        <v>59788</v>
      </c>
      <c r="AP93" s="104">
        <f>ROUND(VLOOKUP($B93,'[4]3.ข้อมูลงบทดลองปัจจุบัน'!$A$5:$CL$846,41,0),2)</f>
        <v>96710</v>
      </c>
      <c r="AQ93" s="104">
        <f>ROUND(VLOOKUP($B93,'[4]3.ข้อมูลงบทดลองปัจจุบัน'!$A$5:$CL$846,42,0),2)</f>
        <v>99500</v>
      </c>
      <c r="AR93" s="104">
        <f>ROUND(VLOOKUP($B93,'[4]3.ข้อมูลงบทดลองปัจจุบัน'!$A$5:$CL$846,43,0),2)</f>
        <v>32000</v>
      </c>
      <c r="AS93" s="104">
        <f>ROUND(VLOOKUP($B93,'[4]3.ข้อมูลงบทดลองปัจจุบัน'!$A$5:$CL$846,44,0),2)</f>
        <v>717500</v>
      </c>
      <c r="AT93" s="104">
        <f>ROUND(VLOOKUP($B93,'[4]3.ข้อมูลงบทดลองปัจจุบัน'!$A$5:$CL$846,45,0),2)</f>
        <v>60000</v>
      </c>
      <c r="AU93" s="104">
        <f>ROUND(VLOOKUP($B93,'[4]3.ข้อมูลงบทดลองปัจจุบัน'!$A$5:$CL$846,46,0),2)</f>
        <v>136502</v>
      </c>
      <c r="AV93" s="104">
        <f>ROUND(VLOOKUP($B93,'[4]3.ข้อมูลงบทดลองปัจจุบัน'!$A$5:$CL$846,47,0),2)</f>
        <v>92000</v>
      </c>
      <c r="AW93" s="104">
        <f>ROUND(VLOOKUP($B93,'[4]3.ข้อมูลงบทดลองปัจจุบัน'!$A$5:$CL$846,48,0),2)</f>
        <v>51000</v>
      </c>
      <c r="AX93" s="104">
        <f>ROUND(VLOOKUP($B93,'[4]3.ข้อมูลงบทดลองปัจจุบัน'!$A$5:$CL$846,49,0),2)</f>
        <v>19500</v>
      </c>
      <c r="AY93" s="104">
        <f>ROUND(VLOOKUP($B93,'[4]3.ข้อมูลงบทดลองปัจจุบัน'!$A$5:$CL$846,50,0),2)</f>
        <v>48000</v>
      </c>
      <c r="AZ93" s="104">
        <f>ROUND(VLOOKUP($B93,'[4]3.ข้อมูลงบทดลองปัจจุบัน'!$A$5:$CL$846,51,0),2)</f>
        <v>47000</v>
      </c>
      <c r="BA93" s="104">
        <f>ROUND(VLOOKUP($B93,'[4]3.ข้อมูลงบทดลองปัจจุบัน'!$A$5:$CL$846,52,0),2)</f>
        <v>59300</v>
      </c>
      <c r="BB93" s="104">
        <f>ROUND(VLOOKUP($B93,'[4]3.ข้อมูลงบทดลองปัจจุบัน'!$A$5:$CL$846,53,0),2)</f>
        <v>249106</v>
      </c>
      <c r="BC93" s="104">
        <f>ROUND(VLOOKUP($B93,'[4]3.ข้อมูลงบทดลองปัจจุบัน'!$A$5:$CL$846,54,0),2)</f>
        <v>0</v>
      </c>
      <c r="BD93" s="104">
        <f>ROUND(VLOOKUP($B93,'[4]3.ข้อมูลงบทดลองปัจจุบัน'!$A$5:$CL$846,55,0),2)</f>
        <v>749255</v>
      </c>
      <c r="BE93" s="104">
        <f>ROUND(VLOOKUP($B93,'[4]3.ข้อมูลงบทดลองปัจจุบัน'!$A$5:$CL$846,56,0),2)</f>
        <v>115300</v>
      </c>
      <c r="BF93" s="104">
        <f>ROUND(VLOOKUP($B93,'[4]3.ข้อมูลงบทดลองปัจจุบัน'!$A$5:$CL$846,57,0),2)</f>
        <v>46355</v>
      </c>
      <c r="BG93" s="104">
        <f>ROUND(VLOOKUP($B93,'[4]3.ข้อมูลงบทดลองปัจจุบัน'!$A$5:$CL$846,58,0),2)</f>
        <v>125500</v>
      </c>
      <c r="BH93" s="104">
        <f>ROUND(VLOOKUP($B93,'[4]3.ข้อมูลงบทดลองปัจจุบัน'!$A$5:$CL$846,59,0),2)</f>
        <v>22046</v>
      </c>
      <c r="BI93" s="104">
        <f>ROUND(VLOOKUP($B93,'[4]3.ข้อมูลงบทดลองปัจจุบัน'!$A$5:$CL$846,60,0),2)</f>
        <v>37150</v>
      </c>
      <c r="BJ93" s="104">
        <f>ROUND(VLOOKUP($B93,'[4]3.ข้อมูลงบทดลองปัจจุบัน'!$A$5:$CL$846,61,0),2)</f>
        <v>15000</v>
      </c>
      <c r="BK93" s="104">
        <f>ROUND(VLOOKUP($B93,'[4]3.ข้อมูลงบทดลองปัจจุบัน'!$A$5:$CL$846,62,0),2)</f>
        <v>79500</v>
      </c>
      <c r="BL93" s="104">
        <f>ROUND(VLOOKUP($B93,'[4]3.ข้อมูลงบทดลองปัจจุบัน'!$A$5:$CL$846,63,0),2)</f>
        <v>148596.76</v>
      </c>
      <c r="BM93" s="104">
        <f>ROUND(VLOOKUP($B93,'[4]3.ข้อมูลงบทดลองปัจจุบัน'!$A$5:$CL$846,64,0),2)</f>
        <v>100850</v>
      </c>
      <c r="BN93" s="104">
        <f>ROUND(VLOOKUP($B93,'[4]3.ข้อมูลงบทดลองปัจจุบัน'!$A$5:$CL$846,65,0),2)</f>
        <v>24500</v>
      </c>
      <c r="BO93" s="104">
        <f>ROUND(VLOOKUP($B93,'[4]3.ข้อมูลงบทดลองปัจจุบัน'!$A$5:$CL$846,66,0),2)</f>
        <v>86400</v>
      </c>
      <c r="BP93" s="104">
        <f>ROUND(VLOOKUP($B93,'[4]3.ข้อมูลงบทดลองปัจจุบัน'!$A$5:$CL$846,67,0),2)</f>
        <v>35349.78</v>
      </c>
      <c r="BQ93" s="104">
        <f>ROUND(VLOOKUP($B93,'[4]3.ข้อมูลงบทดลองปัจจุบัน'!$A$5:$CL$846,68,0),2)</f>
        <v>11000</v>
      </c>
      <c r="BR93" s="104">
        <f>ROUND(VLOOKUP($B93,'[4]3.ข้อมูลงบทดลองปัจจุบัน'!$A$5:$CL$846,69,0),2)</f>
        <v>46435</v>
      </c>
      <c r="BS93" s="104">
        <f>ROUND(VLOOKUP($B93,'[4]3.ข้อมูลงบทดลองปัจจุบัน'!$A$5:$CL$846,70,0),2)</f>
        <v>1123527</v>
      </c>
      <c r="BT93" s="104">
        <f>ROUND(VLOOKUP($B93,'[4]3.ข้อมูลงบทดลองปัจจุบัน'!$A$5:$CL$846,71,0),2)</f>
        <v>100557</v>
      </c>
      <c r="BU93" s="104">
        <f>ROUND(VLOOKUP($B93,'[4]3.ข้อมูลงบทดลองปัจจุบัน'!$A$5:$CL$846,72,0),2)</f>
        <v>93000</v>
      </c>
      <c r="BV93" s="104">
        <f>ROUND(VLOOKUP($B93,'[4]3.ข้อมูลงบทดลองปัจจุบัน'!$A$5:$CL$846,73,0),2)</f>
        <v>549400</v>
      </c>
      <c r="BW93" s="104">
        <f>ROUND(VLOOKUP($B93,'[4]3.ข้อมูลงบทดลองปัจจุบัน'!$A$5:$CL$846,74,0),2)</f>
        <v>0</v>
      </c>
      <c r="BX93" s="104">
        <f>ROUND(VLOOKUP($B93,'[4]3.ข้อมูลงบทดลองปัจจุบัน'!$A$5:$CL$846,75,0),2)</f>
        <v>30000</v>
      </c>
      <c r="BY93" s="104">
        <f>ROUND(VLOOKUP($B93,'[4]3.ข้อมูลงบทดลองปัจจุบัน'!$A$5:$CL$846,76,0),2)</f>
        <v>233125</v>
      </c>
      <c r="BZ93" s="104">
        <f>ROUND(VLOOKUP($B93,'[4]3.ข้อมูลงบทดลองปัจจุบัน'!$A$5:$CL$846,77,0),2)</f>
        <v>46500</v>
      </c>
      <c r="CA93" s="104">
        <f>ROUND(VLOOKUP($B93,'[4]3.ข้อมูลงบทดลองปัจจุบัน'!$A$5:$CL$846,78,0),2)</f>
        <v>54500</v>
      </c>
      <c r="CB93" s="104">
        <f>ROUND(VLOOKUP($B93,'[4]3.ข้อมูลงบทดลองปัจจุบัน'!$A$5:$CL$846,79,0),2)</f>
        <v>45000</v>
      </c>
      <c r="CC93" s="104">
        <f>ROUND(VLOOKUP($B93,'[4]3.ข้อมูลงบทดลองปัจจุบัน'!$A$5:$CL$846,80,0),2)</f>
        <v>242000</v>
      </c>
      <c r="CD93" s="104">
        <f>ROUND(VLOOKUP($B93,'[4]3.ข้อมูลงบทดลองปัจจุบัน'!$A$5:$CL$846,81,0),2)</f>
        <v>341000</v>
      </c>
      <c r="CE93" s="104">
        <f>ROUND(VLOOKUP($B93,'[4]3.ข้อมูลงบทดลองปัจจุบัน'!$A$5:$CL$846,82,0),2)</f>
        <v>49500</v>
      </c>
      <c r="CF93" s="104">
        <f>ROUND(VLOOKUP($B93,'[4]3.ข้อมูลงบทดลองปัจจุบัน'!$A$5:$CL$846,83,0),2)</f>
        <v>248500</v>
      </c>
      <c r="CG93" s="104">
        <f>ROUND(VLOOKUP($B93,'[4]3.ข้อมูลงบทดลองปัจจุบัน'!$A$5:$CL$846,84,0),2)</f>
        <v>114000</v>
      </c>
      <c r="CH93" s="104">
        <f>ROUND(VLOOKUP($B93,'[4]3.ข้อมูลงบทดลองปัจจุบัน'!$A$5:$CL$846,85,0),2)</f>
        <v>54000</v>
      </c>
      <c r="CI93" s="104">
        <f>ROUND(VLOOKUP($B93,'[4]3.ข้อมูลงบทดลองปัจจุบัน'!$A$5:$CL$846,86,0),2)</f>
        <v>41500</v>
      </c>
      <c r="CJ93" s="104">
        <f>ROUND(VLOOKUP($B93,'[4]3.ข้อมูลงบทดลองปัจจุบัน'!$A$5:$CL$846,87,0),2)</f>
        <v>56451.61</v>
      </c>
      <c r="CK93" s="104">
        <f>ROUND(VLOOKUP($B93,'[4]3.ข้อมูลงบทดลองปัจจุบัน'!$A$5:$CL$846,88,0),2)</f>
        <v>215273</v>
      </c>
      <c r="CL93" s="104">
        <f>ROUND(VLOOKUP($B93,'[4]3.ข้อมูลงบทดลองปัจจุบัน'!$A$5:$CL$846,89,0),2)</f>
        <v>61500</v>
      </c>
      <c r="CM93" s="104">
        <f>ROUND(VLOOKUP($B93,'[4]3.ข้อมูลงบทดลองปัจจุบัน'!$A$5:$CL$846,90,0),2)</f>
        <v>76500</v>
      </c>
      <c r="CO93" s="97"/>
    </row>
    <row r="94" spans="1:93" x14ac:dyDescent="0.7">
      <c r="A94" s="18" t="s">
        <v>497</v>
      </c>
      <c r="B94" s="18" t="s">
        <v>578</v>
      </c>
      <c r="C94" s="19" t="s">
        <v>579</v>
      </c>
      <c r="D94" s="104">
        <f>ROUND(VLOOKUP($B94,'[4]3.ข้อมูลงบทดลองปัจจุบัน'!$A$5:$CL$846,3,0),2)</f>
        <v>3552730</v>
      </c>
      <c r="E94" s="104">
        <f>ROUND(VLOOKUP($B94,'[4]3.ข้อมูลงบทดลองปัจจุบัน'!$A$5:$CL$846,4,0),2)</f>
        <v>0</v>
      </c>
      <c r="F94" s="104">
        <f>ROUND(VLOOKUP($B94,'[4]3.ข้อมูลงบทดลองปัจจุบัน'!$A$5:$CL$846,5,0),2)</f>
        <v>0</v>
      </c>
      <c r="G94" s="104">
        <f>ROUND(VLOOKUP($B94,'[4]3.ข้อมูลงบทดลองปัจจุบัน'!$A$5:$CL$846,6,0),2)</f>
        <v>0</v>
      </c>
      <c r="H94" s="104">
        <f>ROUND(VLOOKUP($B94,'[4]3.ข้อมูลงบทดลองปัจจุบัน'!$A$5:$CL$846,7,0),2)</f>
        <v>15000</v>
      </c>
      <c r="I94" s="104">
        <f>ROUND(VLOOKUP($B94,'[4]3.ข้อมูลงบทดลองปัจจุบัน'!$A$5:$CL$846,8,0),2)</f>
        <v>0</v>
      </c>
      <c r="J94" s="104">
        <f>ROUND(VLOOKUP($B94,'[4]3.ข้อมูลงบทดลองปัจจุบัน'!$A$5:$CL$846,9,0),2)</f>
        <v>0</v>
      </c>
      <c r="K94" s="104">
        <f>ROUND(VLOOKUP($B94,'[4]3.ข้อมูลงบทดลองปัจจุบัน'!$A$5:$CL$846,10,0),2)</f>
        <v>0</v>
      </c>
      <c r="L94" s="104">
        <f>ROUND(VLOOKUP($B94,'[4]3.ข้อมูลงบทดลองปัจจุบัน'!$A$5:$CL$846,11,0),2)</f>
        <v>0</v>
      </c>
      <c r="M94" s="104">
        <f>ROUND(VLOOKUP($B94,'[4]3.ข้อมูลงบทดลองปัจจุบัน'!$A$5:$CL$846,12,0),2)</f>
        <v>0</v>
      </c>
      <c r="N94" s="104">
        <f>ROUND(VLOOKUP($B94,'[4]3.ข้อมูลงบทดลองปัจจุบัน'!$A$5:$CL$846,13,0),2)</f>
        <v>0</v>
      </c>
      <c r="O94" s="104">
        <f>ROUND(VLOOKUP($B94,'[4]3.ข้อมูลงบทดลองปัจจุบัน'!$A$5:$CL$846,14,0),2)</f>
        <v>0</v>
      </c>
      <c r="P94" s="104">
        <f>ROUND(VLOOKUP($B94,'[4]3.ข้อมูลงบทดลองปัจจุบัน'!$A$5:$CL$846,15,0),2)</f>
        <v>2163070</v>
      </c>
      <c r="Q94" s="104">
        <f>ROUND(VLOOKUP($B94,'[4]3.ข้อมูลงบทดลองปัจจุบัน'!$A$5:$CL$846,16,0),2)</f>
        <v>718500</v>
      </c>
      <c r="R94" s="104">
        <f>ROUND(VLOOKUP($B94,'[4]3.ข้อมูลงบทดลองปัจจุบัน'!$A$5:$CL$846,17,0),2)</f>
        <v>532000</v>
      </c>
      <c r="S94" s="104">
        <f>ROUND(VLOOKUP($B94,'[4]3.ข้อมูลงบทดลองปัจจุบัน'!$A$5:$CL$846,18,0),2)</f>
        <v>0</v>
      </c>
      <c r="T94" s="104">
        <f>ROUND(VLOOKUP($B94,'[4]3.ข้อมูลงบทดลองปัจจุบัน'!$A$5:$CL$846,19,0),2)</f>
        <v>466500</v>
      </c>
      <c r="U94" s="104">
        <f>ROUND(VLOOKUP($B94,'[4]3.ข้อมูลงบทดลองปัจจุบัน'!$A$5:$CL$846,20,0),2)</f>
        <v>454500</v>
      </c>
      <c r="V94" s="104">
        <f>ROUND(VLOOKUP($B94,'[4]3.ข้อมูลงบทดลองปัจจุบัน'!$A$5:$CL$846,21,0),2)</f>
        <v>30000</v>
      </c>
      <c r="W94" s="104">
        <f>ROUND(VLOOKUP($B94,'[4]3.ข้อมูลงบทดลองปัจจุบัน'!$A$5:$CL$846,22,0),2)</f>
        <v>198500</v>
      </c>
      <c r="X94" s="104">
        <f>ROUND(VLOOKUP($B94,'[4]3.ข้อมูลงบทดลองปัจจุบัน'!$A$5:$CL$846,23,0),2)</f>
        <v>914000</v>
      </c>
      <c r="Y94" s="104">
        <f>ROUND(VLOOKUP($B94,'[4]3.ข้อมูลงบทดลองปัจจุบัน'!$A$5:$CL$846,24,0),2)</f>
        <v>422500</v>
      </c>
      <c r="Z94" s="104">
        <f>ROUND(VLOOKUP($B94,'[4]3.ข้อมูลงบทดลองปัจจุบัน'!$A$5:$CL$846,25,0),2)</f>
        <v>0</v>
      </c>
      <c r="AA94" s="104">
        <f>ROUND(VLOOKUP($B94,'[4]3.ข้อมูลงบทดลองปัจจุบัน'!$A$5:$CL$846,26,0),2)</f>
        <v>0</v>
      </c>
      <c r="AB94" s="104">
        <f>ROUND(VLOOKUP($B94,'[4]3.ข้อมูลงบทดลองปัจจุบัน'!$A$5:$CL$846,27,0),2)</f>
        <v>0</v>
      </c>
      <c r="AC94" s="104">
        <f>ROUND(VLOOKUP($B94,'[4]3.ข้อมูลงบทดลองปัจจุบัน'!$A$5:$CL$846,28,0),2)</f>
        <v>0</v>
      </c>
      <c r="AD94" s="104">
        <f>ROUND(VLOOKUP($B94,'[4]3.ข้อมูลงบทดลองปัจจุบัน'!$A$5:$CL$846,29,0),2)</f>
        <v>0</v>
      </c>
      <c r="AE94" s="104">
        <f>ROUND(VLOOKUP($B94,'[4]3.ข้อมูลงบทดลองปัจจุบัน'!$A$5:$CL$846,30,0),2)</f>
        <v>0</v>
      </c>
      <c r="AF94" s="104">
        <f>ROUND(VLOOKUP($B94,'[4]3.ข้อมูลงบทดลองปัจจุบัน'!$A$5:$CL$846,31,0),2)</f>
        <v>0</v>
      </c>
      <c r="AG94" s="104">
        <f>ROUND(VLOOKUP($B94,'[4]3.ข้อมูลงบทดลองปัจจุบัน'!$A$5:$CL$846,32,0),2)</f>
        <v>0</v>
      </c>
      <c r="AH94" s="104">
        <f>ROUND(VLOOKUP($B94,'[4]3.ข้อมูลงบทดลองปัจจุบัน'!$A$5:$CL$846,33,0),2)</f>
        <v>0</v>
      </c>
      <c r="AI94" s="104">
        <f>ROUND(VLOOKUP($B94,'[4]3.ข้อมูลงบทดลองปัจจุบัน'!$A$5:$CL$846,34,0),2)</f>
        <v>0</v>
      </c>
      <c r="AJ94" s="104">
        <f>ROUND(VLOOKUP($B94,'[4]3.ข้อมูลงบทดลองปัจจุบัน'!$A$5:$CL$846,35,0),2)</f>
        <v>0</v>
      </c>
      <c r="AK94" s="104">
        <f>ROUND(VLOOKUP($B94,'[4]3.ข้อมูลงบทดลองปัจจุบัน'!$A$5:$CL$846,36,0),2)</f>
        <v>396000</v>
      </c>
      <c r="AL94" s="104">
        <f>ROUND(VLOOKUP($B94,'[4]3.ข้อมูลงบทดลองปัจจุบัน'!$A$5:$CL$846,37,0),2)</f>
        <v>1423500</v>
      </c>
      <c r="AM94" s="104">
        <f>ROUND(VLOOKUP($B94,'[4]3.ข้อมูลงบทดลองปัจจุบัน'!$A$5:$CL$846,38,0),2)</f>
        <v>181500</v>
      </c>
      <c r="AN94" s="104">
        <f>ROUND(VLOOKUP($B94,'[4]3.ข้อมูลงบทดลองปัจจุบัน'!$A$5:$CL$846,39,0),2)</f>
        <v>320500</v>
      </c>
      <c r="AO94" s="104">
        <f>ROUND(VLOOKUP($B94,'[4]3.ข้อมูลงบทดลองปัจจุบัน'!$A$5:$CL$846,40,0),2)</f>
        <v>0</v>
      </c>
      <c r="AP94" s="104">
        <f>ROUND(VLOOKUP($B94,'[4]3.ข้อมูลงบทดลองปัจจุบัน'!$A$5:$CL$846,41,0),2)</f>
        <v>0</v>
      </c>
      <c r="AQ94" s="104">
        <f>ROUND(VLOOKUP($B94,'[4]3.ข้อมูลงบทดลองปัจจุบัน'!$A$5:$CL$846,42,0),2)</f>
        <v>487000</v>
      </c>
      <c r="AR94" s="104">
        <f>ROUND(VLOOKUP($B94,'[4]3.ข้อมูลงบทดลองปัจจุบัน'!$A$5:$CL$846,43,0),2)</f>
        <v>219000</v>
      </c>
      <c r="AS94" s="104">
        <f>ROUND(VLOOKUP($B94,'[4]3.ข้อมูลงบทดลองปัจจุบัน'!$A$5:$CL$846,44,0),2)</f>
        <v>0</v>
      </c>
      <c r="AT94" s="104">
        <f>ROUND(VLOOKUP($B94,'[4]3.ข้อมูลงบทดลองปัจจุบัน'!$A$5:$CL$846,45,0),2)</f>
        <v>0</v>
      </c>
      <c r="AU94" s="104">
        <f>ROUND(VLOOKUP($B94,'[4]3.ข้อมูลงบทดลองปัจจุบัน'!$A$5:$CL$846,46,0),2)</f>
        <v>1368500</v>
      </c>
      <c r="AV94" s="104">
        <f>ROUND(VLOOKUP($B94,'[4]3.ข้อมูลงบทดลองปัจจุบัน'!$A$5:$CL$846,47,0),2)</f>
        <v>393000</v>
      </c>
      <c r="AW94" s="104">
        <f>ROUND(VLOOKUP($B94,'[4]3.ข้อมูลงบทดลองปัจจุบัน'!$A$5:$CL$846,48,0),2)</f>
        <v>286500</v>
      </c>
      <c r="AX94" s="104">
        <f>ROUND(VLOOKUP($B94,'[4]3.ข้อมูลงบทดลองปัจจุบัน'!$A$5:$CL$846,49,0),2)</f>
        <v>0</v>
      </c>
      <c r="AY94" s="104">
        <f>ROUND(VLOOKUP($B94,'[4]3.ข้อมูลงบทดลองปัจจุบัน'!$A$5:$CL$846,50,0),2)</f>
        <v>328000</v>
      </c>
      <c r="AZ94" s="104">
        <f>ROUND(VLOOKUP($B94,'[4]3.ข้อมูลงบทดลองปัจจุบัน'!$A$5:$CL$846,51,0),2)</f>
        <v>301000</v>
      </c>
      <c r="BA94" s="104">
        <f>ROUND(VLOOKUP($B94,'[4]3.ข้อมูลงบทดลองปัจจุบัน'!$A$5:$CL$846,52,0),2)</f>
        <v>0</v>
      </c>
      <c r="BB94" s="104">
        <f>ROUND(VLOOKUP($B94,'[4]3.ข้อมูลงบทดลองปัจจุบัน'!$A$5:$CL$846,53,0),2)</f>
        <v>3055500</v>
      </c>
      <c r="BC94" s="104">
        <f>ROUND(VLOOKUP($B94,'[4]3.ข้อมูลงบทดลองปัจจุบัน'!$A$5:$CL$846,54,0),2)</f>
        <v>252000</v>
      </c>
      <c r="BD94" s="104">
        <f>ROUND(VLOOKUP($B94,'[4]3.ข้อมูลงบทดลองปัจจุบัน'!$A$5:$CL$846,55,0),2)</f>
        <v>3919500</v>
      </c>
      <c r="BE94" s="104">
        <f>ROUND(VLOOKUP($B94,'[4]3.ข้อมูลงบทดลองปัจจุบัน'!$A$5:$CL$846,56,0),2)</f>
        <v>0</v>
      </c>
      <c r="BF94" s="104">
        <f>ROUND(VLOOKUP($B94,'[4]3.ข้อมูลงบทดลองปัจจุบัน'!$A$5:$CL$846,57,0),2)</f>
        <v>364000</v>
      </c>
      <c r="BG94" s="104">
        <f>ROUND(VLOOKUP($B94,'[4]3.ข้อมูลงบทดลองปัจจุบัน'!$A$5:$CL$846,58,0),2)</f>
        <v>0</v>
      </c>
      <c r="BH94" s="104">
        <f>ROUND(VLOOKUP($B94,'[4]3.ข้อมูลงบทดลองปัจจุบัน'!$A$5:$CL$846,59,0),2)</f>
        <v>2715460</v>
      </c>
      <c r="BI94" s="104">
        <f>ROUND(VLOOKUP($B94,'[4]3.ข้อมูลงบทดลองปัจจุบัน'!$A$5:$CL$846,60,0),2)</f>
        <v>0</v>
      </c>
      <c r="BJ94" s="104">
        <f>ROUND(VLOOKUP($B94,'[4]3.ข้อมูลงบทดลองปัจจุบัน'!$A$5:$CL$846,61,0),2)</f>
        <v>0</v>
      </c>
      <c r="BK94" s="104">
        <f>ROUND(VLOOKUP($B94,'[4]3.ข้อมูลงบทดลองปัจจุบัน'!$A$5:$CL$846,62,0),2)</f>
        <v>284500</v>
      </c>
      <c r="BL94" s="104">
        <f>ROUND(VLOOKUP($B94,'[4]3.ข้อมูลงบทดลองปัจจุบัน'!$A$5:$CL$846,63,0),2)</f>
        <v>320000</v>
      </c>
      <c r="BM94" s="104">
        <f>ROUND(VLOOKUP($B94,'[4]3.ข้อมูลงบทดลองปัจจุบัน'!$A$5:$CL$846,64,0),2)</f>
        <v>0</v>
      </c>
      <c r="BN94" s="104">
        <f>ROUND(VLOOKUP($B94,'[4]3.ข้อมูลงบทดลองปัจจุบัน'!$A$5:$CL$846,65,0),2)</f>
        <v>1208500</v>
      </c>
      <c r="BO94" s="104">
        <f>ROUND(VLOOKUP($B94,'[4]3.ข้อมูลงบทดลองปัจจุบัน'!$A$5:$CL$846,66,0),2)</f>
        <v>783500</v>
      </c>
      <c r="BP94" s="104">
        <f>ROUND(VLOOKUP($B94,'[4]3.ข้อมูลงบทดลองปัจจุบัน'!$A$5:$CL$846,67,0),2)</f>
        <v>0</v>
      </c>
      <c r="BQ94" s="104">
        <f>ROUND(VLOOKUP($B94,'[4]3.ข้อมูลงบทดลองปัจจุบัน'!$A$5:$CL$846,68,0),2)</f>
        <v>0</v>
      </c>
      <c r="BR94" s="104">
        <f>ROUND(VLOOKUP($B94,'[4]3.ข้อมูลงบทดลองปัจจุบัน'!$A$5:$CL$846,69,0),2)</f>
        <v>0</v>
      </c>
      <c r="BS94" s="104">
        <f>ROUND(VLOOKUP($B94,'[4]3.ข้อมูลงบทดลองปัจจุบัน'!$A$5:$CL$846,70,0),2)</f>
        <v>4194000</v>
      </c>
      <c r="BT94" s="104">
        <f>ROUND(VLOOKUP($B94,'[4]3.ข้อมูลงบทดลองปัจจุบัน'!$A$5:$CL$846,71,0),2)</f>
        <v>759500</v>
      </c>
      <c r="BU94" s="104">
        <f>ROUND(VLOOKUP($B94,'[4]3.ข้อมูลงบทดลองปัจจุบัน'!$A$5:$CL$846,72,0),2)</f>
        <v>805500</v>
      </c>
      <c r="BV94" s="104">
        <f>ROUND(VLOOKUP($B94,'[4]3.ข้อมูลงบทดลองปัจจุบัน'!$A$5:$CL$846,73,0),2)</f>
        <v>2294000</v>
      </c>
      <c r="BW94" s="104">
        <f>ROUND(VLOOKUP($B94,'[4]3.ข้อมูลงบทดลองปัจจุบัน'!$A$5:$CL$846,74,0),2)</f>
        <v>0</v>
      </c>
      <c r="BX94" s="104">
        <f>ROUND(VLOOKUP($B94,'[4]3.ข้อมูลงบทดลองปัจจุบัน'!$A$5:$CL$846,75,0),2)</f>
        <v>722000</v>
      </c>
      <c r="BY94" s="104">
        <f>ROUND(VLOOKUP($B94,'[4]3.ข้อมูลงบทดลองปัจจุบัน'!$A$5:$CL$846,76,0),2)</f>
        <v>0</v>
      </c>
      <c r="BZ94" s="104">
        <f>ROUND(VLOOKUP($B94,'[4]3.ข้อมูลงบทดลองปัจจุบัน'!$A$5:$CL$846,77,0),2)</f>
        <v>0</v>
      </c>
      <c r="CA94" s="104">
        <f>ROUND(VLOOKUP($B94,'[4]3.ข้อมูลงบทดลองปัจจุบัน'!$A$5:$CL$846,78,0),2)</f>
        <v>580500</v>
      </c>
      <c r="CB94" s="104">
        <f>ROUND(VLOOKUP($B94,'[4]3.ข้อมูลงบทดลองปัจจุบัน'!$A$5:$CL$846,79,0),2)</f>
        <v>651000</v>
      </c>
      <c r="CC94" s="104">
        <f>ROUND(VLOOKUP($B94,'[4]3.ข้อมูลงบทดลองปัจจุบัน'!$A$5:$CL$846,80,0),2)</f>
        <v>835500</v>
      </c>
      <c r="CD94" s="104">
        <f>ROUND(VLOOKUP($B94,'[4]3.ข้อมูลงบทดลองปัจจุบัน'!$A$5:$CL$846,81,0),2)</f>
        <v>1684500</v>
      </c>
      <c r="CE94" s="104">
        <f>ROUND(VLOOKUP($B94,'[4]3.ข้อมูลงบทดลองปัจจุบัน'!$A$5:$CL$846,82,0),2)</f>
        <v>961000</v>
      </c>
      <c r="CF94" s="104">
        <f>ROUND(VLOOKUP($B94,'[4]3.ข้อมูลงบทดลองปัจจุบัน'!$A$5:$CL$846,83,0),2)</f>
        <v>1251500</v>
      </c>
      <c r="CG94" s="104">
        <f>ROUND(VLOOKUP($B94,'[4]3.ข้อมูลงบทดลองปัจจุบัน'!$A$5:$CL$846,84,0),2)</f>
        <v>480000</v>
      </c>
      <c r="CH94" s="104">
        <f>ROUND(VLOOKUP($B94,'[4]3.ข้อมูลงบทดลองปัจจุบัน'!$A$5:$CL$846,85,0),2)</f>
        <v>1176486</v>
      </c>
      <c r="CI94" s="104">
        <f>ROUND(VLOOKUP($B94,'[4]3.ข้อมูลงบทดลองปัจจุบัน'!$A$5:$CL$846,86,0),2)</f>
        <v>431500</v>
      </c>
      <c r="CJ94" s="104">
        <f>ROUND(VLOOKUP($B94,'[4]3.ข้อมูลงบทดลองปัจจุบัน'!$A$5:$CL$846,87,0),2)</f>
        <v>0</v>
      </c>
      <c r="CK94" s="104">
        <f>ROUND(VLOOKUP($B94,'[4]3.ข้อมูลงบทดลองปัจจุบัน'!$A$5:$CL$846,88,0),2)</f>
        <v>1164500</v>
      </c>
      <c r="CL94" s="104">
        <f>ROUND(VLOOKUP($B94,'[4]3.ข้อมูลงบทดลองปัจจุบัน'!$A$5:$CL$846,89,0),2)</f>
        <v>337500</v>
      </c>
      <c r="CM94" s="104">
        <f>ROUND(VLOOKUP($B94,'[4]3.ข้อมูลงบทดลองปัจจุบัน'!$A$5:$CL$846,90,0),2)</f>
        <v>324000</v>
      </c>
      <c r="CO94" s="97"/>
    </row>
    <row r="95" spans="1:93" x14ac:dyDescent="0.7">
      <c r="A95" s="18" t="s">
        <v>497</v>
      </c>
      <c r="B95" s="18" t="s">
        <v>580</v>
      </c>
      <c r="C95" s="19" t="s">
        <v>581</v>
      </c>
      <c r="D95" s="104">
        <f>ROUND(VLOOKUP($B95,'[4]3.ข้อมูลงบทดลองปัจจุบัน'!$A$5:$CL$846,3,0),2)</f>
        <v>27450</v>
      </c>
      <c r="E95" s="104">
        <f>ROUND(VLOOKUP($B95,'[4]3.ข้อมูลงบทดลองปัจจุบัน'!$A$5:$CL$846,4,0),2)</f>
        <v>0</v>
      </c>
      <c r="F95" s="104">
        <f>ROUND(VLOOKUP($B95,'[4]3.ข้อมูลงบทดลองปัจจุบัน'!$A$5:$CL$846,5,0),2)</f>
        <v>0</v>
      </c>
      <c r="G95" s="104">
        <f>ROUND(VLOOKUP($B95,'[4]3.ข้อมูลงบทดลองปัจจุบัน'!$A$5:$CL$846,6,0),2)</f>
        <v>0</v>
      </c>
      <c r="H95" s="104">
        <f>ROUND(VLOOKUP($B95,'[4]3.ข้อมูลงบทดลองปัจจุบัน'!$A$5:$CL$846,7,0),2)</f>
        <v>0</v>
      </c>
      <c r="I95" s="104">
        <f>ROUND(VLOOKUP($B95,'[4]3.ข้อมูลงบทดลองปัจจุบัน'!$A$5:$CL$846,8,0),2)</f>
        <v>0</v>
      </c>
      <c r="J95" s="104">
        <f>ROUND(VLOOKUP($B95,'[4]3.ข้อมูลงบทดลองปัจจุบัน'!$A$5:$CL$846,9,0),2)</f>
        <v>0</v>
      </c>
      <c r="K95" s="104">
        <f>ROUND(VLOOKUP($B95,'[4]3.ข้อมูลงบทดลองปัจจุบัน'!$A$5:$CL$846,10,0),2)</f>
        <v>0</v>
      </c>
      <c r="L95" s="104">
        <f>ROUND(VLOOKUP($B95,'[4]3.ข้อมูลงบทดลองปัจจุบัน'!$A$5:$CL$846,11,0),2)</f>
        <v>0</v>
      </c>
      <c r="M95" s="104">
        <f>ROUND(VLOOKUP($B95,'[4]3.ข้อมูลงบทดลองปัจจุบัน'!$A$5:$CL$846,12,0),2)</f>
        <v>0</v>
      </c>
      <c r="N95" s="104">
        <f>ROUND(VLOOKUP($B95,'[4]3.ข้อมูลงบทดลองปัจจุบัน'!$A$5:$CL$846,13,0),2)</f>
        <v>0</v>
      </c>
      <c r="O95" s="104">
        <f>ROUND(VLOOKUP($B95,'[4]3.ข้อมูลงบทดลองปัจจุบัน'!$A$5:$CL$846,14,0),2)</f>
        <v>0</v>
      </c>
      <c r="P95" s="104">
        <f>ROUND(VLOOKUP($B95,'[4]3.ข้อมูลงบทดลองปัจจุบัน'!$A$5:$CL$846,15,0),2)</f>
        <v>213930</v>
      </c>
      <c r="Q95" s="104">
        <f>ROUND(VLOOKUP($B95,'[4]3.ข้อมูลงบทดลองปัจจุบัน'!$A$5:$CL$846,16,0),2)</f>
        <v>326000</v>
      </c>
      <c r="R95" s="104">
        <f>ROUND(VLOOKUP($B95,'[4]3.ข้อมูลงบทดลองปัจจุบัน'!$A$5:$CL$846,17,0),2)</f>
        <v>30000</v>
      </c>
      <c r="S95" s="104">
        <f>ROUND(VLOOKUP($B95,'[4]3.ข้อมูลงบทดลองปัจจุบัน'!$A$5:$CL$846,18,0),2)</f>
        <v>0</v>
      </c>
      <c r="T95" s="104">
        <f>ROUND(VLOOKUP($B95,'[4]3.ข้อมูลงบทดลองปัจจุบัน'!$A$5:$CL$846,19,0),2)</f>
        <v>127000</v>
      </c>
      <c r="U95" s="104">
        <f>ROUND(VLOOKUP($B95,'[4]3.ข้อมูลงบทดลองปัจจุบัน'!$A$5:$CL$846,20,0),2)</f>
        <v>40000</v>
      </c>
      <c r="V95" s="104">
        <f>ROUND(VLOOKUP($B95,'[4]3.ข้อมูลงบทดลองปัจจุบัน'!$A$5:$CL$846,21,0),2)</f>
        <v>333500</v>
      </c>
      <c r="W95" s="104">
        <f>ROUND(VLOOKUP($B95,'[4]3.ข้อมูลงบทดลองปัจจุบัน'!$A$5:$CL$846,22,0),2)</f>
        <v>55000</v>
      </c>
      <c r="X95" s="104">
        <f>ROUND(VLOOKUP($B95,'[4]3.ข้อมูลงบทดลองปัจจุบัน'!$A$5:$CL$846,23,0),2)</f>
        <v>0</v>
      </c>
      <c r="Y95" s="104">
        <f>ROUND(VLOOKUP($B95,'[4]3.ข้อมูลงบทดลองปัจจุบัน'!$A$5:$CL$846,24,0),2)</f>
        <v>104000</v>
      </c>
      <c r="Z95" s="104">
        <f>ROUND(VLOOKUP($B95,'[4]3.ข้อมูลงบทดลองปัจจุบัน'!$A$5:$CL$846,25,0),2)</f>
        <v>0</v>
      </c>
      <c r="AA95" s="104">
        <f>ROUND(VLOOKUP($B95,'[4]3.ข้อมูลงบทดลองปัจจุบัน'!$A$5:$CL$846,26,0),2)</f>
        <v>0</v>
      </c>
      <c r="AB95" s="104">
        <f>ROUND(VLOOKUP($B95,'[4]3.ข้อมูลงบทดลองปัจจุบัน'!$A$5:$CL$846,27,0),2)</f>
        <v>0</v>
      </c>
      <c r="AC95" s="104">
        <f>ROUND(VLOOKUP($B95,'[4]3.ข้อมูลงบทดลองปัจจุบัน'!$A$5:$CL$846,28,0),2)</f>
        <v>0</v>
      </c>
      <c r="AD95" s="104">
        <f>ROUND(VLOOKUP($B95,'[4]3.ข้อมูลงบทดลองปัจจุบัน'!$A$5:$CL$846,29,0),2)</f>
        <v>0</v>
      </c>
      <c r="AE95" s="104">
        <f>ROUND(VLOOKUP($B95,'[4]3.ข้อมูลงบทดลองปัจจุบัน'!$A$5:$CL$846,30,0),2)</f>
        <v>0</v>
      </c>
      <c r="AF95" s="104">
        <f>ROUND(VLOOKUP($B95,'[4]3.ข้อมูลงบทดลองปัจจุบัน'!$A$5:$CL$846,31,0),2)</f>
        <v>0</v>
      </c>
      <c r="AG95" s="104">
        <f>ROUND(VLOOKUP($B95,'[4]3.ข้อมูลงบทดลองปัจจุบัน'!$A$5:$CL$846,32,0),2)</f>
        <v>0</v>
      </c>
      <c r="AH95" s="104">
        <f>ROUND(VLOOKUP($B95,'[4]3.ข้อมูลงบทดลองปัจจุบัน'!$A$5:$CL$846,33,0),2)</f>
        <v>0</v>
      </c>
      <c r="AI95" s="104">
        <f>ROUND(VLOOKUP($B95,'[4]3.ข้อมูลงบทดลองปัจจุบัน'!$A$5:$CL$846,34,0),2)</f>
        <v>0</v>
      </c>
      <c r="AJ95" s="104">
        <f>ROUND(VLOOKUP($B95,'[4]3.ข้อมูลงบทดลองปัจจุบัน'!$A$5:$CL$846,35,0),2)</f>
        <v>0</v>
      </c>
      <c r="AK95" s="104">
        <f>ROUND(VLOOKUP($B95,'[4]3.ข้อมูลงบทดลองปัจจุบัน'!$A$5:$CL$846,36,0),2)</f>
        <v>24000</v>
      </c>
      <c r="AL95" s="104">
        <f>ROUND(VLOOKUP($B95,'[4]3.ข้อมูลงบทดลองปัจจุบัน'!$A$5:$CL$846,37,0),2)</f>
        <v>299000</v>
      </c>
      <c r="AM95" s="104">
        <f>ROUND(VLOOKUP($B95,'[4]3.ข้อมูลงบทดลองปัจจุบัน'!$A$5:$CL$846,38,0),2)</f>
        <v>149000</v>
      </c>
      <c r="AN95" s="104">
        <f>ROUND(VLOOKUP($B95,'[4]3.ข้อมูลงบทดลองปัจจุบัน'!$A$5:$CL$846,39,0),2)</f>
        <v>0</v>
      </c>
      <c r="AO95" s="104">
        <f>ROUND(VLOOKUP($B95,'[4]3.ข้อมูลงบทดลองปัจจุบัน'!$A$5:$CL$846,40,0),2)</f>
        <v>0</v>
      </c>
      <c r="AP95" s="104">
        <f>ROUND(VLOOKUP($B95,'[4]3.ข้อมูลงบทดลองปัจจุบัน'!$A$5:$CL$846,41,0),2)</f>
        <v>0</v>
      </c>
      <c r="AQ95" s="104">
        <f>ROUND(VLOOKUP($B95,'[4]3.ข้อมูลงบทดลองปัจจุบัน'!$A$5:$CL$846,42,0),2)</f>
        <v>0</v>
      </c>
      <c r="AR95" s="104">
        <f>ROUND(VLOOKUP($B95,'[4]3.ข้อมูลงบทดลองปัจจุบัน'!$A$5:$CL$846,43,0),2)</f>
        <v>0</v>
      </c>
      <c r="AS95" s="104">
        <f>ROUND(VLOOKUP($B95,'[4]3.ข้อมูลงบทดลองปัจจุบัน'!$A$5:$CL$846,44,0),2)</f>
        <v>0</v>
      </c>
      <c r="AT95" s="104">
        <f>ROUND(VLOOKUP($B95,'[4]3.ข้อมูลงบทดลองปัจจุบัน'!$A$5:$CL$846,45,0),2)</f>
        <v>0</v>
      </c>
      <c r="AU95" s="104">
        <f>ROUND(VLOOKUP($B95,'[4]3.ข้อมูลงบทดลองปัจจุบัน'!$A$5:$CL$846,46,0),2)</f>
        <v>0</v>
      </c>
      <c r="AV95" s="104">
        <f>ROUND(VLOOKUP($B95,'[4]3.ข้อมูลงบทดลองปัจจุบัน'!$A$5:$CL$846,47,0),2)</f>
        <v>117000</v>
      </c>
      <c r="AW95" s="104">
        <f>ROUND(VLOOKUP($B95,'[4]3.ข้อมูลงบทดลองปัจจุบัน'!$A$5:$CL$846,48,0),2)</f>
        <v>64000</v>
      </c>
      <c r="AX95" s="104">
        <f>ROUND(VLOOKUP($B95,'[4]3.ข้อมูลงบทดลองปัจจุบัน'!$A$5:$CL$846,49,0),2)</f>
        <v>0</v>
      </c>
      <c r="AY95" s="104">
        <f>ROUND(VLOOKUP($B95,'[4]3.ข้อมูลงบทดลองปัจจุบัน'!$A$5:$CL$846,50,0),2)</f>
        <v>0</v>
      </c>
      <c r="AZ95" s="104">
        <f>ROUND(VLOOKUP($B95,'[4]3.ข้อมูลงบทดลองปัจจุบัน'!$A$5:$CL$846,51,0),2)</f>
        <v>45000</v>
      </c>
      <c r="BA95" s="104">
        <f>ROUND(VLOOKUP($B95,'[4]3.ข้อมูลงบทดลองปัจจุบัน'!$A$5:$CL$846,52,0),2)</f>
        <v>0</v>
      </c>
      <c r="BB95" s="104">
        <f>ROUND(VLOOKUP($B95,'[4]3.ข้อมูลงบทดลองปัจจุบัน'!$A$5:$CL$846,53,0),2)</f>
        <v>165500</v>
      </c>
      <c r="BC95" s="104">
        <f>ROUND(VLOOKUP($B95,'[4]3.ข้อมูลงบทดลองปัจจุบัน'!$A$5:$CL$846,54,0),2)</f>
        <v>55000</v>
      </c>
      <c r="BD95" s="104">
        <f>ROUND(VLOOKUP($B95,'[4]3.ข้อมูลงบทดลองปัจจุบัน'!$A$5:$CL$846,55,0),2)</f>
        <v>1296000</v>
      </c>
      <c r="BE95" s="104">
        <f>ROUND(VLOOKUP($B95,'[4]3.ข้อมูลงบทดลองปัจจุบัน'!$A$5:$CL$846,56,0),2)</f>
        <v>0</v>
      </c>
      <c r="BF95" s="104">
        <f>ROUND(VLOOKUP($B95,'[4]3.ข้อมูลงบทดลองปัจจุบัน'!$A$5:$CL$846,57,0),2)</f>
        <v>187000</v>
      </c>
      <c r="BG95" s="104">
        <f>ROUND(VLOOKUP($B95,'[4]3.ข้อมูลงบทดลองปัจจุบัน'!$A$5:$CL$846,58,0),2)</f>
        <v>20000</v>
      </c>
      <c r="BH95" s="104">
        <f>ROUND(VLOOKUP($B95,'[4]3.ข้อมูลงบทดลองปัจจุบัน'!$A$5:$CL$846,59,0),2)</f>
        <v>0</v>
      </c>
      <c r="BI95" s="104">
        <f>ROUND(VLOOKUP($B95,'[4]3.ข้อมูลงบทดลองปัจจุบัน'!$A$5:$CL$846,60,0),2)</f>
        <v>0</v>
      </c>
      <c r="BJ95" s="104">
        <f>ROUND(VLOOKUP($B95,'[4]3.ข้อมูลงบทดลองปัจจุบัน'!$A$5:$CL$846,61,0),2)</f>
        <v>0</v>
      </c>
      <c r="BK95" s="104">
        <f>ROUND(VLOOKUP($B95,'[4]3.ข้อมูลงบทดลองปัจจุบัน'!$A$5:$CL$846,62,0),2)</f>
        <v>27000</v>
      </c>
      <c r="BL95" s="104">
        <f>ROUND(VLOOKUP($B95,'[4]3.ข้อมูลงบทดลองปัจจุบัน'!$A$5:$CL$846,63,0),2)</f>
        <v>0</v>
      </c>
      <c r="BM95" s="104">
        <f>ROUND(VLOOKUP($B95,'[4]3.ข้อมูลงบทดลองปัจจุบัน'!$A$5:$CL$846,64,0),2)</f>
        <v>0</v>
      </c>
      <c r="BN95" s="104">
        <f>ROUND(VLOOKUP($B95,'[4]3.ข้อมูลงบทดลองปัจจุบัน'!$A$5:$CL$846,65,0),2)</f>
        <v>29000</v>
      </c>
      <c r="BO95" s="104">
        <f>ROUND(VLOOKUP($B95,'[4]3.ข้อมูลงบทดลองปัจจุบัน'!$A$5:$CL$846,66,0),2)</f>
        <v>35000</v>
      </c>
      <c r="BP95" s="104">
        <f>ROUND(VLOOKUP($B95,'[4]3.ข้อมูลงบทดลองปัจจุบัน'!$A$5:$CL$846,67,0),2)</f>
        <v>0</v>
      </c>
      <c r="BQ95" s="104">
        <f>ROUND(VLOOKUP($B95,'[4]3.ข้อมูลงบทดลองปัจจุบัน'!$A$5:$CL$846,68,0),2)</f>
        <v>0</v>
      </c>
      <c r="BR95" s="104">
        <f>ROUND(VLOOKUP($B95,'[4]3.ข้อมูลงบทดลองปัจจุบัน'!$A$5:$CL$846,69,0),2)</f>
        <v>0</v>
      </c>
      <c r="BS95" s="104">
        <f>ROUND(VLOOKUP($B95,'[4]3.ข้อมูลงบทดลองปัจจุบัน'!$A$5:$CL$846,70,0),2)</f>
        <v>719500</v>
      </c>
      <c r="BT95" s="104">
        <f>ROUND(VLOOKUP($B95,'[4]3.ข้อมูลงบทดลองปัจจุบัน'!$A$5:$CL$846,71,0),2)</f>
        <v>30000</v>
      </c>
      <c r="BU95" s="104">
        <f>ROUND(VLOOKUP($B95,'[4]3.ข้อมูลงบทดลองปัจจุบัน'!$A$5:$CL$846,72,0),2)</f>
        <v>42000</v>
      </c>
      <c r="BV95" s="104">
        <f>ROUND(VLOOKUP($B95,'[4]3.ข้อมูลงบทดลองปัจจุบัน'!$A$5:$CL$846,73,0),2)</f>
        <v>119000</v>
      </c>
      <c r="BW95" s="104">
        <f>ROUND(VLOOKUP($B95,'[4]3.ข้อมูลงบทดลองปัจจุบัน'!$A$5:$CL$846,74,0),2)</f>
        <v>0</v>
      </c>
      <c r="BX95" s="104">
        <f>ROUND(VLOOKUP($B95,'[4]3.ข้อมูลงบทดลองปัจจุบัน'!$A$5:$CL$846,75,0),2)</f>
        <v>107000</v>
      </c>
      <c r="BY95" s="104">
        <f>ROUND(VLOOKUP($B95,'[4]3.ข้อมูลงบทดลองปัจจุบัน'!$A$5:$CL$846,76,0),2)</f>
        <v>0</v>
      </c>
      <c r="BZ95" s="104">
        <f>ROUND(VLOOKUP($B95,'[4]3.ข้อมูลงบทดลองปัจจุบัน'!$A$5:$CL$846,77,0),2)</f>
        <v>0</v>
      </c>
      <c r="CA95" s="104">
        <f>ROUND(VLOOKUP($B95,'[4]3.ข้อมูลงบทดลองปัจจุบัน'!$A$5:$CL$846,78,0),2)</f>
        <v>35000</v>
      </c>
      <c r="CB95" s="104">
        <f>ROUND(VLOOKUP($B95,'[4]3.ข้อมูลงบทดลองปัจจุบัน'!$A$5:$CL$846,79,0),2)</f>
        <v>57500</v>
      </c>
      <c r="CC95" s="104">
        <f>ROUND(VLOOKUP($B95,'[4]3.ข้อมูลงบทดลองปัจจุบัน'!$A$5:$CL$846,80,0),2)</f>
        <v>42000</v>
      </c>
      <c r="CD95" s="104">
        <f>ROUND(VLOOKUP($B95,'[4]3.ข้อมูลงบทดลองปัจจุบัน'!$A$5:$CL$846,81,0),2)</f>
        <v>131000</v>
      </c>
      <c r="CE95" s="104">
        <f>ROUND(VLOOKUP($B95,'[4]3.ข้อมูลงบทดลองปัจจุบัน'!$A$5:$CL$846,82,0),2)</f>
        <v>39000</v>
      </c>
      <c r="CF95" s="104">
        <f>ROUND(VLOOKUP($B95,'[4]3.ข้อมูลงบทดลองปัจจุบัน'!$A$5:$CL$846,83,0),2)</f>
        <v>24500</v>
      </c>
      <c r="CG95" s="104">
        <f>ROUND(VLOOKUP($B95,'[4]3.ข้อมูลงบทดลองปัจจุบัน'!$A$5:$CL$846,84,0),2)</f>
        <v>21000</v>
      </c>
      <c r="CH95" s="104">
        <f>ROUND(VLOOKUP($B95,'[4]3.ข้อมูลงบทดลองปัจจุบัน'!$A$5:$CL$846,85,0),2)</f>
        <v>88100</v>
      </c>
      <c r="CI95" s="104">
        <f>ROUND(VLOOKUP($B95,'[4]3.ข้อมูลงบทดลองปัจจุบัน'!$A$5:$CL$846,86,0),2)</f>
        <v>23000</v>
      </c>
      <c r="CJ95" s="104">
        <f>ROUND(VLOOKUP($B95,'[4]3.ข้อมูลงบทดลองปัจจุบัน'!$A$5:$CL$846,87,0),2)</f>
        <v>0</v>
      </c>
      <c r="CK95" s="104">
        <f>ROUND(VLOOKUP($B95,'[4]3.ข้อมูลงบทดลองปัจจุบัน'!$A$5:$CL$846,88,0),2)</f>
        <v>402000</v>
      </c>
      <c r="CL95" s="104">
        <f>ROUND(VLOOKUP($B95,'[4]3.ข้อมูลงบทดลองปัจจุบัน'!$A$5:$CL$846,89,0),2)</f>
        <v>0</v>
      </c>
      <c r="CM95" s="104">
        <f>ROUND(VLOOKUP($B95,'[4]3.ข้อมูลงบทดลองปัจจุบัน'!$A$5:$CL$846,90,0),2)</f>
        <v>19000</v>
      </c>
      <c r="CO95" s="97"/>
    </row>
    <row r="96" spans="1:93" x14ac:dyDescent="0.7">
      <c r="A96" s="18" t="s">
        <v>497</v>
      </c>
      <c r="B96" s="18" t="s">
        <v>582</v>
      </c>
      <c r="C96" s="19" t="s">
        <v>583</v>
      </c>
      <c r="D96" s="104">
        <f>ROUND(VLOOKUP($B96,'[4]3.ข้อมูลงบทดลองปัจจุบัน'!$A$5:$CL$846,3,0),2)</f>
        <v>0</v>
      </c>
      <c r="E96" s="104">
        <f>ROUND(VLOOKUP($B96,'[4]3.ข้อมูลงบทดลองปัจจุบัน'!$A$5:$CL$846,4,0),2)</f>
        <v>0</v>
      </c>
      <c r="F96" s="104">
        <f>ROUND(VLOOKUP($B96,'[4]3.ข้อมูลงบทดลองปัจจุบัน'!$A$5:$CL$846,5,0),2)</f>
        <v>0</v>
      </c>
      <c r="G96" s="104">
        <f>ROUND(VLOOKUP($B96,'[4]3.ข้อมูลงบทดลองปัจจุบัน'!$A$5:$CL$846,6,0),2)</f>
        <v>0</v>
      </c>
      <c r="H96" s="104">
        <f>ROUND(VLOOKUP($B96,'[4]3.ข้อมูลงบทดลองปัจจุบัน'!$A$5:$CL$846,7,0),2)</f>
        <v>0</v>
      </c>
      <c r="I96" s="104">
        <f>ROUND(VLOOKUP($B96,'[4]3.ข้อมูลงบทดลองปัจจุบัน'!$A$5:$CL$846,8,0),2)</f>
        <v>0</v>
      </c>
      <c r="J96" s="104">
        <f>ROUND(VLOOKUP($B96,'[4]3.ข้อมูลงบทดลองปัจจุบัน'!$A$5:$CL$846,9,0),2)</f>
        <v>0</v>
      </c>
      <c r="K96" s="104">
        <f>ROUND(VLOOKUP($B96,'[4]3.ข้อมูลงบทดลองปัจจุบัน'!$A$5:$CL$846,10,0),2)</f>
        <v>0</v>
      </c>
      <c r="L96" s="104">
        <f>ROUND(VLOOKUP($B96,'[4]3.ข้อมูลงบทดลองปัจจุบัน'!$A$5:$CL$846,11,0),2)</f>
        <v>0</v>
      </c>
      <c r="M96" s="104">
        <f>ROUND(VLOOKUP($B96,'[4]3.ข้อมูลงบทดลองปัจจุบัน'!$A$5:$CL$846,12,0),2)</f>
        <v>0</v>
      </c>
      <c r="N96" s="104">
        <f>ROUND(VLOOKUP($B96,'[4]3.ข้อมูลงบทดลองปัจจุบัน'!$A$5:$CL$846,13,0),2)</f>
        <v>0</v>
      </c>
      <c r="O96" s="104">
        <f>ROUND(VLOOKUP($B96,'[4]3.ข้อมูลงบทดลองปัจจุบัน'!$A$5:$CL$846,14,0),2)</f>
        <v>0</v>
      </c>
      <c r="P96" s="104">
        <f>ROUND(VLOOKUP($B96,'[4]3.ข้อมูลงบทดลองปัจจุบัน'!$A$5:$CL$846,15,0),2)</f>
        <v>0</v>
      </c>
      <c r="Q96" s="104">
        <f>ROUND(VLOOKUP($B96,'[4]3.ข้อมูลงบทดลองปัจจุบัน'!$A$5:$CL$846,16,0),2)</f>
        <v>0</v>
      </c>
      <c r="R96" s="104">
        <f>ROUND(VLOOKUP($B96,'[4]3.ข้อมูลงบทดลองปัจจุบัน'!$A$5:$CL$846,17,0),2)</f>
        <v>0</v>
      </c>
      <c r="S96" s="104">
        <f>ROUND(VLOOKUP($B96,'[4]3.ข้อมูลงบทดลองปัจจุบัน'!$A$5:$CL$846,18,0),2)</f>
        <v>0</v>
      </c>
      <c r="T96" s="104">
        <f>ROUND(VLOOKUP($B96,'[4]3.ข้อมูลงบทดลองปัจจุบัน'!$A$5:$CL$846,19,0),2)</f>
        <v>0</v>
      </c>
      <c r="U96" s="104">
        <f>ROUND(VLOOKUP($B96,'[4]3.ข้อมูลงบทดลองปัจจุบัน'!$A$5:$CL$846,20,0),2)</f>
        <v>0</v>
      </c>
      <c r="V96" s="104">
        <f>ROUND(VLOOKUP($B96,'[4]3.ข้อมูลงบทดลองปัจจุบัน'!$A$5:$CL$846,21,0),2)</f>
        <v>0</v>
      </c>
      <c r="W96" s="104">
        <f>ROUND(VLOOKUP($B96,'[4]3.ข้อมูลงบทดลองปัจจุบัน'!$A$5:$CL$846,22,0),2)</f>
        <v>0</v>
      </c>
      <c r="X96" s="104">
        <f>ROUND(VLOOKUP($B96,'[4]3.ข้อมูลงบทดลองปัจจุบัน'!$A$5:$CL$846,23,0),2)</f>
        <v>2720</v>
      </c>
      <c r="Y96" s="104">
        <f>ROUND(VLOOKUP($B96,'[4]3.ข้อมูลงบทดลองปัจจุบัน'!$A$5:$CL$846,24,0),2)</f>
        <v>0</v>
      </c>
      <c r="Z96" s="104">
        <f>ROUND(VLOOKUP($B96,'[4]3.ข้อมูลงบทดลองปัจจุบัน'!$A$5:$CL$846,25,0),2)</f>
        <v>0</v>
      </c>
      <c r="AA96" s="104">
        <f>ROUND(VLOOKUP($B96,'[4]3.ข้อมูลงบทดลองปัจจุบัน'!$A$5:$CL$846,26,0),2)</f>
        <v>0</v>
      </c>
      <c r="AB96" s="104">
        <f>ROUND(VLOOKUP($B96,'[4]3.ข้อมูลงบทดลองปัจจุบัน'!$A$5:$CL$846,27,0),2)</f>
        <v>0</v>
      </c>
      <c r="AC96" s="104">
        <f>ROUND(VLOOKUP($B96,'[4]3.ข้อมูลงบทดลองปัจจุบัน'!$A$5:$CL$846,28,0),2)</f>
        <v>0</v>
      </c>
      <c r="AD96" s="104">
        <f>ROUND(VLOOKUP($B96,'[4]3.ข้อมูลงบทดลองปัจจุบัน'!$A$5:$CL$846,29,0),2)</f>
        <v>0</v>
      </c>
      <c r="AE96" s="104">
        <f>ROUND(VLOOKUP($B96,'[4]3.ข้อมูลงบทดลองปัจจุบัน'!$A$5:$CL$846,30,0),2)</f>
        <v>12856</v>
      </c>
      <c r="AF96" s="104">
        <f>ROUND(VLOOKUP($B96,'[4]3.ข้อมูลงบทดลองปัจจุบัน'!$A$5:$CL$846,31,0),2)</f>
        <v>0</v>
      </c>
      <c r="AG96" s="104">
        <f>ROUND(VLOOKUP($B96,'[4]3.ข้อมูลงบทดลองปัจจุบัน'!$A$5:$CL$846,32,0),2)</f>
        <v>0</v>
      </c>
      <c r="AH96" s="104">
        <f>ROUND(VLOOKUP($B96,'[4]3.ข้อมูลงบทดลองปัจจุบัน'!$A$5:$CL$846,33,0),2)</f>
        <v>0</v>
      </c>
      <c r="AI96" s="104">
        <f>ROUND(VLOOKUP($B96,'[4]3.ข้อมูลงบทดลองปัจจุบัน'!$A$5:$CL$846,34,0),2)</f>
        <v>0</v>
      </c>
      <c r="AJ96" s="104">
        <f>ROUND(VLOOKUP($B96,'[4]3.ข้อมูลงบทดลองปัจจุบัน'!$A$5:$CL$846,35,0),2)</f>
        <v>0</v>
      </c>
      <c r="AK96" s="104">
        <f>ROUND(VLOOKUP($B96,'[4]3.ข้อมูลงบทดลองปัจจุบัน'!$A$5:$CL$846,36,0),2)</f>
        <v>0</v>
      </c>
      <c r="AL96" s="104">
        <f>ROUND(VLOOKUP($B96,'[4]3.ข้อมูลงบทดลองปัจจุบัน'!$A$5:$CL$846,37,0),2)</f>
        <v>0</v>
      </c>
      <c r="AM96" s="104">
        <f>ROUND(VLOOKUP($B96,'[4]3.ข้อมูลงบทดลองปัจจุบัน'!$A$5:$CL$846,38,0),2)</f>
        <v>0</v>
      </c>
      <c r="AN96" s="104">
        <f>ROUND(VLOOKUP($B96,'[4]3.ข้อมูลงบทดลองปัจจุบัน'!$A$5:$CL$846,39,0),2)</f>
        <v>0</v>
      </c>
      <c r="AO96" s="104">
        <f>ROUND(VLOOKUP($B96,'[4]3.ข้อมูลงบทดลองปัจจุบัน'!$A$5:$CL$846,40,0),2)</f>
        <v>0</v>
      </c>
      <c r="AP96" s="104">
        <f>ROUND(VLOOKUP($B96,'[4]3.ข้อมูลงบทดลองปัจจุบัน'!$A$5:$CL$846,41,0),2)</f>
        <v>0</v>
      </c>
      <c r="AQ96" s="104">
        <f>ROUND(VLOOKUP($B96,'[4]3.ข้อมูลงบทดลองปัจจุบัน'!$A$5:$CL$846,42,0),2)</f>
        <v>0</v>
      </c>
      <c r="AR96" s="104">
        <f>ROUND(VLOOKUP($B96,'[4]3.ข้อมูลงบทดลองปัจจุบัน'!$A$5:$CL$846,43,0),2)</f>
        <v>0</v>
      </c>
      <c r="AS96" s="104">
        <f>ROUND(VLOOKUP($B96,'[4]3.ข้อมูลงบทดลองปัจจุบัน'!$A$5:$CL$846,44,0),2)</f>
        <v>0</v>
      </c>
      <c r="AT96" s="104">
        <f>ROUND(VLOOKUP($B96,'[4]3.ข้อมูลงบทดลองปัจจุบัน'!$A$5:$CL$846,45,0),2)</f>
        <v>0</v>
      </c>
      <c r="AU96" s="104">
        <f>ROUND(VLOOKUP($B96,'[4]3.ข้อมูลงบทดลองปัจจุบัน'!$A$5:$CL$846,46,0),2)</f>
        <v>0</v>
      </c>
      <c r="AV96" s="104">
        <f>ROUND(VLOOKUP($B96,'[4]3.ข้อมูลงบทดลองปัจจุบัน'!$A$5:$CL$846,47,0),2)</f>
        <v>0</v>
      </c>
      <c r="AW96" s="104">
        <f>ROUND(VLOOKUP($B96,'[4]3.ข้อมูลงบทดลองปัจจุบัน'!$A$5:$CL$846,48,0),2)</f>
        <v>0</v>
      </c>
      <c r="AX96" s="104">
        <f>ROUND(VLOOKUP($B96,'[4]3.ข้อมูลงบทดลองปัจจุบัน'!$A$5:$CL$846,49,0),2)</f>
        <v>0</v>
      </c>
      <c r="AY96" s="104">
        <f>ROUND(VLOOKUP($B96,'[4]3.ข้อมูลงบทดลองปัจจุบัน'!$A$5:$CL$846,50,0),2)</f>
        <v>0</v>
      </c>
      <c r="AZ96" s="104">
        <f>ROUND(VLOOKUP($B96,'[4]3.ข้อมูลงบทดลองปัจจุบัน'!$A$5:$CL$846,51,0),2)</f>
        <v>0</v>
      </c>
      <c r="BA96" s="104">
        <f>ROUND(VLOOKUP($B96,'[4]3.ข้อมูลงบทดลองปัจจุบัน'!$A$5:$CL$846,52,0),2)</f>
        <v>0</v>
      </c>
      <c r="BB96" s="104">
        <f>ROUND(VLOOKUP($B96,'[4]3.ข้อมูลงบทดลองปัจจุบัน'!$A$5:$CL$846,53,0),2)</f>
        <v>0</v>
      </c>
      <c r="BC96" s="104">
        <f>ROUND(VLOOKUP($B96,'[4]3.ข้อมูลงบทดลองปัจจุบัน'!$A$5:$CL$846,54,0),2)</f>
        <v>0</v>
      </c>
      <c r="BD96" s="104">
        <f>ROUND(VLOOKUP($B96,'[4]3.ข้อมูลงบทดลองปัจจุบัน'!$A$5:$CL$846,55,0),2)</f>
        <v>0</v>
      </c>
      <c r="BE96" s="104">
        <f>ROUND(VLOOKUP($B96,'[4]3.ข้อมูลงบทดลองปัจจุบัน'!$A$5:$CL$846,56,0),2)</f>
        <v>0</v>
      </c>
      <c r="BF96" s="104">
        <f>ROUND(VLOOKUP($B96,'[4]3.ข้อมูลงบทดลองปัจจุบัน'!$A$5:$CL$846,57,0),2)</f>
        <v>0</v>
      </c>
      <c r="BG96" s="104">
        <f>ROUND(VLOOKUP($B96,'[4]3.ข้อมูลงบทดลองปัจจุบัน'!$A$5:$CL$846,58,0),2)</f>
        <v>0</v>
      </c>
      <c r="BH96" s="104">
        <f>ROUND(VLOOKUP($B96,'[4]3.ข้อมูลงบทดลองปัจจุบัน'!$A$5:$CL$846,59,0),2)</f>
        <v>0</v>
      </c>
      <c r="BI96" s="104">
        <f>ROUND(VLOOKUP($B96,'[4]3.ข้อมูลงบทดลองปัจจุบัน'!$A$5:$CL$846,60,0),2)</f>
        <v>0</v>
      </c>
      <c r="BJ96" s="104">
        <f>ROUND(VLOOKUP($B96,'[4]3.ข้อมูลงบทดลองปัจจุบัน'!$A$5:$CL$846,61,0),2)</f>
        <v>0</v>
      </c>
      <c r="BK96" s="104">
        <f>ROUND(VLOOKUP($B96,'[4]3.ข้อมูลงบทดลองปัจจุบัน'!$A$5:$CL$846,62,0),2)</f>
        <v>0</v>
      </c>
      <c r="BL96" s="104">
        <f>ROUND(VLOOKUP($B96,'[4]3.ข้อมูลงบทดลองปัจจุบัน'!$A$5:$CL$846,63,0),2)</f>
        <v>0</v>
      </c>
      <c r="BM96" s="104">
        <f>ROUND(VLOOKUP($B96,'[4]3.ข้อมูลงบทดลองปัจจุบัน'!$A$5:$CL$846,64,0),2)</f>
        <v>0</v>
      </c>
      <c r="BN96" s="104">
        <f>ROUND(VLOOKUP($B96,'[4]3.ข้อมูลงบทดลองปัจจุบัน'!$A$5:$CL$846,65,0),2)</f>
        <v>0</v>
      </c>
      <c r="BO96" s="104">
        <f>ROUND(VLOOKUP($B96,'[4]3.ข้อมูลงบทดลองปัจจุบัน'!$A$5:$CL$846,66,0),2)</f>
        <v>0</v>
      </c>
      <c r="BP96" s="104">
        <f>ROUND(VLOOKUP($B96,'[4]3.ข้อมูลงบทดลองปัจจุบัน'!$A$5:$CL$846,67,0),2)</f>
        <v>0</v>
      </c>
      <c r="BQ96" s="104">
        <f>ROUND(VLOOKUP($B96,'[4]3.ข้อมูลงบทดลองปัจจุบัน'!$A$5:$CL$846,68,0),2)</f>
        <v>0</v>
      </c>
      <c r="BR96" s="104">
        <f>ROUND(VLOOKUP($B96,'[4]3.ข้อมูลงบทดลองปัจจุบัน'!$A$5:$CL$846,69,0),2)</f>
        <v>0</v>
      </c>
      <c r="BS96" s="104">
        <f>ROUND(VLOOKUP($B96,'[4]3.ข้อมูลงบทดลองปัจจุบัน'!$A$5:$CL$846,70,0),2)</f>
        <v>0</v>
      </c>
      <c r="BT96" s="104">
        <f>ROUND(VLOOKUP($B96,'[4]3.ข้อมูลงบทดลองปัจจุบัน'!$A$5:$CL$846,71,0),2)</f>
        <v>0</v>
      </c>
      <c r="BU96" s="104">
        <f>ROUND(VLOOKUP($B96,'[4]3.ข้อมูลงบทดลองปัจจุบัน'!$A$5:$CL$846,72,0),2)</f>
        <v>0</v>
      </c>
      <c r="BV96" s="104">
        <f>ROUND(VLOOKUP($B96,'[4]3.ข้อมูลงบทดลองปัจจุบัน'!$A$5:$CL$846,73,0),2)</f>
        <v>0</v>
      </c>
      <c r="BW96" s="104">
        <f>ROUND(VLOOKUP($B96,'[4]3.ข้อมูลงบทดลองปัจจุบัน'!$A$5:$CL$846,74,0),2)</f>
        <v>0</v>
      </c>
      <c r="BX96" s="104">
        <f>ROUND(VLOOKUP($B96,'[4]3.ข้อมูลงบทดลองปัจจุบัน'!$A$5:$CL$846,75,0),2)</f>
        <v>0</v>
      </c>
      <c r="BY96" s="104">
        <f>ROUND(VLOOKUP($B96,'[4]3.ข้อมูลงบทดลองปัจจุบัน'!$A$5:$CL$846,76,0),2)</f>
        <v>0</v>
      </c>
      <c r="BZ96" s="104">
        <f>ROUND(VLOOKUP($B96,'[4]3.ข้อมูลงบทดลองปัจจุบัน'!$A$5:$CL$846,77,0),2)</f>
        <v>0</v>
      </c>
      <c r="CA96" s="104">
        <f>ROUND(VLOOKUP($B96,'[4]3.ข้อมูลงบทดลองปัจจุบัน'!$A$5:$CL$846,78,0),2)</f>
        <v>0</v>
      </c>
      <c r="CB96" s="104">
        <f>ROUND(VLOOKUP($B96,'[4]3.ข้อมูลงบทดลองปัจจุบัน'!$A$5:$CL$846,79,0),2)</f>
        <v>0</v>
      </c>
      <c r="CC96" s="104">
        <f>ROUND(VLOOKUP($B96,'[4]3.ข้อมูลงบทดลองปัจจุบัน'!$A$5:$CL$846,80,0),2)</f>
        <v>0</v>
      </c>
      <c r="CD96" s="104">
        <f>ROUND(VLOOKUP($B96,'[4]3.ข้อมูลงบทดลองปัจจุบัน'!$A$5:$CL$846,81,0),2)</f>
        <v>0</v>
      </c>
      <c r="CE96" s="104">
        <f>ROUND(VLOOKUP($B96,'[4]3.ข้อมูลงบทดลองปัจจุบัน'!$A$5:$CL$846,82,0),2)</f>
        <v>0</v>
      </c>
      <c r="CF96" s="104">
        <f>ROUND(VLOOKUP($B96,'[4]3.ข้อมูลงบทดลองปัจจุบัน'!$A$5:$CL$846,83,0),2)</f>
        <v>0</v>
      </c>
      <c r="CG96" s="104">
        <f>ROUND(VLOOKUP($B96,'[4]3.ข้อมูลงบทดลองปัจจุบัน'!$A$5:$CL$846,84,0),2)</f>
        <v>0</v>
      </c>
      <c r="CH96" s="104">
        <f>ROUND(VLOOKUP($B96,'[4]3.ข้อมูลงบทดลองปัจจุบัน'!$A$5:$CL$846,85,0),2)</f>
        <v>0</v>
      </c>
      <c r="CI96" s="104">
        <f>ROUND(VLOOKUP($B96,'[4]3.ข้อมูลงบทดลองปัจจุบัน'!$A$5:$CL$846,86,0),2)</f>
        <v>0</v>
      </c>
      <c r="CJ96" s="104">
        <f>ROUND(VLOOKUP($B96,'[4]3.ข้อมูลงบทดลองปัจจุบัน'!$A$5:$CL$846,87,0),2)</f>
        <v>0</v>
      </c>
      <c r="CK96" s="104">
        <f>ROUND(VLOOKUP($B96,'[4]3.ข้อมูลงบทดลองปัจจุบัน'!$A$5:$CL$846,88,0),2)</f>
        <v>0</v>
      </c>
      <c r="CL96" s="104">
        <f>ROUND(VLOOKUP($B96,'[4]3.ข้อมูลงบทดลองปัจจุบัน'!$A$5:$CL$846,89,0),2)</f>
        <v>0</v>
      </c>
      <c r="CM96" s="104">
        <f>ROUND(VLOOKUP($B96,'[4]3.ข้อมูลงบทดลองปัจจุบัน'!$A$5:$CL$846,90,0),2)</f>
        <v>0</v>
      </c>
      <c r="CO96" s="97"/>
    </row>
    <row r="97" spans="1:93" x14ac:dyDescent="0.7">
      <c r="A97" s="18" t="s">
        <v>497</v>
      </c>
      <c r="B97" s="18" t="s">
        <v>584</v>
      </c>
      <c r="C97" s="19" t="s">
        <v>585</v>
      </c>
      <c r="D97" s="104">
        <f>ROUND(VLOOKUP($B97,'[4]3.ข้อมูลงบทดลองปัจจุบัน'!$A$5:$CL$846,3,0),2)</f>
        <v>19344</v>
      </c>
      <c r="E97" s="104">
        <f>ROUND(VLOOKUP($B97,'[4]3.ข้อมูลงบทดลองปัจจุบัน'!$A$5:$CL$846,4,0),2)</f>
        <v>0</v>
      </c>
      <c r="F97" s="104">
        <f>ROUND(VLOOKUP($B97,'[4]3.ข้อมูลงบทดลองปัจจุบัน'!$A$5:$CL$846,5,0),2)</f>
        <v>0</v>
      </c>
      <c r="G97" s="104">
        <f>ROUND(VLOOKUP($B97,'[4]3.ข้อมูลงบทดลองปัจจุบัน'!$A$5:$CL$846,6,0),2)</f>
        <v>0</v>
      </c>
      <c r="H97" s="104">
        <f>ROUND(VLOOKUP($B97,'[4]3.ข้อมูลงบทดลองปัจจุบัน'!$A$5:$CL$846,7,0),2)</f>
        <v>0</v>
      </c>
      <c r="I97" s="104">
        <f>ROUND(VLOOKUP($B97,'[4]3.ข้อมูลงบทดลองปัจจุบัน'!$A$5:$CL$846,8,0),2)</f>
        <v>0</v>
      </c>
      <c r="J97" s="104">
        <f>ROUND(VLOOKUP($B97,'[4]3.ข้อมูลงบทดลองปัจจุบัน'!$A$5:$CL$846,9,0),2)</f>
        <v>0</v>
      </c>
      <c r="K97" s="104">
        <f>ROUND(VLOOKUP($B97,'[4]3.ข้อมูลงบทดลองปัจจุบัน'!$A$5:$CL$846,10,0),2)</f>
        <v>0</v>
      </c>
      <c r="L97" s="104">
        <f>ROUND(VLOOKUP($B97,'[4]3.ข้อมูลงบทดลองปัจจุบัน'!$A$5:$CL$846,11,0),2)</f>
        <v>0</v>
      </c>
      <c r="M97" s="104">
        <f>ROUND(VLOOKUP($B97,'[4]3.ข้อมูลงบทดลองปัจจุบัน'!$A$5:$CL$846,12,0),2)</f>
        <v>0</v>
      </c>
      <c r="N97" s="104">
        <f>ROUND(VLOOKUP($B97,'[4]3.ข้อมูลงบทดลองปัจจุบัน'!$A$5:$CL$846,13,0),2)</f>
        <v>0</v>
      </c>
      <c r="O97" s="104">
        <f>ROUND(VLOOKUP($B97,'[4]3.ข้อมูลงบทดลองปัจจุบัน'!$A$5:$CL$846,14,0),2)</f>
        <v>0</v>
      </c>
      <c r="P97" s="104">
        <f>ROUND(VLOOKUP($B97,'[4]3.ข้อมูลงบทดลองปัจจุบัน'!$A$5:$CL$846,15,0),2)</f>
        <v>7164</v>
      </c>
      <c r="Q97" s="104">
        <f>ROUND(VLOOKUP($B97,'[4]3.ข้อมูลงบทดลองปัจจุบัน'!$A$5:$CL$846,16,0),2)</f>
        <v>0</v>
      </c>
      <c r="R97" s="104">
        <f>ROUND(VLOOKUP($B97,'[4]3.ข้อมูลงบทดลองปัจจุบัน'!$A$5:$CL$846,17,0),2)</f>
        <v>0</v>
      </c>
      <c r="S97" s="104">
        <f>ROUND(VLOOKUP($B97,'[4]3.ข้อมูลงบทดลองปัจจุบัน'!$A$5:$CL$846,18,0),2)</f>
        <v>0</v>
      </c>
      <c r="T97" s="104">
        <f>ROUND(VLOOKUP($B97,'[4]3.ข้อมูลงบทดลองปัจจุบัน'!$A$5:$CL$846,19,0),2)</f>
        <v>0</v>
      </c>
      <c r="U97" s="104">
        <f>ROUND(VLOOKUP($B97,'[4]3.ข้อมูลงบทดลองปัจจุบัน'!$A$5:$CL$846,20,0),2)</f>
        <v>0</v>
      </c>
      <c r="V97" s="104">
        <f>ROUND(VLOOKUP($B97,'[4]3.ข้อมูลงบทดลองปัจจุบัน'!$A$5:$CL$846,21,0),2)</f>
        <v>0</v>
      </c>
      <c r="W97" s="104">
        <f>ROUND(VLOOKUP($B97,'[4]3.ข้อมูลงบทดลองปัจจุบัน'!$A$5:$CL$846,22,0),2)</f>
        <v>0</v>
      </c>
      <c r="X97" s="104">
        <f>ROUND(VLOOKUP($B97,'[4]3.ข้อมูลงบทดลองปัจจุบัน'!$A$5:$CL$846,23,0),2)</f>
        <v>16728</v>
      </c>
      <c r="Y97" s="104">
        <f>ROUND(VLOOKUP($B97,'[4]3.ข้อมูลงบทดลองปัจจุบัน'!$A$5:$CL$846,24,0),2)</f>
        <v>0</v>
      </c>
      <c r="Z97" s="104">
        <f>ROUND(VLOOKUP($B97,'[4]3.ข้อมูลงบทดลองปัจจุบัน'!$A$5:$CL$846,25,0),2)</f>
        <v>0</v>
      </c>
      <c r="AA97" s="104">
        <f>ROUND(VLOOKUP($B97,'[4]3.ข้อมูลงบทดลองปัจจุบัน'!$A$5:$CL$846,26,0),2)</f>
        <v>0</v>
      </c>
      <c r="AB97" s="104">
        <f>ROUND(VLOOKUP($B97,'[4]3.ข้อมูลงบทดลองปัจจุบัน'!$A$5:$CL$846,27,0),2)</f>
        <v>0</v>
      </c>
      <c r="AC97" s="104">
        <f>ROUND(VLOOKUP($B97,'[4]3.ข้อมูลงบทดลองปัจจุบัน'!$A$5:$CL$846,28,0),2)</f>
        <v>0</v>
      </c>
      <c r="AD97" s="104">
        <f>ROUND(VLOOKUP($B97,'[4]3.ข้อมูลงบทดลองปัจจุบัน'!$A$5:$CL$846,29,0),2)</f>
        <v>0</v>
      </c>
      <c r="AE97" s="104">
        <f>ROUND(VLOOKUP($B97,'[4]3.ข้อมูลงบทดลองปัจจุบัน'!$A$5:$CL$846,30,0),2)</f>
        <v>0</v>
      </c>
      <c r="AF97" s="104">
        <f>ROUND(VLOOKUP($B97,'[4]3.ข้อมูลงบทดลองปัจจุบัน'!$A$5:$CL$846,31,0),2)</f>
        <v>0</v>
      </c>
      <c r="AG97" s="104">
        <f>ROUND(VLOOKUP($B97,'[4]3.ข้อมูลงบทดลองปัจจุบัน'!$A$5:$CL$846,32,0),2)</f>
        <v>0</v>
      </c>
      <c r="AH97" s="104">
        <f>ROUND(VLOOKUP($B97,'[4]3.ข้อมูลงบทดลองปัจจุบัน'!$A$5:$CL$846,33,0),2)</f>
        <v>0</v>
      </c>
      <c r="AI97" s="104">
        <f>ROUND(VLOOKUP($B97,'[4]3.ข้อมูลงบทดลองปัจจุบัน'!$A$5:$CL$846,34,0),2)</f>
        <v>0</v>
      </c>
      <c r="AJ97" s="104">
        <f>ROUND(VLOOKUP($B97,'[4]3.ข้อมูลงบทดลองปัจจุบัน'!$A$5:$CL$846,35,0),2)</f>
        <v>0</v>
      </c>
      <c r="AK97" s="104">
        <f>ROUND(VLOOKUP($B97,'[4]3.ข้อมูลงบทดลองปัจจุบัน'!$A$5:$CL$846,36,0),2)</f>
        <v>0</v>
      </c>
      <c r="AL97" s="104">
        <f>ROUND(VLOOKUP($B97,'[4]3.ข้อมูลงบทดลองปัจจุบัน'!$A$5:$CL$846,37,0),2)</f>
        <v>13284</v>
      </c>
      <c r="AM97" s="104">
        <f>ROUND(VLOOKUP($B97,'[4]3.ข้อมูลงบทดลองปัจจุบัน'!$A$5:$CL$846,38,0),2)</f>
        <v>0</v>
      </c>
      <c r="AN97" s="104">
        <f>ROUND(VLOOKUP($B97,'[4]3.ข้อมูลงบทดลองปัจจุบัน'!$A$5:$CL$846,39,0),2)</f>
        <v>0</v>
      </c>
      <c r="AO97" s="104">
        <f>ROUND(VLOOKUP($B97,'[4]3.ข้อมูลงบทดลองปัจจุบัน'!$A$5:$CL$846,40,0),2)</f>
        <v>0</v>
      </c>
      <c r="AP97" s="104">
        <f>ROUND(VLOOKUP($B97,'[4]3.ข้อมูลงบทดลองปัจจุบัน'!$A$5:$CL$846,41,0),2)</f>
        <v>0</v>
      </c>
      <c r="AQ97" s="104">
        <f>ROUND(VLOOKUP($B97,'[4]3.ข้อมูลงบทดลองปัจจุบัน'!$A$5:$CL$846,42,0),2)</f>
        <v>0</v>
      </c>
      <c r="AR97" s="104">
        <f>ROUND(VLOOKUP($B97,'[4]3.ข้อมูลงบทดลองปัจจุบัน'!$A$5:$CL$846,43,0),2)</f>
        <v>0</v>
      </c>
      <c r="AS97" s="104">
        <f>ROUND(VLOOKUP($B97,'[4]3.ข้อมูลงบทดลองปัจจุบัน'!$A$5:$CL$846,44,0),2)</f>
        <v>0</v>
      </c>
      <c r="AT97" s="104">
        <f>ROUND(VLOOKUP($B97,'[4]3.ข้อมูลงบทดลองปัจจุบัน'!$A$5:$CL$846,45,0),2)</f>
        <v>0</v>
      </c>
      <c r="AU97" s="104">
        <f>ROUND(VLOOKUP($B97,'[4]3.ข้อมูลงบทดลองปัจจุบัน'!$A$5:$CL$846,46,0),2)</f>
        <v>0</v>
      </c>
      <c r="AV97" s="104">
        <f>ROUND(VLOOKUP($B97,'[4]3.ข้อมูลงบทดลองปัจจุบัน'!$A$5:$CL$846,47,0),2)</f>
        <v>0</v>
      </c>
      <c r="AW97" s="104">
        <f>ROUND(VLOOKUP($B97,'[4]3.ข้อมูลงบทดลองปัจจุบัน'!$A$5:$CL$846,48,0),2)</f>
        <v>0</v>
      </c>
      <c r="AX97" s="104">
        <f>ROUND(VLOOKUP($B97,'[4]3.ข้อมูลงบทดลองปัจจุบัน'!$A$5:$CL$846,49,0),2)</f>
        <v>0</v>
      </c>
      <c r="AY97" s="104">
        <f>ROUND(VLOOKUP($B97,'[4]3.ข้อมูลงบทดลองปัจจุบัน'!$A$5:$CL$846,50,0),2)</f>
        <v>0</v>
      </c>
      <c r="AZ97" s="104">
        <f>ROUND(VLOOKUP($B97,'[4]3.ข้อมูลงบทดลองปัจจุบัน'!$A$5:$CL$846,51,0),2)</f>
        <v>0</v>
      </c>
      <c r="BA97" s="104">
        <f>ROUND(VLOOKUP($B97,'[4]3.ข้อมูลงบทดลองปัจจุบัน'!$A$5:$CL$846,52,0),2)</f>
        <v>0</v>
      </c>
      <c r="BB97" s="104">
        <f>ROUND(VLOOKUP($B97,'[4]3.ข้อมูลงบทดลองปัจจุบัน'!$A$5:$CL$846,53,0),2)</f>
        <v>6876</v>
      </c>
      <c r="BC97" s="104">
        <f>ROUND(VLOOKUP($B97,'[4]3.ข้อมูลงบทดลองปัจจุบัน'!$A$5:$CL$846,54,0),2)</f>
        <v>0</v>
      </c>
      <c r="BD97" s="104">
        <f>ROUND(VLOOKUP($B97,'[4]3.ข้อมูลงบทดลองปัจจุบัน'!$A$5:$CL$846,55,0),2)</f>
        <v>0</v>
      </c>
      <c r="BE97" s="104">
        <f>ROUND(VLOOKUP($B97,'[4]3.ข้อมูลงบทดลองปัจจุบัน'!$A$5:$CL$846,56,0),2)</f>
        <v>0</v>
      </c>
      <c r="BF97" s="104">
        <f>ROUND(VLOOKUP($B97,'[4]3.ข้อมูลงบทดลองปัจจุบัน'!$A$5:$CL$846,57,0),2)</f>
        <v>0</v>
      </c>
      <c r="BG97" s="104">
        <f>ROUND(VLOOKUP($B97,'[4]3.ข้อมูลงบทดลองปัจจุบัน'!$A$5:$CL$846,58,0),2)</f>
        <v>0</v>
      </c>
      <c r="BH97" s="104">
        <f>ROUND(VLOOKUP($B97,'[4]3.ข้อมูลงบทดลองปัจจุบัน'!$A$5:$CL$846,59,0),2)</f>
        <v>0</v>
      </c>
      <c r="BI97" s="104">
        <f>ROUND(VLOOKUP($B97,'[4]3.ข้อมูลงบทดลองปัจจุบัน'!$A$5:$CL$846,60,0),2)</f>
        <v>0</v>
      </c>
      <c r="BJ97" s="104">
        <f>ROUND(VLOOKUP($B97,'[4]3.ข้อมูลงบทดลองปัจจุบัน'!$A$5:$CL$846,61,0),2)</f>
        <v>0</v>
      </c>
      <c r="BK97" s="104">
        <f>ROUND(VLOOKUP($B97,'[4]3.ข้อมูลงบทดลองปัจจุบัน'!$A$5:$CL$846,62,0),2)</f>
        <v>0</v>
      </c>
      <c r="BL97" s="104">
        <f>ROUND(VLOOKUP($B97,'[4]3.ข้อมูลงบทดลองปัจจุบัน'!$A$5:$CL$846,63,0),2)</f>
        <v>0</v>
      </c>
      <c r="BM97" s="104">
        <f>ROUND(VLOOKUP($B97,'[4]3.ข้อมูลงบทดลองปัจจุบัน'!$A$5:$CL$846,64,0),2)</f>
        <v>13308</v>
      </c>
      <c r="BN97" s="104">
        <f>ROUND(VLOOKUP($B97,'[4]3.ข้อมูลงบทดลองปัจจุบัน'!$A$5:$CL$846,65,0),2)</f>
        <v>0</v>
      </c>
      <c r="BO97" s="104">
        <f>ROUND(VLOOKUP($B97,'[4]3.ข้อมูลงบทดลองปัจจุบัน'!$A$5:$CL$846,66,0),2)</f>
        <v>0</v>
      </c>
      <c r="BP97" s="104">
        <f>ROUND(VLOOKUP($B97,'[4]3.ข้อมูลงบทดลองปัจจุบัน'!$A$5:$CL$846,67,0),2)</f>
        <v>0</v>
      </c>
      <c r="BQ97" s="104">
        <f>ROUND(VLOOKUP($B97,'[4]3.ข้อมูลงบทดลองปัจจุบัน'!$A$5:$CL$846,68,0),2)</f>
        <v>0</v>
      </c>
      <c r="BR97" s="104">
        <f>ROUND(VLOOKUP($B97,'[4]3.ข้อมูลงบทดลองปัจจุบัน'!$A$5:$CL$846,69,0),2)</f>
        <v>0</v>
      </c>
      <c r="BS97" s="104">
        <f>ROUND(VLOOKUP($B97,'[4]3.ข้อมูลงบทดลองปัจจุบัน'!$A$5:$CL$846,70,0),2)</f>
        <v>30480</v>
      </c>
      <c r="BT97" s="104">
        <f>ROUND(VLOOKUP($B97,'[4]3.ข้อมูลงบทดลองปัจจุบัน'!$A$5:$CL$846,71,0),2)</f>
        <v>0</v>
      </c>
      <c r="BU97" s="104">
        <f>ROUND(VLOOKUP($B97,'[4]3.ข้อมูลงบทดลองปัจจุบัน'!$A$5:$CL$846,72,0),2)</f>
        <v>0</v>
      </c>
      <c r="BV97" s="104">
        <f>ROUND(VLOOKUP($B97,'[4]3.ข้อมูลงบทดลองปัจจุบัน'!$A$5:$CL$846,73,0),2)</f>
        <v>5880</v>
      </c>
      <c r="BW97" s="104">
        <f>ROUND(VLOOKUP($B97,'[4]3.ข้อมูลงบทดลองปัจจุบัน'!$A$5:$CL$846,74,0),2)</f>
        <v>0</v>
      </c>
      <c r="BX97" s="104">
        <f>ROUND(VLOOKUP($B97,'[4]3.ข้อมูลงบทดลองปัจจุบัน'!$A$5:$CL$846,75,0),2)</f>
        <v>0</v>
      </c>
      <c r="BY97" s="104">
        <f>ROUND(VLOOKUP($B97,'[4]3.ข้อมูลงบทดลองปัจจุบัน'!$A$5:$CL$846,76,0),2)</f>
        <v>0</v>
      </c>
      <c r="BZ97" s="104">
        <f>ROUND(VLOOKUP($B97,'[4]3.ข้อมูลงบทดลองปัจจุบัน'!$A$5:$CL$846,77,0),2)</f>
        <v>0</v>
      </c>
      <c r="CA97" s="104">
        <f>ROUND(VLOOKUP($B97,'[4]3.ข้อมูลงบทดลองปัจจุบัน'!$A$5:$CL$846,78,0),2)</f>
        <v>0</v>
      </c>
      <c r="CB97" s="104">
        <f>ROUND(VLOOKUP($B97,'[4]3.ข้อมูลงบทดลองปัจจุบัน'!$A$5:$CL$846,79,0),2)</f>
        <v>0</v>
      </c>
      <c r="CC97" s="104">
        <f>ROUND(VLOOKUP($B97,'[4]3.ข้อมูลงบทดลองปัจจุบัน'!$A$5:$CL$846,80,0),2)</f>
        <v>0</v>
      </c>
      <c r="CD97" s="104">
        <f>ROUND(VLOOKUP($B97,'[4]3.ข้อมูลงบทดลองปัจจุบัน'!$A$5:$CL$846,81,0),2)</f>
        <v>0</v>
      </c>
      <c r="CE97" s="104">
        <f>ROUND(VLOOKUP($B97,'[4]3.ข้อมูลงบทดลองปัจจุบัน'!$A$5:$CL$846,82,0),2)</f>
        <v>0</v>
      </c>
      <c r="CF97" s="104">
        <f>ROUND(VLOOKUP($B97,'[4]3.ข้อมูลงบทดลองปัจจุบัน'!$A$5:$CL$846,83,0),2)</f>
        <v>0</v>
      </c>
      <c r="CG97" s="104">
        <f>ROUND(VLOOKUP($B97,'[4]3.ข้อมูลงบทดลองปัจจุบัน'!$A$5:$CL$846,84,0),2)</f>
        <v>0</v>
      </c>
      <c r="CH97" s="104">
        <f>ROUND(VLOOKUP($B97,'[4]3.ข้อมูลงบทดลองปัจจุบัน'!$A$5:$CL$846,85,0),2)</f>
        <v>0</v>
      </c>
      <c r="CI97" s="104">
        <f>ROUND(VLOOKUP($B97,'[4]3.ข้อมูลงบทดลองปัจจุบัน'!$A$5:$CL$846,86,0),2)</f>
        <v>0</v>
      </c>
      <c r="CJ97" s="104">
        <f>ROUND(VLOOKUP($B97,'[4]3.ข้อมูลงบทดลองปัจจุบัน'!$A$5:$CL$846,87,0),2)</f>
        <v>0</v>
      </c>
      <c r="CK97" s="104">
        <f>ROUND(VLOOKUP($B97,'[4]3.ข้อมูลงบทดลองปัจจุบัน'!$A$5:$CL$846,88,0),2)</f>
        <v>0</v>
      </c>
      <c r="CL97" s="104">
        <f>ROUND(VLOOKUP($B97,'[4]3.ข้อมูลงบทดลองปัจจุบัน'!$A$5:$CL$846,89,0),2)</f>
        <v>0</v>
      </c>
      <c r="CM97" s="104">
        <f>ROUND(VLOOKUP($B97,'[4]3.ข้อมูลงบทดลองปัจจุบัน'!$A$5:$CL$846,90,0),2)</f>
        <v>0</v>
      </c>
      <c r="CO97" s="97"/>
    </row>
    <row r="98" spans="1:93" x14ac:dyDescent="0.7">
      <c r="A98" s="18" t="s">
        <v>497</v>
      </c>
      <c r="B98" s="18" t="s">
        <v>586</v>
      </c>
      <c r="C98" s="19" t="s">
        <v>587</v>
      </c>
      <c r="D98" s="104">
        <f>ROUND(VLOOKUP($B98,'[4]3.ข้อมูลงบทดลองปัจจุบัน'!$A$5:$CL$846,3,0),2)</f>
        <v>124656</v>
      </c>
      <c r="E98" s="104">
        <f>ROUND(VLOOKUP($B98,'[4]3.ข้อมูลงบทดลองปัจจุบัน'!$A$5:$CL$846,4,0),2)</f>
        <v>21556.93</v>
      </c>
      <c r="F98" s="104">
        <f>ROUND(VLOOKUP($B98,'[4]3.ข้อมูลงบทดลองปัจจุบัน'!$A$5:$CL$846,5,0),2)</f>
        <v>15000</v>
      </c>
      <c r="G98" s="104">
        <f>ROUND(VLOOKUP($B98,'[4]3.ข้อมูลงบทดลองปัจจุบัน'!$A$5:$CL$846,6,0),2)</f>
        <v>9900</v>
      </c>
      <c r="H98" s="104">
        <f>ROUND(VLOOKUP($B98,'[4]3.ข้อมูลงบทดลองปัจจุบัน'!$A$5:$CL$846,7,0),2)</f>
        <v>12493</v>
      </c>
      <c r="I98" s="104">
        <f>ROUND(VLOOKUP($B98,'[4]3.ข้อมูลงบทดลองปัจจุบัน'!$A$5:$CL$846,8,0),2)</f>
        <v>20600</v>
      </c>
      <c r="J98" s="104">
        <f>ROUND(VLOOKUP($B98,'[4]3.ข้อมูลงบทดลองปัจจุบัน'!$A$5:$CL$846,9,0),2)</f>
        <v>14200</v>
      </c>
      <c r="K98" s="104">
        <f>ROUND(VLOOKUP($B98,'[4]3.ข้อมูลงบทดลองปัจจุบัน'!$A$5:$CL$846,10,0),2)</f>
        <v>30800</v>
      </c>
      <c r="L98" s="104">
        <f>ROUND(VLOOKUP($B98,'[4]3.ข้อมูลงบทดลองปัจจุบัน'!$A$5:$CL$846,11,0),2)</f>
        <v>16200</v>
      </c>
      <c r="M98" s="104">
        <f>ROUND(VLOOKUP($B98,'[4]3.ข้อมูลงบทดลองปัจจุบัน'!$A$5:$CL$846,12,0),2)</f>
        <v>18400</v>
      </c>
      <c r="N98" s="104">
        <f>ROUND(VLOOKUP($B98,'[4]3.ข้อมูลงบทดลองปัจจุบัน'!$A$5:$CL$846,13,0),2)</f>
        <v>36200</v>
      </c>
      <c r="O98" s="104">
        <f>ROUND(VLOOKUP($B98,'[4]3.ข้อมูลงบทดลองปัจจุบัน'!$A$5:$CL$846,14,0),2)</f>
        <v>0</v>
      </c>
      <c r="P98" s="104">
        <f>ROUND(VLOOKUP($B98,'[4]3.ข้อมูลงบทดลองปัจจุบัน'!$A$5:$CL$846,15,0),2)</f>
        <v>264887</v>
      </c>
      <c r="Q98" s="104">
        <f>ROUND(VLOOKUP($B98,'[4]3.ข้อมูลงบทดลองปัจจุบัน'!$A$5:$CL$846,16,0),2)</f>
        <v>16964</v>
      </c>
      <c r="R98" s="104">
        <f>ROUND(VLOOKUP($B98,'[4]3.ข้อมูลงบทดลองปัจจุบัน'!$A$5:$CL$846,17,0),2)</f>
        <v>20800</v>
      </c>
      <c r="S98" s="104">
        <f>ROUND(VLOOKUP($B98,'[4]3.ข้อมูลงบทดลองปัจจุบัน'!$A$5:$CL$846,18,0),2)</f>
        <v>24800</v>
      </c>
      <c r="T98" s="104">
        <f>ROUND(VLOOKUP($B98,'[4]3.ข้อมูลงบทดลองปัจจุบัน'!$A$5:$CL$846,19,0),2)</f>
        <v>17400</v>
      </c>
      <c r="U98" s="104">
        <f>ROUND(VLOOKUP($B98,'[4]3.ข้อมูลงบทดลองปัจจุบัน'!$A$5:$CL$846,20,0),2)</f>
        <v>13831</v>
      </c>
      <c r="V98" s="104">
        <f>ROUND(VLOOKUP($B98,'[4]3.ข้อมูลงบทดลองปัจจุบัน'!$A$5:$CL$846,21,0),2)</f>
        <v>13800</v>
      </c>
      <c r="W98" s="104">
        <f>ROUND(VLOOKUP($B98,'[4]3.ข้อมูลงบทดลองปัจจุบัน'!$A$5:$CL$846,22,0),2)</f>
        <v>7097</v>
      </c>
      <c r="X98" s="104">
        <f>ROUND(VLOOKUP($B98,'[4]3.ข้อมูลงบทดลองปัจจุบัน'!$A$5:$CL$846,23,0),2)</f>
        <v>175272</v>
      </c>
      <c r="Y98" s="104">
        <f>ROUND(VLOOKUP($B98,'[4]3.ข้อมูลงบทดลองปัจจุบัน'!$A$5:$CL$846,24,0),2)</f>
        <v>14621</v>
      </c>
      <c r="Z98" s="104">
        <f>ROUND(VLOOKUP($B98,'[4]3.ข้อมูลงบทดลองปัจจุบัน'!$A$5:$CL$846,25,0),2)</f>
        <v>28007</v>
      </c>
      <c r="AA98" s="104">
        <f>ROUND(VLOOKUP($B98,'[4]3.ข้อมูลงบทดลองปัจจุบัน'!$A$5:$CL$846,26,0),2)</f>
        <v>19600</v>
      </c>
      <c r="AB98" s="104">
        <f>ROUND(VLOOKUP($B98,'[4]3.ข้อมูลงบทดลองปัจจุบัน'!$A$5:$CL$846,27,0),2)</f>
        <v>9989</v>
      </c>
      <c r="AC98" s="104">
        <f>ROUND(VLOOKUP($B98,'[4]3.ข้อมูลงบทดลองปัจจุบัน'!$A$5:$CL$846,28,0),2)</f>
        <v>12000</v>
      </c>
      <c r="AD98" s="104">
        <f>ROUND(VLOOKUP($B98,'[4]3.ข้อมูลงบทดลองปัจจุบัน'!$A$5:$CL$846,29,0),2)</f>
        <v>13399</v>
      </c>
      <c r="AE98" s="104">
        <f>ROUND(VLOOKUP($B98,'[4]3.ข้อมูลงบทดลองปัจจุบัน'!$A$5:$CL$846,30,0),2)</f>
        <v>42000</v>
      </c>
      <c r="AF98" s="104">
        <f>ROUND(VLOOKUP($B98,'[4]3.ข้อมูลงบทดลองปัจจุบัน'!$A$5:$CL$846,31,0),2)</f>
        <v>11000</v>
      </c>
      <c r="AG98" s="104">
        <f>ROUND(VLOOKUP($B98,'[4]3.ข้อมูลงบทดลองปัจจุบัน'!$A$5:$CL$846,32,0),2)</f>
        <v>0</v>
      </c>
      <c r="AH98" s="104">
        <f>ROUND(VLOOKUP($B98,'[4]3.ข้อมูลงบทดลองปัจจุบัน'!$A$5:$CL$846,33,0),2)</f>
        <v>15400</v>
      </c>
      <c r="AI98" s="104">
        <f>ROUND(VLOOKUP($B98,'[4]3.ข้อมูลงบทดลองปัจจุบัน'!$A$5:$CL$846,34,0),2)</f>
        <v>30290</v>
      </c>
      <c r="AJ98" s="104">
        <f>ROUND(VLOOKUP($B98,'[4]3.ข้อมูลงบทดลองปัจจุบัน'!$A$5:$CL$846,35,0),2)</f>
        <v>14400</v>
      </c>
      <c r="AK98" s="104">
        <f>ROUND(VLOOKUP($B98,'[4]3.ข้อมูลงบทดลองปัจจุบัน'!$A$5:$CL$846,36,0),2)</f>
        <v>10226</v>
      </c>
      <c r="AL98" s="104">
        <f>ROUND(VLOOKUP($B98,'[4]3.ข้อมูลงบทดลองปัจจุบัน'!$A$5:$CL$846,37,0),2)</f>
        <v>332000</v>
      </c>
      <c r="AM98" s="104">
        <f>ROUND(VLOOKUP($B98,'[4]3.ข้อมูลงบทดลองปัจจุบัน'!$A$5:$CL$846,38,0),2)</f>
        <v>14128</v>
      </c>
      <c r="AN98" s="104">
        <f>ROUND(VLOOKUP($B98,'[4]3.ข้อมูลงบทดลองปัจจุบัน'!$A$5:$CL$846,39,0),2)</f>
        <v>17400</v>
      </c>
      <c r="AO98" s="104">
        <f>ROUND(VLOOKUP($B98,'[4]3.ข้อมูลงบทดลองปัจจุบัน'!$A$5:$CL$846,40,0),2)</f>
        <v>28775</v>
      </c>
      <c r="AP98" s="104">
        <f>ROUND(VLOOKUP($B98,'[4]3.ข้อมูลงบทดลองปัจจุบัน'!$A$5:$CL$846,41,0),2)</f>
        <v>32600</v>
      </c>
      <c r="AQ98" s="104">
        <f>ROUND(VLOOKUP($B98,'[4]3.ข้อมูลงบทดลองปัจจุบัน'!$A$5:$CL$846,42,0),2)</f>
        <v>25600</v>
      </c>
      <c r="AR98" s="104">
        <f>ROUND(VLOOKUP($B98,'[4]3.ข้อมูลงบทดลองปัจจุบัน'!$A$5:$CL$846,43,0),2)</f>
        <v>25041</v>
      </c>
      <c r="AS98" s="104">
        <f>ROUND(VLOOKUP($B98,'[4]3.ข้อมูลงบทดลองปัจจุบัน'!$A$5:$CL$846,44,0),2)</f>
        <v>78000</v>
      </c>
      <c r="AT98" s="104">
        <f>ROUND(VLOOKUP($B98,'[4]3.ข้อมูลงบทดลองปัจจุบัน'!$A$5:$CL$846,45,0),2)</f>
        <v>0</v>
      </c>
      <c r="AU98" s="104">
        <f>ROUND(VLOOKUP($B98,'[4]3.ข้อมูลงบทดลองปัจจุบัน'!$A$5:$CL$846,46,0),2)</f>
        <v>45839</v>
      </c>
      <c r="AV98" s="104">
        <f>ROUND(VLOOKUP($B98,'[4]3.ข้อมูลงบทดลองปัจจุบัน'!$A$5:$CL$846,47,0),2)</f>
        <v>36200</v>
      </c>
      <c r="AW98" s="104">
        <f>ROUND(VLOOKUP($B98,'[4]3.ข้อมูลงบทดลองปัจจุบัน'!$A$5:$CL$846,48,0),2)</f>
        <v>16041</v>
      </c>
      <c r="AX98" s="104">
        <f>ROUND(VLOOKUP($B98,'[4]3.ข้อมูลงบทดลองปัจจุบัน'!$A$5:$CL$846,49,0),2)</f>
        <v>12099</v>
      </c>
      <c r="AY98" s="104">
        <f>ROUND(VLOOKUP($B98,'[4]3.ข้อมูลงบทดลองปัจจุบัน'!$A$5:$CL$846,50,0),2)</f>
        <v>25400</v>
      </c>
      <c r="AZ98" s="104">
        <f>ROUND(VLOOKUP($B98,'[4]3.ข้อมูลงบทดลองปัจจุบัน'!$A$5:$CL$846,51,0),2)</f>
        <v>14686</v>
      </c>
      <c r="BA98" s="104">
        <f>ROUND(VLOOKUP($B98,'[4]3.ข้อมูลงบทดลองปัจจุบัน'!$A$5:$CL$846,52,0),2)</f>
        <v>20600</v>
      </c>
      <c r="BB98" s="104">
        <f>ROUND(VLOOKUP($B98,'[4]3.ข้อมูลงบทดลองปัจจุบัน'!$A$5:$CL$846,53,0),2)</f>
        <v>68264</v>
      </c>
      <c r="BC98" s="104">
        <f>ROUND(VLOOKUP($B98,'[4]3.ข้อมูลงบทดลองปัจจุบัน'!$A$5:$CL$846,54,0),2)</f>
        <v>16983</v>
      </c>
      <c r="BD98" s="104">
        <f>ROUND(VLOOKUP($B98,'[4]3.ข้อมูลงบทดลองปัจจุบัน'!$A$5:$CL$846,55,0),2)</f>
        <v>140000</v>
      </c>
      <c r="BE98" s="104">
        <f>ROUND(VLOOKUP($B98,'[4]3.ข้อมูลงบทดลองปัจจุบัน'!$A$5:$CL$846,56,0),2)</f>
        <v>31800</v>
      </c>
      <c r="BF98" s="104">
        <f>ROUND(VLOOKUP($B98,'[4]3.ข้อมูลงบทดลองปัจจุบัน'!$A$5:$CL$846,57,0),2)</f>
        <v>12400</v>
      </c>
      <c r="BG98" s="104">
        <f>ROUND(VLOOKUP($B98,'[4]3.ข้อมูลงบทดลองปัจจุบัน'!$A$5:$CL$846,58,0),2)</f>
        <v>25000</v>
      </c>
      <c r="BH98" s="104">
        <f>ROUND(VLOOKUP($B98,'[4]3.ข้อมูลงบทดลองปัจจุบัน'!$A$5:$CL$846,59,0),2)</f>
        <v>122000</v>
      </c>
      <c r="BI98" s="104">
        <f>ROUND(VLOOKUP($B98,'[4]3.ข้อมูลงบทดลองปัจจุบัน'!$A$5:$CL$846,60,0),2)</f>
        <v>10400</v>
      </c>
      <c r="BJ98" s="104">
        <f>ROUND(VLOOKUP($B98,'[4]3.ข้อมูลงบทดลองปัจจุบัน'!$A$5:$CL$846,61,0),2)</f>
        <v>9282</v>
      </c>
      <c r="BK98" s="104">
        <f>ROUND(VLOOKUP($B98,'[4]3.ข้อมูลงบทดลองปัจจุบัน'!$A$5:$CL$846,62,0),2)</f>
        <v>16000</v>
      </c>
      <c r="BL98" s="104">
        <f>ROUND(VLOOKUP($B98,'[4]3.ข้อมูลงบทดลองปัจจุบัน'!$A$5:$CL$846,63,0),2)</f>
        <v>18944</v>
      </c>
      <c r="BM98" s="104">
        <f>ROUND(VLOOKUP($B98,'[4]3.ข้อมูลงบทดลองปัจจุบัน'!$A$5:$CL$846,64,0),2)</f>
        <v>63160</v>
      </c>
      <c r="BN98" s="104">
        <f>ROUND(VLOOKUP($B98,'[4]3.ข้อมูลงบทดลองปัจจุบัน'!$A$5:$CL$846,65,0),2)</f>
        <v>26000</v>
      </c>
      <c r="BO98" s="104">
        <f>ROUND(VLOOKUP($B98,'[4]3.ข้อมูลงบทดลองปัจจุบัน'!$A$5:$CL$846,66,0),2)</f>
        <v>18800</v>
      </c>
      <c r="BP98" s="104">
        <f>ROUND(VLOOKUP($B98,'[4]3.ข้อมูลงบทดลองปัจจุบัน'!$A$5:$CL$846,67,0),2)</f>
        <v>28000</v>
      </c>
      <c r="BQ98" s="104">
        <f>ROUND(VLOOKUP($B98,'[4]3.ข้อมูลงบทดลองปัจจุบัน'!$A$5:$CL$846,68,0),2)</f>
        <v>16602</v>
      </c>
      <c r="BR98" s="104">
        <f>ROUND(VLOOKUP($B98,'[4]3.ข้อมูลงบทดลองปัจจุบัน'!$A$5:$CL$846,69,0),2)</f>
        <v>20812</v>
      </c>
      <c r="BS98" s="104">
        <f>ROUND(VLOOKUP($B98,'[4]3.ข้อมูลงบทดลองปัจจุบัน'!$A$5:$CL$846,70,0),2)</f>
        <v>391520</v>
      </c>
      <c r="BT98" s="104">
        <f>ROUND(VLOOKUP($B98,'[4]3.ข้อมูลงบทดลองปัจจุบัน'!$A$5:$CL$846,71,0),2)</f>
        <v>28872</v>
      </c>
      <c r="BU98" s="104">
        <f>ROUND(VLOOKUP($B98,'[4]3.ข้อมูลงบทดลองปัจจุบัน'!$A$5:$CL$846,72,0),2)</f>
        <v>26244.18</v>
      </c>
      <c r="BV98" s="104">
        <f>ROUND(VLOOKUP($B98,'[4]3.ข้อมูลงบทดลองปัจจุบัน'!$A$5:$CL$846,73,0),2)</f>
        <v>0</v>
      </c>
      <c r="BW98" s="104">
        <f>ROUND(VLOOKUP($B98,'[4]3.ข้อมูลงบทดลองปัจจุบัน'!$A$5:$CL$846,74,0),2)</f>
        <v>7200</v>
      </c>
      <c r="BX98" s="104">
        <f>ROUND(VLOOKUP($B98,'[4]3.ข้อมูลงบทดลองปัจจุบัน'!$A$5:$CL$846,75,0),2)</f>
        <v>22000</v>
      </c>
      <c r="BY98" s="104">
        <f>ROUND(VLOOKUP($B98,'[4]3.ข้อมูลงบทดลองปัจจุบัน'!$A$5:$CL$846,76,0),2)</f>
        <v>42014</v>
      </c>
      <c r="BZ98" s="104">
        <f>ROUND(VLOOKUP($B98,'[4]3.ข้อมูลงบทดลองปัจจุบัน'!$A$5:$CL$846,77,0),2)</f>
        <v>15800</v>
      </c>
      <c r="CA98" s="104">
        <f>ROUND(VLOOKUP($B98,'[4]3.ข้อมูลงบทดลองปัจจุบัน'!$A$5:$CL$846,78,0),2)</f>
        <v>19131</v>
      </c>
      <c r="CB98" s="104">
        <f>ROUND(VLOOKUP($B98,'[4]3.ข้อมูลงบทดลองปัจจุบัน'!$A$5:$CL$846,79,0),2)</f>
        <v>17600</v>
      </c>
      <c r="CC98" s="104">
        <f>ROUND(VLOOKUP($B98,'[4]3.ข้อมูลงบทดลองปัจจุบัน'!$A$5:$CL$846,80,0),2)</f>
        <v>10400</v>
      </c>
      <c r="CD98" s="104">
        <f>ROUND(VLOOKUP($B98,'[4]3.ข้อมูลงบทดลองปัจจุบัน'!$A$5:$CL$846,81,0),2)</f>
        <v>40358.15</v>
      </c>
      <c r="CE98" s="104">
        <f>ROUND(VLOOKUP($B98,'[4]3.ข้อมูลงบทดลองปัจจุบัน'!$A$5:$CL$846,82,0),2)</f>
        <v>25555</v>
      </c>
      <c r="CF98" s="104">
        <f>ROUND(VLOOKUP($B98,'[4]3.ข้อมูลงบทดลองปัจจุบัน'!$A$5:$CL$846,83,0),2)</f>
        <v>53946</v>
      </c>
      <c r="CG98" s="104">
        <f>ROUND(VLOOKUP($B98,'[4]3.ข้อมูลงบทดลองปัจจุบัน'!$A$5:$CL$846,84,0),2)</f>
        <v>14459</v>
      </c>
      <c r="CH98" s="104">
        <f>ROUND(VLOOKUP($B98,'[4]3.ข้อมูลงบทดลองปัจจุบัน'!$A$5:$CL$846,85,0),2)</f>
        <v>14200</v>
      </c>
      <c r="CI98" s="104">
        <f>ROUND(VLOOKUP($B98,'[4]3.ข้อมูลงบทดลองปัจจุบัน'!$A$5:$CL$846,86,0),2)</f>
        <v>21385</v>
      </c>
      <c r="CJ98" s="104">
        <f>ROUND(VLOOKUP($B98,'[4]3.ข้อมูลงบทดลองปัจจุบัน'!$A$5:$CL$846,87,0),2)</f>
        <v>11400</v>
      </c>
      <c r="CK98" s="104">
        <f>ROUND(VLOOKUP($B98,'[4]3.ข้อมูลงบทดลองปัจจุบัน'!$A$5:$CL$846,88,0),2)</f>
        <v>60000</v>
      </c>
      <c r="CL98" s="104">
        <f>ROUND(VLOOKUP($B98,'[4]3.ข้อมูลงบทดลองปัจจุบัน'!$A$5:$CL$846,89,0),2)</f>
        <v>13400</v>
      </c>
      <c r="CM98" s="104">
        <f>ROUND(VLOOKUP($B98,'[4]3.ข้อมูลงบทดลองปัจจุบัน'!$A$5:$CL$846,90,0),2)</f>
        <v>15322</v>
      </c>
      <c r="CO98" s="97"/>
    </row>
    <row r="99" spans="1:93" x14ac:dyDescent="0.7">
      <c r="A99" s="18" t="s">
        <v>497</v>
      </c>
      <c r="B99" s="18" t="s">
        <v>588</v>
      </c>
      <c r="C99" s="19" t="s">
        <v>589</v>
      </c>
      <c r="D99" s="104">
        <f>ROUND(VLOOKUP($B99,'[4]3.ข้อมูลงบทดลองปัจจุบัน'!$A$5:$CL$846,3,0),2)</f>
        <v>0</v>
      </c>
      <c r="E99" s="104">
        <f>ROUND(VLOOKUP($B99,'[4]3.ข้อมูลงบทดลองปัจจุบัน'!$A$5:$CL$846,4,0),2)</f>
        <v>294000</v>
      </c>
      <c r="F99" s="104">
        <f>ROUND(VLOOKUP($B99,'[4]3.ข้อมูลงบทดลองปัจจุบัน'!$A$5:$CL$846,5,0),2)</f>
        <v>0</v>
      </c>
      <c r="G99" s="104">
        <f>ROUND(VLOOKUP($B99,'[4]3.ข้อมูลงบทดลองปัจจุบัน'!$A$5:$CL$846,6,0),2)</f>
        <v>104000</v>
      </c>
      <c r="H99" s="104">
        <f>ROUND(VLOOKUP($B99,'[4]3.ข้อมูลงบทดลองปัจจุบัน'!$A$5:$CL$846,7,0),2)</f>
        <v>56000</v>
      </c>
      <c r="I99" s="104">
        <f>ROUND(VLOOKUP($B99,'[4]3.ข้อมูลงบทดลองปัจจุบัน'!$A$5:$CL$846,8,0),2)</f>
        <v>180500</v>
      </c>
      <c r="J99" s="104">
        <f>ROUND(VLOOKUP($B99,'[4]3.ข้อมูลงบทดลองปัจจุบัน'!$A$5:$CL$846,9,0),2)</f>
        <v>350000</v>
      </c>
      <c r="K99" s="104">
        <f>ROUND(VLOOKUP($B99,'[4]3.ข้อมูลงบทดลองปัจจุบัน'!$A$5:$CL$846,10,0),2)</f>
        <v>0</v>
      </c>
      <c r="L99" s="104">
        <f>ROUND(VLOOKUP($B99,'[4]3.ข้อมูลงบทดลองปัจจุบัน'!$A$5:$CL$846,11,0),2)</f>
        <v>94000</v>
      </c>
      <c r="M99" s="104">
        <f>ROUND(VLOOKUP($B99,'[4]3.ข้อมูลงบทดลองปัจจุบัน'!$A$5:$CL$846,12,0),2)</f>
        <v>87500</v>
      </c>
      <c r="N99" s="104">
        <f>ROUND(VLOOKUP($B99,'[4]3.ข้อมูลงบทดลองปัจจุบัน'!$A$5:$CL$846,13,0),2)</f>
        <v>389000</v>
      </c>
      <c r="O99" s="104">
        <f>ROUND(VLOOKUP($B99,'[4]3.ข้อมูลงบทดลองปัจจุบัน'!$A$5:$CL$846,14,0),2)</f>
        <v>0</v>
      </c>
      <c r="P99" s="104">
        <f>ROUND(VLOOKUP($B99,'[4]3.ข้อมูลงบทดลองปัจจุบัน'!$A$5:$CL$846,15,0),2)</f>
        <v>2037000</v>
      </c>
      <c r="Q99" s="104">
        <f>ROUND(VLOOKUP($B99,'[4]3.ข้อมูลงบทดลองปัจจุบัน'!$A$5:$CL$846,16,0),2)</f>
        <v>517000</v>
      </c>
      <c r="R99" s="104">
        <f>ROUND(VLOOKUP($B99,'[4]3.ข้อมูลงบทดลองปัจจุบัน'!$A$5:$CL$846,17,0),2)</f>
        <v>592000</v>
      </c>
      <c r="S99" s="104">
        <f>ROUND(VLOOKUP($B99,'[4]3.ข้อมูลงบทดลองปัจจุบัน'!$A$5:$CL$846,18,0),2)</f>
        <v>416500</v>
      </c>
      <c r="T99" s="104">
        <f>ROUND(VLOOKUP($B99,'[4]3.ข้อมูลงบทดลองปัจจุบัน'!$A$5:$CL$846,19,0),2)</f>
        <v>338000</v>
      </c>
      <c r="U99" s="104">
        <f>ROUND(VLOOKUP($B99,'[4]3.ข้อมูลงบทดลองปัจจุบัน'!$A$5:$CL$846,20,0),2)</f>
        <v>602500</v>
      </c>
      <c r="V99" s="104">
        <f>ROUND(VLOOKUP($B99,'[4]3.ข้อมูลงบทดลองปัจจุบัน'!$A$5:$CL$846,21,0),2)</f>
        <v>338000</v>
      </c>
      <c r="W99" s="104">
        <f>ROUND(VLOOKUP($B99,'[4]3.ข้อมูลงบทดลองปัจจุบัน'!$A$5:$CL$846,22,0),2)</f>
        <v>244500</v>
      </c>
      <c r="X99" s="104">
        <f>ROUND(VLOOKUP($B99,'[4]3.ข้อมูลงบทดลองปัจจุบัน'!$A$5:$CL$846,23,0),2)</f>
        <v>890500</v>
      </c>
      <c r="Y99" s="104">
        <f>ROUND(VLOOKUP($B99,'[4]3.ข้อมูลงบทดลองปัจจุบัน'!$A$5:$CL$846,24,0),2)</f>
        <v>372000</v>
      </c>
      <c r="Z99" s="104">
        <f>ROUND(VLOOKUP($B99,'[4]3.ข้อมูลงบทดลองปัจจุบัน'!$A$5:$CL$846,25,0),2)</f>
        <v>610520</v>
      </c>
      <c r="AA99" s="104">
        <f>ROUND(VLOOKUP($B99,'[4]3.ข้อมูลงบทดลองปัจจุบัน'!$A$5:$CL$846,26,0),2)</f>
        <v>655500</v>
      </c>
      <c r="AB99" s="104">
        <f>ROUND(VLOOKUP($B99,'[4]3.ข้อมูลงบทดลองปัจจุบัน'!$A$5:$CL$846,27,0),2)</f>
        <v>236000</v>
      </c>
      <c r="AC99" s="104">
        <f>ROUND(VLOOKUP($B99,'[4]3.ข้อมูลงบทดลองปัจจุบัน'!$A$5:$CL$846,28,0),2)</f>
        <v>328000</v>
      </c>
      <c r="AD99" s="104">
        <f>ROUND(VLOOKUP($B99,'[4]3.ข้อมูลงบทดลองปัจจุบัน'!$A$5:$CL$846,29,0),2)</f>
        <v>1032003</v>
      </c>
      <c r="AE99" s="104">
        <f>ROUND(VLOOKUP($B99,'[4]3.ข้อมูลงบทดลองปัจจุบัน'!$A$5:$CL$846,30,0),2)</f>
        <v>3869000</v>
      </c>
      <c r="AF99" s="104">
        <f>ROUND(VLOOKUP($B99,'[4]3.ข้อมูลงบทดลองปัจจุบัน'!$A$5:$CL$846,31,0),2)</f>
        <v>433000</v>
      </c>
      <c r="AG99" s="104">
        <f>ROUND(VLOOKUP($B99,'[4]3.ข้อมูลงบทดลองปัจจุบัน'!$A$5:$CL$846,32,0),2)</f>
        <v>690050</v>
      </c>
      <c r="AH99" s="104">
        <f>ROUND(VLOOKUP($B99,'[4]3.ข้อมูลงบทดลองปัจจุบัน'!$A$5:$CL$846,33,0),2)</f>
        <v>452330</v>
      </c>
      <c r="AI99" s="104">
        <f>ROUND(VLOOKUP($B99,'[4]3.ข้อมูลงบทดลองปัจจุบัน'!$A$5:$CL$846,34,0),2)</f>
        <v>19000</v>
      </c>
      <c r="AJ99" s="104">
        <f>ROUND(VLOOKUP($B99,'[4]3.ข้อมูลงบทดลองปัจจุบัน'!$A$5:$CL$846,35,0),2)</f>
        <v>997500</v>
      </c>
      <c r="AK99" s="104">
        <f>ROUND(VLOOKUP($B99,'[4]3.ข้อมูลงบทดลองปัจจุบัน'!$A$5:$CL$846,36,0),2)</f>
        <v>471000</v>
      </c>
      <c r="AL99" s="104">
        <f>ROUND(VLOOKUP($B99,'[4]3.ข้อมูลงบทดลองปัจจุบัน'!$A$5:$CL$846,37,0),2)</f>
        <v>1224500</v>
      </c>
      <c r="AM99" s="104">
        <f>ROUND(VLOOKUP($B99,'[4]3.ข้อมูลงบทดลองปัจจุบัน'!$A$5:$CL$846,38,0),2)</f>
        <v>358500</v>
      </c>
      <c r="AN99" s="104">
        <f>ROUND(VLOOKUP($B99,'[4]3.ข้อมูลงบทดลองปัจจุบัน'!$A$5:$CL$846,39,0),2)</f>
        <v>259000</v>
      </c>
      <c r="AO99" s="104">
        <f>ROUND(VLOOKUP($B99,'[4]3.ข้อมูลงบทดลองปัจจุบัน'!$A$5:$CL$846,40,0),2)</f>
        <v>882000</v>
      </c>
      <c r="AP99" s="104">
        <f>ROUND(VLOOKUP($B99,'[4]3.ข้อมูลงบทดลองปัจจุบัน'!$A$5:$CL$846,41,0),2)</f>
        <v>448500</v>
      </c>
      <c r="AQ99" s="104">
        <f>ROUND(VLOOKUP($B99,'[4]3.ข้อมูลงบทดลองปัจจุบัน'!$A$5:$CL$846,42,0),2)</f>
        <v>498000</v>
      </c>
      <c r="AR99" s="104">
        <f>ROUND(VLOOKUP($B99,'[4]3.ข้อมูลงบทดลองปัจจุบัน'!$A$5:$CL$846,43,0),2)</f>
        <v>228000</v>
      </c>
      <c r="AS99" s="104">
        <f>ROUND(VLOOKUP($B99,'[4]3.ข้อมูลงบทดลองปัจจุบัน'!$A$5:$CL$846,44,0),2)</f>
        <v>7542313</v>
      </c>
      <c r="AT99" s="104">
        <f>ROUND(VLOOKUP($B99,'[4]3.ข้อมูลงบทดลองปัจจุบัน'!$A$5:$CL$846,45,0),2)</f>
        <v>0</v>
      </c>
      <c r="AU99" s="104">
        <f>ROUND(VLOOKUP($B99,'[4]3.ข้อมูลงบทดลองปัจจุบัน'!$A$5:$CL$846,46,0),2)</f>
        <v>0</v>
      </c>
      <c r="AV99" s="104">
        <f>ROUND(VLOOKUP($B99,'[4]3.ข้อมูลงบทดลองปัจจุบัน'!$A$5:$CL$846,47,0),2)</f>
        <v>444000</v>
      </c>
      <c r="AW99" s="104">
        <f>ROUND(VLOOKUP($B99,'[4]3.ข้อมูลงบทดลองปัจจุบัน'!$A$5:$CL$846,48,0),2)</f>
        <v>543000</v>
      </c>
      <c r="AX99" s="104">
        <f>ROUND(VLOOKUP($B99,'[4]3.ข้อมูลงบทดลองปัจจุบัน'!$A$5:$CL$846,49,0),2)</f>
        <v>160000</v>
      </c>
      <c r="AY99" s="104">
        <f>ROUND(VLOOKUP($B99,'[4]3.ข้อมูลงบทดลองปัจจุบัน'!$A$5:$CL$846,50,0),2)</f>
        <v>283000</v>
      </c>
      <c r="AZ99" s="104">
        <f>ROUND(VLOOKUP($B99,'[4]3.ข้อมูลงบทดลองปัจจุบัน'!$A$5:$CL$846,51,0),2)</f>
        <v>369000</v>
      </c>
      <c r="BA99" s="104">
        <f>ROUND(VLOOKUP($B99,'[4]3.ข้อมูลงบทดลองปัจจุบัน'!$A$5:$CL$846,52,0),2)</f>
        <v>337000</v>
      </c>
      <c r="BB99" s="104">
        <f>ROUND(VLOOKUP($B99,'[4]3.ข้อมูลงบทดลองปัจจุบัน'!$A$5:$CL$846,53,0),2)</f>
        <v>0</v>
      </c>
      <c r="BC99" s="104">
        <f>ROUND(VLOOKUP($B99,'[4]3.ข้อมูลงบทดลองปัจจุบัน'!$A$5:$CL$846,54,0),2)</f>
        <v>450000</v>
      </c>
      <c r="BD99" s="104">
        <f>ROUND(VLOOKUP($B99,'[4]3.ข้อมูลงบทดลองปัจจุบัน'!$A$5:$CL$846,55,0),2)</f>
        <v>2044000</v>
      </c>
      <c r="BE99" s="104">
        <f>ROUND(VLOOKUP($B99,'[4]3.ข้อมูลงบทดลองปัจจุบัน'!$A$5:$CL$846,56,0),2)</f>
        <v>621500</v>
      </c>
      <c r="BF99" s="104">
        <f>ROUND(VLOOKUP($B99,'[4]3.ข้อมูลงบทดลองปัจจุบัน'!$A$5:$CL$846,57,0),2)</f>
        <v>210000</v>
      </c>
      <c r="BG99" s="104">
        <f>ROUND(VLOOKUP($B99,'[4]3.ข้อมูลงบทดลองปัจจุบัน'!$A$5:$CL$846,58,0),2)</f>
        <v>309500</v>
      </c>
      <c r="BH99" s="104">
        <f>ROUND(VLOOKUP($B99,'[4]3.ข้อมูลงบทดลองปัจจุบัน'!$A$5:$CL$846,59,0),2)</f>
        <v>1290000</v>
      </c>
      <c r="BI99" s="104">
        <f>ROUND(VLOOKUP($B99,'[4]3.ข้อมูลงบทดลองปัจจุบัน'!$A$5:$CL$846,60,0),2)</f>
        <v>201000</v>
      </c>
      <c r="BJ99" s="104">
        <f>ROUND(VLOOKUP($B99,'[4]3.ข้อมูลงบทดลองปัจจุบัน'!$A$5:$CL$846,61,0),2)</f>
        <v>39000</v>
      </c>
      <c r="BK99" s="104">
        <f>ROUND(VLOOKUP($B99,'[4]3.ข้อมูลงบทดลองปัจจุบัน'!$A$5:$CL$846,62,0),2)</f>
        <v>271000</v>
      </c>
      <c r="BL99" s="104">
        <f>ROUND(VLOOKUP($B99,'[4]3.ข้อมูลงบทดลองปัจจุบัน'!$A$5:$CL$846,63,0),2)</f>
        <v>162500</v>
      </c>
      <c r="BM99" s="104">
        <f>ROUND(VLOOKUP($B99,'[4]3.ข้อมูลงบทดลองปัจจุบัน'!$A$5:$CL$846,64,0),2)</f>
        <v>2472000</v>
      </c>
      <c r="BN99" s="104">
        <f>ROUND(VLOOKUP($B99,'[4]3.ข้อมูลงบทดลองปัจจุบัน'!$A$5:$CL$846,65,0),2)</f>
        <v>905500</v>
      </c>
      <c r="BO99" s="104">
        <f>ROUND(VLOOKUP($B99,'[4]3.ข้อมูลงบทดลองปัจจุบัน'!$A$5:$CL$846,66,0),2)</f>
        <v>663250</v>
      </c>
      <c r="BP99" s="104">
        <f>ROUND(VLOOKUP($B99,'[4]3.ข้อมูลงบทดลองปัจจุบัน'!$A$5:$CL$846,67,0),2)</f>
        <v>420000</v>
      </c>
      <c r="BQ99" s="104">
        <f>ROUND(VLOOKUP($B99,'[4]3.ข้อมูลงบทดลองปัจจุบัน'!$A$5:$CL$846,68,0),2)</f>
        <v>470000</v>
      </c>
      <c r="BR99" s="104">
        <f>ROUND(VLOOKUP($B99,'[4]3.ข้อมูลงบทดลองปัจจุบัน'!$A$5:$CL$846,69,0),2)</f>
        <v>693500</v>
      </c>
      <c r="BS99" s="104">
        <f>ROUND(VLOOKUP($B99,'[4]3.ข้อมูลงบทดลองปัจจุบัน'!$A$5:$CL$846,70,0),2)</f>
        <v>4526500</v>
      </c>
      <c r="BT99" s="104">
        <f>ROUND(VLOOKUP($B99,'[4]3.ข้อมูลงบทดลองปัจจุบัน'!$A$5:$CL$846,71,0),2)</f>
        <v>712000</v>
      </c>
      <c r="BU99" s="104">
        <f>ROUND(VLOOKUP($B99,'[4]3.ข้อมูลงบทดลองปัจจุบัน'!$A$5:$CL$846,72,0),2)</f>
        <v>848000</v>
      </c>
      <c r="BV99" s="104">
        <f>ROUND(VLOOKUP($B99,'[4]3.ข้อมูลงบทดลองปัจจุบัน'!$A$5:$CL$846,73,0),2)</f>
        <v>839765.12</v>
      </c>
      <c r="BW99" s="104">
        <f>ROUND(VLOOKUP($B99,'[4]3.ข้อมูลงบทดลองปัจจุบัน'!$A$5:$CL$846,74,0),2)</f>
        <v>198000</v>
      </c>
      <c r="BX99" s="104">
        <f>ROUND(VLOOKUP($B99,'[4]3.ข้อมูลงบทดลองปัจจุบัน'!$A$5:$CL$846,75,0),2)</f>
        <v>767000</v>
      </c>
      <c r="BY99" s="104">
        <f>ROUND(VLOOKUP($B99,'[4]3.ข้อมูลงบทดลองปัจจุบัน'!$A$5:$CL$846,76,0),2)</f>
        <v>4117500</v>
      </c>
      <c r="BZ99" s="104">
        <f>ROUND(VLOOKUP($B99,'[4]3.ข้อมูลงบทดลองปัจจุบัน'!$A$5:$CL$846,77,0),2)</f>
        <v>405000</v>
      </c>
      <c r="CA99" s="104">
        <f>ROUND(VLOOKUP($B99,'[4]3.ข้อมูลงบทดลองปัจจุบัน'!$A$5:$CL$846,78,0),2)</f>
        <v>579500</v>
      </c>
      <c r="CB99" s="104">
        <f>ROUND(VLOOKUP($B99,'[4]3.ข้อมูลงบทดลองปัจจุบัน'!$A$5:$CL$846,79,0),2)</f>
        <v>615500</v>
      </c>
      <c r="CC99" s="104">
        <f>ROUND(VLOOKUP($B99,'[4]3.ข้อมูลงบทดลองปัจจุบัน'!$A$5:$CL$846,80,0),2)</f>
        <v>528000</v>
      </c>
      <c r="CD99" s="104">
        <f>ROUND(VLOOKUP($B99,'[4]3.ข้อมูลงบทดลองปัจจุบัน'!$A$5:$CL$846,81,0),2)</f>
        <v>731000</v>
      </c>
      <c r="CE99" s="104">
        <f>ROUND(VLOOKUP($B99,'[4]3.ข้อมูลงบทดลองปัจจุบัน'!$A$5:$CL$846,82,0),2)</f>
        <v>886500</v>
      </c>
      <c r="CF99" s="104">
        <f>ROUND(VLOOKUP($B99,'[4]3.ข้อมูลงบทดลองปัจจุบัน'!$A$5:$CL$846,83,0),2)</f>
        <v>1318000</v>
      </c>
      <c r="CG99" s="104">
        <f>ROUND(VLOOKUP($B99,'[4]3.ข้อมูลงบทดลองปัจจุบัน'!$A$5:$CL$846,84,0),2)</f>
        <v>536500</v>
      </c>
      <c r="CH99" s="104">
        <f>ROUND(VLOOKUP($B99,'[4]3.ข้อมูลงบทดลองปัจจุบัน'!$A$5:$CL$846,85,0),2)</f>
        <v>397000</v>
      </c>
      <c r="CI99" s="104">
        <f>ROUND(VLOOKUP($B99,'[4]3.ข้อมูลงบทดลองปัจจุบัน'!$A$5:$CL$846,86,0),2)</f>
        <v>547500</v>
      </c>
      <c r="CJ99" s="104">
        <f>ROUND(VLOOKUP($B99,'[4]3.ข้อมูลงบทดลองปัจจุบัน'!$A$5:$CL$846,87,0),2)</f>
        <v>428500</v>
      </c>
      <c r="CK99" s="104">
        <f>ROUND(VLOOKUP($B99,'[4]3.ข้อมูลงบทดลองปัจจุบัน'!$A$5:$CL$846,88,0),2)</f>
        <v>1614500</v>
      </c>
      <c r="CL99" s="104">
        <f>ROUND(VLOOKUP($B99,'[4]3.ข้อมูลงบทดลองปัจจุบัน'!$A$5:$CL$846,89,0),2)</f>
        <v>372500</v>
      </c>
      <c r="CM99" s="104">
        <f>ROUND(VLOOKUP($B99,'[4]3.ข้อมูลงบทดลองปัจจุบัน'!$A$5:$CL$846,90,0),2)</f>
        <v>484500</v>
      </c>
      <c r="CO99" s="97"/>
    </row>
    <row r="100" spans="1:93" x14ac:dyDescent="0.7">
      <c r="A100" s="18" t="s">
        <v>497</v>
      </c>
      <c r="B100" s="18" t="s">
        <v>590</v>
      </c>
      <c r="C100" s="19" t="s">
        <v>591</v>
      </c>
      <c r="D100" s="104">
        <f>ROUND(VLOOKUP($B100,'[4]3.ข้อมูลงบทดลองปัจจุบัน'!$A$5:$CL$846,3,0),2)</f>
        <v>904121</v>
      </c>
      <c r="E100" s="104">
        <f>ROUND(VLOOKUP($B100,'[4]3.ข้อมูลงบทดลองปัจจุบัน'!$A$5:$CL$846,4,0),2)</f>
        <v>79200</v>
      </c>
      <c r="F100" s="104">
        <f>ROUND(VLOOKUP($B100,'[4]3.ข้อมูลงบทดลองปัจจุบัน'!$A$5:$CL$846,5,0),2)</f>
        <v>69850</v>
      </c>
      <c r="G100" s="104">
        <f>ROUND(VLOOKUP($B100,'[4]3.ข้อมูลงบทดลองปัจจุบัน'!$A$5:$CL$846,6,0),2)</f>
        <v>144185</v>
      </c>
      <c r="H100" s="104">
        <f>ROUND(VLOOKUP($B100,'[4]3.ข้อมูลงบทดลองปัจจุบัน'!$A$5:$CL$846,7,0),2)</f>
        <v>70350</v>
      </c>
      <c r="I100" s="104">
        <f>ROUND(VLOOKUP($B100,'[4]3.ข้อมูลงบทดลองปัจจุบัน'!$A$5:$CL$846,8,0),2)</f>
        <v>10500</v>
      </c>
      <c r="J100" s="104">
        <f>ROUND(VLOOKUP($B100,'[4]3.ข้อมูลงบทดลองปัจจุบัน'!$A$5:$CL$846,9,0),2)</f>
        <v>110280</v>
      </c>
      <c r="K100" s="104">
        <f>ROUND(VLOOKUP($B100,'[4]3.ข้อมูลงบทดลองปัจจุบัน'!$A$5:$CL$846,10,0),2)</f>
        <v>136200</v>
      </c>
      <c r="L100" s="104">
        <f>ROUND(VLOOKUP($B100,'[4]3.ข้อมูลงบทดลองปัจจุบัน'!$A$5:$CL$846,11,0),2)</f>
        <v>60730</v>
      </c>
      <c r="M100" s="104">
        <f>ROUND(VLOOKUP($B100,'[4]3.ข้อมูลงบทดลองปัจจุบัน'!$A$5:$CL$846,12,0),2)</f>
        <v>0</v>
      </c>
      <c r="N100" s="104">
        <f>ROUND(VLOOKUP($B100,'[4]3.ข้อมูลงบทดลองปัจจุบัน'!$A$5:$CL$846,13,0),2)</f>
        <v>108835</v>
      </c>
      <c r="O100" s="104">
        <f>ROUND(VLOOKUP($B100,'[4]3.ข้อมูลงบทดลองปัจจุบัน'!$A$5:$CL$846,14,0),2)</f>
        <v>32400</v>
      </c>
      <c r="P100" s="104">
        <f>ROUND(VLOOKUP($B100,'[4]3.ข้อมูลงบทดลองปัจจุบัน'!$A$5:$CL$846,15,0),2)</f>
        <v>399030</v>
      </c>
      <c r="Q100" s="104">
        <f>ROUND(VLOOKUP($B100,'[4]3.ข้อมูลงบทดลองปัจจุบัน'!$A$5:$CL$846,16,0),2)</f>
        <v>128840</v>
      </c>
      <c r="R100" s="104">
        <f>ROUND(VLOOKUP($B100,'[4]3.ข้อมูลงบทดลองปัจจุบัน'!$A$5:$CL$846,17,0),2)</f>
        <v>147500</v>
      </c>
      <c r="S100" s="104">
        <f>ROUND(VLOOKUP($B100,'[4]3.ข้อมูลงบทดลองปัจจุบัน'!$A$5:$CL$846,18,0),2)</f>
        <v>77713.5</v>
      </c>
      <c r="T100" s="104">
        <f>ROUND(VLOOKUP($B100,'[4]3.ข้อมูลงบทดลองปัจจุบัน'!$A$5:$CL$846,19,0),2)</f>
        <v>56604</v>
      </c>
      <c r="U100" s="104">
        <f>ROUND(VLOOKUP($B100,'[4]3.ข้อมูลงบทดลองปัจจุบัน'!$A$5:$CL$846,20,0),2)</f>
        <v>43000</v>
      </c>
      <c r="V100" s="104">
        <f>ROUND(VLOOKUP($B100,'[4]3.ข้อมูลงบทดลองปัจจุบัน'!$A$5:$CL$846,21,0),2)</f>
        <v>69236.75</v>
      </c>
      <c r="W100" s="104">
        <f>ROUND(VLOOKUP($B100,'[4]3.ข้อมูลงบทดลองปัจจุบัน'!$A$5:$CL$846,22,0),2)</f>
        <v>47000</v>
      </c>
      <c r="X100" s="104">
        <f>ROUND(VLOOKUP($B100,'[4]3.ข้อมูลงบทดลองปัจจุบัน'!$A$5:$CL$846,23,0),2)</f>
        <v>857060</v>
      </c>
      <c r="Y100" s="104">
        <f>ROUND(VLOOKUP($B100,'[4]3.ข้อมูลงบทดลองปัจจุบัน'!$A$5:$CL$846,24,0),2)</f>
        <v>109500</v>
      </c>
      <c r="Z100" s="104">
        <f>ROUND(VLOOKUP($B100,'[4]3.ข้อมูลงบทดลองปัจจุบัน'!$A$5:$CL$846,25,0),2)</f>
        <v>129140</v>
      </c>
      <c r="AA100" s="104">
        <f>ROUND(VLOOKUP($B100,'[4]3.ข้อมูลงบทดลองปัจจุบัน'!$A$5:$CL$846,26,0),2)</f>
        <v>0</v>
      </c>
      <c r="AB100" s="104">
        <f>ROUND(VLOOKUP($B100,'[4]3.ข้อมูลงบทดลองปัจจุบัน'!$A$5:$CL$846,27,0),2)</f>
        <v>29800</v>
      </c>
      <c r="AC100" s="104">
        <f>ROUND(VLOOKUP($B100,'[4]3.ข้อมูลงบทดลองปัจจุบัน'!$A$5:$CL$846,28,0),2)</f>
        <v>63850</v>
      </c>
      <c r="AD100" s="104">
        <f>ROUND(VLOOKUP($B100,'[4]3.ข้อมูลงบทดลองปัจจุบัน'!$A$5:$CL$846,29,0),2)</f>
        <v>0</v>
      </c>
      <c r="AE100" s="104">
        <f>ROUND(VLOOKUP($B100,'[4]3.ข้อมูลงบทดลองปัจจุบัน'!$A$5:$CL$846,30,0),2)</f>
        <v>213613</v>
      </c>
      <c r="AF100" s="104">
        <f>ROUND(VLOOKUP($B100,'[4]3.ข้อมูลงบทดลองปัจจุบัน'!$A$5:$CL$846,31,0),2)</f>
        <v>18200</v>
      </c>
      <c r="AG100" s="104">
        <f>ROUND(VLOOKUP($B100,'[4]3.ข้อมูลงบทดลองปัจจุบัน'!$A$5:$CL$846,32,0),2)</f>
        <v>33106</v>
      </c>
      <c r="AH100" s="104">
        <f>ROUND(VLOOKUP($B100,'[4]3.ข้อมูลงบทดลองปัจจุบัน'!$A$5:$CL$846,33,0),2)</f>
        <v>21000</v>
      </c>
      <c r="AI100" s="104">
        <f>ROUND(VLOOKUP($B100,'[4]3.ข้อมูลงบทดลองปัจจุบัน'!$A$5:$CL$846,34,0),2)</f>
        <v>166960</v>
      </c>
      <c r="AJ100" s="104">
        <f>ROUND(VLOOKUP($B100,'[4]3.ข้อมูลงบทดลองปัจจุบัน'!$A$5:$CL$846,35,0),2)</f>
        <v>2400</v>
      </c>
      <c r="AK100" s="104">
        <f>ROUND(VLOOKUP($B100,'[4]3.ข้อมูลงบทดลองปัจจุบัน'!$A$5:$CL$846,36,0),2)</f>
        <v>27650</v>
      </c>
      <c r="AL100" s="104">
        <f>ROUND(VLOOKUP($B100,'[4]3.ข้อมูลงบทดลองปัจจุบัน'!$A$5:$CL$846,37,0),2)</f>
        <v>855473</v>
      </c>
      <c r="AM100" s="104">
        <f>ROUND(VLOOKUP($B100,'[4]3.ข้อมูลงบทดลองปัจจุบัน'!$A$5:$CL$846,38,0),2)</f>
        <v>63100</v>
      </c>
      <c r="AN100" s="104">
        <f>ROUND(VLOOKUP($B100,'[4]3.ข้อมูลงบทดลองปัจจุบัน'!$A$5:$CL$846,39,0),2)</f>
        <v>47000</v>
      </c>
      <c r="AO100" s="104">
        <f>ROUND(VLOOKUP($B100,'[4]3.ข้อมูลงบทดลองปัจจุบัน'!$A$5:$CL$846,40,0),2)</f>
        <v>99150</v>
      </c>
      <c r="AP100" s="104">
        <f>ROUND(VLOOKUP($B100,'[4]3.ข้อมูลงบทดลองปัจจุบัน'!$A$5:$CL$846,41,0),2)</f>
        <v>132400</v>
      </c>
      <c r="AQ100" s="104">
        <f>ROUND(VLOOKUP($B100,'[4]3.ข้อมูลงบทดลองปัจจุบัน'!$A$5:$CL$846,42,0),2)</f>
        <v>130320</v>
      </c>
      <c r="AR100" s="104">
        <f>ROUND(VLOOKUP($B100,'[4]3.ข้อมูลงบทดลองปัจจุบัน'!$A$5:$CL$846,43,0),2)</f>
        <v>33100</v>
      </c>
      <c r="AS100" s="104">
        <f>ROUND(VLOOKUP($B100,'[4]3.ข้อมูลงบทดลองปัจจุบัน'!$A$5:$CL$846,44,0),2)</f>
        <v>328465</v>
      </c>
      <c r="AT100" s="104">
        <f>ROUND(VLOOKUP($B100,'[4]3.ข้อมูลงบทดลองปัจจุบัน'!$A$5:$CL$846,45,0),2)</f>
        <v>104350</v>
      </c>
      <c r="AU100" s="104">
        <f>ROUND(VLOOKUP($B100,'[4]3.ข้อมูลงบทดลองปัจจุบัน'!$A$5:$CL$846,46,0),2)</f>
        <v>211005</v>
      </c>
      <c r="AV100" s="104">
        <f>ROUND(VLOOKUP($B100,'[4]3.ข้อมูลงบทดลองปัจจุบัน'!$A$5:$CL$846,47,0),2)</f>
        <v>114900</v>
      </c>
      <c r="AW100" s="104">
        <f>ROUND(VLOOKUP($B100,'[4]3.ข้อมูลงบทดลองปัจจุบัน'!$A$5:$CL$846,48,0),2)</f>
        <v>66250</v>
      </c>
      <c r="AX100" s="104">
        <f>ROUND(VLOOKUP($B100,'[4]3.ข้อมูลงบทดลองปัจจุบัน'!$A$5:$CL$846,49,0),2)</f>
        <v>32900</v>
      </c>
      <c r="AY100" s="104">
        <f>ROUND(VLOOKUP($B100,'[4]3.ข้อมูลงบทดลองปัจจุบัน'!$A$5:$CL$846,50,0),2)</f>
        <v>133130</v>
      </c>
      <c r="AZ100" s="104">
        <f>ROUND(VLOOKUP($B100,'[4]3.ข้อมูลงบทดลองปัจจุบัน'!$A$5:$CL$846,51,0),2)</f>
        <v>192435</v>
      </c>
      <c r="BA100" s="104">
        <f>ROUND(VLOOKUP($B100,'[4]3.ข้อมูลงบทดลองปัจจุบัน'!$A$5:$CL$846,52,0),2)</f>
        <v>57200</v>
      </c>
      <c r="BB100" s="104">
        <f>ROUND(VLOOKUP($B100,'[4]3.ข้อมูลงบทดลองปัจจุบัน'!$A$5:$CL$846,53,0),2)</f>
        <v>365750</v>
      </c>
      <c r="BC100" s="104">
        <f>ROUND(VLOOKUP($B100,'[4]3.ข้อมูลงบทดลองปัจจุบัน'!$A$5:$CL$846,54,0),2)</f>
        <v>31400</v>
      </c>
      <c r="BD100" s="104">
        <f>ROUND(VLOOKUP($B100,'[4]3.ข้อมูลงบทดลองปัจจุบัน'!$A$5:$CL$846,55,0),2)</f>
        <v>864366</v>
      </c>
      <c r="BE100" s="104">
        <f>ROUND(VLOOKUP($B100,'[4]3.ข้อมูลงบทดลองปัจจุบัน'!$A$5:$CL$846,56,0),2)</f>
        <v>289780</v>
      </c>
      <c r="BF100" s="104">
        <f>ROUND(VLOOKUP($B100,'[4]3.ข้อมูลงบทดลองปัจจุบัน'!$A$5:$CL$846,57,0),2)</f>
        <v>108550</v>
      </c>
      <c r="BG100" s="104">
        <f>ROUND(VLOOKUP($B100,'[4]3.ข้อมูลงบทดลองปัจจุบัน'!$A$5:$CL$846,58,0),2)</f>
        <v>58100</v>
      </c>
      <c r="BH100" s="104">
        <f>ROUND(VLOOKUP($B100,'[4]3.ข้อมูลงบทดลองปัจจุบัน'!$A$5:$CL$846,59,0),2)</f>
        <v>457094.5</v>
      </c>
      <c r="BI100" s="104">
        <f>ROUND(VLOOKUP($B100,'[4]3.ข้อมูลงบทดลองปัจจุบัน'!$A$5:$CL$846,60,0),2)</f>
        <v>80150</v>
      </c>
      <c r="BJ100" s="104">
        <f>ROUND(VLOOKUP($B100,'[4]3.ข้อมูลงบทดลองปัจจุบัน'!$A$5:$CL$846,61,0),2)</f>
        <v>12171</v>
      </c>
      <c r="BK100" s="104">
        <f>ROUND(VLOOKUP($B100,'[4]3.ข้อมูลงบทดลองปัจจุบัน'!$A$5:$CL$846,62,0),2)</f>
        <v>9906</v>
      </c>
      <c r="BL100" s="104">
        <f>ROUND(VLOOKUP($B100,'[4]3.ข้อมูลงบทดลองปัจจุบัน'!$A$5:$CL$846,63,0),2)</f>
        <v>88333</v>
      </c>
      <c r="BM100" s="104">
        <f>ROUND(VLOOKUP($B100,'[4]3.ข้อมูลงบทดลองปัจจุบัน'!$A$5:$CL$846,64,0),2)</f>
        <v>528093.25</v>
      </c>
      <c r="BN100" s="104">
        <f>ROUND(VLOOKUP($B100,'[4]3.ข้อมูลงบทดลองปัจจุบัน'!$A$5:$CL$846,65,0),2)</f>
        <v>70582</v>
      </c>
      <c r="BO100" s="104">
        <f>ROUND(VLOOKUP($B100,'[4]3.ข้อมูลงบทดลองปัจจุบัน'!$A$5:$CL$846,66,0),2)</f>
        <v>27200</v>
      </c>
      <c r="BP100" s="104">
        <f>ROUND(VLOOKUP($B100,'[4]3.ข้อมูลงบทดลองปัจจุบัน'!$A$5:$CL$846,67,0),2)</f>
        <v>4200</v>
      </c>
      <c r="BQ100" s="104">
        <f>ROUND(VLOOKUP($B100,'[4]3.ข้อมูลงบทดลองปัจจุบัน'!$A$5:$CL$846,68,0),2)</f>
        <v>30700</v>
      </c>
      <c r="BR100" s="104">
        <f>ROUND(VLOOKUP($B100,'[4]3.ข้อมูลงบทดลองปัจจุบัน'!$A$5:$CL$846,69,0),2)</f>
        <v>0</v>
      </c>
      <c r="BS100" s="104">
        <f>ROUND(VLOOKUP($B100,'[4]3.ข้อมูลงบทดลองปัจจุบัน'!$A$5:$CL$846,70,0),2)</f>
        <v>2638652.5</v>
      </c>
      <c r="BT100" s="104">
        <f>ROUND(VLOOKUP($B100,'[4]3.ข้อมูลงบทดลองปัจจุบัน'!$A$5:$CL$846,71,0),2)</f>
        <v>0</v>
      </c>
      <c r="BU100" s="104">
        <f>ROUND(VLOOKUP($B100,'[4]3.ข้อมูลงบทดลองปัจจุบัน'!$A$5:$CL$846,72,0),2)</f>
        <v>123344.25</v>
      </c>
      <c r="BV100" s="104">
        <f>ROUND(VLOOKUP($B100,'[4]3.ข้อมูลงบทดลองปัจจุบัน'!$A$5:$CL$846,73,0),2)</f>
        <v>310490</v>
      </c>
      <c r="BW100" s="104">
        <f>ROUND(VLOOKUP($B100,'[4]3.ข้อมูลงบทดลองปัจจุบัน'!$A$5:$CL$846,74,0),2)</f>
        <v>55050</v>
      </c>
      <c r="BX100" s="104">
        <f>ROUND(VLOOKUP($B100,'[4]3.ข้อมูลงบทดลองปัจจุบัน'!$A$5:$CL$846,75,0),2)</f>
        <v>108750</v>
      </c>
      <c r="BY100" s="104">
        <f>ROUND(VLOOKUP($B100,'[4]3.ข้อมูลงบทดลองปัจจุบัน'!$A$5:$CL$846,76,0),2)</f>
        <v>182500</v>
      </c>
      <c r="BZ100" s="104">
        <f>ROUND(VLOOKUP($B100,'[4]3.ข้อมูลงบทดลองปัจจุบัน'!$A$5:$CL$846,77,0),2)</f>
        <v>41170</v>
      </c>
      <c r="CA100" s="104">
        <f>ROUND(VLOOKUP($B100,'[4]3.ข้อมูลงบทดลองปัจจุบัน'!$A$5:$CL$846,78,0),2)</f>
        <v>36382</v>
      </c>
      <c r="CB100" s="104">
        <f>ROUND(VLOOKUP($B100,'[4]3.ข้อมูลงบทดลองปัจจุบัน'!$A$5:$CL$846,79,0),2)</f>
        <v>140776</v>
      </c>
      <c r="CC100" s="104">
        <f>ROUND(VLOOKUP($B100,'[4]3.ข้อมูลงบทดลองปัจจุบัน'!$A$5:$CL$846,80,0),2)</f>
        <v>186786.5</v>
      </c>
      <c r="CD100" s="104">
        <f>ROUND(VLOOKUP($B100,'[4]3.ข้อมูลงบทดลองปัจจุบัน'!$A$5:$CL$846,81,0),2)</f>
        <v>162535</v>
      </c>
      <c r="CE100" s="104">
        <f>ROUND(VLOOKUP($B100,'[4]3.ข้อมูลงบทดลองปัจจุบัน'!$A$5:$CL$846,82,0),2)</f>
        <v>186581.25</v>
      </c>
      <c r="CF100" s="104">
        <f>ROUND(VLOOKUP($B100,'[4]3.ข้อมูลงบทดลองปัจจุบัน'!$A$5:$CL$846,83,0),2)</f>
        <v>228830</v>
      </c>
      <c r="CG100" s="104">
        <f>ROUND(VLOOKUP($B100,'[4]3.ข้อมูลงบทดลองปัจจุบัน'!$A$5:$CL$846,84,0),2)</f>
        <v>67909</v>
      </c>
      <c r="CH100" s="104">
        <f>ROUND(VLOOKUP($B100,'[4]3.ข้อมูลงบทดลองปัจจุบัน'!$A$5:$CL$846,85,0),2)</f>
        <v>105805</v>
      </c>
      <c r="CI100" s="104">
        <f>ROUND(VLOOKUP($B100,'[4]3.ข้อมูลงบทดลองปัจจุบัน'!$A$5:$CL$846,86,0),2)</f>
        <v>0</v>
      </c>
      <c r="CJ100" s="104">
        <f>ROUND(VLOOKUP($B100,'[4]3.ข้อมูลงบทดลองปัจจุบัน'!$A$5:$CL$846,87,0),2)</f>
        <v>89928</v>
      </c>
      <c r="CK100" s="104">
        <f>ROUND(VLOOKUP($B100,'[4]3.ข้อมูลงบทดลองปัจจุบัน'!$A$5:$CL$846,88,0),2)</f>
        <v>176798</v>
      </c>
      <c r="CL100" s="104">
        <f>ROUND(VLOOKUP($B100,'[4]3.ข้อมูลงบทดลองปัจจุบัน'!$A$5:$CL$846,89,0),2)</f>
        <v>13200</v>
      </c>
      <c r="CM100" s="104">
        <f>ROUND(VLOOKUP($B100,'[4]3.ข้อมูลงบทดลองปัจจุบัน'!$A$5:$CL$846,90,0),2)</f>
        <v>62149</v>
      </c>
      <c r="CO100" s="97"/>
    </row>
    <row r="101" spans="1:93" x14ac:dyDescent="0.7">
      <c r="A101" s="18" t="s">
        <v>497</v>
      </c>
      <c r="B101" s="18" t="s">
        <v>592</v>
      </c>
      <c r="C101" s="19" t="s">
        <v>593</v>
      </c>
      <c r="D101" s="104">
        <f>ROUND(VLOOKUP($B101,'[4]3.ข้อมูลงบทดลองปัจจุบัน'!$A$5:$CL$846,3,0),2)</f>
        <v>321232</v>
      </c>
      <c r="E101" s="104">
        <f>ROUND(VLOOKUP($B101,'[4]3.ข้อมูลงบทดลองปัจจุบัน'!$A$5:$CL$846,4,0),2)</f>
        <v>0</v>
      </c>
      <c r="F101" s="104">
        <f>ROUND(VLOOKUP($B101,'[4]3.ข้อมูลงบทดลองปัจจุบัน'!$A$5:$CL$846,5,0),2)</f>
        <v>1300</v>
      </c>
      <c r="G101" s="104">
        <f>ROUND(VLOOKUP($B101,'[4]3.ข้อมูลงบทดลองปัจจุบัน'!$A$5:$CL$846,6,0),2)</f>
        <v>0</v>
      </c>
      <c r="H101" s="104">
        <f>ROUND(VLOOKUP($B101,'[4]3.ข้อมูลงบทดลองปัจจุบัน'!$A$5:$CL$846,7,0),2)</f>
        <v>0</v>
      </c>
      <c r="I101" s="104">
        <f>ROUND(VLOOKUP($B101,'[4]3.ข้อมูลงบทดลองปัจจุบัน'!$A$5:$CL$846,8,0),2)</f>
        <v>44340</v>
      </c>
      <c r="J101" s="104">
        <f>ROUND(VLOOKUP($B101,'[4]3.ข้อมูลงบทดลองปัจจุบัน'!$A$5:$CL$846,9,0),2)</f>
        <v>0</v>
      </c>
      <c r="K101" s="104">
        <f>ROUND(VLOOKUP($B101,'[4]3.ข้อมูลงบทดลองปัจจุบัน'!$A$5:$CL$846,10,0),2)</f>
        <v>5245</v>
      </c>
      <c r="L101" s="104">
        <f>ROUND(VLOOKUP($B101,'[4]3.ข้อมูลงบทดลองปัจจุบัน'!$A$5:$CL$846,11,0),2)</f>
        <v>0</v>
      </c>
      <c r="M101" s="104">
        <f>ROUND(VLOOKUP($B101,'[4]3.ข้อมูลงบทดลองปัจจุบัน'!$A$5:$CL$846,12,0),2)</f>
        <v>2770</v>
      </c>
      <c r="N101" s="104">
        <f>ROUND(VLOOKUP($B101,'[4]3.ข้อมูลงบทดลองปัจจุบัน'!$A$5:$CL$846,13,0),2)</f>
        <v>185487</v>
      </c>
      <c r="O101" s="104">
        <f>ROUND(VLOOKUP($B101,'[4]3.ข้อมูลงบทดลองปัจจุบัน'!$A$5:$CL$846,14,0),2)</f>
        <v>0</v>
      </c>
      <c r="P101" s="104">
        <f>ROUND(VLOOKUP($B101,'[4]3.ข้อมูลงบทดลองปัจจุบัน'!$A$5:$CL$846,15,0),2)</f>
        <v>122013.5</v>
      </c>
      <c r="Q101" s="104">
        <f>ROUND(VLOOKUP($B101,'[4]3.ข้อมูลงบทดลองปัจจุบัน'!$A$5:$CL$846,16,0),2)</f>
        <v>38000</v>
      </c>
      <c r="R101" s="104">
        <f>ROUND(VLOOKUP($B101,'[4]3.ข้อมูลงบทดลองปัจจุบัน'!$A$5:$CL$846,17,0),2)</f>
        <v>121000</v>
      </c>
      <c r="S101" s="104">
        <f>ROUND(VLOOKUP($B101,'[4]3.ข้อมูลงบทดลองปัจจุบัน'!$A$5:$CL$846,18,0),2)</f>
        <v>0</v>
      </c>
      <c r="T101" s="104">
        <f>ROUND(VLOOKUP($B101,'[4]3.ข้อมูลงบทดลองปัจจุบัน'!$A$5:$CL$846,19,0),2)</f>
        <v>14090</v>
      </c>
      <c r="U101" s="104">
        <f>ROUND(VLOOKUP($B101,'[4]3.ข้อมูลงบทดลองปัจจุบัน'!$A$5:$CL$846,20,0),2)</f>
        <v>26640</v>
      </c>
      <c r="V101" s="104">
        <f>ROUND(VLOOKUP($B101,'[4]3.ข้อมูลงบทดลองปัจจุบัน'!$A$5:$CL$846,21,0),2)</f>
        <v>3500</v>
      </c>
      <c r="W101" s="104">
        <f>ROUND(VLOOKUP($B101,'[4]3.ข้อมูลงบทดลองปัจจุบัน'!$A$5:$CL$846,22,0),2)</f>
        <v>3750</v>
      </c>
      <c r="X101" s="104">
        <f>ROUND(VLOOKUP($B101,'[4]3.ข้อมูลงบทดลองปัจจุบัน'!$A$5:$CL$846,23,0),2)</f>
        <v>340763.75</v>
      </c>
      <c r="Y101" s="104">
        <f>ROUND(VLOOKUP($B101,'[4]3.ข้อมูลงบทดลองปัจจุบัน'!$A$5:$CL$846,24,0),2)</f>
        <v>0</v>
      </c>
      <c r="Z101" s="104">
        <f>ROUND(VLOOKUP($B101,'[4]3.ข้อมูลงบทดลองปัจจุบัน'!$A$5:$CL$846,25,0),2)</f>
        <v>10450</v>
      </c>
      <c r="AA101" s="104">
        <f>ROUND(VLOOKUP($B101,'[4]3.ข้อมูลงบทดลองปัจจุบัน'!$A$5:$CL$846,26,0),2)</f>
        <v>0</v>
      </c>
      <c r="AB101" s="104">
        <f>ROUND(VLOOKUP($B101,'[4]3.ข้อมูลงบทดลองปัจจุบัน'!$A$5:$CL$846,27,0),2)</f>
        <v>0</v>
      </c>
      <c r="AC101" s="104">
        <f>ROUND(VLOOKUP($B101,'[4]3.ข้อมูลงบทดลองปัจจุบัน'!$A$5:$CL$846,28,0),2)</f>
        <v>0</v>
      </c>
      <c r="AD101" s="104">
        <f>ROUND(VLOOKUP($B101,'[4]3.ข้อมูลงบทดลองปัจจุบัน'!$A$5:$CL$846,29,0),2)</f>
        <v>0</v>
      </c>
      <c r="AE101" s="104">
        <f>ROUND(VLOOKUP($B101,'[4]3.ข้อมูลงบทดลองปัจจุบัน'!$A$5:$CL$846,30,0),2)</f>
        <v>15572</v>
      </c>
      <c r="AF101" s="104">
        <f>ROUND(VLOOKUP($B101,'[4]3.ข้อมูลงบทดลองปัจจุบัน'!$A$5:$CL$846,31,0),2)</f>
        <v>39180</v>
      </c>
      <c r="AG101" s="104">
        <f>ROUND(VLOOKUP($B101,'[4]3.ข้อมูลงบทดลองปัจจุบัน'!$A$5:$CL$846,32,0),2)</f>
        <v>5207</v>
      </c>
      <c r="AH101" s="104">
        <f>ROUND(VLOOKUP($B101,'[4]3.ข้อมูลงบทดลองปัจจุบัน'!$A$5:$CL$846,33,0),2)</f>
        <v>14870</v>
      </c>
      <c r="AI101" s="104">
        <f>ROUND(VLOOKUP($B101,'[4]3.ข้อมูลงบทดลองปัจจุบัน'!$A$5:$CL$846,34,0),2)</f>
        <v>90520</v>
      </c>
      <c r="AJ101" s="104">
        <f>ROUND(VLOOKUP($B101,'[4]3.ข้อมูลงบทดลองปัจจุบัน'!$A$5:$CL$846,35,0),2)</f>
        <v>33552</v>
      </c>
      <c r="AK101" s="104">
        <f>ROUND(VLOOKUP($B101,'[4]3.ข้อมูลงบทดลองปัจจุบัน'!$A$5:$CL$846,36,0),2)</f>
        <v>4286</v>
      </c>
      <c r="AL101" s="104">
        <f>ROUND(VLOOKUP($B101,'[4]3.ข้อมูลงบทดลองปัจจุบัน'!$A$5:$CL$846,37,0),2)</f>
        <v>68139</v>
      </c>
      <c r="AM101" s="104">
        <f>ROUND(VLOOKUP($B101,'[4]3.ข้อมูลงบทดลองปัจจุบัน'!$A$5:$CL$846,38,0),2)</f>
        <v>0</v>
      </c>
      <c r="AN101" s="104">
        <f>ROUND(VLOOKUP($B101,'[4]3.ข้อมูลงบทดลองปัจจุบัน'!$A$5:$CL$846,39,0),2)</f>
        <v>4160</v>
      </c>
      <c r="AO101" s="104">
        <f>ROUND(VLOOKUP($B101,'[4]3.ข้อมูลงบทดลองปัจจุบัน'!$A$5:$CL$846,40,0),2)</f>
        <v>11000</v>
      </c>
      <c r="AP101" s="104">
        <f>ROUND(VLOOKUP($B101,'[4]3.ข้อมูลงบทดลองปัจจุบัน'!$A$5:$CL$846,41,0),2)</f>
        <v>216358</v>
      </c>
      <c r="AQ101" s="104">
        <f>ROUND(VLOOKUP($B101,'[4]3.ข้อมูลงบทดลองปัจจุบัน'!$A$5:$CL$846,42,0),2)</f>
        <v>2550</v>
      </c>
      <c r="AR101" s="104">
        <f>ROUND(VLOOKUP($B101,'[4]3.ข้อมูลงบทดลองปัจจุบัน'!$A$5:$CL$846,43,0),2)</f>
        <v>5320</v>
      </c>
      <c r="AS101" s="104">
        <f>ROUND(VLOOKUP($B101,'[4]3.ข้อมูลงบทดลองปัจจุบัน'!$A$5:$CL$846,44,0),2)</f>
        <v>375352</v>
      </c>
      <c r="AT101" s="104">
        <f>ROUND(VLOOKUP($B101,'[4]3.ข้อมูลงบทดลองปัจจุบัน'!$A$5:$CL$846,45,0),2)</f>
        <v>31880</v>
      </c>
      <c r="AU101" s="104">
        <f>ROUND(VLOOKUP($B101,'[4]3.ข้อมูลงบทดลองปัจจุบัน'!$A$5:$CL$846,46,0),2)</f>
        <v>58254</v>
      </c>
      <c r="AV101" s="104">
        <f>ROUND(VLOOKUP($B101,'[4]3.ข้อมูลงบทดลองปัจจุบัน'!$A$5:$CL$846,47,0),2)</f>
        <v>8995</v>
      </c>
      <c r="AW101" s="104">
        <f>ROUND(VLOOKUP($B101,'[4]3.ข้อมูลงบทดลองปัจจุบัน'!$A$5:$CL$846,48,0),2)</f>
        <v>126468</v>
      </c>
      <c r="AX101" s="104">
        <f>ROUND(VLOOKUP($B101,'[4]3.ข้อมูลงบทดลองปัจจุบัน'!$A$5:$CL$846,49,0),2)</f>
        <v>15520</v>
      </c>
      <c r="AY101" s="104">
        <f>ROUND(VLOOKUP($B101,'[4]3.ข้อมูลงบทดลองปัจจุบัน'!$A$5:$CL$846,50,0),2)</f>
        <v>8000</v>
      </c>
      <c r="AZ101" s="104">
        <f>ROUND(VLOOKUP($B101,'[4]3.ข้อมูลงบทดลองปัจจุบัน'!$A$5:$CL$846,51,0),2)</f>
        <v>23215</v>
      </c>
      <c r="BA101" s="104">
        <f>ROUND(VLOOKUP($B101,'[4]3.ข้อมูลงบทดลองปัจจุบัน'!$A$5:$CL$846,52,0),2)</f>
        <v>5050</v>
      </c>
      <c r="BB101" s="104">
        <f>ROUND(VLOOKUP($B101,'[4]3.ข้อมูลงบทดลองปัจจุบัน'!$A$5:$CL$846,53,0),2)</f>
        <v>70228.75</v>
      </c>
      <c r="BC101" s="104">
        <f>ROUND(VLOOKUP($B101,'[4]3.ข้อมูลงบทดลองปัจจุบัน'!$A$5:$CL$846,54,0),2)</f>
        <v>1048</v>
      </c>
      <c r="BD101" s="104">
        <f>ROUND(VLOOKUP($B101,'[4]3.ข้อมูลงบทดลองปัจจุบัน'!$A$5:$CL$846,55,0),2)</f>
        <v>1180121.5</v>
      </c>
      <c r="BE101" s="104">
        <f>ROUND(VLOOKUP($B101,'[4]3.ข้อมูลงบทดลองปัจจุบัน'!$A$5:$CL$846,56,0),2)</f>
        <v>158970</v>
      </c>
      <c r="BF101" s="104">
        <f>ROUND(VLOOKUP($B101,'[4]3.ข้อมูลงบทดลองปัจจุบัน'!$A$5:$CL$846,57,0),2)</f>
        <v>46865</v>
      </c>
      <c r="BG101" s="104">
        <f>ROUND(VLOOKUP($B101,'[4]3.ข้อมูลงบทดลองปัจจุบัน'!$A$5:$CL$846,58,0),2)</f>
        <v>30520</v>
      </c>
      <c r="BH101" s="104">
        <f>ROUND(VLOOKUP($B101,'[4]3.ข้อมูลงบทดลองปัจจุบัน'!$A$5:$CL$846,59,0),2)</f>
        <v>181576.5</v>
      </c>
      <c r="BI101" s="104">
        <f>ROUND(VLOOKUP($B101,'[4]3.ข้อมูลงบทดลองปัจจุบัน'!$A$5:$CL$846,60,0),2)</f>
        <v>363173</v>
      </c>
      <c r="BJ101" s="104">
        <f>ROUND(VLOOKUP($B101,'[4]3.ข้อมูลงบทดลองปัจจุบัน'!$A$5:$CL$846,61,0),2)</f>
        <v>0</v>
      </c>
      <c r="BK101" s="104">
        <f>ROUND(VLOOKUP($B101,'[4]3.ข้อมูลงบทดลองปัจจุบัน'!$A$5:$CL$846,62,0),2)</f>
        <v>18112</v>
      </c>
      <c r="BL101" s="104">
        <f>ROUND(VLOOKUP($B101,'[4]3.ข้อมูลงบทดลองปัจจุบัน'!$A$5:$CL$846,63,0),2)</f>
        <v>33725</v>
      </c>
      <c r="BM101" s="104">
        <f>ROUND(VLOOKUP($B101,'[4]3.ข้อมูลงบทดลองปัจจุบัน'!$A$5:$CL$846,64,0),2)</f>
        <v>150456.5</v>
      </c>
      <c r="BN101" s="104">
        <f>ROUND(VLOOKUP($B101,'[4]3.ข้อมูลงบทดลองปัจจุบัน'!$A$5:$CL$846,65,0),2)</f>
        <v>57870</v>
      </c>
      <c r="BO101" s="104">
        <f>ROUND(VLOOKUP($B101,'[4]3.ข้อมูลงบทดลองปัจจุบัน'!$A$5:$CL$846,66,0),2)</f>
        <v>73580</v>
      </c>
      <c r="BP101" s="104">
        <f>ROUND(VLOOKUP($B101,'[4]3.ข้อมูลงบทดลองปัจจุบัน'!$A$5:$CL$846,67,0),2)</f>
        <v>5050</v>
      </c>
      <c r="BQ101" s="104">
        <f>ROUND(VLOOKUP($B101,'[4]3.ข้อมูลงบทดลองปัจจุบัน'!$A$5:$CL$846,68,0),2)</f>
        <v>8000</v>
      </c>
      <c r="BR101" s="104">
        <f>ROUND(VLOOKUP($B101,'[4]3.ข้อมูลงบทดลองปัจจุบัน'!$A$5:$CL$846,69,0),2)</f>
        <v>1120</v>
      </c>
      <c r="BS101" s="104">
        <f>ROUND(VLOOKUP($B101,'[4]3.ข้อมูลงบทดลองปัจจุบัน'!$A$5:$CL$846,70,0),2)</f>
        <v>770006.25</v>
      </c>
      <c r="BT101" s="104">
        <f>ROUND(VLOOKUP($B101,'[4]3.ข้อมูลงบทดลองปัจจุบัน'!$A$5:$CL$846,71,0),2)</f>
        <v>499</v>
      </c>
      <c r="BU101" s="104">
        <f>ROUND(VLOOKUP($B101,'[4]3.ข้อมูลงบทดลองปัจจุบัน'!$A$5:$CL$846,72,0),2)</f>
        <v>29400</v>
      </c>
      <c r="BV101" s="104">
        <f>ROUND(VLOOKUP($B101,'[4]3.ข้อมูลงบทดลองปัจจุบัน'!$A$5:$CL$846,73,0),2)</f>
        <v>252393</v>
      </c>
      <c r="BW101" s="104">
        <f>ROUND(VLOOKUP($B101,'[4]3.ข้อมูลงบทดลองปัจจุบัน'!$A$5:$CL$846,74,0),2)</f>
        <v>21570</v>
      </c>
      <c r="BX101" s="104">
        <f>ROUND(VLOOKUP($B101,'[4]3.ข้อมูลงบทดลองปัจจุบัน'!$A$5:$CL$846,75,0),2)</f>
        <v>2752</v>
      </c>
      <c r="BY101" s="104">
        <f>ROUND(VLOOKUP($B101,'[4]3.ข้อมูลงบทดลองปัจจุบัน'!$A$5:$CL$846,76,0),2)</f>
        <v>65161.5</v>
      </c>
      <c r="BZ101" s="104">
        <f>ROUND(VLOOKUP($B101,'[4]3.ข้อมูลงบทดลองปัจจุบัน'!$A$5:$CL$846,77,0),2)</f>
        <v>35964</v>
      </c>
      <c r="CA101" s="104">
        <f>ROUND(VLOOKUP($B101,'[4]3.ข้อมูลงบทดลองปัจจุบัน'!$A$5:$CL$846,78,0),2)</f>
        <v>6755</v>
      </c>
      <c r="CB101" s="104">
        <f>ROUND(VLOOKUP($B101,'[4]3.ข้อมูลงบทดลองปัจจุบัน'!$A$5:$CL$846,79,0),2)</f>
        <v>0</v>
      </c>
      <c r="CC101" s="104">
        <f>ROUND(VLOOKUP($B101,'[4]3.ข้อมูลงบทดลองปัจจุบัน'!$A$5:$CL$846,80,0),2)</f>
        <v>0</v>
      </c>
      <c r="CD101" s="104">
        <f>ROUND(VLOOKUP($B101,'[4]3.ข้อมูลงบทดลองปัจจุบัน'!$A$5:$CL$846,81,0),2)</f>
        <v>37969</v>
      </c>
      <c r="CE101" s="104">
        <f>ROUND(VLOOKUP($B101,'[4]3.ข้อมูลงบทดลองปัจจุบัน'!$A$5:$CL$846,82,0),2)</f>
        <v>13270</v>
      </c>
      <c r="CF101" s="104">
        <f>ROUND(VLOOKUP($B101,'[4]3.ข้อมูลงบทดลองปัจจุบัน'!$A$5:$CL$846,83,0),2)</f>
        <v>3490</v>
      </c>
      <c r="CG101" s="104">
        <f>ROUND(VLOOKUP($B101,'[4]3.ข้อมูลงบทดลองปัจจุบัน'!$A$5:$CL$846,84,0),2)</f>
        <v>11867.5</v>
      </c>
      <c r="CH101" s="104">
        <f>ROUND(VLOOKUP($B101,'[4]3.ข้อมูลงบทดลองปัจจุบัน'!$A$5:$CL$846,85,0),2)</f>
        <v>0</v>
      </c>
      <c r="CI101" s="104">
        <f>ROUND(VLOOKUP($B101,'[4]3.ข้อมูลงบทดลองปัจจุบัน'!$A$5:$CL$846,86,0),2)</f>
        <v>5302</v>
      </c>
      <c r="CJ101" s="104">
        <f>ROUND(VLOOKUP($B101,'[4]3.ข้อมูลงบทดลองปัจจุบัน'!$A$5:$CL$846,87,0),2)</f>
        <v>14460</v>
      </c>
      <c r="CK101" s="104">
        <f>ROUND(VLOOKUP($B101,'[4]3.ข้อมูลงบทดลองปัจจุบัน'!$A$5:$CL$846,88,0),2)</f>
        <v>38614.75</v>
      </c>
      <c r="CL101" s="104">
        <f>ROUND(VLOOKUP($B101,'[4]3.ข้อมูลงบทดลองปัจจุบัน'!$A$5:$CL$846,89,0),2)</f>
        <v>27050</v>
      </c>
      <c r="CM101" s="104">
        <f>ROUND(VLOOKUP($B101,'[4]3.ข้อมูลงบทดลองปัจจุบัน'!$A$5:$CL$846,90,0),2)</f>
        <v>0</v>
      </c>
      <c r="CO101" s="97"/>
    </row>
    <row r="102" spans="1:93" x14ac:dyDescent="0.7">
      <c r="A102" s="18" t="s">
        <v>497</v>
      </c>
      <c r="B102" s="18" t="s">
        <v>594</v>
      </c>
      <c r="C102" s="19" t="s">
        <v>595</v>
      </c>
      <c r="D102" s="104">
        <f>ROUND(VLOOKUP($B102,'[4]3.ข้อมูลงบทดลองปัจจุบัน'!$A$5:$CL$846,3,0),2)</f>
        <v>0</v>
      </c>
      <c r="E102" s="104">
        <f>ROUND(VLOOKUP($B102,'[4]3.ข้อมูลงบทดลองปัจจุบัน'!$A$5:$CL$846,4,0),2)</f>
        <v>0</v>
      </c>
      <c r="F102" s="104">
        <f>ROUND(VLOOKUP($B102,'[4]3.ข้อมูลงบทดลองปัจจุบัน'!$A$5:$CL$846,5,0),2)</f>
        <v>0</v>
      </c>
      <c r="G102" s="104">
        <f>ROUND(VLOOKUP($B102,'[4]3.ข้อมูลงบทดลองปัจจุบัน'!$A$5:$CL$846,6,0),2)</f>
        <v>0</v>
      </c>
      <c r="H102" s="104">
        <f>ROUND(VLOOKUP($B102,'[4]3.ข้อมูลงบทดลองปัจจุบัน'!$A$5:$CL$846,7,0),2)</f>
        <v>0</v>
      </c>
      <c r="I102" s="104">
        <f>ROUND(VLOOKUP($B102,'[4]3.ข้อมูลงบทดลองปัจจุบัน'!$A$5:$CL$846,8,0),2)</f>
        <v>0</v>
      </c>
      <c r="J102" s="104">
        <f>ROUND(VLOOKUP($B102,'[4]3.ข้อมูลงบทดลองปัจจุบัน'!$A$5:$CL$846,9,0),2)</f>
        <v>0</v>
      </c>
      <c r="K102" s="104">
        <f>ROUND(VLOOKUP($B102,'[4]3.ข้อมูลงบทดลองปัจจุบัน'!$A$5:$CL$846,10,0),2)</f>
        <v>0</v>
      </c>
      <c r="L102" s="104">
        <f>ROUND(VLOOKUP($B102,'[4]3.ข้อมูลงบทดลองปัจจุบัน'!$A$5:$CL$846,11,0),2)</f>
        <v>0</v>
      </c>
      <c r="M102" s="104">
        <f>ROUND(VLOOKUP($B102,'[4]3.ข้อมูลงบทดลองปัจจุบัน'!$A$5:$CL$846,12,0),2)</f>
        <v>0</v>
      </c>
      <c r="N102" s="104">
        <f>ROUND(VLOOKUP($B102,'[4]3.ข้อมูลงบทดลองปัจจุบัน'!$A$5:$CL$846,13,0),2)</f>
        <v>0</v>
      </c>
      <c r="O102" s="104">
        <f>ROUND(VLOOKUP($B102,'[4]3.ข้อมูลงบทดลองปัจจุบัน'!$A$5:$CL$846,14,0),2)</f>
        <v>0</v>
      </c>
      <c r="P102" s="104">
        <f>ROUND(VLOOKUP($B102,'[4]3.ข้อมูลงบทดลองปัจจุบัน'!$A$5:$CL$846,15,0),2)</f>
        <v>0</v>
      </c>
      <c r="Q102" s="104">
        <f>ROUND(VLOOKUP($B102,'[4]3.ข้อมูลงบทดลองปัจจุบัน'!$A$5:$CL$846,16,0),2)</f>
        <v>0</v>
      </c>
      <c r="R102" s="104">
        <f>ROUND(VLOOKUP($B102,'[4]3.ข้อมูลงบทดลองปัจจุบัน'!$A$5:$CL$846,17,0),2)</f>
        <v>0</v>
      </c>
      <c r="S102" s="104">
        <f>ROUND(VLOOKUP($B102,'[4]3.ข้อมูลงบทดลองปัจจุบัน'!$A$5:$CL$846,18,0),2)</f>
        <v>0</v>
      </c>
      <c r="T102" s="104">
        <f>ROUND(VLOOKUP($B102,'[4]3.ข้อมูลงบทดลองปัจจุบัน'!$A$5:$CL$846,19,0),2)</f>
        <v>0</v>
      </c>
      <c r="U102" s="104">
        <f>ROUND(VLOOKUP($B102,'[4]3.ข้อมูลงบทดลองปัจจุบัน'!$A$5:$CL$846,20,0),2)</f>
        <v>2350</v>
      </c>
      <c r="V102" s="104">
        <f>ROUND(VLOOKUP($B102,'[4]3.ข้อมูลงบทดลองปัจจุบัน'!$A$5:$CL$846,21,0),2)</f>
        <v>0</v>
      </c>
      <c r="W102" s="104">
        <f>ROUND(VLOOKUP($B102,'[4]3.ข้อมูลงบทดลองปัจจุบัน'!$A$5:$CL$846,22,0),2)</f>
        <v>0</v>
      </c>
      <c r="X102" s="104">
        <f>ROUND(VLOOKUP($B102,'[4]3.ข้อมูลงบทดลองปัจจุบัน'!$A$5:$CL$846,23,0),2)</f>
        <v>0</v>
      </c>
      <c r="Y102" s="104">
        <f>ROUND(VLOOKUP($B102,'[4]3.ข้อมูลงบทดลองปัจจุบัน'!$A$5:$CL$846,24,0),2)</f>
        <v>0</v>
      </c>
      <c r="Z102" s="104">
        <f>ROUND(VLOOKUP($B102,'[4]3.ข้อมูลงบทดลองปัจจุบัน'!$A$5:$CL$846,25,0),2)</f>
        <v>0</v>
      </c>
      <c r="AA102" s="104">
        <f>ROUND(VLOOKUP($B102,'[4]3.ข้อมูลงบทดลองปัจจุบัน'!$A$5:$CL$846,26,0),2)</f>
        <v>0</v>
      </c>
      <c r="AB102" s="104">
        <f>ROUND(VLOOKUP($B102,'[4]3.ข้อมูลงบทดลองปัจจุบัน'!$A$5:$CL$846,27,0),2)</f>
        <v>0</v>
      </c>
      <c r="AC102" s="104">
        <f>ROUND(VLOOKUP($B102,'[4]3.ข้อมูลงบทดลองปัจจุบัน'!$A$5:$CL$846,28,0),2)</f>
        <v>0</v>
      </c>
      <c r="AD102" s="104">
        <f>ROUND(VLOOKUP($B102,'[4]3.ข้อมูลงบทดลองปัจจุบัน'!$A$5:$CL$846,29,0),2)</f>
        <v>0</v>
      </c>
      <c r="AE102" s="104">
        <f>ROUND(VLOOKUP($B102,'[4]3.ข้อมูลงบทดลองปัจจุบัน'!$A$5:$CL$846,30,0),2)</f>
        <v>0</v>
      </c>
      <c r="AF102" s="104">
        <f>ROUND(VLOOKUP($B102,'[4]3.ข้อมูลงบทดลองปัจจุบัน'!$A$5:$CL$846,31,0),2)</f>
        <v>0</v>
      </c>
      <c r="AG102" s="104">
        <f>ROUND(VLOOKUP($B102,'[4]3.ข้อมูลงบทดลองปัจจุบัน'!$A$5:$CL$846,32,0),2)</f>
        <v>0</v>
      </c>
      <c r="AH102" s="104">
        <f>ROUND(VLOOKUP($B102,'[4]3.ข้อมูลงบทดลองปัจจุบัน'!$A$5:$CL$846,33,0),2)</f>
        <v>0</v>
      </c>
      <c r="AI102" s="104">
        <f>ROUND(VLOOKUP($B102,'[4]3.ข้อมูลงบทดลองปัจจุบัน'!$A$5:$CL$846,34,0),2)</f>
        <v>0</v>
      </c>
      <c r="AJ102" s="104">
        <f>ROUND(VLOOKUP($B102,'[4]3.ข้อมูลงบทดลองปัจจุบัน'!$A$5:$CL$846,35,0),2)</f>
        <v>0</v>
      </c>
      <c r="AK102" s="104">
        <f>ROUND(VLOOKUP($B102,'[4]3.ข้อมูลงบทดลองปัจจุบัน'!$A$5:$CL$846,36,0),2)</f>
        <v>0</v>
      </c>
      <c r="AL102" s="104">
        <f>ROUND(VLOOKUP($B102,'[4]3.ข้อมูลงบทดลองปัจจุบัน'!$A$5:$CL$846,37,0),2)</f>
        <v>0</v>
      </c>
      <c r="AM102" s="104">
        <f>ROUND(VLOOKUP($B102,'[4]3.ข้อมูลงบทดลองปัจจุบัน'!$A$5:$CL$846,38,0),2)</f>
        <v>0</v>
      </c>
      <c r="AN102" s="104">
        <f>ROUND(VLOOKUP($B102,'[4]3.ข้อมูลงบทดลองปัจจุบัน'!$A$5:$CL$846,39,0),2)</f>
        <v>0</v>
      </c>
      <c r="AO102" s="104">
        <f>ROUND(VLOOKUP($B102,'[4]3.ข้อมูลงบทดลองปัจจุบัน'!$A$5:$CL$846,40,0),2)</f>
        <v>0</v>
      </c>
      <c r="AP102" s="104">
        <f>ROUND(VLOOKUP($B102,'[4]3.ข้อมูลงบทดลองปัจจุบัน'!$A$5:$CL$846,41,0),2)</f>
        <v>0</v>
      </c>
      <c r="AQ102" s="104">
        <f>ROUND(VLOOKUP($B102,'[4]3.ข้อมูลงบทดลองปัจจุบัน'!$A$5:$CL$846,42,0),2)</f>
        <v>0</v>
      </c>
      <c r="AR102" s="104">
        <f>ROUND(VLOOKUP($B102,'[4]3.ข้อมูลงบทดลองปัจจุบัน'!$A$5:$CL$846,43,0),2)</f>
        <v>0</v>
      </c>
      <c r="AS102" s="104">
        <f>ROUND(VLOOKUP($B102,'[4]3.ข้อมูลงบทดลองปัจจุบัน'!$A$5:$CL$846,44,0),2)</f>
        <v>0</v>
      </c>
      <c r="AT102" s="104">
        <f>ROUND(VLOOKUP($B102,'[4]3.ข้อมูลงบทดลองปัจจุบัน'!$A$5:$CL$846,45,0),2)</f>
        <v>0</v>
      </c>
      <c r="AU102" s="104">
        <f>ROUND(VLOOKUP($B102,'[4]3.ข้อมูลงบทดลองปัจจุบัน'!$A$5:$CL$846,46,0),2)</f>
        <v>0</v>
      </c>
      <c r="AV102" s="104">
        <f>ROUND(VLOOKUP($B102,'[4]3.ข้อมูลงบทดลองปัจจุบัน'!$A$5:$CL$846,47,0),2)</f>
        <v>0</v>
      </c>
      <c r="AW102" s="104">
        <f>ROUND(VLOOKUP($B102,'[4]3.ข้อมูลงบทดลองปัจจุบัน'!$A$5:$CL$846,48,0),2)</f>
        <v>0</v>
      </c>
      <c r="AX102" s="104">
        <f>ROUND(VLOOKUP($B102,'[4]3.ข้อมูลงบทดลองปัจจุบัน'!$A$5:$CL$846,49,0),2)</f>
        <v>0</v>
      </c>
      <c r="AY102" s="104">
        <f>ROUND(VLOOKUP($B102,'[4]3.ข้อมูลงบทดลองปัจจุบัน'!$A$5:$CL$846,50,0),2)</f>
        <v>0</v>
      </c>
      <c r="AZ102" s="104">
        <f>ROUND(VLOOKUP($B102,'[4]3.ข้อมูลงบทดลองปัจจุบัน'!$A$5:$CL$846,51,0),2)</f>
        <v>0</v>
      </c>
      <c r="BA102" s="104">
        <f>ROUND(VLOOKUP($B102,'[4]3.ข้อมูลงบทดลองปัจจุบัน'!$A$5:$CL$846,52,0),2)</f>
        <v>0</v>
      </c>
      <c r="BB102" s="104">
        <f>ROUND(VLOOKUP($B102,'[4]3.ข้อมูลงบทดลองปัจจุบัน'!$A$5:$CL$846,53,0),2)</f>
        <v>0</v>
      </c>
      <c r="BC102" s="104">
        <f>ROUND(VLOOKUP($B102,'[4]3.ข้อมูลงบทดลองปัจจุบัน'!$A$5:$CL$846,54,0),2)</f>
        <v>0</v>
      </c>
      <c r="BD102" s="104">
        <f>ROUND(VLOOKUP($B102,'[4]3.ข้อมูลงบทดลองปัจจุบัน'!$A$5:$CL$846,55,0),2)</f>
        <v>0</v>
      </c>
      <c r="BE102" s="104">
        <f>ROUND(VLOOKUP($B102,'[4]3.ข้อมูลงบทดลองปัจจุบัน'!$A$5:$CL$846,56,0),2)</f>
        <v>0</v>
      </c>
      <c r="BF102" s="104">
        <f>ROUND(VLOOKUP($B102,'[4]3.ข้อมูลงบทดลองปัจจุบัน'!$A$5:$CL$846,57,0),2)</f>
        <v>0</v>
      </c>
      <c r="BG102" s="104">
        <f>ROUND(VLOOKUP($B102,'[4]3.ข้อมูลงบทดลองปัจจุบัน'!$A$5:$CL$846,58,0),2)</f>
        <v>0</v>
      </c>
      <c r="BH102" s="104">
        <f>ROUND(VLOOKUP($B102,'[4]3.ข้อมูลงบทดลองปัจจุบัน'!$A$5:$CL$846,59,0),2)</f>
        <v>0</v>
      </c>
      <c r="BI102" s="104">
        <f>ROUND(VLOOKUP($B102,'[4]3.ข้อมูลงบทดลองปัจจุบัน'!$A$5:$CL$846,60,0),2)</f>
        <v>0</v>
      </c>
      <c r="BJ102" s="104">
        <f>ROUND(VLOOKUP($B102,'[4]3.ข้อมูลงบทดลองปัจจุบัน'!$A$5:$CL$846,61,0),2)</f>
        <v>0</v>
      </c>
      <c r="BK102" s="104">
        <f>ROUND(VLOOKUP($B102,'[4]3.ข้อมูลงบทดลองปัจจุบัน'!$A$5:$CL$846,62,0),2)</f>
        <v>0</v>
      </c>
      <c r="BL102" s="104">
        <f>ROUND(VLOOKUP($B102,'[4]3.ข้อมูลงบทดลองปัจจุบัน'!$A$5:$CL$846,63,0),2)</f>
        <v>0</v>
      </c>
      <c r="BM102" s="104">
        <f>ROUND(VLOOKUP($B102,'[4]3.ข้อมูลงบทดลองปัจจุบัน'!$A$5:$CL$846,64,0),2)</f>
        <v>0</v>
      </c>
      <c r="BN102" s="104">
        <f>ROUND(VLOOKUP($B102,'[4]3.ข้อมูลงบทดลองปัจจุบัน'!$A$5:$CL$846,65,0),2)</f>
        <v>0</v>
      </c>
      <c r="BO102" s="104">
        <f>ROUND(VLOOKUP($B102,'[4]3.ข้อมูลงบทดลองปัจจุบัน'!$A$5:$CL$846,66,0),2)</f>
        <v>0</v>
      </c>
      <c r="BP102" s="104">
        <f>ROUND(VLOOKUP($B102,'[4]3.ข้อมูลงบทดลองปัจจุบัน'!$A$5:$CL$846,67,0),2)</f>
        <v>0</v>
      </c>
      <c r="BQ102" s="104">
        <f>ROUND(VLOOKUP($B102,'[4]3.ข้อมูลงบทดลองปัจจุบัน'!$A$5:$CL$846,68,0),2)</f>
        <v>0</v>
      </c>
      <c r="BR102" s="104">
        <f>ROUND(VLOOKUP($B102,'[4]3.ข้อมูลงบทดลองปัจจุบัน'!$A$5:$CL$846,69,0),2)</f>
        <v>0</v>
      </c>
      <c r="BS102" s="104">
        <f>ROUND(VLOOKUP($B102,'[4]3.ข้อมูลงบทดลองปัจจุบัน'!$A$5:$CL$846,70,0),2)</f>
        <v>0</v>
      </c>
      <c r="BT102" s="104">
        <f>ROUND(VLOOKUP($B102,'[4]3.ข้อมูลงบทดลองปัจจุบัน'!$A$5:$CL$846,71,0),2)</f>
        <v>0</v>
      </c>
      <c r="BU102" s="104">
        <f>ROUND(VLOOKUP($B102,'[4]3.ข้อมูลงบทดลองปัจจุบัน'!$A$5:$CL$846,72,0),2)</f>
        <v>0</v>
      </c>
      <c r="BV102" s="104">
        <f>ROUND(VLOOKUP($B102,'[4]3.ข้อมูลงบทดลองปัจจุบัน'!$A$5:$CL$846,73,0),2)</f>
        <v>0</v>
      </c>
      <c r="BW102" s="104">
        <f>ROUND(VLOOKUP($B102,'[4]3.ข้อมูลงบทดลองปัจจุบัน'!$A$5:$CL$846,74,0),2)</f>
        <v>0</v>
      </c>
      <c r="BX102" s="104">
        <f>ROUND(VLOOKUP($B102,'[4]3.ข้อมูลงบทดลองปัจจุบัน'!$A$5:$CL$846,75,0),2)</f>
        <v>0</v>
      </c>
      <c r="BY102" s="104">
        <f>ROUND(VLOOKUP($B102,'[4]3.ข้อมูลงบทดลองปัจจุบัน'!$A$5:$CL$846,76,0),2)</f>
        <v>0</v>
      </c>
      <c r="BZ102" s="104">
        <f>ROUND(VLOOKUP($B102,'[4]3.ข้อมูลงบทดลองปัจจุบัน'!$A$5:$CL$846,77,0),2)</f>
        <v>0</v>
      </c>
      <c r="CA102" s="104">
        <f>ROUND(VLOOKUP($B102,'[4]3.ข้อมูลงบทดลองปัจจุบัน'!$A$5:$CL$846,78,0),2)</f>
        <v>0</v>
      </c>
      <c r="CB102" s="104">
        <f>ROUND(VLOOKUP($B102,'[4]3.ข้อมูลงบทดลองปัจจุบัน'!$A$5:$CL$846,79,0),2)</f>
        <v>0</v>
      </c>
      <c r="CC102" s="104">
        <f>ROUND(VLOOKUP($B102,'[4]3.ข้อมูลงบทดลองปัจจุบัน'!$A$5:$CL$846,80,0),2)</f>
        <v>0</v>
      </c>
      <c r="CD102" s="104">
        <f>ROUND(VLOOKUP($B102,'[4]3.ข้อมูลงบทดลองปัจจุบัน'!$A$5:$CL$846,81,0),2)</f>
        <v>0</v>
      </c>
      <c r="CE102" s="104">
        <f>ROUND(VLOOKUP($B102,'[4]3.ข้อมูลงบทดลองปัจจุบัน'!$A$5:$CL$846,82,0),2)</f>
        <v>0</v>
      </c>
      <c r="CF102" s="104">
        <f>ROUND(VLOOKUP($B102,'[4]3.ข้อมูลงบทดลองปัจจุบัน'!$A$5:$CL$846,83,0),2)</f>
        <v>0</v>
      </c>
      <c r="CG102" s="104">
        <f>ROUND(VLOOKUP($B102,'[4]3.ข้อมูลงบทดลองปัจจุบัน'!$A$5:$CL$846,84,0),2)</f>
        <v>0</v>
      </c>
      <c r="CH102" s="104">
        <f>ROUND(VLOOKUP($B102,'[4]3.ข้อมูลงบทดลองปัจจุบัน'!$A$5:$CL$846,85,0),2)</f>
        <v>0</v>
      </c>
      <c r="CI102" s="104">
        <f>ROUND(VLOOKUP($B102,'[4]3.ข้อมูลงบทดลองปัจจุบัน'!$A$5:$CL$846,86,0),2)</f>
        <v>0</v>
      </c>
      <c r="CJ102" s="104">
        <f>ROUND(VLOOKUP($B102,'[4]3.ข้อมูลงบทดลองปัจจุบัน'!$A$5:$CL$846,87,0),2)</f>
        <v>0</v>
      </c>
      <c r="CK102" s="104">
        <f>ROUND(VLOOKUP($B102,'[4]3.ข้อมูลงบทดลองปัจจุบัน'!$A$5:$CL$846,88,0),2)</f>
        <v>0</v>
      </c>
      <c r="CL102" s="104">
        <f>ROUND(VLOOKUP($B102,'[4]3.ข้อมูลงบทดลองปัจจุบัน'!$A$5:$CL$846,89,0),2)</f>
        <v>0</v>
      </c>
      <c r="CM102" s="104">
        <f>ROUND(VLOOKUP($B102,'[4]3.ข้อมูลงบทดลองปัจจุบัน'!$A$5:$CL$846,90,0),2)</f>
        <v>0</v>
      </c>
      <c r="CO102" s="97"/>
    </row>
    <row r="103" spans="1:93" x14ac:dyDescent="0.7">
      <c r="A103" s="18" t="s">
        <v>497</v>
      </c>
      <c r="B103" s="18" t="s">
        <v>596</v>
      </c>
      <c r="C103" s="19" t="s">
        <v>597</v>
      </c>
      <c r="D103" s="104">
        <f>ROUND(VLOOKUP($B103,'[4]3.ข้อมูลงบทดลองปัจจุบัน'!$A$5:$CL$846,3,0),2)</f>
        <v>0</v>
      </c>
      <c r="E103" s="104">
        <f>ROUND(VLOOKUP($B103,'[4]3.ข้อมูลงบทดลองปัจจุบัน'!$A$5:$CL$846,4,0),2)</f>
        <v>0</v>
      </c>
      <c r="F103" s="104">
        <f>ROUND(VLOOKUP($B103,'[4]3.ข้อมูลงบทดลองปัจจุบัน'!$A$5:$CL$846,5,0),2)</f>
        <v>0</v>
      </c>
      <c r="G103" s="104">
        <f>ROUND(VLOOKUP($B103,'[4]3.ข้อมูลงบทดลองปัจจุบัน'!$A$5:$CL$846,6,0),2)</f>
        <v>0</v>
      </c>
      <c r="H103" s="104">
        <f>ROUND(VLOOKUP($B103,'[4]3.ข้อมูลงบทดลองปัจจุบัน'!$A$5:$CL$846,7,0),2)</f>
        <v>0</v>
      </c>
      <c r="I103" s="104">
        <f>ROUND(VLOOKUP($B103,'[4]3.ข้อมูลงบทดลองปัจจุบัน'!$A$5:$CL$846,8,0),2)</f>
        <v>0</v>
      </c>
      <c r="J103" s="104">
        <f>ROUND(VLOOKUP($B103,'[4]3.ข้อมูลงบทดลองปัจจุบัน'!$A$5:$CL$846,9,0),2)</f>
        <v>0</v>
      </c>
      <c r="K103" s="104">
        <f>ROUND(VLOOKUP($B103,'[4]3.ข้อมูลงบทดลองปัจจุบัน'!$A$5:$CL$846,10,0),2)</f>
        <v>0</v>
      </c>
      <c r="L103" s="104">
        <f>ROUND(VLOOKUP($B103,'[4]3.ข้อมูลงบทดลองปัจจุบัน'!$A$5:$CL$846,11,0),2)</f>
        <v>0</v>
      </c>
      <c r="M103" s="104">
        <f>ROUND(VLOOKUP($B103,'[4]3.ข้อมูลงบทดลองปัจจุบัน'!$A$5:$CL$846,12,0),2)</f>
        <v>0</v>
      </c>
      <c r="N103" s="104">
        <f>ROUND(VLOOKUP($B103,'[4]3.ข้อมูลงบทดลองปัจจุบัน'!$A$5:$CL$846,13,0),2)</f>
        <v>0</v>
      </c>
      <c r="O103" s="104">
        <f>ROUND(VLOOKUP($B103,'[4]3.ข้อมูลงบทดลองปัจจุบัน'!$A$5:$CL$846,14,0),2)</f>
        <v>0</v>
      </c>
      <c r="P103" s="104">
        <f>ROUND(VLOOKUP($B103,'[4]3.ข้อมูลงบทดลองปัจจุบัน'!$A$5:$CL$846,15,0),2)</f>
        <v>0</v>
      </c>
      <c r="Q103" s="104">
        <f>ROUND(VLOOKUP($B103,'[4]3.ข้อมูลงบทดลองปัจจุบัน'!$A$5:$CL$846,16,0),2)</f>
        <v>0</v>
      </c>
      <c r="R103" s="104">
        <f>ROUND(VLOOKUP($B103,'[4]3.ข้อมูลงบทดลองปัจจุบัน'!$A$5:$CL$846,17,0),2)</f>
        <v>0</v>
      </c>
      <c r="S103" s="104">
        <f>ROUND(VLOOKUP($B103,'[4]3.ข้อมูลงบทดลองปัจจุบัน'!$A$5:$CL$846,18,0),2)</f>
        <v>0</v>
      </c>
      <c r="T103" s="104">
        <f>ROUND(VLOOKUP($B103,'[4]3.ข้อมูลงบทดลองปัจจุบัน'!$A$5:$CL$846,19,0),2)</f>
        <v>0</v>
      </c>
      <c r="U103" s="104">
        <f>ROUND(VLOOKUP($B103,'[4]3.ข้อมูลงบทดลองปัจจุบัน'!$A$5:$CL$846,20,0),2)</f>
        <v>0</v>
      </c>
      <c r="V103" s="104">
        <f>ROUND(VLOOKUP($B103,'[4]3.ข้อมูลงบทดลองปัจจุบัน'!$A$5:$CL$846,21,0),2)</f>
        <v>0</v>
      </c>
      <c r="W103" s="104">
        <f>ROUND(VLOOKUP($B103,'[4]3.ข้อมูลงบทดลองปัจจุบัน'!$A$5:$CL$846,22,0),2)</f>
        <v>0</v>
      </c>
      <c r="X103" s="104">
        <f>ROUND(VLOOKUP($B103,'[4]3.ข้อมูลงบทดลองปัจจุบัน'!$A$5:$CL$846,23,0),2)</f>
        <v>0</v>
      </c>
      <c r="Y103" s="104">
        <f>ROUND(VLOOKUP($B103,'[4]3.ข้อมูลงบทดลองปัจจุบัน'!$A$5:$CL$846,24,0),2)</f>
        <v>0</v>
      </c>
      <c r="Z103" s="104">
        <f>ROUND(VLOOKUP($B103,'[4]3.ข้อมูลงบทดลองปัจจุบัน'!$A$5:$CL$846,25,0),2)</f>
        <v>0</v>
      </c>
      <c r="AA103" s="104">
        <f>ROUND(VLOOKUP($B103,'[4]3.ข้อมูลงบทดลองปัจจุบัน'!$A$5:$CL$846,26,0),2)</f>
        <v>0</v>
      </c>
      <c r="AB103" s="104">
        <f>ROUND(VLOOKUP($B103,'[4]3.ข้อมูลงบทดลองปัจจุบัน'!$A$5:$CL$846,27,0),2)</f>
        <v>0</v>
      </c>
      <c r="AC103" s="104">
        <f>ROUND(VLOOKUP($B103,'[4]3.ข้อมูลงบทดลองปัจจุบัน'!$A$5:$CL$846,28,0),2)</f>
        <v>0</v>
      </c>
      <c r="AD103" s="104">
        <f>ROUND(VLOOKUP($B103,'[4]3.ข้อมูลงบทดลองปัจจุบัน'!$A$5:$CL$846,29,0),2)</f>
        <v>0</v>
      </c>
      <c r="AE103" s="104">
        <f>ROUND(VLOOKUP($B103,'[4]3.ข้อมูลงบทดลองปัจจุบัน'!$A$5:$CL$846,30,0),2)</f>
        <v>0</v>
      </c>
      <c r="AF103" s="104">
        <f>ROUND(VLOOKUP($B103,'[4]3.ข้อมูลงบทดลองปัจจุบัน'!$A$5:$CL$846,31,0),2)</f>
        <v>0</v>
      </c>
      <c r="AG103" s="104">
        <f>ROUND(VLOOKUP($B103,'[4]3.ข้อมูลงบทดลองปัจจุบัน'!$A$5:$CL$846,32,0),2)</f>
        <v>0</v>
      </c>
      <c r="AH103" s="104">
        <f>ROUND(VLOOKUP($B103,'[4]3.ข้อมูลงบทดลองปัจจุบัน'!$A$5:$CL$846,33,0),2)</f>
        <v>0</v>
      </c>
      <c r="AI103" s="104">
        <f>ROUND(VLOOKUP($B103,'[4]3.ข้อมูลงบทดลองปัจจุบัน'!$A$5:$CL$846,34,0),2)</f>
        <v>0</v>
      </c>
      <c r="AJ103" s="104">
        <f>ROUND(VLOOKUP($B103,'[4]3.ข้อมูลงบทดลองปัจจุบัน'!$A$5:$CL$846,35,0),2)</f>
        <v>0</v>
      </c>
      <c r="AK103" s="104">
        <f>ROUND(VLOOKUP($B103,'[4]3.ข้อมูลงบทดลองปัจจุบัน'!$A$5:$CL$846,36,0),2)</f>
        <v>0</v>
      </c>
      <c r="AL103" s="104">
        <f>ROUND(VLOOKUP($B103,'[4]3.ข้อมูลงบทดลองปัจจุบัน'!$A$5:$CL$846,37,0),2)</f>
        <v>0</v>
      </c>
      <c r="AM103" s="104">
        <f>ROUND(VLOOKUP($B103,'[4]3.ข้อมูลงบทดลองปัจจุบัน'!$A$5:$CL$846,38,0),2)</f>
        <v>0</v>
      </c>
      <c r="AN103" s="104">
        <f>ROUND(VLOOKUP($B103,'[4]3.ข้อมูลงบทดลองปัจจุบัน'!$A$5:$CL$846,39,0),2)</f>
        <v>0</v>
      </c>
      <c r="AO103" s="104">
        <f>ROUND(VLOOKUP($B103,'[4]3.ข้อมูลงบทดลองปัจจุบัน'!$A$5:$CL$846,40,0),2)</f>
        <v>0</v>
      </c>
      <c r="AP103" s="104">
        <f>ROUND(VLOOKUP($B103,'[4]3.ข้อมูลงบทดลองปัจจุบัน'!$A$5:$CL$846,41,0),2)</f>
        <v>0</v>
      </c>
      <c r="AQ103" s="104">
        <f>ROUND(VLOOKUP($B103,'[4]3.ข้อมูลงบทดลองปัจจุบัน'!$A$5:$CL$846,42,0),2)</f>
        <v>0</v>
      </c>
      <c r="AR103" s="104">
        <f>ROUND(VLOOKUP($B103,'[4]3.ข้อมูลงบทดลองปัจจุบัน'!$A$5:$CL$846,43,0),2)</f>
        <v>0</v>
      </c>
      <c r="AS103" s="104">
        <f>ROUND(VLOOKUP($B103,'[4]3.ข้อมูลงบทดลองปัจจุบัน'!$A$5:$CL$846,44,0),2)</f>
        <v>0</v>
      </c>
      <c r="AT103" s="104">
        <f>ROUND(VLOOKUP($B103,'[4]3.ข้อมูลงบทดลองปัจจุบัน'!$A$5:$CL$846,45,0),2)</f>
        <v>0</v>
      </c>
      <c r="AU103" s="104">
        <f>ROUND(VLOOKUP($B103,'[4]3.ข้อมูลงบทดลองปัจจุบัน'!$A$5:$CL$846,46,0),2)</f>
        <v>0</v>
      </c>
      <c r="AV103" s="104">
        <f>ROUND(VLOOKUP($B103,'[4]3.ข้อมูลงบทดลองปัจจุบัน'!$A$5:$CL$846,47,0),2)</f>
        <v>0</v>
      </c>
      <c r="AW103" s="104">
        <f>ROUND(VLOOKUP($B103,'[4]3.ข้อมูลงบทดลองปัจจุบัน'!$A$5:$CL$846,48,0),2)</f>
        <v>0</v>
      </c>
      <c r="AX103" s="104">
        <f>ROUND(VLOOKUP($B103,'[4]3.ข้อมูลงบทดลองปัจจุบัน'!$A$5:$CL$846,49,0),2)</f>
        <v>0</v>
      </c>
      <c r="AY103" s="104">
        <f>ROUND(VLOOKUP($B103,'[4]3.ข้อมูลงบทดลองปัจจุบัน'!$A$5:$CL$846,50,0),2)</f>
        <v>0</v>
      </c>
      <c r="AZ103" s="104">
        <f>ROUND(VLOOKUP($B103,'[4]3.ข้อมูลงบทดลองปัจจุบัน'!$A$5:$CL$846,51,0),2)</f>
        <v>0</v>
      </c>
      <c r="BA103" s="104">
        <f>ROUND(VLOOKUP($B103,'[4]3.ข้อมูลงบทดลองปัจจุบัน'!$A$5:$CL$846,52,0),2)</f>
        <v>0</v>
      </c>
      <c r="BB103" s="104">
        <f>ROUND(VLOOKUP($B103,'[4]3.ข้อมูลงบทดลองปัจจุบัน'!$A$5:$CL$846,53,0),2)</f>
        <v>0</v>
      </c>
      <c r="BC103" s="104">
        <f>ROUND(VLOOKUP($B103,'[4]3.ข้อมูลงบทดลองปัจจุบัน'!$A$5:$CL$846,54,0),2)</f>
        <v>0</v>
      </c>
      <c r="BD103" s="104">
        <f>ROUND(VLOOKUP($B103,'[4]3.ข้อมูลงบทดลองปัจจุบัน'!$A$5:$CL$846,55,0),2)</f>
        <v>0</v>
      </c>
      <c r="BE103" s="104">
        <f>ROUND(VLOOKUP($B103,'[4]3.ข้อมูลงบทดลองปัจจุบัน'!$A$5:$CL$846,56,0),2)</f>
        <v>0</v>
      </c>
      <c r="BF103" s="104">
        <f>ROUND(VLOOKUP($B103,'[4]3.ข้อมูลงบทดลองปัจจุบัน'!$A$5:$CL$846,57,0),2)</f>
        <v>0</v>
      </c>
      <c r="BG103" s="104">
        <f>ROUND(VLOOKUP($B103,'[4]3.ข้อมูลงบทดลองปัจจุบัน'!$A$5:$CL$846,58,0),2)</f>
        <v>0</v>
      </c>
      <c r="BH103" s="104">
        <f>ROUND(VLOOKUP($B103,'[4]3.ข้อมูลงบทดลองปัจจุบัน'!$A$5:$CL$846,59,0),2)</f>
        <v>0</v>
      </c>
      <c r="BI103" s="104">
        <f>ROUND(VLOOKUP($B103,'[4]3.ข้อมูลงบทดลองปัจจุบัน'!$A$5:$CL$846,60,0),2)</f>
        <v>0</v>
      </c>
      <c r="BJ103" s="104">
        <f>ROUND(VLOOKUP($B103,'[4]3.ข้อมูลงบทดลองปัจจุบัน'!$A$5:$CL$846,61,0),2)</f>
        <v>0</v>
      </c>
      <c r="BK103" s="104">
        <f>ROUND(VLOOKUP($B103,'[4]3.ข้อมูลงบทดลองปัจจุบัน'!$A$5:$CL$846,62,0),2)</f>
        <v>8000</v>
      </c>
      <c r="BL103" s="104">
        <f>ROUND(VLOOKUP($B103,'[4]3.ข้อมูลงบทดลองปัจจุบัน'!$A$5:$CL$846,63,0),2)</f>
        <v>0</v>
      </c>
      <c r="BM103" s="104">
        <f>ROUND(VLOOKUP($B103,'[4]3.ข้อมูลงบทดลองปัจจุบัน'!$A$5:$CL$846,64,0),2)</f>
        <v>0</v>
      </c>
      <c r="BN103" s="104">
        <f>ROUND(VLOOKUP($B103,'[4]3.ข้อมูลงบทดลองปัจจุบัน'!$A$5:$CL$846,65,0),2)</f>
        <v>0</v>
      </c>
      <c r="BO103" s="104">
        <f>ROUND(VLOOKUP($B103,'[4]3.ข้อมูลงบทดลองปัจจุบัน'!$A$5:$CL$846,66,0),2)</f>
        <v>0</v>
      </c>
      <c r="BP103" s="104">
        <f>ROUND(VLOOKUP($B103,'[4]3.ข้อมูลงบทดลองปัจจุบัน'!$A$5:$CL$846,67,0),2)</f>
        <v>0</v>
      </c>
      <c r="BQ103" s="104">
        <f>ROUND(VLOOKUP($B103,'[4]3.ข้อมูลงบทดลองปัจจุบัน'!$A$5:$CL$846,68,0),2)</f>
        <v>0</v>
      </c>
      <c r="BR103" s="104">
        <f>ROUND(VLOOKUP($B103,'[4]3.ข้อมูลงบทดลองปัจจุบัน'!$A$5:$CL$846,69,0),2)</f>
        <v>0</v>
      </c>
      <c r="BS103" s="104">
        <f>ROUND(VLOOKUP($B103,'[4]3.ข้อมูลงบทดลองปัจจุบัน'!$A$5:$CL$846,70,0),2)</f>
        <v>0</v>
      </c>
      <c r="BT103" s="104">
        <f>ROUND(VLOOKUP($B103,'[4]3.ข้อมูลงบทดลองปัจจุบัน'!$A$5:$CL$846,71,0),2)</f>
        <v>0</v>
      </c>
      <c r="BU103" s="104">
        <f>ROUND(VLOOKUP($B103,'[4]3.ข้อมูลงบทดลองปัจจุบัน'!$A$5:$CL$846,72,0),2)</f>
        <v>2000</v>
      </c>
      <c r="BV103" s="104">
        <f>ROUND(VLOOKUP($B103,'[4]3.ข้อมูลงบทดลองปัจจุบัน'!$A$5:$CL$846,73,0),2)</f>
        <v>0</v>
      </c>
      <c r="BW103" s="104">
        <f>ROUND(VLOOKUP($B103,'[4]3.ข้อมูลงบทดลองปัจจุบัน'!$A$5:$CL$846,74,0),2)</f>
        <v>0</v>
      </c>
      <c r="BX103" s="104">
        <f>ROUND(VLOOKUP($B103,'[4]3.ข้อมูลงบทดลองปัจจุบัน'!$A$5:$CL$846,75,0),2)</f>
        <v>0</v>
      </c>
      <c r="BY103" s="104">
        <f>ROUND(VLOOKUP($B103,'[4]3.ข้อมูลงบทดลองปัจจุบัน'!$A$5:$CL$846,76,0),2)</f>
        <v>0</v>
      </c>
      <c r="BZ103" s="104">
        <f>ROUND(VLOOKUP($B103,'[4]3.ข้อมูลงบทดลองปัจจุบัน'!$A$5:$CL$846,77,0),2)</f>
        <v>0</v>
      </c>
      <c r="CA103" s="104">
        <f>ROUND(VLOOKUP($B103,'[4]3.ข้อมูลงบทดลองปัจจุบัน'!$A$5:$CL$846,78,0),2)</f>
        <v>0</v>
      </c>
      <c r="CB103" s="104">
        <f>ROUND(VLOOKUP($B103,'[4]3.ข้อมูลงบทดลองปัจจุบัน'!$A$5:$CL$846,79,0),2)</f>
        <v>0</v>
      </c>
      <c r="CC103" s="104">
        <f>ROUND(VLOOKUP($B103,'[4]3.ข้อมูลงบทดลองปัจจุบัน'!$A$5:$CL$846,80,0),2)</f>
        <v>0</v>
      </c>
      <c r="CD103" s="104">
        <f>ROUND(VLOOKUP($B103,'[4]3.ข้อมูลงบทดลองปัจจุบัน'!$A$5:$CL$846,81,0),2)</f>
        <v>0</v>
      </c>
      <c r="CE103" s="104">
        <f>ROUND(VLOOKUP($B103,'[4]3.ข้อมูลงบทดลองปัจจุบัน'!$A$5:$CL$846,82,0),2)</f>
        <v>0</v>
      </c>
      <c r="CF103" s="104">
        <f>ROUND(VLOOKUP($B103,'[4]3.ข้อมูลงบทดลองปัจจุบัน'!$A$5:$CL$846,83,0),2)</f>
        <v>0</v>
      </c>
      <c r="CG103" s="104">
        <f>ROUND(VLOOKUP($B103,'[4]3.ข้อมูลงบทดลองปัจจุบัน'!$A$5:$CL$846,84,0),2)</f>
        <v>0</v>
      </c>
      <c r="CH103" s="104">
        <f>ROUND(VLOOKUP($B103,'[4]3.ข้อมูลงบทดลองปัจจุบัน'!$A$5:$CL$846,85,0),2)</f>
        <v>0</v>
      </c>
      <c r="CI103" s="104">
        <f>ROUND(VLOOKUP($B103,'[4]3.ข้อมูลงบทดลองปัจจุบัน'!$A$5:$CL$846,86,0),2)</f>
        <v>0</v>
      </c>
      <c r="CJ103" s="104">
        <f>ROUND(VLOOKUP($B103,'[4]3.ข้อมูลงบทดลองปัจจุบัน'!$A$5:$CL$846,87,0),2)</f>
        <v>0</v>
      </c>
      <c r="CK103" s="104">
        <f>ROUND(VLOOKUP($B103,'[4]3.ข้อมูลงบทดลองปัจจุบัน'!$A$5:$CL$846,88,0),2)</f>
        <v>0</v>
      </c>
      <c r="CL103" s="104">
        <f>ROUND(VLOOKUP($B103,'[4]3.ข้อมูลงบทดลองปัจจุบัน'!$A$5:$CL$846,89,0),2)</f>
        <v>0</v>
      </c>
      <c r="CM103" s="104">
        <f>ROUND(VLOOKUP($B103,'[4]3.ข้อมูลงบทดลองปัจจุบัน'!$A$5:$CL$846,90,0),2)</f>
        <v>0</v>
      </c>
      <c r="CO103" s="97"/>
    </row>
    <row r="104" spans="1:93" x14ac:dyDescent="0.7">
      <c r="A104" s="18" t="s">
        <v>497</v>
      </c>
      <c r="B104" s="18" t="s">
        <v>598</v>
      </c>
      <c r="C104" s="19" t="s">
        <v>599</v>
      </c>
      <c r="D104" s="104">
        <f>ROUND(VLOOKUP($B104,'[4]3.ข้อมูลงบทดลองปัจจุบัน'!$A$5:$CL$846,3,0),2)</f>
        <v>0</v>
      </c>
      <c r="E104" s="104">
        <f>ROUND(VLOOKUP($B104,'[4]3.ข้อมูลงบทดลองปัจจุบัน'!$A$5:$CL$846,4,0),2)</f>
        <v>0</v>
      </c>
      <c r="F104" s="104">
        <f>ROUND(VLOOKUP($B104,'[4]3.ข้อมูลงบทดลองปัจจุบัน'!$A$5:$CL$846,5,0),2)</f>
        <v>0</v>
      </c>
      <c r="G104" s="104">
        <f>ROUND(VLOOKUP($B104,'[4]3.ข้อมูลงบทดลองปัจจุบัน'!$A$5:$CL$846,6,0),2)</f>
        <v>0</v>
      </c>
      <c r="H104" s="104">
        <f>ROUND(VLOOKUP($B104,'[4]3.ข้อมูลงบทดลองปัจจุบัน'!$A$5:$CL$846,7,0),2)</f>
        <v>0</v>
      </c>
      <c r="I104" s="104">
        <f>ROUND(VLOOKUP($B104,'[4]3.ข้อมูลงบทดลองปัจจุบัน'!$A$5:$CL$846,8,0),2)</f>
        <v>0</v>
      </c>
      <c r="J104" s="104">
        <f>ROUND(VLOOKUP($B104,'[4]3.ข้อมูลงบทดลองปัจจุบัน'!$A$5:$CL$846,9,0),2)</f>
        <v>0</v>
      </c>
      <c r="K104" s="104">
        <f>ROUND(VLOOKUP($B104,'[4]3.ข้อมูลงบทดลองปัจจุบัน'!$A$5:$CL$846,10,0),2)</f>
        <v>0</v>
      </c>
      <c r="L104" s="104">
        <f>ROUND(VLOOKUP($B104,'[4]3.ข้อมูลงบทดลองปัจจุบัน'!$A$5:$CL$846,11,0),2)</f>
        <v>0</v>
      </c>
      <c r="M104" s="104">
        <f>ROUND(VLOOKUP($B104,'[4]3.ข้อมูลงบทดลองปัจจุบัน'!$A$5:$CL$846,12,0),2)</f>
        <v>0</v>
      </c>
      <c r="N104" s="104">
        <f>ROUND(VLOOKUP($B104,'[4]3.ข้อมูลงบทดลองปัจจุบัน'!$A$5:$CL$846,13,0),2)</f>
        <v>0</v>
      </c>
      <c r="O104" s="104">
        <f>ROUND(VLOOKUP($B104,'[4]3.ข้อมูลงบทดลองปัจจุบัน'!$A$5:$CL$846,14,0),2)</f>
        <v>0</v>
      </c>
      <c r="P104" s="104">
        <f>ROUND(VLOOKUP($B104,'[4]3.ข้อมูลงบทดลองปัจจุบัน'!$A$5:$CL$846,15,0),2)</f>
        <v>0</v>
      </c>
      <c r="Q104" s="104">
        <f>ROUND(VLOOKUP($B104,'[4]3.ข้อมูลงบทดลองปัจจุบัน'!$A$5:$CL$846,16,0),2)</f>
        <v>0</v>
      </c>
      <c r="R104" s="104">
        <f>ROUND(VLOOKUP($B104,'[4]3.ข้อมูลงบทดลองปัจจุบัน'!$A$5:$CL$846,17,0),2)</f>
        <v>0</v>
      </c>
      <c r="S104" s="104">
        <f>ROUND(VLOOKUP($B104,'[4]3.ข้อมูลงบทดลองปัจจุบัน'!$A$5:$CL$846,18,0),2)</f>
        <v>0</v>
      </c>
      <c r="T104" s="104">
        <f>ROUND(VLOOKUP($B104,'[4]3.ข้อมูลงบทดลองปัจจุบัน'!$A$5:$CL$846,19,0),2)</f>
        <v>0</v>
      </c>
      <c r="U104" s="104">
        <f>ROUND(VLOOKUP($B104,'[4]3.ข้อมูลงบทดลองปัจจุบัน'!$A$5:$CL$846,20,0),2)</f>
        <v>0</v>
      </c>
      <c r="V104" s="104">
        <f>ROUND(VLOOKUP($B104,'[4]3.ข้อมูลงบทดลองปัจจุบัน'!$A$5:$CL$846,21,0),2)</f>
        <v>0</v>
      </c>
      <c r="W104" s="104">
        <f>ROUND(VLOOKUP($B104,'[4]3.ข้อมูลงบทดลองปัจจุบัน'!$A$5:$CL$846,22,0),2)</f>
        <v>0</v>
      </c>
      <c r="X104" s="104">
        <f>ROUND(VLOOKUP($B104,'[4]3.ข้อมูลงบทดลองปัจจุบัน'!$A$5:$CL$846,23,0),2)</f>
        <v>0</v>
      </c>
      <c r="Y104" s="104">
        <f>ROUND(VLOOKUP($B104,'[4]3.ข้อมูลงบทดลองปัจจุบัน'!$A$5:$CL$846,24,0),2)</f>
        <v>0</v>
      </c>
      <c r="Z104" s="104">
        <f>ROUND(VLOOKUP($B104,'[4]3.ข้อมูลงบทดลองปัจจุบัน'!$A$5:$CL$846,25,0),2)</f>
        <v>0</v>
      </c>
      <c r="AA104" s="104">
        <f>ROUND(VLOOKUP($B104,'[4]3.ข้อมูลงบทดลองปัจจุบัน'!$A$5:$CL$846,26,0),2)</f>
        <v>0</v>
      </c>
      <c r="AB104" s="104">
        <f>ROUND(VLOOKUP($B104,'[4]3.ข้อมูลงบทดลองปัจจุบัน'!$A$5:$CL$846,27,0),2)</f>
        <v>0</v>
      </c>
      <c r="AC104" s="104">
        <f>ROUND(VLOOKUP($B104,'[4]3.ข้อมูลงบทดลองปัจจุบัน'!$A$5:$CL$846,28,0),2)</f>
        <v>0</v>
      </c>
      <c r="AD104" s="104">
        <f>ROUND(VLOOKUP($B104,'[4]3.ข้อมูลงบทดลองปัจจุบัน'!$A$5:$CL$846,29,0),2)</f>
        <v>0</v>
      </c>
      <c r="AE104" s="104">
        <f>ROUND(VLOOKUP($B104,'[4]3.ข้อมูลงบทดลองปัจจุบัน'!$A$5:$CL$846,30,0),2)</f>
        <v>0</v>
      </c>
      <c r="AF104" s="104">
        <f>ROUND(VLOOKUP($B104,'[4]3.ข้อมูลงบทดลองปัจจุบัน'!$A$5:$CL$846,31,0),2)</f>
        <v>0</v>
      </c>
      <c r="AG104" s="104">
        <f>ROUND(VLOOKUP($B104,'[4]3.ข้อมูลงบทดลองปัจจุบัน'!$A$5:$CL$846,32,0),2)</f>
        <v>0</v>
      </c>
      <c r="AH104" s="104">
        <f>ROUND(VLOOKUP($B104,'[4]3.ข้อมูลงบทดลองปัจจุบัน'!$A$5:$CL$846,33,0),2)</f>
        <v>0</v>
      </c>
      <c r="AI104" s="104">
        <f>ROUND(VLOOKUP($B104,'[4]3.ข้อมูลงบทดลองปัจจุบัน'!$A$5:$CL$846,34,0),2)</f>
        <v>0</v>
      </c>
      <c r="AJ104" s="104">
        <f>ROUND(VLOOKUP($B104,'[4]3.ข้อมูลงบทดลองปัจจุบัน'!$A$5:$CL$846,35,0),2)</f>
        <v>0</v>
      </c>
      <c r="AK104" s="104">
        <f>ROUND(VLOOKUP($B104,'[4]3.ข้อมูลงบทดลองปัจจุบัน'!$A$5:$CL$846,36,0),2)</f>
        <v>0</v>
      </c>
      <c r="AL104" s="104">
        <f>ROUND(VLOOKUP($B104,'[4]3.ข้อมูลงบทดลองปัจจุบัน'!$A$5:$CL$846,37,0),2)</f>
        <v>0</v>
      </c>
      <c r="AM104" s="104">
        <f>ROUND(VLOOKUP($B104,'[4]3.ข้อมูลงบทดลองปัจจุบัน'!$A$5:$CL$846,38,0),2)</f>
        <v>0</v>
      </c>
      <c r="AN104" s="104">
        <f>ROUND(VLOOKUP($B104,'[4]3.ข้อมูลงบทดลองปัจจุบัน'!$A$5:$CL$846,39,0),2)</f>
        <v>0</v>
      </c>
      <c r="AO104" s="104">
        <f>ROUND(VLOOKUP($B104,'[4]3.ข้อมูลงบทดลองปัจจุบัน'!$A$5:$CL$846,40,0),2)</f>
        <v>0</v>
      </c>
      <c r="AP104" s="104">
        <f>ROUND(VLOOKUP($B104,'[4]3.ข้อมูลงบทดลองปัจจุบัน'!$A$5:$CL$846,41,0),2)</f>
        <v>0</v>
      </c>
      <c r="AQ104" s="104">
        <f>ROUND(VLOOKUP($B104,'[4]3.ข้อมูลงบทดลองปัจจุบัน'!$A$5:$CL$846,42,0),2)</f>
        <v>0</v>
      </c>
      <c r="AR104" s="104">
        <f>ROUND(VLOOKUP($B104,'[4]3.ข้อมูลงบทดลองปัจจุบัน'!$A$5:$CL$846,43,0),2)</f>
        <v>9000</v>
      </c>
      <c r="AS104" s="104">
        <f>ROUND(VLOOKUP($B104,'[4]3.ข้อมูลงบทดลองปัจจุบัน'!$A$5:$CL$846,44,0),2)</f>
        <v>0</v>
      </c>
      <c r="AT104" s="104">
        <f>ROUND(VLOOKUP($B104,'[4]3.ข้อมูลงบทดลองปัจจุบัน'!$A$5:$CL$846,45,0),2)</f>
        <v>0</v>
      </c>
      <c r="AU104" s="104">
        <f>ROUND(VLOOKUP($B104,'[4]3.ข้อมูลงบทดลองปัจจุบัน'!$A$5:$CL$846,46,0),2)</f>
        <v>0</v>
      </c>
      <c r="AV104" s="104">
        <f>ROUND(VLOOKUP($B104,'[4]3.ข้อมูลงบทดลองปัจจุบัน'!$A$5:$CL$846,47,0),2)</f>
        <v>0</v>
      </c>
      <c r="AW104" s="104">
        <f>ROUND(VLOOKUP($B104,'[4]3.ข้อมูลงบทดลองปัจจุบัน'!$A$5:$CL$846,48,0),2)</f>
        <v>0</v>
      </c>
      <c r="AX104" s="104">
        <f>ROUND(VLOOKUP($B104,'[4]3.ข้อมูลงบทดลองปัจจุบัน'!$A$5:$CL$846,49,0),2)</f>
        <v>0</v>
      </c>
      <c r="AY104" s="104">
        <f>ROUND(VLOOKUP($B104,'[4]3.ข้อมูลงบทดลองปัจจุบัน'!$A$5:$CL$846,50,0),2)</f>
        <v>0</v>
      </c>
      <c r="AZ104" s="104">
        <f>ROUND(VLOOKUP($B104,'[4]3.ข้อมูลงบทดลองปัจจุบัน'!$A$5:$CL$846,51,0),2)</f>
        <v>0</v>
      </c>
      <c r="BA104" s="104">
        <f>ROUND(VLOOKUP($B104,'[4]3.ข้อมูลงบทดลองปัจจุบัน'!$A$5:$CL$846,52,0),2)</f>
        <v>0</v>
      </c>
      <c r="BB104" s="104">
        <f>ROUND(VLOOKUP($B104,'[4]3.ข้อมูลงบทดลองปัจจุบัน'!$A$5:$CL$846,53,0),2)</f>
        <v>0</v>
      </c>
      <c r="BC104" s="104">
        <f>ROUND(VLOOKUP($B104,'[4]3.ข้อมูลงบทดลองปัจจุบัน'!$A$5:$CL$846,54,0),2)</f>
        <v>0</v>
      </c>
      <c r="BD104" s="104">
        <f>ROUND(VLOOKUP($B104,'[4]3.ข้อมูลงบทดลองปัจจุบัน'!$A$5:$CL$846,55,0),2)</f>
        <v>21000</v>
      </c>
      <c r="BE104" s="104">
        <f>ROUND(VLOOKUP($B104,'[4]3.ข้อมูลงบทดลองปัจจุบัน'!$A$5:$CL$846,56,0),2)</f>
        <v>0</v>
      </c>
      <c r="BF104" s="104">
        <f>ROUND(VLOOKUP($B104,'[4]3.ข้อมูลงบทดลองปัจจุบัน'!$A$5:$CL$846,57,0),2)</f>
        <v>0</v>
      </c>
      <c r="BG104" s="104">
        <f>ROUND(VLOOKUP($B104,'[4]3.ข้อมูลงบทดลองปัจจุบัน'!$A$5:$CL$846,58,0),2)</f>
        <v>0</v>
      </c>
      <c r="BH104" s="104">
        <f>ROUND(VLOOKUP($B104,'[4]3.ข้อมูลงบทดลองปัจจุบัน'!$A$5:$CL$846,59,0),2)</f>
        <v>0</v>
      </c>
      <c r="BI104" s="104">
        <f>ROUND(VLOOKUP($B104,'[4]3.ข้อมูลงบทดลองปัจจุบัน'!$A$5:$CL$846,60,0),2)</f>
        <v>0</v>
      </c>
      <c r="BJ104" s="104">
        <f>ROUND(VLOOKUP($B104,'[4]3.ข้อมูลงบทดลองปัจจุบัน'!$A$5:$CL$846,61,0),2)</f>
        <v>0</v>
      </c>
      <c r="BK104" s="104">
        <f>ROUND(VLOOKUP($B104,'[4]3.ข้อมูลงบทดลองปัจจุบัน'!$A$5:$CL$846,62,0),2)</f>
        <v>0</v>
      </c>
      <c r="BL104" s="104">
        <f>ROUND(VLOOKUP($B104,'[4]3.ข้อมูลงบทดลองปัจจุบัน'!$A$5:$CL$846,63,0),2)</f>
        <v>0</v>
      </c>
      <c r="BM104" s="104">
        <f>ROUND(VLOOKUP($B104,'[4]3.ข้อมูลงบทดลองปัจจุบัน'!$A$5:$CL$846,64,0),2)</f>
        <v>4629</v>
      </c>
      <c r="BN104" s="104">
        <f>ROUND(VLOOKUP($B104,'[4]3.ข้อมูลงบทดลองปัจจุบัน'!$A$5:$CL$846,65,0),2)</f>
        <v>0</v>
      </c>
      <c r="BO104" s="104">
        <f>ROUND(VLOOKUP($B104,'[4]3.ข้อมูลงบทดลองปัจจุบัน'!$A$5:$CL$846,66,0),2)</f>
        <v>0</v>
      </c>
      <c r="BP104" s="104">
        <f>ROUND(VLOOKUP($B104,'[4]3.ข้อมูลงบทดลองปัจจุบัน'!$A$5:$CL$846,67,0),2)</f>
        <v>0</v>
      </c>
      <c r="BQ104" s="104">
        <f>ROUND(VLOOKUP($B104,'[4]3.ข้อมูลงบทดลองปัจจุบัน'!$A$5:$CL$846,68,0),2)</f>
        <v>0</v>
      </c>
      <c r="BR104" s="104">
        <f>ROUND(VLOOKUP($B104,'[4]3.ข้อมูลงบทดลองปัจจุบัน'!$A$5:$CL$846,69,0),2)</f>
        <v>0</v>
      </c>
      <c r="BS104" s="104">
        <f>ROUND(VLOOKUP($B104,'[4]3.ข้อมูลงบทดลองปัจจุบัน'!$A$5:$CL$846,70,0),2)</f>
        <v>16000</v>
      </c>
      <c r="BT104" s="104">
        <f>ROUND(VLOOKUP($B104,'[4]3.ข้อมูลงบทดลองปัจจุบัน'!$A$5:$CL$846,71,0),2)</f>
        <v>0</v>
      </c>
      <c r="BU104" s="104">
        <f>ROUND(VLOOKUP($B104,'[4]3.ข้อมูลงบทดลองปัจจุบัน'!$A$5:$CL$846,72,0),2)</f>
        <v>0</v>
      </c>
      <c r="BV104" s="104">
        <f>ROUND(VLOOKUP($B104,'[4]3.ข้อมูลงบทดลองปัจจุบัน'!$A$5:$CL$846,73,0),2)</f>
        <v>0</v>
      </c>
      <c r="BW104" s="104">
        <f>ROUND(VLOOKUP($B104,'[4]3.ข้อมูลงบทดลองปัจจุบัน'!$A$5:$CL$846,74,0),2)</f>
        <v>0</v>
      </c>
      <c r="BX104" s="104">
        <f>ROUND(VLOOKUP($B104,'[4]3.ข้อมูลงบทดลองปัจจุบัน'!$A$5:$CL$846,75,0),2)</f>
        <v>0</v>
      </c>
      <c r="BY104" s="104">
        <f>ROUND(VLOOKUP($B104,'[4]3.ข้อมูลงบทดลองปัจจุบัน'!$A$5:$CL$846,76,0),2)</f>
        <v>0</v>
      </c>
      <c r="BZ104" s="104">
        <f>ROUND(VLOOKUP($B104,'[4]3.ข้อมูลงบทดลองปัจจุบัน'!$A$5:$CL$846,77,0),2)</f>
        <v>0</v>
      </c>
      <c r="CA104" s="104">
        <f>ROUND(VLOOKUP($B104,'[4]3.ข้อมูลงบทดลองปัจจุบัน'!$A$5:$CL$846,78,0),2)</f>
        <v>437.5</v>
      </c>
      <c r="CB104" s="104">
        <f>ROUND(VLOOKUP($B104,'[4]3.ข้อมูลงบทดลองปัจจุบัน'!$A$5:$CL$846,79,0),2)</f>
        <v>0</v>
      </c>
      <c r="CC104" s="104">
        <f>ROUND(VLOOKUP($B104,'[4]3.ข้อมูลงบทดลองปัจจุบัน'!$A$5:$CL$846,80,0),2)</f>
        <v>0</v>
      </c>
      <c r="CD104" s="104">
        <f>ROUND(VLOOKUP($B104,'[4]3.ข้อมูลงบทดลองปัจจุบัน'!$A$5:$CL$846,81,0),2)</f>
        <v>0</v>
      </c>
      <c r="CE104" s="104">
        <f>ROUND(VLOOKUP($B104,'[4]3.ข้อมูลงบทดลองปัจจุบัน'!$A$5:$CL$846,82,0),2)</f>
        <v>0</v>
      </c>
      <c r="CF104" s="104">
        <f>ROUND(VLOOKUP($B104,'[4]3.ข้อมูลงบทดลองปัจจุบัน'!$A$5:$CL$846,83,0),2)</f>
        <v>0</v>
      </c>
      <c r="CG104" s="104">
        <f>ROUND(VLOOKUP($B104,'[4]3.ข้อมูลงบทดลองปัจจุบัน'!$A$5:$CL$846,84,0),2)</f>
        <v>0</v>
      </c>
      <c r="CH104" s="104">
        <f>ROUND(VLOOKUP($B104,'[4]3.ข้อมูลงบทดลองปัจจุบัน'!$A$5:$CL$846,85,0),2)</f>
        <v>0</v>
      </c>
      <c r="CI104" s="104">
        <f>ROUND(VLOOKUP($B104,'[4]3.ข้อมูลงบทดลองปัจจุบัน'!$A$5:$CL$846,86,0),2)</f>
        <v>0</v>
      </c>
      <c r="CJ104" s="104">
        <f>ROUND(VLOOKUP($B104,'[4]3.ข้อมูลงบทดลองปัจจุบัน'!$A$5:$CL$846,87,0),2)</f>
        <v>0</v>
      </c>
      <c r="CK104" s="104">
        <f>ROUND(VLOOKUP($B104,'[4]3.ข้อมูลงบทดลองปัจจุบัน'!$A$5:$CL$846,88,0),2)</f>
        <v>0</v>
      </c>
      <c r="CL104" s="104">
        <f>ROUND(VLOOKUP($B104,'[4]3.ข้อมูลงบทดลองปัจจุบัน'!$A$5:$CL$846,89,0),2)</f>
        <v>0</v>
      </c>
      <c r="CM104" s="104">
        <f>ROUND(VLOOKUP($B104,'[4]3.ข้อมูลงบทดลองปัจจุบัน'!$A$5:$CL$846,90,0),2)</f>
        <v>0</v>
      </c>
      <c r="CO104" s="97"/>
    </row>
    <row r="105" spans="1:93" x14ac:dyDescent="0.7">
      <c r="A105" s="18" t="s">
        <v>497</v>
      </c>
      <c r="B105" s="18" t="s">
        <v>600</v>
      </c>
      <c r="C105" s="19" t="s">
        <v>601</v>
      </c>
      <c r="D105" s="104">
        <f>ROUND(VLOOKUP($B105,'[4]3.ข้อมูลงบทดลองปัจจุบัน'!$A$5:$CL$846,3,0),2)</f>
        <v>0</v>
      </c>
      <c r="E105" s="104">
        <f>ROUND(VLOOKUP($B105,'[4]3.ข้อมูลงบทดลองปัจจุบัน'!$A$5:$CL$846,4,0),2)</f>
        <v>0</v>
      </c>
      <c r="F105" s="104">
        <f>ROUND(VLOOKUP($B105,'[4]3.ข้อมูลงบทดลองปัจจุบัน'!$A$5:$CL$846,5,0),2)</f>
        <v>0</v>
      </c>
      <c r="G105" s="104">
        <f>ROUND(VLOOKUP($B105,'[4]3.ข้อมูลงบทดลองปัจจุบัน'!$A$5:$CL$846,6,0),2)</f>
        <v>0</v>
      </c>
      <c r="H105" s="104">
        <f>ROUND(VLOOKUP($B105,'[4]3.ข้อมูลงบทดลองปัจจุบัน'!$A$5:$CL$846,7,0),2)</f>
        <v>0</v>
      </c>
      <c r="I105" s="104">
        <f>ROUND(VLOOKUP($B105,'[4]3.ข้อมูลงบทดลองปัจจุบัน'!$A$5:$CL$846,8,0),2)</f>
        <v>14800</v>
      </c>
      <c r="J105" s="104">
        <f>ROUND(VLOOKUP($B105,'[4]3.ข้อมูลงบทดลองปัจจุบัน'!$A$5:$CL$846,9,0),2)</f>
        <v>0</v>
      </c>
      <c r="K105" s="104">
        <f>ROUND(VLOOKUP($B105,'[4]3.ข้อมูลงบทดลองปัจจุบัน'!$A$5:$CL$846,10,0),2)</f>
        <v>0</v>
      </c>
      <c r="L105" s="104">
        <f>ROUND(VLOOKUP($B105,'[4]3.ข้อมูลงบทดลองปัจจุบัน'!$A$5:$CL$846,11,0),2)</f>
        <v>20000</v>
      </c>
      <c r="M105" s="104">
        <f>ROUND(VLOOKUP($B105,'[4]3.ข้อมูลงบทดลองปัจจุบัน'!$A$5:$CL$846,12,0),2)</f>
        <v>0</v>
      </c>
      <c r="N105" s="104">
        <f>ROUND(VLOOKUP($B105,'[4]3.ข้อมูลงบทดลองปัจจุบัน'!$A$5:$CL$846,13,0),2)</f>
        <v>0</v>
      </c>
      <c r="O105" s="104">
        <f>ROUND(VLOOKUP($B105,'[4]3.ข้อมูลงบทดลองปัจจุบัน'!$A$5:$CL$846,14,0),2)</f>
        <v>0</v>
      </c>
      <c r="P105" s="104">
        <f>ROUND(VLOOKUP($B105,'[4]3.ข้อมูลงบทดลองปัจจุบัน'!$A$5:$CL$846,15,0),2)</f>
        <v>0</v>
      </c>
      <c r="Q105" s="104">
        <f>ROUND(VLOOKUP($B105,'[4]3.ข้อมูลงบทดลองปัจจุบัน'!$A$5:$CL$846,16,0),2)</f>
        <v>0</v>
      </c>
      <c r="R105" s="104">
        <f>ROUND(VLOOKUP($B105,'[4]3.ข้อมูลงบทดลองปัจจุบัน'!$A$5:$CL$846,17,0),2)</f>
        <v>0</v>
      </c>
      <c r="S105" s="104">
        <f>ROUND(VLOOKUP($B105,'[4]3.ข้อมูลงบทดลองปัจจุบัน'!$A$5:$CL$846,18,0),2)</f>
        <v>0</v>
      </c>
      <c r="T105" s="104">
        <f>ROUND(VLOOKUP($B105,'[4]3.ข้อมูลงบทดลองปัจจุบัน'!$A$5:$CL$846,19,0),2)</f>
        <v>0</v>
      </c>
      <c r="U105" s="104">
        <f>ROUND(VLOOKUP($B105,'[4]3.ข้อมูลงบทดลองปัจจุบัน'!$A$5:$CL$846,20,0),2)</f>
        <v>0</v>
      </c>
      <c r="V105" s="104">
        <f>ROUND(VLOOKUP($B105,'[4]3.ข้อมูลงบทดลองปัจจุบัน'!$A$5:$CL$846,21,0),2)</f>
        <v>0</v>
      </c>
      <c r="W105" s="104">
        <f>ROUND(VLOOKUP($B105,'[4]3.ข้อมูลงบทดลองปัจจุบัน'!$A$5:$CL$846,22,0),2)</f>
        <v>0</v>
      </c>
      <c r="X105" s="104">
        <f>ROUND(VLOOKUP($B105,'[4]3.ข้อมูลงบทดลองปัจจุบัน'!$A$5:$CL$846,23,0),2)</f>
        <v>0</v>
      </c>
      <c r="Y105" s="104">
        <f>ROUND(VLOOKUP($B105,'[4]3.ข้อมูลงบทดลองปัจจุบัน'!$A$5:$CL$846,24,0),2)</f>
        <v>0</v>
      </c>
      <c r="Z105" s="104">
        <f>ROUND(VLOOKUP($B105,'[4]3.ข้อมูลงบทดลองปัจจุบัน'!$A$5:$CL$846,25,0),2)</f>
        <v>0</v>
      </c>
      <c r="AA105" s="104">
        <f>ROUND(VLOOKUP($B105,'[4]3.ข้อมูลงบทดลองปัจจุบัน'!$A$5:$CL$846,26,0),2)</f>
        <v>0</v>
      </c>
      <c r="AB105" s="104">
        <f>ROUND(VLOOKUP($B105,'[4]3.ข้อมูลงบทดลองปัจจุบัน'!$A$5:$CL$846,27,0),2)</f>
        <v>0</v>
      </c>
      <c r="AC105" s="104">
        <f>ROUND(VLOOKUP($B105,'[4]3.ข้อมูลงบทดลองปัจจุบัน'!$A$5:$CL$846,28,0),2)</f>
        <v>0</v>
      </c>
      <c r="AD105" s="104">
        <f>ROUND(VLOOKUP($B105,'[4]3.ข้อมูลงบทดลองปัจจุบัน'!$A$5:$CL$846,29,0),2)</f>
        <v>0</v>
      </c>
      <c r="AE105" s="104">
        <f>ROUND(VLOOKUP($B105,'[4]3.ข้อมูลงบทดลองปัจจุบัน'!$A$5:$CL$846,30,0),2)</f>
        <v>0</v>
      </c>
      <c r="AF105" s="104">
        <f>ROUND(VLOOKUP($B105,'[4]3.ข้อมูลงบทดลองปัจจุบัน'!$A$5:$CL$846,31,0),2)</f>
        <v>0</v>
      </c>
      <c r="AG105" s="104">
        <f>ROUND(VLOOKUP($B105,'[4]3.ข้อมูลงบทดลองปัจจุบัน'!$A$5:$CL$846,32,0),2)</f>
        <v>0</v>
      </c>
      <c r="AH105" s="104">
        <f>ROUND(VLOOKUP($B105,'[4]3.ข้อมูลงบทดลองปัจจุบัน'!$A$5:$CL$846,33,0),2)</f>
        <v>0</v>
      </c>
      <c r="AI105" s="104">
        <f>ROUND(VLOOKUP($B105,'[4]3.ข้อมูลงบทดลองปัจจุบัน'!$A$5:$CL$846,34,0),2)</f>
        <v>0</v>
      </c>
      <c r="AJ105" s="104">
        <f>ROUND(VLOOKUP($B105,'[4]3.ข้อมูลงบทดลองปัจจุบัน'!$A$5:$CL$846,35,0),2)</f>
        <v>0</v>
      </c>
      <c r="AK105" s="104">
        <f>ROUND(VLOOKUP($B105,'[4]3.ข้อมูลงบทดลองปัจจุบัน'!$A$5:$CL$846,36,0),2)</f>
        <v>0</v>
      </c>
      <c r="AL105" s="104">
        <f>ROUND(VLOOKUP($B105,'[4]3.ข้อมูลงบทดลองปัจจุบัน'!$A$5:$CL$846,37,0),2)</f>
        <v>0</v>
      </c>
      <c r="AM105" s="104">
        <f>ROUND(VLOOKUP($B105,'[4]3.ข้อมูลงบทดลองปัจจุบัน'!$A$5:$CL$846,38,0),2)</f>
        <v>0</v>
      </c>
      <c r="AN105" s="104">
        <f>ROUND(VLOOKUP($B105,'[4]3.ข้อมูลงบทดลองปัจจุบัน'!$A$5:$CL$846,39,0),2)</f>
        <v>0</v>
      </c>
      <c r="AO105" s="104">
        <f>ROUND(VLOOKUP($B105,'[4]3.ข้อมูลงบทดลองปัจจุบัน'!$A$5:$CL$846,40,0),2)</f>
        <v>0</v>
      </c>
      <c r="AP105" s="104">
        <f>ROUND(VLOOKUP($B105,'[4]3.ข้อมูลงบทดลองปัจจุบัน'!$A$5:$CL$846,41,0),2)</f>
        <v>0</v>
      </c>
      <c r="AQ105" s="104">
        <f>ROUND(VLOOKUP($B105,'[4]3.ข้อมูลงบทดลองปัจจุบัน'!$A$5:$CL$846,42,0),2)</f>
        <v>0</v>
      </c>
      <c r="AR105" s="104">
        <f>ROUND(VLOOKUP($B105,'[4]3.ข้อมูลงบทดลองปัจจุบัน'!$A$5:$CL$846,43,0),2)</f>
        <v>0</v>
      </c>
      <c r="AS105" s="104">
        <f>ROUND(VLOOKUP($B105,'[4]3.ข้อมูลงบทดลองปัจจุบัน'!$A$5:$CL$846,44,0),2)</f>
        <v>0</v>
      </c>
      <c r="AT105" s="104">
        <f>ROUND(VLOOKUP($B105,'[4]3.ข้อมูลงบทดลองปัจจุบัน'!$A$5:$CL$846,45,0),2)</f>
        <v>0</v>
      </c>
      <c r="AU105" s="104">
        <f>ROUND(VLOOKUP($B105,'[4]3.ข้อมูลงบทดลองปัจจุบัน'!$A$5:$CL$846,46,0),2)</f>
        <v>0</v>
      </c>
      <c r="AV105" s="104">
        <f>ROUND(VLOOKUP($B105,'[4]3.ข้อมูลงบทดลองปัจจุบัน'!$A$5:$CL$846,47,0),2)</f>
        <v>0</v>
      </c>
      <c r="AW105" s="104">
        <f>ROUND(VLOOKUP($B105,'[4]3.ข้อมูลงบทดลองปัจจุบัน'!$A$5:$CL$846,48,0),2)</f>
        <v>0</v>
      </c>
      <c r="AX105" s="104">
        <f>ROUND(VLOOKUP($B105,'[4]3.ข้อมูลงบทดลองปัจจุบัน'!$A$5:$CL$846,49,0),2)</f>
        <v>0</v>
      </c>
      <c r="AY105" s="104">
        <f>ROUND(VLOOKUP($B105,'[4]3.ข้อมูลงบทดลองปัจจุบัน'!$A$5:$CL$846,50,0),2)</f>
        <v>0</v>
      </c>
      <c r="AZ105" s="104">
        <f>ROUND(VLOOKUP($B105,'[4]3.ข้อมูลงบทดลองปัจจุบัน'!$A$5:$CL$846,51,0),2)</f>
        <v>0</v>
      </c>
      <c r="BA105" s="104">
        <f>ROUND(VLOOKUP($B105,'[4]3.ข้อมูลงบทดลองปัจจุบัน'!$A$5:$CL$846,52,0),2)</f>
        <v>0</v>
      </c>
      <c r="BB105" s="104">
        <f>ROUND(VLOOKUP($B105,'[4]3.ข้อมูลงบทดลองปัจจุบัน'!$A$5:$CL$846,53,0),2)</f>
        <v>0</v>
      </c>
      <c r="BC105" s="104">
        <f>ROUND(VLOOKUP($B105,'[4]3.ข้อมูลงบทดลองปัจจุบัน'!$A$5:$CL$846,54,0),2)</f>
        <v>0</v>
      </c>
      <c r="BD105" s="104">
        <f>ROUND(VLOOKUP($B105,'[4]3.ข้อมูลงบทดลองปัจจุบัน'!$A$5:$CL$846,55,0),2)</f>
        <v>0</v>
      </c>
      <c r="BE105" s="104">
        <f>ROUND(VLOOKUP($B105,'[4]3.ข้อมูลงบทดลองปัจจุบัน'!$A$5:$CL$846,56,0),2)</f>
        <v>0</v>
      </c>
      <c r="BF105" s="104">
        <f>ROUND(VLOOKUP($B105,'[4]3.ข้อมูลงบทดลองปัจจุบัน'!$A$5:$CL$846,57,0),2)</f>
        <v>0</v>
      </c>
      <c r="BG105" s="104">
        <f>ROUND(VLOOKUP($B105,'[4]3.ข้อมูลงบทดลองปัจจุบัน'!$A$5:$CL$846,58,0),2)</f>
        <v>0</v>
      </c>
      <c r="BH105" s="104">
        <f>ROUND(VLOOKUP($B105,'[4]3.ข้อมูลงบทดลองปัจจุบัน'!$A$5:$CL$846,59,0),2)</f>
        <v>0</v>
      </c>
      <c r="BI105" s="104">
        <f>ROUND(VLOOKUP($B105,'[4]3.ข้อมูลงบทดลองปัจจุบัน'!$A$5:$CL$846,60,0),2)</f>
        <v>0</v>
      </c>
      <c r="BJ105" s="104">
        <f>ROUND(VLOOKUP($B105,'[4]3.ข้อมูลงบทดลองปัจจุบัน'!$A$5:$CL$846,61,0),2)</f>
        <v>0</v>
      </c>
      <c r="BK105" s="104">
        <f>ROUND(VLOOKUP($B105,'[4]3.ข้อมูลงบทดลองปัจจุบัน'!$A$5:$CL$846,62,0),2)</f>
        <v>0</v>
      </c>
      <c r="BL105" s="104">
        <f>ROUND(VLOOKUP($B105,'[4]3.ข้อมูลงบทดลองปัจจุบัน'!$A$5:$CL$846,63,0),2)</f>
        <v>0</v>
      </c>
      <c r="BM105" s="104">
        <f>ROUND(VLOOKUP($B105,'[4]3.ข้อมูลงบทดลองปัจจุบัน'!$A$5:$CL$846,64,0),2)</f>
        <v>0</v>
      </c>
      <c r="BN105" s="104">
        <f>ROUND(VLOOKUP($B105,'[4]3.ข้อมูลงบทดลองปัจจุบัน'!$A$5:$CL$846,65,0),2)</f>
        <v>0</v>
      </c>
      <c r="BO105" s="104">
        <f>ROUND(VLOOKUP($B105,'[4]3.ข้อมูลงบทดลองปัจจุบัน'!$A$5:$CL$846,66,0),2)</f>
        <v>0</v>
      </c>
      <c r="BP105" s="104">
        <f>ROUND(VLOOKUP($B105,'[4]3.ข้อมูลงบทดลองปัจจุบัน'!$A$5:$CL$846,67,0),2)</f>
        <v>0</v>
      </c>
      <c r="BQ105" s="104">
        <f>ROUND(VLOOKUP($B105,'[4]3.ข้อมูลงบทดลองปัจจุบัน'!$A$5:$CL$846,68,0),2)</f>
        <v>0</v>
      </c>
      <c r="BR105" s="104">
        <f>ROUND(VLOOKUP($B105,'[4]3.ข้อมูลงบทดลองปัจจุบัน'!$A$5:$CL$846,69,0),2)</f>
        <v>0</v>
      </c>
      <c r="BS105" s="104">
        <f>ROUND(VLOOKUP($B105,'[4]3.ข้อมูลงบทดลองปัจจุบัน'!$A$5:$CL$846,70,0),2)</f>
        <v>0</v>
      </c>
      <c r="BT105" s="104">
        <f>ROUND(VLOOKUP($B105,'[4]3.ข้อมูลงบทดลองปัจจุบัน'!$A$5:$CL$846,71,0),2)</f>
        <v>0</v>
      </c>
      <c r="BU105" s="104">
        <f>ROUND(VLOOKUP($B105,'[4]3.ข้อมูลงบทดลองปัจจุบัน'!$A$5:$CL$846,72,0),2)</f>
        <v>0</v>
      </c>
      <c r="BV105" s="104">
        <f>ROUND(VLOOKUP($B105,'[4]3.ข้อมูลงบทดลองปัจจุบัน'!$A$5:$CL$846,73,0),2)</f>
        <v>0</v>
      </c>
      <c r="BW105" s="104">
        <f>ROUND(VLOOKUP($B105,'[4]3.ข้อมูลงบทดลองปัจจุบัน'!$A$5:$CL$846,74,0),2)</f>
        <v>0</v>
      </c>
      <c r="BX105" s="104">
        <f>ROUND(VLOOKUP($B105,'[4]3.ข้อมูลงบทดลองปัจจุบัน'!$A$5:$CL$846,75,0),2)</f>
        <v>0</v>
      </c>
      <c r="BY105" s="104">
        <f>ROUND(VLOOKUP($B105,'[4]3.ข้อมูลงบทดลองปัจจุบัน'!$A$5:$CL$846,76,0),2)</f>
        <v>0</v>
      </c>
      <c r="BZ105" s="104">
        <f>ROUND(VLOOKUP($B105,'[4]3.ข้อมูลงบทดลองปัจจุบัน'!$A$5:$CL$846,77,0),2)</f>
        <v>0</v>
      </c>
      <c r="CA105" s="104">
        <f>ROUND(VLOOKUP($B105,'[4]3.ข้อมูลงบทดลองปัจจุบัน'!$A$5:$CL$846,78,0),2)</f>
        <v>0</v>
      </c>
      <c r="CB105" s="104">
        <f>ROUND(VLOOKUP($B105,'[4]3.ข้อมูลงบทดลองปัจจุบัน'!$A$5:$CL$846,79,0),2)</f>
        <v>0</v>
      </c>
      <c r="CC105" s="104">
        <f>ROUND(VLOOKUP($B105,'[4]3.ข้อมูลงบทดลองปัจจุบัน'!$A$5:$CL$846,80,0),2)</f>
        <v>0</v>
      </c>
      <c r="CD105" s="104">
        <f>ROUND(VLOOKUP($B105,'[4]3.ข้อมูลงบทดลองปัจจุบัน'!$A$5:$CL$846,81,0),2)</f>
        <v>0</v>
      </c>
      <c r="CE105" s="104">
        <f>ROUND(VLOOKUP($B105,'[4]3.ข้อมูลงบทดลองปัจจุบัน'!$A$5:$CL$846,82,0),2)</f>
        <v>0</v>
      </c>
      <c r="CF105" s="104">
        <f>ROUND(VLOOKUP($B105,'[4]3.ข้อมูลงบทดลองปัจจุบัน'!$A$5:$CL$846,83,0),2)</f>
        <v>0</v>
      </c>
      <c r="CG105" s="104">
        <f>ROUND(VLOOKUP($B105,'[4]3.ข้อมูลงบทดลองปัจจุบัน'!$A$5:$CL$846,84,0),2)</f>
        <v>0</v>
      </c>
      <c r="CH105" s="104">
        <f>ROUND(VLOOKUP($B105,'[4]3.ข้อมูลงบทดลองปัจจุบัน'!$A$5:$CL$846,85,0),2)</f>
        <v>0</v>
      </c>
      <c r="CI105" s="104">
        <f>ROUND(VLOOKUP($B105,'[4]3.ข้อมูลงบทดลองปัจจุบัน'!$A$5:$CL$846,86,0),2)</f>
        <v>0</v>
      </c>
      <c r="CJ105" s="104">
        <f>ROUND(VLOOKUP($B105,'[4]3.ข้อมูลงบทดลองปัจจุบัน'!$A$5:$CL$846,87,0),2)</f>
        <v>0</v>
      </c>
      <c r="CK105" s="104">
        <f>ROUND(VLOOKUP($B105,'[4]3.ข้อมูลงบทดลองปัจจุบัน'!$A$5:$CL$846,88,0),2)</f>
        <v>0</v>
      </c>
      <c r="CL105" s="104">
        <f>ROUND(VLOOKUP($B105,'[4]3.ข้อมูลงบทดลองปัจจุบัน'!$A$5:$CL$846,89,0),2)</f>
        <v>0</v>
      </c>
      <c r="CM105" s="104">
        <f>ROUND(VLOOKUP($B105,'[4]3.ข้อมูลงบทดลองปัจจุบัน'!$A$5:$CL$846,90,0),2)</f>
        <v>3100</v>
      </c>
      <c r="CO105" s="97"/>
    </row>
    <row r="106" spans="1:93" x14ac:dyDescent="0.7">
      <c r="A106" s="18" t="s">
        <v>497</v>
      </c>
      <c r="B106" s="18" t="s">
        <v>602</v>
      </c>
      <c r="C106" s="19" t="s">
        <v>603</v>
      </c>
      <c r="D106" s="104">
        <f>ROUND(VLOOKUP($B106,'[4]3.ข้อมูลงบทดลองปัจจุบัน'!$A$5:$CL$846,3,0),2)</f>
        <v>0</v>
      </c>
      <c r="E106" s="104">
        <f>ROUND(VLOOKUP($B106,'[4]3.ข้อมูลงบทดลองปัจจุบัน'!$A$5:$CL$846,4,0),2)</f>
        <v>0</v>
      </c>
      <c r="F106" s="104">
        <f>ROUND(VLOOKUP($B106,'[4]3.ข้อมูลงบทดลองปัจจุบัน'!$A$5:$CL$846,5,0),2)</f>
        <v>160000</v>
      </c>
      <c r="G106" s="104">
        <f>ROUND(VLOOKUP($B106,'[4]3.ข้อมูลงบทดลองปัจจุบัน'!$A$5:$CL$846,6,0),2)</f>
        <v>0</v>
      </c>
      <c r="H106" s="104">
        <f>ROUND(VLOOKUP($B106,'[4]3.ข้อมูลงบทดลองปัจจุบัน'!$A$5:$CL$846,7,0),2)</f>
        <v>0</v>
      </c>
      <c r="I106" s="104">
        <f>ROUND(VLOOKUP($B106,'[4]3.ข้อมูลงบทดลองปัจจุบัน'!$A$5:$CL$846,8,0),2)</f>
        <v>0</v>
      </c>
      <c r="J106" s="104">
        <f>ROUND(VLOOKUP($B106,'[4]3.ข้อมูลงบทดลองปัจจุบัน'!$A$5:$CL$846,9,0),2)</f>
        <v>0</v>
      </c>
      <c r="K106" s="104">
        <f>ROUND(VLOOKUP($B106,'[4]3.ข้อมูลงบทดลองปัจจุบัน'!$A$5:$CL$846,10,0),2)</f>
        <v>0</v>
      </c>
      <c r="L106" s="104">
        <f>ROUND(VLOOKUP($B106,'[4]3.ข้อมูลงบทดลองปัจจุบัน'!$A$5:$CL$846,11,0),2)</f>
        <v>0</v>
      </c>
      <c r="M106" s="104">
        <f>ROUND(VLOOKUP($B106,'[4]3.ข้อมูลงบทดลองปัจจุบัน'!$A$5:$CL$846,12,0),2)</f>
        <v>0</v>
      </c>
      <c r="N106" s="104">
        <f>ROUND(VLOOKUP($B106,'[4]3.ข้อมูลงบทดลองปัจจุบัน'!$A$5:$CL$846,13,0),2)</f>
        <v>160000</v>
      </c>
      <c r="O106" s="104">
        <f>ROUND(VLOOKUP($B106,'[4]3.ข้อมูลงบทดลองปัจจุบัน'!$A$5:$CL$846,14,0),2)</f>
        <v>0</v>
      </c>
      <c r="P106" s="104">
        <f>ROUND(VLOOKUP($B106,'[4]3.ข้อมูลงบทดลองปัจจุบัน'!$A$5:$CL$846,15,0),2)</f>
        <v>0</v>
      </c>
      <c r="Q106" s="104">
        <f>ROUND(VLOOKUP($B106,'[4]3.ข้อมูลงบทดลองปัจจุบัน'!$A$5:$CL$846,16,0),2)</f>
        <v>0</v>
      </c>
      <c r="R106" s="104">
        <f>ROUND(VLOOKUP($B106,'[4]3.ข้อมูลงบทดลองปัจจุบัน'!$A$5:$CL$846,17,0),2)</f>
        <v>0</v>
      </c>
      <c r="S106" s="104">
        <f>ROUND(VLOOKUP($B106,'[4]3.ข้อมูลงบทดลองปัจจุบัน'!$A$5:$CL$846,18,0),2)</f>
        <v>0</v>
      </c>
      <c r="T106" s="104">
        <f>ROUND(VLOOKUP($B106,'[4]3.ข้อมูลงบทดลองปัจจุบัน'!$A$5:$CL$846,19,0),2)</f>
        <v>0</v>
      </c>
      <c r="U106" s="104">
        <f>ROUND(VLOOKUP($B106,'[4]3.ข้อมูลงบทดลองปัจจุบัน'!$A$5:$CL$846,20,0),2)</f>
        <v>0</v>
      </c>
      <c r="V106" s="104">
        <f>ROUND(VLOOKUP($B106,'[4]3.ข้อมูลงบทดลองปัจจุบัน'!$A$5:$CL$846,21,0),2)</f>
        <v>0</v>
      </c>
      <c r="W106" s="104">
        <f>ROUND(VLOOKUP($B106,'[4]3.ข้อมูลงบทดลองปัจจุบัน'!$A$5:$CL$846,22,0),2)</f>
        <v>0</v>
      </c>
      <c r="X106" s="104">
        <f>ROUND(VLOOKUP($B106,'[4]3.ข้อมูลงบทดลองปัจจุบัน'!$A$5:$CL$846,23,0),2)</f>
        <v>0</v>
      </c>
      <c r="Y106" s="104">
        <f>ROUND(VLOOKUP($B106,'[4]3.ข้อมูลงบทดลองปัจจุบัน'!$A$5:$CL$846,24,0),2)</f>
        <v>0</v>
      </c>
      <c r="Z106" s="104">
        <f>ROUND(VLOOKUP($B106,'[4]3.ข้อมูลงบทดลองปัจจุบัน'!$A$5:$CL$846,25,0),2)</f>
        <v>720000</v>
      </c>
      <c r="AA106" s="104">
        <f>ROUND(VLOOKUP($B106,'[4]3.ข้อมูลงบทดลองปัจจุบัน'!$A$5:$CL$846,26,0),2)</f>
        <v>0</v>
      </c>
      <c r="AB106" s="104">
        <f>ROUND(VLOOKUP($B106,'[4]3.ข้อมูลงบทดลองปัจจุบัน'!$A$5:$CL$846,27,0),2)</f>
        <v>0</v>
      </c>
      <c r="AC106" s="104">
        <f>ROUND(VLOOKUP($B106,'[4]3.ข้อมูลงบทดลองปัจจุบัน'!$A$5:$CL$846,28,0),2)</f>
        <v>0</v>
      </c>
      <c r="AD106" s="104">
        <f>ROUND(VLOOKUP($B106,'[4]3.ข้อมูลงบทดลองปัจจุบัน'!$A$5:$CL$846,29,0),2)</f>
        <v>0</v>
      </c>
      <c r="AE106" s="104">
        <f>ROUND(VLOOKUP($B106,'[4]3.ข้อมูลงบทดลองปัจจุบัน'!$A$5:$CL$846,30,0),2)</f>
        <v>0</v>
      </c>
      <c r="AF106" s="104">
        <f>ROUND(VLOOKUP($B106,'[4]3.ข้อมูลงบทดลองปัจจุบัน'!$A$5:$CL$846,31,0),2)</f>
        <v>0</v>
      </c>
      <c r="AG106" s="104">
        <f>ROUND(VLOOKUP($B106,'[4]3.ข้อมูลงบทดลองปัจจุบัน'!$A$5:$CL$846,32,0),2)</f>
        <v>0</v>
      </c>
      <c r="AH106" s="104">
        <f>ROUND(VLOOKUP($B106,'[4]3.ข้อมูลงบทดลองปัจจุบัน'!$A$5:$CL$846,33,0),2)</f>
        <v>0</v>
      </c>
      <c r="AI106" s="104">
        <f>ROUND(VLOOKUP($B106,'[4]3.ข้อมูลงบทดลองปัจจุบัน'!$A$5:$CL$846,34,0),2)</f>
        <v>0</v>
      </c>
      <c r="AJ106" s="104">
        <f>ROUND(VLOOKUP($B106,'[4]3.ข้อมูลงบทดลองปัจจุบัน'!$A$5:$CL$846,35,0),2)</f>
        <v>0</v>
      </c>
      <c r="AK106" s="104">
        <f>ROUND(VLOOKUP($B106,'[4]3.ข้อมูลงบทดลองปัจจุบัน'!$A$5:$CL$846,36,0),2)</f>
        <v>0</v>
      </c>
      <c r="AL106" s="104">
        <f>ROUND(VLOOKUP($B106,'[4]3.ข้อมูลงบทดลองปัจจุบัน'!$A$5:$CL$846,37,0),2)</f>
        <v>0</v>
      </c>
      <c r="AM106" s="104">
        <f>ROUND(VLOOKUP($B106,'[4]3.ข้อมูลงบทดลองปัจจุบัน'!$A$5:$CL$846,38,0),2)</f>
        <v>0</v>
      </c>
      <c r="AN106" s="104">
        <f>ROUND(VLOOKUP($B106,'[4]3.ข้อมูลงบทดลองปัจจุบัน'!$A$5:$CL$846,39,0),2)</f>
        <v>0</v>
      </c>
      <c r="AO106" s="104">
        <f>ROUND(VLOOKUP($B106,'[4]3.ข้อมูลงบทดลองปัจจุบัน'!$A$5:$CL$846,40,0),2)</f>
        <v>0</v>
      </c>
      <c r="AP106" s="104">
        <f>ROUND(VLOOKUP($B106,'[4]3.ข้อมูลงบทดลองปัจจุบัน'!$A$5:$CL$846,41,0),2)</f>
        <v>0</v>
      </c>
      <c r="AQ106" s="104">
        <f>ROUND(VLOOKUP($B106,'[4]3.ข้อมูลงบทดลองปัจจุบัน'!$A$5:$CL$846,42,0),2)</f>
        <v>0</v>
      </c>
      <c r="AR106" s="104">
        <f>ROUND(VLOOKUP($B106,'[4]3.ข้อมูลงบทดลองปัจจุบัน'!$A$5:$CL$846,43,0),2)</f>
        <v>0</v>
      </c>
      <c r="AS106" s="104">
        <f>ROUND(VLOOKUP($B106,'[4]3.ข้อมูลงบทดลองปัจจุบัน'!$A$5:$CL$846,44,0),2)</f>
        <v>0</v>
      </c>
      <c r="AT106" s="104">
        <f>ROUND(VLOOKUP($B106,'[4]3.ข้อมูลงบทดลองปัจจุบัน'!$A$5:$CL$846,45,0),2)</f>
        <v>0</v>
      </c>
      <c r="AU106" s="104">
        <f>ROUND(VLOOKUP($B106,'[4]3.ข้อมูลงบทดลองปัจจุบัน'!$A$5:$CL$846,46,0),2)</f>
        <v>80000</v>
      </c>
      <c r="AV106" s="104">
        <f>ROUND(VLOOKUP($B106,'[4]3.ข้อมูลงบทดลองปัจจุบัน'!$A$5:$CL$846,47,0),2)</f>
        <v>100000</v>
      </c>
      <c r="AW106" s="104">
        <f>ROUND(VLOOKUP($B106,'[4]3.ข้อมูลงบทดลองปัจจุบัน'!$A$5:$CL$846,48,0),2)</f>
        <v>0</v>
      </c>
      <c r="AX106" s="104">
        <f>ROUND(VLOOKUP($B106,'[4]3.ข้อมูลงบทดลองปัจจุบัน'!$A$5:$CL$846,49,0),2)</f>
        <v>0</v>
      </c>
      <c r="AY106" s="104">
        <f>ROUND(VLOOKUP($B106,'[4]3.ข้อมูลงบทดลองปัจจุบัน'!$A$5:$CL$846,50,0),2)</f>
        <v>0</v>
      </c>
      <c r="AZ106" s="104">
        <f>ROUND(VLOOKUP($B106,'[4]3.ข้อมูลงบทดลองปัจจุบัน'!$A$5:$CL$846,51,0),2)</f>
        <v>0</v>
      </c>
      <c r="BA106" s="104">
        <f>ROUND(VLOOKUP($B106,'[4]3.ข้อมูลงบทดลองปัจจุบัน'!$A$5:$CL$846,52,0),2)</f>
        <v>0</v>
      </c>
      <c r="BB106" s="104">
        <f>ROUND(VLOOKUP($B106,'[4]3.ข้อมูลงบทดลองปัจจุบัน'!$A$5:$CL$846,53,0),2)</f>
        <v>0</v>
      </c>
      <c r="BC106" s="104">
        <f>ROUND(VLOOKUP($B106,'[4]3.ข้อมูลงบทดลองปัจจุบัน'!$A$5:$CL$846,54,0),2)</f>
        <v>0</v>
      </c>
      <c r="BD106" s="104">
        <f>ROUND(VLOOKUP($B106,'[4]3.ข้อมูลงบทดลองปัจจุบัน'!$A$5:$CL$846,55,0),2)</f>
        <v>0</v>
      </c>
      <c r="BE106" s="104">
        <f>ROUND(VLOOKUP($B106,'[4]3.ข้อมูลงบทดลองปัจจุบัน'!$A$5:$CL$846,56,0),2)</f>
        <v>0</v>
      </c>
      <c r="BF106" s="104">
        <f>ROUND(VLOOKUP($B106,'[4]3.ข้อมูลงบทดลองปัจจุบัน'!$A$5:$CL$846,57,0),2)</f>
        <v>0</v>
      </c>
      <c r="BG106" s="104">
        <f>ROUND(VLOOKUP($B106,'[4]3.ข้อมูลงบทดลองปัจจุบัน'!$A$5:$CL$846,58,0),2)</f>
        <v>0</v>
      </c>
      <c r="BH106" s="104">
        <f>ROUND(VLOOKUP($B106,'[4]3.ข้อมูลงบทดลองปัจจุบัน'!$A$5:$CL$846,59,0),2)</f>
        <v>0</v>
      </c>
      <c r="BI106" s="104">
        <f>ROUND(VLOOKUP($B106,'[4]3.ข้อมูลงบทดลองปัจจุบัน'!$A$5:$CL$846,60,0),2)</f>
        <v>0</v>
      </c>
      <c r="BJ106" s="104">
        <f>ROUND(VLOOKUP($B106,'[4]3.ข้อมูลงบทดลองปัจจุบัน'!$A$5:$CL$846,61,0),2)</f>
        <v>0</v>
      </c>
      <c r="BK106" s="104">
        <f>ROUND(VLOOKUP($B106,'[4]3.ข้อมูลงบทดลองปัจจุบัน'!$A$5:$CL$846,62,0),2)</f>
        <v>0</v>
      </c>
      <c r="BL106" s="104">
        <f>ROUND(VLOOKUP($B106,'[4]3.ข้อมูลงบทดลองปัจจุบัน'!$A$5:$CL$846,63,0),2)</f>
        <v>0</v>
      </c>
      <c r="BM106" s="104">
        <f>ROUND(VLOOKUP($B106,'[4]3.ข้อมูลงบทดลองปัจจุบัน'!$A$5:$CL$846,64,0),2)</f>
        <v>0</v>
      </c>
      <c r="BN106" s="104">
        <f>ROUND(VLOOKUP($B106,'[4]3.ข้อมูลงบทดลองปัจจุบัน'!$A$5:$CL$846,65,0),2)</f>
        <v>0</v>
      </c>
      <c r="BO106" s="104">
        <f>ROUND(VLOOKUP($B106,'[4]3.ข้อมูลงบทดลองปัจจุบัน'!$A$5:$CL$846,66,0),2)</f>
        <v>0</v>
      </c>
      <c r="BP106" s="104">
        <f>ROUND(VLOOKUP($B106,'[4]3.ข้อมูลงบทดลองปัจจุบัน'!$A$5:$CL$846,67,0),2)</f>
        <v>0</v>
      </c>
      <c r="BQ106" s="104">
        <f>ROUND(VLOOKUP($B106,'[4]3.ข้อมูลงบทดลองปัจจุบัน'!$A$5:$CL$846,68,0),2)</f>
        <v>0</v>
      </c>
      <c r="BR106" s="104">
        <f>ROUND(VLOOKUP($B106,'[4]3.ข้อมูลงบทดลองปัจจุบัน'!$A$5:$CL$846,69,0),2)</f>
        <v>0</v>
      </c>
      <c r="BS106" s="104">
        <f>ROUND(VLOOKUP($B106,'[4]3.ข้อมูลงบทดลองปัจจุบัน'!$A$5:$CL$846,70,0),2)</f>
        <v>0</v>
      </c>
      <c r="BT106" s="104">
        <f>ROUND(VLOOKUP($B106,'[4]3.ข้อมูลงบทดลองปัจจุบัน'!$A$5:$CL$846,71,0),2)</f>
        <v>0</v>
      </c>
      <c r="BU106" s="104">
        <f>ROUND(VLOOKUP($B106,'[4]3.ข้อมูลงบทดลองปัจจุบัน'!$A$5:$CL$846,72,0),2)</f>
        <v>0</v>
      </c>
      <c r="BV106" s="104">
        <f>ROUND(VLOOKUP($B106,'[4]3.ข้อมูลงบทดลองปัจจุบัน'!$A$5:$CL$846,73,0),2)</f>
        <v>0</v>
      </c>
      <c r="BW106" s="104">
        <f>ROUND(VLOOKUP($B106,'[4]3.ข้อมูลงบทดลองปัจจุบัน'!$A$5:$CL$846,74,0),2)</f>
        <v>0</v>
      </c>
      <c r="BX106" s="104">
        <f>ROUND(VLOOKUP($B106,'[4]3.ข้อมูลงบทดลองปัจจุบัน'!$A$5:$CL$846,75,0),2)</f>
        <v>40000</v>
      </c>
      <c r="BY106" s="104">
        <f>ROUND(VLOOKUP($B106,'[4]3.ข้อมูลงบทดลองปัจจุบัน'!$A$5:$CL$846,76,0),2)</f>
        <v>0</v>
      </c>
      <c r="BZ106" s="104">
        <f>ROUND(VLOOKUP($B106,'[4]3.ข้อมูลงบทดลองปัจจุบัน'!$A$5:$CL$846,77,0),2)</f>
        <v>40000</v>
      </c>
      <c r="CA106" s="104">
        <f>ROUND(VLOOKUP($B106,'[4]3.ข้อมูลงบทดลองปัจจุบัน'!$A$5:$CL$846,78,0),2)</f>
        <v>0</v>
      </c>
      <c r="CB106" s="104">
        <f>ROUND(VLOOKUP($B106,'[4]3.ข้อมูลงบทดลองปัจจุบัน'!$A$5:$CL$846,79,0),2)</f>
        <v>0</v>
      </c>
      <c r="CC106" s="104">
        <f>ROUND(VLOOKUP($B106,'[4]3.ข้อมูลงบทดลองปัจจุบัน'!$A$5:$CL$846,80,0),2)</f>
        <v>0</v>
      </c>
      <c r="CD106" s="104">
        <f>ROUND(VLOOKUP($B106,'[4]3.ข้อมูลงบทดลองปัจจุบัน'!$A$5:$CL$846,81,0),2)</f>
        <v>0</v>
      </c>
      <c r="CE106" s="104">
        <f>ROUND(VLOOKUP($B106,'[4]3.ข้อมูลงบทดลองปัจจุบัน'!$A$5:$CL$846,82,0),2)</f>
        <v>0</v>
      </c>
      <c r="CF106" s="104">
        <f>ROUND(VLOOKUP($B106,'[4]3.ข้อมูลงบทดลองปัจจุบัน'!$A$5:$CL$846,83,0),2)</f>
        <v>0</v>
      </c>
      <c r="CG106" s="104">
        <f>ROUND(VLOOKUP($B106,'[4]3.ข้อมูลงบทดลองปัจจุบัน'!$A$5:$CL$846,84,0),2)</f>
        <v>0</v>
      </c>
      <c r="CH106" s="104">
        <f>ROUND(VLOOKUP($B106,'[4]3.ข้อมูลงบทดลองปัจจุบัน'!$A$5:$CL$846,85,0),2)</f>
        <v>0</v>
      </c>
      <c r="CI106" s="104">
        <f>ROUND(VLOOKUP($B106,'[4]3.ข้อมูลงบทดลองปัจจุบัน'!$A$5:$CL$846,86,0),2)</f>
        <v>0</v>
      </c>
      <c r="CJ106" s="104">
        <f>ROUND(VLOOKUP($B106,'[4]3.ข้อมูลงบทดลองปัจจุบัน'!$A$5:$CL$846,87,0),2)</f>
        <v>0</v>
      </c>
      <c r="CK106" s="104">
        <f>ROUND(VLOOKUP($B106,'[4]3.ข้อมูลงบทดลองปัจจุบัน'!$A$5:$CL$846,88,0),2)</f>
        <v>0</v>
      </c>
      <c r="CL106" s="104">
        <f>ROUND(VLOOKUP($B106,'[4]3.ข้อมูลงบทดลองปัจจุบัน'!$A$5:$CL$846,89,0),2)</f>
        <v>0</v>
      </c>
      <c r="CM106" s="104">
        <f>ROUND(VLOOKUP($B106,'[4]3.ข้อมูลงบทดลองปัจจุบัน'!$A$5:$CL$846,90,0),2)</f>
        <v>0</v>
      </c>
      <c r="CO106" s="97"/>
    </row>
    <row r="107" spans="1:93" x14ac:dyDescent="0.7">
      <c r="A107" s="18" t="s">
        <v>497</v>
      </c>
      <c r="B107" s="18" t="s">
        <v>604</v>
      </c>
      <c r="C107" s="19" t="s">
        <v>605</v>
      </c>
      <c r="D107" s="104">
        <f>ROUND(VLOOKUP($B107,'[4]3.ข้อมูลงบทดลองปัจจุบัน'!$A$5:$CL$846,3,0),2)</f>
        <v>0</v>
      </c>
      <c r="E107" s="104">
        <f>ROUND(VLOOKUP($B107,'[4]3.ข้อมูลงบทดลองปัจจุบัน'!$A$5:$CL$846,4,0),2)</f>
        <v>0</v>
      </c>
      <c r="F107" s="104">
        <f>ROUND(VLOOKUP($B107,'[4]3.ข้อมูลงบทดลองปัจจุบัน'!$A$5:$CL$846,5,0),2)</f>
        <v>0</v>
      </c>
      <c r="G107" s="104">
        <f>ROUND(VLOOKUP($B107,'[4]3.ข้อมูลงบทดลองปัจจุบัน'!$A$5:$CL$846,6,0),2)</f>
        <v>0</v>
      </c>
      <c r="H107" s="104">
        <f>ROUND(VLOOKUP($B107,'[4]3.ข้อมูลงบทดลองปัจจุบัน'!$A$5:$CL$846,7,0),2)</f>
        <v>0</v>
      </c>
      <c r="I107" s="104">
        <f>ROUND(VLOOKUP($B107,'[4]3.ข้อมูลงบทดลองปัจจุบัน'!$A$5:$CL$846,8,0),2)</f>
        <v>0</v>
      </c>
      <c r="J107" s="104">
        <f>ROUND(VLOOKUP($B107,'[4]3.ข้อมูลงบทดลองปัจจุบัน'!$A$5:$CL$846,9,0),2)</f>
        <v>0</v>
      </c>
      <c r="K107" s="104">
        <f>ROUND(VLOOKUP($B107,'[4]3.ข้อมูลงบทดลองปัจจุบัน'!$A$5:$CL$846,10,0),2)</f>
        <v>0</v>
      </c>
      <c r="L107" s="104">
        <f>ROUND(VLOOKUP($B107,'[4]3.ข้อมูลงบทดลองปัจจุบัน'!$A$5:$CL$846,11,0),2)</f>
        <v>0</v>
      </c>
      <c r="M107" s="104">
        <f>ROUND(VLOOKUP($B107,'[4]3.ข้อมูลงบทดลองปัจจุบัน'!$A$5:$CL$846,12,0),2)</f>
        <v>0</v>
      </c>
      <c r="N107" s="104">
        <f>ROUND(VLOOKUP($B107,'[4]3.ข้อมูลงบทดลองปัจจุบัน'!$A$5:$CL$846,13,0),2)</f>
        <v>0</v>
      </c>
      <c r="O107" s="104">
        <f>ROUND(VLOOKUP($B107,'[4]3.ข้อมูลงบทดลองปัจจุบัน'!$A$5:$CL$846,14,0),2)</f>
        <v>0</v>
      </c>
      <c r="P107" s="104">
        <f>ROUND(VLOOKUP($B107,'[4]3.ข้อมูลงบทดลองปัจจุบัน'!$A$5:$CL$846,15,0),2)</f>
        <v>20000</v>
      </c>
      <c r="Q107" s="104">
        <f>ROUND(VLOOKUP($B107,'[4]3.ข้อมูลงบทดลองปัจจุบัน'!$A$5:$CL$846,16,0),2)</f>
        <v>0</v>
      </c>
      <c r="R107" s="104">
        <f>ROUND(VLOOKUP($B107,'[4]3.ข้อมูลงบทดลองปัจจุบัน'!$A$5:$CL$846,17,0),2)</f>
        <v>50000</v>
      </c>
      <c r="S107" s="104">
        <f>ROUND(VLOOKUP($B107,'[4]3.ข้อมูลงบทดลองปัจจุบัน'!$A$5:$CL$846,18,0),2)</f>
        <v>0</v>
      </c>
      <c r="T107" s="104">
        <f>ROUND(VLOOKUP($B107,'[4]3.ข้อมูลงบทดลองปัจจุบัน'!$A$5:$CL$846,19,0),2)</f>
        <v>0</v>
      </c>
      <c r="U107" s="104">
        <f>ROUND(VLOOKUP($B107,'[4]3.ข้อมูลงบทดลองปัจจุบัน'!$A$5:$CL$846,20,0),2)</f>
        <v>0</v>
      </c>
      <c r="V107" s="104">
        <f>ROUND(VLOOKUP($B107,'[4]3.ข้อมูลงบทดลองปัจจุบัน'!$A$5:$CL$846,21,0),2)</f>
        <v>0</v>
      </c>
      <c r="W107" s="104">
        <f>ROUND(VLOOKUP($B107,'[4]3.ข้อมูลงบทดลองปัจจุบัน'!$A$5:$CL$846,22,0),2)</f>
        <v>5500</v>
      </c>
      <c r="X107" s="104">
        <f>ROUND(VLOOKUP($B107,'[4]3.ข้อมูลงบทดลองปัจจุบัน'!$A$5:$CL$846,23,0),2)</f>
        <v>0</v>
      </c>
      <c r="Y107" s="104">
        <f>ROUND(VLOOKUP($B107,'[4]3.ข้อมูลงบทดลองปัจจุบัน'!$A$5:$CL$846,24,0),2)</f>
        <v>0</v>
      </c>
      <c r="Z107" s="104">
        <f>ROUND(VLOOKUP($B107,'[4]3.ข้อมูลงบทดลองปัจจุบัน'!$A$5:$CL$846,25,0),2)</f>
        <v>0</v>
      </c>
      <c r="AA107" s="104">
        <f>ROUND(VLOOKUP($B107,'[4]3.ข้อมูลงบทดลองปัจจุบัน'!$A$5:$CL$846,26,0),2)</f>
        <v>0</v>
      </c>
      <c r="AB107" s="104">
        <f>ROUND(VLOOKUP($B107,'[4]3.ข้อมูลงบทดลองปัจจุบัน'!$A$5:$CL$846,27,0),2)</f>
        <v>0</v>
      </c>
      <c r="AC107" s="104">
        <f>ROUND(VLOOKUP($B107,'[4]3.ข้อมูลงบทดลองปัจจุบัน'!$A$5:$CL$846,28,0),2)</f>
        <v>0</v>
      </c>
      <c r="AD107" s="104">
        <f>ROUND(VLOOKUP($B107,'[4]3.ข้อมูลงบทดลองปัจจุบัน'!$A$5:$CL$846,29,0),2)</f>
        <v>0</v>
      </c>
      <c r="AE107" s="104">
        <f>ROUND(VLOOKUP($B107,'[4]3.ข้อมูลงบทดลองปัจจุบัน'!$A$5:$CL$846,30,0),2)</f>
        <v>0</v>
      </c>
      <c r="AF107" s="104">
        <f>ROUND(VLOOKUP($B107,'[4]3.ข้อมูลงบทดลองปัจจุบัน'!$A$5:$CL$846,31,0),2)</f>
        <v>0</v>
      </c>
      <c r="AG107" s="104">
        <f>ROUND(VLOOKUP($B107,'[4]3.ข้อมูลงบทดลองปัจจุบัน'!$A$5:$CL$846,32,0),2)</f>
        <v>0</v>
      </c>
      <c r="AH107" s="104">
        <f>ROUND(VLOOKUP($B107,'[4]3.ข้อมูลงบทดลองปัจจุบัน'!$A$5:$CL$846,33,0),2)</f>
        <v>0</v>
      </c>
      <c r="AI107" s="104">
        <f>ROUND(VLOOKUP($B107,'[4]3.ข้อมูลงบทดลองปัจจุบัน'!$A$5:$CL$846,34,0),2)</f>
        <v>0</v>
      </c>
      <c r="AJ107" s="104">
        <f>ROUND(VLOOKUP($B107,'[4]3.ข้อมูลงบทดลองปัจจุบัน'!$A$5:$CL$846,35,0),2)</f>
        <v>0</v>
      </c>
      <c r="AK107" s="104">
        <f>ROUND(VLOOKUP($B107,'[4]3.ข้อมูลงบทดลองปัจจุบัน'!$A$5:$CL$846,36,0),2)</f>
        <v>0</v>
      </c>
      <c r="AL107" s="104">
        <f>ROUND(VLOOKUP($B107,'[4]3.ข้อมูลงบทดลองปัจจุบัน'!$A$5:$CL$846,37,0),2)</f>
        <v>255000</v>
      </c>
      <c r="AM107" s="104">
        <f>ROUND(VLOOKUP($B107,'[4]3.ข้อมูลงบทดลองปัจจุบัน'!$A$5:$CL$846,38,0),2)</f>
        <v>0</v>
      </c>
      <c r="AN107" s="104">
        <f>ROUND(VLOOKUP($B107,'[4]3.ข้อมูลงบทดลองปัจจุบัน'!$A$5:$CL$846,39,0),2)</f>
        <v>0</v>
      </c>
      <c r="AO107" s="104">
        <f>ROUND(VLOOKUP($B107,'[4]3.ข้อมูลงบทดลองปัจจุบัน'!$A$5:$CL$846,40,0),2)</f>
        <v>0</v>
      </c>
      <c r="AP107" s="104">
        <f>ROUND(VLOOKUP($B107,'[4]3.ข้อมูลงบทดลองปัจจุบัน'!$A$5:$CL$846,41,0),2)</f>
        <v>0</v>
      </c>
      <c r="AQ107" s="104">
        <f>ROUND(VLOOKUP($B107,'[4]3.ข้อมูลงบทดลองปัจจุบัน'!$A$5:$CL$846,42,0),2)</f>
        <v>2632</v>
      </c>
      <c r="AR107" s="104">
        <f>ROUND(VLOOKUP($B107,'[4]3.ข้อมูลงบทดลองปัจจุบัน'!$A$5:$CL$846,43,0),2)</f>
        <v>0</v>
      </c>
      <c r="AS107" s="104">
        <f>ROUND(VLOOKUP($B107,'[4]3.ข้อมูลงบทดลองปัจจุบัน'!$A$5:$CL$846,44,0),2)</f>
        <v>0</v>
      </c>
      <c r="AT107" s="104">
        <f>ROUND(VLOOKUP($B107,'[4]3.ข้อมูลงบทดลองปัจจุบัน'!$A$5:$CL$846,45,0),2)</f>
        <v>0</v>
      </c>
      <c r="AU107" s="104">
        <f>ROUND(VLOOKUP($B107,'[4]3.ข้อมูลงบทดลองปัจจุบัน'!$A$5:$CL$846,46,0),2)</f>
        <v>0</v>
      </c>
      <c r="AV107" s="104">
        <f>ROUND(VLOOKUP($B107,'[4]3.ข้อมูลงบทดลองปัจจุบัน'!$A$5:$CL$846,47,0),2)</f>
        <v>0</v>
      </c>
      <c r="AW107" s="104">
        <f>ROUND(VLOOKUP($B107,'[4]3.ข้อมูลงบทดลองปัจจุบัน'!$A$5:$CL$846,48,0),2)</f>
        <v>0</v>
      </c>
      <c r="AX107" s="104">
        <f>ROUND(VLOOKUP($B107,'[4]3.ข้อมูลงบทดลองปัจจุบัน'!$A$5:$CL$846,49,0),2)</f>
        <v>0</v>
      </c>
      <c r="AY107" s="104">
        <f>ROUND(VLOOKUP($B107,'[4]3.ข้อมูลงบทดลองปัจจุบัน'!$A$5:$CL$846,50,0),2)</f>
        <v>0</v>
      </c>
      <c r="AZ107" s="104">
        <f>ROUND(VLOOKUP($B107,'[4]3.ข้อมูลงบทดลองปัจจุบัน'!$A$5:$CL$846,51,0),2)</f>
        <v>0</v>
      </c>
      <c r="BA107" s="104">
        <f>ROUND(VLOOKUP($B107,'[4]3.ข้อมูลงบทดลองปัจจุบัน'!$A$5:$CL$846,52,0),2)</f>
        <v>0</v>
      </c>
      <c r="BB107" s="104">
        <f>ROUND(VLOOKUP($B107,'[4]3.ข้อมูลงบทดลองปัจจุบัน'!$A$5:$CL$846,53,0),2)</f>
        <v>38725</v>
      </c>
      <c r="BC107" s="104">
        <f>ROUND(VLOOKUP($B107,'[4]3.ข้อมูลงบทดลองปัจจุบัน'!$A$5:$CL$846,54,0),2)</f>
        <v>1412</v>
      </c>
      <c r="BD107" s="104">
        <f>ROUND(VLOOKUP($B107,'[4]3.ข้อมูลงบทดลองปัจจุบัน'!$A$5:$CL$846,55,0),2)</f>
        <v>20896</v>
      </c>
      <c r="BE107" s="104">
        <f>ROUND(VLOOKUP($B107,'[4]3.ข้อมูลงบทดลองปัจจุบัน'!$A$5:$CL$846,56,0),2)</f>
        <v>0</v>
      </c>
      <c r="BF107" s="104">
        <f>ROUND(VLOOKUP($B107,'[4]3.ข้อมูลงบทดลองปัจจุบัน'!$A$5:$CL$846,57,0),2)</f>
        <v>0</v>
      </c>
      <c r="BG107" s="104">
        <f>ROUND(VLOOKUP($B107,'[4]3.ข้อมูลงบทดลองปัจจุบัน'!$A$5:$CL$846,58,0),2)</f>
        <v>0</v>
      </c>
      <c r="BH107" s="104">
        <f>ROUND(VLOOKUP($B107,'[4]3.ข้อมูลงบทดลองปัจจุบัน'!$A$5:$CL$846,59,0),2)</f>
        <v>0</v>
      </c>
      <c r="BI107" s="104">
        <f>ROUND(VLOOKUP($B107,'[4]3.ข้อมูลงบทดลองปัจจุบัน'!$A$5:$CL$846,60,0),2)</f>
        <v>0</v>
      </c>
      <c r="BJ107" s="104">
        <f>ROUND(VLOOKUP($B107,'[4]3.ข้อมูลงบทดลองปัจจุบัน'!$A$5:$CL$846,61,0),2)</f>
        <v>0</v>
      </c>
      <c r="BK107" s="104">
        <f>ROUND(VLOOKUP($B107,'[4]3.ข้อมูลงบทดลองปัจจุบัน'!$A$5:$CL$846,62,0),2)</f>
        <v>0</v>
      </c>
      <c r="BL107" s="104">
        <f>ROUND(VLOOKUP($B107,'[4]3.ข้อมูลงบทดลองปัจจุบัน'!$A$5:$CL$846,63,0),2)</f>
        <v>0</v>
      </c>
      <c r="BM107" s="104">
        <f>ROUND(VLOOKUP($B107,'[4]3.ข้อมูลงบทดลองปัจจุบัน'!$A$5:$CL$846,64,0),2)</f>
        <v>6208</v>
      </c>
      <c r="BN107" s="104">
        <f>ROUND(VLOOKUP($B107,'[4]3.ข้อมูลงบทดลองปัจจุบัน'!$A$5:$CL$846,65,0),2)</f>
        <v>0</v>
      </c>
      <c r="BO107" s="104">
        <f>ROUND(VLOOKUP($B107,'[4]3.ข้อมูลงบทดลองปัจจุบัน'!$A$5:$CL$846,66,0),2)</f>
        <v>0</v>
      </c>
      <c r="BP107" s="104">
        <f>ROUND(VLOOKUP($B107,'[4]3.ข้อมูลงบทดลองปัจจุบัน'!$A$5:$CL$846,67,0),2)</f>
        <v>0</v>
      </c>
      <c r="BQ107" s="104">
        <f>ROUND(VLOOKUP($B107,'[4]3.ข้อมูลงบทดลองปัจจุบัน'!$A$5:$CL$846,68,0),2)</f>
        <v>0</v>
      </c>
      <c r="BR107" s="104">
        <f>ROUND(VLOOKUP($B107,'[4]3.ข้อมูลงบทดลองปัจจุบัน'!$A$5:$CL$846,69,0),2)</f>
        <v>0</v>
      </c>
      <c r="BS107" s="104">
        <f>ROUND(VLOOKUP($B107,'[4]3.ข้อมูลงบทดลองปัจจุบัน'!$A$5:$CL$846,70,0),2)</f>
        <v>0</v>
      </c>
      <c r="BT107" s="104">
        <f>ROUND(VLOOKUP($B107,'[4]3.ข้อมูลงบทดลองปัจจุบัน'!$A$5:$CL$846,71,0),2)</f>
        <v>0</v>
      </c>
      <c r="BU107" s="104">
        <f>ROUND(VLOOKUP($B107,'[4]3.ข้อมูลงบทดลองปัจจุบัน'!$A$5:$CL$846,72,0),2)</f>
        <v>0</v>
      </c>
      <c r="BV107" s="104">
        <f>ROUND(VLOOKUP($B107,'[4]3.ข้อมูลงบทดลองปัจจุบัน'!$A$5:$CL$846,73,0),2)</f>
        <v>59000</v>
      </c>
      <c r="BW107" s="104">
        <f>ROUND(VLOOKUP($B107,'[4]3.ข้อมูลงบทดลองปัจจุบัน'!$A$5:$CL$846,74,0),2)</f>
        <v>0</v>
      </c>
      <c r="BX107" s="104">
        <f>ROUND(VLOOKUP($B107,'[4]3.ข้อมูลงบทดลองปัจจุบัน'!$A$5:$CL$846,75,0),2)</f>
        <v>0</v>
      </c>
      <c r="BY107" s="104">
        <f>ROUND(VLOOKUP($B107,'[4]3.ข้อมูลงบทดลองปัจจุบัน'!$A$5:$CL$846,76,0),2)</f>
        <v>0</v>
      </c>
      <c r="BZ107" s="104">
        <f>ROUND(VLOOKUP($B107,'[4]3.ข้อมูลงบทดลองปัจจุบัน'!$A$5:$CL$846,77,0),2)</f>
        <v>0</v>
      </c>
      <c r="CA107" s="104">
        <f>ROUND(VLOOKUP($B107,'[4]3.ข้อมูลงบทดลองปัจจุบัน'!$A$5:$CL$846,78,0),2)</f>
        <v>0</v>
      </c>
      <c r="CB107" s="104">
        <f>ROUND(VLOOKUP($B107,'[4]3.ข้อมูลงบทดลองปัจจุบัน'!$A$5:$CL$846,79,0),2)</f>
        <v>9000</v>
      </c>
      <c r="CC107" s="104">
        <f>ROUND(VLOOKUP($B107,'[4]3.ข้อมูลงบทดลองปัจจุบัน'!$A$5:$CL$846,80,0),2)</f>
        <v>9000</v>
      </c>
      <c r="CD107" s="104">
        <f>ROUND(VLOOKUP($B107,'[4]3.ข้อมูลงบทดลองปัจจุบัน'!$A$5:$CL$846,81,0),2)</f>
        <v>0</v>
      </c>
      <c r="CE107" s="104">
        <f>ROUND(VLOOKUP($B107,'[4]3.ข้อมูลงบทดลองปัจจุบัน'!$A$5:$CL$846,82,0),2)</f>
        <v>24840</v>
      </c>
      <c r="CF107" s="104">
        <f>ROUND(VLOOKUP($B107,'[4]3.ข้อมูลงบทดลองปัจจุบัน'!$A$5:$CL$846,83,0),2)</f>
        <v>0</v>
      </c>
      <c r="CG107" s="104">
        <f>ROUND(VLOOKUP($B107,'[4]3.ข้อมูลงบทดลองปัจจุบัน'!$A$5:$CL$846,84,0),2)</f>
        <v>0</v>
      </c>
      <c r="CH107" s="104">
        <f>ROUND(VLOOKUP($B107,'[4]3.ข้อมูลงบทดลองปัจจุบัน'!$A$5:$CL$846,85,0),2)</f>
        <v>9000</v>
      </c>
      <c r="CI107" s="104">
        <f>ROUND(VLOOKUP($B107,'[4]3.ข้อมูลงบทดลองปัจจุบัน'!$A$5:$CL$846,86,0),2)</f>
        <v>0</v>
      </c>
      <c r="CJ107" s="104">
        <f>ROUND(VLOOKUP($B107,'[4]3.ข้อมูลงบทดลองปัจจุบัน'!$A$5:$CL$846,87,0),2)</f>
        <v>0</v>
      </c>
      <c r="CK107" s="104">
        <f>ROUND(VLOOKUP($B107,'[4]3.ข้อมูลงบทดลองปัจจุบัน'!$A$5:$CL$846,88,0),2)</f>
        <v>0</v>
      </c>
      <c r="CL107" s="104">
        <f>ROUND(VLOOKUP($B107,'[4]3.ข้อมูลงบทดลองปัจจุบัน'!$A$5:$CL$846,89,0),2)</f>
        <v>0</v>
      </c>
      <c r="CM107" s="104">
        <f>ROUND(VLOOKUP($B107,'[4]3.ข้อมูลงบทดลองปัจจุบัน'!$A$5:$CL$846,90,0),2)</f>
        <v>0</v>
      </c>
      <c r="CO107" s="97"/>
    </row>
    <row r="108" spans="1:93" x14ac:dyDescent="0.7">
      <c r="A108" s="18" t="s">
        <v>497</v>
      </c>
      <c r="B108" s="18" t="s">
        <v>606</v>
      </c>
      <c r="C108" s="19" t="s">
        <v>607</v>
      </c>
      <c r="D108" s="104">
        <f>ROUND(VLOOKUP($B108,'[4]3.ข้อมูลงบทดลองปัจจุบัน'!$A$5:$CL$846,3,0),2)</f>
        <v>914860.44</v>
      </c>
      <c r="E108" s="104">
        <f>ROUND(VLOOKUP($B108,'[4]3.ข้อมูลงบทดลองปัจจุบัน'!$A$5:$CL$846,4,0),2)</f>
        <v>0</v>
      </c>
      <c r="F108" s="104">
        <f>ROUND(VLOOKUP($B108,'[4]3.ข้อมูลงบทดลองปัจจุบัน'!$A$5:$CL$846,5,0),2)</f>
        <v>53623</v>
      </c>
      <c r="G108" s="104">
        <f>ROUND(VLOOKUP($B108,'[4]3.ข้อมูลงบทดลองปัจจุบัน'!$A$5:$CL$846,6,0),2)</f>
        <v>600</v>
      </c>
      <c r="H108" s="104">
        <f>ROUND(VLOOKUP($B108,'[4]3.ข้อมูลงบทดลองปัจจุบัน'!$A$5:$CL$846,7,0),2)</f>
        <v>22444</v>
      </c>
      <c r="I108" s="104">
        <f>ROUND(VLOOKUP($B108,'[4]3.ข้อมูลงบทดลองปัจจุบัน'!$A$5:$CL$846,8,0),2)</f>
        <v>21787</v>
      </c>
      <c r="J108" s="104">
        <f>ROUND(VLOOKUP($B108,'[4]3.ข้อมูลงบทดลองปัจจุบัน'!$A$5:$CL$846,9,0),2)</f>
        <v>110300</v>
      </c>
      <c r="K108" s="104">
        <f>ROUND(VLOOKUP($B108,'[4]3.ข้อมูลงบทดลองปัจจุบัน'!$A$5:$CL$846,10,0),2)</f>
        <v>228469</v>
      </c>
      <c r="L108" s="104">
        <f>ROUND(VLOOKUP($B108,'[4]3.ข้อมูลงบทดลองปัจจุบัน'!$A$5:$CL$846,11,0),2)</f>
        <v>0</v>
      </c>
      <c r="M108" s="104">
        <f>ROUND(VLOOKUP($B108,'[4]3.ข้อมูลงบทดลองปัจจุบัน'!$A$5:$CL$846,12,0),2)</f>
        <v>0</v>
      </c>
      <c r="N108" s="104">
        <f>ROUND(VLOOKUP($B108,'[4]3.ข้อมูลงบทดลองปัจจุบัน'!$A$5:$CL$846,13,0),2)</f>
        <v>541575.78</v>
      </c>
      <c r="O108" s="104">
        <f>ROUND(VLOOKUP($B108,'[4]3.ข้อมูลงบทดลองปัจจุบัน'!$A$5:$CL$846,14,0),2)</f>
        <v>1000</v>
      </c>
      <c r="P108" s="104">
        <f>ROUND(VLOOKUP($B108,'[4]3.ข้อมูลงบทดลองปัจจุบัน'!$A$5:$CL$846,15,0),2)</f>
        <v>370755</v>
      </c>
      <c r="Q108" s="104">
        <f>ROUND(VLOOKUP($B108,'[4]3.ข้อมูลงบทดลองปัจจุบัน'!$A$5:$CL$846,16,0),2)</f>
        <v>15388</v>
      </c>
      <c r="R108" s="104">
        <f>ROUND(VLOOKUP($B108,'[4]3.ข้อมูลงบทดลองปัจจุบัน'!$A$5:$CL$846,17,0),2)</f>
        <v>118830</v>
      </c>
      <c r="S108" s="104">
        <f>ROUND(VLOOKUP($B108,'[4]3.ข้อมูลงบทดลองปัจจุบัน'!$A$5:$CL$846,18,0),2)</f>
        <v>7030</v>
      </c>
      <c r="T108" s="104">
        <f>ROUND(VLOOKUP($B108,'[4]3.ข้อมูลงบทดลองปัจจุบัน'!$A$5:$CL$846,19,0),2)</f>
        <v>5804</v>
      </c>
      <c r="U108" s="104">
        <f>ROUND(VLOOKUP($B108,'[4]3.ข้อมูลงบทดลองปัจจุบัน'!$A$5:$CL$846,20,0),2)</f>
        <v>139206</v>
      </c>
      <c r="V108" s="104">
        <f>ROUND(VLOOKUP($B108,'[4]3.ข้อมูลงบทดลองปัจจุบัน'!$A$5:$CL$846,21,0),2)</f>
        <v>45784</v>
      </c>
      <c r="W108" s="104">
        <f>ROUND(VLOOKUP($B108,'[4]3.ข้อมูลงบทดลองปัจจุบัน'!$A$5:$CL$846,22,0),2)</f>
        <v>5700</v>
      </c>
      <c r="X108" s="104">
        <f>ROUND(VLOOKUP($B108,'[4]3.ข้อมูลงบทดลองปัจจุบัน'!$A$5:$CL$846,23,0),2)</f>
        <v>1019795</v>
      </c>
      <c r="Y108" s="104">
        <f>ROUND(VLOOKUP($B108,'[4]3.ข้อมูลงบทดลองปัจจุบัน'!$A$5:$CL$846,24,0),2)</f>
        <v>108814</v>
      </c>
      <c r="Z108" s="104">
        <f>ROUND(VLOOKUP($B108,'[4]3.ข้อมูลงบทดลองปัจจุบัน'!$A$5:$CL$846,25,0),2)</f>
        <v>11300</v>
      </c>
      <c r="AA108" s="104">
        <f>ROUND(VLOOKUP($B108,'[4]3.ข้อมูลงบทดลองปัจจุบัน'!$A$5:$CL$846,26,0),2)</f>
        <v>98652</v>
      </c>
      <c r="AB108" s="104">
        <f>ROUND(VLOOKUP($B108,'[4]3.ข้อมูลงบทดลองปัจจุบัน'!$A$5:$CL$846,27,0),2)</f>
        <v>0</v>
      </c>
      <c r="AC108" s="104">
        <f>ROUND(VLOOKUP($B108,'[4]3.ข้อมูลงบทดลองปัจจุบัน'!$A$5:$CL$846,28,0),2)</f>
        <v>48360.77</v>
      </c>
      <c r="AD108" s="104">
        <f>ROUND(VLOOKUP($B108,'[4]3.ข้อมูลงบทดลองปัจจุบัน'!$A$5:$CL$846,29,0),2)</f>
        <v>0</v>
      </c>
      <c r="AE108" s="104">
        <f>ROUND(VLOOKUP($B108,'[4]3.ข้อมูลงบทดลองปัจจุบัน'!$A$5:$CL$846,30,0),2)</f>
        <v>91621</v>
      </c>
      <c r="AF108" s="104">
        <f>ROUND(VLOOKUP($B108,'[4]3.ข้อมูลงบทดลองปัจจุบัน'!$A$5:$CL$846,31,0),2)</f>
        <v>0</v>
      </c>
      <c r="AG108" s="104">
        <f>ROUND(VLOOKUP($B108,'[4]3.ข้อมูลงบทดลองปัจจุบัน'!$A$5:$CL$846,32,0),2)</f>
        <v>75948</v>
      </c>
      <c r="AH108" s="104">
        <f>ROUND(VLOOKUP($B108,'[4]3.ข้อมูลงบทดลองปัจจุบัน'!$A$5:$CL$846,33,0),2)</f>
        <v>12090</v>
      </c>
      <c r="AI108" s="104">
        <f>ROUND(VLOOKUP($B108,'[4]3.ข้อมูลงบทดลองปัจจุบัน'!$A$5:$CL$846,34,0),2)</f>
        <v>69983.539999999994</v>
      </c>
      <c r="AJ108" s="104">
        <f>ROUND(VLOOKUP($B108,'[4]3.ข้อมูลงบทดลองปัจจุบัน'!$A$5:$CL$846,35,0),2)</f>
        <v>87404</v>
      </c>
      <c r="AK108" s="104">
        <f>ROUND(VLOOKUP($B108,'[4]3.ข้อมูลงบทดลองปัจจุบัน'!$A$5:$CL$846,36,0),2)</f>
        <v>21435</v>
      </c>
      <c r="AL108" s="104">
        <f>ROUND(VLOOKUP($B108,'[4]3.ข้อมูลงบทดลองปัจจุบัน'!$A$5:$CL$846,37,0),2)</f>
        <v>2007907.52</v>
      </c>
      <c r="AM108" s="104">
        <f>ROUND(VLOOKUP($B108,'[4]3.ข้อมูลงบทดลองปัจจุบัน'!$A$5:$CL$846,38,0),2)</f>
        <v>48940</v>
      </c>
      <c r="AN108" s="104">
        <f>ROUND(VLOOKUP($B108,'[4]3.ข้อมูลงบทดลองปัจจุบัน'!$A$5:$CL$846,39,0),2)</f>
        <v>43640</v>
      </c>
      <c r="AO108" s="104">
        <f>ROUND(VLOOKUP($B108,'[4]3.ข้อมูลงบทดลองปัจจุบัน'!$A$5:$CL$846,40,0),2)</f>
        <v>224593.8</v>
      </c>
      <c r="AP108" s="104">
        <f>ROUND(VLOOKUP($B108,'[4]3.ข้อมูลงบทดลองปัจจุบัน'!$A$5:$CL$846,41,0),2)</f>
        <v>92377.36</v>
      </c>
      <c r="AQ108" s="104">
        <f>ROUND(VLOOKUP($B108,'[4]3.ข้อมูลงบทดลองปัจจุบัน'!$A$5:$CL$846,42,0),2)</f>
        <v>34158</v>
      </c>
      <c r="AR108" s="104">
        <f>ROUND(VLOOKUP($B108,'[4]3.ข้อมูลงบทดลองปัจจุบัน'!$A$5:$CL$846,43,0),2)</f>
        <v>5000</v>
      </c>
      <c r="AS108" s="104">
        <f>ROUND(VLOOKUP($B108,'[4]3.ข้อมูลงบทดลองปัจจุบัน'!$A$5:$CL$846,44,0),2)</f>
        <v>504512</v>
      </c>
      <c r="AT108" s="104">
        <f>ROUND(VLOOKUP($B108,'[4]3.ข้อมูลงบทดลองปัจจุบัน'!$A$5:$CL$846,45,0),2)</f>
        <v>29500</v>
      </c>
      <c r="AU108" s="104">
        <f>ROUND(VLOOKUP($B108,'[4]3.ข้อมูลงบทดลองปัจจุบัน'!$A$5:$CL$846,46,0),2)</f>
        <v>6608</v>
      </c>
      <c r="AV108" s="104">
        <f>ROUND(VLOOKUP($B108,'[4]3.ข้อมูลงบทดลองปัจจุบัน'!$A$5:$CL$846,47,0),2)</f>
        <v>52594</v>
      </c>
      <c r="AW108" s="104">
        <f>ROUND(VLOOKUP($B108,'[4]3.ข้อมูลงบทดลองปัจจุบัน'!$A$5:$CL$846,48,0),2)</f>
        <v>0</v>
      </c>
      <c r="AX108" s="104">
        <f>ROUND(VLOOKUP($B108,'[4]3.ข้อมูลงบทดลองปัจจุบัน'!$A$5:$CL$846,49,0),2)</f>
        <v>6370</v>
      </c>
      <c r="AY108" s="104">
        <f>ROUND(VLOOKUP($B108,'[4]3.ข้อมูลงบทดลองปัจจุบัน'!$A$5:$CL$846,50,0),2)</f>
        <v>6080</v>
      </c>
      <c r="AZ108" s="104">
        <f>ROUND(VLOOKUP($B108,'[4]3.ข้อมูลงบทดลองปัจจุบัน'!$A$5:$CL$846,51,0),2)</f>
        <v>113273.28</v>
      </c>
      <c r="BA108" s="104">
        <f>ROUND(VLOOKUP($B108,'[4]3.ข้อมูลงบทดลองปัจจุบัน'!$A$5:$CL$846,52,0),2)</f>
        <v>20832</v>
      </c>
      <c r="BB108" s="104">
        <f>ROUND(VLOOKUP($B108,'[4]3.ข้อมูลงบทดลองปัจจุบัน'!$A$5:$CL$846,53,0),2)</f>
        <v>605036.44999999995</v>
      </c>
      <c r="BC108" s="104">
        <f>ROUND(VLOOKUP($B108,'[4]3.ข้อมูลงบทดลองปัจจุบัน'!$A$5:$CL$846,54,0),2)</f>
        <v>28698</v>
      </c>
      <c r="BD108" s="104">
        <f>ROUND(VLOOKUP($B108,'[4]3.ข้อมูลงบทดลองปัจจุบัน'!$A$5:$CL$846,55,0),2)</f>
        <v>658790.34</v>
      </c>
      <c r="BE108" s="104">
        <f>ROUND(VLOOKUP($B108,'[4]3.ข้อมูลงบทดลองปัจจุบัน'!$A$5:$CL$846,56,0),2)</f>
        <v>120053</v>
      </c>
      <c r="BF108" s="104">
        <f>ROUND(VLOOKUP($B108,'[4]3.ข้อมูลงบทดลองปัจจุบัน'!$A$5:$CL$846,57,0),2)</f>
        <v>43070</v>
      </c>
      <c r="BG108" s="104">
        <f>ROUND(VLOOKUP($B108,'[4]3.ข้อมูลงบทดลองปัจจุบัน'!$A$5:$CL$846,58,0),2)</f>
        <v>59874.080000000002</v>
      </c>
      <c r="BH108" s="104">
        <f>ROUND(VLOOKUP($B108,'[4]3.ข้อมูลงบทดลองปัจจุบัน'!$A$5:$CL$846,59,0),2)</f>
        <v>864917.11</v>
      </c>
      <c r="BI108" s="104">
        <f>ROUND(VLOOKUP($B108,'[4]3.ข้อมูลงบทดลองปัจจุบัน'!$A$5:$CL$846,60,0),2)</f>
        <v>27800</v>
      </c>
      <c r="BJ108" s="104">
        <f>ROUND(VLOOKUP($B108,'[4]3.ข้อมูลงบทดลองปัจจุบัน'!$A$5:$CL$846,61,0),2)</f>
        <v>17808</v>
      </c>
      <c r="BK108" s="104">
        <f>ROUND(VLOOKUP($B108,'[4]3.ข้อมูลงบทดลองปัจจุบัน'!$A$5:$CL$846,62,0),2)</f>
        <v>10500</v>
      </c>
      <c r="BL108" s="104">
        <f>ROUND(VLOOKUP($B108,'[4]3.ข้อมูลงบทดลองปัจจุบัน'!$A$5:$CL$846,63,0),2)</f>
        <v>132000</v>
      </c>
      <c r="BM108" s="104">
        <f>ROUND(VLOOKUP($B108,'[4]3.ข้อมูลงบทดลองปัจจุบัน'!$A$5:$CL$846,64,0),2)</f>
        <v>169988</v>
      </c>
      <c r="BN108" s="104">
        <f>ROUND(VLOOKUP($B108,'[4]3.ข้อมูลงบทดลองปัจจุบัน'!$A$5:$CL$846,65,0),2)</f>
        <v>33780</v>
      </c>
      <c r="BO108" s="104">
        <f>ROUND(VLOOKUP($B108,'[4]3.ข้อมูลงบทดลองปัจจุบัน'!$A$5:$CL$846,66,0),2)</f>
        <v>37870</v>
      </c>
      <c r="BP108" s="104">
        <f>ROUND(VLOOKUP($B108,'[4]3.ข้อมูลงบทดลองปัจจุบัน'!$A$5:$CL$846,67,0),2)</f>
        <v>2760</v>
      </c>
      <c r="BQ108" s="104">
        <f>ROUND(VLOOKUP($B108,'[4]3.ข้อมูลงบทดลองปัจจุบัน'!$A$5:$CL$846,68,0),2)</f>
        <v>66512</v>
      </c>
      <c r="BR108" s="104">
        <f>ROUND(VLOOKUP($B108,'[4]3.ข้อมูลงบทดลองปัจจุบัน'!$A$5:$CL$846,69,0),2)</f>
        <v>36998</v>
      </c>
      <c r="BS108" s="104">
        <f>ROUND(VLOOKUP($B108,'[4]3.ข้อมูลงบทดลองปัจจุบัน'!$A$5:$CL$846,70,0),2)</f>
        <v>1933703.55</v>
      </c>
      <c r="BT108" s="104">
        <f>ROUND(VLOOKUP($B108,'[4]3.ข้อมูลงบทดลองปัจจุบัน'!$A$5:$CL$846,71,0),2)</f>
        <v>39072</v>
      </c>
      <c r="BU108" s="104">
        <f>ROUND(VLOOKUP($B108,'[4]3.ข้อมูลงบทดลองปัจจุบัน'!$A$5:$CL$846,72,0),2)</f>
        <v>42914</v>
      </c>
      <c r="BV108" s="104">
        <f>ROUND(VLOOKUP($B108,'[4]3.ข้อมูลงบทดลองปัจจุบัน'!$A$5:$CL$846,73,0),2)</f>
        <v>490293.45</v>
      </c>
      <c r="BW108" s="104">
        <f>ROUND(VLOOKUP($B108,'[4]3.ข้อมูลงบทดลองปัจจุบัน'!$A$5:$CL$846,74,0),2)</f>
        <v>23500</v>
      </c>
      <c r="BX108" s="104">
        <f>ROUND(VLOOKUP($B108,'[4]3.ข้อมูลงบทดลองปัจจุบัน'!$A$5:$CL$846,75,0),2)</f>
        <v>41400</v>
      </c>
      <c r="BY108" s="104">
        <f>ROUND(VLOOKUP($B108,'[4]3.ข้อมูลงบทดลองปัจจุบัน'!$A$5:$CL$846,76,0),2)</f>
        <v>134137.78</v>
      </c>
      <c r="BZ108" s="104">
        <f>ROUND(VLOOKUP($B108,'[4]3.ข้อมูลงบทดลองปัจจุบัน'!$A$5:$CL$846,77,0),2)</f>
        <v>15660</v>
      </c>
      <c r="CA108" s="104">
        <f>ROUND(VLOOKUP($B108,'[4]3.ข้อมูลงบทดลองปัจจุบัน'!$A$5:$CL$846,78,0),2)</f>
        <v>31644</v>
      </c>
      <c r="CB108" s="104">
        <f>ROUND(VLOOKUP($B108,'[4]3.ข้อมูลงบทดลองปัจจุบัน'!$A$5:$CL$846,79,0),2)</f>
        <v>77722</v>
      </c>
      <c r="CC108" s="104">
        <f>ROUND(VLOOKUP($B108,'[4]3.ข้อมูลงบทดลองปัจจุบัน'!$A$5:$CL$846,80,0),2)</f>
        <v>25156</v>
      </c>
      <c r="CD108" s="104">
        <f>ROUND(VLOOKUP($B108,'[4]3.ข้อมูลงบทดลองปัจจุบัน'!$A$5:$CL$846,81,0),2)</f>
        <v>132706</v>
      </c>
      <c r="CE108" s="104">
        <f>ROUND(VLOOKUP($B108,'[4]3.ข้อมูลงบทดลองปัจจุบัน'!$A$5:$CL$846,82,0),2)</f>
        <v>124406</v>
      </c>
      <c r="CF108" s="104">
        <f>ROUND(VLOOKUP($B108,'[4]3.ข้อมูลงบทดลองปัจจุบัน'!$A$5:$CL$846,83,0),2)</f>
        <v>138099.92000000001</v>
      </c>
      <c r="CG108" s="104">
        <f>ROUND(VLOOKUP($B108,'[4]3.ข้อมูลงบทดลองปัจจุบัน'!$A$5:$CL$846,84,0),2)</f>
        <v>20688</v>
      </c>
      <c r="CH108" s="104">
        <f>ROUND(VLOOKUP($B108,'[4]3.ข้อมูลงบทดลองปัจจุบัน'!$A$5:$CL$846,85,0),2)</f>
        <v>19877</v>
      </c>
      <c r="CI108" s="104">
        <f>ROUND(VLOOKUP($B108,'[4]3.ข้อมูลงบทดลองปัจจุบัน'!$A$5:$CL$846,86,0),2)</f>
        <v>115203</v>
      </c>
      <c r="CJ108" s="104">
        <f>ROUND(VLOOKUP($B108,'[4]3.ข้อมูลงบทดลองปัจจุบัน'!$A$5:$CL$846,87,0),2)</f>
        <v>39678.160000000003</v>
      </c>
      <c r="CK108" s="104">
        <f>ROUND(VLOOKUP($B108,'[4]3.ข้อมูลงบทดลองปัจจุบัน'!$A$5:$CL$846,88,0),2)</f>
        <v>1327266.8999999999</v>
      </c>
      <c r="CL108" s="104">
        <f>ROUND(VLOOKUP($B108,'[4]3.ข้อมูลงบทดลองปัจจุบัน'!$A$5:$CL$846,89,0),2)</f>
        <v>117970.88</v>
      </c>
      <c r="CM108" s="104">
        <f>ROUND(VLOOKUP($B108,'[4]3.ข้อมูลงบทดลองปัจจุบัน'!$A$5:$CL$846,90,0),2)</f>
        <v>39528</v>
      </c>
      <c r="CO108" s="97"/>
    </row>
    <row r="109" spans="1:93" x14ac:dyDescent="0.7">
      <c r="A109" s="18" t="s">
        <v>497</v>
      </c>
      <c r="B109" s="18" t="s">
        <v>608</v>
      </c>
      <c r="C109" s="19" t="s">
        <v>609</v>
      </c>
      <c r="D109" s="104">
        <f>ROUND(VLOOKUP($B109,'[4]3.ข้อมูลงบทดลองปัจจุบัน'!$A$5:$CL$846,3,0),2)</f>
        <v>0</v>
      </c>
      <c r="E109" s="104">
        <f>ROUND(VLOOKUP($B109,'[4]3.ข้อมูลงบทดลองปัจจุบัน'!$A$5:$CL$846,4,0),2)</f>
        <v>0</v>
      </c>
      <c r="F109" s="104">
        <f>ROUND(VLOOKUP($B109,'[4]3.ข้อมูลงบทดลองปัจจุบัน'!$A$5:$CL$846,5,0),2)</f>
        <v>0</v>
      </c>
      <c r="G109" s="104">
        <f>ROUND(VLOOKUP($B109,'[4]3.ข้อมูลงบทดลองปัจจุบัน'!$A$5:$CL$846,6,0),2)</f>
        <v>0</v>
      </c>
      <c r="H109" s="104">
        <f>ROUND(VLOOKUP($B109,'[4]3.ข้อมูลงบทดลองปัจจุบัน'!$A$5:$CL$846,7,0),2)</f>
        <v>0</v>
      </c>
      <c r="I109" s="104">
        <f>ROUND(VLOOKUP($B109,'[4]3.ข้อมูลงบทดลองปัจจุบัน'!$A$5:$CL$846,8,0),2)</f>
        <v>0</v>
      </c>
      <c r="J109" s="104">
        <f>ROUND(VLOOKUP($B109,'[4]3.ข้อมูลงบทดลองปัจจุบัน'!$A$5:$CL$846,9,0),2)</f>
        <v>0</v>
      </c>
      <c r="K109" s="104">
        <f>ROUND(VLOOKUP($B109,'[4]3.ข้อมูลงบทดลองปัจจุบัน'!$A$5:$CL$846,10,0),2)</f>
        <v>0</v>
      </c>
      <c r="L109" s="104">
        <f>ROUND(VLOOKUP($B109,'[4]3.ข้อมูลงบทดลองปัจจุบัน'!$A$5:$CL$846,11,0),2)</f>
        <v>0</v>
      </c>
      <c r="M109" s="104">
        <f>ROUND(VLOOKUP($B109,'[4]3.ข้อมูลงบทดลองปัจจุบัน'!$A$5:$CL$846,12,0),2)</f>
        <v>0</v>
      </c>
      <c r="N109" s="104">
        <f>ROUND(VLOOKUP($B109,'[4]3.ข้อมูลงบทดลองปัจจุบัน'!$A$5:$CL$846,13,0),2)</f>
        <v>0</v>
      </c>
      <c r="O109" s="104">
        <f>ROUND(VLOOKUP($B109,'[4]3.ข้อมูลงบทดลองปัจจุบัน'!$A$5:$CL$846,14,0),2)</f>
        <v>0</v>
      </c>
      <c r="P109" s="104">
        <f>ROUND(VLOOKUP($B109,'[4]3.ข้อมูลงบทดลองปัจจุบัน'!$A$5:$CL$846,15,0),2)</f>
        <v>0</v>
      </c>
      <c r="Q109" s="104">
        <f>ROUND(VLOOKUP($B109,'[4]3.ข้อมูลงบทดลองปัจจุบัน'!$A$5:$CL$846,16,0),2)</f>
        <v>0</v>
      </c>
      <c r="R109" s="104">
        <f>ROUND(VLOOKUP($B109,'[4]3.ข้อมูลงบทดลองปัจจุบัน'!$A$5:$CL$846,17,0),2)</f>
        <v>0</v>
      </c>
      <c r="S109" s="104">
        <f>ROUND(VLOOKUP($B109,'[4]3.ข้อมูลงบทดลองปัจจุบัน'!$A$5:$CL$846,18,0),2)</f>
        <v>170275</v>
      </c>
      <c r="T109" s="104">
        <f>ROUND(VLOOKUP($B109,'[4]3.ข้อมูลงบทดลองปัจจุบัน'!$A$5:$CL$846,19,0),2)</f>
        <v>0</v>
      </c>
      <c r="U109" s="104">
        <f>ROUND(VLOOKUP($B109,'[4]3.ข้อมูลงบทดลองปัจจุบัน'!$A$5:$CL$846,20,0),2)</f>
        <v>0</v>
      </c>
      <c r="V109" s="104">
        <f>ROUND(VLOOKUP($B109,'[4]3.ข้อมูลงบทดลองปัจจุบัน'!$A$5:$CL$846,21,0),2)</f>
        <v>0</v>
      </c>
      <c r="W109" s="104">
        <f>ROUND(VLOOKUP($B109,'[4]3.ข้อมูลงบทดลองปัจจุบัน'!$A$5:$CL$846,22,0),2)</f>
        <v>0</v>
      </c>
      <c r="X109" s="104">
        <f>ROUND(VLOOKUP($B109,'[4]3.ข้อมูลงบทดลองปัจจุบัน'!$A$5:$CL$846,23,0),2)</f>
        <v>0</v>
      </c>
      <c r="Y109" s="104">
        <f>ROUND(VLOOKUP($B109,'[4]3.ข้อมูลงบทดลองปัจจุบัน'!$A$5:$CL$846,24,0),2)</f>
        <v>0</v>
      </c>
      <c r="Z109" s="104">
        <f>ROUND(VLOOKUP($B109,'[4]3.ข้อมูลงบทดลองปัจจุบัน'!$A$5:$CL$846,25,0),2)</f>
        <v>0</v>
      </c>
      <c r="AA109" s="104">
        <f>ROUND(VLOOKUP($B109,'[4]3.ข้อมูลงบทดลองปัจจุบัน'!$A$5:$CL$846,26,0),2)</f>
        <v>0</v>
      </c>
      <c r="AB109" s="104">
        <f>ROUND(VLOOKUP($B109,'[4]3.ข้อมูลงบทดลองปัจจุบัน'!$A$5:$CL$846,27,0),2)</f>
        <v>0</v>
      </c>
      <c r="AC109" s="104">
        <f>ROUND(VLOOKUP($B109,'[4]3.ข้อมูลงบทดลองปัจจุบัน'!$A$5:$CL$846,28,0),2)</f>
        <v>0</v>
      </c>
      <c r="AD109" s="104">
        <f>ROUND(VLOOKUP($B109,'[4]3.ข้อมูลงบทดลองปัจจุบัน'!$A$5:$CL$846,29,0),2)</f>
        <v>0</v>
      </c>
      <c r="AE109" s="104">
        <f>ROUND(VLOOKUP($B109,'[4]3.ข้อมูลงบทดลองปัจจุบัน'!$A$5:$CL$846,30,0),2)</f>
        <v>0</v>
      </c>
      <c r="AF109" s="104">
        <f>ROUND(VLOOKUP($B109,'[4]3.ข้อมูลงบทดลองปัจจุบัน'!$A$5:$CL$846,31,0),2)</f>
        <v>0</v>
      </c>
      <c r="AG109" s="104">
        <f>ROUND(VLOOKUP($B109,'[4]3.ข้อมูลงบทดลองปัจจุบัน'!$A$5:$CL$846,32,0),2)</f>
        <v>0</v>
      </c>
      <c r="AH109" s="104">
        <f>ROUND(VLOOKUP($B109,'[4]3.ข้อมูลงบทดลองปัจจุบัน'!$A$5:$CL$846,33,0),2)</f>
        <v>0</v>
      </c>
      <c r="AI109" s="104">
        <f>ROUND(VLOOKUP($B109,'[4]3.ข้อมูลงบทดลองปัจจุบัน'!$A$5:$CL$846,34,0),2)</f>
        <v>0</v>
      </c>
      <c r="AJ109" s="104">
        <f>ROUND(VLOOKUP($B109,'[4]3.ข้อมูลงบทดลองปัจจุบัน'!$A$5:$CL$846,35,0),2)</f>
        <v>0</v>
      </c>
      <c r="AK109" s="104">
        <f>ROUND(VLOOKUP($B109,'[4]3.ข้อมูลงบทดลองปัจจุบัน'!$A$5:$CL$846,36,0),2)</f>
        <v>0</v>
      </c>
      <c r="AL109" s="104">
        <f>ROUND(VLOOKUP($B109,'[4]3.ข้อมูลงบทดลองปัจจุบัน'!$A$5:$CL$846,37,0),2)</f>
        <v>0</v>
      </c>
      <c r="AM109" s="104">
        <f>ROUND(VLOOKUP($B109,'[4]3.ข้อมูลงบทดลองปัจจุบัน'!$A$5:$CL$846,38,0),2)</f>
        <v>0</v>
      </c>
      <c r="AN109" s="104">
        <f>ROUND(VLOOKUP($B109,'[4]3.ข้อมูลงบทดลองปัจจุบัน'!$A$5:$CL$846,39,0),2)</f>
        <v>0</v>
      </c>
      <c r="AO109" s="104">
        <f>ROUND(VLOOKUP($B109,'[4]3.ข้อมูลงบทดลองปัจจุบัน'!$A$5:$CL$846,40,0),2)</f>
        <v>0</v>
      </c>
      <c r="AP109" s="104">
        <f>ROUND(VLOOKUP($B109,'[4]3.ข้อมูลงบทดลองปัจจุบัน'!$A$5:$CL$846,41,0),2)</f>
        <v>0</v>
      </c>
      <c r="AQ109" s="104">
        <f>ROUND(VLOOKUP($B109,'[4]3.ข้อมูลงบทดลองปัจจุบัน'!$A$5:$CL$846,42,0),2)</f>
        <v>0</v>
      </c>
      <c r="AR109" s="104">
        <f>ROUND(VLOOKUP($B109,'[4]3.ข้อมูลงบทดลองปัจจุบัน'!$A$5:$CL$846,43,0),2)</f>
        <v>0</v>
      </c>
      <c r="AS109" s="104">
        <f>ROUND(VLOOKUP($B109,'[4]3.ข้อมูลงบทดลองปัจจุบัน'!$A$5:$CL$846,44,0),2)</f>
        <v>0</v>
      </c>
      <c r="AT109" s="104">
        <f>ROUND(VLOOKUP($B109,'[4]3.ข้อมูลงบทดลองปัจจุบัน'!$A$5:$CL$846,45,0),2)</f>
        <v>0</v>
      </c>
      <c r="AU109" s="104">
        <f>ROUND(VLOOKUP($B109,'[4]3.ข้อมูลงบทดลองปัจจุบัน'!$A$5:$CL$846,46,0),2)</f>
        <v>0</v>
      </c>
      <c r="AV109" s="104">
        <f>ROUND(VLOOKUP($B109,'[4]3.ข้อมูลงบทดลองปัจจุบัน'!$A$5:$CL$846,47,0),2)</f>
        <v>0</v>
      </c>
      <c r="AW109" s="104">
        <f>ROUND(VLOOKUP($B109,'[4]3.ข้อมูลงบทดลองปัจจุบัน'!$A$5:$CL$846,48,0),2)</f>
        <v>0</v>
      </c>
      <c r="AX109" s="104">
        <f>ROUND(VLOOKUP($B109,'[4]3.ข้อมูลงบทดลองปัจจุบัน'!$A$5:$CL$846,49,0),2)</f>
        <v>0</v>
      </c>
      <c r="AY109" s="104">
        <f>ROUND(VLOOKUP($B109,'[4]3.ข้อมูลงบทดลองปัจจุบัน'!$A$5:$CL$846,50,0),2)</f>
        <v>0</v>
      </c>
      <c r="AZ109" s="104">
        <f>ROUND(VLOOKUP($B109,'[4]3.ข้อมูลงบทดลองปัจจุบัน'!$A$5:$CL$846,51,0),2)</f>
        <v>0</v>
      </c>
      <c r="BA109" s="104">
        <f>ROUND(VLOOKUP($B109,'[4]3.ข้อมูลงบทดลองปัจจุบัน'!$A$5:$CL$846,52,0),2)</f>
        <v>0</v>
      </c>
      <c r="BB109" s="104">
        <f>ROUND(VLOOKUP($B109,'[4]3.ข้อมูลงบทดลองปัจจุบัน'!$A$5:$CL$846,53,0),2)</f>
        <v>75400</v>
      </c>
      <c r="BC109" s="104">
        <f>ROUND(VLOOKUP($B109,'[4]3.ข้อมูลงบทดลองปัจจุบัน'!$A$5:$CL$846,54,0),2)</f>
        <v>0</v>
      </c>
      <c r="BD109" s="104">
        <f>ROUND(VLOOKUP($B109,'[4]3.ข้อมูลงบทดลองปัจจุบัน'!$A$5:$CL$846,55,0),2)</f>
        <v>0</v>
      </c>
      <c r="BE109" s="104">
        <f>ROUND(VLOOKUP($B109,'[4]3.ข้อมูลงบทดลองปัจจุบัน'!$A$5:$CL$846,56,0),2)</f>
        <v>0</v>
      </c>
      <c r="BF109" s="104">
        <f>ROUND(VLOOKUP($B109,'[4]3.ข้อมูลงบทดลองปัจจุบัน'!$A$5:$CL$846,57,0),2)</f>
        <v>0</v>
      </c>
      <c r="BG109" s="104">
        <f>ROUND(VLOOKUP($B109,'[4]3.ข้อมูลงบทดลองปัจจุบัน'!$A$5:$CL$846,58,0),2)</f>
        <v>0</v>
      </c>
      <c r="BH109" s="104">
        <f>ROUND(VLOOKUP($B109,'[4]3.ข้อมูลงบทดลองปัจจุบัน'!$A$5:$CL$846,59,0),2)</f>
        <v>0</v>
      </c>
      <c r="BI109" s="104">
        <f>ROUND(VLOOKUP($B109,'[4]3.ข้อมูลงบทดลองปัจจุบัน'!$A$5:$CL$846,60,0),2)</f>
        <v>0</v>
      </c>
      <c r="BJ109" s="104">
        <f>ROUND(VLOOKUP($B109,'[4]3.ข้อมูลงบทดลองปัจจุบัน'!$A$5:$CL$846,61,0),2)</f>
        <v>0</v>
      </c>
      <c r="BK109" s="104">
        <f>ROUND(VLOOKUP($B109,'[4]3.ข้อมูลงบทดลองปัจจุบัน'!$A$5:$CL$846,62,0),2)</f>
        <v>0</v>
      </c>
      <c r="BL109" s="104">
        <f>ROUND(VLOOKUP($B109,'[4]3.ข้อมูลงบทดลองปัจจุบัน'!$A$5:$CL$846,63,0),2)</f>
        <v>0</v>
      </c>
      <c r="BM109" s="104">
        <f>ROUND(VLOOKUP($B109,'[4]3.ข้อมูลงบทดลองปัจจุบัน'!$A$5:$CL$846,64,0),2)</f>
        <v>0</v>
      </c>
      <c r="BN109" s="104">
        <f>ROUND(VLOOKUP($B109,'[4]3.ข้อมูลงบทดลองปัจจุบัน'!$A$5:$CL$846,65,0),2)</f>
        <v>0</v>
      </c>
      <c r="BO109" s="104">
        <f>ROUND(VLOOKUP($B109,'[4]3.ข้อมูลงบทดลองปัจจุบัน'!$A$5:$CL$846,66,0),2)</f>
        <v>0</v>
      </c>
      <c r="BP109" s="104">
        <f>ROUND(VLOOKUP($B109,'[4]3.ข้อมูลงบทดลองปัจจุบัน'!$A$5:$CL$846,67,0),2)</f>
        <v>0</v>
      </c>
      <c r="BQ109" s="104">
        <f>ROUND(VLOOKUP($B109,'[4]3.ข้อมูลงบทดลองปัจจุบัน'!$A$5:$CL$846,68,0),2)</f>
        <v>0</v>
      </c>
      <c r="BR109" s="104">
        <f>ROUND(VLOOKUP($B109,'[4]3.ข้อมูลงบทดลองปัจจุบัน'!$A$5:$CL$846,69,0),2)</f>
        <v>0</v>
      </c>
      <c r="BS109" s="104">
        <f>ROUND(VLOOKUP($B109,'[4]3.ข้อมูลงบทดลองปัจจุบัน'!$A$5:$CL$846,70,0),2)</f>
        <v>0</v>
      </c>
      <c r="BT109" s="104">
        <f>ROUND(VLOOKUP($B109,'[4]3.ข้อมูลงบทดลองปัจจุบัน'!$A$5:$CL$846,71,0),2)</f>
        <v>0</v>
      </c>
      <c r="BU109" s="104">
        <f>ROUND(VLOOKUP($B109,'[4]3.ข้อมูลงบทดลองปัจจุบัน'!$A$5:$CL$846,72,0),2)</f>
        <v>0</v>
      </c>
      <c r="BV109" s="104">
        <f>ROUND(VLOOKUP($B109,'[4]3.ข้อมูลงบทดลองปัจจุบัน'!$A$5:$CL$846,73,0),2)</f>
        <v>0</v>
      </c>
      <c r="BW109" s="104">
        <f>ROUND(VLOOKUP($B109,'[4]3.ข้อมูลงบทดลองปัจจุบัน'!$A$5:$CL$846,74,0),2)</f>
        <v>0</v>
      </c>
      <c r="BX109" s="104">
        <f>ROUND(VLOOKUP($B109,'[4]3.ข้อมูลงบทดลองปัจจุบัน'!$A$5:$CL$846,75,0),2)</f>
        <v>0</v>
      </c>
      <c r="BY109" s="104">
        <f>ROUND(VLOOKUP($B109,'[4]3.ข้อมูลงบทดลองปัจจุบัน'!$A$5:$CL$846,76,0),2)</f>
        <v>0</v>
      </c>
      <c r="BZ109" s="104">
        <f>ROUND(VLOOKUP($B109,'[4]3.ข้อมูลงบทดลองปัจจุบัน'!$A$5:$CL$846,77,0),2)</f>
        <v>0</v>
      </c>
      <c r="CA109" s="104">
        <f>ROUND(VLOOKUP($B109,'[4]3.ข้อมูลงบทดลองปัจจุบัน'!$A$5:$CL$846,78,0),2)</f>
        <v>0</v>
      </c>
      <c r="CB109" s="104">
        <f>ROUND(VLOOKUP($B109,'[4]3.ข้อมูลงบทดลองปัจจุบัน'!$A$5:$CL$846,79,0),2)</f>
        <v>0</v>
      </c>
      <c r="CC109" s="104">
        <f>ROUND(VLOOKUP($B109,'[4]3.ข้อมูลงบทดลองปัจจุบัน'!$A$5:$CL$846,80,0),2)</f>
        <v>0</v>
      </c>
      <c r="CD109" s="104">
        <f>ROUND(VLOOKUP($B109,'[4]3.ข้อมูลงบทดลองปัจจุบัน'!$A$5:$CL$846,81,0),2)</f>
        <v>0</v>
      </c>
      <c r="CE109" s="104">
        <f>ROUND(VLOOKUP($B109,'[4]3.ข้อมูลงบทดลองปัจจุบัน'!$A$5:$CL$846,82,0),2)</f>
        <v>0</v>
      </c>
      <c r="CF109" s="104">
        <f>ROUND(VLOOKUP($B109,'[4]3.ข้อมูลงบทดลองปัจจุบัน'!$A$5:$CL$846,83,0),2)</f>
        <v>0</v>
      </c>
      <c r="CG109" s="104">
        <f>ROUND(VLOOKUP($B109,'[4]3.ข้อมูลงบทดลองปัจจุบัน'!$A$5:$CL$846,84,0),2)</f>
        <v>0</v>
      </c>
      <c r="CH109" s="104">
        <f>ROUND(VLOOKUP($B109,'[4]3.ข้อมูลงบทดลองปัจจุบัน'!$A$5:$CL$846,85,0),2)</f>
        <v>0</v>
      </c>
      <c r="CI109" s="104">
        <f>ROUND(VLOOKUP($B109,'[4]3.ข้อมูลงบทดลองปัจจุบัน'!$A$5:$CL$846,86,0),2)</f>
        <v>0</v>
      </c>
      <c r="CJ109" s="104">
        <f>ROUND(VLOOKUP($B109,'[4]3.ข้อมูลงบทดลองปัจจุบัน'!$A$5:$CL$846,87,0),2)</f>
        <v>0</v>
      </c>
      <c r="CK109" s="104">
        <f>ROUND(VLOOKUP($B109,'[4]3.ข้อมูลงบทดลองปัจจุบัน'!$A$5:$CL$846,88,0),2)</f>
        <v>0</v>
      </c>
      <c r="CL109" s="104">
        <f>ROUND(VLOOKUP($B109,'[4]3.ข้อมูลงบทดลองปัจจุบัน'!$A$5:$CL$846,89,0),2)</f>
        <v>0</v>
      </c>
      <c r="CM109" s="104">
        <f>ROUND(VLOOKUP($B109,'[4]3.ข้อมูลงบทดลองปัจจุบัน'!$A$5:$CL$846,90,0),2)</f>
        <v>0</v>
      </c>
      <c r="CO109" s="97"/>
    </row>
    <row r="110" spans="1:93" x14ac:dyDescent="0.7">
      <c r="A110" s="18" t="s">
        <v>497</v>
      </c>
      <c r="B110" s="18" t="s">
        <v>610</v>
      </c>
      <c r="C110" s="19" t="s">
        <v>611</v>
      </c>
      <c r="D110" s="104">
        <f>ROUND(VLOOKUP($B110,'[4]3.ข้อมูลงบทดลองปัจจุบัน'!$A$5:$CL$846,3,0),2)</f>
        <v>0</v>
      </c>
      <c r="E110" s="104">
        <f>ROUND(VLOOKUP($B110,'[4]3.ข้อมูลงบทดลองปัจจุบัน'!$A$5:$CL$846,4,0),2)</f>
        <v>0</v>
      </c>
      <c r="F110" s="104">
        <f>ROUND(VLOOKUP($B110,'[4]3.ข้อมูลงบทดลองปัจจุบัน'!$A$5:$CL$846,5,0),2)</f>
        <v>0</v>
      </c>
      <c r="G110" s="104">
        <f>ROUND(VLOOKUP($B110,'[4]3.ข้อมูลงบทดลองปัจจุบัน'!$A$5:$CL$846,6,0),2)</f>
        <v>0</v>
      </c>
      <c r="H110" s="104">
        <f>ROUND(VLOOKUP($B110,'[4]3.ข้อมูลงบทดลองปัจจุบัน'!$A$5:$CL$846,7,0),2)</f>
        <v>0</v>
      </c>
      <c r="I110" s="104">
        <f>ROUND(VLOOKUP($B110,'[4]3.ข้อมูลงบทดลองปัจจุบัน'!$A$5:$CL$846,8,0),2)</f>
        <v>0</v>
      </c>
      <c r="J110" s="104">
        <f>ROUND(VLOOKUP($B110,'[4]3.ข้อมูลงบทดลองปัจจุบัน'!$A$5:$CL$846,9,0),2)</f>
        <v>0</v>
      </c>
      <c r="K110" s="104">
        <f>ROUND(VLOOKUP($B110,'[4]3.ข้อมูลงบทดลองปัจจุบัน'!$A$5:$CL$846,10,0),2)</f>
        <v>0</v>
      </c>
      <c r="L110" s="104">
        <f>ROUND(VLOOKUP($B110,'[4]3.ข้อมูลงบทดลองปัจจุบัน'!$A$5:$CL$846,11,0),2)</f>
        <v>0</v>
      </c>
      <c r="M110" s="104">
        <f>ROUND(VLOOKUP($B110,'[4]3.ข้อมูลงบทดลองปัจจุบัน'!$A$5:$CL$846,12,0),2)</f>
        <v>0</v>
      </c>
      <c r="N110" s="104">
        <f>ROUND(VLOOKUP($B110,'[4]3.ข้อมูลงบทดลองปัจจุบัน'!$A$5:$CL$846,13,0),2)</f>
        <v>0</v>
      </c>
      <c r="O110" s="104">
        <f>ROUND(VLOOKUP($B110,'[4]3.ข้อมูลงบทดลองปัจจุบัน'!$A$5:$CL$846,14,0),2)</f>
        <v>0</v>
      </c>
      <c r="P110" s="104">
        <f>ROUND(VLOOKUP($B110,'[4]3.ข้อมูลงบทดลองปัจจุบัน'!$A$5:$CL$846,15,0),2)</f>
        <v>0</v>
      </c>
      <c r="Q110" s="104">
        <f>ROUND(VLOOKUP($B110,'[4]3.ข้อมูลงบทดลองปัจจุบัน'!$A$5:$CL$846,16,0),2)</f>
        <v>0</v>
      </c>
      <c r="R110" s="104">
        <f>ROUND(VLOOKUP($B110,'[4]3.ข้อมูลงบทดลองปัจจุบัน'!$A$5:$CL$846,17,0),2)</f>
        <v>0</v>
      </c>
      <c r="S110" s="104">
        <f>ROUND(VLOOKUP($B110,'[4]3.ข้อมูลงบทดลองปัจจุบัน'!$A$5:$CL$846,18,0),2)</f>
        <v>4200</v>
      </c>
      <c r="T110" s="104">
        <f>ROUND(VLOOKUP($B110,'[4]3.ข้อมูลงบทดลองปัจจุบัน'!$A$5:$CL$846,19,0),2)</f>
        <v>0</v>
      </c>
      <c r="U110" s="104">
        <f>ROUND(VLOOKUP($B110,'[4]3.ข้อมูลงบทดลองปัจจุบัน'!$A$5:$CL$846,20,0),2)</f>
        <v>0</v>
      </c>
      <c r="V110" s="104">
        <f>ROUND(VLOOKUP($B110,'[4]3.ข้อมูลงบทดลองปัจจุบัน'!$A$5:$CL$846,21,0),2)</f>
        <v>0</v>
      </c>
      <c r="W110" s="104">
        <f>ROUND(VLOOKUP($B110,'[4]3.ข้อมูลงบทดลองปัจจุบัน'!$A$5:$CL$846,22,0),2)</f>
        <v>0</v>
      </c>
      <c r="X110" s="104">
        <f>ROUND(VLOOKUP($B110,'[4]3.ข้อมูลงบทดลองปัจจุบัน'!$A$5:$CL$846,23,0),2)</f>
        <v>0</v>
      </c>
      <c r="Y110" s="104">
        <f>ROUND(VLOOKUP($B110,'[4]3.ข้อมูลงบทดลองปัจจุบัน'!$A$5:$CL$846,24,0),2)</f>
        <v>0</v>
      </c>
      <c r="Z110" s="104">
        <f>ROUND(VLOOKUP($B110,'[4]3.ข้อมูลงบทดลองปัจจุบัน'!$A$5:$CL$846,25,0),2)</f>
        <v>0</v>
      </c>
      <c r="AA110" s="104">
        <f>ROUND(VLOOKUP($B110,'[4]3.ข้อมูลงบทดลองปัจจุบัน'!$A$5:$CL$846,26,0),2)</f>
        <v>0</v>
      </c>
      <c r="AB110" s="104">
        <f>ROUND(VLOOKUP($B110,'[4]3.ข้อมูลงบทดลองปัจจุบัน'!$A$5:$CL$846,27,0),2)</f>
        <v>0</v>
      </c>
      <c r="AC110" s="104">
        <f>ROUND(VLOOKUP($B110,'[4]3.ข้อมูลงบทดลองปัจจุบัน'!$A$5:$CL$846,28,0),2)</f>
        <v>0</v>
      </c>
      <c r="AD110" s="104">
        <f>ROUND(VLOOKUP($B110,'[4]3.ข้อมูลงบทดลองปัจจุบัน'!$A$5:$CL$846,29,0),2)</f>
        <v>0</v>
      </c>
      <c r="AE110" s="104">
        <f>ROUND(VLOOKUP($B110,'[4]3.ข้อมูลงบทดลองปัจจุบัน'!$A$5:$CL$846,30,0),2)</f>
        <v>0</v>
      </c>
      <c r="AF110" s="104">
        <f>ROUND(VLOOKUP($B110,'[4]3.ข้อมูลงบทดลองปัจจุบัน'!$A$5:$CL$846,31,0),2)</f>
        <v>0</v>
      </c>
      <c r="AG110" s="104">
        <f>ROUND(VLOOKUP($B110,'[4]3.ข้อมูลงบทดลองปัจจุบัน'!$A$5:$CL$846,32,0),2)</f>
        <v>0</v>
      </c>
      <c r="AH110" s="104">
        <f>ROUND(VLOOKUP($B110,'[4]3.ข้อมูลงบทดลองปัจจุบัน'!$A$5:$CL$846,33,0),2)</f>
        <v>0</v>
      </c>
      <c r="AI110" s="104">
        <f>ROUND(VLOOKUP($B110,'[4]3.ข้อมูลงบทดลองปัจจุบัน'!$A$5:$CL$846,34,0),2)</f>
        <v>0</v>
      </c>
      <c r="AJ110" s="104">
        <f>ROUND(VLOOKUP($B110,'[4]3.ข้อมูลงบทดลองปัจจุบัน'!$A$5:$CL$846,35,0),2)</f>
        <v>0</v>
      </c>
      <c r="AK110" s="104">
        <f>ROUND(VLOOKUP($B110,'[4]3.ข้อมูลงบทดลองปัจจุบัน'!$A$5:$CL$846,36,0),2)</f>
        <v>0</v>
      </c>
      <c r="AL110" s="104">
        <f>ROUND(VLOOKUP($B110,'[4]3.ข้อมูลงบทดลองปัจจุบัน'!$A$5:$CL$846,37,0),2)</f>
        <v>0</v>
      </c>
      <c r="AM110" s="104">
        <f>ROUND(VLOOKUP($B110,'[4]3.ข้อมูลงบทดลองปัจจุบัน'!$A$5:$CL$846,38,0),2)</f>
        <v>0</v>
      </c>
      <c r="AN110" s="104">
        <f>ROUND(VLOOKUP($B110,'[4]3.ข้อมูลงบทดลองปัจจุบัน'!$A$5:$CL$846,39,0),2)</f>
        <v>0</v>
      </c>
      <c r="AO110" s="104">
        <f>ROUND(VLOOKUP($B110,'[4]3.ข้อมูลงบทดลองปัจจุบัน'!$A$5:$CL$846,40,0),2)</f>
        <v>0</v>
      </c>
      <c r="AP110" s="104">
        <f>ROUND(VLOOKUP($B110,'[4]3.ข้อมูลงบทดลองปัจจุบัน'!$A$5:$CL$846,41,0),2)</f>
        <v>0</v>
      </c>
      <c r="AQ110" s="104">
        <f>ROUND(VLOOKUP($B110,'[4]3.ข้อมูลงบทดลองปัจจุบัน'!$A$5:$CL$846,42,0),2)</f>
        <v>0</v>
      </c>
      <c r="AR110" s="104">
        <f>ROUND(VLOOKUP($B110,'[4]3.ข้อมูลงบทดลองปัจจุบัน'!$A$5:$CL$846,43,0),2)</f>
        <v>0</v>
      </c>
      <c r="AS110" s="104">
        <f>ROUND(VLOOKUP($B110,'[4]3.ข้อมูลงบทดลองปัจจุบัน'!$A$5:$CL$846,44,0),2)</f>
        <v>6224</v>
      </c>
      <c r="AT110" s="104">
        <f>ROUND(VLOOKUP($B110,'[4]3.ข้อมูลงบทดลองปัจจุบัน'!$A$5:$CL$846,45,0),2)</f>
        <v>59400</v>
      </c>
      <c r="AU110" s="104">
        <f>ROUND(VLOOKUP($B110,'[4]3.ข้อมูลงบทดลองปัจจุบัน'!$A$5:$CL$846,46,0),2)</f>
        <v>0</v>
      </c>
      <c r="AV110" s="104">
        <f>ROUND(VLOOKUP($B110,'[4]3.ข้อมูลงบทดลองปัจจุบัน'!$A$5:$CL$846,47,0),2)</f>
        <v>0</v>
      </c>
      <c r="AW110" s="104">
        <f>ROUND(VLOOKUP($B110,'[4]3.ข้อมูลงบทดลองปัจจุบัน'!$A$5:$CL$846,48,0),2)</f>
        <v>0</v>
      </c>
      <c r="AX110" s="104">
        <f>ROUND(VLOOKUP($B110,'[4]3.ข้อมูลงบทดลองปัจจุบัน'!$A$5:$CL$846,49,0),2)</f>
        <v>0</v>
      </c>
      <c r="AY110" s="104">
        <f>ROUND(VLOOKUP($B110,'[4]3.ข้อมูลงบทดลองปัจจุบัน'!$A$5:$CL$846,50,0),2)</f>
        <v>0</v>
      </c>
      <c r="AZ110" s="104">
        <f>ROUND(VLOOKUP($B110,'[4]3.ข้อมูลงบทดลองปัจจุบัน'!$A$5:$CL$846,51,0),2)</f>
        <v>0</v>
      </c>
      <c r="BA110" s="104">
        <f>ROUND(VLOOKUP($B110,'[4]3.ข้อมูลงบทดลองปัจจุบัน'!$A$5:$CL$846,52,0),2)</f>
        <v>0</v>
      </c>
      <c r="BB110" s="104">
        <f>ROUND(VLOOKUP($B110,'[4]3.ข้อมูลงบทดลองปัจจุบัน'!$A$5:$CL$846,53,0),2)</f>
        <v>0</v>
      </c>
      <c r="BC110" s="104">
        <f>ROUND(VLOOKUP($B110,'[4]3.ข้อมูลงบทดลองปัจจุบัน'!$A$5:$CL$846,54,0),2)</f>
        <v>0</v>
      </c>
      <c r="BD110" s="104">
        <f>ROUND(VLOOKUP($B110,'[4]3.ข้อมูลงบทดลองปัจจุบัน'!$A$5:$CL$846,55,0),2)</f>
        <v>0</v>
      </c>
      <c r="BE110" s="104">
        <f>ROUND(VLOOKUP($B110,'[4]3.ข้อมูลงบทดลองปัจจุบัน'!$A$5:$CL$846,56,0),2)</f>
        <v>0</v>
      </c>
      <c r="BF110" s="104">
        <f>ROUND(VLOOKUP($B110,'[4]3.ข้อมูลงบทดลองปัจจุบัน'!$A$5:$CL$846,57,0),2)</f>
        <v>0</v>
      </c>
      <c r="BG110" s="104">
        <f>ROUND(VLOOKUP($B110,'[4]3.ข้อมูลงบทดลองปัจจุบัน'!$A$5:$CL$846,58,0),2)</f>
        <v>0</v>
      </c>
      <c r="BH110" s="104">
        <f>ROUND(VLOOKUP($B110,'[4]3.ข้อมูลงบทดลองปัจจุบัน'!$A$5:$CL$846,59,0),2)</f>
        <v>0</v>
      </c>
      <c r="BI110" s="104">
        <f>ROUND(VLOOKUP($B110,'[4]3.ข้อมูลงบทดลองปัจจุบัน'!$A$5:$CL$846,60,0),2)</f>
        <v>0</v>
      </c>
      <c r="BJ110" s="104">
        <f>ROUND(VLOOKUP($B110,'[4]3.ข้อมูลงบทดลองปัจจุบัน'!$A$5:$CL$846,61,0),2)</f>
        <v>0</v>
      </c>
      <c r="BK110" s="104">
        <f>ROUND(VLOOKUP($B110,'[4]3.ข้อมูลงบทดลองปัจจุบัน'!$A$5:$CL$846,62,0),2)</f>
        <v>0</v>
      </c>
      <c r="BL110" s="104">
        <f>ROUND(VLOOKUP($B110,'[4]3.ข้อมูลงบทดลองปัจจุบัน'!$A$5:$CL$846,63,0),2)</f>
        <v>0</v>
      </c>
      <c r="BM110" s="104">
        <f>ROUND(VLOOKUP($B110,'[4]3.ข้อมูลงบทดลองปัจจุบัน'!$A$5:$CL$846,64,0),2)</f>
        <v>50000</v>
      </c>
      <c r="BN110" s="104">
        <f>ROUND(VLOOKUP($B110,'[4]3.ข้อมูลงบทดลองปัจจุบัน'!$A$5:$CL$846,65,0),2)</f>
        <v>0</v>
      </c>
      <c r="BO110" s="104">
        <f>ROUND(VLOOKUP($B110,'[4]3.ข้อมูลงบทดลองปัจจุบัน'!$A$5:$CL$846,66,0),2)</f>
        <v>0</v>
      </c>
      <c r="BP110" s="104">
        <f>ROUND(VLOOKUP($B110,'[4]3.ข้อมูลงบทดลองปัจจุบัน'!$A$5:$CL$846,67,0),2)</f>
        <v>0</v>
      </c>
      <c r="BQ110" s="104">
        <f>ROUND(VLOOKUP($B110,'[4]3.ข้อมูลงบทดลองปัจจุบัน'!$A$5:$CL$846,68,0),2)</f>
        <v>0</v>
      </c>
      <c r="BR110" s="104">
        <f>ROUND(VLOOKUP($B110,'[4]3.ข้อมูลงบทดลองปัจจุบัน'!$A$5:$CL$846,69,0),2)</f>
        <v>0</v>
      </c>
      <c r="BS110" s="104">
        <f>ROUND(VLOOKUP($B110,'[4]3.ข้อมูลงบทดลองปัจจุบัน'!$A$5:$CL$846,70,0),2)</f>
        <v>0</v>
      </c>
      <c r="BT110" s="104">
        <f>ROUND(VLOOKUP($B110,'[4]3.ข้อมูลงบทดลองปัจจุบัน'!$A$5:$CL$846,71,0),2)</f>
        <v>0</v>
      </c>
      <c r="BU110" s="104">
        <f>ROUND(VLOOKUP($B110,'[4]3.ข้อมูลงบทดลองปัจจุบัน'!$A$5:$CL$846,72,0),2)</f>
        <v>3060</v>
      </c>
      <c r="BV110" s="104">
        <f>ROUND(VLOOKUP($B110,'[4]3.ข้อมูลงบทดลองปัจจุบัน'!$A$5:$CL$846,73,0),2)</f>
        <v>0</v>
      </c>
      <c r="BW110" s="104">
        <f>ROUND(VLOOKUP($B110,'[4]3.ข้อมูลงบทดลองปัจจุบัน'!$A$5:$CL$846,74,0),2)</f>
        <v>0</v>
      </c>
      <c r="BX110" s="104">
        <f>ROUND(VLOOKUP($B110,'[4]3.ข้อมูลงบทดลองปัจจุบัน'!$A$5:$CL$846,75,0),2)</f>
        <v>0</v>
      </c>
      <c r="BY110" s="104">
        <f>ROUND(VLOOKUP($B110,'[4]3.ข้อมูลงบทดลองปัจจุบัน'!$A$5:$CL$846,76,0),2)</f>
        <v>0</v>
      </c>
      <c r="BZ110" s="104">
        <f>ROUND(VLOOKUP($B110,'[4]3.ข้อมูลงบทดลองปัจจุบัน'!$A$5:$CL$846,77,0),2)</f>
        <v>0</v>
      </c>
      <c r="CA110" s="104">
        <f>ROUND(VLOOKUP($B110,'[4]3.ข้อมูลงบทดลองปัจจุบัน'!$A$5:$CL$846,78,0),2)</f>
        <v>0</v>
      </c>
      <c r="CB110" s="104">
        <f>ROUND(VLOOKUP($B110,'[4]3.ข้อมูลงบทดลองปัจจุบัน'!$A$5:$CL$846,79,0),2)</f>
        <v>0</v>
      </c>
      <c r="CC110" s="104">
        <f>ROUND(VLOOKUP($B110,'[4]3.ข้อมูลงบทดลองปัจจุบัน'!$A$5:$CL$846,80,0),2)</f>
        <v>0</v>
      </c>
      <c r="CD110" s="104">
        <f>ROUND(VLOOKUP($B110,'[4]3.ข้อมูลงบทดลองปัจจุบัน'!$A$5:$CL$846,81,0),2)</f>
        <v>0</v>
      </c>
      <c r="CE110" s="104">
        <f>ROUND(VLOOKUP($B110,'[4]3.ข้อมูลงบทดลองปัจจุบัน'!$A$5:$CL$846,82,0),2)</f>
        <v>0</v>
      </c>
      <c r="CF110" s="104">
        <f>ROUND(VLOOKUP($B110,'[4]3.ข้อมูลงบทดลองปัจจุบัน'!$A$5:$CL$846,83,0),2)</f>
        <v>0</v>
      </c>
      <c r="CG110" s="104">
        <f>ROUND(VLOOKUP($B110,'[4]3.ข้อมูลงบทดลองปัจจุบัน'!$A$5:$CL$846,84,0),2)</f>
        <v>0</v>
      </c>
      <c r="CH110" s="104">
        <f>ROUND(VLOOKUP($B110,'[4]3.ข้อมูลงบทดลองปัจจุบัน'!$A$5:$CL$846,85,0),2)</f>
        <v>0</v>
      </c>
      <c r="CI110" s="104">
        <f>ROUND(VLOOKUP($B110,'[4]3.ข้อมูลงบทดลองปัจจุบัน'!$A$5:$CL$846,86,0),2)</f>
        <v>0</v>
      </c>
      <c r="CJ110" s="104">
        <f>ROUND(VLOOKUP($B110,'[4]3.ข้อมูลงบทดลองปัจจุบัน'!$A$5:$CL$846,87,0),2)</f>
        <v>0</v>
      </c>
      <c r="CK110" s="104">
        <f>ROUND(VLOOKUP($B110,'[4]3.ข้อมูลงบทดลองปัจจุบัน'!$A$5:$CL$846,88,0),2)</f>
        <v>0</v>
      </c>
      <c r="CL110" s="104">
        <f>ROUND(VLOOKUP($B110,'[4]3.ข้อมูลงบทดลองปัจจุบัน'!$A$5:$CL$846,89,0),2)</f>
        <v>3000</v>
      </c>
      <c r="CM110" s="104">
        <f>ROUND(VLOOKUP($B110,'[4]3.ข้อมูลงบทดลองปัจจุบัน'!$A$5:$CL$846,90,0),2)</f>
        <v>0</v>
      </c>
      <c r="CO110" s="97"/>
    </row>
    <row r="111" spans="1:93" x14ac:dyDescent="0.7">
      <c r="A111" s="18" t="s">
        <v>497</v>
      </c>
      <c r="B111" s="18" t="s">
        <v>612</v>
      </c>
      <c r="C111" s="19" t="s">
        <v>613</v>
      </c>
      <c r="D111" s="104">
        <f>ROUND(VLOOKUP($B111,'[4]3.ข้อมูลงบทดลองปัจจุบัน'!$A$5:$CL$846,3,0),2)</f>
        <v>0</v>
      </c>
      <c r="E111" s="104">
        <f>ROUND(VLOOKUP($B111,'[4]3.ข้อมูลงบทดลองปัจจุบัน'!$A$5:$CL$846,4,0),2)</f>
        <v>0</v>
      </c>
      <c r="F111" s="104">
        <f>ROUND(VLOOKUP($B111,'[4]3.ข้อมูลงบทดลองปัจจุบัน'!$A$5:$CL$846,5,0),2)</f>
        <v>0</v>
      </c>
      <c r="G111" s="104">
        <f>ROUND(VLOOKUP($B111,'[4]3.ข้อมูลงบทดลองปัจจุบัน'!$A$5:$CL$846,6,0),2)</f>
        <v>0</v>
      </c>
      <c r="H111" s="104">
        <f>ROUND(VLOOKUP($B111,'[4]3.ข้อมูลงบทดลองปัจจุบัน'!$A$5:$CL$846,7,0),2)</f>
        <v>0</v>
      </c>
      <c r="I111" s="104">
        <f>ROUND(VLOOKUP($B111,'[4]3.ข้อมูลงบทดลองปัจจุบัน'!$A$5:$CL$846,8,0),2)</f>
        <v>0</v>
      </c>
      <c r="J111" s="104">
        <f>ROUND(VLOOKUP($B111,'[4]3.ข้อมูลงบทดลองปัจจุบัน'!$A$5:$CL$846,9,0),2)</f>
        <v>0</v>
      </c>
      <c r="K111" s="104">
        <f>ROUND(VLOOKUP($B111,'[4]3.ข้อมูลงบทดลองปัจจุบัน'!$A$5:$CL$846,10,0),2)</f>
        <v>0</v>
      </c>
      <c r="L111" s="104">
        <f>ROUND(VLOOKUP($B111,'[4]3.ข้อมูลงบทดลองปัจจุบัน'!$A$5:$CL$846,11,0),2)</f>
        <v>0</v>
      </c>
      <c r="M111" s="104">
        <f>ROUND(VLOOKUP($B111,'[4]3.ข้อมูลงบทดลองปัจจุบัน'!$A$5:$CL$846,12,0),2)</f>
        <v>0</v>
      </c>
      <c r="N111" s="104">
        <f>ROUND(VLOOKUP($B111,'[4]3.ข้อมูลงบทดลองปัจจุบัน'!$A$5:$CL$846,13,0),2)</f>
        <v>0</v>
      </c>
      <c r="O111" s="104">
        <f>ROUND(VLOOKUP($B111,'[4]3.ข้อมูลงบทดลองปัจจุบัน'!$A$5:$CL$846,14,0),2)</f>
        <v>0</v>
      </c>
      <c r="P111" s="104">
        <f>ROUND(VLOOKUP($B111,'[4]3.ข้อมูลงบทดลองปัจจุบัน'!$A$5:$CL$846,15,0),2)</f>
        <v>0</v>
      </c>
      <c r="Q111" s="104">
        <f>ROUND(VLOOKUP($B111,'[4]3.ข้อมูลงบทดลองปัจจุบัน'!$A$5:$CL$846,16,0),2)</f>
        <v>0</v>
      </c>
      <c r="R111" s="104">
        <f>ROUND(VLOOKUP($B111,'[4]3.ข้อมูลงบทดลองปัจจุบัน'!$A$5:$CL$846,17,0),2)</f>
        <v>0</v>
      </c>
      <c r="S111" s="104">
        <f>ROUND(VLOOKUP($B111,'[4]3.ข้อมูลงบทดลองปัจจุบัน'!$A$5:$CL$846,18,0),2)</f>
        <v>46630</v>
      </c>
      <c r="T111" s="104">
        <f>ROUND(VLOOKUP($B111,'[4]3.ข้อมูลงบทดลองปัจจุบัน'!$A$5:$CL$846,19,0),2)</f>
        <v>0</v>
      </c>
      <c r="U111" s="104">
        <f>ROUND(VLOOKUP($B111,'[4]3.ข้อมูลงบทดลองปัจจุบัน'!$A$5:$CL$846,20,0),2)</f>
        <v>0</v>
      </c>
      <c r="V111" s="104">
        <f>ROUND(VLOOKUP($B111,'[4]3.ข้อมูลงบทดลองปัจจุบัน'!$A$5:$CL$846,21,0),2)</f>
        <v>0</v>
      </c>
      <c r="W111" s="104">
        <f>ROUND(VLOOKUP($B111,'[4]3.ข้อมูลงบทดลองปัจจุบัน'!$A$5:$CL$846,22,0),2)</f>
        <v>0</v>
      </c>
      <c r="X111" s="104">
        <f>ROUND(VLOOKUP($B111,'[4]3.ข้อมูลงบทดลองปัจจุบัน'!$A$5:$CL$846,23,0),2)</f>
        <v>0</v>
      </c>
      <c r="Y111" s="104">
        <f>ROUND(VLOOKUP($B111,'[4]3.ข้อมูลงบทดลองปัจจุบัน'!$A$5:$CL$846,24,0),2)</f>
        <v>0</v>
      </c>
      <c r="Z111" s="104">
        <f>ROUND(VLOOKUP($B111,'[4]3.ข้อมูลงบทดลองปัจจุบัน'!$A$5:$CL$846,25,0),2)</f>
        <v>0</v>
      </c>
      <c r="AA111" s="104">
        <f>ROUND(VLOOKUP($B111,'[4]3.ข้อมูลงบทดลองปัจจุบัน'!$A$5:$CL$846,26,0),2)</f>
        <v>0</v>
      </c>
      <c r="AB111" s="104">
        <f>ROUND(VLOOKUP($B111,'[4]3.ข้อมูลงบทดลองปัจจุบัน'!$A$5:$CL$846,27,0),2)</f>
        <v>0</v>
      </c>
      <c r="AC111" s="104">
        <f>ROUND(VLOOKUP($B111,'[4]3.ข้อมูลงบทดลองปัจจุบัน'!$A$5:$CL$846,28,0),2)</f>
        <v>0</v>
      </c>
      <c r="AD111" s="104">
        <f>ROUND(VLOOKUP($B111,'[4]3.ข้อมูลงบทดลองปัจจุบัน'!$A$5:$CL$846,29,0),2)</f>
        <v>0</v>
      </c>
      <c r="AE111" s="104">
        <f>ROUND(VLOOKUP($B111,'[4]3.ข้อมูลงบทดลองปัจจุบัน'!$A$5:$CL$846,30,0),2)</f>
        <v>0</v>
      </c>
      <c r="AF111" s="104">
        <f>ROUND(VLOOKUP($B111,'[4]3.ข้อมูลงบทดลองปัจจุบัน'!$A$5:$CL$846,31,0),2)</f>
        <v>0</v>
      </c>
      <c r="AG111" s="104">
        <f>ROUND(VLOOKUP($B111,'[4]3.ข้อมูลงบทดลองปัจจุบัน'!$A$5:$CL$846,32,0),2)</f>
        <v>0</v>
      </c>
      <c r="AH111" s="104">
        <f>ROUND(VLOOKUP($B111,'[4]3.ข้อมูลงบทดลองปัจจุบัน'!$A$5:$CL$846,33,0),2)</f>
        <v>0</v>
      </c>
      <c r="AI111" s="104">
        <f>ROUND(VLOOKUP($B111,'[4]3.ข้อมูลงบทดลองปัจจุบัน'!$A$5:$CL$846,34,0),2)</f>
        <v>0</v>
      </c>
      <c r="AJ111" s="104">
        <f>ROUND(VLOOKUP($B111,'[4]3.ข้อมูลงบทดลองปัจจุบัน'!$A$5:$CL$846,35,0),2)</f>
        <v>0</v>
      </c>
      <c r="AK111" s="104">
        <f>ROUND(VLOOKUP($B111,'[4]3.ข้อมูลงบทดลองปัจจุบัน'!$A$5:$CL$846,36,0),2)</f>
        <v>0</v>
      </c>
      <c r="AL111" s="104">
        <f>ROUND(VLOOKUP($B111,'[4]3.ข้อมูลงบทดลองปัจจุบัน'!$A$5:$CL$846,37,0),2)</f>
        <v>3744</v>
      </c>
      <c r="AM111" s="104">
        <f>ROUND(VLOOKUP($B111,'[4]3.ข้อมูลงบทดลองปัจจุบัน'!$A$5:$CL$846,38,0),2)</f>
        <v>0</v>
      </c>
      <c r="AN111" s="104">
        <f>ROUND(VLOOKUP($B111,'[4]3.ข้อมูลงบทดลองปัจจุบัน'!$A$5:$CL$846,39,0),2)</f>
        <v>0</v>
      </c>
      <c r="AO111" s="104">
        <f>ROUND(VLOOKUP($B111,'[4]3.ข้อมูลงบทดลองปัจจุบัน'!$A$5:$CL$846,40,0),2)</f>
        <v>0</v>
      </c>
      <c r="AP111" s="104">
        <f>ROUND(VLOOKUP($B111,'[4]3.ข้อมูลงบทดลองปัจจุบัน'!$A$5:$CL$846,41,0),2)</f>
        <v>0</v>
      </c>
      <c r="AQ111" s="104">
        <f>ROUND(VLOOKUP($B111,'[4]3.ข้อมูลงบทดลองปัจจุบัน'!$A$5:$CL$846,42,0),2)</f>
        <v>0</v>
      </c>
      <c r="AR111" s="104">
        <f>ROUND(VLOOKUP($B111,'[4]3.ข้อมูลงบทดลองปัจจุบัน'!$A$5:$CL$846,43,0),2)</f>
        <v>0</v>
      </c>
      <c r="AS111" s="104">
        <f>ROUND(VLOOKUP($B111,'[4]3.ข้อมูลงบทดลองปัจจุบัน'!$A$5:$CL$846,44,0),2)</f>
        <v>0</v>
      </c>
      <c r="AT111" s="104">
        <f>ROUND(VLOOKUP($B111,'[4]3.ข้อมูลงบทดลองปัจจุบัน'!$A$5:$CL$846,45,0),2)</f>
        <v>0</v>
      </c>
      <c r="AU111" s="104">
        <f>ROUND(VLOOKUP($B111,'[4]3.ข้อมูลงบทดลองปัจจุบัน'!$A$5:$CL$846,46,0),2)</f>
        <v>0</v>
      </c>
      <c r="AV111" s="104">
        <f>ROUND(VLOOKUP($B111,'[4]3.ข้อมูลงบทดลองปัจจุบัน'!$A$5:$CL$846,47,0),2)</f>
        <v>0</v>
      </c>
      <c r="AW111" s="104">
        <f>ROUND(VLOOKUP($B111,'[4]3.ข้อมูลงบทดลองปัจจุบัน'!$A$5:$CL$846,48,0),2)</f>
        <v>0</v>
      </c>
      <c r="AX111" s="104">
        <f>ROUND(VLOOKUP($B111,'[4]3.ข้อมูลงบทดลองปัจจุบัน'!$A$5:$CL$846,49,0),2)</f>
        <v>0</v>
      </c>
      <c r="AY111" s="104">
        <f>ROUND(VLOOKUP($B111,'[4]3.ข้อมูลงบทดลองปัจจุบัน'!$A$5:$CL$846,50,0),2)</f>
        <v>0</v>
      </c>
      <c r="AZ111" s="104">
        <f>ROUND(VLOOKUP($B111,'[4]3.ข้อมูลงบทดลองปัจจุบัน'!$A$5:$CL$846,51,0),2)</f>
        <v>0</v>
      </c>
      <c r="BA111" s="104">
        <f>ROUND(VLOOKUP($B111,'[4]3.ข้อมูลงบทดลองปัจจุบัน'!$A$5:$CL$846,52,0),2)</f>
        <v>0</v>
      </c>
      <c r="BB111" s="104">
        <f>ROUND(VLOOKUP($B111,'[4]3.ข้อมูลงบทดลองปัจจุบัน'!$A$5:$CL$846,53,0),2)</f>
        <v>0</v>
      </c>
      <c r="BC111" s="104">
        <f>ROUND(VLOOKUP($B111,'[4]3.ข้อมูลงบทดลองปัจจุบัน'!$A$5:$CL$846,54,0),2)</f>
        <v>0</v>
      </c>
      <c r="BD111" s="104">
        <f>ROUND(VLOOKUP($B111,'[4]3.ข้อมูลงบทดลองปัจจุบัน'!$A$5:$CL$846,55,0),2)</f>
        <v>0</v>
      </c>
      <c r="BE111" s="104">
        <f>ROUND(VLOOKUP($B111,'[4]3.ข้อมูลงบทดลองปัจจุบัน'!$A$5:$CL$846,56,0),2)</f>
        <v>0</v>
      </c>
      <c r="BF111" s="104">
        <f>ROUND(VLOOKUP($B111,'[4]3.ข้อมูลงบทดลองปัจจุบัน'!$A$5:$CL$846,57,0),2)</f>
        <v>0</v>
      </c>
      <c r="BG111" s="104">
        <f>ROUND(VLOOKUP($B111,'[4]3.ข้อมูลงบทดลองปัจจุบัน'!$A$5:$CL$846,58,0),2)</f>
        <v>0</v>
      </c>
      <c r="BH111" s="104">
        <f>ROUND(VLOOKUP($B111,'[4]3.ข้อมูลงบทดลองปัจจุบัน'!$A$5:$CL$846,59,0),2)</f>
        <v>0</v>
      </c>
      <c r="BI111" s="104">
        <f>ROUND(VLOOKUP($B111,'[4]3.ข้อมูลงบทดลองปัจจุบัน'!$A$5:$CL$846,60,0),2)</f>
        <v>0</v>
      </c>
      <c r="BJ111" s="104">
        <f>ROUND(VLOOKUP($B111,'[4]3.ข้อมูลงบทดลองปัจจุบัน'!$A$5:$CL$846,61,0),2)</f>
        <v>0</v>
      </c>
      <c r="BK111" s="104">
        <f>ROUND(VLOOKUP($B111,'[4]3.ข้อมูลงบทดลองปัจจุบัน'!$A$5:$CL$846,62,0),2)</f>
        <v>0</v>
      </c>
      <c r="BL111" s="104">
        <f>ROUND(VLOOKUP($B111,'[4]3.ข้อมูลงบทดลองปัจจุบัน'!$A$5:$CL$846,63,0),2)</f>
        <v>0</v>
      </c>
      <c r="BM111" s="104">
        <f>ROUND(VLOOKUP($B111,'[4]3.ข้อมูลงบทดลองปัจจุบัน'!$A$5:$CL$846,64,0),2)</f>
        <v>0</v>
      </c>
      <c r="BN111" s="104">
        <f>ROUND(VLOOKUP($B111,'[4]3.ข้อมูลงบทดลองปัจจุบัน'!$A$5:$CL$846,65,0),2)</f>
        <v>0</v>
      </c>
      <c r="BO111" s="104">
        <f>ROUND(VLOOKUP($B111,'[4]3.ข้อมูลงบทดลองปัจจุบัน'!$A$5:$CL$846,66,0),2)</f>
        <v>0</v>
      </c>
      <c r="BP111" s="104">
        <f>ROUND(VLOOKUP($B111,'[4]3.ข้อมูลงบทดลองปัจจุบัน'!$A$5:$CL$846,67,0),2)</f>
        <v>0</v>
      </c>
      <c r="BQ111" s="104">
        <f>ROUND(VLOOKUP($B111,'[4]3.ข้อมูลงบทดลองปัจจุบัน'!$A$5:$CL$846,68,0),2)</f>
        <v>0</v>
      </c>
      <c r="BR111" s="104">
        <f>ROUND(VLOOKUP($B111,'[4]3.ข้อมูลงบทดลองปัจจุบัน'!$A$5:$CL$846,69,0),2)</f>
        <v>0</v>
      </c>
      <c r="BS111" s="104">
        <f>ROUND(VLOOKUP($B111,'[4]3.ข้อมูลงบทดลองปัจจุบัน'!$A$5:$CL$846,70,0),2)</f>
        <v>0</v>
      </c>
      <c r="BT111" s="104">
        <f>ROUND(VLOOKUP($B111,'[4]3.ข้อมูลงบทดลองปัจจุบัน'!$A$5:$CL$846,71,0),2)</f>
        <v>9000</v>
      </c>
      <c r="BU111" s="104">
        <f>ROUND(VLOOKUP($B111,'[4]3.ข้อมูลงบทดลองปัจจุบัน'!$A$5:$CL$846,72,0),2)</f>
        <v>0</v>
      </c>
      <c r="BV111" s="104">
        <f>ROUND(VLOOKUP($B111,'[4]3.ข้อมูลงบทดลองปัจจุบัน'!$A$5:$CL$846,73,0),2)</f>
        <v>0</v>
      </c>
      <c r="BW111" s="104">
        <f>ROUND(VLOOKUP($B111,'[4]3.ข้อมูลงบทดลองปัจจุบัน'!$A$5:$CL$846,74,0),2)</f>
        <v>0</v>
      </c>
      <c r="BX111" s="104">
        <f>ROUND(VLOOKUP($B111,'[4]3.ข้อมูลงบทดลองปัจจุบัน'!$A$5:$CL$846,75,0),2)</f>
        <v>0</v>
      </c>
      <c r="BY111" s="104">
        <f>ROUND(VLOOKUP($B111,'[4]3.ข้อมูลงบทดลองปัจจุบัน'!$A$5:$CL$846,76,0),2)</f>
        <v>18000</v>
      </c>
      <c r="BZ111" s="104">
        <f>ROUND(VLOOKUP($B111,'[4]3.ข้อมูลงบทดลองปัจจุบัน'!$A$5:$CL$846,77,0),2)</f>
        <v>15840</v>
      </c>
      <c r="CA111" s="104">
        <f>ROUND(VLOOKUP($B111,'[4]3.ข้อมูลงบทดลองปัจจุบัน'!$A$5:$CL$846,78,0),2)</f>
        <v>0</v>
      </c>
      <c r="CB111" s="104">
        <f>ROUND(VLOOKUP($B111,'[4]3.ข้อมูลงบทดลองปัจจุบัน'!$A$5:$CL$846,79,0),2)</f>
        <v>0</v>
      </c>
      <c r="CC111" s="104">
        <f>ROUND(VLOOKUP($B111,'[4]3.ข้อมูลงบทดลองปัจจุบัน'!$A$5:$CL$846,80,0),2)</f>
        <v>0</v>
      </c>
      <c r="CD111" s="104">
        <f>ROUND(VLOOKUP($B111,'[4]3.ข้อมูลงบทดลองปัจจุบัน'!$A$5:$CL$846,81,0),2)</f>
        <v>0</v>
      </c>
      <c r="CE111" s="104">
        <f>ROUND(VLOOKUP($B111,'[4]3.ข้อมูลงบทดลองปัจจุบัน'!$A$5:$CL$846,82,0),2)</f>
        <v>0</v>
      </c>
      <c r="CF111" s="104">
        <f>ROUND(VLOOKUP($B111,'[4]3.ข้อมูลงบทดลองปัจจุบัน'!$A$5:$CL$846,83,0),2)</f>
        <v>0</v>
      </c>
      <c r="CG111" s="104">
        <f>ROUND(VLOOKUP($B111,'[4]3.ข้อมูลงบทดลองปัจจุบัน'!$A$5:$CL$846,84,0),2)</f>
        <v>0</v>
      </c>
      <c r="CH111" s="104">
        <f>ROUND(VLOOKUP($B111,'[4]3.ข้อมูลงบทดลองปัจจุบัน'!$A$5:$CL$846,85,0),2)</f>
        <v>0</v>
      </c>
      <c r="CI111" s="104">
        <f>ROUND(VLOOKUP($B111,'[4]3.ข้อมูลงบทดลองปัจจุบัน'!$A$5:$CL$846,86,0),2)</f>
        <v>0</v>
      </c>
      <c r="CJ111" s="104">
        <f>ROUND(VLOOKUP($B111,'[4]3.ข้อมูลงบทดลองปัจจุบัน'!$A$5:$CL$846,87,0),2)</f>
        <v>0</v>
      </c>
      <c r="CK111" s="104">
        <f>ROUND(VLOOKUP($B111,'[4]3.ข้อมูลงบทดลองปัจจุบัน'!$A$5:$CL$846,88,0),2)</f>
        <v>0</v>
      </c>
      <c r="CL111" s="104">
        <f>ROUND(VLOOKUP($B111,'[4]3.ข้อมูลงบทดลองปัจจุบัน'!$A$5:$CL$846,89,0),2)</f>
        <v>7200</v>
      </c>
      <c r="CM111" s="104">
        <f>ROUND(VLOOKUP($B111,'[4]3.ข้อมูลงบทดลองปัจจุบัน'!$A$5:$CL$846,90,0),2)</f>
        <v>0</v>
      </c>
      <c r="CO111" s="97"/>
    </row>
    <row r="112" spans="1:93" x14ac:dyDescent="0.7">
      <c r="A112" s="18" t="s">
        <v>497</v>
      </c>
      <c r="B112" s="18" t="s">
        <v>614</v>
      </c>
      <c r="C112" s="19" t="s">
        <v>615</v>
      </c>
      <c r="D112" s="104">
        <f>ROUND(VLOOKUP($B112,'[4]3.ข้อมูลงบทดลองปัจจุบัน'!$A$5:$CL$846,3,0),2)</f>
        <v>161370</v>
      </c>
      <c r="E112" s="104">
        <f>ROUND(VLOOKUP($B112,'[4]3.ข้อมูลงบทดลองปัจจุบัน'!$A$5:$CL$846,4,0),2)</f>
        <v>12840</v>
      </c>
      <c r="F112" s="104">
        <f>ROUND(VLOOKUP($B112,'[4]3.ข้อมูลงบทดลองปัจจุบัน'!$A$5:$CL$846,5,0),2)</f>
        <v>2880</v>
      </c>
      <c r="G112" s="104">
        <f>ROUND(VLOOKUP($B112,'[4]3.ข้อมูลงบทดลองปัจจุบัน'!$A$5:$CL$846,6,0),2)</f>
        <v>720</v>
      </c>
      <c r="H112" s="104">
        <f>ROUND(VLOOKUP($B112,'[4]3.ข้อมูลงบทดลองปัจจุบัน'!$A$5:$CL$846,7,0),2)</f>
        <v>0</v>
      </c>
      <c r="I112" s="104">
        <f>ROUND(VLOOKUP($B112,'[4]3.ข้อมูลงบทดลองปัจจุบัน'!$A$5:$CL$846,8,0),2)</f>
        <v>0</v>
      </c>
      <c r="J112" s="104">
        <f>ROUND(VLOOKUP($B112,'[4]3.ข้อมูลงบทดลองปัจจุบัน'!$A$5:$CL$846,9,0),2)</f>
        <v>66240</v>
      </c>
      <c r="K112" s="104">
        <f>ROUND(VLOOKUP($B112,'[4]3.ข้อมูลงบทดลองปัจจุบัน'!$A$5:$CL$846,10,0),2)</f>
        <v>6040</v>
      </c>
      <c r="L112" s="104">
        <f>ROUND(VLOOKUP($B112,'[4]3.ข้อมูลงบทดลองปัจจุบัน'!$A$5:$CL$846,11,0),2)</f>
        <v>4560</v>
      </c>
      <c r="M112" s="104">
        <f>ROUND(VLOOKUP($B112,'[4]3.ข้อมูลงบทดลองปัจจุบัน'!$A$5:$CL$846,12,0),2)</f>
        <v>4880</v>
      </c>
      <c r="N112" s="104">
        <f>ROUND(VLOOKUP($B112,'[4]3.ข้อมูลงบทดลองปัจจุบัน'!$A$5:$CL$846,13,0),2)</f>
        <v>2480</v>
      </c>
      <c r="O112" s="104">
        <f>ROUND(VLOOKUP($B112,'[4]3.ข้อมูลงบทดลองปัจจุบัน'!$A$5:$CL$846,14,0),2)</f>
        <v>11920</v>
      </c>
      <c r="P112" s="104">
        <f>ROUND(VLOOKUP($B112,'[4]3.ข้อมูลงบทดลองปัจจุบัน'!$A$5:$CL$846,15,0),2)</f>
        <v>0</v>
      </c>
      <c r="Q112" s="104">
        <f>ROUND(VLOOKUP($B112,'[4]3.ข้อมูลงบทดลองปัจจุบัน'!$A$5:$CL$846,16,0),2)</f>
        <v>2400</v>
      </c>
      <c r="R112" s="104">
        <f>ROUND(VLOOKUP($B112,'[4]3.ข้อมูลงบทดลองปัจจุบัน'!$A$5:$CL$846,17,0),2)</f>
        <v>4080</v>
      </c>
      <c r="S112" s="104">
        <f>ROUND(VLOOKUP($B112,'[4]3.ข้อมูลงบทดลองปัจจุบัน'!$A$5:$CL$846,18,0),2)</f>
        <v>11200</v>
      </c>
      <c r="T112" s="104">
        <f>ROUND(VLOOKUP($B112,'[4]3.ข้อมูลงบทดลองปัจจุบัน'!$A$5:$CL$846,19,0),2)</f>
        <v>132622.98000000001</v>
      </c>
      <c r="U112" s="104">
        <f>ROUND(VLOOKUP($B112,'[4]3.ข้อมูลงบทดลองปัจจุบัน'!$A$5:$CL$846,20,0),2)</f>
        <v>720</v>
      </c>
      <c r="V112" s="104">
        <f>ROUND(VLOOKUP($B112,'[4]3.ข้อมูลงบทดลองปัจจุบัน'!$A$5:$CL$846,21,0),2)</f>
        <v>0</v>
      </c>
      <c r="W112" s="104">
        <f>ROUND(VLOOKUP($B112,'[4]3.ข้อมูลงบทดลองปัจจุบัน'!$A$5:$CL$846,22,0),2)</f>
        <v>3120</v>
      </c>
      <c r="X112" s="104">
        <f>ROUND(VLOOKUP($B112,'[4]3.ข้อมูลงบทดลองปัจจุบัน'!$A$5:$CL$846,23,0),2)</f>
        <v>18320</v>
      </c>
      <c r="Y112" s="104">
        <f>ROUND(VLOOKUP($B112,'[4]3.ข้อมูลงบทดลองปัจจุบัน'!$A$5:$CL$846,24,0),2)</f>
        <v>0</v>
      </c>
      <c r="Z112" s="104">
        <f>ROUND(VLOOKUP($B112,'[4]3.ข้อมูลงบทดลองปัจจุบัน'!$A$5:$CL$846,25,0),2)</f>
        <v>47860</v>
      </c>
      <c r="AA112" s="104">
        <f>ROUND(VLOOKUP($B112,'[4]3.ข้อมูลงบทดลองปัจจุบัน'!$A$5:$CL$846,26,0),2)</f>
        <v>3000</v>
      </c>
      <c r="AB112" s="104">
        <f>ROUND(VLOOKUP($B112,'[4]3.ข้อมูลงบทดลองปัจจุบัน'!$A$5:$CL$846,27,0),2)</f>
        <v>0</v>
      </c>
      <c r="AC112" s="104">
        <f>ROUND(VLOOKUP($B112,'[4]3.ข้อมูลงบทดลองปัจจุบัน'!$A$5:$CL$846,28,0),2)</f>
        <v>0</v>
      </c>
      <c r="AD112" s="104">
        <f>ROUND(VLOOKUP($B112,'[4]3.ข้อมูลงบทดลองปัจจุบัน'!$A$5:$CL$846,29,0),2)</f>
        <v>0</v>
      </c>
      <c r="AE112" s="104">
        <f>ROUND(VLOOKUP($B112,'[4]3.ข้อมูลงบทดลองปัจจุบัน'!$A$5:$CL$846,30,0),2)</f>
        <v>0</v>
      </c>
      <c r="AF112" s="104">
        <f>ROUND(VLOOKUP($B112,'[4]3.ข้อมูลงบทดลองปัจจุบัน'!$A$5:$CL$846,31,0),2)</f>
        <v>1800</v>
      </c>
      <c r="AG112" s="104">
        <f>ROUND(VLOOKUP($B112,'[4]3.ข้อมูลงบทดลองปัจจุบัน'!$A$5:$CL$846,32,0),2)</f>
        <v>0</v>
      </c>
      <c r="AH112" s="104">
        <f>ROUND(VLOOKUP($B112,'[4]3.ข้อมูลงบทดลองปัจจุบัน'!$A$5:$CL$846,33,0),2)</f>
        <v>21840</v>
      </c>
      <c r="AI112" s="104">
        <f>ROUND(VLOOKUP($B112,'[4]3.ข้อมูลงบทดลองปัจจุบัน'!$A$5:$CL$846,34,0),2)</f>
        <v>0</v>
      </c>
      <c r="AJ112" s="104">
        <f>ROUND(VLOOKUP($B112,'[4]3.ข้อมูลงบทดลองปัจจุบัน'!$A$5:$CL$846,35,0),2)</f>
        <v>1260</v>
      </c>
      <c r="AK112" s="104">
        <f>ROUND(VLOOKUP($B112,'[4]3.ข้อมูลงบทดลองปัจจุบัน'!$A$5:$CL$846,36,0),2)</f>
        <v>560</v>
      </c>
      <c r="AL112" s="104">
        <f>ROUND(VLOOKUP($B112,'[4]3.ข้อมูลงบทดลองปัจจุบัน'!$A$5:$CL$846,37,0),2)</f>
        <v>132950</v>
      </c>
      <c r="AM112" s="104">
        <f>ROUND(VLOOKUP($B112,'[4]3.ข้อมูลงบทดลองปัจจุบัน'!$A$5:$CL$846,38,0),2)</f>
        <v>1600</v>
      </c>
      <c r="AN112" s="104">
        <f>ROUND(VLOOKUP($B112,'[4]3.ข้อมูลงบทดลองปัจจุบัน'!$A$5:$CL$846,39,0),2)</f>
        <v>0</v>
      </c>
      <c r="AO112" s="104">
        <f>ROUND(VLOOKUP($B112,'[4]3.ข้อมูลงบทดลองปัจจุบัน'!$A$5:$CL$846,40,0),2)</f>
        <v>0</v>
      </c>
      <c r="AP112" s="104">
        <f>ROUND(VLOOKUP($B112,'[4]3.ข้อมูลงบทดลองปัจจุบัน'!$A$5:$CL$846,41,0),2)</f>
        <v>0</v>
      </c>
      <c r="AQ112" s="104">
        <f>ROUND(VLOOKUP($B112,'[4]3.ข้อมูลงบทดลองปัจจุบัน'!$A$5:$CL$846,42,0),2)</f>
        <v>0</v>
      </c>
      <c r="AR112" s="104">
        <f>ROUND(VLOOKUP($B112,'[4]3.ข้อมูลงบทดลองปัจจุบัน'!$A$5:$CL$846,43,0),2)</f>
        <v>0</v>
      </c>
      <c r="AS112" s="104">
        <f>ROUND(VLOOKUP($B112,'[4]3.ข้อมูลงบทดลองปัจจุบัน'!$A$5:$CL$846,44,0),2)</f>
        <v>55600</v>
      </c>
      <c r="AT112" s="104">
        <f>ROUND(VLOOKUP($B112,'[4]3.ข้อมูลงบทดลองปัจจุบัน'!$A$5:$CL$846,45,0),2)</f>
        <v>4000</v>
      </c>
      <c r="AU112" s="104">
        <f>ROUND(VLOOKUP($B112,'[4]3.ข้อมูลงบทดลองปัจจุบัน'!$A$5:$CL$846,46,0),2)</f>
        <v>0</v>
      </c>
      <c r="AV112" s="104">
        <f>ROUND(VLOOKUP($B112,'[4]3.ข้อมูลงบทดลองปัจจุบัน'!$A$5:$CL$846,47,0),2)</f>
        <v>2880</v>
      </c>
      <c r="AW112" s="104">
        <f>ROUND(VLOOKUP($B112,'[4]3.ข้อมูลงบทดลองปัจจุบัน'!$A$5:$CL$846,48,0),2)</f>
        <v>240</v>
      </c>
      <c r="AX112" s="104">
        <f>ROUND(VLOOKUP($B112,'[4]3.ข้อมูลงบทดลองปัจจุบัน'!$A$5:$CL$846,49,0),2)</f>
        <v>4080</v>
      </c>
      <c r="AY112" s="104">
        <f>ROUND(VLOOKUP($B112,'[4]3.ข้อมูลงบทดลองปัจจุบัน'!$A$5:$CL$846,50,0),2)</f>
        <v>0</v>
      </c>
      <c r="AZ112" s="104">
        <f>ROUND(VLOOKUP($B112,'[4]3.ข้อมูลงบทดลองปัจจุบัน'!$A$5:$CL$846,51,0),2)</f>
        <v>1120</v>
      </c>
      <c r="BA112" s="104">
        <f>ROUND(VLOOKUP($B112,'[4]3.ข้อมูลงบทดลองปัจจุบัน'!$A$5:$CL$846,52,0),2)</f>
        <v>4240</v>
      </c>
      <c r="BB112" s="104">
        <f>ROUND(VLOOKUP($B112,'[4]3.ข้อมูลงบทดลองปัจจุบัน'!$A$5:$CL$846,53,0),2)</f>
        <v>0</v>
      </c>
      <c r="BC112" s="104">
        <f>ROUND(VLOOKUP($B112,'[4]3.ข้อมูลงบทดลองปัจจุบัน'!$A$5:$CL$846,54,0),2)</f>
        <v>0</v>
      </c>
      <c r="BD112" s="104">
        <f>ROUND(VLOOKUP($B112,'[4]3.ข้อมูลงบทดลองปัจจุบัน'!$A$5:$CL$846,55,0),2)</f>
        <v>41168</v>
      </c>
      <c r="BE112" s="104">
        <f>ROUND(VLOOKUP($B112,'[4]3.ข้อมูลงบทดลองปัจจุบัน'!$A$5:$CL$846,56,0),2)</f>
        <v>0</v>
      </c>
      <c r="BF112" s="104">
        <f>ROUND(VLOOKUP($B112,'[4]3.ข้อมูลงบทดลองปัจจุบัน'!$A$5:$CL$846,57,0),2)</f>
        <v>2800</v>
      </c>
      <c r="BG112" s="104">
        <f>ROUND(VLOOKUP($B112,'[4]3.ข้อมูลงบทดลองปัจจุบัน'!$A$5:$CL$846,58,0),2)</f>
        <v>0</v>
      </c>
      <c r="BH112" s="104">
        <f>ROUND(VLOOKUP($B112,'[4]3.ข้อมูลงบทดลองปัจจุบัน'!$A$5:$CL$846,59,0),2)</f>
        <v>89020</v>
      </c>
      <c r="BI112" s="104">
        <f>ROUND(VLOOKUP($B112,'[4]3.ข้อมูลงบทดลองปัจจุบัน'!$A$5:$CL$846,60,0),2)</f>
        <v>24400</v>
      </c>
      <c r="BJ112" s="104">
        <f>ROUND(VLOOKUP($B112,'[4]3.ข้อมูลงบทดลองปัจจุบัน'!$A$5:$CL$846,61,0),2)</f>
        <v>0</v>
      </c>
      <c r="BK112" s="104">
        <f>ROUND(VLOOKUP($B112,'[4]3.ข้อมูลงบทดลองปัจจุบัน'!$A$5:$CL$846,62,0),2)</f>
        <v>1200</v>
      </c>
      <c r="BL112" s="104">
        <f>ROUND(VLOOKUP($B112,'[4]3.ข้อมูลงบทดลองปัจจุบัน'!$A$5:$CL$846,63,0),2)</f>
        <v>1040</v>
      </c>
      <c r="BM112" s="104">
        <f>ROUND(VLOOKUP($B112,'[4]3.ข้อมูลงบทดลองปัจจุบัน'!$A$5:$CL$846,64,0),2)</f>
        <v>72156</v>
      </c>
      <c r="BN112" s="104">
        <f>ROUND(VLOOKUP($B112,'[4]3.ข้อมูลงบทดลองปัจจุบัน'!$A$5:$CL$846,65,0),2)</f>
        <v>3800</v>
      </c>
      <c r="BO112" s="104">
        <f>ROUND(VLOOKUP($B112,'[4]3.ข้อมูลงบทดลองปัจจุบัน'!$A$5:$CL$846,66,0),2)</f>
        <v>0</v>
      </c>
      <c r="BP112" s="104">
        <f>ROUND(VLOOKUP($B112,'[4]3.ข้อมูลงบทดลองปัจจุบัน'!$A$5:$CL$846,67,0),2)</f>
        <v>33036.639999999999</v>
      </c>
      <c r="BQ112" s="104">
        <f>ROUND(VLOOKUP($B112,'[4]3.ข้อมูลงบทดลองปัจจุบัน'!$A$5:$CL$846,68,0),2)</f>
        <v>0</v>
      </c>
      <c r="BR112" s="104">
        <f>ROUND(VLOOKUP($B112,'[4]3.ข้อมูลงบทดลองปัจจุบัน'!$A$5:$CL$846,69,0),2)</f>
        <v>5520</v>
      </c>
      <c r="BS112" s="104">
        <f>ROUND(VLOOKUP($B112,'[4]3.ข้อมูลงบทดลองปัจจุบัน'!$A$5:$CL$846,70,0),2)</f>
        <v>0</v>
      </c>
      <c r="BT112" s="104">
        <f>ROUND(VLOOKUP($B112,'[4]3.ข้อมูลงบทดลองปัจจุบัน'!$A$5:$CL$846,71,0),2)</f>
        <v>5012</v>
      </c>
      <c r="BU112" s="104">
        <f>ROUND(VLOOKUP($B112,'[4]3.ข้อมูลงบทดลองปัจจุบัน'!$A$5:$CL$846,72,0),2)</f>
        <v>12480</v>
      </c>
      <c r="BV112" s="104">
        <f>ROUND(VLOOKUP($B112,'[4]3.ข้อมูลงบทดลองปัจจุบัน'!$A$5:$CL$846,73,0),2)</f>
        <v>7020</v>
      </c>
      <c r="BW112" s="104">
        <f>ROUND(VLOOKUP($B112,'[4]3.ข้อมูลงบทดลองปัจจุบัน'!$A$5:$CL$846,74,0),2)</f>
        <v>1600</v>
      </c>
      <c r="BX112" s="104">
        <f>ROUND(VLOOKUP($B112,'[4]3.ข้อมูลงบทดลองปัจจุบัน'!$A$5:$CL$846,75,0),2)</f>
        <v>0</v>
      </c>
      <c r="BY112" s="104">
        <f>ROUND(VLOOKUP($B112,'[4]3.ข้อมูลงบทดลองปัจจุบัน'!$A$5:$CL$846,76,0),2)</f>
        <v>1440</v>
      </c>
      <c r="BZ112" s="104">
        <f>ROUND(VLOOKUP($B112,'[4]3.ข้อมูลงบทดลองปัจจุบัน'!$A$5:$CL$846,77,0),2)</f>
        <v>0</v>
      </c>
      <c r="CA112" s="104">
        <f>ROUND(VLOOKUP($B112,'[4]3.ข้อมูลงบทดลองปัจจุบัน'!$A$5:$CL$846,78,0),2)</f>
        <v>0</v>
      </c>
      <c r="CB112" s="104">
        <f>ROUND(VLOOKUP($B112,'[4]3.ข้อมูลงบทดลองปัจจุบัน'!$A$5:$CL$846,79,0),2)</f>
        <v>0</v>
      </c>
      <c r="CC112" s="104">
        <f>ROUND(VLOOKUP($B112,'[4]3.ข้อมูลงบทดลองปัจจุบัน'!$A$5:$CL$846,80,0),2)</f>
        <v>0</v>
      </c>
      <c r="CD112" s="104">
        <f>ROUND(VLOOKUP($B112,'[4]3.ข้อมูลงบทดลองปัจจุบัน'!$A$5:$CL$846,81,0),2)</f>
        <v>0</v>
      </c>
      <c r="CE112" s="104">
        <f>ROUND(VLOOKUP($B112,'[4]3.ข้อมูลงบทดลองปัจจุบัน'!$A$5:$CL$846,82,0),2)</f>
        <v>0</v>
      </c>
      <c r="CF112" s="104">
        <f>ROUND(VLOOKUP($B112,'[4]3.ข้อมูลงบทดลองปัจจุบัน'!$A$5:$CL$846,83,0),2)</f>
        <v>0</v>
      </c>
      <c r="CG112" s="104">
        <f>ROUND(VLOOKUP($B112,'[4]3.ข้อมูลงบทดลองปัจจุบัน'!$A$5:$CL$846,84,0),2)</f>
        <v>0</v>
      </c>
      <c r="CH112" s="104">
        <f>ROUND(VLOOKUP($B112,'[4]3.ข้อมูลงบทดลองปัจจุบัน'!$A$5:$CL$846,85,0),2)</f>
        <v>0</v>
      </c>
      <c r="CI112" s="104">
        <f>ROUND(VLOOKUP($B112,'[4]3.ข้อมูลงบทดลองปัจจุบัน'!$A$5:$CL$846,86,0),2)</f>
        <v>0</v>
      </c>
      <c r="CJ112" s="104">
        <f>ROUND(VLOOKUP($B112,'[4]3.ข้อมูลงบทดลองปัจจุบัน'!$A$5:$CL$846,87,0),2)</f>
        <v>0</v>
      </c>
      <c r="CK112" s="104">
        <f>ROUND(VLOOKUP($B112,'[4]3.ข้อมูลงบทดลองปัจจุบัน'!$A$5:$CL$846,88,0),2)</f>
        <v>0</v>
      </c>
      <c r="CL112" s="104">
        <f>ROUND(VLOOKUP($B112,'[4]3.ข้อมูลงบทดลองปัจจุบัน'!$A$5:$CL$846,89,0),2)</f>
        <v>45120</v>
      </c>
      <c r="CM112" s="104">
        <f>ROUND(VLOOKUP($B112,'[4]3.ข้อมูลงบทดลองปัจจุบัน'!$A$5:$CL$846,90,0),2)</f>
        <v>0</v>
      </c>
      <c r="CO112" s="97"/>
    </row>
    <row r="113" spans="1:93" x14ac:dyDescent="0.7">
      <c r="A113" s="18" t="s">
        <v>497</v>
      </c>
      <c r="B113" s="18" t="s">
        <v>616</v>
      </c>
      <c r="C113" s="19" t="s">
        <v>617</v>
      </c>
      <c r="D113" s="104">
        <f>ROUND(VLOOKUP($B113,'[4]3.ข้อมูลงบทดลองปัจจุบัน'!$A$5:$CL$846,3,0),2)</f>
        <v>0</v>
      </c>
      <c r="E113" s="104">
        <f>ROUND(VLOOKUP($B113,'[4]3.ข้อมูลงบทดลองปัจจุบัน'!$A$5:$CL$846,4,0),2)</f>
        <v>0</v>
      </c>
      <c r="F113" s="104">
        <f>ROUND(VLOOKUP($B113,'[4]3.ข้อมูลงบทดลองปัจจุบัน'!$A$5:$CL$846,5,0),2)</f>
        <v>0</v>
      </c>
      <c r="G113" s="104">
        <f>ROUND(VLOOKUP($B113,'[4]3.ข้อมูลงบทดลองปัจจุบัน'!$A$5:$CL$846,6,0),2)</f>
        <v>0</v>
      </c>
      <c r="H113" s="104">
        <f>ROUND(VLOOKUP($B113,'[4]3.ข้อมูลงบทดลองปัจจุบัน'!$A$5:$CL$846,7,0),2)</f>
        <v>0</v>
      </c>
      <c r="I113" s="104">
        <f>ROUND(VLOOKUP($B113,'[4]3.ข้อมูลงบทดลองปัจจุบัน'!$A$5:$CL$846,8,0),2)</f>
        <v>0</v>
      </c>
      <c r="J113" s="104">
        <f>ROUND(VLOOKUP($B113,'[4]3.ข้อมูลงบทดลองปัจจุบัน'!$A$5:$CL$846,9,0),2)</f>
        <v>0</v>
      </c>
      <c r="K113" s="104">
        <f>ROUND(VLOOKUP($B113,'[4]3.ข้อมูลงบทดลองปัจจุบัน'!$A$5:$CL$846,10,0),2)</f>
        <v>0</v>
      </c>
      <c r="L113" s="104">
        <f>ROUND(VLOOKUP($B113,'[4]3.ข้อมูลงบทดลองปัจจุบัน'!$A$5:$CL$846,11,0),2)</f>
        <v>0</v>
      </c>
      <c r="M113" s="104">
        <f>ROUND(VLOOKUP($B113,'[4]3.ข้อมูลงบทดลองปัจจุบัน'!$A$5:$CL$846,12,0),2)</f>
        <v>0</v>
      </c>
      <c r="N113" s="104">
        <f>ROUND(VLOOKUP($B113,'[4]3.ข้อมูลงบทดลองปัจจุบัน'!$A$5:$CL$846,13,0),2)</f>
        <v>0</v>
      </c>
      <c r="O113" s="104">
        <f>ROUND(VLOOKUP($B113,'[4]3.ข้อมูลงบทดลองปัจจุบัน'!$A$5:$CL$846,14,0),2)</f>
        <v>0</v>
      </c>
      <c r="P113" s="104">
        <f>ROUND(VLOOKUP($B113,'[4]3.ข้อมูลงบทดลองปัจจุบัน'!$A$5:$CL$846,15,0),2)</f>
        <v>0</v>
      </c>
      <c r="Q113" s="104">
        <f>ROUND(VLOOKUP($B113,'[4]3.ข้อมูลงบทดลองปัจจุบัน'!$A$5:$CL$846,16,0),2)</f>
        <v>0</v>
      </c>
      <c r="R113" s="104">
        <f>ROUND(VLOOKUP($B113,'[4]3.ข้อมูลงบทดลองปัจจุบัน'!$A$5:$CL$846,17,0),2)</f>
        <v>0</v>
      </c>
      <c r="S113" s="104">
        <f>ROUND(VLOOKUP($B113,'[4]3.ข้อมูลงบทดลองปัจจุบัน'!$A$5:$CL$846,18,0),2)</f>
        <v>0</v>
      </c>
      <c r="T113" s="104">
        <f>ROUND(VLOOKUP($B113,'[4]3.ข้อมูลงบทดลองปัจจุบัน'!$A$5:$CL$846,19,0),2)</f>
        <v>0</v>
      </c>
      <c r="U113" s="104">
        <f>ROUND(VLOOKUP($B113,'[4]3.ข้อมูลงบทดลองปัจจุบัน'!$A$5:$CL$846,20,0),2)</f>
        <v>0</v>
      </c>
      <c r="V113" s="104">
        <f>ROUND(VLOOKUP($B113,'[4]3.ข้อมูลงบทดลองปัจจุบัน'!$A$5:$CL$846,21,0),2)</f>
        <v>0</v>
      </c>
      <c r="W113" s="104">
        <f>ROUND(VLOOKUP($B113,'[4]3.ข้อมูลงบทดลองปัจจุบัน'!$A$5:$CL$846,22,0),2)</f>
        <v>0</v>
      </c>
      <c r="X113" s="104">
        <f>ROUND(VLOOKUP($B113,'[4]3.ข้อมูลงบทดลองปัจจุบัน'!$A$5:$CL$846,23,0),2)</f>
        <v>0</v>
      </c>
      <c r="Y113" s="104">
        <f>ROUND(VLOOKUP($B113,'[4]3.ข้อมูลงบทดลองปัจจุบัน'!$A$5:$CL$846,24,0),2)</f>
        <v>0</v>
      </c>
      <c r="Z113" s="104">
        <f>ROUND(VLOOKUP($B113,'[4]3.ข้อมูลงบทดลองปัจจุบัน'!$A$5:$CL$846,25,0),2)</f>
        <v>0</v>
      </c>
      <c r="AA113" s="104">
        <f>ROUND(VLOOKUP($B113,'[4]3.ข้อมูลงบทดลองปัจจุบัน'!$A$5:$CL$846,26,0),2)</f>
        <v>0</v>
      </c>
      <c r="AB113" s="104">
        <f>ROUND(VLOOKUP($B113,'[4]3.ข้อมูลงบทดลองปัจจุบัน'!$A$5:$CL$846,27,0),2)</f>
        <v>0</v>
      </c>
      <c r="AC113" s="104">
        <f>ROUND(VLOOKUP($B113,'[4]3.ข้อมูลงบทดลองปัจจุบัน'!$A$5:$CL$846,28,0),2)</f>
        <v>0</v>
      </c>
      <c r="AD113" s="104">
        <f>ROUND(VLOOKUP($B113,'[4]3.ข้อมูลงบทดลองปัจจุบัน'!$A$5:$CL$846,29,0),2)</f>
        <v>0</v>
      </c>
      <c r="AE113" s="104">
        <f>ROUND(VLOOKUP($B113,'[4]3.ข้อมูลงบทดลองปัจจุบัน'!$A$5:$CL$846,30,0),2)</f>
        <v>0</v>
      </c>
      <c r="AF113" s="104">
        <f>ROUND(VLOOKUP($B113,'[4]3.ข้อมูลงบทดลองปัจจุบัน'!$A$5:$CL$846,31,0),2)</f>
        <v>0</v>
      </c>
      <c r="AG113" s="104">
        <f>ROUND(VLOOKUP($B113,'[4]3.ข้อมูลงบทดลองปัจจุบัน'!$A$5:$CL$846,32,0),2)</f>
        <v>0</v>
      </c>
      <c r="AH113" s="104">
        <f>ROUND(VLOOKUP($B113,'[4]3.ข้อมูลงบทดลองปัจจุบัน'!$A$5:$CL$846,33,0),2)</f>
        <v>0</v>
      </c>
      <c r="AI113" s="104">
        <f>ROUND(VLOOKUP($B113,'[4]3.ข้อมูลงบทดลองปัจจุบัน'!$A$5:$CL$846,34,0),2)</f>
        <v>0</v>
      </c>
      <c r="AJ113" s="104">
        <f>ROUND(VLOOKUP($B113,'[4]3.ข้อมูลงบทดลองปัจจุบัน'!$A$5:$CL$846,35,0),2)</f>
        <v>0</v>
      </c>
      <c r="AK113" s="104">
        <f>ROUND(VLOOKUP($B113,'[4]3.ข้อมูลงบทดลองปัจจุบัน'!$A$5:$CL$846,36,0),2)</f>
        <v>0</v>
      </c>
      <c r="AL113" s="104">
        <f>ROUND(VLOOKUP($B113,'[4]3.ข้อมูลงบทดลองปัจจุบัน'!$A$5:$CL$846,37,0),2)</f>
        <v>0</v>
      </c>
      <c r="AM113" s="104">
        <f>ROUND(VLOOKUP($B113,'[4]3.ข้อมูลงบทดลองปัจจุบัน'!$A$5:$CL$846,38,0),2)</f>
        <v>0</v>
      </c>
      <c r="AN113" s="104">
        <f>ROUND(VLOOKUP($B113,'[4]3.ข้อมูลงบทดลองปัจจุบัน'!$A$5:$CL$846,39,0),2)</f>
        <v>0</v>
      </c>
      <c r="AO113" s="104">
        <f>ROUND(VLOOKUP($B113,'[4]3.ข้อมูลงบทดลองปัจจุบัน'!$A$5:$CL$846,40,0),2)</f>
        <v>0</v>
      </c>
      <c r="AP113" s="104">
        <f>ROUND(VLOOKUP($B113,'[4]3.ข้อมูลงบทดลองปัจจุบัน'!$A$5:$CL$846,41,0),2)</f>
        <v>0</v>
      </c>
      <c r="AQ113" s="104">
        <f>ROUND(VLOOKUP($B113,'[4]3.ข้อมูลงบทดลองปัจจุบัน'!$A$5:$CL$846,42,0),2)</f>
        <v>0</v>
      </c>
      <c r="AR113" s="104">
        <f>ROUND(VLOOKUP($B113,'[4]3.ข้อมูลงบทดลองปัจจุบัน'!$A$5:$CL$846,43,0),2)</f>
        <v>0</v>
      </c>
      <c r="AS113" s="104">
        <f>ROUND(VLOOKUP($B113,'[4]3.ข้อมูลงบทดลองปัจจุบัน'!$A$5:$CL$846,44,0),2)</f>
        <v>0</v>
      </c>
      <c r="AT113" s="104">
        <f>ROUND(VLOOKUP($B113,'[4]3.ข้อมูลงบทดลองปัจจุบัน'!$A$5:$CL$846,45,0),2)</f>
        <v>0</v>
      </c>
      <c r="AU113" s="104">
        <f>ROUND(VLOOKUP($B113,'[4]3.ข้อมูลงบทดลองปัจจุบัน'!$A$5:$CL$846,46,0),2)</f>
        <v>0</v>
      </c>
      <c r="AV113" s="104">
        <f>ROUND(VLOOKUP($B113,'[4]3.ข้อมูลงบทดลองปัจจุบัน'!$A$5:$CL$846,47,0),2)</f>
        <v>0</v>
      </c>
      <c r="AW113" s="104">
        <f>ROUND(VLOOKUP($B113,'[4]3.ข้อมูลงบทดลองปัจจุบัน'!$A$5:$CL$846,48,0),2)</f>
        <v>0</v>
      </c>
      <c r="AX113" s="104">
        <f>ROUND(VLOOKUP($B113,'[4]3.ข้อมูลงบทดลองปัจจุบัน'!$A$5:$CL$846,49,0),2)</f>
        <v>0</v>
      </c>
      <c r="AY113" s="104">
        <f>ROUND(VLOOKUP($B113,'[4]3.ข้อมูลงบทดลองปัจจุบัน'!$A$5:$CL$846,50,0),2)</f>
        <v>0</v>
      </c>
      <c r="AZ113" s="104">
        <f>ROUND(VLOOKUP($B113,'[4]3.ข้อมูลงบทดลองปัจจุบัน'!$A$5:$CL$846,51,0),2)</f>
        <v>0</v>
      </c>
      <c r="BA113" s="104">
        <f>ROUND(VLOOKUP($B113,'[4]3.ข้อมูลงบทดลองปัจจุบัน'!$A$5:$CL$846,52,0),2)</f>
        <v>0</v>
      </c>
      <c r="BB113" s="104">
        <f>ROUND(VLOOKUP($B113,'[4]3.ข้อมูลงบทดลองปัจจุบัน'!$A$5:$CL$846,53,0),2)</f>
        <v>0</v>
      </c>
      <c r="BC113" s="104">
        <f>ROUND(VLOOKUP($B113,'[4]3.ข้อมูลงบทดลองปัจจุบัน'!$A$5:$CL$846,54,0),2)</f>
        <v>0</v>
      </c>
      <c r="BD113" s="104">
        <f>ROUND(VLOOKUP($B113,'[4]3.ข้อมูลงบทดลองปัจจุบัน'!$A$5:$CL$846,55,0),2)</f>
        <v>0</v>
      </c>
      <c r="BE113" s="104">
        <f>ROUND(VLOOKUP($B113,'[4]3.ข้อมูลงบทดลองปัจจุบัน'!$A$5:$CL$846,56,0),2)</f>
        <v>0</v>
      </c>
      <c r="BF113" s="104">
        <f>ROUND(VLOOKUP($B113,'[4]3.ข้อมูลงบทดลองปัจจุบัน'!$A$5:$CL$846,57,0),2)</f>
        <v>0</v>
      </c>
      <c r="BG113" s="104">
        <f>ROUND(VLOOKUP($B113,'[4]3.ข้อมูลงบทดลองปัจจุบัน'!$A$5:$CL$846,58,0),2)</f>
        <v>0</v>
      </c>
      <c r="BH113" s="104">
        <f>ROUND(VLOOKUP($B113,'[4]3.ข้อมูลงบทดลองปัจจุบัน'!$A$5:$CL$846,59,0),2)</f>
        <v>0</v>
      </c>
      <c r="BI113" s="104">
        <f>ROUND(VLOOKUP($B113,'[4]3.ข้อมูลงบทดลองปัจจุบัน'!$A$5:$CL$846,60,0),2)</f>
        <v>0</v>
      </c>
      <c r="BJ113" s="104">
        <f>ROUND(VLOOKUP($B113,'[4]3.ข้อมูลงบทดลองปัจจุบัน'!$A$5:$CL$846,61,0),2)</f>
        <v>0</v>
      </c>
      <c r="BK113" s="104">
        <f>ROUND(VLOOKUP($B113,'[4]3.ข้อมูลงบทดลองปัจจุบัน'!$A$5:$CL$846,62,0),2)</f>
        <v>0</v>
      </c>
      <c r="BL113" s="104">
        <f>ROUND(VLOOKUP($B113,'[4]3.ข้อมูลงบทดลองปัจจุบัน'!$A$5:$CL$846,63,0),2)</f>
        <v>0</v>
      </c>
      <c r="BM113" s="104">
        <f>ROUND(VLOOKUP($B113,'[4]3.ข้อมูลงบทดลองปัจจุบัน'!$A$5:$CL$846,64,0),2)</f>
        <v>0</v>
      </c>
      <c r="BN113" s="104">
        <f>ROUND(VLOOKUP($B113,'[4]3.ข้อมูลงบทดลองปัจจุบัน'!$A$5:$CL$846,65,0),2)</f>
        <v>0</v>
      </c>
      <c r="BO113" s="104">
        <f>ROUND(VLOOKUP($B113,'[4]3.ข้อมูลงบทดลองปัจจุบัน'!$A$5:$CL$846,66,0),2)</f>
        <v>0</v>
      </c>
      <c r="BP113" s="104">
        <f>ROUND(VLOOKUP($B113,'[4]3.ข้อมูลงบทดลองปัจจุบัน'!$A$5:$CL$846,67,0),2)</f>
        <v>0</v>
      </c>
      <c r="BQ113" s="104">
        <f>ROUND(VLOOKUP($B113,'[4]3.ข้อมูลงบทดลองปัจจุบัน'!$A$5:$CL$846,68,0),2)</f>
        <v>0</v>
      </c>
      <c r="BR113" s="104">
        <f>ROUND(VLOOKUP($B113,'[4]3.ข้อมูลงบทดลองปัจจุบัน'!$A$5:$CL$846,69,0),2)</f>
        <v>0</v>
      </c>
      <c r="BS113" s="104">
        <f>ROUND(VLOOKUP($B113,'[4]3.ข้อมูลงบทดลองปัจจุบัน'!$A$5:$CL$846,70,0),2)</f>
        <v>0</v>
      </c>
      <c r="BT113" s="104">
        <f>ROUND(VLOOKUP($B113,'[4]3.ข้อมูลงบทดลองปัจจุบัน'!$A$5:$CL$846,71,0),2)</f>
        <v>0</v>
      </c>
      <c r="BU113" s="104">
        <f>ROUND(VLOOKUP($B113,'[4]3.ข้อมูลงบทดลองปัจจุบัน'!$A$5:$CL$846,72,0),2)</f>
        <v>0</v>
      </c>
      <c r="BV113" s="104">
        <f>ROUND(VLOOKUP($B113,'[4]3.ข้อมูลงบทดลองปัจจุบัน'!$A$5:$CL$846,73,0),2)</f>
        <v>0</v>
      </c>
      <c r="BW113" s="104">
        <f>ROUND(VLOOKUP($B113,'[4]3.ข้อมูลงบทดลองปัจจุบัน'!$A$5:$CL$846,74,0),2)</f>
        <v>0</v>
      </c>
      <c r="BX113" s="104">
        <f>ROUND(VLOOKUP($B113,'[4]3.ข้อมูลงบทดลองปัจจุบัน'!$A$5:$CL$846,75,0),2)</f>
        <v>0</v>
      </c>
      <c r="BY113" s="104">
        <f>ROUND(VLOOKUP($B113,'[4]3.ข้อมูลงบทดลองปัจจุบัน'!$A$5:$CL$846,76,0),2)</f>
        <v>0</v>
      </c>
      <c r="BZ113" s="104">
        <f>ROUND(VLOOKUP($B113,'[4]3.ข้อมูลงบทดลองปัจจุบัน'!$A$5:$CL$846,77,0),2)</f>
        <v>0</v>
      </c>
      <c r="CA113" s="104">
        <f>ROUND(VLOOKUP($B113,'[4]3.ข้อมูลงบทดลองปัจจุบัน'!$A$5:$CL$846,78,0),2)</f>
        <v>0</v>
      </c>
      <c r="CB113" s="104">
        <f>ROUND(VLOOKUP($B113,'[4]3.ข้อมูลงบทดลองปัจจุบัน'!$A$5:$CL$846,79,0),2)</f>
        <v>0</v>
      </c>
      <c r="CC113" s="104">
        <f>ROUND(VLOOKUP($B113,'[4]3.ข้อมูลงบทดลองปัจจุบัน'!$A$5:$CL$846,80,0),2)</f>
        <v>0</v>
      </c>
      <c r="CD113" s="104">
        <f>ROUND(VLOOKUP($B113,'[4]3.ข้อมูลงบทดลองปัจจุบัน'!$A$5:$CL$846,81,0),2)</f>
        <v>0</v>
      </c>
      <c r="CE113" s="104">
        <f>ROUND(VLOOKUP($B113,'[4]3.ข้อมูลงบทดลองปัจจุบัน'!$A$5:$CL$846,82,0),2)</f>
        <v>0</v>
      </c>
      <c r="CF113" s="104">
        <f>ROUND(VLOOKUP($B113,'[4]3.ข้อมูลงบทดลองปัจจุบัน'!$A$5:$CL$846,83,0),2)</f>
        <v>0</v>
      </c>
      <c r="CG113" s="104">
        <f>ROUND(VLOOKUP($B113,'[4]3.ข้อมูลงบทดลองปัจจุบัน'!$A$5:$CL$846,84,0),2)</f>
        <v>0</v>
      </c>
      <c r="CH113" s="104">
        <f>ROUND(VLOOKUP($B113,'[4]3.ข้อมูลงบทดลองปัจจุบัน'!$A$5:$CL$846,85,0),2)</f>
        <v>0</v>
      </c>
      <c r="CI113" s="104">
        <f>ROUND(VLOOKUP($B113,'[4]3.ข้อมูลงบทดลองปัจจุบัน'!$A$5:$CL$846,86,0),2)</f>
        <v>0</v>
      </c>
      <c r="CJ113" s="104">
        <f>ROUND(VLOOKUP($B113,'[4]3.ข้อมูลงบทดลองปัจจุบัน'!$A$5:$CL$846,87,0),2)</f>
        <v>0</v>
      </c>
      <c r="CK113" s="104">
        <f>ROUND(VLOOKUP($B113,'[4]3.ข้อมูลงบทดลองปัจจุบัน'!$A$5:$CL$846,88,0),2)</f>
        <v>0</v>
      </c>
      <c r="CL113" s="104">
        <f>ROUND(VLOOKUP($B113,'[4]3.ข้อมูลงบทดลองปัจจุบัน'!$A$5:$CL$846,89,0),2)</f>
        <v>0</v>
      </c>
      <c r="CM113" s="104">
        <f>ROUND(VLOOKUP($B113,'[4]3.ข้อมูลงบทดลองปัจจุบัน'!$A$5:$CL$846,90,0),2)</f>
        <v>0</v>
      </c>
      <c r="CO113" s="97"/>
    </row>
    <row r="114" spans="1:93" x14ac:dyDescent="0.7">
      <c r="A114" s="18" t="s">
        <v>497</v>
      </c>
      <c r="B114" s="18" t="s">
        <v>618</v>
      </c>
      <c r="C114" s="19" t="s">
        <v>619</v>
      </c>
      <c r="D114" s="104">
        <f>ROUND(VLOOKUP($B114,'[4]3.ข้อมูลงบทดลองปัจจุบัน'!$A$5:$CL$846,3,0),2)</f>
        <v>187849</v>
      </c>
      <c r="E114" s="104">
        <f>ROUND(VLOOKUP($B114,'[4]3.ข้อมูลงบทดลองปัจจุบัน'!$A$5:$CL$846,4,0),2)</f>
        <v>36300</v>
      </c>
      <c r="F114" s="104">
        <f>ROUND(VLOOKUP($B114,'[4]3.ข้อมูลงบทดลองปัจจุบัน'!$A$5:$CL$846,5,0),2)</f>
        <v>8200</v>
      </c>
      <c r="G114" s="104">
        <f>ROUND(VLOOKUP($B114,'[4]3.ข้อมูลงบทดลองปัจจุบัน'!$A$5:$CL$846,6,0),2)</f>
        <v>3235</v>
      </c>
      <c r="H114" s="104">
        <f>ROUND(VLOOKUP($B114,'[4]3.ข้อมูลงบทดลองปัจจุบัน'!$A$5:$CL$846,7,0),2)</f>
        <v>0</v>
      </c>
      <c r="I114" s="104">
        <f>ROUND(VLOOKUP($B114,'[4]3.ข้อมูลงบทดลองปัจจุบัน'!$A$5:$CL$846,8,0),2)</f>
        <v>0</v>
      </c>
      <c r="J114" s="104">
        <f>ROUND(VLOOKUP($B114,'[4]3.ข้อมูลงบทดลองปัจจุบัน'!$A$5:$CL$846,9,0),2)</f>
        <v>93870</v>
      </c>
      <c r="K114" s="104">
        <f>ROUND(VLOOKUP($B114,'[4]3.ข้อมูลงบทดลองปัจจุบัน'!$A$5:$CL$846,10,0),2)</f>
        <v>32210</v>
      </c>
      <c r="L114" s="104">
        <f>ROUND(VLOOKUP($B114,'[4]3.ข้อมูลงบทดลองปัจจุบัน'!$A$5:$CL$846,11,0),2)</f>
        <v>10700</v>
      </c>
      <c r="M114" s="104">
        <f>ROUND(VLOOKUP($B114,'[4]3.ข้อมูลงบทดลองปัจจุบัน'!$A$5:$CL$846,12,0),2)</f>
        <v>8077.06</v>
      </c>
      <c r="N114" s="104">
        <f>ROUND(VLOOKUP($B114,'[4]3.ข้อมูลงบทดลองปัจจุบัน'!$A$5:$CL$846,13,0),2)</f>
        <v>18470</v>
      </c>
      <c r="O114" s="104">
        <f>ROUND(VLOOKUP($B114,'[4]3.ข้อมูลงบทดลองปัจจุบัน'!$A$5:$CL$846,14,0),2)</f>
        <v>17225.25</v>
      </c>
      <c r="P114" s="104">
        <f>ROUND(VLOOKUP($B114,'[4]3.ข้อมูลงบทดลองปัจจุบัน'!$A$5:$CL$846,15,0),2)</f>
        <v>0</v>
      </c>
      <c r="Q114" s="104">
        <f>ROUND(VLOOKUP($B114,'[4]3.ข้อมูลงบทดลองปัจจุบัน'!$A$5:$CL$846,16,0),2)</f>
        <v>0</v>
      </c>
      <c r="R114" s="104">
        <f>ROUND(VLOOKUP($B114,'[4]3.ข้อมูลงบทดลองปัจจุบัน'!$A$5:$CL$846,17,0),2)</f>
        <v>4000</v>
      </c>
      <c r="S114" s="104">
        <f>ROUND(VLOOKUP($B114,'[4]3.ข้อมูลงบทดลองปัจจุบัน'!$A$5:$CL$846,18,0),2)</f>
        <v>35770</v>
      </c>
      <c r="T114" s="104">
        <f>ROUND(VLOOKUP($B114,'[4]3.ข้อมูลงบทดลองปัจจุบัน'!$A$5:$CL$846,19,0),2)</f>
        <v>0</v>
      </c>
      <c r="U114" s="104">
        <f>ROUND(VLOOKUP($B114,'[4]3.ข้อมูลงบทดลองปัจจุบัน'!$A$5:$CL$846,20,0),2)</f>
        <v>0</v>
      </c>
      <c r="V114" s="104">
        <f>ROUND(VLOOKUP($B114,'[4]3.ข้อมูลงบทดลองปัจจุบัน'!$A$5:$CL$846,21,0),2)</f>
        <v>0</v>
      </c>
      <c r="W114" s="104">
        <f>ROUND(VLOOKUP($B114,'[4]3.ข้อมูลงบทดลองปัจจุบัน'!$A$5:$CL$846,22,0),2)</f>
        <v>7736</v>
      </c>
      <c r="X114" s="104">
        <f>ROUND(VLOOKUP($B114,'[4]3.ข้อมูลงบทดลองปัจจุบัน'!$A$5:$CL$846,23,0),2)</f>
        <v>41495</v>
      </c>
      <c r="Y114" s="104">
        <f>ROUND(VLOOKUP($B114,'[4]3.ข้อมูลงบทดลองปัจจุบัน'!$A$5:$CL$846,24,0),2)</f>
        <v>0</v>
      </c>
      <c r="Z114" s="104">
        <f>ROUND(VLOOKUP($B114,'[4]3.ข้อมูลงบทดลองปัจจุบัน'!$A$5:$CL$846,25,0),2)</f>
        <v>4900</v>
      </c>
      <c r="AA114" s="104">
        <f>ROUND(VLOOKUP($B114,'[4]3.ข้อมูลงบทดลองปัจจุบัน'!$A$5:$CL$846,26,0),2)</f>
        <v>4600</v>
      </c>
      <c r="AB114" s="104">
        <f>ROUND(VLOOKUP($B114,'[4]3.ข้อมูลงบทดลองปัจจุบัน'!$A$5:$CL$846,27,0),2)</f>
        <v>0</v>
      </c>
      <c r="AC114" s="104">
        <f>ROUND(VLOOKUP($B114,'[4]3.ข้อมูลงบทดลองปัจจุบัน'!$A$5:$CL$846,28,0),2)</f>
        <v>0</v>
      </c>
      <c r="AD114" s="104">
        <f>ROUND(VLOOKUP($B114,'[4]3.ข้อมูลงบทดลองปัจจุบัน'!$A$5:$CL$846,29,0),2)</f>
        <v>0</v>
      </c>
      <c r="AE114" s="104">
        <f>ROUND(VLOOKUP($B114,'[4]3.ข้อมูลงบทดลองปัจจุบัน'!$A$5:$CL$846,30,0),2)</f>
        <v>0</v>
      </c>
      <c r="AF114" s="104">
        <f>ROUND(VLOOKUP($B114,'[4]3.ข้อมูลงบทดลองปัจจุบัน'!$A$5:$CL$846,31,0),2)</f>
        <v>6500</v>
      </c>
      <c r="AG114" s="104">
        <f>ROUND(VLOOKUP($B114,'[4]3.ข้อมูลงบทดลองปัจจุบัน'!$A$5:$CL$846,32,0),2)</f>
        <v>0</v>
      </c>
      <c r="AH114" s="104">
        <f>ROUND(VLOOKUP($B114,'[4]3.ข้อมูลงบทดลองปัจจุบัน'!$A$5:$CL$846,33,0),2)</f>
        <v>36570</v>
      </c>
      <c r="AI114" s="104">
        <f>ROUND(VLOOKUP($B114,'[4]3.ข้อมูลงบทดลองปัจจุบัน'!$A$5:$CL$846,34,0),2)</f>
        <v>0</v>
      </c>
      <c r="AJ114" s="104">
        <f>ROUND(VLOOKUP($B114,'[4]3.ข้อมูลงบทดลองปัจจุบัน'!$A$5:$CL$846,35,0),2)</f>
        <v>0</v>
      </c>
      <c r="AK114" s="104">
        <f>ROUND(VLOOKUP($B114,'[4]3.ข้อมูลงบทดลองปัจจุบัน'!$A$5:$CL$846,36,0),2)</f>
        <v>4000</v>
      </c>
      <c r="AL114" s="104">
        <f>ROUND(VLOOKUP($B114,'[4]3.ข้อมูลงบทดลองปัจจุบัน'!$A$5:$CL$846,37,0),2)</f>
        <v>476320</v>
      </c>
      <c r="AM114" s="104">
        <f>ROUND(VLOOKUP($B114,'[4]3.ข้อมูลงบทดลองปัจจุบัน'!$A$5:$CL$846,38,0),2)</f>
        <v>6019</v>
      </c>
      <c r="AN114" s="104">
        <f>ROUND(VLOOKUP($B114,'[4]3.ข้อมูลงบทดลองปัจจุบัน'!$A$5:$CL$846,39,0),2)</f>
        <v>0</v>
      </c>
      <c r="AO114" s="104">
        <f>ROUND(VLOOKUP($B114,'[4]3.ข้อมูลงบทดลองปัจจุบัน'!$A$5:$CL$846,40,0),2)</f>
        <v>0</v>
      </c>
      <c r="AP114" s="104">
        <f>ROUND(VLOOKUP($B114,'[4]3.ข้อมูลงบทดลองปัจจุบัน'!$A$5:$CL$846,41,0),2)</f>
        <v>0</v>
      </c>
      <c r="AQ114" s="104">
        <f>ROUND(VLOOKUP($B114,'[4]3.ข้อมูลงบทดลองปัจจุบัน'!$A$5:$CL$846,42,0),2)</f>
        <v>0</v>
      </c>
      <c r="AR114" s="104">
        <f>ROUND(VLOOKUP($B114,'[4]3.ข้อมูลงบทดลองปัจจุบัน'!$A$5:$CL$846,43,0),2)</f>
        <v>0</v>
      </c>
      <c r="AS114" s="104">
        <f>ROUND(VLOOKUP($B114,'[4]3.ข้อมูลงบทดลองปัจจุบัน'!$A$5:$CL$846,44,0),2)</f>
        <v>111858</v>
      </c>
      <c r="AT114" s="104">
        <f>ROUND(VLOOKUP($B114,'[4]3.ข้อมูลงบทดลองปัจจุบัน'!$A$5:$CL$846,45,0),2)</f>
        <v>0</v>
      </c>
      <c r="AU114" s="104">
        <f>ROUND(VLOOKUP($B114,'[4]3.ข้อมูลงบทดลองปัจจุบัน'!$A$5:$CL$846,46,0),2)</f>
        <v>0</v>
      </c>
      <c r="AV114" s="104">
        <f>ROUND(VLOOKUP($B114,'[4]3.ข้อมูลงบทดลองปัจจุบัน'!$A$5:$CL$846,47,0),2)</f>
        <v>6400</v>
      </c>
      <c r="AW114" s="104">
        <f>ROUND(VLOOKUP($B114,'[4]3.ข้อมูลงบทดลองปัจจุบัน'!$A$5:$CL$846,48,0),2)</f>
        <v>0</v>
      </c>
      <c r="AX114" s="104">
        <f>ROUND(VLOOKUP($B114,'[4]3.ข้อมูลงบทดลองปัจจุบัน'!$A$5:$CL$846,49,0),2)</f>
        <v>0</v>
      </c>
      <c r="AY114" s="104">
        <f>ROUND(VLOOKUP($B114,'[4]3.ข้อมูลงบทดลองปัจจุบัน'!$A$5:$CL$846,50,0),2)</f>
        <v>0</v>
      </c>
      <c r="AZ114" s="104">
        <f>ROUND(VLOOKUP($B114,'[4]3.ข้อมูลงบทดลองปัจจุบัน'!$A$5:$CL$846,51,0),2)</f>
        <v>3300</v>
      </c>
      <c r="BA114" s="104">
        <f>ROUND(VLOOKUP($B114,'[4]3.ข้อมูลงบทดลองปัจจุบัน'!$A$5:$CL$846,52,0),2)</f>
        <v>6500</v>
      </c>
      <c r="BB114" s="104">
        <f>ROUND(VLOOKUP($B114,'[4]3.ข้อมูลงบทดลองปัจจุบัน'!$A$5:$CL$846,53,0),2)</f>
        <v>0</v>
      </c>
      <c r="BC114" s="104">
        <f>ROUND(VLOOKUP($B114,'[4]3.ข้อมูลงบทดลองปัจจุบัน'!$A$5:$CL$846,54,0),2)</f>
        <v>0</v>
      </c>
      <c r="BD114" s="104">
        <f>ROUND(VLOOKUP($B114,'[4]3.ข้อมูลงบทดลองปัจจุบัน'!$A$5:$CL$846,55,0),2)</f>
        <v>21894</v>
      </c>
      <c r="BE114" s="104">
        <f>ROUND(VLOOKUP($B114,'[4]3.ข้อมูลงบทดลองปัจจุบัน'!$A$5:$CL$846,56,0),2)</f>
        <v>0</v>
      </c>
      <c r="BF114" s="104">
        <f>ROUND(VLOOKUP($B114,'[4]3.ข้อมูลงบทดลองปัจจุบัน'!$A$5:$CL$846,57,0),2)</f>
        <v>550</v>
      </c>
      <c r="BG114" s="104">
        <f>ROUND(VLOOKUP($B114,'[4]3.ข้อมูลงบทดลองปัจจุบัน'!$A$5:$CL$846,58,0),2)</f>
        <v>0</v>
      </c>
      <c r="BH114" s="104">
        <f>ROUND(VLOOKUP($B114,'[4]3.ข้อมูลงบทดลองปัจจุบัน'!$A$5:$CL$846,59,0),2)</f>
        <v>75565</v>
      </c>
      <c r="BI114" s="104">
        <f>ROUND(VLOOKUP($B114,'[4]3.ข้อมูลงบทดลองปัจจุบัน'!$A$5:$CL$846,60,0),2)</f>
        <v>29600</v>
      </c>
      <c r="BJ114" s="104">
        <f>ROUND(VLOOKUP($B114,'[4]3.ข้อมูลงบทดลองปัจจุบัน'!$A$5:$CL$846,61,0),2)</f>
        <v>0</v>
      </c>
      <c r="BK114" s="104">
        <f>ROUND(VLOOKUP($B114,'[4]3.ข้อมูลงบทดลองปัจจุบัน'!$A$5:$CL$846,62,0),2)</f>
        <v>4500</v>
      </c>
      <c r="BL114" s="104">
        <f>ROUND(VLOOKUP($B114,'[4]3.ข้อมูลงบทดลองปัจจุบัน'!$A$5:$CL$846,63,0),2)</f>
        <v>4500</v>
      </c>
      <c r="BM114" s="104">
        <f>ROUND(VLOOKUP($B114,'[4]3.ข้อมูลงบทดลองปัจจุบัน'!$A$5:$CL$846,64,0),2)</f>
        <v>141736</v>
      </c>
      <c r="BN114" s="104">
        <f>ROUND(VLOOKUP($B114,'[4]3.ข้อมูลงบทดลองปัจจุบัน'!$A$5:$CL$846,65,0),2)</f>
        <v>0</v>
      </c>
      <c r="BO114" s="104">
        <f>ROUND(VLOOKUP($B114,'[4]3.ข้อมูลงบทดลองปัจจุบัน'!$A$5:$CL$846,66,0),2)</f>
        <v>0</v>
      </c>
      <c r="BP114" s="104">
        <f>ROUND(VLOOKUP($B114,'[4]3.ข้อมูลงบทดลองปัจจุบัน'!$A$5:$CL$846,67,0),2)</f>
        <v>13440</v>
      </c>
      <c r="BQ114" s="104">
        <f>ROUND(VLOOKUP($B114,'[4]3.ข้อมูลงบทดลองปัจจุบัน'!$A$5:$CL$846,68,0),2)</f>
        <v>0</v>
      </c>
      <c r="BR114" s="104">
        <f>ROUND(VLOOKUP($B114,'[4]3.ข้อมูลงบทดลองปัจจุบัน'!$A$5:$CL$846,69,0),2)</f>
        <v>12830</v>
      </c>
      <c r="BS114" s="104">
        <f>ROUND(VLOOKUP($B114,'[4]3.ข้อมูลงบทดลองปัจจุบัน'!$A$5:$CL$846,70,0),2)</f>
        <v>0</v>
      </c>
      <c r="BT114" s="104">
        <f>ROUND(VLOOKUP($B114,'[4]3.ข้อมูลงบทดลองปัจจุบัน'!$A$5:$CL$846,71,0),2)</f>
        <v>17860</v>
      </c>
      <c r="BU114" s="104">
        <f>ROUND(VLOOKUP($B114,'[4]3.ข้อมูลงบทดลองปัจจุบัน'!$A$5:$CL$846,72,0),2)</f>
        <v>0</v>
      </c>
      <c r="BV114" s="104">
        <f>ROUND(VLOOKUP($B114,'[4]3.ข้อมูลงบทดลองปัจจุบัน'!$A$5:$CL$846,73,0),2)</f>
        <v>46230</v>
      </c>
      <c r="BW114" s="104">
        <f>ROUND(VLOOKUP($B114,'[4]3.ข้อมูลงบทดลองปัจจุบัน'!$A$5:$CL$846,74,0),2)</f>
        <v>0</v>
      </c>
      <c r="BX114" s="104">
        <f>ROUND(VLOOKUP($B114,'[4]3.ข้อมูลงบทดลองปัจจุบัน'!$A$5:$CL$846,75,0),2)</f>
        <v>0</v>
      </c>
      <c r="BY114" s="104">
        <f>ROUND(VLOOKUP($B114,'[4]3.ข้อมูลงบทดลองปัจจุบัน'!$A$5:$CL$846,76,0),2)</f>
        <v>2600</v>
      </c>
      <c r="BZ114" s="104">
        <f>ROUND(VLOOKUP($B114,'[4]3.ข้อมูลงบทดลองปัจจุบัน'!$A$5:$CL$846,77,0),2)</f>
        <v>0</v>
      </c>
      <c r="CA114" s="104">
        <f>ROUND(VLOOKUP($B114,'[4]3.ข้อมูลงบทดลองปัจจุบัน'!$A$5:$CL$846,78,0),2)</f>
        <v>0</v>
      </c>
      <c r="CB114" s="104">
        <f>ROUND(VLOOKUP($B114,'[4]3.ข้อมูลงบทดลองปัจจุบัน'!$A$5:$CL$846,79,0),2)</f>
        <v>0</v>
      </c>
      <c r="CC114" s="104">
        <f>ROUND(VLOOKUP($B114,'[4]3.ข้อมูลงบทดลองปัจจุบัน'!$A$5:$CL$846,80,0),2)</f>
        <v>0</v>
      </c>
      <c r="CD114" s="104">
        <f>ROUND(VLOOKUP($B114,'[4]3.ข้อมูลงบทดลองปัจจุบัน'!$A$5:$CL$846,81,0),2)</f>
        <v>0</v>
      </c>
      <c r="CE114" s="104">
        <f>ROUND(VLOOKUP($B114,'[4]3.ข้อมูลงบทดลองปัจจุบัน'!$A$5:$CL$846,82,0),2)</f>
        <v>0</v>
      </c>
      <c r="CF114" s="104">
        <f>ROUND(VLOOKUP($B114,'[4]3.ข้อมูลงบทดลองปัจจุบัน'!$A$5:$CL$846,83,0),2)</f>
        <v>0</v>
      </c>
      <c r="CG114" s="104">
        <f>ROUND(VLOOKUP($B114,'[4]3.ข้อมูลงบทดลองปัจจุบัน'!$A$5:$CL$846,84,0),2)</f>
        <v>0</v>
      </c>
      <c r="CH114" s="104">
        <f>ROUND(VLOOKUP($B114,'[4]3.ข้อมูลงบทดลองปัจจุบัน'!$A$5:$CL$846,85,0),2)</f>
        <v>0</v>
      </c>
      <c r="CI114" s="104">
        <f>ROUND(VLOOKUP($B114,'[4]3.ข้อมูลงบทดลองปัจจุบัน'!$A$5:$CL$846,86,0),2)</f>
        <v>0</v>
      </c>
      <c r="CJ114" s="104">
        <f>ROUND(VLOOKUP($B114,'[4]3.ข้อมูลงบทดลองปัจจุบัน'!$A$5:$CL$846,87,0),2)</f>
        <v>0</v>
      </c>
      <c r="CK114" s="104">
        <f>ROUND(VLOOKUP($B114,'[4]3.ข้อมูลงบทดลองปัจจุบัน'!$A$5:$CL$846,88,0),2)</f>
        <v>0</v>
      </c>
      <c r="CL114" s="104">
        <f>ROUND(VLOOKUP($B114,'[4]3.ข้อมูลงบทดลองปัจจุบัน'!$A$5:$CL$846,89,0),2)</f>
        <v>0</v>
      </c>
      <c r="CM114" s="104">
        <f>ROUND(VLOOKUP($B114,'[4]3.ข้อมูลงบทดลองปัจจุบัน'!$A$5:$CL$846,90,0),2)</f>
        <v>0</v>
      </c>
      <c r="CO114" s="97"/>
    </row>
    <row r="115" spans="1:93" x14ac:dyDescent="0.7">
      <c r="A115" s="18" t="s">
        <v>497</v>
      </c>
      <c r="B115" s="18" t="s">
        <v>620</v>
      </c>
      <c r="C115" s="19" t="s">
        <v>621</v>
      </c>
      <c r="D115" s="104">
        <f>ROUND(VLOOKUP($B115,'[4]3.ข้อมูลงบทดลองปัจจุบัน'!$A$5:$CL$846,3,0),2)</f>
        <v>0</v>
      </c>
      <c r="E115" s="104">
        <f>ROUND(VLOOKUP($B115,'[4]3.ข้อมูลงบทดลองปัจจุบัน'!$A$5:$CL$846,4,0),2)</f>
        <v>0</v>
      </c>
      <c r="F115" s="104">
        <f>ROUND(VLOOKUP($B115,'[4]3.ข้อมูลงบทดลองปัจจุบัน'!$A$5:$CL$846,5,0),2)</f>
        <v>0</v>
      </c>
      <c r="G115" s="104">
        <f>ROUND(VLOOKUP($B115,'[4]3.ข้อมูลงบทดลองปัจจุบัน'!$A$5:$CL$846,6,0),2)</f>
        <v>0</v>
      </c>
      <c r="H115" s="104">
        <f>ROUND(VLOOKUP($B115,'[4]3.ข้อมูลงบทดลองปัจจุบัน'!$A$5:$CL$846,7,0),2)</f>
        <v>0</v>
      </c>
      <c r="I115" s="104">
        <f>ROUND(VLOOKUP($B115,'[4]3.ข้อมูลงบทดลองปัจจุบัน'!$A$5:$CL$846,8,0),2)</f>
        <v>0</v>
      </c>
      <c r="J115" s="104">
        <f>ROUND(VLOOKUP($B115,'[4]3.ข้อมูลงบทดลองปัจจุบัน'!$A$5:$CL$846,9,0),2)</f>
        <v>0</v>
      </c>
      <c r="K115" s="104">
        <f>ROUND(VLOOKUP($B115,'[4]3.ข้อมูลงบทดลองปัจจุบัน'!$A$5:$CL$846,10,0),2)</f>
        <v>0</v>
      </c>
      <c r="L115" s="104">
        <f>ROUND(VLOOKUP($B115,'[4]3.ข้อมูลงบทดลองปัจจุบัน'!$A$5:$CL$846,11,0),2)</f>
        <v>0</v>
      </c>
      <c r="M115" s="104">
        <f>ROUND(VLOOKUP($B115,'[4]3.ข้อมูลงบทดลองปัจจุบัน'!$A$5:$CL$846,12,0),2)</f>
        <v>0</v>
      </c>
      <c r="N115" s="104">
        <f>ROUND(VLOOKUP($B115,'[4]3.ข้อมูลงบทดลองปัจจุบัน'!$A$5:$CL$846,13,0),2)</f>
        <v>0</v>
      </c>
      <c r="O115" s="104">
        <f>ROUND(VLOOKUP($B115,'[4]3.ข้อมูลงบทดลองปัจจุบัน'!$A$5:$CL$846,14,0),2)</f>
        <v>0</v>
      </c>
      <c r="P115" s="104">
        <f>ROUND(VLOOKUP($B115,'[4]3.ข้อมูลงบทดลองปัจจุบัน'!$A$5:$CL$846,15,0),2)</f>
        <v>0</v>
      </c>
      <c r="Q115" s="104">
        <f>ROUND(VLOOKUP($B115,'[4]3.ข้อมูลงบทดลองปัจจุบัน'!$A$5:$CL$846,16,0),2)</f>
        <v>0</v>
      </c>
      <c r="R115" s="104">
        <f>ROUND(VLOOKUP($B115,'[4]3.ข้อมูลงบทดลองปัจจุบัน'!$A$5:$CL$846,17,0),2)</f>
        <v>0</v>
      </c>
      <c r="S115" s="104">
        <f>ROUND(VLOOKUP($B115,'[4]3.ข้อมูลงบทดลองปัจจุบัน'!$A$5:$CL$846,18,0),2)</f>
        <v>0</v>
      </c>
      <c r="T115" s="104">
        <f>ROUND(VLOOKUP($B115,'[4]3.ข้อมูลงบทดลองปัจจุบัน'!$A$5:$CL$846,19,0),2)</f>
        <v>0</v>
      </c>
      <c r="U115" s="104">
        <f>ROUND(VLOOKUP($B115,'[4]3.ข้อมูลงบทดลองปัจจุบัน'!$A$5:$CL$846,20,0),2)</f>
        <v>0</v>
      </c>
      <c r="V115" s="104">
        <f>ROUND(VLOOKUP($B115,'[4]3.ข้อมูลงบทดลองปัจจุบัน'!$A$5:$CL$846,21,0),2)</f>
        <v>0</v>
      </c>
      <c r="W115" s="104">
        <f>ROUND(VLOOKUP($B115,'[4]3.ข้อมูลงบทดลองปัจจุบัน'!$A$5:$CL$846,22,0),2)</f>
        <v>0</v>
      </c>
      <c r="X115" s="104">
        <f>ROUND(VLOOKUP($B115,'[4]3.ข้อมูลงบทดลองปัจจุบัน'!$A$5:$CL$846,23,0),2)</f>
        <v>0</v>
      </c>
      <c r="Y115" s="104">
        <f>ROUND(VLOOKUP($B115,'[4]3.ข้อมูลงบทดลองปัจจุบัน'!$A$5:$CL$846,24,0),2)</f>
        <v>0</v>
      </c>
      <c r="Z115" s="104">
        <f>ROUND(VLOOKUP($B115,'[4]3.ข้อมูลงบทดลองปัจจุบัน'!$A$5:$CL$846,25,0),2)</f>
        <v>0</v>
      </c>
      <c r="AA115" s="104">
        <f>ROUND(VLOOKUP($B115,'[4]3.ข้อมูลงบทดลองปัจจุบัน'!$A$5:$CL$846,26,0),2)</f>
        <v>0</v>
      </c>
      <c r="AB115" s="104">
        <f>ROUND(VLOOKUP($B115,'[4]3.ข้อมูลงบทดลองปัจจุบัน'!$A$5:$CL$846,27,0),2)</f>
        <v>0</v>
      </c>
      <c r="AC115" s="104">
        <f>ROUND(VLOOKUP($B115,'[4]3.ข้อมูลงบทดลองปัจจุบัน'!$A$5:$CL$846,28,0),2)</f>
        <v>0</v>
      </c>
      <c r="AD115" s="104">
        <f>ROUND(VLOOKUP($B115,'[4]3.ข้อมูลงบทดลองปัจจุบัน'!$A$5:$CL$846,29,0),2)</f>
        <v>0</v>
      </c>
      <c r="AE115" s="104">
        <f>ROUND(VLOOKUP($B115,'[4]3.ข้อมูลงบทดลองปัจจุบัน'!$A$5:$CL$846,30,0),2)</f>
        <v>0</v>
      </c>
      <c r="AF115" s="104">
        <f>ROUND(VLOOKUP($B115,'[4]3.ข้อมูลงบทดลองปัจจุบัน'!$A$5:$CL$846,31,0),2)</f>
        <v>0</v>
      </c>
      <c r="AG115" s="104">
        <f>ROUND(VLOOKUP($B115,'[4]3.ข้อมูลงบทดลองปัจจุบัน'!$A$5:$CL$846,32,0),2)</f>
        <v>0</v>
      </c>
      <c r="AH115" s="104">
        <f>ROUND(VLOOKUP($B115,'[4]3.ข้อมูลงบทดลองปัจจุบัน'!$A$5:$CL$846,33,0),2)</f>
        <v>0</v>
      </c>
      <c r="AI115" s="104">
        <f>ROUND(VLOOKUP($B115,'[4]3.ข้อมูลงบทดลองปัจจุบัน'!$A$5:$CL$846,34,0),2)</f>
        <v>0</v>
      </c>
      <c r="AJ115" s="104">
        <f>ROUND(VLOOKUP($B115,'[4]3.ข้อมูลงบทดลองปัจจุบัน'!$A$5:$CL$846,35,0),2)</f>
        <v>0</v>
      </c>
      <c r="AK115" s="104">
        <f>ROUND(VLOOKUP($B115,'[4]3.ข้อมูลงบทดลองปัจจุบัน'!$A$5:$CL$846,36,0),2)</f>
        <v>0</v>
      </c>
      <c r="AL115" s="104">
        <f>ROUND(VLOOKUP($B115,'[4]3.ข้อมูลงบทดลองปัจจุบัน'!$A$5:$CL$846,37,0),2)</f>
        <v>0</v>
      </c>
      <c r="AM115" s="104">
        <f>ROUND(VLOOKUP($B115,'[4]3.ข้อมูลงบทดลองปัจจุบัน'!$A$5:$CL$846,38,0),2)</f>
        <v>0</v>
      </c>
      <c r="AN115" s="104">
        <f>ROUND(VLOOKUP($B115,'[4]3.ข้อมูลงบทดลองปัจจุบัน'!$A$5:$CL$846,39,0),2)</f>
        <v>0</v>
      </c>
      <c r="AO115" s="104">
        <f>ROUND(VLOOKUP($B115,'[4]3.ข้อมูลงบทดลองปัจจุบัน'!$A$5:$CL$846,40,0),2)</f>
        <v>0</v>
      </c>
      <c r="AP115" s="104">
        <f>ROUND(VLOOKUP($B115,'[4]3.ข้อมูลงบทดลองปัจจุบัน'!$A$5:$CL$846,41,0),2)</f>
        <v>0</v>
      </c>
      <c r="AQ115" s="104">
        <f>ROUND(VLOOKUP($B115,'[4]3.ข้อมูลงบทดลองปัจจุบัน'!$A$5:$CL$846,42,0),2)</f>
        <v>0</v>
      </c>
      <c r="AR115" s="104">
        <f>ROUND(VLOOKUP($B115,'[4]3.ข้อมูลงบทดลองปัจจุบัน'!$A$5:$CL$846,43,0),2)</f>
        <v>0</v>
      </c>
      <c r="AS115" s="104">
        <f>ROUND(VLOOKUP($B115,'[4]3.ข้อมูลงบทดลองปัจจุบัน'!$A$5:$CL$846,44,0),2)</f>
        <v>0</v>
      </c>
      <c r="AT115" s="104">
        <f>ROUND(VLOOKUP($B115,'[4]3.ข้อมูลงบทดลองปัจจุบัน'!$A$5:$CL$846,45,0),2)</f>
        <v>0</v>
      </c>
      <c r="AU115" s="104">
        <f>ROUND(VLOOKUP($B115,'[4]3.ข้อมูลงบทดลองปัจจุบัน'!$A$5:$CL$846,46,0),2)</f>
        <v>0</v>
      </c>
      <c r="AV115" s="104">
        <f>ROUND(VLOOKUP($B115,'[4]3.ข้อมูลงบทดลองปัจจุบัน'!$A$5:$CL$846,47,0),2)</f>
        <v>0</v>
      </c>
      <c r="AW115" s="104">
        <f>ROUND(VLOOKUP($B115,'[4]3.ข้อมูลงบทดลองปัจจุบัน'!$A$5:$CL$846,48,0),2)</f>
        <v>0</v>
      </c>
      <c r="AX115" s="104">
        <f>ROUND(VLOOKUP($B115,'[4]3.ข้อมูลงบทดลองปัจจุบัน'!$A$5:$CL$846,49,0),2)</f>
        <v>0</v>
      </c>
      <c r="AY115" s="104">
        <f>ROUND(VLOOKUP($B115,'[4]3.ข้อมูลงบทดลองปัจจุบัน'!$A$5:$CL$846,50,0),2)</f>
        <v>0</v>
      </c>
      <c r="AZ115" s="104">
        <f>ROUND(VLOOKUP($B115,'[4]3.ข้อมูลงบทดลองปัจจุบัน'!$A$5:$CL$846,51,0),2)</f>
        <v>0</v>
      </c>
      <c r="BA115" s="104">
        <f>ROUND(VLOOKUP($B115,'[4]3.ข้อมูลงบทดลองปัจจุบัน'!$A$5:$CL$846,52,0),2)</f>
        <v>0</v>
      </c>
      <c r="BB115" s="104">
        <f>ROUND(VLOOKUP($B115,'[4]3.ข้อมูลงบทดลองปัจจุบัน'!$A$5:$CL$846,53,0),2)</f>
        <v>0</v>
      </c>
      <c r="BC115" s="104">
        <f>ROUND(VLOOKUP($B115,'[4]3.ข้อมูลงบทดลองปัจจุบัน'!$A$5:$CL$846,54,0),2)</f>
        <v>0</v>
      </c>
      <c r="BD115" s="104">
        <f>ROUND(VLOOKUP($B115,'[4]3.ข้อมูลงบทดลองปัจจุบัน'!$A$5:$CL$846,55,0),2)</f>
        <v>81343.13</v>
      </c>
      <c r="BE115" s="104">
        <f>ROUND(VLOOKUP($B115,'[4]3.ข้อมูลงบทดลองปัจจุบัน'!$A$5:$CL$846,56,0),2)</f>
        <v>0</v>
      </c>
      <c r="BF115" s="104">
        <f>ROUND(VLOOKUP($B115,'[4]3.ข้อมูลงบทดลองปัจจุบัน'!$A$5:$CL$846,57,0),2)</f>
        <v>0</v>
      </c>
      <c r="BG115" s="104">
        <f>ROUND(VLOOKUP($B115,'[4]3.ข้อมูลงบทดลองปัจจุบัน'!$A$5:$CL$846,58,0),2)</f>
        <v>0</v>
      </c>
      <c r="BH115" s="104">
        <f>ROUND(VLOOKUP($B115,'[4]3.ข้อมูลงบทดลองปัจจุบัน'!$A$5:$CL$846,59,0),2)</f>
        <v>0</v>
      </c>
      <c r="BI115" s="104">
        <f>ROUND(VLOOKUP($B115,'[4]3.ข้อมูลงบทดลองปัจจุบัน'!$A$5:$CL$846,60,0),2)</f>
        <v>0</v>
      </c>
      <c r="BJ115" s="104">
        <f>ROUND(VLOOKUP($B115,'[4]3.ข้อมูลงบทดลองปัจจุบัน'!$A$5:$CL$846,61,0),2)</f>
        <v>0</v>
      </c>
      <c r="BK115" s="104">
        <f>ROUND(VLOOKUP($B115,'[4]3.ข้อมูลงบทดลองปัจจุบัน'!$A$5:$CL$846,62,0),2)</f>
        <v>0</v>
      </c>
      <c r="BL115" s="104">
        <f>ROUND(VLOOKUP($B115,'[4]3.ข้อมูลงบทดลองปัจจุบัน'!$A$5:$CL$846,63,0),2)</f>
        <v>0</v>
      </c>
      <c r="BM115" s="104">
        <f>ROUND(VLOOKUP($B115,'[4]3.ข้อมูลงบทดลองปัจจุบัน'!$A$5:$CL$846,64,0),2)</f>
        <v>0</v>
      </c>
      <c r="BN115" s="104">
        <f>ROUND(VLOOKUP($B115,'[4]3.ข้อมูลงบทดลองปัจจุบัน'!$A$5:$CL$846,65,0),2)</f>
        <v>0</v>
      </c>
      <c r="BO115" s="104">
        <f>ROUND(VLOOKUP($B115,'[4]3.ข้อมูลงบทดลองปัจจุบัน'!$A$5:$CL$846,66,0),2)</f>
        <v>0</v>
      </c>
      <c r="BP115" s="104">
        <f>ROUND(VLOOKUP($B115,'[4]3.ข้อมูลงบทดลองปัจจุบัน'!$A$5:$CL$846,67,0),2)</f>
        <v>0</v>
      </c>
      <c r="BQ115" s="104">
        <f>ROUND(VLOOKUP($B115,'[4]3.ข้อมูลงบทดลองปัจจุบัน'!$A$5:$CL$846,68,0),2)</f>
        <v>0</v>
      </c>
      <c r="BR115" s="104">
        <f>ROUND(VLOOKUP($B115,'[4]3.ข้อมูลงบทดลองปัจจุบัน'!$A$5:$CL$846,69,0),2)</f>
        <v>0</v>
      </c>
      <c r="BS115" s="104">
        <f>ROUND(VLOOKUP($B115,'[4]3.ข้อมูลงบทดลองปัจจุบัน'!$A$5:$CL$846,70,0),2)</f>
        <v>0</v>
      </c>
      <c r="BT115" s="104">
        <f>ROUND(VLOOKUP($B115,'[4]3.ข้อมูลงบทดลองปัจจุบัน'!$A$5:$CL$846,71,0),2)</f>
        <v>0</v>
      </c>
      <c r="BU115" s="104">
        <f>ROUND(VLOOKUP($B115,'[4]3.ข้อมูลงบทดลองปัจจุบัน'!$A$5:$CL$846,72,0),2)</f>
        <v>0</v>
      </c>
      <c r="BV115" s="104">
        <f>ROUND(VLOOKUP($B115,'[4]3.ข้อมูลงบทดลองปัจจุบัน'!$A$5:$CL$846,73,0),2)</f>
        <v>0</v>
      </c>
      <c r="BW115" s="104">
        <f>ROUND(VLOOKUP($B115,'[4]3.ข้อมูลงบทดลองปัจจุบัน'!$A$5:$CL$846,74,0),2)</f>
        <v>0</v>
      </c>
      <c r="BX115" s="104">
        <f>ROUND(VLOOKUP($B115,'[4]3.ข้อมูลงบทดลองปัจจุบัน'!$A$5:$CL$846,75,0),2)</f>
        <v>0</v>
      </c>
      <c r="BY115" s="104">
        <f>ROUND(VLOOKUP($B115,'[4]3.ข้อมูลงบทดลองปัจจุบัน'!$A$5:$CL$846,76,0),2)</f>
        <v>0</v>
      </c>
      <c r="BZ115" s="104">
        <f>ROUND(VLOOKUP($B115,'[4]3.ข้อมูลงบทดลองปัจจุบัน'!$A$5:$CL$846,77,0),2)</f>
        <v>0</v>
      </c>
      <c r="CA115" s="104">
        <f>ROUND(VLOOKUP($B115,'[4]3.ข้อมูลงบทดลองปัจจุบัน'!$A$5:$CL$846,78,0),2)</f>
        <v>0</v>
      </c>
      <c r="CB115" s="104">
        <f>ROUND(VLOOKUP($B115,'[4]3.ข้อมูลงบทดลองปัจจุบัน'!$A$5:$CL$846,79,0),2)</f>
        <v>0</v>
      </c>
      <c r="CC115" s="104">
        <f>ROUND(VLOOKUP($B115,'[4]3.ข้อมูลงบทดลองปัจจุบัน'!$A$5:$CL$846,80,0),2)</f>
        <v>0</v>
      </c>
      <c r="CD115" s="104">
        <f>ROUND(VLOOKUP($B115,'[4]3.ข้อมูลงบทดลองปัจจุบัน'!$A$5:$CL$846,81,0),2)</f>
        <v>0</v>
      </c>
      <c r="CE115" s="104">
        <f>ROUND(VLOOKUP($B115,'[4]3.ข้อมูลงบทดลองปัจจุบัน'!$A$5:$CL$846,82,0),2)</f>
        <v>0</v>
      </c>
      <c r="CF115" s="104">
        <f>ROUND(VLOOKUP($B115,'[4]3.ข้อมูลงบทดลองปัจจุบัน'!$A$5:$CL$846,83,0),2)</f>
        <v>0</v>
      </c>
      <c r="CG115" s="104">
        <f>ROUND(VLOOKUP($B115,'[4]3.ข้อมูลงบทดลองปัจจุบัน'!$A$5:$CL$846,84,0),2)</f>
        <v>0</v>
      </c>
      <c r="CH115" s="104">
        <f>ROUND(VLOOKUP($B115,'[4]3.ข้อมูลงบทดลองปัจจุบัน'!$A$5:$CL$846,85,0),2)</f>
        <v>0</v>
      </c>
      <c r="CI115" s="104">
        <f>ROUND(VLOOKUP($B115,'[4]3.ข้อมูลงบทดลองปัจจุบัน'!$A$5:$CL$846,86,0),2)</f>
        <v>0</v>
      </c>
      <c r="CJ115" s="104">
        <f>ROUND(VLOOKUP($B115,'[4]3.ข้อมูลงบทดลองปัจจุบัน'!$A$5:$CL$846,87,0),2)</f>
        <v>0</v>
      </c>
      <c r="CK115" s="104">
        <f>ROUND(VLOOKUP($B115,'[4]3.ข้อมูลงบทดลองปัจจุบัน'!$A$5:$CL$846,88,0),2)</f>
        <v>0</v>
      </c>
      <c r="CL115" s="104">
        <f>ROUND(VLOOKUP($B115,'[4]3.ข้อมูลงบทดลองปัจจุบัน'!$A$5:$CL$846,89,0),2)</f>
        <v>0</v>
      </c>
      <c r="CM115" s="104">
        <f>ROUND(VLOOKUP($B115,'[4]3.ข้อมูลงบทดลองปัจจุบัน'!$A$5:$CL$846,90,0),2)</f>
        <v>0</v>
      </c>
      <c r="CO115" s="97"/>
    </row>
    <row r="116" spans="1:93" x14ac:dyDescent="0.7">
      <c r="A116" s="18" t="s">
        <v>497</v>
      </c>
      <c r="B116" s="18" t="s">
        <v>622</v>
      </c>
      <c r="C116" s="19" t="s">
        <v>623</v>
      </c>
      <c r="D116" s="104">
        <f>ROUND(VLOOKUP($B116,'[4]3.ข้อมูลงบทดลองปัจจุบัน'!$A$5:$CL$846,3,0),2)</f>
        <v>174741.71</v>
      </c>
      <c r="E116" s="104">
        <f>ROUND(VLOOKUP($B116,'[4]3.ข้อมูลงบทดลองปัจจุบัน'!$A$5:$CL$846,4,0),2)</f>
        <v>18048</v>
      </c>
      <c r="F116" s="104">
        <f>ROUND(VLOOKUP($B116,'[4]3.ข้อมูลงบทดลองปัจจุบัน'!$A$5:$CL$846,5,0),2)</f>
        <v>19768</v>
      </c>
      <c r="G116" s="104">
        <f>ROUND(VLOOKUP($B116,'[4]3.ข้อมูลงบทดลองปัจจุบัน'!$A$5:$CL$846,6,0),2)</f>
        <v>10447.200000000001</v>
      </c>
      <c r="H116" s="104">
        <f>ROUND(VLOOKUP($B116,'[4]3.ข้อมูลงบทดลองปัจจุบัน'!$A$5:$CL$846,7,0),2)</f>
        <v>0</v>
      </c>
      <c r="I116" s="104">
        <f>ROUND(VLOOKUP($B116,'[4]3.ข้อมูลงบทดลองปัจจุบัน'!$A$5:$CL$846,8,0),2)</f>
        <v>0</v>
      </c>
      <c r="J116" s="104">
        <f>ROUND(VLOOKUP($B116,'[4]3.ข้อมูลงบทดลองปัจจุบัน'!$A$5:$CL$846,9,0),2)</f>
        <v>46059</v>
      </c>
      <c r="K116" s="104">
        <f>ROUND(VLOOKUP($B116,'[4]3.ข้อมูลงบทดลองปัจจุบัน'!$A$5:$CL$846,10,0),2)</f>
        <v>33008</v>
      </c>
      <c r="L116" s="104">
        <f>ROUND(VLOOKUP($B116,'[4]3.ข้อมูลงบทดลองปัจจุบัน'!$A$5:$CL$846,11,0),2)</f>
        <v>22116</v>
      </c>
      <c r="M116" s="104">
        <f>ROUND(VLOOKUP($B116,'[4]3.ข้อมูลงบทดลองปัจจุบัน'!$A$5:$CL$846,12,0),2)</f>
        <v>40339</v>
      </c>
      <c r="N116" s="104">
        <f>ROUND(VLOOKUP($B116,'[4]3.ข้อมูลงบทดลองปัจจุบัน'!$A$5:$CL$846,13,0),2)</f>
        <v>54298.8</v>
      </c>
      <c r="O116" s="104">
        <f>ROUND(VLOOKUP($B116,'[4]3.ข้อมูลงบทดลองปัจจุบัน'!$A$5:$CL$846,14,0),2)</f>
        <v>13168</v>
      </c>
      <c r="P116" s="104">
        <f>ROUND(VLOOKUP($B116,'[4]3.ข้อมูลงบทดลองปัจจุบัน'!$A$5:$CL$846,15,0),2)</f>
        <v>0</v>
      </c>
      <c r="Q116" s="104">
        <f>ROUND(VLOOKUP($B116,'[4]3.ข้อมูลงบทดลองปัจจุบัน'!$A$5:$CL$846,16,0),2)</f>
        <v>0</v>
      </c>
      <c r="R116" s="104">
        <f>ROUND(VLOOKUP($B116,'[4]3.ข้อมูลงบทดลองปัจจุบัน'!$A$5:$CL$846,17,0),2)</f>
        <v>10576</v>
      </c>
      <c r="S116" s="104">
        <f>ROUND(VLOOKUP($B116,'[4]3.ข้อมูลงบทดลองปัจจุบัน'!$A$5:$CL$846,18,0),2)</f>
        <v>13098.48</v>
      </c>
      <c r="T116" s="104">
        <f>ROUND(VLOOKUP($B116,'[4]3.ข้อมูลงบทดลองปัจจุบัน'!$A$5:$CL$846,19,0),2)</f>
        <v>0</v>
      </c>
      <c r="U116" s="104">
        <f>ROUND(VLOOKUP($B116,'[4]3.ข้อมูลงบทดลองปัจจุบัน'!$A$5:$CL$846,20,0),2)</f>
        <v>1392</v>
      </c>
      <c r="V116" s="104">
        <f>ROUND(VLOOKUP($B116,'[4]3.ข้อมูลงบทดลองปัจจุบัน'!$A$5:$CL$846,21,0),2)</f>
        <v>6532</v>
      </c>
      <c r="W116" s="104">
        <f>ROUND(VLOOKUP($B116,'[4]3.ข้อมูลงบทดลองปัจจุบัน'!$A$5:$CL$846,22,0),2)</f>
        <v>4169.76</v>
      </c>
      <c r="X116" s="104">
        <f>ROUND(VLOOKUP($B116,'[4]3.ข้อมูลงบทดลองปัจจุบัน'!$A$5:$CL$846,23,0),2)</f>
        <v>21437</v>
      </c>
      <c r="Y116" s="104">
        <f>ROUND(VLOOKUP($B116,'[4]3.ข้อมูลงบทดลองปัจจุบัน'!$A$5:$CL$846,24,0),2)</f>
        <v>7768</v>
      </c>
      <c r="Z116" s="104">
        <f>ROUND(VLOOKUP($B116,'[4]3.ข้อมูลงบทดลองปัจจุบัน'!$A$5:$CL$846,25,0),2)</f>
        <v>20870</v>
      </c>
      <c r="AA116" s="104">
        <f>ROUND(VLOOKUP($B116,'[4]3.ข้อมูลงบทดลองปัจจุบัน'!$A$5:$CL$846,26,0),2)</f>
        <v>5960</v>
      </c>
      <c r="AB116" s="104">
        <f>ROUND(VLOOKUP($B116,'[4]3.ข้อมูลงบทดลองปัจจุบัน'!$A$5:$CL$846,27,0),2)</f>
        <v>258050.66</v>
      </c>
      <c r="AC116" s="104">
        <f>ROUND(VLOOKUP($B116,'[4]3.ข้อมูลงบทดลองปัจจุบัน'!$A$5:$CL$846,28,0),2)</f>
        <v>0</v>
      </c>
      <c r="AD116" s="104">
        <f>ROUND(VLOOKUP($B116,'[4]3.ข้อมูลงบทดลองปัจจุบัน'!$A$5:$CL$846,29,0),2)</f>
        <v>0</v>
      </c>
      <c r="AE116" s="104">
        <f>ROUND(VLOOKUP($B116,'[4]3.ข้อมูลงบทดลองปัจจุบัน'!$A$5:$CL$846,30,0),2)</f>
        <v>0</v>
      </c>
      <c r="AF116" s="104">
        <f>ROUND(VLOOKUP($B116,'[4]3.ข้อมูลงบทดลองปัจจุบัน'!$A$5:$CL$846,31,0),2)</f>
        <v>19131</v>
      </c>
      <c r="AG116" s="104">
        <f>ROUND(VLOOKUP($B116,'[4]3.ข้อมูลงบทดลองปัจจุบัน'!$A$5:$CL$846,32,0),2)</f>
        <v>0</v>
      </c>
      <c r="AH116" s="104">
        <f>ROUND(VLOOKUP($B116,'[4]3.ข้อมูลงบทดลองปัจจุบัน'!$A$5:$CL$846,33,0),2)</f>
        <v>21628.799999999999</v>
      </c>
      <c r="AI116" s="104">
        <f>ROUND(VLOOKUP($B116,'[4]3.ข้อมูลงบทดลองปัจจุบัน'!$A$5:$CL$846,34,0),2)</f>
        <v>0</v>
      </c>
      <c r="AJ116" s="104">
        <f>ROUND(VLOOKUP($B116,'[4]3.ข้อมูลงบทดลองปัจจุบัน'!$A$5:$CL$846,35,0),2)</f>
        <v>7380</v>
      </c>
      <c r="AK116" s="104">
        <f>ROUND(VLOOKUP($B116,'[4]3.ข้อมูลงบทดลองปัจจุบัน'!$A$5:$CL$846,36,0),2)</f>
        <v>4208</v>
      </c>
      <c r="AL116" s="104">
        <f>ROUND(VLOOKUP($B116,'[4]3.ข้อมูลงบทดลองปัจจุบัน'!$A$5:$CL$846,37,0),2)</f>
        <v>238334.85</v>
      </c>
      <c r="AM116" s="104">
        <f>ROUND(VLOOKUP($B116,'[4]3.ข้อมูลงบทดลองปัจจุบัน'!$A$5:$CL$846,38,0),2)</f>
        <v>7661</v>
      </c>
      <c r="AN116" s="104">
        <f>ROUND(VLOOKUP($B116,'[4]3.ข้อมูลงบทดลองปัจจุบัน'!$A$5:$CL$846,39,0),2)</f>
        <v>0</v>
      </c>
      <c r="AO116" s="104">
        <f>ROUND(VLOOKUP($B116,'[4]3.ข้อมูลงบทดลองปัจจุบัน'!$A$5:$CL$846,40,0),2)</f>
        <v>0</v>
      </c>
      <c r="AP116" s="104">
        <f>ROUND(VLOOKUP($B116,'[4]3.ข้อมูลงบทดลองปัจจุบัน'!$A$5:$CL$846,41,0),2)</f>
        <v>0</v>
      </c>
      <c r="AQ116" s="104">
        <f>ROUND(VLOOKUP($B116,'[4]3.ข้อมูลงบทดลองปัจจุบัน'!$A$5:$CL$846,42,0),2)</f>
        <v>0</v>
      </c>
      <c r="AR116" s="104">
        <f>ROUND(VLOOKUP($B116,'[4]3.ข้อมูลงบทดลองปัจจุบัน'!$A$5:$CL$846,43,0),2)</f>
        <v>0</v>
      </c>
      <c r="AS116" s="104">
        <f>ROUND(VLOOKUP($B116,'[4]3.ข้อมูลงบทดลองปัจจุบัน'!$A$5:$CL$846,44,0),2)</f>
        <v>42054.66</v>
      </c>
      <c r="AT116" s="104">
        <f>ROUND(VLOOKUP($B116,'[4]3.ข้อมูลงบทดลองปัจจุบัน'!$A$5:$CL$846,45,0),2)</f>
        <v>66816</v>
      </c>
      <c r="AU116" s="104">
        <f>ROUND(VLOOKUP($B116,'[4]3.ข้อมูลงบทดลองปัจจุบัน'!$A$5:$CL$846,46,0),2)</f>
        <v>6000</v>
      </c>
      <c r="AV116" s="104">
        <f>ROUND(VLOOKUP($B116,'[4]3.ข้อมูลงบทดลองปัจจุบัน'!$A$5:$CL$846,47,0),2)</f>
        <v>1240</v>
      </c>
      <c r="AW116" s="104">
        <f>ROUND(VLOOKUP($B116,'[4]3.ข้อมูลงบทดลองปัจจุบัน'!$A$5:$CL$846,48,0),2)</f>
        <v>12840</v>
      </c>
      <c r="AX116" s="104">
        <f>ROUND(VLOOKUP($B116,'[4]3.ข้อมูลงบทดลองปัจจุบัน'!$A$5:$CL$846,49,0),2)</f>
        <v>0</v>
      </c>
      <c r="AY116" s="104">
        <f>ROUND(VLOOKUP($B116,'[4]3.ข้อมูลงบทดลองปัจจุบัน'!$A$5:$CL$846,50,0),2)</f>
        <v>0</v>
      </c>
      <c r="AZ116" s="104">
        <f>ROUND(VLOOKUP($B116,'[4]3.ข้อมูลงบทดลองปัจจุบัน'!$A$5:$CL$846,51,0),2)</f>
        <v>4254</v>
      </c>
      <c r="BA116" s="104">
        <f>ROUND(VLOOKUP($B116,'[4]3.ข้อมูลงบทดลองปัจจุบัน'!$A$5:$CL$846,52,0),2)</f>
        <v>6820</v>
      </c>
      <c r="BB116" s="104">
        <f>ROUND(VLOOKUP($B116,'[4]3.ข้อมูลงบทดลองปัจจุบัน'!$A$5:$CL$846,53,0),2)</f>
        <v>0</v>
      </c>
      <c r="BC116" s="104">
        <f>ROUND(VLOOKUP($B116,'[4]3.ข้อมูลงบทดลองปัจจุบัน'!$A$5:$CL$846,54,0),2)</f>
        <v>0</v>
      </c>
      <c r="BD116" s="104">
        <f>ROUND(VLOOKUP($B116,'[4]3.ข้อมูลงบทดลองปัจจุบัน'!$A$5:$CL$846,55,0),2)</f>
        <v>359018</v>
      </c>
      <c r="BE116" s="104">
        <f>ROUND(VLOOKUP($B116,'[4]3.ข้อมูลงบทดลองปัจจุบัน'!$A$5:$CL$846,56,0),2)</f>
        <v>0</v>
      </c>
      <c r="BF116" s="104">
        <f>ROUND(VLOOKUP($B116,'[4]3.ข้อมูลงบทดลองปัจจุบัน'!$A$5:$CL$846,57,0),2)</f>
        <v>4480</v>
      </c>
      <c r="BG116" s="104">
        <f>ROUND(VLOOKUP($B116,'[4]3.ข้อมูลงบทดลองปัจจุบัน'!$A$5:$CL$846,58,0),2)</f>
        <v>0</v>
      </c>
      <c r="BH116" s="104">
        <f>ROUND(VLOOKUP($B116,'[4]3.ข้อมูลงบทดลองปัจจุบัน'!$A$5:$CL$846,59,0),2)</f>
        <v>58570</v>
      </c>
      <c r="BI116" s="104">
        <f>ROUND(VLOOKUP($B116,'[4]3.ข้อมูลงบทดลองปัจจุบัน'!$A$5:$CL$846,60,0),2)</f>
        <v>16034</v>
      </c>
      <c r="BJ116" s="104">
        <f>ROUND(VLOOKUP($B116,'[4]3.ข้อมูลงบทดลองปัจจุบัน'!$A$5:$CL$846,61,0),2)</f>
        <v>11804</v>
      </c>
      <c r="BK116" s="104">
        <f>ROUND(VLOOKUP($B116,'[4]3.ข้อมูลงบทดลองปัจจุบัน'!$A$5:$CL$846,62,0),2)</f>
        <v>2864.45</v>
      </c>
      <c r="BL116" s="104">
        <f>ROUND(VLOOKUP($B116,'[4]3.ข้อมูลงบทดลองปัจจุบัน'!$A$5:$CL$846,63,0),2)</f>
        <v>37718</v>
      </c>
      <c r="BM116" s="104">
        <f>ROUND(VLOOKUP($B116,'[4]3.ข้อมูลงบทดลองปัจจุบัน'!$A$5:$CL$846,64,0),2)</f>
        <v>75112</v>
      </c>
      <c r="BN116" s="104">
        <f>ROUND(VLOOKUP($B116,'[4]3.ข้อมูลงบทดลองปัจจุบัน'!$A$5:$CL$846,65,0),2)</f>
        <v>1040</v>
      </c>
      <c r="BO116" s="104">
        <f>ROUND(VLOOKUP($B116,'[4]3.ข้อมูลงบทดลองปัจจุบัน'!$A$5:$CL$846,66,0),2)</f>
        <v>3312</v>
      </c>
      <c r="BP116" s="104">
        <f>ROUND(VLOOKUP($B116,'[4]3.ข้อมูลงบทดลองปัจจุบัน'!$A$5:$CL$846,67,0),2)</f>
        <v>0</v>
      </c>
      <c r="BQ116" s="104">
        <f>ROUND(VLOOKUP($B116,'[4]3.ข้อมูลงบทดลองปัจจุบัน'!$A$5:$CL$846,68,0),2)</f>
        <v>0</v>
      </c>
      <c r="BR116" s="104">
        <f>ROUND(VLOOKUP($B116,'[4]3.ข้อมูลงบทดลองปัจจุบัน'!$A$5:$CL$846,69,0),2)</f>
        <v>29798.799999999999</v>
      </c>
      <c r="BS116" s="104">
        <f>ROUND(VLOOKUP($B116,'[4]3.ข้อมูลงบทดลองปัจจุบัน'!$A$5:$CL$846,70,0),2)</f>
        <v>6000</v>
      </c>
      <c r="BT116" s="104">
        <f>ROUND(VLOOKUP($B116,'[4]3.ข้อมูลงบทดลองปัจจุบัน'!$A$5:$CL$846,71,0),2)</f>
        <v>2167</v>
      </c>
      <c r="BU116" s="104">
        <f>ROUND(VLOOKUP($B116,'[4]3.ข้อมูลงบทดลองปัจจุบัน'!$A$5:$CL$846,72,0),2)</f>
        <v>0</v>
      </c>
      <c r="BV116" s="104">
        <f>ROUND(VLOOKUP($B116,'[4]3.ข้อมูลงบทดลองปัจจุบัน'!$A$5:$CL$846,73,0),2)</f>
        <v>0</v>
      </c>
      <c r="BW116" s="104">
        <f>ROUND(VLOOKUP($B116,'[4]3.ข้อมูลงบทดลองปัจจุบัน'!$A$5:$CL$846,74,0),2)</f>
        <v>59849.93</v>
      </c>
      <c r="BX116" s="104">
        <f>ROUND(VLOOKUP($B116,'[4]3.ข้อมูลงบทดลองปัจจุบัน'!$A$5:$CL$846,75,0),2)</f>
        <v>0</v>
      </c>
      <c r="BY116" s="104">
        <f>ROUND(VLOOKUP($B116,'[4]3.ข้อมูลงบทดลองปัจจุบัน'!$A$5:$CL$846,76,0),2)</f>
        <v>0</v>
      </c>
      <c r="BZ116" s="104">
        <f>ROUND(VLOOKUP($B116,'[4]3.ข้อมูลงบทดลองปัจจุบัน'!$A$5:$CL$846,77,0),2)</f>
        <v>0</v>
      </c>
      <c r="CA116" s="104">
        <f>ROUND(VLOOKUP($B116,'[4]3.ข้อมูลงบทดลองปัจจุบัน'!$A$5:$CL$846,78,0),2)</f>
        <v>0</v>
      </c>
      <c r="CB116" s="104">
        <f>ROUND(VLOOKUP($B116,'[4]3.ข้อมูลงบทดลองปัจจุบัน'!$A$5:$CL$846,79,0),2)</f>
        <v>0</v>
      </c>
      <c r="CC116" s="104">
        <f>ROUND(VLOOKUP($B116,'[4]3.ข้อมูลงบทดลองปัจจุบัน'!$A$5:$CL$846,80,0),2)</f>
        <v>4472</v>
      </c>
      <c r="CD116" s="104">
        <f>ROUND(VLOOKUP($B116,'[4]3.ข้อมูลงบทดลองปัจจุบัน'!$A$5:$CL$846,81,0),2)</f>
        <v>0</v>
      </c>
      <c r="CE116" s="104">
        <f>ROUND(VLOOKUP($B116,'[4]3.ข้อมูลงบทดลองปัจจุบัน'!$A$5:$CL$846,82,0),2)</f>
        <v>0</v>
      </c>
      <c r="CF116" s="104">
        <f>ROUND(VLOOKUP($B116,'[4]3.ข้อมูลงบทดลองปัจจุบัน'!$A$5:$CL$846,83,0),2)</f>
        <v>0</v>
      </c>
      <c r="CG116" s="104">
        <f>ROUND(VLOOKUP($B116,'[4]3.ข้อมูลงบทดลองปัจจุบัน'!$A$5:$CL$846,84,0),2)</f>
        <v>0</v>
      </c>
      <c r="CH116" s="104">
        <f>ROUND(VLOOKUP($B116,'[4]3.ข้อมูลงบทดลองปัจจุบัน'!$A$5:$CL$846,85,0),2)</f>
        <v>2160</v>
      </c>
      <c r="CI116" s="104">
        <f>ROUND(VLOOKUP($B116,'[4]3.ข้อมูลงบทดลองปัจจุบัน'!$A$5:$CL$846,86,0),2)</f>
        <v>0</v>
      </c>
      <c r="CJ116" s="104">
        <f>ROUND(VLOOKUP($B116,'[4]3.ข้อมูลงบทดลองปัจจุบัน'!$A$5:$CL$846,87,0),2)</f>
        <v>0</v>
      </c>
      <c r="CK116" s="104">
        <f>ROUND(VLOOKUP($B116,'[4]3.ข้อมูลงบทดลองปัจจุบัน'!$A$5:$CL$846,88,0),2)</f>
        <v>0</v>
      </c>
      <c r="CL116" s="104">
        <f>ROUND(VLOOKUP($B116,'[4]3.ข้อมูลงบทดลองปัจจุบัน'!$A$5:$CL$846,89,0),2)</f>
        <v>0</v>
      </c>
      <c r="CM116" s="104">
        <f>ROUND(VLOOKUP($B116,'[4]3.ข้อมูลงบทดลองปัจจุบัน'!$A$5:$CL$846,90,0),2)</f>
        <v>3500</v>
      </c>
      <c r="CO116" s="97"/>
    </row>
    <row r="117" spans="1:93" x14ac:dyDescent="0.7">
      <c r="A117" s="18" t="s">
        <v>497</v>
      </c>
      <c r="B117" s="18" t="s">
        <v>624</v>
      </c>
      <c r="C117" s="19" t="s">
        <v>625</v>
      </c>
      <c r="D117" s="104">
        <f>ROUND(VLOOKUP($B117,'[4]3.ข้อมูลงบทดลองปัจจุบัน'!$A$5:$CL$846,3,0),2)</f>
        <v>4470000</v>
      </c>
      <c r="E117" s="104">
        <f>ROUND(VLOOKUP($B117,'[4]3.ข้อมูลงบทดลองปัจจุบัน'!$A$5:$CL$846,4,0),2)</f>
        <v>160000</v>
      </c>
      <c r="F117" s="104">
        <f>ROUND(VLOOKUP($B117,'[4]3.ข้อมูลงบทดลองปัจจุบัน'!$A$5:$CL$846,5,0),2)</f>
        <v>160000</v>
      </c>
      <c r="G117" s="104">
        <f>ROUND(VLOOKUP($B117,'[4]3.ข้อมูลงบทดลองปัจจุบัน'!$A$5:$CL$846,6,0),2)</f>
        <v>170000</v>
      </c>
      <c r="H117" s="104">
        <f>ROUND(VLOOKUP($B117,'[4]3.ข้อมูลงบทดลองปัจจุบัน'!$A$5:$CL$846,7,0),2)</f>
        <v>320000</v>
      </c>
      <c r="I117" s="104">
        <f>ROUND(VLOOKUP($B117,'[4]3.ข้อมูลงบทดลองปัจจุบัน'!$A$5:$CL$846,8,0),2)</f>
        <v>100000</v>
      </c>
      <c r="J117" s="104">
        <f>ROUND(VLOOKUP($B117,'[4]3.ข้อมูลงบทดลองปัจจุบัน'!$A$5:$CL$846,9,0),2)</f>
        <v>410000</v>
      </c>
      <c r="K117" s="104">
        <f>ROUND(VLOOKUP($B117,'[4]3.ข้อมูลงบทดลองปัจจุบัน'!$A$5:$CL$846,10,0),2)</f>
        <v>780000</v>
      </c>
      <c r="L117" s="104">
        <f>ROUND(VLOOKUP($B117,'[4]3.ข้อมูลงบทดลองปัจจุบัน'!$A$5:$CL$846,11,0),2)</f>
        <v>160000</v>
      </c>
      <c r="M117" s="104">
        <f>ROUND(VLOOKUP($B117,'[4]3.ข้อมูลงบทดลองปัจจุบัน'!$A$5:$CL$846,12,0),2)</f>
        <v>230000</v>
      </c>
      <c r="N117" s="104">
        <f>ROUND(VLOOKUP($B117,'[4]3.ข้อมูลงบทดลองปัจจุบัน'!$A$5:$CL$846,13,0),2)</f>
        <v>925000</v>
      </c>
      <c r="O117" s="104">
        <f>ROUND(VLOOKUP($B117,'[4]3.ข้อมูลงบทดลองปัจจุบัน'!$A$5:$CL$846,14,0),2)</f>
        <v>240000</v>
      </c>
      <c r="P117" s="104">
        <f>ROUND(VLOOKUP($B117,'[4]3.ข้อมูลงบทดลองปัจจุบัน'!$A$5:$CL$846,15,0),2)</f>
        <v>2150000</v>
      </c>
      <c r="Q117" s="104">
        <f>ROUND(VLOOKUP($B117,'[4]3.ข้อมูลงบทดลองปัจจุบัน'!$A$5:$CL$846,16,0),2)</f>
        <v>310000</v>
      </c>
      <c r="R117" s="104">
        <f>ROUND(VLOOKUP($B117,'[4]3.ข้อมูลงบทดลองปัจจุบัน'!$A$5:$CL$846,17,0),2)</f>
        <v>550000</v>
      </c>
      <c r="S117" s="104">
        <f>ROUND(VLOOKUP($B117,'[4]3.ข้อมูลงบทดลองปัจจุบัน'!$A$5:$CL$846,18,0),2)</f>
        <v>550000</v>
      </c>
      <c r="T117" s="104">
        <f>ROUND(VLOOKUP($B117,'[4]3.ข้อมูลงบทดลองปัจจุบัน'!$A$5:$CL$846,19,0),2)</f>
        <v>140000</v>
      </c>
      <c r="U117" s="104">
        <f>ROUND(VLOOKUP($B117,'[4]3.ข้อมูลงบทดลองปัจจุบัน'!$A$5:$CL$846,20,0),2)</f>
        <v>320000</v>
      </c>
      <c r="V117" s="104">
        <f>ROUND(VLOOKUP($B117,'[4]3.ข้อมูลงบทดลองปัจจุบัน'!$A$5:$CL$846,21,0),2)</f>
        <v>240000</v>
      </c>
      <c r="W117" s="104">
        <f>ROUND(VLOOKUP($B117,'[4]3.ข้อมูลงบทดลองปัจจุบัน'!$A$5:$CL$846,22,0),2)</f>
        <v>80000</v>
      </c>
      <c r="X117" s="104">
        <f>ROUND(VLOOKUP($B117,'[4]3.ข้อมูลงบทดลองปัจจุบัน'!$A$5:$CL$846,23,0),2)</f>
        <v>2730000</v>
      </c>
      <c r="Y117" s="104">
        <f>ROUND(VLOOKUP($B117,'[4]3.ข้อมูลงบทดลองปัจจุบัน'!$A$5:$CL$846,24,0),2)</f>
        <v>0</v>
      </c>
      <c r="Z117" s="104">
        <f>ROUND(VLOOKUP($B117,'[4]3.ข้อมูลงบทดลองปัจจุบัน'!$A$5:$CL$846,25,0),2)</f>
        <v>0</v>
      </c>
      <c r="AA117" s="104">
        <f>ROUND(VLOOKUP($B117,'[4]3.ข้อมูลงบทดลองปัจจุบัน'!$A$5:$CL$846,26,0),2)</f>
        <v>300000</v>
      </c>
      <c r="AB117" s="104">
        <f>ROUND(VLOOKUP($B117,'[4]3.ข้อมูลงบทดลองปัจจุบัน'!$A$5:$CL$846,27,0),2)</f>
        <v>180000</v>
      </c>
      <c r="AC117" s="104">
        <f>ROUND(VLOOKUP($B117,'[4]3.ข้อมูลงบทดลองปัจจุบัน'!$A$5:$CL$846,28,0),2)</f>
        <v>80000</v>
      </c>
      <c r="AD117" s="104">
        <f>ROUND(VLOOKUP($B117,'[4]3.ข้อมูลงบทดลองปัจจุบัน'!$A$5:$CL$846,29,0),2)</f>
        <v>120000</v>
      </c>
      <c r="AE117" s="104">
        <f>ROUND(VLOOKUP($B117,'[4]3.ข้อมูลงบทดลองปัจจุบัน'!$A$5:$CL$846,30,0),2)</f>
        <v>910000</v>
      </c>
      <c r="AF117" s="104">
        <f>ROUND(VLOOKUP($B117,'[4]3.ข้อมูลงบทดลองปัจจุบัน'!$A$5:$CL$846,31,0),2)</f>
        <v>320000</v>
      </c>
      <c r="AG117" s="104">
        <f>ROUND(VLOOKUP($B117,'[4]3.ข้อมูลงบทดลองปัจจุบัน'!$A$5:$CL$846,32,0),2)</f>
        <v>150000</v>
      </c>
      <c r="AH117" s="104">
        <f>ROUND(VLOOKUP($B117,'[4]3.ข้อมูลงบทดลองปัจจุบัน'!$A$5:$CL$846,33,0),2)</f>
        <v>400000</v>
      </c>
      <c r="AI117" s="104">
        <f>ROUND(VLOOKUP($B117,'[4]3.ข้อมูลงบทดลองปัจจุบัน'!$A$5:$CL$846,34,0),2)</f>
        <v>800000</v>
      </c>
      <c r="AJ117" s="104">
        <f>ROUND(VLOOKUP($B117,'[4]3.ข้อมูลงบทดลองปัจจุบัน'!$A$5:$CL$846,35,0),2)</f>
        <v>160000</v>
      </c>
      <c r="AK117" s="104">
        <f>ROUND(VLOOKUP($B117,'[4]3.ข้อมูลงบทดลองปัจจุบัน'!$A$5:$CL$846,36,0),2)</f>
        <v>220000</v>
      </c>
      <c r="AL117" s="104">
        <f>ROUND(VLOOKUP($B117,'[4]3.ข้อมูลงบทดลองปัจจุบัน'!$A$5:$CL$846,37,0),2)</f>
        <v>5655000</v>
      </c>
      <c r="AM117" s="104">
        <f>ROUND(VLOOKUP($B117,'[4]3.ข้อมูลงบทดลองปัจจุบัน'!$A$5:$CL$846,38,0),2)</f>
        <v>320000</v>
      </c>
      <c r="AN117" s="104">
        <f>ROUND(VLOOKUP($B117,'[4]3.ข้อมูลงบทดลองปัจจุบัน'!$A$5:$CL$846,39,0),2)</f>
        <v>280000</v>
      </c>
      <c r="AO117" s="104">
        <f>ROUND(VLOOKUP($B117,'[4]3.ข้อมูลงบทดลองปัจจุบัน'!$A$5:$CL$846,40,0),2)</f>
        <v>570000</v>
      </c>
      <c r="AP117" s="104">
        <f>ROUND(VLOOKUP($B117,'[4]3.ข้อมูลงบทดลองปัจจุบัน'!$A$5:$CL$846,41,0),2)</f>
        <v>500000</v>
      </c>
      <c r="AQ117" s="104">
        <f>ROUND(VLOOKUP($B117,'[4]3.ข้อมูลงบทดลองปัจจุบัน'!$A$5:$CL$846,42,0),2)</f>
        <v>480000</v>
      </c>
      <c r="AR117" s="104">
        <f>ROUND(VLOOKUP($B117,'[4]3.ข้อมูลงบทดลองปัจจุบัน'!$A$5:$CL$846,43,0),2)</f>
        <v>140000</v>
      </c>
      <c r="AS117" s="104">
        <f>ROUND(VLOOKUP($B117,'[4]3.ข้อมูลงบทดลองปัจจุบัน'!$A$5:$CL$846,44,0),2)</f>
        <v>1610000</v>
      </c>
      <c r="AT117" s="104">
        <f>ROUND(VLOOKUP($B117,'[4]3.ข้อมูลงบทดลองปัจจุบัน'!$A$5:$CL$846,45,0),2)</f>
        <v>310000</v>
      </c>
      <c r="AU117" s="104">
        <f>ROUND(VLOOKUP($B117,'[4]3.ข้อมูลงบทดลองปัจจุบัน'!$A$5:$CL$846,46,0),2)</f>
        <v>540000</v>
      </c>
      <c r="AV117" s="104">
        <f>ROUND(VLOOKUP($B117,'[4]3.ข้อมูลงบทดลองปัจจุบัน'!$A$5:$CL$846,47,0),2)</f>
        <v>720000</v>
      </c>
      <c r="AW117" s="104">
        <f>ROUND(VLOOKUP($B117,'[4]3.ข้อมูลงบทดลองปัจจุบัน'!$A$5:$CL$846,48,0),2)</f>
        <v>460000</v>
      </c>
      <c r="AX117" s="104">
        <f>ROUND(VLOOKUP($B117,'[4]3.ข้อมูลงบทดลองปัจจุบัน'!$A$5:$CL$846,49,0),2)</f>
        <v>330000</v>
      </c>
      <c r="AY117" s="104">
        <f>ROUND(VLOOKUP($B117,'[4]3.ข้อมูลงบทดลองปัจจุบัน'!$A$5:$CL$846,50,0),2)</f>
        <v>240000</v>
      </c>
      <c r="AZ117" s="104">
        <f>ROUND(VLOOKUP($B117,'[4]3.ข้อมูลงบทดลองปัจจุบัน'!$A$5:$CL$846,51,0),2)</f>
        <v>320000</v>
      </c>
      <c r="BA117" s="104">
        <f>ROUND(VLOOKUP($B117,'[4]3.ข้อมูลงบทดลองปัจจุบัน'!$A$5:$CL$846,52,0),2)</f>
        <v>240000</v>
      </c>
      <c r="BB117" s="104">
        <f>ROUND(VLOOKUP($B117,'[4]3.ข้อมูลงบทดลองปัจจุบัน'!$A$5:$CL$846,53,0),2)</f>
        <v>1730000</v>
      </c>
      <c r="BC117" s="104">
        <f>ROUND(VLOOKUP($B117,'[4]3.ข้อมูลงบทดลองปัจจุบัน'!$A$5:$CL$846,54,0),2)</f>
        <v>240000</v>
      </c>
      <c r="BD117" s="104">
        <f>ROUND(VLOOKUP($B117,'[4]3.ข้อมูลงบทดลองปัจจุบัน'!$A$5:$CL$846,55,0),2)</f>
        <v>3090000</v>
      </c>
      <c r="BE117" s="104">
        <f>ROUND(VLOOKUP($B117,'[4]3.ข้อมูลงบทดลองปัจจุบัน'!$A$5:$CL$846,56,0),2)</f>
        <v>1390000</v>
      </c>
      <c r="BF117" s="104">
        <f>ROUND(VLOOKUP($B117,'[4]3.ข้อมูลงบทดลองปัจจุบัน'!$A$5:$CL$846,57,0),2)</f>
        <v>160000</v>
      </c>
      <c r="BG117" s="104">
        <f>ROUND(VLOOKUP($B117,'[4]3.ข้อมูลงบทดลองปัจจุบัน'!$A$5:$CL$846,58,0),2)</f>
        <v>400000</v>
      </c>
      <c r="BH117" s="104">
        <f>ROUND(VLOOKUP($B117,'[4]3.ข้อมูลงบทดลองปัจจุบัน'!$A$5:$CL$846,59,0),2)</f>
        <v>1460000</v>
      </c>
      <c r="BI117" s="104">
        <f>ROUND(VLOOKUP($B117,'[4]3.ข้อมูลงบทดลองปัจจุบัน'!$A$5:$CL$846,60,0),2)</f>
        <v>240000</v>
      </c>
      <c r="BJ117" s="104">
        <f>ROUND(VLOOKUP($B117,'[4]3.ข้อมูลงบทดลองปัจจุบัน'!$A$5:$CL$846,61,0),2)</f>
        <v>160000</v>
      </c>
      <c r="BK117" s="104">
        <f>ROUND(VLOOKUP($B117,'[4]3.ข้อมูลงบทดลองปัจจุบัน'!$A$5:$CL$846,62,0),2)</f>
        <v>290000</v>
      </c>
      <c r="BL117" s="104">
        <f>ROUND(VLOOKUP($B117,'[4]3.ข้อมูลงบทดลองปัจจุบัน'!$A$5:$CL$846,63,0),2)</f>
        <v>290000</v>
      </c>
      <c r="BM117" s="104">
        <f>ROUND(VLOOKUP($B117,'[4]3.ข้อมูลงบทดลองปัจจุบัน'!$A$5:$CL$846,64,0),2)</f>
        <v>2835000</v>
      </c>
      <c r="BN117" s="104">
        <f>ROUND(VLOOKUP($B117,'[4]3.ข้อมูลงบทดลองปัจจุบัน'!$A$5:$CL$846,65,0),2)</f>
        <v>780000</v>
      </c>
      <c r="BO117" s="104">
        <f>ROUND(VLOOKUP($B117,'[4]3.ข้อมูลงบทดลองปัจจุบัน'!$A$5:$CL$846,66,0),2)</f>
        <v>390000</v>
      </c>
      <c r="BP117" s="104">
        <f>ROUND(VLOOKUP($B117,'[4]3.ข้อมูลงบทดลองปัจจุบัน'!$A$5:$CL$846,67,0),2)</f>
        <v>650000</v>
      </c>
      <c r="BQ117" s="104">
        <f>ROUND(VLOOKUP($B117,'[4]3.ข้อมูลงบทดลองปัจจุบัน'!$A$5:$CL$846,68,0),2)</f>
        <v>400000</v>
      </c>
      <c r="BR117" s="104">
        <f>ROUND(VLOOKUP($B117,'[4]3.ข้อมูลงบทดลองปัจจุบัน'!$A$5:$CL$846,69,0),2)</f>
        <v>400000</v>
      </c>
      <c r="BS117" s="104">
        <f>ROUND(VLOOKUP($B117,'[4]3.ข้อมูลงบทดลองปัจจุบัน'!$A$5:$CL$846,70,0),2)</f>
        <v>11260000</v>
      </c>
      <c r="BT117" s="104">
        <f>ROUND(VLOOKUP($B117,'[4]3.ข้อมูลงบทดลองปัจจุบัน'!$A$5:$CL$846,71,0),2)</f>
        <v>610000</v>
      </c>
      <c r="BU117" s="104">
        <f>ROUND(VLOOKUP($B117,'[4]3.ข้อมูลงบทดลองปัจจุบัน'!$A$5:$CL$846,72,0),2)</f>
        <v>430000</v>
      </c>
      <c r="BV117" s="104">
        <f>ROUND(VLOOKUP($B117,'[4]3.ข้อมูลงบทดลองปัจจุบัน'!$A$5:$CL$846,73,0),2)</f>
        <v>1950000</v>
      </c>
      <c r="BW117" s="104">
        <f>ROUND(VLOOKUP($B117,'[4]3.ข้อมูลงบทดลองปัจจุบัน'!$A$5:$CL$846,74,0),2)</f>
        <v>80000</v>
      </c>
      <c r="BX117" s="104">
        <f>ROUND(VLOOKUP($B117,'[4]3.ข้อมูลงบทดลองปัจจุบัน'!$A$5:$CL$846,75,0),2)</f>
        <v>480000</v>
      </c>
      <c r="BY117" s="104">
        <f>ROUND(VLOOKUP($B117,'[4]3.ข้อมูลงบทดลองปัจจุบัน'!$A$5:$CL$846,76,0),2)</f>
        <v>1530000</v>
      </c>
      <c r="BZ117" s="104">
        <f>ROUND(VLOOKUP($B117,'[4]3.ข้อมูลงบทดลองปัจจุบัน'!$A$5:$CL$846,77,0),2)</f>
        <v>400000</v>
      </c>
      <c r="CA117" s="104">
        <f>ROUND(VLOOKUP($B117,'[4]3.ข้อมูลงบทดลองปัจจุบัน'!$A$5:$CL$846,78,0),2)</f>
        <v>320000</v>
      </c>
      <c r="CB117" s="104">
        <f>ROUND(VLOOKUP($B117,'[4]3.ข้อมูลงบทดลองปัจจุบัน'!$A$5:$CL$846,79,0),2)</f>
        <v>400000</v>
      </c>
      <c r="CC117" s="104">
        <f>ROUND(VLOOKUP($B117,'[4]3.ข้อมูลงบทดลองปัจจุบัน'!$A$5:$CL$846,80,0),2)</f>
        <v>450000</v>
      </c>
      <c r="CD117" s="104">
        <f>ROUND(VLOOKUP($B117,'[4]3.ข้อมูลงบทดลองปัจจุบัน'!$A$5:$CL$846,81,0),2)</f>
        <v>1540000</v>
      </c>
      <c r="CE117" s="104">
        <f>ROUND(VLOOKUP($B117,'[4]3.ข้อมูลงบทดลองปัจจุบัน'!$A$5:$CL$846,82,0),2)</f>
        <v>90000</v>
      </c>
      <c r="CF117" s="104">
        <f>ROUND(VLOOKUP($B117,'[4]3.ข้อมูลงบทดลองปัจจุบัน'!$A$5:$CL$846,83,0),2)</f>
        <v>900000</v>
      </c>
      <c r="CG117" s="104">
        <f>ROUND(VLOOKUP($B117,'[4]3.ข้อมูลงบทดลองปัจจุบัน'!$A$5:$CL$846,84,0),2)</f>
        <v>390000</v>
      </c>
      <c r="CH117" s="104">
        <f>ROUND(VLOOKUP($B117,'[4]3.ข้อมูลงบทดลองปัจจุบัน'!$A$5:$CL$846,85,0),2)</f>
        <v>160000</v>
      </c>
      <c r="CI117" s="104">
        <f>ROUND(VLOOKUP($B117,'[4]3.ข้อมูลงบทดลองปัจจุบัน'!$A$5:$CL$846,86,0),2)</f>
        <v>200000</v>
      </c>
      <c r="CJ117" s="104">
        <f>ROUND(VLOOKUP($B117,'[4]3.ข้อมูลงบทดลองปัจจุบัน'!$A$5:$CL$846,87,0),2)</f>
        <v>160000</v>
      </c>
      <c r="CK117" s="104">
        <f>ROUND(VLOOKUP($B117,'[4]3.ข้อมูลงบทดลองปัจจุบัน'!$A$5:$CL$846,88,0),2)</f>
        <v>1110000</v>
      </c>
      <c r="CL117" s="104">
        <f>ROUND(VLOOKUP($B117,'[4]3.ข้อมูลงบทดลองปัจจุบัน'!$A$5:$CL$846,89,0),2)</f>
        <v>250000</v>
      </c>
      <c r="CM117" s="104">
        <f>ROUND(VLOOKUP($B117,'[4]3.ข้อมูลงบทดลองปัจจุบัน'!$A$5:$CL$846,90,0),2)</f>
        <v>310000</v>
      </c>
      <c r="CO117" s="97"/>
    </row>
    <row r="118" spans="1:93" x14ac:dyDescent="0.7">
      <c r="A118" s="18" t="s">
        <v>497</v>
      </c>
      <c r="B118" s="18" t="s">
        <v>626</v>
      </c>
      <c r="C118" s="19" t="s">
        <v>627</v>
      </c>
      <c r="D118" s="104">
        <f>ROUND(VLOOKUP($B118,'[4]3.ข้อมูลงบทดลองปัจจุบัน'!$A$5:$CL$846,3,0),2)</f>
        <v>890000</v>
      </c>
      <c r="E118" s="104">
        <f>ROUND(VLOOKUP($B118,'[4]3.ข้อมูลงบทดลองปัจจุบัน'!$A$5:$CL$846,4,0),2)</f>
        <v>130000</v>
      </c>
      <c r="F118" s="104">
        <f>ROUND(VLOOKUP($B118,'[4]3.ข้อมูลงบทดลองปัจจุบัน'!$A$5:$CL$846,5,0),2)</f>
        <v>240000</v>
      </c>
      <c r="G118" s="104">
        <f>ROUND(VLOOKUP($B118,'[4]3.ข้อมูลงบทดลองปัจจุบัน'!$A$5:$CL$846,6,0),2)</f>
        <v>160000</v>
      </c>
      <c r="H118" s="104">
        <f>ROUND(VLOOKUP($B118,'[4]3.ข้อมูลงบทดลองปัจจุบัน'!$A$5:$CL$846,7,0),2)</f>
        <v>240000</v>
      </c>
      <c r="I118" s="104">
        <f>ROUND(VLOOKUP($B118,'[4]3.ข้อมูลงบทดลองปัจจุบัน'!$A$5:$CL$846,8,0),2)</f>
        <v>190000</v>
      </c>
      <c r="J118" s="104">
        <f>ROUND(VLOOKUP($B118,'[4]3.ข้อมูลงบทดลองปัจจุบัน'!$A$5:$CL$846,9,0),2)</f>
        <v>140000</v>
      </c>
      <c r="K118" s="104">
        <f>ROUND(VLOOKUP($B118,'[4]3.ข้อมูลงบทดลองปัจจุบัน'!$A$5:$CL$846,10,0),2)</f>
        <v>270000</v>
      </c>
      <c r="L118" s="104">
        <f>ROUND(VLOOKUP($B118,'[4]3.ข้อมูลงบทดลองปัจจุบัน'!$A$5:$CL$846,11,0),2)</f>
        <v>160000</v>
      </c>
      <c r="M118" s="104">
        <f>ROUND(VLOOKUP($B118,'[4]3.ข้อมูลงบทดลองปัจจุบัน'!$A$5:$CL$846,12,0),2)</f>
        <v>240000</v>
      </c>
      <c r="N118" s="104">
        <f>ROUND(VLOOKUP($B118,'[4]3.ข้อมูลงบทดลองปัจจุบัน'!$A$5:$CL$846,13,0),2)</f>
        <v>50000</v>
      </c>
      <c r="O118" s="104">
        <f>ROUND(VLOOKUP($B118,'[4]3.ข้อมูลงบทดลองปัจจุบัน'!$A$5:$CL$846,14,0),2)</f>
        <v>160000</v>
      </c>
      <c r="P118" s="104">
        <f>ROUND(VLOOKUP($B118,'[4]3.ข้อมูลงบทดลองปัจจุบัน'!$A$5:$CL$846,15,0),2)</f>
        <v>320000</v>
      </c>
      <c r="Q118" s="104">
        <f>ROUND(VLOOKUP($B118,'[4]3.ข้อมูลงบทดลองปัจจุบัน'!$A$5:$CL$846,16,0),2)</f>
        <v>160000</v>
      </c>
      <c r="R118" s="104">
        <f>ROUND(VLOOKUP($B118,'[4]3.ข้อมูลงบทดลองปัจจุบัน'!$A$5:$CL$846,17,0),2)</f>
        <v>240000</v>
      </c>
      <c r="S118" s="104">
        <f>ROUND(VLOOKUP($B118,'[4]3.ข้อมูลงบทดลองปัจจุบัน'!$A$5:$CL$846,18,0),2)</f>
        <v>190000</v>
      </c>
      <c r="T118" s="104">
        <f>ROUND(VLOOKUP($B118,'[4]3.ข้อมูลงบทดลองปัจจุบัน'!$A$5:$CL$846,19,0),2)</f>
        <v>190000</v>
      </c>
      <c r="U118" s="104">
        <f>ROUND(VLOOKUP($B118,'[4]3.ข้อมูลงบทดลองปัจจุบัน'!$A$5:$CL$846,20,0),2)</f>
        <v>240000</v>
      </c>
      <c r="V118" s="104">
        <f>ROUND(VLOOKUP($B118,'[4]3.ข้อมูลงบทดลองปัจจุบัน'!$A$5:$CL$846,21,0),2)</f>
        <v>240000</v>
      </c>
      <c r="W118" s="104">
        <f>ROUND(VLOOKUP($B118,'[4]3.ข้อมูลงบทดลองปัจจุบัน'!$A$5:$CL$846,22,0),2)</f>
        <v>160000</v>
      </c>
      <c r="X118" s="104">
        <f>ROUND(VLOOKUP($B118,'[4]3.ข้อมูลงบทดลองปัจจุบัน'!$A$5:$CL$846,23,0),2)</f>
        <v>160000</v>
      </c>
      <c r="Y118" s="104">
        <f>ROUND(VLOOKUP($B118,'[4]3.ข้อมูลงบทดลองปัจจุบัน'!$A$5:$CL$846,24,0),2)</f>
        <v>0</v>
      </c>
      <c r="Z118" s="104">
        <f>ROUND(VLOOKUP($B118,'[4]3.ข้อมูลงบทดลองปัจจุบัน'!$A$5:$CL$846,25,0),2)</f>
        <v>0</v>
      </c>
      <c r="AA118" s="104">
        <f>ROUND(VLOOKUP($B118,'[4]3.ข้อมูลงบทดลองปัจจุบัน'!$A$5:$CL$846,26,0),2)</f>
        <v>260000</v>
      </c>
      <c r="AB118" s="104">
        <f>ROUND(VLOOKUP($B118,'[4]3.ข้อมูลงบทดลองปัจจุบัน'!$A$5:$CL$846,27,0),2)</f>
        <v>80000</v>
      </c>
      <c r="AC118" s="104">
        <f>ROUND(VLOOKUP($B118,'[4]3.ข้อมูลงบทดลองปัจจุบัน'!$A$5:$CL$846,28,0),2)</f>
        <v>80000</v>
      </c>
      <c r="AD118" s="104">
        <f>ROUND(VLOOKUP($B118,'[4]3.ข้อมูลงบทดลองปัจจุบัน'!$A$5:$CL$846,29,0),2)</f>
        <v>320000</v>
      </c>
      <c r="AE118" s="104">
        <f>ROUND(VLOOKUP($B118,'[4]3.ข้อมูลงบทดลองปัจจุบัน'!$A$5:$CL$846,30,0),2)</f>
        <v>130000</v>
      </c>
      <c r="AF118" s="104">
        <f>ROUND(VLOOKUP($B118,'[4]3.ข้อมูลงบทดลองปัจจุบัน'!$A$5:$CL$846,31,0),2)</f>
        <v>220000</v>
      </c>
      <c r="AG118" s="104">
        <f>ROUND(VLOOKUP($B118,'[4]3.ข้อมูลงบทดลองปัจจุบัน'!$A$5:$CL$846,32,0),2)</f>
        <v>80000</v>
      </c>
      <c r="AH118" s="104">
        <f>ROUND(VLOOKUP($B118,'[4]3.ข้อมูลงบทดลองปัจจุบัน'!$A$5:$CL$846,33,0),2)</f>
        <v>240000</v>
      </c>
      <c r="AI118" s="104">
        <f>ROUND(VLOOKUP($B118,'[4]3.ข้อมูลงบทดลองปัจจุบัน'!$A$5:$CL$846,34,0),2)</f>
        <v>320000</v>
      </c>
      <c r="AJ118" s="104">
        <f>ROUND(VLOOKUP($B118,'[4]3.ข้อมูลงบทดลองปัจจุบัน'!$A$5:$CL$846,35,0),2)</f>
        <v>10000</v>
      </c>
      <c r="AK118" s="104">
        <f>ROUND(VLOOKUP($B118,'[4]3.ข้อมูลงบทดลองปัจจุบัน'!$A$5:$CL$846,36,0),2)</f>
        <v>0</v>
      </c>
      <c r="AL118" s="104">
        <f>ROUND(VLOOKUP($B118,'[4]3.ข้อมูลงบทดลองปัจจุบัน'!$A$5:$CL$846,37,0),2)</f>
        <v>330000</v>
      </c>
      <c r="AM118" s="104">
        <f>ROUND(VLOOKUP($B118,'[4]3.ข้อมูลงบทดลองปัจจุบัน'!$A$5:$CL$846,38,0),2)</f>
        <v>80000</v>
      </c>
      <c r="AN118" s="104">
        <f>ROUND(VLOOKUP($B118,'[4]3.ข้อมูลงบทดลองปัจจุบัน'!$A$5:$CL$846,39,0),2)</f>
        <v>210000</v>
      </c>
      <c r="AO118" s="104">
        <f>ROUND(VLOOKUP($B118,'[4]3.ข้อมูลงบทดลองปัจจุบัน'!$A$5:$CL$846,40,0),2)</f>
        <v>150000</v>
      </c>
      <c r="AP118" s="104">
        <f>ROUND(VLOOKUP($B118,'[4]3.ข้อมูลงบทดลองปัจจุบัน'!$A$5:$CL$846,41,0),2)</f>
        <v>240000</v>
      </c>
      <c r="AQ118" s="104">
        <f>ROUND(VLOOKUP($B118,'[4]3.ข้อมูลงบทดลองปัจจุบัน'!$A$5:$CL$846,42,0),2)</f>
        <v>0</v>
      </c>
      <c r="AR118" s="104">
        <f>ROUND(VLOOKUP($B118,'[4]3.ข้อมูลงบทดลองปัจจุบัน'!$A$5:$CL$846,43,0),2)</f>
        <v>70000</v>
      </c>
      <c r="AS118" s="104">
        <f>ROUND(VLOOKUP($B118,'[4]3.ข้อมูลงบทดลองปัจจุบัน'!$A$5:$CL$846,44,0),2)</f>
        <v>290000</v>
      </c>
      <c r="AT118" s="104">
        <f>ROUND(VLOOKUP($B118,'[4]3.ข้อมูลงบทดลองปัจจุบัน'!$A$5:$CL$846,45,0),2)</f>
        <v>240000</v>
      </c>
      <c r="AU118" s="104">
        <f>ROUND(VLOOKUP($B118,'[4]3.ข้อมูลงบทดลองปัจจุบัน'!$A$5:$CL$846,46,0),2)</f>
        <v>370000</v>
      </c>
      <c r="AV118" s="104">
        <f>ROUND(VLOOKUP($B118,'[4]3.ข้อมูลงบทดลองปัจจุบัน'!$A$5:$CL$846,47,0),2)</f>
        <v>210000</v>
      </c>
      <c r="AW118" s="104">
        <f>ROUND(VLOOKUP($B118,'[4]3.ข้อมูลงบทดลองปัจจุบัน'!$A$5:$CL$846,48,0),2)</f>
        <v>0</v>
      </c>
      <c r="AX118" s="104">
        <f>ROUND(VLOOKUP($B118,'[4]3.ข้อมูลงบทดลองปัจจุบัน'!$A$5:$CL$846,49,0),2)</f>
        <v>0</v>
      </c>
      <c r="AY118" s="104">
        <f>ROUND(VLOOKUP($B118,'[4]3.ข้อมูลงบทดลองปัจจุบัน'!$A$5:$CL$846,50,0),2)</f>
        <v>150000</v>
      </c>
      <c r="AZ118" s="104">
        <f>ROUND(VLOOKUP($B118,'[4]3.ข้อมูลงบทดลองปัจจุบัน'!$A$5:$CL$846,51,0),2)</f>
        <v>220000</v>
      </c>
      <c r="BA118" s="104">
        <f>ROUND(VLOOKUP($B118,'[4]3.ข้อมูลงบทดลองปัจจุบัน'!$A$5:$CL$846,52,0),2)</f>
        <v>80000</v>
      </c>
      <c r="BB118" s="104">
        <f>ROUND(VLOOKUP($B118,'[4]3.ข้อมูลงบทดลองปัจจุบัน'!$A$5:$CL$846,53,0),2)</f>
        <v>210000</v>
      </c>
      <c r="BC118" s="104">
        <f>ROUND(VLOOKUP($B118,'[4]3.ข้อมูลงบทดลองปัจจุบัน'!$A$5:$CL$846,54,0),2)</f>
        <v>80000</v>
      </c>
      <c r="BD118" s="104">
        <f>ROUND(VLOOKUP($B118,'[4]3.ข้อมูลงบทดลองปัจจุบัน'!$A$5:$CL$846,55,0),2)</f>
        <v>520000</v>
      </c>
      <c r="BE118" s="104">
        <f>ROUND(VLOOKUP($B118,'[4]3.ข้อมูลงบทดลองปัจจุบัน'!$A$5:$CL$846,56,0),2)</f>
        <v>250000</v>
      </c>
      <c r="BF118" s="104">
        <f>ROUND(VLOOKUP($B118,'[4]3.ข้อมูลงบทดลองปัจจุบัน'!$A$5:$CL$846,57,0),2)</f>
        <v>0</v>
      </c>
      <c r="BG118" s="104">
        <f>ROUND(VLOOKUP($B118,'[4]3.ข้อมูลงบทดลองปัจจุบัน'!$A$5:$CL$846,58,0),2)</f>
        <v>80000</v>
      </c>
      <c r="BH118" s="104">
        <f>ROUND(VLOOKUP($B118,'[4]3.ข้อมูลงบทดลองปัจจุบัน'!$A$5:$CL$846,59,0),2)</f>
        <v>370000</v>
      </c>
      <c r="BI118" s="104">
        <f>ROUND(VLOOKUP($B118,'[4]3.ข้อมูลงบทดลองปัจจุบัน'!$A$5:$CL$846,60,0),2)</f>
        <v>80000</v>
      </c>
      <c r="BJ118" s="104">
        <f>ROUND(VLOOKUP($B118,'[4]3.ข้อมูลงบทดลองปัจจุบัน'!$A$5:$CL$846,61,0),2)</f>
        <v>100000</v>
      </c>
      <c r="BK118" s="104">
        <f>ROUND(VLOOKUP($B118,'[4]3.ข้อมูลงบทดลองปัจจุบัน'!$A$5:$CL$846,62,0),2)</f>
        <v>130000</v>
      </c>
      <c r="BL118" s="104">
        <f>ROUND(VLOOKUP($B118,'[4]3.ข้อมูลงบทดลองปัจจุบัน'!$A$5:$CL$846,63,0),2)</f>
        <v>80000</v>
      </c>
      <c r="BM118" s="104">
        <f>ROUND(VLOOKUP($B118,'[4]3.ข้อมูลงบทดลองปัจจุบัน'!$A$5:$CL$846,64,0),2)</f>
        <v>60000</v>
      </c>
      <c r="BN118" s="104">
        <f>ROUND(VLOOKUP($B118,'[4]3.ข้อมูลงบทดลองปัจจุบัน'!$A$5:$CL$846,65,0),2)</f>
        <v>280000</v>
      </c>
      <c r="BO118" s="104">
        <f>ROUND(VLOOKUP($B118,'[4]3.ข้อมูลงบทดลองปัจจุบัน'!$A$5:$CL$846,66,0),2)</f>
        <v>10000</v>
      </c>
      <c r="BP118" s="104">
        <f>ROUND(VLOOKUP($B118,'[4]3.ข้อมูลงบทดลองปัจจุบัน'!$A$5:$CL$846,67,0),2)</f>
        <v>370000</v>
      </c>
      <c r="BQ118" s="104">
        <f>ROUND(VLOOKUP($B118,'[4]3.ข้อมูลงบทดลองปัจจุบัน'!$A$5:$CL$846,68,0),2)</f>
        <v>390000</v>
      </c>
      <c r="BR118" s="104">
        <f>ROUND(VLOOKUP($B118,'[4]3.ข้อมูลงบทดลองปัจจุบัน'!$A$5:$CL$846,69,0),2)</f>
        <v>160000</v>
      </c>
      <c r="BS118" s="104">
        <f>ROUND(VLOOKUP($B118,'[4]3.ข้อมูลงบทดลองปัจจุบัน'!$A$5:$CL$846,70,0),2)</f>
        <v>590000</v>
      </c>
      <c r="BT118" s="104">
        <f>ROUND(VLOOKUP($B118,'[4]3.ข้อมูลงบทดลองปัจจุบัน'!$A$5:$CL$846,71,0),2)</f>
        <v>80000</v>
      </c>
      <c r="BU118" s="104">
        <f>ROUND(VLOOKUP($B118,'[4]3.ข้อมูลงบทดลองปัจจุบัน'!$A$5:$CL$846,72,0),2)</f>
        <v>160000</v>
      </c>
      <c r="BV118" s="104">
        <f>ROUND(VLOOKUP($B118,'[4]3.ข้อมูลงบทดลองปัจจุบัน'!$A$5:$CL$846,73,0),2)</f>
        <v>170000</v>
      </c>
      <c r="BW118" s="104">
        <f>ROUND(VLOOKUP($B118,'[4]3.ข้อมูลงบทดลองปัจจุบัน'!$A$5:$CL$846,74,0),2)</f>
        <v>0</v>
      </c>
      <c r="BX118" s="104">
        <f>ROUND(VLOOKUP($B118,'[4]3.ข้อมูลงบทดลองปัจจุบัน'!$A$5:$CL$846,75,0),2)</f>
        <v>80000</v>
      </c>
      <c r="BY118" s="104">
        <f>ROUND(VLOOKUP($B118,'[4]3.ข้อมูลงบทดลองปัจจุบัน'!$A$5:$CL$846,76,0),2)</f>
        <v>240000</v>
      </c>
      <c r="BZ118" s="104">
        <f>ROUND(VLOOKUP($B118,'[4]3.ข้อมูลงบทดลองปัจจุบัน'!$A$5:$CL$846,77,0),2)</f>
        <v>80000</v>
      </c>
      <c r="CA118" s="104">
        <f>ROUND(VLOOKUP($B118,'[4]3.ข้อมูลงบทดลองปัจจุบัน'!$A$5:$CL$846,78,0),2)</f>
        <v>100000</v>
      </c>
      <c r="CB118" s="104">
        <f>ROUND(VLOOKUP($B118,'[4]3.ข้อมูลงบทดลองปัจจุบัน'!$A$5:$CL$846,79,0),2)</f>
        <v>230000</v>
      </c>
      <c r="CC118" s="104">
        <f>ROUND(VLOOKUP($B118,'[4]3.ข้อมูลงบทดลองปัจจุบัน'!$A$5:$CL$846,80,0),2)</f>
        <v>160000</v>
      </c>
      <c r="CD118" s="104">
        <f>ROUND(VLOOKUP($B118,'[4]3.ข้อมูลงบทดลองปัจจุบัน'!$A$5:$CL$846,81,0),2)</f>
        <v>130000</v>
      </c>
      <c r="CE118" s="104">
        <f>ROUND(VLOOKUP($B118,'[4]3.ข้อมูลงบทดลองปัจจุบัน'!$A$5:$CL$846,82,0),2)</f>
        <v>190000</v>
      </c>
      <c r="CF118" s="104">
        <f>ROUND(VLOOKUP($B118,'[4]3.ข้อมูลงบทดลองปัจจุบัน'!$A$5:$CL$846,83,0),2)</f>
        <v>100000</v>
      </c>
      <c r="CG118" s="104">
        <f>ROUND(VLOOKUP($B118,'[4]3.ข้อมูลงบทดลองปัจจุบัน'!$A$5:$CL$846,84,0),2)</f>
        <v>0</v>
      </c>
      <c r="CH118" s="104">
        <f>ROUND(VLOOKUP($B118,'[4]3.ข้อมูลงบทดลองปัจจุบัน'!$A$5:$CL$846,85,0),2)</f>
        <v>30000</v>
      </c>
      <c r="CI118" s="104">
        <f>ROUND(VLOOKUP($B118,'[4]3.ข้อมูลงบทดลองปัจจุบัน'!$A$5:$CL$846,86,0),2)</f>
        <v>240000</v>
      </c>
      <c r="CJ118" s="104">
        <f>ROUND(VLOOKUP($B118,'[4]3.ข้อมูลงบทดลองปัจจุบัน'!$A$5:$CL$846,87,0),2)</f>
        <v>80000</v>
      </c>
      <c r="CK118" s="104">
        <f>ROUND(VLOOKUP($B118,'[4]3.ข้อมูลงบทดลองปัจจุบัน'!$A$5:$CL$846,88,0),2)</f>
        <v>60000</v>
      </c>
      <c r="CL118" s="104">
        <f>ROUND(VLOOKUP($B118,'[4]3.ข้อมูลงบทดลองปัจจุบัน'!$A$5:$CL$846,89,0),2)</f>
        <v>160000</v>
      </c>
      <c r="CM118" s="104">
        <f>ROUND(VLOOKUP($B118,'[4]3.ข้อมูลงบทดลองปัจจุบัน'!$A$5:$CL$846,90,0),2)</f>
        <v>80000</v>
      </c>
      <c r="CO118" s="97"/>
    </row>
    <row r="119" spans="1:93" x14ac:dyDescent="0.7">
      <c r="A119" s="18" t="s">
        <v>497</v>
      </c>
      <c r="B119" s="18" t="s">
        <v>628</v>
      </c>
      <c r="C119" s="19" t="s">
        <v>629</v>
      </c>
      <c r="D119" s="104">
        <f>ROUND(VLOOKUP($B119,'[4]3.ข้อมูลงบทดลองปัจจุบัน'!$A$5:$CL$846,3,0),2)</f>
        <v>1415000</v>
      </c>
      <c r="E119" s="104">
        <f>ROUND(VLOOKUP($B119,'[4]3.ข้อมูลงบทดลองปัจจุบัน'!$A$5:$CL$846,4,0),2)</f>
        <v>80000</v>
      </c>
      <c r="F119" s="104">
        <f>ROUND(VLOOKUP($B119,'[4]3.ข้อมูลงบทดลองปัจจุบัน'!$A$5:$CL$846,5,0),2)</f>
        <v>0</v>
      </c>
      <c r="G119" s="104">
        <f>ROUND(VLOOKUP($B119,'[4]3.ข้อมูลงบทดลองปัจจุบัน'!$A$5:$CL$846,6,0),2)</f>
        <v>80000</v>
      </c>
      <c r="H119" s="104">
        <f>ROUND(VLOOKUP($B119,'[4]3.ข้อมูลงบทดลองปัจจุบัน'!$A$5:$CL$846,7,0),2)</f>
        <v>40000</v>
      </c>
      <c r="I119" s="104">
        <f>ROUND(VLOOKUP($B119,'[4]3.ข้อมูลงบทดลองปัจจุบัน'!$A$5:$CL$846,8,0),2)</f>
        <v>40000</v>
      </c>
      <c r="J119" s="104">
        <f>ROUND(VLOOKUP($B119,'[4]3.ข้อมูลงบทดลองปัจจุบัน'!$A$5:$CL$846,9,0),2)</f>
        <v>60000</v>
      </c>
      <c r="K119" s="104">
        <f>ROUND(VLOOKUP($B119,'[4]3.ข้อมูลงบทดลองปัจจุบัน'!$A$5:$CL$846,10,0),2)</f>
        <v>275000</v>
      </c>
      <c r="L119" s="104">
        <f>ROUND(VLOOKUP($B119,'[4]3.ข้อมูลงบทดลองปัจจุบัน'!$A$5:$CL$846,11,0),2)</f>
        <v>80000</v>
      </c>
      <c r="M119" s="104">
        <f>ROUND(VLOOKUP($B119,'[4]3.ข้อมูลงบทดลองปัจจุบัน'!$A$5:$CL$846,12,0),2)</f>
        <v>160000</v>
      </c>
      <c r="N119" s="104">
        <f>ROUND(VLOOKUP($B119,'[4]3.ข้อมูลงบทดลองปัจจุบัน'!$A$5:$CL$846,13,0),2)</f>
        <v>180000</v>
      </c>
      <c r="O119" s="104">
        <f>ROUND(VLOOKUP($B119,'[4]3.ข้อมูลงบทดลองปัจจุบัน'!$A$5:$CL$846,14,0),2)</f>
        <v>80000</v>
      </c>
      <c r="P119" s="104">
        <f>ROUND(VLOOKUP($B119,'[4]3.ข้อมูลงบทดลองปัจจุบัน'!$A$5:$CL$846,15,0),2)</f>
        <v>485000</v>
      </c>
      <c r="Q119" s="104">
        <f>ROUND(VLOOKUP($B119,'[4]3.ข้อมูลงบทดลองปัจจุบัน'!$A$5:$CL$846,16,0),2)</f>
        <v>120000</v>
      </c>
      <c r="R119" s="104">
        <f>ROUND(VLOOKUP($B119,'[4]3.ข้อมูลงบทดลองปัจจุบัน'!$A$5:$CL$846,17,0),2)</f>
        <v>160000</v>
      </c>
      <c r="S119" s="104">
        <f>ROUND(VLOOKUP($B119,'[4]3.ข้อมูลงบทดลองปัจจุบัน'!$A$5:$CL$846,18,0),2)</f>
        <v>270000</v>
      </c>
      <c r="T119" s="104">
        <f>ROUND(VLOOKUP($B119,'[4]3.ข้อมูลงบทดลองปัจจุบัน'!$A$5:$CL$846,19,0),2)</f>
        <v>160000</v>
      </c>
      <c r="U119" s="104">
        <f>ROUND(VLOOKUP($B119,'[4]3.ข้อมูลงบทดลองปัจจุบัน'!$A$5:$CL$846,20,0),2)</f>
        <v>120000</v>
      </c>
      <c r="V119" s="104">
        <f>ROUND(VLOOKUP($B119,'[4]3.ข้อมูลงบทดลองปัจจุบัน'!$A$5:$CL$846,21,0),2)</f>
        <v>85000</v>
      </c>
      <c r="W119" s="104">
        <f>ROUND(VLOOKUP($B119,'[4]3.ข้อมูลงบทดลองปัจจุบัน'!$A$5:$CL$846,22,0),2)</f>
        <v>65000</v>
      </c>
      <c r="X119" s="104">
        <f>ROUND(VLOOKUP($B119,'[4]3.ข้อมูลงบทดลองปัจจุบัน'!$A$5:$CL$846,23,0),2)</f>
        <v>620000</v>
      </c>
      <c r="Y119" s="104">
        <f>ROUND(VLOOKUP($B119,'[4]3.ข้อมูลงบทดลองปัจจุบัน'!$A$5:$CL$846,24,0),2)</f>
        <v>0</v>
      </c>
      <c r="Z119" s="104">
        <f>ROUND(VLOOKUP($B119,'[4]3.ข้อมูลงบทดลองปัจจุบัน'!$A$5:$CL$846,25,0),2)</f>
        <v>0</v>
      </c>
      <c r="AA119" s="104">
        <f>ROUND(VLOOKUP($B119,'[4]3.ข้อมูลงบทดลองปัจจุบัน'!$A$5:$CL$846,26,0),2)</f>
        <v>200000</v>
      </c>
      <c r="AB119" s="104">
        <f>ROUND(VLOOKUP($B119,'[4]3.ข้อมูลงบทดลองปัจจุบัน'!$A$5:$CL$846,27,0),2)</f>
        <v>120000</v>
      </c>
      <c r="AC119" s="104">
        <f>ROUND(VLOOKUP($B119,'[4]3.ข้อมูลงบทดลองปัจจุบัน'!$A$5:$CL$846,28,0),2)</f>
        <v>150000</v>
      </c>
      <c r="AD119" s="104">
        <f>ROUND(VLOOKUP($B119,'[4]3.ข้อมูลงบทดลองปัจจุบัน'!$A$5:$CL$846,29,0),2)</f>
        <v>160000</v>
      </c>
      <c r="AE119" s="104">
        <f>ROUND(VLOOKUP($B119,'[4]3.ข้อมูลงบทดลองปัจจุบัน'!$A$5:$CL$846,30,0),2)</f>
        <v>235000</v>
      </c>
      <c r="AF119" s="104">
        <f>ROUND(VLOOKUP($B119,'[4]3.ข้อมูลงบทดลองปัจจุบัน'!$A$5:$CL$846,31,0),2)</f>
        <v>130000</v>
      </c>
      <c r="AG119" s="104">
        <f>ROUND(VLOOKUP($B119,'[4]3.ข้อมูลงบทดลองปัจจุบัน'!$A$5:$CL$846,32,0),2)</f>
        <v>120000</v>
      </c>
      <c r="AH119" s="104">
        <f>ROUND(VLOOKUP($B119,'[4]3.ข้อมูลงบทดลองปัจจุบัน'!$A$5:$CL$846,33,0),2)</f>
        <v>160000</v>
      </c>
      <c r="AI119" s="104">
        <f>ROUND(VLOOKUP($B119,'[4]3.ข้อมูลงบทดลองปัจจุบัน'!$A$5:$CL$846,34,0),2)</f>
        <v>270000</v>
      </c>
      <c r="AJ119" s="104">
        <f>ROUND(VLOOKUP($B119,'[4]3.ข้อมูลงบทดลองปัจจุบัน'!$A$5:$CL$846,35,0),2)</f>
        <v>10000</v>
      </c>
      <c r="AK119" s="104">
        <f>ROUND(VLOOKUP($B119,'[4]3.ข้อมูลงบทดลองปัจจุบัน'!$A$5:$CL$846,36,0),2)</f>
        <v>0</v>
      </c>
      <c r="AL119" s="104">
        <f>ROUND(VLOOKUP($B119,'[4]3.ข้อมูลงบทดลองปัจจุบัน'!$A$5:$CL$846,37,0),2)</f>
        <v>1230000</v>
      </c>
      <c r="AM119" s="104">
        <f>ROUND(VLOOKUP($B119,'[4]3.ข้อมูลงบทดลองปัจจุบัน'!$A$5:$CL$846,38,0),2)</f>
        <v>120000</v>
      </c>
      <c r="AN119" s="104">
        <f>ROUND(VLOOKUP($B119,'[4]3.ข้อมูลงบทดลองปัจจุบัน'!$A$5:$CL$846,39,0),2)</f>
        <v>105000</v>
      </c>
      <c r="AO119" s="104">
        <f>ROUND(VLOOKUP($B119,'[4]3.ข้อมูลงบทดลองปัจจุบัน'!$A$5:$CL$846,40,0),2)</f>
        <v>275000</v>
      </c>
      <c r="AP119" s="104">
        <f>ROUND(VLOOKUP($B119,'[4]3.ข้อมูลงบทดลองปัจจุบัน'!$A$5:$CL$846,41,0),2)</f>
        <v>120000</v>
      </c>
      <c r="AQ119" s="104">
        <f>ROUND(VLOOKUP($B119,'[4]3.ข้อมูลงบทดลองปัจจุบัน'!$A$5:$CL$846,42,0),2)</f>
        <v>160000</v>
      </c>
      <c r="AR119" s="104">
        <f>ROUND(VLOOKUP($B119,'[4]3.ข้อมูลงบทดลองปัจจุบัน'!$A$5:$CL$846,43,0),2)</f>
        <v>75000</v>
      </c>
      <c r="AS119" s="104">
        <f>ROUND(VLOOKUP($B119,'[4]3.ข้อมูลงบทดลองปัจจุบัน'!$A$5:$CL$846,44,0),2)</f>
        <v>245000</v>
      </c>
      <c r="AT119" s="104">
        <f>ROUND(VLOOKUP($B119,'[4]3.ข้อมูลงบทดลองปัจจุบัน'!$A$5:$CL$846,45,0),2)</f>
        <v>100000</v>
      </c>
      <c r="AU119" s="104">
        <f>ROUND(VLOOKUP($B119,'[4]3.ข้อมูลงบทดลองปัจจุบัน'!$A$5:$CL$846,46,0),2)</f>
        <v>185000</v>
      </c>
      <c r="AV119" s="104">
        <f>ROUND(VLOOKUP($B119,'[4]3.ข้อมูลงบทดลองปัจจุบัน'!$A$5:$CL$846,47,0),2)</f>
        <v>40000</v>
      </c>
      <c r="AW119" s="104">
        <f>ROUND(VLOOKUP($B119,'[4]3.ข้อมูลงบทดลองปัจจุบัน'!$A$5:$CL$846,48,0),2)</f>
        <v>55000</v>
      </c>
      <c r="AX119" s="104">
        <f>ROUND(VLOOKUP($B119,'[4]3.ข้อมูลงบทดลองปัจจุบัน'!$A$5:$CL$846,49,0),2)</f>
        <v>80000</v>
      </c>
      <c r="AY119" s="104">
        <f>ROUND(VLOOKUP($B119,'[4]3.ข้อมูลงบทดลองปัจจุบัน'!$A$5:$CL$846,50,0),2)</f>
        <v>80000</v>
      </c>
      <c r="AZ119" s="104">
        <f>ROUND(VLOOKUP($B119,'[4]3.ข้อมูลงบทดลองปัจจุบัน'!$A$5:$CL$846,51,0),2)</f>
        <v>85000</v>
      </c>
      <c r="BA119" s="104">
        <f>ROUND(VLOOKUP($B119,'[4]3.ข้อมูลงบทดลองปัจจุบัน'!$A$5:$CL$846,52,0),2)</f>
        <v>120000</v>
      </c>
      <c r="BB119" s="104">
        <f>ROUND(VLOOKUP($B119,'[4]3.ข้อมูลงบทดลองปัจจุบัน'!$A$5:$CL$846,53,0),2)</f>
        <v>545000</v>
      </c>
      <c r="BC119" s="104">
        <f>ROUND(VLOOKUP($B119,'[4]3.ข้อมูลงบทดลองปัจจุบัน'!$A$5:$CL$846,54,0),2)</f>
        <v>40000</v>
      </c>
      <c r="BD119" s="104">
        <f>ROUND(VLOOKUP($B119,'[4]3.ข้อมูลงบทดลองปัจจุบัน'!$A$5:$CL$846,55,0),2)</f>
        <v>625000</v>
      </c>
      <c r="BE119" s="104">
        <f>ROUND(VLOOKUP($B119,'[4]3.ข้อมูลงบทดลองปัจจุบัน'!$A$5:$CL$846,56,0),2)</f>
        <v>405000</v>
      </c>
      <c r="BF119" s="104">
        <f>ROUND(VLOOKUP($B119,'[4]3.ข้อมูลงบทดลองปัจจุบัน'!$A$5:$CL$846,57,0),2)</f>
        <v>85000</v>
      </c>
      <c r="BG119" s="104">
        <f>ROUND(VLOOKUP($B119,'[4]3.ข้อมูลงบทดลองปัจจุบัน'!$A$5:$CL$846,58,0),2)</f>
        <v>160000</v>
      </c>
      <c r="BH119" s="104">
        <f>ROUND(VLOOKUP($B119,'[4]3.ข้อมูลงบทดลองปัจจุบัน'!$A$5:$CL$846,59,0),2)</f>
        <v>615000</v>
      </c>
      <c r="BI119" s="104">
        <f>ROUND(VLOOKUP($B119,'[4]3.ข้อมูลงบทดลองปัจจุบัน'!$A$5:$CL$846,60,0),2)</f>
        <v>120000</v>
      </c>
      <c r="BJ119" s="104">
        <f>ROUND(VLOOKUP($B119,'[4]3.ข้อมูลงบทดลองปัจจุบัน'!$A$5:$CL$846,61,0),2)</f>
        <v>40000</v>
      </c>
      <c r="BK119" s="104">
        <f>ROUND(VLOOKUP($B119,'[4]3.ข้อมูลงบทดลองปัจจุบัน'!$A$5:$CL$846,62,0),2)</f>
        <v>45000</v>
      </c>
      <c r="BL119" s="104">
        <f>ROUND(VLOOKUP($B119,'[4]3.ข้อมูลงบทดลองปัจจุบัน'!$A$5:$CL$846,63,0),2)</f>
        <v>130000</v>
      </c>
      <c r="BM119" s="104">
        <f>ROUND(VLOOKUP($B119,'[4]3.ข้อมูลงบทดลองปัจจุบัน'!$A$5:$CL$846,64,0),2)</f>
        <v>345000</v>
      </c>
      <c r="BN119" s="104">
        <f>ROUND(VLOOKUP($B119,'[4]3.ข้อมูลงบทดลองปัจจุบัน'!$A$5:$CL$846,65,0),2)</f>
        <v>185000</v>
      </c>
      <c r="BO119" s="104">
        <f>ROUND(VLOOKUP($B119,'[4]3.ข้อมูลงบทดลองปัจจุบัน'!$A$5:$CL$846,66,0),2)</f>
        <v>60000</v>
      </c>
      <c r="BP119" s="104">
        <f>ROUND(VLOOKUP($B119,'[4]3.ข้อมูลงบทดลองปัจจุบัน'!$A$5:$CL$846,67,0),2)</f>
        <v>205000</v>
      </c>
      <c r="BQ119" s="104">
        <f>ROUND(VLOOKUP($B119,'[4]3.ข้อมูลงบทดลองปัจจุบัน'!$A$5:$CL$846,68,0),2)</f>
        <v>160000</v>
      </c>
      <c r="BR119" s="104">
        <f>ROUND(VLOOKUP($B119,'[4]3.ข้อมูลงบทดลองปัจจุบัน'!$A$5:$CL$846,69,0),2)</f>
        <v>205000</v>
      </c>
      <c r="BS119" s="104">
        <f>ROUND(VLOOKUP($B119,'[4]3.ข้อมูลงบทดลองปัจจุบัน'!$A$5:$CL$846,70,0),2)</f>
        <v>2170000</v>
      </c>
      <c r="BT119" s="104">
        <f>ROUND(VLOOKUP($B119,'[4]3.ข้อมูลงบทดลองปัจจุบัน'!$A$5:$CL$846,71,0),2)</f>
        <v>235000</v>
      </c>
      <c r="BU119" s="104">
        <f>ROUND(VLOOKUP($B119,'[4]3.ข้อมูลงบทดลองปัจจุบัน'!$A$5:$CL$846,72,0),2)</f>
        <v>200000</v>
      </c>
      <c r="BV119" s="104">
        <f>ROUND(VLOOKUP($B119,'[4]3.ข้อมูลงบทดลองปัจจุบัน'!$A$5:$CL$846,73,0),2)</f>
        <v>485000</v>
      </c>
      <c r="BW119" s="104">
        <f>ROUND(VLOOKUP($B119,'[4]3.ข้อมูลงบทดลองปัจจุบัน'!$A$5:$CL$846,74,0),2)</f>
        <v>125000</v>
      </c>
      <c r="BX119" s="104">
        <f>ROUND(VLOOKUP($B119,'[4]3.ข้อมูลงบทดลองปัจจุบัน'!$A$5:$CL$846,75,0),2)</f>
        <v>175000</v>
      </c>
      <c r="BY119" s="104">
        <f>ROUND(VLOOKUP($B119,'[4]3.ข้อมูลงบทดลองปัจจุบัน'!$A$5:$CL$846,76,0),2)</f>
        <v>225000</v>
      </c>
      <c r="BZ119" s="104">
        <f>ROUND(VLOOKUP($B119,'[4]3.ข้อมูลงบทดลองปัจจุบัน'!$A$5:$CL$846,77,0),2)</f>
        <v>40000</v>
      </c>
      <c r="CA119" s="104">
        <f>ROUND(VLOOKUP($B119,'[4]3.ข้อมูลงบทดลองปัจจุบัน'!$A$5:$CL$846,78,0),2)</f>
        <v>80000</v>
      </c>
      <c r="CB119" s="104">
        <f>ROUND(VLOOKUP($B119,'[4]3.ข้อมูลงบทดลองปัจจุบัน'!$A$5:$CL$846,79,0),2)</f>
        <v>80000</v>
      </c>
      <c r="CC119" s="104">
        <f>ROUND(VLOOKUP($B119,'[4]3.ข้อมูลงบทดลองปัจจุบัน'!$A$5:$CL$846,80,0),2)</f>
        <v>87000</v>
      </c>
      <c r="CD119" s="104">
        <f>ROUND(VLOOKUP($B119,'[4]3.ข้อมูลงบทดลองปัจจุบัน'!$A$5:$CL$846,81,0),2)</f>
        <v>220000</v>
      </c>
      <c r="CE119" s="104">
        <f>ROUND(VLOOKUP($B119,'[4]3.ข้อมูลงบทดลองปัจจุบัน'!$A$5:$CL$846,82,0),2)</f>
        <v>200000</v>
      </c>
      <c r="CF119" s="104">
        <f>ROUND(VLOOKUP($B119,'[4]3.ข้อมูลงบทดลองปัจจุบัน'!$A$5:$CL$846,83,0),2)</f>
        <v>225000</v>
      </c>
      <c r="CG119" s="104">
        <f>ROUND(VLOOKUP($B119,'[4]3.ข้อมูลงบทดลองปัจจุบัน'!$A$5:$CL$846,84,0),2)</f>
        <v>0</v>
      </c>
      <c r="CH119" s="104">
        <f>ROUND(VLOOKUP($B119,'[4]3.ข้อมูลงบทดลองปัจจุบัน'!$A$5:$CL$846,85,0),2)</f>
        <v>85000</v>
      </c>
      <c r="CI119" s="104">
        <f>ROUND(VLOOKUP($B119,'[4]3.ข้อมูลงบทดลองปัจจุบัน'!$A$5:$CL$846,86,0),2)</f>
        <v>165000</v>
      </c>
      <c r="CJ119" s="104">
        <f>ROUND(VLOOKUP($B119,'[4]3.ข้อมูลงบทดลองปัจจุบัน'!$A$5:$CL$846,87,0),2)</f>
        <v>80000</v>
      </c>
      <c r="CK119" s="104">
        <f>ROUND(VLOOKUP($B119,'[4]3.ข้อมูลงบทดลองปัจจุบัน'!$A$5:$CL$846,88,0),2)</f>
        <v>240000</v>
      </c>
      <c r="CL119" s="104">
        <f>ROUND(VLOOKUP($B119,'[4]3.ข้อมูลงบทดลองปัจจุบัน'!$A$5:$CL$846,89,0),2)</f>
        <v>55000</v>
      </c>
      <c r="CM119" s="104">
        <f>ROUND(VLOOKUP($B119,'[4]3.ข้อมูลงบทดลองปัจจุบัน'!$A$5:$CL$846,90,0),2)</f>
        <v>80000</v>
      </c>
      <c r="CO119" s="97"/>
    </row>
    <row r="120" spans="1:93" x14ac:dyDescent="0.7">
      <c r="A120" s="18" t="s">
        <v>497</v>
      </c>
      <c r="B120" s="18" t="s">
        <v>630</v>
      </c>
      <c r="C120" s="19" t="s">
        <v>631</v>
      </c>
      <c r="D120" s="104">
        <f>ROUND(VLOOKUP($B120,'[4]3.ข้อมูลงบทดลองปัจจุบัน'!$A$5:$CL$846,3,0),2)</f>
        <v>45436400.840000004</v>
      </c>
      <c r="E120" s="104">
        <f>ROUND(VLOOKUP($B120,'[4]3.ข้อมูลงบทดลองปัจจุบัน'!$A$5:$CL$846,4,0),2)</f>
        <v>5713936</v>
      </c>
      <c r="F120" s="104">
        <f>ROUND(VLOOKUP($B120,'[4]3.ข้อมูลงบทดลองปัจจุบัน'!$A$5:$CL$846,5,0),2)</f>
        <v>4757111</v>
      </c>
      <c r="G120" s="104">
        <f>ROUND(VLOOKUP($B120,'[4]3.ข้อมูลงบทดลองปัจจุบัน'!$A$5:$CL$846,6,0),2)</f>
        <v>4099577</v>
      </c>
      <c r="H120" s="104">
        <f>ROUND(VLOOKUP($B120,'[4]3.ข้อมูลงบทดลองปัจจุบัน'!$A$5:$CL$846,7,0),2)</f>
        <v>901847.5</v>
      </c>
      <c r="I120" s="104">
        <f>ROUND(VLOOKUP($B120,'[4]3.ข้อมูลงบทดลองปัจจุบัน'!$A$5:$CL$846,8,0),2)</f>
        <v>6815257.5</v>
      </c>
      <c r="J120" s="104">
        <f>ROUND(VLOOKUP($B120,'[4]3.ข้อมูลงบทดลองปัจจุบัน'!$A$5:$CL$846,9,0),2)</f>
        <v>10664717.5</v>
      </c>
      <c r="K120" s="104">
        <f>ROUND(VLOOKUP($B120,'[4]3.ข้อมูลงบทดลองปัจจุบัน'!$A$5:$CL$846,10,0),2)</f>
        <v>13629350.060000001</v>
      </c>
      <c r="L120" s="104">
        <f>ROUND(VLOOKUP($B120,'[4]3.ข้อมูลงบทดลองปัจจุบัน'!$A$5:$CL$846,11,0),2)</f>
        <v>7625116</v>
      </c>
      <c r="M120" s="104">
        <f>ROUND(VLOOKUP($B120,'[4]3.ข้อมูลงบทดลองปัจจุบัน'!$A$5:$CL$846,12,0),2)</f>
        <v>8264785</v>
      </c>
      <c r="N120" s="104">
        <f>ROUND(VLOOKUP($B120,'[4]3.ข้อมูลงบทดลองปัจจุบัน'!$A$5:$CL$846,13,0),2)</f>
        <v>18746094</v>
      </c>
      <c r="O120" s="104">
        <f>ROUND(VLOOKUP($B120,'[4]3.ข้อมูลงบทดลองปัจจุบัน'!$A$5:$CL$846,14,0),2)</f>
        <v>3486267.5</v>
      </c>
      <c r="P120" s="104">
        <f>ROUND(VLOOKUP($B120,'[4]3.ข้อมูลงบทดลองปัจจุบัน'!$A$5:$CL$846,15,0),2)</f>
        <v>35616173.119999997</v>
      </c>
      <c r="Q120" s="104">
        <f>ROUND(VLOOKUP($B120,'[4]3.ข้อมูลงบทดลองปัจจุบัน'!$A$5:$CL$846,16,0),2)</f>
        <v>7234859</v>
      </c>
      <c r="R120" s="104">
        <f>ROUND(VLOOKUP($B120,'[4]3.ข้อมูลงบทดลองปัจจุบัน'!$A$5:$CL$846,17,0),2)</f>
        <v>18523575.5</v>
      </c>
      <c r="S120" s="104">
        <f>ROUND(VLOOKUP($B120,'[4]3.ข้อมูลงบทดลองปัจจุบัน'!$A$5:$CL$846,18,0),2)</f>
        <v>17748884.25</v>
      </c>
      <c r="T120" s="104">
        <f>ROUND(VLOOKUP($B120,'[4]3.ข้อมูลงบทดลองปัจจุบัน'!$A$5:$CL$846,19,0),2)</f>
        <v>7531813.75</v>
      </c>
      <c r="U120" s="104">
        <f>ROUND(VLOOKUP($B120,'[4]3.ข้อมูลงบทดลองปัจจุบัน'!$A$5:$CL$846,20,0),2)</f>
        <v>7164939.6299999999</v>
      </c>
      <c r="V120" s="104">
        <f>ROUND(VLOOKUP($B120,'[4]3.ข้อมูลงบทดลองปัจจุบัน'!$A$5:$CL$846,21,0),2)</f>
        <v>9323806.5</v>
      </c>
      <c r="W120" s="104">
        <f>ROUND(VLOOKUP($B120,'[4]3.ข้อมูลงบทดลองปัจจุบัน'!$A$5:$CL$846,22,0),2)</f>
        <v>4572090.5599999996</v>
      </c>
      <c r="X120" s="104">
        <f>ROUND(VLOOKUP($B120,'[4]3.ข้อมูลงบทดลองปัจจุบัน'!$A$5:$CL$846,23,0),2)</f>
        <v>55514308.990000002</v>
      </c>
      <c r="Y120" s="104">
        <f>ROUND(VLOOKUP($B120,'[4]3.ข้อมูลงบทดลองปัจจุบัน'!$A$5:$CL$846,24,0),2)</f>
        <v>0</v>
      </c>
      <c r="Z120" s="104">
        <f>ROUND(VLOOKUP($B120,'[4]3.ข้อมูลงบทดลองปัจจุบัน'!$A$5:$CL$846,25,0),2)</f>
        <v>200385</v>
      </c>
      <c r="AA120" s="104">
        <f>ROUND(VLOOKUP($B120,'[4]3.ข้อมูลงบทดลองปัจจุบัน'!$A$5:$CL$846,26,0),2)</f>
        <v>10359060</v>
      </c>
      <c r="AB120" s="104">
        <f>ROUND(VLOOKUP($B120,'[4]3.ข้อมูลงบทดลองปัจจุบัน'!$A$5:$CL$846,27,0),2)</f>
        <v>4561080</v>
      </c>
      <c r="AC120" s="104">
        <f>ROUND(VLOOKUP($B120,'[4]3.ข้อมูลงบทดลองปัจจุบัน'!$A$5:$CL$846,28,0),2)</f>
        <v>5463522.5</v>
      </c>
      <c r="AD120" s="104">
        <f>ROUND(VLOOKUP($B120,'[4]3.ข้อมูลงบทดลองปัจจุบัน'!$A$5:$CL$846,29,0),2)</f>
        <v>5079710</v>
      </c>
      <c r="AE120" s="104">
        <f>ROUND(VLOOKUP($B120,'[4]3.ข้อมูลงบทดลองปัจจุบัน'!$A$5:$CL$846,30,0),2)</f>
        <v>14330085</v>
      </c>
      <c r="AF120" s="104">
        <f>ROUND(VLOOKUP($B120,'[4]3.ข้อมูลงบทดลองปัจจุบัน'!$A$5:$CL$846,31,0),2)</f>
        <v>5766970.5</v>
      </c>
      <c r="AG120" s="104">
        <f>ROUND(VLOOKUP($B120,'[4]3.ข้อมูลงบทดลองปัจจุบัน'!$A$5:$CL$846,32,0),2)</f>
        <v>5100705</v>
      </c>
      <c r="AH120" s="104">
        <f>ROUND(VLOOKUP($B120,'[4]3.ข้อมูลงบทดลองปัจจุบัน'!$A$5:$CL$846,33,0),2)</f>
        <v>10337865.5</v>
      </c>
      <c r="AI120" s="104">
        <f>ROUND(VLOOKUP($B120,'[4]3.ข้อมูลงบทดลองปัจจุบัน'!$A$5:$CL$846,34,0),2)</f>
        <v>5920250</v>
      </c>
      <c r="AJ120" s="104">
        <f>ROUND(VLOOKUP($B120,'[4]3.ข้อมูลงบทดลองปัจจุบัน'!$A$5:$CL$846,35,0),2)</f>
        <v>1576230</v>
      </c>
      <c r="AK120" s="104">
        <f>ROUND(VLOOKUP($B120,'[4]3.ข้อมูลงบทดลองปัจจุบัน'!$A$5:$CL$846,36,0),2)</f>
        <v>4410203</v>
      </c>
      <c r="AL120" s="104">
        <f>ROUND(VLOOKUP($B120,'[4]3.ข้อมูลงบทดลองปัจจุบัน'!$A$5:$CL$846,37,0),2)</f>
        <v>117387820.05</v>
      </c>
      <c r="AM120" s="104">
        <f>ROUND(VLOOKUP($B120,'[4]3.ข้อมูลงบทดลองปัจจุบัน'!$A$5:$CL$846,38,0),2)</f>
        <v>4672962.5</v>
      </c>
      <c r="AN120" s="104">
        <f>ROUND(VLOOKUP($B120,'[4]3.ข้อมูลงบทดลองปัจจุบัน'!$A$5:$CL$846,39,0),2)</f>
        <v>4399297.5</v>
      </c>
      <c r="AO120" s="104">
        <f>ROUND(VLOOKUP($B120,'[4]3.ข้อมูลงบทดลองปัจจุบัน'!$A$5:$CL$846,40,0),2)</f>
        <v>7456575</v>
      </c>
      <c r="AP120" s="104">
        <f>ROUND(VLOOKUP($B120,'[4]3.ข้อมูลงบทดลองปัจจุบัน'!$A$5:$CL$846,41,0),2)</f>
        <v>9219077.5</v>
      </c>
      <c r="AQ120" s="104">
        <f>ROUND(VLOOKUP($B120,'[4]3.ข้อมูลงบทดลองปัจจุบัน'!$A$5:$CL$846,42,0),2)</f>
        <v>5803105</v>
      </c>
      <c r="AR120" s="104">
        <f>ROUND(VLOOKUP($B120,'[4]3.ข้อมูลงบทดลองปัจจุบัน'!$A$5:$CL$846,43,0),2)</f>
        <v>2521040</v>
      </c>
      <c r="AS120" s="104">
        <f>ROUND(VLOOKUP($B120,'[4]3.ข้อมูลงบทดลองปัจจุบัน'!$A$5:$CL$846,44,0),2)</f>
        <v>19637317.5</v>
      </c>
      <c r="AT120" s="104">
        <f>ROUND(VLOOKUP($B120,'[4]3.ข้อมูลงบทดลองปัจจุบัน'!$A$5:$CL$846,45,0),2)</f>
        <v>4575238.5</v>
      </c>
      <c r="AU120" s="104">
        <f>ROUND(VLOOKUP($B120,'[4]3.ข้อมูลงบทดลองปัจจุบัน'!$A$5:$CL$846,46,0),2)</f>
        <v>9813190</v>
      </c>
      <c r="AV120" s="104">
        <f>ROUND(VLOOKUP($B120,'[4]3.ข้อมูลงบทดลองปัจจุบัน'!$A$5:$CL$846,47,0),2)</f>
        <v>8043370.0999999996</v>
      </c>
      <c r="AW120" s="104">
        <f>ROUND(VLOOKUP($B120,'[4]3.ข้อมูลงบทดลองปัจจุบัน'!$A$5:$CL$846,48,0),2)</f>
        <v>4279955</v>
      </c>
      <c r="AX120" s="104">
        <f>ROUND(VLOOKUP($B120,'[4]3.ข้อมูลงบทดลองปัจจุบัน'!$A$5:$CL$846,49,0),2)</f>
        <v>3696493.75</v>
      </c>
      <c r="AY120" s="104">
        <f>ROUND(VLOOKUP($B120,'[4]3.ข้อมูลงบทดลองปัจจุบัน'!$A$5:$CL$846,50,0),2)</f>
        <v>4896986</v>
      </c>
      <c r="AZ120" s="104">
        <f>ROUND(VLOOKUP($B120,'[4]3.ข้อมูลงบทดลองปัจจุบัน'!$A$5:$CL$846,51,0),2)</f>
        <v>4694114</v>
      </c>
      <c r="BA120" s="104">
        <f>ROUND(VLOOKUP($B120,'[4]3.ข้อมูลงบทดลองปัจจุบัน'!$A$5:$CL$846,52,0),2)</f>
        <v>4602748.5</v>
      </c>
      <c r="BB120" s="104">
        <f>ROUND(VLOOKUP($B120,'[4]3.ข้อมูลงบทดลองปัจจุบัน'!$A$5:$CL$846,53,0),2)</f>
        <v>28807388.75</v>
      </c>
      <c r="BC120" s="104">
        <f>ROUND(VLOOKUP($B120,'[4]3.ข้อมูลงบทดลองปัจจุบัน'!$A$5:$CL$846,54,0),2)</f>
        <v>4587095</v>
      </c>
      <c r="BD120" s="104">
        <f>ROUND(VLOOKUP($B120,'[4]3.ข้อมูลงบทดลองปัจจุบัน'!$A$5:$CL$846,55,0),2)</f>
        <v>43966075</v>
      </c>
      <c r="BE120" s="104">
        <f>ROUND(VLOOKUP($B120,'[4]3.ข้อมูลงบทดลองปัจจุบัน'!$A$5:$CL$846,56,0),2)</f>
        <v>17520766</v>
      </c>
      <c r="BF120" s="104">
        <f>ROUND(VLOOKUP($B120,'[4]3.ข้อมูลงบทดลองปัจจุบัน'!$A$5:$CL$846,57,0),2)</f>
        <v>6568423.5</v>
      </c>
      <c r="BG120" s="104">
        <f>ROUND(VLOOKUP($B120,'[4]3.ข้อมูลงบทดลองปัจจุบัน'!$A$5:$CL$846,58,0),2)</f>
        <v>6517093.5</v>
      </c>
      <c r="BH120" s="104">
        <f>ROUND(VLOOKUP($B120,'[4]3.ข้อมูลงบทดลองปัจจุบัน'!$A$5:$CL$846,59,0),2)</f>
        <v>48314557</v>
      </c>
      <c r="BI120" s="104">
        <f>ROUND(VLOOKUP($B120,'[4]3.ข้อมูลงบทดลองปัจจุบัน'!$A$5:$CL$846,60,0),2)</f>
        <v>4413727</v>
      </c>
      <c r="BJ120" s="104">
        <f>ROUND(VLOOKUP($B120,'[4]3.ข้อมูลงบทดลองปัจจุบัน'!$A$5:$CL$846,61,0),2)</f>
        <v>5060345</v>
      </c>
      <c r="BK120" s="104">
        <f>ROUND(VLOOKUP($B120,'[4]3.ข้อมูลงบทดลองปัจจุบัน'!$A$5:$CL$846,62,0),2)</f>
        <v>7471673</v>
      </c>
      <c r="BL120" s="104">
        <f>ROUND(VLOOKUP($B120,'[4]3.ข้อมูลงบทดลองปัจจุบัน'!$A$5:$CL$846,63,0),2)</f>
        <v>6846065.75</v>
      </c>
      <c r="BM120" s="104">
        <f>ROUND(VLOOKUP($B120,'[4]3.ข้อมูลงบทดลองปัจจุบัน'!$A$5:$CL$846,64,0),2)</f>
        <v>38551687.5</v>
      </c>
      <c r="BN120" s="104">
        <f>ROUND(VLOOKUP($B120,'[4]3.ข้อมูลงบทดลองปัจจุบัน'!$A$5:$CL$846,65,0),2)</f>
        <v>10500070</v>
      </c>
      <c r="BO120" s="104">
        <f>ROUND(VLOOKUP($B120,'[4]3.ข้อมูลงบทดลองปัจจุบัน'!$A$5:$CL$846,66,0),2)</f>
        <v>6709196</v>
      </c>
      <c r="BP120" s="104">
        <f>ROUND(VLOOKUP($B120,'[4]3.ข้อมูลงบทดลองปัจจุบัน'!$A$5:$CL$846,67,0),2)</f>
        <v>13005532</v>
      </c>
      <c r="BQ120" s="104">
        <f>ROUND(VLOOKUP($B120,'[4]3.ข้อมูลงบทดลองปัจจุบัน'!$A$5:$CL$846,68,0),2)</f>
        <v>8512621</v>
      </c>
      <c r="BR120" s="104">
        <f>ROUND(VLOOKUP($B120,'[4]3.ข้อมูลงบทดลองปัจจุบัน'!$A$5:$CL$846,69,0),2)</f>
        <v>5961646.25</v>
      </c>
      <c r="BS120" s="104">
        <f>ROUND(VLOOKUP($B120,'[4]3.ข้อมูลงบทดลองปัจจุบัน'!$A$5:$CL$846,70,0),2)</f>
        <v>170616625.81</v>
      </c>
      <c r="BT120" s="104">
        <f>ROUND(VLOOKUP($B120,'[4]3.ข้อมูลงบทดลองปัจจุบัน'!$A$5:$CL$846,71,0),2)</f>
        <v>6919446.25</v>
      </c>
      <c r="BU120" s="104">
        <f>ROUND(VLOOKUP($B120,'[4]3.ข้อมูลงบทดลองปัจจุบัน'!$A$5:$CL$846,72,0),2)</f>
        <v>8893970</v>
      </c>
      <c r="BV120" s="104">
        <f>ROUND(VLOOKUP($B120,'[4]3.ข้อมูลงบทดลองปัจจุบัน'!$A$5:$CL$846,73,0),2)</f>
        <v>34365451</v>
      </c>
      <c r="BW120" s="104">
        <f>ROUND(VLOOKUP($B120,'[4]3.ข้อมูลงบทดลองปัจจุบัน'!$A$5:$CL$846,74,0),2)</f>
        <v>1997370</v>
      </c>
      <c r="BX120" s="104">
        <f>ROUND(VLOOKUP($B120,'[4]3.ข้อมูลงบทดลองปัจจุบัน'!$A$5:$CL$846,75,0),2)</f>
        <v>6306717</v>
      </c>
      <c r="BY120" s="104">
        <f>ROUND(VLOOKUP($B120,'[4]3.ข้อมูลงบทดลองปัจจุบัน'!$A$5:$CL$846,76,0),2)</f>
        <v>15598538.5</v>
      </c>
      <c r="BZ120" s="104">
        <f>ROUND(VLOOKUP($B120,'[4]3.ข้อมูลงบทดลองปัจจุบัน'!$A$5:$CL$846,77,0),2)</f>
        <v>4029845</v>
      </c>
      <c r="CA120" s="104">
        <f>ROUND(VLOOKUP($B120,'[4]3.ข้อมูลงบทดลองปัจจุบัน'!$A$5:$CL$846,78,0),2)</f>
        <v>5510569</v>
      </c>
      <c r="CB120" s="104">
        <f>ROUND(VLOOKUP($B120,'[4]3.ข้อมูลงบทดลองปัจจุบัน'!$A$5:$CL$846,79,0),2)</f>
        <v>6531058.75</v>
      </c>
      <c r="CC120" s="104">
        <f>ROUND(VLOOKUP($B120,'[4]3.ข้อมูลงบทดลองปัจจุบัน'!$A$5:$CL$846,80,0),2)</f>
        <v>5616265</v>
      </c>
      <c r="CD120" s="104">
        <f>ROUND(VLOOKUP($B120,'[4]3.ข้อมูลงบทดลองปัจจุบัน'!$A$5:$CL$846,81,0),2)</f>
        <v>15899554.5</v>
      </c>
      <c r="CE120" s="104">
        <f>ROUND(VLOOKUP($B120,'[4]3.ข้อมูลงบทดลองปัจจุบัน'!$A$5:$CL$846,82,0),2)</f>
        <v>7232263.5</v>
      </c>
      <c r="CF120" s="104">
        <f>ROUND(VLOOKUP($B120,'[4]3.ข้อมูลงบทดลองปัจจุบัน'!$A$5:$CL$846,83,0),2)</f>
        <v>11889379</v>
      </c>
      <c r="CG120" s="104">
        <f>ROUND(VLOOKUP($B120,'[4]3.ข้อมูลงบทดลองปัจจุบัน'!$A$5:$CL$846,84,0),2)</f>
        <v>5507780</v>
      </c>
      <c r="CH120" s="104">
        <f>ROUND(VLOOKUP($B120,'[4]3.ข้อมูลงบทดลองปัจจุบัน'!$A$5:$CL$846,85,0),2)</f>
        <v>3679134</v>
      </c>
      <c r="CI120" s="104">
        <f>ROUND(VLOOKUP($B120,'[4]3.ข้อมูลงบทดลองปัจจุบัน'!$A$5:$CL$846,86,0),2)</f>
        <v>4560588</v>
      </c>
      <c r="CJ120" s="104">
        <f>ROUND(VLOOKUP($B120,'[4]3.ข้อมูลงบทดลองปัจจุบัน'!$A$5:$CL$846,87,0),2)</f>
        <v>3882346</v>
      </c>
      <c r="CK120" s="104">
        <f>ROUND(VLOOKUP($B120,'[4]3.ข้อมูลงบทดลองปัจจุบัน'!$A$5:$CL$846,88,0),2)</f>
        <v>22901323</v>
      </c>
      <c r="CL120" s="104">
        <f>ROUND(VLOOKUP($B120,'[4]3.ข้อมูลงบทดลองปัจจุบัน'!$A$5:$CL$846,89,0),2)</f>
        <v>4345679</v>
      </c>
      <c r="CM120" s="104">
        <f>ROUND(VLOOKUP($B120,'[4]3.ข้อมูลงบทดลองปัจจุบัน'!$A$5:$CL$846,90,0),2)</f>
        <v>3194820</v>
      </c>
      <c r="CO120" s="97"/>
    </row>
    <row r="121" spans="1:93" x14ac:dyDescent="0.7">
      <c r="A121" s="18" t="s">
        <v>497</v>
      </c>
      <c r="B121" s="18" t="s">
        <v>632</v>
      </c>
      <c r="C121" s="19" t="s">
        <v>633</v>
      </c>
      <c r="D121" s="104">
        <f>ROUND(VLOOKUP($B121,'[4]3.ข้อมูลงบทดลองปัจจุบัน'!$A$5:$CL$846,3,0),2)</f>
        <v>3848315</v>
      </c>
      <c r="E121" s="104">
        <f>ROUND(VLOOKUP($B121,'[4]3.ข้อมูลงบทดลองปัจจุบัน'!$A$5:$CL$846,4,0),2)</f>
        <v>571360</v>
      </c>
      <c r="F121" s="104">
        <f>ROUND(VLOOKUP($B121,'[4]3.ข้อมูลงบทดลองปัจจุบัน'!$A$5:$CL$846,5,0),2)</f>
        <v>1426956.75</v>
      </c>
      <c r="G121" s="104">
        <f>ROUND(VLOOKUP($B121,'[4]3.ข้อมูลงบทดลองปัจจุบัน'!$A$5:$CL$846,6,0),2)</f>
        <v>440000</v>
      </c>
      <c r="H121" s="104">
        <f>ROUND(VLOOKUP($B121,'[4]3.ข้อมูลงบทดลองปัจจุบัน'!$A$5:$CL$846,7,0),2)</f>
        <v>29610</v>
      </c>
      <c r="I121" s="104">
        <f>ROUND(VLOOKUP($B121,'[4]3.ข้อมูลงบทดลองปัจจุบัน'!$A$5:$CL$846,8,0),2)</f>
        <v>283797.5</v>
      </c>
      <c r="J121" s="104">
        <f>ROUND(VLOOKUP($B121,'[4]3.ข้อมูลงบทดลองปัจจุบัน'!$A$5:$CL$846,9,0),2)</f>
        <v>506700</v>
      </c>
      <c r="K121" s="104">
        <f>ROUND(VLOOKUP($B121,'[4]3.ข้อมูลงบทดลองปัจจุบัน'!$A$5:$CL$846,10,0),2)</f>
        <v>204800</v>
      </c>
      <c r="L121" s="104">
        <f>ROUND(VLOOKUP($B121,'[4]3.ข้อมูลงบทดลองปัจจุบัน'!$A$5:$CL$846,11,0),2)</f>
        <v>840430</v>
      </c>
      <c r="M121" s="104">
        <f>ROUND(VLOOKUP($B121,'[4]3.ข้อมูลงบทดลองปัจจุบัน'!$A$5:$CL$846,12,0),2)</f>
        <v>1345162.5</v>
      </c>
      <c r="N121" s="104">
        <f>ROUND(VLOOKUP($B121,'[4]3.ข้อมูลงบทดลองปัจจุบัน'!$A$5:$CL$846,13,0),2)</f>
        <v>362920</v>
      </c>
      <c r="O121" s="104">
        <f>ROUND(VLOOKUP($B121,'[4]3.ข้อมูลงบทดลองปัจจุบัน'!$A$5:$CL$846,14,0),2)</f>
        <v>338527.5</v>
      </c>
      <c r="P121" s="104">
        <f>ROUND(VLOOKUP($B121,'[4]3.ข้อมูลงบทดลองปัจจุบัน'!$A$5:$CL$846,15,0),2)</f>
        <v>3898497.5</v>
      </c>
      <c r="Q121" s="104">
        <f>ROUND(VLOOKUP($B121,'[4]3.ข้อมูลงบทดลองปัจจุบัน'!$A$5:$CL$846,16,0),2)</f>
        <v>598825</v>
      </c>
      <c r="R121" s="104">
        <f>ROUND(VLOOKUP($B121,'[4]3.ข้อมูลงบทดลองปัจจุบัน'!$A$5:$CL$846,17,0),2)</f>
        <v>2800175</v>
      </c>
      <c r="S121" s="104">
        <f>ROUND(VLOOKUP($B121,'[4]3.ข้อมูลงบทดลองปัจจุบัน'!$A$5:$CL$846,18,0),2)</f>
        <v>1150141.5</v>
      </c>
      <c r="T121" s="104">
        <f>ROUND(VLOOKUP($B121,'[4]3.ข้อมูลงบทดลองปัจจุบัน'!$A$5:$CL$846,19,0),2)</f>
        <v>931520</v>
      </c>
      <c r="U121" s="104">
        <f>ROUND(VLOOKUP($B121,'[4]3.ข้อมูลงบทดลองปัจจุบัน'!$A$5:$CL$846,20,0),2)</f>
        <v>498119</v>
      </c>
      <c r="V121" s="104">
        <f>ROUND(VLOOKUP($B121,'[4]3.ข้อมูลงบทดลองปัจจุบัน'!$A$5:$CL$846,21,0),2)</f>
        <v>564405.06000000006</v>
      </c>
      <c r="W121" s="104">
        <f>ROUND(VLOOKUP($B121,'[4]3.ข้อมูลงบทดลองปัจจุบัน'!$A$5:$CL$846,22,0),2)</f>
        <v>543648.48</v>
      </c>
      <c r="X121" s="104">
        <f>ROUND(VLOOKUP($B121,'[4]3.ข้อมูลงบทดลองปัจจุบัน'!$A$5:$CL$846,23,0),2)</f>
        <v>4577202.67</v>
      </c>
      <c r="Y121" s="104">
        <f>ROUND(VLOOKUP($B121,'[4]3.ข้อมูลงบทดลองปัจจุบัน'!$A$5:$CL$846,24,0),2)</f>
        <v>0</v>
      </c>
      <c r="Z121" s="104">
        <f>ROUND(VLOOKUP($B121,'[4]3.ข้อมูลงบทดลองปัจจุบัน'!$A$5:$CL$846,25,0),2)</f>
        <v>0</v>
      </c>
      <c r="AA121" s="104">
        <f>ROUND(VLOOKUP($B121,'[4]3.ข้อมูลงบทดลองปัจจุบัน'!$A$5:$CL$846,26,0),2)</f>
        <v>176400</v>
      </c>
      <c r="AB121" s="104">
        <f>ROUND(VLOOKUP($B121,'[4]3.ข้อมูลงบทดลองปัจจุบัน'!$A$5:$CL$846,27,0),2)</f>
        <v>0</v>
      </c>
      <c r="AC121" s="104">
        <f>ROUND(VLOOKUP($B121,'[4]3.ข้อมูลงบทดลองปัจจุบัน'!$A$5:$CL$846,28,0),2)</f>
        <v>47520</v>
      </c>
      <c r="AD121" s="104">
        <f>ROUND(VLOOKUP($B121,'[4]3.ข้อมูลงบทดลองปัจจุบัน'!$A$5:$CL$846,29,0),2)</f>
        <v>0</v>
      </c>
      <c r="AE121" s="104">
        <f>ROUND(VLOOKUP($B121,'[4]3.ข้อมูลงบทดลองปัจจุบัน'!$A$5:$CL$846,30,0),2)</f>
        <v>606412.5</v>
      </c>
      <c r="AF121" s="104">
        <f>ROUND(VLOOKUP($B121,'[4]3.ข้อมูลงบทดลองปัจจุบัน'!$A$5:$CL$846,31,0),2)</f>
        <v>0</v>
      </c>
      <c r="AG121" s="104">
        <f>ROUND(VLOOKUP($B121,'[4]3.ข้อมูลงบทดลองปัจจุบัน'!$A$5:$CL$846,32,0),2)</f>
        <v>133420</v>
      </c>
      <c r="AH121" s="104">
        <f>ROUND(VLOOKUP($B121,'[4]3.ข้อมูลงบทดลองปัจจุบัน'!$A$5:$CL$846,33,0),2)</f>
        <v>2214151.25</v>
      </c>
      <c r="AI121" s="104">
        <f>ROUND(VLOOKUP($B121,'[4]3.ข้อมูลงบทดลองปัจจุบัน'!$A$5:$CL$846,34,0),2)</f>
        <v>215540</v>
      </c>
      <c r="AJ121" s="104">
        <f>ROUND(VLOOKUP($B121,'[4]3.ข้อมูลงบทดลองปัจจุบัน'!$A$5:$CL$846,35,0),2)</f>
        <v>0</v>
      </c>
      <c r="AK121" s="104">
        <f>ROUND(VLOOKUP($B121,'[4]3.ข้อมูลงบทดลองปัจจุบัน'!$A$5:$CL$846,36,0),2)</f>
        <v>780600</v>
      </c>
      <c r="AL121" s="104">
        <f>ROUND(VLOOKUP($B121,'[4]3.ข้อมูลงบทดลองปัจจุบัน'!$A$5:$CL$846,37,0),2)</f>
        <v>10234283</v>
      </c>
      <c r="AM121" s="104">
        <f>ROUND(VLOOKUP($B121,'[4]3.ข้อมูลงบทดลองปัจจุบัน'!$A$5:$CL$846,38,0),2)</f>
        <v>879033.75</v>
      </c>
      <c r="AN121" s="104">
        <f>ROUND(VLOOKUP($B121,'[4]3.ข้อมูลงบทดลองปัจจุบัน'!$A$5:$CL$846,39,0),2)</f>
        <v>215430</v>
      </c>
      <c r="AO121" s="104">
        <f>ROUND(VLOOKUP($B121,'[4]3.ข้อมูลงบทดลองปัจจุบัน'!$A$5:$CL$846,40,0),2)</f>
        <v>1773100</v>
      </c>
      <c r="AP121" s="104">
        <f>ROUND(VLOOKUP($B121,'[4]3.ข้อมูลงบทดลองปัจจุบัน'!$A$5:$CL$846,41,0),2)</f>
        <v>0</v>
      </c>
      <c r="AQ121" s="104">
        <f>ROUND(VLOOKUP($B121,'[4]3.ข้อมูลงบทดลองปัจจุบัน'!$A$5:$CL$846,42,0),2)</f>
        <v>56780</v>
      </c>
      <c r="AR121" s="104">
        <f>ROUND(VLOOKUP($B121,'[4]3.ข้อมูลงบทดลองปัจจุบัน'!$A$5:$CL$846,43,0),2)</f>
        <v>245960</v>
      </c>
      <c r="AS121" s="104">
        <f>ROUND(VLOOKUP($B121,'[4]3.ข้อมูลงบทดลองปัจจุบัน'!$A$5:$CL$846,44,0),2)</f>
        <v>2304307.5</v>
      </c>
      <c r="AT121" s="104">
        <f>ROUND(VLOOKUP($B121,'[4]3.ข้อมูลงบทดลองปัจจุบัน'!$A$5:$CL$846,45,0),2)</f>
        <v>652682</v>
      </c>
      <c r="AU121" s="104">
        <f>ROUND(VLOOKUP($B121,'[4]3.ข้อมูลงบทดลองปัจจุบัน'!$A$5:$CL$846,46,0),2)</f>
        <v>1465890</v>
      </c>
      <c r="AV121" s="104">
        <f>ROUND(VLOOKUP($B121,'[4]3.ข้อมูลงบทดลองปัจจุบัน'!$A$5:$CL$846,47,0),2)</f>
        <v>191400</v>
      </c>
      <c r="AW121" s="104">
        <f>ROUND(VLOOKUP($B121,'[4]3.ข้อมูลงบทดลองปัจจุบัน'!$A$5:$CL$846,48,0),2)</f>
        <v>106300</v>
      </c>
      <c r="AX121" s="104">
        <f>ROUND(VLOOKUP($B121,'[4]3.ข้อมูลงบทดลองปัจจุบัน'!$A$5:$CL$846,49,0),2)</f>
        <v>319597.5</v>
      </c>
      <c r="AY121" s="104">
        <f>ROUND(VLOOKUP($B121,'[4]3.ข้อมูลงบทดลองปัจจุบัน'!$A$5:$CL$846,50,0),2)</f>
        <v>262240</v>
      </c>
      <c r="AZ121" s="104">
        <f>ROUND(VLOOKUP($B121,'[4]3.ข้อมูลงบทดลองปัจจุบัน'!$A$5:$CL$846,51,0),2)</f>
        <v>337380</v>
      </c>
      <c r="BA121" s="104">
        <f>ROUND(VLOOKUP($B121,'[4]3.ข้อมูลงบทดลองปัจจุบัน'!$A$5:$CL$846,52,0),2)</f>
        <v>670061.5</v>
      </c>
      <c r="BB121" s="104">
        <f>ROUND(VLOOKUP($B121,'[4]3.ข้อมูลงบทดลองปัจจุบัน'!$A$5:$CL$846,53,0),2)</f>
        <v>0</v>
      </c>
      <c r="BC121" s="104">
        <f>ROUND(VLOOKUP($B121,'[4]3.ข้อมูลงบทดลองปัจจุบัน'!$A$5:$CL$846,54,0),2)</f>
        <v>161650</v>
      </c>
      <c r="BD121" s="104">
        <f>ROUND(VLOOKUP($B121,'[4]3.ข้อมูลงบทดลองปัจจุบัน'!$A$5:$CL$846,55,0),2)</f>
        <v>13024350</v>
      </c>
      <c r="BE121" s="104">
        <f>ROUND(VLOOKUP($B121,'[4]3.ข้อมูลงบทดลองปัจจุบัน'!$A$5:$CL$846,56,0),2)</f>
        <v>757930</v>
      </c>
      <c r="BF121" s="104">
        <f>ROUND(VLOOKUP($B121,'[4]3.ข้อมูลงบทดลองปัจจุบัน'!$A$5:$CL$846,57,0),2)</f>
        <v>300000</v>
      </c>
      <c r="BG121" s="104">
        <f>ROUND(VLOOKUP($B121,'[4]3.ข้อมูลงบทดลองปัจจุบัน'!$A$5:$CL$846,58,0),2)</f>
        <v>633430</v>
      </c>
      <c r="BH121" s="104">
        <f>ROUND(VLOOKUP($B121,'[4]3.ข้อมูลงบทดลองปัจจุบัน'!$A$5:$CL$846,59,0),2)</f>
        <v>3363731</v>
      </c>
      <c r="BI121" s="104">
        <f>ROUND(VLOOKUP($B121,'[4]3.ข้อมูลงบทดลองปัจจุบัน'!$A$5:$CL$846,60,0),2)</f>
        <v>265370</v>
      </c>
      <c r="BJ121" s="104">
        <f>ROUND(VLOOKUP($B121,'[4]3.ข้อมูลงบทดลองปัจจุบัน'!$A$5:$CL$846,61,0),2)</f>
        <v>726837.5</v>
      </c>
      <c r="BK121" s="104">
        <f>ROUND(VLOOKUP($B121,'[4]3.ข้อมูลงบทดลองปัจจุบัน'!$A$5:$CL$846,62,0),2)</f>
        <v>948427</v>
      </c>
      <c r="BL121" s="104">
        <f>ROUND(VLOOKUP($B121,'[4]3.ข้อมูลงบทดลองปัจจุบัน'!$A$5:$CL$846,63,0),2)</f>
        <v>499049</v>
      </c>
      <c r="BM121" s="104">
        <f>ROUND(VLOOKUP($B121,'[4]3.ข้อมูลงบทดลองปัจจุบัน'!$A$5:$CL$846,64,0),2)</f>
        <v>5647745</v>
      </c>
      <c r="BN121" s="104">
        <f>ROUND(VLOOKUP($B121,'[4]3.ข้อมูลงบทดลองปัจจุบัน'!$A$5:$CL$846,65,0),2)</f>
        <v>1964272.5</v>
      </c>
      <c r="BO121" s="104">
        <f>ROUND(VLOOKUP($B121,'[4]3.ข้อมูลงบทดลองปัจจุบัน'!$A$5:$CL$846,66,0),2)</f>
        <v>917720</v>
      </c>
      <c r="BP121" s="104">
        <f>ROUND(VLOOKUP($B121,'[4]3.ข้อมูลงบทดลองปัจจุบัน'!$A$5:$CL$846,67,0),2)</f>
        <v>1835392</v>
      </c>
      <c r="BQ121" s="104">
        <f>ROUND(VLOOKUP($B121,'[4]3.ข้อมูลงบทดลองปัจจุบัน'!$A$5:$CL$846,68,0),2)</f>
        <v>742940</v>
      </c>
      <c r="BR121" s="104">
        <f>ROUND(VLOOKUP($B121,'[4]3.ข้อมูลงบทดลองปัจจุบัน'!$A$5:$CL$846,69,0),2)</f>
        <v>501700</v>
      </c>
      <c r="BS121" s="104">
        <f>ROUND(VLOOKUP($B121,'[4]3.ข้อมูลงบทดลองปัจจุบัน'!$A$5:$CL$846,70,0),2)</f>
        <v>50036858.759999998</v>
      </c>
      <c r="BT121" s="104">
        <f>ROUND(VLOOKUP($B121,'[4]3.ข้อมูลงบทดลองปัจจุบัน'!$A$5:$CL$846,71,0),2)</f>
        <v>922967</v>
      </c>
      <c r="BU121" s="104">
        <f>ROUND(VLOOKUP($B121,'[4]3.ข้อมูลงบทดลองปัจจุบัน'!$A$5:$CL$846,72,0),2)</f>
        <v>458180</v>
      </c>
      <c r="BV121" s="104">
        <f>ROUND(VLOOKUP($B121,'[4]3.ข้อมูลงบทดลองปัจจุบัน'!$A$5:$CL$846,73,0),2)</f>
        <v>3643338</v>
      </c>
      <c r="BW121" s="104">
        <f>ROUND(VLOOKUP($B121,'[4]3.ข้อมูลงบทดลองปัจจุบัน'!$A$5:$CL$846,74,0),2)</f>
        <v>101820</v>
      </c>
      <c r="BX121" s="104">
        <f>ROUND(VLOOKUP($B121,'[4]3.ข้อมูลงบทดลองปัจจุบัน'!$A$5:$CL$846,75,0),2)</f>
        <v>646867.5</v>
      </c>
      <c r="BY121" s="104">
        <f>ROUND(VLOOKUP($B121,'[4]3.ข้อมูลงบทดลองปัจจุบัน'!$A$5:$CL$846,76,0),2)</f>
        <v>3383017.5</v>
      </c>
      <c r="BZ121" s="104">
        <f>ROUND(VLOOKUP($B121,'[4]3.ข้อมูลงบทดลองปัจจุบัน'!$A$5:$CL$846,77,0),2)</f>
        <v>883200</v>
      </c>
      <c r="CA121" s="104">
        <f>ROUND(VLOOKUP($B121,'[4]3.ข้อมูลงบทดลองปัจจุบัน'!$A$5:$CL$846,78,0),2)</f>
        <v>537920</v>
      </c>
      <c r="CB121" s="104">
        <f>ROUND(VLOOKUP($B121,'[4]3.ข้อมูลงบทดลองปัจจุบัน'!$A$5:$CL$846,79,0),2)</f>
        <v>0</v>
      </c>
      <c r="CC121" s="104">
        <f>ROUND(VLOOKUP($B121,'[4]3.ข้อมูลงบทดลองปัจจุบัน'!$A$5:$CL$846,80,0),2)</f>
        <v>1467390</v>
      </c>
      <c r="CD121" s="104">
        <f>ROUND(VLOOKUP($B121,'[4]3.ข้อมูลงบทดลองปัจจุบัน'!$A$5:$CL$846,81,0),2)</f>
        <v>2509655</v>
      </c>
      <c r="CE121" s="104">
        <f>ROUND(VLOOKUP($B121,'[4]3.ข้อมูลงบทดลองปัจจุบัน'!$A$5:$CL$846,82,0),2)</f>
        <v>851610</v>
      </c>
      <c r="CF121" s="104">
        <f>ROUND(VLOOKUP($B121,'[4]3.ข้อมูลงบทดลองปัจจุบัน'!$A$5:$CL$846,83,0),2)</f>
        <v>1802317.12</v>
      </c>
      <c r="CG121" s="104">
        <f>ROUND(VLOOKUP($B121,'[4]3.ข้อมูลงบทดลองปัจจุบัน'!$A$5:$CL$846,84,0),2)</f>
        <v>210250</v>
      </c>
      <c r="CH121" s="104">
        <f>ROUND(VLOOKUP($B121,'[4]3.ข้อมูลงบทดลองปัจจุบัน'!$A$5:$CL$846,85,0),2)</f>
        <v>628295</v>
      </c>
      <c r="CI121" s="104">
        <f>ROUND(VLOOKUP($B121,'[4]3.ข้อมูลงบทดลองปัจจุบัน'!$A$5:$CL$846,86,0),2)</f>
        <v>667391</v>
      </c>
      <c r="CJ121" s="104">
        <f>ROUND(VLOOKUP($B121,'[4]3.ข้อมูลงบทดลองปัจจุบัน'!$A$5:$CL$846,87,0),2)</f>
        <v>959523</v>
      </c>
      <c r="CK121" s="104">
        <f>ROUND(VLOOKUP($B121,'[4]3.ข้อมูลงบทดลองปัจจุบัน'!$A$5:$CL$846,88,0),2)</f>
        <v>556795</v>
      </c>
      <c r="CL121" s="104">
        <f>ROUND(VLOOKUP($B121,'[4]3.ข้อมูลงบทดลองปัจจุบัน'!$A$5:$CL$846,89,0),2)</f>
        <v>733080</v>
      </c>
      <c r="CM121" s="104">
        <f>ROUND(VLOOKUP($B121,'[4]3.ข้อมูลงบทดลองปัจจุบัน'!$A$5:$CL$846,90,0),2)</f>
        <v>464367.5</v>
      </c>
      <c r="CO121" s="97"/>
    </row>
    <row r="122" spans="1:93" x14ac:dyDescent="0.7">
      <c r="A122" s="18" t="s">
        <v>497</v>
      </c>
      <c r="B122" s="18" t="s">
        <v>634</v>
      </c>
      <c r="C122" s="19" t="s">
        <v>635</v>
      </c>
      <c r="D122" s="104">
        <f>ROUND(VLOOKUP($B122,'[4]3.ข้อมูลงบทดลองปัจจุบัน'!$A$5:$CL$846,3,0),2)</f>
        <v>0</v>
      </c>
      <c r="E122" s="104">
        <f>ROUND(VLOOKUP($B122,'[4]3.ข้อมูลงบทดลองปัจจุบัน'!$A$5:$CL$846,4,0),2)</f>
        <v>0</v>
      </c>
      <c r="F122" s="104">
        <f>ROUND(VLOOKUP($B122,'[4]3.ข้อมูลงบทดลองปัจจุบัน'!$A$5:$CL$846,5,0),2)</f>
        <v>0</v>
      </c>
      <c r="G122" s="104">
        <f>ROUND(VLOOKUP($B122,'[4]3.ข้อมูลงบทดลองปัจจุบัน'!$A$5:$CL$846,6,0),2)</f>
        <v>0</v>
      </c>
      <c r="H122" s="104">
        <f>ROUND(VLOOKUP($B122,'[4]3.ข้อมูลงบทดลองปัจจุบัน'!$A$5:$CL$846,7,0),2)</f>
        <v>0</v>
      </c>
      <c r="I122" s="104">
        <f>ROUND(VLOOKUP($B122,'[4]3.ข้อมูลงบทดลองปัจจุบัน'!$A$5:$CL$846,8,0),2)</f>
        <v>0</v>
      </c>
      <c r="J122" s="104">
        <f>ROUND(VLOOKUP($B122,'[4]3.ข้อมูลงบทดลองปัจจุบัน'!$A$5:$CL$846,9,0),2)</f>
        <v>365540</v>
      </c>
      <c r="K122" s="104">
        <f>ROUND(VLOOKUP($B122,'[4]3.ข้อมูลงบทดลองปัจจุบัน'!$A$5:$CL$846,10,0),2)</f>
        <v>0</v>
      </c>
      <c r="L122" s="104">
        <f>ROUND(VLOOKUP($B122,'[4]3.ข้อมูลงบทดลองปัจจุบัน'!$A$5:$CL$846,11,0),2)</f>
        <v>0</v>
      </c>
      <c r="M122" s="104">
        <f>ROUND(VLOOKUP($B122,'[4]3.ข้อมูลงบทดลองปัจจุบัน'!$A$5:$CL$846,12,0),2)</f>
        <v>0</v>
      </c>
      <c r="N122" s="104">
        <f>ROUND(VLOOKUP($B122,'[4]3.ข้อมูลงบทดลองปัจจุบัน'!$A$5:$CL$846,13,0),2)</f>
        <v>0</v>
      </c>
      <c r="O122" s="104">
        <f>ROUND(VLOOKUP($B122,'[4]3.ข้อมูลงบทดลองปัจจุบัน'!$A$5:$CL$846,14,0),2)</f>
        <v>0</v>
      </c>
      <c r="P122" s="104">
        <f>ROUND(VLOOKUP($B122,'[4]3.ข้อมูลงบทดลองปัจจุบัน'!$A$5:$CL$846,15,0),2)</f>
        <v>0</v>
      </c>
      <c r="Q122" s="104">
        <f>ROUND(VLOOKUP($B122,'[4]3.ข้อมูลงบทดลองปัจจุบัน'!$A$5:$CL$846,16,0),2)</f>
        <v>0</v>
      </c>
      <c r="R122" s="104">
        <f>ROUND(VLOOKUP($B122,'[4]3.ข้อมูลงบทดลองปัจจุบัน'!$A$5:$CL$846,17,0),2)</f>
        <v>0</v>
      </c>
      <c r="S122" s="104">
        <f>ROUND(VLOOKUP($B122,'[4]3.ข้อมูลงบทดลองปัจจุบัน'!$A$5:$CL$846,18,0),2)</f>
        <v>0</v>
      </c>
      <c r="T122" s="104">
        <f>ROUND(VLOOKUP($B122,'[4]3.ข้อมูลงบทดลองปัจจุบัน'!$A$5:$CL$846,19,0),2)</f>
        <v>0</v>
      </c>
      <c r="U122" s="104">
        <f>ROUND(VLOOKUP($B122,'[4]3.ข้อมูลงบทดลองปัจจุบัน'!$A$5:$CL$846,20,0),2)</f>
        <v>0</v>
      </c>
      <c r="V122" s="104">
        <f>ROUND(VLOOKUP($B122,'[4]3.ข้อมูลงบทดลองปัจจุบัน'!$A$5:$CL$846,21,0),2)</f>
        <v>0</v>
      </c>
      <c r="W122" s="104">
        <f>ROUND(VLOOKUP($B122,'[4]3.ข้อมูลงบทดลองปัจจุบัน'!$A$5:$CL$846,22,0),2)</f>
        <v>0</v>
      </c>
      <c r="X122" s="104">
        <f>ROUND(VLOOKUP($B122,'[4]3.ข้อมูลงบทดลองปัจจุบัน'!$A$5:$CL$846,23,0),2)</f>
        <v>0</v>
      </c>
      <c r="Y122" s="104">
        <f>ROUND(VLOOKUP($B122,'[4]3.ข้อมูลงบทดลองปัจจุบัน'!$A$5:$CL$846,24,0),2)</f>
        <v>0</v>
      </c>
      <c r="Z122" s="104">
        <f>ROUND(VLOOKUP($B122,'[4]3.ข้อมูลงบทดลองปัจจุบัน'!$A$5:$CL$846,25,0),2)</f>
        <v>0</v>
      </c>
      <c r="AA122" s="104">
        <f>ROUND(VLOOKUP($B122,'[4]3.ข้อมูลงบทดลองปัจจุบัน'!$A$5:$CL$846,26,0),2)</f>
        <v>0</v>
      </c>
      <c r="AB122" s="104">
        <f>ROUND(VLOOKUP($B122,'[4]3.ข้อมูลงบทดลองปัจจุบัน'!$A$5:$CL$846,27,0),2)</f>
        <v>0</v>
      </c>
      <c r="AC122" s="104">
        <f>ROUND(VLOOKUP($B122,'[4]3.ข้อมูลงบทดลองปัจจุบัน'!$A$5:$CL$846,28,0),2)</f>
        <v>0</v>
      </c>
      <c r="AD122" s="104">
        <f>ROUND(VLOOKUP($B122,'[4]3.ข้อมูลงบทดลองปัจจุบัน'!$A$5:$CL$846,29,0),2)</f>
        <v>0</v>
      </c>
      <c r="AE122" s="104">
        <f>ROUND(VLOOKUP($B122,'[4]3.ข้อมูลงบทดลองปัจจุบัน'!$A$5:$CL$846,30,0),2)</f>
        <v>99990</v>
      </c>
      <c r="AF122" s="104">
        <f>ROUND(VLOOKUP($B122,'[4]3.ข้อมูลงบทดลองปัจจุบัน'!$A$5:$CL$846,31,0),2)</f>
        <v>0</v>
      </c>
      <c r="AG122" s="104">
        <f>ROUND(VLOOKUP($B122,'[4]3.ข้อมูลงบทดลองปัจจุบัน'!$A$5:$CL$846,32,0),2)</f>
        <v>0</v>
      </c>
      <c r="AH122" s="104">
        <f>ROUND(VLOOKUP($B122,'[4]3.ข้อมูลงบทดลองปัจจุบัน'!$A$5:$CL$846,33,0),2)</f>
        <v>0</v>
      </c>
      <c r="AI122" s="104">
        <f>ROUND(VLOOKUP($B122,'[4]3.ข้อมูลงบทดลองปัจจุบัน'!$A$5:$CL$846,34,0),2)</f>
        <v>0</v>
      </c>
      <c r="AJ122" s="104">
        <f>ROUND(VLOOKUP($B122,'[4]3.ข้อมูลงบทดลองปัจจุบัน'!$A$5:$CL$846,35,0),2)</f>
        <v>0</v>
      </c>
      <c r="AK122" s="104">
        <f>ROUND(VLOOKUP($B122,'[4]3.ข้อมูลงบทดลองปัจจุบัน'!$A$5:$CL$846,36,0),2)</f>
        <v>0</v>
      </c>
      <c r="AL122" s="104">
        <f>ROUND(VLOOKUP($B122,'[4]3.ข้อมูลงบทดลองปัจจุบัน'!$A$5:$CL$846,37,0),2)</f>
        <v>0</v>
      </c>
      <c r="AM122" s="104">
        <f>ROUND(VLOOKUP($B122,'[4]3.ข้อมูลงบทดลองปัจจุบัน'!$A$5:$CL$846,38,0),2)</f>
        <v>0</v>
      </c>
      <c r="AN122" s="104">
        <f>ROUND(VLOOKUP($B122,'[4]3.ข้อมูลงบทดลองปัจจุบัน'!$A$5:$CL$846,39,0),2)</f>
        <v>0</v>
      </c>
      <c r="AO122" s="104">
        <f>ROUND(VLOOKUP($B122,'[4]3.ข้อมูลงบทดลองปัจจุบัน'!$A$5:$CL$846,40,0),2)</f>
        <v>783180</v>
      </c>
      <c r="AP122" s="104">
        <f>ROUND(VLOOKUP($B122,'[4]3.ข้อมูลงบทดลองปัจจุบัน'!$A$5:$CL$846,41,0),2)</f>
        <v>0</v>
      </c>
      <c r="AQ122" s="104">
        <f>ROUND(VLOOKUP($B122,'[4]3.ข้อมูลงบทดลองปัจจุบัน'!$A$5:$CL$846,42,0),2)</f>
        <v>0</v>
      </c>
      <c r="AR122" s="104">
        <f>ROUND(VLOOKUP($B122,'[4]3.ข้อมูลงบทดลองปัจจุบัน'!$A$5:$CL$846,43,0),2)</f>
        <v>0</v>
      </c>
      <c r="AS122" s="104">
        <f>ROUND(VLOOKUP($B122,'[4]3.ข้อมูลงบทดลองปัจจุบัน'!$A$5:$CL$846,44,0),2)</f>
        <v>0</v>
      </c>
      <c r="AT122" s="104">
        <f>ROUND(VLOOKUP($B122,'[4]3.ข้อมูลงบทดลองปัจจุบัน'!$A$5:$CL$846,45,0),2)</f>
        <v>0</v>
      </c>
      <c r="AU122" s="104">
        <f>ROUND(VLOOKUP($B122,'[4]3.ข้อมูลงบทดลองปัจจุบัน'!$A$5:$CL$846,46,0),2)</f>
        <v>0</v>
      </c>
      <c r="AV122" s="104">
        <f>ROUND(VLOOKUP($B122,'[4]3.ข้อมูลงบทดลองปัจจุบัน'!$A$5:$CL$846,47,0),2)</f>
        <v>0</v>
      </c>
      <c r="AW122" s="104">
        <f>ROUND(VLOOKUP($B122,'[4]3.ข้อมูลงบทดลองปัจจุบัน'!$A$5:$CL$846,48,0),2)</f>
        <v>0</v>
      </c>
      <c r="AX122" s="104">
        <f>ROUND(VLOOKUP($B122,'[4]3.ข้อมูลงบทดลองปัจจุบัน'!$A$5:$CL$846,49,0),2)</f>
        <v>0</v>
      </c>
      <c r="AY122" s="104">
        <f>ROUND(VLOOKUP($B122,'[4]3.ข้อมูลงบทดลองปัจจุบัน'!$A$5:$CL$846,50,0),2)</f>
        <v>0</v>
      </c>
      <c r="AZ122" s="104">
        <f>ROUND(VLOOKUP($B122,'[4]3.ข้อมูลงบทดลองปัจจุบัน'!$A$5:$CL$846,51,0),2)</f>
        <v>0</v>
      </c>
      <c r="BA122" s="104">
        <f>ROUND(VLOOKUP($B122,'[4]3.ข้อมูลงบทดลองปัจจุบัน'!$A$5:$CL$846,52,0),2)</f>
        <v>0</v>
      </c>
      <c r="BB122" s="104">
        <f>ROUND(VLOOKUP($B122,'[4]3.ข้อมูลงบทดลองปัจจุบัน'!$A$5:$CL$846,53,0),2)</f>
        <v>0</v>
      </c>
      <c r="BC122" s="104">
        <f>ROUND(VLOOKUP($B122,'[4]3.ข้อมูลงบทดลองปัจจุบัน'!$A$5:$CL$846,54,0),2)</f>
        <v>0</v>
      </c>
      <c r="BD122" s="104">
        <f>ROUND(VLOOKUP($B122,'[4]3.ข้อมูลงบทดลองปัจจุบัน'!$A$5:$CL$846,55,0),2)</f>
        <v>0</v>
      </c>
      <c r="BE122" s="104">
        <f>ROUND(VLOOKUP($B122,'[4]3.ข้อมูลงบทดลองปัจจุบัน'!$A$5:$CL$846,56,0),2)</f>
        <v>0</v>
      </c>
      <c r="BF122" s="104">
        <f>ROUND(VLOOKUP($B122,'[4]3.ข้อมูลงบทดลองปัจจุบัน'!$A$5:$CL$846,57,0),2)</f>
        <v>0</v>
      </c>
      <c r="BG122" s="104">
        <f>ROUND(VLOOKUP($B122,'[4]3.ข้อมูลงบทดลองปัจจุบัน'!$A$5:$CL$846,58,0),2)</f>
        <v>0</v>
      </c>
      <c r="BH122" s="104">
        <f>ROUND(VLOOKUP($B122,'[4]3.ข้อมูลงบทดลองปัจจุบัน'!$A$5:$CL$846,59,0),2)</f>
        <v>717043</v>
      </c>
      <c r="BI122" s="104">
        <f>ROUND(VLOOKUP($B122,'[4]3.ข้อมูลงบทดลองปัจจุบัน'!$A$5:$CL$846,60,0),2)</f>
        <v>0</v>
      </c>
      <c r="BJ122" s="104">
        <f>ROUND(VLOOKUP($B122,'[4]3.ข้อมูลงบทดลองปัจจุบัน'!$A$5:$CL$846,61,0),2)</f>
        <v>0</v>
      </c>
      <c r="BK122" s="104">
        <f>ROUND(VLOOKUP($B122,'[4]3.ข้อมูลงบทดลองปัจจุบัน'!$A$5:$CL$846,62,0),2)</f>
        <v>0</v>
      </c>
      <c r="BL122" s="104">
        <f>ROUND(VLOOKUP($B122,'[4]3.ข้อมูลงบทดลองปัจจุบัน'!$A$5:$CL$846,63,0),2)</f>
        <v>0</v>
      </c>
      <c r="BM122" s="104">
        <f>ROUND(VLOOKUP($B122,'[4]3.ข้อมูลงบทดลองปัจจุบัน'!$A$5:$CL$846,64,0),2)</f>
        <v>2380860</v>
      </c>
      <c r="BN122" s="104">
        <f>ROUND(VLOOKUP($B122,'[4]3.ข้อมูลงบทดลองปัจจุบัน'!$A$5:$CL$846,65,0),2)</f>
        <v>0</v>
      </c>
      <c r="BO122" s="104">
        <f>ROUND(VLOOKUP($B122,'[4]3.ข้อมูลงบทดลองปัจจุบัน'!$A$5:$CL$846,66,0),2)</f>
        <v>0</v>
      </c>
      <c r="BP122" s="104">
        <f>ROUND(VLOOKUP($B122,'[4]3.ข้อมูลงบทดลองปัจจุบัน'!$A$5:$CL$846,67,0),2)</f>
        <v>0</v>
      </c>
      <c r="BQ122" s="104">
        <f>ROUND(VLOOKUP($B122,'[4]3.ข้อมูลงบทดลองปัจจุบัน'!$A$5:$CL$846,68,0),2)</f>
        <v>0</v>
      </c>
      <c r="BR122" s="104">
        <f>ROUND(VLOOKUP($B122,'[4]3.ข้อมูลงบทดลองปัจจุบัน'!$A$5:$CL$846,69,0),2)</f>
        <v>0</v>
      </c>
      <c r="BS122" s="104">
        <f>ROUND(VLOOKUP($B122,'[4]3.ข้อมูลงบทดลองปัจจุบัน'!$A$5:$CL$846,70,0),2)</f>
        <v>0</v>
      </c>
      <c r="BT122" s="104">
        <f>ROUND(VLOOKUP($B122,'[4]3.ข้อมูลงบทดลองปัจจุบัน'!$A$5:$CL$846,71,0),2)</f>
        <v>0</v>
      </c>
      <c r="BU122" s="104">
        <f>ROUND(VLOOKUP($B122,'[4]3.ข้อมูลงบทดลองปัจจุบัน'!$A$5:$CL$846,72,0),2)</f>
        <v>0</v>
      </c>
      <c r="BV122" s="104">
        <f>ROUND(VLOOKUP($B122,'[4]3.ข้อมูลงบทดลองปัจจุบัน'!$A$5:$CL$846,73,0),2)</f>
        <v>0</v>
      </c>
      <c r="BW122" s="104">
        <f>ROUND(VLOOKUP($B122,'[4]3.ข้อมูลงบทดลองปัจจุบัน'!$A$5:$CL$846,74,0),2)</f>
        <v>0</v>
      </c>
      <c r="BX122" s="104">
        <f>ROUND(VLOOKUP($B122,'[4]3.ข้อมูลงบทดลองปัจจุบัน'!$A$5:$CL$846,75,0),2)</f>
        <v>0</v>
      </c>
      <c r="BY122" s="104">
        <f>ROUND(VLOOKUP($B122,'[4]3.ข้อมูลงบทดลองปัจจุบัน'!$A$5:$CL$846,76,0),2)</f>
        <v>0</v>
      </c>
      <c r="BZ122" s="104">
        <f>ROUND(VLOOKUP($B122,'[4]3.ข้อมูลงบทดลองปัจจุบัน'!$A$5:$CL$846,77,0),2)</f>
        <v>0</v>
      </c>
      <c r="CA122" s="104">
        <f>ROUND(VLOOKUP($B122,'[4]3.ข้อมูลงบทดลองปัจจุบัน'!$A$5:$CL$846,78,0),2)</f>
        <v>0</v>
      </c>
      <c r="CB122" s="104">
        <f>ROUND(VLOOKUP($B122,'[4]3.ข้อมูลงบทดลองปัจจุบัน'!$A$5:$CL$846,79,0),2)</f>
        <v>0</v>
      </c>
      <c r="CC122" s="104">
        <f>ROUND(VLOOKUP($B122,'[4]3.ข้อมูลงบทดลองปัจจุบัน'!$A$5:$CL$846,80,0),2)</f>
        <v>0</v>
      </c>
      <c r="CD122" s="104">
        <f>ROUND(VLOOKUP($B122,'[4]3.ข้อมูลงบทดลองปัจจุบัน'!$A$5:$CL$846,81,0),2)</f>
        <v>0</v>
      </c>
      <c r="CE122" s="104">
        <f>ROUND(VLOOKUP($B122,'[4]3.ข้อมูลงบทดลองปัจจุบัน'!$A$5:$CL$846,82,0),2)</f>
        <v>0</v>
      </c>
      <c r="CF122" s="104">
        <f>ROUND(VLOOKUP($B122,'[4]3.ข้อมูลงบทดลองปัจจุบัน'!$A$5:$CL$846,83,0),2)</f>
        <v>0</v>
      </c>
      <c r="CG122" s="104">
        <f>ROUND(VLOOKUP($B122,'[4]3.ข้อมูลงบทดลองปัจจุบัน'!$A$5:$CL$846,84,0),2)</f>
        <v>0</v>
      </c>
      <c r="CH122" s="104">
        <f>ROUND(VLOOKUP($B122,'[4]3.ข้อมูลงบทดลองปัจจุบัน'!$A$5:$CL$846,85,0),2)</f>
        <v>0</v>
      </c>
      <c r="CI122" s="104">
        <f>ROUND(VLOOKUP($B122,'[4]3.ข้อมูลงบทดลองปัจจุบัน'!$A$5:$CL$846,86,0),2)</f>
        <v>0</v>
      </c>
      <c r="CJ122" s="104">
        <f>ROUND(VLOOKUP($B122,'[4]3.ข้อมูลงบทดลองปัจจุบัน'!$A$5:$CL$846,87,0),2)</f>
        <v>0</v>
      </c>
      <c r="CK122" s="104">
        <f>ROUND(VLOOKUP($B122,'[4]3.ข้อมูลงบทดลองปัจจุบัน'!$A$5:$CL$846,88,0),2)</f>
        <v>0</v>
      </c>
      <c r="CL122" s="104">
        <f>ROUND(VLOOKUP($B122,'[4]3.ข้อมูลงบทดลองปัจจุบัน'!$A$5:$CL$846,89,0),2)</f>
        <v>0</v>
      </c>
      <c r="CM122" s="104">
        <f>ROUND(VLOOKUP($B122,'[4]3.ข้อมูลงบทดลองปัจจุบัน'!$A$5:$CL$846,90,0),2)</f>
        <v>0</v>
      </c>
      <c r="CO122" s="97"/>
    </row>
    <row r="123" spans="1:93" x14ac:dyDescent="0.7">
      <c r="A123" s="18" t="s">
        <v>497</v>
      </c>
      <c r="B123" s="18" t="s">
        <v>636</v>
      </c>
      <c r="C123" s="19" t="s">
        <v>637</v>
      </c>
      <c r="D123" s="104">
        <f>ROUND(VLOOKUP($B123,'[4]3.ข้อมูลงบทดลองปัจจุบัน'!$A$5:$CL$846,3,0),2)</f>
        <v>0</v>
      </c>
      <c r="E123" s="104">
        <f>ROUND(VLOOKUP($B123,'[4]3.ข้อมูลงบทดลองปัจจุบัน'!$A$5:$CL$846,4,0),2)</f>
        <v>0</v>
      </c>
      <c r="F123" s="104">
        <f>ROUND(VLOOKUP($B123,'[4]3.ข้อมูลงบทดลองปัจจุบัน'!$A$5:$CL$846,5,0),2)</f>
        <v>17850</v>
      </c>
      <c r="G123" s="104">
        <f>ROUND(VLOOKUP($B123,'[4]3.ข้อมูลงบทดลองปัจจุบัน'!$A$5:$CL$846,6,0),2)</f>
        <v>25800</v>
      </c>
      <c r="H123" s="104">
        <f>ROUND(VLOOKUP($B123,'[4]3.ข้อมูลงบทดลองปัจจุบัน'!$A$5:$CL$846,7,0),2)</f>
        <v>0</v>
      </c>
      <c r="I123" s="104">
        <f>ROUND(VLOOKUP($B123,'[4]3.ข้อมูลงบทดลองปัจจุบัน'!$A$5:$CL$846,8,0),2)</f>
        <v>0</v>
      </c>
      <c r="J123" s="104">
        <f>ROUND(VLOOKUP($B123,'[4]3.ข้อมูลงบทดลองปัจจุบัน'!$A$5:$CL$846,9,0),2)</f>
        <v>0</v>
      </c>
      <c r="K123" s="104">
        <f>ROUND(VLOOKUP($B123,'[4]3.ข้อมูลงบทดลองปัจจุบัน'!$A$5:$CL$846,10,0),2)</f>
        <v>0</v>
      </c>
      <c r="L123" s="104">
        <f>ROUND(VLOOKUP($B123,'[4]3.ข้อมูลงบทดลองปัจจุบัน'!$A$5:$CL$846,11,0),2)</f>
        <v>25050</v>
      </c>
      <c r="M123" s="104">
        <f>ROUND(VLOOKUP($B123,'[4]3.ข้อมูลงบทดลองปัจจุบัน'!$A$5:$CL$846,12,0),2)</f>
        <v>5550</v>
      </c>
      <c r="N123" s="104">
        <f>ROUND(VLOOKUP($B123,'[4]3.ข้อมูลงบทดลองปัจจุบัน'!$A$5:$CL$846,13,0),2)</f>
        <v>0</v>
      </c>
      <c r="O123" s="104">
        <f>ROUND(VLOOKUP($B123,'[4]3.ข้อมูลงบทดลองปัจจุบัน'!$A$5:$CL$846,14,0),2)</f>
        <v>0</v>
      </c>
      <c r="P123" s="104">
        <f>ROUND(VLOOKUP($B123,'[4]3.ข้อมูลงบทดลองปัจจุบัน'!$A$5:$CL$846,15,0),2)</f>
        <v>26900</v>
      </c>
      <c r="Q123" s="104">
        <f>ROUND(VLOOKUP($B123,'[4]3.ข้อมูลงบทดลองปัจจุบัน'!$A$5:$CL$846,16,0),2)</f>
        <v>0</v>
      </c>
      <c r="R123" s="104">
        <f>ROUND(VLOOKUP($B123,'[4]3.ข้อมูลงบทดลองปัจจุบัน'!$A$5:$CL$846,17,0),2)</f>
        <v>16350</v>
      </c>
      <c r="S123" s="104">
        <f>ROUND(VLOOKUP($B123,'[4]3.ข้อมูลงบทดลองปัจจุบัน'!$A$5:$CL$846,18,0),2)</f>
        <v>6750</v>
      </c>
      <c r="T123" s="104">
        <f>ROUND(VLOOKUP($B123,'[4]3.ข้อมูลงบทดลองปัจจุบัน'!$A$5:$CL$846,19,0),2)</f>
        <v>0</v>
      </c>
      <c r="U123" s="104">
        <f>ROUND(VLOOKUP($B123,'[4]3.ข้อมูลงบทดลองปัจจุบัน'!$A$5:$CL$846,20,0),2)</f>
        <v>5850</v>
      </c>
      <c r="V123" s="104">
        <f>ROUND(VLOOKUP($B123,'[4]3.ข้อมูลงบทดลองปัจจุบัน'!$A$5:$CL$846,21,0),2)</f>
        <v>6000</v>
      </c>
      <c r="W123" s="104">
        <f>ROUND(VLOOKUP($B123,'[4]3.ข้อมูลงบทดลองปัจจุบัน'!$A$5:$CL$846,22,0),2)</f>
        <v>3600</v>
      </c>
      <c r="X123" s="104">
        <f>ROUND(VLOOKUP($B123,'[4]3.ข้อมูลงบทดลองปัจจุบัน'!$A$5:$CL$846,23,0),2)</f>
        <v>62000</v>
      </c>
      <c r="Y123" s="104">
        <f>ROUND(VLOOKUP($B123,'[4]3.ข้อมูลงบทดลองปัจจุบัน'!$A$5:$CL$846,24,0),2)</f>
        <v>3900</v>
      </c>
      <c r="Z123" s="104">
        <f>ROUND(VLOOKUP($B123,'[4]3.ข้อมูลงบทดลองปัจจุบัน'!$A$5:$CL$846,25,0),2)</f>
        <v>8400</v>
      </c>
      <c r="AA123" s="104">
        <f>ROUND(VLOOKUP($B123,'[4]3.ข้อมูลงบทดลองปัจจุบัน'!$A$5:$CL$846,26,0),2)</f>
        <v>0</v>
      </c>
      <c r="AB123" s="104">
        <f>ROUND(VLOOKUP($B123,'[4]3.ข้อมูลงบทดลองปัจจุบัน'!$A$5:$CL$846,27,0),2)</f>
        <v>750</v>
      </c>
      <c r="AC123" s="104">
        <f>ROUND(VLOOKUP($B123,'[4]3.ข้อมูลงบทดลองปัจจุบัน'!$A$5:$CL$846,28,0),2)</f>
        <v>1500</v>
      </c>
      <c r="AD123" s="104">
        <f>ROUND(VLOOKUP($B123,'[4]3.ข้อมูลงบทดลองปัจจุบัน'!$A$5:$CL$846,29,0),2)</f>
        <v>0</v>
      </c>
      <c r="AE123" s="104">
        <f>ROUND(VLOOKUP($B123,'[4]3.ข้อมูลงบทดลองปัจจุบัน'!$A$5:$CL$846,30,0),2)</f>
        <v>10200</v>
      </c>
      <c r="AF123" s="104">
        <f>ROUND(VLOOKUP($B123,'[4]3.ข้อมูลงบทดลองปัจจุบัน'!$A$5:$CL$846,31,0),2)</f>
        <v>5550</v>
      </c>
      <c r="AG123" s="104">
        <f>ROUND(VLOOKUP($B123,'[4]3.ข้อมูลงบทดลองปัจจุบัน'!$A$5:$CL$846,32,0),2)</f>
        <v>0</v>
      </c>
      <c r="AH123" s="104">
        <f>ROUND(VLOOKUP($B123,'[4]3.ข้อมูลงบทดลองปัจจุบัน'!$A$5:$CL$846,33,0),2)</f>
        <v>0</v>
      </c>
      <c r="AI123" s="104">
        <f>ROUND(VLOOKUP($B123,'[4]3.ข้อมูลงบทดลองปัจจุบัน'!$A$5:$CL$846,34,0),2)</f>
        <v>0</v>
      </c>
      <c r="AJ123" s="104">
        <f>ROUND(VLOOKUP($B123,'[4]3.ข้อมูลงบทดลองปัจจุบัน'!$A$5:$CL$846,35,0),2)</f>
        <v>0</v>
      </c>
      <c r="AK123" s="104">
        <f>ROUND(VLOOKUP($B123,'[4]3.ข้อมูลงบทดลองปัจจุบัน'!$A$5:$CL$846,36,0),2)</f>
        <v>6750</v>
      </c>
      <c r="AL123" s="104">
        <f>ROUND(VLOOKUP($B123,'[4]3.ข้อมูลงบทดลองปัจจุบัน'!$A$5:$CL$846,37,0),2)</f>
        <v>41000</v>
      </c>
      <c r="AM123" s="104">
        <f>ROUND(VLOOKUP($B123,'[4]3.ข้อมูลงบทดลองปัจจุบัน'!$A$5:$CL$846,38,0),2)</f>
        <v>0</v>
      </c>
      <c r="AN123" s="104">
        <f>ROUND(VLOOKUP($B123,'[4]3.ข้อมูลงบทดลองปัจจุบัน'!$A$5:$CL$846,39,0),2)</f>
        <v>5850</v>
      </c>
      <c r="AO123" s="104">
        <f>ROUND(VLOOKUP($B123,'[4]3.ข้อมูลงบทดลองปัจจุบัน'!$A$5:$CL$846,40,0),2)</f>
        <v>11000</v>
      </c>
      <c r="AP123" s="104">
        <f>ROUND(VLOOKUP($B123,'[4]3.ข้อมูลงบทดลองปัจจุบัน'!$A$5:$CL$846,41,0),2)</f>
        <v>16000</v>
      </c>
      <c r="AQ123" s="104">
        <f>ROUND(VLOOKUP($B123,'[4]3.ข้อมูลงบทดลองปัจจุบัน'!$A$5:$CL$846,42,0),2)</f>
        <v>6300</v>
      </c>
      <c r="AR123" s="104">
        <f>ROUND(VLOOKUP($B123,'[4]3.ข้อมูลงบทดลองปัจจุบัน'!$A$5:$CL$846,43,0),2)</f>
        <v>4350</v>
      </c>
      <c r="AS123" s="104">
        <f>ROUND(VLOOKUP($B123,'[4]3.ข้อมูลงบทดลองปัจจุบัน'!$A$5:$CL$846,44,0),2)</f>
        <v>12000</v>
      </c>
      <c r="AT123" s="104">
        <f>ROUND(VLOOKUP($B123,'[4]3.ข้อมูลงบทดลองปัจจุบัน'!$A$5:$CL$846,45,0),2)</f>
        <v>1950</v>
      </c>
      <c r="AU123" s="104">
        <f>ROUND(VLOOKUP($B123,'[4]3.ข้อมูลงบทดลองปัจจุบัน'!$A$5:$CL$846,46,0),2)</f>
        <v>18450</v>
      </c>
      <c r="AV123" s="104">
        <f>ROUND(VLOOKUP($B123,'[4]3.ข้อมูลงบทดลองปัจจุบัน'!$A$5:$CL$846,47,0),2)</f>
        <v>26250</v>
      </c>
      <c r="AW123" s="104">
        <f>ROUND(VLOOKUP($B123,'[4]3.ข้อมูลงบทดลองปัจจุบัน'!$A$5:$CL$846,48,0),2)</f>
        <v>6000</v>
      </c>
      <c r="AX123" s="104">
        <f>ROUND(VLOOKUP($B123,'[4]3.ข้อมูลงบทดลองปัจจุบัน'!$A$5:$CL$846,49,0),2)</f>
        <v>3150</v>
      </c>
      <c r="AY123" s="104">
        <f>ROUND(VLOOKUP($B123,'[4]3.ข้อมูลงบทดลองปัจจุบัน'!$A$5:$CL$846,50,0),2)</f>
        <v>0</v>
      </c>
      <c r="AZ123" s="104">
        <f>ROUND(VLOOKUP($B123,'[4]3.ข้อมูลงบทดลองปัจจุบัน'!$A$5:$CL$846,51,0),2)</f>
        <v>20100</v>
      </c>
      <c r="BA123" s="104">
        <f>ROUND(VLOOKUP($B123,'[4]3.ข้อมูลงบทดลองปัจจุบัน'!$A$5:$CL$846,52,0),2)</f>
        <v>0</v>
      </c>
      <c r="BB123" s="104">
        <f>ROUND(VLOOKUP($B123,'[4]3.ข้อมูลงบทดลองปัจจุบัน'!$A$5:$CL$846,53,0),2)</f>
        <v>8850</v>
      </c>
      <c r="BC123" s="104">
        <f>ROUND(VLOOKUP($B123,'[4]3.ข้อมูลงบทดลองปัจจุบัน'!$A$5:$CL$846,54,0),2)</f>
        <v>0</v>
      </c>
      <c r="BD123" s="104">
        <f>ROUND(VLOOKUP($B123,'[4]3.ข้อมูลงบทดลองปัจจุบัน'!$A$5:$CL$846,55,0),2)</f>
        <v>20000</v>
      </c>
      <c r="BE123" s="104">
        <f>ROUND(VLOOKUP($B123,'[4]3.ข้อมูลงบทดลองปัจจุบัน'!$A$5:$CL$846,56,0),2)</f>
        <v>32700</v>
      </c>
      <c r="BF123" s="104">
        <f>ROUND(VLOOKUP($B123,'[4]3.ข้อมูลงบทดลองปัจจุบัน'!$A$5:$CL$846,57,0),2)</f>
        <v>7200</v>
      </c>
      <c r="BG123" s="104">
        <f>ROUND(VLOOKUP($B123,'[4]3.ข้อมูลงบทดลองปัจจุบัน'!$A$5:$CL$846,58,0),2)</f>
        <v>0</v>
      </c>
      <c r="BH123" s="104">
        <f>ROUND(VLOOKUP($B123,'[4]3.ข้อมูลงบทดลองปัจจุบัน'!$A$5:$CL$846,59,0),2)</f>
        <v>0</v>
      </c>
      <c r="BI123" s="104">
        <f>ROUND(VLOOKUP($B123,'[4]3.ข้อมูลงบทดลองปัจจุบัน'!$A$5:$CL$846,60,0),2)</f>
        <v>8700</v>
      </c>
      <c r="BJ123" s="104">
        <f>ROUND(VLOOKUP($B123,'[4]3.ข้อมูลงบทดลองปัจจุบัน'!$A$5:$CL$846,61,0),2)</f>
        <v>0</v>
      </c>
      <c r="BK123" s="104">
        <f>ROUND(VLOOKUP($B123,'[4]3.ข้อมูลงบทดลองปัจจุบัน'!$A$5:$CL$846,62,0),2)</f>
        <v>9600</v>
      </c>
      <c r="BL123" s="104">
        <f>ROUND(VLOOKUP($B123,'[4]3.ข้อมูลงบทดลองปัจจุบัน'!$A$5:$CL$846,63,0),2)</f>
        <v>23400</v>
      </c>
      <c r="BM123" s="104">
        <f>ROUND(VLOOKUP($B123,'[4]3.ข้อมูลงบทดลองปัจจุบัน'!$A$5:$CL$846,64,0),2)</f>
        <v>35000</v>
      </c>
      <c r="BN123" s="104">
        <f>ROUND(VLOOKUP($B123,'[4]3.ข้อมูลงบทดลองปัจจุบัน'!$A$5:$CL$846,65,0),2)</f>
        <v>6000</v>
      </c>
      <c r="BO123" s="104">
        <f>ROUND(VLOOKUP($B123,'[4]3.ข้อมูลงบทดลองปัจจุบัน'!$A$5:$CL$846,66,0),2)</f>
        <v>4800</v>
      </c>
      <c r="BP123" s="104">
        <f>ROUND(VLOOKUP($B123,'[4]3.ข้อมูลงบทดลองปัจจุบัน'!$A$5:$CL$846,67,0),2)</f>
        <v>9600</v>
      </c>
      <c r="BQ123" s="104">
        <f>ROUND(VLOOKUP($B123,'[4]3.ข้อมูลงบทดลองปัจจุบัน'!$A$5:$CL$846,68,0),2)</f>
        <v>10100</v>
      </c>
      <c r="BR123" s="104">
        <f>ROUND(VLOOKUP($B123,'[4]3.ข้อมูลงบทดลองปัจจุบัน'!$A$5:$CL$846,69,0),2)</f>
        <v>14250</v>
      </c>
      <c r="BS123" s="104">
        <f>ROUND(VLOOKUP($B123,'[4]3.ข้อมูลงบทดลองปัจจุบัน'!$A$5:$CL$846,70,0),2)</f>
        <v>193000</v>
      </c>
      <c r="BT123" s="104">
        <f>ROUND(VLOOKUP($B123,'[4]3.ข้อมูลงบทดลองปัจจุบัน'!$A$5:$CL$846,71,0),2)</f>
        <v>0</v>
      </c>
      <c r="BU123" s="104">
        <f>ROUND(VLOOKUP($B123,'[4]3.ข้อมูลงบทดลองปัจจุบัน'!$A$5:$CL$846,72,0),2)</f>
        <v>0</v>
      </c>
      <c r="BV123" s="104">
        <f>ROUND(VLOOKUP($B123,'[4]3.ข้อมูลงบทดลองปัจจุบัน'!$A$5:$CL$846,73,0),2)</f>
        <v>13000</v>
      </c>
      <c r="BW123" s="104">
        <f>ROUND(VLOOKUP($B123,'[4]3.ข้อมูลงบทดลองปัจจุบัน'!$A$5:$CL$846,74,0),2)</f>
        <v>0</v>
      </c>
      <c r="BX123" s="104">
        <f>ROUND(VLOOKUP($B123,'[4]3.ข้อมูลงบทดลองปัจจุบัน'!$A$5:$CL$846,75,0),2)</f>
        <v>0</v>
      </c>
      <c r="BY123" s="104">
        <f>ROUND(VLOOKUP($B123,'[4]3.ข้อมูลงบทดลองปัจจุบัน'!$A$5:$CL$846,76,0),2)</f>
        <v>0</v>
      </c>
      <c r="BZ123" s="104">
        <f>ROUND(VLOOKUP($B123,'[4]3.ข้อมูลงบทดลองปัจจุบัน'!$A$5:$CL$846,77,0),2)</f>
        <v>0</v>
      </c>
      <c r="CA123" s="104">
        <f>ROUND(VLOOKUP($B123,'[4]3.ข้อมูลงบทดลองปัจจุบัน'!$A$5:$CL$846,78,0),2)</f>
        <v>0</v>
      </c>
      <c r="CB123" s="104">
        <f>ROUND(VLOOKUP($B123,'[4]3.ข้อมูลงบทดลองปัจจุบัน'!$A$5:$CL$846,79,0),2)</f>
        <v>0</v>
      </c>
      <c r="CC123" s="104">
        <f>ROUND(VLOOKUP($B123,'[4]3.ข้อมูลงบทดลองปัจจุบัน'!$A$5:$CL$846,80,0),2)</f>
        <v>0</v>
      </c>
      <c r="CD123" s="104">
        <f>ROUND(VLOOKUP($B123,'[4]3.ข้อมูลงบทดลองปัจจุบัน'!$A$5:$CL$846,81,0),2)</f>
        <v>18350</v>
      </c>
      <c r="CE123" s="104">
        <f>ROUND(VLOOKUP($B123,'[4]3.ข้อมูลงบทดลองปัจจุบัน'!$A$5:$CL$846,82,0),2)</f>
        <v>0</v>
      </c>
      <c r="CF123" s="104">
        <f>ROUND(VLOOKUP($B123,'[4]3.ข้อมูลงบทดลองปัจจุบัน'!$A$5:$CL$846,83,0),2)</f>
        <v>15300</v>
      </c>
      <c r="CG123" s="104">
        <f>ROUND(VLOOKUP($B123,'[4]3.ข้อมูลงบทดลองปัจจุบัน'!$A$5:$CL$846,84,0),2)</f>
        <v>0</v>
      </c>
      <c r="CH123" s="104">
        <f>ROUND(VLOOKUP($B123,'[4]3.ข้อมูลงบทดลองปัจจุบัน'!$A$5:$CL$846,85,0),2)</f>
        <v>0</v>
      </c>
      <c r="CI123" s="104">
        <f>ROUND(VLOOKUP($B123,'[4]3.ข้อมูลงบทดลองปัจจุบัน'!$A$5:$CL$846,86,0),2)</f>
        <v>0</v>
      </c>
      <c r="CJ123" s="104">
        <f>ROUND(VLOOKUP($B123,'[4]3.ข้อมูลงบทดลองปัจจุบัน'!$A$5:$CL$846,87,0),2)</f>
        <v>0</v>
      </c>
      <c r="CK123" s="104">
        <f>ROUND(VLOOKUP($B123,'[4]3.ข้อมูลงบทดลองปัจจุบัน'!$A$5:$CL$846,88,0),2)</f>
        <v>64350</v>
      </c>
      <c r="CL123" s="104">
        <f>ROUND(VLOOKUP($B123,'[4]3.ข้อมูลงบทดลองปัจจุบัน'!$A$5:$CL$846,89,0),2)</f>
        <v>0</v>
      </c>
      <c r="CM123" s="104">
        <f>ROUND(VLOOKUP($B123,'[4]3.ข้อมูลงบทดลองปัจจุบัน'!$A$5:$CL$846,90,0),2)</f>
        <v>0</v>
      </c>
      <c r="CO123" s="97"/>
    </row>
    <row r="124" spans="1:93" x14ac:dyDescent="0.7">
      <c r="A124" s="18" t="s">
        <v>497</v>
      </c>
      <c r="B124" s="18" t="s">
        <v>638</v>
      </c>
      <c r="C124" s="19" t="s">
        <v>639</v>
      </c>
      <c r="D124" s="104">
        <f>ROUND(VLOOKUP($B124,'[4]3.ข้อมูลงบทดลองปัจจุบัน'!$A$5:$CL$846,3,0),2)</f>
        <v>0</v>
      </c>
      <c r="E124" s="104">
        <f>ROUND(VLOOKUP($B124,'[4]3.ข้อมูลงบทดลองปัจจุบัน'!$A$5:$CL$846,4,0),2)</f>
        <v>9600</v>
      </c>
      <c r="F124" s="104">
        <f>ROUND(VLOOKUP($B124,'[4]3.ข้อมูลงบทดลองปัจจุบัน'!$A$5:$CL$846,5,0),2)</f>
        <v>0</v>
      </c>
      <c r="G124" s="104">
        <f>ROUND(VLOOKUP($B124,'[4]3.ข้อมูลงบทดลองปัจจุบัน'!$A$5:$CL$846,6,0),2)</f>
        <v>0</v>
      </c>
      <c r="H124" s="104">
        <f>ROUND(VLOOKUP($B124,'[4]3.ข้อมูลงบทดลองปัจจุบัน'!$A$5:$CL$846,7,0),2)</f>
        <v>2400</v>
      </c>
      <c r="I124" s="104">
        <f>ROUND(VLOOKUP($B124,'[4]3.ข้อมูลงบทดลองปัจจุบัน'!$A$5:$CL$846,8,0),2)</f>
        <v>0</v>
      </c>
      <c r="J124" s="104">
        <f>ROUND(VLOOKUP($B124,'[4]3.ข้อมูลงบทดลองปัจจุบัน'!$A$5:$CL$846,9,0),2)</f>
        <v>16800</v>
      </c>
      <c r="K124" s="104">
        <f>ROUND(VLOOKUP($B124,'[4]3.ข้อมูลงบทดลองปัจจุบัน'!$A$5:$CL$846,10,0),2)</f>
        <v>21750</v>
      </c>
      <c r="L124" s="104">
        <f>ROUND(VLOOKUP($B124,'[4]3.ข้อมูลงบทดลองปัจจุบัน'!$A$5:$CL$846,11,0),2)</f>
        <v>0</v>
      </c>
      <c r="M124" s="104">
        <f>ROUND(VLOOKUP($B124,'[4]3.ข้อมูลงบทดลองปัจจุบัน'!$A$5:$CL$846,12,0),2)</f>
        <v>3150</v>
      </c>
      <c r="N124" s="104">
        <f>ROUND(VLOOKUP($B124,'[4]3.ข้อมูลงบทดลองปัจจุบัน'!$A$5:$CL$846,13,0),2)</f>
        <v>93450</v>
      </c>
      <c r="O124" s="104">
        <f>ROUND(VLOOKUP($B124,'[4]3.ข้อมูลงบทดลองปัจจุบัน'!$A$5:$CL$846,14,0),2)</f>
        <v>5300</v>
      </c>
      <c r="P124" s="104">
        <f>ROUND(VLOOKUP($B124,'[4]3.ข้อมูลงบทดลองปัจจุบัน'!$A$5:$CL$846,15,0),2)</f>
        <v>64400</v>
      </c>
      <c r="Q124" s="104">
        <f>ROUND(VLOOKUP($B124,'[4]3.ข้อมูลงบทดลองปัจจุบัน'!$A$5:$CL$846,16,0),2)</f>
        <v>22050</v>
      </c>
      <c r="R124" s="104">
        <f>ROUND(VLOOKUP($B124,'[4]3.ข้อมูลงบทดลองปัจจุบัน'!$A$5:$CL$846,17,0),2)</f>
        <v>33300</v>
      </c>
      <c r="S124" s="104">
        <f>ROUND(VLOOKUP($B124,'[4]3.ข้อมูลงบทดลองปัจจุบัน'!$A$5:$CL$846,18,0),2)</f>
        <v>43350</v>
      </c>
      <c r="T124" s="104">
        <f>ROUND(VLOOKUP($B124,'[4]3.ข้อมูลงบทดลองปัจจุบัน'!$A$5:$CL$846,19,0),2)</f>
        <v>18600</v>
      </c>
      <c r="U124" s="104">
        <f>ROUND(VLOOKUP($B124,'[4]3.ข้อมูลงบทดลองปัจจุบัน'!$A$5:$CL$846,20,0),2)</f>
        <v>4800</v>
      </c>
      <c r="V124" s="104">
        <f>ROUND(VLOOKUP($B124,'[4]3.ข้อมูลงบทดลองปัจจุบัน'!$A$5:$CL$846,21,0),2)</f>
        <v>13200</v>
      </c>
      <c r="W124" s="104">
        <f>ROUND(VLOOKUP($B124,'[4]3.ข้อมูลงบทดลองปัจจุบัน'!$A$5:$CL$846,22,0),2)</f>
        <v>0</v>
      </c>
      <c r="X124" s="104">
        <f>ROUND(VLOOKUP($B124,'[4]3.ข้อมูลงบทดลองปัจจุบัน'!$A$5:$CL$846,23,0),2)</f>
        <v>87575</v>
      </c>
      <c r="Y124" s="104">
        <f>ROUND(VLOOKUP($B124,'[4]3.ข้อมูลงบทดลองปัจจุบัน'!$A$5:$CL$846,24,0),2)</f>
        <v>0</v>
      </c>
      <c r="Z124" s="104">
        <f>ROUND(VLOOKUP($B124,'[4]3.ข้อมูลงบทดลองปัจจุบัน'!$A$5:$CL$846,25,0),2)</f>
        <v>0</v>
      </c>
      <c r="AA124" s="104">
        <f>ROUND(VLOOKUP($B124,'[4]3.ข้อมูลงบทดลองปัจจุบัน'!$A$5:$CL$846,26,0),2)</f>
        <v>18150</v>
      </c>
      <c r="AB124" s="104">
        <f>ROUND(VLOOKUP($B124,'[4]3.ข้อมูลงบทดลองปัจจุบัน'!$A$5:$CL$846,27,0),2)</f>
        <v>1500</v>
      </c>
      <c r="AC124" s="104">
        <f>ROUND(VLOOKUP($B124,'[4]3.ข้อมูลงบทดลองปัจจุบัน'!$A$5:$CL$846,28,0),2)</f>
        <v>0</v>
      </c>
      <c r="AD124" s="104">
        <f>ROUND(VLOOKUP($B124,'[4]3.ข้อมูลงบทดลองปัจจุบัน'!$A$5:$CL$846,29,0),2)</f>
        <v>0</v>
      </c>
      <c r="AE124" s="104">
        <f>ROUND(VLOOKUP($B124,'[4]3.ข้อมูลงบทดลองปัจจุบัน'!$A$5:$CL$846,30,0),2)</f>
        <v>0</v>
      </c>
      <c r="AF124" s="104">
        <f>ROUND(VLOOKUP($B124,'[4]3.ข้อมูลงบทดลองปัจจุบัน'!$A$5:$CL$846,31,0),2)</f>
        <v>1200</v>
      </c>
      <c r="AG124" s="104">
        <f>ROUND(VLOOKUP($B124,'[4]3.ข้อมูลงบทดลองปัจจุบัน'!$A$5:$CL$846,32,0),2)</f>
        <v>0</v>
      </c>
      <c r="AH124" s="104">
        <f>ROUND(VLOOKUP($B124,'[4]3.ข้อมูลงบทดลองปัจจุบัน'!$A$5:$CL$846,33,0),2)</f>
        <v>16800</v>
      </c>
      <c r="AI124" s="104">
        <f>ROUND(VLOOKUP($B124,'[4]3.ข้อมูลงบทดลองปัจจุบัน'!$A$5:$CL$846,34,0),2)</f>
        <v>0</v>
      </c>
      <c r="AJ124" s="104">
        <f>ROUND(VLOOKUP($B124,'[4]3.ข้อมูลงบทดลองปัจจุบัน'!$A$5:$CL$846,35,0),2)</f>
        <v>0</v>
      </c>
      <c r="AK124" s="104">
        <f>ROUND(VLOOKUP($B124,'[4]3.ข้อมูลงบทดลองปัจจุบัน'!$A$5:$CL$846,36,0),2)</f>
        <v>10350</v>
      </c>
      <c r="AL124" s="104">
        <f>ROUND(VLOOKUP($B124,'[4]3.ข้อมูลงบทดลองปัจจุบัน'!$A$5:$CL$846,37,0),2)</f>
        <v>128400</v>
      </c>
      <c r="AM124" s="104">
        <f>ROUND(VLOOKUP($B124,'[4]3.ข้อมูลงบทดลองปัจจุบัน'!$A$5:$CL$846,38,0),2)</f>
        <v>13050</v>
      </c>
      <c r="AN124" s="104">
        <f>ROUND(VLOOKUP($B124,'[4]3.ข้อมูลงบทดลองปัจจุบัน'!$A$5:$CL$846,39,0),2)</f>
        <v>2400</v>
      </c>
      <c r="AO124" s="104">
        <f>ROUND(VLOOKUP($B124,'[4]3.ข้อมูลงบทดลองปัจจุบัน'!$A$5:$CL$846,40,0),2)</f>
        <v>1500</v>
      </c>
      <c r="AP124" s="104">
        <f>ROUND(VLOOKUP($B124,'[4]3.ข้อมูลงบทดลองปัจจุบัน'!$A$5:$CL$846,41,0),2)</f>
        <v>3350</v>
      </c>
      <c r="AQ124" s="104">
        <f>ROUND(VLOOKUP($B124,'[4]3.ข้อมูลงบทดลองปัจจุบัน'!$A$5:$CL$846,42,0),2)</f>
        <v>0</v>
      </c>
      <c r="AR124" s="104">
        <f>ROUND(VLOOKUP($B124,'[4]3.ข้อมูลงบทดลองปัจจุบัน'!$A$5:$CL$846,43,0),2)</f>
        <v>5100</v>
      </c>
      <c r="AS124" s="104">
        <f>ROUND(VLOOKUP($B124,'[4]3.ข้อมูลงบทดลองปัจจุบัน'!$A$5:$CL$846,44,0),2)</f>
        <v>31950</v>
      </c>
      <c r="AT124" s="104">
        <f>ROUND(VLOOKUP($B124,'[4]3.ข้อมูลงบทดลองปัจจุบัน'!$A$5:$CL$846,45,0),2)</f>
        <v>15450</v>
      </c>
      <c r="AU124" s="104">
        <f>ROUND(VLOOKUP($B124,'[4]3.ข้อมูลงบทดลองปัจจุบัน'!$A$5:$CL$846,46,0),2)</f>
        <v>0</v>
      </c>
      <c r="AV124" s="104">
        <f>ROUND(VLOOKUP($B124,'[4]3.ข้อมูลงบทดลองปัจจุบัน'!$A$5:$CL$846,47,0),2)</f>
        <v>10350</v>
      </c>
      <c r="AW124" s="104">
        <f>ROUND(VLOOKUP($B124,'[4]3.ข้อมูลงบทดลองปัจจุบัน'!$A$5:$CL$846,48,0),2)</f>
        <v>0</v>
      </c>
      <c r="AX124" s="104">
        <f>ROUND(VLOOKUP($B124,'[4]3.ข้อมูลงบทดลองปัจจุบัน'!$A$5:$CL$846,49,0),2)</f>
        <v>0</v>
      </c>
      <c r="AY124" s="104">
        <f>ROUND(VLOOKUP($B124,'[4]3.ข้อมูลงบทดลองปัจจุบัน'!$A$5:$CL$846,50,0),2)</f>
        <v>10950</v>
      </c>
      <c r="AZ124" s="104">
        <f>ROUND(VLOOKUP($B124,'[4]3.ข้อมูลงบทดลองปัจจุบัน'!$A$5:$CL$846,51,0),2)</f>
        <v>0</v>
      </c>
      <c r="BA124" s="104">
        <f>ROUND(VLOOKUP($B124,'[4]3.ข้อมูลงบทดลองปัจจุบัน'!$A$5:$CL$846,52,0),2)</f>
        <v>23000</v>
      </c>
      <c r="BB124" s="104">
        <f>ROUND(VLOOKUP($B124,'[4]3.ข้อมูลงบทดลองปัจจุบัน'!$A$5:$CL$846,53,0),2)</f>
        <v>18650</v>
      </c>
      <c r="BC124" s="104">
        <f>ROUND(VLOOKUP($B124,'[4]3.ข้อมูลงบทดลองปัจจุบัน'!$A$5:$CL$846,54,0),2)</f>
        <v>2400</v>
      </c>
      <c r="BD124" s="104">
        <f>ROUND(VLOOKUP($B124,'[4]3.ข้อมูลงบทดลองปัจจุบัน'!$A$5:$CL$846,55,0),2)</f>
        <v>0</v>
      </c>
      <c r="BE124" s="104">
        <f>ROUND(VLOOKUP($B124,'[4]3.ข้อมูลงบทดลองปัจจุบัน'!$A$5:$CL$846,56,0),2)</f>
        <v>7200</v>
      </c>
      <c r="BF124" s="104">
        <f>ROUND(VLOOKUP($B124,'[4]3.ข้อมูลงบทดลองปัจจุบัน'!$A$5:$CL$846,57,0),2)</f>
        <v>2400</v>
      </c>
      <c r="BG124" s="104">
        <f>ROUND(VLOOKUP($B124,'[4]3.ข้อมูลงบทดลองปัจจุบัน'!$A$5:$CL$846,58,0),2)</f>
        <v>0</v>
      </c>
      <c r="BH124" s="104">
        <f>ROUND(VLOOKUP($B124,'[4]3.ข้อมูลงบทดลองปัจจุบัน'!$A$5:$CL$846,59,0),2)</f>
        <v>0</v>
      </c>
      <c r="BI124" s="104">
        <f>ROUND(VLOOKUP($B124,'[4]3.ข้อมูลงบทดลองปัจจุบัน'!$A$5:$CL$846,60,0),2)</f>
        <v>10800</v>
      </c>
      <c r="BJ124" s="104">
        <f>ROUND(VLOOKUP($B124,'[4]3.ข้อมูลงบทดลองปัจจุบัน'!$A$5:$CL$846,61,0),2)</f>
        <v>0</v>
      </c>
      <c r="BK124" s="104">
        <f>ROUND(VLOOKUP($B124,'[4]3.ข้อมูลงบทดลองปัจจุบัน'!$A$5:$CL$846,62,0),2)</f>
        <v>21150</v>
      </c>
      <c r="BL124" s="104">
        <f>ROUND(VLOOKUP($B124,'[4]3.ข้อมูลงบทดลองปัจจุบัน'!$A$5:$CL$846,63,0),2)</f>
        <v>0</v>
      </c>
      <c r="BM124" s="104">
        <f>ROUND(VLOOKUP($B124,'[4]3.ข้อมูลงบทดลองปัจจุบัน'!$A$5:$CL$846,64,0),2)</f>
        <v>0</v>
      </c>
      <c r="BN124" s="104">
        <f>ROUND(VLOOKUP($B124,'[4]3.ข้อมูลงบทดลองปัจจุบัน'!$A$5:$CL$846,65,0),2)</f>
        <v>28600</v>
      </c>
      <c r="BO124" s="104">
        <f>ROUND(VLOOKUP($B124,'[4]3.ข้อมูลงบทดลองปัจจุบัน'!$A$5:$CL$846,66,0),2)</f>
        <v>12300</v>
      </c>
      <c r="BP124" s="104">
        <f>ROUND(VLOOKUP($B124,'[4]3.ข้อมูลงบทดลองปัจจุบัน'!$A$5:$CL$846,67,0),2)</f>
        <v>13950</v>
      </c>
      <c r="BQ124" s="104">
        <f>ROUND(VLOOKUP($B124,'[4]3.ข้อมูลงบทดลองปัจจุบัน'!$A$5:$CL$846,68,0),2)</f>
        <v>4900</v>
      </c>
      <c r="BR124" s="104">
        <f>ROUND(VLOOKUP($B124,'[4]3.ข้อมูลงบทดลองปัจจุบัน'!$A$5:$CL$846,69,0),2)</f>
        <v>0</v>
      </c>
      <c r="BS124" s="104">
        <f>ROUND(VLOOKUP($B124,'[4]3.ข้อมูลงบทดลองปัจจุบัน'!$A$5:$CL$846,70,0),2)</f>
        <v>0</v>
      </c>
      <c r="BT124" s="104">
        <f>ROUND(VLOOKUP($B124,'[4]3.ข้อมูลงบทดลองปัจจุบัน'!$A$5:$CL$846,71,0),2)</f>
        <v>15700</v>
      </c>
      <c r="BU124" s="104">
        <f>ROUND(VLOOKUP($B124,'[4]3.ข้อมูลงบทดลองปัจจุบัน'!$A$5:$CL$846,72,0),2)</f>
        <v>37650</v>
      </c>
      <c r="BV124" s="104">
        <f>ROUND(VLOOKUP($B124,'[4]3.ข้อมูลงบทดลองปัจจุบัน'!$A$5:$CL$846,73,0),2)</f>
        <v>0</v>
      </c>
      <c r="BW124" s="104">
        <f>ROUND(VLOOKUP($B124,'[4]3.ข้อมูลงบทดลองปัจจุบัน'!$A$5:$CL$846,74,0),2)</f>
        <v>0</v>
      </c>
      <c r="BX124" s="104">
        <f>ROUND(VLOOKUP($B124,'[4]3.ข้อมูลงบทดลองปัจจุบัน'!$A$5:$CL$846,75,0),2)</f>
        <v>0</v>
      </c>
      <c r="BY124" s="104">
        <f>ROUND(VLOOKUP($B124,'[4]3.ข้อมูลงบทดลองปัจจุบัน'!$A$5:$CL$846,76,0),2)</f>
        <v>21000</v>
      </c>
      <c r="BZ124" s="104">
        <f>ROUND(VLOOKUP($B124,'[4]3.ข้อมูลงบทดลองปัจจุบัน'!$A$5:$CL$846,77,0),2)</f>
        <v>0</v>
      </c>
      <c r="CA124" s="104">
        <f>ROUND(VLOOKUP($B124,'[4]3.ข้อมูลงบทดลองปัจจุบัน'!$A$5:$CL$846,78,0),2)</f>
        <v>13500</v>
      </c>
      <c r="CB124" s="104">
        <f>ROUND(VLOOKUP($B124,'[4]3.ข้อมูลงบทดลองปัจจุบัน'!$A$5:$CL$846,79,0),2)</f>
        <v>11250</v>
      </c>
      <c r="CC124" s="104">
        <f>ROUND(VLOOKUP($B124,'[4]3.ข้อมูลงบทดลองปัจจุบัน'!$A$5:$CL$846,80,0),2)</f>
        <v>0</v>
      </c>
      <c r="CD124" s="104">
        <f>ROUND(VLOOKUP($B124,'[4]3.ข้อมูลงบทดลองปัจจุบัน'!$A$5:$CL$846,81,0),2)</f>
        <v>21000</v>
      </c>
      <c r="CE124" s="104">
        <f>ROUND(VLOOKUP($B124,'[4]3.ข้อมูลงบทดลองปัจจุบัน'!$A$5:$CL$846,82,0),2)</f>
        <v>0</v>
      </c>
      <c r="CF124" s="104">
        <f>ROUND(VLOOKUP($B124,'[4]3.ข้อมูลงบทดลองปัจจุบัน'!$A$5:$CL$846,83,0),2)</f>
        <v>0</v>
      </c>
      <c r="CG124" s="104">
        <f>ROUND(VLOOKUP($B124,'[4]3.ข้อมูลงบทดลองปัจจุบัน'!$A$5:$CL$846,84,0),2)</f>
        <v>0</v>
      </c>
      <c r="CH124" s="104">
        <f>ROUND(VLOOKUP($B124,'[4]3.ข้อมูลงบทดลองปัจจุบัน'!$A$5:$CL$846,85,0),2)</f>
        <v>4800</v>
      </c>
      <c r="CI124" s="104">
        <f>ROUND(VLOOKUP($B124,'[4]3.ข้อมูลงบทดลองปัจจุบัน'!$A$5:$CL$846,86,0),2)</f>
        <v>15750</v>
      </c>
      <c r="CJ124" s="104">
        <f>ROUND(VLOOKUP($B124,'[4]3.ข้อมูลงบทดลองปัจจุบัน'!$A$5:$CL$846,87,0),2)</f>
        <v>0</v>
      </c>
      <c r="CK124" s="104">
        <f>ROUND(VLOOKUP($B124,'[4]3.ข้อมูลงบทดลองปัจจุบัน'!$A$5:$CL$846,88,0),2)</f>
        <v>39300</v>
      </c>
      <c r="CL124" s="104">
        <f>ROUND(VLOOKUP($B124,'[4]3.ข้อมูลงบทดลองปัจจุบัน'!$A$5:$CL$846,89,0),2)</f>
        <v>0</v>
      </c>
      <c r="CM124" s="104">
        <f>ROUND(VLOOKUP($B124,'[4]3.ข้อมูลงบทดลองปัจจุบัน'!$A$5:$CL$846,90,0),2)</f>
        <v>0</v>
      </c>
      <c r="CO124" s="97"/>
    </row>
    <row r="125" spans="1:93" x14ac:dyDescent="0.7">
      <c r="A125" s="18" t="s">
        <v>497</v>
      </c>
      <c r="B125" s="18" t="s">
        <v>640</v>
      </c>
      <c r="C125" s="19" t="s">
        <v>641</v>
      </c>
      <c r="D125" s="104">
        <f>ROUND(VLOOKUP($B125,'[4]3.ข้อมูลงบทดลองปัจจุบัน'!$A$5:$CL$846,3,0),2)</f>
        <v>595000</v>
      </c>
      <c r="E125" s="104">
        <f>ROUND(VLOOKUP($B125,'[4]3.ข้อมูลงบทดลองปัจจุบัน'!$A$5:$CL$846,4,0),2)</f>
        <v>45000</v>
      </c>
      <c r="F125" s="104">
        <f>ROUND(VLOOKUP($B125,'[4]3.ข้อมูลงบทดลองปัจจุบัน'!$A$5:$CL$846,5,0),2)</f>
        <v>0</v>
      </c>
      <c r="G125" s="104">
        <f>ROUND(VLOOKUP($B125,'[4]3.ข้อมูลงบทดลองปัจจุบัน'!$A$5:$CL$846,6,0),2)</f>
        <v>0</v>
      </c>
      <c r="H125" s="104">
        <f>ROUND(VLOOKUP($B125,'[4]3.ข้อมูลงบทดลองปัจจุบัน'!$A$5:$CL$846,7,0),2)</f>
        <v>40000</v>
      </c>
      <c r="I125" s="104">
        <f>ROUND(VLOOKUP($B125,'[4]3.ข้อมูลงบทดลองปัจจุบัน'!$A$5:$CL$846,8,0),2)</f>
        <v>0</v>
      </c>
      <c r="J125" s="104">
        <f>ROUND(VLOOKUP($B125,'[4]3.ข้อมูลงบทดลองปัจจุบัน'!$A$5:$CL$846,9,0),2)</f>
        <v>0</v>
      </c>
      <c r="K125" s="104">
        <f>ROUND(VLOOKUP($B125,'[4]3.ข้อมูลงบทดลองปัจจุบัน'!$A$5:$CL$846,10,0),2)</f>
        <v>160000</v>
      </c>
      <c r="L125" s="104">
        <f>ROUND(VLOOKUP($B125,'[4]3.ข้อมูลงบทดลองปัจจุบัน'!$A$5:$CL$846,11,0),2)</f>
        <v>40000</v>
      </c>
      <c r="M125" s="104">
        <f>ROUND(VLOOKUP($B125,'[4]3.ข้อมูลงบทดลองปัจจุบัน'!$A$5:$CL$846,12,0),2)</f>
        <v>0</v>
      </c>
      <c r="N125" s="104">
        <f>ROUND(VLOOKUP($B125,'[4]3.ข้อมูลงบทดลองปัจจุบัน'!$A$5:$CL$846,13,0),2)</f>
        <v>0</v>
      </c>
      <c r="O125" s="104">
        <f>ROUND(VLOOKUP($B125,'[4]3.ข้อมูลงบทดลองปัจจุบัน'!$A$5:$CL$846,14,0),2)</f>
        <v>0</v>
      </c>
      <c r="P125" s="104">
        <f>ROUND(VLOOKUP($B125,'[4]3.ข้อมูลงบทดลองปัจจุบัน'!$A$5:$CL$846,15,0),2)</f>
        <v>0</v>
      </c>
      <c r="Q125" s="104">
        <f>ROUND(VLOOKUP($B125,'[4]3.ข้อมูลงบทดลองปัจจุบัน'!$A$5:$CL$846,16,0),2)</f>
        <v>0</v>
      </c>
      <c r="R125" s="104">
        <f>ROUND(VLOOKUP($B125,'[4]3.ข้อมูลงบทดลองปัจจุบัน'!$A$5:$CL$846,17,0),2)</f>
        <v>110000</v>
      </c>
      <c r="S125" s="104">
        <f>ROUND(VLOOKUP($B125,'[4]3.ข้อมูลงบทดลองปัจจุบัน'!$A$5:$CL$846,18,0),2)</f>
        <v>310000</v>
      </c>
      <c r="T125" s="104">
        <f>ROUND(VLOOKUP($B125,'[4]3.ข้อมูลงบทดลองปัจจุบัน'!$A$5:$CL$846,19,0),2)</f>
        <v>40000</v>
      </c>
      <c r="U125" s="104">
        <f>ROUND(VLOOKUP($B125,'[4]3.ข้อมูลงบทดลองปัจจุบัน'!$A$5:$CL$846,20,0),2)</f>
        <v>0</v>
      </c>
      <c r="V125" s="104">
        <f>ROUND(VLOOKUP($B125,'[4]3.ข้อมูลงบทดลองปัจจุบัน'!$A$5:$CL$846,21,0),2)</f>
        <v>40000</v>
      </c>
      <c r="W125" s="104">
        <f>ROUND(VLOOKUP($B125,'[4]3.ข้อมูลงบทดลองปัจจุบัน'!$A$5:$CL$846,22,0),2)</f>
        <v>0</v>
      </c>
      <c r="X125" s="104">
        <f>ROUND(VLOOKUP($B125,'[4]3.ข้อมูลงบทดลองปัจจุบัน'!$A$5:$CL$846,23,0),2)</f>
        <v>1995000</v>
      </c>
      <c r="Y125" s="104">
        <f>ROUND(VLOOKUP($B125,'[4]3.ข้อมูลงบทดลองปัจจุบัน'!$A$5:$CL$846,24,0),2)</f>
        <v>0</v>
      </c>
      <c r="Z125" s="104">
        <f>ROUND(VLOOKUP($B125,'[4]3.ข้อมูลงบทดลองปัจจุบัน'!$A$5:$CL$846,25,0),2)</f>
        <v>0</v>
      </c>
      <c r="AA125" s="104">
        <f>ROUND(VLOOKUP($B125,'[4]3.ข้อมูลงบทดลองปัจจุบัน'!$A$5:$CL$846,26,0),2)</f>
        <v>80000</v>
      </c>
      <c r="AB125" s="104">
        <f>ROUND(VLOOKUP($B125,'[4]3.ข้อมูลงบทดลองปัจจุบัน'!$A$5:$CL$846,27,0),2)</f>
        <v>0</v>
      </c>
      <c r="AC125" s="104">
        <f>ROUND(VLOOKUP($B125,'[4]3.ข้อมูลงบทดลองปัจจุบัน'!$A$5:$CL$846,28,0),2)</f>
        <v>80000</v>
      </c>
      <c r="AD125" s="104">
        <f>ROUND(VLOOKUP($B125,'[4]3.ข้อมูลงบทดลองปัจจุบัน'!$A$5:$CL$846,29,0),2)</f>
        <v>80000</v>
      </c>
      <c r="AE125" s="104">
        <f>ROUND(VLOOKUP($B125,'[4]3.ข้อมูลงบทดลองปัจจุบัน'!$A$5:$CL$846,30,0),2)</f>
        <v>280000</v>
      </c>
      <c r="AF125" s="104">
        <f>ROUND(VLOOKUP($B125,'[4]3.ข้อมูลงบทดลองปัจจุบัน'!$A$5:$CL$846,31,0),2)</f>
        <v>40000</v>
      </c>
      <c r="AG125" s="104">
        <f>ROUND(VLOOKUP($B125,'[4]3.ข้อมูลงบทดลองปัจจุบัน'!$A$5:$CL$846,32,0),2)</f>
        <v>40000</v>
      </c>
      <c r="AH125" s="104">
        <f>ROUND(VLOOKUP($B125,'[4]3.ข้อมูลงบทดลองปัจจุบัน'!$A$5:$CL$846,33,0),2)</f>
        <v>40000</v>
      </c>
      <c r="AI125" s="104">
        <f>ROUND(VLOOKUP($B125,'[4]3.ข้อมูลงบทดลองปัจจุบัน'!$A$5:$CL$846,34,0),2)</f>
        <v>45000</v>
      </c>
      <c r="AJ125" s="104">
        <f>ROUND(VLOOKUP($B125,'[4]3.ข้อมูลงบทดลองปัจจุบัน'!$A$5:$CL$846,35,0),2)</f>
        <v>40000</v>
      </c>
      <c r="AK125" s="104">
        <f>ROUND(VLOOKUP($B125,'[4]3.ข้อมูลงบทดลองปัจจุบัน'!$A$5:$CL$846,36,0),2)</f>
        <v>40000</v>
      </c>
      <c r="AL125" s="104">
        <f>ROUND(VLOOKUP($B125,'[4]3.ข้อมูลงบทดลองปัจจุบัน'!$A$5:$CL$846,37,0),2)</f>
        <v>700000</v>
      </c>
      <c r="AM125" s="104">
        <f>ROUND(VLOOKUP($B125,'[4]3.ข้อมูลงบทดลองปัจจุบัน'!$A$5:$CL$846,38,0),2)</f>
        <v>0</v>
      </c>
      <c r="AN125" s="104">
        <f>ROUND(VLOOKUP($B125,'[4]3.ข้อมูลงบทดลองปัจจุบัน'!$A$5:$CL$846,39,0),2)</f>
        <v>0</v>
      </c>
      <c r="AO125" s="104">
        <f>ROUND(VLOOKUP($B125,'[4]3.ข้อมูลงบทดลองปัจจุบัน'!$A$5:$CL$846,40,0),2)</f>
        <v>0</v>
      </c>
      <c r="AP125" s="104">
        <f>ROUND(VLOOKUP($B125,'[4]3.ข้อมูลงบทดลองปัจจุบัน'!$A$5:$CL$846,41,0),2)</f>
        <v>0</v>
      </c>
      <c r="AQ125" s="104">
        <f>ROUND(VLOOKUP($B125,'[4]3.ข้อมูลงบทดลองปัจจุบัน'!$A$5:$CL$846,42,0),2)</f>
        <v>0</v>
      </c>
      <c r="AR125" s="104">
        <f>ROUND(VLOOKUP($B125,'[4]3.ข้อมูลงบทดลองปัจจุบัน'!$A$5:$CL$846,43,0),2)</f>
        <v>0</v>
      </c>
      <c r="AS125" s="104">
        <f>ROUND(VLOOKUP($B125,'[4]3.ข้อมูลงบทดลองปัจจุบัน'!$A$5:$CL$846,44,0),2)</f>
        <v>0</v>
      </c>
      <c r="AT125" s="104">
        <f>ROUND(VLOOKUP($B125,'[4]3.ข้อมูลงบทดลองปัจจุบัน'!$A$5:$CL$846,45,0),2)</f>
        <v>2880</v>
      </c>
      <c r="AU125" s="104">
        <f>ROUND(VLOOKUP($B125,'[4]3.ข้อมูลงบทดลองปัจจุบัน'!$A$5:$CL$846,46,0),2)</f>
        <v>0</v>
      </c>
      <c r="AV125" s="104">
        <f>ROUND(VLOOKUP($B125,'[4]3.ข้อมูลงบทดลองปัจจุบัน'!$A$5:$CL$846,47,0),2)</f>
        <v>0</v>
      </c>
      <c r="AW125" s="104">
        <f>ROUND(VLOOKUP($B125,'[4]3.ข้อมูลงบทดลองปัจจุบัน'!$A$5:$CL$846,48,0),2)</f>
        <v>0</v>
      </c>
      <c r="AX125" s="104">
        <f>ROUND(VLOOKUP($B125,'[4]3.ข้อมูลงบทดลองปัจจุบัน'!$A$5:$CL$846,49,0),2)</f>
        <v>0</v>
      </c>
      <c r="AY125" s="104">
        <f>ROUND(VLOOKUP($B125,'[4]3.ข้อมูลงบทดลองปัจจุบัน'!$A$5:$CL$846,50,0),2)</f>
        <v>0</v>
      </c>
      <c r="AZ125" s="104">
        <f>ROUND(VLOOKUP($B125,'[4]3.ข้อมูลงบทดลองปัจจุบัน'!$A$5:$CL$846,51,0),2)</f>
        <v>0</v>
      </c>
      <c r="BA125" s="104">
        <f>ROUND(VLOOKUP($B125,'[4]3.ข้อมูลงบทดลองปัจจุบัน'!$A$5:$CL$846,52,0),2)</f>
        <v>0</v>
      </c>
      <c r="BB125" s="104">
        <f>ROUND(VLOOKUP($B125,'[4]3.ข้อมูลงบทดลองปัจจุบัน'!$A$5:$CL$846,53,0),2)</f>
        <v>0</v>
      </c>
      <c r="BC125" s="104">
        <f>ROUND(VLOOKUP($B125,'[4]3.ข้อมูลงบทดลองปัจจุบัน'!$A$5:$CL$846,54,0),2)</f>
        <v>0</v>
      </c>
      <c r="BD125" s="104">
        <f>ROUND(VLOOKUP($B125,'[4]3.ข้อมูลงบทดลองปัจจุบัน'!$A$5:$CL$846,55,0),2)</f>
        <v>0</v>
      </c>
      <c r="BE125" s="104">
        <f>ROUND(VLOOKUP($B125,'[4]3.ข้อมูลงบทดลองปัจจุบัน'!$A$5:$CL$846,56,0),2)</f>
        <v>0</v>
      </c>
      <c r="BF125" s="104">
        <f>ROUND(VLOOKUP($B125,'[4]3.ข้อมูลงบทดลองปัจจุบัน'!$A$5:$CL$846,57,0),2)</f>
        <v>0</v>
      </c>
      <c r="BG125" s="104">
        <f>ROUND(VLOOKUP($B125,'[4]3.ข้อมูลงบทดลองปัจจุบัน'!$A$5:$CL$846,58,0),2)</f>
        <v>0</v>
      </c>
      <c r="BH125" s="104">
        <f>ROUND(VLOOKUP($B125,'[4]3.ข้อมูลงบทดลองปัจจุบัน'!$A$5:$CL$846,59,0),2)</f>
        <v>355000</v>
      </c>
      <c r="BI125" s="104">
        <f>ROUND(VLOOKUP($B125,'[4]3.ข้อมูลงบทดลองปัจจุบัน'!$A$5:$CL$846,60,0),2)</f>
        <v>0</v>
      </c>
      <c r="BJ125" s="104">
        <f>ROUND(VLOOKUP($B125,'[4]3.ข้อมูลงบทดลองปัจจุบัน'!$A$5:$CL$846,61,0),2)</f>
        <v>0</v>
      </c>
      <c r="BK125" s="104">
        <f>ROUND(VLOOKUP($B125,'[4]3.ข้อมูลงบทดลองปัจจุบัน'!$A$5:$CL$846,62,0),2)</f>
        <v>20000</v>
      </c>
      <c r="BL125" s="104">
        <f>ROUND(VLOOKUP($B125,'[4]3.ข้อมูลงบทดลองปัจจุบัน'!$A$5:$CL$846,63,0),2)</f>
        <v>0</v>
      </c>
      <c r="BM125" s="104">
        <f>ROUND(VLOOKUP($B125,'[4]3.ข้อมูลงบทดลองปัจจุบัน'!$A$5:$CL$846,64,0),2)</f>
        <v>240000</v>
      </c>
      <c r="BN125" s="104">
        <f>ROUND(VLOOKUP($B125,'[4]3.ข้อมูลงบทดลองปัจจุบัน'!$A$5:$CL$846,65,0),2)</f>
        <v>0</v>
      </c>
      <c r="BO125" s="104">
        <f>ROUND(VLOOKUP($B125,'[4]3.ข้อมูลงบทดลองปัจจุบัน'!$A$5:$CL$846,66,0),2)</f>
        <v>0</v>
      </c>
      <c r="BP125" s="104">
        <f>ROUND(VLOOKUP($B125,'[4]3.ข้อมูลงบทดลองปัจจุบัน'!$A$5:$CL$846,67,0),2)</f>
        <v>0</v>
      </c>
      <c r="BQ125" s="104">
        <f>ROUND(VLOOKUP($B125,'[4]3.ข้อมูลงบทดลองปัจจุบัน'!$A$5:$CL$846,68,0),2)</f>
        <v>0</v>
      </c>
      <c r="BR125" s="104">
        <f>ROUND(VLOOKUP($B125,'[4]3.ข้อมูลงบทดลองปัจจุบัน'!$A$5:$CL$846,69,0),2)</f>
        <v>0</v>
      </c>
      <c r="BS125" s="104">
        <f>ROUND(VLOOKUP($B125,'[4]3.ข้อมูลงบทดลองปัจจุบัน'!$A$5:$CL$846,70,0),2)</f>
        <v>1110000</v>
      </c>
      <c r="BT125" s="104">
        <f>ROUND(VLOOKUP($B125,'[4]3.ข้อมูลงบทดลองปัจจุบัน'!$A$5:$CL$846,71,0),2)</f>
        <v>0</v>
      </c>
      <c r="BU125" s="104">
        <f>ROUND(VLOOKUP($B125,'[4]3.ข้อมูลงบทดลองปัจจุบัน'!$A$5:$CL$846,72,0),2)</f>
        <v>0</v>
      </c>
      <c r="BV125" s="104">
        <f>ROUND(VLOOKUP($B125,'[4]3.ข้อมูลงบทดลองปัจจุบัน'!$A$5:$CL$846,73,0),2)</f>
        <v>0</v>
      </c>
      <c r="BW125" s="104">
        <f>ROUND(VLOOKUP($B125,'[4]3.ข้อมูลงบทดลองปัจจุบัน'!$A$5:$CL$846,74,0),2)</f>
        <v>0</v>
      </c>
      <c r="BX125" s="104">
        <f>ROUND(VLOOKUP($B125,'[4]3.ข้อมูลงบทดลองปัจจุบัน'!$A$5:$CL$846,75,0),2)</f>
        <v>0</v>
      </c>
      <c r="BY125" s="104">
        <f>ROUND(VLOOKUP($B125,'[4]3.ข้อมูลงบทดลองปัจจุบัน'!$A$5:$CL$846,76,0),2)</f>
        <v>280000</v>
      </c>
      <c r="BZ125" s="104">
        <f>ROUND(VLOOKUP($B125,'[4]3.ข้อมูลงบทดลองปัจจุบัน'!$A$5:$CL$846,77,0),2)</f>
        <v>9600</v>
      </c>
      <c r="CA125" s="104">
        <f>ROUND(VLOOKUP($B125,'[4]3.ข้อมูลงบทดลองปัจจุบัน'!$A$5:$CL$846,78,0),2)</f>
        <v>0</v>
      </c>
      <c r="CB125" s="104">
        <f>ROUND(VLOOKUP($B125,'[4]3.ข้อมูลงบทดลองปัจจุบัน'!$A$5:$CL$846,79,0),2)</f>
        <v>0</v>
      </c>
      <c r="CC125" s="104">
        <f>ROUND(VLOOKUP($B125,'[4]3.ข้อมูลงบทดลองปัจจุบัน'!$A$5:$CL$846,80,0),2)</f>
        <v>0</v>
      </c>
      <c r="CD125" s="104">
        <f>ROUND(VLOOKUP($B125,'[4]3.ข้อมูลงบทดลองปัจจุบัน'!$A$5:$CL$846,81,0),2)</f>
        <v>65000</v>
      </c>
      <c r="CE125" s="104">
        <f>ROUND(VLOOKUP($B125,'[4]3.ข้อมูลงบทดลองปัจจุบัน'!$A$5:$CL$846,82,0),2)</f>
        <v>40000</v>
      </c>
      <c r="CF125" s="104">
        <f>ROUND(VLOOKUP($B125,'[4]3.ข้อมูลงบทดลองปัจจุบัน'!$A$5:$CL$846,83,0),2)</f>
        <v>0</v>
      </c>
      <c r="CG125" s="104">
        <f>ROUND(VLOOKUP($B125,'[4]3.ข้อมูลงบทดลองปัจจุบัน'!$A$5:$CL$846,84,0),2)</f>
        <v>0</v>
      </c>
      <c r="CH125" s="104">
        <f>ROUND(VLOOKUP($B125,'[4]3.ข้อมูลงบทดลองปัจจุบัน'!$A$5:$CL$846,85,0),2)</f>
        <v>0</v>
      </c>
      <c r="CI125" s="104">
        <f>ROUND(VLOOKUP($B125,'[4]3.ข้อมูลงบทดลองปัจจุบัน'!$A$5:$CL$846,86,0),2)</f>
        <v>0</v>
      </c>
      <c r="CJ125" s="104">
        <f>ROUND(VLOOKUP($B125,'[4]3.ข้อมูลงบทดลองปัจจุบัน'!$A$5:$CL$846,87,0),2)</f>
        <v>0</v>
      </c>
      <c r="CK125" s="104">
        <f>ROUND(VLOOKUP($B125,'[4]3.ข้อมูลงบทดลองปัจจุบัน'!$A$5:$CL$846,88,0),2)</f>
        <v>0</v>
      </c>
      <c r="CL125" s="104">
        <f>ROUND(VLOOKUP($B125,'[4]3.ข้อมูลงบทดลองปัจจุบัน'!$A$5:$CL$846,89,0),2)</f>
        <v>40000</v>
      </c>
      <c r="CM125" s="104">
        <f>ROUND(VLOOKUP($B125,'[4]3.ข้อมูลงบทดลองปัจจุบัน'!$A$5:$CL$846,90,0),2)</f>
        <v>0</v>
      </c>
      <c r="CO125" s="97"/>
    </row>
    <row r="126" spans="1:93" x14ac:dyDescent="0.7">
      <c r="A126" s="18" t="s">
        <v>497</v>
      </c>
      <c r="B126" s="18" t="s">
        <v>642</v>
      </c>
      <c r="C126" s="19" t="s">
        <v>643</v>
      </c>
      <c r="D126" s="104">
        <f>ROUND(VLOOKUP($B126,'[4]3.ข้อมูลงบทดลองปัจจุบัน'!$A$5:$CL$846,3,0),2)</f>
        <v>0</v>
      </c>
      <c r="E126" s="104">
        <f>ROUND(VLOOKUP($B126,'[4]3.ข้อมูลงบทดลองปัจจุบัน'!$A$5:$CL$846,4,0),2)</f>
        <v>0</v>
      </c>
      <c r="F126" s="104">
        <f>ROUND(VLOOKUP($B126,'[4]3.ข้อมูลงบทดลองปัจจุบัน'!$A$5:$CL$846,5,0),2)</f>
        <v>844385</v>
      </c>
      <c r="G126" s="104">
        <f>ROUND(VLOOKUP($B126,'[4]3.ข้อมูลงบทดลองปัจจุบัน'!$A$5:$CL$846,6,0),2)</f>
        <v>115200</v>
      </c>
      <c r="H126" s="104">
        <f>ROUND(VLOOKUP($B126,'[4]3.ข้อมูลงบทดลองปัจจุบัน'!$A$5:$CL$846,7,0),2)</f>
        <v>9000</v>
      </c>
      <c r="I126" s="104">
        <f>ROUND(VLOOKUP($B126,'[4]3.ข้อมูลงบทดลองปัจจุบัน'!$A$5:$CL$846,8,0),2)</f>
        <v>44700</v>
      </c>
      <c r="J126" s="104">
        <f>ROUND(VLOOKUP($B126,'[4]3.ข้อมูลงบทดลองปัจจุบัน'!$A$5:$CL$846,9,0),2)</f>
        <v>385560</v>
      </c>
      <c r="K126" s="104">
        <f>ROUND(VLOOKUP($B126,'[4]3.ข้อมูลงบทดลองปัจจุบัน'!$A$5:$CL$846,10,0),2)</f>
        <v>281600</v>
      </c>
      <c r="L126" s="104">
        <f>ROUND(VLOOKUP($B126,'[4]3.ข้อมูลงบทดลองปัจจุบัน'!$A$5:$CL$846,11,0),2)</f>
        <v>0</v>
      </c>
      <c r="M126" s="104">
        <f>ROUND(VLOOKUP($B126,'[4]3.ข้อมูลงบทดลองปัจจุบัน'!$A$5:$CL$846,12,0),2)</f>
        <v>67965</v>
      </c>
      <c r="N126" s="104">
        <f>ROUND(VLOOKUP($B126,'[4]3.ข้อมูลงบทดลองปัจจุบัน'!$A$5:$CL$846,13,0),2)</f>
        <v>0</v>
      </c>
      <c r="O126" s="104">
        <f>ROUND(VLOOKUP($B126,'[4]3.ข้อมูลงบทดลองปัจจุบัน'!$A$5:$CL$846,14,0),2)</f>
        <v>0</v>
      </c>
      <c r="P126" s="104">
        <f>ROUND(VLOOKUP($B126,'[4]3.ข้อมูลงบทดลองปัจจุบัน'!$A$5:$CL$846,15,0),2)</f>
        <v>450407</v>
      </c>
      <c r="Q126" s="104">
        <f>ROUND(VLOOKUP($B126,'[4]3.ข้อมูลงบทดลองปัจจุบัน'!$A$5:$CL$846,16,0),2)</f>
        <v>264107.5</v>
      </c>
      <c r="R126" s="104">
        <f>ROUND(VLOOKUP($B126,'[4]3.ข้อมูลงบทดลองปัจจุบัน'!$A$5:$CL$846,17,0),2)</f>
        <v>0</v>
      </c>
      <c r="S126" s="104">
        <f>ROUND(VLOOKUP($B126,'[4]3.ข้อมูลงบทดลองปัจจุบัน'!$A$5:$CL$846,18,0),2)</f>
        <v>0</v>
      </c>
      <c r="T126" s="104">
        <f>ROUND(VLOOKUP($B126,'[4]3.ข้อมูลงบทดลองปัจจุบัน'!$A$5:$CL$846,19,0),2)</f>
        <v>231825</v>
      </c>
      <c r="U126" s="104">
        <f>ROUND(VLOOKUP($B126,'[4]3.ข้อมูลงบทดลองปัจจุบัน'!$A$5:$CL$846,20,0),2)</f>
        <v>0</v>
      </c>
      <c r="V126" s="104">
        <f>ROUND(VLOOKUP($B126,'[4]3.ข้อมูลงบทดลองปัจจุบัน'!$A$5:$CL$846,21,0),2)</f>
        <v>0</v>
      </c>
      <c r="W126" s="104">
        <f>ROUND(VLOOKUP($B126,'[4]3.ข้อมูลงบทดลองปัจจุบัน'!$A$5:$CL$846,22,0),2)</f>
        <v>0</v>
      </c>
      <c r="X126" s="104">
        <f>ROUND(VLOOKUP($B126,'[4]3.ข้อมูลงบทดลองปัจจุบัน'!$A$5:$CL$846,23,0),2)</f>
        <v>61350</v>
      </c>
      <c r="Y126" s="104">
        <f>ROUND(VLOOKUP($B126,'[4]3.ข้อมูลงบทดลองปัจจุบัน'!$A$5:$CL$846,24,0),2)</f>
        <v>0</v>
      </c>
      <c r="Z126" s="104">
        <f>ROUND(VLOOKUP($B126,'[4]3.ข้อมูลงบทดลองปัจจุบัน'!$A$5:$CL$846,25,0),2)</f>
        <v>0</v>
      </c>
      <c r="AA126" s="104">
        <f>ROUND(VLOOKUP($B126,'[4]3.ข้อมูลงบทดลองปัจจุบัน'!$A$5:$CL$846,26,0),2)</f>
        <v>373020</v>
      </c>
      <c r="AB126" s="104">
        <f>ROUND(VLOOKUP($B126,'[4]3.ข้อมูลงบทดลองปัจจุบัน'!$A$5:$CL$846,27,0),2)</f>
        <v>204060</v>
      </c>
      <c r="AC126" s="104">
        <f>ROUND(VLOOKUP($B126,'[4]3.ข้อมูลงบทดลองปัจจุบัน'!$A$5:$CL$846,28,0),2)</f>
        <v>262050</v>
      </c>
      <c r="AD126" s="104">
        <f>ROUND(VLOOKUP($B126,'[4]3.ข้อมูลงบทดลองปัจจุบัน'!$A$5:$CL$846,29,0),2)</f>
        <v>131760</v>
      </c>
      <c r="AE126" s="104">
        <f>ROUND(VLOOKUP($B126,'[4]3.ข้อมูลงบทดลองปัจจุบัน'!$A$5:$CL$846,30,0),2)</f>
        <v>226350</v>
      </c>
      <c r="AF126" s="104">
        <f>ROUND(VLOOKUP($B126,'[4]3.ข้อมูลงบทดลองปัจจุบัน'!$A$5:$CL$846,31,0),2)</f>
        <v>305055</v>
      </c>
      <c r="AG126" s="104">
        <f>ROUND(VLOOKUP($B126,'[4]3.ข้อมูลงบทดลองปัจจุบัน'!$A$5:$CL$846,32,0),2)</f>
        <v>0</v>
      </c>
      <c r="AH126" s="104">
        <f>ROUND(VLOOKUP($B126,'[4]3.ข้อมูลงบทดลองปัจจุบัน'!$A$5:$CL$846,33,0),2)</f>
        <v>756860</v>
      </c>
      <c r="AI126" s="104">
        <f>ROUND(VLOOKUP($B126,'[4]3.ข้อมูลงบทดลองปัจจุบัน'!$A$5:$CL$846,34,0),2)</f>
        <v>0</v>
      </c>
      <c r="AJ126" s="104">
        <f>ROUND(VLOOKUP($B126,'[4]3.ข้อมูลงบทดลองปัจจุบัน'!$A$5:$CL$846,35,0),2)</f>
        <v>10350</v>
      </c>
      <c r="AK126" s="104">
        <f>ROUND(VLOOKUP($B126,'[4]3.ข้อมูลงบทดลองปัจจุบัน'!$A$5:$CL$846,36,0),2)</f>
        <v>228200</v>
      </c>
      <c r="AL126" s="104">
        <f>ROUND(VLOOKUP($B126,'[4]3.ข้อมูลงบทดลองปัจจุบัน'!$A$5:$CL$846,37,0),2)</f>
        <v>0</v>
      </c>
      <c r="AM126" s="104">
        <f>ROUND(VLOOKUP($B126,'[4]3.ข้อมูลงบทดลองปัจจุบัน'!$A$5:$CL$846,38,0),2)</f>
        <v>173350</v>
      </c>
      <c r="AN126" s="104">
        <f>ROUND(VLOOKUP($B126,'[4]3.ข้อมูลงบทดลองปัจจุบัน'!$A$5:$CL$846,39,0),2)</f>
        <v>170690</v>
      </c>
      <c r="AO126" s="104">
        <f>ROUND(VLOOKUP($B126,'[4]3.ข้อมูลงบทดลองปัจจุบัน'!$A$5:$CL$846,40,0),2)</f>
        <v>225610</v>
      </c>
      <c r="AP126" s="104">
        <f>ROUND(VLOOKUP($B126,'[4]3.ข้อมูลงบทดลองปัจจุบัน'!$A$5:$CL$846,41,0),2)</f>
        <v>378580</v>
      </c>
      <c r="AQ126" s="104">
        <f>ROUND(VLOOKUP($B126,'[4]3.ข้อมูลงบทดลองปัจจุบัน'!$A$5:$CL$846,42,0),2)</f>
        <v>78000</v>
      </c>
      <c r="AR126" s="104">
        <f>ROUND(VLOOKUP($B126,'[4]3.ข้อมูลงบทดลองปัจจุบัน'!$A$5:$CL$846,43,0),2)</f>
        <v>120804</v>
      </c>
      <c r="AS126" s="104">
        <f>ROUND(VLOOKUP($B126,'[4]3.ข้อมูลงบทดลองปัจจุบัน'!$A$5:$CL$846,44,0),2)</f>
        <v>0</v>
      </c>
      <c r="AT126" s="104">
        <f>ROUND(VLOOKUP($B126,'[4]3.ข้อมูลงบทดลองปัจจุบัน'!$A$5:$CL$846,45,0),2)</f>
        <v>177180</v>
      </c>
      <c r="AU126" s="104">
        <f>ROUND(VLOOKUP($B126,'[4]3.ข้อมูลงบทดลองปัจจุบัน'!$A$5:$CL$846,46,0),2)</f>
        <v>0</v>
      </c>
      <c r="AV126" s="104">
        <f>ROUND(VLOOKUP($B126,'[4]3.ข้อมูลงบทดลองปัจจุบัน'!$A$5:$CL$846,47,0),2)</f>
        <v>215140</v>
      </c>
      <c r="AW126" s="104">
        <f>ROUND(VLOOKUP($B126,'[4]3.ข้อมูลงบทดลองปัจจุบัน'!$A$5:$CL$846,48,0),2)</f>
        <v>103200</v>
      </c>
      <c r="AX126" s="104">
        <f>ROUND(VLOOKUP($B126,'[4]3.ข้อมูลงบทดลองปัจจุบัน'!$A$5:$CL$846,49,0),2)</f>
        <v>0</v>
      </c>
      <c r="AY126" s="104">
        <f>ROUND(VLOOKUP($B126,'[4]3.ข้อมูลงบทดลองปัจจุบัน'!$A$5:$CL$846,50,0),2)</f>
        <v>0</v>
      </c>
      <c r="AZ126" s="104">
        <f>ROUND(VLOOKUP($B126,'[4]3.ข้อมูลงบทดลองปัจจุบัน'!$A$5:$CL$846,51,0),2)</f>
        <v>148200</v>
      </c>
      <c r="BA126" s="104">
        <f>ROUND(VLOOKUP($B126,'[4]3.ข้อมูลงบทดลองปัจจุบัน'!$A$5:$CL$846,52,0),2)</f>
        <v>60300</v>
      </c>
      <c r="BB126" s="104">
        <f>ROUND(VLOOKUP($B126,'[4]3.ข้อมูลงบทดลองปัจจุบัน'!$A$5:$CL$846,53,0),2)</f>
        <v>660930</v>
      </c>
      <c r="BC126" s="104">
        <f>ROUND(VLOOKUP($B126,'[4]3.ข้อมูลงบทดลองปัจจุบัน'!$A$5:$CL$846,54,0),2)</f>
        <v>188100</v>
      </c>
      <c r="BD126" s="104">
        <f>ROUND(VLOOKUP($B126,'[4]3.ข้อมูลงบทดลองปัจจุบัน'!$A$5:$CL$846,55,0),2)</f>
        <v>163200</v>
      </c>
      <c r="BE126" s="104">
        <f>ROUND(VLOOKUP($B126,'[4]3.ข้อมูลงบทดลองปัจจุบัน'!$A$5:$CL$846,56,0),2)</f>
        <v>335770</v>
      </c>
      <c r="BF126" s="104">
        <f>ROUND(VLOOKUP($B126,'[4]3.ข้อมูลงบทดลองปัจจุบัน'!$A$5:$CL$846,57,0),2)</f>
        <v>295000</v>
      </c>
      <c r="BG126" s="104">
        <f>ROUND(VLOOKUP($B126,'[4]3.ข้อมูลงบทดลองปัจจุบัน'!$A$5:$CL$846,58,0),2)</f>
        <v>0</v>
      </c>
      <c r="BH126" s="104">
        <f>ROUND(VLOOKUP($B126,'[4]3.ข้อมูลงบทดลองปัจจุบัน'!$A$5:$CL$846,59,0),2)</f>
        <v>64050</v>
      </c>
      <c r="BI126" s="104">
        <f>ROUND(VLOOKUP($B126,'[4]3.ข้อมูลงบทดลองปัจจุบัน'!$A$5:$CL$846,60,0),2)</f>
        <v>0</v>
      </c>
      <c r="BJ126" s="104">
        <f>ROUND(VLOOKUP($B126,'[4]3.ข้อมูลงบทดลองปัจจุบัน'!$A$5:$CL$846,61,0),2)</f>
        <v>0</v>
      </c>
      <c r="BK126" s="104">
        <f>ROUND(VLOOKUP($B126,'[4]3.ข้อมูลงบทดลองปัจจุบัน'!$A$5:$CL$846,62,0),2)</f>
        <v>0</v>
      </c>
      <c r="BL126" s="104">
        <f>ROUND(VLOOKUP($B126,'[4]3.ข้อมูลงบทดลองปัจจุบัน'!$A$5:$CL$846,63,0),2)</f>
        <v>0</v>
      </c>
      <c r="BM126" s="104">
        <f>ROUND(VLOOKUP($B126,'[4]3.ข้อมูลงบทดลองปัจจุบัน'!$A$5:$CL$846,64,0),2)</f>
        <v>49920</v>
      </c>
      <c r="BN126" s="104">
        <f>ROUND(VLOOKUP($B126,'[4]3.ข้อมูลงบทดลองปัจจุบัน'!$A$5:$CL$846,65,0),2)</f>
        <v>0</v>
      </c>
      <c r="BO126" s="104">
        <f>ROUND(VLOOKUP($B126,'[4]3.ข้อมูลงบทดลองปัจจุบัน'!$A$5:$CL$846,66,0),2)</f>
        <v>0</v>
      </c>
      <c r="BP126" s="104">
        <f>ROUND(VLOOKUP($B126,'[4]3.ข้อมูลงบทดลองปัจจุบัน'!$A$5:$CL$846,67,0),2)</f>
        <v>0</v>
      </c>
      <c r="BQ126" s="104">
        <f>ROUND(VLOOKUP($B126,'[4]3.ข้อมูลงบทดลองปัจจุบัน'!$A$5:$CL$846,68,0),2)</f>
        <v>93780</v>
      </c>
      <c r="BR126" s="104">
        <f>ROUND(VLOOKUP($B126,'[4]3.ข้อมูลงบทดลองปัจจุบัน'!$A$5:$CL$846,69,0),2)</f>
        <v>0</v>
      </c>
      <c r="BS126" s="104">
        <f>ROUND(VLOOKUP($B126,'[4]3.ข้อมูลงบทดลองปัจจุบัน'!$A$5:$CL$846,70,0),2)</f>
        <v>0</v>
      </c>
      <c r="BT126" s="104">
        <f>ROUND(VLOOKUP($B126,'[4]3.ข้อมูลงบทดลองปัจจุบัน'!$A$5:$CL$846,71,0),2)</f>
        <v>34537.5</v>
      </c>
      <c r="BU126" s="104">
        <f>ROUND(VLOOKUP($B126,'[4]3.ข้อมูลงบทดลองปัจจุบัน'!$A$5:$CL$846,72,0),2)</f>
        <v>0</v>
      </c>
      <c r="BV126" s="104">
        <f>ROUND(VLOOKUP($B126,'[4]3.ข้อมูลงบทดลองปัจจุบัน'!$A$5:$CL$846,73,0),2)</f>
        <v>454070</v>
      </c>
      <c r="BW126" s="104">
        <f>ROUND(VLOOKUP($B126,'[4]3.ข้อมูลงบทดลองปัจจุบัน'!$A$5:$CL$846,74,0),2)</f>
        <v>0</v>
      </c>
      <c r="BX126" s="104">
        <f>ROUND(VLOOKUP($B126,'[4]3.ข้อมูลงบทดลองปัจจุบัน'!$A$5:$CL$846,75,0),2)</f>
        <v>0</v>
      </c>
      <c r="BY126" s="104">
        <f>ROUND(VLOOKUP($B126,'[4]3.ข้อมูลงบทดลองปัจจุบัน'!$A$5:$CL$846,76,0),2)</f>
        <v>0</v>
      </c>
      <c r="BZ126" s="104">
        <f>ROUND(VLOOKUP($B126,'[4]3.ข้อมูลงบทดลองปัจจุบัน'!$A$5:$CL$846,77,0),2)</f>
        <v>151770</v>
      </c>
      <c r="CA126" s="104">
        <f>ROUND(VLOOKUP($B126,'[4]3.ข้อมูลงบทดลองปัจจุบัน'!$A$5:$CL$846,78,0),2)</f>
        <v>302720</v>
      </c>
      <c r="CB126" s="104">
        <f>ROUND(VLOOKUP($B126,'[4]3.ข้อมูลงบทดลองปัจจุบัน'!$A$5:$CL$846,79,0),2)</f>
        <v>323905</v>
      </c>
      <c r="CC126" s="104">
        <f>ROUND(VLOOKUP($B126,'[4]3.ข้อมูลงบทดลองปัจจุบัน'!$A$5:$CL$846,80,0),2)</f>
        <v>2984695.5</v>
      </c>
      <c r="CD126" s="104">
        <f>ROUND(VLOOKUP($B126,'[4]3.ข้อมูลงบทดลองปัจจุบัน'!$A$5:$CL$846,81,0),2)</f>
        <v>0</v>
      </c>
      <c r="CE126" s="104">
        <f>ROUND(VLOOKUP($B126,'[4]3.ข้อมูลงบทดลองปัจจุบัน'!$A$5:$CL$846,82,0),2)</f>
        <v>441493</v>
      </c>
      <c r="CF126" s="104">
        <f>ROUND(VLOOKUP($B126,'[4]3.ข้อมูลงบทดลองปัจจุบัน'!$A$5:$CL$846,83,0),2)</f>
        <v>0</v>
      </c>
      <c r="CG126" s="104">
        <f>ROUND(VLOOKUP($B126,'[4]3.ข้อมูลงบทดลองปัจจุบัน'!$A$5:$CL$846,84,0),2)</f>
        <v>120495</v>
      </c>
      <c r="CH126" s="104">
        <f>ROUND(VLOOKUP($B126,'[4]3.ข้อมูลงบทดลองปัจจุบัน'!$A$5:$CL$846,85,0),2)</f>
        <v>667178</v>
      </c>
      <c r="CI126" s="104">
        <f>ROUND(VLOOKUP($B126,'[4]3.ข้อมูลงบทดลองปัจจุบัน'!$A$5:$CL$846,86,0),2)</f>
        <v>0</v>
      </c>
      <c r="CJ126" s="104">
        <f>ROUND(VLOOKUP($B126,'[4]3.ข้อมูลงบทดลองปัจจุบัน'!$A$5:$CL$846,87,0),2)</f>
        <v>14137.5</v>
      </c>
      <c r="CK126" s="104">
        <f>ROUND(VLOOKUP($B126,'[4]3.ข้อมูลงบทดลองปัจจุบัน'!$A$5:$CL$846,88,0),2)</f>
        <v>147290</v>
      </c>
      <c r="CL126" s="104">
        <f>ROUND(VLOOKUP($B126,'[4]3.ข้อมูลงบทดลองปัจจุบัน'!$A$5:$CL$846,89,0),2)</f>
        <v>23520</v>
      </c>
      <c r="CM126" s="104">
        <f>ROUND(VLOOKUP($B126,'[4]3.ข้อมูลงบทดลองปัจจุบัน'!$A$5:$CL$846,90,0),2)</f>
        <v>0</v>
      </c>
      <c r="CO126" s="97"/>
    </row>
    <row r="127" spans="1:93" x14ac:dyDescent="0.7">
      <c r="A127" s="18" t="s">
        <v>497</v>
      </c>
      <c r="B127" s="18" t="s">
        <v>644</v>
      </c>
      <c r="C127" s="19" t="s">
        <v>645</v>
      </c>
      <c r="D127" s="104">
        <f>ROUND(VLOOKUP($B127,'[4]3.ข้อมูลงบทดลองปัจจุบัน'!$A$5:$CL$846,3,0),2)</f>
        <v>0</v>
      </c>
      <c r="E127" s="104">
        <f>ROUND(VLOOKUP($B127,'[4]3.ข้อมูลงบทดลองปัจจุบัน'!$A$5:$CL$846,4,0),2)</f>
        <v>0</v>
      </c>
      <c r="F127" s="104">
        <f>ROUND(VLOOKUP($B127,'[4]3.ข้อมูลงบทดลองปัจจุบัน'!$A$5:$CL$846,5,0),2)</f>
        <v>1406049</v>
      </c>
      <c r="G127" s="104">
        <f>ROUND(VLOOKUP($B127,'[4]3.ข้อมูลงบทดลองปัจจุบัน'!$A$5:$CL$846,6,0),2)</f>
        <v>1091600</v>
      </c>
      <c r="H127" s="104">
        <f>ROUND(VLOOKUP($B127,'[4]3.ข้อมูลงบทดลองปัจจุบัน'!$A$5:$CL$846,7,0),2)</f>
        <v>0</v>
      </c>
      <c r="I127" s="104">
        <f>ROUND(VLOOKUP($B127,'[4]3.ข้อมูลงบทดลองปัจจุบัน'!$A$5:$CL$846,8,0),2)</f>
        <v>0</v>
      </c>
      <c r="J127" s="104">
        <f>ROUND(VLOOKUP($B127,'[4]3.ข้อมูลงบทดลองปัจจุบัน'!$A$5:$CL$846,9,0),2)</f>
        <v>2721600</v>
      </c>
      <c r="K127" s="104">
        <f>ROUND(VLOOKUP($B127,'[4]3.ข้อมูลงบทดลองปัจจุบัน'!$A$5:$CL$846,10,0),2)</f>
        <v>2201000</v>
      </c>
      <c r="L127" s="104">
        <f>ROUND(VLOOKUP($B127,'[4]3.ข้อมูลงบทดลองปัจจุบัน'!$A$5:$CL$846,11,0),2)</f>
        <v>1344200</v>
      </c>
      <c r="M127" s="104">
        <f>ROUND(VLOOKUP($B127,'[4]3.ข้อมูลงบทดลองปัจจุบัน'!$A$5:$CL$846,12,0),2)</f>
        <v>1124700</v>
      </c>
      <c r="N127" s="104">
        <f>ROUND(VLOOKUP($B127,'[4]3.ข้อมูลงบทดลองปัจจุบัน'!$A$5:$CL$846,13,0),2)</f>
        <v>2398800</v>
      </c>
      <c r="O127" s="104">
        <f>ROUND(VLOOKUP($B127,'[4]3.ข้อมูลงบทดลองปัจจุบัน'!$A$5:$CL$846,14,0),2)</f>
        <v>590400</v>
      </c>
      <c r="P127" s="104">
        <f>ROUND(VLOOKUP($B127,'[4]3.ข้อมูลงบทดลองปัจจุบัน'!$A$5:$CL$846,15,0),2)</f>
        <v>2011034</v>
      </c>
      <c r="Q127" s="104">
        <f>ROUND(VLOOKUP($B127,'[4]3.ข้อมูลงบทดลองปัจจุบัน'!$A$5:$CL$846,16,0),2)</f>
        <v>920900</v>
      </c>
      <c r="R127" s="104">
        <f>ROUND(VLOOKUP($B127,'[4]3.ข้อมูลงบทดลองปัจจุบัน'!$A$5:$CL$846,17,0),2)</f>
        <v>1522800</v>
      </c>
      <c r="S127" s="104">
        <f>ROUND(VLOOKUP($B127,'[4]3.ข้อมูลงบทดลองปัจจุบัน'!$A$5:$CL$846,18,0),2)</f>
        <v>3262900</v>
      </c>
      <c r="T127" s="104">
        <f>ROUND(VLOOKUP($B127,'[4]3.ข้อมูลงบทดลองปัจจุบัน'!$A$5:$CL$846,19,0),2)</f>
        <v>800500</v>
      </c>
      <c r="U127" s="104">
        <f>ROUND(VLOOKUP($B127,'[4]3.ข้อมูลงบทดลองปัจจุบัน'!$A$5:$CL$846,20,0),2)</f>
        <v>922400</v>
      </c>
      <c r="V127" s="104">
        <f>ROUND(VLOOKUP($B127,'[4]3.ข้อมูลงบทดลองปัจจุบัน'!$A$5:$CL$846,21,0),2)</f>
        <v>710600</v>
      </c>
      <c r="W127" s="104">
        <f>ROUND(VLOOKUP($B127,'[4]3.ข้อมูลงบทดลองปัจจุบัน'!$A$5:$CL$846,22,0),2)</f>
        <v>540700</v>
      </c>
      <c r="X127" s="104">
        <f>ROUND(VLOOKUP($B127,'[4]3.ข้อมูลงบทดลองปัจจุบัน'!$A$5:$CL$846,23,0),2)</f>
        <v>0</v>
      </c>
      <c r="Y127" s="104">
        <f>ROUND(VLOOKUP($B127,'[4]3.ข้อมูลงบทดลองปัจจุบัน'!$A$5:$CL$846,24,0),2)</f>
        <v>0</v>
      </c>
      <c r="Z127" s="104">
        <f>ROUND(VLOOKUP($B127,'[4]3.ข้อมูลงบทดลองปัจจุบัน'!$A$5:$CL$846,25,0),2)</f>
        <v>1694000</v>
      </c>
      <c r="AA127" s="104">
        <f>ROUND(VLOOKUP($B127,'[4]3.ข้อมูลงบทดลองปัจจุบัน'!$A$5:$CL$846,26,0),2)</f>
        <v>1571850</v>
      </c>
      <c r="AB127" s="104">
        <f>ROUND(VLOOKUP($B127,'[4]3.ข้อมูลงบทดลองปัจจุบัน'!$A$5:$CL$846,27,0),2)</f>
        <v>907550</v>
      </c>
      <c r="AC127" s="104">
        <f>ROUND(VLOOKUP($B127,'[4]3.ข้อมูลงบทดลองปัจจุบัน'!$A$5:$CL$846,28,0),2)</f>
        <v>497600</v>
      </c>
      <c r="AD127" s="104">
        <f>ROUND(VLOOKUP($B127,'[4]3.ข้อมูลงบทดลองปัจจุบัน'!$A$5:$CL$846,29,0),2)</f>
        <v>0</v>
      </c>
      <c r="AE127" s="104">
        <f>ROUND(VLOOKUP($B127,'[4]3.ข้อมูลงบทดลองปัจจุบัน'!$A$5:$CL$846,30,0),2)</f>
        <v>2111283</v>
      </c>
      <c r="AF127" s="104">
        <f>ROUND(VLOOKUP($B127,'[4]3.ข้อมูลงบทดลองปัจจุบัน'!$A$5:$CL$846,31,0),2)</f>
        <v>964600</v>
      </c>
      <c r="AG127" s="104">
        <f>ROUND(VLOOKUP($B127,'[4]3.ข้อมูลงบทดลองปัจจุบัน'!$A$5:$CL$846,32,0),2)</f>
        <v>0</v>
      </c>
      <c r="AH127" s="104">
        <f>ROUND(VLOOKUP($B127,'[4]3.ข้อมูลงบทดลองปัจจุบัน'!$A$5:$CL$846,33,0),2)</f>
        <v>1408200</v>
      </c>
      <c r="AI127" s="104">
        <f>ROUND(VLOOKUP($B127,'[4]3.ข้อมูลงบทดลองปัจจุบัน'!$A$5:$CL$846,34,0),2)</f>
        <v>1413800</v>
      </c>
      <c r="AJ127" s="104">
        <f>ROUND(VLOOKUP($B127,'[4]3.ข้อมูลงบทดลองปัจจุบัน'!$A$5:$CL$846,35,0),2)</f>
        <v>0</v>
      </c>
      <c r="AK127" s="104">
        <f>ROUND(VLOOKUP($B127,'[4]3.ข้อมูลงบทดลองปัจจุบัน'!$A$5:$CL$846,36,0),2)</f>
        <v>734500</v>
      </c>
      <c r="AL127" s="104">
        <f>ROUND(VLOOKUP($B127,'[4]3.ข้อมูลงบทดลองปัจจุบัน'!$A$5:$CL$846,37,0),2)</f>
        <v>0</v>
      </c>
      <c r="AM127" s="104">
        <f>ROUND(VLOOKUP($B127,'[4]3.ข้อมูลงบทดลองปัจจุบัน'!$A$5:$CL$846,38,0),2)</f>
        <v>1404272</v>
      </c>
      <c r="AN127" s="104">
        <f>ROUND(VLOOKUP($B127,'[4]3.ข้อมูลงบทดลองปัจจุบัน'!$A$5:$CL$846,39,0),2)</f>
        <v>502488</v>
      </c>
      <c r="AO127" s="104">
        <f>ROUND(VLOOKUP($B127,'[4]3.ข้อมูลงบทดลองปัจจุบัน'!$A$5:$CL$846,40,0),2)</f>
        <v>862701</v>
      </c>
      <c r="AP127" s="104">
        <f>ROUND(VLOOKUP($B127,'[4]3.ข้อมูลงบทดลองปัจจุบัน'!$A$5:$CL$846,41,0),2)</f>
        <v>953175</v>
      </c>
      <c r="AQ127" s="104">
        <f>ROUND(VLOOKUP($B127,'[4]3.ข้อมูลงบทดลองปัจจุบัน'!$A$5:$CL$846,42,0),2)</f>
        <v>1527900</v>
      </c>
      <c r="AR127" s="104">
        <f>ROUND(VLOOKUP($B127,'[4]3.ข้อมูลงบทดลองปัจจุบัน'!$A$5:$CL$846,43,0),2)</f>
        <v>256297</v>
      </c>
      <c r="AS127" s="104">
        <f>ROUND(VLOOKUP($B127,'[4]3.ข้อมูลงบทดลองปัจจุบัน'!$A$5:$CL$846,44,0),2)</f>
        <v>1822687</v>
      </c>
      <c r="AT127" s="104">
        <f>ROUND(VLOOKUP($B127,'[4]3.ข้อมูลงบทดลองปัจจุบัน'!$A$5:$CL$846,45,0),2)</f>
        <v>1419476</v>
      </c>
      <c r="AU127" s="104">
        <f>ROUND(VLOOKUP($B127,'[4]3.ข้อมูลงบทดลองปัจจุบัน'!$A$5:$CL$846,46,0),2)</f>
        <v>0</v>
      </c>
      <c r="AV127" s="104">
        <f>ROUND(VLOOKUP($B127,'[4]3.ข้อมูลงบทดลองปัจจุบัน'!$A$5:$CL$846,47,0),2)</f>
        <v>918063</v>
      </c>
      <c r="AW127" s="104">
        <f>ROUND(VLOOKUP($B127,'[4]3.ข้อมูลงบทดลองปัจจุบัน'!$A$5:$CL$846,48,0),2)</f>
        <v>646583</v>
      </c>
      <c r="AX127" s="104">
        <f>ROUND(VLOOKUP($B127,'[4]3.ข้อมูลงบทดลองปัจจุบัน'!$A$5:$CL$846,49,0),2)</f>
        <v>366350</v>
      </c>
      <c r="AY127" s="104">
        <f>ROUND(VLOOKUP($B127,'[4]3.ข้อมูลงบทดลองปัจจุบัน'!$A$5:$CL$846,50,0),2)</f>
        <v>513019</v>
      </c>
      <c r="AZ127" s="104">
        <f>ROUND(VLOOKUP($B127,'[4]3.ข้อมูลงบทดลองปัจจุบัน'!$A$5:$CL$846,51,0),2)</f>
        <v>1411545</v>
      </c>
      <c r="BA127" s="104">
        <f>ROUND(VLOOKUP($B127,'[4]3.ข้อมูลงบทดลองปัจจุบัน'!$A$5:$CL$846,52,0),2)</f>
        <v>1193604</v>
      </c>
      <c r="BB127" s="104">
        <f>ROUND(VLOOKUP($B127,'[4]3.ข้อมูลงบทดลองปัจจุบัน'!$A$5:$CL$846,53,0),2)</f>
        <v>2165083</v>
      </c>
      <c r="BC127" s="104">
        <f>ROUND(VLOOKUP($B127,'[4]3.ข้อมูลงบทดลองปัจจุบัน'!$A$5:$CL$846,54,0),2)</f>
        <v>1273884</v>
      </c>
      <c r="BD127" s="104">
        <f>ROUND(VLOOKUP($B127,'[4]3.ข้อมูลงบทดลองปัจจุบัน'!$A$5:$CL$846,55,0),2)</f>
        <v>0</v>
      </c>
      <c r="BE127" s="104">
        <f>ROUND(VLOOKUP($B127,'[4]3.ข้อมูลงบทดลองปัจจุบัน'!$A$5:$CL$846,56,0),2)</f>
        <v>1958200</v>
      </c>
      <c r="BF127" s="104">
        <f>ROUND(VLOOKUP($B127,'[4]3.ข้อมูลงบทดลองปัจจุบัน'!$A$5:$CL$846,57,0),2)</f>
        <v>685200</v>
      </c>
      <c r="BG127" s="104">
        <f>ROUND(VLOOKUP($B127,'[4]3.ข้อมูลงบทดลองปัจจุบัน'!$A$5:$CL$846,58,0),2)</f>
        <v>945700</v>
      </c>
      <c r="BH127" s="104">
        <f>ROUND(VLOOKUP($B127,'[4]3.ข้อมูลงบทดลองปัจจุบัน'!$A$5:$CL$846,59,0),2)</f>
        <v>0</v>
      </c>
      <c r="BI127" s="104">
        <f>ROUND(VLOOKUP($B127,'[4]3.ข้อมูลงบทดลองปัจจุบัน'!$A$5:$CL$846,60,0),2)</f>
        <v>637800</v>
      </c>
      <c r="BJ127" s="104">
        <f>ROUND(VLOOKUP($B127,'[4]3.ข้อมูลงบทดลองปัจจุบัน'!$A$5:$CL$846,61,0),2)</f>
        <v>0</v>
      </c>
      <c r="BK127" s="104">
        <f>ROUND(VLOOKUP($B127,'[4]3.ข้อมูลงบทดลองปัจจุบัน'!$A$5:$CL$846,62,0),2)</f>
        <v>1253700</v>
      </c>
      <c r="BL127" s="104">
        <f>ROUND(VLOOKUP($B127,'[4]3.ข้อมูลงบทดลองปัจจุบัน'!$A$5:$CL$846,63,0),2)</f>
        <v>1772400</v>
      </c>
      <c r="BM127" s="104">
        <f>ROUND(VLOOKUP($B127,'[4]3.ข้อมูลงบทดลองปัจจุบัน'!$A$5:$CL$846,64,0),2)</f>
        <v>0</v>
      </c>
      <c r="BN127" s="104">
        <f>ROUND(VLOOKUP($B127,'[4]3.ข้อมูลงบทดลองปัจจุบัน'!$A$5:$CL$846,65,0),2)</f>
        <v>273300</v>
      </c>
      <c r="BO127" s="104">
        <f>ROUND(VLOOKUP($B127,'[4]3.ข้อมูลงบทดลองปัจจุบัน'!$A$5:$CL$846,66,0),2)</f>
        <v>249500</v>
      </c>
      <c r="BP127" s="104">
        <f>ROUND(VLOOKUP($B127,'[4]3.ข้อมูลงบทดลองปัจจุบัน'!$A$5:$CL$846,67,0),2)</f>
        <v>434700</v>
      </c>
      <c r="BQ127" s="104">
        <f>ROUND(VLOOKUP($B127,'[4]3.ข้อมูลงบทดลองปัจจุบัน'!$A$5:$CL$846,68,0),2)</f>
        <v>322900</v>
      </c>
      <c r="BR127" s="104">
        <f>ROUND(VLOOKUP($B127,'[4]3.ข้อมูลงบทดลองปัจจุบัน'!$A$5:$CL$846,69,0),2)</f>
        <v>477534</v>
      </c>
      <c r="BS127" s="104">
        <f>ROUND(VLOOKUP($B127,'[4]3.ข้อมูลงบทดลองปัจจุบัน'!$A$5:$CL$846,70,0),2)</f>
        <v>0</v>
      </c>
      <c r="BT127" s="104">
        <f>ROUND(VLOOKUP($B127,'[4]3.ข้อมูลงบทดลองปัจจุบัน'!$A$5:$CL$846,71,0),2)</f>
        <v>1560053</v>
      </c>
      <c r="BU127" s="104">
        <f>ROUND(VLOOKUP($B127,'[4]3.ข้อมูลงบทดลองปัจจุบัน'!$A$5:$CL$846,72,0),2)</f>
        <v>1909156</v>
      </c>
      <c r="BV127" s="104">
        <f>ROUND(VLOOKUP($B127,'[4]3.ข้อมูลงบทดลองปัจจุบัน'!$A$5:$CL$846,73,0),2)</f>
        <v>4202212</v>
      </c>
      <c r="BW127" s="104">
        <f>ROUND(VLOOKUP($B127,'[4]3.ข้อมูลงบทดลองปัจจุบัน'!$A$5:$CL$846,74,0),2)</f>
        <v>0</v>
      </c>
      <c r="BX127" s="104">
        <f>ROUND(VLOOKUP($B127,'[4]3.ข้อมูลงบทดลองปัจจุบัน'!$A$5:$CL$846,75,0),2)</f>
        <v>2019177</v>
      </c>
      <c r="BY127" s="104">
        <f>ROUND(VLOOKUP($B127,'[4]3.ข้อมูลงบทดลองปัจจุบัน'!$A$5:$CL$846,76,0),2)</f>
        <v>3599784</v>
      </c>
      <c r="BZ127" s="104">
        <f>ROUND(VLOOKUP($B127,'[4]3.ข้อมูลงบทดลองปัจจุบัน'!$A$5:$CL$846,77,0),2)</f>
        <v>1040300</v>
      </c>
      <c r="CA127" s="104">
        <f>ROUND(VLOOKUP($B127,'[4]3.ข้อมูลงบทดลองปัจจุบัน'!$A$5:$CL$846,78,0),2)</f>
        <v>1063500</v>
      </c>
      <c r="CB127" s="104">
        <f>ROUND(VLOOKUP($B127,'[4]3.ข้อมูลงบทดลองปัจจุบัน'!$A$5:$CL$846,79,0),2)</f>
        <v>1406635</v>
      </c>
      <c r="CC127" s="104">
        <f>ROUND(VLOOKUP($B127,'[4]3.ข้อมูลงบทดลองปัจจุบัน'!$A$5:$CL$846,80,0),2)</f>
        <v>1468399.1</v>
      </c>
      <c r="CD127" s="104">
        <f>ROUND(VLOOKUP($B127,'[4]3.ข้อมูลงบทดลองปัจจุบัน'!$A$5:$CL$846,81,0),2)</f>
        <v>2875636</v>
      </c>
      <c r="CE127" s="104">
        <f>ROUND(VLOOKUP($B127,'[4]3.ข้อมูลงบทดลองปัจจุบัน'!$A$5:$CL$846,82,0),2)</f>
        <v>935000</v>
      </c>
      <c r="CF127" s="104">
        <f>ROUND(VLOOKUP($B127,'[4]3.ข้อมูลงบทดลองปัจจุบัน'!$A$5:$CL$846,83,0),2)</f>
        <v>2351750</v>
      </c>
      <c r="CG127" s="104">
        <f>ROUND(VLOOKUP($B127,'[4]3.ข้อมูลงบทดลองปัจจุบัน'!$A$5:$CL$846,84,0),2)</f>
        <v>300840</v>
      </c>
      <c r="CH127" s="104">
        <f>ROUND(VLOOKUP($B127,'[4]3.ข้อมูลงบทดลองปัจจุบัน'!$A$5:$CL$846,85,0),2)</f>
        <v>493107</v>
      </c>
      <c r="CI127" s="104">
        <f>ROUND(VLOOKUP($B127,'[4]3.ข้อมูลงบทดลองปัจจุบัน'!$A$5:$CL$846,86,0),2)</f>
        <v>1315747</v>
      </c>
      <c r="CJ127" s="104">
        <f>ROUND(VLOOKUP($B127,'[4]3.ข้อมูลงบทดลองปัจจุบัน'!$A$5:$CL$846,87,0),2)</f>
        <v>795379</v>
      </c>
      <c r="CK127" s="104">
        <f>ROUND(VLOOKUP($B127,'[4]3.ข้อมูลงบทดลองปัจจุบัน'!$A$5:$CL$846,88,0),2)</f>
        <v>0</v>
      </c>
      <c r="CL127" s="104">
        <f>ROUND(VLOOKUP($B127,'[4]3.ข้อมูลงบทดลองปัจจุบัน'!$A$5:$CL$846,89,0),2)</f>
        <v>299556</v>
      </c>
      <c r="CM127" s="104">
        <f>ROUND(VLOOKUP($B127,'[4]3.ข้อมูลงบทดลองปัจจุบัน'!$A$5:$CL$846,90,0),2)</f>
        <v>743199</v>
      </c>
      <c r="CO127" s="97"/>
    </row>
    <row r="128" spans="1:93" x14ac:dyDescent="0.7">
      <c r="A128" s="18" t="s">
        <v>497</v>
      </c>
      <c r="B128" s="18" t="s">
        <v>646</v>
      </c>
      <c r="C128" s="19" t="s">
        <v>647</v>
      </c>
      <c r="D128" s="104">
        <f>ROUND(VLOOKUP($B128,'[4]3.ข้อมูลงบทดลองปัจจุบัน'!$A$5:$CL$846,3,0),2)</f>
        <v>0</v>
      </c>
      <c r="E128" s="104">
        <f>ROUND(VLOOKUP($B128,'[4]3.ข้อมูลงบทดลองปัจจุบัน'!$A$5:$CL$846,4,0),2)</f>
        <v>0</v>
      </c>
      <c r="F128" s="104">
        <f>ROUND(VLOOKUP($B128,'[4]3.ข้อมูลงบทดลองปัจจุบัน'!$A$5:$CL$846,5,0),2)</f>
        <v>683551</v>
      </c>
      <c r="G128" s="104">
        <f>ROUND(VLOOKUP($B128,'[4]3.ข้อมูลงบทดลองปัจจุบัน'!$A$5:$CL$846,6,0),2)</f>
        <v>0</v>
      </c>
      <c r="H128" s="104">
        <f>ROUND(VLOOKUP($B128,'[4]3.ข้อมูลงบทดลองปัจจุบัน'!$A$5:$CL$846,7,0),2)</f>
        <v>0</v>
      </c>
      <c r="I128" s="104">
        <f>ROUND(VLOOKUP($B128,'[4]3.ข้อมูลงบทดลองปัจจุบัน'!$A$5:$CL$846,8,0),2)</f>
        <v>0</v>
      </c>
      <c r="J128" s="104">
        <f>ROUND(VLOOKUP($B128,'[4]3.ข้อมูลงบทดลองปัจจุบัน'!$A$5:$CL$846,9,0),2)</f>
        <v>0</v>
      </c>
      <c r="K128" s="104">
        <f>ROUND(VLOOKUP($B128,'[4]3.ข้อมูลงบทดลองปัจจุบัน'!$A$5:$CL$846,10,0),2)</f>
        <v>35300</v>
      </c>
      <c r="L128" s="104">
        <f>ROUND(VLOOKUP($B128,'[4]3.ข้อมูลงบทดลองปัจจุบัน'!$A$5:$CL$846,11,0),2)</f>
        <v>129000</v>
      </c>
      <c r="M128" s="104">
        <f>ROUND(VLOOKUP($B128,'[4]3.ข้อมูลงบทดลองปัจจุบัน'!$A$5:$CL$846,12,0),2)</f>
        <v>96300</v>
      </c>
      <c r="N128" s="104">
        <f>ROUND(VLOOKUP($B128,'[4]3.ข้อมูลงบทดลองปัจจุบัน'!$A$5:$CL$846,13,0),2)</f>
        <v>59600</v>
      </c>
      <c r="O128" s="104">
        <f>ROUND(VLOOKUP($B128,'[4]3.ข้อมูลงบทดลองปัจจุบัน'!$A$5:$CL$846,14,0),2)</f>
        <v>0</v>
      </c>
      <c r="P128" s="104">
        <f>ROUND(VLOOKUP($B128,'[4]3.ข้อมูลงบทดลองปัจจุบัน'!$A$5:$CL$846,15,0),2)</f>
        <v>0</v>
      </c>
      <c r="Q128" s="104">
        <f>ROUND(VLOOKUP($B128,'[4]3.ข้อมูลงบทดลองปัจจุบัน'!$A$5:$CL$846,16,0),2)</f>
        <v>0</v>
      </c>
      <c r="R128" s="104">
        <f>ROUND(VLOOKUP($B128,'[4]3.ข้อมูลงบทดลองปัจจุบัน'!$A$5:$CL$846,17,0),2)</f>
        <v>0</v>
      </c>
      <c r="S128" s="104">
        <f>ROUND(VLOOKUP($B128,'[4]3.ข้อมูลงบทดลองปัจจุบัน'!$A$5:$CL$846,18,0),2)</f>
        <v>0</v>
      </c>
      <c r="T128" s="104">
        <f>ROUND(VLOOKUP($B128,'[4]3.ข้อมูลงบทดลองปัจจุบัน'!$A$5:$CL$846,19,0),2)</f>
        <v>0</v>
      </c>
      <c r="U128" s="104">
        <f>ROUND(VLOOKUP($B128,'[4]3.ข้อมูลงบทดลองปัจจุบัน'!$A$5:$CL$846,20,0),2)</f>
        <v>0</v>
      </c>
      <c r="V128" s="104">
        <f>ROUND(VLOOKUP($B128,'[4]3.ข้อมูลงบทดลองปัจจุบัน'!$A$5:$CL$846,21,0),2)</f>
        <v>0</v>
      </c>
      <c r="W128" s="104">
        <f>ROUND(VLOOKUP($B128,'[4]3.ข้อมูลงบทดลองปัจจุบัน'!$A$5:$CL$846,22,0),2)</f>
        <v>0</v>
      </c>
      <c r="X128" s="104">
        <f>ROUND(VLOOKUP($B128,'[4]3.ข้อมูลงบทดลองปัจจุบัน'!$A$5:$CL$846,23,0),2)</f>
        <v>0</v>
      </c>
      <c r="Y128" s="104">
        <f>ROUND(VLOOKUP($B128,'[4]3.ข้อมูลงบทดลองปัจจุบัน'!$A$5:$CL$846,24,0),2)</f>
        <v>0</v>
      </c>
      <c r="Z128" s="104">
        <f>ROUND(VLOOKUP($B128,'[4]3.ข้อมูลงบทดลองปัจจุบัน'!$A$5:$CL$846,25,0),2)</f>
        <v>0</v>
      </c>
      <c r="AA128" s="104">
        <f>ROUND(VLOOKUP($B128,'[4]3.ข้อมูลงบทดลองปัจจุบัน'!$A$5:$CL$846,26,0),2)</f>
        <v>0</v>
      </c>
      <c r="AB128" s="104">
        <f>ROUND(VLOOKUP($B128,'[4]3.ข้อมูลงบทดลองปัจจุบัน'!$A$5:$CL$846,27,0),2)</f>
        <v>0</v>
      </c>
      <c r="AC128" s="104">
        <f>ROUND(VLOOKUP($B128,'[4]3.ข้อมูลงบทดลองปัจจุบัน'!$A$5:$CL$846,28,0),2)</f>
        <v>0</v>
      </c>
      <c r="AD128" s="104">
        <f>ROUND(VLOOKUP($B128,'[4]3.ข้อมูลงบทดลองปัจจุบัน'!$A$5:$CL$846,29,0),2)</f>
        <v>0</v>
      </c>
      <c r="AE128" s="104">
        <f>ROUND(VLOOKUP($B128,'[4]3.ข้อมูลงบทดลองปัจจุบัน'!$A$5:$CL$846,30,0),2)</f>
        <v>0</v>
      </c>
      <c r="AF128" s="104">
        <f>ROUND(VLOOKUP($B128,'[4]3.ข้อมูลงบทดลองปัจจุบัน'!$A$5:$CL$846,31,0),2)</f>
        <v>0</v>
      </c>
      <c r="AG128" s="104">
        <f>ROUND(VLOOKUP($B128,'[4]3.ข้อมูลงบทดลองปัจจุบัน'!$A$5:$CL$846,32,0),2)</f>
        <v>0</v>
      </c>
      <c r="AH128" s="104">
        <f>ROUND(VLOOKUP($B128,'[4]3.ข้อมูลงบทดลองปัจจุบัน'!$A$5:$CL$846,33,0),2)</f>
        <v>0</v>
      </c>
      <c r="AI128" s="104">
        <f>ROUND(VLOOKUP($B128,'[4]3.ข้อมูลงบทดลองปัจจุบัน'!$A$5:$CL$846,34,0),2)</f>
        <v>0</v>
      </c>
      <c r="AJ128" s="104">
        <f>ROUND(VLOOKUP($B128,'[4]3.ข้อมูลงบทดลองปัจจุบัน'!$A$5:$CL$846,35,0),2)</f>
        <v>0</v>
      </c>
      <c r="AK128" s="104">
        <f>ROUND(VLOOKUP($B128,'[4]3.ข้อมูลงบทดลองปัจจุบัน'!$A$5:$CL$846,36,0),2)</f>
        <v>0</v>
      </c>
      <c r="AL128" s="104">
        <f>ROUND(VLOOKUP($B128,'[4]3.ข้อมูลงบทดลองปัจจุบัน'!$A$5:$CL$846,37,0),2)</f>
        <v>0</v>
      </c>
      <c r="AM128" s="104">
        <f>ROUND(VLOOKUP($B128,'[4]3.ข้อมูลงบทดลองปัจจุบัน'!$A$5:$CL$846,38,0),2)</f>
        <v>0</v>
      </c>
      <c r="AN128" s="104">
        <f>ROUND(VLOOKUP($B128,'[4]3.ข้อมูลงบทดลองปัจจุบัน'!$A$5:$CL$846,39,0),2)</f>
        <v>0</v>
      </c>
      <c r="AO128" s="104">
        <f>ROUND(VLOOKUP($B128,'[4]3.ข้อมูลงบทดลองปัจจุบัน'!$A$5:$CL$846,40,0),2)</f>
        <v>0</v>
      </c>
      <c r="AP128" s="104">
        <f>ROUND(VLOOKUP($B128,'[4]3.ข้อมูลงบทดลองปัจจุบัน'!$A$5:$CL$846,41,0),2)</f>
        <v>0</v>
      </c>
      <c r="AQ128" s="104">
        <f>ROUND(VLOOKUP($B128,'[4]3.ข้อมูลงบทดลองปัจจุบัน'!$A$5:$CL$846,42,0),2)</f>
        <v>0</v>
      </c>
      <c r="AR128" s="104">
        <f>ROUND(VLOOKUP($B128,'[4]3.ข้อมูลงบทดลองปัจจุบัน'!$A$5:$CL$846,43,0),2)</f>
        <v>0</v>
      </c>
      <c r="AS128" s="104">
        <f>ROUND(VLOOKUP($B128,'[4]3.ข้อมูลงบทดลองปัจจุบัน'!$A$5:$CL$846,44,0),2)</f>
        <v>0</v>
      </c>
      <c r="AT128" s="104">
        <f>ROUND(VLOOKUP($B128,'[4]3.ข้อมูลงบทดลองปัจจุบัน'!$A$5:$CL$846,45,0),2)</f>
        <v>0</v>
      </c>
      <c r="AU128" s="104">
        <f>ROUND(VLOOKUP($B128,'[4]3.ข้อมูลงบทดลองปัจจุบัน'!$A$5:$CL$846,46,0),2)</f>
        <v>0</v>
      </c>
      <c r="AV128" s="104">
        <f>ROUND(VLOOKUP($B128,'[4]3.ข้อมูลงบทดลองปัจจุบัน'!$A$5:$CL$846,47,0),2)</f>
        <v>0</v>
      </c>
      <c r="AW128" s="104">
        <f>ROUND(VLOOKUP($B128,'[4]3.ข้อมูลงบทดลองปัจจุบัน'!$A$5:$CL$846,48,0),2)</f>
        <v>0</v>
      </c>
      <c r="AX128" s="104">
        <f>ROUND(VLOOKUP($B128,'[4]3.ข้อมูลงบทดลองปัจจุบัน'!$A$5:$CL$846,49,0),2)</f>
        <v>0</v>
      </c>
      <c r="AY128" s="104">
        <f>ROUND(VLOOKUP($B128,'[4]3.ข้อมูลงบทดลองปัจจุบัน'!$A$5:$CL$846,50,0),2)</f>
        <v>0</v>
      </c>
      <c r="AZ128" s="104">
        <f>ROUND(VLOOKUP($B128,'[4]3.ข้อมูลงบทดลองปัจจุบัน'!$A$5:$CL$846,51,0),2)</f>
        <v>0</v>
      </c>
      <c r="BA128" s="104">
        <f>ROUND(VLOOKUP($B128,'[4]3.ข้อมูลงบทดลองปัจจุบัน'!$A$5:$CL$846,52,0),2)</f>
        <v>0</v>
      </c>
      <c r="BB128" s="104">
        <f>ROUND(VLOOKUP($B128,'[4]3.ข้อมูลงบทดลองปัจจุบัน'!$A$5:$CL$846,53,0),2)</f>
        <v>0</v>
      </c>
      <c r="BC128" s="104">
        <f>ROUND(VLOOKUP($B128,'[4]3.ข้อมูลงบทดลองปัจจุบัน'!$A$5:$CL$846,54,0),2)</f>
        <v>0</v>
      </c>
      <c r="BD128" s="104">
        <f>ROUND(VLOOKUP($B128,'[4]3.ข้อมูลงบทดลองปัจจุบัน'!$A$5:$CL$846,55,0),2)</f>
        <v>0</v>
      </c>
      <c r="BE128" s="104">
        <f>ROUND(VLOOKUP($B128,'[4]3.ข้อมูลงบทดลองปัจจุบัน'!$A$5:$CL$846,56,0),2)</f>
        <v>0</v>
      </c>
      <c r="BF128" s="104">
        <f>ROUND(VLOOKUP($B128,'[4]3.ข้อมูลงบทดลองปัจจุบัน'!$A$5:$CL$846,57,0),2)</f>
        <v>0</v>
      </c>
      <c r="BG128" s="104">
        <f>ROUND(VLOOKUP($B128,'[4]3.ข้อมูลงบทดลองปัจจุบัน'!$A$5:$CL$846,58,0),2)</f>
        <v>0</v>
      </c>
      <c r="BH128" s="104">
        <f>ROUND(VLOOKUP($B128,'[4]3.ข้อมูลงบทดลองปัจจุบัน'!$A$5:$CL$846,59,0),2)</f>
        <v>0</v>
      </c>
      <c r="BI128" s="104">
        <f>ROUND(VLOOKUP($B128,'[4]3.ข้อมูลงบทดลองปัจจุบัน'!$A$5:$CL$846,60,0),2)</f>
        <v>0</v>
      </c>
      <c r="BJ128" s="104">
        <f>ROUND(VLOOKUP($B128,'[4]3.ข้อมูลงบทดลองปัจจุบัน'!$A$5:$CL$846,61,0),2)</f>
        <v>0</v>
      </c>
      <c r="BK128" s="104">
        <f>ROUND(VLOOKUP($B128,'[4]3.ข้อมูลงบทดลองปัจจุบัน'!$A$5:$CL$846,62,0),2)</f>
        <v>0</v>
      </c>
      <c r="BL128" s="104">
        <f>ROUND(VLOOKUP($B128,'[4]3.ข้อมูลงบทดลองปัจจุบัน'!$A$5:$CL$846,63,0),2)</f>
        <v>0</v>
      </c>
      <c r="BM128" s="104">
        <f>ROUND(VLOOKUP($B128,'[4]3.ข้อมูลงบทดลองปัจจุบัน'!$A$5:$CL$846,64,0),2)</f>
        <v>0</v>
      </c>
      <c r="BN128" s="104">
        <f>ROUND(VLOOKUP($B128,'[4]3.ข้อมูลงบทดลองปัจจุบัน'!$A$5:$CL$846,65,0),2)</f>
        <v>0</v>
      </c>
      <c r="BO128" s="104">
        <f>ROUND(VLOOKUP($B128,'[4]3.ข้อมูลงบทดลองปัจจุบัน'!$A$5:$CL$846,66,0),2)</f>
        <v>0</v>
      </c>
      <c r="BP128" s="104">
        <f>ROUND(VLOOKUP($B128,'[4]3.ข้อมูลงบทดลองปัจจุบัน'!$A$5:$CL$846,67,0),2)</f>
        <v>0</v>
      </c>
      <c r="BQ128" s="104">
        <f>ROUND(VLOOKUP($B128,'[4]3.ข้อมูลงบทดลองปัจจุบัน'!$A$5:$CL$846,68,0),2)</f>
        <v>0</v>
      </c>
      <c r="BR128" s="104">
        <f>ROUND(VLOOKUP($B128,'[4]3.ข้อมูลงบทดลองปัจจุบัน'!$A$5:$CL$846,69,0),2)</f>
        <v>0</v>
      </c>
      <c r="BS128" s="104">
        <f>ROUND(VLOOKUP($B128,'[4]3.ข้อมูลงบทดลองปัจจุบัน'!$A$5:$CL$846,70,0),2)</f>
        <v>0</v>
      </c>
      <c r="BT128" s="104">
        <f>ROUND(VLOOKUP($B128,'[4]3.ข้อมูลงบทดลองปัจจุบัน'!$A$5:$CL$846,71,0),2)</f>
        <v>0</v>
      </c>
      <c r="BU128" s="104">
        <f>ROUND(VLOOKUP($B128,'[4]3.ข้อมูลงบทดลองปัจจุบัน'!$A$5:$CL$846,72,0),2)</f>
        <v>0</v>
      </c>
      <c r="BV128" s="104">
        <f>ROUND(VLOOKUP($B128,'[4]3.ข้อมูลงบทดลองปัจจุบัน'!$A$5:$CL$846,73,0),2)</f>
        <v>0</v>
      </c>
      <c r="BW128" s="104">
        <f>ROUND(VLOOKUP($B128,'[4]3.ข้อมูลงบทดลองปัจจุบัน'!$A$5:$CL$846,74,0),2)</f>
        <v>0</v>
      </c>
      <c r="BX128" s="104">
        <f>ROUND(VLOOKUP($B128,'[4]3.ข้อมูลงบทดลองปัจจุบัน'!$A$5:$CL$846,75,0),2)</f>
        <v>0</v>
      </c>
      <c r="BY128" s="104">
        <f>ROUND(VLOOKUP($B128,'[4]3.ข้อมูลงบทดลองปัจจุบัน'!$A$5:$CL$846,76,0),2)</f>
        <v>0</v>
      </c>
      <c r="BZ128" s="104">
        <f>ROUND(VLOOKUP($B128,'[4]3.ข้อมูลงบทดลองปัจจุบัน'!$A$5:$CL$846,77,0),2)</f>
        <v>0</v>
      </c>
      <c r="CA128" s="104">
        <f>ROUND(VLOOKUP($B128,'[4]3.ข้อมูลงบทดลองปัจจุบัน'!$A$5:$CL$846,78,0),2)</f>
        <v>0</v>
      </c>
      <c r="CB128" s="104">
        <f>ROUND(VLOOKUP($B128,'[4]3.ข้อมูลงบทดลองปัจจุบัน'!$A$5:$CL$846,79,0),2)</f>
        <v>0</v>
      </c>
      <c r="CC128" s="104">
        <f>ROUND(VLOOKUP($B128,'[4]3.ข้อมูลงบทดลองปัจจุบัน'!$A$5:$CL$846,80,0),2)</f>
        <v>0</v>
      </c>
      <c r="CD128" s="104">
        <f>ROUND(VLOOKUP($B128,'[4]3.ข้อมูลงบทดลองปัจจุบัน'!$A$5:$CL$846,81,0),2)</f>
        <v>0</v>
      </c>
      <c r="CE128" s="104">
        <f>ROUND(VLOOKUP($B128,'[4]3.ข้อมูลงบทดลองปัจจุบัน'!$A$5:$CL$846,82,0),2)</f>
        <v>0</v>
      </c>
      <c r="CF128" s="104">
        <f>ROUND(VLOOKUP($B128,'[4]3.ข้อมูลงบทดลองปัจจุบัน'!$A$5:$CL$846,83,0),2)</f>
        <v>0</v>
      </c>
      <c r="CG128" s="104">
        <f>ROUND(VLOOKUP($B128,'[4]3.ข้อมูลงบทดลองปัจจุบัน'!$A$5:$CL$846,84,0),2)</f>
        <v>0</v>
      </c>
      <c r="CH128" s="104">
        <f>ROUND(VLOOKUP($B128,'[4]3.ข้อมูลงบทดลองปัจจุบัน'!$A$5:$CL$846,85,0),2)</f>
        <v>0</v>
      </c>
      <c r="CI128" s="104">
        <f>ROUND(VLOOKUP($B128,'[4]3.ข้อมูลงบทดลองปัจจุบัน'!$A$5:$CL$846,86,0),2)</f>
        <v>0</v>
      </c>
      <c r="CJ128" s="104">
        <f>ROUND(VLOOKUP($B128,'[4]3.ข้อมูลงบทดลองปัจจุบัน'!$A$5:$CL$846,87,0),2)</f>
        <v>0</v>
      </c>
      <c r="CK128" s="104">
        <f>ROUND(VLOOKUP($B128,'[4]3.ข้อมูลงบทดลองปัจจุบัน'!$A$5:$CL$846,88,0),2)</f>
        <v>0</v>
      </c>
      <c r="CL128" s="104">
        <f>ROUND(VLOOKUP($B128,'[4]3.ข้อมูลงบทดลองปัจจุบัน'!$A$5:$CL$846,89,0),2)</f>
        <v>0</v>
      </c>
      <c r="CM128" s="104">
        <f>ROUND(VLOOKUP($B128,'[4]3.ข้อมูลงบทดลองปัจจุบัน'!$A$5:$CL$846,90,0),2)</f>
        <v>0</v>
      </c>
      <c r="CO128" s="97"/>
    </row>
    <row r="129" spans="1:94" x14ac:dyDescent="0.7">
      <c r="A129" s="18" t="s">
        <v>497</v>
      </c>
      <c r="B129" s="18" t="s">
        <v>648</v>
      </c>
      <c r="C129" s="19" t="s">
        <v>649</v>
      </c>
      <c r="D129" s="104">
        <f>ROUND(VLOOKUP($B129,'[4]3.ข้อมูลงบทดลองปัจจุบัน'!$A$5:$CL$846,3,0),2)</f>
        <v>0</v>
      </c>
      <c r="E129" s="104">
        <f>ROUND(VLOOKUP($B129,'[4]3.ข้อมูลงบทดลองปัจจุบัน'!$A$5:$CL$846,4,0),2)</f>
        <v>1849300</v>
      </c>
      <c r="F129" s="104">
        <f>ROUND(VLOOKUP($B129,'[4]3.ข้อมูลงบทดลองปัจจุบัน'!$A$5:$CL$846,5,0),2)</f>
        <v>747700</v>
      </c>
      <c r="G129" s="104">
        <f>ROUND(VLOOKUP($B129,'[4]3.ข้อมูลงบทดลองปัจจุบัน'!$A$5:$CL$846,6,0),2)</f>
        <v>2756000</v>
      </c>
      <c r="H129" s="104">
        <f>ROUND(VLOOKUP($B129,'[4]3.ข้อมูลงบทดลองปัจจุบัน'!$A$5:$CL$846,7,0),2)</f>
        <v>1658800</v>
      </c>
      <c r="I129" s="104">
        <f>ROUND(VLOOKUP($B129,'[4]3.ข้อมูลงบทดลองปัจจุบัน'!$A$5:$CL$846,8,0),2)</f>
        <v>4028080</v>
      </c>
      <c r="J129" s="104">
        <f>ROUND(VLOOKUP($B129,'[4]3.ข้อมูลงบทดลองปัจจุบัน'!$A$5:$CL$846,9,0),2)</f>
        <v>1590400</v>
      </c>
      <c r="K129" s="104">
        <f>ROUND(VLOOKUP($B129,'[4]3.ข้อมูลงบทดลองปัจจุบัน'!$A$5:$CL$846,10,0),2)</f>
        <v>4495400</v>
      </c>
      <c r="L129" s="104">
        <f>ROUND(VLOOKUP($B129,'[4]3.ข้อมูลงบทดลองปัจจุบัน'!$A$5:$CL$846,11,0),2)</f>
        <v>2129000</v>
      </c>
      <c r="M129" s="104">
        <f>ROUND(VLOOKUP($B129,'[4]3.ข้อมูลงบทดลองปัจจุบัน'!$A$5:$CL$846,12,0),2)</f>
        <v>2002600</v>
      </c>
      <c r="N129" s="104">
        <f>ROUND(VLOOKUP($B129,'[4]3.ข้อมูลงบทดลองปัจจุบัน'!$A$5:$CL$846,13,0),2)</f>
        <v>5475440</v>
      </c>
      <c r="O129" s="104">
        <f>ROUND(VLOOKUP($B129,'[4]3.ข้อมูลงบทดลองปัจจุบัน'!$A$5:$CL$846,14,0),2)</f>
        <v>1303100</v>
      </c>
      <c r="P129" s="104">
        <f>ROUND(VLOOKUP($B129,'[4]3.ข้อมูลงบทดลองปัจจุบัน'!$A$5:$CL$846,15,0),2)</f>
        <v>12271699</v>
      </c>
      <c r="Q129" s="104">
        <f>ROUND(VLOOKUP($B129,'[4]3.ข้อมูลงบทดลองปัจจุบัน'!$A$5:$CL$846,16,0),2)</f>
        <v>2006300</v>
      </c>
      <c r="R129" s="104">
        <f>ROUND(VLOOKUP($B129,'[4]3.ข้อมูลงบทดลองปัจจุบัน'!$A$5:$CL$846,17,0),2)</f>
        <v>3436100</v>
      </c>
      <c r="S129" s="104">
        <f>ROUND(VLOOKUP($B129,'[4]3.ข้อมูลงบทดลองปัจจุบัน'!$A$5:$CL$846,18,0),2)</f>
        <v>6723438.7000000002</v>
      </c>
      <c r="T129" s="104">
        <f>ROUND(VLOOKUP($B129,'[4]3.ข้อมูลงบทดลองปัจจุบัน'!$A$5:$CL$846,19,0),2)</f>
        <v>2239600</v>
      </c>
      <c r="U129" s="104">
        <f>ROUND(VLOOKUP($B129,'[4]3.ข้อมูลงบทดลองปัจจุบัน'!$A$5:$CL$846,20,0),2)</f>
        <v>3206100</v>
      </c>
      <c r="V129" s="104">
        <f>ROUND(VLOOKUP($B129,'[4]3.ข้อมูลงบทดลองปัจจุบัน'!$A$5:$CL$846,21,0),2)</f>
        <v>2579200</v>
      </c>
      <c r="W129" s="104">
        <f>ROUND(VLOOKUP($B129,'[4]3.ข้อมูลงบทดลองปัจจุบัน'!$A$5:$CL$846,22,0),2)</f>
        <v>2159200</v>
      </c>
      <c r="X129" s="104">
        <f>ROUND(VLOOKUP($B129,'[4]3.ข้อมูลงบทดลองปัจจุบัน'!$A$5:$CL$846,23,0),2)</f>
        <v>0</v>
      </c>
      <c r="Y129" s="104">
        <f>ROUND(VLOOKUP($B129,'[4]3.ข้อมูลงบทดลองปัจจุบัน'!$A$5:$CL$846,24,0),2)</f>
        <v>2154200</v>
      </c>
      <c r="Z129" s="104">
        <f>ROUND(VLOOKUP($B129,'[4]3.ข้อมูลงบทดลองปัจจุบัน'!$A$5:$CL$846,25,0),2)</f>
        <v>2719300</v>
      </c>
      <c r="AA129" s="104">
        <f>ROUND(VLOOKUP($B129,'[4]3.ข้อมูลงบทดลองปัจจุบัน'!$A$5:$CL$846,26,0),2)</f>
        <v>2301750</v>
      </c>
      <c r="AB129" s="104">
        <f>ROUND(VLOOKUP($B129,'[4]3.ข้อมูลงบทดลองปัจจุบัน'!$A$5:$CL$846,27,0),2)</f>
        <v>1995650</v>
      </c>
      <c r="AC129" s="104">
        <f>ROUND(VLOOKUP($B129,'[4]3.ข้อมูลงบทดลองปัจจุบัน'!$A$5:$CL$846,28,0),2)</f>
        <v>1766600</v>
      </c>
      <c r="AD129" s="104">
        <f>ROUND(VLOOKUP($B129,'[4]3.ข้อมูลงบทดลองปัจจุบัน'!$A$5:$CL$846,29,0),2)</f>
        <v>2698400</v>
      </c>
      <c r="AE129" s="104">
        <f>ROUND(VLOOKUP($B129,'[4]3.ข้อมูลงบทดลองปัจจุบัน'!$A$5:$CL$846,30,0),2)</f>
        <v>7651217</v>
      </c>
      <c r="AF129" s="104">
        <f>ROUND(VLOOKUP($B129,'[4]3.ข้อมูลงบทดลองปัจจุบัน'!$A$5:$CL$846,31,0),2)</f>
        <v>1453600</v>
      </c>
      <c r="AG129" s="104">
        <f>ROUND(VLOOKUP($B129,'[4]3.ข้อมูลงบทดลองปัจจุบัน'!$A$5:$CL$846,32,0),2)</f>
        <v>2813200</v>
      </c>
      <c r="AH129" s="104">
        <f>ROUND(VLOOKUP($B129,'[4]3.ข้อมูลงบทดลองปัจจุบัน'!$A$5:$CL$846,33,0),2)</f>
        <v>2723450</v>
      </c>
      <c r="AI129" s="104">
        <f>ROUND(VLOOKUP($B129,'[4]3.ข้อมูลงบทดลองปัจจุบัน'!$A$5:$CL$846,34,0),2)</f>
        <v>7990600</v>
      </c>
      <c r="AJ129" s="104">
        <f>ROUND(VLOOKUP($B129,'[4]3.ข้อมูลงบทดลองปัจจุบัน'!$A$5:$CL$846,35,0),2)</f>
        <v>2877500</v>
      </c>
      <c r="AK129" s="104">
        <f>ROUND(VLOOKUP($B129,'[4]3.ข้อมูลงบทดลองปัจจุบัน'!$A$5:$CL$846,36,0),2)</f>
        <v>1268600</v>
      </c>
      <c r="AL129" s="104">
        <f>ROUND(VLOOKUP($B129,'[4]3.ข้อมูลงบทดลองปัจจุบัน'!$A$5:$CL$846,37,0),2)</f>
        <v>0</v>
      </c>
      <c r="AM129" s="104">
        <f>ROUND(VLOOKUP($B129,'[4]3.ข้อมูลงบทดลองปัจจุบัน'!$A$5:$CL$846,38,0),2)</f>
        <v>1960128</v>
      </c>
      <c r="AN129" s="104">
        <f>ROUND(VLOOKUP($B129,'[4]3.ข้อมูลงบทดลองปัจจุบัน'!$A$5:$CL$846,39,0),2)</f>
        <v>2571612</v>
      </c>
      <c r="AO129" s="104">
        <f>ROUND(VLOOKUP($B129,'[4]3.ข้อมูลงบทดลองปัจจุบัน'!$A$5:$CL$846,40,0),2)</f>
        <v>3860926</v>
      </c>
      <c r="AP129" s="104">
        <f>ROUND(VLOOKUP($B129,'[4]3.ข้อมูลงบทดลองปัจจุบัน'!$A$5:$CL$846,41,0),2)</f>
        <v>6701725</v>
      </c>
      <c r="AQ129" s="104">
        <f>ROUND(VLOOKUP($B129,'[4]3.ข้อมูลงบทดลองปัจจุบัน'!$A$5:$CL$846,42,0),2)</f>
        <v>3106700</v>
      </c>
      <c r="AR129" s="104">
        <f>ROUND(VLOOKUP($B129,'[4]3.ข้อมูลงบทดลองปัจจุบัน'!$A$5:$CL$846,43,0),2)</f>
        <v>2520046</v>
      </c>
      <c r="AS129" s="104">
        <f>ROUND(VLOOKUP($B129,'[4]3.ข้อมูลงบทดลองปัจจุบัน'!$A$5:$CL$846,44,0),2)</f>
        <v>7973517</v>
      </c>
      <c r="AT129" s="104">
        <f>ROUND(VLOOKUP($B129,'[4]3.ข้อมูลงบทดลองปัจจุบัน'!$A$5:$CL$846,45,0),2)</f>
        <v>829624</v>
      </c>
      <c r="AU129" s="104">
        <f>ROUND(VLOOKUP($B129,'[4]3.ข้อมูลงบทดลองปัจจุบัน'!$A$5:$CL$846,46,0),2)</f>
        <v>5040300</v>
      </c>
      <c r="AV129" s="104">
        <f>ROUND(VLOOKUP($B129,'[4]3.ข้อมูลงบทดลองปัจจุบัน'!$A$5:$CL$846,47,0),2)</f>
        <v>4875137</v>
      </c>
      <c r="AW129" s="104">
        <f>ROUND(VLOOKUP($B129,'[4]3.ข้อมูลงบทดลองปัจจุบัน'!$A$5:$CL$846,48,0),2)</f>
        <v>3271917</v>
      </c>
      <c r="AX129" s="104">
        <f>ROUND(VLOOKUP($B129,'[4]3.ข้อมูลงบทดลองปัจจุบัน'!$A$5:$CL$846,49,0),2)</f>
        <v>2159169</v>
      </c>
      <c r="AY129" s="104">
        <f>ROUND(VLOOKUP($B129,'[4]3.ข้อมูลงบทดลองปัจจุบัน'!$A$5:$CL$846,50,0),2)</f>
        <v>4324850</v>
      </c>
      <c r="AZ129" s="104">
        <f>ROUND(VLOOKUP($B129,'[4]3.ข้อมูลงบทดลองปัจจุบัน'!$A$5:$CL$846,51,0),2)</f>
        <v>1688755</v>
      </c>
      <c r="BA129" s="104">
        <f>ROUND(VLOOKUP($B129,'[4]3.ข้อมูลงบทดลองปัจจุบัน'!$A$5:$CL$846,52,0),2)</f>
        <v>1964696</v>
      </c>
      <c r="BB129" s="104">
        <f>ROUND(VLOOKUP($B129,'[4]3.ข้อมูลงบทดลองปัจจุบัน'!$A$5:$CL$846,53,0),2)</f>
        <v>10661136</v>
      </c>
      <c r="BC129" s="104">
        <f>ROUND(VLOOKUP($B129,'[4]3.ข้อมูลงบทดลองปัจจุบัน'!$A$5:$CL$846,54,0),2)</f>
        <v>2367816</v>
      </c>
      <c r="BD129" s="104">
        <f>ROUND(VLOOKUP($B129,'[4]3.ข้อมูลงบทดลองปัจจุบัน'!$A$5:$CL$846,55,0),2)</f>
        <v>0</v>
      </c>
      <c r="BE129" s="104">
        <f>ROUND(VLOOKUP($B129,'[4]3.ข้อมูลงบทดลองปัจจุบัน'!$A$5:$CL$846,56,0),2)</f>
        <v>6752500</v>
      </c>
      <c r="BF129" s="104">
        <f>ROUND(VLOOKUP($B129,'[4]3.ข้อมูลงบทดลองปัจจุบัน'!$A$5:$CL$846,57,0),2)</f>
        <v>2689300</v>
      </c>
      <c r="BG129" s="104">
        <f>ROUND(VLOOKUP($B129,'[4]3.ข้อมูลงบทดลองปัจจุบัน'!$A$5:$CL$846,58,0),2)</f>
        <v>3834800</v>
      </c>
      <c r="BH129" s="104">
        <f>ROUND(VLOOKUP($B129,'[4]3.ข้อมูลงบทดลองปัจจุบัน'!$A$5:$CL$846,59,0),2)</f>
        <v>10724000</v>
      </c>
      <c r="BI129" s="104">
        <f>ROUND(VLOOKUP($B129,'[4]3.ข้อมูลงบทดลองปัจจุบัน'!$A$5:$CL$846,60,0),2)</f>
        <v>2975600</v>
      </c>
      <c r="BJ129" s="104">
        <f>ROUND(VLOOKUP($B129,'[4]3.ข้อมูลงบทดลองปัจจุบัน'!$A$5:$CL$846,61,0),2)</f>
        <v>1900500</v>
      </c>
      <c r="BK129" s="104">
        <f>ROUND(VLOOKUP($B129,'[4]3.ข้อมูลงบทดลองปัจจุบัน'!$A$5:$CL$846,62,0),2)</f>
        <v>190400</v>
      </c>
      <c r="BL129" s="104">
        <f>ROUND(VLOOKUP($B129,'[4]3.ข้อมูลงบทดลองปัจจุบัน'!$A$5:$CL$846,63,0),2)</f>
        <v>247800</v>
      </c>
      <c r="BM129" s="104">
        <f>ROUND(VLOOKUP($B129,'[4]3.ข้อมูลงบทดลองปัจจุบัน'!$A$5:$CL$846,64,0),2)</f>
        <v>0</v>
      </c>
      <c r="BN129" s="104">
        <f>ROUND(VLOOKUP($B129,'[4]3.ข้อมูลงบทดลองปัจจุบัน'!$A$5:$CL$846,65,0),2)</f>
        <v>6713452</v>
      </c>
      <c r="BO129" s="104">
        <f>ROUND(VLOOKUP($B129,'[4]3.ข้อมูลงบทดลองปัจจุบัน'!$A$5:$CL$846,66,0),2)</f>
        <v>4317900</v>
      </c>
      <c r="BP129" s="104">
        <f>ROUND(VLOOKUP($B129,'[4]3.ข้อมูลงบทดลองปัจจุบัน'!$A$5:$CL$846,67,0),2)</f>
        <v>7068400</v>
      </c>
      <c r="BQ129" s="104">
        <f>ROUND(VLOOKUP($B129,'[4]3.ข้อมูลงบทดลองปัจจุบัน'!$A$5:$CL$846,68,0),2)</f>
        <v>6016100</v>
      </c>
      <c r="BR129" s="104">
        <f>ROUND(VLOOKUP($B129,'[4]3.ข้อมูลงบทดลองปัจจุบัน'!$A$5:$CL$846,69,0),2)</f>
        <v>2619362</v>
      </c>
      <c r="BS129" s="104">
        <f>ROUND(VLOOKUP($B129,'[4]3.ข้อมูลงบทดลองปัจจุบัน'!$A$5:$CL$846,70,0),2)</f>
        <v>0</v>
      </c>
      <c r="BT129" s="104">
        <f>ROUND(VLOOKUP($B129,'[4]3.ข้อมูลงบทดลองปัจจุบัน'!$A$5:$CL$846,71,0),2)</f>
        <v>2142147</v>
      </c>
      <c r="BU129" s="104">
        <f>ROUND(VLOOKUP($B129,'[4]3.ข้อมูลงบทดลองปัจจุบัน'!$A$5:$CL$846,72,0),2)</f>
        <v>3204544</v>
      </c>
      <c r="BV129" s="104">
        <f>ROUND(VLOOKUP($B129,'[4]3.ข้อมูลงบทดลองปัจจุบัน'!$A$5:$CL$846,73,0),2)</f>
        <v>7708188</v>
      </c>
      <c r="BW129" s="104">
        <f>ROUND(VLOOKUP($B129,'[4]3.ข้อมูลงบทดลองปัจจุบัน'!$A$5:$CL$846,74,0),2)</f>
        <v>986100</v>
      </c>
      <c r="BX129" s="104">
        <f>ROUND(VLOOKUP($B129,'[4]3.ข้อมูลงบทดลองปัจจุบัน'!$A$5:$CL$846,75,0),2)</f>
        <v>1817123</v>
      </c>
      <c r="BY129" s="104">
        <f>ROUND(VLOOKUP($B129,'[4]3.ข้อมูลงบทดลองปัจจุบัน'!$A$5:$CL$846,76,0),2)</f>
        <v>5283032</v>
      </c>
      <c r="BZ129" s="104">
        <f>ROUND(VLOOKUP($B129,'[4]3.ข้อมูลงบทดลองปัจจุบัน'!$A$5:$CL$846,77,0),2)</f>
        <v>1190082</v>
      </c>
      <c r="CA129" s="104">
        <f>ROUND(VLOOKUP($B129,'[4]3.ข้อมูลงบทดลองปัจจุบัน'!$A$5:$CL$846,78,0),2)</f>
        <v>1909200</v>
      </c>
      <c r="CB129" s="104">
        <f>ROUND(VLOOKUP($B129,'[4]3.ข้อมูลงบทดลองปัจจุบัน'!$A$5:$CL$846,79,0),2)</f>
        <v>1571565</v>
      </c>
      <c r="CC129" s="104">
        <f>ROUND(VLOOKUP($B129,'[4]3.ข้อมูลงบทดลองปัจจุบัน'!$A$5:$CL$846,80,0),2)</f>
        <v>1756940.9</v>
      </c>
      <c r="CD129" s="104">
        <f>ROUND(VLOOKUP($B129,'[4]3.ข้อมูลงบทดลองปัจจุบัน'!$A$5:$CL$846,81,0),2)</f>
        <v>5957164</v>
      </c>
      <c r="CE129" s="104">
        <f>ROUND(VLOOKUP($B129,'[4]3.ข้อมูลงบทดลองปัจจุบัน'!$A$5:$CL$846,82,0),2)</f>
        <v>5363200</v>
      </c>
      <c r="CF129" s="104">
        <f>ROUND(VLOOKUP($B129,'[4]3.ข้อมูลงบทดลองปัจจุบัน'!$A$5:$CL$846,83,0),2)</f>
        <v>4474450</v>
      </c>
      <c r="CG129" s="104">
        <f>ROUND(VLOOKUP($B129,'[4]3.ข้อมูลงบทดลองปัจจุบัน'!$A$5:$CL$846,84,0),2)</f>
        <v>2534760</v>
      </c>
      <c r="CH129" s="104">
        <f>ROUND(VLOOKUP($B129,'[4]3.ข้อมูลงบทดลองปัจจุบัน'!$A$5:$CL$846,85,0),2)</f>
        <v>2382893</v>
      </c>
      <c r="CI129" s="104">
        <f>ROUND(VLOOKUP($B129,'[4]3.ข้อมูลงบทดลองปัจจุบัน'!$A$5:$CL$846,86,0),2)</f>
        <v>1994253</v>
      </c>
      <c r="CJ129" s="104">
        <f>ROUND(VLOOKUP($B129,'[4]3.ข้อมูลงบทดลองปัจจุบัน'!$A$5:$CL$846,87,0),2)</f>
        <v>2639411</v>
      </c>
      <c r="CK129" s="104">
        <f>ROUND(VLOOKUP($B129,'[4]3.ข้อมูลงบทดลองปัจจุบัน'!$A$5:$CL$846,88,0),2)</f>
        <v>8138580</v>
      </c>
      <c r="CL129" s="104">
        <f>ROUND(VLOOKUP($B129,'[4]3.ข้อมูลงบทดลองปัจจุบัน'!$A$5:$CL$846,89,0),2)</f>
        <v>1838344</v>
      </c>
      <c r="CM129" s="104">
        <f>ROUND(VLOOKUP($B129,'[4]3.ข้อมูลงบทดลองปัจจุบัน'!$A$5:$CL$846,90,0),2)</f>
        <v>1300001</v>
      </c>
      <c r="CO129" s="97"/>
    </row>
    <row r="130" spans="1:94" x14ac:dyDescent="0.7">
      <c r="A130" s="18" t="s">
        <v>497</v>
      </c>
      <c r="B130" s="18" t="s">
        <v>650</v>
      </c>
      <c r="C130" s="19" t="s">
        <v>651</v>
      </c>
      <c r="D130" s="104">
        <f>ROUND(VLOOKUP($B130,'[4]3.ข้อมูลงบทดลองปัจจุบัน'!$A$5:$CL$846,3,0),2)</f>
        <v>0</v>
      </c>
      <c r="E130" s="104">
        <f>ROUND(VLOOKUP($B130,'[4]3.ข้อมูลงบทดลองปัจจุบัน'!$A$5:$CL$846,4,0),2)</f>
        <v>366800</v>
      </c>
      <c r="F130" s="104">
        <f>ROUND(VLOOKUP($B130,'[4]3.ข้อมูลงบทดลองปัจจุบัน'!$A$5:$CL$846,5,0),2)</f>
        <v>28000</v>
      </c>
      <c r="G130" s="104">
        <f>ROUND(VLOOKUP($B130,'[4]3.ข้อมูลงบทดลองปัจจุบัน'!$A$5:$CL$846,6,0),2)</f>
        <v>81200</v>
      </c>
      <c r="H130" s="104">
        <f>ROUND(VLOOKUP($B130,'[4]3.ข้อมูลงบทดลองปัจจุบัน'!$A$5:$CL$846,7,0),2)</f>
        <v>427700</v>
      </c>
      <c r="I130" s="104">
        <f>ROUND(VLOOKUP($B130,'[4]3.ข้อมูลงบทดลองปัจจุบัน'!$A$5:$CL$846,8,0),2)</f>
        <v>755620</v>
      </c>
      <c r="J130" s="104">
        <f>ROUND(VLOOKUP($B130,'[4]3.ข้อมูลงบทดลองปัจจุบัน'!$A$5:$CL$846,9,0),2)</f>
        <v>174900</v>
      </c>
      <c r="K130" s="104">
        <f>ROUND(VLOOKUP($B130,'[4]3.ข้อมูลงบทดลองปัจจุบัน'!$A$5:$CL$846,10,0),2)</f>
        <v>0</v>
      </c>
      <c r="L130" s="104">
        <f>ROUND(VLOOKUP($B130,'[4]3.ข้อมูลงบทดลองปัจจุบัน'!$A$5:$CL$846,11,0),2)</f>
        <v>205000</v>
      </c>
      <c r="M130" s="104">
        <f>ROUND(VLOOKUP($B130,'[4]3.ข้อมูลงบทดลองปัจจุบัน'!$A$5:$CL$846,12,0),2)</f>
        <v>196700</v>
      </c>
      <c r="N130" s="104">
        <f>ROUND(VLOOKUP($B130,'[4]3.ข้อมูลงบทดลองปัจจุบัน'!$A$5:$CL$846,13,0),2)</f>
        <v>198000</v>
      </c>
      <c r="O130" s="104">
        <f>ROUND(VLOOKUP($B130,'[4]3.ข้อมูลงบทดลองปัจจุบัน'!$A$5:$CL$846,14,0),2)</f>
        <v>83300</v>
      </c>
      <c r="P130" s="104">
        <f>ROUND(VLOOKUP($B130,'[4]3.ข้อมูลงบทดลองปัจจุบัน'!$A$5:$CL$846,15,0),2)</f>
        <v>277700</v>
      </c>
      <c r="Q130" s="104">
        <f>ROUND(VLOOKUP($B130,'[4]3.ข้อมูลงบทดลองปัจจุบัน'!$A$5:$CL$846,16,0),2)</f>
        <v>0</v>
      </c>
      <c r="R130" s="104">
        <f>ROUND(VLOOKUP($B130,'[4]3.ข้อมูลงบทดลองปัจจุบัน'!$A$5:$CL$846,17,0),2)</f>
        <v>0</v>
      </c>
      <c r="S130" s="104">
        <f>ROUND(VLOOKUP($B130,'[4]3.ข้อมูลงบทดลองปัจจุบัน'!$A$5:$CL$846,18,0),2)</f>
        <v>333073.2</v>
      </c>
      <c r="T130" s="104">
        <f>ROUND(VLOOKUP($B130,'[4]3.ข้อมูลงบทดลองปัจจุบัน'!$A$5:$CL$846,19,0),2)</f>
        <v>151000</v>
      </c>
      <c r="U130" s="104">
        <f>ROUND(VLOOKUP($B130,'[4]3.ข้อมูลงบทดลองปัจจุบัน'!$A$5:$CL$846,20,0),2)</f>
        <v>0</v>
      </c>
      <c r="V130" s="104">
        <f>ROUND(VLOOKUP($B130,'[4]3.ข้อมูลงบทดลองปัจจุบัน'!$A$5:$CL$846,21,0),2)</f>
        <v>0</v>
      </c>
      <c r="W130" s="104">
        <f>ROUND(VLOOKUP($B130,'[4]3.ข้อมูลงบทดลองปัจจุบัน'!$A$5:$CL$846,22,0),2)</f>
        <v>188700</v>
      </c>
      <c r="X130" s="104">
        <f>ROUND(VLOOKUP($B130,'[4]3.ข้อมูลงบทดลองปัจจุบัน'!$A$5:$CL$846,23,0),2)</f>
        <v>0</v>
      </c>
      <c r="Y130" s="104">
        <f>ROUND(VLOOKUP($B130,'[4]3.ข้อมูลงบทดลองปัจจุบัน'!$A$5:$CL$846,24,0),2)</f>
        <v>496900</v>
      </c>
      <c r="Z130" s="104">
        <f>ROUND(VLOOKUP($B130,'[4]3.ข้อมูลงบทดลองปัจจุบัน'!$A$5:$CL$846,25,0),2)</f>
        <v>1425000</v>
      </c>
      <c r="AA130" s="104">
        <f>ROUND(VLOOKUP($B130,'[4]3.ข้อมูลงบทดลองปัจจุบัน'!$A$5:$CL$846,26,0),2)</f>
        <v>1049400</v>
      </c>
      <c r="AB130" s="104">
        <f>ROUND(VLOOKUP($B130,'[4]3.ข้อมูลงบทดลองปัจจุบัน'!$A$5:$CL$846,27,0),2)</f>
        <v>729500</v>
      </c>
      <c r="AC130" s="104">
        <f>ROUND(VLOOKUP($B130,'[4]3.ข้อมูลงบทดลองปัจจุบัน'!$A$5:$CL$846,28,0),2)</f>
        <v>589600</v>
      </c>
      <c r="AD130" s="104">
        <f>ROUND(VLOOKUP($B130,'[4]3.ข้อมูลงบทดลองปัจจุบัน'!$A$5:$CL$846,29,0),2)</f>
        <v>630400</v>
      </c>
      <c r="AE130" s="104">
        <f>ROUND(VLOOKUP($B130,'[4]3.ข้อมูลงบทดลองปัจจุบัน'!$A$5:$CL$846,30,0),2)</f>
        <v>0</v>
      </c>
      <c r="AF130" s="104">
        <f>ROUND(VLOOKUP($B130,'[4]3.ข้อมูลงบทดลองปัจจุบัน'!$A$5:$CL$846,31,0),2)</f>
        <v>605400</v>
      </c>
      <c r="AG130" s="104">
        <f>ROUND(VLOOKUP($B130,'[4]3.ข้อมูลงบทดลองปัจจุบัน'!$A$5:$CL$846,32,0),2)</f>
        <v>784700</v>
      </c>
      <c r="AH130" s="104">
        <f>ROUND(VLOOKUP($B130,'[4]3.ข้อมูลงบทดลองปัจจุบัน'!$A$5:$CL$846,33,0),2)</f>
        <v>960050</v>
      </c>
      <c r="AI130" s="104">
        <f>ROUND(VLOOKUP($B130,'[4]3.ข้อมูลงบทดลองปัจจุบัน'!$A$5:$CL$846,34,0),2)</f>
        <v>211100</v>
      </c>
      <c r="AJ130" s="104">
        <f>ROUND(VLOOKUP($B130,'[4]3.ข้อมูลงบทดลองปัจจุบัน'!$A$5:$CL$846,35,0),2)</f>
        <v>782100</v>
      </c>
      <c r="AK130" s="104">
        <f>ROUND(VLOOKUP($B130,'[4]3.ข้อมูลงบทดลองปัจจุบัน'!$A$5:$CL$846,36,0),2)</f>
        <v>412800</v>
      </c>
      <c r="AL130" s="104">
        <f>ROUND(VLOOKUP($B130,'[4]3.ข้อมูลงบทดลองปัจจุบัน'!$A$5:$CL$846,37,0),2)</f>
        <v>0</v>
      </c>
      <c r="AM130" s="104">
        <f>ROUND(VLOOKUP($B130,'[4]3.ข้อมูลงบทดลองปัจจุบัน'!$A$5:$CL$846,38,0),2)</f>
        <v>854700</v>
      </c>
      <c r="AN130" s="104">
        <f>ROUND(VLOOKUP($B130,'[4]3.ข้อมูลงบทดลองปัจจุบัน'!$A$5:$CL$846,39,0),2)</f>
        <v>271600</v>
      </c>
      <c r="AO130" s="104">
        <f>ROUND(VLOOKUP($B130,'[4]3.ข้อมูลงบทดลองปัจจุบัน'!$A$5:$CL$846,40,0),2)</f>
        <v>0</v>
      </c>
      <c r="AP130" s="104">
        <f>ROUND(VLOOKUP($B130,'[4]3.ข้อมูลงบทดลองปัจจุบัน'!$A$5:$CL$846,41,0),2)</f>
        <v>0</v>
      </c>
      <c r="AQ130" s="104">
        <f>ROUND(VLOOKUP($B130,'[4]3.ข้อมูลงบทดลองปัจจุบัน'!$A$5:$CL$846,42,0),2)</f>
        <v>263302</v>
      </c>
      <c r="AR130" s="104">
        <f>ROUND(VLOOKUP($B130,'[4]3.ข้อมูลงบทดลองปัจจุบัน'!$A$5:$CL$846,43,0),2)</f>
        <v>164800</v>
      </c>
      <c r="AS130" s="104">
        <f>ROUND(VLOOKUP($B130,'[4]3.ข้อมูลงบทดลองปัจจุบัน'!$A$5:$CL$846,44,0),2)</f>
        <v>129600</v>
      </c>
      <c r="AT130" s="104">
        <f>ROUND(VLOOKUP($B130,'[4]3.ข้อมูลงบทดลองปัจจุบัน'!$A$5:$CL$846,45,0),2)</f>
        <v>454700</v>
      </c>
      <c r="AU130" s="104">
        <f>ROUND(VLOOKUP($B130,'[4]3.ข้อมูลงบทดลองปัจจุบัน'!$A$5:$CL$846,46,0),2)</f>
        <v>738600</v>
      </c>
      <c r="AV130" s="104">
        <f>ROUND(VLOOKUP($B130,'[4]3.ข้อมูลงบทดลองปัจจุบัน'!$A$5:$CL$846,47,0),2)</f>
        <v>266900</v>
      </c>
      <c r="AW130" s="104">
        <f>ROUND(VLOOKUP($B130,'[4]3.ข้อมูลงบทดลองปัจจุบัน'!$A$5:$CL$846,48,0),2)</f>
        <v>149700</v>
      </c>
      <c r="AX130" s="104">
        <f>ROUND(VLOOKUP($B130,'[4]3.ข้อมูลงบทดลองปัจจุบัน'!$A$5:$CL$846,49,0),2)</f>
        <v>271500</v>
      </c>
      <c r="AY130" s="104">
        <f>ROUND(VLOOKUP($B130,'[4]3.ข้อมูลงบทดลองปัจจุบัน'!$A$5:$CL$846,50,0),2)</f>
        <v>0</v>
      </c>
      <c r="AZ130" s="104">
        <f>ROUND(VLOOKUP($B130,'[4]3.ข้อมูลงบทดลองปัจจุบัน'!$A$5:$CL$846,51,0),2)</f>
        <v>436800</v>
      </c>
      <c r="BA130" s="104">
        <f>ROUND(VLOOKUP($B130,'[4]3.ข้อมูลงบทดลองปัจจุบัน'!$A$5:$CL$846,52,0),2)</f>
        <v>14300</v>
      </c>
      <c r="BB130" s="104">
        <f>ROUND(VLOOKUP($B130,'[4]3.ข้อมูลงบทดลองปัจจุบัน'!$A$5:$CL$846,53,0),2)</f>
        <v>631400</v>
      </c>
      <c r="BC130" s="104">
        <f>ROUND(VLOOKUP($B130,'[4]3.ข้อมูลงบทดลองปัจจุบัน'!$A$5:$CL$846,54,0),2)</f>
        <v>173100</v>
      </c>
      <c r="BD130" s="104">
        <f>ROUND(VLOOKUP($B130,'[4]3.ข้อมูลงบทดลองปัจจุบัน'!$A$5:$CL$846,55,0),2)</f>
        <v>0</v>
      </c>
      <c r="BE130" s="104">
        <f>ROUND(VLOOKUP($B130,'[4]3.ข้อมูลงบทดลองปัจจุบัน'!$A$5:$CL$846,56,0),2)</f>
        <v>58400</v>
      </c>
      <c r="BF130" s="104">
        <f>ROUND(VLOOKUP($B130,'[4]3.ข้อมูลงบทดลองปัจจุบัน'!$A$5:$CL$846,57,0),2)</f>
        <v>197800</v>
      </c>
      <c r="BG130" s="104">
        <f>ROUND(VLOOKUP($B130,'[4]3.ข้อมูลงบทดลองปัจจุบัน'!$A$5:$CL$846,58,0),2)</f>
        <v>0</v>
      </c>
      <c r="BH130" s="104">
        <f>ROUND(VLOOKUP($B130,'[4]3.ข้อมูลงบทดลองปัจจุบัน'!$A$5:$CL$846,59,0),2)</f>
        <v>0</v>
      </c>
      <c r="BI130" s="104">
        <f>ROUND(VLOOKUP($B130,'[4]3.ข้อมูลงบทดลองปัจจุบัน'!$A$5:$CL$846,60,0),2)</f>
        <v>368500</v>
      </c>
      <c r="BJ130" s="104">
        <f>ROUND(VLOOKUP($B130,'[4]3.ข้อมูลงบทดลองปัจจุบัน'!$A$5:$CL$846,61,0),2)</f>
        <v>0</v>
      </c>
      <c r="BK130" s="104">
        <f>ROUND(VLOOKUP($B130,'[4]3.ข้อมูลงบทดลองปัจจุบัน'!$A$5:$CL$846,62,0),2)</f>
        <v>576000</v>
      </c>
      <c r="BL130" s="104">
        <f>ROUND(VLOOKUP($B130,'[4]3.ข้อมูลงบทดลองปัจจุบัน'!$A$5:$CL$846,63,0),2)</f>
        <v>0</v>
      </c>
      <c r="BM130" s="104">
        <f>ROUND(VLOOKUP($B130,'[4]3.ข้อมูลงบทดลองปัจจุบัน'!$A$5:$CL$846,64,0),2)</f>
        <v>0</v>
      </c>
      <c r="BN130" s="104">
        <f>ROUND(VLOOKUP($B130,'[4]3.ข้อมูลงบทดลองปัจจุบัน'!$A$5:$CL$846,65,0),2)</f>
        <v>190300</v>
      </c>
      <c r="BO130" s="104">
        <f>ROUND(VLOOKUP($B130,'[4]3.ข้อมูลงบทดลองปัจจุบัน'!$A$5:$CL$846,66,0),2)</f>
        <v>358100</v>
      </c>
      <c r="BP130" s="104">
        <f>ROUND(VLOOKUP($B130,'[4]3.ข้อมูลงบทดลองปัจจุบัน'!$A$5:$CL$846,67,0),2)</f>
        <v>492480</v>
      </c>
      <c r="BQ130" s="104">
        <f>ROUND(VLOOKUP($B130,'[4]3.ข้อมูลงบทดลองปัจจุบัน'!$A$5:$CL$846,68,0),2)</f>
        <v>406100</v>
      </c>
      <c r="BR130" s="104">
        <f>ROUND(VLOOKUP($B130,'[4]3.ข้อมูลงบทดลองปัจจุบัน'!$A$5:$CL$846,69,0),2)</f>
        <v>417040</v>
      </c>
      <c r="BS130" s="104">
        <f>ROUND(VLOOKUP($B130,'[4]3.ข้อมูลงบทดลองปัจจุบัน'!$A$5:$CL$846,70,0),2)</f>
        <v>0</v>
      </c>
      <c r="BT130" s="104">
        <f>ROUND(VLOOKUP($B130,'[4]3.ข้อมูลงบทดลองปัจจุบัน'!$A$5:$CL$846,71,0),2)</f>
        <v>860900</v>
      </c>
      <c r="BU130" s="104">
        <f>ROUND(VLOOKUP($B130,'[4]3.ข้อมูลงบทดลองปัจจุบัน'!$A$5:$CL$846,72,0),2)</f>
        <v>0</v>
      </c>
      <c r="BV130" s="104">
        <f>ROUND(VLOOKUP($B130,'[4]3.ข้อมูลงบทดลองปัจจุบัน'!$A$5:$CL$846,73,0),2)</f>
        <v>2125100</v>
      </c>
      <c r="BW130" s="104">
        <f>ROUND(VLOOKUP($B130,'[4]3.ข้อมูลงบทดลองปัจจุบัน'!$A$5:$CL$846,74,0),2)</f>
        <v>233100</v>
      </c>
      <c r="BX130" s="104">
        <f>ROUND(VLOOKUP($B130,'[4]3.ข้อมูลงบทดลองปัจจุบัน'!$A$5:$CL$846,75,0),2)</f>
        <v>834790</v>
      </c>
      <c r="BY130" s="104">
        <f>ROUND(VLOOKUP($B130,'[4]3.ข้อมูลงบทดลองปัจจุบัน'!$A$5:$CL$846,76,0),2)</f>
        <v>1817600</v>
      </c>
      <c r="BZ130" s="104">
        <f>ROUND(VLOOKUP($B130,'[4]3.ข้อมูลงบทดลองปัจจุบัน'!$A$5:$CL$846,77,0),2)</f>
        <v>668000</v>
      </c>
      <c r="CA130" s="104">
        <f>ROUND(VLOOKUP($B130,'[4]3.ข้อมูลงบทดลองปัจจุบัน'!$A$5:$CL$846,78,0),2)</f>
        <v>629900</v>
      </c>
      <c r="CB130" s="104">
        <f>ROUND(VLOOKUP($B130,'[4]3.ข้อมูลงบทดลองปัจจุบัน'!$A$5:$CL$846,79,0),2)</f>
        <v>698600</v>
      </c>
      <c r="CC130" s="104">
        <f>ROUND(VLOOKUP($B130,'[4]3.ข้อมูลงบทดลองปัจจุบัน'!$A$5:$CL$846,80,0),2)</f>
        <v>0</v>
      </c>
      <c r="CD130" s="104">
        <f>ROUND(VLOOKUP($B130,'[4]3.ข้อมูลงบทดลองปัจจุบัน'!$A$5:$CL$846,81,0),2)</f>
        <v>1289800</v>
      </c>
      <c r="CE130" s="104">
        <f>ROUND(VLOOKUP($B130,'[4]3.ข้อมูลงบทดลองปัจจุบัน'!$A$5:$CL$846,82,0),2)</f>
        <v>1148200</v>
      </c>
      <c r="CF130" s="104">
        <f>ROUND(VLOOKUP($B130,'[4]3.ข้อมูลงบทดลองปัจจุบัน'!$A$5:$CL$846,83,0),2)</f>
        <v>1557200</v>
      </c>
      <c r="CG130" s="104">
        <f>ROUND(VLOOKUP($B130,'[4]3.ข้อมูลงบทดลองปัจจุบัน'!$A$5:$CL$846,84,0),2)</f>
        <v>402800</v>
      </c>
      <c r="CH130" s="104">
        <f>ROUND(VLOOKUP($B130,'[4]3.ข้อมูลงบทดลองปัจจุบัน'!$A$5:$CL$846,85,0),2)</f>
        <v>572200</v>
      </c>
      <c r="CI130" s="104">
        <f>ROUND(VLOOKUP($B130,'[4]3.ข้อมูลงบทดลองปัจจุบัน'!$A$5:$CL$846,86,0),2)</f>
        <v>372800</v>
      </c>
      <c r="CJ130" s="104">
        <f>ROUND(VLOOKUP($B130,'[4]3.ข้อมูลงบทดลองปัจจุบัน'!$A$5:$CL$846,87,0),2)</f>
        <v>514200</v>
      </c>
      <c r="CK130" s="104">
        <f>ROUND(VLOOKUP($B130,'[4]3.ข้อมูลงบทดลองปัจจุบัน'!$A$5:$CL$846,88,0),2)</f>
        <v>1827300</v>
      </c>
      <c r="CL130" s="104">
        <f>ROUND(VLOOKUP($B130,'[4]3.ข้อมูลงบทดลองปัจจุบัน'!$A$5:$CL$846,89,0),2)</f>
        <v>290800</v>
      </c>
      <c r="CM130" s="104">
        <f>ROUND(VLOOKUP($B130,'[4]3.ข้อมูลงบทดลองปัจจุบัน'!$A$5:$CL$846,90,0),2)</f>
        <v>379700</v>
      </c>
      <c r="CO130" s="97"/>
    </row>
    <row r="131" spans="1:94" x14ac:dyDescent="0.7">
      <c r="A131" s="18" t="s">
        <v>497</v>
      </c>
      <c r="B131" s="18" t="s">
        <v>652</v>
      </c>
      <c r="C131" s="19" t="s">
        <v>653</v>
      </c>
      <c r="D131" s="104">
        <f>ROUND(VLOOKUP($B131,'[4]3.ข้อมูลงบทดลองปัจจุบัน'!$A$5:$CL$846,3,0),2)</f>
        <v>1816097.5</v>
      </c>
      <c r="E131" s="104">
        <f>ROUND(VLOOKUP($B131,'[4]3.ข้อมูลงบทดลองปัจจุบัน'!$A$5:$CL$846,4,0),2)</f>
        <v>0</v>
      </c>
      <c r="F131" s="104">
        <f>ROUND(VLOOKUP($B131,'[4]3.ข้อมูลงบทดลองปัจจุบัน'!$A$5:$CL$846,5,0),2)</f>
        <v>0</v>
      </c>
      <c r="G131" s="104">
        <f>ROUND(VLOOKUP($B131,'[4]3.ข้อมูลงบทดลองปัจจุบัน'!$A$5:$CL$846,6,0),2)</f>
        <v>0</v>
      </c>
      <c r="H131" s="104">
        <f>ROUND(VLOOKUP($B131,'[4]3.ข้อมูลงบทดลองปัจจุบัน'!$A$5:$CL$846,7,0),2)</f>
        <v>0</v>
      </c>
      <c r="I131" s="104">
        <f>ROUND(VLOOKUP($B131,'[4]3.ข้อมูลงบทดลองปัจจุบัน'!$A$5:$CL$846,8,0),2)</f>
        <v>0</v>
      </c>
      <c r="J131" s="104">
        <f>ROUND(VLOOKUP($B131,'[4]3.ข้อมูลงบทดลองปัจจุบัน'!$A$5:$CL$846,9,0),2)</f>
        <v>0</v>
      </c>
      <c r="K131" s="104">
        <f>ROUND(VLOOKUP($B131,'[4]3.ข้อมูลงบทดลองปัจจุบัน'!$A$5:$CL$846,10,0),2)</f>
        <v>0</v>
      </c>
      <c r="L131" s="104">
        <f>ROUND(VLOOKUP($B131,'[4]3.ข้อมูลงบทดลองปัจจุบัน'!$A$5:$CL$846,11,0),2)</f>
        <v>0</v>
      </c>
      <c r="M131" s="104">
        <f>ROUND(VLOOKUP($B131,'[4]3.ข้อมูลงบทดลองปัจจุบัน'!$A$5:$CL$846,12,0),2)</f>
        <v>0</v>
      </c>
      <c r="N131" s="104">
        <f>ROUND(VLOOKUP($B131,'[4]3.ข้อมูลงบทดลองปัจจุบัน'!$A$5:$CL$846,13,0),2)</f>
        <v>0</v>
      </c>
      <c r="O131" s="104">
        <f>ROUND(VLOOKUP($B131,'[4]3.ข้อมูลงบทดลองปัจจุบัน'!$A$5:$CL$846,14,0),2)</f>
        <v>0</v>
      </c>
      <c r="P131" s="104">
        <f>ROUND(VLOOKUP($B131,'[4]3.ข้อมูลงบทดลองปัจจุบัน'!$A$5:$CL$846,15,0),2)</f>
        <v>0</v>
      </c>
      <c r="Q131" s="104">
        <f>ROUND(VLOOKUP($B131,'[4]3.ข้อมูลงบทดลองปัจจุบัน'!$A$5:$CL$846,16,0),2)</f>
        <v>0</v>
      </c>
      <c r="R131" s="104">
        <f>ROUND(VLOOKUP($B131,'[4]3.ข้อมูลงบทดลองปัจจุบัน'!$A$5:$CL$846,17,0),2)</f>
        <v>0</v>
      </c>
      <c r="S131" s="104">
        <f>ROUND(VLOOKUP($B131,'[4]3.ข้อมูลงบทดลองปัจจุบัน'!$A$5:$CL$846,18,0),2)</f>
        <v>0</v>
      </c>
      <c r="T131" s="104">
        <f>ROUND(VLOOKUP($B131,'[4]3.ข้อมูลงบทดลองปัจจุบัน'!$A$5:$CL$846,19,0),2)</f>
        <v>0</v>
      </c>
      <c r="U131" s="104">
        <f>ROUND(VLOOKUP($B131,'[4]3.ข้อมูลงบทดลองปัจจุบัน'!$A$5:$CL$846,20,0),2)</f>
        <v>0</v>
      </c>
      <c r="V131" s="104">
        <f>ROUND(VLOOKUP($B131,'[4]3.ข้อมูลงบทดลองปัจจุบัน'!$A$5:$CL$846,21,0),2)</f>
        <v>0</v>
      </c>
      <c r="W131" s="104">
        <f>ROUND(VLOOKUP($B131,'[4]3.ข้อมูลงบทดลองปัจจุบัน'!$A$5:$CL$846,22,0),2)</f>
        <v>0</v>
      </c>
      <c r="X131" s="104">
        <f>ROUND(VLOOKUP($B131,'[4]3.ข้อมูลงบทดลองปัจจุบัน'!$A$5:$CL$846,23,0),2)</f>
        <v>2933581</v>
      </c>
      <c r="Y131" s="104">
        <f>ROUND(VLOOKUP($B131,'[4]3.ข้อมูลงบทดลองปัจจุบัน'!$A$5:$CL$846,24,0),2)</f>
        <v>2406687.5</v>
      </c>
      <c r="Z131" s="104">
        <f>ROUND(VLOOKUP($B131,'[4]3.ข้อมูลงบทดลองปัจจุบัน'!$A$5:$CL$846,25,0),2)</f>
        <v>0</v>
      </c>
      <c r="AA131" s="104">
        <f>ROUND(VLOOKUP($B131,'[4]3.ข้อมูลงบทดลองปัจจุบัน'!$A$5:$CL$846,26,0),2)</f>
        <v>0</v>
      </c>
      <c r="AB131" s="104">
        <f>ROUND(VLOOKUP($B131,'[4]3.ข้อมูลงบทดลองปัจจุบัน'!$A$5:$CL$846,27,0),2)</f>
        <v>0</v>
      </c>
      <c r="AC131" s="104">
        <f>ROUND(VLOOKUP($B131,'[4]3.ข้อมูลงบทดลองปัจจุบัน'!$A$5:$CL$846,28,0),2)</f>
        <v>0</v>
      </c>
      <c r="AD131" s="104">
        <f>ROUND(VLOOKUP($B131,'[4]3.ข้อมูลงบทดลองปัจจุบัน'!$A$5:$CL$846,29,0),2)</f>
        <v>0</v>
      </c>
      <c r="AE131" s="104">
        <f>ROUND(VLOOKUP($B131,'[4]3.ข้อมูลงบทดลองปัจจุบัน'!$A$5:$CL$846,30,0),2)</f>
        <v>0</v>
      </c>
      <c r="AF131" s="104">
        <f>ROUND(VLOOKUP($B131,'[4]3.ข้อมูลงบทดลองปัจจุบัน'!$A$5:$CL$846,31,0),2)</f>
        <v>0</v>
      </c>
      <c r="AG131" s="104">
        <f>ROUND(VLOOKUP($B131,'[4]3.ข้อมูลงบทดลองปัจจุบัน'!$A$5:$CL$846,32,0),2)</f>
        <v>0</v>
      </c>
      <c r="AH131" s="104">
        <f>ROUND(VLOOKUP($B131,'[4]3.ข้อมูลงบทดลองปัจจุบัน'!$A$5:$CL$846,33,0),2)</f>
        <v>0</v>
      </c>
      <c r="AI131" s="104">
        <f>ROUND(VLOOKUP($B131,'[4]3.ข้อมูลงบทดลองปัจจุบัน'!$A$5:$CL$846,34,0),2)</f>
        <v>0</v>
      </c>
      <c r="AJ131" s="104">
        <f>ROUND(VLOOKUP($B131,'[4]3.ข้อมูลงบทดลองปัจจุบัน'!$A$5:$CL$846,35,0),2)</f>
        <v>0</v>
      </c>
      <c r="AK131" s="104">
        <f>ROUND(VLOOKUP($B131,'[4]3.ข้อมูลงบทดลองปัจจุบัน'!$A$5:$CL$846,36,0),2)</f>
        <v>0</v>
      </c>
      <c r="AL131" s="104">
        <f>ROUND(VLOOKUP($B131,'[4]3.ข้อมูลงบทดลองปัจจุบัน'!$A$5:$CL$846,37,0),2)</f>
        <v>2841165</v>
      </c>
      <c r="AM131" s="104">
        <f>ROUND(VLOOKUP($B131,'[4]3.ข้อมูลงบทดลองปัจจุบัน'!$A$5:$CL$846,38,0),2)</f>
        <v>0</v>
      </c>
      <c r="AN131" s="104">
        <f>ROUND(VLOOKUP($B131,'[4]3.ข้อมูลงบทดลองปัจจุบัน'!$A$5:$CL$846,39,0),2)</f>
        <v>0</v>
      </c>
      <c r="AO131" s="104">
        <f>ROUND(VLOOKUP($B131,'[4]3.ข้อมูลงบทดลองปัจจุบัน'!$A$5:$CL$846,40,0),2)</f>
        <v>0</v>
      </c>
      <c r="AP131" s="104">
        <f>ROUND(VLOOKUP($B131,'[4]3.ข้อมูลงบทดลองปัจจุบัน'!$A$5:$CL$846,41,0),2)</f>
        <v>0</v>
      </c>
      <c r="AQ131" s="104">
        <f>ROUND(VLOOKUP($B131,'[4]3.ข้อมูลงบทดลองปัจจุบัน'!$A$5:$CL$846,42,0),2)</f>
        <v>0</v>
      </c>
      <c r="AR131" s="104">
        <f>ROUND(VLOOKUP($B131,'[4]3.ข้อมูลงบทดลองปัจจุบัน'!$A$5:$CL$846,43,0),2)</f>
        <v>0</v>
      </c>
      <c r="AS131" s="104">
        <f>ROUND(VLOOKUP($B131,'[4]3.ข้อมูลงบทดลองปัจจุบัน'!$A$5:$CL$846,44,0),2)</f>
        <v>0</v>
      </c>
      <c r="AT131" s="104">
        <f>ROUND(VLOOKUP($B131,'[4]3.ข้อมูลงบทดลองปัจจุบัน'!$A$5:$CL$846,45,0),2)</f>
        <v>0</v>
      </c>
      <c r="AU131" s="104">
        <f>ROUND(VLOOKUP($B131,'[4]3.ข้อมูลงบทดลองปัจจุบัน'!$A$5:$CL$846,46,0),2)</f>
        <v>0</v>
      </c>
      <c r="AV131" s="104">
        <f>ROUND(VLOOKUP($B131,'[4]3.ข้อมูลงบทดลองปัจจุบัน'!$A$5:$CL$846,47,0),2)</f>
        <v>0</v>
      </c>
      <c r="AW131" s="104">
        <f>ROUND(VLOOKUP($B131,'[4]3.ข้อมูลงบทดลองปัจจุบัน'!$A$5:$CL$846,48,0),2)</f>
        <v>0</v>
      </c>
      <c r="AX131" s="104">
        <f>ROUND(VLOOKUP($B131,'[4]3.ข้อมูลงบทดลองปัจจุบัน'!$A$5:$CL$846,49,0),2)</f>
        <v>0</v>
      </c>
      <c r="AY131" s="104">
        <f>ROUND(VLOOKUP($B131,'[4]3.ข้อมูลงบทดลองปัจจุบัน'!$A$5:$CL$846,50,0),2)</f>
        <v>0</v>
      </c>
      <c r="AZ131" s="104">
        <f>ROUND(VLOOKUP($B131,'[4]3.ข้อมูลงบทดลองปัจจุบัน'!$A$5:$CL$846,51,0),2)</f>
        <v>0</v>
      </c>
      <c r="BA131" s="104">
        <f>ROUND(VLOOKUP($B131,'[4]3.ข้อมูลงบทดลองปัจจุบัน'!$A$5:$CL$846,52,0),2)</f>
        <v>0</v>
      </c>
      <c r="BB131" s="104">
        <f>ROUND(VLOOKUP($B131,'[4]3.ข้อมูลงบทดลองปัจจุบัน'!$A$5:$CL$846,53,0),2)</f>
        <v>0</v>
      </c>
      <c r="BC131" s="104">
        <f>ROUND(VLOOKUP($B131,'[4]3.ข้อมูลงบทดลองปัจจุบัน'!$A$5:$CL$846,54,0),2)</f>
        <v>0</v>
      </c>
      <c r="BD131" s="104">
        <f>ROUND(VLOOKUP($B131,'[4]3.ข้อมูลงบทดลองปัจจุบัน'!$A$5:$CL$846,55,0),2)</f>
        <v>0</v>
      </c>
      <c r="BE131" s="104">
        <f>ROUND(VLOOKUP($B131,'[4]3.ข้อมูลงบทดลองปัจจุบัน'!$A$5:$CL$846,56,0),2)</f>
        <v>0</v>
      </c>
      <c r="BF131" s="104">
        <f>ROUND(VLOOKUP($B131,'[4]3.ข้อมูลงบทดลองปัจจุบัน'!$A$5:$CL$846,57,0),2)</f>
        <v>0</v>
      </c>
      <c r="BG131" s="104">
        <f>ROUND(VLOOKUP($B131,'[4]3.ข้อมูลงบทดลองปัจจุบัน'!$A$5:$CL$846,58,0),2)</f>
        <v>0</v>
      </c>
      <c r="BH131" s="104">
        <f>ROUND(VLOOKUP($B131,'[4]3.ข้อมูลงบทดลองปัจจุบัน'!$A$5:$CL$846,59,0),2)</f>
        <v>0</v>
      </c>
      <c r="BI131" s="104">
        <f>ROUND(VLOOKUP($B131,'[4]3.ข้อมูลงบทดลองปัจจุบัน'!$A$5:$CL$846,60,0),2)</f>
        <v>0</v>
      </c>
      <c r="BJ131" s="104">
        <f>ROUND(VLOOKUP($B131,'[4]3.ข้อมูลงบทดลองปัจจุบัน'!$A$5:$CL$846,61,0),2)</f>
        <v>0</v>
      </c>
      <c r="BK131" s="104">
        <f>ROUND(VLOOKUP($B131,'[4]3.ข้อมูลงบทดลองปัจจุบัน'!$A$5:$CL$846,62,0),2)</f>
        <v>0</v>
      </c>
      <c r="BL131" s="104">
        <f>ROUND(VLOOKUP($B131,'[4]3.ข้อมูลงบทดลองปัจจุบัน'!$A$5:$CL$846,63,0),2)</f>
        <v>0</v>
      </c>
      <c r="BM131" s="104">
        <f>ROUND(VLOOKUP($B131,'[4]3.ข้อมูลงบทดลองปัจจุบัน'!$A$5:$CL$846,64,0),2)</f>
        <v>525560</v>
      </c>
      <c r="BN131" s="104">
        <f>ROUND(VLOOKUP($B131,'[4]3.ข้อมูลงบทดลองปัจจุบัน'!$A$5:$CL$846,65,0),2)</f>
        <v>0</v>
      </c>
      <c r="BO131" s="104">
        <f>ROUND(VLOOKUP($B131,'[4]3.ข้อมูลงบทดลองปัจจุบัน'!$A$5:$CL$846,66,0),2)</f>
        <v>0</v>
      </c>
      <c r="BP131" s="104">
        <f>ROUND(VLOOKUP($B131,'[4]3.ข้อมูลงบทดลองปัจจุบัน'!$A$5:$CL$846,67,0),2)</f>
        <v>0</v>
      </c>
      <c r="BQ131" s="104">
        <f>ROUND(VLOOKUP($B131,'[4]3.ข้อมูลงบทดลองปัจจุบัน'!$A$5:$CL$846,68,0),2)</f>
        <v>0</v>
      </c>
      <c r="BR131" s="104">
        <f>ROUND(VLOOKUP($B131,'[4]3.ข้อมูลงบทดลองปัจจุบัน'!$A$5:$CL$846,69,0),2)</f>
        <v>0</v>
      </c>
      <c r="BS131" s="104">
        <f>ROUND(VLOOKUP($B131,'[4]3.ข้อมูลงบทดลองปัจจุบัน'!$A$5:$CL$846,70,0),2)</f>
        <v>7177797</v>
      </c>
      <c r="BT131" s="104">
        <f>ROUND(VLOOKUP($B131,'[4]3.ข้อมูลงบทดลองปัจจุบัน'!$A$5:$CL$846,71,0),2)</f>
        <v>0</v>
      </c>
      <c r="BU131" s="104">
        <f>ROUND(VLOOKUP($B131,'[4]3.ข้อมูลงบทดลองปัจจุบัน'!$A$5:$CL$846,72,0),2)</f>
        <v>0</v>
      </c>
      <c r="BV131" s="104">
        <f>ROUND(VLOOKUP($B131,'[4]3.ข้อมูลงบทดลองปัจจุบัน'!$A$5:$CL$846,73,0),2)</f>
        <v>0</v>
      </c>
      <c r="BW131" s="104">
        <f>ROUND(VLOOKUP($B131,'[4]3.ข้อมูลงบทดลองปัจจุบัน'!$A$5:$CL$846,74,0),2)</f>
        <v>0</v>
      </c>
      <c r="BX131" s="104">
        <f>ROUND(VLOOKUP($B131,'[4]3.ข้อมูลงบทดลองปัจจุบัน'!$A$5:$CL$846,75,0),2)</f>
        <v>0</v>
      </c>
      <c r="BY131" s="104">
        <f>ROUND(VLOOKUP($B131,'[4]3.ข้อมูลงบทดลองปัจจุบัน'!$A$5:$CL$846,76,0),2)</f>
        <v>0</v>
      </c>
      <c r="BZ131" s="104">
        <f>ROUND(VLOOKUP($B131,'[4]3.ข้อมูลงบทดลองปัจจุบัน'!$A$5:$CL$846,77,0),2)</f>
        <v>0</v>
      </c>
      <c r="CA131" s="104">
        <f>ROUND(VLOOKUP($B131,'[4]3.ข้อมูลงบทดลองปัจจุบัน'!$A$5:$CL$846,78,0),2)</f>
        <v>0</v>
      </c>
      <c r="CB131" s="104">
        <f>ROUND(VLOOKUP($B131,'[4]3.ข้อมูลงบทดลองปัจจุบัน'!$A$5:$CL$846,79,0),2)</f>
        <v>0</v>
      </c>
      <c r="CC131" s="104">
        <f>ROUND(VLOOKUP($B131,'[4]3.ข้อมูลงบทดลองปัจจุบัน'!$A$5:$CL$846,80,0),2)</f>
        <v>0</v>
      </c>
      <c r="CD131" s="104">
        <f>ROUND(VLOOKUP($B131,'[4]3.ข้อมูลงบทดลองปัจจุบัน'!$A$5:$CL$846,81,0),2)</f>
        <v>0</v>
      </c>
      <c r="CE131" s="104">
        <f>ROUND(VLOOKUP($B131,'[4]3.ข้อมูลงบทดลองปัจจุบัน'!$A$5:$CL$846,82,0),2)</f>
        <v>0</v>
      </c>
      <c r="CF131" s="104">
        <f>ROUND(VLOOKUP($B131,'[4]3.ข้อมูลงบทดลองปัจจุบัน'!$A$5:$CL$846,83,0),2)</f>
        <v>0</v>
      </c>
      <c r="CG131" s="104">
        <f>ROUND(VLOOKUP($B131,'[4]3.ข้อมูลงบทดลองปัจจุบัน'!$A$5:$CL$846,84,0),2)</f>
        <v>0</v>
      </c>
      <c r="CH131" s="104">
        <f>ROUND(VLOOKUP($B131,'[4]3.ข้อมูลงบทดลองปัจจุบัน'!$A$5:$CL$846,85,0),2)</f>
        <v>0</v>
      </c>
      <c r="CI131" s="104">
        <f>ROUND(VLOOKUP($B131,'[4]3.ข้อมูลงบทดลองปัจจุบัน'!$A$5:$CL$846,86,0),2)</f>
        <v>0</v>
      </c>
      <c r="CJ131" s="104">
        <f>ROUND(VLOOKUP($B131,'[4]3.ข้อมูลงบทดลองปัจจุบัน'!$A$5:$CL$846,87,0),2)</f>
        <v>0</v>
      </c>
      <c r="CK131" s="104">
        <f>ROUND(VLOOKUP($B131,'[4]3.ข้อมูลงบทดลองปัจจุบัน'!$A$5:$CL$846,88,0),2)</f>
        <v>0</v>
      </c>
      <c r="CL131" s="104">
        <f>ROUND(VLOOKUP($B131,'[4]3.ข้อมูลงบทดลองปัจจุบัน'!$A$5:$CL$846,89,0),2)</f>
        <v>0</v>
      </c>
      <c r="CM131" s="104">
        <f>ROUND(VLOOKUP($B131,'[4]3.ข้อมูลงบทดลองปัจจุบัน'!$A$5:$CL$846,90,0),2)</f>
        <v>0</v>
      </c>
      <c r="CO131" s="97"/>
    </row>
    <row r="132" spans="1:94" x14ac:dyDescent="0.7">
      <c r="A132" s="18" t="s">
        <v>497</v>
      </c>
      <c r="B132" s="18" t="s">
        <v>654</v>
      </c>
      <c r="C132" s="19" t="s">
        <v>655</v>
      </c>
      <c r="D132" s="104">
        <f>ROUND(VLOOKUP($B132,'[4]3.ข้อมูลงบทดลองปัจจุบัน'!$A$5:$CL$846,3,0),2)</f>
        <v>0</v>
      </c>
      <c r="E132" s="104">
        <f>ROUND(VLOOKUP($B132,'[4]3.ข้อมูลงบทดลองปัจจุบัน'!$A$5:$CL$846,4,0),2)</f>
        <v>0</v>
      </c>
      <c r="F132" s="104">
        <f>ROUND(VLOOKUP($B132,'[4]3.ข้อมูลงบทดลองปัจจุบัน'!$A$5:$CL$846,5,0),2)</f>
        <v>0</v>
      </c>
      <c r="G132" s="104">
        <f>ROUND(VLOOKUP($B132,'[4]3.ข้อมูลงบทดลองปัจจุบัน'!$A$5:$CL$846,6,0),2)</f>
        <v>0</v>
      </c>
      <c r="H132" s="104">
        <f>ROUND(VLOOKUP($B132,'[4]3.ข้อมูลงบทดลองปัจจุบัน'!$A$5:$CL$846,7,0),2)</f>
        <v>0</v>
      </c>
      <c r="I132" s="104">
        <f>ROUND(VLOOKUP($B132,'[4]3.ข้อมูลงบทดลองปัจจุบัน'!$A$5:$CL$846,8,0),2)</f>
        <v>0</v>
      </c>
      <c r="J132" s="104">
        <f>ROUND(VLOOKUP($B132,'[4]3.ข้อมูลงบทดลองปัจจุบัน'!$A$5:$CL$846,9,0),2)</f>
        <v>0</v>
      </c>
      <c r="K132" s="104">
        <f>ROUND(VLOOKUP($B132,'[4]3.ข้อมูลงบทดลองปัจจุบัน'!$A$5:$CL$846,10,0),2)</f>
        <v>0</v>
      </c>
      <c r="L132" s="104">
        <f>ROUND(VLOOKUP($B132,'[4]3.ข้อมูลงบทดลองปัจจุบัน'!$A$5:$CL$846,11,0),2)</f>
        <v>0</v>
      </c>
      <c r="M132" s="104">
        <f>ROUND(VLOOKUP($B132,'[4]3.ข้อมูลงบทดลองปัจจุบัน'!$A$5:$CL$846,12,0),2)</f>
        <v>0</v>
      </c>
      <c r="N132" s="104">
        <f>ROUND(VLOOKUP($B132,'[4]3.ข้อมูลงบทดลองปัจจุบัน'!$A$5:$CL$846,13,0),2)</f>
        <v>0</v>
      </c>
      <c r="O132" s="104">
        <f>ROUND(VLOOKUP($B132,'[4]3.ข้อมูลงบทดลองปัจจุบัน'!$A$5:$CL$846,14,0),2)</f>
        <v>0</v>
      </c>
      <c r="P132" s="104">
        <f>ROUND(VLOOKUP($B132,'[4]3.ข้อมูลงบทดลองปัจจุบัน'!$A$5:$CL$846,15,0),2)</f>
        <v>0</v>
      </c>
      <c r="Q132" s="104">
        <f>ROUND(VLOOKUP($B132,'[4]3.ข้อมูลงบทดลองปัจจุบัน'!$A$5:$CL$846,16,0),2)</f>
        <v>0</v>
      </c>
      <c r="R132" s="104">
        <f>ROUND(VLOOKUP($B132,'[4]3.ข้อมูลงบทดลองปัจจุบัน'!$A$5:$CL$846,17,0),2)</f>
        <v>0</v>
      </c>
      <c r="S132" s="104">
        <f>ROUND(VLOOKUP($B132,'[4]3.ข้อมูลงบทดลองปัจจุบัน'!$A$5:$CL$846,18,0),2)</f>
        <v>0</v>
      </c>
      <c r="T132" s="104">
        <f>ROUND(VLOOKUP($B132,'[4]3.ข้อมูลงบทดลองปัจจุบัน'!$A$5:$CL$846,19,0),2)</f>
        <v>0</v>
      </c>
      <c r="U132" s="104">
        <f>ROUND(VLOOKUP($B132,'[4]3.ข้อมูลงบทดลองปัจจุบัน'!$A$5:$CL$846,20,0),2)</f>
        <v>0</v>
      </c>
      <c r="V132" s="104">
        <f>ROUND(VLOOKUP($B132,'[4]3.ข้อมูลงบทดลองปัจจุบัน'!$A$5:$CL$846,21,0),2)</f>
        <v>0</v>
      </c>
      <c r="W132" s="104">
        <f>ROUND(VLOOKUP($B132,'[4]3.ข้อมูลงบทดลองปัจจุบัน'!$A$5:$CL$846,22,0),2)</f>
        <v>0</v>
      </c>
      <c r="X132" s="104">
        <f>ROUND(VLOOKUP($B132,'[4]3.ข้อมูลงบทดลองปัจจุบัน'!$A$5:$CL$846,23,0),2)</f>
        <v>0</v>
      </c>
      <c r="Y132" s="104">
        <f>ROUND(VLOOKUP($B132,'[4]3.ข้อมูลงบทดลองปัจจุบัน'!$A$5:$CL$846,24,0),2)</f>
        <v>0</v>
      </c>
      <c r="Z132" s="104">
        <f>ROUND(VLOOKUP($B132,'[4]3.ข้อมูลงบทดลองปัจจุบัน'!$A$5:$CL$846,25,0),2)</f>
        <v>0</v>
      </c>
      <c r="AA132" s="104">
        <f>ROUND(VLOOKUP($B132,'[4]3.ข้อมูลงบทดลองปัจจุบัน'!$A$5:$CL$846,26,0),2)</f>
        <v>0</v>
      </c>
      <c r="AB132" s="104">
        <f>ROUND(VLOOKUP($B132,'[4]3.ข้อมูลงบทดลองปัจจุบัน'!$A$5:$CL$846,27,0),2)</f>
        <v>0</v>
      </c>
      <c r="AC132" s="104">
        <f>ROUND(VLOOKUP($B132,'[4]3.ข้อมูลงบทดลองปัจจุบัน'!$A$5:$CL$846,28,0),2)</f>
        <v>0</v>
      </c>
      <c r="AD132" s="104">
        <f>ROUND(VLOOKUP($B132,'[4]3.ข้อมูลงบทดลองปัจจุบัน'!$A$5:$CL$846,29,0),2)</f>
        <v>0</v>
      </c>
      <c r="AE132" s="104">
        <f>ROUND(VLOOKUP($B132,'[4]3.ข้อมูลงบทดลองปัจจุบัน'!$A$5:$CL$846,30,0),2)</f>
        <v>0</v>
      </c>
      <c r="AF132" s="104">
        <f>ROUND(VLOOKUP($B132,'[4]3.ข้อมูลงบทดลองปัจจุบัน'!$A$5:$CL$846,31,0),2)</f>
        <v>0</v>
      </c>
      <c r="AG132" s="104">
        <f>ROUND(VLOOKUP($B132,'[4]3.ข้อมูลงบทดลองปัจจุบัน'!$A$5:$CL$846,32,0),2)</f>
        <v>0</v>
      </c>
      <c r="AH132" s="104">
        <f>ROUND(VLOOKUP($B132,'[4]3.ข้อมูลงบทดลองปัจจุบัน'!$A$5:$CL$846,33,0),2)</f>
        <v>0</v>
      </c>
      <c r="AI132" s="104">
        <f>ROUND(VLOOKUP($B132,'[4]3.ข้อมูลงบทดลองปัจจุบัน'!$A$5:$CL$846,34,0),2)</f>
        <v>0</v>
      </c>
      <c r="AJ132" s="104">
        <f>ROUND(VLOOKUP($B132,'[4]3.ข้อมูลงบทดลองปัจจุบัน'!$A$5:$CL$846,35,0),2)</f>
        <v>0</v>
      </c>
      <c r="AK132" s="104">
        <f>ROUND(VLOOKUP($B132,'[4]3.ข้อมูลงบทดลองปัจจุบัน'!$A$5:$CL$846,36,0),2)</f>
        <v>0</v>
      </c>
      <c r="AL132" s="104">
        <f>ROUND(VLOOKUP($B132,'[4]3.ข้อมูลงบทดลองปัจจุบัน'!$A$5:$CL$846,37,0),2)</f>
        <v>0</v>
      </c>
      <c r="AM132" s="104">
        <f>ROUND(VLOOKUP($B132,'[4]3.ข้อมูลงบทดลองปัจจุบัน'!$A$5:$CL$846,38,0),2)</f>
        <v>0</v>
      </c>
      <c r="AN132" s="104">
        <f>ROUND(VLOOKUP($B132,'[4]3.ข้อมูลงบทดลองปัจจุบัน'!$A$5:$CL$846,39,0),2)</f>
        <v>0</v>
      </c>
      <c r="AO132" s="104">
        <f>ROUND(VLOOKUP($B132,'[4]3.ข้อมูลงบทดลองปัจจุบัน'!$A$5:$CL$846,40,0),2)</f>
        <v>0</v>
      </c>
      <c r="AP132" s="104">
        <f>ROUND(VLOOKUP($B132,'[4]3.ข้อมูลงบทดลองปัจจุบัน'!$A$5:$CL$846,41,0),2)</f>
        <v>0</v>
      </c>
      <c r="AQ132" s="104">
        <f>ROUND(VLOOKUP($B132,'[4]3.ข้อมูลงบทดลองปัจจุบัน'!$A$5:$CL$846,42,0),2)</f>
        <v>0</v>
      </c>
      <c r="AR132" s="104">
        <f>ROUND(VLOOKUP($B132,'[4]3.ข้อมูลงบทดลองปัจจุบัน'!$A$5:$CL$846,43,0),2)</f>
        <v>0</v>
      </c>
      <c r="AS132" s="104">
        <f>ROUND(VLOOKUP($B132,'[4]3.ข้อมูลงบทดลองปัจจุบัน'!$A$5:$CL$846,44,0),2)</f>
        <v>0</v>
      </c>
      <c r="AT132" s="104">
        <f>ROUND(VLOOKUP($B132,'[4]3.ข้อมูลงบทดลองปัจจุบัน'!$A$5:$CL$846,45,0),2)</f>
        <v>0</v>
      </c>
      <c r="AU132" s="104">
        <f>ROUND(VLOOKUP($B132,'[4]3.ข้อมูลงบทดลองปัจจุบัน'!$A$5:$CL$846,46,0),2)</f>
        <v>0</v>
      </c>
      <c r="AV132" s="104">
        <f>ROUND(VLOOKUP($B132,'[4]3.ข้อมูลงบทดลองปัจจุบัน'!$A$5:$CL$846,47,0),2)</f>
        <v>0</v>
      </c>
      <c r="AW132" s="104">
        <f>ROUND(VLOOKUP($B132,'[4]3.ข้อมูลงบทดลองปัจจุบัน'!$A$5:$CL$846,48,0),2)</f>
        <v>0</v>
      </c>
      <c r="AX132" s="104">
        <f>ROUND(VLOOKUP($B132,'[4]3.ข้อมูลงบทดลองปัจจุบัน'!$A$5:$CL$846,49,0),2)</f>
        <v>0</v>
      </c>
      <c r="AY132" s="104">
        <f>ROUND(VLOOKUP($B132,'[4]3.ข้อมูลงบทดลองปัจจุบัน'!$A$5:$CL$846,50,0),2)</f>
        <v>0</v>
      </c>
      <c r="AZ132" s="104">
        <f>ROUND(VLOOKUP($B132,'[4]3.ข้อมูลงบทดลองปัจจุบัน'!$A$5:$CL$846,51,0),2)</f>
        <v>0</v>
      </c>
      <c r="BA132" s="104">
        <f>ROUND(VLOOKUP($B132,'[4]3.ข้อมูลงบทดลองปัจจุบัน'!$A$5:$CL$846,52,0),2)</f>
        <v>0</v>
      </c>
      <c r="BB132" s="104">
        <f>ROUND(VLOOKUP($B132,'[4]3.ข้อมูลงบทดลองปัจจุบัน'!$A$5:$CL$846,53,0),2)</f>
        <v>0</v>
      </c>
      <c r="BC132" s="104">
        <f>ROUND(VLOOKUP($B132,'[4]3.ข้อมูลงบทดลองปัจจุบัน'!$A$5:$CL$846,54,0),2)</f>
        <v>0</v>
      </c>
      <c r="BD132" s="104">
        <f>ROUND(VLOOKUP($B132,'[4]3.ข้อมูลงบทดลองปัจจุบัน'!$A$5:$CL$846,55,0),2)</f>
        <v>2584441.8199999998</v>
      </c>
      <c r="BE132" s="104">
        <f>ROUND(VLOOKUP($B132,'[4]3.ข้อมูลงบทดลองปัจจุบัน'!$A$5:$CL$846,56,0),2)</f>
        <v>0</v>
      </c>
      <c r="BF132" s="104">
        <f>ROUND(VLOOKUP($B132,'[4]3.ข้อมูลงบทดลองปัจจุบัน'!$A$5:$CL$846,57,0),2)</f>
        <v>0</v>
      </c>
      <c r="BG132" s="104">
        <f>ROUND(VLOOKUP($B132,'[4]3.ข้อมูลงบทดลองปัจจุบัน'!$A$5:$CL$846,58,0),2)</f>
        <v>0</v>
      </c>
      <c r="BH132" s="104">
        <f>ROUND(VLOOKUP($B132,'[4]3.ข้อมูลงบทดลองปัจจุบัน'!$A$5:$CL$846,59,0),2)</f>
        <v>0</v>
      </c>
      <c r="BI132" s="104">
        <f>ROUND(VLOOKUP($B132,'[4]3.ข้อมูลงบทดลองปัจจุบัน'!$A$5:$CL$846,60,0),2)</f>
        <v>0</v>
      </c>
      <c r="BJ132" s="104">
        <f>ROUND(VLOOKUP($B132,'[4]3.ข้อมูลงบทดลองปัจจุบัน'!$A$5:$CL$846,61,0),2)</f>
        <v>0</v>
      </c>
      <c r="BK132" s="104">
        <f>ROUND(VLOOKUP($B132,'[4]3.ข้อมูลงบทดลองปัจจุบัน'!$A$5:$CL$846,62,0),2)</f>
        <v>0</v>
      </c>
      <c r="BL132" s="104">
        <f>ROUND(VLOOKUP($B132,'[4]3.ข้อมูลงบทดลองปัจจุบัน'!$A$5:$CL$846,63,0),2)</f>
        <v>0</v>
      </c>
      <c r="BM132" s="104">
        <f>ROUND(VLOOKUP($B132,'[4]3.ข้อมูลงบทดลองปัจจุบัน'!$A$5:$CL$846,64,0),2)</f>
        <v>0</v>
      </c>
      <c r="BN132" s="104">
        <f>ROUND(VLOOKUP($B132,'[4]3.ข้อมูลงบทดลองปัจจุบัน'!$A$5:$CL$846,65,0),2)</f>
        <v>0</v>
      </c>
      <c r="BO132" s="104">
        <f>ROUND(VLOOKUP($B132,'[4]3.ข้อมูลงบทดลองปัจจุบัน'!$A$5:$CL$846,66,0),2)</f>
        <v>0</v>
      </c>
      <c r="BP132" s="104">
        <f>ROUND(VLOOKUP($B132,'[4]3.ข้อมูลงบทดลองปัจจุบัน'!$A$5:$CL$846,67,0),2)</f>
        <v>0</v>
      </c>
      <c r="BQ132" s="104">
        <f>ROUND(VLOOKUP($B132,'[4]3.ข้อมูลงบทดลองปัจจุบัน'!$A$5:$CL$846,68,0),2)</f>
        <v>0</v>
      </c>
      <c r="BR132" s="104">
        <f>ROUND(VLOOKUP($B132,'[4]3.ข้อมูลงบทดลองปัจจุบัน'!$A$5:$CL$846,69,0),2)</f>
        <v>0</v>
      </c>
      <c r="BS132" s="104">
        <f>ROUND(VLOOKUP($B132,'[4]3.ข้อมูลงบทดลองปัจจุบัน'!$A$5:$CL$846,70,0),2)</f>
        <v>0</v>
      </c>
      <c r="BT132" s="104">
        <f>ROUND(VLOOKUP($B132,'[4]3.ข้อมูลงบทดลองปัจจุบัน'!$A$5:$CL$846,71,0),2)</f>
        <v>0</v>
      </c>
      <c r="BU132" s="104">
        <f>ROUND(VLOOKUP($B132,'[4]3.ข้อมูลงบทดลองปัจจุบัน'!$A$5:$CL$846,72,0),2)</f>
        <v>0</v>
      </c>
      <c r="BV132" s="104">
        <f>ROUND(VLOOKUP($B132,'[4]3.ข้อมูลงบทดลองปัจจุบัน'!$A$5:$CL$846,73,0),2)</f>
        <v>0</v>
      </c>
      <c r="BW132" s="104">
        <f>ROUND(VLOOKUP($B132,'[4]3.ข้อมูลงบทดลองปัจจุบัน'!$A$5:$CL$846,74,0),2)</f>
        <v>0</v>
      </c>
      <c r="BX132" s="104">
        <f>ROUND(VLOOKUP($B132,'[4]3.ข้อมูลงบทดลองปัจจุบัน'!$A$5:$CL$846,75,0),2)</f>
        <v>0</v>
      </c>
      <c r="BY132" s="104">
        <f>ROUND(VLOOKUP($B132,'[4]3.ข้อมูลงบทดลองปัจจุบัน'!$A$5:$CL$846,76,0),2)</f>
        <v>0</v>
      </c>
      <c r="BZ132" s="104">
        <f>ROUND(VLOOKUP($B132,'[4]3.ข้อมูลงบทดลองปัจจุบัน'!$A$5:$CL$846,77,0),2)</f>
        <v>0</v>
      </c>
      <c r="CA132" s="104">
        <f>ROUND(VLOOKUP($B132,'[4]3.ข้อมูลงบทดลองปัจจุบัน'!$A$5:$CL$846,78,0),2)</f>
        <v>0</v>
      </c>
      <c r="CB132" s="104">
        <f>ROUND(VLOOKUP($B132,'[4]3.ข้อมูลงบทดลองปัจจุบัน'!$A$5:$CL$846,79,0),2)</f>
        <v>0</v>
      </c>
      <c r="CC132" s="104">
        <f>ROUND(VLOOKUP($B132,'[4]3.ข้อมูลงบทดลองปัจจุบัน'!$A$5:$CL$846,80,0),2)</f>
        <v>0</v>
      </c>
      <c r="CD132" s="104">
        <f>ROUND(VLOOKUP($B132,'[4]3.ข้อมูลงบทดลองปัจจุบัน'!$A$5:$CL$846,81,0),2)</f>
        <v>0</v>
      </c>
      <c r="CE132" s="104">
        <f>ROUND(VLOOKUP($B132,'[4]3.ข้อมูลงบทดลองปัจจุบัน'!$A$5:$CL$846,82,0),2)</f>
        <v>0</v>
      </c>
      <c r="CF132" s="104">
        <f>ROUND(VLOOKUP($B132,'[4]3.ข้อมูลงบทดลองปัจจุบัน'!$A$5:$CL$846,83,0),2)</f>
        <v>0</v>
      </c>
      <c r="CG132" s="104">
        <f>ROUND(VLOOKUP($B132,'[4]3.ข้อมูลงบทดลองปัจจุบัน'!$A$5:$CL$846,84,0),2)</f>
        <v>0</v>
      </c>
      <c r="CH132" s="104">
        <f>ROUND(VLOOKUP($B132,'[4]3.ข้อมูลงบทดลองปัจจุบัน'!$A$5:$CL$846,85,0),2)</f>
        <v>0</v>
      </c>
      <c r="CI132" s="104">
        <f>ROUND(VLOOKUP($B132,'[4]3.ข้อมูลงบทดลองปัจจุบัน'!$A$5:$CL$846,86,0),2)</f>
        <v>0</v>
      </c>
      <c r="CJ132" s="104">
        <f>ROUND(VLOOKUP($B132,'[4]3.ข้อมูลงบทดลองปัจจุบัน'!$A$5:$CL$846,87,0),2)</f>
        <v>0</v>
      </c>
      <c r="CK132" s="104">
        <f>ROUND(VLOOKUP($B132,'[4]3.ข้อมูลงบทดลองปัจจุบัน'!$A$5:$CL$846,88,0),2)</f>
        <v>0</v>
      </c>
      <c r="CL132" s="104">
        <f>ROUND(VLOOKUP($B132,'[4]3.ข้อมูลงบทดลองปัจจุบัน'!$A$5:$CL$846,89,0),2)</f>
        <v>0</v>
      </c>
      <c r="CM132" s="104">
        <f>ROUND(VLOOKUP($B132,'[4]3.ข้อมูลงบทดลองปัจจุบัน'!$A$5:$CL$846,90,0),2)</f>
        <v>0</v>
      </c>
      <c r="CO132" s="97"/>
    </row>
    <row r="133" spans="1:94" x14ac:dyDescent="0.7">
      <c r="A133" s="18" t="s">
        <v>497</v>
      </c>
      <c r="B133" s="18" t="s">
        <v>656</v>
      </c>
      <c r="C133" s="19" t="s">
        <v>657</v>
      </c>
      <c r="D133" s="104">
        <f>ROUND(VLOOKUP($B133,'[4]3.ข้อมูลงบทดลองปัจจุบัน'!$A$5:$CL$846,3,0),2)</f>
        <v>15811457.65</v>
      </c>
      <c r="E133" s="104">
        <f>ROUND(VLOOKUP($B133,'[4]3.ข้อมูลงบทดลองปัจจุบัน'!$A$5:$CL$846,4,0),2)</f>
        <v>0</v>
      </c>
      <c r="F133" s="104">
        <f>ROUND(VLOOKUP($B133,'[4]3.ข้อมูลงบทดลองปัจจุบัน'!$A$5:$CL$846,5,0),2)</f>
        <v>0</v>
      </c>
      <c r="G133" s="104">
        <f>ROUND(VLOOKUP($B133,'[4]3.ข้อมูลงบทดลองปัจจุบัน'!$A$5:$CL$846,6,0),2)</f>
        <v>0</v>
      </c>
      <c r="H133" s="104">
        <f>ROUND(VLOOKUP($B133,'[4]3.ข้อมูลงบทดลองปัจจุบัน'!$A$5:$CL$846,7,0),2)</f>
        <v>3612460</v>
      </c>
      <c r="I133" s="104">
        <f>ROUND(VLOOKUP($B133,'[4]3.ข้อมูลงบทดลองปัจจุบัน'!$A$5:$CL$846,8,0),2)</f>
        <v>10000</v>
      </c>
      <c r="J133" s="104">
        <f>ROUND(VLOOKUP($B133,'[4]3.ข้อมูลงบทดลองปัจจุบัน'!$A$5:$CL$846,9,0),2)</f>
        <v>0</v>
      </c>
      <c r="K133" s="104">
        <f>ROUND(VLOOKUP($B133,'[4]3.ข้อมูลงบทดลองปัจจุบัน'!$A$5:$CL$846,10,0),2)</f>
        <v>0</v>
      </c>
      <c r="L133" s="104">
        <f>ROUND(VLOOKUP($B133,'[4]3.ข้อมูลงบทดลองปัจจุบัน'!$A$5:$CL$846,11,0),2)</f>
        <v>0</v>
      </c>
      <c r="M133" s="104">
        <f>ROUND(VLOOKUP($B133,'[4]3.ข้อมูลงบทดลองปัจจุบัน'!$A$5:$CL$846,12,0),2)</f>
        <v>0</v>
      </c>
      <c r="N133" s="104">
        <f>ROUND(VLOOKUP($B133,'[4]3.ข้อมูลงบทดลองปัจจุบัน'!$A$5:$CL$846,13,0),2)</f>
        <v>0</v>
      </c>
      <c r="O133" s="104">
        <f>ROUND(VLOOKUP($B133,'[4]3.ข้อมูลงบทดลองปัจจุบัน'!$A$5:$CL$846,14,0),2)</f>
        <v>0</v>
      </c>
      <c r="P133" s="104">
        <f>ROUND(VLOOKUP($B133,'[4]3.ข้อมูลงบทดลองปัจจุบัน'!$A$5:$CL$846,15,0),2)</f>
        <v>137584.89000000001</v>
      </c>
      <c r="Q133" s="104">
        <f>ROUND(VLOOKUP($B133,'[4]3.ข้อมูลงบทดลองปัจจุบัน'!$A$5:$CL$846,16,0),2)</f>
        <v>0</v>
      </c>
      <c r="R133" s="104">
        <f>ROUND(VLOOKUP($B133,'[4]3.ข้อมูลงบทดลองปัจจุบัน'!$A$5:$CL$846,17,0),2)</f>
        <v>75800</v>
      </c>
      <c r="S133" s="104">
        <f>ROUND(VLOOKUP($B133,'[4]3.ข้อมูลงบทดลองปัจจุบัน'!$A$5:$CL$846,18,0),2)</f>
        <v>0</v>
      </c>
      <c r="T133" s="104">
        <f>ROUND(VLOOKUP($B133,'[4]3.ข้อมูลงบทดลองปัจจุบัน'!$A$5:$CL$846,19,0),2)</f>
        <v>0</v>
      </c>
      <c r="U133" s="104">
        <f>ROUND(VLOOKUP($B133,'[4]3.ข้อมูลงบทดลองปัจจุบัน'!$A$5:$CL$846,20,0),2)</f>
        <v>0</v>
      </c>
      <c r="V133" s="104">
        <f>ROUND(VLOOKUP($B133,'[4]3.ข้อมูลงบทดลองปัจจุบัน'!$A$5:$CL$846,21,0),2)</f>
        <v>0</v>
      </c>
      <c r="W133" s="104">
        <f>ROUND(VLOOKUP($B133,'[4]3.ข้อมูลงบทดลองปัจจุบัน'!$A$5:$CL$846,22,0),2)</f>
        <v>0</v>
      </c>
      <c r="X133" s="104">
        <f>ROUND(VLOOKUP($B133,'[4]3.ข้อมูลงบทดลองปัจจุบัน'!$A$5:$CL$846,23,0),2)</f>
        <v>19432165.359999999</v>
      </c>
      <c r="Y133" s="104">
        <f>ROUND(VLOOKUP($B133,'[4]3.ข้อมูลงบทดลองปัจจุบัน'!$A$5:$CL$846,24,0),2)</f>
        <v>0</v>
      </c>
      <c r="Z133" s="104">
        <f>ROUND(VLOOKUP($B133,'[4]3.ข้อมูลงบทดลองปัจจุบัน'!$A$5:$CL$846,25,0),2)</f>
        <v>0</v>
      </c>
      <c r="AA133" s="104">
        <f>ROUND(VLOOKUP($B133,'[4]3.ข้อมูลงบทดลองปัจจุบัน'!$A$5:$CL$846,26,0),2)</f>
        <v>0</v>
      </c>
      <c r="AB133" s="104">
        <f>ROUND(VLOOKUP($B133,'[4]3.ข้อมูลงบทดลองปัจจุบัน'!$A$5:$CL$846,27,0),2)</f>
        <v>0</v>
      </c>
      <c r="AC133" s="104">
        <f>ROUND(VLOOKUP($B133,'[4]3.ข้อมูลงบทดลองปัจจุบัน'!$A$5:$CL$846,28,0),2)</f>
        <v>0</v>
      </c>
      <c r="AD133" s="104">
        <f>ROUND(VLOOKUP($B133,'[4]3.ข้อมูลงบทดลองปัจจุบัน'!$A$5:$CL$846,29,0),2)</f>
        <v>0</v>
      </c>
      <c r="AE133" s="104">
        <f>ROUND(VLOOKUP($B133,'[4]3.ข้อมูลงบทดลองปัจจุบัน'!$A$5:$CL$846,30,0),2)</f>
        <v>0</v>
      </c>
      <c r="AF133" s="104">
        <f>ROUND(VLOOKUP($B133,'[4]3.ข้อมูลงบทดลองปัจจุบัน'!$A$5:$CL$846,31,0),2)</f>
        <v>0</v>
      </c>
      <c r="AG133" s="104">
        <f>ROUND(VLOOKUP($B133,'[4]3.ข้อมูลงบทดลองปัจจุบัน'!$A$5:$CL$846,32,0),2)</f>
        <v>0</v>
      </c>
      <c r="AH133" s="104">
        <f>ROUND(VLOOKUP($B133,'[4]3.ข้อมูลงบทดลองปัจจุบัน'!$A$5:$CL$846,33,0),2)</f>
        <v>0</v>
      </c>
      <c r="AI133" s="104">
        <f>ROUND(VLOOKUP($B133,'[4]3.ข้อมูลงบทดลองปัจจุบัน'!$A$5:$CL$846,34,0),2)</f>
        <v>0</v>
      </c>
      <c r="AJ133" s="104">
        <f>ROUND(VLOOKUP($B133,'[4]3.ข้อมูลงบทดลองปัจจุบัน'!$A$5:$CL$846,35,0),2)</f>
        <v>0</v>
      </c>
      <c r="AK133" s="104">
        <f>ROUND(VLOOKUP($B133,'[4]3.ข้อมูลงบทดลองปัจจุบัน'!$A$5:$CL$846,36,0),2)</f>
        <v>0</v>
      </c>
      <c r="AL133" s="104">
        <f>ROUND(VLOOKUP($B133,'[4]3.ข้อมูลงบทดลองปัจจุบัน'!$A$5:$CL$846,37,0),2)</f>
        <v>20836237</v>
      </c>
      <c r="AM133" s="104">
        <f>ROUND(VLOOKUP($B133,'[4]3.ข้อมูลงบทดลองปัจจุบัน'!$A$5:$CL$846,38,0),2)</f>
        <v>0</v>
      </c>
      <c r="AN133" s="104">
        <f>ROUND(VLOOKUP($B133,'[4]3.ข้อมูลงบทดลองปัจจุบัน'!$A$5:$CL$846,39,0),2)</f>
        <v>0</v>
      </c>
      <c r="AO133" s="104">
        <f>ROUND(VLOOKUP($B133,'[4]3.ข้อมูลงบทดลองปัจจุบัน'!$A$5:$CL$846,40,0),2)</f>
        <v>0</v>
      </c>
      <c r="AP133" s="104">
        <f>ROUND(VLOOKUP($B133,'[4]3.ข้อมูลงบทดลองปัจจุบัน'!$A$5:$CL$846,41,0),2)</f>
        <v>0</v>
      </c>
      <c r="AQ133" s="104">
        <f>ROUND(VLOOKUP($B133,'[4]3.ข้อมูลงบทดลองปัจจุบัน'!$A$5:$CL$846,42,0),2)</f>
        <v>0</v>
      </c>
      <c r="AR133" s="104">
        <f>ROUND(VLOOKUP($B133,'[4]3.ข้อมูลงบทดลองปัจจุบัน'!$A$5:$CL$846,43,0),2)</f>
        <v>0</v>
      </c>
      <c r="AS133" s="104">
        <f>ROUND(VLOOKUP($B133,'[4]3.ข้อมูลงบทดลองปัจจุบัน'!$A$5:$CL$846,44,0),2)</f>
        <v>0</v>
      </c>
      <c r="AT133" s="104">
        <f>ROUND(VLOOKUP($B133,'[4]3.ข้อมูลงบทดลองปัจจุบัน'!$A$5:$CL$846,45,0),2)</f>
        <v>280975</v>
      </c>
      <c r="AU133" s="104">
        <f>ROUND(VLOOKUP($B133,'[4]3.ข้อมูลงบทดลองปัจจุบัน'!$A$5:$CL$846,46,0),2)</f>
        <v>0</v>
      </c>
      <c r="AV133" s="104">
        <f>ROUND(VLOOKUP($B133,'[4]3.ข้อมูลงบทดลองปัจจุบัน'!$A$5:$CL$846,47,0),2)</f>
        <v>12500</v>
      </c>
      <c r="AW133" s="104">
        <f>ROUND(VLOOKUP($B133,'[4]3.ข้อมูลงบทดลองปัจจุบัน'!$A$5:$CL$846,48,0),2)</f>
        <v>0</v>
      </c>
      <c r="AX133" s="104">
        <f>ROUND(VLOOKUP($B133,'[4]3.ข้อมูลงบทดลองปัจจุบัน'!$A$5:$CL$846,49,0),2)</f>
        <v>0</v>
      </c>
      <c r="AY133" s="104">
        <f>ROUND(VLOOKUP($B133,'[4]3.ข้อมูลงบทดลองปัจจุบัน'!$A$5:$CL$846,50,0),2)</f>
        <v>0</v>
      </c>
      <c r="AZ133" s="104">
        <f>ROUND(VLOOKUP($B133,'[4]3.ข้อมูลงบทดลองปัจจุบัน'!$A$5:$CL$846,51,0),2)</f>
        <v>0</v>
      </c>
      <c r="BA133" s="104">
        <f>ROUND(VLOOKUP($B133,'[4]3.ข้อมูลงบทดลองปัจจุบัน'!$A$5:$CL$846,52,0),2)</f>
        <v>0</v>
      </c>
      <c r="BB133" s="104">
        <f>ROUND(VLOOKUP($B133,'[4]3.ข้อมูลงบทดลองปัจจุบัน'!$A$5:$CL$846,53,0),2)</f>
        <v>0</v>
      </c>
      <c r="BC133" s="104">
        <f>ROUND(VLOOKUP($B133,'[4]3.ข้อมูลงบทดลองปัจจุบัน'!$A$5:$CL$846,54,0),2)</f>
        <v>0</v>
      </c>
      <c r="BD133" s="104">
        <f>ROUND(VLOOKUP($B133,'[4]3.ข้อมูลงบทดลองปัจจุบัน'!$A$5:$CL$846,55,0),2)</f>
        <v>23252483.18</v>
      </c>
      <c r="BE133" s="104">
        <f>ROUND(VLOOKUP($B133,'[4]3.ข้อมูลงบทดลองปัจจุบัน'!$A$5:$CL$846,56,0),2)</f>
        <v>1985400</v>
      </c>
      <c r="BF133" s="104">
        <f>ROUND(VLOOKUP($B133,'[4]3.ข้อมูลงบทดลองปัจจุบัน'!$A$5:$CL$846,57,0),2)</f>
        <v>0</v>
      </c>
      <c r="BG133" s="104">
        <f>ROUND(VLOOKUP($B133,'[4]3.ข้อมูลงบทดลองปัจจุบัน'!$A$5:$CL$846,58,0),2)</f>
        <v>0</v>
      </c>
      <c r="BH133" s="104">
        <f>ROUND(VLOOKUP($B133,'[4]3.ข้อมูลงบทดลองปัจจุบัน'!$A$5:$CL$846,59,0),2)</f>
        <v>0</v>
      </c>
      <c r="BI133" s="104">
        <f>ROUND(VLOOKUP($B133,'[4]3.ข้อมูลงบทดลองปัจจุบัน'!$A$5:$CL$846,60,0),2)</f>
        <v>0</v>
      </c>
      <c r="BJ133" s="104">
        <f>ROUND(VLOOKUP($B133,'[4]3.ข้อมูลงบทดลองปัจจุบัน'!$A$5:$CL$846,61,0),2)</f>
        <v>0</v>
      </c>
      <c r="BK133" s="104">
        <f>ROUND(VLOOKUP($B133,'[4]3.ข้อมูลงบทดลองปัจจุบัน'!$A$5:$CL$846,62,0),2)</f>
        <v>0</v>
      </c>
      <c r="BL133" s="104">
        <f>ROUND(VLOOKUP($B133,'[4]3.ข้อมูลงบทดลองปัจจุบัน'!$A$5:$CL$846,63,0),2)</f>
        <v>0</v>
      </c>
      <c r="BM133" s="104">
        <f>ROUND(VLOOKUP($B133,'[4]3.ข้อมูลงบทดลองปัจจุบัน'!$A$5:$CL$846,64,0),2)</f>
        <v>16448023.5</v>
      </c>
      <c r="BN133" s="104">
        <f>ROUND(VLOOKUP($B133,'[4]3.ข้อมูลงบทดลองปัจจุบัน'!$A$5:$CL$846,65,0),2)</f>
        <v>0</v>
      </c>
      <c r="BO133" s="104">
        <f>ROUND(VLOOKUP($B133,'[4]3.ข้อมูลงบทดลองปัจจุบัน'!$A$5:$CL$846,66,0),2)</f>
        <v>0</v>
      </c>
      <c r="BP133" s="104">
        <f>ROUND(VLOOKUP($B133,'[4]3.ข้อมูลงบทดลองปัจจุบัน'!$A$5:$CL$846,67,0),2)</f>
        <v>0</v>
      </c>
      <c r="BQ133" s="104">
        <f>ROUND(VLOOKUP($B133,'[4]3.ข้อมูลงบทดลองปัจจุบัน'!$A$5:$CL$846,68,0),2)</f>
        <v>0</v>
      </c>
      <c r="BR133" s="104">
        <f>ROUND(VLOOKUP($B133,'[4]3.ข้อมูลงบทดลองปัจจุบัน'!$A$5:$CL$846,69,0),2)</f>
        <v>0</v>
      </c>
      <c r="BS133" s="104">
        <f>ROUND(VLOOKUP($B133,'[4]3.ข้อมูลงบทดลองปัจจุบัน'!$A$5:$CL$846,70,0),2)</f>
        <v>68933493</v>
      </c>
      <c r="BT133" s="104">
        <f>ROUND(VLOOKUP($B133,'[4]3.ข้อมูลงบทดลองปัจจุบัน'!$A$5:$CL$846,71,0),2)</f>
        <v>0</v>
      </c>
      <c r="BU133" s="104">
        <f>ROUND(VLOOKUP($B133,'[4]3.ข้อมูลงบทดลองปัจจุบัน'!$A$5:$CL$846,72,0),2)</f>
        <v>0</v>
      </c>
      <c r="BV133" s="104">
        <f>ROUND(VLOOKUP($B133,'[4]3.ข้อมูลงบทดลองปัจจุบัน'!$A$5:$CL$846,73,0),2)</f>
        <v>0</v>
      </c>
      <c r="BW133" s="104">
        <f>ROUND(VLOOKUP($B133,'[4]3.ข้อมูลงบทดลองปัจจุบัน'!$A$5:$CL$846,74,0),2)</f>
        <v>0</v>
      </c>
      <c r="BX133" s="104">
        <f>ROUND(VLOOKUP($B133,'[4]3.ข้อมูลงบทดลองปัจจุบัน'!$A$5:$CL$846,75,0),2)</f>
        <v>0</v>
      </c>
      <c r="BY133" s="104">
        <f>ROUND(VLOOKUP($B133,'[4]3.ข้อมูลงบทดลองปัจจุบัน'!$A$5:$CL$846,76,0),2)</f>
        <v>770850</v>
      </c>
      <c r="BZ133" s="104">
        <f>ROUND(VLOOKUP($B133,'[4]3.ข้อมูลงบทดลองปัจจุบัน'!$A$5:$CL$846,77,0),2)</f>
        <v>0</v>
      </c>
      <c r="CA133" s="104">
        <f>ROUND(VLOOKUP($B133,'[4]3.ข้อมูลงบทดลองปัจจุบัน'!$A$5:$CL$846,78,0),2)</f>
        <v>0</v>
      </c>
      <c r="CB133" s="104">
        <f>ROUND(VLOOKUP($B133,'[4]3.ข้อมูลงบทดลองปัจจุบัน'!$A$5:$CL$846,79,0),2)</f>
        <v>0</v>
      </c>
      <c r="CC133" s="104">
        <f>ROUND(VLOOKUP($B133,'[4]3.ข้อมูลงบทดลองปัจจุบัน'!$A$5:$CL$846,80,0),2)</f>
        <v>0</v>
      </c>
      <c r="CD133" s="104">
        <f>ROUND(VLOOKUP($B133,'[4]3.ข้อมูลงบทดลองปัจจุบัน'!$A$5:$CL$846,81,0),2)</f>
        <v>0</v>
      </c>
      <c r="CE133" s="104">
        <f>ROUND(VLOOKUP($B133,'[4]3.ข้อมูลงบทดลองปัจจุบัน'!$A$5:$CL$846,82,0),2)</f>
        <v>0</v>
      </c>
      <c r="CF133" s="104">
        <f>ROUND(VLOOKUP($B133,'[4]3.ข้อมูลงบทดลองปัจจุบัน'!$A$5:$CL$846,83,0),2)</f>
        <v>0</v>
      </c>
      <c r="CG133" s="104">
        <f>ROUND(VLOOKUP($B133,'[4]3.ข้อมูลงบทดลองปัจจุบัน'!$A$5:$CL$846,84,0),2)</f>
        <v>0</v>
      </c>
      <c r="CH133" s="104">
        <f>ROUND(VLOOKUP($B133,'[4]3.ข้อมูลงบทดลองปัจจุบัน'!$A$5:$CL$846,85,0),2)</f>
        <v>0</v>
      </c>
      <c r="CI133" s="104">
        <f>ROUND(VLOOKUP($B133,'[4]3.ข้อมูลงบทดลองปัจจุบัน'!$A$5:$CL$846,86,0),2)</f>
        <v>0</v>
      </c>
      <c r="CJ133" s="104">
        <f>ROUND(VLOOKUP($B133,'[4]3.ข้อมูลงบทดลองปัจจุบัน'!$A$5:$CL$846,87,0),2)</f>
        <v>0</v>
      </c>
      <c r="CK133" s="104">
        <f>ROUND(VLOOKUP($B133,'[4]3.ข้อมูลงบทดลองปัจจุบัน'!$A$5:$CL$846,88,0),2)</f>
        <v>847940</v>
      </c>
      <c r="CL133" s="104">
        <f>ROUND(VLOOKUP($B133,'[4]3.ข้อมูลงบทดลองปัจจุบัน'!$A$5:$CL$846,89,0),2)</f>
        <v>0</v>
      </c>
      <c r="CM133" s="104">
        <f>ROUND(VLOOKUP($B133,'[4]3.ข้อมูลงบทดลองปัจจุบัน'!$A$5:$CL$846,90,0),2)</f>
        <v>0</v>
      </c>
      <c r="CO133" s="97"/>
    </row>
    <row r="134" spans="1:94" x14ac:dyDescent="0.7">
      <c r="A134" s="18" t="s">
        <v>497</v>
      </c>
      <c r="B134" s="18" t="s">
        <v>658</v>
      </c>
      <c r="C134" s="19" t="s">
        <v>659</v>
      </c>
      <c r="D134" s="104">
        <f>ROUND(VLOOKUP($B134,'[4]3.ข้อมูลงบทดลองปัจจุบัน'!$A$5:$CL$846,3,0),2)</f>
        <v>862260.58</v>
      </c>
      <c r="E134" s="104">
        <f>ROUND(VLOOKUP($B134,'[4]3.ข้อมูลงบทดลองปัจจุบัน'!$A$5:$CL$846,4,0),2)</f>
        <v>0</v>
      </c>
      <c r="F134" s="104">
        <f>ROUND(VLOOKUP($B134,'[4]3.ข้อมูลงบทดลองปัจจุบัน'!$A$5:$CL$846,5,0),2)</f>
        <v>0</v>
      </c>
      <c r="G134" s="104">
        <f>ROUND(VLOOKUP($B134,'[4]3.ข้อมูลงบทดลองปัจจุบัน'!$A$5:$CL$846,6,0),2)</f>
        <v>0</v>
      </c>
      <c r="H134" s="104">
        <f>ROUND(VLOOKUP($B134,'[4]3.ข้อมูลงบทดลองปัจจุบัน'!$A$5:$CL$846,7,0),2)</f>
        <v>168800</v>
      </c>
      <c r="I134" s="104">
        <f>ROUND(VLOOKUP($B134,'[4]3.ข้อมูลงบทดลองปัจจุบัน'!$A$5:$CL$846,8,0),2)</f>
        <v>0</v>
      </c>
      <c r="J134" s="104">
        <f>ROUND(VLOOKUP($B134,'[4]3.ข้อมูลงบทดลองปัจจุบัน'!$A$5:$CL$846,9,0),2)</f>
        <v>0</v>
      </c>
      <c r="K134" s="104">
        <f>ROUND(VLOOKUP($B134,'[4]3.ข้อมูลงบทดลองปัจจุบัน'!$A$5:$CL$846,10,0),2)</f>
        <v>0</v>
      </c>
      <c r="L134" s="104">
        <f>ROUND(VLOOKUP($B134,'[4]3.ข้อมูลงบทดลองปัจจุบัน'!$A$5:$CL$846,11,0),2)</f>
        <v>0</v>
      </c>
      <c r="M134" s="104">
        <f>ROUND(VLOOKUP($B134,'[4]3.ข้อมูลงบทดลองปัจจุบัน'!$A$5:$CL$846,12,0),2)</f>
        <v>0</v>
      </c>
      <c r="N134" s="104">
        <f>ROUND(VLOOKUP($B134,'[4]3.ข้อมูลงบทดลองปัจจุบัน'!$A$5:$CL$846,13,0),2)</f>
        <v>0</v>
      </c>
      <c r="O134" s="104">
        <f>ROUND(VLOOKUP($B134,'[4]3.ข้อมูลงบทดลองปัจจุบัน'!$A$5:$CL$846,14,0),2)</f>
        <v>0</v>
      </c>
      <c r="P134" s="104">
        <f>ROUND(VLOOKUP($B134,'[4]3.ข้อมูลงบทดลองปัจจุบัน'!$A$5:$CL$846,15,0),2)</f>
        <v>1355027.33</v>
      </c>
      <c r="Q134" s="104">
        <f>ROUND(VLOOKUP($B134,'[4]3.ข้อมูลงบทดลองปัจจุบัน'!$A$5:$CL$846,16,0),2)</f>
        <v>427200</v>
      </c>
      <c r="R134" s="104">
        <f>ROUND(VLOOKUP($B134,'[4]3.ข้อมูลงบทดลองปัจจุบัน'!$A$5:$CL$846,17,0),2)</f>
        <v>423400</v>
      </c>
      <c r="S134" s="104">
        <f>ROUND(VLOOKUP($B134,'[4]3.ข้อมูลงบทดลองปัจจุบัน'!$A$5:$CL$846,18,0),2)</f>
        <v>0</v>
      </c>
      <c r="T134" s="104">
        <f>ROUND(VLOOKUP($B134,'[4]3.ข้อมูลงบทดลองปัจจุบัน'!$A$5:$CL$846,19,0),2)</f>
        <v>294100</v>
      </c>
      <c r="U134" s="104">
        <f>ROUND(VLOOKUP($B134,'[4]3.ข้อมูลงบทดลองปัจจุบัน'!$A$5:$CL$846,20,0),2)</f>
        <v>361260</v>
      </c>
      <c r="V134" s="104">
        <f>ROUND(VLOOKUP($B134,'[4]3.ข้อมูลงบทดลองปัจจุบัน'!$A$5:$CL$846,21,0),2)</f>
        <v>234700</v>
      </c>
      <c r="W134" s="104">
        <f>ROUND(VLOOKUP($B134,'[4]3.ข้อมูลงบทดลองปัจจุบัน'!$A$5:$CL$846,22,0),2)</f>
        <v>0</v>
      </c>
      <c r="X134" s="104">
        <f>ROUND(VLOOKUP($B134,'[4]3.ข้อมูลงบทดลองปัจจุบัน'!$A$5:$CL$846,23,0),2)</f>
        <v>967315</v>
      </c>
      <c r="Y134" s="104">
        <f>ROUND(VLOOKUP($B134,'[4]3.ข้อมูลงบทดลองปัจจุบัน'!$A$5:$CL$846,24,0),2)</f>
        <v>0</v>
      </c>
      <c r="Z134" s="104">
        <f>ROUND(VLOOKUP($B134,'[4]3.ข้อมูลงบทดลองปัจจุบัน'!$A$5:$CL$846,25,0),2)</f>
        <v>0</v>
      </c>
      <c r="AA134" s="104">
        <f>ROUND(VLOOKUP($B134,'[4]3.ข้อมูลงบทดลองปัจจุบัน'!$A$5:$CL$846,26,0),2)</f>
        <v>0</v>
      </c>
      <c r="AB134" s="104">
        <f>ROUND(VLOOKUP($B134,'[4]3.ข้อมูลงบทดลองปัจจุบัน'!$A$5:$CL$846,27,0),2)</f>
        <v>0</v>
      </c>
      <c r="AC134" s="104">
        <f>ROUND(VLOOKUP($B134,'[4]3.ข้อมูลงบทดลองปัจจุบัน'!$A$5:$CL$846,28,0),2)</f>
        <v>0</v>
      </c>
      <c r="AD134" s="104">
        <f>ROUND(VLOOKUP($B134,'[4]3.ข้อมูลงบทดลองปัจจุบัน'!$A$5:$CL$846,29,0),2)</f>
        <v>0</v>
      </c>
      <c r="AE134" s="104">
        <f>ROUND(VLOOKUP($B134,'[4]3.ข้อมูลงบทดลองปัจจุบัน'!$A$5:$CL$846,30,0),2)</f>
        <v>0</v>
      </c>
      <c r="AF134" s="104">
        <f>ROUND(VLOOKUP($B134,'[4]3.ข้อมูลงบทดลองปัจจุบัน'!$A$5:$CL$846,31,0),2)</f>
        <v>0</v>
      </c>
      <c r="AG134" s="104">
        <f>ROUND(VLOOKUP($B134,'[4]3.ข้อมูลงบทดลองปัจจุบัน'!$A$5:$CL$846,32,0),2)</f>
        <v>0</v>
      </c>
      <c r="AH134" s="104">
        <f>ROUND(VLOOKUP($B134,'[4]3.ข้อมูลงบทดลองปัจจุบัน'!$A$5:$CL$846,33,0),2)</f>
        <v>0</v>
      </c>
      <c r="AI134" s="104">
        <f>ROUND(VLOOKUP($B134,'[4]3.ข้อมูลงบทดลองปัจจุบัน'!$A$5:$CL$846,34,0),2)</f>
        <v>0</v>
      </c>
      <c r="AJ134" s="104">
        <f>ROUND(VLOOKUP($B134,'[4]3.ข้อมูลงบทดลองปัจจุบัน'!$A$5:$CL$846,35,0),2)</f>
        <v>0</v>
      </c>
      <c r="AK134" s="104">
        <f>ROUND(VLOOKUP($B134,'[4]3.ข้อมูลงบทดลองปัจจุบัน'!$A$5:$CL$846,36,0),2)</f>
        <v>0</v>
      </c>
      <c r="AL134" s="104">
        <f>ROUND(VLOOKUP($B134,'[4]3.ข้อมูลงบทดลองปัจจุบัน'!$A$5:$CL$846,37,0),2)</f>
        <v>275400</v>
      </c>
      <c r="AM134" s="104">
        <f>ROUND(VLOOKUP($B134,'[4]3.ข้อมูลงบทดลองปัจจุบัน'!$A$5:$CL$846,38,0),2)</f>
        <v>0</v>
      </c>
      <c r="AN134" s="104">
        <f>ROUND(VLOOKUP($B134,'[4]3.ข้อมูลงบทดลองปัจจุบัน'!$A$5:$CL$846,39,0),2)</f>
        <v>0</v>
      </c>
      <c r="AO134" s="104">
        <f>ROUND(VLOOKUP($B134,'[4]3.ข้อมูลงบทดลองปัจจุบัน'!$A$5:$CL$846,40,0),2)</f>
        <v>0</v>
      </c>
      <c r="AP134" s="104">
        <f>ROUND(VLOOKUP($B134,'[4]3.ข้อมูลงบทดลองปัจจุบัน'!$A$5:$CL$846,41,0),2)</f>
        <v>0</v>
      </c>
      <c r="AQ134" s="104">
        <f>ROUND(VLOOKUP($B134,'[4]3.ข้อมูลงบทดลองปัจจุบัน'!$A$5:$CL$846,42,0),2)</f>
        <v>0</v>
      </c>
      <c r="AR134" s="104">
        <f>ROUND(VLOOKUP($B134,'[4]3.ข้อมูลงบทดลองปัจจุบัน'!$A$5:$CL$846,43,0),2)</f>
        <v>0</v>
      </c>
      <c r="AS134" s="104">
        <f>ROUND(VLOOKUP($B134,'[4]3.ข้อมูลงบทดลองปัจจุบัน'!$A$5:$CL$846,44,0),2)</f>
        <v>0</v>
      </c>
      <c r="AT134" s="104">
        <f>ROUND(VLOOKUP($B134,'[4]3.ข้อมูลงบทดลองปัจจุบัน'!$A$5:$CL$846,45,0),2)</f>
        <v>0</v>
      </c>
      <c r="AU134" s="104">
        <f>ROUND(VLOOKUP($B134,'[4]3.ข้อมูลงบทดลองปัจจุบัน'!$A$5:$CL$846,46,0),2)</f>
        <v>0</v>
      </c>
      <c r="AV134" s="104">
        <f>ROUND(VLOOKUP($B134,'[4]3.ข้อมูลงบทดลองปัจจุบัน'!$A$5:$CL$846,47,0),2)</f>
        <v>0</v>
      </c>
      <c r="AW134" s="104">
        <f>ROUND(VLOOKUP($B134,'[4]3.ข้อมูลงบทดลองปัจจุบัน'!$A$5:$CL$846,48,0),2)</f>
        <v>0</v>
      </c>
      <c r="AX134" s="104">
        <f>ROUND(VLOOKUP($B134,'[4]3.ข้อมูลงบทดลองปัจจุบัน'!$A$5:$CL$846,49,0),2)</f>
        <v>0</v>
      </c>
      <c r="AY134" s="104">
        <f>ROUND(VLOOKUP($B134,'[4]3.ข้อมูลงบทดลองปัจจุบัน'!$A$5:$CL$846,50,0),2)</f>
        <v>0</v>
      </c>
      <c r="AZ134" s="104">
        <f>ROUND(VLOOKUP($B134,'[4]3.ข้อมูลงบทดลองปัจจุบัน'!$A$5:$CL$846,51,0),2)</f>
        <v>0</v>
      </c>
      <c r="BA134" s="104">
        <f>ROUND(VLOOKUP($B134,'[4]3.ข้อมูลงบทดลองปัจจุบัน'!$A$5:$CL$846,52,0),2)</f>
        <v>0</v>
      </c>
      <c r="BB134" s="104">
        <f>ROUND(VLOOKUP($B134,'[4]3.ข้อมูลงบทดลองปัจจุบัน'!$A$5:$CL$846,53,0),2)</f>
        <v>0</v>
      </c>
      <c r="BC134" s="104">
        <f>ROUND(VLOOKUP($B134,'[4]3.ข้อมูลงบทดลองปัจจุบัน'!$A$5:$CL$846,54,0),2)</f>
        <v>0</v>
      </c>
      <c r="BD134" s="104">
        <f>ROUND(VLOOKUP($B134,'[4]3.ข้อมูลงบทดลองปัจจุบัน'!$A$5:$CL$846,55,0),2)</f>
        <v>6744115</v>
      </c>
      <c r="BE134" s="104">
        <f>ROUND(VLOOKUP($B134,'[4]3.ข้อมูลงบทดลองปัจจุบัน'!$A$5:$CL$846,56,0),2)</f>
        <v>350000</v>
      </c>
      <c r="BF134" s="104">
        <f>ROUND(VLOOKUP($B134,'[4]3.ข้อมูลงบทดลองปัจจุบัน'!$A$5:$CL$846,57,0),2)</f>
        <v>0</v>
      </c>
      <c r="BG134" s="104">
        <f>ROUND(VLOOKUP($B134,'[4]3.ข้อมูลงบทดลองปัจจุบัน'!$A$5:$CL$846,58,0),2)</f>
        <v>0</v>
      </c>
      <c r="BH134" s="104">
        <f>ROUND(VLOOKUP($B134,'[4]3.ข้อมูลงบทดลองปัจจุบัน'!$A$5:$CL$846,59,0),2)</f>
        <v>0</v>
      </c>
      <c r="BI134" s="104">
        <f>ROUND(VLOOKUP($B134,'[4]3.ข้อมูลงบทดลองปัจจุบัน'!$A$5:$CL$846,60,0),2)</f>
        <v>0</v>
      </c>
      <c r="BJ134" s="104">
        <f>ROUND(VLOOKUP($B134,'[4]3.ข้อมูลงบทดลองปัจจุบัน'!$A$5:$CL$846,61,0),2)</f>
        <v>0</v>
      </c>
      <c r="BK134" s="104">
        <f>ROUND(VLOOKUP($B134,'[4]3.ข้อมูลงบทดลองปัจจุบัน'!$A$5:$CL$846,62,0),2)</f>
        <v>0</v>
      </c>
      <c r="BL134" s="104">
        <f>ROUND(VLOOKUP($B134,'[4]3.ข้อมูลงบทดลองปัจจุบัน'!$A$5:$CL$846,63,0),2)</f>
        <v>0</v>
      </c>
      <c r="BM134" s="104">
        <f>ROUND(VLOOKUP($B134,'[4]3.ข้อมูลงบทดลองปัจจุบัน'!$A$5:$CL$846,64,0),2)</f>
        <v>1339830</v>
      </c>
      <c r="BN134" s="104">
        <f>ROUND(VLOOKUP($B134,'[4]3.ข้อมูลงบทดลองปัจจุบัน'!$A$5:$CL$846,65,0),2)</f>
        <v>0</v>
      </c>
      <c r="BO134" s="104">
        <f>ROUND(VLOOKUP($B134,'[4]3.ข้อมูลงบทดลองปัจจุบัน'!$A$5:$CL$846,66,0),2)</f>
        <v>0</v>
      </c>
      <c r="BP134" s="104">
        <f>ROUND(VLOOKUP($B134,'[4]3.ข้อมูลงบทดลองปัจจุบัน'!$A$5:$CL$846,67,0),2)</f>
        <v>0</v>
      </c>
      <c r="BQ134" s="104">
        <f>ROUND(VLOOKUP($B134,'[4]3.ข้อมูลงบทดลองปัจจุบัน'!$A$5:$CL$846,68,0),2)</f>
        <v>0</v>
      </c>
      <c r="BR134" s="104">
        <f>ROUND(VLOOKUP($B134,'[4]3.ข้อมูลงบทดลองปัจจุบัน'!$A$5:$CL$846,69,0),2)</f>
        <v>0</v>
      </c>
      <c r="BS134" s="104">
        <f>ROUND(VLOOKUP($B134,'[4]3.ข้อมูลงบทดลองปัจจุบัน'!$A$5:$CL$846,70,0),2)</f>
        <v>23372617</v>
      </c>
      <c r="BT134" s="104">
        <f>ROUND(VLOOKUP($B134,'[4]3.ข้อมูลงบทดลองปัจจุบัน'!$A$5:$CL$846,71,0),2)</f>
        <v>0</v>
      </c>
      <c r="BU134" s="104">
        <f>ROUND(VLOOKUP($B134,'[4]3.ข้อมูลงบทดลองปัจจุบัน'!$A$5:$CL$846,72,0),2)</f>
        <v>0</v>
      </c>
      <c r="BV134" s="104">
        <f>ROUND(VLOOKUP($B134,'[4]3.ข้อมูลงบทดลองปัจจุบัน'!$A$5:$CL$846,73,0),2)</f>
        <v>0</v>
      </c>
      <c r="BW134" s="104">
        <f>ROUND(VLOOKUP($B134,'[4]3.ข้อมูลงบทดลองปัจจุบัน'!$A$5:$CL$846,74,0),2)</f>
        <v>0</v>
      </c>
      <c r="BX134" s="104">
        <f>ROUND(VLOOKUP($B134,'[4]3.ข้อมูลงบทดลองปัจจุบัน'!$A$5:$CL$846,75,0),2)</f>
        <v>0</v>
      </c>
      <c r="BY134" s="104">
        <f>ROUND(VLOOKUP($B134,'[4]3.ข้อมูลงบทดลองปัจจุบัน'!$A$5:$CL$846,76,0),2)</f>
        <v>0</v>
      </c>
      <c r="BZ134" s="104">
        <f>ROUND(VLOOKUP($B134,'[4]3.ข้อมูลงบทดลองปัจจุบัน'!$A$5:$CL$846,77,0),2)</f>
        <v>0</v>
      </c>
      <c r="CA134" s="104">
        <f>ROUND(VLOOKUP($B134,'[4]3.ข้อมูลงบทดลองปัจจุบัน'!$A$5:$CL$846,78,0),2)</f>
        <v>0</v>
      </c>
      <c r="CB134" s="104">
        <f>ROUND(VLOOKUP($B134,'[4]3.ข้อมูลงบทดลองปัจจุบัน'!$A$5:$CL$846,79,0),2)</f>
        <v>0</v>
      </c>
      <c r="CC134" s="104">
        <f>ROUND(VLOOKUP($B134,'[4]3.ข้อมูลงบทดลองปัจจุบัน'!$A$5:$CL$846,80,0),2)</f>
        <v>9000</v>
      </c>
      <c r="CD134" s="104">
        <f>ROUND(VLOOKUP($B134,'[4]3.ข้อมูลงบทดลองปัจจุบัน'!$A$5:$CL$846,81,0),2)</f>
        <v>0</v>
      </c>
      <c r="CE134" s="104">
        <f>ROUND(VLOOKUP($B134,'[4]3.ข้อมูลงบทดลองปัจจุบัน'!$A$5:$CL$846,82,0),2)</f>
        <v>0</v>
      </c>
      <c r="CF134" s="104">
        <f>ROUND(VLOOKUP($B134,'[4]3.ข้อมูลงบทดลองปัจจุบัน'!$A$5:$CL$846,83,0),2)</f>
        <v>0</v>
      </c>
      <c r="CG134" s="104">
        <f>ROUND(VLOOKUP($B134,'[4]3.ข้อมูลงบทดลองปัจจุบัน'!$A$5:$CL$846,84,0),2)</f>
        <v>0</v>
      </c>
      <c r="CH134" s="104">
        <f>ROUND(VLOOKUP($B134,'[4]3.ข้อมูลงบทดลองปัจจุบัน'!$A$5:$CL$846,85,0),2)</f>
        <v>0</v>
      </c>
      <c r="CI134" s="104">
        <f>ROUND(VLOOKUP($B134,'[4]3.ข้อมูลงบทดลองปัจจุบัน'!$A$5:$CL$846,86,0),2)</f>
        <v>0</v>
      </c>
      <c r="CJ134" s="104">
        <f>ROUND(VLOOKUP($B134,'[4]3.ข้อมูลงบทดลองปัจจุบัน'!$A$5:$CL$846,87,0),2)</f>
        <v>0</v>
      </c>
      <c r="CK134" s="104">
        <f>ROUND(VLOOKUP($B134,'[4]3.ข้อมูลงบทดลองปัจจุบัน'!$A$5:$CL$846,88,0),2)</f>
        <v>0</v>
      </c>
      <c r="CL134" s="104">
        <f>ROUND(VLOOKUP($B134,'[4]3.ข้อมูลงบทดลองปัจจุบัน'!$A$5:$CL$846,89,0),2)</f>
        <v>0</v>
      </c>
      <c r="CM134" s="104">
        <f>ROUND(VLOOKUP($B134,'[4]3.ข้อมูลงบทดลองปัจจุบัน'!$A$5:$CL$846,90,0),2)</f>
        <v>0</v>
      </c>
      <c r="CO134" s="97"/>
    </row>
    <row r="135" spans="1:94" x14ac:dyDescent="0.7">
      <c r="A135" s="18" t="s">
        <v>497</v>
      </c>
      <c r="B135" s="18" t="s">
        <v>660</v>
      </c>
      <c r="C135" s="19" t="s">
        <v>661</v>
      </c>
      <c r="D135" s="104">
        <f>ROUND(VLOOKUP($B135,'[4]3.ข้อมูลงบทดลองปัจจุบัน'!$A$5:$CL$846,3,0),2)</f>
        <v>3693664</v>
      </c>
      <c r="E135" s="104">
        <f>ROUND(VLOOKUP($B135,'[4]3.ข้อมูลงบทดลองปัจจุบัน'!$A$5:$CL$846,4,0),2)</f>
        <v>6734000</v>
      </c>
      <c r="F135" s="104">
        <f>ROUND(VLOOKUP($B135,'[4]3.ข้อมูลงบทดลองปัจจุบัน'!$A$5:$CL$846,5,0),2)</f>
        <v>0</v>
      </c>
      <c r="G135" s="104">
        <f>ROUND(VLOOKUP($B135,'[4]3.ข้อมูลงบทดลองปัจจุบัน'!$A$5:$CL$846,6,0),2)</f>
        <v>0</v>
      </c>
      <c r="H135" s="104">
        <f>ROUND(VLOOKUP($B135,'[4]3.ข้อมูลงบทดลองปัจจุบัน'!$A$5:$CL$846,7,0),2)</f>
        <v>0</v>
      </c>
      <c r="I135" s="104">
        <f>ROUND(VLOOKUP($B135,'[4]3.ข้อมูลงบทดลองปัจจุบัน'!$A$5:$CL$846,8,0),2)</f>
        <v>0</v>
      </c>
      <c r="J135" s="104">
        <f>ROUND(VLOOKUP($B135,'[4]3.ข้อมูลงบทดลองปัจจุบัน'!$A$5:$CL$846,9,0),2)</f>
        <v>0</v>
      </c>
      <c r="K135" s="104">
        <f>ROUND(VLOOKUP($B135,'[4]3.ข้อมูลงบทดลองปัจจุบัน'!$A$5:$CL$846,10,0),2)</f>
        <v>849640</v>
      </c>
      <c r="L135" s="104">
        <f>ROUND(VLOOKUP($B135,'[4]3.ข้อมูลงบทดลองปัจจุบัน'!$A$5:$CL$846,11,0),2)</f>
        <v>0</v>
      </c>
      <c r="M135" s="104">
        <f>ROUND(VLOOKUP($B135,'[4]3.ข้อมูลงบทดลองปัจจุบัน'!$A$5:$CL$846,12,0),2)</f>
        <v>0</v>
      </c>
      <c r="N135" s="104">
        <f>ROUND(VLOOKUP($B135,'[4]3.ข้อมูลงบทดลองปัจจุบัน'!$A$5:$CL$846,13,0),2)</f>
        <v>0</v>
      </c>
      <c r="O135" s="104">
        <f>ROUND(VLOOKUP($B135,'[4]3.ข้อมูลงบทดลองปัจจุบัน'!$A$5:$CL$846,14,0),2)</f>
        <v>0</v>
      </c>
      <c r="P135" s="104">
        <f>ROUND(VLOOKUP($B135,'[4]3.ข้อมูลงบทดลองปัจจุบัน'!$A$5:$CL$846,15,0),2)</f>
        <v>0</v>
      </c>
      <c r="Q135" s="104">
        <f>ROUND(VLOOKUP($B135,'[4]3.ข้อมูลงบทดลองปัจจุบัน'!$A$5:$CL$846,16,0),2)</f>
        <v>0</v>
      </c>
      <c r="R135" s="104">
        <f>ROUND(VLOOKUP($B135,'[4]3.ข้อมูลงบทดลองปัจจุบัน'!$A$5:$CL$846,17,0),2)</f>
        <v>0</v>
      </c>
      <c r="S135" s="104">
        <f>ROUND(VLOOKUP($B135,'[4]3.ข้อมูลงบทดลองปัจจุบัน'!$A$5:$CL$846,18,0),2)</f>
        <v>604750</v>
      </c>
      <c r="T135" s="104">
        <f>ROUND(VLOOKUP($B135,'[4]3.ข้อมูลงบทดลองปัจจุบัน'!$A$5:$CL$846,19,0),2)</f>
        <v>0</v>
      </c>
      <c r="U135" s="104">
        <f>ROUND(VLOOKUP($B135,'[4]3.ข้อมูลงบทดลองปัจจุบัน'!$A$5:$CL$846,20,0),2)</f>
        <v>0</v>
      </c>
      <c r="V135" s="104">
        <f>ROUND(VLOOKUP($B135,'[4]3.ข้อมูลงบทดลองปัจจุบัน'!$A$5:$CL$846,21,0),2)</f>
        <v>0</v>
      </c>
      <c r="W135" s="104">
        <f>ROUND(VLOOKUP($B135,'[4]3.ข้อมูลงบทดลองปัจจุบัน'!$A$5:$CL$846,22,0),2)</f>
        <v>400</v>
      </c>
      <c r="X135" s="104">
        <f>ROUND(VLOOKUP($B135,'[4]3.ข้อมูลงบทดลองปัจจุบัน'!$A$5:$CL$846,23,0),2)</f>
        <v>0</v>
      </c>
      <c r="Y135" s="104">
        <f>ROUND(VLOOKUP($B135,'[4]3.ข้อมูลงบทดลองปัจจุบัน'!$A$5:$CL$846,24,0),2)</f>
        <v>0</v>
      </c>
      <c r="Z135" s="104">
        <f>ROUND(VLOOKUP($B135,'[4]3.ข้อมูลงบทดลองปัจจุบัน'!$A$5:$CL$846,25,0),2)</f>
        <v>0</v>
      </c>
      <c r="AA135" s="104">
        <f>ROUND(VLOOKUP($B135,'[4]3.ข้อมูลงบทดลองปัจจุบัน'!$A$5:$CL$846,26,0),2)</f>
        <v>0</v>
      </c>
      <c r="AB135" s="104">
        <f>ROUND(VLOOKUP($B135,'[4]3.ข้อมูลงบทดลองปัจจุบัน'!$A$5:$CL$846,27,0),2)</f>
        <v>0</v>
      </c>
      <c r="AC135" s="104">
        <f>ROUND(VLOOKUP($B135,'[4]3.ข้อมูลงบทดลองปัจจุบัน'!$A$5:$CL$846,28,0),2)</f>
        <v>0</v>
      </c>
      <c r="AD135" s="104">
        <f>ROUND(VLOOKUP($B135,'[4]3.ข้อมูลงบทดลองปัจจุบัน'!$A$5:$CL$846,29,0),2)</f>
        <v>0</v>
      </c>
      <c r="AE135" s="104">
        <f>ROUND(VLOOKUP($B135,'[4]3.ข้อมูลงบทดลองปัจจุบัน'!$A$5:$CL$846,30,0),2)</f>
        <v>0</v>
      </c>
      <c r="AF135" s="104">
        <f>ROUND(VLOOKUP($B135,'[4]3.ข้อมูลงบทดลองปัจจุบัน'!$A$5:$CL$846,31,0),2)</f>
        <v>0</v>
      </c>
      <c r="AG135" s="104">
        <f>ROUND(VLOOKUP($B135,'[4]3.ข้อมูลงบทดลองปัจจุบัน'!$A$5:$CL$846,32,0),2)</f>
        <v>238937.5</v>
      </c>
      <c r="AH135" s="104">
        <f>ROUND(VLOOKUP($B135,'[4]3.ข้อมูลงบทดลองปัจจุบัน'!$A$5:$CL$846,33,0),2)</f>
        <v>2345250</v>
      </c>
      <c r="AI135" s="104">
        <f>ROUND(VLOOKUP($B135,'[4]3.ข้อมูลงบทดลองปัจจุบัน'!$A$5:$CL$846,34,0),2)</f>
        <v>3100</v>
      </c>
      <c r="AJ135" s="104">
        <f>ROUND(VLOOKUP($B135,'[4]3.ข้อมูลงบทดลองปัจจุบัน'!$A$5:$CL$846,35,0),2)</f>
        <v>0</v>
      </c>
      <c r="AK135" s="104">
        <f>ROUND(VLOOKUP($B135,'[4]3.ข้อมูลงบทดลองปัจจุบัน'!$A$5:$CL$846,36,0),2)</f>
        <v>0</v>
      </c>
      <c r="AL135" s="104">
        <f>ROUND(VLOOKUP($B135,'[4]3.ข้อมูลงบทดลองปัจจุบัน'!$A$5:$CL$846,37,0),2)</f>
        <v>12475</v>
      </c>
      <c r="AM135" s="104">
        <f>ROUND(VLOOKUP($B135,'[4]3.ข้อมูลงบทดลองปัจจุบัน'!$A$5:$CL$846,38,0),2)</f>
        <v>3000</v>
      </c>
      <c r="AN135" s="104">
        <f>ROUND(VLOOKUP($B135,'[4]3.ข้อมูลงบทดลองปัจจุบัน'!$A$5:$CL$846,39,0),2)</f>
        <v>327000</v>
      </c>
      <c r="AO135" s="104">
        <f>ROUND(VLOOKUP($B135,'[4]3.ข้อมูลงบทดลองปัจจุบัน'!$A$5:$CL$846,40,0),2)</f>
        <v>36500</v>
      </c>
      <c r="AP135" s="104">
        <f>ROUND(VLOOKUP($B135,'[4]3.ข้อมูลงบทดลองปัจจุบัน'!$A$5:$CL$846,41,0),2)</f>
        <v>0</v>
      </c>
      <c r="AQ135" s="104">
        <f>ROUND(VLOOKUP($B135,'[4]3.ข้อมูลงบทดลองปัจจุบัน'!$A$5:$CL$846,42,0),2)</f>
        <v>0</v>
      </c>
      <c r="AR135" s="104">
        <f>ROUND(VLOOKUP($B135,'[4]3.ข้อมูลงบทดลองปัจจุบัน'!$A$5:$CL$846,43,0),2)</f>
        <v>0</v>
      </c>
      <c r="AS135" s="104">
        <f>ROUND(VLOOKUP($B135,'[4]3.ข้อมูลงบทดลองปัจจุบัน'!$A$5:$CL$846,44,0),2)</f>
        <v>749000</v>
      </c>
      <c r="AT135" s="104">
        <f>ROUND(VLOOKUP($B135,'[4]3.ข้อมูลงบทดลองปัจจุบัน'!$A$5:$CL$846,45,0),2)</f>
        <v>0</v>
      </c>
      <c r="AU135" s="104">
        <f>ROUND(VLOOKUP($B135,'[4]3.ข้อมูลงบทดลองปัจจุบัน'!$A$5:$CL$846,46,0),2)</f>
        <v>0</v>
      </c>
      <c r="AV135" s="104">
        <f>ROUND(VLOOKUP($B135,'[4]3.ข้อมูลงบทดลองปัจจุบัน'!$A$5:$CL$846,47,0),2)</f>
        <v>0</v>
      </c>
      <c r="AW135" s="104">
        <f>ROUND(VLOOKUP($B135,'[4]3.ข้อมูลงบทดลองปัจจุบัน'!$A$5:$CL$846,48,0),2)</f>
        <v>0</v>
      </c>
      <c r="AX135" s="104">
        <f>ROUND(VLOOKUP($B135,'[4]3.ข้อมูลงบทดลองปัจจุบัน'!$A$5:$CL$846,49,0),2)</f>
        <v>1445750</v>
      </c>
      <c r="AY135" s="104">
        <f>ROUND(VLOOKUP($B135,'[4]3.ข้อมูลงบทดลองปัจจุบัน'!$A$5:$CL$846,50,0),2)</f>
        <v>4720</v>
      </c>
      <c r="AZ135" s="104">
        <f>ROUND(VLOOKUP($B135,'[4]3.ข้อมูลงบทดลองปัจจุบัน'!$A$5:$CL$846,51,0),2)</f>
        <v>0</v>
      </c>
      <c r="BA135" s="104">
        <f>ROUND(VLOOKUP($B135,'[4]3.ข้อมูลงบทดลองปัจจุบัน'!$A$5:$CL$846,52,0),2)</f>
        <v>286000</v>
      </c>
      <c r="BB135" s="104">
        <f>ROUND(VLOOKUP($B135,'[4]3.ข้อมูลงบทดลองปัจจุบัน'!$A$5:$CL$846,53,0),2)</f>
        <v>0</v>
      </c>
      <c r="BC135" s="104">
        <f>ROUND(VLOOKUP($B135,'[4]3.ข้อมูลงบทดลองปัจจุบัน'!$A$5:$CL$846,54,0),2)</f>
        <v>0</v>
      </c>
      <c r="BD135" s="104">
        <f>ROUND(VLOOKUP($B135,'[4]3.ข้อมูลงบทดลองปัจจุบัน'!$A$5:$CL$846,55,0),2)</f>
        <v>0</v>
      </c>
      <c r="BE135" s="104">
        <f>ROUND(VLOOKUP($B135,'[4]3.ข้อมูลงบทดลองปัจจุบัน'!$A$5:$CL$846,56,0),2)</f>
        <v>245000</v>
      </c>
      <c r="BF135" s="104">
        <f>ROUND(VLOOKUP($B135,'[4]3.ข้อมูลงบทดลองปัจจุบัน'!$A$5:$CL$846,57,0),2)</f>
        <v>0</v>
      </c>
      <c r="BG135" s="104">
        <f>ROUND(VLOOKUP($B135,'[4]3.ข้อมูลงบทดลองปัจจุบัน'!$A$5:$CL$846,58,0),2)</f>
        <v>0</v>
      </c>
      <c r="BH135" s="104">
        <f>ROUND(VLOOKUP($B135,'[4]3.ข้อมูลงบทดลองปัจจุบัน'!$A$5:$CL$846,59,0),2)</f>
        <v>83410</v>
      </c>
      <c r="BI135" s="104">
        <f>ROUND(VLOOKUP($B135,'[4]3.ข้อมูลงบทดลองปัจจุบัน'!$A$5:$CL$846,60,0),2)</f>
        <v>0</v>
      </c>
      <c r="BJ135" s="104">
        <f>ROUND(VLOOKUP($B135,'[4]3.ข้อมูลงบทดลองปัจจุบัน'!$A$5:$CL$846,61,0),2)</f>
        <v>0</v>
      </c>
      <c r="BK135" s="104">
        <f>ROUND(VLOOKUP($B135,'[4]3.ข้อมูลงบทดลองปัจจุบัน'!$A$5:$CL$846,62,0),2)</f>
        <v>6607500</v>
      </c>
      <c r="BL135" s="104">
        <f>ROUND(VLOOKUP($B135,'[4]3.ข้อมูลงบทดลองปัจจุบัน'!$A$5:$CL$846,63,0),2)</f>
        <v>0</v>
      </c>
      <c r="BM135" s="104">
        <f>ROUND(VLOOKUP($B135,'[4]3.ข้อมูลงบทดลองปัจจุบัน'!$A$5:$CL$846,64,0),2)</f>
        <v>38600</v>
      </c>
      <c r="BN135" s="104">
        <f>ROUND(VLOOKUP($B135,'[4]3.ข้อมูลงบทดลองปัจจุบัน'!$A$5:$CL$846,65,0),2)</f>
        <v>0</v>
      </c>
      <c r="BO135" s="104">
        <f>ROUND(VLOOKUP($B135,'[4]3.ข้อมูลงบทดลองปัจจุบัน'!$A$5:$CL$846,66,0),2)</f>
        <v>0</v>
      </c>
      <c r="BP135" s="104">
        <f>ROUND(VLOOKUP($B135,'[4]3.ข้อมูลงบทดลองปัจจุบัน'!$A$5:$CL$846,67,0),2)</f>
        <v>3840</v>
      </c>
      <c r="BQ135" s="104">
        <f>ROUND(VLOOKUP($B135,'[4]3.ข้อมูลงบทดลองปัจจุบัน'!$A$5:$CL$846,68,0),2)</f>
        <v>0</v>
      </c>
      <c r="BR135" s="104">
        <f>ROUND(VLOOKUP($B135,'[4]3.ข้อมูลงบทดลองปัจจุบัน'!$A$5:$CL$846,69,0),2)</f>
        <v>0</v>
      </c>
      <c r="BS135" s="104">
        <f>ROUND(VLOOKUP($B135,'[4]3.ข้อมูลงบทดลองปัจจุบัน'!$A$5:$CL$846,70,0),2)</f>
        <v>0</v>
      </c>
      <c r="BT135" s="104">
        <f>ROUND(VLOOKUP($B135,'[4]3.ข้อมูลงบทดลองปัจจุบัน'!$A$5:$CL$846,71,0),2)</f>
        <v>0</v>
      </c>
      <c r="BU135" s="104">
        <f>ROUND(VLOOKUP($B135,'[4]3.ข้อมูลงบทดลองปัจจุบัน'!$A$5:$CL$846,72,0),2)</f>
        <v>0</v>
      </c>
      <c r="BV135" s="104">
        <f>ROUND(VLOOKUP($B135,'[4]3.ข้อมูลงบทดลองปัจจุบัน'!$A$5:$CL$846,73,0),2)</f>
        <v>0</v>
      </c>
      <c r="BW135" s="104">
        <f>ROUND(VLOOKUP($B135,'[4]3.ข้อมูลงบทดลองปัจจุบัน'!$A$5:$CL$846,74,0),2)</f>
        <v>0</v>
      </c>
      <c r="BX135" s="104">
        <f>ROUND(VLOOKUP($B135,'[4]3.ข้อมูลงบทดลองปัจจุบัน'!$A$5:$CL$846,75,0),2)</f>
        <v>0</v>
      </c>
      <c r="BY135" s="104">
        <f>ROUND(VLOOKUP($B135,'[4]3.ข้อมูลงบทดลองปัจจุบัน'!$A$5:$CL$846,76,0),2)</f>
        <v>0</v>
      </c>
      <c r="BZ135" s="104">
        <f>ROUND(VLOOKUP($B135,'[4]3.ข้อมูลงบทดลองปัจจุบัน'!$A$5:$CL$846,77,0),2)</f>
        <v>0</v>
      </c>
      <c r="CA135" s="104">
        <f>ROUND(VLOOKUP($B135,'[4]3.ข้อมูลงบทดลองปัจจุบัน'!$A$5:$CL$846,78,0),2)</f>
        <v>0</v>
      </c>
      <c r="CB135" s="104">
        <f>ROUND(VLOOKUP($B135,'[4]3.ข้อมูลงบทดลองปัจจุบัน'!$A$5:$CL$846,79,0),2)</f>
        <v>0</v>
      </c>
      <c r="CC135" s="104">
        <f>ROUND(VLOOKUP($B135,'[4]3.ข้อมูลงบทดลองปัจจุบัน'!$A$5:$CL$846,80,0),2)</f>
        <v>13000</v>
      </c>
      <c r="CD135" s="104">
        <f>ROUND(VLOOKUP($B135,'[4]3.ข้อมูลงบทดลองปัจจุบัน'!$A$5:$CL$846,81,0),2)</f>
        <v>0</v>
      </c>
      <c r="CE135" s="104">
        <f>ROUND(VLOOKUP($B135,'[4]3.ข้อมูลงบทดลองปัจจุบัน'!$A$5:$CL$846,82,0),2)</f>
        <v>0</v>
      </c>
      <c r="CF135" s="104">
        <f>ROUND(VLOOKUP($B135,'[4]3.ข้อมูลงบทดลองปัจจุบัน'!$A$5:$CL$846,83,0),2)</f>
        <v>1926000</v>
      </c>
      <c r="CG135" s="104">
        <f>ROUND(VLOOKUP($B135,'[4]3.ข้อมูลงบทดลองปัจจุบัน'!$A$5:$CL$846,84,0),2)</f>
        <v>0</v>
      </c>
      <c r="CH135" s="104">
        <f>ROUND(VLOOKUP($B135,'[4]3.ข้อมูลงบทดลองปัจจุบัน'!$A$5:$CL$846,85,0),2)</f>
        <v>16500</v>
      </c>
      <c r="CI135" s="104">
        <f>ROUND(VLOOKUP($B135,'[4]3.ข้อมูลงบทดลองปัจจุบัน'!$A$5:$CL$846,86,0),2)</f>
        <v>0</v>
      </c>
      <c r="CJ135" s="104">
        <f>ROUND(VLOOKUP($B135,'[4]3.ข้อมูลงบทดลองปัจจุบัน'!$A$5:$CL$846,87,0),2)</f>
        <v>0</v>
      </c>
      <c r="CK135" s="104">
        <f>ROUND(VLOOKUP($B135,'[4]3.ข้อมูลงบทดลองปัจจุบัน'!$A$5:$CL$846,88,0),2)</f>
        <v>0</v>
      </c>
      <c r="CL135" s="104">
        <f>ROUND(VLOOKUP($B135,'[4]3.ข้อมูลงบทดลองปัจจุบัน'!$A$5:$CL$846,89,0),2)</f>
        <v>0</v>
      </c>
      <c r="CM135" s="104">
        <f>ROUND(VLOOKUP($B135,'[4]3.ข้อมูลงบทดลองปัจจุบัน'!$A$5:$CL$846,90,0),2)</f>
        <v>0</v>
      </c>
      <c r="CO135" s="97"/>
    </row>
    <row r="136" spans="1:94" x14ac:dyDescent="0.7">
      <c r="A136" s="18" t="s">
        <v>497</v>
      </c>
      <c r="B136" s="18" t="s">
        <v>662</v>
      </c>
      <c r="C136" s="19" t="s">
        <v>663</v>
      </c>
      <c r="D136" s="104">
        <f>ROUND(VLOOKUP($B136,'[4]3.ข้อมูลงบทดลองปัจจุบัน'!$A$5:$CL$846,3,0),2)</f>
        <v>2634930</v>
      </c>
      <c r="E136" s="104">
        <f>ROUND(VLOOKUP($B136,'[4]3.ข้อมูลงบทดลองปัจจุบัน'!$A$5:$CL$846,4,0),2)</f>
        <v>7800</v>
      </c>
      <c r="F136" s="104">
        <f>ROUND(VLOOKUP($B136,'[4]3.ข้อมูลงบทดลองปัจจุบัน'!$A$5:$CL$846,5,0),2)</f>
        <v>0</v>
      </c>
      <c r="G136" s="104">
        <f>ROUND(VLOOKUP($B136,'[4]3.ข้อมูลงบทดลองปัจจุบัน'!$A$5:$CL$846,6,0),2)</f>
        <v>82380</v>
      </c>
      <c r="H136" s="104">
        <f>ROUND(VLOOKUP($B136,'[4]3.ข้อมูลงบทดลองปัจจุบัน'!$A$5:$CL$846,7,0),2)</f>
        <v>0</v>
      </c>
      <c r="I136" s="104">
        <f>ROUND(VLOOKUP($B136,'[4]3.ข้อมูลงบทดลองปัจจุบัน'!$A$5:$CL$846,8,0),2)</f>
        <v>0</v>
      </c>
      <c r="J136" s="104">
        <f>ROUND(VLOOKUP($B136,'[4]3.ข้อมูลงบทดลองปัจจุบัน'!$A$5:$CL$846,9,0),2)</f>
        <v>0</v>
      </c>
      <c r="K136" s="104">
        <f>ROUND(VLOOKUP($B136,'[4]3.ข้อมูลงบทดลองปัจจุบัน'!$A$5:$CL$846,10,0),2)</f>
        <v>376816</v>
      </c>
      <c r="L136" s="104">
        <f>ROUND(VLOOKUP($B136,'[4]3.ข้อมูลงบทดลองปัจจุบัน'!$A$5:$CL$846,11,0),2)</f>
        <v>0</v>
      </c>
      <c r="M136" s="104">
        <f>ROUND(VLOOKUP($B136,'[4]3.ข้อมูลงบทดลองปัจจุบัน'!$A$5:$CL$846,12,0),2)</f>
        <v>254860</v>
      </c>
      <c r="N136" s="104">
        <f>ROUND(VLOOKUP($B136,'[4]3.ข้อมูลงบทดลองปัจจุบัน'!$A$5:$CL$846,13,0),2)</f>
        <v>61990</v>
      </c>
      <c r="O136" s="104">
        <f>ROUND(VLOOKUP($B136,'[4]3.ข้อมูลงบทดลองปัจจุบัน'!$A$5:$CL$846,14,0),2)</f>
        <v>0</v>
      </c>
      <c r="P136" s="104">
        <f>ROUND(VLOOKUP($B136,'[4]3.ข้อมูลงบทดลองปัจจุบัน'!$A$5:$CL$846,15,0),2)</f>
        <v>15200</v>
      </c>
      <c r="Q136" s="104">
        <f>ROUND(VLOOKUP($B136,'[4]3.ข้อมูลงบทดลองปัจจุบัน'!$A$5:$CL$846,16,0),2)</f>
        <v>0</v>
      </c>
      <c r="R136" s="104">
        <f>ROUND(VLOOKUP($B136,'[4]3.ข้อมูลงบทดลองปัจจุบัน'!$A$5:$CL$846,17,0),2)</f>
        <v>30800</v>
      </c>
      <c r="S136" s="104">
        <f>ROUND(VLOOKUP($B136,'[4]3.ข้อมูลงบทดลองปัจจุบัน'!$A$5:$CL$846,18,0),2)</f>
        <v>0</v>
      </c>
      <c r="T136" s="104">
        <f>ROUND(VLOOKUP($B136,'[4]3.ข้อมูลงบทดลองปัจจุบัน'!$A$5:$CL$846,19,0),2)</f>
        <v>26400</v>
      </c>
      <c r="U136" s="104">
        <f>ROUND(VLOOKUP($B136,'[4]3.ข้อมูลงบทดลองปัจจุบัน'!$A$5:$CL$846,20,0),2)</f>
        <v>0</v>
      </c>
      <c r="V136" s="104">
        <f>ROUND(VLOOKUP($B136,'[4]3.ข้อมูลงบทดลองปัจจุบัน'!$A$5:$CL$846,21,0),2)</f>
        <v>0</v>
      </c>
      <c r="W136" s="104">
        <f>ROUND(VLOOKUP($B136,'[4]3.ข้อมูลงบทดลองปัจจุบัน'!$A$5:$CL$846,22,0),2)</f>
        <v>0</v>
      </c>
      <c r="X136" s="104">
        <f>ROUND(VLOOKUP($B136,'[4]3.ข้อมูลงบทดลองปัจจุบัน'!$A$5:$CL$846,23,0),2)</f>
        <v>1476400</v>
      </c>
      <c r="Y136" s="104">
        <f>ROUND(VLOOKUP($B136,'[4]3.ข้อมูลงบทดลองปัจจุบัน'!$A$5:$CL$846,24,0),2)</f>
        <v>9368872</v>
      </c>
      <c r="Z136" s="104">
        <f>ROUND(VLOOKUP($B136,'[4]3.ข้อมูลงบทดลองปัจจุบัน'!$A$5:$CL$846,25,0),2)</f>
        <v>10652744.5</v>
      </c>
      <c r="AA136" s="104">
        <f>ROUND(VLOOKUP($B136,'[4]3.ข้อมูลงบทดลองปัจจุบัน'!$A$5:$CL$846,26,0),2)</f>
        <v>0</v>
      </c>
      <c r="AB136" s="104">
        <f>ROUND(VLOOKUP($B136,'[4]3.ข้อมูลงบทดลองปัจจุบัน'!$A$5:$CL$846,27,0),2)</f>
        <v>0</v>
      </c>
      <c r="AC136" s="104">
        <f>ROUND(VLOOKUP($B136,'[4]3.ข้อมูลงบทดลองปัจจุบัน'!$A$5:$CL$846,28,0),2)</f>
        <v>8540</v>
      </c>
      <c r="AD136" s="104">
        <f>ROUND(VLOOKUP($B136,'[4]3.ข้อมูลงบทดลองปัจจุบัน'!$A$5:$CL$846,29,0),2)</f>
        <v>0</v>
      </c>
      <c r="AE136" s="104">
        <f>ROUND(VLOOKUP($B136,'[4]3.ข้อมูลงบทดลองปัจจุบัน'!$A$5:$CL$846,30,0),2)</f>
        <v>0</v>
      </c>
      <c r="AF136" s="104">
        <f>ROUND(VLOOKUP($B136,'[4]3.ข้อมูลงบทดลองปัจจุบัน'!$A$5:$CL$846,31,0),2)</f>
        <v>0</v>
      </c>
      <c r="AG136" s="104">
        <f>ROUND(VLOOKUP($B136,'[4]3.ข้อมูลงบทดลองปัจจุบัน'!$A$5:$CL$846,32,0),2)</f>
        <v>5000</v>
      </c>
      <c r="AH136" s="104">
        <f>ROUND(VLOOKUP($B136,'[4]3.ข้อมูลงบทดลองปัจจุบัน'!$A$5:$CL$846,33,0),2)</f>
        <v>5000</v>
      </c>
      <c r="AI136" s="104">
        <f>ROUND(VLOOKUP($B136,'[4]3.ข้อมูลงบทดลองปัจจุบัน'!$A$5:$CL$846,34,0),2)</f>
        <v>0</v>
      </c>
      <c r="AJ136" s="104">
        <f>ROUND(VLOOKUP($B136,'[4]3.ข้อมูลงบทดลองปัจจุบัน'!$A$5:$CL$846,35,0),2)</f>
        <v>5942375</v>
      </c>
      <c r="AK136" s="104">
        <f>ROUND(VLOOKUP($B136,'[4]3.ข้อมูลงบทดลองปัจจุบัน'!$A$5:$CL$846,36,0),2)</f>
        <v>176280</v>
      </c>
      <c r="AL136" s="104">
        <f>ROUND(VLOOKUP($B136,'[4]3.ข้อมูลงบทดลองปัจจุบัน'!$A$5:$CL$846,37,0),2)</f>
        <v>11200</v>
      </c>
      <c r="AM136" s="104">
        <f>ROUND(VLOOKUP($B136,'[4]3.ข้อมูลงบทดลองปัจจุบัน'!$A$5:$CL$846,38,0),2)</f>
        <v>0</v>
      </c>
      <c r="AN136" s="104">
        <f>ROUND(VLOOKUP($B136,'[4]3.ข้อมูลงบทดลองปัจจุบัน'!$A$5:$CL$846,39,0),2)</f>
        <v>0</v>
      </c>
      <c r="AO136" s="104">
        <f>ROUND(VLOOKUP($B136,'[4]3.ข้อมูลงบทดลองปัจจุบัน'!$A$5:$CL$846,40,0),2)</f>
        <v>0</v>
      </c>
      <c r="AP136" s="104">
        <f>ROUND(VLOOKUP($B136,'[4]3.ข้อมูลงบทดลองปัจจุบัน'!$A$5:$CL$846,41,0),2)</f>
        <v>114500</v>
      </c>
      <c r="AQ136" s="104">
        <f>ROUND(VLOOKUP($B136,'[4]3.ข้อมูลงบทดลองปัจจุบัน'!$A$5:$CL$846,42,0),2)</f>
        <v>0</v>
      </c>
      <c r="AR136" s="104">
        <f>ROUND(VLOOKUP($B136,'[4]3.ข้อมูลงบทดลองปัจจุบัน'!$A$5:$CL$846,43,0),2)</f>
        <v>0</v>
      </c>
      <c r="AS136" s="104">
        <f>ROUND(VLOOKUP($B136,'[4]3.ข้อมูลงบทดลองปัจจุบัน'!$A$5:$CL$846,44,0),2)</f>
        <v>0</v>
      </c>
      <c r="AT136" s="104">
        <f>ROUND(VLOOKUP($B136,'[4]3.ข้อมูลงบทดลองปัจจุบัน'!$A$5:$CL$846,45,0),2)</f>
        <v>0</v>
      </c>
      <c r="AU136" s="104">
        <f>ROUND(VLOOKUP($B136,'[4]3.ข้อมูลงบทดลองปัจจุบัน'!$A$5:$CL$846,46,0),2)</f>
        <v>1898500</v>
      </c>
      <c r="AV136" s="104">
        <f>ROUND(VLOOKUP($B136,'[4]3.ข้อมูลงบทดลองปัจจุบัน'!$A$5:$CL$846,47,0),2)</f>
        <v>0</v>
      </c>
      <c r="AW136" s="104">
        <f>ROUND(VLOOKUP($B136,'[4]3.ข้อมูลงบทดลองปัจจุบัน'!$A$5:$CL$846,48,0),2)</f>
        <v>499600</v>
      </c>
      <c r="AX136" s="104">
        <f>ROUND(VLOOKUP($B136,'[4]3.ข้อมูลงบทดลองปัจจุบัน'!$A$5:$CL$846,49,0),2)</f>
        <v>0</v>
      </c>
      <c r="AY136" s="104">
        <f>ROUND(VLOOKUP($B136,'[4]3.ข้อมูลงบทดลองปัจจุบัน'!$A$5:$CL$846,50,0),2)</f>
        <v>78420</v>
      </c>
      <c r="AZ136" s="104">
        <f>ROUND(VLOOKUP($B136,'[4]3.ข้อมูลงบทดลองปัจจุบัน'!$A$5:$CL$846,51,0),2)</f>
        <v>0</v>
      </c>
      <c r="BA136" s="104">
        <f>ROUND(VLOOKUP($B136,'[4]3.ข้อมูลงบทดลองปัจจุบัน'!$A$5:$CL$846,52,0),2)</f>
        <v>0</v>
      </c>
      <c r="BB136" s="104">
        <f>ROUND(VLOOKUP($B136,'[4]3.ข้อมูลงบทดลองปัจจุบัน'!$A$5:$CL$846,53,0),2)</f>
        <v>59100</v>
      </c>
      <c r="BC136" s="104">
        <f>ROUND(VLOOKUP($B136,'[4]3.ข้อมูลงบทดลองปัจจุบัน'!$A$5:$CL$846,54,0),2)</f>
        <v>0</v>
      </c>
      <c r="BD136" s="104">
        <f>ROUND(VLOOKUP($B136,'[4]3.ข้อมูลงบทดลองปัจจุบัน'!$A$5:$CL$846,55,0),2)</f>
        <v>8281375</v>
      </c>
      <c r="BE136" s="104">
        <f>ROUND(VLOOKUP($B136,'[4]3.ข้อมูลงบทดลองปัจจุบัน'!$A$5:$CL$846,56,0),2)</f>
        <v>7200</v>
      </c>
      <c r="BF136" s="104">
        <f>ROUND(VLOOKUP($B136,'[4]3.ข้อมูลงบทดลองปัจจุบัน'!$A$5:$CL$846,57,0),2)</f>
        <v>0</v>
      </c>
      <c r="BG136" s="104">
        <f>ROUND(VLOOKUP($B136,'[4]3.ข้อมูลงบทดลองปัจจุบัน'!$A$5:$CL$846,58,0),2)</f>
        <v>0</v>
      </c>
      <c r="BH136" s="104">
        <f>ROUND(VLOOKUP($B136,'[4]3.ข้อมูลงบทดลองปัจจุบัน'!$A$5:$CL$846,59,0),2)</f>
        <v>0</v>
      </c>
      <c r="BI136" s="104">
        <f>ROUND(VLOOKUP($B136,'[4]3.ข้อมูลงบทดลองปัจจุบัน'!$A$5:$CL$846,60,0),2)</f>
        <v>0</v>
      </c>
      <c r="BJ136" s="104">
        <f>ROUND(VLOOKUP($B136,'[4]3.ข้อมูลงบทดลองปัจจุบัน'!$A$5:$CL$846,61,0),2)</f>
        <v>0</v>
      </c>
      <c r="BK136" s="104">
        <f>ROUND(VLOOKUP($B136,'[4]3.ข้อมูลงบทดลองปัจจุบัน'!$A$5:$CL$846,62,0),2)</f>
        <v>0</v>
      </c>
      <c r="BL136" s="104">
        <f>ROUND(VLOOKUP($B136,'[4]3.ข้อมูลงบทดลองปัจจุบัน'!$A$5:$CL$846,63,0),2)</f>
        <v>0</v>
      </c>
      <c r="BM136" s="104">
        <f>ROUND(VLOOKUP($B136,'[4]3.ข้อมูลงบทดลองปัจจุบัน'!$A$5:$CL$846,64,0),2)</f>
        <v>0</v>
      </c>
      <c r="BN136" s="104">
        <f>ROUND(VLOOKUP($B136,'[4]3.ข้อมูลงบทดลองปัจจุบัน'!$A$5:$CL$846,65,0),2)</f>
        <v>15600</v>
      </c>
      <c r="BO136" s="104">
        <f>ROUND(VLOOKUP($B136,'[4]3.ข้อมูลงบทดลองปัจจุบัน'!$A$5:$CL$846,66,0),2)</f>
        <v>0</v>
      </c>
      <c r="BP136" s="104">
        <f>ROUND(VLOOKUP($B136,'[4]3.ข้อมูลงบทดลองปัจจุบัน'!$A$5:$CL$846,67,0),2)</f>
        <v>0</v>
      </c>
      <c r="BQ136" s="104">
        <f>ROUND(VLOOKUP($B136,'[4]3.ข้อมูลงบทดลองปัจจุบัน'!$A$5:$CL$846,68,0),2)</f>
        <v>0</v>
      </c>
      <c r="BR136" s="104">
        <f>ROUND(VLOOKUP($B136,'[4]3.ข้อมูลงบทดลองปัจจุบัน'!$A$5:$CL$846,69,0),2)</f>
        <v>0</v>
      </c>
      <c r="BS136" s="104">
        <f>ROUND(VLOOKUP($B136,'[4]3.ข้อมูลงบทดลองปัจจุบัน'!$A$5:$CL$846,70,0),2)</f>
        <v>2401266</v>
      </c>
      <c r="BT136" s="104">
        <f>ROUND(VLOOKUP($B136,'[4]3.ข้อมูลงบทดลองปัจจุบัน'!$A$5:$CL$846,71,0),2)</f>
        <v>30133</v>
      </c>
      <c r="BU136" s="104">
        <f>ROUND(VLOOKUP($B136,'[4]3.ข้อมูลงบทดลองปัจจุบัน'!$A$5:$CL$846,72,0),2)</f>
        <v>0</v>
      </c>
      <c r="BV136" s="104">
        <f>ROUND(VLOOKUP($B136,'[4]3.ข้อมูลงบทดลองปัจจุบัน'!$A$5:$CL$846,73,0),2)</f>
        <v>0</v>
      </c>
      <c r="BW136" s="104">
        <f>ROUND(VLOOKUP($B136,'[4]3.ข้อมูลงบทดลองปัจจุบัน'!$A$5:$CL$846,74,0),2)</f>
        <v>0</v>
      </c>
      <c r="BX136" s="104">
        <f>ROUND(VLOOKUP($B136,'[4]3.ข้อมูลงบทดลองปัจจุบัน'!$A$5:$CL$846,75,0),2)</f>
        <v>0</v>
      </c>
      <c r="BY136" s="104">
        <f>ROUND(VLOOKUP($B136,'[4]3.ข้อมูลงบทดลองปัจจุบัน'!$A$5:$CL$846,76,0),2)</f>
        <v>69085</v>
      </c>
      <c r="BZ136" s="104">
        <f>ROUND(VLOOKUP($B136,'[4]3.ข้อมูลงบทดลองปัจจุบัน'!$A$5:$CL$846,77,0),2)</f>
        <v>0</v>
      </c>
      <c r="CA136" s="104">
        <f>ROUND(VLOOKUP($B136,'[4]3.ข้อมูลงบทดลองปัจจุบัน'!$A$5:$CL$846,78,0),2)</f>
        <v>3200</v>
      </c>
      <c r="CB136" s="104">
        <f>ROUND(VLOOKUP($B136,'[4]3.ข้อมูลงบทดลองปัจจุบัน'!$A$5:$CL$846,79,0),2)</f>
        <v>0</v>
      </c>
      <c r="CC136" s="104">
        <f>ROUND(VLOOKUP($B136,'[4]3.ข้อมูลงบทดลองปัจจุบัน'!$A$5:$CL$846,80,0),2)</f>
        <v>0</v>
      </c>
      <c r="CD136" s="104">
        <f>ROUND(VLOOKUP($B136,'[4]3.ข้อมูลงบทดลองปัจจุบัน'!$A$5:$CL$846,81,0),2)</f>
        <v>0</v>
      </c>
      <c r="CE136" s="104">
        <f>ROUND(VLOOKUP($B136,'[4]3.ข้อมูลงบทดลองปัจจุบัน'!$A$5:$CL$846,82,0),2)</f>
        <v>0</v>
      </c>
      <c r="CF136" s="104">
        <f>ROUND(VLOOKUP($B136,'[4]3.ข้อมูลงบทดลองปัจจุบัน'!$A$5:$CL$846,83,0),2)</f>
        <v>0</v>
      </c>
      <c r="CG136" s="104">
        <f>ROUND(VLOOKUP($B136,'[4]3.ข้อมูลงบทดลองปัจจุบัน'!$A$5:$CL$846,84,0),2)</f>
        <v>8700</v>
      </c>
      <c r="CH136" s="104">
        <f>ROUND(VLOOKUP($B136,'[4]3.ข้อมูลงบทดลองปัจจุบัน'!$A$5:$CL$846,85,0),2)</f>
        <v>398100</v>
      </c>
      <c r="CI136" s="104">
        <f>ROUND(VLOOKUP($B136,'[4]3.ข้อมูลงบทดลองปัจจุบัน'!$A$5:$CL$846,86,0),2)</f>
        <v>0</v>
      </c>
      <c r="CJ136" s="104">
        <f>ROUND(VLOOKUP($B136,'[4]3.ข้อมูลงบทดลองปัจจุบัน'!$A$5:$CL$846,87,0),2)</f>
        <v>0</v>
      </c>
      <c r="CK136" s="104">
        <f>ROUND(VLOOKUP($B136,'[4]3.ข้อมูลงบทดลองปัจจุบัน'!$A$5:$CL$846,88,0),2)</f>
        <v>0</v>
      </c>
      <c r="CL136" s="104">
        <f>ROUND(VLOOKUP($B136,'[4]3.ข้อมูลงบทดลองปัจจุบัน'!$A$5:$CL$846,89,0),2)</f>
        <v>0</v>
      </c>
      <c r="CM136" s="104">
        <f>ROUND(VLOOKUP($B136,'[4]3.ข้อมูลงบทดลองปัจจุบัน'!$A$5:$CL$846,90,0),2)</f>
        <v>12700</v>
      </c>
      <c r="CO136" s="97"/>
    </row>
    <row r="137" spans="1:94" x14ac:dyDescent="0.7">
      <c r="A137" s="114" t="s">
        <v>497</v>
      </c>
      <c r="B137" s="114" t="s">
        <v>497</v>
      </c>
      <c r="C137" s="114" t="s">
        <v>396</v>
      </c>
      <c r="D137" s="115">
        <f>SUM(D54:D136)</f>
        <v>369168274.98999995</v>
      </c>
      <c r="E137" s="115">
        <f t="shared" ref="E137:BP137" si="4">SUM(E54:E136)</f>
        <v>50742255.25</v>
      </c>
      <c r="F137" s="115">
        <f t="shared" si="4"/>
        <v>49555172.210000001</v>
      </c>
      <c r="G137" s="115">
        <f t="shared" si="4"/>
        <v>46389448.590000004</v>
      </c>
      <c r="H137" s="115">
        <f t="shared" si="4"/>
        <v>32358572.380000003</v>
      </c>
      <c r="I137" s="115">
        <f t="shared" si="4"/>
        <v>51094210.049999997</v>
      </c>
      <c r="J137" s="115">
        <f t="shared" si="4"/>
        <v>64818797.130000003</v>
      </c>
      <c r="K137" s="115">
        <f t="shared" si="4"/>
        <v>80301132.590000004</v>
      </c>
      <c r="L137" s="115">
        <f t="shared" si="4"/>
        <v>47417820.330000006</v>
      </c>
      <c r="M137" s="115">
        <f t="shared" si="4"/>
        <v>46914806.129999995</v>
      </c>
      <c r="N137" s="115">
        <f t="shared" si="4"/>
        <v>102358889.05999997</v>
      </c>
      <c r="O137" s="115">
        <f t="shared" si="4"/>
        <v>15158238.77</v>
      </c>
      <c r="P137" s="115">
        <f t="shared" si="4"/>
        <v>202922121.09</v>
      </c>
      <c r="Q137" s="115">
        <f t="shared" si="4"/>
        <v>44117888.399999999</v>
      </c>
      <c r="R137" s="115">
        <f t="shared" si="4"/>
        <v>64840089.630000003</v>
      </c>
      <c r="S137" s="115">
        <f t="shared" si="4"/>
        <v>81735089.159999996</v>
      </c>
      <c r="T137" s="115">
        <f t="shared" si="4"/>
        <v>49036463.459999993</v>
      </c>
      <c r="U137" s="115">
        <f t="shared" si="4"/>
        <v>42524562.509999998</v>
      </c>
      <c r="V137" s="115">
        <f t="shared" si="4"/>
        <v>45902098.170000002</v>
      </c>
      <c r="W137" s="115">
        <f t="shared" si="4"/>
        <v>27223128.760000002</v>
      </c>
      <c r="X137" s="115">
        <f t="shared" si="4"/>
        <v>397570794.08999997</v>
      </c>
      <c r="Y137" s="115">
        <f t="shared" si="4"/>
        <v>39510888.670000002</v>
      </c>
      <c r="Z137" s="115">
        <f t="shared" si="4"/>
        <v>61683105.269999996</v>
      </c>
      <c r="AA137" s="115">
        <f t="shared" si="4"/>
        <v>45501662.549999997</v>
      </c>
      <c r="AB137" s="115">
        <f t="shared" si="4"/>
        <v>28282515.84</v>
      </c>
      <c r="AC137" s="115">
        <f t="shared" si="4"/>
        <v>34908860.170000002</v>
      </c>
      <c r="AD137" s="115">
        <f t="shared" si="4"/>
        <v>37207030.159999996</v>
      </c>
      <c r="AE137" s="115">
        <f t="shared" si="4"/>
        <v>112378936.68000001</v>
      </c>
      <c r="AF137" s="115">
        <f t="shared" si="4"/>
        <v>37385264.730000004</v>
      </c>
      <c r="AG137" s="115">
        <f t="shared" si="4"/>
        <v>35670070.159999996</v>
      </c>
      <c r="AH137" s="115">
        <f t="shared" si="4"/>
        <v>52180932.469999999</v>
      </c>
      <c r="AI137" s="115">
        <f t="shared" si="4"/>
        <v>69656349.449999988</v>
      </c>
      <c r="AJ137" s="115">
        <f t="shared" si="4"/>
        <v>39695224.350000001</v>
      </c>
      <c r="AK137" s="115">
        <f t="shared" si="4"/>
        <v>26843100.940000005</v>
      </c>
      <c r="AL137" s="115">
        <f t="shared" si="4"/>
        <v>674889803.72000003</v>
      </c>
      <c r="AM137" s="115">
        <f t="shared" si="4"/>
        <v>43507657.319999993</v>
      </c>
      <c r="AN137" s="115">
        <f t="shared" si="4"/>
        <v>36637619.700000003</v>
      </c>
      <c r="AO137" s="115">
        <f t="shared" si="4"/>
        <v>77971515.099999994</v>
      </c>
      <c r="AP137" s="115">
        <f t="shared" si="4"/>
        <v>74854154.239999995</v>
      </c>
      <c r="AQ137" s="115">
        <f t="shared" si="4"/>
        <v>46984326.939999998</v>
      </c>
      <c r="AR137" s="115">
        <f t="shared" si="4"/>
        <v>25202473.149999999</v>
      </c>
      <c r="AS137" s="115">
        <f t="shared" si="4"/>
        <v>142499893.59999999</v>
      </c>
      <c r="AT137" s="115">
        <f t="shared" si="4"/>
        <v>42326722.170000002</v>
      </c>
      <c r="AU137" s="115">
        <f t="shared" si="4"/>
        <v>75698544.640000001</v>
      </c>
      <c r="AV137" s="115">
        <f t="shared" si="4"/>
        <v>77698974.429999992</v>
      </c>
      <c r="AW137" s="115">
        <f t="shared" si="4"/>
        <v>41905982.980000004</v>
      </c>
      <c r="AX137" s="115">
        <f t="shared" si="4"/>
        <v>33315600.73</v>
      </c>
      <c r="AY137" s="115">
        <f t="shared" si="4"/>
        <v>51694686.369999997</v>
      </c>
      <c r="AZ137" s="115">
        <f t="shared" si="4"/>
        <v>39564197.590000004</v>
      </c>
      <c r="BA137" s="115">
        <f t="shared" si="4"/>
        <v>36988370.950000003</v>
      </c>
      <c r="BB137" s="115">
        <f t="shared" si="4"/>
        <v>187793871.07999998</v>
      </c>
      <c r="BC137" s="115">
        <f t="shared" si="4"/>
        <v>36824688.299999997</v>
      </c>
      <c r="BD137" s="115">
        <f t="shared" si="4"/>
        <v>371612694.03999996</v>
      </c>
      <c r="BE137" s="115">
        <f t="shared" si="4"/>
        <v>105687843.08000001</v>
      </c>
      <c r="BF137" s="115">
        <f t="shared" si="4"/>
        <v>43251165.019999996</v>
      </c>
      <c r="BG137" s="115">
        <f t="shared" si="4"/>
        <v>42780495.710000008</v>
      </c>
      <c r="BH137" s="115">
        <f t="shared" si="4"/>
        <v>226749006.69000003</v>
      </c>
      <c r="BI137" s="115">
        <f t="shared" si="4"/>
        <v>31712375.890000001</v>
      </c>
      <c r="BJ137" s="115">
        <f t="shared" si="4"/>
        <v>21356560.359999999</v>
      </c>
      <c r="BK137" s="115">
        <f t="shared" si="4"/>
        <v>37046755.519999996</v>
      </c>
      <c r="BL137" s="115">
        <f t="shared" si="4"/>
        <v>29281651.010000002</v>
      </c>
      <c r="BM137" s="115">
        <f t="shared" si="4"/>
        <v>258932581.73000002</v>
      </c>
      <c r="BN137" s="115">
        <f t="shared" si="4"/>
        <v>73151846.960000008</v>
      </c>
      <c r="BO137" s="115">
        <f t="shared" si="4"/>
        <v>51002155.519999996</v>
      </c>
      <c r="BP137" s="115">
        <f t="shared" si="4"/>
        <v>81527393.419999987</v>
      </c>
      <c r="BQ137" s="115">
        <f t="shared" ref="BQ137:CM137" si="5">SUM(BQ54:BQ136)</f>
        <v>53679512.350000001</v>
      </c>
      <c r="BR137" s="115">
        <f t="shared" si="5"/>
        <v>36665348.490000002</v>
      </c>
      <c r="BS137" s="115">
        <f t="shared" si="5"/>
        <v>1090926577.8099997</v>
      </c>
      <c r="BT137" s="115">
        <f t="shared" si="5"/>
        <v>57966531.500000007</v>
      </c>
      <c r="BU137" s="115">
        <f t="shared" si="5"/>
        <v>63424269.949999996</v>
      </c>
      <c r="BV137" s="115">
        <f t="shared" si="5"/>
        <v>193184385.49999997</v>
      </c>
      <c r="BW137" s="115">
        <f t="shared" si="5"/>
        <v>16514124.43</v>
      </c>
      <c r="BX137" s="115">
        <f t="shared" si="5"/>
        <v>48379333.170000002</v>
      </c>
      <c r="BY137" s="115">
        <f t="shared" si="5"/>
        <v>121855346.76999998</v>
      </c>
      <c r="BZ137" s="115">
        <f t="shared" si="5"/>
        <v>37417527.039999999</v>
      </c>
      <c r="CA137" s="115">
        <f t="shared" si="5"/>
        <v>37117564.620000005</v>
      </c>
      <c r="CB137" s="115">
        <f t="shared" si="5"/>
        <v>45793837.689999998</v>
      </c>
      <c r="CC137" s="115">
        <f t="shared" si="5"/>
        <v>58389869.289999999</v>
      </c>
      <c r="CD137" s="115">
        <f t="shared" si="5"/>
        <v>110265202.85000001</v>
      </c>
      <c r="CE137" s="115">
        <f t="shared" si="5"/>
        <v>64401127.330000006</v>
      </c>
      <c r="CF137" s="115">
        <f t="shared" si="5"/>
        <v>96213539.540000007</v>
      </c>
      <c r="CG137" s="115">
        <f t="shared" si="5"/>
        <v>35256966.899999999</v>
      </c>
      <c r="CH137" s="115">
        <f t="shared" si="5"/>
        <v>37707833.370000005</v>
      </c>
      <c r="CI137" s="115">
        <f t="shared" si="5"/>
        <v>30635307.32</v>
      </c>
      <c r="CJ137" s="115">
        <f t="shared" si="5"/>
        <v>35140979.189999998</v>
      </c>
      <c r="CK137" s="115">
        <f t="shared" si="5"/>
        <v>122386289.66</v>
      </c>
      <c r="CL137" s="115">
        <f t="shared" si="5"/>
        <v>23273399.800000001</v>
      </c>
      <c r="CM137" s="115">
        <f t="shared" si="5"/>
        <v>22009233</v>
      </c>
      <c r="CO137" s="97"/>
      <c r="CP137" s="1"/>
    </row>
    <row r="138" spans="1:94" s="43" customFormat="1" x14ac:dyDescent="0.7">
      <c r="A138" s="18" t="s">
        <v>664</v>
      </c>
      <c r="B138" s="18" t="s">
        <v>665</v>
      </c>
      <c r="C138" s="19" t="s">
        <v>666</v>
      </c>
      <c r="D138" s="104">
        <f>ROUND(VLOOKUP($B138,'[4]3.ข้อมูลงบทดลองปัจจุบัน'!$A$5:$CL$846,3,0),2)</f>
        <v>1398374.71</v>
      </c>
      <c r="E138" s="104">
        <f>ROUND(VLOOKUP($B138,'[4]3.ข้อมูลงบทดลองปัจจุบัน'!$A$5:$CL$846,4,0),2)</f>
        <v>438577.42</v>
      </c>
      <c r="F138" s="104">
        <f>ROUND(VLOOKUP($B138,'[4]3.ข้อมูลงบทดลองปัจจุบัน'!$A$5:$CL$846,5,0),2)</f>
        <v>392971.67</v>
      </c>
      <c r="G138" s="104">
        <f>ROUND(VLOOKUP($B138,'[4]3.ข้อมูลงบทดลองปัจจุบัน'!$A$5:$CL$846,6,0),2)</f>
        <v>298456</v>
      </c>
      <c r="H138" s="104">
        <f>ROUND(VLOOKUP($B138,'[4]3.ข้อมูลงบทดลองปัจจุบัน'!$A$5:$CL$846,7,0),2)</f>
        <v>198611</v>
      </c>
      <c r="I138" s="104">
        <f>ROUND(VLOOKUP($B138,'[4]3.ข้อมูลงบทดลองปัจจุบัน'!$A$5:$CL$846,8,0),2)</f>
        <v>378258</v>
      </c>
      <c r="J138" s="104">
        <f>ROUND(VLOOKUP($B138,'[4]3.ข้อมูลงบทดลองปัจจุบัน'!$A$5:$CL$846,9,0),2)</f>
        <v>576793.66</v>
      </c>
      <c r="K138" s="104">
        <f>ROUND(VLOOKUP($B138,'[4]3.ข้อมูลงบทดลองปัจจุบัน'!$A$5:$CL$846,10,0),2)</f>
        <v>456640.4</v>
      </c>
      <c r="L138" s="104">
        <f>ROUND(VLOOKUP($B138,'[4]3.ข้อมูลงบทดลองปัจจุบัน'!$A$5:$CL$846,11,0),2)</f>
        <v>809302</v>
      </c>
      <c r="M138" s="104">
        <f>ROUND(VLOOKUP($B138,'[4]3.ข้อมูลงบทดลองปัจจุบัน'!$A$5:$CL$846,12,0),2)</f>
        <v>762693.47</v>
      </c>
      <c r="N138" s="104">
        <f>ROUND(VLOOKUP($B138,'[4]3.ข้อมูลงบทดลองปัจจุบัน'!$A$5:$CL$846,13,0),2)</f>
        <v>1041058.5</v>
      </c>
      <c r="O138" s="104">
        <f>ROUND(VLOOKUP($B138,'[4]3.ข้อมูลงบทดลองปัจจุบัน'!$A$5:$CL$846,14,0),2)</f>
        <v>309067.65000000002</v>
      </c>
      <c r="P138" s="104">
        <f>ROUND(VLOOKUP($B138,'[4]3.ข้อมูลงบทดลองปัจจุบัน'!$A$5:$CL$846,15,0),2)</f>
        <v>1741804.32</v>
      </c>
      <c r="Q138" s="104">
        <f>ROUND(VLOOKUP($B138,'[4]3.ข้อมูลงบทดลองปัจจุบัน'!$A$5:$CL$846,16,0),2)</f>
        <v>272850.59999999998</v>
      </c>
      <c r="R138" s="104">
        <f>ROUND(VLOOKUP($B138,'[4]3.ข้อมูลงบทดลองปัจจุบัน'!$A$5:$CL$846,17,0),2)</f>
        <v>530103.54</v>
      </c>
      <c r="S138" s="104">
        <f>ROUND(VLOOKUP($B138,'[4]3.ข้อมูลงบทดลองปัจจุบัน'!$A$5:$CL$846,18,0),2)</f>
        <v>889546</v>
      </c>
      <c r="T138" s="104">
        <f>ROUND(VLOOKUP($B138,'[4]3.ข้อมูลงบทดลองปัจจุบัน'!$A$5:$CL$846,19,0),2)</f>
        <v>382617.24</v>
      </c>
      <c r="U138" s="104">
        <f>ROUND(VLOOKUP($B138,'[4]3.ข้อมูลงบทดลองปัจจุบัน'!$A$5:$CL$846,20,0),2)</f>
        <v>261578.53</v>
      </c>
      <c r="V138" s="104">
        <f>ROUND(VLOOKUP($B138,'[4]3.ข้อมูลงบทดลองปัจจุบัน'!$A$5:$CL$846,21,0),2)</f>
        <v>469180.35</v>
      </c>
      <c r="W138" s="104">
        <f>ROUND(VLOOKUP($B138,'[4]3.ข้อมูลงบทดลองปัจจุบัน'!$A$5:$CL$846,22,0),2)</f>
        <v>133260.1</v>
      </c>
      <c r="X138" s="104">
        <f>ROUND(VLOOKUP($B138,'[4]3.ข้อมูลงบทดลองปัจจุบัน'!$A$5:$CL$846,23,0),2)</f>
        <v>3987659.2</v>
      </c>
      <c r="Y138" s="104">
        <f>ROUND(VLOOKUP($B138,'[4]3.ข้อมูลงบทดลองปัจจุบัน'!$A$5:$CL$846,24,0),2)</f>
        <v>372065.18</v>
      </c>
      <c r="Z138" s="104">
        <f>ROUND(VLOOKUP($B138,'[4]3.ข้อมูลงบทดลองปัจจุบัน'!$A$5:$CL$846,25,0),2)</f>
        <v>821666.5</v>
      </c>
      <c r="AA138" s="104">
        <f>ROUND(VLOOKUP($B138,'[4]3.ข้อมูลงบทดลองปัจจุบัน'!$A$5:$CL$846,26,0),2)</f>
        <v>513753</v>
      </c>
      <c r="AB138" s="104">
        <f>ROUND(VLOOKUP($B138,'[4]3.ข้อมูลงบทดลองปัจจุบัน'!$A$5:$CL$846,27,0),2)</f>
        <v>266220.21000000002</v>
      </c>
      <c r="AC138" s="104">
        <f>ROUND(VLOOKUP($B138,'[4]3.ข้อมูลงบทดลองปัจจุบัน'!$A$5:$CL$846,28,0),2)</f>
        <v>446749.32</v>
      </c>
      <c r="AD138" s="104">
        <f>ROUND(VLOOKUP($B138,'[4]3.ข้อมูลงบทดลองปัจจุบัน'!$A$5:$CL$846,29,0),2)</f>
        <v>677748.71</v>
      </c>
      <c r="AE138" s="104">
        <f>ROUND(VLOOKUP($B138,'[4]3.ข้อมูลงบทดลองปัจจุบัน'!$A$5:$CL$846,30,0),2)</f>
        <v>2491483.16</v>
      </c>
      <c r="AF138" s="104">
        <f>ROUND(VLOOKUP($B138,'[4]3.ข้อมูลงบทดลองปัจจุบัน'!$A$5:$CL$846,31,0),2)</f>
        <v>298457</v>
      </c>
      <c r="AG138" s="104">
        <f>ROUND(VLOOKUP($B138,'[4]3.ข้อมูลงบทดลองปัจจุบัน'!$A$5:$CL$846,32,0),2)</f>
        <v>273323</v>
      </c>
      <c r="AH138" s="104">
        <f>ROUND(VLOOKUP($B138,'[4]3.ข้อมูลงบทดลองปัจจุบัน'!$A$5:$CL$846,33,0),2)</f>
        <v>634984.30000000005</v>
      </c>
      <c r="AI138" s="104">
        <f>ROUND(VLOOKUP($B138,'[4]3.ข้อมูลงบทดลองปัจจุบัน'!$A$5:$CL$846,34,0),2)</f>
        <v>424576.58</v>
      </c>
      <c r="AJ138" s="104">
        <f>ROUND(VLOOKUP($B138,'[4]3.ข้อมูลงบทดลองปัจจุบัน'!$A$5:$CL$846,35,0),2)</f>
        <v>915043.71</v>
      </c>
      <c r="AK138" s="104">
        <f>ROUND(VLOOKUP($B138,'[4]3.ข้อมูลงบทดลองปัจจุบัน'!$A$5:$CL$846,36,0),2)</f>
        <v>459831.5</v>
      </c>
      <c r="AL138" s="104">
        <f>ROUND(VLOOKUP($B138,'[4]3.ข้อมูลงบทดลองปัจจุบัน'!$A$5:$CL$846,37,0),2)</f>
        <v>6582533.2300000004</v>
      </c>
      <c r="AM138" s="104">
        <f>ROUND(VLOOKUP($B138,'[4]3.ข้อมูลงบทดลองปัจจุบัน'!$A$5:$CL$846,38,0),2)</f>
        <v>902562</v>
      </c>
      <c r="AN138" s="104">
        <f>ROUND(VLOOKUP($B138,'[4]3.ข้อมูลงบทดลองปัจจุบัน'!$A$5:$CL$846,39,0),2)</f>
        <v>304682</v>
      </c>
      <c r="AO138" s="104">
        <f>ROUND(VLOOKUP($B138,'[4]3.ข้อมูลงบทดลองปัจจุบัน'!$A$5:$CL$846,40,0),2)</f>
        <v>1076266.8999999999</v>
      </c>
      <c r="AP138" s="104">
        <f>ROUND(VLOOKUP($B138,'[4]3.ข้อมูลงบทดลองปัจจุบัน'!$A$5:$CL$846,41,0),2)</f>
        <v>664355.75</v>
      </c>
      <c r="AQ138" s="104">
        <f>ROUND(VLOOKUP($B138,'[4]3.ข้อมูลงบทดลองปัจจุบัน'!$A$5:$CL$846,42,0),2)</f>
        <v>609573.5</v>
      </c>
      <c r="AR138" s="104">
        <f>ROUND(VLOOKUP($B138,'[4]3.ข้อมูลงบทดลองปัจจุบัน'!$A$5:$CL$846,43,0),2)</f>
        <v>230135</v>
      </c>
      <c r="AS138" s="104">
        <f>ROUND(VLOOKUP($B138,'[4]3.ข้อมูลงบทดลองปัจจุบัน'!$A$5:$CL$846,44,0),2)</f>
        <v>3330228.94</v>
      </c>
      <c r="AT138" s="104">
        <f>ROUND(VLOOKUP($B138,'[4]3.ข้อมูลงบทดลองปัจจุบัน'!$A$5:$CL$846,45,0),2)</f>
        <v>563809.67000000004</v>
      </c>
      <c r="AU138" s="104">
        <f>ROUND(VLOOKUP($B138,'[4]3.ข้อมูลงบทดลองปัจจุบัน'!$A$5:$CL$846,46,0),2)</f>
        <v>1296605</v>
      </c>
      <c r="AV138" s="104">
        <f>ROUND(VLOOKUP($B138,'[4]3.ข้อมูลงบทดลองปัจจุบัน'!$A$5:$CL$846,47,0),2)</f>
        <v>977837.03</v>
      </c>
      <c r="AW138" s="104">
        <f>ROUND(VLOOKUP($B138,'[4]3.ข้อมูลงบทดลองปัจจุบัน'!$A$5:$CL$846,48,0),2)</f>
        <v>560455</v>
      </c>
      <c r="AX138" s="104">
        <f>ROUND(VLOOKUP($B138,'[4]3.ข้อมูลงบทดลองปัจจุบัน'!$A$5:$CL$846,49,0),2)</f>
        <v>222549</v>
      </c>
      <c r="AY138" s="104">
        <f>ROUND(VLOOKUP($B138,'[4]3.ข้อมูลงบทดลองปัจจุบัน'!$A$5:$CL$846,50,0),2)</f>
        <v>428691.9</v>
      </c>
      <c r="AZ138" s="104">
        <f>ROUND(VLOOKUP($B138,'[4]3.ข้อมูลงบทดลองปัจจุบัน'!$A$5:$CL$846,51,0),2)</f>
        <v>323746.61</v>
      </c>
      <c r="BA138" s="104">
        <f>ROUND(VLOOKUP($B138,'[4]3.ข้อมูลงบทดลองปัจจุบัน'!$A$5:$CL$846,52,0),2)</f>
        <v>424304.2</v>
      </c>
      <c r="BB138" s="104">
        <f>ROUND(VLOOKUP($B138,'[4]3.ข้อมูลงบทดลองปัจจุบัน'!$A$5:$CL$846,53,0),2)</f>
        <v>1497405.5</v>
      </c>
      <c r="BC138" s="104">
        <f>ROUND(VLOOKUP($B138,'[4]3.ข้อมูลงบทดลองปัจจุบัน'!$A$5:$CL$846,54,0),2)</f>
        <v>240523</v>
      </c>
      <c r="BD138" s="104">
        <f>ROUND(VLOOKUP($B138,'[4]3.ข้อมูลงบทดลองปัจจุบัน'!$A$5:$CL$846,55,0),2)</f>
        <v>2239504.7000000002</v>
      </c>
      <c r="BE138" s="104">
        <f>ROUND(VLOOKUP($B138,'[4]3.ข้อมูลงบทดลองปัจจุบัน'!$A$5:$CL$846,56,0),2)</f>
        <v>882619.6</v>
      </c>
      <c r="BF138" s="104">
        <f>ROUND(VLOOKUP($B138,'[4]3.ข้อมูลงบทดลองปัจจุบัน'!$A$5:$CL$846,57,0),2)</f>
        <v>492907.73</v>
      </c>
      <c r="BG138" s="104">
        <f>ROUND(VLOOKUP($B138,'[4]3.ข้อมูลงบทดลองปัจจุบัน'!$A$5:$CL$846,58,0),2)</f>
        <v>230213.63</v>
      </c>
      <c r="BH138" s="104">
        <f>ROUND(VLOOKUP($B138,'[4]3.ข้อมูลงบทดลองปัจจุบัน'!$A$5:$CL$846,59,0),2)</f>
        <v>1178440.58</v>
      </c>
      <c r="BI138" s="104">
        <f>ROUND(VLOOKUP($B138,'[4]3.ข้อมูลงบทดลองปัจจุบัน'!$A$5:$CL$846,60,0),2)</f>
        <v>233199.58</v>
      </c>
      <c r="BJ138" s="104">
        <f>ROUND(VLOOKUP($B138,'[4]3.ข้อมูลงบทดลองปัจจุบัน'!$A$5:$CL$846,61,0),2)</f>
        <v>160209</v>
      </c>
      <c r="BK138" s="104">
        <f>ROUND(VLOOKUP($B138,'[4]3.ข้อมูลงบทดลองปัจจุบัน'!$A$5:$CL$846,62,0),2)</f>
        <v>382367.9</v>
      </c>
      <c r="BL138" s="104">
        <f>ROUND(VLOOKUP($B138,'[4]3.ข้อมูลงบทดลองปัจจุบัน'!$A$5:$CL$846,63,0),2)</f>
        <v>389991</v>
      </c>
      <c r="BM138" s="104">
        <f>ROUND(VLOOKUP($B138,'[4]3.ข้อมูลงบทดลองปัจจุบัน'!$A$5:$CL$846,64,0),2)</f>
        <v>3644227</v>
      </c>
      <c r="BN138" s="104">
        <f>ROUND(VLOOKUP($B138,'[4]3.ข้อมูลงบทดลองปัจจุบัน'!$A$5:$CL$846,65,0),2)</f>
        <v>848414.28</v>
      </c>
      <c r="BO138" s="104">
        <f>ROUND(VLOOKUP($B138,'[4]3.ข้อมูลงบทดลองปัจจุบัน'!$A$5:$CL$846,66,0),2)</f>
        <v>369487.23</v>
      </c>
      <c r="BP138" s="104">
        <f>ROUND(VLOOKUP($B138,'[4]3.ข้อมูลงบทดลองปัจจุบัน'!$A$5:$CL$846,67,0),2)</f>
        <v>872931</v>
      </c>
      <c r="BQ138" s="104">
        <f>ROUND(VLOOKUP($B138,'[4]3.ข้อมูลงบทดลองปัจจุบัน'!$A$5:$CL$846,68,0),2)</f>
        <v>548216</v>
      </c>
      <c r="BR138" s="104">
        <f>ROUND(VLOOKUP($B138,'[4]3.ข้อมูลงบทดลองปัจจุบัน'!$A$5:$CL$846,69,0),2)</f>
        <v>733621.5</v>
      </c>
      <c r="BS138" s="104">
        <f>ROUND(VLOOKUP($B138,'[4]3.ข้อมูลงบทดลองปัจจุบัน'!$A$5:$CL$846,70,0),2)</f>
        <v>5777632.1600000001</v>
      </c>
      <c r="BT138" s="104">
        <f>ROUND(VLOOKUP($B138,'[4]3.ข้อมูลงบทดลองปัจจุบัน'!$A$5:$CL$846,71,0),2)</f>
        <v>839062.5</v>
      </c>
      <c r="BU138" s="104">
        <f>ROUND(VLOOKUP($B138,'[4]3.ข้อมูลงบทดลองปัจจุบัน'!$A$5:$CL$846,72,0),2)</f>
        <v>1000792.5</v>
      </c>
      <c r="BV138" s="104">
        <f>ROUND(VLOOKUP($B138,'[4]3.ข้อมูลงบทดลองปัจจุบัน'!$A$5:$CL$846,73,0),2)</f>
        <v>3261083.95</v>
      </c>
      <c r="BW138" s="104">
        <f>ROUND(VLOOKUP($B138,'[4]3.ข้อมูลงบทดลองปัจจุบัน'!$A$5:$CL$846,74,0),2)</f>
        <v>60640</v>
      </c>
      <c r="BX138" s="104">
        <f>ROUND(VLOOKUP($B138,'[4]3.ข้อมูลงบทดลองปัจจุบัน'!$A$5:$CL$846,75,0),2)</f>
        <v>377696.81</v>
      </c>
      <c r="BY138" s="104">
        <f>ROUND(VLOOKUP($B138,'[4]3.ข้อมูลงบทดลองปัจจุบัน'!$A$5:$CL$846,76,0),2)</f>
        <v>820400.23</v>
      </c>
      <c r="BZ138" s="104">
        <f>ROUND(VLOOKUP($B138,'[4]3.ข้อมูลงบทดลองปัจจุบัน'!$A$5:$CL$846,77,0),2)</f>
        <v>507910</v>
      </c>
      <c r="CA138" s="104">
        <f>ROUND(VLOOKUP($B138,'[4]3.ข้อมูลงบทดลองปัจจุบัน'!$A$5:$CL$846,78,0),2)</f>
        <v>296702.75</v>
      </c>
      <c r="CB138" s="104">
        <f>ROUND(VLOOKUP($B138,'[4]3.ข้อมูลงบทดลองปัจจุบัน'!$A$5:$CL$846,79,0),2)</f>
        <v>522848.66</v>
      </c>
      <c r="CC138" s="104">
        <f>ROUND(VLOOKUP($B138,'[4]3.ข้อมูลงบทดลองปัจจุบัน'!$A$5:$CL$846,80,0),2)</f>
        <v>1884004.56</v>
      </c>
      <c r="CD138" s="104">
        <f>ROUND(VLOOKUP($B138,'[4]3.ข้อมูลงบทดลองปัจจุบัน'!$A$5:$CL$846,81,0),2)</f>
        <v>1607725.26</v>
      </c>
      <c r="CE138" s="104">
        <f>ROUND(VLOOKUP($B138,'[4]3.ข้อมูลงบทดลองปัจจุบัน'!$A$5:$CL$846,82,0),2)</f>
        <v>862621.39</v>
      </c>
      <c r="CF138" s="104">
        <f>ROUND(VLOOKUP($B138,'[4]3.ข้อมูลงบทดลองปัจจุบัน'!$A$5:$CL$846,83,0),2)</f>
        <v>900801.37</v>
      </c>
      <c r="CG138" s="104">
        <f>ROUND(VLOOKUP($B138,'[4]3.ข้อมูลงบทดลองปัจจุบัน'!$A$5:$CL$846,84,0),2)</f>
        <v>167524.70000000001</v>
      </c>
      <c r="CH138" s="104">
        <f>ROUND(VLOOKUP($B138,'[4]3.ข้อมูลงบทดลองปัจจุบัน'!$A$5:$CL$846,85,0),2)</f>
        <v>418904.73</v>
      </c>
      <c r="CI138" s="104">
        <f>ROUND(VLOOKUP($B138,'[4]3.ข้อมูลงบทดลองปัจจุบัน'!$A$5:$CL$846,86,0),2)</f>
        <v>163417.03</v>
      </c>
      <c r="CJ138" s="104">
        <f>ROUND(VLOOKUP($B138,'[4]3.ข้อมูลงบทดลองปัจจุบัน'!$A$5:$CL$846,87,0),2)</f>
        <v>434713.56</v>
      </c>
      <c r="CK138" s="104">
        <f>ROUND(VLOOKUP($B138,'[4]3.ข้อมูลงบทดลองปัจจุบัน'!$A$5:$CL$846,88,0),2)</f>
        <v>1742794</v>
      </c>
      <c r="CL138" s="104">
        <f>ROUND(VLOOKUP($B138,'[4]3.ข้อมูลงบทดลองปัจจุบัน'!$A$5:$CL$846,89,0),2)</f>
        <v>262636</v>
      </c>
      <c r="CM138" s="104">
        <f>ROUND(VLOOKUP($B138,'[4]3.ข้อมูลงบทดลองปัจจุบัน'!$A$5:$CL$846,90,0),2)</f>
        <v>233591.36</v>
      </c>
      <c r="CN138" s="96"/>
      <c r="CO138" s="97"/>
      <c r="CP138" s="116"/>
    </row>
    <row r="139" spans="1:94" x14ac:dyDescent="0.7">
      <c r="A139" s="18" t="s">
        <v>664</v>
      </c>
      <c r="B139" s="18" t="s">
        <v>667</v>
      </c>
      <c r="C139" s="19" t="s">
        <v>668</v>
      </c>
      <c r="D139" s="104">
        <f>ROUND(VLOOKUP($B139,'[4]3.ข้อมูลงบทดลองปัจจุบัน'!$A$5:$CL$846,3,0),2)</f>
        <v>0</v>
      </c>
      <c r="E139" s="104">
        <f>ROUND(VLOOKUP($B139,'[4]3.ข้อมูลงบทดลองปัจจุบัน'!$A$5:$CL$846,4,0),2)</f>
        <v>0</v>
      </c>
      <c r="F139" s="104">
        <f>ROUND(VLOOKUP($B139,'[4]3.ข้อมูลงบทดลองปัจจุบัน'!$A$5:$CL$846,5,0),2)</f>
        <v>160</v>
      </c>
      <c r="G139" s="104">
        <f>ROUND(VLOOKUP($B139,'[4]3.ข้อมูลงบทดลองปัจจุบัน'!$A$5:$CL$846,6,0),2)</f>
        <v>0</v>
      </c>
      <c r="H139" s="104">
        <f>ROUND(VLOOKUP($B139,'[4]3.ข้อมูลงบทดลองปัจจุบัน'!$A$5:$CL$846,7,0),2)</f>
        <v>3500</v>
      </c>
      <c r="I139" s="104">
        <f>ROUND(VLOOKUP($B139,'[4]3.ข้อมูลงบทดลองปัจจุบัน'!$A$5:$CL$846,8,0),2)</f>
        <v>360</v>
      </c>
      <c r="J139" s="104">
        <f>ROUND(VLOOKUP($B139,'[4]3.ข้อมูลงบทดลองปัจจุบัน'!$A$5:$CL$846,9,0),2)</f>
        <v>9253</v>
      </c>
      <c r="K139" s="104">
        <f>ROUND(VLOOKUP($B139,'[4]3.ข้อมูลงบทดลองปัจจุบัน'!$A$5:$CL$846,10,0),2)</f>
        <v>0</v>
      </c>
      <c r="L139" s="104">
        <f>ROUND(VLOOKUP($B139,'[4]3.ข้อมูลงบทดลองปัจจุบัน'!$A$5:$CL$846,11,0),2)</f>
        <v>0</v>
      </c>
      <c r="M139" s="104">
        <f>ROUND(VLOOKUP($B139,'[4]3.ข้อมูลงบทดลองปัจจุบัน'!$A$5:$CL$846,12,0),2)</f>
        <v>0</v>
      </c>
      <c r="N139" s="104">
        <f>ROUND(VLOOKUP($B139,'[4]3.ข้อมูลงบทดลองปัจจุบัน'!$A$5:$CL$846,13,0),2)</f>
        <v>21500</v>
      </c>
      <c r="O139" s="104">
        <f>ROUND(VLOOKUP($B139,'[4]3.ข้อมูลงบทดลองปัจจุบัน'!$A$5:$CL$846,14,0),2)</f>
        <v>0</v>
      </c>
      <c r="P139" s="104">
        <f>ROUND(VLOOKUP($B139,'[4]3.ข้อมูลงบทดลองปัจจุบัน'!$A$5:$CL$846,15,0),2)</f>
        <v>28463.34</v>
      </c>
      <c r="Q139" s="104">
        <f>ROUND(VLOOKUP($B139,'[4]3.ข้อมูลงบทดลองปัจจุบัน'!$A$5:$CL$846,16,0),2)</f>
        <v>0</v>
      </c>
      <c r="R139" s="104">
        <f>ROUND(VLOOKUP($B139,'[4]3.ข้อมูลงบทดลองปัจจุบัน'!$A$5:$CL$846,17,0),2)</f>
        <v>144513</v>
      </c>
      <c r="S139" s="104">
        <f>ROUND(VLOOKUP($B139,'[4]3.ข้อมูลงบทดลองปัจจุบัน'!$A$5:$CL$846,18,0),2)</f>
        <v>54300</v>
      </c>
      <c r="T139" s="104">
        <f>ROUND(VLOOKUP($B139,'[4]3.ข้อมูลงบทดลองปัจจุบัน'!$A$5:$CL$846,19,0),2)</f>
        <v>0</v>
      </c>
      <c r="U139" s="104">
        <f>ROUND(VLOOKUP($B139,'[4]3.ข้อมูลงบทดลองปัจจุบัน'!$A$5:$CL$846,20,0),2)</f>
        <v>40334</v>
      </c>
      <c r="V139" s="104">
        <f>ROUND(VLOOKUP($B139,'[4]3.ข้อมูลงบทดลองปัจจุบัน'!$A$5:$CL$846,21,0),2)</f>
        <v>45449.5</v>
      </c>
      <c r="W139" s="104">
        <f>ROUND(VLOOKUP($B139,'[4]3.ข้อมูลงบทดลองปัจจุบัน'!$A$5:$CL$846,22,0),2)</f>
        <v>0</v>
      </c>
      <c r="X139" s="104">
        <f>ROUND(VLOOKUP($B139,'[4]3.ข้อมูลงบทดลองปัจจุบัน'!$A$5:$CL$846,23,0),2)</f>
        <v>165601.29999999999</v>
      </c>
      <c r="Y139" s="104">
        <f>ROUND(VLOOKUP($B139,'[4]3.ข้อมูลงบทดลองปัจจุบัน'!$A$5:$CL$846,24,0),2)</f>
        <v>20194</v>
      </c>
      <c r="Z139" s="104">
        <f>ROUND(VLOOKUP($B139,'[4]3.ข้อมูลงบทดลองปัจจุบัน'!$A$5:$CL$846,25,0),2)</f>
        <v>83380</v>
      </c>
      <c r="AA139" s="104">
        <f>ROUND(VLOOKUP($B139,'[4]3.ข้อมูลงบทดลองปัจจุบัน'!$A$5:$CL$846,26,0),2)</f>
        <v>64650</v>
      </c>
      <c r="AB139" s="104">
        <f>ROUND(VLOOKUP($B139,'[4]3.ข้อมูลงบทดลองปัจจุบัน'!$A$5:$CL$846,27,0),2)</f>
        <v>72090</v>
      </c>
      <c r="AC139" s="104">
        <f>ROUND(VLOOKUP($B139,'[4]3.ข้อมูลงบทดลองปัจจุบัน'!$A$5:$CL$846,28,0),2)</f>
        <v>0</v>
      </c>
      <c r="AD139" s="104">
        <f>ROUND(VLOOKUP($B139,'[4]3.ข้อมูลงบทดลองปัจจุบัน'!$A$5:$CL$846,29,0),2)</f>
        <v>32230</v>
      </c>
      <c r="AE139" s="104">
        <f>ROUND(VLOOKUP($B139,'[4]3.ข้อมูลงบทดลองปัจจุบัน'!$A$5:$CL$846,30,0),2)</f>
        <v>15291</v>
      </c>
      <c r="AF139" s="104">
        <f>ROUND(VLOOKUP($B139,'[4]3.ข้อมูลงบทดลองปัจจุบัน'!$A$5:$CL$846,31,0),2)</f>
        <v>23690</v>
      </c>
      <c r="AG139" s="104">
        <f>ROUND(VLOOKUP($B139,'[4]3.ข้อมูลงบทดลองปัจจุบัน'!$A$5:$CL$846,32,0),2)</f>
        <v>750</v>
      </c>
      <c r="AH139" s="104">
        <f>ROUND(VLOOKUP($B139,'[4]3.ข้อมูลงบทดลองปัจจุบัน'!$A$5:$CL$846,33,0),2)</f>
        <v>74447</v>
      </c>
      <c r="AI139" s="104">
        <f>ROUND(VLOOKUP($B139,'[4]3.ข้อมูลงบทดลองปัจจุบัน'!$A$5:$CL$846,34,0),2)</f>
        <v>14066</v>
      </c>
      <c r="AJ139" s="104">
        <f>ROUND(VLOOKUP($B139,'[4]3.ข้อมูลงบทดลองปัจจุบัน'!$A$5:$CL$846,35,0),2)</f>
        <v>43350</v>
      </c>
      <c r="AK139" s="104">
        <f>ROUND(VLOOKUP($B139,'[4]3.ข้อมูลงบทดลองปัจจุบัน'!$A$5:$CL$846,36,0),2)</f>
        <v>14000</v>
      </c>
      <c r="AL139" s="104">
        <f>ROUND(VLOOKUP($B139,'[4]3.ข้อมูลงบทดลองปัจจุบัน'!$A$5:$CL$846,37,0),2)</f>
        <v>2700</v>
      </c>
      <c r="AM139" s="104">
        <f>ROUND(VLOOKUP($B139,'[4]3.ข้อมูลงบทดลองปัจจุบัน'!$A$5:$CL$846,38,0),2)</f>
        <v>0</v>
      </c>
      <c r="AN139" s="104">
        <f>ROUND(VLOOKUP($B139,'[4]3.ข้อมูลงบทดลองปัจจุบัน'!$A$5:$CL$846,39,0),2)</f>
        <v>26500</v>
      </c>
      <c r="AO139" s="104">
        <f>ROUND(VLOOKUP($B139,'[4]3.ข้อมูลงบทดลองปัจจุบัน'!$A$5:$CL$846,40,0),2)</f>
        <v>0</v>
      </c>
      <c r="AP139" s="104">
        <f>ROUND(VLOOKUP($B139,'[4]3.ข้อมูลงบทดลองปัจจุบัน'!$A$5:$CL$846,41,0),2)</f>
        <v>33887.9</v>
      </c>
      <c r="AQ139" s="104">
        <f>ROUND(VLOOKUP($B139,'[4]3.ข้อมูลงบทดลองปัจจุบัน'!$A$5:$CL$846,42,0),2)</f>
        <v>108865</v>
      </c>
      <c r="AR139" s="104">
        <f>ROUND(VLOOKUP($B139,'[4]3.ข้อมูลงบทดลองปัจจุบัน'!$A$5:$CL$846,43,0),2)</f>
        <v>0</v>
      </c>
      <c r="AS139" s="104">
        <f>ROUND(VLOOKUP($B139,'[4]3.ข้อมูลงบทดลองปัจจุบัน'!$A$5:$CL$846,44,0),2)</f>
        <v>68620</v>
      </c>
      <c r="AT139" s="104">
        <f>ROUND(VLOOKUP($B139,'[4]3.ข้อมูลงบทดลองปัจจุบัน'!$A$5:$CL$846,45,0),2)</f>
        <v>122238</v>
      </c>
      <c r="AU139" s="104">
        <f>ROUND(VLOOKUP($B139,'[4]3.ข้อมูลงบทดลองปัจจุบัน'!$A$5:$CL$846,46,0),2)</f>
        <v>144475</v>
      </c>
      <c r="AV139" s="104">
        <f>ROUND(VLOOKUP($B139,'[4]3.ข้อมูลงบทดลองปัจจุบัน'!$A$5:$CL$846,47,0),2)</f>
        <v>36000</v>
      </c>
      <c r="AW139" s="104">
        <f>ROUND(VLOOKUP($B139,'[4]3.ข้อมูลงบทดลองปัจจุบัน'!$A$5:$CL$846,48,0),2)</f>
        <v>0</v>
      </c>
      <c r="AX139" s="104">
        <f>ROUND(VLOOKUP($B139,'[4]3.ข้อมูลงบทดลองปัจจุบัน'!$A$5:$CL$846,49,0),2)</f>
        <v>15450</v>
      </c>
      <c r="AY139" s="104">
        <f>ROUND(VLOOKUP($B139,'[4]3.ข้อมูลงบทดลองปัจจุบัน'!$A$5:$CL$846,50,0),2)</f>
        <v>3430</v>
      </c>
      <c r="AZ139" s="104">
        <f>ROUND(VLOOKUP($B139,'[4]3.ข้อมูลงบทดลองปัจจุบัน'!$A$5:$CL$846,51,0),2)</f>
        <v>20000</v>
      </c>
      <c r="BA139" s="104">
        <f>ROUND(VLOOKUP($B139,'[4]3.ข้อมูลงบทดลองปัจจุบัน'!$A$5:$CL$846,52,0),2)</f>
        <v>43450</v>
      </c>
      <c r="BB139" s="104">
        <f>ROUND(VLOOKUP($B139,'[4]3.ข้อมูลงบทดลองปัจจุบัน'!$A$5:$CL$846,53,0),2)</f>
        <v>92375</v>
      </c>
      <c r="BC139" s="104">
        <f>ROUND(VLOOKUP($B139,'[4]3.ข้อมูลงบทดลองปัจจุบัน'!$A$5:$CL$846,54,0),2)</f>
        <v>1050</v>
      </c>
      <c r="BD139" s="104">
        <f>ROUND(VLOOKUP($B139,'[4]3.ข้อมูลงบทดลองปัจจุบัน'!$A$5:$CL$846,55,0),2)</f>
        <v>83640</v>
      </c>
      <c r="BE139" s="104">
        <f>ROUND(VLOOKUP($B139,'[4]3.ข้อมูลงบทดลองปัจจุบัน'!$A$5:$CL$846,56,0),2)</f>
        <v>17500</v>
      </c>
      <c r="BF139" s="104">
        <f>ROUND(VLOOKUP($B139,'[4]3.ข้อมูลงบทดลองปัจจุบัน'!$A$5:$CL$846,57,0),2)</f>
        <v>32920</v>
      </c>
      <c r="BG139" s="104">
        <f>ROUND(VLOOKUP($B139,'[4]3.ข้อมูลงบทดลองปัจจุบัน'!$A$5:$CL$846,58,0),2)</f>
        <v>21166.02</v>
      </c>
      <c r="BH139" s="104">
        <f>ROUND(VLOOKUP($B139,'[4]3.ข้อมูลงบทดลองปัจจุบัน'!$A$5:$CL$846,59,0),2)</f>
        <v>18055</v>
      </c>
      <c r="BI139" s="104">
        <f>ROUND(VLOOKUP($B139,'[4]3.ข้อมูลงบทดลองปัจจุบัน'!$A$5:$CL$846,60,0),2)</f>
        <v>11680</v>
      </c>
      <c r="BJ139" s="104">
        <f>ROUND(VLOOKUP($B139,'[4]3.ข้อมูลงบทดลองปัจจุบัน'!$A$5:$CL$846,61,0),2)</f>
        <v>0</v>
      </c>
      <c r="BK139" s="104">
        <f>ROUND(VLOOKUP($B139,'[4]3.ข้อมูลงบทดลองปัจจุบัน'!$A$5:$CL$846,62,0),2)</f>
        <v>6000</v>
      </c>
      <c r="BL139" s="104">
        <f>ROUND(VLOOKUP($B139,'[4]3.ข้อมูลงบทดลองปัจจุบัน'!$A$5:$CL$846,63,0),2)</f>
        <v>4500</v>
      </c>
      <c r="BM139" s="104">
        <f>ROUND(VLOOKUP($B139,'[4]3.ข้อมูลงบทดลองปัจจุบัน'!$A$5:$CL$846,64,0),2)</f>
        <v>0</v>
      </c>
      <c r="BN139" s="104">
        <f>ROUND(VLOOKUP($B139,'[4]3.ข้อมูลงบทดลองปัจจุบัน'!$A$5:$CL$846,65,0),2)</f>
        <v>2600</v>
      </c>
      <c r="BO139" s="104">
        <f>ROUND(VLOOKUP($B139,'[4]3.ข้อมูลงบทดลองปัจจุบัน'!$A$5:$CL$846,66,0),2)</f>
        <v>41455</v>
      </c>
      <c r="BP139" s="104">
        <f>ROUND(VLOOKUP($B139,'[4]3.ข้อมูลงบทดลองปัจจุบัน'!$A$5:$CL$846,67,0),2)</f>
        <v>6640</v>
      </c>
      <c r="BQ139" s="104">
        <f>ROUND(VLOOKUP($B139,'[4]3.ข้อมูลงบทดลองปัจจุบัน'!$A$5:$CL$846,68,0),2)</f>
        <v>11760</v>
      </c>
      <c r="BR139" s="104">
        <f>ROUND(VLOOKUP($B139,'[4]3.ข้อมูลงบทดลองปัจจุบัน'!$A$5:$CL$846,69,0),2)</f>
        <v>29950</v>
      </c>
      <c r="BS139" s="104">
        <f>ROUND(VLOOKUP($B139,'[4]3.ข้อมูลงบทดลองปัจจุบัน'!$A$5:$CL$846,70,0),2)</f>
        <v>0</v>
      </c>
      <c r="BT139" s="104">
        <f>ROUND(VLOOKUP($B139,'[4]3.ข้อมูลงบทดลองปัจจุบัน'!$A$5:$CL$846,71,0),2)</f>
        <v>22000</v>
      </c>
      <c r="BU139" s="104">
        <f>ROUND(VLOOKUP($B139,'[4]3.ข้อมูลงบทดลองปัจจุบัน'!$A$5:$CL$846,72,0),2)</f>
        <v>0</v>
      </c>
      <c r="BV139" s="104">
        <f>ROUND(VLOOKUP($B139,'[4]3.ข้อมูลงบทดลองปัจจุบัน'!$A$5:$CL$846,73,0),2)</f>
        <v>191823.27</v>
      </c>
      <c r="BW139" s="104">
        <f>ROUND(VLOOKUP($B139,'[4]3.ข้อมูลงบทดลองปัจจุบัน'!$A$5:$CL$846,74,0),2)</f>
        <v>26250</v>
      </c>
      <c r="BX139" s="104">
        <f>ROUND(VLOOKUP($B139,'[4]3.ข้อมูลงบทดลองปัจจุบัน'!$A$5:$CL$846,75,0),2)</f>
        <v>0</v>
      </c>
      <c r="BY139" s="104">
        <f>ROUND(VLOOKUP($B139,'[4]3.ข้อมูลงบทดลองปัจจุบัน'!$A$5:$CL$846,76,0),2)</f>
        <v>67000</v>
      </c>
      <c r="BZ139" s="104">
        <f>ROUND(VLOOKUP($B139,'[4]3.ข้อมูลงบทดลองปัจจุบัน'!$A$5:$CL$846,77,0),2)</f>
        <v>3700</v>
      </c>
      <c r="CA139" s="104">
        <f>ROUND(VLOOKUP($B139,'[4]3.ข้อมูลงบทดลองปัจจุบัน'!$A$5:$CL$846,78,0),2)</f>
        <v>0</v>
      </c>
      <c r="CB139" s="104">
        <f>ROUND(VLOOKUP($B139,'[4]3.ข้อมูลงบทดลองปัจจุบัน'!$A$5:$CL$846,79,0),2)</f>
        <v>21300</v>
      </c>
      <c r="CC139" s="104">
        <f>ROUND(VLOOKUP($B139,'[4]3.ข้อมูลงบทดลองปัจจุบัน'!$A$5:$CL$846,80,0),2)</f>
        <v>22320</v>
      </c>
      <c r="CD139" s="104">
        <f>ROUND(VLOOKUP($B139,'[4]3.ข้อมูลงบทดลองปัจจุบัน'!$A$5:$CL$846,81,0),2)</f>
        <v>16975</v>
      </c>
      <c r="CE139" s="104">
        <f>ROUND(VLOOKUP($B139,'[4]3.ข้อมูลงบทดลองปัจจุบัน'!$A$5:$CL$846,82,0),2)</f>
        <v>51760</v>
      </c>
      <c r="CF139" s="104">
        <f>ROUND(VLOOKUP($B139,'[4]3.ข้อมูลงบทดลองปัจจุบัน'!$A$5:$CL$846,83,0),2)</f>
        <v>21329</v>
      </c>
      <c r="CG139" s="104">
        <f>ROUND(VLOOKUP($B139,'[4]3.ข้อมูลงบทดลองปัจจุบัน'!$A$5:$CL$846,84,0),2)</f>
        <v>0</v>
      </c>
      <c r="CH139" s="104">
        <f>ROUND(VLOOKUP($B139,'[4]3.ข้อมูลงบทดลองปัจจุบัน'!$A$5:$CL$846,85,0),2)</f>
        <v>12780</v>
      </c>
      <c r="CI139" s="104">
        <f>ROUND(VLOOKUP($B139,'[4]3.ข้อมูลงบทดลองปัจจุบัน'!$A$5:$CL$846,86,0),2)</f>
        <v>111320</v>
      </c>
      <c r="CJ139" s="104">
        <f>ROUND(VLOOKUP($B139,'[4]3.ข้อมูลงบทดลองปัจจุบัน'!$A$5:$CL$846,87,0),2)</f>
        <v>3800</v>
      </c>
      <c r="CK139" s="104">
        <f>ROUND(VLOOKUP($B139,'[4]3.ข้อมูลงบทดลองปัจจุบัน'!$A$5:$CL$846,88,0),2)</f>
        <v>0</v>
      </c>
      <c r="CL139" s="104">
        <f>ROUND(VLOOKUP($B139,'[4]3.ข้อมูลงบทดลองปัจจุบัน'!$A$5:$CL$846,89,0),2)</f>
        <v>46200</v>
      </c>
      <c r="CM139" s="104">
        <f>ROUND(VLOOKUP($B139,'[4]3.ข้อมูลงบทดลองปัจจุบัน'!$A$5:$CL$846,90,0),2)</f>
        <v>2318</v>
      </c>
      <c r="CO139" s="97"/>
    </row>
    <row r="140" spans="1:94" x14ac:dyDescent="0.7">
      <c r="A140" s="18" t="s">
        <v>664</v>
      </c>
      <c r="B140" s="18" t="s">
        <v>669</v>
      </c>
      <c r="C140" s="19" t="s">
        <v>670</v>
      </c>
      <c r="D140" s="104">
        <f>ROUND(VLOOKUP($B140,'[4]3.ข้อมูลงบทดลองปัจจุบัน'!$A$5:$CL$846,3,0),2)</f>
        <v>1137930</v>
      </c>
      <c r="E140" s="104">
        <f>ROUND(VLOOKUP($B140,'[4]3.ข้อมูลงบทดลองปัจจุบัน'!$A$5:$CL$846,4,0),2)</f>
        <v>39657.199999999997</v>
      </c>
      <c r="F140" s="104">
        <f>ROUND(VLOOKUP($B140,'[4]3.ข้อมูลงบทดลองปัจจุบัน'!$A$5:$CL$846,5,0),2)</f>
        <v>59138</v>
      </c>
      <c r="G140" s="104">
        <f>ROUND(VLOOKUP($B140,'[4]3.ข้อมูลงบทดลองปัจจุบัน'!$A$5:$CL$846,6,0),2)</f>
        <v>95630</v>
      </c>
      <c r="H140" s="104">
        <f>ROUND(VLOOKUP($B140,'[4]3.ข้อมูลงบทดลองปัจจุบัน'!$A$5:$CL$846,7,0),2)</f>
        <v>63120</v>
      </c>
      <c r="I140" s="104">
        <f>ROUND(VLOOKUP($B140,'[4]3.ข้อมูลงบทดลองปัจจุบัน'!$A$5:$CL$846,8,0),2)</f>
        <v>123863</v>
      </c>
      <c r="J140" s="104">
        <f>ROUND(VLOOKUP($B140,'[4]3.ข้อมูลงบทดลองปัจจุบัน'!$A$5:$CL$846,9,0),2)</f>
        <v>79332</v>
      </c>
      <c r="K140" s="104">
        <f>ROUND(VLOOKUP($B140,'[4]3.ข้อมูลงบทดลองปัจจุบัน'!$A$5:$CL$846,10,0),2)</f>
        <v>103511</v>
      </c>
      <c r="L140" s="104">
        <f>ROUND(VLOOKUP($B140,'[4]3.ข้อมูลงบทดลองปัจจุบัน'!$A$5:$CL$846,11,0),2)</f>
        <v>194410</v>
      </c>
      <c r="M140" s="104">
        <f>ROUND(VLOOKUP($B140,'[4]3.ข้อมูลงบทดลองปัจจุบัน'!$A$5:$CL$846,12,0),2)</f>
        <v>81770</v>
      </c>
      <c r="N140" s="104">
        <f>ROUND(VLOOKUP($B140,'[4]3.ข้อมูลงบทดลองปัจจุบัน'!$A$5:$CL$846,13,0),2)</f>
        <v>204324</v>
      </c>
      <c r="O140" s="104">
        <f>ROUND(VLOOKUP($B140,'[4]3.ข้อมูลงบทดลองปัจจุบัน'!$A$5:$CL$846,14,0),2)</f>
        <v>58000</v>
      </c>
      <c r="P140" s="104">
        <f>ROUND(VLOOKUP($B140,'[4]3.ข้อมูลงบทดลองปัจจุบัน'!$A$5:$CL$846,15,0),2)</f>
        <v>659719.12</v>
      </c>
      <c r="Q140" s="104">
        <f>ROUND(VLOOKUP($B140,'[4]3.ข้อมูลงบทดลองปัจจุบัน'!$A$5:$CL$846,16,0),2)</f>
        <v>28765</v>
      </c>
      <c r="R140" s="104">
        <f>ROUND(VLOOKUP($B140,'[4]3.ข้อมูลงบทดลองปัจจุบัน'!$A$5:$CL$846,17,0),2)</f>
        <v>273628</v>
      </c>
      <c r="S140" s="104">
        <f>ROUND(VLOOKUP($B140,'[4]3.ข้อมูลงบทดลองปัจจุบัน'!$A$5:$CL$846,18,0),2)</f>
        <v>109965</v>
      </c>
      <c r="T140" s="104">
        <f>ROUND(VLOOKUP($B140,'[4]3.ข้อมูลงบทดลองปัจจุบัน'!$A$5:$CL$846,19,0),2)</f>
        <v>54169.75</v>
      </c>
      <c r="U140" s="104">
        <f>ROUND(VLOOKUP($B140,'[4]3.ข้อมูลงบทดลองปัจจุบัน'!$A$5:$CL$846,20,0),2)</f>
        <v>248943</v>
      </c>
      <c r="V140" s="104">
        <f>ROUND(VLOOKUP($B140,'[4]3.ข้อมูลงบทดลองปัจจุบัน'!$A$5:$CL$846,21,0),2)</f>
        <v>120018</v>
      </c>
      <c r="W140" s="104">
        <f>ROUND(VLOOKUP($B140,'[4]3.ข้อมูลงบทดลองปัจจุบัน'!$A$5:$CL$846,22,0),2)</f>
        <v>49396.3</v>
      </c>
      <c r="X140" s="104">
        <f>ROUND(VLOOKUP($B140,'[4]3.ข้อมูลงบทดลองปัจจุบัน'!$A$5:$CL$846,23,0),2)</f>
        <v>977768.75</v>
      </c>
      <c r="Y140" s="104">
        <f>ROUND(VLOOKUP($B140,'[4]3.ข้อมูลงบทดลองปัจจุบัน'!$A$5:$CL$846,24,0),2)</f>
        <v>130022.5</v>
      </c>
      <c r="Z140" s="104">
        <f>ROUND(VLOOKUP($B140,'[4]3.ข้อมูลงบทดลองปัจจุบัน'!$A$5:$CL$846,25,0),2)</f>
        <v>90919</v>
      </c>
      <c r="AA140" s="104">
        <f>ROUND(VLOOKUP($B140,'[4]3.ข้อมูลงบทดลองปัจจุบัน'!$A$5:$CL$846,26,0),2)</f>
        <v>115114</v>
      </c>
      <c r="AB140" s="104">
        <f>ROUND(VLOOKUP($B140,'[4]3.ข้อมูลงบทดลองปัจจุบัน'!$A$5:$CL$846,27,0),2)</f>
        <v>144444</v>
      </c>
      <c r="AC140" s="104">
        <f>ROUND(VLOOKUP($B140,'[4]3.ข้อมูลงบทดลองปัจจุบัน'!$A$5:$CL$846,28,0),2)</f>
        <v>59366</v>
      </c>
      <c r="AD140" s="104">
        <f>ROUND(VLOOKUP($B140,'[4]3.ข้อมูลงบทดลองปัจจุบัน'!$A$5:$CL$846,29,0),2)</f>
        <v>208167</v>
      </c>
      <c r="AE140" s="104">
        <f>ROUND(VLOOKUP($B140,'[4]3.ข้อมูลงบทดลองปัจจุบัน'!$A$5:$CL$846,30,0),2)</f>
        <v>378946</v>
      </c>
      <c r="AF140" s="104">
        <f>ROUND(VLOOKUP($B140,'[4]3.ข้อมูลงบทดลองปัจจุบัน'!$A$5:$CL$846,31,0),2)</f>
        <v>225428</v>
      </c>
      <c r="AG140" s="104">
        <f>ROUND(VLOOKUP($B140,'[4]3.ข้อมูลงบทดลองปัจจุบัน'!$A$5:$CL$846,32,0),2)</f>
        <v>66517</v>
      </c>
      <c r="AH140" s="104">
        <f>ROUND(VLOOKUP($B140,'[4]3.ข้อมูลงบทดลองปัจจุบัน'!$A$5:$CL$846,33,0),2)</f>
        <v>269711.7</v>
      </c>
      <c r="AI140" s="104">
        <f>ROUND(VLOOKUP($B140,'[4]3.ข้อมูลงบทดลองปัจจุบัน'!$A$5:$CL$846,34,0),2)</f>
        <v>118880</v>
      </c>
      <c r="AJ140" s="104">
        <f>ROUND(VLOOKUP($B140,'[4]3.ข้อมูลงบทดลองปัจจุบัน'!$A$5:$CL$846,35,0),2)</f>
        <v>62928</v>
      </c>
      <c r="AK140" s="104">
        <f>ROUND(VLOOKUP($B140,'[4]3.ข้อมูลงบทดลองปัจจุบัน'!$A$5:$CL$846,36,0),2)</f>
        <v>52501</v>
      </c>
      <c r="AL140" s="104">
        <f>ROUND(VLOOKUP($B140,'[4]3.ข้อมูลงบทดลองปัจจุบัน'!$A$5:$CL$846,37,0),2)</f>
        <v>730132</v>
      </c>
      <c r="AM140" s="104">
        <f>ROUND(VLOOKUP($B140,'[4]3.ข้อมูลงบทดลองปัจจุบัน'!$A$5:$CL$846,38,0),2)</f>
        <v>89633</v>
      </c>
      <c r="AN140" s="104">
        <f>ROUND(VLOOKUP($B140,'[4]3.ข้อมูลงบทดลองปัจจุบัน'!$A$5:$CL$846,39,0),2)</f>
        <v>10720</v>
      </c>
      <c r="AO140" s="104">
        <f>ROUND(VLOOKUP($B140,'[4]3.ข้อมูลงบทดลองปัจจุบัน'!$A$5:$CL$846,40,0),2)</f>
        <v>166809</v>
      </c>
      <c r="AP140" s="104">
        <f>ROUND(VLOOKUP($B140,'[4]3.ข้อมูลงบทดลองปัจจุบัน'!$A$5:$CL$846,41,0),2)</f>
        <v>137160</v>
      </c>
      <c r="AQ140" s="104">
        <f>ROUND(VLOOKUP($B140,'[4]3.ข้อมูลงบทดลองปัจจุบัน'!$A$5:$CL$846,42,0),2)</f>
        <v>177462.75</v>
      </c>
      <c r="AR140" s="104">
        <f>ROUND(VLOOKUP($B140,'[4]3.ข้อมูลงบทดลองปัจจุบัน'!$A$5:$CL$846,43,0),2)</f>
        <v>15674</v>
      </c>
      <c r="AS140" s="104">
        <f>ROUND(VLOOKUP($B140,'[4]3.ข้อมูลงบทดลองปัจจุบัน'!$A$5:$CL$846,44,0),2)</f>
        <v>689526.75</v>
      </c>
      <c r="AT140" s="104">
        <f>ROUND(VLOOKUP($B140,'[4]3.ข้อมูลงบทดลองปัจจุบัน'!$A$5:$CL$846,45,0),2)</f>
        <v>30540</v>
      </c>
      <c r="AU140" s="104">
        <f>ROUND(VLOOKUP($B140,'[4]3.ข้อมูลงบทดลองปัจจุบัน'!$A$5:$CL$846,46,0),2)</f>
        <v>871514</v>
      </c>
      <c r="AV140" s="104">
        <f>ROUND(VLOOKUP($B140,'[4]3.ข้อมูลงบทดลองปัจจุบัน'!$A$5:$CL$846,47,0),2)</f>
        <v>41795</v>
      </c>
      <c r="AW140" s="104">
        <f>ROUND(VLOOKUP($B140,'[4]3.ข้อมูลงบทดลองปัจจุบัน'!$A$5:$CL$846,48,0),2)</f>
        <v>57345.5</v>
      </c>
      <c r="AX140" s="104">
        <f>ROUND(VLOOKUP($B140,'[4]3.ข้อมูลงบทดลองปัจจุบัน'!$A$5:$CL$846,49,0),2)</f>
        <v>66187.3</v>
      </c>
      <c r="AY140" s="104">
        <f>ROUND(VLOOKUP($B140,'[4]3.ข้อมูลงบทดลองปัจจุบัน'!$A$5:$CL$846,50,0),2)</f>
        <v>158651.03</v>
      </c>
      <c r="AZ140" s="104">
        <f>ROUND(VLOOKUP($B140,'[4]3.ข้อมูลงบทดลองปัจจุบัน'!$A$5:$CL$846,51,0),2)</f>
        <v>32171</v>
      </c>
      <c r="BA140" s="104">
        <f>ROUND(VLOOKUP($B140,'[4]3.ข้อมูลงบทดลองปัจจุบัน'!$A$5:$CL$846,52,0),2)</f>
        <v>98259</v>
      </c>
      <c r="BB140" s="104">
        <f>ROUND(VLOOKUP($B140,'[4]3.ข้อมูลงบทดลองปัจจุบัน'!$A$5:$CL$846,53,0),2)</f>
        <v>169210</v>
      </c>
      <c r="BC140" s="104">
        <f>ROUND(VLOOKUP($B140,'[4]3.ข้อมูลงบทดลองปัจจุบัน'!$A$5:$CL$846,54,0),2)</f>
        <v>59295</v>
      </c>
      <c r="BD140" s="104">
        <f>ROUND(VLOOKUP($B140,'[4]3.ข้อมูลงบทดลองปัจจุบัน'!$A$5:$CL$846,55,0),2)</f>
        <v>927046</v>
      </c>
      <c r="BE140" s="104">
        <f>ROUND(VLOOKUP($B140,'[4]3.ข้อมูลงบทดลองปัจจุบัน'!$A$5:$CL$846,56,0),2)</f>
        <v>244233</v>
      </c>
      <c r="BF140" s="104">
        <f>ROUND(VLOOKUP($B140,'[4]3.ข้อมูลงบทดลองปัจจุบัน'!$A$5:$CL$846,57,0),2)</f>
        <v>19210</v>
      </c>
      <c r="BG140" s="104">
        <f>ROUND(VLOOKUP($B140,'[4]3.ข้อมูลงบทดลองปัจจุบัน'!$A$5:$CL$846,58,0),2)</f>
        <v>138151.07999999999</v>
      </c>
      <c r="BH140" s="104">
        <f>ROUND(VLOOKUP($B140,'[4]3.ข้อมูลงบทดลองปัจจุบัน'!$A$5:$CL$846,59,0),2)</f>
        <v>471485.61</v>
      </c>
      <c r="BI140" s="104">
        <f>ROUND(VLOOKUP($B140,'[4]3.ข้อมูลงบทดลองปัจจุบัน'!$A$5:$CL$846,60,0),2)</f>
        <v>37334</v>
      </c>
      <c r="BJ140" s="104">
        <f>ROUND(VLOOKUP($B140,'[4]3.ข้อมูลงบทดลองปัจจุบัน'!$A$5:$CL$846,61,0),2)</f>
        <v>21094</v>
      </c>
      <c r="BK140" s="104">
        <f>ROUND(VLOOKUP($B140,'[4]3.ข้อมูลงบทดลองปัจจุบัน'!$A$5:$CL$846,62,0),2)</f>
        <v>71375</v>
      </c>
      <c r="BL140" s="104">
        <f>ROUND(VLOOKUP($B140,'[4]3.ข้อมูลงบทดลองปัจจุบัน'!$A$5:$CL$846,63,0),2)</f>
        <v>67397</v>
      </c>
      <c r="BM140" s="104">
        <f>ROUND(VLOOKUP($B140,'[4]3.ข้อมูลงบทดลองปัจจุบัน'!$A$5:$CL$846,64,0),2)</f>
        <v>129463</v>
      </c>
      <c r="BN140" s="104">
        <f>ROUND(VLOOKUP($B140,'[4]3.ข้อมูลงบทดลองปัจจุบัน'!$A$5:$CL$846,65,0),2)</f>
        <v>76511.3</v>
      </c>
      <c r="BO140" s="104">
        <f>ROUND(VLOOKUP($B140,'[4]3.ข้อมูลงบทดลองปัจจุบัน'!$A$5:$CL$846,66,0),2)</f>
        <v>30922</v>
      </c>
      <c r="BP140" s="104">
        <f>ROUND(VLOOKUP($B140,'[4]3.ข้อมูลงบทดลองปัจจุบัน'!$A$5:$CL$846,67,0),2)</f>
        <v>113094</v>
      </c>
      <c r="BQ140" s="104">
        <f>ROUND(VLOOKUP($B140,'[4]3.ข้อมูลงบทดลองปัจจุบัน'!$A$5:$CL$846,68,0),2)</f>
        <v>211201</v>
      </c>
      <c r="BR140" s="104">
        <f>ROUND(VLOOKUP($B140,'[4]3.ข้อมูลงบทดลองปัจจุบัน'!$A$5:$CL$846,69,0),2)</f>
        <v>196576</v>
      </c>
      <c r="BS140" s="104">
        <f>ROUND(VLOOKUP($B140,'[4]3.ข้อมูลงบทดลองปัจจุบัน'!$A$5:$CL$846,70,0),2)</f>
        <v>1122488.8400000001</v>
      </c>
      <c r="BT140" s="104">
        <f>ROUND(VLOOKUP($B140,'[4]3.ข้อมูลงบทดลองปัจจุบัน'!$A$5:$CL$846,71,0),2)</f>
        <v>128378.78</v>
      </c>
      <c r="BU140" s="104">
        <f>ROUND(VLOOKUP($B140,'[4]3.ข้อมูลงบทดลองปัจจุบัน'!$A$5:$CL$846,72,0),2)</f>
        <v>76826.5</v>
      </c>
      <c r="BV140" s="104">
        <f>ROUND(VLOOKUP($B140,'[4]3.ข้อมูลงบทดลองปัจจุบัน'!$A$5:$CL$846,73,0),2)</f>
        <v>470707.5</v>
      </c>
      <c r="BW140" s="104">
        <f>ROUND(VLOOKUP($B140,'[4]3.ข้อมูลงบทดลองปัจจุบัน'!$A$5:$CL$846,74,0),2)</f>
        <v>41286</v>
      </c>
      <c r="BX140" s="104">
        <f>ROUND(VLOOKUP($B140,'[4]3.ข้อมูลงบทดลองปัจจุบัน'!$A$5:$CL$846,75,0),2)</f>
        <v>199467</v>
      </c>
      <c r="BY140" s="104">
        <f>ROUND(VLOOKUP($B140,'[4]3.ข้อมูลงบทดลองปัจจุบัน'!$A$5:$CL$846,76,0),2)</f>
        <v>166153</v>
      </c>
      <c r="BZ140" s="104">
        <f>ROUND(VLOOKUP($B140,'[4]3.ข้อมูลงบทดลองปัจจุบัน'!$A$5:$CL$846,77,0),2)</f>
        <v>100521</v>
      </c>
      <c r="CA140" s="104">
        <f>ROUND(VLOOKUP($B140,'[4]3.ข้อมูลงบทดลองปัจจุบัน'!$A$5:$CL$846,78,0),2)</f>
        <v>112619</v>
      </c>
      <c r="CB140" s="104">
        <f>ROUND(VLOOKUP($B140,'[4]3.ข้อมูลงบทดลองปัจจุบัน'!$A$5:$CL$846,79,0),2)</f>
        <v>17600</v>
      </c>
      <c r="CC140" s="104">
        <f>ROUND(VLOOKUP($B140,'[4]3.ข้อมูลงบทดลองปัจจุบัน'!$A$5:$CL$846,80,0),2)</f>
        <v>767915.5</v>
      </c>
      <c r="CD140" s="104">
        <f>ROUND(VLOOKUP($B140,'[4]3.ข้อมูลงบทดลองปัจจุบัน'!$A$5:$CL$846,81,0),2)</f>
        <v>122935</v>
      </c>
      <c r="CE140" s="104">
        <f>ROUND(VLOOKUP($B140,'[4]3.ข้อมูลงบทดลองปัจจุบัน'!$A$5:$CL$846,82,0),2)</f>
        <v>252610.18</v>
      </c>
      <c r="CF140" s="104">
        <f>ROUND(VLOOKUP($B140,'[4]3.ข้อมูลงบทดลองปัจจุบัน'!$A$5:$CL$846,83,0),2)</f>
        <v>105281.75</v>
      </c>
      <c r="CG140" s="104">
        <f>ROUND(VLOOKUP($B140,'[4]3.ข้อมูลงบทดลองปัจจุบัน'!$A$5:$CL$846,84,0),2)</f>
        <v>60287</v>
      </c>
      <c r="CH140" s="104">
        <f>ROUND(VLOOKUP($B140,'[4]3.ข้อมูลงบทดลองปัจจุบัน'!$A$5:$CL$846,85,0),2)</f>
        <v>156400</v>
      </c>
      <c r="CI140" s="104">
        <f>ROUND(VLOOKUP($B140,'[4]3.ข้อมูลงบทดลองปัจจุบัน'!$A$5:$CL$846,86,0),2)</f>
        <v>1390</v>
      </c>
      <c r="CJ140" s="104">
        <f>ROUND(VLOOKUP($B140,'[4]3.ข้อมูลงบทดลองปัจจุบัน'!$A$5:$CL$846,87,0),2)</f>
        <v>62952.5</v>
      </c>
      <c r="CK140" s="104">
        <f>ROUND(VLOOKUP($B140,'[4]3.ข้อมูลงบทดลองปัจจุบัน'!$A$5:$CL$846,88,0),2)</f>
        <v>289218</v>
      </c>
      <c r="CL140" s="104">
        <f>ROUND(VLOOKUP($B140,'[4]3.ข้อมูลงบทดลองปัจจุบัน'!$A$5:$CL$846,89,0),2)</f>
        <v>234329</v>
      </c>
      <c r="CM140" s="104">
        <f>ROUND(VLOOKUP($B140,'[4]3.ข้อมูลงบทดลองปัจจุบัน'!$A$5:$CL$846,90,0),2)</f>
        <v>79910.75</v>
      </c>
      <c r="CO140" s="97"/>
    </row>
    <row r="141" spans="1:94" x14ac:dyDescent="0.7">
      <c r="A141" s="18" t="s">
        <v>664</v>
      </c>
      <c r="B141" s="18" t="s">
        <v>671</v>
      </c>
      <c r="C141" s="19" t="s">
        <v>672</v>
      </c>
      <c r="D141" s="104">
        <f>ROUND(VLOOKUP($B141,'[4]3.ข้อมูลงบทดลองปัจจุบัน'!$A$5:$CL$846,3,0),2)</f>
        <v>84957</v>
      </c>
      <c r="E141" s="104">
        <f>ROUND(VLOOKUP($B141,'[4]3.ข้อมูลงบทดลองปัจจุบัน'!$A$5:$CL$846,4,0),2)</f>
        <v>0</v>
      </c>
      <c r="F141" s="104">
        <f>ROUND(VLOOKUP($B141,'[4]3.ข้อมูลงบทดลองปัจจุบัน'!$A$5:$CL$846,5,0),2)</f>
        <v>30052</v>
      </c>
      <c r="G141" s="104">
        <f>ROUND(VLOOKUP($B141,'[4]3.ข้อมูลงบทดลองปัจจุบัน'!$A$5:$CL$846,6,0),2)</f>
        <v>28623</v>
      </c>
      <c r="H141" s="104">
        <f>ROUND(VLOOKUP($B141,'[4]3.ข้อมูลงบทดลองปัจจุบัน'!$A$5:$CL$846,7,0),2)</f>
        <v>12440</v>
      </c>
      <c r="I141" s="104">
        <f>ROUND(VLOOKUP($B141,'[4]3.ข้อมูลงบทดลองปัจจุบัน'!$A$5:$CL$846,8,0),2)</f>
        <v>0</v>
      </c>
      <c r="J141" s="104">
        <f>ROUND(VLOOKUP($B141,'[4]3.ข้อมูลงบทดลองปัจจุบัน'!$A$5:$CL$846,9,0),2)</f>
        <v>9765</v>
      </c>
      <c r="K141" s="104">
        <f>ROUND(VLOOKUP($B141,'[4]3.ข้อมูลงบทดลองปัจจุบัน'!$A$5:$CL$846,10,0),2)</f>
        <v>14500</v>
      </c>
      <c r="L141" s="104">
        <f>ROUND(VLOOKUP($B141,'[4]3.ข้อมูลงบทดลองปัจจุบัน'!$A$5:$CL$846,11,0),2)</f>
        <v>57325</v>
      </c>
      <c r="M141" s="104">
        <f>ROUND(VLOOKUP($B141,'[4]3.ข้อมูลงบทดลองปัจจุบัน'!$A$5:$CL$846,12,0),2)</f>
        <v>0</v>
      </c>
      <c r="N141" s="104">
        <f>ROUND(VLOOKUP($B141,'[4]3.ข้อมูลงบทดลองปัจจุบัน'!$A$5:$CL$846,13,0),2)</f>
        <v>0</v>
      </c>
      <c r="O141" s="104">
        <f>ROUND(VLOOKUP($B141,'[4]3.ข้อมูลงบทดลองปัจจุบัน'!$A$5:$CL$846,14,0),2)</f>
        <v>10729</v>
      </c>
      <c r="P141" s="104">
        <f>ROUND(VLOOKUP($B141,'[4]3.ข้อมูลงบทดลองปัจจุบัน'!$A$5:$CL$846,15,0),2)</f>
        <v>195669.6</v>
      </c>
      <c r="Q141" s="104">
        <f>ROUND(VLOOKUP($B141,'[4]3.ข้อมูลงบทดลองปัจจุบัน'!$A$5:$CL$846,16,0),2)</f>
        <v>0</v>
      </c>
      <c r="R141" s="104">
        <f>ROUND(VLOOKUP($B141,'[4]3.ข้อมูลงบทดลองปัจจุบัน'!$A$5:$CL$846,17,0),2)</f>
        <v>0</v>
      </c>
      <c r="S141" s="104">
        <f>ROUND(VLOOKUP($B141,'[4]3.ข้อมูลงบทดลองปัจจุบัน'!$A$5:$CL$846,18,0),2)</f>
        <v>0</v>
      </c>
      <c r="T141" s="104">
        <f>ROUND(VLOOKUP($B141,'[4]3.ข้อมูลงบทดลองปัจจุบัน'!$A$5:$CL$846,19,0),2)</f>
        <v>0</v>
      </c>
      <c r="U141" s="104">
        <f>ROUND(VLOOKUP($B141,'[4]3.ข้อมูลงบทดลองปัจจุบัน'!$A$5:$CL$846,20,0),2)</f>
        <v>9260</v>
      </c>
      <c r="V141" s="104">
        <f>ROUND(VLOOKUP($B141,'[4]3.ข้อมูลงบทดลองปัจจุบัน'!$A$5:$CL$846,21,0),2)</f>
        <v>0</v>
      </c>
      <c r="W141" s="104">
        <f>ROUND(VLOOKUP($B141,'[4]3.ข้อมูลงบทดลองปัจจุบัน'!$A$5:$CL$846,22,0),2)</f>
        <v>0</v>
      </c>
      <c r="X141" s="104">
        <f>ROUND(VLOOKUP($B141,'[4]3.ข้อมูลงบทดลองปัจจุบัน'!$A$5:$CL$846,23,0),2)</f>
        <v>65037.5</v>
      </c>
      <c r="Y141" s="104">
        <f>ROUND(VLOOKUP($B141,'[4]3.ข้อมูลงบทดลองปัจจุบัน'!$A$5:$CL$846,24,0),2)</f>
        <v>0</v>
      </c>
      <c r="Z141" s="104">
        <f>ROUND(VLOOKUP($B141,'[4]3.ข้อมูลงบทดลองปัจจุบัน'!$A$5:$CL$846,25,0),2)</f>
        <v>13660</v>
      </c>
      <c r="AA141" s="104">
        <f>ROUND(VLOOKUP($B141,'[4]3.ข้อมูลงบทดลองปัจจุบัน'!$A$5:$CL$846,26,0),2)</f>
        <v>0</v>
      </c>
      <c r="AB141" s="104">
        <f>ROUND(VLOOKUP($B141,'[4]3.ข้อมูลงบทดลองปัจจุบัน'!$A$5:$CL$846,27,0),2)</f>
        <v>12510</v>
      </c>
      <c r="AC141" s="104">
        <f>ROUND(VLOOKUP($B141,'[4]3.ข้อมูลงบทดลองปัจจุบัน'!$A$5:$CL$846,28,0),2)</f>
        <v>9900</v>
      </c>
      <c r="AD141" s="104">
        <f>ROUND(VLOOKUP($B141,'[4]3.ข้อมูลงบทดลองปัจจุบัน'!$A$5:$CL$846,29,0),2)</f>
        <v>0</v>
      </c>
      <c r="AE141" s="104">
        <f>ROUND(VLOOKUP($B141,'[4]3.ข้อมูลงบทดลองปัจจุบัน'!$A$5:$CL$846,30,0),2)</f>
        <v>0</v>
      </c>
      <c r="AF141" s="104">
        <f>ROUND(VLOOKUP($B141,'[4]3.ข้อมูลงบทดลองปัจจุบัน'!$A$5:$CL$846,31,0),2)</f>
        <v>0</v>
      </c>
      <c r="AG141" s="104">
        <f>ROUND(VLOOKUP($B141,'[4]3.ข้อมูลงบทดลองปัจจุบัน'!$A$5:$CL$846,32,0),2)</f>
        <v>2100</v>
      </c>
      <c r="AH141" s="104">
        <f>ROUND(VLOOKUP($B141,'[4]3.ข้อมูลงบทดลองปัจจุบัน'!$A$5:$CL$846,33,0),2)</f>
        <v>0</v>
      </c>
      <c r="AI141" s="104">
        <f>ROUND(VLOOKUP($B141,'[4]3.ข้อมูลงบทดลองปัจจุบัน'!$A$5:$CL$846,34,0),2)</f>
        <v>0</v>
      </c>
      <c r="AJ141" s="104">
        <f>ROUND(VLOOKUP($B141,'[4]3.ข้อมูลงบทดลองปัจจุบัน'!$A$5:$CL$846,35,0),2)</f>
        <v>14150.5</v>
      </c>
      <c r="AK141" s="104">
        <f>ROUND(VLOOKUP($B141,'[4]3.ข้อมูลงบทดลองปัจจุบัน'!$A$5:$CL$846,36,0),2)</f>
        <v>32188.1</v>
      </c>
      <c r="AL141" s="104">
        <f>ROUND(VLOOKUP($B141,'[4]3.ข้อมูลงบทดลองปัจจุบัน'!$A$5:$CL$846,37,0),2)</f>
        <v>203053</v>
      </c>
      <c r="AM141" s="104">
        <f>ROUND(VLOOKUP($B141,'[4]3.ข้อมูลงบทดลองปัจจุบัน'!$A$5:$CL$846,38,0),2)</f>
        <v>35000</v>
      </c>
      <c r="AN141" s="104">
        <f>ROUND(VLOOKUP($B141,'[4]3.ข้อมูลงบทดลองปัจจุบัน'!$A$5:$CL$846,39,0),2)</f>
        <v>0</v>
      </c>
      <c r="AO141" s="104">
        <f>ROUND(VLOOKUP($B141,'[4]3.ข้อมูลงบทดลองปัจจุบัน'!$A$5:$CL$846,40,0),2)</f>
        <v>0</v>
      </c>
      <c r="AP141" s="104">
        <f>ROUND(VLOOKUP($B141,'[4]3.ข้อมูลงบทดลองปัจจุบัน'!$A$5:$CL$846,41,0),2)</f>
        <v>4450</v>
      </c>
      <c r="AQ141" s="104">
        <f>ROUND(VLOOKUP($B141,'[4]3.ข้อมูลงบทดลองปัจจุบัน'!$A$5:$CL$846,42,0),2)</f>
        <v>7920</v>
      </c>
      <c r="AR141" s="104">
        <f>ROUND(VLOOKUP($B141,'[4]3.ข้อมูลงบทดลองปัจจุบัน'!$A$5:$CL$846,43,0),2)</f>
        <v>1950</v>
      </c>
      <c r="AS141" s="104">
        <f>ROUND(VLOOKUP($B141,'[4]3.ข้อมูลงบทดลองปัจจุบัน'!$A$5:$CL$846,44,0),2)</f>
        <v>6830</v>
      </c>
      <c r="AT141" s="104">
        <f>ROUND(VLOOKUP($B141,'[4]3.ข้อมูลงบทดลองปัจจุบัน'!$A$5:$CL$846,45,0),2)</f>
        <v>0</v>
      </c>
      <c r="AU141" s="104">
        <f>ROUND(VLOOKUP($B141,'[4]3.ข้อมูลงบทดลองปัจจุบัน'!$A$5:$CL$846,46,0),2)</f>
        <v>0</v>
      </c>
      <c r="AV141" s="104">
        <f>ROUND(VLOOKUP($B141,'[4]3.ข้อมูลงบทดลองปัจจุบัน'!$A$5:$CL$846,47,0),2)</f>
        <v>12414</v>
      </c>
      <c r="AW141" s="104">
        <f>ROUND(VLOOKUP($B141,'[4]3.ข้อมูลงบทดลองปัจจุบัน'!$A$5:$CL$846,48,0),2)</f>
        <v>0</v>
      </c>
      <c r="AX141" s="104">
        <f>ROUND(VLOOKUP($B141,'[4]3.ข้อมูลงบทดลองปัจจุบัน'!$A$5:$CL$846,49,0),2)</f>
        <v>74.900000000000006</v>
      </c>
      <c r="AY141" s="104">
        <f>ROUND(VLOOKUP($B141,'[4]3.ข้อมูลงบทดลองปัจจุบัน'!$A$5:$CL$846,50,0),2)</f>
        <v>0</v>
      </c>
      <c r="AZ141" s="104">
        <f>ROUND(VLOOKUP($B141,'[4]3.ข้อมูลงบทดลองปัจจุบัน'!$A$5:$CL$846,51,0),2)</f>
        <v>0</v>
      </c>
      <c r="BA141" s="104">
        <f>ROUND(VLOOKUP($B141,'[4]3.ข้อมูลงบทดลองปัจจุบัน'!$A$5:$CL$846,52,0),2)</f>
        <v>2800</v>
      </c>
      <c r="BB141" s="104">
        <f>ROUND(VLOOKUP($B141,'[4]3.ข้อมูลงบทดลองปัจจุบัน'!$A$5:$CL$846,53,0),2)</f>
        <v>0</v>
      </c>
      <c r="BC141" s="104">
        <f>ROUND(VLOOKUP($B141,'[4]3.ข้อมูลงบทดลองปัจจุบัน'!$A$5:$CL$846,54,0),2)</f>
        <v>0</v>
      </c>
      <c r="BD141" s="104">
        <f>ROUND(VLOOKUP($B141,'[4]3.ข้อมูลงบทดลองปัจจุบัน'!$A$5:$CL$846,55,0),2)</f>
        <v>2500</v>
      </c>
      <c r="BE141" s="104">
        <f>ROUND(VLOOKUP($B141,'[4]3.ข้อมูลงบทดลองปัจจุบัน'!$A$5:$CL$846,56,0),2)</f>
        <v>0</v>
      </c>
      <c r="BF141" s="104">
        <f>ROUND(VLOOKUP($B141,'[4]3.ข้อมูลงบทดลองปัจจุบัน'!$A$5:$CL$846,57,0),2)</f>
        <v>0</v>
      </c>
      <c r="BG141" s="104">
        <f>ROUND(VLOOKUP($B141,'[4]3.ข้อมูลงบทดลองปัจจุบัน'!$A$5:$CL$846,58,0),2)</f>
        <v>0</v>
      </c>
      <c r="BH141" s="104">
        <f>ROUND(VLOOKUP($B141,'[4]3.ข้อมูลงบทดลองปัจจุบัน'!$A$5:$CL$846,59,0),2)</f>
        <v>71045</v>
      </c>
      <c r="BI141" s="104">
        <f>ROUND(VLOOKUP($B141,'[4]3.ข้อมูลงบทดลองปัจจุบัน'!$A$5:$CL$846,60,0),2)</f>
        <v>5272</v>
      </c>
      <c r="BJ141" s="104">
        <f>ROUND(VLOOKUP($B141,'[4]3.ข้อมูลงบทดลองปัจจุบัน'!$A$5:$CL$846,61,0),2)</f>
        <v>4980</v>
      </c>
      <c r="BK141" s="104">
        <f>ROUND(VLOOKUP($B141,'[4]3.ข้อมูลงบทดลองปัจจุบัน'!$A$5:$CL$846,62,0),2)</f>
        <v>26800</v>
      </c>
      <c r="BL141" s="104">
        <f>ROUND(VLOOKUP($B141,'[4]3.ข้อมูลงบทดลองปัจจุบัน'!$A$5:$CL$846,63,0),2)</f>
        <v>856</v>
      </c>
      <c r="BM141" s="104">
        <f>ROUND(VLOOKUP($B141,'[4]3.ข้อมูลงบทดลองปัจจุบัน'!$A$5:$CL$846,64,0),2)</f>
        <v>88301</v>
      </c>
      <c r="BN141" s="104">
        <f>ROUND(VLOOKUP($B141,'[4]3.ข้อมูลงบทดลองปัจจุบัน'!$A$5:$CL$846,65,0),2)</f>
        <v>0</v>
      </c>
      <c r="BO141" s="104">
        <f>ROUND(VLOOKUP($B141,'[4]3.ข้อมูลงบทดลองปัจจุบัน'!$A$5:$CL$846,66,0),2)</f>
        <v>98000</v>
      </c>
      <c r="BP141" s="104">
        <f>ROUND(VLOOKUP($B141,'[4]3.ข้อมูลงบทดลองปัจจุบัน'!$A$5:$CL$846,67,0),2)</f>
        <v>4400</v>
      </c>
      <c r="BQ141" s="104">
        <f>ROUND(VLOOKUP($B141,'[4]3.ข้อมูลงบทดลองปัจจุบัน'!$A$5:$CL$846,68,0),2)</f>
        <v>21675</v>
      </c>
      <c r="BR141" s="104">
        <f>ROUND(VLOOKUP($B141,'[4]3.ข้อมูลงบทดลองปัจจุบัน'!$A$5:$CL$846,69,0),2)</f>
        <v>20520</v>
      </c>
      <c r="BS141" s="104">
        <f>ROUND(VLOOKUP($B141,'[4]3.ข้อมูลงบทดลองปัจจุบัน'!$A$5:$CL$846,70,0),2)</f>
        <v>58800</v>
      </c>
      <c r="BT141" s="104">
        <f>ROUND(VLOOKUP($B141,'[4]3.ข้อมูลงบทดลองปัจจุบัน'!$A$5:$CL$846,71,0),2)</f>
        <v>170616.8</v>
      </c>
      <c r="BU141" s="104">
        <f>ROUND(VLOOKUP($B141,'[4]3.ข้อมูลงบทดลองปัจจุบัน'!$A$5:$CL$846,72,0),2)</f>
        <v>4635</v>
      </c>
      <c r="BV141" s="104">
        <f>ROUND(VLOOKUP($B141,'[4]3.ข้อมูลงบทดลองปัจจุบัน'!$A$5:$CL$846,73,0),2)</f>
        <v>6420</v>
      </c>
      <c r="BW141" s="104">
        <f>ROUND(VLOOKUP($B141,'[4]3.ข้อมูลงบทดลองปัจจุบัน'!$A$5:$CL$846,74,0),2)</f>
        <v>0</v>
      </c>
      <c r="BX141" s="104">
        <f>ROUND(VLOOKUP($B141,'[4]3.ข้อมูลงบทดลองปัจจุบัน'!$A$5:$CL$846,75,0),2)</f>
        <v>6710</v>
      </c>
      <c r="BY141" s="104">
        <f>ROUND(VLOOKUP($B141,'[4]3.ข้อมูลงบทดลองปัจจุบัน'!$A$5:$CL$846,76,0),2)</f>
        <v>15350</v>
      </c>
      <c r="BZ141" s="104">
        <f>ROUND(VLOOKUP($B141,'[4]3.ข้อมูลงบทดลองปัจจุบัน'!$A$5:$CL$846,77,0),2)</f>
        <v>14630</v>
      </c>
      <c r="CA141" s="104">
        <f>ROUND(VLOOKUP($B141,'[4]3.ข้อมูลงบทดลองปัจจุบัน'!$A$5:$CL$846,78,0),2)</f>
        <v>0</v>
      </c>
      <c r="CB141" s="104">
        <f>ROUND(VLOOKUP($B141,'[4]3.ข้อมูลงบทดลองปัจจุบัน'!$A$5:$CL$846,79,0),2)</f>
        <v>0</v>
      </c>
      <c r="CC141" s="104">
        <f>ROUND(VLOOKUP($B141,'[4]3.ข้อมูลงบทดลองปัจจุบัน'!$A$5:$CL$846,80,0),2)</f>
        <v>675000</v>
      </c>
      <c r="CD141" s="104">
        <f>ROUND(VLOOKUP($B141,'[4]3.ข้อมูลงบทดลองปัจจุบัน'!$A$5:$CL$846,81,0),2)</f>
        <v>0</v>
      </c>
      <c r="CE141" s="104">
        <f>ROUND(VLOOKUP($B141,'[4]3.ข้อมูลงบทดลองปัจจุบัน'!$A$5:$CL$846,82,0),2)</f>
        <v>22490</v>
      </c>
      <c r="CF141" s="104">
        <f>ROUND(VLOOKUP($B141,'[4]3.ข้อมูลงบทดลองปัจจุบัน'!$A$5:$CL$846,83,0),2)</f>
        <v>9656</v>
      </c>
      <c r="CG141" s="104">
        <f>ROUND(VLOOKUP($B141,'[4]3.ข้อมูลงบทดลองปัจจุบัน'!$A$5:$CL$846,84,0),2)</f>
        <v>7500</v>
      </c>
      <c r="CH141" s="104">
        <f>ROUND(VLOOKUP($B141,'[4]3.ข้อมูลงบทดลองปัจจุบัน'!$A$5:$CL$846,85,0),2)</f>
        <v>34447</v>
      </c>
      <c r="CI141" s="104">
        <f>ROUND(VLOOKUP($B141,'[4]3.ข้อมูลงบทดลองปัจจุบัน'!$A$5:$CL$846,86,0),2)</f>
        <v>6550</v>
      </c>
      <c r="CJ141" s="104">
        <f>ROUND(VLOOKUP($B141,'[4]3.ข้อมูลงบทดลองปัจจุบัน'!$A$5:$CL$846,87,0),2)</f>
        <v>0</v>
      </c>
      <c r="CK141" s="104">
        <f>ROUND(VLOOKUP($B141,'[4]3.ข้อมูลงบทดลองปัจจุบัน'!$A$5:$CL$846,88,0),2)</f>
        <v>0</v>
      </c>
      <c r="CL141" s="104">
        <f>ROUND(VLOOKUP($B141,'[4]3.ข้อมูลงบทดลองปัจจุบัน'!$A$5:$CL$846,89,0),2)</f>
        <v>0</v>
      </c>
      <c r="CM141" s="104">
        <f>ROUND(VLOOKUP($B141,'[4]3.ข้อมูลงบทดลองปัจจุบัน'!$A$5:$CL$846,90,0),2)</f>
        <v>1100</v>
      </c>
      <c r="CO141" s="97"/>
    </row>
    <row r="142" spans="1:94" x14ac:dyDescent="0.7">
      <c r="A142" s="18" t="s">
        <v>664</v>
      </c>
      <c r="B142" s="18" t="s">
        <v>673</v>
      </c>
      <c r="C142" s="19" t="s">
        <v>674</v>
      </c>
      <c r="D142" s="104">
        <f>ROUND(VLOOKUP($B142,'[4]3.ข้อมูลงบทดลองปัจจุบัน'!$A$5:$CL$846,3,0),2)</f>
        <v>417129.5</v>
      </c>
      <c r="E142" s="104">
        <f>ROUND(VLOOKUP($B142,'[4]3.ข้อมูลงบทดลองปัจจุบัน'!$A$5:$CL$846,4,0),2)</f>
        <v>190440</v>
      </c>
      <c r="F142" s="104">
        <f>ROUND(VLOOKUP($B142,'[4]3.ข้อมูลงบทดลองปัจจุบัน'!$A$5:$CL$846,5,0),2)</f>
        <v>646490</v>
      </c>
      <c r="G142" s="104">
        <f>ROUND(VLOOKUP($B142,'[4]3.ข้อมูลงบทดลองปัจจุบัน'!$A$5:$CL$846,6,0),2)</f>
        <v>272030</v>
      </c>
      <c r="H142" s="104">
        <f>ROUND(VLOOKUP($B142,'[4]3.ข้อมูลงบทดลองปัจจุบัน'!$A$5:$CL$846,7,0),2)</f>
        <v>248780</v>
      </c>
      <c r="I142" s="104">
        <f>ROUND(VLOOKUP($B142,'[4]3.ข้อมูลงบทดลองปัจจุบัน'!$A$5:$CL$846,8,0),2)</f>
        <v>192310</v>
      </c>
      <c r="J142" s="104">
        <f>ROUND(VLOOKUP($B142,'[4]3.ข้อมูลงบทดลองปัจจุบัน'!$A$5:$CL$846,9,0),2)</f>
        <v>75620</v>
      </c>
      <c r="K142" s="104">
        <f>ROUND(VLOOKUP($B142,'[4]3.ข้อมูลงบทดลองปัจจุบัน'!$A$5:$CL$846,10,0),2)</f>
        <v>354530</v>
      </c>
      <c r="L142" s="104">
        <f>ROUND(VLOOKUP($B142,'[4]3.ข้อมูลงบทดลองปัจจุบัน'!$A$5:$CL$846,11,0),2)</f>
        <v>509662</v>
      </c>
      <c r="M142" s="104">
        <f>ROUND(VLOOKUP($B142,'[4]3.ข้อมูลงบทดลองปัจจุบัน'!$A$5:$CL$846,12,0),2)</f>
        <v>53170</v>
      </c>
      <c r="N142" s="104">
        <f>ROUND(VLOOKUP($B142,'[4]3.ข้อมูลงบทดลองปัจจุบัน'!$A$5:$CL$846,13,0),2)</f>
        <v>436080</v>
      </c>
      <c r="O142" s="104">
        <f>ROUND(VLOOKUP($B142,'[4]3.ข้อมูลงบทดลองปัจจุบัน'!$A$5:$CL$846,14,0),2)</f>
        <v>80589.5</v>
      </c>
      <c r="P142" s="104">
        <f>ROUND(VLOOKUP($B142,'[4]3.ข้อมูลงบทดลองปัจจุบัน'!$A$5:$CL$846,15,0),2)</f>
        <v>775191</v>
      </c>
      <c r="Q142" s="104">
        <f>ROUND(VLOOKUP($B142,'[4]3.ข้อมูลงบทดลองปัจจุบัน'!$A$5:$CL$846,16,0),2)</f>
        <v>249225</v>
      </c>
      <c r="R142" s="104">
        <f>ROUND(VLOOKUP($B142,'[4]3.ข้อมูลงบทดลองปัจจุบัน'!$A$5:$CL$846,17,0),2)</f>
        <v>153597</v>
      </c>
      <c r="S142" s="104">
        <f>ROUND(VLOOKUP($B142,'[4]3.ข้อมูลงบทดลองปัจจุบัน'!$A$5:$CL$846,18,0),2)</f>
        <v>740190</v>
      </c>
      <c r="T142" s="104">
        <f>ROUND(VLOOKUP($B142,'[4]3.ข้อมูลงบทดลองปัจจุบัน'!$A$5:$CL$846,19,0),2)</f>
        <v>221320</v>
      </c>
      <c r="U142" s="104">
        <f>ROUND(VLOOKUP($B142,'[4]3.ข้อมูลงบทดลองปัจจุบัน'!$A$5:$CL$846,20,0),2)</f>
        <v>86106</v>
      </c>
      <c r="V142" s="104">
        <f>ROUND(VLOOKUP($B142,'[4]3.ข้อมูลงบทดลองปัจจุบัน'!$A$5:$CL$846,21,0),2)</f>
        <v>242600</v>
      </c>
      <c r="W142" s="104">
        <f>ROUND(VLOOKUP($B142,'[4]3.ข้อมูลงบทดลองปัจจุบัน'!$A$5:$CL$846,22,0),2)</f>
        <v>203169</v>
      </c>
      <c r="X142" s="104">
        <f>ROUND(VLOOKUP($B142,'[4]3.ข้อมูลงบทดลองปัจจุบัน'!$A$5:$CL$846,23,0),2)</f>
        <v>1954279</v>
      </c>
      <c r="Y142" s="104">
        <f>ROUND(VLOOKUP($B142,'[4]3.ข้อมูลงบทดลองปัจจุบัน'!$A$5:$CL$846,24,0),2)</f>
        <v>310130</v>
      </c>
      <c r="Z142" s="104">
        <f>ROUND(VLOOKUP($B142,'[4]3.ข้อมูลงบทดลองปัจจุบัน'!$A$5:$CL$846,25,0),2)</f>
        <v>750675</v>
      </c>
      <c r="AA142" s="104">
        <f>ROUND(VLOOKUP($B142,'[4]3.ข้อมูลงบทดลองปัจจุบัน'!$A$5:$CL$846,26,0),2)</f>
        <v>103970</v>
      </c>
      <c r="AB142" s="104">
        <f>ROUND(VLOOKUP($B142,'[4]3.ข้อมูลงบทดลองปัจจุบัน'!$A$5:$CL$846,27,0),2)</f>
        <v>103126</v>
      </c>
      <c r="AC142" s="104">
        <f>ROUND(VLOOKUP($B142,'[4]3.ข้อมูลงบทดลองปัจจุบัน'!$A$5:$CL$846,28,0),2)</f>
        <v>110678.5</v>
      </c>
      <c r="AD142" s="104">
        <f>ROUND(VLOOKUP($B142,'[4]3.ข้อมูลงบทดลองปัจจุบัน'!$A$5:$CL$846,29,0),2)</f>
        <v>394555</v>
      </c>
      <c r="AE142" s="104">
        <f>ROUND(VLOOKUP($B142,'[4]3.ข้อมูลงบทดลองปัจจุบัน'!$A$5:$CL$846,30,0),2)</f>
        <v>1032923</v>
      </c>
      <c r="AF142" s="104">
        <f>ROUND(VLOOKUP($B142,'[4]3.ข้อมูลงบทดลองปัจจุบัน'!$A$5:$CL$846,31,0),2)</f>
        <v>249040</v>
      </c>
      <c r="AG142" s="104">
        <f>ROUND(VLOOKUP($B142,'[4]3.ข้อมูลงบทดลองปัจจุบัน'!$A$5:$CL$846,32,0),2)</f>
        <v>182770</v>
      </c>
      <c r="AH142" s="104">
        <f>ROUND(VLOOKUP($B142,'[4]3.ข้อมูลงบทดลองปัจจุบัน'!$A$5:$CL$846,33,0),2)</f>
        <v>226900</v>
      </c>
      <c r="AI142" s="104">
        <f>ROUND(VLOOKUP($B142,'[4]3.ข้อมูลงบทดลองปัจจุบัน'!$A$5:$CL$846,34,0),2)</f>
        <v>419035</v>
      </c>
      <c r="AJ142" s="104">
        <f>ROUND(VLOOKUP($B142,'[4]3.ข้อมูลงบทดลองปัจจุบัน'!$A$5:$CL$846,35,0),2)</f>
        <v>152746.67000000001</v>
      </c>
      <c r="AK142" s="104">
        <f>ROUND(VLOOKUP($B142,'[4]3.ข้อมูลงบทดลองปัจจุบัน'!$A$5:$CL$846,36,0),2)</f>
        <v>262210</v>
      </c>
      <c r="AL142" s="104">
        <f>ROUND(VLOOKUP($B142,'[4]3.ข้อมูลงบทดลองปัจจุบัน'!$A$5:$CL$846,37,0),2)</f>
        <v>2168650.9300000002</v>
      </c>
      <c r="AM142" s="104">
        <f>ROUND(VLOOKUP($B142,'[4]3.ข้อมูลงบทดลองปัจจุบัน'!$A$5:$CL$846,38,0),2)</f>
        <v>492466</v>
      </c>
      <c r="AN142" s="104">
        <f>ROUND(VLOOKUP($B142,'[4]3.ข้อมูลงบทดลองปัจจุบัน'!$A$5:$CL$846,39,0),2)</f>
        <v>280750</v>
      </c>
      <c r="AO142" s="104">
        <f>ROUND(VLOOKUP($B142,'[4]3.ข้อมูลงบทดลองปัจจุบัน'!$A$5:$CL$846,40,0),2)</f>
        <v>294175</v>
      </c>
      <c r="AP142" s="104">
        <f>ROUND(VLOOKUP($B142,'[4]3.ข้อมูลงบทดลองปัจจุบัน'!$A$5:$CL$846,41,0),2)</f>
        <v>242365</v>
      </c>
      <c r="AQ142" s="104">
        <f>ROUND(VLOOKUP($B142,'[4]3.ข้อมูลงบทดลองปัจจุบัน'!$A$5:$CL$846,42,0),2)</f>
        <v>523767</v>
      </c>
      <c r="AR142" s="104">
        <f>ROUND(VLOOKUP($B142,'[4]3.ข้อมูลงบทดลองปัจจุบัน'!$A$5:$CL$846,43,0),2)</f>
        <v>133540</v>
      </c>
      <c r="AS142" s="104">
        <f>ROUND(VLOOKUP($B142,'[4]3.ข้อมูลงบทดลองปัจจุบัน'!$A$5:$CL$846,44,0),2)</f>
        <v>1173356.17</v>
      </c>
      <c r="AT142" s="104">
        <f>ROUND(VLOOKUP($B142,'[4]3.ข้อมูลงบทดลองปัจจุบัน'!$A$5:$CL$846,45,0),2)</f>
        <v>192972</v>
      </c>
      <c r="AU142" s="104">
        <f>ROUND(VLOOKUP($B142,'[4]3.ข้อมูลงบทดลองปัจจุบัน'!$A$5:$CL$846,46,0),2)</f>
        <v>1417394</v>
      </c>
      <c r="AV142" s="104">
        <f>ROUND(VLOOKUP($B142,'[4]3.ข้อมูลงบทดลองปัจจุบัน'!$A$5:$CL$846,47,0),2)</f>
        <v>340694</v>
      </c>
      <c r="AW142" s="104">
        <f>ROUND(VLOOKUP($B142,'[4]3.ข้อมูลงบทดลองปัจจุบัน'!$A$5:$CL$846,48,0),2)</f>
        <v>387852</v>
      </c>
      <c r="AX142" s="104">
        <f>ROUND(VLOOKUP($B142,'[4]3.ข้อมูลงบทดลองปัจจุบัน'!$A$5:$CL$846,49,0),2)</f>
        <v>301863.5</v>
      </c>
      <c r="AY142" s="104">
        <f>ROUND(VLOOKUP($B142,'[4]3.ข้อมูลงบทดลองปัจจุบัน'!$A$5:$CL$846,50,0),2)</f>
        <v>240220</v>
      </c>
      <c r="AZ142" s="104">
        <f>ROUND(VLOOKUP($B142,'[4]3.ข้อมูลงบทดลองปัจจุบัน'!$A$5:$CL$846,51,0),2)</f>
        <v>391595</v>
      </c>
      <c r="BA142" s="104">
        <f>ROUND(VLOOKUP($B142,'[4]3.ข้อมูลงบทดลองปัจจุบัน'!$A$5:$CL$846,52,0),2)</f>
        <v>490295</v>
      </c>
      <c r="BB142" s="104">
        <f>ROUND(VLOOKUP($B142,'[4]3.ข้อมูลงบทดลองปัจจุบัน'!$A$5:$CL$846,53,0),2)</f>
        <v>2654752</v>
      </c>
      <c r="BC142" s="104">
        <f>ROUND(VLOOKUP($B142,'[4]3.ข้อมูลงบทดลองปัจจุบัน'!$A$5:$CL$846,54,0),2)</f>
        <v>132570</v>
      </c>
      <c r="BD142" s="104">
        <f>ROUND(VLOOKUP($B142,'[4]3.ข้อมูลงบทดลองปัจจุบัน'!$A$5:$CL$846,55,0),2)</f>
        <v>205440</v>
      </c>
      <c r="BE142" s="104">
        <f>ROUND(VLOOKUP($B142,'[4]3.ข้อมูลงบทดลองปัจจุบัน'!$A$5:$CL$846,56,0),2)</f>
        <v>342630</v>
      </c>
      <c r="BF142" s="104">
        <f>ROUND(VLOOKUP($B142,'[4]3.ข้อมูลงบทดลองปัจจุบัน'!$A$5:$CL$846,57,0),2)</f>
        <v>356900</v>
      </c>
      <c r="BG142" s="104">
        <f>ROUND(VLOOKUP($B142,'[4]3.ข้อมูลงบทดลองปัจจุบัน'!$A$5:$CL$846,58,0),2)</f>
        <v>223698</v>
      </c>
      <c r="BH142" s="104">
        <f>ROUND(VLOOKUP($B142,'[4]3.ข้อมูลงบทดลองปัจจุบัน'!$A$5:$CL$846,59,0),2)</f>
        <v>398446.3</v>
      </c>
      <c r="BI142" s="104">
        <f>ROUND(VLOOKUP($B142,'[4]3.ข้อมูลงบทดลองปัจจุบัน'!$A$5:$CL$846,60,0),2)</f>
        <v>391562</v>
      </c>
      <c r="BJ142" s="104">
        <f>ROUND(VLOOKUP($B142,'[4]3.ข้อมูลงบทดลองปัจจุบัน'!$A$5:$CL$846,61,0),2)</f>
        <v>15970.1</v>
      </c>
      <c r="BK142" s="104">
        <f>ROUND(VLOOKUP($B142,'[4]3.ข้อมูลงบทดลองปัจจุบัน'!$A$5:$CL$846,62,0),2)</f>
        <v>662283</v>
      </c>
      <c r="BL142" s="104">
        <f>ROUND(VLOOKUP($B142,'[4]3.ข้อมูลงบทดลองปัจจุบัน'!$A$5:$CL$846,63,0),2)</f>
        <v>47410</v>
      </c>
      <c r="BM142" s="104">
        <f>ROUND(VLOOKUP($B142,'[4]3.ข้อมูลงบทดลองปัจจุบัน'!$A$5:$CL$846,64,0),2)</f>
        <v>1261722</v>
      </c>
      <c r="BN142" s="104">
        <f>ROUND(VLOOKUP($B142,'[4]3.ข้อมูลงบทดลองปัจจุบัน'!$A$5:$CL$846,65,0),2)</f>
        <v>234884</v>
      </c>
      <c r="BO142" s="104">
        <f>ROUND(VLOOKUP($B142,'[4]3.ข้อมูลงบทดลองปัจจุบัน'!$A$5:$CL$846,66,0),2)</f>
        <v>371140</v>
      </c>
      <c r="BP142" s="104">
        <f>ROUND(VLOOKUP($B142,'[4]3.ข้อมูลงบทดลองปัจจุบัน'!$A$5:$CL$846,67,0),2)</f>
        <v>312411</v>
      </c>
      <c r="BQ142" s="104">
        <f>ROUND(VLOOKUP($B142,'[4]3.ข้อมูลงบทดลองปัจจุบัน'!$A$5:$CL$846,68,0),2)</f>
        <v>137858</v>
      </c>
      <c r="BR142" s="104">
        <f>ROUND(VLOOKUP($B142,'[4]3.ข้อมูลงบทดลองปัจจุบัน'!$A$5:$CL$846,69,0),2)</f>
        <v>494814.36</v>
      </c>
      <c r="BS142" s="104">
        <f>ROUND(VLOOKUP($B142,'[4]3.ข้อมูลงบทดลองปัจจุบัน'!$A$5:$CL$846,70,0),2)</f>
        <v>3027041</v>
      </c>
      <c r="BT142" s="104">
        <f>ROUND(VLOOKUP($B142,'[4]3.ข้อมูลงบทดลองปัจจุบัน'!$A$5:$CL$846,71,0),2)</f>
        <v>318990</v>
      </c>
      <c r="BU142" s="104">
        <f>ROUND(VLOOKUP($B142,'[4]3.ข้อมูลงบทดลองปัจจุบัน'!$A$5:$CL$846,72,0),2)</f>
        <v>0</v>
      </c>
      <c r="BV142" s="104">
        <f>ROUND(VLOOKUP($B142,'[4]3.ข้อมูลงบทดลองปัจจุบัน'!$A$5:$CL$846,73,0),2)</f>
        <v>600875</v>
      </c>
      <c r="BW142" s="104">
        <f>ROUND(VLOOKUP($B142,'[4]3.ข้อมูลงบทดลองปัจจุบัน'!$A$5:$CL$846,74,0),2)</f>
        <v>29787</v>
      </c>
      <c r="BX142" s="104">
        <f>ROUND(VLOOKUP($B142,'[4]3.ข้อมูลงบทดลองปัจจุบัน'!$A$5:$CL$846,75,0),2)</f>
        <v>227080</v>
      </c>
      <c r="BY142" s="104">
        <f>ROUND(VLOOKUP($B142,'[4]3.ข้อมูลงบทดลองปัจจุบัน'!$A$5:$CL$846,76,0),2)</f>
        <v>391090</v>
      </c>
      <c r="BZ142" s="104">
        <f>ROUND(VLOOKUP($B142,'[4]3.ข้อมูลงบทดลองปัจจุบัน'!$A$5:$CL$846,77,0),2)</f>
        <v>272481.15000000002</v>
      </c>
      <c r="CA142" s="104">
        <f>ROUND(VLOOKUP($B142,'[4]3.ข้อมูลงบทดลองปัจจุบัน'!$A$5:$CL$846,78,0),2)</f>
        <v>353156</v>
      </c>
      <c r="CB142" s="104">
        <f>ROUND(VLOOKUP($B142,'[4]3.ข้อมูลงบทดลองปัจจุบัน'!$A$5:$CL$846,79,0),2)</f>
        <v>173900</v>
      </c>
      <c r="CC142" s="104">
        <f>ROUND(VLOOKUP($B142,'[4]3.ข้อมูลงบทดลองปัจจุบัน'!$A$5:$CL$846,80,0),2)</f>
        <v>312120</v>
      </c>
      <c r="CD142" s="104">
        <f>ROUND(VLOOKUP($B142,'[4]3.ข้อมูลงบทดลองปัจจุบัน'!$A$5:$CL$846,81,0),2)</f>
        <v>370670</v>
      </c>
      <c r="CE142" s="104">
        <f>ROUND(VLOOKUP($B142,'[4]3.ข้อมูลงบทดลองปัจจุบัน'!$A$5:$CL$846,82,0),2)</f>
        <v>71324</v>
      </c>
      <c r="CF142" s="104">
        <f>ROUND(VLOOKUP($B142,'[4]3.ข้อมูลงบทดลองปัจจุบัน'!$A$5:$CL$846,83,0),2)</f>
        <v>389251</v>
      </c>
      <c r="CG142" s="104">
        <f>ROUND(VLOOKUP($B142,'[4]3.ข้อมูลงบทดลองปัจจุบัน'!$A$5:$CL$846,84,0),2)</f>
        <v>41330</v>
      </c>
      <c r="CH142" s="104">
        <f>ROUND(VLOOKUP($B142,'[4]3.ข้อมูลงบทดลองปัจจุบัน'!$A$5:$CL$846,85,0),2)</f>
        <v>289942.45</v>
      </c>
      <c r="CI142" s="104">
        <f>ROUND(VLOOKUP($B142,'[4]3.ข้อมูลงบทดลองปัจจุบัน'!$A$5:$CL$846,86,0),2)</f>
        <v>42925</v>
      </c>
      <c r="CJ142" s="104">
        <f>ROUND(VLOOKUP($B142,'[4]3.ข้อมูลงบทดลองปัจจุบัน'!$A$5:$CL$846,87,0),2)</f>
        <v>296498.18</v>
      </c>
      <c r="CK142" s="104">
        <f>ROUND(VLOOKUP($B142,'[4]3.ข้อมูลงบทดลองปัจจุบัน'!$A$5:$CL$846,88,0),2)</f>
        <v>958388.86</v>
      </c>
      <c r="CL142" s="104">
        <f>ROUND(VLOOKUP($B142,'[4]3.ข้อมูลงบทดลองปัจจุบัน'!$A$5:$CL$846,89,0),2)</f>
        <v>83400</v>
      </c>
      <c r="CM142" s="104">
        <f>ROUND(VLOOKUP($B142,'[4]3.ข้อมูลงบทดลองปัจจุบัน'!$A$5:$CL$846,90,0),2)</f>
        <v>107457</v>
      </c>
      <c r="CO142" s="97"/>
    </row>
    <row r="143" spans="1:94" x14ac:dyDescent="0.7">
      <c r="A143" s="18" t="s">
        <v>664</v>
      </c>
      <c r="B143" s="18" t="s">
        <v>675</v>
      </c>
      <c r="C143" s="19" t="s">
        <v>676</v>
      </c>
      <c r="D143" s="104">
        <f>ROUND(VLOOKUP($B143,'[4]3.ข้อมูลงบทดลองปัจจุบัน'!$A$5:$CL$846,3,0),2)</f>
        <v>3545831.56</v>
      </c>
      <c r="E143" s="104">
        <f>ROUND(VLOOKUP($B143,'[4]3.ข้อมูลงบทดลองปัจจุบัน'!$A$5:$CL$846,4,0),2)</f>
        <v>780975.5</v>
      </c>
      <c r="F143" s="104">
        <f>ROUND(VLOOKUP($B143,'[4]3.ข้อมูลงบทดลองปัจจุบัน'!$A$5:$CL$846,5,0),2)</f>
        <v>696184</v>
      </c>
      <c r="G143" s="104">
        <f>ROUND(VLOOKUP($B143,'[4]3.ข้อมูลงบทดลองปัจจุบัน'!$A$5:$CL$846,6,0),2)</f>
        <v>393350.25</v>
      </c>
      <c r="H143" s="104">
        <f>ROUND(VLOOKUP($B143,'[4]3.ข้อมูลงบทดลองปัจจุบัน'!$A$5:$CL$846,7,0),2)</f>
        <v>603272.65</v>
      </c>
      <c r="I143" s="104">
        <f>ROUND(VLOOKUP($B143,'[4]3.ข้อมูลงบทดลองปัจจุบัน'!$A$5:$CL$846,8,0),2)</f>
        <v>557904</v>
      </c>
      <c r="J143" s="104">
        <f>ROUND(VLOOKUP($B143,'[4]3.ข้อมูลงบทดลองปัจจุบัน'!$A$5:$CL$846,9,0),2)</f>
        <v>1148881</v>
      </c>
      <c r="K143" s="104">
        <f>ROUND(VLOOKUP($B143,'[4]3.ข้อมูลงบทดลองปัจจุบัน'!$A$5:$CL$846,10,0),2)</f>
        <v>938860</v>
      </c>
      <c r="L143" s="104">
        <f>ROUND(VLOOKUP($B143,'[4]3.ข้อมูลงบทดลองปัจจุบัน'!$A$5:$CL$846,11,0),2)</f>
        <v>624853.38</v>
      </c>
      <c r="M143" s="104">
        <f>ROUND(VLOOKUP($B143,'[4]3.ข้อมูลงบทดลองปัจจุบัน'!$A$5:$CL$846,12,0),2)</f>
        <v>650869.75</v>
      </c>
      <c r="N143" s="104">
        <f>ROUND(VLOOKUP($B143,'[4]3.ข้อมูลงบทดลองปัจจุบัน'!$A$5:$CL$846,13,0),2)</f>
        <v>1561749.03</v>
      </c>
      <c r="O143" s="104">
        <f>ROUND(VLOOKUP($B143,'[4]3.ข้อมูลงบทดลองปัจจุบัน'!$A$5:$CL$846,14,0),2)</f>
        <v>169083.9</v>
      </c>
      <c r="P143" s="104">
        <f>ROUND(VLOOKUP($B143,'[4]3.ข้อมูลงบทดลองปัจจุบัน'!$A$5:$CL$846,15,0),2)</f>
        <v>4048885.13</v>
      </c>
      <c r="Q143" s="104">
        <f>ROUND(VLOOKUP($B143,'[4]3.ข้อมูลงบทดลองปัจจุบัน'!$A$5:$CL$846,16,0),2)</f>
        <v>556636</v>
      </c>
      <c r="R143" s="104">
        <f>ROUND(VLOOKUP($B143,'[4]3.ข้อมูลงบทดลองปัจจุบัน'!$A$5:$CL$846,17,0),2)</f>
        <v>1560988.37</v>
      </c>
      <c r="S143" s="104">
        <f>ROUND(VLOOKUP($B143,'[4]3.ข้อมูลงบทดลองปัจจุบัน'!$A$5:$CL$846,18,0),2)</f>
        <v>1712534</v>
      </c>
      <c r="T143" s="104">
        <f>ROUND(VLOOKUP($B143,'[4]3.ข้อมูลงบทดลองปัจจุบัน'!$A$5:$CL$846,19,0),2)</f>
        <v>674501.66</v>
      </c>
      <c r="U143" s="104">
        <f>ROUND(VLOOKUP($B143,'[4]3.ข้อมูลงบทดลองปัจจุบัน'!$A$5:$CL$846,20,0),2)</f>
        <v>1179002.1100000001</v>
      </c>
      <c r="V143" s="104">
        <f>ROUND(VLOOKUP($B143,'[4]3.ข้อมูลงบทดลองปัจจุบัน'!$A$5:$CL$846,21,0),2)</f>
        <v>525397.54</v>
      </c>
      <c r="W143" s="104">
        <f>ROUND(VLOOKUP($B143,'[4]3.ข้อมูลงบทดลองปัจจุบัน'!$A$5:$CL$846,22,0),2)</f>
        <v>248849.65</v>
      </c>
      <c r="X143" s="104">
        <f>ROUND(VLOOKUP($B143,'[4]3.ข้อมูลงบทดลองปัจจุบัน'!$A$5:$CL$846,23,0),2)</f>
        <v>5162691.4400000004</v>
      </c>
      <c r="Y143" s="104">
        <f>ROUND(VLOOKUP($B143,'[4]3.ข้อมูลงบทดลองปัจจุบัน'!$A$5:$CL$846,24,0),2)</f>
        <v>440935.06</v>
      </c>
      <c r="Z143" s="104">
        <f>ROUND(VLOOKUP($B143,'[4]3.ข้อมูลงบทดลองปัจจุบัน'!$A$5:$CL$846,25,0),2)</f>
        <v>1678002.63</v>
      </c>
      <c r="AA143" s="104">
        <f>ROUND(VLOOKUP($B143,'[4]3.ข้อมูลงบทดลองปัจจุบัน'!$A$5:$CL$846,26,0),2)</f>
        <v>751452</v>
      </c>
      <c r="AB143" s="104">
        <f>ROUND(VLOOKUP($B143,'[4]3.ข้อมูลงบทดลองปัจจุบัน'!$A$5:$CL$846,27,0),2)</f>
        <v>459834</v>
      </c>
      <c r="AC143" s="104">
        <f>ROUND(VLOOKUP($B143,'[4]3.ข้อมูลงบทดลองปัจจุบัน'!$A$5:$CL$846,28,0),2)</f>
        <v>433799.79</v>
      </c>
      <c r="AD143" s="104">
        <f>ROUND(VLOOKUP($B143,'[4]3.ข้อมูลงบทดลองปัจจุบัน'!$A$5:$CL$846,29,0),2)</f>
        <v>759524.71</v>
      </c>
      <c r="AE143" s="104">
        <f>ROUND(VLOOKUP($B143,'[4]3.ข้อมูลงบทดลองปัจจุบัน'!$A$5:$CL$846,30,0),2)</f>
        <v>4031558.7</v>
      </c>
      <c r="AF143" s="104">
        <f>ROUND(VLOOKUP($B143,'[4]3.ข้อมูลงบทดลองปัจจุบัน'!$A$5:$CL$846,31,0),2)</f>
        <v>909447.35</v>
      </c>
      <c r="AG143" s="104">
        <f>ROUND(VLOOKUP($B143,'[4]3.ข้อมูลงบทดลองปัจจุบัน'!$A$5:$CL$846,32,0),2)</f>
        <v>770808.22</v>
      </c>
      <c r="AH143" s="104">
        <f>ROUND(VLOOKUP($B143,'[4]3.ข้อมูลงบทดลองปัจจุบัน'!$A$5:$CL$846,33,0),2)</f>
        <v>1229796.6599999999</v>
      </c>
      <c r="AI143" s="104">
        <f>ROUND(VLOOKUP($B143,'[4]3.ข้อมูลงบทดลองปัจจุบัน'!$A$5:$CL$846,34,0),2)</f>
        <v>1446957.18</v>
      </c>
      <c r="AJ143" s="104">
        <f>ROUND(VLOOKUP($B143,'[4]3.ข้อมูลงบทดลองปัจจุบัน'!$A$5:$CL$846,35,0),2)</f>
        <v>556072.32999999996</v>
      </c>
      <c r="AK143" s="104">
        <f>ROUND(VLOOKUP($B143,'[4]3.ข้อมูลงบทดลองปัจจุบัน'!$A$5:$CL$846,36,0),2)</f>
        <v>479577.49</v>
      </c>
      <c r="AL143" s="104">
        <f>ROUND(VLOOKUP($B143,'[4]3.ข้อมูลงบทดลองปัจจุบัน'!$A$5:$CL$846,37,0),2)</f>
        <v>7404669.0199999996</v>
      </c>
      <c r="AM143" s="104">
        <f>ROUND(VLOOKUP($B143,'[4]3.ข้อมูลงบทดลองปัจจุบัน'!$A$5:$CL$846,38,0),2)</f>
        <v>1000803.8</v>
      </c>
      <c r="AN143" s="104">
        <f>ROUND(VLOOKUP($B143,'[4]3.ข้อมูลงบทดลองปัจจุบัน'!$A$5:$CL$846,39,0),2)</f>
        <v>311204</v>
      </c>
      <c r="AO143" s="104">
        <f>ROUND(VLOOKUP($B143,'[4]3.ข้อมูลงบทดลองปัจจุบัน'!$A$5:$CL$846,40,0),2)</f>
        <v>1526158.73</v>
      </c>
      <c r="AP143" s="104">
        <f>ROUND(VLOOKUP($B143,'[4]3.ข้อมูลงบทดลองปัจจุบัน'!$A$5:$CL$846,41,0),2)</f>
        <v>896378.6</v>
      </c>
      <c r="AQ143" s="104">
        <f>ROUND(VLOOKUP($B143,'[4]3.ข้อมูลงบทดลองปัจจุบัน'!$A$5:$CL$846,42,0),2)</f>
        <v>728733</v>
      </c>
      <c r="AR143" s="104">
        <f>ROUND(VLOOKUP($B143,'[4]3.ข้อมูลงบทดลองปัจจุบัน'!$A$5:$CL$846,43,0),2)</f>
        <v>429474</v>
      </c>
      <c r="AS143" s="104">
        <f>ROUND(VLOOKUP($B143,'[4]3.ข้อมูลงบทดลองปัจจุบัน'!$A$5:$CL$846,44,0),2)</f>
        <v>1924294.5</v>
      </c>
      <c r="AT143" s="104">
        <f>ROUND(VLOOKUP($B143,'[4]3.ข้อมูลงบทดลองปัจจุบัน'!$A$5:$CL$846,45,0),2)</f>
        <v>356684.97</v>
      </c>
      <c r="AU143" s="104">
        <f>ROUND(VLOOKUP($B143,'[4]3.ข้อมูลงบทดลองปัจจุบัน'!$A$5:$CL$846,46,0),2)</f>
        <v>781656</v>
      </c>
      <c r="AV143" s="104">
        <f>ROUND(VLOOKUP($B143,'[4]3.ข้อมูลงบทดลองปัจจุบัน'!$A$5:$CL$846,47,0),2)</f>
        <v>635068.01</v>
      </c>
      <c r="AW143" s="104">
        <f>ROUND(VLOOKUP($B143,'[4]3.ข้อมูลงบทดลองปัจจุบัน'!$A$5:$CL$846,48,0),2)</f>
        <v>367856</v>
      </c>
      <c r="AX143" s="104">
        <f>ROUND(VLOOKUP($B143,'[4]3.ข้อมูลงบทดลองปัจจุบัน'!$A$5:$CL$846,49,0),2)</f>
        <v>488809.8</v>
      </c>
      <c r="AY143" s="104">
        <f>ROUND(VLOOKUP($B143,'[4]3.ข้อมูลงบทดลองปัจจุบัน'!$A$5:$CL$846,50,0),2)</f>
        <v>639183.57999999996</v>
      </c>
      <c r="AZ143" s="104">
        <f>ROUND(VLOOKUP($B143,'[4]3.ข้อมูลงบทดลองปัจจุบัน'!$A$5:$CL$846,51,0),2)</f>
        <v>609417</v>
      </c>
      <c r="BA143" s="104">
        <f>ROUND(VLOOKUP($B143,'[4]3.ข้อมูลงบทดลองปัจจุบัน'!$A$5:$CL$846,52,0),2)</f>
        <v>833591.68</v>
      </c>
      <c r="BB143" s="104">
        <f>ROUND(VLOOKUP($B143,'[4]3.ข้อมูลงบทดลองปัจจุบัน'!$A$5:$CL$846,53,0),2)</f>
        <v>2022414.5</v>
      </c>
      <c r="BC143" s="104">
        <f>ROUND(VLOOKUP($B143,'[4]3.ข้อมูลงบทดลองปัจจุบัน'!$A$5:$CL$846,54,0),2)</f>
        <v>335736</v>
      </c>
      <c r="BD143" s="104">
        <f>ROUND(VLOOKUP($B143,'[4]3.ข้อมูลงบทดลองปัจจุบัน'!$A$5:$CL$846,55,0),2)</f>
        <v>2738331.8</v>
      </c>
      <c r="BE143" s="104">
        <f>ROUND(VLOOKUP($B143,'[4]3.ข้อมูลงบทดลองปัจจุบัน'!$A$5:$CL$846,56,0),2)</f>
        <v>1048176.49</v>
      </c>
      <c r="BF143" s="104">
        <f>ROUND(VLOOKUP($B143,'[4]3.ข้อมูลงบทดลองปัจจุบัน'!$A$5:$CL$846,57,0),2)</f>
        <v>384423.25</v>
      </c>
      <c r="BG143" s="104">
        <f>ROUND(VLOOKUP($B143,'[4]3.ข้อมูลงบทดลองปัจจุบัน'!$A$5:$CL$846,58,0),2)</f>
        <v>322567.53999999998</v>
      </c>
      <c r="BH143" s="104">
        <f>ROUND(VLOOKUP($B143,'[4]3.ข้อมูลงบทดลองปัจจุบัน'!$A$5:$CL$846,59,0),2)</f>
        <v>3639596</v>
      </c>
      <c r="BI143" s="104">
        <f>ROUND(VLOOKUP($B143,'[4]3.ข้อมูลงบทดลองปัจจุบัน'!$A$5:$CL$846,60,0),2)</f>
        <v>300520.73</v>
      </c>
      <c r="BJ143" s="104">
        <f>ROUND(VLOOKUP($B143,'[4]3.ข้อมูลงบทดลองปัจจุบัน'!$A$5:$CL$846,61,0),2)</f>
        <v>421254</v>
      </c>
      <c r="BK143" s="104">
        <f>ROUND(VLOOKUP($B143,'[4]3.ข้อมูลงบทดลองปัจจุบัน'!$A$5:$CL$846,62,0),2)</f>
        <v>370821</v>
      </c>
      <c r="BL143" s="104">
        <f>ROUND(VLOOKUP($B143,'[4]3.ข้อมูลงบทดลองปัจจุบัน'!$A$5:$CL$846,63,0),2)</f>
        <v>493578</v>
      </c>
      <c r="BM143" s="104">
        <f>ROUND(VLOOKUP($B143,'[4]3.ข้อมูลงบทดลองปัจจุบัน'!$A$5:$CL$846,64,0),2)</f>
        <v>2848295</v>
      </c>
      <c r="BN143" s="104">
        <f>ROUND(VLOOKUP($B143,'[4]3.ข้อมูลงบทดลองปัจจุบัน'!$A$5:$CL$846,65,0),2)</f>
        <v>1181131.45</v>
      </c>
      <c r="BO143" s="104">
        <f>ROUND(VLOOKUP($B143,'[4]3.ข้อมูลงบทดลองปัจจุบัน'!$A$5:$CL$846,66,0),2)</f>
        <v>564666.88</v>
      </c>
      <c r="BP143" s="104">
        <f>ROUND(VLOOKUP($B143,'[4]3.ข้อมูลงบทดลองปัจจุบัน'!$A$5:$CL$846,67,0),2)</f>
        <v>1225345.8</v>
      </c>
      <c r="BQ143" s="104">
        <f>ROUND(VLOOKUP($B143,'[4]3.ข้อมูลงบทดลองปัจจุบัน'!$A$5:$CL$846,68,0),2)</f>
        <v>1562971</v>
      </c>
      <c r="BR143" s="104">
        <f>ROUND(VLOOKUP($B143,'[4]3.ข้อมูลงบทดลองปัจจุบัน'!$A$5:$CL$846,69,0),2)</f>
        <v>655193</v>
      </c>
      <c r="BS143" s="104">
        <f>ROUND(VLOOKUP($B143,'[4]3.ข้อมูลงบทดลองปัจจุบัน'!$A$5:$CL$846,70,0),2)</f>
        <v>12651732.789999999</v>
      </c>
      <c r="BT143" s="104">
        <f>ROUND(VLOOKUP($B143,'[4]3.ข้อมูลงบทดลองปัจจุบัน'!$A$5:$CL$846,71,0),2)</f>
        <v>1692680.64</v>
      </c>
      <c r="BU143" s="104">
        <f>ROUND(VLOOKUP($B143,'[4]3.ข้อมูลงบทดลองปัจจุบัน'!$A$5:$CL$846,72,0),2)</f>
        <v>2472797.4500000002</v>
      </c>
      <c r="BV143" s="104">
        <f>ROUND(VLOOKUP($B143,'[4]3.ข้อมูลงบทดลองปัจจุบัน'!$A$5:$CL$846,73,0),2)</f>
        <v>5098652.33</v>
      </c>
      <c r="BW143" s="104">
        <f>ROUND(VLOOKUP($B143,'[4]3.ข้อมูลงบทดลองปัจจุบัน'!$A$5:$CL$846,74,0),2)</f>
        <v>138885.20000000001</v>
      </c>
      <c r="BX143" s="104">
        <f>ROUND(VLOOKUP($B143,'[4]3.ข้อมูลงบทดลองปัจจุบัน'!$A$5:$CL$846,75,0),2)</f>
        <v>812260.56</v>
      </c>
      <c r="BY143" s="104">
        <f>ROUND(VLOOKUP($B143,'[4]3.ข้อมูลงบทดลองปัจจุบัน'!$A$5:$CL$846,76,0),2)</f>
        <v>1738503.67</v>
      </c>
      <c r="BZ143" s="104">
        <f>ROUND(VLOOKUP($B143,'[4]3.ข้อมูลงบทดลองปัจจุบัน'!$A$5:$CL$846,77,0),2)</f>
        <v>816522</v>
      </c>
      <c r="CA143" s="104">
        <f>ROUND(VLOOKUP($B143,'[4]3.ข้อมูลงบทดลองปัจจุบัน'!$A$5:$CL$846,78,0),2)</f>
        <v>830657.54</v>
      </c>
      <c r="CB143" s="104">
        <f>ROUND(VLOOKUP($B143,'[4]3.ข้อมูลงบทดลองปัจจุบัน'!$A$5:$CL$846,79,0),2)</f>
        <v>1315531.75</v>
      </c>
      <c r="CC143" s="104">
        <f>ROUND(VLOOKUP($B143,'[4]3.ข้อมูลงบทดลองปัจจุบัน'!$A$5:$CL$846,80,0),2)</f>
        <v>2321302</v>
      </c>
      <c r="CD143" s="104">
        <f>ROUND(VLOOKUP($B143,'[4]3.ข้อมูลงบทดลองปัจจุบัน'!$A$5:$CL$846,81,0),2)</f>
        <v>2277656.87</v>
      </c>
      <c r="CE143" s="104">
        <f>ROUND(VLOOKUP($B143,'[4]3.ข้อมูลงบทดลองปัจจุบัน'!$A$5:$CL$846,82,0),2)</f>
        <v>950802.39</v>
      </c>
      <c r="CF143" s="104">
        <f>ROUND(VLOOKUP($B143,'[4]3.ข้อมูลงบทดลองปัจจุบัน'!$A$5:$CL$846,83,0),2)</f>
        <v>2285069.19</v>
      </c>
      <c r="CG143" s="104">
        <f>ROUND(VLOOKUP($B143,'[4]3.ข้อมูลงบทดลองปัจจุบัน'!$A$5:$CL$846,84,0),2)</f>
        <v>306392.8</v>
      </c>
      <c r="CH143" s="104">
        <f>ROUND(VLOOKUP($B143,'[4]3.ข้อมูลงบทดลองปัจจุบัน'!$A$5:$CL$846,85,0),2)</f>
        <v>508392.51</v>
      </c>
      <c r="CI143" s="104">
        <f>ROUND(VLOOKUP($B143,'[4]3.ข้อมูลงบทดลองปัจจุบัน'!$A$5:$CL$846,86,0),2)</f>
        <v>309665.99</v>
      </c>
      <c r="CJ143" s="104">
        <f>ROUND(VLOOKUP($B143,'[4]3.ข้อมูลงบทดลองปัจจุบัน'!$A$5:$CL$846,87,0),2)</f>
        <v>780420.17</v>
      </c>
      <c r="CK143" s="104">
        <f>ROUND(VLOOKUP($B143,'[4]3.ข้อมูลงบทดลองปัจจุบัน'!$A$5:$CL$846,88,0),2)</f>
        <v>2899361.34</v>
      </c>
      <c r="CL143" s="104">
        <f>ROUND(VLOOKUP($B143,'[4]3.ข้อมูลงบทดลองปัจจุบัน'!$A$5:$CL$846,89,0),2)</f>
        <v>429473.5</v>
      </c>
      <c r="CM143" s="104">
        <f>ROUND(VLOOKUP($B143,'[4]3.ข้อมูลงบทดลองปัจจุบัน'!$A$5:$CL$846,90,0),2)</f>
        <v>494245.58</v>
      </c>
      <c r="CO143" s="97"/>
    </row>
    <row r="144" spans="1:94" x14ac:dyDescent="0.7">
      <c r="A144" s="18" t="s">
        <v>664</v>
      </c>
      <c r="B144" s="18" t="s">
        <v>677</v>
      </c>
      <c r="C144" s="19" t="s">
        <v>678</v>
      </c>
      <c r="D144" s="104">
        <f>ROUND(VLOOKUP($B144,'[4]3.ข้อมูลงบทดลองปัจจุบัน'!$A$5:$CL$846,3,0),2)</f>
        <v>504960</v>
      </c>
      <c r="E144" s="104">
        <f>ROUND(VLOOKUP($B144,'[4]3.ข้อมูลงบทดลองปัจจุบัน'!$A$5:$CL$846,4,0),2)</f>
        <v>34843.31</v>
      </c>
      <c r="F144" s="104">
        <f>ROUND(VLOOKUP($B144,'[4]3.ข้อมูลงบทดลองปัจจุบัน'!$A$5:$CL$846,5,0),2)</f>
        <v>102373</v>
      </c>
      <c r="G144" s="104">
        <f>ROUND(VLOOKUP($B144,'[4]3.ข้อมูลงบทดลองปัจจุบัน'!$A$5:$CL$846,6,0),2)</f>
        <v>17746</v>
      </c>
      <c r="H144" s="104">
        <f>ROUND(VLOOKUP($B144,'[4]3.ข้อมูลงบทดลองปัจจุบัน'!$A$5:$CL$846,7,0),2)</f>
        <v>68032.86</v>
      </c>
      <c r="I144" s="104">
        <f>ROUND(VLOOKUP($B144,'[4]3.ข้อมูลงบทดลองปัจจุบัน'!$A$5:$CL$846,8,0),2)</f>
        <v>162079</v>
      </c>
      <c r="J144" s="104">
        <f>ROUND(VLOOKUP($B144,'[4]3.ข้อมูลงบทดลองปัจจุบัน'!$A$5:$CL$846,9,0),2)</f>
        <v>127089</v>
      </c>
      <c r="K144" s="104">
        <f>ROUND(VLOOKUP($B144,'[4]3.ข้อมูลงบทดลองปัจจุบัน'!$A$5:$CL$846,10,0),2)</f>
        <v>135595</v>
      </c>
      <c r="L144" s="104">
        <f>ROUND(VLOOKUP($B144,'[4]3.ข้อมูลงบทดลองปัจจุบัน'!$A$5:$CL$846,11,0),2)</f>
        <v>67587.5</v>
      </c>
      <c r="M144" s="104">
        <f>ROUND(VLOOKUP($B144,'[4]3.ข้อมูลงบทดลองปัจจุบัน'!$A$5:$CL$846,12,0),2)</f>
        <v>49105</v>
      </c>
      <c r="N144" s="104">
        <f>ROUND(VLOOKUP($B144,'[4]3.ข้อมูลงบทดลองปัจจุบัน'!$A$5:$CL$846,13,0),2)</f>
        <v>134250.5</v>
      </c>
      <c r="O144" s="104">
        <f>ROUND(VLOOKUP($B144,'[4]3.ข้อมูลงบทดลองปัจจุบัน'!$A$5:$CL$846,14,0),2)</f>
        <v>294601.28000000003</v>
      </c>
      <c r="P144" s="104">
        <f>ROUND(VLOOKUP($B144,'[4]3.ข้อมูลงบทดลองปัจจุบัน'!$A$5:$CL$846,15,0),2)</f>
        <v>560849.5</v>
      </c>
      <c r="Q144" s="104">
        <f>ROUND(VLOOKUP($B144,'[4]3.ข้อมูลงบทดลองปัจจุบัน'!$A$5:$CL$846,16,0),2)</f>
        <v>59480</v>
      </c>
      <c r="R144" s="104">
        <f>ROUND(VLOOKUP($B144,'[4]3.ข้อมูลงบทดลองปัจจุบัน'!$A$5:$CL$846,17,0),2)</f>
        <v>498291.34</v>
      </c>
      <c r="S144" s="104">
        <f>ROUND(VLOOKUP($B144,'[4]3.ข้อมูลงบทดลองปัจจุบัน'!$A$5:$CL$846,18,0),2)</f>
        <v>377140</v>
      </c>
      <c r="T144" s="104">
        <f>ROUND(VLOOKUP($B144,'[4]3.ข้อมูลงบทดลองปัจจุบัน'!$A$5:$CL$846,19,0),2)</f>
        <v>177453</v>
      </c>
      <c r="U144" s="104">
        <f>ROUND(VLOOKUP($B144,'[4]3.ข้อมูลงบทดลองปัจจุบัน'!$A$5:$CL$846,20,0),2)</f>
        <v>548041.30000000005</v>
      </c>
      <c r="V144" s="104">
        <f>ROUND(VLOOKUP($B144,'[4]3.ข้อมูลงบทดลองปัจจุบัน'!$A$5:$CL$846,21,0),2)</f>
        <v>130719</v>
      </c>
      <c r="W144" s="104">
        <f>ROUND(VLOOKUP($B144,'[4]3.ข้อมูลงบทดลองปัจจุบัน'!$A$5:$CL$846,22,0),2)</f>
        <v>54835</v>
      </c>
      <c r="X144" s="104">
        <f>ROUND(VLOOKUP($B144,'[4]3.ข้อมูลงบทดลองปัจจุบัน'!$A$5:$CL$846,23,0),2)</f>
        <v>1993481.75</v>
      </c>
      <c r="Y144" s="104">
        <f>ROUND(VLOOKUP($B144,'[4]3.ข้อมูลงบทดลองปัจจุบัน'!$A$5:$CL$846,24,0),2)</f>
        <v>101221</v>
      </c>
      <c r="Z144" s="104">
        <f>ROUND(VLOOKUP($B144,'[4]3.ข้อมูลงบทดลองปัจจุบัน'!$A$5:$CL$846,25,0),2)</f>
        <v>149141.4</v>
      </c>
      <c r="AA144" s="104">
        <f>ROUND(VLOOKUP($B144,'[4]3.ข้อมูลงบทดลองปัจจุบัน'!$A$5:$CL$846,26,0),2)</f>
        <v>52765</v>
      </c>
      <c r="AB144" s="104">
        <f>ROUND(VLOOKUP($B144,'[4]3.ข้อมูลงบทดลองปัจจุบัน'!$A$5:$CL$846,27,0),2)</f>
        <v>55390</v>
      </c>
      <c r="AC144" s="104">
        <f>ROUND(VLOOKUP($B144,'[4]3.ข้อมูลงบทดลองปัจจุบัน'!$A$5:$CL$846,28,0),2)</f>
        <v>405454.2</v>
      </c>
      <c r="AD144" s="104">
        <f>ROUND(VLOOKUP($B144,'[4]3.ข้อมูลงบทดลองปัจจุบัน'!$A$5:$CL$846,29,0),2)</f>
        <v>211494.2</v>
      </c>
      <c r="AE144" s="104">
        <f>ROUND(VLOOKUP($B144,'[4]3.ข้อมูลงบทดลองปัจจุบัน'!$A$5:$CL$846,30,0),2)</f>
        <v>225740</v>
      </c>
      <c r="AF144" s="104">
        <f>ROUND(VLOOKUP($B144,'[4]3.ข้อมูลงบทดลองปัจจุบัน'!$A$5:$CL$846,31,0),2)</f>
        <v>63070.51</v>
      </c>
      <c r="AG144" s="104">
        <f>ROUND(VLOOKUP($B144,'[4]3.ข้อมูลงบทดลองปัจจุบัน'!$A$5:$CL$846,32,0),2)</f>
        <v>166355.85</v>
      </c>
      <c r="AH144" s="104">
        <f>ROUND(VLOOKUP($B144,'[4]3.ข้อมูลงบทดลองปัจจุบัน'!$A$5:$CL$846,33,0),2)</f>
        <v>933485.1</v>
      </c>
      <c r="AI144" s="104">
        <f>ROUND(VLOOKUP($B144,'[4]3.ข้อมูลงบทดลองปัจจุบัน'!$A$5:$CL$846,34,0),2)</f>
        <v>76575</v>
      </c>
      <c r="AJ144" s="104">
        <f>ROUND(VLOOKUP($B144,'[4]3.ข้อมูลงบทดลองปัจจุบัน'!$A$5:$CL$846,35,0),2)</f>
        <v>186004</v>
      </c>
      <c r="AK144" s="104">
        <f>ROUND(VLOOKUP($B144,'[4]3.ข้อมูลงบทดลองปัจจุบัน'!$A$5:$CL$846,36,0),2)</f>
        <v>76455</v>
      </c>
      <c r="AL144" s="104">
        <f>ROUND(VLOOKUP($B144,'[4]3.ข้อมูลงบทดลองปัจจุบัน'!$A$5:$CL$846,37,0),2)</f>
        <v>1686534</v>
      </c>
      <c r="AM144" s="104">
        <f>ROUND(VLOOKUP($B144,'[4]3.ข้อมูลงบทดลองปัจจุบัน'!$A$5:$CL$846,38,0),2)</f>
        <v>1542843</v>
      </c>
      <c r="AN144" s="104">
        <f>ROUND(VLOOKUP($B144,'[4]3.ข้อมูลงบทดลองปัจจุบัน'!$A$5:$CL$846,39,0),2)</f>
        <v>1400</v>
      </c>
      <c r="AO144" s="104">
        <f>ROUND(VLOOKUP($B144,'[4]3.ข้อมูลงบทดลองปัจจุบัน'!$A$5:$CL$846,40,0),2)</f>
        <v>263351.5</v>
      </c>
      <c r="AP144" s="104">
        <f>ROUND(VLOOKUP($B144,'[4]3.ข้อมูลงบทดลองปัจจุบัน'!$A$5:$CL$846,41,0),2)</f>
        <v>195817</v>
      </c>
      <c r="AQ144" s="104">
        <f>ROUND(VLOOKUP($B144,'[4]3.ข้อมูลงบทดลองปัจจุบัน'!$A$5:$CL$846,42,0),2)</f>
        <v>759160.1</v>
      </c>
      <c r="AR144" s="104">
        <f>ROUND(VLOOKUP($B144,'[4]3.ข้อมูลงบทดลองปัจจุบัน'!$A$5:$CL$846,43,0),2)</f>
        <v>20906.18</v>
      </c>
      <c r="AS144" s="104">
        <f>ROUND(VLOOKUP($B144,'[4]3.ข้อมูลงบทดลองปัจจุบัน'!$A$5:$CL$846,44,0),2)</f>
        <v>1408510.85</v>
      </c>
      <c r="AT144" s="104">
        <f>ROUND(VLOOKUP($B144,'[4]3.ข้อมูลงบทดลองปัจจุบัน'!$A$5:$CL$846,45,0),2)</f>
        <v>519120.5</v>
      </c>
      <c r="AU144" s="104">
        <f>ROUND(VLOOKUP($B144,'[4]3.ข้อมูลงบทดลองปัจจุบัน'!$A$5:$CL$846,46,0),2)</f>
        <v>514335</v>
      </c>
      <c r="AV144" s="104">
        <f>ROUND(VLOOKUP($B144,'[4]3.ข้อมูลงบทดลองปัจจุบัน'!$A$5:$CL$846,47,0),2)</f>
        <v>407519</v>
      </c>
      <c r="AW144" s="104">
        <f>ROUND(VLOOKUP($B144,'[4]3.ข้อมูลงบทดลองปัจจุบัน'!$A$5:$CL$846,48,0),2)</f>
        <v>245370.14</v>
      </c>
      <c r="AX144" s="104">
        <f>ROUND(VLOOKUP($B144,'[4]3.ข้อมูลงบทดลองปัจจุบัน'!$A$5:$CL$846,49,0),2)</f>
        <v>36690</v>
      </c>
      <c r="AY144" s="104">
        <f>ROUND(VLOOKUP($B144,'[4]3.ข้อมูลงบทดลองปัจจุบัน'!$A$5:$CL$846,50,0),2)</f>
        <v>121847.5</v>
      </c>
      <c r="AZ144" s="104">
        <f>ROUND(VLOOKUP($B144,'[4]3.ข้อมูลงบทดลองปัจจุบัน'!$A$5:$CL$846,51,0),2)</f>
        <v>93741</v>
      </c>
      <c r="BA144" s="104">
        <f>ROUND(VLOOKUP($B144,'[4]3.ข้อมูลงบทดลองปัจจุบัน'!$A$5:$CL$846,52,0),2)</f>
        <v>149900</v>
      </c>
      <c r="BB144" s="104">
        <f>ROUND(VLOOKUP($B144,'[4]3.ข้อมูลงบทดลองปัจจุบัน'!$A$5:$CL$846,53,0),2)</f>
        <v>80789</v>
      </c>
      <c r="BC144" s="104">
        <f>ROUND(VLOOKUP($B144,'[4]3.ข้อมูลงบทดลองปัจจุบัน'!$A$5:$CL$846,54,0),2)</f>
        <v>52783</v>
      </c>
      <c r="BD144" s="104">
        <f>ROUND(VLOOKUP($B144,'[4]3.ข้อมูลงบทดลองปัจจุบัน'!$A$5:$CL$846,55,0),2)</f>
        <v>284354.40000000002</v>
      </c>
      <c r="BE144" s="104">
        <f>ROUND(VLOOKUP($B144,'[4]3.ข้อมูลงบทดลองปัจจุบัน'!$A$5:$CL$846,56,0),2)</f>
        <v>175039</v>
      </c>
      <c r="BF144" s="104">
        <f>ROUND(VLOOKUP($B144,'[4]3.ข้อมูลงบทดลองปัจจุบัน'!$A$5:$CL$846,57,0),2)</f>
        <v>28349</v>
      </c>
      <c r="BG144" s="104">
        <f>ROUND(VLOOKUP($B144,'[4]3.ข้อมูลงบทดลองปัจจุบัน'!$A$5:$CL$846,58,0),2)</f>
        <v>113502.41</v>
      </c>
      <c r="BH144" s="104">
        <f>ROUND(VLOOKUP($B144,'[4]3.ข้อมูลงบทดลองปัจจุบัน'!$A$5:$CL$846,59,0),2)</f>
        <v>374252.79999999999</v>
      </c>
      <c r="BI144" s="104">
        <f>ROUND(VLOOKUP($B144,'[4]3.ข้อมูลงบทดลองปัจจุบัน'!$A$5:$CL$846,60,0),2)</f>
        <v>60052</v>
      </c>
      <c r="BJ144" s="104">
        <f>ROUND(VLOOKUP($B144,'[4]3.ข้อมูลงบทดลองปัจจุบัน'!$A$5:$CL$846,61,0),2)</f>
        <v>81319.520000000004</v>
      </c>
      <c r="BK144" s="104">
        <f>ROUND(VLOOKUP($B144,'[4]3.ข้อมูลงบทดลองปัจจุบัน'!$A$5:$CL$846,62,0),2)</f>
        <v>108533</v>
      </c>
      <c r="BL144" s="104">
        <f>ROUND(VLOOKUP($B144,'[4]3.ข้อมูลงบทดลองปัจจุบัน'!$A$5:$CL$846,63,0),2)</f>
        <v>70858</v>
      </c>
      <c r="BM144" s="104">
        <f>ROUND(VLOOKUP($B144,'[4]3.ข้อมูลงบทดลองปัจจุบัน'!$A$5:$CL$846,64,0),2)</f>
        <v>260162</v>
      </c>
      <c r="BN144" s="104">
        <f>ROUND(VLOOKUP($B144,'[4]3.ข้อมูลงบทดลองปัจจุบัน'!$A$5:$CL$846,65,0),2)</f>
        <v>78034.31</v>
      </c>
      <c r="BO144" s="104">
        <f>ROUND(VLOOKUP($B144,'[4]3.ข้อมูลงบทดลองปัจจุบัน'!$A$5:$CL$846,66,0),2)</f>
        <v>240788</v>
      </c>
      <c r="BP144" s="104">
        <f>ROUND(VLOOKUP($B144,'[4]3.ข้อมูลงบทดลองปัจจุบัน'!$A$5:$CL$846,67,0),2)</f>
        <v>26404</v>
      </c>
      <c r="BQ144" s="104">
        <f>ROUND(VLOOKUP($B144,'[4]3.ข้อมูลงบทดลองปัจจุบัน'!$A$5:$CL$846,68,0),2)</f>
        <v>218633</v>
      </c>
      <c r="BR144" s="104">
        <f>ROUND(VLOOKUP($B144,'[4]3.ข้อมูลงบทดลองปัจจุบัน'!$A$5:$CL$846,69,0),2)</f>
        <v>407542</v>
      </c>
      <c r="BS144" s="104">
        <f>ROUND(VLOOKUP($B144,'[4]3.ข้อมูลงบทดลองปัจจุบัน'!$A$5:$CL$846,70,0),2)</f>
        <v>1737840.53</v>
      </c>
      <c r="BT144" s="104">
        <f>ROUND(VLOOKUP($B144,'[4]3.ข้อมูลงบทดลองปัจจุบัน'!$A$5:$CL$846,71,0),2)</f>
        <v>133797.5</v>
      </c>
      <c r="BU144" s="104">
        <f>ROUND(VLOOKUP($B144,'[4]3.ข้อมูลงบทดลองปัจจุบัน'!$A$5:$CL$846,72,0),2)</f>
        <v>133680</v>
      </c>
      <c r="BV144" s="104">
        <f>ROUND(VLOOKUP($B144,'[4]3.ข้อมูลงบทดลองปัจจุบัน'!$A$5:$CL$846,73,0),2)</f>
        <v>178090</v>
      </c>
      <c r="BW144" s="104">
        <f>ROUND(VLOOKUP($B144,'[4]3.ข้อมูลงบทดลองปัจจุบัน'!$A$5:$CL$846,74,0),2)</f>
        <v>141472</v>
      </c>
      <c r="BX144" s="104">
        <f>ROUND(VLOOKUP($B144,'[4]3.ข้อมูลงบทดลองปัจจุบัน'!$A$5:$CL$846,75,0),2)</f>
        <v>67813</v>
      </c>
      <c r="BY144" s="104">
        <f>ROUND(VLOOKUP($B144,'[4]3.ข้อมูลงบทดลองปัจจุบัน'!$A$5:$CL$846,76,0),2)</f>
        <v>73318</v>
      </c>
      <c r="BZ144" s="104">
        <f>ROUND(VLOOKUP($B144,'[4]3.ข้อมูลงบทดลองปัจจุบัน'!$A$5:$CL$846,77,0),2)</f>
        <v>123995</v>
      </c>
      <c r="CA144" s="104">
        <f>ROUND(VLOOKUP($B144,'[4]3.ข้อมูลงบทดลองปัจจุบัน'!$A$5:$CL$846,78,0),2)</f>
        <v>41483</v>
      </c>
      <c r="CB144" s="104">
        <f>ROUND(VLOOKUP($B144,'[4]3.ข้อมูลงบทดลองปัจจุบัน'!$A$5:$CL$846,79,0),2)</f>
        <v>102314</v>
      </c>
      <c r="CC144" s="104">
        <f>ROUND(VLOOKUP($B144,'[4]3.ข้อมูลงบทดลองปัจจุบัน'!$A$5:$CL$846,80,0),2)</f>
        <v>169209</v>
      </c>
      <c r="CD144" s="104">
        <f>ROUND(VLOOKUP($B144,'[4]3.ข้อมูลงบทดลองปัจจุบัน'!$A$5:$CL$846,81,0),2)</f>
        <v>202877</v>
      </c>
      <c r="CE144" s="104">
        <f>ROUND(VLOOKUP($B144,'[4]3.ข้อมูลงบทดลองปัจจุบัน'!$A$5:$CL$846,82,0),2)</f>
        <v>189441.36</v>
      </c>
      <c r="CF144" s="104">
        <f>ROUND(VLOOKUP($B144,'[4]3.ข้อมูลงบทดลองปัจจุบัน'!$A$5:$CL$846,83,0),2)</f>
        <v>176021.15</v>
      </c>
      <c r="CG144" s="104">
        <f>ROUND(VLOOKUP($B144,'[4]3.ข้อมูลงบทดลองปัจจุบัน'!$A$5:$CL$846,84,0),2)</f>
        <v>97462</v>
      </c>
      <c r="CH144" s="104">
        <f>ROUND(VLOOKUP($B144,'[4]3.ข้อมูลงบทดลองปัจจุบัน'!$A$5:$CL$846,85,0),2)</f>
        <v>159213</v>
      </c>
      <c r="CI144" s="104">
        <f>ROUND(VLOOKUP($B144,'[4]3.ข้อมูลงบทดลองปัจจุบัน'!$A$5:$CL$846,86,0),2)</f>
        <v>0</v>
      </c>
      <c r="CJ144" s="104">
        <f>ROUND(VLOOKUP($B144,'[4]3.ข้อมูลงบทดลองปัจจุบัน'!$A$5:$CL$846,87,0),2)</f>
        <v>62434</v>
      </c>
      <c r="CK144" s="104">
        <f>ROUND(VLOOKUP($B144,'[4]3.ข้อมูลงบทดลองปัจจุบัน'!$A$5:$CL$846,88,0),2)</f>
        <v>367962</v>
      </c>
      <c r="CL144" s="104">
        <f>ROUND(VLOOKUP($B144,'[4]3.ข้อมูลงบทดลองปัจจุบัน'!$A$5:$CL$846,89,0),2)</f>
        <v>151673</v>
      </c>
      <c r="CM144" s="104">
        <f>ROUND(VLOOKUP($B144,'[4]3.ข้อมูลงบทดลองปัจจุบัน'!$A$5:$CL$846,90,0),2)</f>
        <v>19089</v>
      </c>
      <c r="CO144" s="97"/>
    </row>
    <row r="145" spans="1:93" x14ac:dyDescent="0.7">
      <c r="A145" s="18" t="s">
        <v>664</v>
      </c>
      <c r="B145" s="18" t="s">
        <v>679</v>
      </c>
      <c r="C145" s="19" t="s">
        <v>680</v>
      </c>
      <c r="D145" s="104">
        <f>ROUND(VLOOKUP($B145,'[4]3.ข้อมูลงบทดลองปัจจุบัน'!$A$5:$CL$846,3,0),2)</f>
        <v>72000</v>
      </c>
      <c r="E145" s="104">
        <f>ROUND(VLOOKUP($B145,'[4]3.ข้อมูลงบทดลองปัจจุบัน'!$A$5:$CL$846,4,0),2)</f>
        <v>110060.25</v>
      </c>
      <c r="F145" s="104">
        <f>ROUND(VLOOKUP($B145,'[4]3.ข้อมูลงบทดลองปัจจุบัน'!$A$5:$CL$846,5,0),2)</f>
        <v>98230</v>
      </c>
      <c r="G145" s="104">
        <f>ROUND(VLOOKUP($B145,'[4]3.ข้อมูลงบทดลองปัจจุบัน'!$A$5:$CL$846,6,0),2)</f>
        <v>42860</v>
      </c>
      <c r="H145" s="104">
        <f>ROUND(VLOOKUP($B145,'[4]3.ข้อมูลงบทดลองปัจจุบัน'!$A$5:$CL$846,7,0),2)</f>
        <v>130792</v>
      </c>
      <c r="I145" s="104">
        <f>ROUND(VLOOKUP($B145,'[4]3.ข้อมูลงบทดลองปัจจุบัน'!$A$5:$CL$846,8,0),2)</f>
        <v>66809</v>
      </c>
      <c r="J145" s="104">
        <f>ROUND(VLOOKUP($B145,'[4]3.ข้อมูลงบทดลองปัจจุบัน'!$A$5:$CL$846,9,0),2)</f>
        <v>90600</v>
      </c>
      <c r="K145" s="104">
        <f>ROUND(VLOOKUP($B145,'[4]3.ข้อมูลงบทดลองปัจจุบัน'!$A$5:$CL$846,10,0),2)</f>
        <v>218937.28</v>
      </c>
      <c r="L145" s="104">
        <f>ROUND(VLOOKUP($B145,'[4]3.ข้อมูลงบทดลองปัจจุบัน'!$A$5:$CL$846,11,0),2)</f>
        <v>72250</v>
      </c>
      <c r="M145" s="104">
        <f>ROUND(VLOOKUP($B145,'[4]3.ข้อมูลงบทดลองปัจจุบัน'!$A$5:$CL$846,12,0),2)</f>
        <v>1228271.3999999999</v>
      </c>
      <c r="N145" s="104">
        <f>ROUND(VLOOKUP($B145,'[4]3.ข้อมูลงบทดลองปัจจุบัน'!$A$5:$CL$846,13,0),2)</f>
        <v>15245</v>
      </c>
      <c r="O145" s="104">
        <f>ROUND(VLOOKUP($B145,'[4]3.ข้อมูลงบทดลองปัจจุบัน'!$A$5:$CL$846,14,0),2)</f>
        <v>0</v>
      </c>
      <c r="P145" s="104">
        <f>ROUND(VLOOKUP($B145,'[4]3.ข้อมูลงบทดลองปัจจุบัน'!$A$5:$CL$846,15,0),2)</f>
        <v>3500</v>
      </c>
      <c r="Q145" s="104">
        <f>ROUND(VLOOKUP($B145,'[4]3.ข้อมูลงบทดลองปัจจุบัน'!$A$5:$CL$846,16,0),2)</f>
        <v>0</v>
      </c>
      <c r="R145" s="104">
        <f>ROUND(VLOOKUP($B145,'[4]3.ข้อมูลงบทดลองปัจจุบัน'!$A$5:$CL$846,17,0),2)</f>
        <v>293556</v>
      </c>
      <c r="S145" s="104">
        <f>ROUND(VLOOKUP($B145,'[4]3.ข้อมูลงบทดลองปัจจุบัน'!$A$5:$CL$846,18,0),2)</f>
        <v>1000</v>
      </c>
      <c r="T145" s="104">
        <f>ROUND(VLOOKUP($B145,'[4]3.ข้อมูลงบทดลองปัจจุบัน'!$A$5:$CL$846,19,0),2)</f>
        <v>20000</v>
      </c>
      <c r="U145" s="104">
        <f>ROUND(VLOOKUP($B145,'[4]3.ข้อมูลงบทดลองปัจจุบัน'!$A$5:$CL$846,20,0),2)</f>
        <v>3490</v>
      </c>
      <c r="V145" s="104">
        <f>ROUND(VLOOKUP($B145,'[4]3.ข้อมูลงบทดลองปัจจุบัน'!$A$5:$CL$846,21,0),2)</f>
        <v>0</v>
      </c>
      <c r="W145" s="104">
        <f>ROUND(VLOOKUP($B145,'[4]3.ข้อมูลงบทดลองปัจจุบัน'!$A$5:$CL$846,22,0),2)</f>
        <v>0</v>
      </c>
      <c r="X145" s="104">
        <f>ROUND(VLOOKUP($B145,'[4]3.ข้อมูลงบทดลองปัจจุบัน'!$A$5:$CL$846,23,0),2)</f>
        <v>26250</v>
      </c>
      <c r="Y145" s="104">
        <f>ROUND(VLOOKUP($B145,'[4]3.ข้อมูลงบทดลองปัจจุบัน'!$A$5:$CL$846,24,0),2)</f>
        <v>0</v>
      </c>
      <c r="Z145" s="104">
        <f>ROUND(VLOOKUP($B145,'[4]3.ข้อมูลงบทดลองปัจจุบัน'!$A$5:$CL$846,25,0),2)</f>
        <v>0</v>
      </c>
      <c r="AA145" s="104">
        <f>ROUND(VLOOKUP($B145,'[4]3.ข้อมูลงบทดลองปัจจุบัน'!$A$5:$CL$846,26,0),2)</f>
        <v>900</v>
      </c>
      <c r="AB145" s="104">
        <f>ROUND(VLOOKUP($B145,'[4]3.ข้อมูลงบทดลองปัจจุบัน'!$A$5:$CL$846,27,0),2)</f>
        <v>5700</v>
      </c>
      <c r="AC145" s="104">
        <f>ROUND(VLOOKUP($B145,'[4]3.ข้อมูลงบทดลองปัจจุบัน'!$A$5:$CL$846,28,0),2)</f>
        <v>8200</v>
      </c>
      <c r="AD145" s="104">
        <f>ROUND(VLOOKUP($B145,'[4]3.ข้อมูลงบทดลองปัจจุบัน'!$A$5:$CL$846,29,0),2)</f>
        <v>13700</v>
      </c>
      <c r="AE145" s="104">
        <f>ROUND(VLOOKUP($B145,'[4]3.ข้อมูลงบทดลองปัจจุบัน'!$A$5:$CL$846,30,0),2)</f>
        <v>86770</v>
      </c>
      <c r="AF145" s="104">
        <f>ROUND(VLOOKUP($B145,'[4]3.ข้อมูลงบทดลองปัจจุบัน'!$A$5:$CL$846,31,0),2)</f>
        <v>19200</v>
      </c>
      <c r="AG145" s="104">
        <f>ROUND(VLOOKUP($B145,'[4]3.ข้อมูลงบทดลองปัจจุบัน'!$A$5:$CL$846,32,0),2)</f>
        <v>27716</v>
      </c>
      <c r="AH145" s="104">
        <f>ROUND(VLOOKUP($B145,'[4]3.ข้อมูลงบทดลองปัจจุบัน'!$A$5:$CL$846,33,0),2)</f>
        <v>332054</v>
      </c>
      <c r="AI145" s="104">
        <f>ROUND(VLOOKUP($B145,'[4]3.ข้อมูลงบทดลองปัจจุบัน'!$A$5:$CL$846,34,0),2)</f>
        <v>25058</v>
      </c>
      <c r="AJ145" s="104">
        <f>ROUND(VLOOKUP($B145,'[4]3.ข้อมูลงบทดลองปัจจุบัน'!$A$5:$CL$846,35,0),2)</f>
        <v>2580</v>
      </c>
      <c r="AK145" s="104">
        <f>ROUND(VLOOKUP($B145,'[4]3.ข้อมูลงบทดลองปัจจุบัน'!$A$5:$CL$846,36,0),2)</f>
        <v>5895</v>
      </c>
      <c r="AL145" s="104">
        <f>ROUND(VLOOKUP($B145,'[4]3.ข้อมูลงบทดลองปัจจุบัน'!$A$5:$CL$846,37,0),2)</f>
        <v>78400</v>
      </c>
      <c r="AM145" s="104">
        <f>ROUND(VLOOKUP($B145,'[4]3.ข้อมูลงบทดลองปัจจุบัน'!$A$5:$CL$846,38,0),2)</f>
        <v>0</v>
      </c>
      <c r="AN145" s="104">
        <f>ROUND(VLOOKUP($B145,'[4]3.ข้อมูลงบทดลองปัจจุบัน'!$A$5:$CL$846,39,0),2)</f>
        <v>14000</v>
      </c>
      <c r="AO145" s="104">
        <f>ROUND(VLOOKUP($B145,'[4]3.ข้อมูลงบทดลองปัจจุบัน'!$A$5:$CL$846,40,0),2)</f>
        <v>0</v>
      </c>
      <c r="AP145" s="104">
        <f>ROUND(VLOOKUP($B145,'[4]3.ข้อมูลงบทดลองปัจจุบัน'!$A$5:$CL$846,41,0),2)</f>
        <v>136000</v>
      </c>
      <c r="AQ145" s="104">
        <f>ROUND(VLOOKUP($B145,'[4]3.ข้อมูลงบทดลองปัจจุบัน'!$A$5:$CL$846,42,0),2)</f>
        <v>35020</v>
      </c>
      <c r="AR145" s="104">
        <f>ROUND(VLOOKUP($B145,'[4]3.ข้อมูลงบทดลองปัจจุบัน'!$A$5:$CL$846,43,0),2)</f>
        <v>5000</v>
      </c>
      <c r="AS145" s="104">
        <f>ROUND(VLOOKUP($B145,'[4]3.ข้อมูลงบทดลองปัจจุบัน'!$A$5:$CL$846,44,0),2)</f>
        <v>35240.25</v>
      </c>
      <c r="AT145" s="104">
        <f>ROUND(VLOOKUP($B145,'[4]3.ข้อมูลงบทดลองปัจจุบัน'!$A$5:$CL$846,45,0),2)</f>
        <v>353931</v>
      </c>
      <c r="AU145" s="104">
        <f>ROUND(VLOOKUP($B145,'[4]3.ข้อมูลงบทดลองปัจจุบัน'!$A$5:$CL$846,46,0),2)</f>
        <v>4267370.5</v>
      </c>
      <c r="AV145" s="104">
        <f>ROUND(VLOOKUP($B145,'[4]3.ข้อมูลงบทดลองปัจจุบัน'!$A$5:$CL$846,47,0),2)</f>
        <v>21700</v>
      </c>
      <c r="AW145" s="104">
        <f>ROUND(VLOOKUP($B145,'[4]3.ข้อมูลงบทดลองปัจจุบัน'!$A$5:$CL$846,48,0),2)</f>
        <v>13400</v>
      </c>
      <c r="AX145" s="104">
        <f>ROUND(VLOOKUP($B145,'[4]3.ข้อมูลงบทดลองปัจจุบัน'!$A$5:$CL$846,49,0),2)</f>
        <v>0</v>
      </c>
      <c r="AY145" s="104">
        <f>ROUND(VLOOKUP($B145,'[4]3.ข้อมูลงบทดลองปัจจุบัน'!$A$5:$CL$846,50,0),2)</f>
        <v>0</v>
      </c>
      <c r="AZ145" s="104">
        <f>ROUND(VLOOKUP($B145,'[4]3.ข้อมูลงบทดลองปัจจุบัน'!$A$5:$CL$846,51,0),2)</f>
        <v>0</v>
      </c>
      <c r="BA145" s="104">
        <f>ROUND(VLOOKUP($B145,'[4]3.ข้อมูลงบทดลองปัจจุบัน'!$A$5:$CL$846,52,0),2)</f>
        <v>4708</v>
      </c>
      <c r="BB145" s="104">
        <f>ROUND(VLOOKUP($B145,'[4]3.ข้อมูลงบทดลองปัจจุบัน'!$A$5:$CL$846,53,0),2)</f>
        <v>495</v>
      </c>
      <c r="BC145" s="104">
        <f>ROUND(VLOOKUP($B145,'[4]3.ข้อมูลงบทดลองปัจจุบัน'!$A$5:$CL$846,54,0),2)</f>
        <v>37500</v>
      </c>
      <c r="BD145" s="104">
        <f>ROUND(VLOOKUP($B145,'[4]3.ข้อมูลงบทดลองปัจจุบัน'!$A$5:$CL$846,55,0),2)</f>
        <v>7625</v>
      </c>
      <c r="BE145" s="104">
        <f>ROUND(VLOOKUP($B145,'[4]3.ข้อมูลงบทดลองปัจจุบัน'!$A$5:$CL$846,56,0),2)</f>
        <v>4610</v>
      </c>
      <c r="BF145" s="104">
        <f>ROUND(VLOOKUP($B145,'[4]3.ข้อมูลงบทดลองปัจจุบัน'!$A$5:$CL$846,57,0),2)</f>
        <v>4555</v>
      </c>
      <c r="BG145" s="104">
        <f>ROUND(VLOOKUP($B145,'[4]3.ข้อมูลงบทดลองปัจจุบัน'!$A$5:$CL$846,58,0),2)</f>
        <v>12579.4</v>
      </c>
      <c r="BH145" s="104">
        <f>ROUND(VLOOKUP($B145,'[4]3.ข้อมูลงบทดลองปัจจุบัน'!$A$5:$CL$846,59,0),2)</f>
        <v>11525</v>
      </c>
      <c r="BI145" s="104">
        <f>ROUND(VLOOKUP($B145,'[4]3.ข้อมูลงบทดลองปัจจุบัน'!$A$5:$CL$846,60,0),2)</f>
        <v>56180</v>
      </c>
      <c r="BJ145" s="104">
        <f>ROUND(VLOOKUP($B145,'[4]3.ข้อมูลงบทดลองปัจจุบัน'!$A$5:$CL$846,61,0),2)</f>
        <v>4135.8</v>
      </c>
      <c r="BK145" s="104">
        <f>ROUND(VLOOKUP($B145,'[4]3.ข้อมูลงบทดลองปัจจุบัน'!$A$5:$CL$846,62,0),2)</f>
        <v>70250</v>
      </c>
      <c r="BL145" s="104">
        <f>ROUND(VLOOKUP($B145,'[4]3.ข้อมูลงบทดลองปัจจุบัน'!$A$5:$CL$846,63,0),2)</f>
        <v>43790</v>
      </c>
      <c r="BM145" s="104">
        <f>ROUND(VLOOKUP($B145,'[4]3.ข้อมูลงบทดลองปัจจุบัน'!$A$5:$CL$846,64,0),2)</f>
        <v>0</v>
      </c>
      <c r="BN145" s="104">
        <f>ROUND(VLOOKUP($B145,'[4]3.ข้อมูลงบทดลองปัจจุบัน'!$A$5:$CL$846,65,0),2)</f>
        <v>3000</v>
      </c>
      <c r="BO145" s="104">
        <f>ROUND(VLOOKUP($B145,'[4]3.ข้อมูลงบทดลองปัจจุบัน'!$A$5:$CL$846,66,0),2)</f>
        <v>19750</v>
      </c>
      <c r="BP145" s="104">
        <f>ROUND(VLOOKUP($B145,'[4]3.ข้อมูลงบทดลองปัจจุบัน'!$A$5:$CL$846,67,0),2)</f>
        <v>220754.8</v>
      </c>
      <c r="BQ145" s="104">
        <f>ROUND(VLOOKUP($B145,'[4]3.ข้อมูลงบทดลองปัจจุบัน'!$A$5:$CL$846,68,0),2)</f>
        <v>274372</v>
      </c>
      <c r="BR145" s="104">
        <f>ROUND(VLOOKUP($B145,'[4]3.ข้อมูลงบทดลองปัจจุบัน'!$A$5:$CL$846,69,0),2)</f>
        <v>5180</v>
      </c>
      <c r="BS145" s="104">
        <f>ROUND(VLOOKUP($B145,'[4]3.ข้อมูลงบทดลองปัจจุบัน'!$A$5:$CL$846,70,0),2)</f>
        <v>3099650.45</v>
      </c>
      <c r="BT145" s="104">
        <f>ROUND(VLOOKUP($B145,'[4]3.ข้อมูลงบทดลองปัจจุบัน'!$A$5:$CL$846,71,0),2)</f>
        <v>16554.5</v>
      </c>
      <c r="BU145" s="104">
        <f>ROUND(VLOOKUP($B145,'[4]3.ข้อมูลงบทดลองปัจจุบัน'!$A$5:$CL$846,72,0),2)</f>
        <v>34458</v>
      </c>
      <c r="BV145" s="104">
        <f>ROUND(VLOOKUP($B145,'[4]3.ข้อมูลงบทดลองปัจจุบัน'!$A$5:$CL$846,73,0),2)</f>
        <v>9450</v>
      </c>
      <c r="BW145" s="104">
        <f>ROUND(VLOOKUP($B145,'[4]3.ข้อมูลงบทดลองปัจจุบัน'!$A$5:$CL$846,74,0),2)</f>
        <v>309271.24</v>
      </c>
      <c r="BX145" s="104">
        <f>ROUND(VLOOKUP($B145,'[4]3.ข้อมูลงบทดลองปัจจุบัน'!$A$5:$CL$846,75,0),2)</f>
        <v>0</v>
      </c>
      <c r="BY145" s="104">
        <f>ROUND(VLOOKUP($B145,'[4]3.ข้อมูลงบทดลองปัจจุบัน'!$A$5:$CL$846,76,0),2)</f>
        <v>564515.55000000005</v>
      </c>
      <c r="BZ145" s="104">
        <f>ROUND(VLOOKUP($B145,'[4]3.ข้อมูลงบทดลองปัจจุบัน'!$A$5:$CL$846,77,0),2)</f>
        <v>27165</v>
      </c>
      <c r="CA145" s="104">
        <f>ROUND(VLOOKUP($B145,'[4]3.ข้อมูลงบทดลองปัจจุบัน'!$A$5:$CL$846,78,0),2)</f>
        <v>59100</v>
      </c>
      <c r="CB145" s="104">
        <f>ROUND(VLOOKUP($B145,'[4]3.ข้อมูลงบทดลองปัจจุบัน'!$A$5:$CL$846,79,0),2)</f>
        <v>14850</v>
      </c>
      <c r="CC145" s="104">
        <f>ROUND(VLOOKUP($B145,'[4]3.ข้อมูลงบทดลองปัจจุบัน'!$A$5:$CL$846,80,0),2)</f>
        <v>760335</v>
      </c>
      <c r="CD145" s="104">
        <f>ROUND(VLOOKUP($B145,'[4]3.ข้อมูลงบทดลองปัจจุบัน'!$A$5:$CL$846,81,0),2)</f>
        <v>190</v>
      </c>
      <c r="CE145" s="104">
        <f>ROUND(VLOOKUP($B145,'[4]3.ข้อมูลงบทดลองปัจจุบัน'!$A$5:$CL$846,82,0),2)</f>
        <v>3301</v>
      </c>
      <c r="CF145" s="104">
        <f>ROUND(VLOOKUP($B145,'[4]3.ข้อมูลงบทดลองปัจจุบัน'!$A$5:$CL$846,83,0),2)</f>
        <v>60378</v>
      </c>
      <c r="CG145" s="104">
        <f>ROUND(VLOOKUP($B145,'[4]3.ข้อมูลงบทดลองปัจจุบัน'!$A$5:$CL$846,84,0),2)</f>
        <v>23340</v>
      </c>
      <c r="CH145" s="104">
        <f>ROUND(VLOOKUP($B145,'[4]3.ข้อมูลงบทดลองปัจจุบัน'!$A$5:$CL$846,85,0),2)</f>
        <v>12470</v>
      </c>
      <c r="CI145" s="104">
        <f>ROUND(VLOOKUP($B145,'[4]3.ข้อมูลงบทดลองปัจจุบัน'!$A$5:$CL$846,86,0),2)</f>
        <v>154263.81</v>
      </c>
      <c r="CJ145" s="104">
        <f>ROUND(VLOOKUP($B145,'[4]3.ข้อมูลงบทดลองปัจจุบัน'!$A$5:$CL$846,87,0),2)</f>
        <v>185629.7</v>
      </c>
      <c r="CK145" s="104">
        <f>ROUND(VLOOKUP($B145,'[4]3.ข้อมูลงบทดลองปัจจุบัน'!$A$5:$CL$846,88,0),2)</f>
        <v>322630</v>
      </c>
      <c r="CL145" s="104">
        <f>ROUND(VLOOKUP($B145,'[4]3.ข้อมูลงบทดลองปัจจุบัน'!$A$5:$CL$846,89,0),2)</f>
        <v>22200</v>
      </c>
      <c r="CM145" s="104">
        <f>ROUND(VLOOKUP($B145,'[4]3.ข้อมูลงบทดลองปัจจุบัน'!$A$5:$CL$846,90,0),2)</f>
        <v>14895.2</v>
      </c>
      <c r="CO145" s="97"/>
    </row>
    <row r="146" spans="1:93" x14ac:dyDescent="0.7">
      <c r="A146" s="18" t="s">
        <v>664</v>
      </c>
      <c r="B146" s="18" t="s">
        <v>681</v>
      </c>
      <c r="C146" s="19" t="s">
        <v>682</v>
      </c>
      <c r="D146" s="104">
        <f>ROUND(VLOOKUP($B146,'[4]3.ข้อมูลงบทดลองปัจจุบัน'!$A$5:$CL$846,3,0),2)</f>
        <v>0</v>
      </c>
      <c r="E146" s="104">
        <f>ROUND(VLOOKUP($B146,'[4]3.ข้อมูลงบทดลองปัจจุบัน'!$A$5:$CL$846,4,0),2)</f>
        <v>0</v>
      </c>
      <c r="F146" s="104">
        <f>ROUND(VLOOKUP($B146,'[4]3.ข้อมูลงบทดลองปัจจุบัน'!$A$5:$CL$846,5,0),2)</f>
        <v>0</v>
      </c>
      <c r="G146" s="104">
        <f>ROUND(VLOOKUP($B146,'[4]3.ข้อมูลงบทดลองปัจจุบัน'!$A$5:$CL$846,6,0),2)</f>
        <v>0</v>
      </c>
      <c r="H146" s="104">
        <f>ROUND(VLOOKUP($B146,'[4]3.ข้อมูลงบทดลองปัจจุบัน'!$A$5:$CL$846,7,0),2)</f>
        <v>0</v>
      </c>
      <c r="I146" s="104">
        <f>ROUND(VLOOKUP($B146,'[4]3.ข้อมูลงบทดลองปัจจุบัน'!$A$5:$CL$846,8,0),2)</f>
        <v>0</v>
      </c>
      <c r="J146" s="104">
        <f>ROUND(VLOOKUP($B146,'[4]3.ข้อมูลงบทดลองปัจจุบัน'!$A$5:$CL$846,9,0),2)</f>
        <v>0</v>
      </c>
      <c r="K146" s="104">
        <f>ROUND(VLOOKUP($B146,'[4]3.ข้อมูลงบทดลองปัจจุบัน'!$A$5:$CL$846,10,0),2)</f>
        <v>0</v>
      </c>
      <c r="L146" s="104">
        <f>ROUND(VLOOKUP($B146,'[4]3.ข้อมูลงบทดลองปัจจุบัน'!$A$5:$CL$846,11,0),2)</f>
        <v>0</v>
      </c>
      <c r="M146" s="104">
        <f>ROUND(VLOOKUP($B146,'[4]3.ข้อมูลงบทดลองปัจจุบัน'!$A$5:$CL$846,12,0),2)</f>
        <v>0</v>
      </c>
      <c r="N146" s="104">
        <f>ROUND(VLOOKUP($B146,'[4]3.ข้อมูลงบทดลองปัจจุบัน'!$A$5:$CL$846,13,0),2)</f>
        <v>0</v>
      </c>
      <c r="O146" s="104">
        <f>ROUND(VLOOKUP($B146,'[4]3.ข้อมูลงบทดลองปัจจุบัน'!$A$5:$CL$846,14,0),2)</f>
        <v>0</v>
      </c>
      <c r="P146" s="104">
        <f>ROUND(VLOOKUP($B146,'[4]3.ข้อมูลงบทดลองปัจจุบัน'!$A$5:$CL$846,15,0),2)</f>
        <v>0</v>
      </c>
      <c r="Q146" s="104">
        <f>ROUND(VLOOKUP($B146,'[4]3.ข้อมูลงบทดลองปัจจุบัน'!$A$5:$CL$846,16,0),2)</f>
        <v>0</v>
      </c>
      <c r="R146" s="104">
        <f>ROUND(VLOOKUP($B146,'[4]3.ข้อมูลงบทดลองปัจจุบัน'!$A$5:$CL$846,17,0),2)</f>
        <v>0</v>
      </c>
      <c r="S146" s="104">
        <f>ROUND(VLOOKUP($B146,'[4]3.ข้อมูลงบทดลองปัจจุบัน'!$A$5:$CL$846,18,0),2)</f>
        <v>0</v>
      </c>
      <c r="T146" s="104">
        <f>ROUND(VLOOKUP($B146,'[4]3.ข้อมูลงบทดลองปัจจุบัน'!$A$5:$CL$846,19,0),2)</f>
        <v>0</v>
      </c>
      <c r="U146" s="104">
        <f>ROUND(VLOOKUP($B146,'[4]3.ข้อมูลงบทดลองปัจจุบัน'!$A$5:$CL$846,20,0),2)</f>
        <v>0</v>
      </c>
      <c r="V146" s="104">
        <f>ROUND(VLOOKUP($B146,'[4]3.ข้อมูลงบทดลองปัจจุบัน'!$A$5:$CL$846,21,0),2)</f>
        <v>0</v>
      </c>
      <c r="W146" s="104">
        <f>ROUND(VLOOKUP($B146,'[4]3.ข้อมูลงบทดลองปัจจุบัน'!$A$5:$CL$846,22,0),2)</f>
        <v>0</v>
      </c>
      <c r="X146" s="104">
        <f>ROUND(VLOOKUP($B146,'[4]3.ข้อมูลงบทดลองปัจจุบัน'!$A$5:$CL$846,23,0),2)</f>
        <v>0</v>
      </c>
      <c r="Y146" s="104">
        <f>ROUND(VLOOKUP($B146,'[4]3.ข้อมูลงบทดลองปัจจุบัน'!$A$5:$CL$846,24,0),2)</f>
        <v>0</v>
      </c>
      <c r="Z146" s="104">
        <f>ROUND(VLOOKUP($B146,'[4]3.ข้อมูลงบทดลองปัจจุบัน'!$A$5:$CL$846,25,0),2)</f>
        <v>0</v>
      </c>
      <c r="AA146" s="104">
        <f>ROUND(VLOOKUP($B146,'[4]3.ข้อมูลงบทดลองปัจจุบัน'!$A$5:$CL$846,26,0),2)</f>
        <v>0</v>
      </c>
      <c r="AB146" s="104">
        <f>ROUND(VLOOKUP($B146,'[4]3.ข้อมูลงบทดลองปัจจุบัน'!$A$5:$CL$846,27,0),2)</f>
        <v>0</v>
      </c>
      <c r="AC146" s="104">
        <f>ROUND(VLOOKUP($B146,'[4]3.ข้อมูลงบทดลองปัจจุบัน'!$A$5:$CL$846,28,0),2)</f>
        <v>0</v>
      </c>
      <c r="AD146" s="104">
        <f>ROUND(VLOOKUP($B146,'[4]3.ข้อมูลงบทดลองปัจจุบัน'!$A$5:$CL$846,29,0),2)</f>
        <v>0</v>
      </c>
      <c r="AE146" s="104">
        <f>ROUND(VLOOKUP($B146,'[4]3.ข้อมูลงบทดลองปัจจุบัน'!$A$5:$CL$846,30,0),2)</f>
        <v>0</v>
      </c>
      <c r="AF146" s="104">
        <f>ROUND(VLOOKUP($B146,'[4]3.ข้อมูลงบทดลองปัจจุบัน'!$A$5:$CL$846,31,0),2)</f>
        <v>0</v>
      </c>
      <c r="AG146" s="104">
        <f>ROUND(VLOOKUP($B146,'[4]3.ข้อมูลงบทดลองปัจจุบัน'!$A$5:$CL$846,32,0),2)</f>
        <v>0</v>
      </c>
      <c r="AH146" s="104">
        <f>ROUND(VLOOKUP($B146,'[4]3.ข้อมูลงบทดลองปัจจุบัน'!$A$5:$CL$846,33,0),2)</f>
        <v>0</v>
      </c>
      <c r="AI146" s="104">
        <f>ROUND(VLOOKUP($B146,'[4]3.ข้อมูลงบทดลองปัจจุบัน'!$A$5:$CL$846,34,0),2)</f>
        <v>0</v>
      </c>
      <c r="AJ146" s="104">
        <f>ROUND(VLOOKUP($B146,'[4]3.ข้อมูลงบทดลองปัจจุบัน'!$A$5:$CL$846,35,0),2)</f>
        <v>0</v>
      </c>
      <c r="AK146" s="104">
        <f>ROUND(VLOOKUP($B146,'[4]3.ข้อมูลงบทดลองปัจจุบัน'!$A$5:$CL$846,36,0),2)</f>
        <v>0</v>
      </c>
      <c r="AL146" s="104">
        <f>ROUND(VLOOKUP($B146,'[4]3.ข้อมูลงบทดลองปัจจุบัน'!$A$5:$CL$846,37,0),2)</f>
        <v>0</v>
      </c>
      <c r="AM146" s="104">
        <f>ROUND(VLOOKUP($B146,'[4]3.ข้อมูลงบทดลองปัจจุบัน'!$A$5:$CL$846,38,0),2)</f>
        <v>0</v>
      </c>
      <c r="AN146" s="104">
        <f>ROUND(VLOOKUP($B146,'[4]3.ข้อมูลงบทดลองปัจจุบัน'!$A$5:$CL$846,39,0),2)</f>
        <v>0</v>
      </c>
      <c r="AO146" s="104">
        <f>ROUND(VLOOKUP($B146,'[4]3.ข้อมูลงบทดลองปัจจุบัน'!$A$5:$CL$846,40,0),2)</f>
        <v>0</v>
      </c>
      <c r="AP146" s="104">
        <f>ROUND(VLOOKUP($B146,'[4]3.ข้อมูลงบทดลองปัจจุบัน'!$A$5:$CL$846,41,0),2)</f>
        <v>0</v>
      </c>
      <c r="AQ146" s="104">
        <f>ROUND(VLOOKUP($B146,'[4]3.ข้อมูลงบทดลองปัจจุบัน'!$A$5:$CL$846,42,0),2)</f>
        <v>0</v>
      </c>
      <c r="AR146" s="104">
        <f>ROUND(VLOOKUP($B146,'[4]3.ข้อมูลงบทดลองปัจจุบัน'!$A$5:$CL$846,43,0),2)</f>
        <v>0</v>
      </c>
      <c r="AS146" s="104">
        <f>ROUND(VLOOKUP($B146,'[4]3.ข้อมูลงบทดลองปัจจุบัน'!$A$5:$CL$846,44,0),2)</f>
        <v>0</v>
      </c>
      <c r="AT146" s="104">
        <f>ROUND(VLOOKUP($B146,'[4]3.ข้อมูลงบทดลองปัจจุบัน'!$A$5:$CL$846,45,0),2)</f>
        <v>0</v>
      </c>
      <c r="AU146" s="104">
        <f>ROUND(VLOOKUP($B146,'[4]3.ข้อมูลงบทดลองปัจจุบัน'!$A$5:$CL$846,46,0),2)</f>
        <v>0</v>
      </c>
      <c r="AV146" s="104">
        <f>ROUND(VLOOKUP($B146,'[4]3.ข้อมูลงบทดลองปัจจุบัน'!$A$5:$CL$846,47,0),2)</f>
        <v>0</v>
      </c>
      <c r="AW146" s="104">
        <f>ROUND(VLOOKUP($B146,'[4]3.ข้อมูลงบทดลองปัจจุบัน'!$A$5:$CL$846,48,0),2)</f>
        <v>0</v>
      </c>
      <c r="AX146" s="104">
        <f>ROUND(VLOOKUP($B146,'[4]3.ข้อมูลงบทดลองปัจจุบัน'!$A$5:$CL$846,49,0),2)</f>
        <v>0</v>
      </c>
      <c r="AY146" s="104">
        <f>ROUND(VLOOKUP($B146,'[4]3.ข้อมูลงบทดลองปัจจุบัน'!$A$5:$CL$846,50,0),2)</f>
        <v>0</v>
      </c>
      <c r="AZ146" s="104">
        <f>ROUND(VLOOKUP($B146,'[4]3.ข้อมูลงบทดลองปัจจุบัน'!$A$5:$CL$846,51,0),2)</f>
        <v>0</v>
      </c>
      <c r="BA146" s="104">
        <f>ROUND(VLOOKUP($B146,'[4]3.ข้อมูลงบทดลองปัจจุบัน'!$A$5:$CL$846,52,0),2)</f>
        <v>0</v>
      </c>
      <c r="BB146" s="104">
        <f>ROUND(VLOOKUP($B146,'[4]3.ข้อมูลงบทดลองปัจจุบัน'!$A$5:$CL$846,53,0),2)</f>
        <v>0</v>
      </c>
      <c r="BC146" s="104">
        <f>ROUND(VLOOKUP($B146,'[4]3.ข้อมูลงบทดลองปัจจุบัน'!$A$5:$CL$846,54,0),2)</f>
        <v>0</v>
      </c>
      <c r="BD146" s="104">
        <f>ROUND(VLOOKUP($B146,'[4]3.ข้อมูลงบทดลองปัจจุบัน'!$A$5:$CL$846,55,0),2)</f>
        <v>0</v>
      </c>
      <c r="BE146" s="104">
        <f>ROUND(VLOOKUP($B146,'[4]3.ข้อมูลงบทดลองปัจจุบัน'!$A$5:$CL$846,56,0),2)</f>
        <v>0</v>
      </c>
      <c r="BF146" s="104">
        <f>ROUND(VLOOKUP($B146,'[4]3.ข้อมูลงบทดลองปัจจุบัน'!$A$5:$CL$846,57,0),2)</f>
        <v>0</v>
      </c>
      <c r="BG146" s="104">
        <f>ROUND(VLOOKUP($B146,'[4]3.ข้อมูลงบทดลองปัจจุบัน'!$A$5:$CL$846,58,0),2)</f>
        <v>0</v>
      </c>
      <c r="BH146" s="104">
        <f>ROUND(VLOOKUP($B146,'[4]3.ข้อมูลงบทดลองปัจจุบัน'!$A$5:$CL$846,59,0),2)</f>
        <v>0</v>
      </c>
      <c r="BI146" s="104">
        <f>ROUND(VLOOKUP($B146,'[4]3.ข้อมูลงบทดลองปัจจุบัน'!$A$5:$CL$846,60,0),2)</f>
        <v>0</v>
      </c>
      <c r="BJ146" s="104">
        <f>ROUND(VLOOKUP($B146,'[4]3.ข้อมูลงบทดลองปัจจุบัน'!$A$5:$CL$846,61,0),2)</f>
        <v>0</v>
      </c>
      <c r="BK146" s="104">
        <f>ROUND(VLOOKUP($B146,'[4]3.ข้อมูลงบทดลองปัจจุบัน'!$A$5:$CL$846,62,0),2)</f>
        <v>75617.8</v>
      </c>
      <c r="BL146" s="104">
        <f>ROUND(VLOOKUP($B146,'[4]3.ข้อมูลงบทดลองปัจจุบัน'!$A$5:$CL$846,63,0),2)</f>
        <v>0</v>
      </c>
      <c r="BM146" s="104">
        <f>ROUND(VLOOKUP($B146,'[4]3.ข้อมูลงบทดลองปัจจุบัน'!$A$5:$CL$846,64,0),2)</f>
        <v>0</v>
      </c>
      <c r="BN146" s="104">
        <f>ROUND(VLOOKUP($B146,'[4]3.ข้อมูลงบทดลองปัจจุบัน'!$A$5:$CL$846,65,0),2)</f>
        <v>0</v>
      </c>
      <c r="BO146" s="104">
        <f>ROUND(VLOOKUP($B146,'[4]3.ข้อมูลงบทดลองปัจจุบัน'!$A$5:$CL$846,66,0),2)</f>
        <v>0</v>
      </c>
      <c r="BP146" s="104">
        <f>ROUND(VLOOKUP($B146,'[4]3.ข้อมูลงบทดลองปัจจุบัน'!$A$5:$CL$846,67,0),2)</f>
        <v>0</v>
      </c>
      <c r="BQ146" s="104">
        <f>ROUND(VLOOKUP($B146,'[4]3.ข้อมูลงบทดลองปัจจุบัน'!$A$5:$CL$846,68,0),2)</f>
        <v>0</v>
      </c>
      <c r="BR146" s="104">
        <f>ROUND(VLOOKUP($B146,'[4]3.ข้อมูลงบทดลองปัจจุบัน'!$A$5:$CL$846,69,0),2)</f>
        <v>0</v>
      </c>
      <c r="BS146" s="104">
        <f>ROUND(VLOOKUP($B146,'[4]3.ข้อมูลงบทดลองปัจจุบัน'!$A$5:$CL$846,70,0),2)</f>
        <v>0</v>
      </c>
      <c r="BT146" s="104">
        <f>ROUND(VLOOKUP($B146,'[4]3.ข้อมูลงบทดลองปัจจุบัน'!$A$5:$CL$846,71,0),2)</f>
        <v>0</v>
      </c>
      <c r="BU146" s="104">
        <f>ROUND(VLOOKUP($B146,'[4]3.ข้อมูลงบทดลองปัจจุบัน'!$A$5:$CL$846,72,0),2)</f>
        <v>0</v>
      </c>
      <c r="BV146" s="104">
        <f>ROUND(VLOOKUP($B146,'[4]3.ข้อมูลงบทดลองปัจจุบัน'!$A$5:$CL$846,73,0),2)</f>
        <v>0</v>
      </c>
      <c r="BW146" s="104">
        <f>ROUND(VLOOKUP($B146,'[4]3.ข้อมูลงบทดลองปัจจุบัน'!$A$5:$CL$846,74,0),2)</f>
        <v>0</v>
      </c>
      <c r="BX146" s="104">
        <f>ROUND(VLOOKUP($B146,'[4]3.ข้อมูลงบทดลองปัจจุบัน'!$A$5:$CL$846,75,0),2)</f>
        <v>0</v>
      </c>
      <c r="BY146" s="104">
        <f>ROUND(VLOOKUP($B146,'[4]3.ข้อมูลงบทดลองปัจจุบัน'!$A$5:$CL$846,76,0),2)</f>
        <v>0</v>
      </c>
      <c r="BZ146" s="104">
        <f>ROUND(VLOOKUP($B146,'[4]3.ข้อมูลงบทดลองปัจจุบัน'!$A$5:$CL$846,77,0),2)</f>
        <v>0</v>
      </c>
      <c r="CA146" s="104">
        <f>ROUND(VLOOKUP($B146,'[4]3.ข้อมูลงบทดลองปัจจุบัน'!$A$5:$CL$846,78,0),2)</f>
        <v>0</v>
      </c>
      <c r="CB146" s="104">
        <f>ROUND(VLOOKUP($B146,'[4]3.ข้อมูลงบทดลองปัจจุบัน'!$A$5:$CL$846,79,0),2)</f>
        <v>0</v>
      </c>
      <c r="CC146" s="104">
        <f>ROUND(VLOOKUP($B146,'[4]3.ข้อมูลงบทดลองปัจจุบัน'!$A$5:$CL$846,80,0),2)</f>
        <v>0</v>
      </c>
      <c r="CD146" s="104">
        <f>ROUND(VLOOKUP($B146,'[4]3.ข้อมูลงบทดลองปัจจุบัน'!$A$5:$CL$846,81,0),2)</f>
        <v>0</v>
      </c>
      <c r="CE146" s="104">
        <f>ROUND(VLOOKUP($B146,'[4]3.ข้อมูลงบทดลองปัจจุบัน'!$A$5:$CL$846,82,0),2)</f>
        <v>0</v>
      </c>
      <c r="CF146" s="104">
        <f>ROUND(VLOOKUP($B146,'[4]3.ข้อมูลงบทดลองปัจจุบัน'!$A$5:$CL$846,83,0),2)</f>
        <v>0</v>
      </c>
      <c r="CG146" s="104">
        <f>ROUND(VLOOKUP($B146,'[4]3.ข้อมูลงบทดลองปัจจุบัน'!$A$5:$CL$846,84,0),2)</f>
        <v>0</v>
      </c>
      <c r="CH146" s="104">
        <f>ROUND(VLOOKUP($B146,'[4]3.ข้อมูลงบทดลองปัจจุบัน'!$A$5:$CL$846,85,0),2)</f>
        <v>0</v>
      </c>
      <c r="CI146" s="104">
        <f>ROUND(VLOOKUP($B146,'[4]3.ข้อมูลงบทดลองปัจจุบัน'!$A$5:$CL$846,86,0),2)</f>
        <v>0</v>
      </c>
      <c r="CJ146" s="104">
        <f>ROUND(VLOOKUP($B146,'[4]3.ข้อมูลงบทดลองปัจจุบัน'!$A$5:$CL$846,87,0),2)</f>
        <v>0</v>
      </c>
      <c r="CK146" s="104">
        <f>ROUND(VLOOKUP($B146,'[4]3.ข้อมูลงบทดลองปัจจุบัน'!$A$5:$CL$846,88,0),2)</f>
        <v>0</v>
      </c>
      <c r="CL146" s="104">
        <f>ROUND(VLOOKUP($B146,'[4]3.ข้อมูลงบทดลองปัจจุบัน'!$A$5:$CL$846,89,0),2)</f>
        <v>0</v>
      </c>
      <c r="CM146" s="104">
        <f>ROUND(VLOOKUP($B146,'[4]3.ข้อมูลงบทดลองปัจจุบัน'!$A$5:$CL$846,90,0),2)</f>
        <v>0</v>
      </c>
      <c r="CO146" s="97"/>
    </row>
    <row r="147" spans="1:93" x14ac:dyDescent="0.7">
      <c r="A147" s="18" t="s">
        <v>664</v>
      </c>
      <c r="B147" s="18" t="s">
        <v>683</v>
      </c>
      <c r="C147" s="19" t="s">
        <v>684</v>
      </c>
      <c r="D147" s="104">
        <f>ROUND(VLOOKUP($B147,'[4]3.ข้อมูลงบทดลองปัจจุบัน'!$A$5:$CL$846,3,0),2)</f>
        <v>159900</v>
      </c>
      <c r="E147" s="104">
        <f>ROUND(VLOOKUP($B147,'[4]3.ข้อมูลงบทดลองปัจจุบัน'!$A$5:$CL$846,4,0),2)</f>
        <v>271895</v>
      </c>
      <c r="F147" s="104">
        <f>ROUND(VLOOKUP($B147,'[4]3.ข้อมูลงบทดลองปัจจุบัน'!$A$5:$CL$846,5,0),2)</f>
        <v>1182012</v>
      </c>
      <c r="G147" s="104">
        <f>ROUND(VLOOKUP($B147,'[4]3.ข้อมูลงบทดลองปัจจุบัน'!$A$5:$CL$846,6,0),2)</f>
        <v>67400</v>
      </c>
      <c r="H147" s="104">
        <f>ROUND(VLOOKUP($B147,'[4]3.ข้อมูลงบทดลองปัจจุบัน'!$A$5:$CL$846,7,0),2)</f>
        <v>65600</v>
      </c>
      <c r="I147" s="104">
        <f>ROUND(VLOOKUP($B147,'[4]3.ข้อมูลงบทดลองปัจจุบัน'!$A$5:$CL$846,8,0),2)</f>
        <v>150000</v>
      </c>
      <c r="J147" s="104">
        <f>ROUND(VLOOKUP($B147,'[4]3.ข้อมูลงบทดลองปัจจุบัน'!$A$5:$CL$846,9,0),2)</f>
        <v>0</v>
      </c>
      <c r="K147" s="104">
        <f>ROUND(VLOOKUP($B147,'[4]3.ข้อมูลงบทดลองปัจจุบัน'!$A$5:$CL$846,10,0),2)</f>
        <v>0</v>
      </c>
      <c r="L147" s="104">
        <f>ROUND(VLOOKUP($B147,'[4]3.ข้อมูลงบทดลองปัจจุบัน'!$A$5:$CL$846,11,0),2)</f>
        <v>2129437</v>
      </c>
      <c r="M147" s="104">
        <f>ROUND(VLOOKUP($B147,'[4]3.ข้อมูลงบทดลองปัจจุบัน'!$A$5:$CL$846,12,0),2)</f>
        <v>327324</v>
      </c>
      <c r="N147" s="104">
        <f>ROUND(VLOOKUP($B147,'[4]3.ข้อมูลงบทดลองปัจจุบัน'!$A$5:$CL$846,13,0),2)</f>
        <v>2883000</v>
      </c>
      <c r="O147" s="104">
        <f>ROUND(VLOOKUP($B147,'[4]3.ข้อมูลงบทดลองปัจจุบัน'!$A$5:$CL$846,14,0),2)</f>
        <v>387199.2</v>
      </c>
      <c r="P147" s="104">
        <f>ROUND(VLOOKUP($B147,'[4]3.ข้อมูลงบทดลองปัจจุบัน'!$A$5:$CL$846,15,0),2)</f>
        <v>1091700</v>
      </c>
      <c r="Q147" s="104">
        <f>ROUND(VLOOKUP($B147,'[4]3.ข้อมูลงบทดลองปัจจุบัน'!$A$5:$CL$846,16,0),2)</f>
        <v>366660</v>
      </c>
      <c r="R147" s="104">
        <f>ROUND(VLOOKUP($B147,'[4]3.ข้อมูลงบทดลองปัจจุบัน'!$A$5:$CL$846,17,0),2)</f>
        <v>2665420</v>
      </c>
      <c r="S147" s="104">
        <f>ROUND(VLOOKUP($B147,'[4]3.ข้อมูลงบทดลองปัจจุบัน'!$A$5:$CL$846,18,0),2)</f>
        <v>0</v>
      </c>
      <c r="T147" s="104">
        <f>ROUND(VLOOKUP($B147,'[4]3.ข้อมูลงบทดลองปัจจุบัน'!$A$5:$CL$846,19,0),2)</f>
        <v>337403.06</v>
      </c>
      <c r="U147" s="104">
        <f>ROUND(VLOOKUP($B147,'[4]3.ข้อมูลงบทดลองปัจจุบัน'!$A$5:$CL$846,20,0),2)</f>
        <v>306500</v>
      </c>
      <c r="V147" s="104">
        <f>ROUND(VLOOKUP($B147,'[4]3.ข้อมูลงบทดลองปัจจุบัน'!$A$5:$CL$846,21,0),2)</f>
        <v>0</v>
      </c>
      <c r="W147" s="104">
        <f>ROUND(VLOOKUP($B147,'[4]3.ข้อมูลงบทดลองปัจจุบัน'!$A$5:$CL$846,22,0),2)</f>
        <v>0</v>
      </c>
      <c r="X147" s="104">
        <f>ROUND(VLOOKUP($B147,'[4]3.ข้อมูลงบทดลองปัจจุบัน'!$A$5:$CL$846,23,0),2)</f>
        <v>5347242</v>
      </c>
      <c r="Y147" s="104">
        <f>ROUND(VLOOKUP($B147,'[4]3.ข้อมูลงบทดลองปัจจุบัน'!$A$5:$CL$846,24,0),2)</f>
        <v>35000</v>
      </c>
      <c r="Z147" s="104">
        <f>ROUND(VLOOKUP($B147,'[4]3.ข้อมูลงบทดลองปัจจุบัน'!$A$5:$CL$846,25,0),2)</f>
        <v>0</v>
      </c>
      <c r="AA147" s="104">
        <f>ROUND(VLOOKUP($B147,'[4]3.ข้อมูลงบทดลองปัจจุบัน'!$A$5:$CL$846,26,0),2)</f>
        <v>0</v>
      </c>
      <c r="AB147" s="104">
        <f>ROUND(VLOOKUP($B147,'[4]3.ข้อมูลงบทดลองปัจจุบัน'!$A$5:$CL$846,27,0),2)</f>
        <v>627500</v>
      </c>
      <c r="AC147" s="104">
        <f>ROUND(VLOOKUP($B147,'[4]3.ข้อมูลงบทดลองปัจจุบัน'!$A$5:$CL$846,28,0),2)</f>
        <v>537400</v>
      </c>
      <c r="AD147" s="104">
        <f>ROUND(VLOOKUP($B147,'[4]3.ข้อมูลงบทดลองปัจจุบัน'!$A$5:$CL$846,29,0),2)</f>
        <v>0</v>
      </c>
      <c r="AE147" s="104">
        <f>ROUND(VLOOKUP($B147,'[4]3.ข้อมูลงบทดลองปัจจุบัน'!$A$5:$CL$846,30,0),2)</f>
        <v>0</v>
      </c>
      <c r="AF147" s="104">
        <f>ROUND(VLOOKUP($B147,'[4]3.ข้อมูลงบทดลองปัจจุบัน'!$A$5:$CL$846,31,0),2)</f>
        <v>354800</v>
      </c>
      <c r="AG147" s="104">
        <f>ROUND(VLOOKUP($B147,'[4]3.ข้อมูลงบทดลองปัจจุบัน'!$A$5:$CL$846,32,0),2)</f>
        <v>480000</v>
      </c>
      <c r="AH147" s="104">
        <f>ROUND(VLOOKUP($B147,'[4]3.ข้อมูลงบทดลองปัจจุบัน'!$A$5:$CL$846,33,0),2)</f>
        <v>0</v>
      </c>
      <c r="AI147" s="104">
        <f>ROUND(VLOOKUP($B147,'[4]3.ข้อมูลงบทดลองปัจจุบัน'!$A$5:$CL$846,34,0),2)</f>
        <v>334970</v>
      </c>
      <c r="AJ147" s="104">
        <f>ROUND(VLOOKUP($B147,'[4]3.ข้อมูลงบทดลองปัจจุบัน'!$A$5:$CL$846,35,0),2)</f>
        <v>599400</v>
      </c>
      <c r="AK147" s="104">
        <f>ROUND(VLOOKUP($B147,'[4]3.ข้อมูลงบทดลองปัจจุบัน'!$A$5:$CL$846,36,0),2)</f>
        <v>0</v>
      </c>
      <c r="AL147" s="104">
        <f>ROUND(VLOOKUP($B147,'[4]3.ข้อมูลงบทดลองปัจจุบัน'!$A$5:$CL$846,37,0),2)</f>
        <v>3140522</v>
      </c>
      <c r="AM147" s="104">
        <f>ROUND(VLOOKUP($B147,'[4]3.ข้อมูลงบทดลองปัจจุบัน'!$A$5:$CL$846,38,0),2)</f>
        <v>375700</v>
      </c>
      <c r="AN147" s="104">
        <f>ROUND(VLOOKUP($B147,'[4]3.ข้อมูลงบทดลองปัจจุบัน'!$A$5:$CL$846,39,0),2)</f>
        <v>0</v>
      </c>
      <c r="AO147" s="104">
        <f>ROUND(VLOOKUP($B147,'[4]3.ข้อมูลงบทดลองปัจจุบัน'!$A$5:$CL$846,40,0),2)</f>
        <v>0</v>
      </c>
      <c r="AP147" s="104">
        <f>ROUND(VLOOKUP($B147,'[4]3.ข้อมูลงบทดลองปัจจุบัน'!$A$5:$CL$846,41,0),2)</f>
        <v>124020</v>
      </c>
      <c r="AQ147" s="104">
        <f>ROUND(VLOOKUP($B147,'[4]3.ข้อมูลงบทดลองปัจจุบัน'!$A$5:$CL$846,42,0),2)</f>
        <v>0</v>
      </c>
      <c r="AR147" s="104">
        <f>ROUND(VLOOKUP($B147,'[4]3.ข้อมูลงบทดลองปัจจุบัน'!$A$5:$CL$846,43,0),2)</f>
        <v>491350</v>
      </c>
      <c r="AS147" s="104">
        <f>ROUND(VLOOKUP($B147,'[4]3.ข้อมูลงบทดลองปัจจุบัน'!$A$5:$CL$846,44,0),2)</f>
        <v>993700</v>
      </c>
      <c r="AT147" s="104">
        <f>ROUND(VLOOKUP($B147,'[4]3.ข้อมูลงบทดลองปัจจุบัน'!$A$5:$CL$846,45,0),2)</f>
        <v>1015146</v>
      </c>
      <c r="AU147" s="104">
        <f>ROUND(VLOOKUP($B147,'[4]3.ข้อมูลงบทดลองปัจจุบัน'!$A$5:$CL$846,46,0),2)</f>
        <v>141363</v>
      </c>
      <c r="AV147" s="104">
        <f>ROUND(VLOOKUP($B147,'[4]3.ข้อมูลงบทดลองปัจจุบัน'!$A$5:$CL$846,47,0),2)</f>
        <v>0</v>
      </c>
      <c r="AW147" s="104">
        <f>ROUND(VLOOKUP($B147,'[4]3.ข้อมูลงบทดลองปัจจุบัน'!$A$5:$CL$846,48,0),2)</f>
        <v>750000</v>
      </c>
      <c r="AX147" s="104">
        <f>ROUND(VLOOKUP($B147,'[4]3.ข้อมูลงบทดลองปัจจุบัน'!$A$5:$CL$846,49,0),2)</f>
        <v>49850</v>
      </c>
      <c r="AY147" s="104">
        <f>ROUND(VLOOKUP($B147,'[4]3.ข้อมูลงบทดลองปัจจุบัน'!$A$5:$CL$846,50,0),2)</f>
        <v>0</v>
      </c>
      <c r="AZ147" s="104">
        <f>ROUND(VLOOKUP($B147,'[4]3.ข้อมูลงบทดลองปัจจุบัน'!$A$5:$CL$846,51,0),2)</f>
        <v>0</v>
      </c>
      <c r="BA147" s="104">
        <f>ROUND(VLOOKUP($B147,'[4]3.ข้อมูลงบทดลองปัจจุบัน'!$A$5:$CL$846,52,0),2)</f>
        <v>1362940</v>
      </c>
      <c r="BB147" s="104">
        <f>ROUND(VLOOKUP($B147,'[4]3.ข้อมูลงบทดลองปัจจุบัน'!$A$5:$CL$846,53,0),2)</f>
        <v>0</v>
      </c>
      <c r="BC147" s="104">
        <f>ROUND(VLOOKUP($B147,'[4]3.ข้อมูลงบทดลองปัจจุบัน'!$A$5:$CL$846,54,0),2)</f>
        <v>0</v>
      </c>
      <c r="BD147" s="104">
        <f>ROUND(VLOOKUP($B147,'[4]3.ข้อมูลงบทดลองปัจจุบัน'!$A$5:$CL$846,55,0),2)</f>
        <v>4758536</v>
      </c>
      <c r="BE147" s="104">
        <f>ROUND(VLOOKUP($B147,'[4]3.ข้อมูลงบทดลองปัจจุบัน'!$A$5:$CL$846,56,0),2)</f>
        <v>2938600</v>
      </c>
      <c r="BF147" s="104">
        <f>ROUND(VLOOKUP($B147,'[4]3.ข้อมูลงบทดลองปัจจุบัน'!$A$5:$CL$846,57,0),2)</f>
        <v>74000</v>
      </c>
      <c r="BG147" s="104">
        <f>ROUND(VLOOKUP($B147,'[4]3.ข้อมูลงบทดลองปัจจุบัน'!$A$5:$CL$846,58,0),2)</f>
        <v>0</v>
      </c>
      <c r="BH147" s="104">
        <f>ROUND(VLOOKUP($B147,'[4]3.ข้อมูลงบทดลองปัจจุบัน'!$A$5:$CL$846,59,0),2)</f>
        <v>438773.76000000001</v>
      </c>
      <c r="BI147" s="104">
        <f>ROUND(VLOOKUP($B147,'[4]3.ข้อมูลงบทดลองปัจจุบัน'!$A$5:$CL$846,60,0),2)</f>
        <v>28100</v>
      </c>
      <c r="BJ147" s="104">
        <f>ROUND(VLOOKUP($B147,'[4]3.ข้อมูลงบทดลองปัจจุบัน'!$A$5:$CL$846,61,0),2)</f>
        <v>0</v>
      </c>
      <c r="BK147" s="104">
        <f>ROUND(VLOOKUP($B147,'[4]3.ข้อมูลงบทดลองปัจจุบัน'!$A$5:$CL$846,62,0),2)</f>
        <v>117795</v>
      </c>
      <c r="BL147" s="104">
        <f>ROUND(VLOOKUP($B147,'[4]3.ข้อมูลงบทดลองปัจจุบัน'!$A$5:$CL$846,63,0),2)</f>
        <v>0</v>
      </c>
      <c r="BM147" s="104">
        <f>ROUND(VLOOKUP($B147,'[4]3.ข้อมูลงบทดลองปัจจุบัน'!$A$5:$CL$846,64,0),2)</f>
        <v>0</v>
      </c>
      <c r="BN147" s="104">
        <f>ROUND(VLOOKUP($B147,'[4]3.ข้อมูลงบทดลองปัจจุบัน'!$A$5:$CL$846,65,0),2)</f>
        <v>513300</v>
      </c>
      <c r="BO147" s="104">
        <f>ROUND(VLOOKUP($B147,'[4]3.ข้อมูลงบทดลองปัจจุบัน'!$A$5:$CL$846,66,0),2)</f>
        <v>535117</v>
      </c>
      <c r="BP147" s="104">
        <f>ROUND(VLOOKUP($B147,'[4]3.ข้อมูลงบทดลองปัจจุบัน'!$A$5:$CL$846,67,0),2)</f>
        <v>0</v>
      </c>
      <c r="BQ147" s="104">
        <f>ROUND(VLOOKUP($B147,'[4]3.ข้อมูลงบทดลองปัจจุบัน'!$A$5:$CL$846,68,0),2)</f>
        <v>237000</v>
      </c>
      <c r="BR147" s="104">
        <f>ROUND(VLOOKUP($B147,'[4]3.ข้อมูลงบทดลองปัจจุบัน'!$A$5:$CL$846,69,0),2)</f>
        <v>147000</v>
      </c>
      <c r="BS147" s="104">
        <f>ROUND(VLOOKUP($B147,'[4]3.ข้อมูลงบทดลองปัจจุบัน'!$A$5:$CL$846,70,0),2)</f>
        <v>24227596.52</v>
      </c>
      <c r="BT147" s="104">
        <f>ROUND(VLOOKUP($B147,'[4]3.ข้อมูลงบทดลองปัจจุบัน'!$A$5:$CL$846,71,0),2)</f>
        <v>0</v>
      </c>
      <c r="BU147" s="104">
        <f>ROUND(VLOOKUP($B147,'[4]3.ข้อมูลงบทดลองปัจจุบัน'!$A$5:$CL$846,72,0),2)</f>
        <v>2172508.41</v>
      </c>
      <c r="BV147" s="104">
        <f>ROUND(VLOOKUP($B147,'[4]3.ข้อมูลงบทดลองปัจจุบัน'!$A$5:$CL$846,73,0),2)</f>
        <v>297465</v>
      </c>
      <c r="BW147" s="104">
        <f>ROUND(VLOOKUP($B147,'[4]3.ข้อมูลงบทดลองปัจจุบัน'!$A$5:$CL$846,74,0),2)</f>
        <v>116227</v>
      </c>
      <c r="BX147" s="104">
        <f>ROUND(VLOOKUP($B147,'[4]3.ข้อมูลงบทดลองปัจจุบัน'!$A$5:$CL$846,75,0),2)</f>
        <v>0</v>
      </c>
      <c r="BY147" s="104">
        <f>ROUND(VLOOKUP($B147,'[4]3.ข้อมูลงบทดลองปัจจุบัน'!$A$5:$CL$846,76,0),2)</f>
        <v>62550</v>
      </c>
      <c r="BZ147" s="104">
        <f>ROUND(VLOOKUP($B147,'[4]3.ข้อมูลงบทดลองปัจจุบัน'!$A$5:$CL$846,77,0),2)</f>
        <v>40000</v>
      </c>
      <c r="CA147" s="104">
        <f>ROUND(VLOOKUP($B147,'[4]3.ข้อมูลงบทดลองปัจจุบัน'!$A$5:$CL$846,78,0),2)</f>
        <v>1172600</v>
      </c>
      <c r="CB147" s="104">
        <f>ROUND(VLOOKUP($B147,'[4]3.ข้อมูลงบทดลองปัจจุบัน'!$A$5:$CL$846,79,0),2)</f>
        <v>0</v>
      </c>
      <c r="CC147" s="104">
        <f>ROUND(VLOOKUP($B147,'[4]3.ข้อมูลงบทดลองปัจจุบัน'!$A$5:$CL$846,80,0),2)</f>
        <v>1533066</v>
      </c>
      <c r="CD147" s="104">
        <f>ROUND(VLOOKUP($B147,'[4]3.ข้อมูลงบทดลองปัจจุบัน'!$A$5:$CL$846,81,0),2)</f>
        <v>550000</v>
      </c>
      <c r="CE147" s="104">
        <f>ROUND(VLOOKUP($B147,'[4]3.ข้อมูลงบทดลองปัจจุบัน'!$A$5:$CL$846,82,0),2)</f>
        <v>0</v>
      </c>
      <c r="CF147" s="104">
        <f>ROUND(VLOOKUP($B147,'[4]3.ข้อมูลงบทดลองปัจจุบัน'!$A$5:$CL$846,83,0),2)</f>
        <v>0</v>
      </c>
      <c r="CG147" s="104">
        <f>ROUND(VLOOKUP($B147,'[4]3.ข้อมูลงบทดลองปัจจุบัน'!$A$5:$CL$846,84,0),2)</f>
        <v>0</v>
      </c>
      <c r="CH147" s="104">
        <f>ROUND(VLOOKUP($B147,'[4]3.ข้อมูลงบทดลองปัจจุบัน'!$A$5:$CL$846,85,0),2)</f>
        <v>0</v>
      </c>
      <c r="CI147" s="104">
        <f>ROUND(VLOOKUP($B147,'[4]3.ข้อมูลงบทดลองปัจจุบัน'!$A$5:$CL$846,86,0),2)</f>
        <v>0</v>
      </c>
      <c r="CJ147" s="104">
        <f>ROUND(VLOOKUP($B147,'[4]3.ข้อมูลงบทดลองปัจจุบัน'!$A$5:$CL$846,87,0),2)</f>
        <v>0</v>
      </c>
      <c r="CK147" s="104">
        <f>ROUND(VLOOKUP($B147,'[4]3.ข้อมูลงบทดลองปัจจุบัน'!$A$5:$CL$846,88,0),2)</f>
        <v>0</v>
      </c>
      <c r="CL147" s="104">
        <f>ROUND(VLOOKUP($B147,'[4]3.ข้อมูลงบทดลองปัจจุบัน'!$A$5:$CL$846,89,0),2)</f>
        <v>0</v>
      </c>
      <c r="CM147" s="104">
        <f>ROUND(VLOOKUP($B147,'[4]3.ข้อมูลงบทดลองปัจจุบัน'!$A$5:$CL$846,90,0),2)</f>
        <v>0</v>
      </c>
      <c r="CO147" s="97"/>
    </row>
    <row r="148" spans="1:93" x14ac:dyDescent="0.7">
      <c r="A148" s="18" t="s">
        <v>664</v>
      </c>
      <c r="B148" s="18" t="s">
        <v>685</v>
      </c>
      <c r="C148" s="19" t="s">
        <v>686</v>
      </c>
      <c r="D148" s="104">
        <f>ROUND(VLOOKUP($B148,'[4]3.ข้อมูลงบทดลองปัจจุบัน'!$A$5:$CL$846,3,0),2)</f>
        <v>36150</v>
      </c>
      <c r="E148" s="104">
        <f>ROUND(VLOOKUP($B148,'[4]3.ข้อมูลงบทดลองปัจจุบัน'!$A$5:$CL$846,4,0),2)</f>
        <v>302500</v>
      </c>
      <c r="F148" s="104">
        <f>ROUND(VLOOKUP($B148,'[4]3.ข้อมูลงบทดลองปัจจุบัน'!$A$5:$CL$846,5,0),2)</f>
        <v>92150</v>
      </c>
      <c r="G148" s="104">
        <f>ROUND(VLOOKUP($B148,'[4]3.ข้อมูลงบทดลองปัจจุบัน'!$A$5:$CL$846,6,0),2)</f>
        <v>85760</v>
      </c>
      <c r="H148" s="104">
        <f>ROUND(VLOOKUP($B148,'[4]3.ข้อมูลงบทดลองปัจจุบัน'!$A$5:$CL$846,7,0),2)</f>
        <v>5800</v>
      </c>
      <c r="I148" s="104">
        <f>ROUND(VLOOKUP($B148,'[4]3.ข้อมูลงบทดลองปัจจุบัน'!$A$5:$CL$846,8,0),2)</f>
        <v>0</v>
      </c>
      <c r="J148" s="104">
        <f>ROUND(VLOOKUP($B148,'[4]3.ข้อมูลงบทดลองปัจจุบัน'!$A$5:$CL$846,9,0),2)</f>
        <v>0</v>
      </c>
      <c r="K148" s="104">
        <f>ROUND(VLOOKUP($B148,'[4]3.ข้อมูลงบทดลองปัจจุบัน'!$A$5:$CL$846,10,0),2)</f>
        <v>71696.399999999994</v>
      </c>
      <c r="L148" s="104">
        <f>ROUND(VLOOKUP($B148,'[4]3.ข้อมูลงบทดลองปัจจุบัน'!$A$5:$CL$846,11,0),2)</f>
        <v>1950</v>
      </c>
      <c r="M148" s="104">
        <f>ROUND(VLOOKUP($B148,'[4]3.ข้อมูลงบทดลองปัจจุบัน'!$A$5:$CL$846,12,0),2)</f>
        <v>14600</v>
      </c>
      <c r="N148" s="104">
        <f>ROUND(VLOOKUP($B148,'[4]3.ข้อมูลงบทดลองปัจจุบัน'!$A$5:$CL$846,13,0),2)</f>
        <v>0</v>
      </c>
      <c r="O148" s="104">
        <f>ROUND(VLOOKUP($B148,'[4]3.ข้อมูลงบทดลองปัจจุบัน'!$A$5:$CL$846,14,0),2)</f>
        <v>0</v>
      </c>
      <c r="P148" s="104">
        <f>ROUND(VLOOKUP($B148,'[4]3.ข้อมูลงบทดลองปัจจุบัน'!$A$5:$CL$846,15,0),2)</f>
        <v>23000</v>
      </c>
      <c r="Q148" s="104">
        <f>ROUND(VLOOKUP($B148,'[4]3.ข้อมูลงบทดลองปัจจุบัน'!$A$5:$CL$846,16,0),2)</f>
        <v>0</v>
      </c>
      <c r="R148" s="104">
        <f>ROUND(VLOOKUP($B148,'[4]3.ข้อมูลงบทดลองปัจจุบัน'!$A$5:$CL$846,17,0),2)</f>
        <v>9600</v>
      </c>
      <c r="S148" s="104">
        <f>ROUND(VLOOKUP($B148,'[4]3.ข้อมูลงบทดลองปัจจุบัน'!$A$5:$CL$846,18,0),2)</f>
        <v>29300</v>
      </c>
      <c r="T148" s="104">
        <f>ROUND(VLOOKUP($B148,'[4]3.ข้อมูลงบทดลองปัจจุบัน'!$A$5:$CL$846,19,0),2)</f>
        <v>104510</v>
      </c>
      <c r="U148" s="104">
        <f>ROUND(VLOOKUP($B148,'[4]3.ข้อมูลงบทดลองปัจจุบัน'!$A$5:$CL$846,20,0),2)</f>
        <v>33219.22</v>
      </c>
      <c r="V148" s="104">
        <f>ROUND(VLOOKUP($B148,'[4]3.ข้อมูลงบทดลองปัจจุบัน'!$A$5:$CL$846,21,0),2)</f>
        <v>0</v>
      </c>
      <c r="W148" s="104">
        <f>ROUND(VLOOKUP($B148,'[4]3.ข้อมูลงบทดลองปัจจุบัน'!$A$5:$CL$846,22,0),2)</f>
        <v>3751.42</v>
      </c>
      <c r="X148" s="104">
        <f>ROUND(VLOOKUP($B148,'[4]3.ข้อมูลงบทดลองปัจจุบัน'!$A$5:$CL$846,23,0),2)</f>
        <v>165632.74</v>
      </c>
      <c r="Y148" s="104">
        <f>ROUND(VLOOKUP($B148,'[4]3.ข้อมูลงบทดลองปัจจุบัน'!$A$5:$CL$846,24,0),2)</f>
        <v>3000</v>
      </c>
      <c r="Z148" s="104">
        <f>ROUND(VLOOKUP($B148,'[4]3.ข้อมูลงบทดลองปัจจุบัน'!$A$5:$CL$846,25,0),2)</f>
        <v>0</v>
      </c>
      <c r="AA148" s="104">
        <f>ROUND(VLOOKUP($B148,'[4]3.ข้อมูลงบทดลองปัจจุบัน'!$A$5:$CL$846,26,0),2)</f>
        <v>0</v>
      </c>
      <c r="AB148" s="104">
        <f>ROUND(VLOOKUP($B148,'[4]3.ข้อมูลงบทดลองปัจจุบัน'!$A$5:$CL$846,27,0),2)</f>
        <v>0</v>
      </c>
      <c r="AC148" s="104">
        <f>ROUND(VLOOKUP($B148,'[4]3.ข้อมูลงบทดลองปัจจุบัน'!$A$5:$CL$846,28,0),2)</f>
        <v>0</v>
      </c>
      <c r="AD148" s="104">
        <f>ROUND(VLOOKUP($B148,'[4]3.ข้อมูลงบทดลองปัจจุบัน'!$A$5:$CL$846,29,0),2)</f>
        <v>97600</v>
      </c>
      <c r="AE148" s="104">
        <f>ROUND(VLOOKUP($B148,'[4]3.ข้อมูลงบทดลองปัจจุบัน'!$A$5:$CL$846,30,0),2)</f>
        <v>966090</v>
      </c>
      <c r="AF148" s="104">
        <f>ROUND(VLOOKUP($B148,'[4]3.ข้อมูลงบทดลองปัจจุบัน'!$A$5:$CL$846,31,0),2)</f>
        <v>114070.5</v>
      </c>
      <c r="AG148" s="104">
        <f>ROUND(VLOOKUP($B148,'[4]3.ข้อมูลงบทดลองปัจจุบัน'!$A$5:$CL$846,32,0),2)</f>
        <v>1850</v>
      </c>
      <c r="AH148" s="104">
        <f>ROUND(VLOOKUP($B148,'[4]3.ข้อมูลงบทดลองปัจจุบัน'!$A$5:$CL$846,33,0),2)</f>
        <v>60700</v>
      </c>
      <c r="AI148" s="104">
        <f>ROUND(VLOOKUP($B148,'[4]3.ข้อมูลงบทดลองปัจจุบัน'!$A$5:$CL$846,34,0),2)</f>
        <v>32200</v>
      </c>
      <c r="AJ148" s="104">
        <f>ROUND(VLOOKUP($B148,'[4]3.ข้อมูลงบทดลองปัจจุบัน'!$A$5:$CL$846,35,0),2)</f>
        <v>9050</v>
      </c>
      <c r="AK148" s="104">
        <f>ROUND(VLOOKUP($B148,'[4]3.ข้อมูลงบทดลองปัจจุบัน'!$A$5:$CL$846,36,0),2)</f>
        <v>26600</v>
      </c>
      <c r="AL148" s="104">
        <f>ROUND(VLOOKUP($B148,'[4]3.ข้อมูลงบทดลองปัจจุบัน'!$A$5:$CL$846,37,0),2)</f>
        <v>1474180.76</v>
      </c>
      <c r="AM148" s="104">
        <f>ROUND(VLOOKUP($B148,'[4]3.ข้อมูลงบทดลองปัจจุบัน'!$A$5:$CL$846,38,0),2)</f>
        <v>0</v>
      </c>
      <c r="AN148" s="104">
        <f>ROUND(VLOOKUP($B148,'[4]3.ข้อมูลงบทดลองปัจจุบัน'!$A$5:$CL$846,39,0),2)</f>
        <v>29000</v>
      </c>
      <c r="AO148" s="104">
        <f>ROUND(VLOOKUP($B148,'[4]3.ข้อมูลงบทดลองปัจจุบัน'!$A$5:$CL$846,40,0),2)</f>
        <v>102980</v>
      </c>
      <c r="AP148" s="104">
        <f>ROUND(VLOOKUP($B148,'[4]3.ข้อมูลงบทดลองปัจจุบัน'!$A$5:$CL$846,41,0),2)</f>
        <v>0</v>
      </c>
      <c r="AQ148" s="104">
        <f>ROUND(VLOOKUP($B148,'[4]3.ข้อมูลงบทดลองปัจจุบัน'!$A$5:$CL$846,42,0),2)</f>
        <v>90490.4</v>
      </c>
      <c r="AR148" s="104">
        <f>ROUND(VLOOKUP($B148,'[4]3.ข้อมูลงบทดลองปัจจุบัน'!$A$5:$CL$846,43,0),2)</f>
        <v>0</v>
      </c>
      <c r="AS148" s="104">
        <f>ROUND(VLOOKUP($B148,'[4]3.ข้อมูลงบทดลองปัจจุบัน'!$A$5:$CL$846,44,0),2)</f>
        <v>127350</v>
      </c>
      <c r="AT148" s="104">
        <f>ROUND(VLOOKUP($B148,'[4]3.ข้อมูลงบทดลองปัจจุบัน'!$A$5:$CL$846,45,0),2)</f>
        <v>0</v>
      </c>
      <c r="AU148" s="104">
        <f>ROUND(VLOOKUP($B148,'[4]3.ข้อมูลงบทดลองปัจจุบัน'!$A$5:$CL$846,46,0),2)</f>
        <v>28898.560000000001</v>
      </c>
      <c r="AV148" s="104">
        <f>ROUND(VLOOKUP($B148,'[4]3.ข้อมูลงบทดลองปัจจุบัน'!$A$5:$CL$846,47,0),2)</f>
        <v>0</v>
      </c>
      <c r="AW148" s="104">
        <f>ROUND(VLOOKUP($B148,'[4]3.ข้อมูลงบทดลองปัจจุบัน'!$A$5:$CL$846,48,0),2)</f>
        <v>125950</v>
      </c>
      <c r="AX148" s="104">
        <f>ROUND(VLOOKUP($B148,'[4]3.ข้อมูลงบทดลองปัจจุบัน'!$A$5:$CL$846,49,0),2)</f>
        <v>0</v>
      </c>
      <c r="AY148" s="104">
        <f>ROUND(VLOOKUP($B148,'[4]3.ข้อมูลงบทดลองปัจจุบัน'!$A$5:$CL$846,50,0),2)</f>
        <v>113580</v>
      </c>
      <c r="AZ148" s="104">
        <f>ROUND(VLOOKUP($B148,'[4]3.ข้อมูลงบทดลองปัจจุบัน'!$A$5:$CL$846,51,0),2)</f>
        <v>0</v>
      </c>
      <c r="BA148" s="104">
        <f>ROUND(VLOOKUP($B148,'[4]3.ข้อมูลงบทดลองปัจจุบัน'!$A$5:$CL$846,52,0),2)</f>
        <v>27481</v>
      </c>
      <c r="BB148" s="104">
        <f>ROUND(VLOOKUP($B148,'[4]3.ข้อมูลงบทดลองปัจจุบัน'!$A$5:$CL$846,53,0),2)</f>
        <v>0</v>
      </c>
      <c r="BC148" s="104">
        <f>ROUND(VLOOKUP($B148,'[4]3.ข้อมูลงบทดลองปัจจุบัน'!$A$5:$CL$846,54,0),2)</f>
        <v>10300</v>
      </c>
      <c r="BD148" s="104">
        <f>ROUND(VLOOKUP($B148,'[4]3.ข้อมูลงบทดลองปัจจุบัน'!$A$5:$CL$846,55,0),2)</f>
        <v>98590</v>
      </c>
      <c r="BE148" s="104">
        <f>ROUND(VLOOKUP($B148,'[4]3.ข้อมูลงบทดลองปัจจุบัน'!$A$5:$CL$846,56,0),2)</f>
        <v>0</v>
      </c>
      <c r="BF148" s="104">
        <f>ROUND(VLOOKUP($B148,'[4]3.ข้อมูลงบทดลองปัจจุบัน'!$A$5:$CL$846,57,0),2)</f>
        <v>13600</v>
      </c>
      <c r="BG148" s="104">
        <f>ROUND(VLOOKUP($B148,'[4]3.ข้อมูลงบทดลองปัจจุบัน'!$A$5:$CL$846,58,0),2)</f>
        <v>0</v>
      </c>
      <c r="BH148" s="104">
        <f>ROUND(VLOOKUP($B148,'[4]3.ข้อมูลงบทดลองปัจจุบัน'!$A$5:$CL$846,59,0),2)</f>
        <v>431927.9</v>
      </c>
      <c r="BI148" s="104">
        <f>ROUND(VLOOKUP($B148,'[4]3.ข้อมูลงบทดลองปัจจุบัน'!$A$5:$CL$846,60,0),2)</f>
        <v>4800</v>
      </c>
      <c r="BJ148" s="104">
        <f>ROUND(VLOOKUP($B148,'[4]3.ข้อมูลงบทดลองปัจจุบัน'!$A$5:$CL$846,61,0),2)</f>
        <v>650</v>
      </c>
      <c r="BK148" s="104">
        <f>ROUND(VLOOKUP($B148,'[4]3.ข้อมูลงบทดลองปัจจุบัน'!$A$5:$CL$846,62,0),2)</f>
        <v>9060</v>
      </c>
      <c r="BL148" s="104">
        <f>ROUND(VLOOKUP($B148,'[4]3.ข้อมูลงบทดลองปัจจุบัน'!$A$5:$CL$846,63,0),2)</f>
        <v>7950</v>
      </c>
      <c r="BM148" s="104">
        <f>ROUND(VLOOKUP($B148,'[4]3.ข้อมูลงบทดลองปัจจุบัน'!$A$5:$CL$846,64,0),2)</f>
        <v>67110</v>
      </c>
      <c r="BN148" s="104">
        <f>ROUND(VLOOKUP($B148,'[4]3.ข้อมูลงบทดลองปัจจุบัน'!$A$5:$CL$846,65,0),2)</f>
        <v>84400</v>
      </c>
      <c r="BO148" s="104">
        <f>ROUND(VLOOKUP($B148,'[4]3.ข้อมูลงบทดลองปัจจุบัน'!$A$5:$CL$846,66,0),2)</f>
        <v>17500</v>
      </c>
      <c r="BP148" s="104">
        <f>ROUND(VLOOKUP($B148,'[4]3.ข้อมูลงบทดลองปัจจุบัน'!$A$5:$CL$846,67,0),2)</f>
        <v>100950</v>
      </c>
      <c r="BQ148" s="104">
        <f>ROUND(VLOOKUP($B148,'[4]3.ข้อมูลงบทดลองปัจจุบัน'!$A$5:$CL$846,68,0),2)</f>
        <v>39256.5</v>
      </c>
      <c r="BR148" s="104">
        <f>ROUND(VLOOKUP($B148,'[4]3.ข้อมูลงบทดลองปัจจุบัน'!$A$5:$CL$846,69,0),2)</f>
        <v>0</v>
      </c>
      <c r="BS148" s="104">
        <f>ROUND(VLOOKUP($B148,'[4]3.ข้อมูลงบทดลองปัจจุบัน'!$A$5:$CL$846,70,0),2)</f>
        <v>2542860.58</v>
      </c>
      <c r="BT148" s="104">
        <f>ROUND(VLOOKUP($B148,'[4]3.ข้อมูลงบทดลองปัจจุบัน'!$A$5:$CL$846,71,0),2)</f>
        <v>0</v>
      </c>
      <c r="BU148" s="104">
        <f>ROUND(VLOOKUP($B148,'[4]3.ข้อมูลงบทดลองปัจจุบัน'!$A$5:$CL$846,72,0),2)</f>
        <v>185526</v>
      </c>
      <c r="BV148" s="104">
        <f>ROUND(VLOOKUP($B148,'[4]3.ข้อมูลงบทดลองปัจจุบัน'!$A$5:$CL$846,73,0),2)</f>
        <v>109600</v>
      </c>
      <c r="BW148" s="104">
        <f>ROUND(VLOOKUP($B148,'[4]3.ข้อมูลงบทดลองปัจจุบัน'!$A$5:$CL$846,74,0),2)</f>
        <v>0</v>
      </c>
      <c r="BX148" s="104">
        <f>ROUND(VLOOKUP($B148,'[4]3.ข้อมูลงบทดลองปัจจุบัน'!$A$5:$CL$846,75,0),2)</f>
        <v>0</v>
      </c>
      <c r="BY148" s="104">
        <f>ROUND(VLOOKUP($B148,'[4]3.ข้อมูลงบทดลองปัจจุบัน'!$A$5:$CL$846,76,0),2)</f>
        <v>80900</v>
      </c>
      <c r="BZ148" s="104">
        <f>ROUND(VLOOKUP($B148,'[4]3.ข้อมูลงบทดลองปัจจุบัน'!$A$5:$CL$846,77,0),2)</f>
        <v>15980</v>
      </c>
      <c r="CA148" s="104">
        <f>ROUND(VLOOKUP($B148,'[4]3.ข้อมูลงบทดลองปัจจุบัน'!$A$5:$CL$846,78,0),2)</f>
        <v>13910</v>
      </c>
      <c r="CB148" s="104">
        <f>ROUND(VLOOKUP($B148,'[4]3.ข้อมูลงบทดลองปัจจุบัน'!$A$5:$CL$846,79,0),2)</f>
        <v>3190</v>
      </c>
      <c r="CC148" s="104">
        <f>ROUND(VLOOKUP($B148,'[4]3.ข้อมูลงบทดลองปัจจุบัน'!$A$5:$CL$846,80,0),2)</f>
        <v>70900</v>
      </c>
      <c r="CD148" s="104">
        <f>ROUND(VLOOKUP($B148,'[4]3.ข้อมูลงบทดลองปัจจุบัน'!$A$5:$CL$846,81,0),2)</f>
        <v>4000</v>
      </c>
      <c r="CE148" s="104">
        <f>ROUND(VLOOKUP($B148,'[4]3.ข้อมูลงบทดลองปัจจุบัน'!$A$5:$CL$846,82,0),2)</f>
        <v>0</v>
      </c>
      <c r="CF148" s="104">
        <f>ROUND(VLOOKUP($B148,'[4]3.ข้อมูลงบทดลองปัจจุบัน'!$A$5:$CL$846,83,0),2)</f>
        <v>28729.200000000001</v>
      </c>
      <c r="CG148" s="104">
        <f>ROUND(VLOOKUP($B148,'[4]3.ข้อมูลงบทดลองปัจจุบัน'!$A$5:$CL$846,84,0),2)</f>
        <v>4700</v>
      </c>
      <c r="CH148" s="104">
        <f>ROUND(VLOOKUP($B148,'[4]3.ข้อมูลงบทดลองปัจจุบัน'!$A$5:$CL$846,85,0),2)</f>
        <v>0</v>
      </c>
      <c r="CI148" s="104">
        <f>ROUND(VLOOKUP($B148,'[4]3.ข้อมูลงบทดลองปัจจุบัน'!$A$5:$CL$846,86,0),2)</f>
        <v>0</v>
      </c>
      <c r="CJ148" s="104">
        <f>ROUND(VLOOKUP($B148,'[4]3.ข้อมูลงบทดลองปัจจุบัน'!$A$5:$CL$846,87,0),2)</f>
        <v>0</v>
      </c>
      <c r="CK148" s="104">
        <f>ROUND(VLOOKUP($B148,'[4]3.ข้อมูลงบทดลองปัจจุบัน'!$A$5:$CL$846,88,0),2)</f>
        <v>0</v>
      </c>
      <c r="CL148" s="104">
        <f>ROUND(VLOOKUP($B148,'[4]3.ข้อมูลงบทดลองปัจจุบัน'!$A$5:$CL$846,89,0),2)</f>
        <v>1605</v>
      </c>
      <c r="CM148" s="104">
        <f>ROUND(VLOOKUP($B148,'[4]3.ข้อมูลงบทดลองปัจจุบัน'!$A$5:$CL$846,90,0),2)</f>
        <v>0</v>
      </c>
      <c r="CO148" s="97"/>
    </row>
    <row r="149" spans="1:93" x14ac:dyDescent="0.7">
      <c r="A149" s="18" t="s">
        <v>664</v>
      </c>
      <c r="B149" s="18" t="s">
        <v>687</v>
      </c>
      <c r="C149" s="19" t="s">
        <v>688</v>
      </c>
      <c r="D149" s="104">
        <f>ROUND(VLOOKUP($B149,'[4]3.ข้อมูลงบทดลองปัจจุบัน'!$A$5:$CL$846,3,0),2)</f>
        <v>413661.11</v>
      </c>
      <c r="E149" s="104">
        <f>ROUND(VLOOKUP($B149,'[4]3.ข้อมูลงบทดลองปัจจุบัน'!$A$5:$CL$846,4,0),2)</f>
        <v>130163.27</v>
      </c>
      <c r="F149" s="104">
        <f>ROUND(VLOOKUP($B149,'[4]3.ข้อมูลงบทดลองปัจจุบัน'!$A$5:$CL$846,5,0),2)</f>
        <v>95522.32</v>
      </c>
      <c r="G149" s="104">
        <f>ROUND(VLOOKUP($B149,'[4]3.ข้อมูลงบทดลองปัจจุบัน'!$A$5:$CL$846,6,0),2)</f>
        <v>224335</v>
      </c>
      <c r="H149" s="104">
        <f>ROUND(VLOOKUP($B149,'[4]3.ข้อมูลงบทดลองปัจจุบัน'!$A$5:$CL$846,7,0),2)</f>
        <v>116500</v>
      </c>
      <c r="I149" s="104">
        <f>ROUND(VLOOKUP($B149,'[4]3.ข้อมูลงบทดลองปัจจุบัน'!$A$5:$CL$846,8,0),2)</f>
        <v>59420</v>
      </c>
      <c r="J149" s="104">
        <f>ROUND(VLOOKUP($B149,'[4]3.ข้อมูลงบทดลองปัจจุบัน'!$A$5:$CL$846,9,0),2)</f>
        <v>215833.99</v>
      </c>
      <c r="K149" s="104">
        <f>ROUND(VLOOKUP($B149,'[4]3.ข้อมูลงบทดลองปัจจุบัน'!$A$5:$CL$846,10,0),2)</f>
        <v>239191.22</v>
      </c>
      <c r="L149" s="104">
        <f>ROUND(VLOOKUP($B149,'[4]3.ข้อมูลงบทดลองปัจจุบัน'!$A$5:$CL$846,11,0),2)</f>
        <v>132415.35999999999</v>
      </c>
      <c r="M149" s="104">
        <f>ROUND(VLOOKUP($B149,'[4]3.ข้อมูลงบทดลองปัจจุบัน'!$A$5:$CL$846,12,0),2)</f>
        <v>47550</v>
      </c>
      <c r="N149" s="104">
        <f>ROUND(VLOOKUP($B149,'[4]3.ข้อมูลงบทดลองปัจจุบัน'!$A$5:$CL$846,13,0),2)</f>
        <v>483001.83</v>
      </c>
      <c r="O149" s="104">
        <f>ROUND(VLOOKUP($B149,'[4]3.ข้อมูลงบทดลองปัจจุบัน'!$A$5:$CL$846,14,0),2)</f>
        <v>62948.62</v>
      </c>
      <c r="P149" s="104">
        <f>ROUND(VLOOKUP($B149,'[4]3.ข้อมูลงบทดลองปัจจุบัน'!$A$5:$CL$846,15,0),2)</f>
        <v>485927.02</v>
      </c>
      <c r="Q149" s="104">
        <f>ROUND(VLOOKUP($B149,'[4]3.ข้อมูลงบทดลองปัจจุบัน'!$A$5:$CL$846,16,0),2)</f>
        <v>159469.09</v>
      </c>
      <c r="R149" s="104">
        <f>ROUND(VLOOKUP($B149,'[4]3.ข้อมูลงบทดลองปัจจุบัน'!$A$5:$CL$846,17,0),2)</f>
        <v>212332.65</v>
      </c>
      <c r="S149" s="104">
        <f>ROUND(VLOOKUP($B149,'[4]3.ข้อมูลงบทดลองปัจจุบัน'!$A$5:$CL$846,18,0),2)</f>
        <v>66257</v>
      </c>
      <c r="T149" s="104">
        <f>ROUND(VLOOKUP($B149,'[4]3.ข้อมูลงบทดลองปัจจุบัน'!$A$5:$CL$846,19,0),2)</f>
        <v>132630</v>
      </c>
      <c r="U149" s="104">
        <f>ROUND(VLOOKUP($B149,'[4]3.ข้อมูลงบทดลองปัจจุบัน'!$A$5:$CL$846,20,0),2)</f>
        <v>38309.85</v>
      </c>
      <c r="V149" s="104">
        <f>ROUND(VLOOKUP($B149,'[4]3.ข้อมูลงบทดลองปัจจุบัน'!$A$5:$CL$846,21,0),2)</f>
        <v>90292.83</v>
      </c>
      <c r="W149" s="104">
        <f>ROUND(VLOOKUP($B149,'[4]3.ข้อมูลงบทดลองปัจจุบัน'!$A$5:$CL$846,22,0),2)</f>
        <v>50288.45</v>
      </c>
      <c r="X149" s="104">
        <f>ROUND(VLOOKUP($B149,'[4]3.ข้อมูลงบทดลองปัจจุบัน'!$A$5:$CL$846,23,0),2)</f>
        <v>758529.63</v>
      </c>
      <c r="Y149" s="104">
        <f>ROUND(VLOOKUP($B149,'[4]3.ข้อมูลงบทดลองปัจจุบัน'!$A$5:$CL$846,24,0),2)</f>
        <v>65111.92</v>
      </c>
      <c r="Z149" s="104">
        <f>ROUND(VLOOKUP($B149,'[4]3.ข้อมูลงบทดลองปัจจุบัน'!$A$5:$CL$846,25,0),2)</f>
        <v>100091.25</v>
      </c>
      <c r="AA149" s="104">
        <f>ROUND(VLOOKUP($B149,'[4]3.ข้อมูลงบทดลองปัจจุบัน'!$A$5:$CL$846,26,0),2)</f>
        <v>164667.22</v>
      </c>
      <c r="AB149" s="104">
        <f>ROUND(VLOOKUP($B149,'[4]3.ข้อมูลงบทดลองปัจจุบัน'!$A$5:$CL$846,27,0),2)</f>
        <v>102554.09</v>
      </c>
      <c r="AC149" s="104">
        <f>ROUND(VLOOKUP($B149,'[4]3.ข้อมูลงบทดลองปัจจุบัน'!$A$5:$CL$846,28,0),2)</f>
        <v>77942.259999999995</v>
      </c>
      <c r="AD149" s="104">
        <f>ROUND(VLOOKUP($B149,'[4]3.ข้อมูลงบทดลองปัจจุบัน'!$A$5:$CL$846,29,0),2)</f>
        <v>100357.44</v>
      </c>
      <c r="AE149" s="104">
        <f>ROUND(VLOOKUP($B149,'[4]3.ข้อมูลงบทดลองปัจจุบัน'!$A$5:$CL$846,30,0),2)</f>
        <v>264598.02</v>
      </c>
      <c r="AF149" s="104">
        <f>ROUND(VLOOKUP($B149,'[4]3.ข้อมูลงบทดลองปัจจุบัน'!$A$5:$CL$846,31,0),2)</f>
        <v>86702.26</v>
      </c>
      <c r="AG149" s="104">
        <f>ROUND(VLOOKUP($B149,'[4]3.ข้อมูลงบทดลองปัจจุบัน'!$A$5:$CL$846,32,0),2)</f>
        <v>143400.53</v>
      </c>
      <c r="AH149" s="104">
        <f>ROUND(VLOOKUP($B149,'[4]3.ข้อมูลงบทดลองปัจจุบัน'!$A$5:$CL$846,33,0),2)</f>
        <v>183451.3</v>
      </c>
      <c r="AI149" s="104">
        <f>ROUND(VLOOKUP($B149,'[4]3.ข้อมูลงบทดลองปัจจุบัน'!$A$5:$CL$846,34,0),2)</f>
        <v>205435.31</v>
      </c>
      <c r="AJ149" s="104">
        <f>ROUND(VLOOKUP($B149,'[4]3.ข้อมูลงบทดลองปัจจุบัน'!$A$5:$CL$846,35,0),2)</f>
        <v>65927.649999999994</v>
      </c>
      <c r="AK149" s="104">
        <f>ROUND(VLOOKUP($B149,'[4]3.ข้อมูลงบทดลองปัจจุบัน'!$A$5:$CL$846,36,0),2)</f>
        <v>80721.06</v>
      </c>
      <c r="AL149" s="104">
        <f>ROUND(VLOOKUP($B149,'[4]3.ข้อมูลงบทดลองปัจจุบัน'!$A$5:$CL$846,37,0),2)</f>
        <v>456174.4</v>
      </c>
      <c r="AM149" s="104">
        <f>ROUND(VLOOKUP($B149,'[4]3.ข้อมูลงบทดลองปัจจุบัน'!$A$5:$CL$846,38,0),2)</f>
        <v>332679.73</v>
      </c>
      <c r="AN149" s="104">
        <f>ROUND(VLOOKUP($B149,'[4]3.ข้อมูลงบทดลองปัจจุบัน'!$A$5:$CL$846,39,0),2)</f>
        <v>66771.42</v>
      </c>
      <c r="AO149" s="104">
        <f>ROUND(VLOOKUP($B149,'[4]3.ข้อมูลงบทดลองปัจจุบัน'!$A$5:$CL$846,40,0),2)</f>
        <v>237791.22</v>
      </c>
      <c r="AP149" s="104">
        <f>ROUND(VLOOKUP($B149,'[4]3.ข้อมูลงบทดลองปัจจุบัน'!$A$5:$CL$846,41,0),2)</f>
        <v>106659.64</v>
      </c>
      <c r="AQ149" s="104">
        <f>ROUND(VLOOKUP($B149,'[4]3.ข้อมูลงบทดลองปัจจุบัน'!$A$5:$CL$846,42,0),2)</f>
        <v>189523.35</v>
      </c>
      <c r="AR149" s="104">
        <f>ROUND(VLOOKUP($B149,'[4]3.ข้อมูลงบทดลองปัจจุบัน'!$A$5:$CL$846,43,0),2)</f>
        <v>124416.66</v>
      </c>
      <c r="AS149" s="104">
        <f>ROUND(VLOOKUP($B149,'[4]3.ข้อมูลงบทดลองปัจจุบัน'!$A$5:$CL$846,44,0),2)</f>
        <v>633949.56000000006</v>
      </c>
      <c r="AT149" s="104">
        <f>ROUND(VLOOKUP($B149,'[4]3.ข้อมูลงบทดลองปัจจุบัน'!$A$5:$CL$846,45,0),2)</f>
        <v>115362.1</v>
      </c>
      <c r="AU149" s="104">
        <f>ROUND(VLOOKUP($B149,'[4]3.ข้อมูลงบทดลองปัจจุบัน'!$A$5:$CL$846,46,0),2)</f>
        <v>253025</v>
      </c>
      <c r="AV149" s="104">
        <f>ROUND(VLOOKUP($B149,'[4]3.ข้อมูลงบทดลองปัจจุบัน'!$A$5:$CL$846,47,0),2)</f>
        <v>103820</v>
      </c>
      <c r="AW149" s="104">
        <f>ROUND(VLOOKUP($B149,'[4]3.ข้อมูลงบทดลองปัจจุบัน'!$A$5:$CL$846,48,0),2)</f>
        <v>185261.87</v>
      </c>
      <c r="AX149" s="104">
        <f>ROUND(VLOOKUP($B149,'[4]3.ข้อมูลงบทดลองปัจจุบัน'!$A$5:$CL$846,49,0),2)</f>
        <v>111306.03</v>
      </c>
      <c r="AY149" s="104">
        <f>ROUND(VLOOKUP($B149,'[4]3.ข้อมูลงบทดลองปัจจุบัน'!$A$5:$CL$846,50,0),2)</f>
        <v>115282.36</v>
      </c>
      <c r="AZ149" s="104">
        <f>ROUND(VLOOKUP($B149,'[4]3.ข้อมูลงบทดลองปัจจุบัน'!$A$5:$CL$846,51,0),2)</f>
        <v>91393.37</v>
      </c>
      <c r="BA149" s="104">
        <f>ROUND(VLOOKUP($B149,'[4]3.ข้อมูลงบทดลองปัจจุบัน'!$A$5:$CL$846,52,0),2)</f>
        <v>66399.360000000001</v>
      </c>
      <c r="BB149" s="104">
        <f>ROUND(VLOOKUP($B149,'[4]3.ข้อมูลงบทดลองปัจจุบัน'!$A$5:$CL$846,53,0),2)</f>
        <v>222859.94</v>
      </c>
      <c r="BC149" s="104">
        <f>ROUND(VLOOKUP($B149,'[4]3.ข้อมูลงบทดลองปัจจุบัน'!$A$5:$CL$846,54,0),2)</f>
        <v>99660</v>
      </c>
      <c r="BD149" s="104">
        <f>ROUND(VLOOKUP($B149,'[4]3.ข้อมูลงบทดลองปัจจุบัน'!$A$5:$CL$846,55,0),2)</f>
        <v>190163.93</v>
      </c>
      <c r="BE149" s="104">
        <f>ROUND(VLOOKUP($B149,'[4]3.ข้อมูลงบทดลองปัจจุบัน'!$A$5:$CL$846,56,0),2)</f>
        <v>163783.79</v>
      </c>
      <c r="BF149" s="104">
        <f>ROUND(VLOOKUP($B149,'[4]3.ข้อมูลงบทดลองปัจจุบัน'!$A$5:$CL$846,57,0),2)</f>
        <v>99965.27</v>
      </c>
      <c r="BG149" s="104">
        <f>ROUND(VLOOKUP($B149,'[4]3.ข้อมูลงบทดลองปัจจุบัน'!$A$5:$CL$846,58,0),2)</f>
        <v>54887.45</v>
      </c>
      <c r="BH149" s="104">
        <f>ROUND(VLOOKUP($B149,'[4]3.ข้อมูลงบทดลองปัจจุบัน'!$A$5:$CL$846,59,0),2)</f>
        <v>406995.77</v>
      </c>
      <c r="BI149" s="104">
        <f>ROUND(VLOOKUP($B149,'[4]3.ข้อมูลงบทดลองปัจจุบัน'!$A$5:$CL$846,60,0),2)</f>
        <v>24632.18</v>
      </c>
      <c r="BJ149" s="104">
        <f>ROUND(VLOOKUP($B149,'[4]3.ข้อมูลงบทดลองปัจจุบัน'!$A$5:$CL$846,61,0),2)</f>
        <v>77731.960000000006</v>
      </c>
      <c r="BK149" s="104">
        <f>ROUND(VLOOKUP($B149,'[4]3.ข้อมูลงบทดลองปัจจุบัน'!$A$5:$CL$846,62,0),2)</f>
        <v>149626.63</v>
      </c>
      <c r="BL149" s="104">
        <f>ROUND(VLOOKUP($B149,'[4]3.ข้อมูลงบทดลองปัจจุบัน'!$A$5:$CL$846,63,0),2)</f>
        <v>106298.3</v>
      </c>
      <c r="BM149" s="104">
        <f>ROUND(VLOOKUP($B149,'[4]3.ข้อมูลงบทดลองปัจจุบัน'!$A$5:$CL$846,64,0),2)</f>
        <v>311182.09000000003</v>
      </c>
      <c r="BN149" s="104">
        <f>ROUND(VLOOKUP($B149,'[4]3.ข้อมูลงบทดลองปัจจุบัน'!$A$5:$CL$846,65,0),2)</f>
        <v>135570</v>
      </c>
      <c r="BO149" s="104">
        <f>ROUND(VLOOKUP($B149,'[4]3.ข้อมูลงบทดลองปัจจุบัน'!$A$5:$CL$846,66,0),2)</f>
        <v>126270</v>
      </c>
      <c r="BP149" s="104">
        <f>ROUND(VLOOKUP($B149,'[4]3.ข้อมูลงบทดลองปัจจุบัน'!$A$5:$CL$846,67,0),2)</f>
        <v>134524.85999999999</v>
      </c>
      <c r="BQ149" s="104">
        <f>ROUND(VLOOKUP($B149,'[4]3.ข้อมูลงบทดลองปัจจุบัน'!$A$5:$CL$846,68,0),2)</f>
        <v>356051.61</v>
      </c>
      <c r="BR149" s="104">
        <f>ROUND(VLOOKUP($B149,'[4]3.ข้อมูลงบทดลองปัจจุบัน'!$A$5:$CL$846,69,0),2)</f>
        <v>52938.32</v>
      </c>
      <c r="BS149" s="104">
        <f>ROUND(VLOOKUP($B149,'[4]3.ข้อมูลงบทดลองปัจจุบัน'!$A$5:$CL$846,70,0),2)</f>
        <v>400942.89</v>
      </c>
      <c r="BT149" s="104">
        <f>ROUND(VLOOKUP($B149,'[4]3.ข้อมูลงบทดลองปัจจุบัน'!$A$5:$CL$846,71,0),2)</f>
        <v>60169.62</v>
      </c>
      <c r="BU149" s="104">
        <f>ROUND(VLOOKUP($B149,'[4]3.ข้อมูลงบทดลองปัจจุบัน'!$A$5:$CL$846,72,0),2)</f>
        <v>183692.87</v>
      </c>
      <c r="BV149" s="104">
        <f>ROUND(VLOOKUP($B149,'[4]3.ข้อมูลงบทดลองปัจจุบัน'!$A$5:$CL$846,73,0),2)</f>
        <v>268354.46000000002</v>
      </c>
      <c r="BW149" s="104">
        <f>ROUND(VLOOKUP($B149,'[4]3.ข้อมูลงบทดลองปัจจุบัน'!$A$5:$CL$846,74,0),2)</f>
        <v>150</v>
      </c>
      <c r="BX149" s="104">
        <f>ROUND(VLOOKUP($B149,'[4]3.ข้อมูลงบทดลองปัจจุบัน'!$A$5:$CL$846,75,0),2)</f>
        <v>186021.27</v>
      </c>
      <c r="BY149" s="104">
        <f>ROUND(VLOOKUP($B149,'[4]3.ข้อมูลงบทดลองปัจจุบัน'!$A$5:$CL$846,76,0),2)</f>
        <v>118908</v>
      </c>
      <c r="BZ149" s="104">
        <f>ROUND(VLOOKUP($B149,'[4]3.ข้อมูลงบทดลองปัจจุบัน'!$A$5:$CL$846,77,0),2)</f>
        <v>191760</v>
      </c>
      <c r="CA149" s="104">
        <f>ROUND(VLOOKUP($B149,'[4]3.ข้อมูลงบทดลองปัจจุบัน'!$A$5:$CL$846,78,0),2)</f>
        <v>155041.57999999999</v>
      </c>
      <c r="CB149" s="104">
        <f>ROUND(VLOOKUP($B149,'[4]3.ข้อมูลงบทดลองปัจจุบัน'!$A$5:$CL$846,79,0),2)</f>
        <v>119684.25</v>
      </c>
      <c r="CC149" s="104">
        <f>ROUND(VLOOKUP($B149,'[4]3.ข้อมูลงบทดลองปัจจุบัน'!$A$5:$CL$846,80,0),2)</f>
        <v>343958.8</v>
      </c>
      <c r="CD149" s="104">
        <f>ROUND(VLOOKUP($B149,'[4]3.ข้อมูลงบทดลองปัจจุบัน'!$A$5:$CL$846,81,0),2)</f>
        <v>229660</v>
      </c>
      <c r="CE149" s="104">
        <f>ROUND(VLOOKUP($B149,'[4]3.ข้อมูลงบทดลองปัจจุบัน'!$A$5:$CL$846,82,0),2)</f>
        <v>0</v>
      </c>
      <c r="CF149" s="104">
        <f>ROUND(VLOOKUP($B149,'[4]3.ข้อมูลงบทดลองปัจจุบัน'!$A$5:$CL$846,83,0),2)</f>
        <v>65700</v>
      </c>
      <c r="CG149" s="104">
        <f>ROUND(VLOOKUP($B149,'[4]3.ข้อมูลงบทดลองปัจจุบัน'!$A$5:$CL$846,84,0),2)</f>
        <v>138370</v>
      </c>
      <c r="CH149" s="104">
        <f>ROUND(VLOOKUP($B149,'[4]3.ข้อมูลงบทดลองปัจจุบัน'!$A$5:$CL$846,85,0),2)</f>
        <v>175699</v>
      </c>
      <c r="CI149" s="104">
        <f>ROUND(VLOOKUP($B149,'[4]3.ข้อมูลงบทดลองปัจจุบัน'!$A$5:$CL$846,86,0),2)</f>
        <v>0</v>
      </c>
      <c r="CJ149" s="104">
        <f>ROUND(VLOOKUP($B149,'[4]3.ข้อมูลงบทดลองปัจจุบัน'!$A$5:$CL$846,87,0),2)</f>
        <v>104706.46</v>
      </c>
      <c r="CK149" s="104">
        <f>ROUND(VLOOKUP($B149,'[4]3.ข้อมูลงบทดลองปัจจุบัน'!$A$5:$CL$846,88,0),2)</f>
        <v>188051.5</v>
      </c>
      <c r="CL149" s="104">
        <f>ROUND(VLOOKUP($B149,'[4]3.ข้อมูลงบทดลองปัจจุบัน'!$A$5:$CL$846,89,0),2)</f>
        <v>72821.31</v>
      </c>
      <c r="CM149" s="104">
        <f>ROUND(VLOOKUP($B149,'[4]3.ข้อมูลงบทดลองปัจจุบัน'!$A$5:$CL$846,90,0),2)</f>
        <v>0</v>
      </c>
      <c r="CO149" s="97"/>
    </row>
    <row r="150" spans="1:93" x14ac:dyDescent="0.7">
      <c r="A150" s="18" t="s">
        <v>664</v>
      </c>
      <c r="B150" s="18" t="s">
        <v>689</v>
      </c>
      <c r="C150" s="19" t="s">
        <v>690</v>
      </c>
      <c r="D150" s="104">
        <f>ROUND(VLOOKUP($B150,'[4]3.ข้อมูลงบทดลองปัจจุบัน'!$A$5:$CL$846,3,0),2)</f>
        <v>0</v>
      </c>
      <c r="E150" s="104">
        <f>ROUND(VLOOKUP($B150,'[4]3.ข้อมูลงบทดลองปัจจุบัน'!$A$5:$CL$846,4,0),2)</f>
        <v>0</v>
      </c>
      <c r="F150" s="104">
        <f>ROUND(VLOOKUP($B150,'[4]3.ข้อมูลงบทดลองปัจจุบัน'!$A$5:$CL$846,5,0),2)</f>
        <v>0</v>
      </c>
      <c r="G150" s="104">
        <f>ROUND(VLOOKUP($B150,'[4]3.ข้อมูลงบทดลองปัจจุบัน'!$A$5:$CL$846,6,0),2)</f>
        <v>2500</v>
      </c>
      <c r="H150" s="104">
        <f>ROUND(VLOOKUP($B150,'[4]3.ข้อมูลงบทดลองปัจจุบัน'!$A$5:$CL$846,7,0),2)</f>
        <v>0</v>
      </c>
      <c r="I150" s="104">
        <f>ROUND(VLOOKUP($B150,'[4]3.ข้อมูลงบทดลองปัจจุบัน'!$A$5:$CL$846,8,0),2)</f>
        <v>0</v>
      </c>
      <c r="J150" s="104">
        <f>ROUND(VLOOKUP($B150,'[4]3.ข้อมูลงบทดลองปัจจุบัน'!$A$5:$CL$846,9,0),2)</f>
        <v>0</v>
      </c>
      <c r="K150" s="104">
        <f>ROUND(VLOOKUP($B150,'[4]3.ข้อมูลงบทดลองปัจจุบัน'!$A$5:$CL$846,10,0),2)</f>
        <v>0</v>
      </c>
      <c r="L150" s="104">
        <f>ROUND(VLOOKUP($B150,'[4]3.ข้อมูลงบทดลองปัจจุบัน'!$A$5:$CL$846,11,0),2)</f>
        <v>0</v>
      </c>
      <c r="M150" s="104">
        <f>ROUND(VLOOKUP($B150,'[4]3.ข้อมูลงบทดลองปัจจุบัน'!$A$5:$CL$846,12,0),2)</f>
        <v>0</v>
      </c>
      <c r="N150" s="104">
        <f>ROUND(VLOOKUP($B150,'[4]3.ข้อมูลงบทดลองปัจจุบัน'!$A$5:$CL$846,13,0),2)</f>
        <v>5900</v>
      </c>
      <c r="O150" s="104">
        <f>ROUND(VLOOKUP($B150,'[4]3.ข้อมูลงบทดลองปัจจุบัน'!$A$5:$CL$846,14,0),2)</f>
        <v>0</v>
      </c>
      <c r="P150" s="104">
        <f>ROUND(VLOOKUP($B150,'[4]3.ข้อมูลงบทดลองปัจจุบัน'!$A$5:$CL$846,15,0),2)</f>
        <v>135515.5</v>
      </c>
      <c r="Q150" s="104">
        <f>ROUND(VLOOKUP($B150,'[4]3.ข้อมูลงบทดลองปัจจุบัน'!$A$5:$CL$846,16,0),2)</f>
        <v>38925</v>
      </c>
      <c r="R150" s="104">
        <f>ROUND(VLOOKUP($B150,'[4]3.ข้อมูลงบทดลองปัจจุบัน'!$A$5:$CL$846,17,0),2)</f>
        <v>0</v>
      </c>
      <c r="S150" s="104">
        <f>ROUND(VLOOKUP($B150,'[4]3.ข้อมูลงบทดลองปัจจุบัน'!$A$5:$CL$846,18,0),2)</f>
        <v>242862</v>
      </c>
      <c r="T150" s="104">
        <f>ROUND(VLOOKUP($B150,'[4]3.ข้อมูลงบทดลองปัจจุบัน'!$A$5:$CL$846,19,0),2)</f>
        <v>44035</v>
      </c>
      <c r="U150" s="104">
        <f>ROUND(VLOOKUP($B150,'[4]3.ข้อมูลงบทดลองปัจจุบัน'!$A$5:$CL$846,20,0),2)</f>
        <v>127116</v>
      </c>
      <c r="V150" s="104">
        <f>ROUND(VLOOKUP($B150,'[4]3.ข้อมูลงบทดลองปัจจุบัน'!$A$5:$CL$846,21,0),2)</f>
        <v>58850</v>
      </c>
      <c r="W150" s="104">
        <f>ROUND(VLOOKUP($B150,'[4]3.ข้อมูลงบทดลองปัจจุบัน'!$A$5:$CL$846,22,0),2)</f>
        <v>75000</v>
      </c>
      <c r="X150" s="104">
        <f>ROUND(VLOOKUP($B150,'[4]3.ข้อมูลงบทดลองปัจจุบัน'!$A$5:$CL$846,23,0),2)</f>
        <v>0</v>
      </c>
      <c r="Y150" s="104">
        <f>ROUND(VLOOKUP($B150,'[4]3.ข้อมูลงบทดลองปัจจุบัน'!$A$5:$CL$846,24,0),2)</f>
        <v>0</v>
      </c>
      <c r="Z150" s="104">
        <f>ROUND(VLOOKUP($B150,'[4]3.ข้อมูลงบทดลองปัจจุบัน'!$A$5:$CL$846,25,0),2)</f>
        <v>0</v>
      </c>
      <c r="AA150" s="104">
        <f>ROUND(VLOOKUP($B150,'[4]3.ข้อมูลงบทดลองปัจจุบัน'!$A$5:$CL$846,26,0),2)</f>
        <v>0</v>
      </c>
      <c r="AB150" s="104">
        <f>ROUND(VLOOKUP($B150,'[4]3.ข้อมูลงบทดลองปัจจุบัน'!$A$5:$CL$846,27,0),2)</f>
        <v>0</v>
      </c>
      <c r="AC150" s="104">
        <f>ROUND(VLOOKUP($B150,'[4]3.ข้อมูลงบทดลองปัจจุบัน'!$A$5:$CL$846,28,0),2)</f>
        <v>0</v>
      </c>
      <c r="AD150" s="104">
        <f>ROUND(VLOOKUP($B150,'[4]3.ข้อมูลงบทดลองปัจจุบัน'!$A$5:$CL$846,29,0),2)</f>
        <v>0</v>
      </c>
      <c r="AE150" s="104">
        <f>ROUND(VLOOKUP($B150,'[4]3.ข้อมูลงบทดลองปัจจุบัน'!$A$5:$CL$846,30,0),2)</f>
        <v>52430</v>
      </c>
      <c r="AF150" s="104">
        <f>ROUND(VLOOKUP($B150,'[4]3.ข้อมูลงบทดลองปัจจุบัน'!$A$5:$CL$846,31,0),2)</f>
        <v>0</v>
      </c>
      <c r="AG150" s="104">
        <f>ROUND(VLOOKUP($B150,'[4]3.ข้อมูลงบทดลองปัจจุบัน'!$A$5:$CL$846,32,0),2)</f>
        <v>13910</v>
      </c>
      <c r="AH150" s="104">
        <f>ROUND(VLOOKUP($B150,'[4]3.ข้อมูลงบทดลองปัจจุบัน'!$A$5:$CL$846,33,0),2)</f>
        <v>81052.5</v>
      </c>
      <c r="AI150" s="104">
        <f>ROUND(VLOOKUP($B150,'[4]3.ข้อมูลงบทดลองปัจจุบัน'!$A$5:$CL$846,34,0),2)</f>
        <v>22448.9</v>
      </c>
      <c r="AJ150" s="104">
        <f>ROUND(VLOOKUP($B150,'[4]3.ข้อมูลงบทดลองปัจจุบัน'!$A$5:$CL$846,35,0),2)</f>
        <v>36480</v>
      </c>
      <c r="AK150" s="104">
        <f>ROUND(VLOOKUP($B150,'[4]3.ข้อมูลงบทดลองปัจจุบัน'!$A$5:$CL$846,36,0),2)</f>
        <v>21590</v>
      </c>
      <c r="AL150" s="104">
        <f>ROUND(VLOOKUP($B150,'[4]3.ข้อมูลงบทดลองปัจจุบัน'!$A$5:$CL$846,37,0),2)</f>
        <v>236065</v>
      </c>
      <c r="AM150" s="104">
        <f>ROUND(VLOOKUP($B150,'[4]3.ข้อมูลงบทดลองปัจจุบัน'!$A$5:$CL$846,38,0),2)</f>
        <v>0</v>
      </c>
      <c r="AN150" s="104">
        <f>ROUND(VLOOKUP($B150,'[4]3.ข้อมูลงบทดลองปัจจุบัน'!$A$5:$CL$846,39,0),2)</f>
        <v>900</v>
      </c>
      <c r="AO150" s="104">
        <f>ROUND(VLOOKUP($B150,'[4]3.ข้อมูลงบทดลองปัจจุบัน'!$A$5:$CL$846,40,0),2)</f>
        <v>0</v>
      </c>
      <c r="AP150" s="104">
        <f>ROUND(VLOOKUP($B150,'[4]3.ข้อมูลงบทดลองปัจจุบัน'!$A$5:$CL$846,41,0),2)</f>
        <v>0</v>
      </c>
      <c r="AQ150" s="104">
        <f>ROUND(VLOOKUP($B150,'[4]3.ข้อมูลงบทดลองปัจจุบัน'!$A$5:$CL$846,42,0),2)</f>
        <v>60543</v>
      </c>
      <c r="AR150" s="104">
        <f>ROUND(VLOOKUP($B150,'[4]3.ข้อมูลงบทดลองปัจจุบัน'!$A$5:$CL$846,43,0),2)</f>
        <v>0</v>
      </c>
      <c r="AS150" s="104">
        <f>ROUND(VLOOKUP($B150,'[4]3.ข้อมูลงบทดลองปัจจุบัน'!$A$5:$CL$846,44,0),2)</f>
        <v>800</v>
      </c>
      <c r="AT150" s="104">
        <f>ROUND(VLOOKUP($B150,'[4]3.ข้อมูลงบทดลองปัจจุบัน'!$A$5:$CL$846,45,0),2)</f>
        <v>0</v>
      </c>
      <c r="AU150" s="104">
        <f>ROUND(VLOOKUP($B150,'[4]3.ข้อมูลงบทดลองปัจจุบัน'!$A$5:$CL$846,46,0),2)</f>
        <v>30000</v>
      </c>
      <c r="AV150" s="104">
        <f>ROUND(VLOOKUP($B150,'[4]3.ข้อมูลงบทดลองปัจจุบัน'!$A$5:$CL$846,47,0),2)</f>
        <v>0</v>
      </c>
      <c r="AW150" s="104">
        <f>ROUND(VLOOKUP($B150,'[4]3.ข้อมูลงบทดลองปัจจุบัน'!$A$5:$CL$846,48,0),2)</f>
        <v>0</v>
      </c>
      <c r="AX150" s="104">
        <f>ROUND(VLOOKUP($B150,'[4]3.ข้อมูลงบทดลองปัจจุบัน'!$A$5:$CL$846,49,0),2)</f>
        <v>0</v>
      </c>
      <c r="AY150" s="104">
        <f>ROUND(VLOOKUP($B150,'[4]3.ข้อมูลงบทดลองปัจจุบัน'!$A$5:$CL$846,50,0),2)</f>
        <v>52965</v>
      </c>
      <c r="AZ150" s="104">
        <f>ROUND(VLOOKUP($B150,'[4]3.ข้อมูลงบทดลองปัจจุบัน'!$A$5:$CL$846,51,0),2)</f>
        <v>0</v>
      </c>
      <c r="BA150" s="104">
        <f>ROUND(VLOOKUP($B150,'[4]3.ข้อมูลงบทดลองปัจจุบัน'!$A$5:$CL$846,52,0),2)</f>
        <v>0</v>
      </c>
      <c r="BB150" s="104">
        <f>ROUND(VLOOKUP($B150,'[4]3.ข้อมูลงบทดลองปัจจุบัน'!$A$5:$CL$846,53,0),2)</f>
        <v>0</v>
      </c>
      <c r="BC150" s="104">
        <f>ROUND(VLOOKUP($B150,'[4]3.ข้อมูลงบทดลองปัจจุบัน'!$A$5:$CL$846,54,0),2)</f>
        <v>0</v>
      </c>
      <c r="BD150" s="104">
        <f>ROUND(VLOOKUP($B150,'[4]3.ข้อมูลงบทดลองปัจจุบัน'!$A$5:$CL$846,55,0),2)</f>
        <v>0</v>
      </c>
      <c r="BE150" s="104">
        <f>ROUND(VLOOKUP($B150,'[4]3.ข้อมูลงบทดลองปัจจุบัน'!$A$5:$CL$846,56,0),2)</f>
        <v>48150</v>
      </c>
      <c r="BF150" s="104">
        <f>ROUND(VLOOKUP($B150,'[4]3.ข้อมูลงบทดลองปัจจุบัน'!$A$5:$CL$846,57,0),2)</f>
        <v>0</v>
      </c>
      <c r="BG150" s="104">
        <f>ROUND(VLOOKUP($B150,'[4]3.ข้อมูลงบทดลองปัจจุบัน'!$A$5:$CL$846,58,0),2)</f>
        <v>0</v>
      </c>
      <c r="BH150" s="104">
        <f>ROUND(VLOOKUP($B150,'[4]3.ข้อมูลงบทดลองปัจจุบัน'!$A$5:$CL$846,59,0),2)</f>
        <v>2600</v>
      </c>
      <c r="BI150" s="104">
        <f>ROUND(VLOOKUP($B150,'[4]3.ข้อมูลงบทดลองปัจจุบัน'!$A$5:$CL$846,60,0),2)</f>
        <v>0</v>
      </c>
      <c r="BJ150" s="104">
        <f>ROUND(VLOOKUP($B150,'[4]3.ข้อมูลงบทดลองปัจจุบัน'!$A$5:$CL$846,61,0),2)</f>
        <v>1800</v>
      </c>
      <c r="BK150" s="104">
        <f>ROUND(VLOOKUP($B150,'[4]3.ข้อมูลงบทดลองปัจจุบัน'!$A$5:$CL$846,62,0),2)</f>
        <v>71690</v>
      </c>
      <c r="BL150" s="104">
        <f>ROUND(VLOOKUP($B150,'[4]3.ข้อมูลงบทดลองปัจจุบัน'!$A$5:$CL$846,63,0),2)</f>
        <v>0</v>
      </c>
      <c r="BM150" s="104">
        <f>ROUND(VLOOKUP($B150,'[4]3.ข้อมูลงบทดลองปัจจุบัน'!$A$5:$CL$846,64,0),2)</f>
        <v>8160</v>
      </c>
      <c r="BN150" s="104">
        <f>ROUND(VLOOKUP($B150,'[4]3.ข้อมูลงบทดลองปัจจุบัน'!$A$5:$CL$846,65,0),2)</f>
        <v>50010</v>
      </c>
      <c r="BO150" s="104">
        <f>ROUND(VLOOKUP($B150,'[4]3.ข้อมูลงบทดลองปัจจุบัน'!$A$5:$CL$846,66,0),2)</f>
        <v>164160</v>
      </c>
      <c r="BP150" s="104">
        <f>ROUND(VLOOKUP($B150,'[4]3.ข้อมูลงบทดลองปัจจุบัน'!$A$5:$CL$846,67,0),2)</f>
        <v>4500</v>
      </c>
      <c r="BQ150" s="104">
        <f>ROUND(VLOOKUP($B150,'[4]3.ข้อมูลงบทดลองปัจจุบัน'!$A$5:$CL$846,68,0),2)</f>
        <v>112350</v>
      </c>
      <c r="BR150" s="104">
        <f>ROUND(VLOOKUP($B150,'[4]3.ข้อมูลงบทดลองปัจจุบัน'!$A$5:$CL$846,69,0),2)</f>
        <v>0</v>
      </c>
      <c r="BS150" s="104">
        <f>ROUND(VLOOKUP($B150,'[4]3.ข้อมูลงบทดลองปัจจุบัน'!$A$5:$CL$846,70,0),2)</f>
        <v>1148248.6299999999</v>
      </c>
      <c r="BT150" s="104">
        <f>ROUND(VLOOKUP($B150,'[4]3.ข้อมูลงบทดลองปัจจุบัน'!$A$5:$CL$846,71,0),2)</f>
        <v>47080</v>
      </c>
      <c r="BU150" s="104">
        <f>ROUND(VLOOKUP($B150,'[4]3.ข้อมูลงบทดลองปัจจุบัน'!$A$5:$CL$846,72,0),2)</f>
        <v>0</v>
      </c>
      <c r="BV150" s="104">
        <f>ROUND(VLOOKUP($B150,'[4]3.ข้อมูลงบทดลองปัจจุบัน'!$A$5:$CL$846,73,0),2)</f>
        <v>7400</v>
      </c>
      <c r="BW150" s="104">
        <f>ROUND(VLOOKUP($B150,'[4]3.ข้อมูลงบทดลองปัจจุบัน'!$A$5:$CL$846,74,0),2)</f>
        <v>0</v>
      </c>
      <c r="BX150" s="104">
        <f>ROUND(VLOOKUP($B150,'[4]3.ข้อมูลงบทดลองปัจจุบัน'!$A$5:$CL$846,75,0),2)</f>
        <v>4900</v>
      </c>
      <c r="BY150" s="104">
        <f>ROUND(VLOOKUP($B150,'[4]3.ข้อมูลงบทดลองปัจจุบัน'!$A$5:$CL$846,76,0),2)</f>
        <v>128894.8</v>
      </c>
      <c r="BZ150" s="104">
        <f>ROUND(VLOOKUP($B150,'[4]3.ข้อมูลงบทดลองปัจจุบัน'!$A$5:$CL$846,77,0),2)</f>
        <v>4500</v>
      </c>
      <c r="CA150" s="104">
        <f>ROUND(VLOOKUP($B150,'[4]3.ข้อมูลงบทดลองปัจจุบัน'!$A$5:$CL$846,78,0),2)</f>
        <v>82940</v>
      </c>
      <c r="CB150" s="104">
        <f>ROUND(VLOOKUP($B150,'[4]3.ข้อมูลงบทดลองปัจจุบัน'!$A$5:$CL$846,79,0),2)</f>
        <v>0</v>
      </c>
      <c r="CC150" s="104">
        <f>ROUND(VLOOKUP($B150,'[4]3.ข้อมูลงบทดลองปัจจุบัน'!$A$5:$CL$846,80,0),2)</f>
        <v>51770</v>
      </c>
      <c r="CD150" s="104">
        <f>ROUND(VLOOKUP($B150,'[4]3.ข้อมูลงบทดลองปัจจุบัน'!$A$5:$CL$846,81,0),2)</f>
        <v>31672</v>
      </c>
      <c r="CE150" s="104">
        <f>ROUND(VLOOKUP($B150,'[4]3.ข้อมูลงบทดลองปัจจุบัน'!$A$5:$CL$846,82,0),2)</f>
        <v>0</v>
      </c>
      <c r="CF150" s="104">
        <f>ROUND(VLOOKUP($B150,'[4]3.ข้อมูลงบทดลองปัจจุบัน'!$A$5:$CL$846,83,0),2)</f>
        <v>0</v>
      </c>
      <c r="CG150" s="104">
        <f>ROUND(VLOOKUP($B150,'[4]3.ข้อมูลงบทดลองปัจจุบัน'!$A$5:$CL$846,84,0),2)</f>
        <v>0</v>
      </c>
      <c r="CH150" s="104">
        <f>ROUND(VLOOKUP($B150,'[4]3.ข้อมูลงบทดลองปัจจุบัน'!$A$5:$CL$846,85,0),2)</f>
        <v>0</v>
      </c>
      <c r="CI150" s="104">
        <f>ROUND(VLOOKUP($B150,'[4]3.ข้อมูลงบทดลองปัจจุบัน'!$A$5:$CL$846,86,0),2)</f>
        <v>0</v>
      </c>
      <c r="CJ150" s="104">
        <f>ROUND(VLOOKUP($B150,'[4]3.ข้อมูลงบทดลองปัจจุบัน'!$A$5:$CL$846,87,0),2)</f>
        <v>3500</v>
      </c>
      <c r="CK150" s="104">
        <f>ROUND(VLOOKUP($B150,'[4]3.ข้อมูลงบทดลองปัจจุบัน'!$A$5:$CL$846,88,0),2)</f>
        <v>0</v>
      </c>
      <c r="CL150" s="104">
        <f>ROUND(VLOOKUP($B150,'[4]3.ข้อมูลงบทดลองปัจจุบัน'!$A$5:$CL$846,89,0),2)</f>
        <v>18853.400000000001</v>
      </c>
      <c r="CM150" s="104">
        <f>ROUND(VLOOKUP($B150,'[4]3.ข้อมูลงบทดลองปัจจุบัน'!$A$5:$CL$846,90,0),2)</f>
        <v>0</v>
      </c>
      <c r="CO150" s="97"/>
    </row>
    <row r="151" spans="1:93" x14ac:dyDescent="0.7">
      <c r="A151" s="18" t="s">
        <v>664</v>
      </c>
      <c r="B151" s="18" t="s">
        <v>691</v>
      </c>
      <c r="C151" s="19" t="s">
        <v>692</v>
      </c>
      <c r="D151" s="104">
        <f>ROUND(VLOOKUP($B151,'[4]3.ข้อมูลงบทดลองปัจจุบัน'!$A$5:$CL$846,3,0),2)</f>
        <v>0</v>
      </c>
      <c r="E151" s="104">
        <f>ROUND(VLOOKUP($B151,'[4]3.ข้อมูลงบทดลองปัจจุบัน'!$A$5:$CL$846,4,0),2)</f>
        <v>0</v>
      </c>
      <c r="F151" s="104">
        <f>ROUND(VLOOKUP($B151,'[4]3.ข้อมูลงบทดลองปัจจุบัน'!$A$5:$CL$846,5,0),2)</f>
        <v>650</v>
      </c>
      <c r="G151" s="104">
        <f>ROUND(VLOOKUP($B151,'[4]3.ข้อมูลงบทดลองปัจจุบัน'!$A$5:$CL$846,6,0),2)</f>
        <v>0</v>
      </c>
      <c r="H151" s="104">
        <f>ROUND(VLOOKUP($B151,'[4]3.ข้อมูลงบทดลองปัจจุบัน'!$A$5:$CL$846,7,0),2)</f>
        <v>0</v>
      </c>
      <c r="I151" s="104">
        <f>ROUND(VLOOKUP($B151,'[4]3.ข้อมูลงบทดลองปัจจุบัน'!$A$5:$CL$846,8,0),2)</f>
        <v>0</v>
      </c>
      <c r="J151" s="104">
        <f>ROUND(VLOOKUP($B151,'[4]3.ข้อมูลงบทดลองปัจจุบัน'!$A$5:$CL$846,9,0),2)</f>
        <v>0</v>
      </c>
      <c r="K151" s="104">
        <f>ROUND(VLOOKUP($B151,'[4]3.ข้อมูลงบทดลองปัจจุบัน'!$A$5:$CL$846,10,0),2)</f>
        <v>0</v>
      </c>
      <c r="L151" s="104">
        <f>ROUND(VLOOKUP($B151,'[4]3.ข้อมูลงบทดลองปัจจุบัน'!$A$5:$CL$846,11,0),2)</f>
        <v>0</v>
      </c>
      <c r="M151" s="104">
        <f>ROUND(VLOOKUP($B151,'[4]3.ข้อมูลงบทดลองปัจจุบัน'!$A$5:$CL$846,12,0),2)</f>
        <v>0</v>
      </c>
      <c r="N151" s="104">
        <f>ROUND(VLOOKUP($B151,'[4]3.ข้อมูลงบทดลองปัจจุบัน'!$A$5:$CL$846,13,0),2)</f>
        <v>0</v>
      </c>
      <c r="O151" s="104">
        <f>ROUND(VLOOKUP($B151,'[4]3.ข้อมูลงบทดลองปัจจุบัน'!$A$5:$CL$846,14,0),2)</f>
        <v>0</v>
      </c>
      <c r="P151" s="104">
        <f>ROUND(VLOOKUP($B151,'[4]3.ข้อมูลงบทดลองปัจจุบัน'!$A$5:$CL$846,15,0),2)</f>
        <v>0</v>
      </c>
      <c r="Q151" s="104">
        <f>ROUND(VLOOKUP($B151,'[4]3.ข้อมูลงบทดลองปัจจุบัน'!$A$5:$CL$846,16,0),2)</f>
        <v>0</v>
      </c>
      <c r="R151" s="104">
        <f>ROUND(VLOOKUP($B151,'[4]3.ข้อมูลงบทดลองปัจจุบัน'!$A$5:$CL$846,17,0),2)</f>
        <v>0</v>
      </c>
      <c r="S151" s="104">
        <f>ROUND(VLOOKUP($B151,'[4]3.ข้อมูลงบทดลองปัจจุบัน'!$A$5:$CL$846,18,0),2)</f>
        <v>0</v>
      </c>
      <c r="T151" s="104">
        <f>ROUND(VLOOKUP($B151,'[4]3.ข้อมูลงบทดลองปัจจุบัน'!$A$5:$CL$846,19,0),2)</f>
        <v>0</v>
      </c>
      <c r="U151" s="104">
        <f>ROUND(VLOOKUP($B151,'[4]3.ข้อมูลงบทดลองปัจจุบัน'!$A$5:$CL$846,20,0),2)</f>
        <v>0</v>
      </c>
      <c r="V151" s="104">
        <f>ROUND(VLOOKUP($B151,'[4]3.ข้อมูลงบทดลองปัจจุบัน'!$A$5:$CL$846,21,0),2)</f>
        <v>0</v>
      </c>
      <c r="W151" s="104">
        <f>ROUND(VLOOKUP($B151,'[4]3.ข้อมูลงบทดลองปัจจุบัน'!$A$5:$CL$846,22,0),2)</f>
        <v>0</v>
      </c>
      <c r="X151" s="104">
        <f>ROUND(VLOOKUP($B151,'[4]3.ข้อมูลงบทดลองปัจจุบัน'!$A$5:$CL$846,23,0),2)</f>
        <v>0</v>
      </c>
      <c r="Y151" s="104">
        <f>ROUND(VLOOKUP($B151,'[4]3.ข้อมูลงบทดลองปัจจุบัน'!$A$5:$CL$846,24,0),2)</f>
        <v>0</v>
      </c>
      <c r="Z151" s="104">
        <f>ROUND(VLOOKUP($B151,'[4]3.ข้อมูลงบทดลองปัจจุบัน'!$A$5:$CL$846,25,0),2)</f>
        <v>0</v>
      </c>
      <c r="AA151" s="104">
        <f>ROUND(VLOOKUP($B151,'[4]3.ข้อมูลงบทดลองปัจจุบัน'!$A$5:$CL$846,26,0),2)</f>
        <v>0</v>
      </c>
      <c r="AB151" s="104">
        <f>ROUND(VLOOKUP($B151,'[4]3.ข้อมูลงบทดลองปัจจุบัน'!$A$5:$CL$846,27,0),2)</f>
        <v>0</v>
      </c>
      <c r="AC151" s="104">
        <f>ROUND(VLOOKUP($B151,'[4]3.ข้อมูลงบทดลองปัจจุบัน'!$A$5:$CL$846,28,0),2)</f>
        <v>0</v>
      </c>
      <c r="AD151" s="104">
        <f>ROUND(VLOOKUP($B151,'[4]3.ข้อมูลงบทดลองปัจจุบัน'!$A$5:$CL$846,29,0),2)</f>
        <v>5740</v>
      </c>
      <c r="AE151" s="104">
        <f>ROUND(VLOOKUP($B151,'[4]3.ข้อมูลงบทดลองปัจจุบัน'!$A$5:$CL$846,30,0),2)</f>
        <v>0</v>
      </c>
      <c r="AF151" s="104">
        <f>ROUND(VLOOKUP($B151,'[4]3.ข้อมูลงบทดลองปัจจุบัน'!$A$5:$CL$846,31,0),2)</f>
        <v>0</v>
      </c>
      <c r="AG151" s="104">
        <f>ROUND(VLOOKUP($B151,'[4]3.ข้อมูลงบทดลองปัจจุบัน'!$A$5:$CL$846,32,0),2)</f>
        <v>55650</v>
      </c>
      <c r="AH151" s="104">
        <f>ROUND(VLOOKUP($B151,'[4]3.ข้อมูลงบทดลองปัจจุบัน'!$A$5:$CL$846,33,0),2)</f>
        <v>0</v>
      </c>
      <c r="AI151" s="104">
        <f>ROUND(VLOOKUP($B151,'[4]3.ข้อมูลงบทดลองปัจจุบัน'!$A$5:$CL$846,34,0),2)</f>
        <v>0</v>
      </c>
      <c r="AJ151" s="104">
        <f>ROUND(VLOOKUP($B151,'[4]3.ข้อมูลงบทดลองปัจจุบัน'!$A$5:$CL$846,35,0),2)</f>
        <v>0</v>
      </c>
      <c r="AK151" s="104">
        <f>ROUND(VLOOKUP($B151,'[4]3.ข้อมูลงบทดลองปัจจุบัน'!$A$5:$CL$846,36,0),2)</f>
        <v>0</v>
      </c>
      <c r="AL151" s="104">
        <f>ROUND(VLOOKUP($B151,'[4]3.ข้อมูลงบทดลองปัจจุบัน'!$A$5:$CL$846,37,0),2)</f>
        <v>0</v>
      </c>
      <c r="AM151" s="104">
        <f>ROUND(VLOOKUP($B151,'[4]3.ข้อมูลงบทดลองปัจจุบัน'!$A$5:$CL$846,38,0),2)</f>
        <v>0</v>
      </c>
      <c r="AN151" s="104">
        <f>ROUND(VLOOKUP($B151,'[4]3.ข้อมูลงบทดลองปัจจุบัน'!$A$5:$CL$846,39,0),2)</f>
        <v>3000</v>
      </c>
      <c r="AO151" s="104">
        <f>ROUND(VLOOKUP($B151,'[4]3.ข้อมูลงบทดลองปัจจุบัน'!$A$5:$CL$846,40,0),2)</f>
        <v>0</v>
      </c>
      <c r="AP151" s="104">
        <f>ROUND(VLOOKUP($B151,'[4]3.ข้อมูลงบทดลองปัจจุบัน'!$A$5:$CL$846,41,0),2)</f>
        <v>0</v>
      </c>
      <c r="AQ151" s="104">
        <f>ROUND(VLOOKUP($B151,'[4]3.ข้อมูลงบทดลองปัจจุบัน'!$A$5:$CL$846,42,0),2)</f>
        <v>30000</v>
      </c>
      <c r="AR151" s="104">
        <f>ROUND(VLOOKUP($B151,'[4]3.ข้อมูลงบทดลองปัจจุบัน'!$A$5:$CL$846,43,0),2)</f>
        <v>0</v>
      </c>
      <c r="AS151" s="104">
        <f>ROUND(VLOOKUP($B151,'[4]3.ข้อมูลงบทดลองปัจจุบัน'!$A$5:$CL$846,44,0),2)</f>
        <v>0</v>
      </c>
      <c r="AT151" s="104">
        <f>ROUND(VLOOKUP($B151,'[4]3.ข้อมูลงบทดลองปัจจุบัน'!$A$5:$CL$846,45,0),2)</f>
        <v>0</v>
      </c>
      <c r="AU151" s="104">
        <f>ROUND(VLOOKUP($B151,'[4]3.ข้อมูลงบทดลองปัจจุบัน'!$A$5:$CL$846,46,0),2)</f>
        <v>0</v>
      </c>
      <c r="AV151" s="104">
        <f>ROUND(VLOOKUP($B151,'[4]3.ข้อมูลงบทดลองปัจจุบัน'!$A$5:$CL$846,47,0),2)</f>
        <v>0</v>
      </c>
      <c r="AW151" s="104">
        <f>ROUND(VLOOKUP($B151,'[4]3.ข้อมูลงบทดลองปัจจุบัน'!$A$5:$CL$846,48,0),2)</f>
        <v>0</v>
      </c>
      <c r="AX151" s="104">
        <f>ROUND(VLOOKUP($B151,'[4]3.ข้อมูลงบทดลองปัจจุบัน'!$A$5:$CL$846,49,0),2)</f>
        <v>0</v>
      </c>
      <c r="AY151" s="104">
        <f>ROUND(VLOOKUP($B151,'[4]3.ข้อมูลงบทดลองปัจจุบัน'!$A$5:$CL$846,50,0),2)</f>
        <v>0</v>
      </c>
      <c r="AZ151" s="104">
        <f>ROUND(VLOOKUP($B151,'[4]3.ข้อมูลงบทดลองปัจจุบัน'!$A$5:$CL$846,51,0),2)</f>
        <v>0</v>
      </c>
      <c r="BA151" s="104">
        <f>ROUND(VLOOKUP($B151,'[4]3.ข้อมูลงบทดลองปัจจุบัน'!$A$5:$CL$846,52,0),2)</f>
        <v>0</v>
      </c>
      <c r="BB151" s="104">
        <f>ROUND(VLOOKUP($B151,'[4]3.ข้อมูลงบทดลองปัจจุบัน'!$A$5:$CL$846,53,0),2)</f>
        <v>0</v>
      </c>
      <c r="BC151" s="104">
        <f>ROUND(VLOOKUP($B151,'[4]3.ข้อมูลงบทดลองปัจจุบัน'!$A$5:$CL$846,54,0),2)</f>
        <v>0</v>
      </c>
      <c r="BD151" s="104">
        <f>ROUND(VLOOKUP($B151,'[4]3.ข้อมูลงบทดลองปัจจุบัน'!$A$5:$CL$846,55,0),2)</f>
        <v>0</v>
      </c>
      <c r="BE151" s="104">
        <f>ROUND(VLOOKUP($B151,'[4]3.ข้อมูลงบทดลองปัจจุบัน'!$A$5:$CL$846,56,0),2)</f>
        <v>0</v>
      </c>
      <c r="BF151" s="104">
        <f>ROUND(VLOOKUP($B151,'[4]3.ข้อมูลงบทดลองปัจจุบัน'!$A$5:$CL$846,57,0),2)</f>
        <v>0</v>
      </c>
      <c r="BG151" s="104">
        <f>ROUND(VLOOKUP($B151,'[4]3.ข้อมูลงบทดลองปัจจุบัน'!$A$5:$CL$846,58,0),2)</f>
        <v>0</v>
      </c>
      <c r="BH151" s="104">
        <f>ROUND(VLOOKUP($B151,'[4]3.ข้อมูลงบทดลองปัจจุบัน'!$A$5:$CL$846,59,0),2)</f>
        <v>0</v>
      </c>
      <c r="BI151" s="104">
        <f>ROUND(VLOOKUP($B151,'[4]3.ข้อมูลงบทดลองปัจจุบัน'!$A$5:$CL$846,60,0),2)</f>
        <v>0</v>
      </c>
      <c r="BJ151" s="104">
        <f>ROUND(VLOOKUP($B151,'[4]3.ข้อมูลงบทดลองปัจจุบัน'!$A$5:$CL$846,61,0),2)</f>
        <v>0</v>
      </c>
      <c r="BK151" s="104">
        <f>ROUND(VLOOKUP($B151,'[4]3.ข้อมูลงบทดลองปัจจุบัน'!$A$5:$CL$846,62,0),2)</f>
        <v>0</v>
      </c>
      <c r="BL151" s="104">
        <f>ROUND(VLOOKUP($B151,'[4]3.ข้อมูลงบทดลองปัจจุบัน'!$A$5:$CL$846,63,0),2)</f>
        <v>0</v>
      </c>
      <c r="BM151" s="104">
        <f>ROUND(VLOOKUP($B151,'[4]3.ข้อมูลงบทดลองปัจจุบัน'!$A$5:$CL$846,64,0),2)</f>
        <v>6800</v>
      </c>
      <c r="BN151" s="104">
        <f>ROUND(VLOOKUP($B151,'[4]3.ข้อมูลงบทดลองปัจจุบัน'!$A$5:$CL$846,65,0),2)</f>
        <v>0</v>
      </c>
      <c r="BO151" s="104">
        <f>ROUND(VLOOKUP($B151,'[4]3.ข้อมูลงบทดลองปัจจุบัน'!$A$5:$CL$846,66,0),2)</f>
        <v>4000</v>
      </c>
      <c r="BP151" s="104">
        <f>ROUND(VLOOKUP($B151,'[4]3.ข้อมูลงบทดลองปัจจุบัน'!$A$5:$CL$846,67,0),2)</f>
        <v>0</v>
      </c>
      <c r="BQ151" s="104">
        <f>ROUND(VLOOKUP($B151,'[4]3.ข้อมูลงบทดลองปัจจุบัน'!$A$5:$CL$846,68,0),2)</f>
        <v>0</v>
      </c>
      <c r="BR151" s="104">
        <f>ROUND(VLOOKUP($B151,'[4]3.ข้อมูลงบทดลองปัจจุบัน'!$A$5:$CL$846,69,0),2)</f>
        <v>0</v>
      </c>
      <c r="BS151" s="104">
        <f>ROUND(VLOOKUP($B151,'[4]3.ข้อมูลงบทดลองปัจจุบัน'!$A$5:$CL$846,70,0),2)</f>
        <v>0</v>
      </c>
      <c r="BT151" s="104">
        <f>ROUND(VLOOKUP($B151,'[4]3.ข้อมูลงบทดลองปัจจุบัน'!$A$5:$CL$846,71,0),2)</f>
        <v>0</v>
      </c>
      <c r="BU151" s="104">
        <f>ROUND(VLOOKUP($B151,'[4]3.ข้อมูลงบทดลองปัจจุบัน'!$A$5:$CL$846,72,0),2)</f>
        <v>0</v>
      </c>
      <c r="BV151" s="104">
        <f>ROUND(VLOOKUP($B151,'[4]3.ข้อมูลงบทดลองปัจจุบัน'!$A$5:$CL$846,73,0),2)</f>
        <v>4200</v>
      </c>
      <c r="BW151" s="104">
        <f>ROUND(VLOOKUP($B151,'[4]3.ข้อมูลงบทดลองปัจจุบัน'!$A$5:$CL$846,74,0),2)</f>
        <v>0</v>
      </c>
      <c r="BX151" s="104">
        <f>ROUND(VLOOKUP($B151,'[4]3.ข้อมูลงบทดลองปัจจุบัน'!$A$5:$CL$846,75,0),2)</f>
        <v>0</v>
      </c>
      <c r="BY151" s="104">
        <f>ROUND(VLOOKUP($B151,'[4]3.ข้อมูลงบทดลองปัจจุบัน'!$A$5:$CL$846,76,0),2)</f>
        <v>0</v>
      </c>
      <c r="BZ151" s="104">
        <f>ROUND(VLOOKUP($B151,'[4]3.ข้อมูลงบทดลองปัจจุบัน'!$A$5:$CL$846,77,0),2)</f>
        <v>0</v>
      </c>
      <c r="CA151" s="104">
        <f>ROUND(VLOOKUP($B151,'[4]3.ข้อมูลงบทดลองปัจจุบัน'!$A$5:$CL$846,78,0),2)</f>
        <v>0</v>
      </c>
      <c r="CB151" s="104">
        <f>ROUND(VLOOKUP($B151,'[4]3.ข้อมูลงบทดลองปัจจุบัน'!$A$5:$CL$846,79,0),2)</f>
        <v>0</v>
      </c>
      <c r="CC151" s="104">
        <f>ROUND(VLOOKUP($B151,'[4]3.ข้อมูลงบทดลองปัจจุบัน'!$A$5:$CL$846,80,0),2)</f>
        <v>0</v>
      </c>
      <c r="CD151" s="104">
        <f>ROUND(VLOOKUP($B151,'[4]3.ข้อมูลงบทดลองปัจจุบัน'!$A$5:$CL$846,81,0),2)</f>
        <v>0</v>
      </c>
      <c r="CE151" s="104">
        <f>ROUND(VLOOKUP($B151,'[4]3.ข้อมูลงบทดลองปัจจุบัน'!$A$5:$CL$846,82,0),2)</f>
        <v>0</v>
      </c>
      <c r="CF151" s="104">
        <f>ROUND(VLOOKUP($B151,'[4]3.ข้อมูลงบทดลองปัจจุบัน'!$A$5:$CL$846,83,0),2)</f>
        <v>0</v>
      </c>
      <c r="CG151" s="104">
        <f>ROUND(VLOOKUP($B151,'[4]3.ข้อมูลงบทดลองปัจจุบัน'!$A$5:$CL$846,84,0),2)</f>
        <v>0</v>
      </c>
      <c r="CH151" s="104">
        <f>ROUND(VLOOKUP($B151,'[4]3.ข้อมูลงบทดลองปัจจุบัน'!$A$5:$CL$846,85,0),2)</f>
        <v>0</v>
      </c>
      <c r="CI151" s="104">
        <f>ROUND(VLOOKUP($B151,'[4]3.ข้อมูลงบทดลองปัจจุบัน'!$A$5:$CL$846,86,0),2)</f>
        <v>0</v>
      </c>
      <c r="CJ151" s="104">
        <f>ROUND(VLOOKUP($B151,'[4]3.ข้อมูลงบทดลองปัจจุบัน'!$A$5:$CL$846,87,0),2)</f>
        <v>0</v>
      </c>
      <c r="CK151" s="104">
        <f>ROUND(VLOOKUP($B151,'[4]3.ข้อมูลงบทดลองปัจจุบัน'!$A$5:$CL$846,88,0),2)</f>
        <v>0</v>
      </c>
      <c r="CL151" s="104">
        <f>ROUND(VLOOKUP($B151,'[4]3.ข้อมูลงบทดลองปัจจุบัน'!$A$5:$CL$846,89,0),2)</f>
        <v>0</v>
      </c>
      <c r="CM151" s="104">
        <f>ROUND(VLOOKUP($B151,'[4]3.ข้อมูลงบทดลองปัจจุบัน'!$A$5:$CL$846,90,0),2)</f>
        <v>0</v>
      </c>
      <c r="CO151" s="97"/>
    </row>
    <row r="152" spans="1:93" x14ac:dyDescent="0.7">
      <c r="A152" s="18" t="s">
        <v>664</v>
      </c>
      <c r="B152" s="18" t="s">
        <v>693</v>
      </c>
      <c r="C152" s="19" t="s">
        <v>694</v>
      </c>
      <c r="D152" s="104">
        <f>ROUND(VLOOKUP($B152,'[4]3.ข้อมูลงบทดลองปัจจุบัน'!$A$5:$CL$846,3,0),2)</f>
        <v>1644166.42</v>
      </c>
      <c r="E152" s="104">
        <f>ROUND(VLOOKUP($B152,'[4]3.ข้อมูลงบทดลองปัจจุบัน'!$A$5:$CL$846,4,0),2)</f>
        <v>238580</v>
      </c>
      <c r="F152" s="104">
        <f>ROUND(VLOOKUP($B152,'[4]3.ข้อมูลงบทดลองปัจจุบัน'!$A$5:$CL$846,5,0),2)</f>
        <v>246500</v>
      </c>
      <c r="G152" s="104">
        <f>ROUND(VLOOKUP($B152,'[4]3.ข้อมูลงบทดลองปัจจุบัน'!$A$5:$CL$846,6,0),2)</f>
        <v>213050</v>
      </c>
      <c r="H152" s="104">
        <f>ROUND(VLOOKUP($B152,'[4]3.ข้อมูลงบทดลองปัจจุบัน'!$A$5:$CL$846,7,0),2)</f>
        <v>0</v>
      </c>
      <c r="I152" s="104">
        <f>ROUND(VLOOKUP($B152,'[4]3.ข้อมูลงบทดลองปัจจุบัน'!$A$5:$CL$846,8,0),2)</f>
        <v>0</v>
      </c>
      <c r="J152" s="104">
        <f>ROUND(VLOOKUP($B152,'[4]3.ข้อมูลงบทดลองปัจจุบัน'!$A$5:$CL$846,9,0),2)</f>
        <v>426545.6</v>
      </c>
      <c r="K152" s="104">
        <f>ROUND(VLOOKUP($B152,'[4]3.ข้อมูลงบทดลองปัจจุบัน'!$A$5:$CL$846,10,0),2)</f>
        <v>228975.67</v>
      </c>
      <c r="L152" s="104">
        <f>ROUND(VLOOKUP($B152,'[4]3.ข้อมูลงบทดลองปัจจุบัน'!$A$5:$CL$846,11,0),2)</f>
        <v>80889.2</v>
      </c>
      <c r="M152" s="104">
        <f>ROUND(VLOOKUP($B152,'[4]3.ข้อมูลงบทดลองปัจจุบัน'!$A$5:$CL$846,12,0),2)</f>
        <v>56600</v>
      </c>
      <c r="N152" s="104">
        <f>ROUND(VLOOKUP($B152,'[4]3.ข้อมูลงบทดลองปัจจุบัน'!$A$5:$CL$846,13,0),2)</f>
        <v>324004.19</v>
      </c>
      <c r="O152" s="104">
        <f>ROUND(VLOOKUP($B152,'[4]3.ข้อมูลงบทดลองปัจจุบัน'!$A$5:$CL$846,14,0),2)</f>
        <v>15165</v>
      </c>
      <c r="P152" s="104">
        <f>ROUND(VLOOKUP($B152,'[4]3.ข้อมูลงบทดลองปัจจุบัน'!$A$5:$CL$846,15,0),2)</f>
        <v>1310323.55</v>
      </c>
      <c r="Q152" s="104">
        <f>ROUND(VLOOKUP($B152,'[4]3.ข้อมูลงบทดลองปัจจุบัน'!$A$5:$CL$846,16,0),2)</f>
        <v>70029.02</v>
      </c>
      <c r="R152" s="104">
        <f>ROUND(VLOOKUP($B152,'[4]3.ข้อมูลงบทดลองปัจจุบัน'!$A$5:$CL$846,17,0),2)</f>
        <v>20300</v>
      </c>
      <c r="S152" s="104">
        <f>ROUND(VLOOKUP($B152,'[4]3.ข้อมูลงบทดลองปัจจุบัน'!$A$5:$CL$846,18,0),2)</f>
        <v>153493.25</v>
      </c>
      <c r="T152" s="104">
        <f>ROUND(VLOOKUP($B152,'[4]3.ข้อมูลงบทดลองปัจจุบัน'!$A$5:$CL$846,19,0),2)</f>
        <v>148530</v>
      </c>
      <c r="U152" s="104">
        <f>ROUND(VLOOKUP($B152,'[4]3.ข้อมูลงบทดลองปัจจุบัน'!$A$5:$CL$846,20,0),2)</f>
        <v>35900.97</v>
      </c>
      <c r="V152" s="104">
        <f>ROUND(VLOOKUP($B152,'[4]3.ข้อมูลงบทดลองปัจจุบัน'!$A$5:$CL$846,21,0),2)</f>
        <v>93198.5</v>
      </c>
      <c r="W152" s="104">
        <f>ROUND(VLOOKUP($B152,'[4]3.ข้อมูลงบทดลองปัจจุบัน'!$A$5:$CL$846,22,0),2)</f>
        <v>61297.4</v>
      </c>
      <c r="X152" s="104">
        <f>ROUND(VLOOKUP($B152,'[4]3.ข้อมูลงบทดลองปัจจุบัน'!$A$5:$CL$846,23,0),2)</f>
        <v>717368.47</v>
      </c>
      <c r="Y152" s="104">
        <f>ROUND(VLOOKUP($B152,'[4]3.ข้อมูลงบทดลองปัจจุบัน'!$A$5:$CL$846,24,0),2)</f>
        <v>12305</v>
      </c>
      <c r="Z152" s="104">
        <f>ROUND(VLOOKUP($B152,'[4]3.ข้อมูลงบทดลองปัจจุบัน'!$A$5:$CL$846,25,0),2)</f>
        <v>39560</v>
      </c>
      <c r="AA152" s="104">
        <f>ROUND(VLOOKUP($B152,'[4]3.ข้อมูลงบทดลองปัจจุบัน'!$A$5:$CL$846,26,0),2)</f>
        <v>72500</v>
      </c>
      <c r="AB152" s="104">
        <f>ROUND(VLOOKUP($B152,'[4]3.ข้อมูลงบทดลองปัจจุบัน'!$A$5:$CL$846,27,0),2)</f>
        <v>78049</v>
      </c>
      <c r="AC152" s="104">
        <f>ROUND(VLOOKUP($B152,'[4]3.ข้อมูลงบทดลองปัจจุบัน'!$A$5:$CL$846,28,0),2)</f>
        <v>54300</v>
      </c>
      <c r="AD152" s="104">
        <f>ROUND(VLOOKUP($B152,'[4]3.ข้อมูลงบทดลองปัจจุบัน'!$A$5:$CL$846,29,0),2)</f>
        <v>0</v>
      </c>
      <c r="AE152" s="104">
        <f>ROUND(VLOOKUP($B152,'[4]3.ข้อมูลงบทดลองปัจจุบัน'!$A$5:$CL$846,30,0),2)</f>
        <v>433301.63</v>
      </c>
      <c r="AF152" s="104">
        <f>ROUND(VLOOKUP($B152,'[4]3.ข้อมูลงบทดลองปัจจุบัน'!$A$5:$CL$846,31,0),2)</f>
        <v>42785.8</v>
      </c>
      <c r="AG152" s="104">
        <f>ROUND(VLOOKUP($B152,'[4]3.ข้อมูลงบทดลองปัจจุบัน'!$A$5:$CL$846,32,0),2)</f>
        <v>176575</v>
      </c>
      <c r="AH152" s="104">
        <f>ROUND(VLOOKUP($B152,'[4]3.ข้อมูลงบทดลองปัจจุบัน'!$A$5:$CL$846,33,0),2)</f>
        <v>314521.5</v>
      </c>
      <c r="AI152" s="104">
        <f>ROUND(VLOOKUP($B152,'[4]3.ข้อมูลงบทดลองปัจจุบัน'!$A$5:$CL$846,34,0),2)</f>
        <v>91732</v>
      </c>
      <c r="AJ152" s="104">
        <f>ROUND(VLOOKUP($B152,'[4]3.ข้อมูลงบทดลองปัจจุบัน'!$A$5:$CL$846,35,0),2)</f>
        <v>73000</v>
      </c>
      <c r="AK152" s="104">
        <f>ROUND(VLOOKUP($B152,'[4]3.ข้อมูลงบทดลองปัจจุบัน'!$A$5:$CL$846,36,0),2)</f>
        <v>76349</v>
      </c>
      <c r="AL152" s="104">
        <f>ROUND(VLOOKUP($B152,'[4]3.ข้อมูลงบทดลองปัจจุบัน'!$A$5:$CL$846,37,0),2)</f>
        <v>6932079.0599999996</v>
      </c>
      <c r="AM152" s="104">
        <f>ROUND(VLOOKUP($B152,'[4]3.ข้อมูลงบทดลองปัจจุบัน'!$A$5:$CL$846,38,0),2)</f>
        <v>144483.75</v>
      </c>
      <c r="AN152" s="104">
        <f>ROUND(VLOOKUP($B152,'[4]3.ข้อมูลงบทดลองปัจจุบัน'!$A$5:$CL$846,39,0),2)</f>
        <v>209201</v>
      </c>
      <c r="AO152" s="104">
        <f>ROUND(VLOOKUP($B152,'[4]3.ข้อมูลงบทดลองปัจจุบัน'!$A$5:$CL$846,40,0),2)</f>
        <v>125525</v>
      </c>
      <c r="AP152" s="104">
        <f>ROUND(VLOOKUP($B152,'[4]3.ข้อมูลงบทดลองปัจจุบัน'!$A$5:$CL$846,41,0),2)</f>
        <v>132285.9</v>
      </c>
      <c r="AQ152" s="104">
        <f>ROUND(VLOOKUP($B152,'[4]3.ข้อมูลงบทดลองปัจจุบัน'!$A$5:$CL$846,42,0),2)</f>
        <v>120333.99</v>
      </c>
      <c r="AR152" s="104">
        <f>ROUND(VLOOKUP($B152,'[4]3.ข้อมูลงบทดลองปัจจุบัน'!$A$5:$CL$846,43,0),2)</f>
        <v>21800</v>
      </c>
      <c r="AS152" s="104">
        <f>ROUND(VLOOKUP($B152,'[4]3.ข้อมูลงบทดลองปัจจุบัน'!$A$5:$CL$846,44,0),2)</f>
        <v>1245762.73</v>
      </c>
      <c r="AT152" s="104">
        <f>ROUND(VLOOKUP($B152,'[4]3.ข้อมูลงบทดลองปัจจุบัน'!$A$5:$CL$846,45,0),2)</f>
        <v>0</v>
      </c>
      <c r="AU152" s="104">
        <f>ROUND(VLOOKUP($B152,'[4]3.ข้อมูลงบทดลองปัจจุบัน'!$A$5:$CL$846,46,0),2)</f>
        <v>116389</v>
      </c>
      <c r="AV152" s="104">
        <f>ROUND(VLOOKUP($B152,'[4]3.ข้อมูลงบทดลองปัจจุบัน'!$A$5:$CL$846,47,0),2)</f>
        <v>88184.3</v>
      </c>
      <c r="AW152" s="104">
        <f>ROUND(VLOOKUP($B152,'[4]3.ข้อมูลงบทดลองปัจจุบัน'!$A$5:$CL$846,48,0),2)</f>
        <v>290922.94</v>
      </c>
      <c r="AX152" s="104">
        <f>ROUND(VLOOKUP($B152,'[4]3.ข้อมูลงบทดลองปัจจุบัน'!$A$5:$CL$846,49,0),2)</f>
        <v>22391</v>
      </c>
      <c r="AY152" s="104">
        <f>ROUND(VLOOKUP($B152,'[4]3.ข้อมูลงบทดลองปัจจุบัน'!$A$5:$CL$846,50,0),2)</f>
        <v>160557.17000000001</v>
      </c>
      <c r="AZ152" s="104">
        <f>ROUND(VLOOKUP($B152,'[4]3.ข้อมูลงบทดลองปัจจุบัน'!$A$5:$CL$846,51,0),2)</f>
        <v>44000</v>
      </c>
      <c r="BA152" s="104">
        <f>ROUND(VLOOKUP($B152,'[4]3.ข้อมูลงบทดลองปัจจุบัน'!$A$5:$CL$846,52,0),2)</f>
        <v>73592.5</v>
      </c>
      <c r="BB152" s="104">
        <f>ROUND(VLOOKUP($B152,'[4]3.ข้อมูลงบทดลองปัจจุบัน'!$A$5:$CL$846,53,0),2)</f>
        <v>326772.5</v>
      </c>
      <c r="BC152" s="104">
        <f>ROUND(VLOOKUP($B152,'[4]3.ข้อมูลงบทดลองปัจจุบัน'!$A$5:$CL$846,54,0),2)</f>
        <v>40048.49</v>
      </c>
      <c r="BD152" s="104">
        <f>ROUND(VLOOKUP($B152,'[4]3.ข้อมูลงบทดลองปัจจุบัน'!$A$5:$CL$846,55,0),2)</f>
        <v>1850923.46</v>
      </c>
      <c r="BE152" s="104">
        <f>ROUND(VLOOKUP($B152,'[4]3.ข้อมูลงบทดลองปัจจุบัน'!$A$5:$CL$846,56,0),2)</f>
        <v>508592.4</v>
      </c>
      <c r="BF152" s="104">
        <f>ROUND(VLOOKUP($B152,'[4]3.ข้อมูลงบทดลองปัจจุบัน'!$A$5:$CL$846,57,0),2)</f>
        <v>8200</v>
      </c>
      <c r="BG152" s="104">
        <f>ROUND(VLOOKUP($B152,'[4]3.ข้อมูลงบทดลองปัจจุบัน'!$A$5:$CL$846,58,0),2)</f>
        <v>259191.3</v>
      </c>
      <c r="BH152" s="104">
        <f>ROUND(VLOOKUP($B152,'[4]3.ข้อมูลงบทดลองปัจจุบัน'!$A$5:$CL$846,59,0),2)</f>
        <v>2053249.16</v>
      </c>
      <c r="BI152" s="104">
        <f>ROUND(VLOOKUP($B152,'[4]3.ข้อมูลงบทดลองปัจจุบัน'!$A$5:$CL$846,60,0),2)</f>
        <v>0</v>
      </c>
      <c r="BJ152" s="104">
        <f>ROUND(VLOOKUP($B152,'[4]3.ข้อมูลงบทดลองปัจจุบัน'!$A$5:$CL$846,61,0),2)</f>
        <v>45500</v>
      </c>
      <c r="BK152" s="104">
        <f>ROUND(VLOOKUP($B152,'[4]3.ข้อมูลงบทดลองปัจจุบัน'!$A$5:$CL$846,62,0),2)</f>
        <v>29500</v>
      </c>
      <c r="BL152" s="104">
        <f>ROUND(VLOOKUP($B152,'[4]3.ข้อมูลงบทดลองปัจจุบัน'!$A$5:$CL$846,63,0),2)</f>
        <v>108795.62</v>
      </c>
      <c r="BM152" s="104">
        <f>ROUND(VLOOKUP($B152,'[4]3.ข้อมูลงบทดลองปัจจุบัน'!$A$5:$CL$846,64,0),2)</f>
        <v>2017169.63</v>
      </c>
      <c r="BN152" s="104">
        <f>ROUND(VLOOKUP($B152,'[4]3.ข้อมูลงบทดลองปัจจุบัน'!$A$5:$CL$846,65,0),2)</f>
        <v>208196.1</v>
      </c>
      <c r="BO152" s="104">
        <f>ROUND(VLOOKUP($B152,'[4]3.ข้อมูลงบทดลองปัจจุบัน'!$A$5:$CL$846,66,0),2)</f>
        <v>114118.39999999999</v>
      </c>
      <c r="BP152" s="104">
        <f>ROUND(VLOOKUP($B152,'[4]3.ข้อมูลงบทดลองปัจจุบัน'!$A$5:$CL$846,67,0),2)</f>
        <v>338350</v>
      </c>
      <c r="BQ152" s="104">
        <f>ROUND(VLOOKUP($B152,'[4]3.ข้อมูลงบทดลองปัจจุบัน'!$A$5:$CL$846,68,0),2)</f>
        <v>60380</v>
      </c>
      <c r="BR152" s="104">
        <f>ROUND(VLOOKUP($B152,'[4]3.ข้อมูลงบทดลองปัจจุบัน'!$A$5:$CL$846,69,0),2)</f>
        <v>14240</v>
      </c>
      <c r="BS152" s="104">
        <f>ROUND(VLOOKUP($B152,'[4]3.ข้อมูลงบทดลองปัจจุบัน'!$A$5:$CL$846,70,0),2)</f>
        <v>8026718.0999999996</v>
      </c>
      <c r="BT152" s="104">
        <f>ROUND(VLOOKUP($B152,'[4]3.ข้อมูลงบทดลองปัจจุบัน'!$A$5:$CL$846,71,0),2)</f>
        <v>158626</v>
      </c>
      <c r="BU152" s="104">
        <f>ROUND(VLOOKUP($B152,'[4]3.ข้อมูลงบทดลองปัจจุบัน'!$A$5:$CL$846,72,0),2)</f>
        <v>407600</v>
      </c>
      <c r="BV152" s="104">
        <f>ROUND(VLOOKUP($B152,'[4]3.ข้อมูลงบทดลองปัจจุบัน'!$A$5:$CL$846,73,0),2)</f>
        <v>354850</v>
      </c>
      <c r="BW152" s="104">
        <f>ROUND(VLOOKUP($B152,'[4]3.ข้อมูลงบทดลองปัจจุบัน'!$A$5:$CL$846,74,0),2)</f>
        <v>0</v>
      </c>
      <c r="BX152" s="104">
        <f>ROUND(VLOOKUP($B152,'[4]3.ข้อมูลงบทดลองปัจจุบัน'!$A$5:$CL$846,75,0),2)</f>
        <v>581095</v>
      </c>
      <c r="BY152" s="104">
        <f>ROUND(VLOOKUP($B152,'[4]3.ข้อมูลงบทดลองปัจจุบัน'!$A$5:$CL$846,76,0),2)</f>
        <v>113924.2</v>
      </c>
      <c r="BZ152" s="104">
        <f>ROUND(VLOOKUP($B152,'[4]3.ข้อมูลงบทดลองปัจจุบัน'!$A$5:$CL$846,77,0),2)</f>
        <v>12500</v>
      </c>
      <c r="CA152" s="104">
        <f>ROUND(VLOOKUP($B152,'[4]3.ข้อมูลงบทดลองปัจจุบัน'!$A$5:$CL$846,78,0),2)</f>
        <v>202836.42</v>
      </c>
      <c r="CB152" s="104">
        <f>ROUND(VLOOKUP($B152,'[4]3.ข้อมูลงบทดลองปัจจุบัน'!$A$5:$CL$846,79,0),2)</f>
        <v>120369.3</v>
      </c>
      <c r="CC152" s="104">
        <f>ROUND(VLOOKUP($B152,'[4]3.ข้อมูลงบทดลองปัจจุบัน'!$A$5:$CL$846,80,0),2)</f>
        <v>16900</v>
      </c>
      <c r="CD152" s="104">
        <f>ROUND(VLOOKUP($B152,'[4]3.ข้อมูลงบทดลองปัจจุบัน'!$A$5:$CL$846,81,0),2)</f>
        <v>47620</v>
      </c>
      <c r="CE152" s="104">
        <f>ROUND(VLOOKUP($B152,'[4]3.ข้อมูลงบทดลองปัจจุบัน'!$A$5:$CL$846,82,0),2)</f>
        <v>0</v>
      </c>
      <c r="CF152" s="104">
        <f>ROUND(VLOOKUP($B152,'[4]3.ข้อมูลงบทดลองปัจจุบัน'!$A$5:$CL$846,83,0),2)</f>
        <v>103316</v>
      </c>
      <c r="CG152" s="104">
        <f>ROUND(VLOOKUP($B152,'[4]3.ข้อมูลงบทดลองปัจจุบัน'!$A$5:$CL$846,84,0),2)</f>
        <v>12600</v>
      </c>
      <c r="CH152" s="104">
        <f>ROUND(VLOOKUP($B152,'[4]3.ข้อมูลงบทดลองปัจจุบัน'!$A$5:$CL$846,85,0),2)</f>
        <v>240295</v>
      </c>
      <c r="CI152" s="104">
        <f>ROUND(VLOOKUP($B152,'[4]3.ข้อมูลงบทดลองปัจจุบัน'!$A$5:$CL$846,86,0),2)</f>
        <v>0</v>
      </c>
      <c r="CJ152" s="104">
        <f>ROUND(VLOOKUP($B152,'[4]3.ข้อมูลงบทดลองปัจจุบัน'!$A$5:$CL$846,87,0),2)</f>
        <v>42000</v>
      </c>
      <c r="CK152" s="104">
        <f>ROUND(VLOOKUP($B152,'[4]3.ข้อมูลงบทดลองปัจจุบัน'!$A$5:$CL$846,88,0),2)</f>
        <v>292307.93</v>
      </c>
      <c r="CL152" s="104">
        <f>ROUND(VLOOKUP($B152,'[4]3.ข้อมูลงบทดลองปัจจุบัน'!$A$5:$CL$846,89,0),2)</f>
        <v>74514.5</v>
      </c>
      <c r="CM152" s="104">
        <f>ROUND(VLOOKUP($B152,'[4]3.ข้อมูลงบทดลองปัจจุบัน'!$A$5:$CL$846,90,0),2)</f>
        <v>0</v>
      </c>
      <c r="CO152" s="97"/>
    </row>
    <row r="153" spans="1:93" x14ac:dyDescent="0.7">
      <c r="A153" s="18" t="s">
        <v>664</v>
      </c>
      <c r="B153" s="18" t="s">
        <v>695</v>
      </c>
      <c r="C153" s="19" t="s">
        <v>696</v>
      </c>
      <c r="D153" s="104">
        <f>ROUND(VLOOKUP($B153,'[4]3.ข้อมูลงบทดลองปัจจุบัน'!$A$5:$CL$846,3,0),2)</f>
        <v>0</v>
      </c>
      <c r="E153" s="104">
        <f>ROUND(VLOOKUP($B153,'[4]3.ข้อมูลงบทดลองปัจจุบัน'!$A$5:$CL$846,4,0),2)</f>
        <v>0</v>
      </c>
      <c r="F153" s="104">
        <f>ROUND(VLOOKUP($B153,'[4]3.ข้อมูลงบทดลองปัจจุบัน'!$A$5:$CL$846,5,0),2)</f>
        <v>0</v>
      </c>
      <c r="G153" s="104">
        <f>ROUND(VLOOKUP($B153,'[4]3.ข้อมูลงบทดลองปัจจุบัน'!$A$5:$CL$846,6,0),2)</f>
        <v>0</v>
      </c>
      <c r="H153" s="104">
        <f>ROUND(VLOOKUP($B153,'[4]3.ข้อมูลงบทดลองปัจจุบัน'!$A$5:$CL$846,7,0),2)</f>
        <v>0</v>
      </c>
      <c r="I153" s="104">
        <f>ROUND(VLOOKUP($B153,'[4]3.ข้อมูลงบทดลองปัจจุบัน'!$A$5:$CL$846,8,0),2)</f>
        <v>0</v>
      </c>
      <c r="J153" s="104">
        <f>ROUND(VLOOKUP($B153,'[4]3.ข้อมูลงบทดลองปัจจุบัน'!$A$5:$CL$846,9,0),2)</f>
        <v>0</v>
      </c>
      <c r="K153" s="104">
        <f>ROUND(VLOOKUP($B153,'[4]3.ข้อมูลงบทดลองปัจจุบัน'!$A$5:$CL$846,10,0),2)</f>
        <v>16400</v>
      </c>
      <c r="L153" s="104">
        <f>ROUND(VLOOKUP($B153,'[4]3.ข้อมูลงบทดลองปัจจุบัน'!$A$5:$CL$846,11,0),2)</f>
        <v>0</v>
      </c>
      <c r="M153" s="104">
        <f>ROUND(VLOOKUP($B153,'[4]3.ข้อมูลงบทดลองปัจจุบัน'!$A$5:$CL$846,12,0),2)</f>
        <v>12280</v>
      </c>
      <c r="N153" s="104">
        <f>ROUND(VLOOKUP($B153,'[4]3.ข้อมูลงบทดลองปัจจุบัน'!$A$5:$CL$846,13,0),2)</f>
        <v>0</v>
      </c>
      <c r="O153" s="104">
        <f>ROUND(VLOOKUP($B153,'[4]3.ข้อมูลงบทดลองปัจจุบัน'!$A$5:$CL$846,14,0),2)</f>
        <v>0</v>
      </c>
      <c r="P153" s="104">
        <f>ROUND(VLOOKUP($B153,'[4]3.ข้อมูลงบทดลองปัจจุบัน'!$A$5:$CL$846,15,0),2)</f>
        <v>6900</v>
      </c>
      <c r="Q153" s="104">
        <f>ROUND(VLOOKUP($B153,'[4]3.ข้อมูลงบทดลองปัจจุบัน'!$A$5:$CL$846,16,0),2)</f>
        <v>9300</v>
      </c>
      <c r="R153" s="104">
        <f>ROUND(VLOOKUP($B153,'[4]3.ข้อมูลงบทดลองปัจจุบัน'!$A$5:$CL$846,17,0),2)</f>
        <v>0</v>
      </c>
      <c r="S153" s="104">
        <f>ROUND(VLOOKUP($B153,'[4]3.ข้อมูลงบทดลองปัจจุบัน'!$A$5:$CL$846,18,0),2)</f>
        <v>2335</v>
      </c>
      <c r="T153" s="104">
        <f>ROUND(VLOOKUP($B153,'[4]3.ข้อมูลงบทดลองปัจจุบัน'!$A$5:$CL$846,19,0),2)</f>
        <v>36355</v>
      </c>
      <c r="U153" s="104">
        <f>ROUND(VLOOKUP($B153,'[4]3.ข้อมูลงบทดลองปัจจุบัน'!$A$5:$CL$846,20,0),2)</f>
        <v>5550</v>
      </c>
      <c r="V153" s="104">
        <f>ROUND(VLOOKUP($B153,'[4]3.ข้อมูลงบทดลองปัจจุบัน'!$A$5:$CL$846,21,0),2)</f>
        <v>0</v>
      </c>
      <c r="W153" s="104">
        <f>ROUND(VLOOKUP($B153,'[4]3.ข้อมูลงบทดลองปัจจุบัน'!$A$5:$CL$846,22,0),2)</f>
        <v>0</v>
      </c>
      <c r="X153" s="104">
        <f>ROUND(VLOOKUP($B153,'[4]3.ข้อมูลงบทดลองปัจจุบัน'!$A$5:$CL$846,23,0),2)</f>
        <v>56630</v>
      </c>
      <c r="Y153" s="104">
        <f>ROUND(VLOOKUP($B153,'[4]3.ข้อมูลงบทดลองปัจจุบัน'!$A$5:$CL$846,24,0),2)</f>
        <v>14685</v>
      </c>
      <c r="Z153" s="104">
        <f>ROUND(VLOOKUP($B153,'[4]3.ข้อมูลงบทดลองปัจจุบัน'!$A$5:$CL$846,25,0),2)</f>
        <v>0</v>
      </c>
      <c r="AA153" s="104">
        <f>ROUND(VLOOKUP($B153,'[4]3.ข้อมูลงบทดลองปัจจุบัน'!$A$5:$CL$846,26,0),2)</f>
        <v>9570</v>
      </c>
      <c r="AB153" s="104">
        <f>ROUND(VLOOKUP($B153,'[4]3.ข้อมูลงบทดลองปัจจุบัน'!$A$5:$CL$846,27,0),2)</f>
        <v>0</v>
      </c>
      <c r="AC153" s="104">
        <f>ROUND(VLOOKUP($B153,'[4]3.ข้อมูลงบทดลองปัจจุบัน'!$A$5:$CL$846,28,0),2)</f>
        <v>6400</v>
      </c>
      <c r="AD153" s="104">
        <f>ROUND(VLOOKUP($B153,'[4]3.ข้อมูลงบทดลองปัจจุบัน'!$A$5:$CL$846,29,0),2)</f>
        <v>0</v>
      </c>
      <c r="AE153" s="104">
        <f>ROUND(VLOOKUP($B153,'[4]3.ข้อมูลงบทดลองปัจจุบัน'!$A$5:$CL$846,30,0),2)</f>
        <v>70972</v>
      </c>
      <c r="AF153" s="104">
        <f>ROUND(VLOOKUP($B153,'[4]3.ข้อมูลงบทดลองปัจจุบัน'!$A$5:$CL$846,31,0),2)</f>
        <v>0</v>
      </c>
      <c r="AG153" s="104">
        <f>ROUND(VLOOKUP($B153,'[4]3.ข้อมูลงบทดลองปัจจุบัน'!$A$5:$CL$846,32,0),2)</f>
        <v>21350</v>
      </c>
      <c r="AH153" s="104">
        <f>ROUND(VLOOKUP($B153,'[4]3.ข้อมูลงบทดลองปัจจุบัน'!$A$5:$CL$846,33,0),2)</f>
        <v>3780</v>
      </c>
      <c r="AI153" s="104">
        <f>ROUND(VLOOKUP($B153,'[4]3.ข้อมูลงบทดลองปัจจุบัน'!$A$5:$CL$846,34,0),2)</f>
        <v>0</v>
      </c>
      <c r="AJ153" s="104">
        <f>ROUND(VLOOKUP($B153,'[4]3.ข้อมูลงบทดลองปัจจุบัน'!$A$5:$CL$846,35,0),2)</f>
        <v>605</v>
      </c>
      <c r="AK153" s="104">
        <f>ROUND(VLOOKUP($B153,'[4]3.ข้อมูลงบทดลองปัจจุบัน'!$A$5:$CL$846,36,0),2)</f>
        <v>4170</v>
      </c>
      <c r="AL153" s="104">
        <f>ROUND(VLOOKUP($B153,'[4]3.ข้อมูลงบทดลองปัจจุบัน'!$A$5:$CL$846,37,0),2)</f>
        <v>389078</v>
      </c>
      <c r="AM153" s="104">
        <f>ROUND(VLOOKUP($B153,'[4]3.ข้อมูลงบทดลองปัจจุบัน'!$A$5:$CL$846,38,0),2)</f>
        <v>0</v>
      </c>
      <c r="AN153" s="104">
        <f>ROUND(VLOOKUP($B153,'[4]3.ข้อมูลงบทดลองปัจจุบัน'!$A$5:$CL$846,39,0),2)</f>
        <v>0</v>
      </c>
      <c r="AO153" s="104">
        <f>ROUND(VLOOKUP($B153,'[4]3.ข้อมูลงบทดลองปัจจุบัน'!$A$5:$CL$846,40,0),2)</f>
        <v>0</v>
      </c>
      <c r="AP153" s="104">
        <f>ROUND(VLOOKUP($B153,'[4]3.ข้อมูลงบทดลองปัจจุบัน'!$A$5:$CL$846,41,0),2)</f>
        <v>0</v>
      </c>
      <c r="AQ153" s="104">
        <f>ROUND(VLOOKUP($B153,'[4]3.ข้อมูลงบทดลองปัจจุบัน'!$A$5:$CL$846,42,0),2)</f>
        <v>0</v>
      </c>
      <c r="AR153" s="104">
        <f>ROUND(VLOOKUP($B153,'[4]3.ข้อมูลงบทดลองปัจจุบัน'!$A$5:$CL$846,43,0),2)</f>
        <v>0</v>
      </c>
      <c r="AS153" s="104">
        <f>ROUND(VLOOKUP($B153,'[4]3.ข้อมูลงบทดลองปัจจุบัน'!$A$5:$CL$846,44,0),2)</f>
        <v>0</v>
      </c>
      <c r="AT153" s="104">
        <f>ROUND(VLOOKUP($B153,'[4]3.ข้อมูลงบทดลองปัจจุบัน'!$A$5:$CL$846,45,0),2)</f>
        <v>0</v>
      </c>
      <c r="AU153" s="104">
        <f>ROUND(VLOOKUP($B153,'[4]3.ข้อมูลงบทดลองปัจจุบัน'!$A$5:$CL$846,46,0),2)</f>
        <v>0</v>
      </c>
      <c r="AV153" s="104">
        <f>ROUND(VLOOKUP($B153,'[4]3.ข้อมูลงบทดลองปัจจุบัน'!$A$5:$CL$846,47,0),2)</f>
        <v>0</v>
      </c>
      <c r="AW153" s="104">
        <f>ROUND(VLOOKUP($B153,'[4]3.ข้อมูลงบทดลองปัจจุบัน'!$A$5:$CL$846,48,0),2)</f>
        <v>2600</v>
      </c>
      <c r="AX153" s="104">
        <f>ROUND(VLOOKUP($B153,'[4]3.ข้อมูลงบทดลองปัจจุบัน'!$A$5:$CL$846,49,0),2)</f>
        <v>800</v>
      </c>
      <c r="AY153" s="104">
        <f>ROUND(VLOOKUP($B153,'[4]3.ข้อมูลงบทดลองปัจจุบัน'!$A$5:$CL$846,50,0),2)</f>
        <v>0</v>
      </c>
      <c r="AZ153" s="104">
        <f>ROUND(VLOOKUP($B153,'[4]3.ข้อมูลงบทดลองปัจจุบัน'!$A$5:$CL$846,51,0),2)</f>
        <v>0</v>
      </c>
      <c r="BA153" s="104">
        <f>ROUND(VLOOKUP($B153,'[4]3.ข้อมูลงบทดลองปัจจุบัน'!$A$5:$CL$846,52,0),2)</f>
        <v>0</v>
      </c>
      <c r="BB153" s="104">
        <f>ROUND(VLOOKUP($B153,'[4]3.ข้อมูลงบทดลองปัจจุบัน'!$A$5:$CL$846,53,0),2)</f>
        <v>0</v>
      </c>
      <c r="BC153" s="104">
        <f>ROUND(VLOOKUP($B153,'[4]3.ข้อมูลงบทดลองปัจจุบัน'!$A$5:$CL$846,54,0),2)</f>
        <v>500</v>
      </c>
      <c r="BD153" s="104">
        <f>ROUND(VLOOKUP($B153,'[4]3.ข้อมูลงบทดลองปัจจุบัน'!$A$5:$CL$846,55,0),2)</f>
        <v>11000</v>
      </c>
      <c r="BE153" s="104">
        <f>ROUND(VLOOKUP($B153,'[4]3.ข้อมูลงบทดลองปัจจุบัน'!$A$5:$CL$846,56,0),2)</f>
        <v>0</v>
      </c>
      <c r="BF153" s="104">
        <f>ROUND(VLOOKUP($B153,'[4]3.ข้อมูลงบทดลองปัจจุบัน'!$A$5:$CL$846,57,0),2)</f>
        <v>5970</v>
      </c>
      <c r="BG153" s="104">
        <f>ROUND(VLOOKUP($B153,'[4]3.ข้อมูลงบทดลองปัจจุบัน'!$A$5:$CL$846,58,0),2)</f>
        <v>0</v>
      </c>
      <c r="BH153" s="104">
        <f>ROUND(VLOOKUP($B153,'[4]3.ข้อมูลงบทดลองปัจจุบัน'!$A$5:$CL$846,59,0),2)</f>
        <v>26118.7</v>
      </c>
      <c r="BI153" s="104">
        <f>ROUND(VLOOKUP($B153,'[4]3.ข้อมูลงบทดลองปัจจุบัน'!$A$5:$CL$846,60,0),2)</f>
        <v>2700</v>
      </c>
      <c r="BJ153" s="104">
        <f>ROUND(VLOOKUP($B153,'[4]3.ข้อมูลงบทดลองปัจจุบัน'!$A$5:$CL$846,61,0),2)</f>
        <v>0</v>
      </c>
      <c r="BK153" s="104">
        <f>ROUND(VLOOKUP($B153,'[4]3.ข้อมูลงบทดลองปัจจุบัน'!$A$5:$CL$846,62,0),2)</f>
        <v>0</v>
      </c>
      <c r="BL153" s="104">
        <f>ROUND(VLOOKUP($B153,'[4]3.ข้อมูลงบทดลองปัจจุบัน'!$A$5:$CL$846,63,0),2)</f>
        <v>0</v>
      </c>
      <c r="BM153" s="104">
        <f>ROUND(VLOOKUP($B153,'[4]3.ข้อมูลงบทดลองปัจจุบัน'!$A$5:$CL$846,64,0),2)</f>
        <v>268970</v>
      </c>
      <c r="BN153" s="104">
        <f>ROUND(VLOOKUP($B153,'[4]3.ข้อมูลงบทดลองปัจจุบัน'!$A$5:$CL$846,65,0),2)</f>
        <v>11780</v>
      </c>
      <c r="BO153" s="104">
        <f>ROUND(VLOOKUP($B153,'[4]3.ข้อมูลงบทดลองปัจจุบัน'!$A$5:$CL$846,66,0),2)</f>
        <v>1200</v>
      </c>
      <c r="BP153" s="104">
        <f>ROUND(VLOOKUP($B153,'[4]3.ข้อมูลงบทดลองปัจจุบัน'!$A$5:$CL$846,67,0),2)</f>
        <v>5050</v>
      </c>
      <c r="BQ153" s="104">
        <f>ROUND(VLOOKUP($B153,'[4]3.ข้อมูลงบทดลองปัจจุบัน'!$A$5:$CL$846,68,0),2)</f>
        <v>0</v>
      </c>
      <c r="BR153" s="104">
        <f>ROUND(VLOOKUP($B153,'[4]3.ข้อมูลงบทดลองปัจจุบัน'!$A$5:$CL$846,69,0),2)</f>
        <v>0</v>
      </c>
      <c r="BS153" s="104">
        <f>ROUND(VLOOKUP($B153,'[4]3.ข้อมูลงบทดลองปัจจุบัน'!$A$5:$CL$846,70,0),2)</f>
        <v>1703220</v>
      </c>
      <c r="BT153" s="104">
        <f>ROUND(VLOOKUP($B153,'[4]3.ข้อมูลงบทดลองปัจจุบัน'!$A$5:$CL$846,71,0),2)</f>
        <v>2700</v>
      </c>
      <c r="BU153" s="104">
        <f>ROUND(VLOOKUP($B153,'[4]3.ข้อมูลงบทดลองปัจจุบัน'!$A$5:$CL$846,72,0),2)</f>
        <v>0</v>
      </c>
      <c r="BV153" s="104">
        <f>ROUND(VLOOKUP($B153,'[4]3.ข้อมูลงบทดลองปัจจุบัน'!$A$5:$CL$846,73,0),2)</f>
        <v>0</v>
      </c>
      <c r="BW153" s="104">
        <f>ROUND(VLOOKUP($B153,'[4]3.ข้อมูลงบทดลองปัจจุบัน'!$A$5:$CL$846,74,0),2)</f>
        <v>0</v>
      </c>
      <c r="BX153" s="104">
        <f>ROUND(VLOOKUP($B153,'[4]3.ข้อมูลงบทดลองปัจจุบัน'!$A$5:$CL$846,75,0),2)</f>
        <v>4200</v>
      </c>
      <c r="BY153" s="104">
        <f>ROUND(VLOOKUP($B153,'[4]3.ข้อมูลงบทดลองปัจจุบัน'!$A$5:$CL$846,76,0),2)</f>
        <v>0</v>
      </c>
      <c r="BZ153" s="104">
        <f>ROUND(VLOOKUP($B153,'[4]3.ข้อมูลงบทดลองปัจจุบัน'!$A$5:$CL$846,77,0),2)</f>
        <v>17120</v>
      </c>
      <c r="CA153" s="104">
        <f>ROUND(VLOOKUP($B153,'[4]3.ข้อมูลงบทดลองปัจจุบัน'!$A$5:$CL$846,78,0),2)</f>
        <v>0</v>
      </c>
      <c r="CB153" s="104">
        <f>ROUND(VLOOKUP($B153,'[4]3.ข้อมูลงบทดลองปัจจุบัน'!$A$5:$CL$846,79,0),2)</f>
        <v>1690</v>
      </c>
      <c r="CC153" s="104">
        <f>ROUND(VLOOKUP($B153,'[4]3.ข้อมูลงบทดลองปัจจุบัน'!$A$5:$CL$846,80,0),2)</f>
        <v>1800</v>
      </c>
      <c r="CD153" s="104">
        <f>ROUND(VLOOKUP($B153,'[4]3.ข้อมูลงบทดลองปัจจุบัน'!$A$5:$CL$846,81,0),2)</f>
        <v>0</v>
      </c>
      <c r="CE153" s="104">
        <f>ROUND(VLOOKUP($B153,'[4]3.ข้อมูลงบทดลองปัจจุบัน'!$A$5:$CL$846,82,0),2)</f>
        <v>0</v>
      </c>
      <c r="CF153" s="104">
        <f>ROUND(VLOOKUP($B153,'[4]3.ข้อมูลงบทดลองปัจจุบัน'!$A$5:$CL$846,83,0),2)</f>
        <v>0</v>
      </c>
      <c r="CG153" s="104">
        <f>ROUND(VLOOKUP($B153,'[4]3.ข้อมูลงบทดลองปัจจุบัน'!$A$5:$CL$846,84,0),2)</f>
        <v>0</v>
      </c>
      <c r="CH153" s="104">
        <f>ROUND(VLOOKUP($B153,'[4]3.ข้อมูลงบทดลองปัจจุบัน'!$A$5:$CL$846,85,0),2)</f>
        <v>0</v>
      </c>
      <c r="CI153" s="104">
        <f>ROUND(VLOOKUP($B153,'[4]3.ข้อมูลงบทดลองปัจจุบัน'!$A$5:$CL$846,86,0),2)</f>
        <v>0</v>
      </c>
      <c r="CJ153" s="104">
        <f>ROUND(VLOOKUP($B153,'[4]3.ข้อมูลงบทดลองปัจจุบัน'!$A$5:$CL$846,87,0),2)</f>
        <v>0</v>
      </c>
      <c r="CK153" s="104">
        <f>ROUND(VLOOKUP($B153,'[4]3.ข้อมูลงบทดลองปัจจุบัน'!$A$5:$CL$846,88,0),2)</f>
        <v>0</v>
      </c>
      <c r="CL153" s="104">
        <f>ROUND(VLOOKUP($B153,'[4]3.ข้อมูลงบทดลองปัจจุบัน'!$A$5:$CL$846,89,0),2)</f>
        <v>0</v>
      </c>
      <c r="CM153" s="104">
        <f>ROUND(VLOOKUP($B153,'[4]3.ข้อมูลงบทดลองปัจจุบัน'!$A$5:$CL$846,90,0),2)</f>
        <v>0</v>
      </c>
      <c r="CO153" s="97"/>
    </row>
    <row r="154" spans="1:93" x14ac:dyDescent="0.7">
      <c r="A154" s="18" t="s">
        <v>664</v>
      </c>
      <c r="B154" s="18" t="s">
        <v>697</v>
      </c>
      <c r="C154" s="19" t="s">
        <v>698</v>
      </c>
      <c r="D154" s="104">
        <f>ROUND(VLOOKUP($B154,'[4]3.ข้อมูลงบทดลองปัจจุบัน'!$A$5:$CL$846,3,0),2)</f>
        <v>195700</v>
      </c>
      <c r="E154" s="104">
        <f>ROUND(VLOOKUP($B154,'[4]3.ข้อมูลงบทดลองปัจจุบัน'!$A$5:$CL$846,4,0),2)</f>
        <v>38900</v>
      </c>
      <c r="F154" s="104">
        <f>ROUND(VLOOKUP($B154,'[4]3.ข้อมูลงบทดลองปัจจุบัน'!$A$5:$CL$846,5,0),2)</f>
        <v>0</v>
      </c>
      <c r="G154" s="104">
        <f>ROUND(VLOOKUP($B154,'[4]3.ข้อมูลงบทดลองปัจจุบัน'!$A$5:$CL$846,6,0),2)</f>
        <v>96245</v>
      </c>
      <c r="H154" s="104">
        <f>ROUND(VLOOKUP($B154,'[4]3.ข้อมูลงบทดลองปัจจุบัน'!$A$5:$CL$846,7,0),2)</f>
        <v>214064.6</v>
      </c>
      <c r="I154" s="104">
        <f>ROUND(VLOOKUP($B154,'[4]3.ข้อมูลงบทดลองปัจจุบัน'!$A$5:$CL$846,8,0),2)</f>
        <v>0</v>
      </c>
      <c r="J154" s="104">
        <f>ROUND(VLOOKUP($B154,'[4]3.ข้อมูลงบทดลองปัจจุบัน'!$A$5:$CL$846,9,0),2)</f>
        <v>0</v>
      </c>
      <c r="K154" s="104">
        <f>ROUND(VLOOKUP($B154,'[4]3.ข้อมูลงบทดลองปัจจุบัน'!$A$5:$CL$846,10,0),2)</f>
        <v>59312.24</v>
      </c>
      <c r="L154" s="104">
        <f>ROUND(VLOOKUP($B154,'[4]3.ข้อมูลงบทดลองปัจจุบัน'!$A$5:$CL$846,11,0),2)</f>
        <v>0</v>
      </c>
      <c r="M154" s="104">
        <f>ROUND(VLOOKUP($B154,'[4]3.ข้อมูลงบทดลองปัจจุบัน'!$A$5:$CL$846,12,0),2)</f>
        <v>1500</v>
      </c>
      <c r="N154" s="104">
        <f>ROUND(VLOOKUP($B154,'[4]3.ข้อมูลงบทดลองปัจจุบัน'!$A$5:$CL$846,13,0),2)</f>
        <v>0</v>
      </c>
      <c r="O154" s="104">
        <f>ROUND(VLOOKUP($B154,'[4]3.ข้อมูลงบทดลองปัจจุบัน'!$A$5:$CL$846,14,0),2)</f>
        <v>33377</v>
      </c>
      <c r="P154" s="104">
        <f>ROUND(VLOOKUP($B154,'[4]3.ข้อมูลงบทดลองปัจจุบัน'!$A$5:$CL$846,15,0),2)</f>
        <v>124893.33</v>
      </c>
      <c r="Q154" s="104">
        <f>ROUND(VLOOKUP($B154,'[4]3.ข้อมูลงบทดลองปัจจุบัน'!$A$5:$CL$846,16,0),2)</f>
        <v>0</v>
      </c>
      <c r="R154" s="104">
        <f>ROUND(VLOOKUP($B154,'[4]3.ข้อมูลงบทดลองปัจจุบัน'!$A$5:$CL$846,17,0),2)</f>
        <v>3000</v>
      </c>
      <c r="S154" s="104">
        <f>ROUND(VLOOKUP($B154,'[4]3.ข้อมูลงบทดลองปัจจุบัน'!$A$5:$CL$846,18,0),2)</f>
        <v>75572.78</v>
      </c>
      <c r="T154" s="104">
        <f>ROUND(VLOOKUP($B154,'[4]3.ข้อมูลงบทดลองปัจจุบัน'!$A$5:$CL$846,19,0),2)</f>
        <v>167871.74</v>
      </c>
      <c r="U154" s="104">
        <f>ROUND(VLOOKUP($B154,'[4]3.ข้อมูลงบทดลองปัจจุบัน'!$A$5:$CL$846,20,0),2)</f>
        <v>13417.8</v>
      </c>
      <c r="V154" s="104">
        <f>ROUND(VLOOKUP($B154,'[4]3.ข้อมูลงบทดลองปัจจุบัน'!$A$5:$CL$846,21,0),2)</f>
        <v>35660</v>
      </c>
      <c r="W154" s="104">
        <f>ROUND(VLOOKUP($B154,'[4]3.ข้อมูลงบทดลองปัจจุบัน'!$A$5:$CL$846,22,0),2)</f>
        <v>0</v>
      </c>
      <c r="X154" s="104">
        <f>ROUND(VLOOKUP($B154,'[4]3.ข้อมูลงบทดลองปัจจุบัน'!$A$5:$CL$846,23,0),2)</f>
        <v>552938.78</v>
      </c>
      <c r="Y154" s="104">
        <f>ROUND(VLOOKUP($B154,'[4]3.ข้อมูลงบทดลองปัจจุบัน'!$A$5:$CL$846,24,0),2)</f>
        <v>500</v>
      </c>
      <c r="Z154" s="104">
        <f>ROUND(VLOOKUP($B154,'[4]3.ข้อมูลงบทดลองปัจจุบัน'!$A$5:$CL$846,25,0),2)</f>
        <v>0</v>
      </c>
      <c r="AA154" s="104">
        <f>ROUND(VLOOKUP($B154,'[4]3.ข้อมูลงบทดลองปัจจุบัน'!$A$5:$CL$846,26,0),2)</f>
        <v>12949.32</v>
      </c>
      <c r="AB154" s="104">
        <f>ROUND(VLOOKUP($B154,'[4]3.ข้อมูลงบทดลองปัจจุบัน'!$A$5:$CL$846,27,0),2)</f>
        <v>0</v>
      </c>
      <c r="AC154" s="104">
        <f>ROUND(VLOOKUP($B154,'[4]3.ข้อมูลงบทดลองปัจจุบัน'!$A$5:$CL$846,28,0),2)</f>
        <v>1030</v>
      </c>
      <c r="AD154" s="104">
        <f>ROUND(VLOOKUP($B154,'[4]3.ข้อมูลงบทดลองปัจจุบัน'!$A$5:$CL$846,29,0),2)</f>
        <v>0</v>
      </c>
      <c r="AE154" s="104">
        <f>ROUND(VLOOKUP($B154,'[4]3.ข้อมูลงบทดลองปัจจุบัน'!$A$5:$CL$846,30,0),2)</f>
        <v>146660.62</v>
      </c>
      <c r="AF154" s="104">
        <f>ROUND(VLOOKUP($B154,'[4]3.ข้อมูลงบทดลองปัจจุบัน'!$A$5:$CL$846,31,0),2)</f>
        <v>7490</v>
      </c>
      <c r="AG154" s="104">
        <f>ROUND(VLOOKUP($B154,'[4]3.ข้อมูลงบทดลองปัจจุบัน'!$A$5:$CL$846,32,0),2)</f>
        <v>15585</v>
      </c>
      <c r="AH154" s="104">
        <f>ROUND(VLOOKUP($B154,'[4]3.ข้อมูลงบทดลองปัจจุบัน'!$A$5:$CL$846,33,0),2)</f>
        <v>54389.99</v>
      </c>
      <c r="AI154" s="104">
        <f>ROUND(VLOOKUP($B154,'[4]3.ข้อมูลงบทดลองปัจจุบัน'!$A$5:$CL$846,34,0),2)</f>
        <v>75910</v>
      </c>
      <c r="AJ154" s="104">
        <f>ROUND(VLOOKUP($B154,'[4]3.ข้อมูลงบทดลองปัจจุบัน'!$A$5:$CL$846,35,0),2)</f>
        <v>53150</v>
      </c>
      <c r="AK154" s="104">
        <f>ROUND(VLOOKUP($B154,'[4]3.ข้อมูลงบทดลองปัจจุบัน'!$A$5:$CL$846,36,0),2)</f>
        <v>5690</v>
      </c>
      <c r="AL154" s="104">
        <f>ROUND(VLOOKUP($B154,'[4]3.ข้อมูลงบทดลองปัจจุบัน'!$A$5:$CL$846,37,0),2)</f>
        <v>0</v>
      </c>
      <c r="AM154" s="104">
        <f>ROUND(VLOOKUP($B154,'[4]3.ข้อมูลงบทดลองปัจจุบัน'!$A$5:$CL$846,38,0),2)</f>
        <v>14926.5</v>
      </c>
      <c r="AN154" s="104">
        <f>ROUND(VLOOKUP($B154,'[4]3.ข้อมูลงบทดลองปัจจุบัน'!$A$5:$CL$846,39,0),2)</f>
        <v>57454.34</v>
      </c>
      <c r="AO154" s="104">
        <f>ROUND(VLOOKUP($B154,'[4]3.ข้อมูลงบทดลองปัจจุบัน'!$A$5:$CL$846,40,0),2)</f>
        <v>181859.5</v>
      </c>
      <c r="AP154" s="104">
        <f>ROUND(VLOOKUP($B154,'[4]3.ข้อมูลงบทดลองปัจจุบัน'!$A$5:$CL$846,41,0),2)</f>
        <v>0</v>
      </c>
      <c r="AQ154" s="104">
        <f>ROUND(VLOOKUP($B154,'[4]3.ข้อมูลงบทดลองปัจจุบัน'!$A$5:$CL$846,42,0),2)</f>
        <v>101654.36</v>
      </c>
      <c r="AR154" s="104">
        <f>ROUND(VLOOKUP($B154,'[4]3.ข้อมูลงบทดลองปัจจุบัน'!$A$5:$CL$846,43,0),2)</f>
        <v>0</v>
      </c>
      <c r="AS154" s="104">
        <f>ROUND(VLOOKUP($B154,'[4]3.ข้อมูลงบทดลองปัจจุบัน'!$A$5:$CL$846,44,0),2)</f>
        <v>0</v>
      </c>
      <c r="AT154" s="104">
        <f>ROUND(VLOOKUP($B154,'[4]3.ข้อมูลงบทดลองปัจจุบัน'!$A$5:$CL$846,45,0),2)</f>
        <v>22185</v>
      </c>
      <c r="AU154" s="104">
        <f>ROUND(VLOOKUP($B154,'[4]3.ข้อมูลงบทดลองปัจจุบัน'!$A$5:$CL$846,46,0),2)</f>
        <v>273096.3</v>
      </c>
      <c r="AV154" s="104">
        <f>ROUND(VLOOKUP($B154,'[4]3.ข้อมูลงบทดลองปัจจุบัน'!$A$5:$CL$846,47,0),2)</f>
        <v>0</v>
      </c>
      <c r="AW154" s="104">
        <f>ROUND(VLOOKUP($B154,'[4]3.ข้อมูลงบทดลองปัจจุบัน'!$A$5:$CL$846,48,0),2)</f>
        <v>37809.08</v>
      </c>
      <c r="AX154" s="104">
        <f>ROUND(VLOOKUP($B154,'[4]3.ข้อมูลงบทดลองปัจจุบัน'!$A$5:$CL$846,49,0),2)</f>
        <v>36907.5</v>
      </c>
      <c r="AY154" s="104">
        <f>ROUND(VLOOKUP($B154,'[4]3.ข้อมูลงบทดลองปัจจุบัน'!$A$5:$CL$846,50,0),2)</f>
        <v>100041.41</v>
      </c>
      <c r="AZ154" s="104">
        <f>ROUND(VLOOKUP($B154,'[4]3.ข้อมูลงบทดลองปัจจุบัน'!$A$5:$CL$846,51,0),2)</f>
        <v>0</v>
      </c>
      <c r="BA154" s="104">
        <f>ROUND(VLOOKUP($B154,'[4]3.ข้อมูลงบทดลองปัจจุบัน'!$A$5:$CL$846,52,0),2)</f>
        <v>26552.2</v>
      </c>
      <c r="BB154" s="104">
        <f>ROUND(VLOOKUP($B154,'[4]3.ข้อมูลงบทดลองปัจจุบัน'!$A$5:$CL$846,53,0),2)</f>
        <v>0</v>
      </c>
      <c r="BC154" s="104">
        <f>ROUND(VLOOKUP($B154,'[4]3.ข้อมูลงบทดลองปัจจุบัน'!$A$5:$CL$846,54,0),2)</f>
        <v>1280</v>
      </c>
      <c r="BD154" s="104">
        <f>ROUND(VLOOKUP($B154,'[4]3.ข้อมูลงบทดลองปัจจุบัน'!$A$5:$CL$846,55,0),2)</f>
        <v>56617</v>
      </c>
      <c r="BE154" s="104">
        <f>ROUND(VLOOKUP($B154,'[4]3.ข้อมูลงบทดลองปัจจุบัน'!$A$5:$CL$846,56,0),2)</f>
        <v>139467.75</v>
      </c>
      <c r="BF154" s="104">
        <f>ROUND(VLOOKUP($B154,'[4]3.ข้อมูลงบทดลองปัจจุบัน'!$A$5:$CL$846,57,0),2)</f>
        <v>0</v>
      </c>
      <c r="BG154" s="104">
        <f>ROUND(VLOOKUP($B154,'[4]3.ข้อมูลงบทดลองปัจจุบัน'!$A$5:$CL$846,58,0),2)</f>
        <v>0</v>
      </c>
      <c r="BH154" s="104">
        <f>ROUND(VLOOKUP($B154,'[4]3.ข้อมูลงบทดลองปัจจุบัน'!$A$5:$CL$846,59,0),2)</f>
        <v>71590.240000000005</v>
      </c>
      <c r="BI154" s="104">
        <f>ROUND(VLOOKUP($B154,'[4]3.ข้อมูลงบทดลองปัจจุบัน'!$A$5:$CL$846,60,0),2)</f>
        <v>0</v>
      </c>
      <c r="BJ154" s="104">
        <f>ROUND(VLOOKUP($B154,'[4]3.ข้อมูลงบทดลองปัจจุบัน'!$A$5:$CL$846,61,0),2)</f>
        <v>15031</v>
      </c>
      <c r="BK154" s="104">
        <f>ROUND(VLOOKUP($B154,'[4]3.ข้อมูลงบทดลองปัจจุบัน'!$A$5:$CL$846,62,0),2)</f>
        <v>0</v>
      </c>
      <c r="BL154" s="104">
        <f>ROUND(VLOOKUP($B154,'[4]3.ข้อมูลงบทดลองปัจจุบัน'!$A$5:$CL$846,63,0),2)</f>
        <v>1700</v>
      </c>
      <c r="BM154" s="104">
        <f>ROUND(VLOOKUP($B154,'[4]3.ข้อมูลงบทดลองปัจจุบัน'!$A$5:$CL$846,64,0),2)</f>
        <v>169699</v>
      </c>
      <c r="BN154" s="104">
        <f>ROUND(VLOOKUP($B154,'[4]3.ข้อมูลงบทดลองปัจจุบัน'!$A$5:$CL$846,65,0),2)</f>
        <v>337899.08</v>
      </c>
      <c r="BO154" s="104">
        <f>ROUND(VLOOKUP($B154,'[4]3.ข้อมูลงบทดลองปัจจุบัน'!$A$5:$CL$846,66,0),2)</f>
        <v>0</v>
      </c>
      <c r="BP154" s="104">
        <f>ROUND(VLOOKUP($B154,'[4]3.ข้อมูลงบทดลองปัจจุบัน'!$A$5:$CL$846,67,0),2)</f>
        <v>82692.52</v>
      </c>
      <c r="BQ154" s="104">
        <f>ROUND(VLOOKUP($B154,'[4]3.ข้อมูลงบทดลองปัจจุบัน'!$A$5:$CL$846,68,0),2)</f>
        <v>2750</v>
      </c>
      <c r="BR154" s="104">
        <f>ROUND(VLOOKUP($B154,'[4]3.ข้อมูลงบทดลองปัจจุบัน'!$A$5:$CL$846,69,0),2)</f>
        <v>9500</v>
      </c>
      <c r="BS154" s="104">
        <f>ROUND(VLOOKUP($B154,'[4]3.ข้อมูลงบทดลองปัจจุบัน'!$A$5:$CL$846,70,0),2)</f>
        <v>154921.25</v>
      </c>
      <c r="BT154" s="104">
        <f>ROUND(VLOOKUP($B154,'[4]3.ข้อมูลงบทดลองปัจจุบัน'!$A$5:$CL$846,71,0),2)</f>
        <v>35609.599999999999</v>
      </c>
      <c r="BU154" s="104">
        <f>ROUND(VLOOKUP($B154,'[4]3.ข้อมูลงบทดลองปัจจุบัน'!$A$5:$CL$846,72,0),2)</f>
        <v>51221.5</v>
      </c>
      <c r="BV154" s="104">
        <f>ROUND(VLOOKUP($B154,'[4]3.ข้อมูลงบทดลองปัจจุบัน'!$A$5:$CL$846,73,0),2)</f>
        <v>286153.28999999998</v>
      </c>
      <c r="BW154" s="104">
        <f>ROUND(VLOOKUP($B154,'[4]3.ข้อมูลงบทดลองปัจจุบัน'!$A$5:$CL$846,74,0),2)</f>
        <v>11550</v>
      </c>
      <c r="BX154" s="104">
        <f>ROUND(VLOOKUP($B154,'[4]3.ข้อมูลงบทดลองปัจจุบัน'!$A$5:$CL$846,75,0),2)</f>
        <v>0</v>
      </c>
      <c r="BY154" s="104">
        <f>ROUND(VLOOKUP($B154,'[4]3.ข้อมูลงบทดลองปัจจุบัน'!$A$5:$CL$846,76,0),2)</f>
        <v>68382.63</v>
      </c>
      <c r="BZ154" s="104">
        <f>ROUND(VLOOKUP($B154,'[4]3.ข้อมูลงบทดลองปัจจุบัน'!$A$5:$CL$846,77,0),2)</f>
        <v>46000</v>
      </c>
      <c r="CA154" s="104">
        <f>ROUND(VLOOKUP($B154,'[4]3.ข้อมูลงบทดลองปัจจุบัน'!$A$5:$CL$846,78,0),2)</f>
        <v>109910</v>
      </c>
      <c r="CB154" s="104">
        <f>ROUND(VLOOKUP($B154,'[4]3.ข้อมูลงบทดลองปัจจุบัน'!$A$5:$CL$846,79,0),2)</f>
        <v>56671.48</v>
      </c>
      <c r="CC154" s="104">
        <f>ROUND(VLOOKUP($B154,'[4]3.ข้อมูลงบทดลองปัจจุบัน'!$A$5:$CL$846,80,0),2)</f>
        <v>232348</v>
      </c>
      <c r="CD154" s="104">
        <f>ROUND(VLOOKUP($B154,'[4]3.ข้อมูลงบทดลองปัจจุบัน'!$A$5:$CL$846,81,0),2)</f>
        <v>0</v>
      </c>
      <c r="CE154" s="104">
        <f>ROUND(VLOOKUP($B154,'[4]3.ข้อมูลงบทดลองปัจจุบัน'!$A$5:$CL$846,82,0),2)</f>
        <v>0</v>
      </c>
      <c r="CF154" s="104">
        <f>ROUND(VLOOKUP($B154,'[4]3.ข้อมูลงบทดลองปัจจุบัน'!$A$5:$CL$846,83,0),2)</f>
        <v>0</v>
      </c>
      <c r="CG154" s="104">
        <f>ROUND(VLOOKUP($B154,'[4]3.ข้อมูลงบทดลองปัจจุบัน'!$A$5:$CL$846,84,0),2)</f>
        <v>1200</v>
      </c>
      <c r="CH154" s="104">
        <f>ROUND(VLOOKUP($B154,'[4]3.ข้อมูลงบทดลองปัจจุบัน'!$A$5:$CL$846,85,0),2)</f>
        <v>6300</v>
      </c>
      <c r="CI154" s="104">
        <f>ROUND(VLOOKUP($B154,'[4]3.ข้อมูลงบทดลองปัจจุบัน'!$A$5:$CL$846,86,0),2)</f>
        <v>0</v>
      </c>
      <c r="CJ154" s="104">
        <f>ROUND(VLOOKUP($B154,'[4]3.ข้อมูลงบทดลองปัจจุบัน'!$A$5:$CL$846,87,0),2)</f>
        <v>3531</v>
      </c>
      <c r="CK154" s="104">
        <f>ROUND(VLOOKUP($B154,'[4]3.ข้อมูลงบทดลองปัจจุบัน'!$A$5:$CL$846,88,0),2)</f>
        <v>0</v>
      </c>
      <c r="CL154" s="104">
        <f>ROUND(VLOOKUP($B154,'[4]3.ข้อมูลงบทดลองปัจจุบัน'!$A$5:$CL$846,89,0),2)</f>
        <v>0</v>
      </c>
      <c r="CM154" s="104">
        <f>ROUND(VLOOKUP($B154,'[4]3.ข้อมูลงบทดลองปัจจุบัน'!$A$5:$CL$846,90,0),2)</f>
        <v>0</v>
      </c>
      <c r="CO154" s="97"/>
    </row>
    <row r="155" spans="1:93" x14ac:dyDescent="0.7">
      <c r="A155" s="18" t="s">
        <v>664</v>
      </c>
      <c r="B155" s="18" t="s">
        <v>699</v>
      </c>
      <c r="C155" s="19" t="s">
        <v>700</v>
      </c>
      <c r="D155" s="104">
        <f>ROUND(VLOOKUP($B155,'[4]3.ข้อมูลงบทดลองปัจจุบัน'!$A$5:$CL$846,3,0),2)</f>
        <v>490062</v>
      </c>
      <c r="E155" s="104">
        <f>ROUND(VLOOKUP($B155,'[4]3.ข้อมูลงบทดลองปัจจุบัน'!$A$5:$CL$846,4,0),2)</f>
        <v>0</v>
      </c>
      <c r="F155" s="104">
        <f>ROUND(VLOOKUP($B155,'[4]3.ข้อมูลงบทดลองปัจจุบัน'!$A$5:$CL$846,5,0),2)</f>
        <v>0</v>
      </c>
      <c r="G155" s="104">
        <f>ROUND(VLOOKUP($B155,'[4]3.ข้อมูลงบทดลองปัจจุบัน'!$A$5:$CL$846,6,0),2)</f>
        <v>0</v>
      </c>
      <c r="H155" s="104">
        <f>ROUND(VLOOKUP($B155,'[4]3.ข้อมูลงบทดลองปัจจุบัน'!$A$5:$CL$846,7,0),2)</f>
        <v>0</v>
      </c>
      <c r="I155" s="104">
        <f>ROUND(VLOOKUP($B155,'[4]3.ข้อมูลงบทดลองปัจจุบัน'!$A$5:$CL$846,8,0),2)</f>
        <v>0</v>
      </c>
      <c r="J155" s="104">
        <f>ROUND(VLOOKUP($B155,'[4]3.ข้อมูลงบทดลองปัจจุบัน'!$A$5:$CL$846,9,0),2)</f>
        <v>0</v>
      </c>
      <c r="K155" s="104">
        <f>ROUND(VLOOKUP($B155,'[4]3.ข้อมูลงบทดลองปัจจุบัน'!$A$5:$CL$846,10,0),2)</f>
        <v>52855</v>
      </c>
      <c r="L155" s="104">
        <f>ROUND(VLOOKUP($B155,'[4]3.ข้อมูลงบทดลองปัจจุบัน'!$A$5:$CL$846,11,0),2)</f>
        <v>0</v>
      </c>
      <c r="M155" s="104">
        <f>ROUND(VLOOKUP($B155,'[4]3.ข้อมูลงบทดลองปัจจุบัน'!$A$5:$CL$846,12,0),2)</f>
        <v>0</v>
      </c>
      <c r="N155" s="104">
        <f>ROUND(VLOOKUP($B155,'[4]3.ข้อมูลงบทดลองปัจจุบัน'!$A$5:$CL$846,13,0),2)</f>
        <v>0</v>
      </c>
      <c r="O155" s="104">
        <f>ROUND(VLOOKUP($B155,'[4]3.ข้อมูลงบทดลองปัจจุบัน'!$A$5:$CL$846,14,0),2)</f>
        <v>0</v>
      </c>
      <c r="P155" s="104">
        <f>ROUND(VLOOKUP($B155,'[4]3.ข้อมูลงบทดลองปัจจุบัน'!$A$5:$CL$846,15,0),2)</f>
        <v>43000</v>
      </c>
      <c r="Q155" s="104">
        <f>ROUND(VLOOKUP($B155,'[4]3.ข้อมูลงบทดลองปัจจุบัน'!$A$5:$CL$846,16,0),2)</f>
        <v>0</v>
      </c>
      <c r="R155" s="104">
        <f>ROUND(VLOOKUP($B155,'[4]3.ข้อมูลงบทดลองปัจจุบัน'!$A$5:$CL$846,17,0),2)</f>
        <v>0</v>
      </c>
      <c r="S155" s="104">
        <f>ROUND(VLOOKUP($B155,'[4]3.ข้อมูลงบทดลองปัจจุบัน'!$A$5:$CL$846,18,0),2)</f>
        <v>3745</v>
      </c>
      <c r="T155" s="104">
        <f>ROUND(VLOOKUP($B155,'[4]3.ข้อมูลงบทดลองปัจจุบัน'!$A$5:$CL$846,19,0),2)</f>
        <v>0</v>
      </c>
      <c r="U155" s="104">
        <f>ROUND(VLOOKUP($B155,'[4]3.ข้อมูลงบทดลองปัจจุบัน'!$A$5:$CL$846,20,0),2)</f>
        <v>0</v>
      </c>
      <c r="V155" s="104">
        <f>ROUND(VLOOKUP($B155,'[4]3.ข้อมูลงบทดลองปัจจุบัน'!$A$5:$CL$846,21,0),2)</f>
        <v>0</v>
      </c>
      <c r="W155" s="104">
        <f>ROUND(VLOOKUP($B155,'[4]3.ข้อมูลงบทดลองปัจจุบัน'!$A$5:$CL$846,22,0),2)</f>
        <v>0</v>
      </c>
      <c r="X155" s="104">
        <f>ROUND(VLOOKUP($B155,'[4]3.ข้อมูลงบทดลองปัจจุบัน'!$A$5:$CL$846,23,0),2)</f>
        <v>38520</v>
      </c>
      <c r="Y155" s="104">
        <f>ROUND(VLOOKUP($B155,'[4]3.ข้อมูลงบทดลองปัจจุบัน'!$A$5:$CL$846,24,0),2)</f>
        <v>0</v>
      </c>
      <c r="Z155" s="104">
        <f>ROUND(VLOOKUP($B155,'[4]3.ข้อมูลงบทดลองปัจจุบัน'!$A$5:$CL$846,25,0),2)</f>
        <v>0</v>
      </c>
      <c r="AA155" s="104">
        <f>ROUND(VLOOKUP($B155,'[4]3.ข้อมูลงบทดลองปัจจุบัน'!$A$5:$CL$846,26,0),2)</f>
        <v>0</v>
      </c>
      <c r="AB155" s="104">
        <f>ROUND(VLOOKUP($B155,'[4]3.ข้อมูลงบทดลองปัจจุบัน'!$A$5:$CL$846,27,0),2)</f>
        <v>0</v>
      </c>
      <c r="AC155" s="104">
        <f>ROUND(VLOOKUP($B155,'[4]3.ข้อมูลงบทดลองปัจจุบัน'!$A$5:$CL$846,28,0),2)</f>
        <v>0</v>
      </c>
      <c r="AD155" s="104">
        <f>ROUND(VLOOKUP($B155,'[4]3.ข้อมูลงบทดลองปัจจุบัน'!$A$5:$CL$846,29,0),2)</f>
        <v>0</v>
      </c>
      <c r="AE155" s="104">
        <f>ROUND(VLOOKUP($B155,'[4]3.ข้อมูลงบทดลองปัจจุบัน'!$A$5:$CL$846,30,0),2)</f>
        <v>0</v>
      </c>
      <c r="AF155" s="104">
        <f>ROUND(VLOOKUP($B155,'[4]3.ข้อมูลงบทดลองปัจจุบัน'!$A$5:$CL$846,31,0),2)</f>
        <v>35000</v>
      </c>
      <c r="AG155" s="104">
        <f>ROUND(VLOOKUP($B155,'[4]3.ข้อมูลงบทดลองปัจจุบัน'!$A$5:$CL$846,32,0),2)</f>
        <v>0</v>
      </c>
      <c r="AH155" s="104">
        <f>ROUND(VLOOKUP($B155,'[4]3.ข้อมูลงบทดลองปัจจุบัน'!$A$5:$CL$846,33,0),2)</f>
        <v>0</v>
      </c>
      <c r="AI155" s="104">
        <f>ROUND(VLOOKUP($B155,'[4]3.ข้อมูลงบทดลองปัจจุบัน'!$A$5:$CL$846,34,0),2)</f>
        <v>0</v>
      </c>
      <c r="AJ155" s="104">
        <f>ROUND(VLOOKUP($B155,'[4]3.ข้อมูลงบทดลองปัจจุบัน'!$A$5:$CL$846,35,0),2)</f>
        <v>0</v>
      </c>
      <c r="AK155" s="104">
        <f>ROUND(VLOOKUP($B155,'[4]3.ข้อมูลงบทดลองปัจจุบัน'!$A$5:$CL$846,36,0),2)</f>
        <v>0</v>
      </c>
      <c r="AL155" s="104">
        <f>ROUND(VLOOKUP($B155,'[4]3.ข้อมูลงบทดลองปัจจุบัน'!$A$5:$CL$846,37,0),2)</f>
        <v>0</v>
      </c>
      <c r="AM155" s="104">
        <f>ROUND(VLOOKUP($B155,'[4]3.ข้อมูลงบทดลองปัจจุบัน'!$A$5:$CL$846,38,0),2)</f>
        <v>0</v>
      </c>
      <c r="AN155" s="104">
        <f>ROUND(VLOOKUP($B155,'[4]3.ข้อมูลงบทดลองปัจจุบัน'!$A$5:$CL$846,39,0),2)</f>
        <v>0</v>
      </c>
      <c r="AO155" s="104">
        <f>ROUND(VLOOKUP($B155,'[4]3.ข้อมูลงบทดลองปัจจุบัน'!$A$5:$CL$846,40,0),2)</f>
        <v>0</v>
      </c>
      <c r="AP155" s="104">
        <f>ROUND(VLOOKUP($B155,'[4]3.ข้อมูลงบทดลองปัจจุบัน'!$A$5:$CL$846,41,0),2)</f>
        <v>109049.05</v>
      </c>
      <c r="AQ155" s="104">
        <f>ROUND(VLOOKUP($B155,'[4]3.ข้อมูลงบทดลองปัจจุบัน'!$A$5:$CL$846,42,0),2)</f>
        <v>0</v>
      </c>
      <c r="AR155" s="104">
        <f>ROUND(VLOOKUP($B155,'[4]3.ข้อมูลงบทดลองปัจจุบัน'!$A$5:$CL$846,43,0),2)</f>
        <v>0</v>
      </c>
      <c r="AS155" s="104">
        <f>ROUND(VLOOKUP($B155,'[4]3.ข้อมูลงบทดลองปัจจุบัน'!$A$5:$CL$846,44,0),2)</f>
        <v>0</v>
      </c>
      <c r="AT155" s="104">
        <f>ROUND(VLOOKUP($B155,'[4]3.ข้อมูลงบทดลองปัจจุบัน'!$A$5:$CL$846,45,0),2)</f>
        <v>0</v>
      </c>
      <c r="AU155" s="104">
        <f>ROUND(VLOOKUP($B155,'[4]3.ข้อมูลงบทดลองปัจจุบัน'!$A$5:$CL$846,46,0),2)</f>
        <v>0</v>
      </c>
      <c r="AV155" s="104">
        <f>ROUND(VLOOKUP($B155,'[4]3.ข้อมูลงบทดลองปัจจุบัน'!$A$5:$CL$846,47,0),2)</f>
        <v>0</v>
      </c>
      <c r="AW155" s="104">
        <f>ROUND(VLOOKUP($B155,'[4]3.ข้อมูลงบทดลองปัจจุบัน'!$A$5:$CL$846,48,0),2)</f>
        <v>0</v>
      </c>
      <c r="AX155" s="104">
        <f>ROUND(VLOOKUP($B155,'[4]3.ข้อมูลงบทดลองปัจจุบัน'!$A$5:$CL$846,49,0),2)</f>
        <v>0</v>
      </c>
      <c r="AY155" s="104">
        <f>ROUND(VLOOKUP($B155,'[4]3.ข้อมูลงบทดลองปัจจุบัน'!$A$5:$CL$846,50,0),2)</f>
        <v>0</v>
      </c>
      <c r="AZ155" s="104">
        <f>ROUND(VLOOKUP($B155,'[4]3.ข้อมูลงบทดลองปัจจุบัน'!$A$5:$CL$846,51,0),2)</f>
        <v>0</v>
      </c>
      <c r="BA155" s="104">
        <f>ROUND(VLOOKUP($B155,'[4]3.ข้อมูลงบทดลองปัจจุบัน'!$A$5:$CL$846,52,0),2)</f>
        <v>0</v>
      </c>
      <c r="BB155" s="104">
        <f>ROUND(VLOOKUP($B155,'[4]3.ข้อมูลงบทดลองปัจจุบัน'!$A$5:$CL$846,53,0),2)</f>
        <v>60990.12</v>
      </c>
      <c r="BC155" s="104">
        <f>ROUND(VLOOKUP($B155,'[4]3.ข้อมูลงบทดลองปัจจุบัน'!$A$5:$CL$846,54,0),2)</f>
        <v>35310</v>
      </c>
      <c r="BD155" s="104">
        <f>ROUND(VLOOKUP($B155,'[4]3.ข้อมูลงบทดลองปัจจุบัน'!$A$5:$CL$846,55,0),2)</f>
        <v>0</v>
      </c>
      <c r="BE155" s="104">
        <f>ROUND(VLOOKUP($B155,'[4]3.ข้อมูลงบทดลองปัจจุบัน'!$A$5:$CL$846,56,0),2)</f>
        <v>0</v>
      </c>
      <c r="BF155" s="104">
        <f>ROUND(VLOOKUP($B155,'[4]3.ข้อมูลงบทดลองปัจจุบัน'!$A$5:$CL$846,57,0),2)</f>
        <v>0</v>
      </c>
      <c r="BG155" s="104">
        <f>ROUND(VLOOKUP($B155,'[4]3.ข้อมูลงบทดลองปัจจุบัน'!$A$5:$CL$846,58,0),2)</f>
        <v>0</v>
      </c>
      <c r="BH155" s="104">
        <f>ROUND(VLOOKUP($B155,'[4]3.ข้อมูลงบทดลองปัจจุบัน'!$A$5:$CL$846,59,0),2)</f>
        <v>23540</v>
      </c>
      <c r="BI155" s="104">
        <f>ROUND(VLOOKUP($B155,'[4]3.ข้อมูลงบทดลองปัจจุบัน'!$A$5:$CL$846,60,0),2)</f>
        <v>0</v>
      </c>
      <c r="BJ155" s="104">
        <f>ROUND(VLOOKUP($B155,'[4]3.ข้อมูลงบทดลองปัจจุบัน'!$A$5:$CL$846,61,0),2)</f>
        <v>0</v>
      </c>
      <c r="BK155" s="104">
        <f>ROUND(VLOOKUP($B155,'[4]3.ข้อมูลงบทดลองปัจจุบัน'!$A$5:$CL$846,62,0),2)</f>
        <v>0</v>
      </c>
      <c r="BL155" s="104">
        <f>ROUND(VLOOKUP($B155,'[4]3.ข้อมูลงบทดลองปัจจุบัน'!$A$5:$CL$846,63,0),2)</f>
        <v>0</v>
      </c>
      <c r="BM155" s="104">
        <f>ROUND(VLOOKUP($B155,'[4]3.ข้อมูลงบทดลองปัจจุบัน'!$A$5:$CL$846,64,0),2)</f>
        <v>118734.39999999999</v>
      </c>
      <c r="BN155" s="104">
        <f>ROUND(VLOOKUP($B155,'[4]3.ข้อมูลงบทดลองปัจจุบัน'!$A$5:$CL$846,65,0),2)</f>
        <v>0</v>
      </c>
      <c r="BO155" s="104">
        <f>ROUND(VLOOKUP($B155,'[4]3.ข้อมูลงบทดลองปัจจุบัน'!$A$5:$CL$846,66,0),2)</f>
        <v>0</v>
      </c>
      <c r="BP155" s="104">
        <f>ROUND(VLOOKUP($B155,'[4]3.ข้อมูลงบทดลองปัจจุบัน'!$A$5:$CL$846,67,0),2)</f>
        <v>0</v>
      </c>
      <c r="BQ155" s="104">
        <f>ROUND(VLOOKUP($B155,'[4]3.ข้อมูลงบทดลองปัจจุบัน'!$A$5:$CL$846,68,0),2)</f>
        <v>0</v>
      </c>
      <c r="BR155" s="104">
        <f>ROUND(VLOOKUP($B155,'[4]3.ข้อมูลงบทดลองปัจจุบัน'!$A$5:$CL$846,69,0),2)</f>
        <v>0</v>
      </c>
      <c r="BS155" s="104">
        <f>ROUND(VLOOKUP($B155,'[4]3.ข้อมูลงบทดลองปัจจุบัน'!$A$5:$CL$846,70,0),2)</f>
        <v>404578</v>
      </c>
      <c r="BT155" s="104">
        <f>ROUND(VLOOKUP($B155,'[4]3.ข้อมูลงบทดลองปัจจุบัน'!$A$5:$CL$846,71,0),2)</f>
        <v>0</v>
      </c>
      <c r="BU155" s="104">
        <f>ROUND(VLOOKUP($B155,'[4]3.ข้อมูลงบทดลองปัจจุบัน'!$A$5:$CL$846,72,0),2)</f>
        <v>0</v>
      </c>
      <c r="BV155" s="104">
        <f>ROUND(VLOOKUP($B155,'[4]3.ข้อมูลงบทดลองปัจจุบัน'!$A$5:$CL$846,73,0),2)</f>
        <v>154401</v>
      </c>
      <c r="BW155" s="104">
        <f>ROUND(VLOOKUP($B155,'[4]3.ข้อมูลงบทดลองปัจจุบัน'!$A$5:$CL$846,74,0),2)</f>
        <v>0</v>
      </c>
      <c r="BX155" s="104">
        <f>ROUND(VLOOKUP($B155,'[4]3.ข้อมูลงบทดลองปัจจุบัน'!$A$5:$CL$846,75,0),2)</f>
        <v>0</v>
      </c>
      <c r="BY155" s="104">
        <f>ROUND(VLOOKUP($B155,'[4]3.ข้อมูลงบทดลองปัจจุบัน'!$A$5:$CL$846,76,0),2)</f>
        <v>0</v>
      </c>
      <c r="BZ155" s="104">
        <f>ROUND(VLOOKUP($B155,'[4]3.ข้อมูลงบทดลองปัจจุบัน'!$A$5:$CL$846,77,0),2)</f>
        <v>0</v>
      </c>
      <c r="CA155" s="104">
        <f>ROUND(VLOOKUP($B155,'[4]3.ข้อมูลงบทดลองปัจจุบัน'!$A$5:$CL$846,78,0),2)</f>
        <v>0</v>
      </c>
      <c r="CB155" s="104">
        <f>ROUND(VLOOKUP($B155,'[4]3.ข้อมูลงบทดลองปัจจุบัน'!$A$5:$CL$846,79,0),2)</f>
        <v>0</v>
      </c>
      <c r="CC155" s="104">
        <f>ROUND(VLOOKUP($B155,'[4]3.ข้อมูลงบทดลองปัจจุบัน'!$A$5:$CL$846,80,0),2)</f>
        <v>0</v>
      </c>
      <c r="CD155" s="104">
        <f>ROUND(VLOOKUP($B155,'[4]3.ข้อมูลงบทดลองปัจจุบัน'!$A$5:$CL$846,81,0),2)</f>
        <v>78431</v>
      </c>
      <c r="CE155" s="104">
        <f>ROUND(VLOOKUP($B155,'[4]3.ข้อมูลงบทดลองปัจจุบัน'!$A$5:$CL$846,82,0),2)</f>
        <v>0</v>
      </c>
      <c r="CF155" s="104">
        <f>ROUND(VLOOKUP($B155,'[4]3.ข้อมูลงบทดลองปัจจุบัน'!$A$5:$CL$846,83,0),2)</f>
        <v>37567.699999999997</v>
      </c>
      <c r="CG155" s="104">
        <f>ROUND(VLOOKUP($B155,'[4]3.ข้อมูลงบทดลองปัจจุบัน'!$A$5:$CL$846,84,0),2)</f>
        <v>0</v>
      </c>
      <c r="CH155" s="104">
        <f>ROUND(VLOOKUP($B155,'[4]3.ข้อมูลงบทดลองปัจจุบัน'!$A$5:$CL$846,85,0),2)</f>
        <v>0</v>
      </c>
      <c r="CI155" s="104">
        <f>ROUND(VLOOKUP($B155,'[4]3.ข้อมูลงบทดลองปัจจุบัน'!$A$5:$CL$846,86,0),2)</f>
        <v>0</v>
      </c>
      <c r="CJ155" s="104">
        <f>ROUND(VLOOKUP($B155,'[4]3.ข้อมูลงบทดลองปัจจุบัน'!$A$5:$CL$846,87,0),2)</f>
        <v>0</v>
      </c>
      <c r="CK155" s="104">
        <f>ROUND(VLOOKUP($B155,'[4]3.ข้อมูลงบทดลองปัจจุบัน'!$A$5:$CL$846,88,0),2)</f>
        <v>32100</v>
      </c>
      <c r="CL155" s="104">
        <f>ROUND(VLOOKUP($B155,'[4]3.ข้อมูลงบทดลองปัจจุบัน'!$A$5:$CL$846,89,0),2)</f>
        <v>0</v>
      </c>
      <c r="CM155" s="104">
        <f>ROUND(VLOOKUP($B155,'[4]3.ข้อมูลงบทดลองปัจจุบัน'!$A$5:$CL$846,90,0),2)</f>
        <v>0</v>
      </c>
      <c r="CO155" s="97"/>
    </row>
    <row r="156" spans="1:93" x14ac:dyDescent="0.7">
      <c r="A156" s="18" t="s">
        <v>664</v>
      </c>
      <c r="B156" s="18" t="s">
        <v>701</v>
      </c>
      <c r="C156" s="19" t="s">
        <v>702</v>
      </c>
      <c r="D156" s="104">
        <f>ROUND(VLOOKUP($B156,'[4]3.ข้อมูลงบทดลองปัจจุบัน'!$A$5:$CL$846,3,0),2)</f>
        <v>0</v>
      </c>
      <c r="E156" s="104">
        <f>ROUND(VLOOKUP($B156,'[4]3.ข้อมูลงบทดลองปัจจุบัน'!$A$5:$CL$846,4,0),2)</f>
        <v>0</v>
      </c>
      <c r="F156" s="104">
        <f>ROUND(VLOOKUP($B156,'[4]3.ข้อมูลงบทดลองปัจจุบัน'!$A$5:$CL$846,5,0),2)</f>
        <v>0</v>
      </c>
      <c r="G156" s="104">
        <f>ROUND(VLOOKUP($B156,'[4]3.ข้อมูลงบทดลองปัจจุบัน'!$A$5:$CL$846,6,0),2)</f>
        <v>0</v>
      </c>
      <c r="H156" s="104">
        <f>ROUND(VLOOKUP($B156,'[4]3.ข้อมูลงบทดลองปัจจุบัน'!$A$5:$CL$846,7,0),2)</f>
        <v>0</v>
      </c>
      <c r="I156" s="104">
        <f>ROUND(VLOOKUP($B156,'[4]3.ข้อมูลงบทดลองปัจจุบัน'!$A$5:$CL$846,8,0),2)</f>
        <v>0</v>
      </c>
      <c r="J156" s="104">
        <f>ROUND(VLOOKUP($B156,'[4]3.ข้อมูลงบทดลองปัจจุบัน'!$A$5:$CL$846,9,0),2)</f>
        <v>0</v>
      </c>
      <c r="K156" s="104">
        <f>ROUND(VLOOKUP($B156,'[4]3.ข้อมูลงบทดลองปัจจุบัน'!$A$5:$CL$846,10,0),2)</f>
        <v>0</v>
      </c>
      <c r="L156" s="104">
        <f>ROUND(VLOOKUP($B156,'[4]3.ข้อมูลงบทดลองปัจจุบัน'!$A$5:$CL$846,11,0),2)</f>
        <v>11000</v>
      </c>
      <c r="M156" s="104">
        <f>ROUND(VLOOKUP($B156,'[4]3.ข้อมูลงบทดลองปัจจุบัน'!$A$5:$CL$846,12,0),2)</f>
        <v>0</v>
      </c>
      <c r="N156" s="104">
        <f>ROUND(VLOOKUP($B156,'[4]3.ข้อมูลงบทดลองปัจจุบัน'!$A$5:$CL$846,13,0),2)</f>
        <v>62000</v>
      </c>
      <c r="O156" s="104">
        <f>ROUND(VLOOKUP($B156,'[4]3.ข้อมูลงบทดลองปัจจุบัน'!$A$5:$CL$846,14,0),2)</f>
        <v>0</v>
      </c>
      <c r="P156" s="104">
        <f>ROUND(VLOOKUP($B156,'[4]3.ข้อมูลงบทดลองปัจจุบัน'!$A$5:$CL$846,15,0),2)</f>
        <v>0</v>
      </c>
      <c r="Q156" s="104">
        <f>ROUND(VLOOKUP($B156,'[4]3.ข้อมูลงบทดลองปัจจุบัน'!$A$5:$CL$846,16,0),2)</f>
        <v>0</v>
      </c>
      <c r="R156" s="104">
        <f>ROUND(VLOOKUP($B156,'[4]3.ข้อมูลงบทดลองปัจจุบัน'!$A$5:$CL$846,17,0),2)</f>
        <v>0</v>
      </c>
      <c r="S156" s="104">
        <f>ROUND(VLOOKUP($B156,'[4]3.ข้อมูลงบทดลองปัจจุบัน'!$A$5:$CL$846,18,0),2)</f>
        <v>0</v>
      </c>
      <c r="T156" s="104">
        <f>ROUND(VLOOKUP($B156,'[4]3.ข้อมูลงบทดลองปัจจุบัน'!$A$5:$CL$846,19,0),2)</f>
        <v>19100</v>
      </c>
      <c r="U156" s="104">
        <f>ROUND(VLOOKUP($B156,'[4]3.ข้อมูลงบทดลองปัจจุบัน'!$A$5:$CL$846,20,0),2)</f>
        <v>0</v>
      </c>
      <c r="V156" s="104">
        <f>ROUND(VLOOKUP($B156,'[4]3.ข้อมูลงบทดลองปัจจุบัน'!$A$5:$CL$846,21,0),2)</f>
        <v>0</v>
      </c>
      <c r="W156" s="104">
        <f>ROUND(VLOOKUP($B156,'[4]3.ข้อมูลงบทดลองปัจจุบัน'!$A$5:$CL$846,22,0),2)</f>
        <v>0</v>
      </c>
      <c r="X156" s="104">
        <f>ROUND(VLOOKUP($B156,'[4]3.ข้อมูลงบทดลองปัจจุบัน'!$A$5:$CL$846,23,0),2)</f>
        <v>0</v>
      </c>
      <c r="Y156" s="104">
        <f>ROUND(VLOOKUP($B156,'[4]3.ข้อมูลงบทดลองปัจจุบัน'!$A$5:$CL$846,24,0),2)</f>
        <v>0</v>
      </c>
      <c r="Z156" s="104">
        <f>ROUND(VLOOKUP($B156,'[4]3.ข้อมูลงบทดลองปัจจุบัน'!$A$5:$CL$846,25,0),2)</f>
        <v>0</v>
      </c>
      <c r="AA156" s="104">
        <f>ROUND(VLOOKUP($B156,'[4]3.ข้อมูลงบทดลองปัจจุบัน'!$A$5:$CL$846,26,0),2)</f>
        <v>0</v>
      </c>
      <c r="AB156" s="104">
        <f>ROUND(VLOOKUP($B156,'[4]3.ข้อมูลงบทดลองปัจจุบัน'!$A$5:$CL$846,27,0),2)</f>
        <v>0</v>
      </c>
      <c r="AC156" s="104">
        <f>ROUND(VLOOKUP($B156,'[4]3.ข้อมูลงบทดลองปัจจุบัน'!$A$5:$CL$846,28,0),2)</f>
        <v>0</v>
      </c>
      <c r="AD156" s="104">
        <f>ROUND(VLOOKUP($B156,'[4]3.ข้อมูลงบทดลองปัจจุบัน'!$A$5:$CL$846,29,0),2)</f>
        <v>0</v>
      </c>
      <c r="AE156" s="104">
        <f>ROUND(VLOOKUP($B156,'[4]3.ข้อมูลงบทดลองปัจจุบัน'!$A$5:$CL$846,30,0),2)</f>
        <v>0</v>
      </c>
      <c r="AF156" s="104">
        <f>ROUND(VLOOKUP($B156,'[4]3.ข้อมูลงบทดลองปัจจุบัน'!$A$5:$CL$846,31,0),2)</f>
        <v>0</v>
      </c>
      <c r="AG156" s="104">
        <f>ROUND(VLOOKUP($B156,'[4]3.ข้อมูลงบทดลองปัจจุบัน'!$A$5:$CL$846,32,0),2)</f>
        <v>0</v>
      </c>
      <c r="AH156" s="104">
        <f>ROUND(VLOOKUP($B156,'[4]3.ข้อมูลงบทดลองปัจจุบัน'!$A$5:$CL$846,33,0),2)</f>
        <v>0</v>
      </c>
      <c r="AI156" s="104">
        <f>ROUND(VLOOKUP($B156,'[4]3.ข้อมูลงบทดลองปัจจุบัน'!$A$5:$CL$846,34,0),2)</f>
        <v>0</v>
      </c>
      <c r="AJ156" s="104">
        <f>ROUND(VLOOKUP($B156,'[4]3.ข้อมูลงบทดลองปัจจุบัน'!$A$5:$CL$846,35,0),2)</f>
        <v>0</v>
      </c>
      <c r="AK156" s="104">
        <f>ROUND(VLOOKUP($B156,'[4]3.ข้อมูลงบทดลองปัจจุบัน'!$A$5:$CL$846,36,0),2)</f>
        <v>0</v>
      </c>
      <c r="AL156" s="104">
        <f>ROUND(VLOOKUP($B156,'[4]3.ข้อมูลงบทดลองปัจจุบัน'!$A$5:$CL$846,37,0),2)</f>
        <v>839107</v>
      </c>
      <c r="AM156" s="104">
        <f>ROUND(VLOOKUP($B156,'[4]3.ข้อมูลงบทดลองปัจจุบัน'!$A$5:$CL$846,38,0),2)</f>
        <v>0</v>
      </c>
      <c r="AN156" s="104">
        <f>ROUND(VLOOKUP($B156,'[4]3.ข้อมูลงบทดลองปัจจุบัน'!$A$5:$CL$846,39,0),2)</f>
        <v>0</v>
      </c>
      <c r="AO156" s="104">
        <f>ROUND(VLOOKUP($B156,'[4]3.ข้อมูลงบทดลองปัจจุบัน'!$A$5:$CL$846,40,0),2)</f>
        <v>0</v>
      </c>
      <c r="AP156" s="104">
        <f>ROUND(VLOOKUP($B156,'[4]3.ข้อมูลงบทดลองปัจจุบัน'!$A$5:$CL$846,41,0),2)</f>
        <v>0</v>
      </c>
      <c r="AQ156" s="104">
        <f>ROUND(VLOOKUP($B156,'[4]3.ข้อมูลงบทดลองปัจจุบัน'!$A$5:$CL$846,42,0),2)</f>
        <v>0</v>
      </c>
      <c r="AR156" s="104">
        <f>ROUND(VLOOKUP($B156,'[4]3.ข้อมูลงบทดลองปัจจุบัน'!$A$5:$CL$846,43,0),2)</f>
        <v>0</v>
      </c>
      <c r="AS156" s="104">
        <f>ROUND(VLOOKUP($B156,'[4]3.ข้อมูลงบทดลองปัจจุบัน'!$A$5:$CL$846,44,0),2)</f>
        <v>0</v>
      </c>
      <c r="AT156" s="104">
        <f>ROUND(VLOOKUP($B156,'[4]3.ข้อมูลงบทดลองปัจจุบัน'!$A$5:$CL$846,45,0),2)</f>
        <v>0</v>
      </c>
      <c r="AU156" s="104">
        <f>ROUND(VLOOKUP($B156,'[4]3.ข้อมูลงบทดลองปัจจุบัน'!$A$5:$CL$846,46,0),2)</f>
        <v>33600</v>
      </c>
      <c r="AV156" s="104">
        <f>ROUND(VLOOKUP($B156,'[4]3.ข้อมูลงบทดลองปัจจุบัน'!$A$5:$CL$846,47,0),2)</f>
        <v>0</v>
      </c>
      <c r="AW156" s="104">
        <f>ROUND(VLOOKUP($B156,'[4]3.ข้อมูลงบทดลองปัจจุบัน'!$A$5:$CL$846,48,0),2)</f>
        <v>0</v>
      </c>
      <c r="AX156" s="104">
        <f>ROUND(VLOOKUP($B156,'[4]3.ข้อมูลงบทดลองปัจจุบัน'!$A$5:$CL$846,49,0),2)</f>
        <v>0</v>
      </c>
      <c r="AY156" s="104">
        <f>ROUND(VLOOKUP($B156,'[4]3.ข้อมูลงบทดลองปัจจุบัน'!$A$5:$CL$846,50,0),2)</f>
        <v>0</v>
      </c>
      <c r="AZ156" s="104">
        <f>ROUND(VLOOKUP($B156,'[4]3.ข้อมูลงบทดลองปัจจุบัน'!$A$5:$CL$846,51,0),2)</f>
        <v>0</v>
      </c>
      <c r="BA156" s="104">
        <f>ROUND(VLOOKUP($B156,'[4]3.ข้อมูลงบทดลองปัจจุบัน'!$A$5:$CL$846,52,0),2)</f>
        <v>0</v>
      </c>
      <c r="BB156" s="104">
        <f>ROUND(VLOOKUP($B156,'[4]3.ข้อมูลงบทดลองปัจจุบัน'!$A$5:$CL$846,53,0),2)</f>
        <v>0</v>
      </c>
      <c r="BC156" s="104">
        <f>ROUND(VLOOKUP($B156,'[4]3.ข้อมูลงบทดลองปัจจุบัน'!$A$5:$CL$846,54,0),2)</f>
        <v>0</v>
      </c>
      <c r="BD156" s="104">
        <f>ROUND(VLOOKUP($B156,'[4]3.ข้อมูลงบทดลองปัจจุบัน'!$A$5:$CL$846,55,0),2)</f>
        <v>85000</v>
      </c>
      <c r="BE156" s="104">
        <f>ROUND(VLOOKUP($B156,'[4]3.ข้อมูลงบทดลองปัจจุบัน'!$A$5:$CL$846,56,0),2)</f>
        <v>0</v>
      </c>
      <c r="BF156" s="104">
        <f>ROUND(VLOOKUP($B156,'[4]3.ข้อมูลงบทดลองปัจจุบัน'!$A$5:$CL$846,57,0),2)</f>
        <v>0</v>
      </c>
      <c r="BG156" s="104">
        <f>ROUND(VLOOKUP($B156,'[4]3.ข้อมูลงบทดลองปัจจุบัน'!$A$5:$CL$846,58,0),2)</f>
        <v>0</v>
      </c>
      <c r="BH156" s="104">
        <f>ROUND(VLOOKUP($B156,'[4]3.ข้อมูลงบทดลองปัจจุบัน'!$A$5:$CL$846,59,0),2)</f>
        <v>0</v>
      </c>
      <c r="BI156" s="104">
        <f>ROUND(VLOOKUP($B156,'[4]3.ข้อมูลงบทดลองปัจจุบัน'!$A$5:$CL$846,60,0),2)</f>
        <v>0</v>
      </c>
      <c r="BJ156" s="104">
        <f>ROUND(VLOOKUP($B156,'[4]3.ข้อมูลงบทดลองปัจจุบัน'!$A$5:$CL$846,61,0),2)</f>
        <v>0</v>
      </c>
      <c r="BK156" s="104">
        <f>ROUND(VLOOKUP($B156,'[4]3.ข้อมูลงบทดลองปัจจุบัน'!$A$5:$CL$846,62,0),2)</f>
        <v>0</v>
      </c>
      <c r="BL156" s="104">
        <f>ROUND(VLOOKUP($B156,'[4]3.ข้อมูลงบทดลองปัจจุบัน'!$A$5:$CL$846,63,0),2)</f>
        <v>0</v>
      </c>
      <c r="BM156" s="104">
        <f>ROUND(VLOOKUP($B156,'[4]3.ข้อมูลงบทดลองปัจจุบัน'!$A$5:$CL$846,64,0),2)</f>
        <v>0</v>
      </c>
      <c r="BN156" s="104">
        <f>ROUND(VLOOKUP($B156,'[4]3.ข้อมูลงบทดลองปัจจุบัน'!$A$5:$CL$846,65,0),2)</f>
        <v>0</v>
      </c>
      <c r="BO156" s="104">
        <f>ROUND(VLOOKUP($B156,'[4]3.ข้อมูลงบทดลองปัจจุบัน'!$A$5:$CL$846,66,0),2)</f>
        <v>0</v>
      </c>
      <c r="BP156" s="104">
        <f>ROUND(VLOOKUP($B156,'[4]3.ข้อมูลงบทดลองปัจจุบัน'!$A$5:$CL$846,67,0),2)</f>
        <v>0</v>
      </c>
      <c r="BQ156" s="104">
        <f>ROUND(VLOOKUP($B156,'[4]3.ข้อมูลงบทดลองปัจจุบัน'!$A$5:$CL$846,68,0),2)</f>
        <v>0</v>
      </c>
      <c r="BR156" s="104">
        <f>ROUND(VLOOKUP($B156,'[4]3.ข้อมูลงบทดลองปัจจุบัน'!$A$5:$CL$846,69,0),2)</f>
        <v>0</v>
      </c>
      <c r="BS156" s="104">
        <f>ROUND(VLOOKUP($B156,'[4]3.ข้อมูลงบทดลองปัจจุบัน'!$A$5:$CL$846,70,0),2)</f>
        <v>0</v>
      </c>
      <c r="BT156" s="104">
        <f>ROUND(VLOOKUP($B156,'[4]3.ข้อมูลงบทดลองปัจจุบัน'!$A$5:$CL$846,71,0),2)</f>
        <v>0</v>
      </c>
      <c r="BU156" s="104">
        <f>ROUND(VLOOKUP($B156,'[4]3.ข้อมูลงบทดลองปัจจุบัน'!$A$5:$CL$846,72,0),2)</f>
        <v>0</v>
      </c>
      <c r="BV156" s="104">
        <f>ROUND(VLOOKUP($B156,'[4]3.ข้อมูลงบทดลองปัจจุบัน'!$A$5:$CL$846,73,0),2)</f>
        <v>0</v>
      </c>
      <c r="BW156" s="104">
        <f>ROUND(VLOOKUP($B156,'[4]3.ข้อมูลงบทดลองปัจจุบัน'!$A$5:$CL$846,74,0),2)</f>
        <v>0</v>
      </c>
      <c r="BX156" s="104">
        <f>ROUND(VLOOKUP($B156,'[4]3.ข้อมูลงบทดลองปัจจุบัน'!$A$5:$CL$846,75,0),2)</f>
        <v>0</v>
      </c>
      <c r="BY156" s="104">
        <f>ROUND(VLOOKUP($B156,'[4]3.ข้อมูลงบทดลองปัจจุบัน'!$A$5:$CL$846,76,0),2)</f>
        <v>0</v>
      </c>
      <c r="BZ156" s="104">
        <f>ROUND(VLOOKUP($B156,'[4]3.ข้อมูลงบทดลองปัจจุบัน'!$A$5:$CL$846,77,0),2)</f>
        <v>0</v>
      </c>
      <c r="CA156" s="104">
        <f>ROUND(VLOOKUP($B156,'[4]3.ข้อมูลงบทดลองปัจจุบัน'!$A$5:$CL$846,78,0),2)</f>
        <v>0</v>
      </c>
      <c r="CB156" s="104">
        <f>ROUND(VLOOKUP($B156,'[4]3.ข้อมูลงบทดลองปัจจุบัน'!$A$5:$CL$846,79,0),2)</f>
        <v>0</v>
      </c>
      <c r="CC156" s="104">
        <f>ROUND(VLOOKUP($B156,'[4]3.ข้อมูลงบทดลองปัจจุบัน'!$A$5:$CL$846,80,0),2)</f>
        <v>0</v>
      </c>
      <c r="CD156" s="104">
        <f>ROUND(VLOOKUP($B156,'[4]3.ข้อมูลงบทดลองปัจจุบัน'!$A$5:$CL$846,81,0),2)</f>
        <v>0</v>
      </c>
      <c r="CE156" s="104">
        <f>ROUND(VLOOKUP($B156,'[4]3.ข้อมูลงบทดลองปัจจุบัน'!$A$5:$CL$846,82,0),2)</f>
        <v>0</v>
      </c>
      <c r="CF156" s="104">
        <f>ROUND(VLOOKUP($B156,'[4]3.ข้อมูลงบทดลองปัจจุบัน'!$A$5:$CL$846,83,0),2)</f>
        <v>0</v>
      </c>
      <c r="CG156" s="104">
        <f>ROUND(VLOOKUP($B156,'[4]3.ข้อมูลงบทดลองปัจจุบัน'!$A$5:$CL$846,84,0),2)</f>
        <v>0</v>
      </c>
      <c r="CH156" s="104">
        <f>ROUND(VLOOKUP($B156,'[4]3.ข้อมูลงบทดลองปัจจุบัน'!$A$5:$CL$846,85,0),2)</f>
        <v>0</v>
      </c>
      <c r="CI156" s="104">
        <f>ROUND(VLOOKUP($B156,'[4]3.ข้อมูลงบทดลองปัจจุบัน'!$A$5:$CL$846,86,0),2)</f>
        <v>0</v>
      </c>
      <c r="CJ156" s="104">
        <f>ROUND(VLOOKUP($B156,'[4]3.ข้อมูลงบทดลองปัจจุบัน'!$A$5:$CL$846,87,0),2)</f>
        <v>0</v>
      </c>
      <c r="CK156" s="104">
        <f>ROUND(VLOOKUP($B156,'[4]3.ข้อมูลงบทดลองปัจจุบัน'!$A$5:$CL$846,88,0),2)</f>
        <v>0</v>
      </c>
      <c r="CL156" s="104">
        <f>ROUND(VLOOKUP($B156,'[4]3.ข้อมูลงบทดลองปัจจุบัน'!$A$5:$CL$846,89,0),2)</f>
        <v>0</v>
      </c>
      <c r="CM156" s="104">
        <f>ROUND(VLOOKUP($B156,'[4]3.ข้อมูลงบทดลองปัจจุบัน'!$A$5:$CL$846,90,0),2)</f>
        <v>0</v>
      </c>
      <c r="CO156" s="97"/>
    </row>
    <row r="157" spans="1:93" x14ac:dyDescent="0.7">
      <c r="A157" s="18" t="s">
        <v>664</v>
      </c>
      <c r="B157" s="18" t="s">
        <v>703</v>
      </c>
      <c r="C157" s="19" t="s">
        <v>704</v>
      </c>
      <c r="D157" s="104">
        <f>ROUND(VLOOKUP($B157,'[4]3.ข้อมูลงบทดลองปัจจุบัน'!$A$5:$CL$846,3,0),2)</f>
        <v>581028.04</v>
      </c>
      <c r="E157" s="104">
        <f>ROUND(VLOOKUP($B157,'[4]3.ข้อมูลงบทดลองปัจจุบัน'!$A$5:$CL$846,4,0),2)</f>
        <v>97180</v>
      </c>
      <c r="F157" s="104">
        <f>ROUND(VLOOKUP($B157,'[4]3.ข้อมูลงบทดลองปัจจุบัน'!$A$5:$CL$846,5,0),2)</f>
        <v>0</v>
      </c>
      <c r="G157" s="104">
        <f>ROUND(VLOOKUP($B157,'[4]3.ข้อมูลงบทดลองปัจจุบัน'!$A$5:$CL$846,6,0),2)</f>
        <v>0</v>
      </c>
      <c r="H157" s="104">
        <f>ROUND(VLOOKUP($B157,'[4]3.ข้อมูลงบทดลองปัจจุบัน'!$A$5:$CL$846,7,0),2)</f>
        <v>68900</v>
      </c>
      <c r="I157" s="104">
        <f>ROUND(VLOOKUP($B157,'[4]3.ข้อมูลงบทดลองปัจจุบัน'!$A$5:$CL$846,8,0),2)</f>
        <v>0</v>
      </c>
      <c r="J157" s="104">
        <f>ROUND(VLOOKUP($B157,'[4]3.ข้อมูลงบทดลองปัจจุบัน'!$A$5:$CL$846,9,0),2)</f>
        <v>90430</v>
      </c>
      <c r="K157" s="104">
        <f>ROUND(VLOOKUP($B157,'[4]3.ข้อมูลงบทดลองปัจจุบัน'!$A$5:$CL$846,10,0),2)</f>
        <v>160622.5</v>
      </c>
      <c r="L157" s="104">
        <f>ROUND(VLOOKUP($B157,'[4]3.ข้อมูลงบทดลองปัจจุบัน'!$A$5:$CL$846,11,0),2)</f>
        <v>0</v>
      </c>
      <c r="M157" s="104">
        <f>ROUND(VLOOKUP($B157,'[4]3.ข้อมูลงบทดลองปัจจุบัน'!$A$5:$CL$846,12,0),2)</f>
        <v>133574</v>
      </c>
      <c r="N157" s="104">
        <f>ROUND(VLOOKUP($B157,'[4]3.ข้อมูลงบทดลองปัจจุบัน'!$A$5:$CL$846,13,0),2)</f>
        <v>589590.59</v>
      </c>
      <c r="O157" s="104">
        <f>ROUND(VLOOKUP($B157,'[4]3.ข้อมูลงบทดลองปัจจุบัน'!$A$5:$CL$846,14,0),2)</f>
        <v>4000</v>
      </c>
      <c r="P157" s="104">
        <f>ROUND(VLOOKUP($B157,'[4]3.ข้อมูลงบทดลองปัจจุบัน'!$A$5:$CL$846,15,0),2)</f>
        <v>200000</v>
      </c>
      <c r="Q157" s="104">
        <f>ROUND(VLOOKUP($B157,'[4]3.ข้อมูลงบทดลองปัจจุบัน'!$A$5:$CL$846,16,0),2)</f>
        <v>95000</v>
      </c>
      <c r="R157" s="104">
        <f>ROUND(VLOOKUP($B157,'[4]3.ข้อมูลงบทดลองปัจจุบัน'!$A$5:$CL$846,17,0),2)</f>
        <v>56652</v>
      </c>
      <c r="S157" s="104">
        <f>ROUND(VLOOKUP($B157,'[4]3.ข้อมูลงบทดลองปัจจุบัน'!$A$5:$CL$846,18,0),2)</f>
        <v>3370</v>
      </c>
      <c r="T157" s="104">
        <f>ROUND(VLOOKUP($B157,'[4]3.ข้อมูลงบทดลองปัจจุบัน'!$A$5:$CL$846,19,0),2)</f>
        <v>37600</v>
      </c>
      <c r="U157" s="104">
        <f>ROUND(VLOOKUP($B157,'[4]3.ข้อมูลงบทดลองปัจจุบัน'!$A$5:$CL$846,20,0),2)</f>
        <v>206844</v>
      </c>
      <c r="V157" s="104">
        <f>ROUND(VLOOKUP($B157,'[4]3.ข้อมูลงบทดลองปัจจุบัน'!$A$5:$CL$846,21,0),2)</f>
        <v>0</v>
      </c>
      <c r="W157" s="104">
        <f>ROUND(VLOOKUP($B157,'[4]3.ข้อมูลงบทดลองปัจจุบัน'!$A$5:$CL$846,22,0),2)</f>
        <v>0</v>
      </c>
      <c r="X157" s="104">
        <f>ROUND(VLOOKUP($B157,'[4]3.ข้อมูลงบทดลองปัจจุบัน'!$A$5:$CL$846,23,0),2)</f>
        <v>2649269</v>
      </c>
      <c r="Y157" s="104">
        <f>ROUND(VLOOKUP($B157,'[4]3.ข้อมูลงบทดลองปัจจุบัน'!$A$5:$CL$846,24,0),2)</f>
        <v>26933</v>
      </c>
      <c r="Z157" s="104">
        <f>ROUND(VLOOKUP($B157,'[4]3.ข้อมูลงบทดลองปัจจุบัน'!$A$5:$CL$846,25,0),2)</f>
        <v>0</v>
      </c>
      <c r="AA157" s="104">
        <f>ROUND(VLOOKUP($B157,'[4]3.ข้อมูลงบทดลองปัจจุบัน'!$A$5:$CL$846,26,0),2)</f>
        <v>0</v>
      </c>
      <c r="AB157" s="104">
        <f>ROUND(VLOOKUP($B157,'[4]3.ข้อมูลงบทดลองปัจจุบัน'!$A$5:$CL$846,27,0),2)</f>
        <v>0</v>
      </c>
      <c r="AC157" s="104">
        <f>ROUND(VLOOKUP($B157,'[4]3.ข้อมูลงบทดลองปัจจุบัน'!$A$5:$CL$846,28,0),2)</f>
        <v>0</v>
      </c>
      <c r="AD157" s="104">
        <f>ROUND(VLOOKUP($B157,'[4]3.ข้อมูลงบทดลองปัจจุบัน'!$A$5:$CL$846,29,0),2)</f>
        <v>0</v>
      </c>
      <c r="AE157" s="104">
        <f>ROUND(VLOOKUP($B157,'[4]3.ข้อมูลงบทดลองปัจจุบัน'!$A$5:$CL$846,30,0),2)</f>
        <v>0</v>
      </c>
      <c r="AF157" s="104">
        <f>ROUND(VLOOKUP($B157,'[4]3.ข้อมูลงบทดลองปัจจุบัน'!$A$5:$CL$846,31,0),2)</f>
        <v>0</v>
      </c>
      <c r="AG157" s="104">
        <f>ROUND(VLOOKUP($B157,'[4]3.ข้อมูลงบทดลองปัจจุบัน'!$A$5:$CL$846,32,0),2)</f>
        <v>33500</v>
      </c>
      <c r="AH157" s="104">
        <f>ROUND(VLOOKUP($B157,'[4]3.ข้อมูลงบทดลองปัจจุบัน'!$A$5:$CL$846,33,0),2)</f>
        <v>0</v>
      </c>
      <c r="AI157" s="104">
        <f>ROUND(VLOOKUP($B157,'[4]3.ข้อมูลงบทดลองปัจจุบัน'!$A$5:$CL$846,34,0),2)</f>
        <v>50000</v>
      </c>
      <c r="AJ157" s="104">
        <f>ROUND(VLOOKUP($B157,'[4]3.ข้อมูลงบทดลองปัจจุบัน'!$A$5:$CL$846,35,0),2)</f>
        <v>0</v>
      </c>
      <c r="AK157" s="104">
        <f>ROUND(VLOOKUP($B157,'[4]3.ข้อมูลงบทดลองปัจจุบัน'!$A$5:$CL$846,36,0),2)</f>
        <v>26005</v>
      </c>
      <c r="AL157" s="104">
        <f>ROUND(VLOOKUP($B157,'[4]3.ข้อมูลงบทดลองปัจจุบัน'!$A$5:$CL$846,37,0),2)</f>
        <v>11189369</v>
      </c>
      <c r="AM157" s="104">
        <f>ROUND(VLOOKUP($B157,'[4]3.ข้อมูลงบทดลองปัจจุบัน'!$A$5:$CL$846,38,0),2)</f>
        <v>99700</v>
      </c>
      <c r="AN157" s="104">
        <f>ROUND(VLOOKUP($B157,'[4]3.ข้อมูลงบทดลองปัจจุบัน'!$A$5:$CL$846,39,0),2)</f>
        <v>0</v>
      </c>
      <c r="AO157" s="104">
        <f>ROUND(VLOOKUP($B157,'[4]3.ข้อมูลงบทดลองปัจจุบัน'!$A$5:$CL$846,40,0),2)</f>
        <v>130600</v>
      </c>
      <c r="AP157" s="104">
        <f>ROUND(VLOOKUP($B157,'[4]3.ข้อมูลงบทดลองปัจจุบัน'!$A$5:$CL$846,41,0),2)</f>
        <v>348500</v>
      </c>
      <c r="AQ157" s="104">
        <f>ROUND(VLOOKUP($B157,'[4]3.ข้อมูลงบทดลองปัจจุบัน'!$A$5:$CL$846,42,0),2)</f>
        <v>26000</v>
      </c>
      <c r="AR157" s="104">
        <f>ROUND(VLOOKUP($B157,'[4]3.ข้อมูลงบทดลองปัจจุบัน'!$A$5:$CL$846,43,0),2)</f>
        <v>24500</v>
      </c>
      <c r="AS157" s="104">
        <f>ROUND(VLOOKUP($B157,'[4]3.ข้อมูลงบทดลองปัจจุบัน'!$A$5:$CL$846,44,0),2)</f>
        <v>0</v>
      </c>
      <c r="AT157" s="104">
        <f>ROUND(VLOOKUP($B157,'[4]3.ข้อมูลงบทดลองปัจจุบัน'!$A$5:$CL$846,45,0),2)</f>
        <v>0</v>
      </c>
      <c r="AU157" s="104">
        <f>ROUND(VLOOKUP($B157,'[4]3.ข้อมูลงบทดลองปัจจุบัน'!$A$5:$CL$846,46,0),2)</f>
        <v>601514.5</v>
      </c>
      <c r="AV157" s="104">
        <f>ROUND(VLOOKUP($B157,'[4]3.ข้อมูลงบทดลองปัจจุบัน'!$A$5:$CL$846,47,0),2)</f>
        <v>73723</v>
      </c>
      <c r="AW157" s="104">
        <f>ROUND(VLOOKUP($B157,'[4]3.ข้อมูลงบทดลองปัจจุบัน'!$A$5:$CL$846,48,0),2)</f>
        <v>48250</v>
      </c>
      <c r="AX157" s="104">
        <f>ROUND(VLOOKUP($B157,'[4]3.ข้อมูลงบทดลองปัจจุบัน'!$A$5:$CL$846,49,0),2)</f>
        <v>0</v>
      </c>
      <c r="AY157" s="104">
        <f>ROUND(VLOOKUP($B157,'[4]3.ข้อมูลงบทดลองปัจจุบัน'!$A$5:$CL$846,50,0),2)</f>
        <v>0</v>
      </c>
      <c r="AZ157" s="104">
        <f>ROUND(VLOOKUP($B157,'[4]3.ข้อมูลงบทดลองปัจจุบัน'!$A$5:$CL$846,51,0),2)</f>
        <v>0</v>
      </c>
      <c r="BA157" s="104">
        <f>ROUND(VLOOKUP($B157,'[4]3.ข้อมูลงบทดลองปัจจุบัน'!$A$5:$CL$846,52,0),2)</f>
        <v>0</v>
      </c>
      <c r="BB157" s="104">
        <f>ROUND(VLOOKUP($B157,'[4]3.ข้อมูลงบทดลองปัจจุบัน'!$A$5:$CL$846,53,0),2)</f>
        <v>0</v>
      </c>
      <c r="BC157" s="104">
        <f>ROUND(VLOOKUP($B157,'[4]3.ข้อมูลงบทดลองปัจจุบัน'!$A$5:$CL$846,54,0),2)</f>
        <v>20000</v>
      </c>
      <c r="BD157" s="104">
        <f>ROUND(VLOOKUP($B157,'[4]3.ข้อมูลงบทดลองปัจจุบัน'!$A$5:$CL$846,55,0),2)</f>
        <v>0</v>
      </c>
      <c r="BE157" s="104">
        <f>ROUND(VLOOKUP($B157,'[4]3.ข้อมูลงบทดลองปัจจุบัน'!$A$5:$CL$846,56,0),2)</f>
        <v>37000</v>
      </c>
      <c r="BF157" s="104">
        <f>ROUND(VLOOKUP($B157,'[4]3.ข้อมูลงบทดลองปัจจุบัน'!$A$5:$CL$846,57,0),2)</f>
        <v>613679.80000000005</v>
      </c>
      <c r="BG157" s="104">
        <f>ROUND(VLOOKUP($B157,'[4]3.ข้อมูลงบทดลองปัจจุบัน'!$A$5:$CL$846,58,0),2)</f>
        <v>0</v>
      </c>
      <c r="BH157" s="104">
        <f>ROUND(VLOOKUP($B157,'[4]3.ข้อมูลงบทดลองปัจจุบัน'!$A$5:$CL$846,59,0),2)</f>
        <v>2248954.9500000002</v>
      </c>
      <c r="BI157" s="104">
        <f>ROUND(VLOOKUP($B157,'[4]3.ข้อมูลงบทดลองปัจจุบัน'!$A$5:$CL$846,60,0),2)</f>
        <v>74500</v>
      </c>
      <c r="BJ157" s="104">
        <f>ROUND(VLOOKUP($B157,'[4]3.ข้อมูลงบทดลองปัจจุบัน'!$A$5:$CL$846,61,0),2)</f>
        <v>0</v>
      </c>
      <c r="BK157" s="104">
        <f>ROUND(VLOOKUP($B157,'[4]3.ข้อมูลงบทดลองปัจจุบัน'!$A$5:$CL$846,62,0),2)</f>
        <v>0</v>
      </c>
      <c r="BL157" s="104">
        <f>ROUND(VLOOKUP($B157,'[4]3.ข้อมูลงบทดลองปัจจุบัน'!$A$5:$CL$846,63,0),2)</f>
        <v>0</v>
      </c>
      <c r="BM157" s="104">
        <f>ROUND(VLOOKUP($B157,'[4]3.ข้อมูลงบทดลองปัจจุบัน'!$A$5:$CL$846,64,0),2)</f>
        <v>0</v>
      </c>
      <c r="BN157" s="104">
        <f>ROUND(VLOOKUP($B157,'[4]3.ข้อมูลงบทดลองปัจจุบัน'!$A$5:$CL$846,65,0),2)</f>
        <v>0</v>
      </c>
      <c r="BO157" s="104">
        <f>ROUND(VLOOKUP($B157,'[4]3.ข้อมูลงบทดลองปัจจุบัน'!$A$5:$CL$846,66,0),2)</f>
        <v>12500</v>
      </c>
      <c r="BP157" s="104">
        <f>ROUND(VLOOKUP($B157,'[4]3.ข้อมูลงบทดลองปัจจุบัน'!$A$5:$CL$846,67,0),2)</f>
        <v>0</v>
      </c>
      <c r="BQ157" s="104">
        <f>ROUND(VLOOKUP($B157,'[4]3.ข้อมูลงบทดลองปัจจุบัน'!$A$5:$CL$846,68,0),2)</f>
        <v>97099.99</v>
      </c>
      <c r="BR157" s="104">
        <f>ROUND(VLOOKUP($B157,'[4]3.ข้อมูลงบทดลองปัจจุบัน'!$A$5:$CL$846,69,0),2)</f>
        <v>10000</v>
      </c>
      <c r="BS157" s="104">
        <f>ROUND(VLOOKUP($B157,'[4]3.ข้อมูลงบทดลองปัจจุบัน'!$A$5:$CL$846,70,0),2)</f>
        <v>7771873.4800000004</v>
      </c>
      <c r="BT157" s="104">
        <f>ROUND(VLOOKUP($B157,'[4]3.ข้อมูลงบทดลองปัจจุบัน'!$A$5:$CL$846,71,0),2)</f>
        <v>0</v>
      </c>
      <c r="BU157" s="104">
        <f>ROUND(VLOOKUP($B157,'[4]3.ข้อมูลงบทดลองปัจจุบัน'!$A$5:$CL$846,72,0),2)</f>
        <v>72440</v>
      </c>
      <c r="BV157" s="104">
        <f>ROUND(VLOOKUP($B157,'[4]3.ข้อมูลงบทดลองปัจจุบัน'!$A$5:$CL$846,73,0),2)</f>
        <v>119333</v>
      </c>
      <c r="BW157" s="104">
        <f>ROUND(VLOOKUP($B157,'[4]3.ข้อมูลงบทดลองปัจจุบัน'!$A$5:$CL$846,74,0),2)</f>
        <v>1000</v>
      </c>
      <c r="BX157" s="104">
        <f>ROUND(VLOOKUP($B157,'[4]3.ข้อมูลงบทดลองปัจจุบัน'!$A$5:$CL$846,75,0),2)</f>
        <v>0</v>
      </c>
      <c r="BY157" s="104">
        <f>ROUND(VLOOKUP($B157,'[4]3.ข้อมูลงบทดลองปัจจุบัน'!$A$5:$CL$846,76,0),2)</f>
        <v>166334</v>
      </c>
      <c r="BZ157" s="104">
        <f>ROUND(VLOOKUP($B157,'[4]3.ข้อมูลงบทดลองปัจจุบัน'!$A$5:$CL$846,77,0),2)</f>
        <v>0</v>
      </c>
      <c r="CA157" s="104">
        <f>ROUND(VLOOKUP($B157,'[4]3.ข้อมูลงบทดลองปัจจุบัน'!$A$5:$CL$846,78,0),2)</f>
        <v>137000</v>
      </c>
      <c r="CB157" s="104">
        <f>ROUND(VLOOKUP($B157,'[4]3.ข้อมูลงบทดลองปัจจุบัน'!$A$5:$CL$846,79,0),2)</f>
        <v>0</v>
      </c>
      <c r="CC157" s="104">
        <f>ROUND(VLOOKUP($B157,'[4]3.ข้อมูลงบทดลองปัจจุบัน'!$A$5:$CL$846,80,0),2)</f>
        <v>0</v>
      </c>
      <c r="CD157" s="104">
        <f>ROUND(VLOOKUP($B157,'[4]3.ข้อมูลงบทดลองปัจจุบัน'!$A$5:$CL$846,81,0),2)</f>
        <v>59965</v>
      </c>
      <c r="CE157" s="104">
        <f>ROUND(VLOOKUP($B157,'[4]3.ข้อมูลงบทดลองปัจจุบัน'!$A$5:$CL$846,82,0),2)</f>
        <v>0</v>
      </c>
      <c r="CF157" s="104">
        <f>ROUND(VLOOKUP($B157,'[4]3.ข้อมูลงบทดลองปัจจุบัน'!$A$5:$CL$846,83,0),2)</f>
        <v>0</v>
      </c>
      <c r="CG157" s="104">
        <f>ROUND(VLOOKUP($B157,'[4]3.ข้อมูลงบทดลองปัจจุบัน'!$A$5:$CL$846,84,0),2)</f>
        <v>82000</v>
      </c>
      <c r="CH157" s="104">
        <f>ROUND(VLOOKUP($B157,'[4]3.ข้อมูลงบทดลองปัจจุบัน'!$A$5:$CL$846,85,0),2)</f>
        <v>0</v>
      </c>
      <c r="CI157" s="104">
        <f>ROUND(VLOOKUP($B157,'[4]3.ข้อมูลงบทดลองปัจจุบัน'!$A$5:$CL$846,86,0),2)</f>
        <v>0</v>
      </c>
      <c r="CJ157" s="104">
        <f>ROUND(VLOOKUP($B157,'[4]3.ข้อมูลงบทดลองปัจจุบัน'!$A$5:$CL$846,87,0),2)</f>
        <v>5950</v>
      </c>
      <c r="CK157" s="104">
        <f>ROUND(VLOOKUP($B157,'[4]3.ข้อมูลงบทดลองปัจจุบัน'!$A$5:$CL$846,88,0),2)</f>
        <v>0</v>
      </c>
      <c r="CL157" s="104">
        <f>ROUND(VLOOKUP($B157,'[4]3.ข้อมูลงบทดลองปัจจุบัน'!$A$5:$CL$846,89,0),2)</f>
        <v>12800</v>
      </c>
      <c r="CM157" s="104">
        <f>ROUND(VLOOKUP($B157,'[4]3.ข้อมูลงบทดลองปัจจุบัน'!$A$5:$CL$846,90,0),2)</f>
        <v>8700</v>
      </c>
      <c r="CO157" s="97"/>
    </row>
    <row r="158" spans="1:93" x14ac:dyDescent="0.7">
      <c r="A158" s="18" t="s">
        <v>664</v>
      </c>
      <c r="B158" s="18" t="s">
        <v>705</v>
      </c>
      <c r="C158" s="19" t="s">
        <v>706</v>
      </c>
      <c r="D158" s="104">
        <f>ROUND(VLOOKUP($B158,'[4]3.ข้อมูลงบทดลองปัจจุบัน'!$A$5:$CL$846,3,0),2)</f>
        <v>390000</v>
      </c>
      <c r="E158" s="104">
        <f>ROUND(VLOOKUP($B158,'[4]3.ข้อมูลงบทดลองปัจจุบัน'!$A$5:$CL$846,4,0),2)</f>
        <v>0</v>
      </c>
      <c r="F158" s="104">
        <f>ROUND(VLOOKUP($B158,'[4]3.ข้อมูลงบทดลองปัจจุบัน'!$A$5:$CL$846,5,0),2)</f>
        <v>0</v>
      </c>
      <c r="G158" s="104">
        <f>ROUND(VLOOKUP($B158,'[4]3.ข้อมูลงบทดลองปัจจุบัน'!$A$5:$CL$846,6,0),2)</f>
        <v>8000</v>
      </c>
      <c r="H158" s="104">
        <f>ROUND(VLOOKUP($B158,'[4]3.ข้อมูลงบทดลองปัจจุบัน'!$A$5:$CL$846,7,0),2)</f>
        <v>3800</v>
      </c>
      <c r="I158" s="104">
        <f>ROUND(VLOOKUP($B158,'[4]3.ข้อมูลงบทดลองปัจจุบัน'!$A$5:$CL$846,8,0),2)</f>
        <v>0</v>
      </c>
      <c r="J158" s="104">
        <f>ROUND(VLOOKUP($B158,'[4]3.ข้อมูลงบทดลองปัจจุบัน'!$A$5:$CL$846,9,0),2)</f>
        <v>0</v>
      </c>
      <c r="K158" s="104">
        <f>ROUND(VLOOKUP($B158,'[4]3.ข้อมูลงบทดลองปัจจุบัน'!$A$5:$CL$846,10,0),2)</f>
        <v>84000</v>
      </c>
      <c r="L158" s="104">
        <f>ROUND(VLOOKUP($B158,'[4]3.ข้อมูลงบทดลองปัจจุบัน'!$A$5:$CL$846,11,0),2)</f>
        <v>35700</v>
      </c>
      <c r="M158" s="104">
        <f>ROUND(VLOOKUP($B158,'[4]3.ข้อมูลงบทดลองปัจจุบัน'!$A$5:$CL$846,12,0),2)</f>
        <v>24000</v>
      </c>
      <c r="N158" s="104">
        <f>ROUND(VLOOKUP($B158,'[4]3.ข้อมูลงบทดลองปัจจุบัน'!$A$5:$CL$846,13,0),2)</f>
        <v>0</v>
      </c>
      <c r="O158" s="104">
        <f>ROUND(VLOOKUP($B158,'[4]3.ข้อมูลงบทดลองปัจจุบัน'!$A$5:$CL$846,14,0),2)</f>
        <v>66400</v>
      </c>
      <c r="P158" s="104">
        <f>ROUND(VLOOKUP($B158,'[4]3.ข้อมูลงบทดลองปัจจุบัน'!$A$5:$CL$846,15,0),2)</f>
        <v>122600</v>
      </c>
      <c r="Q158" s="104">
        <f>ROUND(VLOOKUP($B158,'[4]3.ข้อมูลงบทดลองปัจจุบัน'!$A$5:$CL$846,16,0),2)</f>
        <v>11600</v>
      </c>
      <c r="R158" s="104">
        <f>ROUND(VLOOKUP($B158,'[4]3.ข้อมูลงบทดลองปัจจุบัน'!$A$5:$CL$846,17,0),2)</f>
        <v>0</v>
      </c>
      <c r="S158" s="104">
        <f>ROUND(VLOOKUP($B158,'[4]3.ข้อมูลงบทดลองปัจจุบัน'!$A$5:$CL$846,18,0),2)</f>
        <v>0</v>
      </c>
      <c r="T158" s="104">
        <f>ROUND(VLOOKUP($B158,'[4]3.ข้อมูลงบทดลองปัจจุบัน'!$A$5:$CL$846,19,0),2)</f>
        <v>53600</v>
      </c>
      <c r="U158" s="104">
        <f>ROUND(VLOOKUP($B158,'[4]3.ข้อมูลงบทดลองปัจจุบัน'!$A$5:$CL$846,20,0),2)</f>
        <v>20600</v>
      </c>
      <c r="V158" s="104">
        <f>ROUND(VLOOKUP($B158,'[4]3.ข้อมูลงบทดลองปัจจุบัน'!$A$5:$CL$846,21,0),2)</f>
        <v>0</v>
      </c>
      <c r="W158" s="104">
        <f>ROUND(VLOOKUP($B158,'[4]3.ข้อมูลงบทดลองปัจจุบัน'!$A$5:$CL$846,22,0),2)</f>
        <v>0</v>
      </c>
      <c r="X158" s="104">
        <f>ROUND(VLOOKUP($B158,'[4]3.ข้อมูลงบทดลองปัจจุบัน'!$A$5:$CL$846,23,0),2)</f>
        <v>273947</v>
      </c>
      <c r="Y158" s="104">
        <f>ROUND(VLOOKUP($B158,'[4]3.ข้อมูลงบทดลองปัจจุบัน'!$A$5:$CL$846,24,0),2)</f>
        <v>30175</v>
      </c>
      <c r="Z158" s="104">
        <f>ROUND(VLOOKUP($B158,'[4]3.ข้อมูลงบทดลองปัจจุบัน'!$A$5:$CL$846,25,0),2)</f>
        <v>176855</v>
      </c>
      <c r="AA158" s="104">
        <f>ROUND(VLOOKUP($B158,'[4]3.ข้อมูลงบทดลองปัจจุบัน'!$A$5:$CL$846,26,0),2)</f>
        <v>14300</v>
      </c>
      <c r="AB158" s="104">
        <f>ROUND(VLOOKUP($B158,'[4]3.ข้อมูลงบทดลองปัจจุบัน'!$A$5:$CL$846,27,0),2)</f>
        <v>22600</v>
      </c>
      <c r="AC158" s="104">
        <f>ROUND(VLOOKUP($B158,'[4]3.ข้อมูลงบทดลองปัจจุบัน'!$A$5:$CL$846,28,0),2)</f>
        <v>19294</v>
      </c>
      <c r="AD158" s="104">
        <f>ROUND(VLOOKUP($B158,'[4]3.ข้อมูลงบทดลองปัจจุบัน'!$A$5:$CL$846,29,0),2)</f>
        <v>0</v>
      </c>
      <c r="AE158" s="104">
        <f>ROUND(VLOOKUP($B158,'[4]3.ข้อมูลงบทดลองปัจจุบัน'!$A$5:$CL$846,30,0),2)</f>
        <v>0</v>
      </c>
      <c r="AF158" s="104">
        <f>ROUND(VLOOKUP($B158,'[4]3.ข้อมูลงบทดลองปัจจุบัน'!$A$5:$CL$846,31,0),2)</f>
        <v>0</v>
      </c>
      <c r="AG158" s="104">
        <f>ROUND(VLOOKUP($B158,'[4]3.ข้อมูลงบทดลองปัจจุบัน'!$A$5:$CL$846,32,0),2)</f>
        <v>40800</v>
      </c>
      <c r="AH158" s="104">
        <f>ROUND(VLOOKUP($B158,'[4]3.ข้อมูลงบทดลองปัจจุบัน'!$A$5:$CL$846,33,0),2)</f>
        <v>0</v>
      </c>
      <c r="AI158" s="104">
        <f>ROUND(VLOOKUP($B158,'[4]3.ข้อมูลงบทดลองปัจจุบัน'!$A$5:$CL$846,34,0),2)</f>
        <v>60500</v>
      </c>
      <c r="AJ158" s="104">
        <f>ROUND(VLOOKUP($B158,'[4]3.ข้อมูลงบทดลองปัจจุบัน'!$A$5:$CL$846,35,0),2)</f>
        <v>0</v>
      </c>
      <c r="AK158" s="104">
        <f>ROUND(VLOOKUP($B158,'[4]3.ข้อมูลงบทดลองปัจจุบัน'!$A$5:$CL$846,36,0),2)</f>
        <v>0</v>
      </c>
      <c r="AL158" s="104">
        <f>ROUND(VLOOKUP($B158,'[4]3.ข้อมูลงบทดลองปัจจุบัน'!$A$5:$CL$846,37,0),2)</f>
        <v>977931</v>
      </c>
      <c r="AM158" s="104">
        <f>ROUND(VLOOKUP($B158,'[4]3.ข้อมูลงบทดลองปัจจุบัน'!$A$5:$CL$846,38,0),2)</f>
        <v>21000</v>
      </c>
      <c r="AN158" s="104">
        <f>ROUND(VLOOKUP($B158,'[4]3.ข้อมูลงบทดลองปัจจุบัน'!$A$5:$CL$846,39,0),2)</f>
        <v>0</v>
      </c>
      <c r="AO158" s="104">
        <f>ROUND(VLOOKUP($B158,'[4]3.ข้อมูลงบทดลองปัจจุบัน'!$A$5:$CL$846,40,0),2)</f>
        <v>0</v>
      </c>
      <c r="AP158" s="104">
        <f>ROUND(VLOOKUP($B158,'[4]3.ข้อมูลงบทดลองปัจจุบัน'!$A$5:$CL$846,41,0),2)</f>
        <v>39890</v>
      </c>
      <c r="AQ158" s="104">
        <f>ROUND(VLOOKUP($B158,'[4]3.ข้อมูลงบทดลองปัจจุบัน'!$A$5:$CL$846,42,0),2)</f>
        <v>0</v>
      </c>
      <c r="AR158" s="104">
        <f>ROUND(VLOOKUP($B158,'[4]3.ข้อมูลงบทดลองปัจจุบัน'!$A$5:$CL$846,43,0),2)</f>
        <v>0</v>
      </c>
      <c r="AS158" s="104">
        <f>ROUND(VLOOKUP($B158,'[4]3.ข้อมูลงบทดลองปัจจุบัน'!$A$5:$CL$846,44,0),2)</f>
        <v>0</v>
      </c>
      <c r="AT158" s="104">
        <f>ROUND(VLOOKUP($B158,'[4]3.ข้อมูลงบทดลองปัจจุบัน'!$A$5:$CL$846,45,0),2)</f>
        <v>0</v>
      </c>
      <c r="AU158" s="104">
        <f>ROUND(VLOOKUP($B158,'[4]3.ข้อมูลงบทดลองปัจจุบัน'!$A$5:$CL$846,46,0),2)</f>
        <v>449894</v>
      </c>
      <c r="AV158" s="104">
        <f>ROUND(VLOOKUP($B158,'[4]3.ข้อมูลงบทดลองปัจจุบัน'!$A$5:$CL$846,47,0),2)</f>
        <v>0</v>
      </c>
      <c r="AW158" s="104">
        <f>ROUND(VLOOKUP($B158,'[4]3.ข้อมูลงบทดลองปัจจุบัน'!$A$5:$CL$846,48,0),2)</f>
        <v>0</v>
      </c>
      <c r="AX158" s="104">
        <f>ROUND(VLOOKUP($B158,'[4]3.ข้อมูลงบทดลองปัจจุบัน'!$A$5:$CL$846,49,0),2)</f>
        <v>69200</v>
      </c>
      <c r="AY158" s="104">
        <f>ROUND(VLOOKUP($B158,'[4]3.ข้อมูลงบทดลองปัจจุบัน'!$A$5:$CL$846,50,0),2)</f>
        <v>0</v>
      </c>
      <c r="AZ158" s="104">
        <f>ROUND(VLOOKUP($B158,'[4]3.ข้อมูลงบทดลองปัจจุบัน'!$A$5:$CL$846,51,0),2)</f>
        <v>31400</v>
      </c>
      <c r="BA158" s="104">
        <f>ROUND(VLOOKUP($B158,'[4]3.ข้อมูลงบทดลองปัจจุบัน'!$A$5:$CL$846,52,0),2)</f>
        <v>0</v>
      </c>
      <c r="BB158" s="104">
        <f>ROUND(VLOOKUP($B158,'[4]3.ข้อมูลงบทดลองปัจจุบัน'!$A$5:$CL$846,53,0),2)</f>
        <v>166451</v>
      </c>
      <c r="BC158" s="104">
        <f>ROUND(VLOOKUP($B158,'[4]3.ข้อมูลงบทดลองปัจจุบัน'!$A$5:$CL$846,54,0),2)</f>
        <v>0</v>
      </c>
      <c r="BD158" s="104">
        <f>ROUND(VLOOKUP($B158,'[4]3.ข้อมูลงบทดลองปัจจุบัน'!$A$5:$CL$846,55,0),2)</f>
        <v>0</v>
      </c>
      <c r="BE158" s="104">
        <f>ROUND(VLOOKUP($B158,'[4]3.ข้อมูลงบทดลองปัจจุบัน'!$A$5:$CL$846,56,0),2)</f>
        <v>0</v>
      </c>
      <c r="BF158" s="104">
        <f>ROUND(VLOOKUP($B158,'[4]3.ข้อมูลงบทดลองปัจจุบัน'!$A$5:$CL$846,57,0),2)</f>
        <v>21000</v>
      </c>
      <c r="BG158" s="104">
        <f>ROUND(VLOOKUP($B158,'[4]3.ข้อมูลงบทดลองปัจจุบัน'!$A$5:$CL$846,58,0),2)</f>
        <v>31800</v>
      </c>
      <c r="BH158" s="104">
        <f>ROUND(VLOOKUP($B158,'[4]3.ข้อมูลงบทดลองปัจจุบัน'!$A$5:$CL$846,59,0),2)</f>
        <v>455887.38</v>
      </c>
      <c r="BI158" s="104">
        <f>ROUND(VLOOKUP($B158,'[4]3.ข้อมูลงบทดลองปัจจุบัน'!$A$5:$CL$846,60,0),2)</f>
        <v>18100</v>
      </c>
      <c r="BJ158" s="104">
        <f>ROUND(VLOOKUP($B158,'[4]3.ข้อมูลงบทดลองปัจจุบัน'!$A$5:$CL$846,61,0),2)</f>
        <v>123856.66</v>
      </c>
      <c r="BK158" s="104">
        <f>ROUND(VLOOKUP($B158,'[4]3.ข้อมูลงบทดลองปัจจุบัน'!$A$5:$CL$846,62,0),2)</f>
        <v>0</v>
      </c>
      <c r="BL158" s="104">
        <f>ROUND(VLOOKUP($B158,'[4]3.ข้อมูลงบทดลองปัจจุบัน'!$A$5:$CL$846,63,0),2)</f>
        <v>29250</v>
      </c>
      <c r="BM158" s="104">
        <f>ROUND(VLOOKUP($B158,'[4]3.ข้อมูลงบทดลองปัจจุบัน'!$A$5:$CL$846,64,0),2)</f>
        <v>0</v>
      </c>
      <c r="BN158" s="104">
        <f>ROUND(VLOOKUP($B158,'[4]3.ข้อมูลงบทดลองปัจจุบัน'!$A$5:$CL$846,65,0),2)</f>
        <v>0</v>
      </c>
      <c r="BO158" s="104">
        <f>ROUND(VLOOKUP($B158,'[4]3.ข้อมูลงบทดลองปัจจุบัน'!$A$5:$CL$846,66,0),2)</f>
        <v>0</v>
      </c>
      <c r="BP158" s="104">
        <f>ROUND(VLOOKUP($B158,'[4]3.ข้อมูลงบทดลองปัจจุบัน'!$A$5:$CL$846,67,0),2)</f>
        <v>0</v>
      </c>
      <c r="BQ158" s="104">
        <f>ROUND(VLOOKUP($B158,'[4]3.ข้อมูลงบทดลองปัจจุบัน'!$A$5:$CL$846,68,0),2)</f>
        <v>99617</v>
      </c>
      <c r="BR158" s="104">
        <f>ROUND(VLOOKUP($B158,'[4]3.ข้อมูลงบทดลองปัจจุบัน'!$A$5:$CL$846,69,0),2)</f>
        <v>21884</v>
      </c>
      <c r="BS158" s="104">
        <f>ROUND(VLOOKUP($B158,'[4]3.ข้อมูลงบทดลองปัจจุบัน'!$A$5:$CL$846,70,0),2)</f>
        <v>251780.8</v>
      </c>
      <c r="BT158" s="104">
        <f>ROUND(VLOOKUP($B158,'[4]3.ข้อมูลงบทดลองปัจจุบัน'!$A$5:$CL$846,71,0),2)</f>
        <v>202400</v>
      </c>
      <c r="BU158" s="104">
        <f>ROUND(VLOOKUP($B158,'[4]3.ข้อมูลงบทดลองปัจจุบัน'!$A$5:$CL$846,72,0),2)</f>
        <v>6420</v>
      </c>
      <c r="BV158" s="104">
        <f>ROUND(VLOOKUP($B158,'[4]3.ข้อมูลงบทดลองปัจจุบัน'!$A$5:$CL$846,73,0),2)</f>
        <v>8400</v>
      </c>
      <c r="BW158" s="104">
        <f>ROUND(VLOOKUP($B158,'[4]3.ข้อมูลงบทดลองปัจจุบัน'!$A$5:$CL$846,74,0),2)</f>
        <v>67656</v>
      </c>
      <c r="BX158" s="104">
        <f>ROUND(VLOOKUP($B158,'[4]3.ข้อมูลงบทดลองปัจจุบัน'!$A$5:$CL$846,75,0),2)</f>
        <v>16000</v>
      </c>
      <c r="BY158" s="104">
        <f>ROUND(VLOOKUP($B158,'[4]3.ข้อมูลงบทดลองปัจจุบัน'!$A$5:$CL$846,76,0),2)</f>
        <v>108600</v>
      </c>
      <c r="BZ158" s="104">
        <f>ROUND(VLOOKUP($B158,'[4]3.ข้อมูลงบทดลองปัจจุบัน'!$A$5:$CL$846,77,0),2)</f>
        <v>0</v>
      </c>
      <c r="CA158" s="104">
        <f>ROUND(VLOOKUP($B158,'[4]3.ข้อมูลงบทดลองปัจจุบัน'!$A$5:$CL$846,78,0),2)</f>
        <v>5100</v>
      </c>
      <c r="CB158" s="104">
        <f>ROUND(VLOOKUP($B158,'[4]3.ข้อมูลงบทดลองปัจจุบัน'!$A$5:$CL$846,79,0),2)</f>
        <v>5700</v>
      </c>
      <c r="CC158" s="104">
        <f>ROUND(VLOOKUP($B158,'[4]3.ข้อมูลงบทดลองปัจจุบัน'!$A$5:$CL$846,80,0),2)</f>
        <v>0</v>
      </c>
      <c r="CD158" s="104">
        <f>ROUND(VLOOKUP($B158,'[4]3.ข้อมูลงบทดลองปัจจุบัน'!$A$5:$CL$846,81,0),2)</f>
        <v>60000</v>
      </c>
      <c r="CE158" s="104">
        <f>ROUND(VLOOKUP($B158,'[4]3.ข้อมูลงบทดลองปัจจุบัน'!$A$5:$CL$846,82,0),2)</f>
        <v>0</v>
      </c>
      <c r="CF158" s="104">
        <f>ROUND(VLOOKUP($B158,'[4]3.ข้อมูลงบทดลองปัจจุบัน'!$A$5:$CL$846,83,0),2)</f>
        <v>1791.18</v>
      </c>
      <c r="CG158" s="104">
        <f>ROUND(VLOOKUP($B158,'[4]3.ข้อมูลงบทดลองปัจจุบัน'!$A$5:$CL$846,84,0),2)</f>
        <v>21200</v>
      </c>
      <c r="CH158" s="104">
        <f>ROUND(VLOOKUP($B158,'[4]3.ข้อมูลงบทดลองปัจจุบัน'!$A$5:$CL$846,85,0),2)</f>
        <v>145975</v>
      </c>
      <c r="CI158" s="104">
        <f>ROUND(VLOOKUP($B158,'[4]3.ข้อมูลงบทดลองปัจจุบัน'!$A$5:$CL$846,86,0),2)</f>
        <v>0</v>
      </c>
      <c r="CJ158" s="104">
        <f>ROUND(VLOOKUP($B158,'[4]3.ข้อมูลงบทดลองปัจจุบัน'!$A$5:$CL$846,87,0),2)</f>
        <v>5200</v>
      </c>
      <c r="CK158" s="104">
        <f>ROUND(VLOOKUP($B158,'[4]3.ข้อมูลงบทดลองปัจจุบัน'!$A$5:$CL$846,88,0),2)</f>
        <v>0</v>
      </c>
      <c r="CL158" s="104">
        <f>ROUND(VLOOKUP($B158,'[4]3.ข้อมูลงบทดลองปัจจุบัน'!$A$5:$CL$846,89,0),2)</f>
        <v>9775</v>
      </c>
      <c r="CM158" s="104">
        <f>ROUND(VLOOKUP($B158,'[4]3.ข้อมูลงบทดลองปัจจุบัน'!$A$5:$CL$846,90,0),2)</f>
        <v>0</v>
      </c>
      <c r="CO158" s="97"/>
    </row>
    <row r="159" spans="1:93" x14ac:dyDescent="0.7">
      <c r="A159" s="18" t="s">
        <v>664</v>
      </c>
      <c r="B159" s="18" t="s">
        <v>707</v>
      </c>
      <c r="C159" s="19" t="s">
        <v>708</v>
      </c>
      <c r="D159" s="104">
        <f>ROUND(VLOOKUP($B159,'[4]3.ข้อมูลงบทดลองปัจจุบัน'!$A$5:$CL$846,3,0),2)</f>
        <v>100000</v>
      </c>
      <c r="E159" s="104">
        <f>ROUND(VLOOKUP($B159,'[4]3.ข้อมูลงบทดลองปัจจุบัน'!$A$5:$CL$846,4,0),2)</f>
        <v>0</v>
      </c>
      <c r="F159" s="104">
        <f>ROUND(VLOOKUP($B159,'[4]3.ข้อมูลงบทดลองปัจจุบัน'!$A$5:$CL$846,5,0),2)</f>
        <v>0</v>
      </c>
      <c r="G159" s="104">
        <f>ROUND(VLOOKUP($B159,'[4]3.ข้อมูลงบทดลองปัจจุบัน'!$A$5:$CL$846,6,0),2)</f>
        <v>0</v>
      </c>
      <c r="H159" s="104">
        <f>ROUND(VLOOKUP($B159,'[4]3.ข้อมูลงบทดลองปัจจุบัน'!$A$5:$CL$846,7,0),2)</f>
        <v>0</v>
      </c>
      <c r="I159" s="104">
        <f>ROUND(VLOOKUP($B159,'[4]3.ข้อมูลงบทดลองปัจจุบัน'!$A$5:$CL$846,8,0),2)</f>
        <v>0</v>
      </c>
      <c r="J159" s="104">
        <f>ROUND(VLOOKUP($B159,'[4]3.ข้อมูลงบทดลองปัจจุบัน'!$A$5:$CL$846,9,0),2)</f>
        <v>0</v>
      </c>
      <c r="K159" s="104">
        <f>ROUND(VLOOKUP($B159,'[4]3.ข้อมูลงบทดลองปัจจุบัน'!$A$5:$CL$846,10,0),2)</f>
        <v>61025</v>
      </c>
      <c r="L159" s="104">
        <f>ROUND(VLOOKUP($B159,'[4]3.ข้อมูลงบทดลองปัจจุบัน'!$A$5:$CL$846,11,0),2)</f>
        <v>37100</v>
      </c>
      <c r="M159" s="104">
        <f>ROUND(VLOOKUP($B159,'[4]3.ข้อมูลงบทดลองปัจจุบัน'!$A$5:$CL$846,12,0),2)</f>
        <v>104650</v>
      </c>
      <c r="N159" s="104">
        <f>ROUND(VLOOKUP($B159,'[4]3.ข้อมูลงบทดลองปัจจุบัน'!$A$5:$CL$846,13,0),2)</f>
        <v>0</v>
      </c>
      <c r="O159" s="104">
        <f>ROUND(VLOOKUP($B159,'[4]3.ข้อมูลงบทดลองปัจจุบัน'!$A$5:$CL$846,14,0),2)</f>
        <v>0</v>
      </c>
      <c r="P159" s="104">
        <f>ROUND(VLOOKUP($B159,'[4]3.ข้อมูลงบทดลองปัจจุบัน'!$A$5:$CL$846,15,0),2)</f>
        <v>0</v>
      </c>
      <c r="Q159" s="104">
        <f>ROUND(VLOOKUP($B159,'[4]3.ข้อมูลงบทดลองปัจจุบัน'!$A$5:$CL$846,16,0),2)</f>
        <v>0</v>
      </c>
      <c r="R159" s="104">
        <f>ROUND(VLOOKUP($B159,'[4]3.ข้อมูลงบทดลองปัจจุบัน'!$A$5:$CL$846,17,0),2)</f>
        <v>132000</v>
      </c>
      <c r="S159" s="104">
        <f>ROUND(VLOOKUP($B159,'[4]3.ข้อมูลงบทดลองปัจจุบัน'!$A$5:$CL$846,18,0),2)</f>
        <v>49153</v>
      </c>
      <c r="T159" s="104">
        <f>ROUND(VLOOKUP($B159,'[4]3.ข้อมูลงบทดลองปัจจุบัน'!$A$5:$CL$846,19,0),2)</f>
        <v>110300</v>
      </c>
      <c r="U159" s="104">
        <f>ROUND(VLOOKUP($B159,'[4]3.ข้อมูลงบทดลองปัจจุบัน'!$A$5:$CL$846,20,0),2)</f>
        <v>0</v>
      </c>
      <c r="V159" s="104">
        <f>ROUND(VLOOKUP($B159,'[4]3.ข้อมูลงบทดลองปัจจุบัน'!$A$5:$CL$846,21,0),2)</f>
        <v>0</v>
      </c>
      <c r="W159" s="104">
        <f>ROUND(VLOOKUP($B159,'[4]3.ข้อมูลงบทดลองปัจจุบัน'!$A$5:$CL$846,22,0),2)</f>
        <v>0</v>
      </c>
      <c r="X159" s="104">
        <f>ROUND(VLOOKUP($B159,'[4]3.ข้อมูลงบทดลองปัจจุบัน'!$A$5:$CL$846,23,0),2)</f>
        <v>0</v>
      </c>
      <c r="Y159" s="104">
        <f>ROUND(VLOOKUP($B159,'[4]3.ข้อมูลงบทดลองปัจจุบัน'!$A$5:$CL$846,24,0),2)</f>
        <v>0</v>
      </c>
      <c r="Z159" s="104">
        <f>ROUND(VLOOKUP($B159,'[4]3.ข้อมูลงบทดลองปัจจุบัน'!$A$5:$CL$846,25,0),2)</f>
        <v>141000</v>
      </c>
      <c r="AA159" s="104">
        <f>ROUND(VLOOKUP($B159,'[4]3.ข้อมูลงบทดลองปัจจุบัน'!$A$5:$CL$846,26,0),2)</f>
        <v>0</v>
      </c>
      <c r="AB159" s="104">
        <f>ROUND(VLOOKUP($B159,'[4]3.ข้อมูลงบทดลองปัจจุบัน'!$A$5:$CL$846,27,0),2)</f>
        <v>163000</v>
      </c>
      <c r="AC159" s="104">
        <f>ROUND(VLOOKUP($B159,'[4]3.ข้อมูลงบทดลองปัจจุบัน'!$A$5:$CL$846,28,0),2)</f>
        <v>0</v>
      </c>
      <c r="AD159" s="104">
        <f>ROUND(VLOOKUP($B159,'[4]3.ข้อมูลงบทดลองปัจจุบัน'!$A$5:$CL$846,29,0),2)</f>
        <v>0</v>
      </c>
      <c r="AE159" s="104">
        <f>ROUND(VLOOKUP($B159,'[4]3.ข้อมูลงบทดลองปัจจุบัน'!$A$5:$CL$846,30,0),2)</f>
        <v>0</v>
      </c>
      <c r="AF159" s="104">
        <f>ROUND(VLOOKUP($B159,'[4]3.ข้อมูลงบทดลองปัจจุบัน'!$A$5:$CL$846,31,0),2)</f>
        <v>0</v>
      </c>
      <c r="AG159" s="104">
        <f>ROUND(VLOOKUP($B159,'[4]3.ข้อมูลงบทดลองปัจจุบัน'!$A$5:$CL$846,32,0),2)</f>
        <v>0</v>
      </c>
      <c r="AH159" s="104">
        <f>ROUND(VLOOKUP($B159,'[4]3.ข้อมูลงบทดลองปัจจุบัน'!$A$5:$CL$846,33,0),2)</f>
        <v>427100</v>
      </c>
      <c r="AI159" s="104">
        <f>ROUND(VLOOKUP($B159,'[4]3.ข้อมูลงบทดลองปัจจุบัน'!$A$5:$CL$846,34,0),2)</f>
        <v>0</v>
      </c>
      <c r="AJ159" s="104">
        <f>ROUND(VLOOKUP($B159,'[4]3.ข้อมูลงบทดลองปัจจุบัน'!$A$5:$CL$846,35,0),2)</f>
        <v>0</v>
      </c>
      <c r="AK159" s="104">
        <f>ROUND(VLOOKUP($B159,'[4]3.ข้อมูลงบทดลองปัจจุบัน'!$A$5:$CL$846,36,0),2)</f>
        <v>15000</v>
      </c>
      <c r="AL159" s="104">
        <f>ROUND(VLOOKUP($B159,'[4]3.ข้อมูลงบทดลองปัจจุบัน'!$A$5:$CL$846,37,0),2)</f>
        <v>232939</v>
      </c>
      <c r="AM159" s="104">
        <f>ROUND(VLOOKUP($B159,'[4]3.ข้อมูลงบทดลองปัจจุบัน'!$A$5:$CL$846,38,0),2)</f>
        <v>0</v>
      </c>
      <c r="AN159" s="104">
        <f>ROUND(VLOOKUP($B159,'[4]3.ข้อมูลงบทดลองปัจจุบัน'!$A$5:$CL$846,39,0),2)</f>
        <v>0</v>
      </c>
      <c r="AO159" s="104">
        <f>ROUND(VLOOKUP($B159,'[4]3.ข้อมูลงบทดลองปัจจุบัน'!$A$5:$CL$846,40,0),2)</f>
        <v>0</v>
      </c>
      <c r="AP159" s="104">
        <f>ROUND(VLOOKUP($B159,'[4]3.ข้อมูลงบทดลองปัจจุบัน'!$A$5:$CL$846,41,0),2)</f>
        <v>0</v>
      </c>
      <c r="AQ159" s="104">
        <f>ROUND(VLOOKUP($B159,'[4]3.ข้อมูลงบทดลองปัจจุบัน'!$A$5:$CL$846,42,0),2)</f>
        <v>0</v>
      </c>
      <c r="AR159" s="104">
        <f>ROUND(VLOOKUP($B159,'[4]3.ข้อมูลงบทดลองปัจจุบัน'!$A$5:$CL$846,43,0),2)</f>
        <v>0</v>
      </c>
      <c r="AS159" s="104">
        <f>ROUND(VLOOKUP($B159,'[4]3.ข้อมูลงบทดลองปัจจุบัน'!$A$5:$CL$846,44,0),2)</f>
        <v>0</v>
      </c>
      <c r="AT159" s="104">
        <f>ROUND(VLOOKUP($B159,'[4]3.ข้อมูลงบทดลองปัจจุบัน'!$A$5:$CL$846,45,0),2)</f>
        <v>49740</v>
      </c>
      <c r="AU159" s="104">
        <f>ROUND(VLOOKUP($B159,'[4]3.ข้อมูลงบทดลองปัจจุบัน'!$A$5:$CL$846,46,0),2)</f>
        <v>171780</v>
      </c>
      <c r="AV159" s="104">
        <f>ROUND(VLOOKUP($B159,'[4]3.ข้อมูลงบทดลองปัจจุบัน'!$A$5:$CL$846,47,0),2)</f>
        <v>0</v>
      </c>
      <c r="AW159" s="104">
        <f>ROUND(VLOOKUP($B159,'[4]3.ข้อมูลงบทดลองปัจจุบัน'!$A$5:$CL$846,48,0),2)</f>
        <v>0</v>
      </c>
      <c r="AX159" s="104">
        <f>ROUND(VLOOKUP($B159,'[4]3.ข้อมูลงบทดลองปัจจุบัน'!$A$5:$CL$846,49,0),2)</f>
        <v>0</v>
      </c>
      <c r="AY159" s="104">
        <f>ROUND(VLOOKUP($B159,'[4]3.ข้อมูลงบทดลองปัจจุบัน'!$A$5:$CL$846,50,0),2)</f>
        <v>0</v>
      </c>
      <c r="AZ159" s="104">
        <f>ROUND(VLOOKUP($B159,'[4]3.ข้อมูลงบทดลองปัจจุบัน'!$A$5:$CL$846,51,0),2)</f>
        <v>0</v>
      </c>
      <c r="BA159" s="104">
        <f>ROUND(VLOOKUP($B159,'[4]3.ข้อมูลงบทดลองปัจจุบัน'!$A$5:$CL$846,52,0),2)</f>
        <v>0</v>
      </c>
      <c r="BB159" s="104">
        <f>ROUND(VLOOKUP($B159,'[4]3.ข้อมูลงบทดลองปัจจุบัน'!$A$5:$CL$846,53,0),2)</f>
        <v>0</v>
      </c>
      <c r="BC159" s="104">
        <f>ROUND(VLOOKUP($B159,'[4]3.ข้อมูลงบทดลองปัจจุบัน'!$A$5:$CL$846,54,0),2)</f>
        <v>0</v>
      </c>
      <c r="BD159" s="104">
        <f>ROUND(VLOOKUP($B159,'[4]3.ข้อมูลงบทดลองปัจจุบัน'!$A$5:$CL$846,55,0),2)</f>
        <v>0</v>
      </c>
      <c r="BE159" s="104">
        <f>ROUND(VLOOKUP($B159,'[4]3.ข้อมูลงบทดลองปัจจุบัน'!$A$5:$CL$846,56,0),2)</f>
        <v>8460</v>
      </c>
      <c r="BF159" s="104">
        <f>ROUND(VLOOKUP($B159,'[4]3.ข้อมูลงบทดลองปัจจุบัน'!$A$5:$CL$846,57,0),2)</f>
        <v>0</v>
      </c>
      <c r="BG159" s="104">
        <f>ROUND(VLOOKUP($B159,'[4]3.ข้อมูลงบทดลองปัจจุบัน'!$A$5:$CL$846,58,0),2)</f>
        <v>0</v>
      </c>
      <c r="BH159" s="104">
        <f>ROUND(VLOOKUP($B159,'[4]3.ข้อมูลงบทดลองปัจจุบัน'!$A$5:$CL$846,59,0),2)</f>
        <v>0</v>
      </c>
      <c r="BI159" s="104">
        <f>ROUND(VLOOKUP($B159,'[4]3.ข้อมูลงบทดลองปัจจุบัน'!$A$5:$CL$846,60,0),2)</f>
        <v>0</v>
      </c>
      <c r="BJ159" s="104">
        <f>ROUND(VLOOKUP($B159,'[4]3.ข้อมูลงบทดลองปัจจุบัน'!$A$5:$CL$846,61,0),2)</f>
        <v>0</v>
      </c>
      <c r="BK159" s="104">
        <f>ROUND(VLOOKUP($B159,'[4]3.ข้อมูลงบทดลองปัจจุบัน'!$A$5:$CL$846,62,0),2)</f>
        <v>0</v>
      </c>
      <c r="BL159" s="104">
        <f>ROUND(VLOOKUP($B159,'[4]3.ข้อมูลงบทดลองปัจจุบัน'!$A$5:$CL$846,63,0),2)</f>
        <v>0</v>
      </c>
      <c r="BM159" s="104">
        <f>ROUND(VLOOKUP($B159,'[4]3.ข้อมูลงบทดลองปัจจุบัน'!$A$5:$CL$846,64,0),2)</f>
        <v>0</v>
      </c>
      <c r="BN159" s="104">
        <f>ROUND(VLOOKUP($B159,'[4]3.ข้อมูลงบทดลองปัจจุบัน'!$A$5:$CL$846,65,0),2)</f>
        <v>0</v>
      </c>
      <c r="BO159" s="104">
        <f>ROUND(VLOOKUP($B159,'[4]3.ข้อมูลงบทดลองปัจจุบัน'!$A$5:$CL$846,66,0),2)</f>
        <v>215060</v>
      </c>
      <c r="BP159" s="104">
        <f>ROUND(VLOOKUP($B159,'[4]3.ข้อมูลงบทดลองปัจจุบัน'!$A$5:$CL$846,67,0),2)</f>
        <v>0</v>
      </c>
      <c r="BQ159" s="104">
        <f>ROUND(VLOOKUP($B159,'[4]3.ข้อมูลงบทดลองปัจจุบัน'!$A$5:$CL$846,68,0),2)</f>
        <v>24240</v>
      </c>
      <c r="BR159" s="104">
        <f>ROUND(VLOOKUP($B159,'[4]3.ข้อมูลงบทดลองปัจจุบัน'!$A$5:$CL$846,69,0),2)</f>
        <v>0</v>
      </c>
      <c r="BS159" s="104">
        <f>ROUND(VLOOKUP($B159,'[4]3.ข้อมูลงบทดลองปัจจุบัน'!$A$5:$CL$846,70,0),2)</f>
        <v>0</v>
      </c>
      <c r="BT159" s="104">
        <f>ROUND(VLOOKUP($B159,'[4]3.ข้อมูลงบทดลองปัจจุบัน'!$A$5:$CL$846,71,0),2)</f>
        <v>490000</v>
      </c>
      <c r="BU159" s="104">
        <f>ROUND(VLOOKUP($B159,'[4]3.ข้อมูลงบทดลองปัจจุบัน'!$A$5:$CL$846,72,0),2)</f>
        <v>0</v>
      </c>
      <c r="BV159" s="104">
        <f>ROUND(VLOOKUP($B159,'[4]3.ข้อมูลงบทดลองปัจจุบัน'!$A$5:$CL$846,73,0),2)</f>
        <v>0</v>
      </c>
      <c r="BW159" s="104">
        <f>ROUND(VLOOKUP($B159,'[4]3.ข้อมูลงบทดลองปัจจุบัน'!$A$5:$CL$846,74,0),2)</f>
        <v>0</v>
      </c>
      <c r="BX159" s="104">
        <f>ROUND(VLOOKUP($B159,'[4]3.ข้อมูลงบทดลองปัจจุบัน'!$A$5:$CL$846,75,0),2)</f>
        <v>1120891</v>
      </c>
      <c r="BY159" s="104">
        <f>ROUND(VLOOKUP($B159,'[4]3.ข้อมูลงบทดลองปัจจุบัน'!$A$5:$CL$846,76,0),2)</f>
        <v>0</v>
      </c>
      <c r="BZ159" s="104">
        <f>ROUND(VLOOKUP($B159,'[4]3.ข้อมูลงบทดลองปัจจุบัน'!$A$5:$CL$846,77,0),2)</f>
        <v>0</v>
      </c>
      <c r="CA159" s="104">
        <f>ROUND(VLOOKUP($B159,'[4]3.ข้อมูลงบทดลองปัจจุบัน'!$A$5:$CL$846,78,0),2)</f>
        <v>1608100</v>
      </c>
      <c r="CB159" s="104">
        <f>ROUND(VLOOKUP($B159,'[4]3.ข้อมูลงบทดลองปัจจุบัน'!$A$5:$CL$846,79,0),2)</f>
        <v>324000</v>
      </c>
      <c r="CC159" s="104">
        <f>ROUND(VLOOKUP($B159,'[4]3.ข้อมูลงบทดลองปัจจุบัน'!$A$5:$CL$846,80,0),2)</f>
        <v>0</v>
      </c>
      <c r="CD159" s="104">
        <f>ROUND(VLOOKUP($B159,'[4]3.ข้อมูลงบทดลองปัจจุบัน'!$A$5:$CL$846,81,0),2)</f>
        <v>197500</v>
      </c>
      <c r="CE159" s="104">
        <f>ROUND(VLOOKUP($B159,'[4]3.ข้อมูลงบทดลองปัจจุบัน'!$A$5:$CL$846,82,0),2)</f>
        <v>0</v>
      </c>
      <c r="CF159" s="104">
        <f>ROUND(VLOOKUP($B159,'[4]3.ข้อมูลงบทดลองปัจจุบัน'!$A$5:$CL$846,83,0),2)</f>
        <v>0</v>
      </c>
      <c r="CG159" s="104">
        <f>ROUND(VLOOKUP($B159,'[4]3.ข้อมูลงบทดลองปัจจุบัน'!$A$5:$CL$846,84,0),2)</f>
        <v>120000</v>
      </c>
      <c r="CH159" s="104">
        <f>ROUND(VLOOKUP($B159,'[4]3.ข้อมูลงบทดลองปัจจุบัน'!$A$5:$CL$846,85,0),2)</f>
        <v>0</v>
      </c>
      <c r="CI159" s="104">
        <f>ROUND(VLOOKUP($B159,'[4]3.ข้อมูลงบทดลองปัจจุบัน'!$A$5:$CL$846,86,0),2)</f>
        <v>0</v>
      </c>
      <c r="CJ159" s="104">
        <f>ROUND(VLOOKUP($B159,'[4]3.ข้อมูลงบทดลองปัจจุบัน'!$A$5:$CL$846,87,0),2)</f>
        <v>0</v>
      </c>
      <c r="CK159" s="104">
        <f>ROUND(VLOOKUP($B159,'[4]3.ข้อมูลงบทดลองปัจจุบัน'!$A$5:$CL$846,88,0),2)</f>
        <v>0</v>
      </c>
      <c r="CL159" s="104">
        <f>ROUND(VLOOKUP($B159,'[4]3.ข้อมูลงบทดลองปัจจุบัน'!$A$5:$CL$846,89,0),2)</f>
        <v>0</v>
      </c>
      <c r="CM159" s="104">
        <f>ROUND(VLOOKUP($B159,'[4]3.ข้อมูลงบทดลองปัจจุบัน'!$A$5:$CL$846,90,0),2)</f>
        <v>0</v>
      </c>
      <c r="CO159" s="97"/>
    </row>
    <row r="160" spans="1:93" x14ac:dyDescent="0.7">
      <c r="A160" s="18" t="s">
        <v>664</v>
      </c>
      <c r="B160" s="18" t="s">
        <v>709</v>
      </c>
      <c r="C160" s="19" t="s">
        <v>710</v>
      </c>
      <c r="D160" s="104">
        <f>ROUND(VLOOKUP($B160,'[4]3.ข้อมูลงบทดลองปัจจุบัน'!$A$5:$CL$846,3,0),2)</f>
        <v>3134886.07</v>
      </c>
      <c r="E160" s="104">
        <f>ROUND(VLOOKUP($B160,'[4]3.ข้อมูลงบทดลองปัจจุบัน'!$A$5:$CL$846,4,0),2)</f>
        <v>433317.2</v>
      </c>
      <c r="F160" s="104">
        <f>ROUND(VLOOKUP($B160,'[4]3.ข้อมูลงบทดลองปัจจุบัน'!$A$5:$CL$846,5,0),2)</f>
        <v>415761.6</v>
      </c>
      <c r="G160" s="104">
        <f>ROUND(VLOOKUP($B160,'[4]3.ข้อมูลงบทดลองปัจจุบัน'!$A$5:$CL$846,6,0),2)</f>
        <v>498106.3</v>
      </c>
      <c r="H160" s="104">
        <f>ROUND(VLOOKUP($B160,'[4]3.ข้อมูลงบทดลองปัจจุบัน'!$A$5:$CL$846,7,0),2)</f>
        <v>383701</v>
      </c>
      <c r="I160" s="104">
        <f>ROUND(VLOOKUP($B160,'[4]3.ข้อมูลงบทดลองปัจจุบัน'!$A$5:$CL$846,8,0),2)</f>
        <v>402933.34</v>
      </c>
      <c r="J160" s="104">
        <f>ROUND(VLOOKUP($B160,'[4]3.ข้อมูลงบทดลองปัจจุบัน'!$A$5:$CL$846,9,0),2)</f>
        <v>746904.5</v>
      </c>
      <c r="K160" s="104">
        <f>ROUND(VLOOKUP($B160,'[4]3.ข้อมูลงบทดลองปัจจุบัน'!$A$5:$CL$846,10,0),2)</f>
        <v>794353</v>
      </c>
      <c r="L160" s="104">
        <f>ROUND(VLOOKUP($B160,'[4]3.ข้อมูลงบทดลองปัจจุบัน'!$A$5:$CL$846,11,0),2)</f>
        <v>745040.6</v>
      </c>
      <c r="M160" s="104">
        <f>ROUND(VLOOKUP($B160,'[4]3.ข้อมูลงบทดลองปัจจุบัน'!$A$5:$CL$846,12,0),2)</f>
        <v>281121.14</v>
      </c>
      <c r="N160" s="104">
        <f>ROUND(VLOOKUP($B160,'[4]3.ข้อมูลงบทดลองปัจจุบัน'!$A$5:$CL$846,13,0),2)</f>
        <v>858040.54</v>
      </c>
      <c r="O160" s="104">
        <f>ROUND(VLOOKUP($B160,'[4]3.ข้อมูลงบทดลองปัจจุบัน'!$A$5:$CL$846,14,0),2)</f>
        <v>231503.7</v>
      </c>
      <c r="P160" s="104">
        <f>ROUND(VLOOKUP($B160,'[4]3.ข้อมูลงบทดลองปัจจุบัน'!$A$5:$CL$846,15,0),2)</f>
        <v>1267817</v>
      </c>
      <c r="Q160" s="104">
        <f>ROUND(VLOOKUP($B160,'[4]3.ข้อมูลงบทดลองปัจจุบัน'!$A$5:$CL$846,16,0),2)</f>
        <v>605892.66</v>
      </c>
      <c r="R160" s="104">
        <f>ROUND(VLOOKUP($B160,'[4]3.ข้อมูลงบทดลองปัจจุบัน'!$A$5:$CL$846,17,0),2)</f>
        <v>860140.1</v>
      </c>
      <c r="S160" s="104">
        <f>ROUND(VLOOKUP($B160,'[4]3.ข้อมูลงบทดลองปัจจุบัน'!$A$5:$CL$846,18,0),2)</f>
        <v>765597.1</v>
      </c>
      <c r="T160" s="104">
        <f>ROUND(VLOOKUP($B160,'[4]3.ข้อมูลงบทดลองปัจจุบัน'!$A$5:$CL$846,19,0),2)</f>
        <v>592771</v>
      </c>
      <c r="U160" s="104">
        <f>ROUND(VLOOKUP($B160,'[4]3.ข้อมูลงบทดลองปัจจุบัน'!$A$5:$CL$846,20,0),2)</f>
        <v>503454.8</v>
      </c>
      <c r="V160" s="104">
        <f>ROUND(VLOOKUP($B160,'[4]3.ข้อมูลงบทดลองปัจจุบัน'!$A$5:$CL$846,21,0),2)</f>
        <v>356784.7</v>
      </c>
      <c r="W160" s="104">
        <f>ROUND(VLOOKUP($B160,'[4]3.ข้อมูลงบทดลองปัจจุบัน'!$A$5:$CL$846,22,0),2)</f>
        <v>260355</v>
      </c>
      <c r="X160" s="104">
        <f>ROUND(VLOOKUP($B160,'[4]3.ข้อมูลงบทดลองปัจจุบัน'!$A$5:$CL$846,23,0),2)</f>
        <v>4085139</v>
      </c>
      <c r="Y160" s="104">
        <f>ROUND(VLOOKUP($B160,'[4]3.ข้อมูลงบทดลองปัจจุบัน'!$A$5:$CL$846,24,0),2)</f>
        <v>244301.16</v>
      </c>
      <c r="Z160" s="104">
        <f>ROUND(VLOOKUP($B160,'[4]3.ข้อมูลงบทดลองปัจจุบัน'!$A$5:$CL$846,25,0),2)</f>
        <v>964794</v>
      </c>
      <c r="AA160" s="104">
        <f>ROUND(VLOOKUP($B160,'[4]3.ข้อมูลงบทดลองปัจจุบัน'!$A$5:$CL$846,26,0),2)</f>
        <v>706917</v>
      </c>
      <c r="AB160" s="104">
        <f>ROUND(VLOOKUP($B160,'[4]3.ข้อมูลงบทดลองปัจจุบัน'!$A$5:$CL$846,27,0),2)</f>
        <v>441866.85</v>
      </c>
      <c r="AC160" s="104">
        <f>ROUND(VLOOKUP($B160,'[4]3.ข้อมูลงบทดลองปัจจุบัน'!$A$5:$CL$846,28,0),2)</f>
        <v>440690.8</v>
      </c>
      <c r="AD160" s="104">
        <f>ROUND(VLOOKUP($B160,'[4]3.ข้อมูลงบทดลองปัจจุบัน'!$A$5:$CL$846,29,0),2)</f>
        <v>246861</v>
      </c>
      <c r="AE160" s="104">
        <f>ROUND(VLOOKUP($B160,'[4]3.ข้อมูลงบทดลองปัจจุบัน'!$A$5:$CL$846,30,0),2)</f>
        <v>700362</v>
      </c>
      <c r="AF160" s="104">
        <f>ROUND(VLOOKUP($B160,'[4]3.ข้อมูลงบทดลองปัจจุบัน'!$A$5:$CL$846,31,0),2)</f>
        <v>472315</v>
      </c>
      <c r="AG160" s="104">
        <f>ROUND(VLOOKUP($B160,'[4]3.ข้อมูลงบทดลองปัจจุบัน'!$A$5:$CL$846,32,0),2)</f>
        <v>387990.1</v>
      </c>
      <c r="AH160" s="104">
        <f>ROUND(VLOOKUP($B160,'[4]3.ข้อมูลงบทดลองปัจจุบัน'!$A$5:$CL$846,33,0),2)</f>
        <v>555453.19999999995</v>
      </c>
      <c r="AI160" s="104">
        <f>ROUND(VLOOKUP($B160,'[4]3.ข้อมูลงบทดลองปัจจุบัน'!$A$5:$CL$846,34,0),2)</f>
        <v>564440.4</v>
      </c>
      <c r="AJ160" s="104">
        <f>ROUND(VLOOKUP($B160,'[4]3.ข้อมูลงบทดลองปัจจุบัน'!$A$5:$CL$846,35,0),2)</f>
        <v>490495.3</v>
      </c>
      <c r="AK160" s="104">
        <f>ROUND(VLOOKUP($B160,'[4]3.ข้อมูลงบทดลองปัจจุบัน'!$A$5:$CL$846,36,0),2)</f>
        <v>402141.5</v>
      </c>
      <c r="AL160" s="104">
        <f>ROUND(VLOOKUP($B160,'[4]3.ข้อมูลงบทดลองปัจจุบัน'!$A$5:$CL$846,37,0),2)</f>
        <v>3210173.75</v>
      </c>
      <c r="AM160" s="104">
        <f>ROUND(VLOOKUP($B160,'[4]3.ข้อมูลงบทดลองปัจจุบัน'!$A$5:$CL$846,38,0),2)</f>
        <v>515794.7</v>
      </c>
      <c r="AN160" s="104">
        <f>ROUND(VLOOKUP($B160,'[4]3.ข้อมูลงบทดลองปัจจุบัน'!$A$5:$CL$846,39,0),2)</f>
        <v>312592.40000000002</v>
      </c>
      <c r="AO160" s="104">
        <f>ROUND(VLOOKUP($B160,'[4]3.ข้อมูลงบทดลองปัจจุบัน'!$A$5:$CL$846,40,0),2)</f>
        <v>724375.48</v>
      </c>
      <c r="AP160" s="104">
        <f>ROUND(VLOOKUP($B160,'[4]3.ข้อมูลงบทดลองปัจจุบัน'!$A$5:$CL$846,41,0),2)</f>
        <v>785065.1</v>
      </c>
      <c r="AQ160" s="104">
        <f>ROUND(VLOOKUP($B160,'[4]3.ข้อมูลงบทดลองปัจจุบัน'!$A$5:$CL$846,42,0),2)</f>
        <v>695213.5</v>
      </c>
      <c r="AR160" s="104">
        <f>ROUND(VLOOKUP($B160,'[4]3.ข้อมูลงบทดลองปัจจุบัน'!$A$5:$CL$846,43,0),2)</f>
        <v>275720</v>
      </c>
      <c r="AS160" s="104">
        <f>ROUND(VLOOKUP($B160,'[4]3.ข้อมูลงบทดลองปัจจุบัน'!$A$5:$CL$846,44,0),2)</f>
        <v>1429605.19</v>
      </c>
      <c r="AT160" s="104">
        <f>ROUND(VLOOKUP($B160,'[4]3.ข้อมูลงบทดลองปัจจุบัน'!$A$5:$CL$846,45,0),2)</f>
        <v>567564.44999999995</v>
      </c>
      <c r="AU160" s="104">
        <f>ROUND(VLOOKUP($B160,'[4]3.ข้อมูลงบทดลองปัจจุบัน'!$A$5:$CL$846,46,0),2)</f>
        <v>1775423.2</v>
      </c>
      <c r="AV160" s="104">
        <f>ROUND(VLOOKUP($B160,'[4]3.ข้อมูลงบทดลองปัจจุบัน'!$A$5:$CL$846,47,0),2)</f>
        <v>764297.07</v>
      </c>
      <c r="AW160" s="104">
        <f>ROUND(VLOOKUP($B160,'[4]3.ข้อมูลงบทดลองปัจจุบัน'!$A$5:$CL$846,48,0),2)</f>
        <v>572367</v>
      </c>
      <c r="AX160" s="104">
        <f>ROUND(VLOOKUP($B160,'[4]3.ข้อมูลงบทดลองปัจจุบัน'!$A$5:$CL$846,49,0),2)</f>
        <v>208208.2</v>
      </c>
      <c r="AY160" s="104">
        <f>ROUND(VLOOKUP($B160,'[4]3.ข้อมูลงบทดลองปัจจุบัน'!$A$5:$CL$846,50,0),2)</f>
        <v>351722.1</v>
      </c>
      <c r="AZ160" s="104">
        <f>ROUND(VLOOKUP($B160,'[4]3.ข้อมูลงบทดลองปัจจุบัน'!$A$5:$CL$846,51,0),2)</f>
        <v>316590.8</v>
      </c>
      <c r="BA160" s="104">
        <f>ROUND(VLOOKUP($B160,'[4]3.ข้อมูลงบทดลองปัจจุบัน'!$A$5:$CL$846,52,0),2)</f>
        <v>364033.15</v>
      </c>
      <c r="BB160" s="104">
        <f>ROUND(VLOOKUP($B160,'[4]3.ข้อมูลงบทดลองปัจจุบัน'!$A$5:$CL$846,53,0),2)</f>
        <v>1025095.6</v>
      </c>
      <c r="BC160" s="104">
        <f>ROUND(VLOOKUP($B160,'[4]3.ข้อมูลงบทดลองปัจจุบัน'!$A$5:$CL$846,54,0),2)</f>
        <v>351673.93</v>
      </c>
      <c r="BD160" s="104">
        <f>ROUND(VLOOKUP($B160,'[4]3.ข้อมูลงบทดลองปัจจุบัน'!$A$5:$CL$846,55,0),2)</f>
        <v>1156650.18</v>
      </c>
      <c r="BE160" s="104">
        <f>ROUND(VLOOKUP($B160,'[4]3.ข้อมูลงบทดลองปัจจุบัน'!$A$5:$CL$846,56,0),2)</f>
        <v>728334.7</v>
      </c>
      <c r="BF160" s="104">
        <f>ROUND(VLOOKUP($B160,'[4]3.ข้อมูลงบทดลองปัจจุบัน'!$A$5:$CL$846,57,0),2)</f>
        <v>238857.9</v>
      </c>
      <c r="BG160" s="104">
        <f>ROUND(VLOOKUP($B160,'[4]3.ข้อมูลงบทดลองปัจจุบัน'!$A$5:$CL$846,58,0),2)</f>
        <v>409937.91</v>
      </c>
      <c r="BH160" s="104">
        <f>ROUND(VLOOKUP($B160,'[4]3.ข้อมูลงบทดลองปัจจุบัน'!$A$5:$CL$846,59,0),2)</f>
        <v>1278058.8</v>
      </c>
      <c r="BI160" s="104">
        <f>ROUND(VLOOKUP($B160,'[4]3.ข้อมูลงบทดลองปัจจุบัน'!$A$5:$CL$846,60,0),2)</f>
        <v>172455</v>
      </c>
      <c r="BJ160" s="104">
        <f>ROUND(VLOOKUP($B160,'[4]3.ข้อมูลงบทดลองปัจจุบัน'!$A$5:$CL$846,61,0),2)</f>
        <v>186010</v>
      </c>
      <c r="BK160" s="104">
        <f>ROUND(VLOOKUP($B160,'[4]3.ข้อมูลงบทดลองปัจจุบัน'!$A$5:$CL$846,62,0),2)</f>
        <v>537813</v>
      </c>
      <c r="BL160" s="104">
        <f>ROUND(VLOOKUP($B160,'[4]3.ข้อมูลงบทดลองปัจจุบัน'!$A$5:$CL$846,63,0),2)</f>
        <v>482014.51</v>
      </c>
      <c r="BM160" s="104">
        <f>ROUND(VLOOKUP($B160,'[4]3.ข้อมูลงบทดลองปัจจุบัน'!$A$5:$CL$846,64,0),2)</f>
        <v>1230999.3999999999</v>
      </c>
      <c r="BN160" s="104">
        <f>ROUND(VLOOKUP($B160,'[4]3.ข้อมูลงบทดลองปัจจุบัน'!$A$5:$CL$846,65,0),2)</f>
        <v>503427.8</v>
      </c>
      <c r="BO160" s="104">
        <f>ROUND(VLOOKUP($B160,'[4]3.ข้อมูลงบทดลองปัจจุบัน'!$A$5:$CL$846,66,0),2)</f>
        <v>601857.46</v>
      </c>
      <c r="BP160" s="104">
        <f>ROUND(VLOOKUP($B160,'[4]3.ข้อมูลงบทดลองปัจจุบัน'!$A$5:$CL$846,67,0),2)</f>
        <v>584280</v>
      </c>
      <c r="BQ160" s="104">
        <f>ROUND(VLOOKUP($B160,'[4]3.ข้อมูลงบทดลองปัจจุบัน'!$A$5:$CL$846,68,0),2)</f>
        <v>686569.2</v>
      </c>
      <c r="BR160" s="104">
        <f>ROUND(VLOOKUP($B160,'[4]3.ข้อมูลงบทดลองปัจจุบัน'!$A$5:$CL$846,69,0),2)</f>
        <v>296207.17</v>
      </c>
      <c r="BS160" s="104">
        <f>ROUND(VLOOKUP($B160,'[4]3.ข้อมูลงบทดลองปัจจุบัน'!$A$5:$CL$846,70,0),2)</f>
        <v>4120318.88</v>
      </c>
      <c r="BT160" s="104">
        <f>ROUND(VLOOKUP($B160,'[4]3.ข้อมูลงบทดลองปัจจุบัน'!$A$5:$CL$846,71,0),2)</f>
        <v>419987</v>
      </c>
      <c r="BU160" s="104">
        <f>ROUND(VLOOKUP($B160,'[4]3.ข้อมูลงบทดลองปัจจุบัน'!$A$5:$CL$846,72,0),2)</f>
        <v>434920</v>
      </c>
      <c r="BV160" s="104">
        <f>ROUND(VLOOKUP($B160,'[4]3.ข้อมูลงบทดลองปัจจุบัน'!$A$5:$CL$846,73,0),2)</f>
        <v>831131.8</v>
      </c>
      <c r="BW160" s="104">
        <f>ROUND(VLOOKUP($B160,'[4]3.ข้อมูลงบทดลองปัจจุบัน'!$A$5:$CL$846,74,0),2)</f>
        <v>170842.9</v>
      </c>
      <c r="BX160" s="104">
        <f>ROUND(VLOOKUP($B160,'[4]3.ข้อมูลงบทดลองปัจจุบัน'!$A$5:$CL$846,75,0),2)</f>
        <v>442471.71</v>
      </c>
      <c r="BY160" s="104">
        <f>ROUND(VLOOKUP($B160,'[4]3.ข้อมูลงบทดลองปัจจุบัน'!$A$5:$CL$846,76,0),2)</f>
        <v>1000469.7</v>
      </c>
      <c r="BZ160" s="104">
        <f>ROUND(VLOOKUP($B160,'[4]3.ข้อมูลงบทดลองปัจจุบัน'!$A$5:$CL$846,77,0),2)</f>
        <v>346399.2</v>
      </c>
      <c r="CA160" s="104">
        <f>ROUND(VLOOKUP($B160,'[4]3.ข้อมูลงบทดลองปัจจุบัน'!$A$5:$CL$846,78,0),2)</f>
        <v>431498</v>
      </c>
      <c r="CB160" s="104">
        <f>ROUND(VLOOKUP($B160,'[4]3.ข้อมูลงบทดลองปัจจุบัน'!$A$5:$CL$846,79,0),2)</f>
        <v>497727.4</v>
      </c>
      <c r="CC160" s="104">
        <f>ROUND(VLOOKUP($B160,'[4]3.ข้อมูลงบทดลองปัจจุบัน'!$A$5:$CL$846,80,0),2)</f>
        <v>944200</v>
      </c>
      <c r="CD160" s="104">
        <f>ROUND(VLOOKUP($B160,'[4]3.ข้อมูลงบทดลองปัจจุบัน'!$A$5:$CL$846,81,0),2)</f>
        <v>877896</v>
      </c>
      <c r="CE160" s="104">
        <f>ROUND(VLOOKUP($B160,'[4]3.ข้อมูลงบทดลองปัจจุบัน'!$A$5:$CL$846,82,0),2)</f>
        <v>680023.9</v>
      </c>
      <c r="CF160" s="104">
        <f>ROUND(VLOOKUP($B160,'[4]3.ข้อมูลงบทดลองปัจจุบัน'!$A$5:$CL$846,83,0),2)</f>
        <v>556056.59</v>
      </c>
      <c r="CG160" s="104">
        <f>ROUND(VLOOKUP($B160,'[4]3.ข้อมูลงบทดลองปัจจุบัน'!$A$5:$CL$846,84,0),2)</f>
        <v>442384</v>
      </c>
      <c r="CH160" s="104">
        <f>ROUND(VLOOKUP($B160,'[4]3.ข้อมูลงบทดลองปัจจุบัน'!$A$5:$CL$846,85,0),2)</f>
        <v>432945.48</v>
      </c>
      <c r="CI160" s="104">
        <f>ROUND(VLOOKUP($B160,'[4]3.ข้อมูลงบทดลองปัจจุบัน'!$A$5:$CL$846,86,0),2)</f>
        <v>477136</v>
      </c>
      <c r="CJ160" s="104">
        <f>ROUND(VLOOKUP($B160,'[4]3.ข้อมูลงบทดลองปัจจุบัน'!$A$5:$CL$846,87,0),2)</f>
        <v>298007.28000000003</v>
      </c>
      <c r="CK160" s="104">
        <f>ROUND(VLOOKUP($B160,'[4]3.ข้อมูลงบทดลองปัจจุบัน'!$A$5:$CL$846,88,0),2)</f>
        <v>1034360.34</v>
      </c>
      <c r="CL160" s="104">
        <f>ROUND(VLOOKUP($B160,'[4]3.ข้อมูลงบทดลองปัจจุบัน'!$A$5:$CL$846,89,0),2)</f>
        <v>318162.59999999998</v>
      </c>
      <c r="CM160" s="104">
        <f>ROUND(VLOOKUP($B160,'[4]3.ข้อมูลงบทดลองปัจจุบัน'!$A$5:$CL$846,90,0),2)</f>
        <v>241469.96</v>
      </c>
      <c r="CO160" s="97"/>
    </row>
    <row r="161" spans="1:94" x14ac:dyDescent="0.7">
      <c r="A161" s="18" t="s">
        <v>664</v>
      </c>
      <c r="B161" s="18" t="s">
        <v>711</v>
      </c>
      <c r="C161" s="19" t="s">
        <v>712</v>
      </c>
      <c r="D161" s="104">
        <f>ROUND(VLOOKUP($B161,'[4]3.ข้อมูลงบทดลองปัจจุบัน'!$A$5:$CL$846,3,0),2)</f>
        <v>973400</v>
      </c>
      <c r="E161" s="104">
        <f>ROUND(VLOOKUP($B161,'[4]3.ข้อมูลงบทดลองปัจจุบัน'!$A$5:$CL$846,4,0),2)</f>
        <v>0</v>
      </c>
      <c r="F161" s="104">
        <f>ROUND(VLOOKUP($B161,'[4]3.ข้อมูลงบทดลองปัจจุบัน'!$A$5:$CL$846,5,0),2)</f>
        <v>0</v>
      </c>
      <c r="G161" s="104">
        <f>ROUND(VLOOKUP($B161,'[4]3.ข้อมูลงบทดลองปัจจุบัน'!$A$5:$CL$846,6,0),2)</f>
        <v>0</v>
      </c>
      <c r="H161" s="104">
        <f>ROUND(VLOOKUP($B161,'[4]3.ข้อมูลงบทดลองปัจจุบัน'!$A$5:$CL$846,7,0),2)</f>
        <v>0</v>
      </c>
      <c r="I161" s="104">
        <f>ROUND(VLOOKUP($B161,'[4]3.ข้อมูลงบทดลองปัจจุบัน'!$A$5:$CL$846,8,0),2)</f>
        <v>0</v>
      </c>
      <c r="J161" s="104">
        <f>ROUND(VLOOKUP($B161,'[4]3.ข้อมูลงบทดลองปัจจุบัน'!$A$5:$CL$846,9,0),2)</f>
        <v>0</v>
      </c>
      <c r="K161" s="104">
        <f>ROUND(VLOOKUP($B161,'[4]3.ข้อมูลงบทดลองปัจจุบัน'!$A$5:$CL$846,10,0),2)</f>
        <v>0</v>
      </c>
      <c r="L161" s="104">
        <f>ROUND(VLOOKUP($B161,'[4]3.ข้อมูลงบทดลองปัจจุบัน'!$A$5:$CL$846,11,0),2)</f>
        <v>0</v>
      </c>
      <c r="M161" s="104">
        <f>ROUND(VLOOKUP($B161,'[4]3.ข้อมูลงบทดลองปัจจุบัน'!$A$5:$CL$846,12,0),2)</f>
        <v>0</v>
      </c>
      <c r="N161" s="104">
        <f>ROUND(VLOOKUP($B161,'[4]3.ข้อมูลงบทดลองปัจจุบัน'!$A$5:$CL$846,13,0),2)</f>
        <v>0</v>
      </c>
      <c r="O161" s="104">
        <f>ROUND(VLOOKUP($B161,'[4]3.ข้อมูลงบทดลองปัจจุบัน'!$A$5:$CL$846,14,0),2)</f>
        <v>0</v>
      </c>
      <c r="P161" s="104">
        <f>ROUND(VLOOKUP($B161,'[4]3.ข้อมูลงบทดลองปัจจุบัน'!$A$5:$CL$846,15,0),2)</f>
        <v>0</v>
      </c>
      <c r="Q161" s="104">
        <f>ROUND(VLOOKUP($B161,'[4]3.ข้อมูลงบทดลองปัจจุบัน'!$A$5:$CL$846,16,0),2)</f>
        <v>0</v>
      </c>
      <c r="R161" s="104">
        <f>ROUND(VLOOKUP($B161,'[4]3.ข้อมูลงบทดลองปัจจุบัน'!$A$5:$CL$846,17,0),2)</f>
        <v>0</v>
      </c>
      <c r="S161" s="104">
        <f>ROUND(VLOOKUP($B161,'[4]3.ข้อมูลงบทดลองปัจจุบัน'!$A$5:$CL$846,18,0),2)</f>
        <v>830790</v>
      </c>
      <c r="T161" s="104">
        <f>ROUND(VLOOKUP($B161,'[4]3.ข้อมูลงบทดลองปัจจุบัน'!$A$5:$CL$846,19,0),2)</f>
        <v>9000</v>
      </c>
      <c r="U161" s="104">
        <f>ROUND(VLOOKUP($B161,'[4]3.ข้อมูลงบทดลองปัจจุบัน'!$A$5:$CL$846,20,0),2)</f>
        <v>438826</v>
      </c>
      <c r="V161" s="104">
        <f>ROUND(VLOOKUP($B161,'[4]3.ข้อมูลงบทดลองปัจจุบัน'!$A$5:$CL$846,21,0),2)</f>
        <v>18270</v>
      </c>
      <c r="W161" s="104">
        <f>ROUND(VLOOKUP($B161,'[4]3.ข้อมูลงบทดลองปัจจุบัน'!$A$5:$CL$846,22,0),2)</f>
        <v>0</v>
      </c>
      <c r="X161" s="104">
        <f>ROUND(VLOOKUP($B161,'[4]3.ข้อมูลงบทดลองปัจจุบัน'!$A$5:$CL$846,23,0),2)</f>
        <v>330138.45</v>
      </c>
      <c r="Y161" s="104">
        <f>ROUND(VLOOKUP($B161,'[4]3.ข้อมูลงบทดลองปัจจุบัน'!$A$5:$CL$846,24,0),2)</f>
        <v>150000</v>
      </c>
      <c r="Z161" s="104">
        <f>ROUND(VLOOKUP($B161,'[4]3.ข้อมูลงบทดลองปัจจุบัน'!$A$5:$CL$846,25,0),2)</f>
        <v>0</v>
      </c>
      <c r="AA161" s="104">
        <f>ROUND(VLOOKUP($B161,'[4]3.ข้อมูลงบทดลองปัจจุบัน'!$A$5:$CL$846,26,0),2)</f>
        <v>0</v>
      </c>
      <c r="AB161" s="104">
        <f>ROUND(VLOOKUP($B161,'[4]3.ข้อมูลงบทดลองปัจจุบัน'!$A$5:$CL$846,27,0),2)</f>
        <v>0</v>
      </c>
      <c r="AC161" s="104">
        <f>ROUND(VLOOKUP($B161,'[4]3.ข้อมูลงบทดลองปัจจุบัน'!$A$5:$CL$846,28,0),2)</f>
        <v>0</v>
      </c>
      <c r="AD161" s="104">
        <f>ROUND(VLOOKUP($B161,'[4]3.ข้อมูลงบทดลองปัจจุบัน'!$A$5:$CL$846,29,0),2)</f>
        <v>0</v>
      </c>
      <c r="AE161" s="104">
        <f>ROUND(VLOOKUP($B161,'[4]3.ข้อมูลงบทดลองปัจจุบัน'!$A$5:$CL$846,30,0),2)</f>
        <v>0</v>
      </c>
      <c r="AF161" s="104">
        <f>ROUND(VLOOKUP($B161,'[4]3.ข้อมูลงบทดลองปัจจุบัน'!$A$5:$CL$846,31,0),2)</f>
        <v>0</v>
      </c>
      <c r="AG161" s="104">
        <f>ROUND(VLOOKUP($B161,'[4]3.ข้อมูลงบทดลองปัจจุบัน'!$A$5:$CL$846,32,0),2)</f>
        <v>0</v>
      </c>
      <c r="AH161" s="104">
        <f>ROUND(VLOOKUP($B161,'[4]3.ข้อมูลงบทดลองปัจจุบัน'!$A$5:$CL$846,33,0),2)</f>
        <v>0</v>
      </c>
      <c r="AI161" s="104">
        <f>ROUND(VLOOKUP($B161,'[4]3.ข้อมูลงบทดลองปัจจุบัน'!$A$5:$CL$846,34,0),2)</f>
        <v>0</v>
      </c>
      <c r="AJ161" s="104">
        <f>ROUND(VLOOKUP($B161,'[4]3.ข้อมูลงบทดลองปัจจุบัน'!$A$5:$CL$846,35,0),2)</f>
        <v>0</v>
      </c>
      <c r="AK161" s="104">
        <f>ROUND(VLOOKUP($B161,'[4]3.ข้อมูลงบทดลองปัจจุบัน'!$A$5:$CL$846,36,0),2)</f>
        <v>0</v>
      </c>
      <c r="AL161" s="104">
        <f>ROUND(VLOOKUP($B161,'[4]3.ข้อมูลงบทดลองปัจจุบัน'!$A$5:$CL$846,37,0),2)</f>
        <v>3501450</v>
      </c>
      <c r="AM161" s="104">
        <f>ROUND(VLOOKUP($B161,'[4]3.ข้อมูลงบทดลองปัจจุบัน'!$A$5:$CL$846,38,0),2)</f>
        <v>0</v>
      </c>
      <c r="AN161" s="104">
        <f>ROUND(VLOOKUP($B161,'[4]3.ข้อมูลงบทดลองปัจจุบัน'!$A$5:$CL$846,39,0),2)</f>
        <v>0</v>
      </c>
      <c r="AO161" s="104">
        <f>ROUND(VLOOKUP($B161,'[4]3.ข้อมูลงบทดลองปัจจุบัน'!$A$5:$CL$846,40,0),2)</f>
        <v>0</v>
      </c>
      <c r="AP161" s="104">
        <f>ROUND(VLOOKUP($B161,'[4]3.ข้อมูลงบทดลองปัจจุบัน'!$A$5:$CL$846,41,0),2)</f>
        <v>0</v>
      </c>
      <c r="AQ161" s="104">
        <f>ROUND(VLOOKUP($B161,'[4]3.ข้อมูลงบทดลองปัจจุบัน'!$A$5:$CL$846,42,0),2)</f>
        <v>0</v>
      </c>
      <c r="AR161" s="104">
        <f>ROUND(VLOOKUP($B161,'[4]3.ข้อมูลงบทดลองปัจจุบัน'!$A$5:$CL$846,43,0),2)</f>
        <v>0</v>
      </c>
      <c r="AS161" s="104">
        <f>ROUND(VLOOKUP($B161,'[4]3.ข้อมูลงบทดลองปัจจุบัน'!$A$5:$CL$846,44,0),2)</f>
        <v>0</v>
      </c>
      <c r="AT161" s="104">
        <f>ROUND(VLOOKUP($B161,'[4]3.ข้อมูลงบทดลองปัจจุบัน'!$A$5:$CL$846,45,0),2)</f>
        <v>0</v>
      </c>
      <c r="AU161" s="104">
        <f>ROUND(VLOOKUP($B161,'[4]3.ข้อมูลงบทดลองปัจจุบัน'!$A$5:$CL$846,46,0),2)</f>
        <v>477000</v>
      </c>
      <c r="AV161" s="104">
        <f>ROUND(VLOOKUP($B161,'[4]3.ข้อมูลงบทดลองปัจจุบัน'!$A$5:$CL$846,47,0),2)</f>
        <v>0</v>
      </c>
      <c r="AW161" s="104">
        <f>ROUND(VLOOKUP($B161,'[4]3.ข้อมูลงบทดลองปัจจุบัน'!$A$5:$CL$846,48,0),2)</f>
        <v>225920</v>
      </c>
      <c r="AX161" s="104">
        <f>ROUND(VLOOKUP($B161,'[4]3.ข้อมูลงบทดลองปัจจุบัน'!$A$5:$CL$846,49,0),2)</f>
        <v>0</v>
      </c>
      <c r="AY161" s="104">
        <f>ROUND(VLOOKUP($B161,'[4]3.ข้อมูลงบทดลองปัจจุบัน'!$A$5:$CL$846,50,0),2)</f>
        <v>0</v>
      </c>
      <c r="AZ161" s="104">
        <f>ROUND(VLOOKUP($B161,'[4]3.ข้อมูลงบทดลองปัจจุบัน'!$A$5:$CL$846,51,0),2)</f>
        <v>0</v>
      </c>
      <c r="BA161" s="104">
        <f>ROUND(VLOOKUP($B161,'[4]3.ข้อมูลงบทดลองปัจจุบัน'!$A$5:$CL$846,52,0),2)</f>
        <v>0</v>
      </c>
      <c r="BB161" s="104">
        <f>ROUND(VLOOKUP($B161,'[4]3.ข้อมูลงบทดลองปัจจุบัน'!$A$5:$CL$846,53,0),2)</f>
        <v>1218000</v>
      </c>
      <c r="BC161" s="104">
        <f>ROUND(VLOOKUP($B161,'[4]3.ข้อมูลงบทดลองปัจจุบัน'!$A$5:$CL$846,54,0),2)</f>
        <v>285700</v>
      </c>
      <c r="BD161" s="104">
        <f>ROUND(VLOOKUP($B161,'[4]3.ข้อมูลงบทดลองปัจจุบัน'!$A$5:$CL$846,55,0),2)</f>
        <v>4347496.5199999996</v>
      </c>
      <c r="BE161" s="104">
        <f>ROUND(VLOOKUP($B161,'[4]3.ข้อมูลงบทดลองปัจจุบัน'!$A$5:$CL$846,56,0),2)</f>
        <v>4027900</v>
      </c>
      <c r="BF161" s="104">
        <f>ROUND(VLOOKUP($B161,'[4]3.ข้อมูลงบทดลองปัจจุบัน'!$A$5:$CL$846,57,0),2)</f>
        <v>317400</v>
      </c>
      <c r="BG161" s="104">
        <f>ROUND(VLOOKUP($B161,'[4]3.ข้อมูลงบทดลองปัจจุบัน'!$A$5:$CL$846,58,0),2)</f>
        <v>12600</v>
      </c>
      <c r="BH161" s="104">
        <f>ROUND(VLOOKUP($B161,'[4]3.ข้อมูลงบทดลองปัจจุบัน'!$A$5:$CL$846,59,0),2)</f>
        <v>15900</v>
      </c>
      <c r="BI161" s="104">
        <f>ROUND(VLOOKUP($B161,'[4]3.ข้อมูลงบทดลองปัจจุบัน'!$A$5:$CL$846,60,0),2)</f>
        <v>0</v>
      </c>
      <c r="BJ161" s="104">
        <f>ROUND(VLOOKUP($B161,'[4]3.ข้อมูลงบทดลองปัจจุบัน'!$A$5:$CL$846,61,0),2)</f>
        <v>0</v>
      </c>
      <c r="BK161" s="104">
        <f>ROUND(VLOOKUP($B161,'[4]3.ข้อมูลงบทดลองปัจจุบัน'!$A$5:$CL$846,62,0),2)</f>
        <v>0</v>
      </c>
      <c r="BL161" s="104">
        <f>ROUND(VLOOKUP($B161,'[4]3.ข้อมูลงบทดลองปัจจุบัน'!$A$5:$CL$846,63,0),2)</f>
        <v>0</v>
      </c>
      <c r="BM161" s="104">
        <f>ROUND(VLOOKUP($B161,'[4]3.ข้อมูลงบทดลองปัจจุบัน'!$A$5:$CL$846,64,0),2)</f>
        <v>2610288.7999999998</v>
      </c>
      <c r="BN161" s="104">
        <f>ROUND(VLOOKUP($B161,'[4]3.ข้อมูลงบทดลองปัจจุบัน'!$A$5:$CL$846,65,0),2)</f>
        <v>1004916</v>
      </c>
      <c r="BO161" s="104">
        <f>ROUND(VLOOKUP($B161,'[4]3.ข้อมูลงบทดลองปัจจุบัน'!$A$5:$CL$846,66,0),2)</f>
        <v>656063</v>
      </c>
      <c r="BP161" s="104">
        <f>ROUND(VLOOKUP($B161,'[4]3.ข้อมูลงบทดลองปัจจุบัน'!$A$5:$CL$846,67,0),2)</f>
        <v>973196.2</v>
      </c>
      <c r="BQ161" s="104">
        <f>ROUND(VLOOKUP($B161,'[4]3.ข้อมูลงบทดลองปัจจุบัน'!$A$5:$CL$846,68,0),2)</f>
        <v>550900</v>
      </c>
      <c r="BR161" s="104">
        <f>ROUND(VLOOKUP($B161,'[4]3.ข้อมูลงบทดลองปัจจุบัน'!$A$5:$CL$846,69,0),2)</f>
        <v>698810</v>
      </c>
      <c r="BS161" s="104">
        <f>ROUND(VLOOKUP($B161,'[4]3.ข้อมูลงบทดลองปัจจุบัน'!$A$5:$CL$846,70,0),2)</f>
        <v>10422415</v>
      </c>
      <c r="BT161" s="104">
        <f>ROUND(VLOOKUP($B161,'[4]3.ข้อมูลงบทดลองปัจจุบัน'!$A$5:$CL$846,71,0),2)</f>
        <v>936000</v>
      </c>
      <c r="BU161" s="104">
        <f>ROUND(VLOOKUP($B161,'[4]3.ข้อมูลงบทดลองปัจจุบัน'!$A$5:$CL$846,72,0),2)</f>
        <v>0</v>
      </c>
      <c r="BV161" s="104">
        <f>ROUND(VLOOKUP($B161,'[4]3.ข้อมูลงบทดลองปัจจุบัน'!$A$5:$CL$846,73,0),2)</f>
        <v>1677980.42</v>
      </c>
      <c r="BW161" s="104">
        <f>ROUND(VLOOKUP($B161,'[4]3.ข้อมูลงบทดลองปัจจุบัน'!$A$5:$CL$846,74,0),2)</f>
        <v>0</v>
      </c>
      <c r="BX161" s="104">
        <f>ROUND(VLOOKUP($B161,'[4]3.ข้อมูลงบทดลองปัจจุบัน'!$A$5:$CL$846,75,0),2)</f>
        <v>0</v>
      </c>
      <c r="BY161" s="104">
        <f>ROUND(VLOOKUP($B161,'[4]3.ข้อมูลงบทดลองปัจจุบัน'!$A$5:$CL$846,76,0),2)</f>
        <v>1384000</v>
      </c>
      <c r="BZ161" s="104">
        <f>ROUND(VLOOKUP($B161,'[4]3.ข้อมูลงบทดลองปัจจุบัน'!$A$5:$CL$846,77,0),2)</f>
        <v>3600</v>
      </c>
      <c r="CA161" s="104">
        <f>ROUND(VLOOKUP($B161,'[4]3.ข้อมูลงบทดลองปัจจุบัน'!$A$5:$CL$846,78,0),2)</f>
        <v>0</v>
      </c>
      <c r="CB161" s="104">
        <f>ROUND(VLOOKUP($B161,'[4]3.ข้อมูลงบทดลองปัจจุบัน'!$A$5:$CL$846,79,0),2)</f>
        <v>106893</v>
      </c>
      <c r="CC161" s="104">
        <f>ROUND(VLOOKUP($B161,'[4]3.ข้อมูลงบทดลองปัจจุบัน'!$A$5:$CL$846,80,0),2)</f>
        <v>0</v>
      </c>
      <c r="CD161" s="104">
        <f>ROUND(VLOOKUP($B161,'[4]3.ข้อมูลงบทดลองปัจจุบัน'!$A$5:$CL$846,81,0),2)</f>
        <v>14400</v>
      </c>
      <c r="CE161" s="104">
        <f>ROUND(VLOOKUP($B161,'[4]3.ข้อมูลงบทดลองปัจจุบัน'!$A$5:$CL$846,82,0),2)</f>
        <v>900000</v>
      </c>
      <c r="CF161" s="104">
        <f>ROUND(VLOOKUP($B161,'[4]3.ข้อมูลงบทดลองปัจจุบัน'!$A$5:$CL$846,83,0),2)</f>
        <v>0</v>
      </c>
      <c r="CG161" s="104">
        <f>ROUND(VLOOKUP($B161,'[4]3.ข้อมูลงบทดลองปัจจุบัน'!$A$5:$CL$846,84,0),2)</f>
        <v>0</v>
      </c>
      <c r="CH161" s="104">
        <f>ROUND(VLOOKUP($B161,'[4]3.ข้อมูลงบทดลองปัจจุบัน'!$A$5:$CL$846,85,0),2)</f>
        <v>0</v>
      </c>
      <c r="CI161" s="104">
        <f>ROUND(VLOOKUP($B161,'[4]3.ข้อมูลงบทดลองปัจจุบัน'!$A$5:$CL$846,86,0),2)</f>
        <v>0</v>
      </c>
      <c r="CJ161" s="104">
        <f>ROUND(VLOOKUP($B161,'[4]3.ข้อมูลงบทดลองปัจจุบัน'!$A$5:$CL$846,87,0),2)</f>
        <v>0</v>
      </c>
      <c r="CK161" s="104">
        <f>ROUND(VLOOKUP($B161,'[4]3.ข้อมูลงบทดลองปัจจุบัน'!$A$5:$CL$846,88,0),2)</f>
        <v>1181688.05</v>
      </c>
      <c r="CL161" s="104">
        <f>ROUND(VLOOKUP($B161,'[4]3.ข้อมูลงบทดลองปัจจุบัน'!$A$5:$CL$846,89,0),2)</f>
        <v>0</v>
      </c>
      <c r="CM161" s="104">
        <f>ROUND(VLOOKUP($B161,'[4]3.ข้อมูลงบทดลองปัจจุบัน'!$A$5:$CL$846,90,0),2)</f>
        <v>0</v>
      </c>
      <c r="CO161" s="97"/>
    </row>
    <row r="162" spans="1:94" x14ac:dyDescent="0.7">
      <c r="A162" s="18" t="s">
        <v>664</v>
      </c>
      <c r="B162" s="18" t="s">
        <v>713</v>
      </c>
      <c r="C162" s="19" t="s">
        <v>714</v>
      </c>
      <c r="D162" s="104">
        <f>ROUND(VLOOKUP($B162,'[4]3.ข้อมูลงบทดลองปัจจุบัน'!$A$5:$CL$846,3,0),2)</f>
        <v>2377050</v>
      </c>
      <c r="E162" s="104">
        <f>ROUND(VLOOKUP($B162,'[4]3.ข้อมูลงบทดลองปัจจุบัน'!$A$5:$CL$846,4,0),2)</f>
        <v>0</v>
      </c>
      <c r="F162" s="104">
        <f>ROUND(VLOOKUP($B162,'[4]3.ข้อมูลงบทดลองปัจจุบัน'!$A$5:$CL$846,5,0),2)</f>
        <v>0</v>
      </c>
      <c r="G162" s="104">
        <f>ROUND(VLOOKUP($B162,'[4]3.ข้อมูลงบทดลองปัจจุบัน'!$A$5:$CL$846,6,0),2)</f>
        <v>333620</v>
      </c>
      <c r="H162" s="104">
        <f>ROUND(VLOOKUP($B162,'[4]3.ข้อมูลงบทดลองปัจจุบัน'!$A$5:$CL$846,7,0),2)</f>
        <v>0</v>
      </c>
      <c r="I162" s="104">
        <f>ROUND(VLOOKUP($B162,'[4]3.ข้อมูลงบทดลองปัจจุบัน'!$A$5:$CL$846,8,0),2)</f>
        <v>398300</v>
      </c>
      <c r="J162" s="104">
        <f>ROUND(VLOOKUP($B162,'[4]3.ข้อมูลงบทดลองปัจจุบัน'!$A$5:$CL$846,9,0),2)</f>
        <v>0</v>
      </c>
      <c r="K162" s="104">
        <f>ROUND(VLOOKUP($B162,'[4]3.ข้อมูลงบทดลองปัจจุบัน'!$A$5:$CL$846,10,0),2)</f>
        <v>200480</v>
      </c>
      <c r="L162" s="104">
        <f>ROUND(VLOOKUP($B162,'[4]3.ข้อมูลงบทดลองปัจจุบัน'!$A$5:$CL$846,11,0),2)</f>
        <v>14570</v>
      </c>
      <c r="M162" s="104">
        <f>ROUND(VLOOKUP($B162,'[4]3.ข้อมูลงบทดลองปัจจุบัน'!$A$5:$CL$846,12,0),2)</f>
        <v>0</v>
      </c>
      <c r="N162" s="104">
        <f>ROUND(VLOOKUP($B162,'[4]3.ข้อมูลงบทดลองปัจจุบัน'!$A$5:$CL$846,13,0),2)</f>
        <v>468900</v>
      </c>
      <c r="O162" s="104">
        <f>ROUND(VLOOKUP($B162,'[4]3.ข้อมูลงบทดลองปัจจุบัน'!$A$5:$CL$846,14,0),2)</f>
        <v>0</v>
      </c>
      <c r="P162" s="104">
        <f>ROUND(VLOOKUP($B162,'[4]3.ข้อมูลงบทดลองปัจจุบัน'!$A$5:$CL$846,15,0),2)</f>
        <v>0</v>
      </c>
      <c r="Q162" s="104">
        <f>ROUND(VLOOKUP($B162,'[4]3.ข้อมูลงบทดลองปัจจุบัน'!$A$5:$CL$846,16,0),2)</f>
        <v>0</v>
      </c>
      <c r="R162" s="104">
        <f>ROUND(VLOOKUP($B162,'[4]3.ข้อมูลงบทดลองปัจจุบัน'!$A$5:$CL$846,17,0),2)</f>
        <v>0</v>
      </c>
      <c r="S162" s="104">
        <f>ROUND(VLOOKUP($B162,'[4]3.ข้อมูลงบทดลองปัจจุบัน'!$A$5:$CL$846,18,0),2)</f>
        <v>55650</v>
      </c>
      <c r="T162" s="104">
        <f>ROUND(VLOOKUP($B162,'[4]3.ข้อมูลงบทดลองปัจจุบัน'!$A$5:$CL$846,19,0),2)</f>
        <v>64562.75</v>
      </c>
      <c r="U162" s="104">
        <f>ROUND(VLOOKUP($B162,'[4]3.ข้อมูลงบทดลองปัจจุบัน'!$A$5:$CL$846,20,0),2)</f>
        <v>0</v>
      </c>
      <c r="V162" s="104">
        <f>ROUND(VLOOKUP($B162,'[4]3.ข้อมูลงบทดลองปัจจุบัน'!$A$5:$CL$846,21,0),2)</f>
        <v>10431</v>
      </c>
      <c r="W162" s="104">
        <f>ROUND(VLOOKUP($B162,'[4]3.ข้อมูลงบทดลองปัจจุบัน'!$A$5:$CL$846,22,0),2)</f>
        <v>6300</v>
      </c>
      <c r="X162" s="104">
        <f>ROUND(VLOOKUP($B162,'[4]3.ข้อมูลงบทดลองปัจจุบัน'!$A$5:$CL$846,23,0),2)</f>
        <v>0</v>
      </c>
      <c r="Y162" s="104">
        <f>ROUND(VLOOKUP($B162,'[4]3.ข้อมูลงบทดลองปัจจุบัน'!$A$5:$CL$846,24,0),2)</f>
        <v>81050</v>
      </c>
      <c r="Z162" s="104">
        <f>ROUND(VLOOKUP($B162,'[4]3.ข้อมูลงบทดลองปัจจุบัน'!$A$5:$CL$846,25,0),2)</f>
        <v>23070</v>
      </c>
      <c r="AA162" s="104">
        <f>ROUND(VLOOKUP($B162,'[4]3.ข้อมูลงบทดลองปัจจุบัน'!$A$5:$CL$846,26,0),2)</f>
        <v>0</v>
      </c>
      <c r="AB162" s="104">
        <f>ROUND(VLOOKUP($B162,'[4]3.ข้อมูลงบทดลองปัจจุบัน'!$A$5:$CL$846,27,0),2)</f>
        <v>418850</v>
      </c>
      <c r="AC162" s="104">
        <f>ROUND(VLOOKUP($B162,'[4]3.ข้อมูลงบทดลองปัจจุบัน'!$A$5:$CL$846,28,0),2)</f>
        <v>266700</v>
      </c>
      <c r="AD162" s="104">
        <f>ROUND(VLOOKUP($B162,'[4]3.ข้อมูลงบทดลองปัจจุบัน'!$A$5:$CL$846,29,0),2)</f>
        <v>0</v>
      </c>
      <c r="AE162" s="104">
        <f>ROUND(VLOOKUP($B162,'[4]3.ข้อมูลงบทดลองปัจจุบัน'!$A$5:$CL$846,30,0),2)</f>
        <v>1512800</v>
      </c>
      <c r="AF162" s="104">
        <f>ROUND(VLOOKUP($B162,'[4]3.ข้อมูลงบทดลองปัจจุบัน'!$A$5:$CL$846,31,0),2)</f>
        <v>0</v>
      </c>
      <c r="AG162" s="104">
        <f>ROUND(VLOOKUP($B162,'[4]3.ข้อมูลงบทดลองปัจจุบัน'!$A$5:$CL$846,32,0),2)</f>
        <v>0</v>
      </c>
      <c r="AH162" s="104">
        <f>ROUND(VLOOKUP($B162,'[4]3.ข้อมูลงบทดลองปัจจุบัน'!$A$5:$CL$846,33,0),2)</f>
        <v>0</v>
      </c>
      <c r="AI162" s="104">
        <f>ROUND(VLOOKUP($B162,'[4]3.ข้อมูลงบทดลองปัจจุบัน'!$A$5:$CL$846,34,0),2)</f>
        <v>0</v>
      </c>
      <c r="AJ162" s="104">
        <f>ROUND(VLOOKUP($B162,'[4]3.ข้อมูลงบทดลองปัจจุบัน'!$A$5:$CL$846,35,0),2)</f>
        <v>0</v>
      </c>
      <c r="AK162" s="104">
        <f>ROUND(VLOOKUP($B162,'[4]3.ข้อมูลงบทดลองปัจจุบัน'!$A$5:$CL$846,36,0),2)</f>
        <v>86040</v>
      </c>
      <c r="AL162" s="104">
        <f>ROUND(VLOOKUP($B162,'[4]3.ข้อมูลงบทดลองปัจจุบัน'!$A$5:$CL$846,37,0),2)</f>
        <v>0</v>
      </c>
      <c r="AM162" s="104">
        <f>ROUND(VLOOKUP($B162,'[4]3.ข้อมูลงบทดลองปัจจุบัน'!$A$5:$CL$846,38,0),2)</f>
        <v>0</v>
      </c>
      <c r="AN162" s="104">
        <f>ROUND(VLOOKUP($B162,'[4]3.ข้อมูลงบทดลองปัจจุบัน'!$A$5:$CL$846,39,0),2)</f>
        <v>0</v>
      </c>
      <c r="AO162" s="104">
        <f>ROUND(VLOOKUP($B162,'[4]3.ข้อมูลงบทดลองปัจจุบัน'!$A$5:$CL$846,40,0),2)</f>
        <v>70900</v>
      </c>
      <c r="AP162" s="104">
        <f>ROUND(VLOOKUP($B162,'[4]3.ข้อมูลงบทดลองปัจจุบัน'!$A$5:$CL$846,41,0),2)</f>
        <v>0</v>
      </c>
      <c r="AQ162" s="104">
        <f>ROUND(VLOOKUP($B162,'[4]3.ข้อมูลงบทดลองปัจจุบัน'!$A$5:$CL$846,42,0),2)</f>
        <v>178800</v>
      </c>
      <c r="AR162" s="104">
        <f>ROUND(VLOOKUP($B162,'[4]3.ข้อมูลงบทดลองปัจจุบัน'!$A$5:$CL$846,43,0),2)</f>
        <v>66500</v>
      </c>
      <c r="AS162" s="104">
        <f>ROUND(VLOOKUP($B162,'[4]3.ข้อมูลงบทดลองปัจจุบัน'!$A$5:$CL$846,44,0),2)</f>
        <v>0</v>
      </c>
      <c r="AT162" s="104">
        <f>ROUND(VLOOKUP($B162,'[4]3.ข้อมูลงบทดลองปัจจุบัน'!$A$5:$CL$846,45,0),2)</f>
        <v>0</v>
      </c>
      <c r="AU162" s="104">
        <f>ROUND(VLOOKUP($B162,'[4]3.ข้อมูลงบทดลองปัจจุบัน'!$A$5:$CL$846,46,0),2)</f>
        <v>0</v>
      </c>
      <c r="AV162" s="104">
        <f>ROUND(VLOOKUP($B162,'[4]3.ข้อมูลงบทดลองปัจจุบัน'!$A$5:$CL$846,47,0),2)</f>
        <v>0</v>
      </c>
      <c r="AW162" s="104">
        <f>ROUND(VLOOKUP($B162,'[4]3.ข้อมูลงบทดลองปัจจุบัน'!$A$5:$CL$846,48,0),2)</f>
        <v>0</v>
      </c>
      <c r="AX162" s="104">
        <f>ROUND(VLOOKUP($B162,'[4]3.ข้อมูลงบทดลองปัจจุบัน'!$A$5:$CL$846,49,0),2)</f>
        <v>0</v>
      </c>
      <c r="AY162" s="104">
        <f>ROUND(VLOOKUP($B162,'[4]3.ข้อมูลงบทดลองปัจจุบัน'!$A$5:$CL$846,50,0),2)</f>
        <v>0</v>
      </c>
      <c r="AZ162" s="104">
        <f>ROUND(VLOOKUP($B162,'[4]3.ข้อมูลงบทดลองปัจจุบัน'!$A$5:$CL$846,51,0),2)</f>
        <v>0</v>
      </c>
      <c r="BA162" s="104">
        <f>ROUND(VLOOKUP($B162,'[4]3.ข้อมูลงบทดลองปัจจุบัน'!$A$5:$CL$846,52,0),2)</f>
        <v>0</v>
      </c>
      <c r="BB162" s="104">
        <f>ROUND(VLOOKUP($B162,'[4]3.ข้อมูลงบทดลองปัจจุบัน'!$A$5:$CL$846,53,0),2)</f>
        <v>0</v>
      </c>
      <c r="BC162" s="104">
        <f>ROUND(VLOOKUP($B162,'[4]3.ข้อมูลงบทดลองปัจจุบัน'!$A$5:$CL$846,54,0),2)</f>
        <v>0</v>
      </c>
      <c r="BD162" s="104">
        <f>ROUND(VLOOKUP($B162,'[4]3.ข้อมูลงบทดลองปัจจุบัน'!$A$5:$CL$846,55,0),2)</f>
        <v>0</v>
      </c>
      <c r="BE162" s="104">
        <f>ROUND(VLOOKUP($B162,'[4]3.ข้อมูลงบทดลองปัจจุบัน'!$A$5:$CL$846,56,0),2)</f>
        <v>3070180</v>
      </c>
      <c r="BF162" s="104">
        <f>ROUND(VLOOKUP($B162,'[4]3.ข้อมูลงบทดลองปัจจุบัน'!$A$5:$CL$846,57,0),2)</f>
        <v>811675</v>
      </c>
      <c r="BG162" s="104">
        <f>ROUND(VLOOKUP($B162,'[4]3.ข้อมูลงบทดลองปัจจุบัน'!$A$5:$CL$846,58,0),2)</f>
        <v>0</v>
      </c>
      <c r="BH162" s="104">
        <f>ROUND(VLOOKUP($B162,'[4]3.ข้อมูลงบทดลองปัจจุบัน'!$A$5:$CL$846,59,0),2)</f>
        <v>0</v>
      </c>
      <c r="BI162" s="104">
        <f>ROUND(VLOOKUP($B162,'[4]3.ข้อมูลงบทดลองปัจจุบัน'!$A$5:$CL$846,60,0),2)</f>
        <v>0</v>
      </c>
      <c r="BJ162" s="104">
        <f>ROUND(VLOOKUP($B162,'[4]3.ข้อมูลงบทดลองปัจจุบัน'!$A$5:$CL$846,61,0),2)</f>
        <v>411280</v>
      </c>
      <c r="BK162" s="104">
        <f>ROUND(VLOOKUP($B162,'[4]3.ข้อมูลงบทดลองปัจจุบัน'!$A$5:$CL$846,62,0),2)</f>
        <v>847590</v>
      </c>
      <c r="BL162" s="104">
        <f>ROUND(VLOOKUP($B162,'[4]3.ข้อมูลงบทดลองปัจจุบัน'!$A$5:$CL$846,63,0),2)</f>
        <v>1175506</v>
      </c>
      <c r="BM162" s="104">
        <f>ROUND(VLOOKUP($B162,'[4]3.ข้อมูลงบทดลองปัจจุบัน'!$A$5:$CL$846,64,0),2)</f>
        <v>0</v>
      </c>
      <c r="BN162" s="104">
        <f>ROUND(VLOOKUP($B162,'[4]3.ข้อมูลงบทดลองปัจจุบัน'!$A$5:$CL$846,65,0),2)</f>
        <v>7800793</v>
      </c>
      <c r="BO162" s="104">
        <f>ROUND(VLOOKUP($B162,'[4]3.ข้อมูลงบทดลองปัจจุบัน'!$A$5:$CL$846,66,0),2)</f>
        <v>19970</v>
      </c>
      <c r="BP162" s="104">
        <f>ROUND(VLOOKUP($B162,'[4]3.ข้อมูลงบทดลองปัจจุบัน'!$A$5:$CL$846,67,0),2)</f>
        <v>4696.6499999999996</v>
      </c>
      <c r="BQ162" s="104">
        <f>ROUND(VLOOKUP($B162,'[4]3.ข้อมูลงบทดลองปัจจุบัน'!$A$5:$CL$846,68,0),2)</f>
        <v>70500</v>
      </c>
      <c r="BR162" s="104">
        <f>ROUND(VLOOKUP($B162,'[4]3.ข้อมูลงบทดลองปัจจุบัน'!$A$5:$CL$846,69,0),2)</f>
        <v>5911798</v>
      </c>
      <c r="BS162" s="104">
        <f>ROUND(VLOOKUP($B162,'[4]3.ข้อมูลงบทดลองปัจจุบัน'!$A$5:$CL$846,70,0),2)</f>
        <v>0</v>
      </c>
      <c r="BT162" s="104">
        <f>ROUND(VLOOKUP($B162,'[4]3.ข้อมูลงบทดลองปัจจุบัน'!$A$5:$CL$846,71,0),2)</f>
        <v>5407835</v>
      </c>
      <c r="BU162" s="104">
        <f>ROUND(VLOOKUP($B162,'[4]3.ข้อมูลงบทดลองปัจจุบัน'!$A$5:$CL$846,72,0),2)</f>
        <v>0</v>
      </c>
      <c r="BV162" s="104">
        <f>ROUND(VLOOKUP($B162,'[4]3.ข้อมูลงบทดลองปัจจุบัน'!$A$5:$CL$846,73,0),2)</f>
        <v>1844180</v>
      </c>
      <c r="BW162" s="104">
        <f>ROUND(VLOOKUP($B162,'[4]3.ข้อมูลงบทดลองปัจจุบัน'!$A$5:$CL$846,74,0),2)</f>
        <v>0</v>
      </c>
      <c r="BX162" s="104">
        <f>ROUND(VLOOKUP($B162,'[4]3.ข้อมูลงบทดลองปัจจุบัน'!$A$5:$CL$846,75,0),2)</f>
        <v>0</v>
      </c>
      <c r="BY162" s="104">
        <f>ROUND(VLOOKUP($B162,'[4]3.ข้อมูลงบทดลองปัจจุบัน'!$A$5:$CL$846,76,0),2)</f>
        <v>0</v>
      </c>
      <c r="BZ162" s="104">
        <f>ROUND(VLOOKUP($B162,'[4]3.ข้อมูลงบทดลองปัจจุบัน'!$A$5:$CL$846,77,0),2)</f>
        <v>451899.91</v>
      </c>
      <c r="CA162" s="104">
        <f>ROUND(VLOOKUP($B162,'[4]3.ข้อมูลงบทดลองปัจจุบัน'!$A$5:$CL$846,78,0),2)</f>
        <v>62710</v>
      </c>
      <c r="CB162" s="104">
        <f>ROUND(VLOOKUP($B162,'[4]3.ข้อมูลงบทดลองปัจจุบัน'!$A$5:$CL$846,79,0),2)</f>
        <v>2800</v>
      </c>
      <c r="CC162" s="104">
        <f>ROUND(VLOOKUP($B162,'[4]3.ข้อมูลงบทดลองปัจจุบัน'!$A$5:$CL$846,80,0),2)</f>
        <v>0</v>
      </c>
      <c r="CD162" s="104">
        <f>ROUND(VLOOKUP($B162,'[4]3.ข้อมูลงบทดลองปัจจุบัน'!$A$5:$CL$846,81,0),2)</f>
        <v>262800</v>
      </c>
      <c r="CE162" s="104">
        <f>ROUND(VLOOKUP($B162,'[4]3.ข้อมูลงบทดลองปัจจุบัน'!$A$5:$CL$846,82,0),2)</f>
        <v>581400</v>
      </c>
      <c r="CF162" s="104">
        <f>ROUND(VLOOKUP($B162,'[4]3.ข้อมูลงบทดลองปัจจุบัน'!$A$5:$CL$846,83,0),2)</f>
        <v>0</v>
      </c>
      <c r="CG162" s="104">
        <f>ROUND(VLOOKUP($B162,'[4]3.ข้อมูลงบทดลองปัจจุบัน'!$A$5:$CL$846,84,0),2)</f>
        <v>765600</v>
      </c>
      <c r="CH162" s="104">
        <f>ROUND(VLOOKUP($B162,'[4]3.ข้อมูลงบทดลองปัจจุบัน'!$A$5:$CL$846,85,0),2)</f>
        <v>1201200</v>
      </c>
      <c r="CI162" s="104">
        <f>ROUND(VLOOKUP($B162,'[4]3.ข้อมูลงบทดลองปัจจุบัน'!$A$5:$CL$846,86,0),2)</f>
        <v>0</v>
      </c>
      <c r="CJ162" s="104">
        <f>ROUND(VLOOKUP($B162,'[4]3.ข้อมูลงบทดลองปัจจุบัน'!$A$5:$CL$846,87,0),2)</f>
        <v>0</v>
      </c>
      <c r="CK162" s="104">
        <f>ROUND(VLOOKUP($B162,'[4]3.ข้อมูลงบทดลองปัจจุบัน'!$A$5:$CL$846,88,0),2)</f>
        <v>0</v>
      </c>
      <c r="CL162" s="104">
        <f>ROUND(VLOOKUP($B162,'[4]3.ข้อมูลงบทดลองปัจจุบัน'!$A$5:$CL$846,89,0),2)</f>
        <v>465725</v>
      </c>
      <c r="CM162" s="104">
        <f>ROUND(VLOOKUP($B162,'[4]3.ข้อมูลงบทดลองปัจจุบัน'!$A$5:$CL$846,90,0),2)</f>
        <v>307930</v>
      </c>
      <c r="CO162" s="97"/>
    </row>
    <row r="163" spans="1:94" x14ac:dyDescent="0.7">
      <c r="A163" s="18" t="s">
        <v>664</v>
      </c>
      <c r="B163" s="18" t="s">
        <v>715</v>
      </c>
      <c r="C163" s="19" t="s">
        <v>716</v>
      </c>
      <c r="D163" s="104">
        <f>ROUND(VLOOKUP($B163,'[4]3.ข้อมูลงบทดลองปัจจุบัน'!$A$5:$CL$846,3,0),2)</f>
        <v>0</v>
      </c>
      <c r="E163" s="104">
        <f>ROUND(VLOOKUP($B163,'[4]3.ข้อมูลงบทดลองปัจจุบัน'!$A$5:$CL$846,4,0),2)</f>
        <v>0</v>
      </c>
      <c r="F163" s="104">
        <f>ROUND(VLOOKUP($B163,'[4]3.ข้อมูลงบทดลองปัจจุบัน'!$A$5:$CL$846,5,0),2)</f>
        <v>0</v>
      </c>
      <c r="G163" s="104">
        <f>ROUND(VLOOKUP($B163,'[4]3.ข้อมูลงบทดลองปัจจุบัน'!$A$5:$CL$846,6,0),2)</f>
        <v>0</v>
      </c>
      <c r="H163" s="104">
        <f>ROUND(VLOOKUP($B163,'[4]3.ข้อมูลงบทดลองปัจจุบัน'!$A$5:$CL$846,7,0),2)</f>
        <v>0</v>
      </c>
      <c r="I163" s="104">
        <f>ROUND(VLOOKUP($B163,'[4]3.ข้อมูลงบทดลองปัจจุบัน'!$A$5:$CL$846,8,0),2)</f>
        <v>0</v>
      </c>
      <c r="J163" s="104">
        <f>ROUND(VLOOKUP($B163,'[4]3.ข้อมูลงบทดลองปัจจุบัน'!$A$5:$CL$846,9,0),2)</f>
        <v>0</v>
      </c>
      <c r="K163" s="104">
        <f>ROUND(VLOOKUP($B163,'[4]3.ข้อมูลงบทดลองปัจจุบัน'!$A$5:$CL$846,10,0),2)</f>
        <v>0</v>
      </c>
      <c r="L163" s="104">
        <f>ROUND(VLOOKUP($B163,'[4]3.ข้อมูลงบทดลองปัจจุบัน'!$A$5:$CL$846,11,0),2)</f>
        <v>0</v>
      </c>
      <c r="M163" s="104">
        <f>ROUND(VLOOKUP($B163,'[4]3.ข้อมูลงบทดลองปัจจุบัน'!$A$5:$CL$846,12,0),2)</f>
        <v>0</v>
      </c>
      <c r="N163" s="104">
        <f>ROUND(VLOOKUP($B163,'[4]3.ข้อมูลงบทดลองปัจจุบัน'!$A$5:$CL$846,13,0),2)</f>
        <v>682860</v>
      </c>
      <c r="O163" s="104">
        <f>ROUND(VLOOKUP($B163,'[4]3.ข้อมูลงบทดลองปัจจุบัน'!$A$5:$CL$846,14,0),2)</f>
        <v>0</v>
      </c>
      <c r="P163" s="104">
        <f>ROUND(VLOOKUP($B163,'[4]3.ข้อมูลงบทดลองปัจจุบัน'!$A$5:$CL$846,15,0),2)</f>
        <v>0</v>
      </c>
      <c r="Q163" s="104">
        <f>ROUND(VLOOKUP($B163,'[4]3.ข้อมูลงบทดลองปัจจุบัน'!$A$5:$CL$846,16,0),2)</f>
        <v>0</v>
      </c>
      <c r="R163" s="104">
        <f>ROUND(VLOOKUP($B163,'[4]3.ข้อมูลงบทดลองปัจจุบัน'!$A$5:$CL$846,17,0),2)</f>
        <v>0</v>
      </c>
      <c r="S163" s="104">
        <f>ROUND(VLOOKUP($B163,'[4]3.ข้อมูลงบทดลองปัจจุบัน'!$A$5:$CL$846,18,0),2)</f>
        <v>0</v>
      </c>
      <c r="T163" s="104">
        <f>ROUND(VLOOKUP($B163,'[4]3.ข้อมูลงบทดลองปัจจุบัน'!$A$5:$CL$846,19,0),2)</f>
        <v>27110</v>
      </c>
      <c r="U163" s="104">
        <f>ROUND(VLOOKUP($B163,'[4]3.ข้อมูลงบทดลองปัจจุบัน'!$A$5:$CL$846,20,0),2)</f>
        <v>0</v>
      </c>
      <c r="V163" s="104">
        <f>ROUND(VLOOKUP($B163,'[4]3.ข้อมูลงบทดลองปัจจุบัน'!$A$5:$CL$846,21,0),2)</f>
        <v>0</v>
      </c>
      <c r="W163" s="104">
        <f>ROUND(VLOOKUP($B163,'[4]3.ข้อมูลงบทดลองปัจจุบัน'!$A$5:$CL$846,22,0),2)</f>
        <v>0</v>
      </c>
      <c r="X163" s="104">
        <f>ROUND(VLOOKUP($B163,'[4]3.ข้อมูลงบทดลองปัจจุบัน'!$A$5:$CL$846,23,0),2)</f>
        <v>0</v>
      </c>
      <c r="Y163" s="104">
        <f>ROUND(VLOOKUP($B163,'[4]3.ข้อมูลงบทดลองปัจจุบัน'!$A$5:$CL$846,24,0),2)</f>
        <v>0</v>
      </c>
      <c r="Z163" s="104">
        <f>ROUND(VLOOKUP($B163,'[4]3.ข้อมูลงบทดลองปัจจุบัน'!$A$5:$CL$846,25,0),2)</f>
        <v>0</v>
      </c>
      <c r="AA163" s="104">
        <f>ROUND(VLOOKUP($B163,'[4]3.ข้อมูลงบทดลองปัจจุบัน'!$A$5:$CL$846,26,0),2)</f>
        <v>0</v>
      </c>
      <c r="AB163" s="104">
        <f>ROUND(VLOOKUP($B163,'[4]3.ข้อมูลงบทดลองปัจจุบัน'!$A$5:$CL$846,27,0),2)</f>
        <v>0</v>
      </c>
      <c r="AC163" s="104">
        <f>ROUND(VLOOKUP($B163,'[4]3.ข้อมูลงบทดลองปัจจุบัน'!$A$5:$CL$846,28,0),2)</f>
        <v>0</v>
      </c>
      <c r="AD163" s="104">
        <f>ROUND(VLOOKUP($B163,'[4]3.ข้อมูลงบทดลองปัจจุบัน'!$A$5:$CL$846,29,0),2)</f>
        <v>0</v>
      </c>
      <c r="AE163" s="104">
        <f>ROUND(VLOOKUP($B163,'[4]3.ข้อมูลงบทดลองปัจจุบัน'!$A$5:$CL$846,30,0),2)</f>
        <v>0</v>
      </c>
      <c r="AF163" s="104">
        <f>ROUND(VLOOKUP($B163,'[4]3.ข้อมูลงบทดลองปัจจุบัน'!$A$5:$CL$846,31,0),2)</f>
        <v>3000</v>
      </c>
      <c r="AG163" s="104">
        <f>ROUND(VLOOKUP($B163,'[4]3.ข้อมูลงบทดลองปัจจุบัน'!$A$5:$CL$846,32,0),2)</f>
        <v>0</v>
      </c>
      <c r="AH163" s="104">
        <f>ROUND(VLOOKUP($B163,'[4]3.ข้อมูลงบทดลองปัจจุบัน'!$A$5:$CL$846,33,0),2)</f>
        <v>0</v>
      </c>
      <c r="AI163" s="104">
        <f>ROUND(VLOOKUP($B163,'[4]3.ข้อมูลงบทดลองปัจจุบัน'!$A$5:$CL$846,34,0),2)</f>
        <v>0</v>
      </c>
      <c r="AJ163" s="104">
        <f>ROUND(VLOOKUP($B163,'[4]3.ข้อมูลงบทดลองปัจจุบัน'!$A$5:$CL$846,35,0),2)</f>
        <v>0</v>
      </c>
      <c r="AK163" s="104">
        <f>ROUND(VLOOKUP($B163,'[4]3.ข้อมูลงบทดลองปัจจุบัน'!$A$5:$CL$846,36,0),2)</f>
        <v>0</v>
      </c>
      <c r="AL163" s="104">
        <f>ROUND(VLOOKUP($B163,'[4]3.ข้อมูลงบทดลองปัจจุบัน'!$A$5:$CL$846,37,0),2)</f>
        <v>0</v>
      </c>
      <c r="AM163" s="104">
        <f>ROUND(VLOOKUP($B163,'[4]3.ข้อมูลงบทดลองปัจจุบัน'!$A$5:$CL$846,38,0),2)</f>
        <v>0</v>
      </c>
      <c r="AN163" s="104">
        <f>ROUND(VLOOKUP($B163,'[4]3.ข้อมูลงบทดลองปัจจุบัน'!$A$5:$CL$846,39,0),2)</f>
        <v>0</v>
      </c>
      <c r="AO163" s="104">
        <f>ROUND(VLOOKUP($B163,'[4]3.ข้อมูลงบทดลองปัจจุบัน'!$A$5:$CL$846,40,0),2)</f>
        <v>0</v>
      </c>
      <c r="AP163" s="104">
        <f>ROUND(VLOOKUP($B163,'[4]3.ข้อมูลงบทดลองปัจจุบัน'!$A$5:$CL$846,41,0),2)</f>
        <v>0</v>
      </c>
      <c r="AQ163" s="104">
        <f>ROUND(VLOOKUP($B163,'[4]3.ข้อมูลงบทดลองปัจจุบัน'!$A$5:$CL$846,42,0),2)</f>
        <v>0</v>
      </c>
      <c r="AR163" s="104">
        <f>ROUND(VLOOKUP($B163,'[4]3.ข้อมูลงบทดลองปัจจุบัน'!$A$5:$CL$846,43,0),2)</f>
        <v>0</v>
      </c>
      <c r="AS163" s="104">
        <f>ROUND(VLOOKUP($B163,'[4]3.ข้อมูลงบทดลองปัจจุบัน'!$A$5:$CL$846,44,0),2)</f>
        <v>0</v>
      </c>
      <c r="AT163" s="104">
        <f>ROUND(VLOOKUP($B163,'[4]3.ข้อมูลงบทดลองปัจจุบัน'!$A$5:$CL$846,45,0),2)</f>
        <v>0</v>
      </c>
      <c r="AU163" s="104">
        <f>ROUND(VLOOKUP($B163,'[4]3.ข้อมูลงบทดลองปัจจุบัน'!$A$5:$CL$846,46,0),2)</f>
        <v>0</v>
      </c>
      <c r="AV163" s="104">
        <f>ROUND(VLOOKUP($B163,'[4]3.ข้อมูลงบทดลองปัจจุบัน'!$A$5:$CL$846,47,0),2)</f>
        <v>0</v>
      </c>
      <c r="AW163" s="104">
        <f>ROUND(VLOOKUP($B163,'[4]3.ข้อมูลงบทดลองปัจจุบัน'!$A$5:$CL$846,48,0),2)</f>
        <v>0</v>
      </c>
      <c r="AX163" s="104">
        <f>ROUND(VLOOKUP($B163,'[4]3.ข้อมูลงบทดลองปัจจุบัน'!$A$5:$CL$846,49,0),2)</f>
        <v>0</v>
      </c>
      <c r="AY163" s="104">
        <f>ROUND(VLOOKUP($B163,'[4]3.ข้อมูลงบทดลองปัจจุบัน'!$A$5:$CL$846,50,0),2)</f>
        <v>0</v>
      </c>
      <c r="AZ163" s="104">
        <f>ROUND(VLOOKUP($B163,'[4]3.ข้อมูลงบทดลองปัจจุบัน'!$A$5:$CL$846,51,0),2)</f>
        <v>0</v>
      </c>
      <c r="BA163" s="104">
        <f>ROUND(VLOOKUP($B163,'[4]3.ข้อมูลงบทดลองปัจจุบัน'!$A$5:$CL$846,52,0),2)</f>
        <v>0</v>
      </c>
      <c r="BB163" s="104">
        <f>ROUND(VLOOKUP($B163,'[4]3.ข้อมูลงบทดลองปัจจุบัน'!$A$5:$CL$846,53,0),2)</f>
        <v>0</v>
      </c>
      <c r="BC163" s="104">
        <f>ROUND(VLOOKUP($B163,'[4]3.ข้อมูลงบทดลองปัจจุบัน'!$A$5:$CL$846,54,0),2)</f>
        <v>0</v>
      </c>
      <c r="BD163" s="104">
        <f>ROUND(VLOOKUP($B163,'[4]3.ข้อมูลงบทดลองปัจจุบัน'!$A$5:$CL$846,55,0),2)</f>
        <v>0</v>
      </c>
      <c r="BE163" s="104">
        <f>ROUND(VLOOKUP($B163,'[4]3.ข้อมูลงบทดลองปัจจุบัน'!$A$5:$CL$846,56,0),2)</f>
        <v>0</v>
      </c>
      <c r="BF163" s="104">
        <f>ROUND(VLOOKUP($B163,'[4]3.ข้อมูลงบทดลองปัจจุบัน'!$A$5:$CL$846,57,0),2)</f>
        <v>0</v>
      </c>
      <c r="BG163" s="104">
        <f>ROUND(VLOOKUP($B163,'[4]3.ข้อมูลงบทดลองปัจจุบัน'!$A$5:$CL$846,58,0),2)</f>
        <v>0</v>
      </c>
      <c r="BH163" s="104">
        <f>ROUND(VLOOKUP($B163,'[4]3.ข้อมูลงบทดลองปัจจุบัน'!$A$5:$CL$846,59,0),2)</f>
        <v>0</v>
      </c>
      <c r="BI163" s="104">
        <f>ROUND(VLOOKUP($B163,'[4]3.ข้อมูลงบทดลองปัจจุบัน'!$A$5:$CL$846,60,0),2)</f>
        <v>0</v>
      </c>
      <c r="BJ163" s="104">
        <f>ROUND(VLOOKUP($B163,'[4]3.ข้อมูลงบทดลองปัจจุบัน'!$A$5:$CL$846,61,0),2)</f>
        <v>0</v>
      </c>
      <c r="BK163" s="104">
        <f>ROUND(VLOOKUP($B163,'[4]3.ข้อมูลงบทดลองปัจจุบัน'!$A$5:$CL$846,62,0),2)</f>
        <v>0</v>
      </c>
      <c r="BL163" s="104">
        <f>ROUND(VLOOKUP($B163,'[4]3.ข้อมูลงบทดลองปัจจุบัน'!$A$5:$CL$846,63,0),2)</f>
        <v>0</v>
      </c>
      <c r="BM163" s="104">
        <f>ROUND(VLOOKUP($B163,'[4]3.ข้อมูลงบทดลองปัจจุบัน'!$A$5:$CL$846,64,0),2)</f>
        <v>0</v>
      </c>
      <c r="BN163" s="104">
        <f>ROUND(VLOOKUP($B163,'[4]3.ข้อมูลงบทดลองปัจจุบัน'!$A$5:$CL$846,65,0),2)</f>
        <v>0</v>
      </c>
      <c r="BO163" s="104">
        <f>ROUND(VLOOKUP($B163,'[4]3.ข้อมูลงบทดลองปัจจุบัน'!$A$5:$CL$846,66,0),2)</f>
        <v>0</v>
      </c>
      <c r="BP163" s="104">
        <f>ROUND(VLOOKUP($B163,'[4]3.ข้อมูลงบทดลองปัจจุบัน'!$A$5:$CL$846,67,0),2)</f>
        <v>0</v>
      </c>
      <c r="BQ163" s="104">
        <f>ROUND(VLOOKUP($B163,'[4]3.ข้อมูลงบทดลองปัจจุบัน'!$A$5:$CL$846,68,0),2)</f>
        <v>0</v>
      </c>
      <c r="BR163" s="104">
        <f>ROUND(VLOOKUP($B163,'[4]3.ข้อมูลงบทดลองปัจจุบัน'!$A$5:$CL$846,69,0),2)</f>
        <v>10000</v>
      </c>
      <c r="BS163" s="104">
        <f>ROUND(VLOOKUP($B163,'[4]3.ข้อมูลงบทดลองปัจจุบัน'!$A$5:$CL$846,70,0),2)</f>
        <v>0</v>
      </c>
      <c r="BT163" s="104">
        <f>ROUND(VLOOKUP($B163,'[4]3.ข้อมูลงบทดลองปัจจุบัน'!$A$5:$CL$846,71,0),2)</f>
        <v>0</v>
      </c>
      <c r="BU163" s="104">
        <f>ROUND(VLOOKUP($B163,'[4]3.ข้อมูลงบทดลองปัจจุบัน'!$A$5:$CL$846,72,0),2)</f>
        <v>0</v>
      </c>
      <c r="BV163" s="104">
        <f>ROUND(VLOOKUP($B163,'[4]3.ข้อมูลงบทดลองปัจจุบัน'!$A$5:$CL$846,73,0),2)</f>
        <v>0</v>
      </c>
      <c r="BW163" s="104">
        <f>ROUND(VLOOKUP($B163,'[4]3.ข้อมูลงบทดลองปัจจุบัน'!$A$5:$CL$846,74,0),2)</f>
        <v>0</v>
      </c>
      <c r="BX163" s="104">
        <f>ROUND(VLOOKUP($B163,'[4]3.ข้อมูลงบทดลองปัจจุบัน'!$A$5:$CL$846,75,0),2)</f>
        <v>0</v>
      </c>
      <c r="BY163" s="104">
        <f>ROUND(VLOOKUP($B163,'[4]3.ข้อมูลงบทดลองปัจจุบัน'!$A$5:$CL$846,76,0),2)</f>
        <v>0</v>
      </c>
      <c r="BZ163" s="104">
        <f>ROUND(VLOOKUP($B163,'[4]3.ข้อมูลงบทดลองปัจจุบัน'!$A$5:$CL$846,77,0),2)</f>
        <v>0</v>
      </c>
      <c r="CA163" s="104">
        <f>ROUND(VLOOKUP($B163,'[4]3.ข้อมูลงบทดลองปัจจุบัน'!$A$5:$CL$846,78,0),2)</f>
        <v>0</v>
      </c>
      <c r="CB163" s="104">
        <f>ROUND(VLOOKUP($B163,'[4]3.ข้อมูลงบทดลองปัจจุบัน'!$A$5:$CL$846,79,0),2)</f>
        <v>0</v>
      </c>
      <c r="CC163" s="104">
        <f>ROUND(VLOOKUP($B163,'[4]3.ข้อมูลงบทดลองปัจจุบัน'!$A$5:$CL$846,80,0),2)</f>
        <v>0</v>
      </c>
      <c r="CD163" s="104">
        <f>ROUND(VLOOKUP($B163,'[4]3.ข้อมูลงบทดลองปัจจุบัน'!$A$5:$CL$846,81,0),2)</f>
        <v>0</v>
      </c>
      <c r="CE163" s="104">
        <f>ROUND(VLOOKUP($B163,'[4]3.ข้อมูลงบทดลองปัจจุบัน'!$A$5:$CL$846,82,0),2)</f>
        <v>0</v>
      </c>
      <c r="CF163" s="104">
        <f>ROUND(VLOOKUP($B163,'[4]3.ข้อมูลงบทดลองปัจจุบัน'!$A$5:$CL$846,83,0),2)</f>
        <v>0</v>
      </c>
      <c r="CG163" s="104">
        <f>ROUND(VLOOKUP($B163,'[4]3.ข้อมูลงบทดลองปัจจุบัน'!$A$5:$CL$846,84,0),2)</f>
        <v>0</v>
      </c>
      <c r="CH163" s="104">
        <f>ROUND(VLOOKUP($B163,'[4]3.ข้อมูลงบทดลองปัจจุบัน'!$A$5:$CL$846,85,0),2)</f>
        <v>0</v>
      </c>
      <c r="CI163" s="104">
        <f>ROUND(VLOOKUP($B163,'[4]3.ข้อมูลงบทดลองปัจจุบัน'!$A$5:$CL$846,86,0),2)</f>
        <v>0</v>
      </c>
      <c r="CJ163" s="104">
        <f>ROUND(VLOOKUP($B163,'[4]3.ข้อมูลงบทดลองปัจจุบัน'!$A$5:$CL$846,87,0),2)</f>
        <v>0</v>
      </c>
      <c r="CK163" s="104">
        <f>ROUND(VLOOKUP($B163,'[4]3.ข้อมูลงบทดลองปัจจุบัน'!$A$5:$CL$846,88,0),2)</f>
        <v>0</v>
      </c>
      <c r="CL163" s="104">
        <f>ROUND(VLOOKUP($B163,'[4]3.ข้อมูลงบทดลองปัจจุบัน'!$A$5:$CL$846,89,0),2)</f>
        <v>0</v>
      </c>
      <c r="CM163" s="104">
        <f>ROUND(VLOOKUP($B163,'[4]3.ข้อมูลงบทดลองปัจจุบัน'!$A$5:$CL$846,90,0),2)</f>
        <v>0</v>
      </c>
      <c r="CO163" s="97"/>
    </row>
    <row r="164" spans="1:94" x14ac:dyDescent="0.7">
      <c r="A164" s="18" t="s">
        <v>664</v>
      </c>
      <c r="B164" s="18" t="s">
        <v>717</v>
      </c>
      <c r="C164" s="19" t="s">
        <v>718</v>
      </c>
      <c r="D164" s="104">
        <f>ROUND(VLOOKUP($B164,'[4]3.ข้อมูลงบทดลองปัจจุบัน'!$A$5:$CL$846,3,0),2)</f>
        <v>0</v>
      </c>
      <c r="E164" s="104">
        <f>ROUND(VLOOKUP($B164,'[4]3.ข้อมูลงบทดลองปัจจุบัน'!$A$5:$CL$846,4,0),2)</f>
        <v>0</v>
      </c>
      <c r="F164" s="104">
        <f>ROUND(VLOOKUP($B164,'[4]3.ข้อมูลงบทดลองปัจจุบัน'!$A$5:$CL$846,5,0),2)</f>
        <v>0</v>
      </c>
      <c r="G164" s="104">
        <f>ROUND(VLOOKUP($B164,'[4]3.ข้อมูลงบทดลองปัจจุบัน'!$A$5:$CL$846,6,0),2)</f>
        <v>0</v>
      </c>
      <c r="H164" s="104">
        <f>ROUND(VLOOKUP($B164,'[4]3.ข้อมูลงบทดลองปัจจุบัน'!$A$5:$CL$846,7,0),2)</f>
        <v>0</v>
      </c>
      <c r="I164" s="104">
        <f>ROUND(VLOOKUP($B164,'[4]3.ข้อมูลงบทดลองปัจจุบัน'!$A$5:$CL$846,8,0),2)</f>
        <v>0</v>
      </c>
      <c r="J164" s="104">
        <f>ROUND(VLOOKUP($B164,'[4]3.ข้อมูลงบทดลองปัจจุบัน'!$A$5:$CL$846,9,0),2)</f>
        <v>0</v>
      </c>
      <c r="K164" s="104">
        <f>ROUND(VLOOKUP($B164,'[4]3.ข้อมูลงบทดลองปัจจุบัน'!$A$5:$CL$846,10,0),2)</f>
        <v>0</v>
      </c>
      <c r="L164" s="104">
        <f>ROUND(VLOOKUP($B164,'[4]3.ข้อมูลงบทดลองปัจจุบัน'!$A$5:$CL$846,11,0),2)</f>
        <v>324834.67</v>
      </c>
      <c r="M164" s="104">
        <f>ROUND(VLOOKUP($B164,'[4]3.ข้อมูลงบทดลองปัจจุบัน'!$A$5:$CL$846,12,0),2)</f>
        <v>0</v>
      </c>
      <c r="N164" s="104">
        <f>ROUND(VLOOKUP($B164,'[4]3.ข้อมูลงบทดลองปัจจุบัน'!$A$5:$CL$846,13,0),2)</f>
        <v>0</v>
      </c>
      <c r="O164" s="104">
        <f>ROUND(VLOOKUP($B164,'[4]3.ข้อมูลงบทดลองปัจจุบัน'!$A$5:$CL$846,14,0),2)</f>
        <v>0</v>
      </c>
      <c r="P164" s="104">
        <f>ROUND(VLOOKUP($B164,'[4]3.ข้อมูลงบทดลองปัจจุบัน'!$A$5:$CL$846,15,0),2)</f>
        <v>223422.65</v>
      </c>
      <c r="Q164" s="104">
        <f>ROUND(VLOOKUP($B164,'[4]3.ข้อมูลงบทดลองปัจจุบัน'!$A$5:$CL$846,16,0),2)</f>
        <v>0</v>
      </c>
      <c r="R164" s="104">
        <f>ROUND(VLOOKUP($B164,'[4]3.ข้อมูลงบทดลองปัจจุบัน'!$A$5:$CL$846,17,0),2)</f>
        <v>0</v>
      </c>
      <c r="S164" s="104">
        <f>ROUND(VLOOKUP($B164,'[4]3.ข้อมูลงบทดลองปัจจุบัน'!$A$5:$CL$846,18,0),2)</f>
        <v>432900</v>
      </c>
      <c r="T164" s="104">
        <f>ROUND(VLOOKUP($B164,'[4]3.ข้อมูลงบทดลองปัจจุบัน'!$A$5:$CL$846,19,0),2)</f>
        <v>0</v>
      </c>
      <c r="U164" s="104">
        <f>ROUND(VLOOKUP($B164,'[4]3.ข้อมูลงบทดลองปัจจุบัน'!$A$5:$CL$846,20,0),2)</f>
        <v>262170</v>
      </c>
      <c r="V164" s="104">
        <f>ROUND(VLOOKUP($B164,'[4]3.ข้อมูลงบทดลองปัจจุบัน'!$A$5:$CL$846,21,0),2)</f>
        <v>0</v>
      </c>
      <c r="W164" s="104">
        <f>ROUND(VLOOKUP($B164,'[4]3.ข้อมูลงบทดลองปัจจุบัน'!$A$5:$CL$846,22,0),2)</f>
        <v>66400</v>
      </c>
      <c r="X164" s="104">
        <f>ROUND(VLOOKUP($B164,'[4]3.ข้อมูลงบทดลองปัจจุบัน'!$A$5:$CL$846,23,0),2)</f>
        <v>1192400</v>
      </c>
      <c r="Y164" s="104">
        <f>ROUND(VLOOKUP($B164,'[4]3.ข้อมูลงบทดลองปัจจุบัน'!$A$5:$CL$846,24,0),2)</f>
        <v>0</v>
      </c>
      <c r="Z164" s="104">
        <f>ROUND(VLOOKUP($B164,'[4]3.ข้อมูลงบทดลองปัจจุบัน'!$A$5:$CL$846,25,0),2)</f>
        <v>0</v>
      </c>
      <c r="AA164" s="104">
        <f>ROUND(VLOOKUP($B164,'[4]3.ข้อมูลงบทดลองปัจจุบัน'!$A$5:$CL$846,26,0),2)</f>
        <v>0</v>
      </c>
      <c r="AB164" s="104">
        <f>ROUND(VLOOKUP($B164,'[4]3.ข้อมูลงบทดลองปัจจุบัน'!$A$5:$CL$846,27,0),2)</f>
        <v>0</v>
      </c>
      <c r="AC164" s="104">
        <f>ROUND(VLOOKUP($B164,'[4]3.ข้อมูลงบทดลองปัจจุบัน'!$A$5:$CL$846,28,0),2)</f>
        <v>0</v>
      </c>
      <c r="AD164" s="104">
        <f>ROUND(VLOOKUP($B164,'[4]3.ข้อมูลงบทดลองปัจจุบัน'!$A$5:$CL$846,29,0),2)</f>
        <v>0</v>
      </c>
      <c r="AE164" s="104">
        <f>ROUND(VLOOKUP($B164,'[4]3.ข้อมูลงบทดลองปัจจุบัน'!$A$5:$CL$846,30,0),2)</f>
        <v>313680</v>
      </c>
      <c r="AF164" s="104">
        <f>ROUND(VLOOKUP($B164,'[4]3.ข้อมูลงบทดลองปัจจุบัน'!$A$5:$CL$846,31,0),2)</f>
        <v>0</v>
      </c>
      <c r="AG164" s="104">
        <f>ROUND(VLOOKUP($B164,'[4]3.ข้อมูลงบทดลองปัจจุบัน'!$A$5:$CL$846,32,0),2)</f>
        <v>0</v>
      </c>
      <c r="AH164" s="104">
        <f>ROUND(VLOOKUP($B164,'[4]3.ข้อมูลงบทดลองปัจจุบัน'!$A$5:$CL$846,33,0),2)</f>
        <v>0</v>
      </c>
      <c r="AI164" s="104">
        <f>ROUND(VLOOKUP($B164,'[4]3.ข้อมูลงบทดลองปัจจุบัน'!$A$5:$CL$846,34,0),2)</f>
        <v>0</v>
      </c>
      <c r="AJ164" s="104">
        <f>ROUND(VLOOKUP($B164,'[4]3.ข้อมูลงบทดลองปัจจุบัน'!$A$5:$CL$846,35,0),2)</f>
        <v>0</v>
      </c>
      <c r="AK164" s="104">
        <f>ROUND(VLOOKUP($B164,'[4]3.ข้อมูลงบทดลองปัจจุบัน'!$A$5:$CL$846,36,0),2)</f>
        <v>0</v>
      </c>
      <c r="AL164" s="104">
        <f>ROUND(VLOOKUP($B164,'[4]3.ข้อมูลงบทดลองปัจจุบัน'!$A$5:$CL$846,37,0),2)</f>
        <v>1533952</v>
      </c>
      <c r="AM164" s="104">
        <f>ROUND(VLOOKUP($B164,'[4]3.ข้อมูลงบทดลองปัจจุบัน'!$A$5:$CL$846,38,0),2)</f>
        <v>0</v>
      </c>
      <c r="AN164" s="104">
        <f>ROUND(VLOOKUP($B164,'[4]3.ข้อมูลงบทดลองปัจจุบัน'!$A$5:$CL$846,39,0),2)</f>
        <v>205440</v>
      </c>
      <c r="AO164" s="104">
        <f>ROUND(VLOOKUP($B164,'[4]3.ข้อมูลงบทดลองปัจจุบัน'!$A$5:$CL$846,40,0),2)</f>
        <v>0</v>
      </c>
      <c r="AP164" s="104">
        <f>ROUND(VLOOKUP($B164,'[4]3.ข้อมูลงบทดลองปัจจุบัน'!$A$5:$CL$846,41,0),2)</f>
        <v>0</v>
      </c>
      <c r="AQ164" s="104">
        <f>ROUND(VLOOKUP($B164,'[4]3.ข้อมูลงบทดลองปัจจุบัน'!$A$5:$CL$846,42,0),2)</f>
        <v>0</v>
      </c>
      <c r="AR164" s="104">
        <f>ROUND(VLOOKUP($B164,'[4]3.ข้อมูลงบทดลองปัจจุบัน'!$A$5:$CL$846,43,0),2)</f>
        <v>0</v>
      </c>
      <c r="AS164" s="104">
        <f>ROUND(VLOOKUP($B164,'[4]3.ข้อมูลงบทดลองปัจจุบัน'!$A$5:$CL$846,44,0),2)</f>
        <v>0</v>
      </c>
      <c r="AT164" s="104">
        <f>ROUND(VLOOKUP($B164,'[4]3.ข้อมูลงบทดลองปัจจุบัน'!$A$5:$CL$846,45,0),2)</f>
        <v>0</v>
      </c>
      <c r="AU164" s="104">
        <f>ROUND(VLOOKUP($B164,'[4]3.ข้อมูลงบทดลองปัจจุบัน'!$A$5:$CL$846,46,0),2)</f>
        <v>0</v>
      </c>
      <c r="AV164" s="104">
        <f>ROUND(VLOOKUP($B164,'[4]3.ข้อมูลงบทดลองปัจจุบัน'!$A$5:$CL$846,47,0),2)</f>
        <v>0</v>
      </c>
      <c r="AW164" s="104">
        <f>ROUND(VLOOKUP($B164,'[4]3.ข้อมูลงบทดลองปัจจุบัน'!$A$5:$CL$846,48,0),2)</f>
        <v>0</v>
      </c>
      <c r="AX164" s="104">
        <f>ROUND(VLOOKUP($B164,'[4]3.ข้อมูลงบทดลองปัจจุบัน'!$A$5:$CL$846,49,0),2)</f>
        <v>0</v>
      </c>
      <c r="AY164" s="104">
        <f>ROUND(VLOOKUP($B164,'[4]3.ข้อมูลงบทดลองปัจจุบัน'!$A$5:$CL$846,50,0),2)</f>
        <v>0</v>
      </c>
      <c r="AZ164" s="104">
        <f>ROUND(VLOOKUP($B164,'[4]3.ข้อมูลงบทดลองปัจจุบัน'!$A$5:$CL$846,51,0),2)</f>
        <v>0</v>
      </c>
      <c r="BA164" s="104">
        <f>ROUND(VLOOKUP($B164,'[4]3.ข้อมูลงบทดลองปัจจุบัน'!$A$5:$CL$846,52,0),2)</f>
        <v>125336</v>
      </c>
      <c r="BB164" s="104">
        <f>ROUND(VLOOKUP($B164,'[4]3.ข้อมูลงบทดลองปัจจุบัน'!$A$5:$CL$846,53,0),2)</f>
        <v>0</v>
      </c>
      <c r="BC164" s="104">
        <f>ROUND(VLOOKUP($B164,'[4]3.ข้อมูลงบทดลองปัจจุบัน'!$A$5:$CL$846,54,0),2)</f>
        <v>205440</v>
      </c>
      <c r="BD164" s="104">
        <f>ROUND(VLOOKUP($B164,'[4]3.ข้อมูลงบทดลองปัจจุบัน'!$A$5:$CL$846,55,0),2)</f>
        <v>0</v>
      </c>
      <c r="BE164" s="104">
        <f>ROUND(VLOOKUP($B164,'[4]3.ข้อมูลงบทดลองปัจจุบัน'!$A$5:$CL$846,56,0),2)</f>
        <v>420893</v>
      </c>
      <c r="BF164" s="104">
        <f>ROUND(VLOOKUP($B164,'[4]3.ข้อมูลงบทดลองปัจจุบัน'!$A$5:$CL$846,57,0),2)</f>
        <v>0</v>
      </c>
      <c r="BG164" s="104">
        <f>ROUND(VLOOKUP($B164,'[4]3.ข้อมูลงบทดลองปัจจุบัน'!$A$5:$CL$846,58,0),2)</f>
        <v>0</v>
      </c>
      <c r="BH164" s="104">
        <f>ROUND(VLOOKUP($B164,'[4]3.ข้อมูลงบทดลองปัจจุบัน'!$A$5:$CL$846,59,0),2)</f>
        <v>0</v>
      </c>
      <c r="BI164" s="104">
        <f>ROUND(VLOOKUP($B164,'[4]3.ข้อมูลงบทดลองปัจจุบัน'!$A$5:$CL$846,60,0),2)</f>
        <v>0</v>
      </c>
      <c r="BJ164" s="104">
        <f>ROUND(VLOOKUP($B164,'[4]3.ข้อมูลงบทดลองปัจจุบัน'!$A$5:$CL$846,61,0),2)</f>
        <v>0</v>
      </c>
      <c r="BK164" s="104">
        <f>ROUND(VLOOKUP($B164,'[4]3.ข้อมูลงบทดลองปัจจุบัน'!$A$5:$CL$846,62,0),2)</f>
        <v>0</v>
      </c>
      <c r="BL164" s="104">
        <f>ROUND(VLOOKUP($B164,'[4]3.ข้อมูลงบทดลองปัจจุบัน'!$A$5:$CL$846,63,0),2)</f>
        <v>0</v>
      </c>
      <c r="BM164" s="104">
        <f>ROUND(VLOOKUP($B164,'[4]3.ข้อมูลงบทดลองปัจจุบัน'!$A$5:$CL$846,64,0),2)</f>
        <v>0</v>
      </c>
      <c r="BN164" s="104">
        <f>ROUND(VLOOKUP($B164,'[4]3.ข้อมูลงบทดลองปัจจุบัน'!$A$5:$CL$846,65,0),2)</f>
        <v>323500</v>
      </c>
      <c r="BO164" s="104">
        <f>ROUND(VLOOKUP($B164,'[4]3.ข้อมูลงบทดลองปัจจุบัน'!$A$5:$CL$846,66,0),2)</f>
        <v>325065</v>
      </c>
      <c r="BP164" s="104">
        <f>ROUND(VLOOKUP($B164,'[4]3.ข้อมูลงบทดลองปัจจุบัน'!$A$5:$CL$846,67,0),2)</f>
        <v>422059.24</v>
      </c>
      <c r="BQ164" s="104">
        <f>ROUND(VLOOKUP($B164,'[4]3.ข้อมูลงบทดลองปัจจุบัน'!$A$5:$CL$846,68,0),2)</f>
        <v>253470</v>
      </c>
      <c r="BR164" s="104">
        <f>ROUND(VLOOKUP($B164,'[4]3.ข้อมูลงบทดลองปัจจุบัน'!$A$5:$CL$846,69,0),2)</f>
        <v>0</v>
      </c>
      <c r="BS164" s="104">
        <f>ROUND(VLOOKUP($B164,'[4]3.ข้อมูลงบทดลองปัจจุบัน'!$A$5:$CL$846,70,0),2)</f>
        <v>846400</v>
      </c>
      <c r="BT164" s="104">
        <f>ROUND(VLOOKUP($B164,'[4]3.ข้อมูลงบทดลองปัจจุบัน'!$A$5:$CL$846,71,0),2)</f>
        <v>76000</v>
      </c>
      <c r="BU164" s="104">
        <f>ROUND(VLOOKUP($B164,'[4]3.ข้อมูลงบทดลองปัจจุบัน'!$A$5:$CL$846,72,0),2)</f>
        <v>0</v>
      </c>
      <c r="BV164" s="104">
        <f>ROUND(VLOOKUP($B164,'[4]3.ข้อมูลงบทดลองปัจจุบัน'!$A$5:$CL$846,73,0),2)</f>
        <v>1170400</v>
      </c>
      <c r="BW164" s="104">
        <f>ROUND(VLOOKUP($B164,'[4]3.ข้อมูลงบทดลองปัจจุบัน'!$A$5:$CL$846,74,0),2)</f>
        <v>0</v>
      </c>
      <c r="BX164" s="104">
        <f>ROUND(VLOOKUP($B164,'[4]3.ข้อมูลงบทดลองปัจจุบัน'!$A$5:$CL$846,75,0),2)</f>
        <v>0</v>
      </c>
      <c r="BY164" s="104">
        <f>ROUND(VLOOKUP($B164,'[4]3.ข้อมูลงบทดลองปัจจุบัน'!$A$5:$CL$846,76,0),2)</f>
        <v>0</v>
      </c>
      <c r="BZ164" s="104">
        <f>ROUND(VLOOKUP($B164,'[4]3.ข้อมูลงบทดลองปัจจุบัน'!$A$5:$CL$846,77,0),2)</f>
        <v>0</v>
      </c>
      <c r="CA164" s="104">
        <f>ROUND(VLOOKUP($B164,'[4]3.ข้อมูลงบทดลองปัจจุบัน'!$A$5:$CL$846,78,0),2)</f>
        <v>0</v>
      </c>
      <c r="CB164" s="104">
        <f>ROUND(VLOOKUP($B164,'[4]3.ข้อมูลงบทดลองปัจจุบัน'!$A$5:$CL$846,79,0),2)</f>
        <v>0</v>
      </c>
      <c r="CC164" s="104">
        <f>ROUND(VLOOKUP($B164,'[4]3.ข้อมูลงบทดลองปัจจุบัน'!$A$5:$CL$846,80,0),2)</f>
        <v>0</v>
      </c>
      <c r="CD164" s="104">
        <f>ROUND(VLOOKUP($B164,'[4]3.ข้อมูลงบทดลองปัจจุบัน'!$A$5:$CL$846,81,0),2)</f>
        <v>0</v>
      </c>
      <c r="CE164" s="104">
        <f>ROUND(VLOOKUP($B164,'[4]3.ข้อมูลงบทดลองปัจจุบัน'!$A$5:$CL$846,82,0),2)</f>
        <v>0</v>
      </c>
      <c r="CF164" s="104">
        <f>ROUND(VLOOKUP($B164,'[4]3.ข้อมูลงบทดลองปัจจุบัน'!$A$5:$CL$846,83,0),2)</f>
        <v>0</v>
      </c>
      <c r="CG164" s="104">
        <f>ROUND(VLOOKUP($B164,'[4]3.ข้อมูลงบทดลองปัจจุบัน'!$A$5:$CL$846,84,0),2)</f>
        <v>0</v>
      </c>
      <c r="CH164" s="104">
        <f>ROUND(VLOOKUP($B164,'[4]3.ข้อมูลงบทดลองปัจจุบัน'!$A$5:$CL$846,85,0),2)</f>
        <v>0</v>
      </c>
      <c r="CI164" s="104">
        <f>ROUND(VLOOKUP($B164,'[4]3.ข้อมูลงบทดลองปัจจุบัน'!$A$5:$CL$846,86,0),2)</f>
        <v>0</v>
      </c>
      <c r="CJ164" s="104">
        <f>ROUND(VLOOKUP($B164,'[4]3.ข้อมูลงบทดลองปัจจุบัน'!$A$5:$CL$846,87,0),2)</f>
        <v>0</v>
      </c>
      <c r="CK164" s="104">
        <f>ROUND(VLOOKUP($B164,'[4]3.ข้อมูลงบทดลองปัจจุบัน'!$A$5:$CL$846,88,0),2)</f>
        <v>0</v>
      </c>
      <c r="CL164" s="104">
        <f>ROUND(VLOOKUP($B164,'[4]3.ข้อมูลงบทดลองปัจจุบัน'!$A$5:$CL$846,89,0),2)</f>
        <v>0</v>
      </c>
      <c r="CM164" s="104">
        <f>ROUND(VLOOKUP($B164,'[4]3.ข้อมูลงบทดลองปัจจุบัน'!$A$5:$CL$846,90,0),2)</f>
        <v>0</v>
      </c>
      <c r="CO164" s="97"/>
    </row>
    <row r="165" spans="1:94" x14ac:dyDescent="0.7">
      <c r="A165" s="18" t="s">
        <v>664</v>
      </c>
      <c r="B165" s="18" t="s">
        <v>719</v>
      </c>
      <c r="C165" s="19" t="s">
        <v>720</v>
      </c>
      <c r="D165" s="104">
        <f>ROUND(VLOOKUP($B165,'[4]3.ข้อมูลงบทดลองปัจจุบัน'!$A$5:$CL$846,3,0),2)</f>
        <v>0</v>
      </c>
      <c r="E165" s="104">
        <f>ROUND(VLOOKUP($B165,'[4]3.ข้อมูลงบทดลองปัจจุบัน'!$A$5:$CL$846,4,0),2)</f>
        <v>563548</v>
      </c>
      <c r="F165" s="104">
        <f>ROUND(VLOOKUP($B165,'[4]3.ข้อมูลงบทดลองปัจจุบัน'!$A$5:$CL$846,5,0),2)</f>
        <v>0</v>
      </c>
      <c r="G165" s="104">
        <f>ROUND(VLOOKUP($B165,'[4]3.ข้อมูลงบทดลองปัจจุบัน'!$A$5:$CL$846,6,0),2)</f>
        <v>0</v>
      </c>
      <c r="H165" s="104">
        <f>ROUND(VLOOKUP($B165,'[4]3.ข้อมูลงบทดลองปัจจุบัน'!$A$5:$CL$846,7,0),2)</f>
        <v>0</v>
      </c>
      <c r="I165" s="104">
        <f>ROUND(VLOOKUP($B165,'[4]3.ข้อมูลงบทดลองปัจจุบัน'!$A$5:$CL$846,8,0),2)</f>
        <v>0</v>
      </c>
      <c r="J165" s="104">
        <f>ROUND(VLOOKUP($B165,'[4]3.ข้อมูลงบทดลองปัจจุบัน'!$A$5:$CL$846,9,0),2)</f>
        <v>0</v>
      </c>
      <c r="K165" s="104">
        <f>ROUND(VLOOKUP($B165,'[4]3.ข้อมูลงบทดลองปัจจุบัน'!$A$5:$CL$846,10,0),2)</f>
        <v>0</v>
      </c>
      <c r="L165" s="104">
        <f>ROUND(VLOOKUP($B165,'[4]3.ข้อมูลงบทดลองปัจจุบัน'!$A$5:$CL$846,11,0),2)</f>
        <v>0</v>
      </c>
      <c r="M165" s="104">
        <f>ROUND(VLOOKUP($B165,'[4]3.ข้อมูลงบทดลองปัจจุบัน'!$A$5:$CL$846,12,0),2)</f>
        <v>0</v>
      </c>
      <c r="N165" s="104">
        <f>ROUND(VLOOKUP($B165,'[4]3.ข้อมูลงบทดลองปัจจุบัน'!$A$5:$CL$846,13,0),2)</f>
        <v>0</v>
      </c>
      <c r="O165" s="104">
        <f>ROUND(VLOOKUP($B165,'[4]3.ข้อมูลงบทดลองปัจจุบัน'!$A$5:$CL$846,14,0),2)</f>
        <v>0</v>
      </c>
      <c r="P165" s="104">
        <f>ROUND(VLOOKUP($B165,'[4]3.ข้อมูลงบทดลองปัจจุบัน'!$A$5:$CL$846,15,0),2)</f>
        <v>0</v>
      </c>
      <c r="Q165" s="104">
        <f>ROUND(VLOOKUP($B165,'[4]3.ข้อมูลงบทดลองปัจจุบัน'!$A$5:$CL$846,16,0),2)</f>
        <v>0</v>
      </c>
      <c r="R165" s="104">
        <f>ROUND(VLOOKUP($B165,'[4]3.ข้อมูลงบทดลองปัจจุบัน'!$A$5:$CL$846,17,0),2)</f>
        <v>0</v>
      </c>
      <c r="S165" s="104">
        <f>ROUND(VLOOKUP($B165,'[4]3.ข้อมูลงบทดลองปัจจุบัน'!$A$5:$CL$846,18,0),2)</f>
        <v>0</v>
      </c>
      <c r="T165" s="104">
        <f>ROUND(VLOOKUP($B165,'[4]3.ข้อมูลงบทดลองปัจจุบัน'!$A$5:$CL$846,19,0),2)</f>
        <v>0</v>
      </c>
      <c r="U165" s="104">
        <f>ROUND(VLOOKUP($B165,'[4]3.ข้อมูลงบทดลองปัจจุบัน'!$A$5:$CL$846,20,0),2)</f>
        <v>0</v>
      </c>
      <c r="V165" s="104">
        <f>ROUND(VLOOKUP($B165,'[4]3.ข้อมูลงบทดลองปัจจุบัน'!$A$5:$CL$846,21,0),2)</f>
        <v>0</v>
      </c>
      <c r="W165" s="104">
        <f>ROUND(VLOOKUP($B165,'[4]3.ข้อมูลงบทดลองปัจจุบัน'!$A$5:$CL$846,22,0),2)</f>
        <v>0</v>
      </c>
      <c r="X165" s="104">
        <f>ROUND(VLOOKUP($B165,'[4]3.ข้อมูลงบทดลองปัจจุบัน'!$A$5:$CL$846,23,0),2)</f>
        <v>821603.8</v>
      </c>
      <c r="Y165" s="104">
        <f>ROUND(VLOOKUP($B165,'[4]3.ข้อมูลงบทดลองปัจจุบัน'!$A$5:$CL$846,24,0),2)</f>
        <v>2200</v>
      </c>
      <c r="Z165" s="104">
        <f>ROUND(VLOOKUP($B165,'[4]3.ข้อมูลงบทดลองปัจจุบัน'!$A$5:$CL$846,25,0),2)</f>
        <v>0</v>
      </c>
      <c r="AA165" s="104">
        <f>ROUND(VLOOKUP($B165,'[4]3.ข้อมูลงบทดลองปัจจุบัน'!$A$5:$CL$846,26,0),2)</f>
        <v>0</v>
      </c>
      <c r="AB165" s="104">
        <f>ROUND(VLOOKUP($B165,'[4]3.ข้อมูลงบทดลองปัจจุบัน'!$A$5:$CL$846,27,0),2)</f>
        <v>0</v>
      </c>
      <c r="AC165" s="104">
        <f>ROUND(VLOOKUP($B165,'[4]3.ข้อมูลงบทดลองปัจจุบัน'!$A$5:$CL$846,28,0),2)</f>
        <v>0</v>
      </c>
      <c r="AD165" s="104">
        <f>ROUND(VLOOKUP($B165,'[4]3.ข้อมูลงบทดลองปัจจุบัน'!$A$5:$CL$846,29,0),2)</f>
        <v>0</v>
      </c>
      <c r="AE165" s="104">
        <f>ROUND(VLOOKUP($B165,'[4]3.ข้อมูลงบทดลองปัจจุบัน'!$A$5:$CL$846,30,0),2)</f>
        <v>0</v>
      </c>
      <c r="AF165" s="104">
        <f>ROUND(VLOOKUP($B165,'[4]3.ข้อมูลงบทดลองปัจจุบัน'!$A$5:$CL$846,31,0),2)</f>
        <v>0</v>
      </c>
      <c r="AG165" s="104">
        <f>ROUND(VLOOKUP($B165,'[4]3.ข้อมูลงบทดลองปัจจุบัน'!$A$5:$CL$846,32,0),2)</f>
        <v>220032</v>
      </c>
      <c r="AH165" s="104">
        <f>ROUND(VLOOKUP($B165,'[4]3.ข้อมูลงบทดลองปัจจุบัน'!$A$5:$CL$846,33,0),2)</f>
        <v>0</v>
      </c>
      <c r="AI165" s="104">
        <f>ROUND(VLOOKUP($B165,'[4]3.ข้อมูลงบทดลองปัจจุบัน'!$A$5:$CL$846,34,0),2)</f>
        <v>0</v>
      </c>
      <c r="AJ165" s="104">
        <f>ROUND(VLOOKUP($B165,'[4]3.ข้อมูลงบทดลองปัจจุบัน'!$A$5:$CL$846,35,0),2)</f>
        <v>0</v>
      </c>
      <c r="AK165" s="104">
        <f>ROUND(VLOOKUP($B165,'[4]3.ข้อมูลงบทดลองปัจจุบัน'!$A$5:$CL$846,36,0),2)</f>
        <v>0</v>
      </c>
      <c r="AL165" s="104">
        <f>ROUND(VLOOKUP($B165,'[4]3.ข้อมูลงบทดลองปัจจุบัน'!$A$5:$CL$846,37,0),2)</f>
        <v>3202760</v>
      </c>
      <c r="AM165" s="104">
        <f>ROUND(VLOOKUP($B165,'[4]3.ข้อมูลงบทดลองปัจจุบัน'!$A$5:$CL$846,38,0),2)</f>
        <v>0</v>
      </c>
      <c r="AN165" s="104">
        <f>ROUND(VLOOKUP($B165,'[4]3.ข้อมูลงบทดลองปัจจุบัน'!$A$5:$CL$846,39,0),2)</f>
        <v>0</v>
      </c>
      <c r="AO165" s="104">
        <f>ROUND(VLOOKUP($B165,'[4]3.ข้อมูลงบทดลองปัจจุบัน'!$A$5:$CL$846,40,0),2)</f>
        <v>0</v>
      </c>
      <c r="AP165" s="104">
        <f>ROUND(VLOOKUP($B165,'[4]3.ข้อมูลงบทดลองปัจจุบัน'!$A$5:$CL$846,41,0),2)</f>
        <v>0</v>
      </c>
      <c r="AQ165" s="104">
        <f>ROUND(VLOOKUP($B165,'[4]3.ข้อมูลงบทดลองปัจจุบัน'!$A$5:$CL$846,42,0),2)</f>
        <v>0</v>
      </c>
      <c r="AR165" s="104">
        <f>ROUND(VLOOKUP($B165,'[4]3.ข้อมูลงบทดลองปัจจุบัน'!$A$5:$CL$846,43,0),2)</f>
        <v>0</v>
      </c>
      <c r="AS165" s="104">
        <f>ROUND(VLOOKUP($B165,'[4]3.ข้อมูลงบทดลองปัจจุบัน'!$A$5:$CL$846,44,0),2)</f>
        <v>0</v>
      </c>
      <c r="AT165" s="104">
        <f>ROUND(VLOOKUP($B165,'[4]3.ข้อมูลงบทดลองปัจจุบัน'!$A$5:$CL$846,45,0),2)</f>
        <v>0</v>
      </c>
      <c r="AU165" s="104">
        <f>ROUND(VLOOKUP($B165,'[4]3.ข้อมูลงบทดลองปัจจุบัน'!$A$5:$CL$846,46,0),2)</f>
        <v>0</v>
      </c>
      <c r="AV165" s="104">
        <f>ROUND(VLOOKUP($B165,'[4]3.ข้อมูลงบทดลองปัจจุบัน'!$A$5:$CL$846,47,0),2)</f>
        <v>0</v>
      </c>
      <c r="AW165" s="104">
        <f>ROUND(VLOOKUP($B165,'[4]3.ข้อมูลงบทดลองปัจจุบัน'!$A$5:$CL$846,48,0),2)</f>
        <v>0</v>
      </c>
      <c r="AX165" s="104">
        <f>ROUND(VLOOKUP($B165,'[4]3.ข้อมูลงบทดลองปัจจุบัน'!$A$5:$CL$846,49,0),2)</f>
        <v>0</v>
      </c>
      <c r="AY165" s="104">
        <f>ROUND(VLOOKUP($B165,'[4]3.ข้อมูลงบทดลองปัจจุบัน'!$A$5:$CL$846,50,0),2)</f>
        <v>0</v>
      </c>
      <c r="AZ165" s="104">
        <f>ROUND(VLOOKUP($B165,'[4]3.ข้อมูลงบทดลองปัจจุบัน'!$A$5:$CL$846,51,0),2)</f>
        <v>0</v>
      </c>
      <c r="BA165" s="104">
        <f>ROUND(VLOOKUP($B165,'[4]3.ข้อมูลงบทดลองปัจจุบัน'!$A$5:$CL$846,52,0),2)</f>
        <v>0</v>
      </c>
      <c r="BB165" s="104">
        <f>ROUND(VLOOKUP($B165,'[4]3.ข้อมูลงบทดลองปัจจุบัน'!$A$5:$CL$846,53,0),2)</f>
        <v>0</v>
      </c>
      <c r="BC165" s="104">
        <f>ROUND(VLOOKUP($B165,'[4]3.ข้อมูลงบทดลองปัจจุบัน'!$A$5:$CL$846,54,0),2)</f>
        <v>0</v>
      </c>
      <c r="BD165" s="104">
        <f>ROUND(VLOOKUP($B165,'[4]3.ข้อมูลงบทดลองปัจจุบัน'!$A$5:$CL$846,55,0),2)</f>
        <v>0</v>
      </c>
      <c r="BE165" s="104">
        <f>ROUND(VLOOKUP($B165,'[4]3.ข้อมูลงบทดลองปัจจุบัน'!$A$5:$CL$846,56,0),2)</f>
        <v>0</v>
      </c>
      <c r="BF165" s="104">
        <f>ROUND(VLOOKUP($B165,'[4]3.ข้อมูลงบทดลองปัจจุบัน'!$A$5:$CL$846,57,0),2)</f>
        <v>0</v>
      </c>
      <c r="BG165" s="104">
        <f>ROUND(VLOOKUP($B165,'[4]3.ข้อมูลงบทดลองปัจจุบัน'!$A$5:$CL$846,58,0),2)</f>
        <v>0</v>
      </c>
      <c r="BH165" s="104">
        <f>ROUND(VLOOKUP($B165,'[4]3.ข้อมูลงบทดลองปัจจุบัน'!$A$5:$CL$846,59,0),2)</f>
        <v>0</v>
      </c>
      <c r="BI165" s="104">
        <f>ROUND(VLOOKUP($B165,'[4]3.ข้อมูลงบทดลองปัจจุบัน'!$A$5:$CL$846,60,0),2)</f>
        <v>0</v>
      </c>
      <c r="BJ165" s="104">
        <f>ROUND(VLOOKUP($B165,'[4]3.ข้อมูลงบทดลองปัจจุบัน'!$A$5:$CL$846,61,0),2)</f>
        <v>0</v>
      </c>
      <c r="BK165" s="104">
        <f>ROUND(VLOOKUP($B165,'[4]3.ข้อมูลงบทดลองปัจจุบัน'!$A$5:$CL$846,62,0),2)</f>
        <v>0</v>
      </c>
      <c r="BL165" s="104">
        <f>ROUND(VLOOKUP($B165,'[4]3.ข้อมูลงบทดลองปัจจุบัน'!$A$5:$CL$846,63,0),2)</f>
        <v>0</v>
      </c>
      <c r="BM165" s="104">
        <f>ROUND(VLOOKUP($B165,'[4]3.ข้อมูลงบทดลองปัจจุบัน'!$A$5:$CL$846,64,0),2)</f>
        <v>0</v>
      </c>
      <c r="BN165" s="104">
        <f>ROUND(VLOOKUP($B165,'[4]3.ข้อมูลงบทดลองปัจจุบัน'!$A$5:$CL$846,65,0),2)</f>
        <v>0</v>
      </c>
      <c r="BO165" s="104">
        <f>ROUND(VLOOKUP($B165,'[4]3.ข้อมูลงบทดลองปัจจุบัน'!$A$5:$CL$846,66,0),2)</f>
        <v>0</v>
      </c>
      <c r="BP165" s="104">
        <f>ROUND(VLOOKUP($B165,'[4]3.ข้อมูลงบทดลองปัจจุบัน'!$A$5:$CL$846,67,0),2)</f>
        <v>443352</v>
      </c>
      <c r="BQ165" s="104">
        <f>ROUND(VLOOKUP($B165,'[4]3.ข้อมูลงบทดลองปัจจุบัน'!$A$5:$CL$846,68,0),2)</f>
        <v>0</v>
      </c>
      <c r="BR165" s="104">
        <f>ROUND(VLOOKUP($B165,'[4]3.ข้อมูลงบทดลองปัจจุบัน'!$A$5:$CL$846,69,0),2)</f>
        <v>0</v>
      </c>
      <c r="BS165" s="104">
        <f>ROUND(VLOOKUP($B165,'[4]3.ข้อมูลงบทดลองปัจจุบัน'!$A$5:$CL$846,70,0),2)</f>
        <v>1627746.2</v>
      </c>
      <c r="BT165" s="104">
        <f>ROUND(VLOOKUP($B165,'[4]3.ข้อมูลงบทดลองปัจจุบัน'!$A$5:$CL$846,71,0),2)</f>
        <v>0</v>
      </c>
      <c r="BU165" s="104">
        <f>ROUND(VLOOKUP($B165,'[4]3.ข้อมูลงบทดลองปัจจุบัน'!$A$5:$CL$846,72,0),2)</f>
        <v>0</v>
      </c>
      <c r="BV165" s="104">
        <f>ROUND(VLOOKUP($B165,'[4]3.ข้อมูลงบทดลองปัจจุบัน'!$A$5:$CL$846,73,0),2)</f>
        <v>0</v>
      </c>
      <c r="BW165" s="104">
        <f>ROUND(VLOOKUP($B165,'[4]3.ข้อมูลงบทดลองปัจจุบัน'!$A$5:$CL$846,74,0),2)</f>
        <v>0</v>
      </c>
      <c r="BX165" s="104">
        <f>ROUND(VLOOKUP($B165,'[4]3.ข้อมูลงบทดลองปัจจุบัน'!$A$5:$CL$846,75,0),2)</f>
        <v>0</v>
      </c>
      <c r="BY165" s="104">
        <f>ROUND(VLOOKUP($B165,'[4]3.ข้อมูลงบทดลองปัจจุบัน'!$A$5:$CL$846,76,0),2)</f>
        <v>0</v>
      </c>
      <c r="BZ165" s="104">
        <f>ROUND(VLOOKUP($B165,'[4]3.ข้อมูลงบทดลองปัจจุบัน'!$A$5:$CL$846,77,0),2)</f>
        <v>0</v>
      </c>
      <c r="CA165" s="104">
        <f>ROUND(VLOOKUP($B165,'[4]3.ข้อมูลงบทดลองปัจจุบัน'!$A$5:$CL$846,78,0),2)</f>
        <v>0</v>
      </c>
      <c r="CB165" s="104">
        <f>ROUND(VLOOKUP($B165,'[4]3.ข้อมูลงบทดลองปัจจุบัน'!$A$5:$CL$846,79,0),2)</f>
        <v>0</v>
      </c>
      <c r="CC165" s="104">
        <f>ROUND(VLOOKUP($B165,'[4]3.ข้อมูลงบทดลองปัจจุบัน'!$A$5:$CL$846,80,0),2)</f>
        <v>0</v>
      </c>
      <c r="CD165" s="104">
        <f>ROUND(VLOOKUP($B165,'[4]3.ข้อมูลงบทดลองปัจจุบัน'!$A$5:$CL$846,81,0),2)</f>
        <v>0</v>
      </c>
      <c r="CE165" s="104">
        <f>ROUND(VLOOKUP($B165,'[4]3.ข้อมูลงบทดลองปัจจุบัน'!$A$5:$CL$846,82,0),2)</f>
        <v>0</v>
      </c>
      <c r="CF165" s="104">
        <f>ROUND(VLOOKUP($B165,'[4]3.ข้อมูลงบทดลองปัจจุบัน'!$A$5:$CL$846,83,0),2)</f>
        <v>0</v>
      </c>
      <c r="CG165" s="104">
        <f>ROUND(VLOOKUP($B165,'[4]3.ข้อมูลงบทดลองปัจจุบัน'!$A$5:$CL$846,84,0),2)</f>
        <v>0</v>
      </c>
      <c r="CH165" s="104">
        <f>ROUND(VLOOKUP($B165,'[4]3.ข้อมูลงบทดลองปัจจุบัน'!$A$5:$CL$846,85,0),2)</f>
        <v>0</v>
      </c>
      <c r="CI165" s="104">
        <f>ROUND(VLOOKUP($B165,'[4]3.ข้อมูลงบทดลองปัจจุบัน'!$A$5:$CL$846,86,0),2)</f>
        <v>0</v>
      </c>
      <c r="CJ165" s="104">
        <f>ROUND(VLOOKUP($B165,'[4]3.ข้อมูลงบทดลองปัจจุบัน'!$A$5:$CL$846,87,0),2)</f>
        <v>0</v>
      </c>
      <c r="CK165" s="104">
        <f>ROUND(VLOOKUP($B165,'[4]3.ข้อมูลงบทดลองปัจจุบัน'!$A$5:$CL$846,88,0),2)</f>
        <v>0</v>
      </c>
      <c r="CL165" s="104">
        <f>ROUND(VLOOKUP($B165,'[4]3.ข้อมูลงบทดลองปัจจุบัน'!$A$5:$CL$846,89,0),2)</f>
        <v>0</v>
      </c>
      <c r="CM165" s="104">
        <f>ROUND(VLOOKUP($B165,'[4]3.ข้อมูลงบทดลองปัจจุบัน'!$A$5:$CL$846,90,0),2)</f>
        <v>0</v>
      </c>
      <c r="CO165" s="97"/>
    </row>
    <row r="166" spans="1:94" x14ac:dyDescent="0.7">
      <c r="A166" s="18" t="s">
        <v>664</v>
      </c>
      <c r="B166" s="18" t="s">
        <v>721</v>
      </c>
      <c r="C166" s="19" t="s">
        <v>722</v>
      </c>
      <c r="D166" s="104">
        <f>ROUND(VLOOKUP($B166,'[4]3.ข้อมูลงบทดลองปัจจุบัน'!$A$5:$CL$846,3,0),2)</f>
        <v>682130</v>
      </c>
      <c r="E166" s="104">
        <f>ROUND(VLOOKUP($B166,'[4]3.ข้อมูลงบทดลองปัจจุบัน'!$A$5:$CL$846,4,0),2)</f>
        <v>315726.69</v>
      </c>
      <c r="F166" s="104">
        <f>ROUND(VLOOKUP($B166,'[4]3.ข้อมูลงบทดลองปัจจุบัน'!$A$5:$CL$846,5,0),2)</f>
        <v>345394.18</v>
      </c>
      <c r="G166" s="104">
        <f>ROUND(VLOOKUP($B166,'[4]3.ข้อมูลงบทดลองปัจจุบัน'!$A$5:$CL$846,6,0),2)</f>
        <v>211110.39999999999</v>
      </c>
      <c r="H166" s="104">
        <f>ROUND(VLOOKUP($B166,'[4]3.ข้อมูลงบทดลองปัจจุบัน'!$A$5:$CL$846,7,0),2)</f>
        <v>150450</v>
      </c>
      <c r="I166" s="104">
        <f>ROUND(VLOOKUP($B166,'[4]3.ข้อมูลงบทดลองปัจจุบัน'!$A$5:$CL$846,8,0),2)</f>
        <v>37580</v>
      </c>
      <c r="J166" s="104">
        <f>ROUND(VLOOKUP($B166,'[4]3.ข้อมูลงบทดลองปัจจุบัน'!$A$5:$CL$846,9,0),2)</f>
        <v>457274.85</v>
      </c>
      <c r="K166" s="104">
        <f>ROUND(VLOOKUP($B166,'[4]3.ข้อมูลงบทดลองปัจจุบัน'!$A$5:$CL$846,10,0),2)</f>
        <v>342625</v>
      </c>
      <c r="L166" s="104">
        <f>ROUND(VLOOKUP($B166,'[4]3.ข้อมูลงบทดลองปัจจุบัน'!$A$5:$CL$846,11,0),2)</f>
        <v>126232.8</v>
      </c>
      <c r="M166" s="104">
        <f>ROUND(VLOOKUP($B166,'[4]3.ข้อมูลงบทดลองปัจจุบัน'!$A$5:$CL$846,12,0),2)</f>
        <v>189414</v>
      </c>
      <c r="N166" s="104">
        <f>ROUND(VLOOKUP($B166,'[4]3.ข้อมูลงบทดลองปัจจุบัน'!$A$5:$CL$846,13,0),2)</f>
        <v>482876</v>
      </c>
      <c r="O166" s="104">
        <f>ROUND(VLOOKUP($B166,'[4]3.ข้อมูลงบทดลองปัจจุบัน'!$A$5:$CL$846,14,0),2)</f>
        <v>76046</v>
      </c>
      <c r="P166" s="104">
        <f>ROUND(VLOOKUP($B166,'[4]3.ข้อมูลงบทดลองปัจจุบัน'!$A$5:$CL$846,15,0),2)</f>
        <v>915306.48</v>
      </c>
      <c r="Q166" s="104">
        <f>ROUND(VLOOKUP($B166,'[4]3.ข้อมูลงบทดลองปัจจุบัน'!$A$5:$CL$846,16,0),2)</f>
        <v>218834.34</v>
      </c>
      <c r="R166" s="104">
        <f>ROUND(VLOOKUP($B166,'[4]3.ข้อมูลงบทดลองปัจจุบัน'!$A$5:$CL$846,17,0),2)</f>
        <v>184079.68</v>
      </c>
      <c r="S166" s="104">
        <f>ROUND(VLOOKUP($B166,'[4]3.ข้อมูลงบทดลองปัจจุบัน'!$A$5:$CL$846,18,0),2)</f>
        <v>361694.92</v>
      </c>
      <c r="T166" s="104">
        <f>ROUND(VLOOKUP($B166,'[4]3.ข้อมูลงบทดลองปัจจุบัน'!$A$5:$CL$846,19,0),2)</f>
        <v>234626.28</v>
      </c>
      <c r="U166" s="104">
        <f>ROUND(VLOOKUP($B166,'[4]3.ข้อมูลงบทดลองปัจจุบัน'!$A$5:$CL$846,20,0),2)</f>
        <v>160467.35999999999</v>
      </c>
      <c r="V166" s="104">
        <f>ROUND(VLOOKUP($B166,'[4]3.ข้อมูลงบทดลองปัจจุบัน'!$A$5:$CL$846,21,0),2)</f>
        <v>210052.8</v>
      </c>
      <c r="W166" s="104">
        <f>ROUND(VLOOKUP($B166,'[4]3.ข้อมูลงบทดลองปัจจุบัน'!$A$5:$CL$846,22,0),2)</f>
        <v>84087.88</v>
      </c>
      <c r="X166" s="104">
        <f>ROUND(VLOOKUP($B166,'[4]3.ข้อมูลงบทดลองปัจจุบัน'!$A$5:$CL$846,23,0),2)</f>
        <v>1793246.22</v>
      </c>
      <c r="Y166" s="104">
        <f>ROUND(VLOOKUP($B166,'[4]3.ข้อมูลงบทดลองปัจจุบัน'!$A$5:$CL$846,24,0),2)</f>
        <v>242829</v>
      </c>
      <c r="Z166" s="104">
        <f>ROUND(VLOOKUP($B166,'[4]3.ข้อมูลงบทดลองปัจจุบัน'!$A$5:$CL$846,25,0),2)</f>
        <v>603811</v>
      </c>
      <c r="AA166" s="104">
        <f>ROUND(VLOOKUP($B166,'[4]3.ข้อมูลงบทดลองปัจจุบัน'!$A$5:$CL$846,26,0),2)</f>
        <v>378816</v>
      </c>
      <c r="AB166" s="104">
        <f>ROUND(VLOOKUP($B166,'[4]3.ข้อมูลงบทดลองปัจจุบัน'!$A$5:$CL$846,27,0),2)</f>
        <v>104400</v>
      </c>
      <c r="AC166" s="104">
        <f>ROUND(VLOOKUP($B166,'[4]3.ข้อมูลงบทดลองปัจจุบัน'!$A$5:$CL$846,28,0),2)</f>
        <v>269772</v>
      </c>
      <c r="AD166" s="104">
        <f>ROUND(VLOOKUP($B166,'[4]3.ข้อมูลงบทดลองปัจจุบัน'!$A$5:$CL$846,29,0),2)</f>
        <v>65699</v>
      </c>
      <c r="AE166" s="104">
        <f>ROUND(VLOOKUP($B166,'[4]3.ข้อมูลงบทดลองปัจจุบัน'!$A$5:$CL$846,30,0),2)</f>
        <v>467412</v>
      </c>
      <c r="AF166" s="104">
        <f>ROUND(VLOOKUP($B166,'[4]3.ข้อมูลงบทดลองปัจจุบัน'!$A$5:$CL$846,31,0),2)</f>
        <v>165099</v>
      </c>
      <c r="AG166" s="104">
        <f>ROUND(VLOOKUP($B166,'[4]3.ข้อมูลงบทดลองปัจจุบัน'!$A$5:$CL$846,32,0),2)</f>
        <v>235044</v>
      </c>
      <c r="AH166" s="104">
        <f>ROUND(VLOOKUP($B166,'[4]3.ข้อมูลงบทดลองปัจจุบัน'!$A$5:$CL$846,33,0),2)</f>
        <v>333806.5</v>
      </c>
      <c r="AI166" s="104">
        <f>ROUND(VLOOKUP($B166,'[4]3.ข้อมูลงบทดลองปัจจุบัน'!$A$5:$CL$846,34,0),2)</f>
        <v>379819</v>
      </c>
      <c r="AJ166" s="104">
        <f>ROUND(VLOOKUP($B166,'[4]3.ข้อมูลงบทดลองปัจจุบัน'!$A$5:$CL$846,35,0),2)</f>
        <v>241028.62</v>
      </c>
      <c r="AK166" s="104">
        <f>ROUND(VLOOKUP($B166,'[4]3.ข้อมูลงบทดลองปัจจุบัน'!$A$5:$CL$846,36,0),2)</f>
        <v>186769</v>
      </c>
      <c r="AL166" s="104">
        <f>ROUND(VLOOKUP($B166,'[4]3.ข้อมูลงบทดลองปัจจุบัน'!$A$5:$CL$846,37,0),2)</f>
        <v>2883380.48</v>
      </c>
      <c r="AM166" s="104">
        <f>ROUND(VLOOKUP($B166,'[4]3.ข้อมูลงบทดลองปัจจุบัน'!$A$5:$CL$846,38,0),2)</f>
        <v>175842</v>
      </c>
      <c r="AN166" s="104">
        <f>ROUND(VLOOKUP($B166,'[4]3.ข้อมูลงบทดลองปัจจุบัน'!$A$5:$CL$846,39,0),2)</f>
        <v>115483.72</v>
      </c>
      <c r="AO166" s="104">
        <f>ROUND(VLOOKUP($B166,'[4]3.ข้อมูลงบทดลองปัจจุบัน'!$A$5:$CL$846,40,0),2)</f>
        <v>391411.02</v>
      </c>
      <c r="AP166" s="104">
        <f>ROUND(VLOOKUP($B166,'[4]3.ข้อมูลงบทดลองปัจจุบัน'!$A$5:$CL$846,41,0),2)</f>
        <v>284104.26</v>
      </c>
      <c r="AQ166" s="104">
        <f>ROUND(VLOOKUP($B166,'[4]3.ข้อมูลงบทดลองปัจจุบัน'!$A$5:$CL$846,42,0),2)</f>
        <v>175989.22</v>
      </c>
      <c r="AR166" s="104">
        <f>ROUND(VLOOKUP($B166,'[4]3.ข้อมูลงบทดลองปัจจุบัน'!$A$5:$CL$846,43,0),2)</f>
        <v>75550.64</v>
      </c>
      <c r="AS166" s="104">
        <f>ROUND(VLOOKUP($B166,'[4]3.ข้อมูลงบทดลองปัจจุบัน'!$A$5:$CL$846,44,0),2)</f>
        <v>919523.76</v>
      </c>
      <c r="AT166" s="104">
        <f>ROUND(VLOOKUP($B166,'[4]3.ข้อมูลงบทดลองปัจจุบัน'!$A$5:$CL$846,45,0),2)</f>
        <v>147748.81</v>
      </c>
      <c r="AU166" s="104">
        <f>ROUND(VLOOKUP($B166,'[4]3.ข้อมูลงบทดลองปัจจุบัน'!$A$5:$CL$846,46,0),2)</f>
        <v>530959</v>
      </c>
      <c r="AV166" s="104">
        <f>ROUND(VLOOKUP($B166,'[4]3.ข้อมูลงบทดลองปัจจุบัน'!$A$5:$CL$846,47,0),2)</f>
        <v>512280</v>
      </c>
      <c r="AW166" s="104">
        <f>ROUND(VLOOKUP($B166,'[4]3.ข้อมูลงบทดลองปัจจุบัน'!$A$5:$CL$846,48,0),2)</f>
        <v>71049</v>
      </c>
      <c r="AX166" s="104">
        <f>ROUND(VLOOKUP($B166,'[4]3.ข้อมูลงบทดลองปัจจุบัน'!$A$5:$CL$846,49,0),2)</f>
        <v>129680.26</v>
      </c>
      <c r="AY166" s="104">
        <f>ROUND(VLOOKUP($B166,'[4]3.ข้อมูลงบทดลองปัจจุบัน'!$A$5:$CL$846,50,0),2)</f>
        <v>248516.96</v>
      </c>
      <c r="AZ166" s="104">
        <f>ROUND(VLOOKUP($B166,'[4]3.ข้อมูลงบทดลองปัจจุบัน'!$A$5:$CL$846,51,0),2)</f>
        <v>130823</v>
      </c>
      <c r="BA166" s="104">
        <f>ROUND(VLOOKUP($B166,'[4]3.ข้อมูลงบทดลองปัจจุบัน'!$A$5:$CL$846,52,0),2)</f>
        <v>179391.21</v>
      </c>
      <c r="BB166" s="104">
        <f>ROUND(VLOOKUP($B166,'[4]3.ข้อมูลงบทดลองปัจจุบัน'!$A$5:$CL$846,53,0),2)</f>
        <v>1024699.42</v>
      </c>
      <c r="BC166" s="104">
        <f>ROUND(VLOOKUP($B166,'[4]3.ข้อมูลงบทดลองปัจจุบัน'!$A$5:$CL$846,54,0),2)</f>
        <v>180886.69</v>
      </c>
      <c r="BD166" s="104">
        <f>ROUND(VLOOKUP($B166,'[4]3.ข้อมูลงบทดลองปัจจุบัน'!$A$5:$CL$846,55,0),2)</f>
        <v>0</v>
      </c>
      <c r="BE166" s="104">
        <f>ROUND(VLOOKUP($B166,'[4]3.ข้อมูลงบทดลองปัจจุบัน'!$A$5:$CL$846,56,0),2)</f>
        <v>716208.3</v>
      </c>
      <c r="BF166" s="104">
        <f>ROUND(VLOOKUP($B166,'[4]3.ข้อมูลงบทดลองปัจจุบัน'!$A$5:$CL$846,57,0),2)</f>
        <v>190933.34</v>
      </c>
      <c r="BG166" s="104">
        <f>ROUND(VLOOKUP($B166,'[4]3.ข้อมูลงบทดลองปัจจุบัน'!$A$5:$CL$846,58,0),2)</f>
        <v>189991.84</v>
      </c>
      <c r="BH166" s="104">
        <f>ROUND(VLOOKUP($B166,'[4]3.ข้อมูลงบทดลองปัจจุบัน'!$A$5:$CL$846,59,0),2)</f>
        <v>1323734.46</v>
      </c>
      <c r="BI166" s="104">
        <f>ROUND(VLOOKUP($B166,'[4]3.ข้อมูลงบทดลองปัจจุบัน'!$A$5:$CL$846,60,0),2)</f>
        <v>114341.2</v>
      </c>
      <c r="BJ166" s="104">
        <f>ROUND(VLOOKUP($B166,'[4]3.ข้อมูลงบทดลองปัจจุบัน'!$A$5:$CL$846,61,0),2)</f>
        <v>0</v>
      </c>
      <c r="BK166" s="104">
        <f>ROUND(VLOOKUP($B166,'[4]3.ข้อมูลงบทดลองปัจจุบัน'!$A$5:$CL$846,62,0),2)</f>
        <v>372844.79999999999</v>
      </c>
      <c r="BL166" s="104">
        <f>ROUND(VLOOKUP($B166,'[4]3.ข้อมูลงบทดลองปัจจุบัน'!$A$5:$CL$846,63,0),2)</f>
        <v>271946.84000000003</v>
      </c>
      <c r="BM166" s="104">
        <f>ROUND(VLOOKUP($B166,'[4]3.ข้อมูลงบทดลองปัจจุบัน'!$A$5:$CL$846,64,0),2)</f>
        <v>409000.5</v>
      </c>
      <c r="BN166" s="104">
        <f>ROUND(VLOOKUP($B166,'[4]3.ข้อมูลงบทดลองปัจจุบัน'!$A$5:$CL$846,65,0),2)</f>
        <v>484020</v>
      </c>
      <c r="BO166" s="104">
        <f>ROUND(VLOOKUP($B166,'[4]3.ข้อมูลงบทดลองปัจจุบัน'!$A$5:$CL$846,66,0),2)</f>
        <v>397987</v>
      </c>
      <c r="BP166" s="104">
        <f>ROUND(VLOOKUP($B166,'[4]3.ข้อมูลงบทดลองปัจจุบัน'!$A$5:$CL$846,67,0),2)</f>
        <v>178472</v>
      </c>
      <c r="BQ166" s="104">
        <f>ROUND(VLOOKUP($B166,'[4]3.ข้อมูลงบทดลองปัจจุบัน'!$A$5:$CL$846,68,0),2)</f>
        <v>310003</v>
      </c>
      <c r="BR166" s="104">
        <f>ROUND(VLOOKUP($B166,'[4]3.ข้อมูลงบทดลองปัจจุบัน'!$A$5:$CL$846,69,0),2)</f>
        <v>315702</v>
      </c>
      <c r="BS166" s="104">
        <f>ROUND(VLOOKUP($B166,'[4]3.ข้อมูลงบทดลองปัจจุบัน'!$A$5:$CL$846,70,0),2)</f>
        <v>6602389</v>
      </c>
      <c r="BT166" s="104">
        <f>ROUND(VLOOKUP($B166,'[4]3.ข้อมูลงบทดลองปัจจุบัน'!$A$5:$CL$846,71,0),2)</f>
        <v>328965</v>
      </c>
      <c r="BU166" s="104">
        <f>ROUND(VLOOKUP($B166,'[4]3.ข้อมูลงบทดลองปัจจุบัน'!$A$5:$CL$846,72,0),2)</f>
        <v>188253</v>
      </c>
      <c r="BV166" s="104">
        <f>ROUND(VLOOKUP($B166,'[4]3.ข้อมูลงบทดลองปัจจุบัน'!$A$5:$CL$846,73,0),2)</f>
        <v>2087670</v>
      </c>
      <c r="BW166" s="104">
        <f>ROUND(VLOOKUP($B166,'[4]3.ข้อมูลงบทดลองปัจจุบัน'!$A$5:$CL$846,74,0),2)</f>
        <v>182343</v>
      </c>
      <c r="BX166" s="104">
        <f>ROUND(VLOOKUP($B166,'[4]3.ข้อมูลงบทดลองปัจจุบัน'!$A$5:$CL$846,75,0),2)</f>
        <v>218387</v>
      </c>
      <c r="BY166" s="104">
        <f>ROUND(VLOOKUP($B166,'[4]3.ข้อมูลงบทดลองปัจจุบัน'!$A$5:$CL$846,76,0),2)</f>
        <v>842793</v>
      </c>
      <c r="BZ166" s="104">
        <f>ROUND(VLOOKUP($B166,'[4]3.ข้อมูลงบทดลองปัจจุบัน'!$A$5:$CL$846,77,0),2)</f>
        <v>92235</v>
      </c>
      <c r="CA166" s="104">
        <f>ROUND(VLOOKUP($B166,'[4]3.ข้อมูลงบทดลองปัจจุบัน'!$A$5:$CL$846,78,0),2)</f>
        <v>207051</v>
      </c>
      <c r="CB166" s="104">
        <f>ROUND(VLOOKUP($B166,'[4]3.ข้อมูลงบทดลองปัจจุบัน'!$A$5:$CL$846,79,0),2)</f>
        <v>195091</v>
      </c>
      <c r="CC166" s="104">
        <f>ROUND(VLOOKUP($B166,'[4]3.ข้อมูลงบทดลองปัจจุบัน'!$A$5:$CL$846,80,0),2)</f>
        <v>0</v>
      </c>
      <c r="CD166" s="104">
        <f>ROUND(VLOOKUP($B166,'[4]3.ข้อมูลงบทดลองปัจจุบัน'!$A$5:$CL$846,81,0),2)</f>
        <v>701870</v>
      </c>
      <c r="CE166" s="104">
        <f>ROUND(VLOOKUP($B166,'[4]3.ข้อมูลงบทดลองปัจจุบัน'!$A$5:$CL$846,82,0),2)</f>
        <v>420472</v>
      </c>
      <c r="CF166" s="104">
        <f>ROUND(VLOOKUP($B166,'[4]3.ข้อมูลงบทดลองปัจจุบัน'!$A$5:$CL$846,83,0),2)</f>
        <v>469638</v>
      </c>
      <c r="CG166" s="104">
        <f>ROUND(VLOOKUP($B166,'[4]3.ข้อมูลงบทดลองปัจจุบัน'!$A$5:$CL$846,84,0),2)</f>
        <v>129077</v>
      </c>
      <c r="CH166" s="104">
        <f>ROUND(VLOOKUP($B166,'[4]3.ข้อมูลงบทดลองปัจจุบัน'!$A$5:$CL$846,85,0),2)</f>
        <v>152685</v>
      </c>
      <c r="CI166" s="104">
        <f>ROUND(VLOOKUP($B166,'[4]3.ข้อมูลงบทดลองปัจจุบัน'!$A$5:$CL$846,86,0),2)</f>
        <v>202046</v>
      </c>
      <c r="CJ166" s="104">
        <f>ROUND(VLOOKUP($B166,'[4]3.ข้อมูลงบทดลองปัจจุบัน'!$A$5:$CL$846,87,0),2)</f>
        <v>181165</v>
      </c>
      <c r="CK166" s="104">
        <f>ROUND(VLOOKUP($B166,'[4]3.ข้อมูลงบทดลองปัจจุบัน'!$A$5:$CL$846,88,0),2)</f>
        <v>753077</v>
      </c>
      <c r="CL166" s="104">
        <f>ROUND(VLOOKUP($B166,'[4]3.ข้อมูลงบทดลองปัจจุบัน'!$A$5:$CL$846,89,0),2)</f>
        <v>194115</v>
      </c>
      <c r="CM166" s="104">
        <f>ROUND(VLOOKUP($B166,'[4]3.ข้อมูลงบทดลองปัจจุบัน'!$A$5:$CL$846,90,0),2)</f>
        <v>131850</v>
      </c>
      <c r="CO166" s="97"/>
    </row>
    <row r="167" spans="1:94" x14ac:dyDescent="0.7">
      <c r="A167" s="18" t="s">
        <v>664</v>
      </c>
      <c r="B167" s="18" t="s">
        <v>723</v>
      </c>
      <c r="C167" s="19" t="s">
        <v>724</v>
      </c>
      <c r="D167" s="104">
        <f>ROUND(VLOOKUP($B167,'[4]3.ข้อมูลงบทดลองปัจจุบัน'!$A$5:$CL$846,3,0),2)</f>
        <v>438412.35</v>
      </c>
      <c r="E167" s="104">
        <f>ROUND(VLOOKUP($B167,'[4]3.ข้อมูลงบทดลองปัจจุบัน'!$A$5:$CL$846,4,0),2)</f>
        <v>0</v>
      </c>
      <c r="F167" s="104">
        <f>ROUND(VLOOKUP($B167,'[4]3.ข้อมูลงบทดลองปัจจุบัน'!$A$5:$CL$846,5,0),2)</f>
        <v>0</v>
      </c>
      <c r="G167" s="104">
        <f>ROUND(VLOOKUP($B167,'[4]3.ข้อมูลงบทดลองปัจจุบัน'!$A$5:$CL$846,6,0),2)</f>
        <v>0</v>
      </c>
      <c r="H167" s="104">
        <f>ROUND(VLOOKUP($B167,'[4]3.ข้อมูลงบทดลองปัจจุบัน'!$A$5:$CL$846,7,0),2)</f>
        <v>0</v>
      </c>
      <c r="I167" s="104">
        <f>ROUND(VLOOKUP($B167,'[4]3.ข้อมูลงบทดลองปัจจุบัน'!$A$5:$CL$846,8,0),2)</f>
        <v>0</v>
      </c>
      <c r="J167" s="104">
        <f>ROUND(VLOOKUP($B167,'[4]3.ข้อมูลงบทดลองปัจจุบัน'!$A$5:$CL$846,9,0),2)</f>
        <v>0</v>
      </c>
      <c r="K167" s="104">
        <f>ROUND(VLOOKUP($B167,'[4]3.ข้อมูลงบทดลองปัจจุบัน'!$A$5:$CL$846,10,0),2)</f>
        <v>10769890</v>
      </c>
      <c r="L167" s="104">
        <f>ROUND(VLOOKUP($B167,'[4]3.ข้อมูลงบทดลองปัจจุบัน'!$A$5:$CL$846,11,0),2)</f>
        <v>153703.48000000001</v>
      </c>
      <c r="M167" s="104">
        <f>ROUND(VLOOKUP($B167,'[4]3.ข้อมูลงบทดลองปัจจุบัน'!$A$5:$CL$846,12,0),2)</f>
        <v>8725</v>
      </c>
      <c r="N167" s="104">
        <f>ROUND(VLOOKUP($B167,'[4]3.ข้อมูลงบทดลองปัจจุบัน'!$A$5:$CL$846,13,0),2)</f>
        <v>0</v>
      </c>
      <c r="O167" s="104">
        <f>ROUND(VLOOKUP($B167,'[4]3.ข้อมูลงบทดลองปัจจุบัน'!$A$5:$CL$846,14,0),2)</f>
        <v>20900</v>
      </c>
      <c r="P167" s="104">
        <f>ROUND(VLOOKUP($B167,'[4]3.ข้อมูลงบทดลองปัจจุบัน'!$A$5:$CL$846,15,0),2)</f>
        <v>16496970</v>
      </c>
      <c r="Q167" s="104">
        <f>ROUND(VLOOKUP($B167,'[4]3.ข้อมูลงบทดลองปัจจุบัน'!$A$5:$CL$846,16,0),2)</f>
        <v>0</v>
      </c>
      <c r="R167" s="104">
        <f>ROUND(VLOOKUP($B167,'[4]3.ข้อมูลงบทดลองปัจจุบัน'!$A$5:$CL$846,17,0),2)</f>
        <v>0</v>
      </c>
      <c r="S167" s="104">
        <f>ROUND(VLOOKUP($B167,'[4]3.ข้อมูลงบทดลองปัจจุบัน'!$A$5:$CL$846,18,0),2)</f>
        <v>20202</v>
      </c>
      <c r="T167" s="104">
        <f>ROUND(VLOOKUP($B167,'[4]3.ข้อมูลงบทดลองปัจจุบัน'!$A$5:$CL$846,19,0),2)</f>
        <v>0</v>
      </c>
      <c r="U167" s="104">
        <f>ROUND(VLOOKUP($B167,'[4]3.ข้อมูลงบทดลองปัจจุบัน'!$A$5:$CL$846,20,0),2)</f>
        <v>0</v>
      </c>
      <c r="V167" s="104">
        <f>ROUND(VLOOKUP($B167,'[4]3.ข้อมูลงบทดลองปัจจุบัน'!$A$5:$CL$846,21,0),2)</f>
        <v>0</v>
      </c>
      <c r="W167" s="104">
        <f>ROUND(VLOOKUP($B167,'[4]3.ข้อมูลงบทดลองปัจจุบัน'!$A$5:$CL$846,22,0),2)</f>
        <v>0</v>
      </c>
      <c r="X167" s="104">
        <f>ROUND(VLOOKUP($B167,'[4]3.ข้อมูลงบทดลองปัจจุบัน'!$A$5:$CL$846,23,0),2)</f>
        <v>2897600</v>
      </c>
      <c r="Y167" s="104">
        <f>ROUND(VLOOKUP($B167,'[4]3.ข้อมูลงบทดลองปัจจุบัน'!$A$5:$CL$846,24,0),2)</f>
        <v>0</v>
      </c>
      <c r="Z167" s="104">
        <f>ROUND(VLOOKUP($B167,'[4]3.ข้อมูลงบทดลองปัจจุบัน'!$A$5:$CL$846,25,0),2)</f>
        <v>0</v>
      </c>
      <c r="AA167" s="104">
        <f>ROUND(VLOOKUP($B167,'[4]3.ข้อมูลงบทดลองปัจจุบัน'!$A$5:$CL$846,26,0),2)</f>
        <v>0</v>
      </c>
      <c r="AB167" s="104">
        <f>ROUND(VLOOKUP($B167,'[4]3.ข้อมูลงบทดลองปัจจุบัน'!$A$5:$CL$846,27,0),2)</f>
        <v>0</v>
      </c>
      <c r="AC167" s="104">
        <f>ROUND(VLOOKUP($B167,'[4]3.ข้อมูลงบทดลองปัจจุบัน'!$A$5:$CL$846,28,0),2)</f>
        <v>0</v>
      </c>
      <c r="AD167" s="104">
        <f>ROUND(VLOOKUP($B167,'[4]3.ข้อมูลงบทดลองปัจจุบัน'!$A$5:$CL$846,29,0),2)</f>
        <v>0</v>
      </c>
      <c r="AE167" s="104">
        <f>ROUND(VLOOKUP($B167,'[4]3.ข้อมูลงบทดลองปัจจุบัน'!$A$5:$CL$846,30,0),2)</f>
        <v>3196215</v>
      </c>
      <c r="AF167" s="104">
        <f>ROUND(VLOOKUP($B167,'[4]3.ข้อมูลงบทดลองปัจจุบัน'!$A$5:$CL$846,31,0),2)</f>
        <v>0</v>
      </c>
      <c r="AG167" s="104">
        <f>ROUND(VLOOKUP($B167,'[4]3.ข้อมูลงบทดลองปัจจุบัน'!$A$5:$CL$846,32,0),2)</f>
        <v>14000</v>
      </c>
      <c r="AH167" s="104">
        <f>ROUND(VLOOKUP($B167,'[4]3.ข้อมูลงบทดลองปัจจุบัน'!$A$5:$CL$846,33,0),2)</f>
        <v>0</v>
      </c>
      <c r="AI167" s="104">
        <f>ROUND(VLOOKUP($B167,'[4]3.ข้อมูลงบทดลองปัจจุบัน'!$A$5:$CL$846,34,0),2)</f>
        <v>0</v>
      </c>
      <c r="AJ167" s="104">
        <f>ROUND(VLOOKUP($B167,'[4]3.ข้อมูลงบทดลองปัจจุบัน'!$A$5:$CL$846,35,0),2)</f>
        <v>0</v>
      </c>
      <c r="AK167" s="104">
        <f>ROUND(VLOOKUP($B167,'[4]3.ข้อมูลงบทดลองปัจจุบัน'!$A$5:$CL$846,36,0),2)</f>
        <v>0</v>
      </c>
      <c r="AL167" s="104">
        <f>ROUND(VLOOKUP($B167,'[4]3.ข้อมูลงบทดลองปัจจุบัน'!$A$5:$CL$846,37,0),2)</f>
        <v>42577866.509999998</v>
      </c>
      <c r="AM167" s="104">
        <f>ROUND(VLOOKUP($B167,'[4]3.ข้อมูลงบทดลองปัจจุบัน'!$A$5:$CL$846,38,0),2)</f>
        <v>0</v>
      </c>
      <c r="AN167" s="104">
        <f>ROUND(VLOOKUP($B167,'[4]3.ข้อมูลงบทดลองปัจจุบัน'!$A$5:$CL$846,39,0),2)</f>
        <v>0</v>
      </c>
      <c r="AO167" s="104">
        <f>ROUND(VLOOKUP($B167,'[4]3.ข้อมูลงบทดลองปัจจุบัน'!$A$5:$CL$846,40,0),2)</f>
        <v>0</v>
      </c>
      <c r="AP167" s="104">
        <f>ROUND(VLOOKUP($B167,'[4]3.ข้อมูลงบทดลองปัจจุบัน'!$A$5:$CL$846,41,0),2)</f>
        <v>0</v>
      </c>
      <c r="AQ167" s="104">
        <f>ROUND(VLOOKUP($B167,'[4]3.ข้อมูลงบทดลองปัจจุบัน'!$A$5:$CL$846,42,0),2)</f>
        <v>0</v>
      </c>
      <c r="AR167" s="104">
        <f>ROUND(VLOOKUP($B167,'[4]3.ข้อมูลงบทดลองปัจจุบัน'!$A$5:$CL$846,43,0),2)</f>
        <v>0</v>
      </c>
      <c r="AS167" s="104">
        <f>ROUND(VLOOKUP($B167,'[4]3.ข้อมูลงบทดลองปัจจุบัน'!$A$5:$CL$846,44,0),2)</f>
        <v>16379250</v>
      </c>
      <c r="AT167" s="104">
        <f>ROUND(VLOOKUP($B167,'[4]3.ข้อมูลงบทดลองปัจจุบัน'!$A$5:$CL$846,45,0),2)</f>
        <v>142149</v>
      </c>
      <c r="AU167" s="104">
        <f>ROUND(VLOOKUP($B167,'[4]3.ข้อมูลงบทดลองปัจจุบัน'!$A$5:$CL$846,46,0),2)</f>
        <v>0</v>
      </c>
      <c r="AV167" s="104">
        <f>ROUND(VLOOKUP($B167,'[4]3.ข้อมูลงบทดลองปัจจุบัน'!$A$5:$CL$846,47,0),2)</f>
        <v>0</v>
      </c>
      <c r="AW167" s="104">
        <f>ROUND(VLOOKUP($B167,'[4]3.ข้อมูลงบทดลองปัจจุบัน'!$A$5:$CL$846,48,0),2)</f>
        <v>0</v>
      </c>
      <c r="AX167" s="104">
        <f>ROUND(VLOOKUP($B167,'[4]3.ข้อมูลงบทดลองปัจจุบัน'!$A$5:$CL$846,49,0),2)</f>
        <v>0</v>
      </c>
      <c r="AY167" s="104">
        <f>ROUND(VLOOKUP($B167,'[4]3.ข้อมูลงบทดลองปัจจุบัน'!$A$5:$CL$846,50,0),2)</f>
        <v>0</v>
      </c>
      <c r="AZ167" s="104">
        <f>ROUND(VLOOKUP($B167,'[4]3.ข้อมูลงบทดลองปัจจุบัน'!$A$5:$CL$846,51,0),2)</f>
        <v>0</v>
      </c>
      <c r="BA167" s="104">
        <f>ROUND(VLOOKUP($B167,'[4]3.ข้อมูลงบทดลองปัจจุบัน'!$A$5:$CL$846,52,0),2)</f>
        <v>0</v>
      </c>
      <c r="BB167" s="104">
        <f>ROUND(VLOOKUP($B167,'[4]3.ข้อมูลงบทดลองปัจจุบัน'!$A$5:$CL$846,53,0),2)</f>
        <v>0</v>
      </c>
      <c r="BC167" s="104">
        <f>ROUND(VLOOKUP($B167,'[4]3.ข้อมูลงบทดลองปัจจุบัน'!$A$5:$CL$846,54,0),2)</f>
        <v>0</v>
      </c>
      <c r="BD167" s="104">
        <f>ROUND(VLOOKUP($B167,'[4]3.ข้อมูลงบทดลองปัจจุบัน'!$A$5:$CL$846,55,0),2)</f>
        <v>3640100</v>
      </c>
      <c r="BE167" s="104">
        <f>ROUND(VLOOKUP($B167,'[4]3.ข้อมูลงบทดลองปัจจุบัน'!$A$5:$CL$846,56,0),2)</f>
        <v>0</v>
      </c>
      <c r="BF167" s="104">
        <f>ROUND(VLOOKUP($B167,'[4]3.ข้อมูลงบทดลองปัจจุบัน'!$A$5:$CL$846,57,0),2)</f>
        <v>0</v>
      </c>
      <c r="BG167" s="104">
        <f>ROUND(VLOOKUP($B167,'[4]3.ข้อมูลงบทดลองปัจจุบัน'!$A$5:$CL$846,58,0),2)</f>
        <v>569000</v>
      </c>
      <c r="BH167" s="104">
        <f>ROUND(VLOOKUP($B167,'[4]3.ข้อมูลงบทดลองปัจจุบัน'!$A$5:$CL$846,59,0),2)</f>
        <v>450000</v>
      </c>
      <c r="BI167" s="104">
        <f>ROUND(VLOOKUP($B167,'[4]3.ข้อมูลงบทดลองปัจจุบัน'!$A$5:$CL$846,60,0),2)</f>
        <v>0</v>
      </c>
      <c r="BJ167" s="104">
        <f>ROUND(VLOOKUP($B167,'[4]3.ข้อมูลงบทดลองปัจจุบัน'!$A$5:$CL$846,61,0),2)</f>
        <v>0</v>
      </c>
      <c r="BK167" s="104">
        <f>ROUND(VLOOKUP($B167,'[4]3.ข้อมูลงบทดลองปัจจุบัน'!$A$5:$CL$846,62,0),2)</f>
        <v>0</v>
      </c>
      <c r="BL167" s="104">
        <f>ROUND(VLOOKUP($B167,'[4]3.ข้อมูลงบทดลองปัจจุบัน'!$A$5:$CL$846,63,0),2)</f>
        <v>0</v>
      </c>
      <c r="BM167" s="104">
        <f>ROUND(VLOOKUP($B167,'[4]3.ข้อมูลงบทดลองปัจจุบัน'!$A$5:$CL$846,64,0),2)</f>
        <v>1005900</v>
      </c>
      <c r="BN167" s="104">
        <f>ROUND(VLOOKUP($B167,'[4]3.ข้อมูลงบทดลองปัจจุบัน'!$A$5:$CL$846,65,0),2)</f>
        <v>0</v>
      </c>
      <c r="BO167" s="104">
        <f>ROUND(VLOOKUP($B167,'[4]3.ข้อมูลงบทดลองปัจจุบัน'!$A$5:$CL$846,66,0),2)</f>
        <v>0</v>
      </c>
      <c r="BP167" s="104">
        <f>ROUND(VLOOKUP($B167,'[4]3.ข้อมูลงบทดลองปัจจุบัน'!$A$5:$CL$846,67,0),2)</f>
        <v>0</v>
      </c>
      <c r="BQ167" s="104">
        <f>ROUND(VLOOKUP($B167,'[4]3.ข้อมูลงบทดลองปัจจุบัน'!$A$5:$CL$846,68,0),2)</f>
        <v>0</v>
      </c>
      <c r="BR167" s="104">
        <f>ROUND(VLOOKUP($B167,'[4]3.ข้อมูลงบทดลองปัจจุบัน'!$A$5:$CL$846,69,0),2)</f>
        <v>0</v>
      </c>
      <c r="BS167" s="104">
        <f>ROUND(VLOOKUP($B167,'[4]3.ข้อมูลงบทดลองปัจจุบัน'!$A$5:$CL$846,70,0),2)</f>
        <v>26130552.379999999</v>
      </c>
      <c r="BT167" s="104">
        <f>ROUND(VLOOKUP($B167,'[4]3.ข้อมูลงบทดลองปัจจุบัน'!$A$5:$CL$846,71,0),2)</f>
        <v>0</v>
      </c>
      <c r="BU167" s="104">
        <f>ROUND(VLOOKUP($B167,'[4]3.ข้อมูลงบทดลองปัจจุบัน'!$A$5:$CL$846,72,0),2)</f>
        <v>231360</v>
      </c>
      <c r="BV167" s="104">
        <f>ROUND(VLOOKUP($B167,'[4]3.ข้อมูลงบทดลองปัจจุบัน'!$A$5:$CL$846,73,0),2)</f>
        <v>13933700</v>
      </c>
      <c r="BW167" s="104">
        <f>ROUND(VLOOKUP($B167,'[4]3.ข้อมูลงบทดลองปัจจุบัน'!$A$5:$CL$846,74,0),2)</f>
        <v>0</v>
      </c>
      <c r="BX167" s="104">
        <f>ROUND(VLOOKUP($B167,'[4]3.ข้อมูลงบทดลองปัจจุบัน'!$A$5:$CL$846,75,0),2)</f>
        <v>0</v>
      </c>
      <c r="BY167" s="104">
        <f>ROUND(VLOOKUP($B167,'[4]3.ข้อมูลงบทดลองปัจจุบัน'!$A$5:$CL$846,76,0),2)</f>
        <v>5357300</v>
      </c>
      <c r="BZ167" s="104">
        <f>ROUND(VLOOKUP($B167,'[4]3.ข้อมูลงบทดลองปัจจุบัน'!$A$5:$CL$846,77,0),2)</f>
        <v>0</v>
      </c>
      <c r="CA167" s="104">
        <f>ROUND(VLOOKUP($B167,'[4]3.ข้อมูลงบทดลองปัจจุบัน'!$A$5:$CL$846,78,0),2)</f>
        <v>0</v>
      </c>
      <c r="CB167" s="104">
        <f>ROUND(VLOOKUP($B167,'[4]3.ข้อมูลงบทดลองปัจจุบัน'!$A$5:$CL$846,79,0),2)</f>
        <v>0</v>
      </c>
      <c r="CC167" s="104">
        <f>ROUND(VLOOKUP($B167,'[4]3.ข้อมูลงบทดลองปัจจุบัน'!$A$5:$CL$846,80,0),2)</f>
        <v>0</v>
      </c>
      <c r="CD167" s="104">
        <f>ROUND(VLOOKUP($B167,'[4]3.ข้อมูลงบทดลองปัจจุบัน'!$A$5:$CL$846,81,0),2)</f>
        <v>8887370</v>
      </c>
      <c r="CE167" s="104">
        <f>ROUND(VLOOKUP($B167,'[4]3.ข้อมูลงบทดลองปัจจุบัน'!$A$5:$CL$846,82,0),2)</f>
        <v>0</v>
      </c>
      <c r="CF167" s="104">
        <f>ROUND(VLOOKUP($B167,'[4]3.ข้อมูลงบทดลองปัจจุบัน'!$A$5:$CL$846,83,0),2)</f>
        <v>8488610</v>
      </c>
      <c r="CG167" s="104">
        <f>ROUND(VLOOKUP($B167,'[4]3.ข้อมูลงบทดลองปัจจุบัน'!$A$5:$CL$846,84,0),2)</f>
        <v>341100</v>
      </c>
      <c r="CH167" s="104">
        <f>ROUND(VLOOKUP($B167,'[4]3.ข้อมูลงบทดลองปัจจุบัน'!$A$5:$CL$846,85,0),2)</f>
        <v>0</v>
      </c>
      <c r="CI167" s="104">
        <f>ROUND(VLOOKUP($B167,'[4]3.ข้อมูลงบทดลองปัจจุบัน'!$A$5:$CL$846,86,0),2)</f>
        <v>0</v>
      </c>
      <c r="CJ167" s="104">
        <f>ROUND(VLOOKUP($B167,'[4]3.ข้อมูลงบทดลองปัจจุบัน'!$A$5:$CL$846,87,0),2)</f>
        <v>0</v>
      </c>
      <c r="CK167" s="104">
        <f>ROUND(VLOOKUP($B167,'[4]3.ข้อมูลงบทดลองปัจจุบัน'!$A$5:$CL$846,88,0),2)</f>
        <v>6296172.9699999997</v>
      </c>
      <c r="CL167" s="104">
        <f>ROUND(VLOOKUP($B167,'[4]3.ข้อมูลงบทดลองปัจจุบัน'!$A$5:$CL$846,89,0),2)</f>
        <v>0</v>
      </c>
      <c r="CM167" s="104">
        <f>ROUND(VLOOKUP($B167,'[4]3.ข้อมูลงบทดลองปัจจุบัน'!$A$5:$CL$846,90,0),2)</f>
        <v>0</v>
      </c>
      <c r="CO167" s="97"/>
    </row>
    <row r="168" spans="1:94" x14ac:dyDescent="0.7">
      <c r="A168" s="18" t="s">
        <v>664</v>
      </c>
      <c r="B168" s="18" t="s">
        <v>725</v>
      </c>
      <c r="C168" s="19" t="s">
        <v>726</v>
      </c>
      <c r="D168" s="104">
        <f>ROUND(VLOOKUP($B168,'[4]3.ข้อมูลงบทดลองปัจจุบัน'!$A$5:$CL$846,3,0),2)</f>
        <v>5290161.7</v>
      </c>
      <c r="E168" s="104">
        <f>ROUND(VLOOKUP($B168,'[4]3.ข้อมูลงบทดลองปัจจุบัน'!$A$5:$CL$846,4,0),2)</f>
        <v>815499.9</v>
      </c>
      <c r="F168" s="104">
        <f>ROUND(VLOOKUP($B168,'[4]3.ข้อมูลงบทดลองปัจจุบัน'!$A$5:$CL$846,5,0),2)</f>
        <v>1283508</v>
      </c>
      <c r="G168" s="104">
        <f>ROUND(VLOOKUP($B168,'[4]3.ข้อมูลงบทดลองปัจจุบัน'!$A$5:$CL$846,6,0),2)</f>
        <v>203244</v>
      </c>
      <c r="H168" s="104">
        <f>ROUND(VLOOKUP($B168,'[4]3.ข้อมูลงบทดลองปัจจุบัน'!$A$5:$CL$846,7,0),2)</f>
        <v>508650</v>
      </c>
      <c r="I168" s="104">
        <f>ROUND(VLOOKUP($B168,'[4]3.ข้อมูลงบทดลองปัจจุบัน'!$A$5:$CL$846,8,0),2)</f>
        <v>1620395.12</v>
      </c>
      <c r="J168" s="104">
        <f>ROUND(VLOOKUP($B168,'[4]3.ข้อมูลงบทดลองปัจจุบัน'!$A$5:$CL$846,9,0),2)</f>
        <v>474390.93</v>
      </c>
      <c r="K168" s="104">
        <f>ROUND(VLOOKUP($B168,'[4]3.ข้อมูลงบทดลองปัจจุบัน'!$A$5:$CL$846,10,0),2)</f>
        <v>2979792.7</v>
      </c>
      <c r="L168" s="104">
        <f>ROUND(VLOOKUP($B168,'[4]3.ข้อมูลงบทดลองปัจจุบัน'!$A$5:$CL$846,11,0),2)</f>
        <v>211935</v>
      </c>
      <c r="M168" s="104">
        <f>ROUND(VLOOKUP($B168,'[4]3.ข้อมูลงบทดลองปัจจุบัน'!$A$5:$CL$846,12,0),2)</f>
        <v>2064145</v>
      </c>
      <c r="N168" s="104">
        <f>ROUND(VLOOKUP($B168,'[4]3.ข้อมูลงบทดลองปัจจุบัน'!$A$5:$CL$846,13,0),2)</f>
        <v>14618377.5</v>
      </c>
      <c r="O168" s="104">
        <f>ROUND(VLOOKUP($B168,'[4]3.ข้อมูลงบทดลองปัจจุบัน'!$A$5:$CL$846,14,0),2)</f>
        <v>385886.07</v>
      </c>
      <c r="P168" s="104">
        <f>ROUND(VLOOKUP($B168,'[4]3.ข้อมูลงบทดลองปัจจุบัน'!$A$5:$CL$846,15,0),2)</f>
        <v>2361163.54</v>
      </c>
      <c r="Q168" s="104">
        <f>ROUND(VLOOKUP($B168,'[4]3.ข้อมูลงบทดลองปัจจุบัน'!$A$5:$CL$846,16,0),2)</f>
        <v>642763</v>
      </c>
      <c r="R168" s="104">
        <f>ROUND(VLOOKUP($B168,'[4]3.ข้อมูลงบทดลองปัจจุบัน'!$A$5:$CL$846,17,0),2)</f>
        <v>3503537.69</v>
      </c>
      <c r="S168" s="104">
        <f>ROUND(VLOOKUP($B168,'[4]3.ข้อมูลงบทดลองปัจจุบัน'!$A$5:$CL$846,18,0),2)</f>
        <v>5902185.2400000002</v>
      </c>
      <c r="T168" s="104">
        <f>ROUND(VLOOKUP($B168,'[4]3.ข้อมูลงบทดลองปัจจุบัน'!$A$5:$CL$846,19,0),2)</f>
        <v>154909.5</v>
      </c>
      <c r="U168" s="104">
        <f>ROUND(VLOOKUP($B168,'[4]3.ข้อมูลงบทดลองปัจจุบัน'!$A$5:$CL$846,20,0),2)</f>
        <v>3386494.45</v>
      </c>
      <c r="V168" s="104">
        <f>ROUND(VLOOKUP($B168,'[4]3.ข้อมูลงบทดลองปัจจุบัน'!$A$5:$CL$846,21,0),2)</f>
        <v>1281856.42</v>
      </c>
      <c r="W168" s="104">
        <f>ROUND(VLOOKUP($B168,'[4]3.ข้อมูลงบทดลองปัจจุบัน'!$A$5:$CL$846,22,0),2)</f>
        <v>310718.8</v>
      </c>
      <c r="X168" s="104">
        <f>ROUND(VLOOKUP($B168,'[4]3.ข้อมูลงบทดลองปัจจุบัน'!$A$5:$CL$846,23,0),2)</f>
        <v>3783971.22</v>
      </c>
      <c r="Y168" s="104">
        <f>ROUND(VLOOKUP($B168,'[4]3.ข้อมูลงบทดลองปัจจุบัน'!$A$5:$CL$846,24,0),2)</f>
        <v>1045383</v>
      </c>
      <c r="Z168" s="104">
        <f>ROUND(VLOOKUP($B168,'[4]3.ข้อมูลงบทดลองปัจจุบัน'!$A$5:$CL$846,25,0),2)</f>
        <v>778707</v>
      </c>
      <c r="AA168" s="104">
        <f>ROUND(VLOOKUP($B168,'[4]3.ข้อมูลงบทดลองปัจจุบัน'!$A$5:$CL$846,26,0),2)</f>
        <v>1163836.75</v>
      </c>
      <c r="AB168" s="104">
        <f>ROUND(VLOOKUP($B168,'[4]3.ข้อมูลงบทดลองปัจจุบัน'!$A$5:$CL$846,27,0),2)</f>
        <v>499717</v>
      </c>
      <c r="AC168" s="104">
        <f>ROUND(VLOOKUP($B168,'[4]3.ข้อมูลงบทดลองปัจจุบัน'!$A$5:$CL$846,28,0),2)</f>
        <v>517118.5</v>
      </c>
      <c r="AD168" s="104">
        <f>ROUND(VLOOKUP($B168,'[4]3.ข้อมูลงบทดลองปัจจุบัน'!$A$5:$CL$846,29,0),2)</f>
        <v>196920</v>
      </c>
      <c r="AE168" s="104">
        <f>ROUND(VLOOKUP($B168,'[4]3.ข้อมูลงบทดลองปัจจุบัน'!$A$5:$CL$846,30,0),2)</f>
        <v>1680663.46</v>
      </c>
      <c r="AF168" s="104">
        <f>ROUND(VLOOKUP($B168,'[4]3.ข้อมูลงบทดลองปัจจุบัน'!$A$5:$CL$846,31,0),2)</f>
        <v>126200</v>
      </c>
      <c r="AG168" s="104">
        <f>ROUND(VLOOKUP($B168,'[4]3.ข้อมูลงบทดลองปัจจุบัน'!$A$5:$CL$846,32,0),2)</f>
        <v>3528471</v>
      </c>
      <c r="AH168" s="104">
        <f>ROUND(VLOOKUP($B168,'[4]3.ข้อมูลงบทดลองปัจจุบัน'!$A$5:$CL$846,33,0),2)</f>
        <v>2361400.5</v>
      </c>
      <c r="AI168" s="104">
        <f>ROUND(VLOOKUP($B168,'[4]3.ข้อมูลงบทดลองปัจจุบัน'!$A$5:$CL$846,34,0),2)</f>
        <v>426474.85</v>
      </c>
      <c r="AJ168" s="104">
        <f>ROUND(VLOOKUP($B168,'[4]3.ข้อมูลงบทดลองปัจจุบัน'!$A$5:$CL$846,35,0),2)</f>
        <v>174878.6</v>
      </c>
      <c r="AK168" s="104">
        <f>ROUND(VLOOKUP($B168,'[4]3.ข้อมูลงบทดลองปัจจุบัน'!$A$5:$CL$846,36,0),2)</f>
        <v>665743</v>
      </c>
      <c r="AL168" s="104">
        <f>ROUND(VLOOKUP($B168,'[4]3.ข้อมูลงบทดลองปัจจุบัน'!$A$5:$CL$846,37,0),2)</f>
        <v>2291704.89</v>
      </c>
      <c r="AM168" s="104">
        <f>ROUND(VLOOKUP($B168,'[4]3.ข้อมูลงบทดลองปัจจุบัน'!$A$5:$CL$846,38,0),2)</f>
        <v>559192.31000000006</v>
      </c>
      <c r="AN168" s="104">
        <f>ROUND(VLOOKUP($B168,'[4]3.ข้อมูลงบทดลองปัจจุบัน'!$A$5:$CL$846,39,0),2)</f>
        <v>257325.6</v>
      </c>
      <c r="AO168" s="104">
        <f>ROUND(VLOOKUP($B168,'[4]3.ข้อมูลงบทดลองปัจจุบัน'!$A$5:$CL$846,40,0),2)</f>
        <v>1224149.2</v>
      </c>
      <c r="AP168" s="104">
        <f>ROUND(VLOOKUP($B168,'[4]3.ข้อมูลงบทดลองปัจจุบัน'!$A$5:$CL$846,41,0),2)</f>
        <v>1207922.8999999999</v>
      </c>
      <c r="AQ168" s="104">
        <f>ROUND(VLOOKUP($B168,'[4]3.ข้อมูลงบทดลองปัจจุบัน'!$A$5:$CL$846,42,0),2)</f>
        <v>1152052.27</v>
      </c>
      <c r="AR168" s="104">
        <f>ROUND(VLOOKUP($B168,'[4]3.ข้อมูลงบทดลองปัจจุบัน'!$A$5:$CL$846,43,0),2)</f>
        <v>226884.8</v>
      </c>
      <c r="AS168" s="104">
        <f>ROUND(VLOOKUP($B168,'[4]3.ข้อมูลงบทดลองปัจจุบัน'!$A$5:$CL$846,44,0),2)</f>
        <v>17851748.25</v>
      </c>
      <c r="AT168" s="104">
        <f>ROUND(VLOOKUP($B168,'[4]3.ข้อมูลงบทดลองปัจจุบัน'!$A$5:$CL$846,45,0),2)</f>
        <v>1583020.62</v>
      </c>
      <c r="AU168" s="104">
        <f>ROUND(VLOOKUP($B168,'[4]3.ข้อมูลงบทดลองปัจจุบัน'!$A$5:$CL$846,46,0),2)</f>
        <v>510415</v>
      </c>
      <c r="AV168" s="104">
        <f>ROUND(VLOOKUP($B168,'[4]3.ข้อมูลงบทดลองปัจจุบัน'!$A$5:$CL$846,47,0),2)</f>
        <v>1530081.32</v>
      </c>
      <c r="AW168" s="104">
        <f>ROUND(VLOOKUP($B168,'[4]3.ข้อมูลงบทดลองปัจจุบัน'!$A$5:$CL$846,48,0),2)</f>
        <v>1538417.46</v>
      </c>
      <c r="AX168" s="104">
        <f>ROUND(VLOOKUP($B168,'[4]3.ข้อมูลงบทดลองปัจจุบัน'!$A$5:$CL$846,49,0),2)</f>
        <v>320068.5</v>
      </c>
      <c r="AY168" s="104">
        <f>ROUND(VLOOKUP($B168,'[4]3.ข้อมูลงบทดลองปัจจุบัน'!$A$5:$CL$846,50,0),2)</f>
        <v>531224.67000000004</v>
      </c>
      <c r="AZ168" s="104">
        <f>ROUND(VLOOKUP($B168,'[4]3.ข้อมูลงบทดลองปัจจุบัน'!$A$5:$CL$846,51,0),2)</f>
        <v>1380728.5</v>
      </c>
      <c r="BA168" s="104">
        <f>ROUND(VLOOKUP($B168,'[4]3.ข้อมูลงบทดลองปัจจุบัน'!$A$5:$CL$846,52,0),2)</f>
        <v>985501.39</v>
      </c>
      <c r="BB168" s="104">
        <f>ROUND(VLOOKUP($B168,'[4]3.ข้อมูลงบทดลองปัจจุบัน'!$A$5:$CL$846,53,0),2)</f>
        <v>19399311.199999999</v>
      </c>
      <c r="BC168" s="104">
        <f>ROUND(VLOOKUP($B168,'[4]3.ข้อมูลงบทดลองปัจจุบัน'!$A$5:$CL$846,54,0),2)</f>
        <v>974623</v>
      </c>
      <c r="BD168" s="104">
        <f>ROUND(VLOOKUP($B168,'[4]3.ข้อมูลงบทดลองปัจจุบัน'!$A$5:$CL$846,55,0),2)</f>
        <v>13406985.960000001</v>
      </c>
      <c r="BE168" s="104">
        <f>ROUND(VLOOKUP($B168,'[4]3.ข้อมูลงบทดลองปัจจุบัน'!$A$5:$CL$846,56,0),2)</f>
        <v>460004</v>
      </c>
      <c r="BF168" s="104">
        <f>ROUND(VLOOKUP($B168,'[4]3.ข้อมูลงบทดลองปัจจุบัน'!$A$5:$CL$846,57,0),2)</f>
        <v>153644</v>
      </c>
      <c r="BG168" s="104">
        <f>ROUND(VLOOKUP($B168,'[4]3.ข้อมูลงบทดลองปัจจุบัน'!$A$5:$CL$846,58,0),2)</f>
        <v>914009.89</v>
      </c>
      <c r="BH168" s="104">
        <f>ROUND(VLOOKUP($B168,'[4]3.ข้อมูลงบทดลองปัจจุบัน'!$A$5:$CL$846,59,0),2)</f>
        <v>10258547.84</v>
      </c>
      <c r="BI168" s="104">
        <f>ROUND(VLOOKUP($B168,'[4]3.ข้อมูลงบทดลองปัจจุบัน'!$A$5:$CL$846,60,0),2)</f>
        <v>912608.05</v>
      </c>
      <c r="BJ168" s="104">
        <f>ROUND(VLOOKUP($B168,'[4]3.ข้อมูลงบทดลองปัจจุบัน'!$A$5:$CL$846,61,0),2)</f>
        <v>572447.05000000005</v>
      </c>
      <c r="BK168" s="104">
        <f>ROUND(VLOOKUP($B168,'[4]3.ข้อมูลงบทดลองปัจจุบัน'!$A$5:$CL$846,62,0),2)</f>
        <v>332224.59999999998</v>
      </c>
      <c r="BL168" s="104">
        <f>ROUND(VLOOKUP($B168,'[4]3.ข้อมูลงบทดลองปัจจุบัน'!$A$5:$CL$846,63,0),2)</f>
        <v>377459.5</v>
      </c>
      <c r="BM168" s="104">
        <f>ROUND(VLOOKUP($B168,'[4]3.ข้อมูลงบทดลองปัจจุบัน'!$A$5:$CL$846,64,0),2)</f>
        <v>3587806.77</v>
      </c>
      <c r="BN168" s="104">
        <f>ROUND(VLOOKUP($B168,'[4]3.ข้อมูลงบทดลองปัจจุบัน'!$A$5:$CL$846,65,0),2)</f>
        <v>100959.01</v>
      </c>
      <c r="BO168" s="104">
        <f>ROUND(VLOOKUP($B168,'[4]3.ข้อมูลงบทดลองปัจจุบัน'!$A$5:$CL$846,66,0),2)</f>
        <v>653220</v>
      </c>
      <c r="BP168" s="104">
        <f>ROUND(VLOOKUP($B168,'[4]3.ข้อมูลงบทดลองปัจจุบัน'!$A$5:$CL$846,67,0),2)</f>
        <v>3454893.56</v>
      </c>
      <c r="BQ168" s="104">
        <f>ROUND(VLOOKUP($B168,'[4]3.ข้อมูลงบทดลองปัจจุบัน'!$A$5:$CL$846,68,0),2)</f>
        <v>1245857.48</v>
      </c>
      <c r="BR168" s="104">
        <f>ROUND(VLOOKUP($B168,'[4]3.ข้อมูลงบทดลองปัจจุบัน'!$A$5:$CL$846,69,0),2)</f>
        <v>1068139.6499999999</v>
      </c>
      <c r="BS168" s="104">
        <f>ROUND(VLOOKUP($B168,'[4]3.ข้อมูลงบทดลองปัจจุบัน'!$A$5:$CL$846,70,0),2)</f>
        <v>10744515.140000001</v>
      </c>
      <c r="BT168" s="104">
        <f>ROUND(VLOOKUP($B168,'[4]3.ข้อมูลงบทดลองปัจจุบัน'!$A$5:$CL$846,71,0),2)</f>
        <v>5065165.29</v>
      </c>
      <c r="BU168" s="104">
        <f>ROUND(VLOOKUP($B168,'[4]3.ข้อมูลงบทดลองปัจจุบัน'!$A$5:$CL$846,72,0),2)</f>
        <v>1628190.93</v>
      </c>
      <c r="BV168" s="104">
        <f>ROUND(VLOOKUP($B168,'[4]3.ข้อมูลงบทดลองปัจจุบัน'!$A$5:$CL$846,73,0),2)</f>
        <v>1298121.23</v>
      </c>
      <c r="BW168" s="104">
        <f>ROUND(VLOOKUP($B168,'[4]3.ข้อมูลงบทดลองปัจจุบัน'!$A$5:$CL$846,74,0),2)</f>
        <v>5859640.7999999998</v>
      </c>
      <c r="BX168" s="104">
        <f>ROUND(VLOOKUP($B168,'[4]3.ข้อมูลงบทดลองปัจจุบัน'!$A$5:$CL$846,75,0),2)</f>
        <v>8611855.3100000005</v>
      </c>
      <c r="BY168" s="104">
        <f>ROUND(VLOOKUP($B168,'[4]3.ข้อมูลงบทดลองปัจจุบัน'!$A$5:$CL$846,76,0),2)</f>
        <v>2299766.14</v>
      </c>
      <c r="BZ168" s="104">
        <f>ROUND(VLOOKUP($B168,'[4]3.ข้อมูลงบทดลองปัจจุบัน'!$A$5:$CL$846,77,0),2)</f>
        <v>208705</v>
      </c>
      <c r="CA168" s="104">
        <f>ROUND(VLOOKUP($B168,'[4]3.ข้อมูลงบทดลองปัจจุบัน'!$A$5:$CL$846,78,0),2)</f>
        <v>165890</v>
      </c>
      <c r="CB168" s="104">
        <f>ROUND(VLOOKUP($B168,'[4]3.ข้อมูลงบทดลองปัจจุบัน'!$A$5:$CL$846,79,0),2)</f>
        <v>1444117.36</v>
      </c>
      <c r="CC168" s="104">
        <f>ROUND(VLOOKUP($B168,'[4]3.ข้อมูลงบทดลองปัจจุบัน'!$A$5:$CL$846,80,0),2)</f>
        <v>2418116.0499999998</v>
      </c>
      <c r="CD168" s="104">
        <f>ROUND(VLOOKUP($B168,'[4]3.ข้อมูลงบทดลองปัจจุบัน'!$A$5:$CL$846,81,0),2)</f>
        <v>227010.49</v>
      </c>
      <c r="CE168" s="104">
        <f>ROUND(VLOOKUP($B168,'[4]3.ข้อมูลงบทดลองปัจจุบัน'!$A$5:$CL$846,82,0),2)</f>
        <v>3342384.24</v>
      </c>
      <c r="CF168" s="104">
        <f>ROUND(VLOOKUP($B168,'[4]3.ข้อมูลงบทดลองปัจจุบัน'!$A$5:$CL$846,83,0),2)</f>
        <v>1004797.85</v>
      </c>
      <c r="CG168" s="104">
        <f>ROUND(VLOOKUP($B168,'[4]3.ข้อมูลงบทดลองปัจจุบัน'!$A$5:$CL$846,84,0),2)</f>
        <v>788142.37</v>
      </c>
      <c r="CH168" s="104">
        <f>ROUND(VLOOKUP($B168,'[4]3.ข้อมูลงบทดลองปัจจุบัน'!$A$5:$CL$846,85,0),2)</f>
        <v>2485570.09</v>
      </c>
      <c r="CI168" s="104">
        <f>ROUND(VLOOKUP($B168,'[4]3.ข้อมูลงบทดลองปัจจุบัน'!$A$5:$CL$846,86,0),2)</f>
        <v>931391.19</v>
      </c>
      <c r="CJ168" s="104">
        <f>ROUND(VLOOKUP($B168,'[4]3.ข้อมูลงบทดลองปัจจุบัน'!$A$5:$CL$846,87,0),2)</f>
        <v>1869980.1</v>
      </c>
      <c r="CK168" s="104">
        <f>ROUND(VLOOKUP($B168,'[4]3.ข้อมูลงบทดลองปัจจุบัน'!$A$5:$CL$846,88,0),2)</f>
        <v>3033972.93</v>
      </c>
      <c r="CL168" s="104">
        <f>ROUND(VLOOKUP($B168,'[4]3.ข้อมูลงบทดลองปัจจุบัน'!$A$5:$CL$846,89,0),2)</f>
        <v>1615338.46</v>
      </c>
      <c r="CM168" s="104">
        <f>ROUND(VLOOKUP($B168,'[4]3.ข้อมูลงบทดลองปัจจุบัน'!$A$5:$CL$846,90,0),2)</f>
        <v>1266955.3600000001</v>
      </c>
      <c r="CO168" s="97"/>
    </row>
    <row r="169" spans="1:94" s="96" customFormat="1" x14ac:dyDescent="0.7">
      <c r="A169" s="117" t="s">
        <v>664</v>
      </c>
      <c r="B169" s="117" t="s">
        <v>727</v>
      </c>
      <c r="C169" s="118" t="s">
        <v>728</v>
      </c>
      <c r="D169" s="119">
        <f>ROUND(VLOOKUP($B169,'[4]3.ข้อมูลงบทดลองปัจจุบัน'!$A$5:$CL$846,3,0),2)</f>
        <v>7632055</v>
      </c>
      <c r="E169" s="119">
        <f>ROUND(VLOOKUP($B169,'[4]3.ข้อมูลงบทดลองปัจจุบัน'!$A$5:$CL$846,4,0),2)</f>
        <v>1005585</v>
      </c>
      <c r="F169" s="119">
        <f>ROUND(VLOOKUP($B169,'[4]3.ข้อมูลงบทดลองปัจจุบัน'!$A$5:$CL$846,5,0),2)</f>
        <v>671575.2</v>
      </c>
      <c r="G169" s="119">
        <f>ROUND(VLOOKUP($B169,'[4]3.ข้อมูลงบทดลองปัจจุบัน'!$A$5:$CL$846,6,0),2)</f>
        <v>554261</v>
      </c>
      <c r="H169" s="119">
        <f>ROUND(VLOOKUP($B169,'[4]3.ข้อมูลงบทดลองปัจจุบัน'!$A$5:$CL$846,7,0),2)</f>
        <v>220870</v>
      </c>
      <c r="I169" s="119">
        <f>ROUND(VLOOKUP($B169,'[4]3.ข้อมูลงบทดลองปัจจุบัน'!$A$5:$CL$846,8,0),2)</f>
        <v>181246</v>
      </c>
      <c r="J169" s="119">
        <f>ROUND(VLOOKUP($B169,'[4]3.ข้อมูลงบทดลองปัจจุบัน'!$A$5:$CL$846,9,0),2)</f>
        <v>988241.8</v>
      </c>
      <c r="K169" s="119">
        <f>ROUND(VLOOKUP($B169,'[4]3.ข้อมูลงบทดลองปัจจุบัน'!$A$5:$CL$846,10,0),2)</f>
        <v>1124404.2</v>
      </c>
      <c r="L169" s="119">
        <f>ROUND(VLOOKUP($B169,'[4]3.ข้อมูลงบทดลองปัจจุบัน'!$A$5:$CL$846,11,0),2)</f>
        <v>969129</v>
      </c>
      <c r="M169" s="119">
        <f>ROUND(VLOOKUP($B169,'[4]3.ข้อมูลงบทดลองปัจจุบัน'!$A$5:$CL$846,12,0),2)</f>
        <v>514060</v>
      </c>
      <c r="N169" s="119">
        <f>ROUND(VLOOKUP($B169,'[4]3.ข้อมูลงบทดลองปัจจุบัน'!$A$5:$CL$846,13,0),2)</f>
        <v>2820666</v>
      </c>
      <c r="O169" s="119">
        <f>ROUND(VLOOKUP($B169,'[4]3.ข้อมูลงบทดลองปัจจุบัน'!$A$5:$CL$846,14,0),2)</f>
        <v>161290.20000000001</v>
      </c>
      <c r="P169" s="119">
        <f>ROUND(VLOOKUP($B169,'[4]3.ข้อมูลงบทดลองปัจจุบัน'!$A$5:$CL$846,15,0),2)</f>
        <v>7556630</v>
      </c>
      <c r="Q169" s="119">
        <f>ROUND(VLOOKUP($B169,'[4]3.ข้อมูลงบทดลองปัจจุบัน'!$A$5:$CL$846,16,0),2)</f>
        <v>1123060</v>
      </c>
      <c r="R169" s="119">
        <f>ROUND(VLOOKUP($B169,'[4]3.ข้อมูลงบทดลองปัจจุบัน'!$A$5:$CL$846,17,0),2)</f>
        <v>793055</v>
      </c>
      <c r="S169" s="119">
        <f>ROUND(VLOOKUP($B169,'[4]3.ข้อมูลงบทดลองปัจจุบัน'!$A$5:$CL$846,18,0),2)</f>
        <v>3031463</v>
      </c>
      <c r="T169" s="119">
        <f>ROUND(VLOOKUP($B169,'[4]3.ข้อมูลงบทดลองปัจจุบัน'!$A$5:$CL$846,19,0),2)</f>
        <v>632924</v>
      </c>
      <c r="U169" s="119">
        <f>ROUND(VLOOKUP($B169,'[4]3.ข้อมูลงบทดลองปัจจุบัน'!$A$5:$CL$846,20,0),2)</f>
        <v>1314278</v>
      </c>
      <c r="V169" s="119">
        <f>ROUND(VLOOKUP($B169,'[4]3.ข้อมูลงบทดลองปัจจุบัน'!$A$5:$CL$846,21,0),2)</f>
        <v>644290.5</v>
      </c>
      <c r="W169" s="119">
        <f>ROUND(VLOOKUP($B169,'[4]3.ข้อมูลงบทดลองปัจจุบัน'!$A$5:$CL$846,22,0),2)</f>
        <v>749736.25</v>
      </c>
      <c r="X169" s="119">
        <f>ROUND(VLOOKUP($B169,'[4]3.ข้อมูลงบทดลองปัจจุบัน'!$A$5:$CL$846,23,0),2)</f>
        <v>13869136.23</v>
      </c>
      <c r="Y169" s="119">
        <f>ROUND(VLOOKUP($B169,'[4]3.ข้อมูลงบทดลองปัจจุบัน'!$A$5:$CL$846,24,0),2)</f>
        <v>365503</v>
      </c>
      <c r="Z169" s="119">
        <f>ROUND(VLOOKUP($B169,'[4]3.ข้อมูลงบทดลองปัจจุบัน'!$A$5:$CL$846,25,0),2)</f>
        <v>204962.5</v>
      </c>
      <c r="AA169" s="119">
        <f>ROUND(VLOOKUP($B169,'[4]3.ข้อมูลงบทดลองปัจจุบัน'!$A$5:$CL$846,26,0),2)</f>
        <v>578211.69999999995</v>
      </c>
      <c r="AB169" s="119">
        <f>ROUND(VLOOKUP($B169,'[4]3.ข้อมูลงบทดลองปัจจุบัน'!$A$5:$CL$846,27,0),2)</f>
        <v>190589</v>
      </c>
      <c r="AC169" s="119">
        <f>ROUND(VLOOKUP($B169,'[4]3.ข้อมูลงบทดลองปัจจุบัน'!$A$5:$CL$846,28,0),2)</f>
        <v>108010</v>
      </c>
      <c r="AD169" s="119">
        <f>ROUND(VLOOKUP($B169,'[4]3.ข้อมูลงบทดลองปัจจุบัน'!$A$5:$CL$846,29,0),2)</f>
        <v>0</v>
      </c>
      <c r="AE169" s="119">
        <f>ROUND(VLOOKUP($B169,'[4]3.ข้อมูลงบทดลองปัจจุบัน'!$A$5:$CL$846,30,0),2)</f>
        <v>1166527.3999999999</v>
      </c>
      <c r="AF169" s="119">
        <f>ROUND(VLOOKUP($B169,'[4]3.ข้อมูลงบทดลองปัจจุบัน'!$A$5:$CL$846,31,0),2)</f>
        <v>192455</v>
      </c>
      <c r="AG169" s="119">
        <f>ROUND(VLOOKUP($B169,'[4]3.ข้อมูลงบทดลองปัจจุบัน'!$A$5:$CL$846,32,0),2)</f>
        <v>34451.300000000003</v>
      </c>
      <c r="AH169" s="119">
        <f>ROUND(VLOOKUP($B169,'[4]3.ข้อมูลงบทดลองปัจจุบัน'!$A$5:$CL$846,33,0),2)</f>
        <v>510302.6</v>
      </c>
      <c r="AI169" s="119">
        <f>ROUND(VLOOKUP($B169,'[4]3.ข้อมูลงบทดลองปัจจุบัน'!$A$5:$CL$846,34,0),2)</f>
        <v>6645553</v>
      </c>
      <c r="AJ169" s="119">
        <f>ROUND(VLOOKUP($B169,'[4]3.ข้อมูลงบทดลองปัจจุบัน'!$A$5:$CL$846,35,0),2)</f>
        <v>497039</v>
      </c>
      <c r="AK169" s="119">
        <f>ROUND(VLOOKUP($B169,'[4]3.ข้อมูลงบทดลองปัจจุบัน'!$A$5:$CL$846,36,0),2)</f>
        <v>225884</v>
      </c>
      <c r="AL169" s="119">
        <f>ROUND(VLOOKUP($B169,'[4]3.ข้อมูลงบทดลองปัจจุบัน'!$A$5:$CL$846,37,0),2)</f>
        <v>33331442</v>
      </c>
      <c r="AM169" s="119">
        <f>ROUND(VLOOKUP($B169,'[4]3.ข้อมูลงบทดลองปัจจุบัน'!$A$5:$CL$846,38,0),2)</f>
        <v>766389.6</v>
      </c>
      <c r="AN169" s="119">
        <f>ROUND(VLOOKUP($B169,'[4]3.ข้อมูลงบทดลองปัจจุบัน'!$A$5:$CL$846,39,0),2)</f>
        <v>597399.5</v>
      </c>
      <c r="AO169" s="119">
        <f>ROUND(VLOOKUP($B169,'[4]3.ข้อมูลงบทดลองปัจจุบัน'!$A$5:$CL$846,40,0),2)</f>
        <v>1252629.7</v>
      </c>
      <c r="AP169" s="119">
        <f>ROUND(VLOOKUP($B169,'[4]3.ข้อมูลงบทดลองปัจจุบัน'!$A$5:$CL$846,41,0),2)</f>
        <v>1437595</v>
      </c>
      <c r="AQ169" s="119">
        <f>ROUND(VLOOKUP($B169,'[4]3.ข้อมูลงบทดลองปัจจุบัน'!$A$5:$CL$846,42,0),2)</f>
        <v>898750</v>
      </c>
      <c r="AR169" s="119">
        <f>ROUND(VLOOKUP($B169,'[4]3.ข้อมูลงบทดลองปัจจุบัน'!$A$5:$CL$846,43,0),2)</f>
        <v>192212.5</v>
      </c>
      <c r="AS169" s="119">
        <f>ROUND(VLOOKUP($B169,'[4]3.ข้อมูลงบทดลองปัจจุบัน'!$A$5:$CL$846,44,0),2)</f>
        <v>6354926</v>
      </c>
      <c r="AT169" s="119">
        <f>ROUND(VLOOKUP($B169,'[4]3.ข้อมูลงบทดลองปัจจุบัน'!$A$5:$CL$846,45,0),2)</f>
        <v>911510</v>
      </c>
      <c r="AU169" s="119">
        <f>ROUND(VLOOKUP($B169,'[4]3.ข้อมูลงบทดลองปัจจุบัน'!$A$5:$CL$846,46,0),2)</f>
        <v>4658315</v>
      </c>
      <c r="AV169" s="119">
        <f>ROUND(VLOOKUP($B169,'[4]3.ข้อมูลงบทดลองปัจจุบัน'!$A$5:$CL$846,47,0),2)</f>
        <v>1464549.9</v>
      </c>
      <c r="AW169" s="119">
        <f>ROUND(VLOOKUP($B169,'[4]3.ข้อมูลงบทดลองปัจจุบัน'!$A$5:$CL$846,48,0),2)</f>
        <v>649065.19999999995</v>
      </c>
      <c r="AX169" s="119">
        <f>ROUND(VLOOKUP($B169,'[4]3.ข้อมูลงบทดลองปัจจุบัน'!$A$5:$CL$846,49,0),2)</f>
        <v>413615</v>
      </c>
      <c r="AY169" s="119">
        <f>ROUND(VLOOKUP($B169,'[4]3.ข้อมูลงบทดลองปัจจุบัน'!$A$5:$CL$846,50,0),2)</f>
        <v>660261</v>
      </c>
      <c r="AZ169" s="119">
        <f>ROUND(VLOOKUP($B169,'[4]3.ข้อมูลงบทดลองปัจจุบัน'!$A$5:$CL$846,51,0),2)</f>
        <v>911705</v>
      </c>
      <c r="BA169" s="119">
        <f>ROUND(VLOOKUP($B169,'[4]3.ข้อมูลงบทดลองปัจจุบัน'!$A$5:$CL$846,52,0),2)</f>
        <v>362345</v>
      </c>
      <c r="BB169" s="119">
        <f>ROUND(VLOOKUP($B169,'[4]3.ข้อมูลงบทดลองปัจจุบัน'!$A$5:$CL$846,53,0),2)</f>
        <v>5184435</v>
      </c>
      <c r="BC169" s="119">
        <f>ROUND(VLOOKUP($B169,'[4]3.ข้อมูลงบทดลองปัจจุบัน'!$A$5:$CL$846,54,0),2)</f>
        <v>422943.3</v>
      </c>
      <c r="BD169" s="119">
        <f>ROUND(VLOOKUP($B169,'[4]3.ข้อมูลงบทดลองปัจจุบัน'!$A$5:$CL$846,55,0),2)</f>
        <v>10808056.35</v>
      </c>
      <c r="BE169" s="119">
        <f>ROUND(VLOOKUP($B169,'[4]3.ข้อมูลงบทดลองปัจจุบัน'!$A$5:$CL$846,56,0),2)</f>
        <v>2923077.1</v>
      </c>
      <c r="BF169" s="119">
        <f>ROUND(VLOOKUP($B169,'[4]3.ข้อมูลงบทดลองปัจจุบัน'!$A$5:$CL$846,57,0),2)</f>
        <v>551161</v>
      </c>
      <c r="BG169" s="119">
        <f>ROUND(VLOOKUP($B169,'[4]3.ข้อมูลงบทดลองปัจจุบัน'!$A$5:$CL$846,58,0),2)</f>
        <v>298663.5</v>
      </c>
      <c r="BH169" s="119">
        <f>ROUND(VLOOKUP($B169,'[4]3.ข้อมูลงบทดลองปัจจุบัน'!$A$5:$CL$846,59,0),2)</f>
        <v>3989737.5</v>
      </c>
      <c r="BI169" s="119">
        <f>ROUND(VLOOKUP($B169,'[4]3.ข้อมูลงบทดลองปัจจุบัน'!$A$5:$CL$846,60,0),2)</f>
        <v>404594.4</v>
      </c>
      <c r="BJ169" s="119">
        <f>ROUND(VLOOKUP($B169,'[4]3.ข้อมูลงบทดลองปัจจุบัน'!$A$5:$CL$846,61,0),2)</f>
        <v>275330</v>
      </c>
      <c r="BK169" s="119">
        <f>ROUND(VLOOKUP($B169,'[4]3.ข้อมูลงบทดลองปัจจุบัน'!$A$5:$CL$846,62,0),2)</f>
        <v>625331.5</v>
      </c>
      <c r="BL169" s="119">
        <f>ROUND(VLOOKUP($B169,'[4]3.ข้อมูลงบทดลองปัจจุบัน'!$A$5:$CL$846,63,0),2)</f>
        <v>558193</v>
      </c>
      <c r="BM169" s="119">
        <f>ROUND(VLOOKUP($B169,'[4]3.ข้อมูลงบทดลองปัจจุบัน'!$A$5:$CL$846,64,0),2)</f>
        <v>5870255</v>
      </c>
      <c r="BN169" s="119">
        <f>ROUND(VLOOKUP($B169,'[4]3.ข้อมูลงบทดลองปัจจุบัน'!$A$5:$CL$846,65,0),2)</f>
        <v>2535238.96</v>
      </c>
      <c r="BO169" s="119">
        <f>ROUND(VLOOKUP($B169,'[4]3.ข้อมูลงบทดลองปัจจุบัน'!$A$5:$CL$846,66,0),2)</f>
        <v>2159824.35</v>
      </c>
      <c r="BP169" s="119">
        <f>ROUND(VLOOKUP($B169,'[4]3.ข้อมูลงบทดลองปัจจุบัน'!$A$5:$CL$846,67,0),2)</f>
        <v>2767985</v>
      </c>
      <c r="BQ169" s="119">
        <f>ROUND(VLOOKUP($B169,'[4]3.ข้อมูลงบทดลองปัจจุบัน'!$A$5:$CL$846,68,0),2)</f>
        <v>2114743</v>
      </c>
      <c r="BR169" s="119">
        <f>ROUND(VLOOKUP($B169,'[4]3.ข้อมูลงบทดลองปัจจุบัน'!$A$5:$CL$846,69,0),2)</f>
        <v>620219.19999999995</v>
      </c>
      <c r="BS169" s="119">
        <f>ROUND(VLOOKUP($B169,'[4]3.ข้อมูลงบทดลองปัจจุบัน'!$A$5:$CL$846,70,0),2)</f>
        <v>39913272.399999999</v>
      </c>
      <c r="BT169" s="119">
        <f>ROUND(VLOOKUP($B169,'[4]3.ข้อมูลงบทดลองปัจจุบัน'!$A$5:$CL$846,71,0),2)</f>
        <v>1673987.2</v>
      </c>
      <c r="BU169" s="119">
        <f>ROUND(VLOOKUP($B169,'[4]3.ข้อมูลงบทดลองปัจจุบัน'!$A$5:$CL$846,72,0),2)</f>
        <v>828840</v>
      </c>
      <c r="BV169" s="119">
        <f>ROUND(VLOOKUP($B169,'[4]3.ข้อมูลงบทดลองปัจจุบัน'!$A$5:$CL$846,73,0),2)</f>
        <v>2645785.7999999998</v>
      </c>
      <c r="BW169" s="119">
        <f>ROUND(VLOOKUP($B169,'[4]3.ข้อมูลงบทดลองปัจจุบัน'!$A$5:$CL$846,74,0),2)</f>
        <v>981315</v>
      </c>
      <c r="BX169" s="119">
        <f>ROUND(VLOOKUP($B169,'[4]3.ข้อมูลงบทดลองปัจจุบัน'!$A$5:$CL$846,75,0),2)</f>
        <v>1429790</v>
      </c>
      <c r="BY169" s="119">
        <f>ROUND(VLOOKUP($B169,'[4]3.ข้อมูลงบทดลองปัจจุบัน'!$A$5:$CL$846,76,0),2)</f>
        <v>920586</v>
      </c>
      <c r="BZ169" s="119">
        <f>ROUND(VLOOKUP($B169,'[4]3.ข้อมูลงบทดลองปัจจุบัน'!$A$5:$CL$846,77,0),2)</f>
        <v>720025</v>
      </c>
      <c r="CA169" s="119">
        <f>ROUND(VLOOKUP($B169,'[4]3.ข้อมูลงบทดลองปัจจุบัน'!$A$5:$CL$846,78,0),2)</f>
        <v>766218.2</v>
      </c>
      <c r="CB169" s="119">
        <f>ROUND(VLOOKUP($B169,'[4]3.ข้อมูลงบทดลองปัจจุบัน'!$A$5:$CL$846,79,0),2)</f>
        <v>1312125</v>
      </c>
      <c r="CC169" s="119">
        <f>ROUND(VLOOKUP($B169,'[4]3.ข้อมูลงบทดลองปัจจุบัน'!$A$5:$CL$846,80,0),2)</f>
        <v>1510560</v>
      </c>
      <c r="CD169" s="119">
        <f>ROUND(VLOOKUP($B169,'[4]3.ข้อมูลงบทดลองปัจจุบัน'!$A$5:$CL$846,81,0),2)</f>
        <v>2886559.5</v>
      </c>
      <c r="CE169" s="119">
        <f>ROUND(VLOOKUP($B169,'[4]3.ข้อมูลงบทดลองปัจจุบัน'!$A$5:$CL$846,82,0),2)</f>
        <v>752132.6</v>
      </c>
      <c r="CF169" s="119">
        <f>ROUND(VLOOKUP($B169,'[4]3.ข้อมูลงบทดลองปัจจุบัน'!$A$5:$CL$846,83,0),2)</f>
        <v>5936948.3499999996</v>
      </c>
      <c r="CG169" s="119">
        <f>ROUND(VLOOKUP($B169,'[4]3.ข้อมูลงบทดลองปัจจุบัน'!$A$5:$CL$846,84,0),2)</f>
        <v>451079.6</v>
      </c>
      <c r="CH169" s="119">
        <f>ROUND(VLOOKUP($B169,'[4]3.ข้อมูลงบทดลองปัจจุบัน'!$A$5:$CL$846,85,0),2)</f>
        <v>170440</v>
      </c>
      <c r="CI169" s="119">
        <f>ROUND(VLOOKUP($B169,'[4]3.ข้อมูลงบทดลองปัจจุบัน'!$A$5:$CL$846,86,0),2)</f>
        <v>259850</v>
      </c>
      <c r="CJ169" s="119">
        <f>ROUND(VLOOKUP($B169,'[4]3.ข้อมูลงบทดลองปัจจุบัน'!$A$5:$CL$846,87,0),2)</f>
        <v>363251.7</v>
      </c>
      <c r="CK169" s="119">
        <f>ROUND(VLOOKUP($B169,'[4]3.ข้อมูลงบทดลองปัจจุบัน'!$A$5:$CL$846,88,0),2)</f>
        <v>1789372</v>
      </c>
      <c r="CL169" s="119">
        <f>ROUND(VLOOKUP($B169,'[4]3.ข้อมูลงบทดลองปัจจุบัน'!$A$5:$CL$846,89,0),2)</f>
        <v>619147.47</v>
      </c>
      <c r="CM169" s="119">
        <f>ROUND(VLOOKUP($B169,'[4]3.ข้อมูลงบทดลองปัจจุบัน'!$A$5:$CL$846,90,0),2)</f>
        <v>385388</v>
      </c>
      <c r="CO169" s="120"/>
      <c r="CP169" s="120"/>
    </row>
    <row r="170" spans="1:94" s="122" customFormat="1" x14ac:dyDescent="0.7">
      <c r="A170" s="111" t="s">
        <v>664</v>
      </c>
      <c r="B170" s="111" t="s">
        <v>729</v>
      </c>
      <c r="C170" s="112" t="s">
        <v>730</v>
      </c>
      <c r="D170" s="121">
        <f>ROUND(VLOOKUP($B170,'[4]3.ข้อมูลงบทดลองปัจจุบัน'!$A$5:$CL$846,3,0),2)</f>
        <v>5617750</v>
      </c>
      <c r="E170" s="121">
        <f>ROUND(VLOOKUP($B170,'[4]3.ข้อมูลงบทดลองปัจจุบัน'!$A$5:$CL$846,4,0),2)</f>
        <v>0</v>
      </c>
      <c r="F170" s="121">
        <f>ROUND(VLOOKUP($B170,'[4]3.ข้อมูลงบทดลองปัจจุบัน'!$A$5:$CL$846,5,0),2)</f>
        <v>717950</v>
      </c>
      <c r="G170" s="121">
        <f>ROUND(VLOOKUP($B170,'[4]3.ข้อมูลงบทดลองปัจจุบัน'!$A$5:$CL$846,6,0),2)</f>
        <v>511870</v>
      </c>
      <c r="H170" s="121">
        <f>ROUND(VLOOKUP($B170,'[4]3.ข้อมูลงบทดลองปัจจุบัน'!$A$5:$CL$846,7,0),2)</f>
        <v>328350</v>
      </c>
      <c r="I170" s="121">
        <f>ROUND(VLOOKUP($B170,'[4]3.ข้อมูลงบทดลองปัจจุบัน'!$A$5:$CL$846,8,0),2)</f>
        <v>225417.02</v>
      </c>
      <c r="J170" s="121">
        <f>ROUND(VLOOKUP($B170,'[4]3.ข้อมูลงบทดลองปัจจุบัน'!$A$5:$CL$846,9,0),2)</f>
        <v>595322</v>
      </c>
      <c r="K170" s="121">
        <f>ROUND(VLOOKUP($B170,'[4]3.ข้อมูลงบทดลองปัจจุบัน'!$A$5:$CL$846,10,0),2)</f>
        <v>1600700</v>
      </c>
      <c r="L170" s="121">
        <f>ROUND(VLOOKUP($B170,'[4]3.ข้อมูลงบทดลองปัจจุบัน'!$A$5:$CL$846,11,0),2)</f>
        <v>0</v>
      </c>
      <c r="M170" s="121">
        <f>ROUND(VLOOKUP($B170,'[4]3.ข้อมูลงบทดลองปัจจุบัน'!$A$5:$CL$846,12,0),2)</f>
        <v>295250</v>
      </c>
      <c r="N170" s="121">
        <f>ROUND(VLOOKUP($B170,'[4]3.ข้อมูลงบทดลองปัจจุบัน'!$A$5:$CL$846,13,0),2)</f>
        <v>2239764.67</v>
      </c>
      <c r="O170" s="121">
        <f>ROUND(VLOOKUP($B170,'[4]3.ข้อมูลงบทดลองปัจจุบัน'!$A$5:$CL$846,14,0),2)</f>
        <v>12577.58</v>
      </c>
      <c r="P170" s="121">
        <f>ROUND(VLOOKUP($B170,'[4]3.ข้อมูลงบทดลองปัจจุบัน'!$A$5:$CL$846,15,0),2)</f>
        <v>12331633</v>
      </c>
      <c r="Q170" s="121">
        <f>ROUND(VLOOKUP($B170,'[4]3.ข้อมูลงบทดลองปัจจุบัน'!$A$5:$CL$846,16,0),2)</f>
        <v>1266130</v>
      </c>
      <c r="R170" s="121">
        <f>ROUND(VLOOKUP($B170,'[4]3.ข้อมูลงบทดลองปัจจุบัน'!$A$5:$CL$846,17,0),2)</f>
        <v>1026613</v>
      </c>
      <c r="S170" s="121">
        <f>ROUND(VLOOKUP($B170,'[4]3.ข้อมูลงบทดลองปัจจุบัน'!$A$5:$CL$846,18,0),2)</f>
        <v>2118592.5</v>
      </c>
      <c r="T170" s="121">
        <f>ROUND(VLOOKUP($B170,'[4]3.ข้อมูลงบทดลองปัจจุบัน'!$A$5:$CL$846,19,0),2)</f>
        <v>516350</v>
      </c>
      <c r="U170" s="121">
        <f>ROUND(VLOOKUP($B170,'[4]3.ข้อมูลงบทดลองปัจจุบัน'!$A$5:$CL$846,20,0),2)</f>
        <v>1553623</v>
      </c>
      <c r="V170" s="121">
        <f>ROUND(VLOOKUP($B170,'[4]3.ข้อมูลงบทดลองปัจจุบัน'!$A$5:$CL$846,21,0),2)</f>
        <v>573155</v>
      </c>
      <c r="W170" s="121">
        <f>ROUND(VLOOKUP($B170,'[4]3.ข้อมูลงบทดลองปัจจุบัน'!$A$5:$CL$846,22,0),2)</f>
        <v>119210</v>
      </c>
      <c r="X170" s="121">
        <f>ROUND(VLOOKUP($B170,'[4]3.ข้อมูลงบทดลองปัจจุบัน'!$A$5:$CL$846,23,0),2)</f>
        <v>35578892</v>
      </c>
      <c r="Y170" s="121">
        <f>ROUND(VLOOKUP($B170,'[4]3.ข้อมูลงบทดลองปัจจุบัน'!$A$5:$CL$846,24,0),2)</f>
        <v>0</v>
      </c>
      <c r="Z170" s="121">
        <f>ROUND(VLOOKUP($B170,'[4]3.ข้อมูลงบทดลองปัจจุบัน'!$A$5:$CL$846,25,0),2)</f>
        <v>0</v>
      </c>
      <c r="AA170" s="121">
        <f>ROUND(VLOOKUP($B170,'[4]3.ข้อมูลงบทดลองปัจจุบัน'!$A$5:$CL$846,26,0),2)</f>
        <v>0</v>
      </c>
      <c r="AB170" s="121">
        <f>ROUND(VLOOKUP($B170,'[4]3.ข้อมูลงบทดลองปัจจุบัน'!$A$5:$CL$846,27,0),2)</f>
        <v>0</v>
      </c>
      <c r="AC170" s="121">
        <f>ROUND(VLOOKUP($B170,'[4]3.ข้อมูลงบทดลองปัจจุบัน'!$A$5:$CL$846,28,0),2)</f>
        <v>0</v>
      </c>
      <c r="AD170" s="121">
        <f>ROUND(VLOOKUP($B170,'[4]3.ข้อมูลงบทดลองปัจจุบัน'!$A$5:$CL$846,29,0),2)</f>
        <v>0</v>
      </c>
      <c r="AE170" s="121">
        <f>ROUND(VLOOKUP($B170,'[4]3.ข้อมูลงบทดลองปัจจุบัน'!$A$5:$CL$846,30,0),2)</f>
        <v>2040725</v>
      </c>
      <c r="AF170" s="121">
        <f>ROUND(VLOOKUP($B170,'[4]3.ข้อมูลงบทดลองปัจจุบัน'!$A$5:$CL$846,31,0),2)</f>
        <v>0</v>
      </c>
      <c r="AG170" s="121">
        <f>ROUND(VLOOKUP($B170,'[4]3.ข้อมูลงบทดลองปัจจุบัน'!$A$5:$CL$846,32,0),2)</f>
        <v>0</v>
      </c>
      <c r="AH170" s="121">
        <f>ROUND(VLOOKUP($B170,'[4]3.ข้อมูลงบทดลองปัจจุบัน'!$A$5:$CL$846,33,0),2)</f>
        <v>0</v>
      </c>
      <c r="AI170" s="121">
        <f>ROUND(VLOOKUP($B170,'[4]3.ข้อมูลงบทดลองปัจจุบัน'!$A$5:$CL$846,34,0),2)</f>
        <v>0</v>
      </c>
      <c r="AJ170" s="121">
        <f>ROUND(VLOOKUP($B170,'[4]3.ข้อมูลงบทดลองปัจจุบัน'!$A$5:$CL$846,35,0),2)</f>
        <v>0</v>
      </c>
      <c r="AK170" s="121">
        <f>ROUND(VLOOKUP($B170,'[4]3.ข้อมูลงบทดลองปัจจุบัน'!$A$5:$CL$846,36,0),2)</f>
        <v>0</v>
      </c>
      <c r="AL170" s="121">
        <f>ROUND(VLOOKUP($B170,'[4]3.ข้อมูลงบทดลองปัจจุบัน'!$A$5:$CL$846,37,0),2)</f>
        <v>45997245.159999996</v>
      </c>
      <c r="AM170" s="121">
        <f>ROUND(VLOOKUP($B170,'[4]3.ข้อมูลงบทดลองปัจจุบัน'!$A$5:$CL$846,38,0),2)</f>
        <v>0</v>
      </c>
      <c r="AN170" s="121">
        <f>ROUND(VLOOKUP($B170,'[4]3.ข้อมูลงบทดลองปัจจุบัน'!$A$5:$CL$846,39,0),2)</f>
        <v>0</v>
      </c>
      <c r="AO170" s="121">
        <f>ROUND(VLOOKUP($B170,'[4]3.ข้อมูลงบทดลองปัจจุบัน'!$A$5:$CL$846,40,0),2)</f>
        <v>0</v>
      </c>
      <c r="AP170" s="121">
        <f>ROUND(VLOOKUP($B170,'[4]3.ข้อมูลงบทดลองปัจจุบัน'!$A$5:$CL$846,41,0),2)</f>
        <v>0</v>
      </c>
      <c r="AQ170" s="121">
        <f>ROUND(VLOOKUP($B170,'[4]3.ข้อมูลงบทดลองปัจจุบัน'!$A$5:$CL$846,42,0),2)</f>
        <v>0</v>
      </c>
      <c r="AR170" s="121">
        <f>ROUND(VLOOKUP($B170,'[4]3.ข้อมูลงบทดลองปัจจุบัน'!$A$5:$CL$846,43,0),2)</f>
        <v>0</v>
      </c>
      <c r="AS170" s="121">
        <f>ROUND(VLOOKUP($B170,'[4]3.ข้อมูลงบทดลองปัจจุบัน'!$A$5:$CL$846,44,0),2)</f>
        <v>12131550</v>
      </c>
      <c r="AT170" s="121">
        <f>ROUND(VLOOKUP($B170,'[4]3.ข้อมูลงบทดลองปัจจุบัน'!$A$5:$CL$846,45,0),2)</f>
        <v>0</v>
      </c>
      <c r="AU170" s="121">
        <f>ROUND(VLOOKUP($B170,'[4]3.ข้อมูลงบทดลองปัจจุบัน'!$A$5:$CL$846,46,0),2)</f>
        <v>0</v>
      </c>
      <c r="AV170" s="121">
        <f>ROUND(VLOOKUP($B170,'[4]3.ข้อมูลงบทดลองปัจจุบัน'!$A$5:$CL$846,47,0),2)</f>
        <v>0</v>
      </c>
      <c r="AW170" s="121">
        <f>ROUND(VLOOKUP($B170,'[4]3.ข้อมูลงบทดลองปัจจุบัน'!$A$5:$CL$846,48,0),2)</f>
        <v>69930</v>
      </c>
      <c r="AX170" s="121">
        <f>ROUND(VLOOKUP($B170,'[4]3.ข้อมูลงบทดลองปัจจุบัน'!$A$5:$CL$846,49,0),2)</f>
        <v>0</v>
      </c>
      <c r="AY170" s="121">
        <f>ROUND(VLOOKUP($B170,'[4]3.ข้อมูลงบทดลองปัจจุบัน'!$A$5:$CL$846,50,0),2)</f>
        <v>0</v>
      </c>
      <c r="AZ170" s="121">
        <f>ROUND(VLOOKUP($B170,'[4]3.ข้อมูลงบทดลองปัจจุบัน'!$A$5:$CL$846,51,0),2)</f>
        <v>36850</v>
      </c>
      <c r="BA170" s="121">
        <f>ROUND(VLOOKUP($B170,'[4]3.ข้อมูลงบทดลองปัจจุบัน'!$A$5:$CL$846,52,0),2)</f>
        <v>0</v>
      </c>
      <c r="BB170" s="121">
        <f>ROUND(VLOOKUP($B170,'[4]3.ข้อมูลงบทดลองปัจจุบัน'!$A$5:$CL$846,53,0),2)</f>
        <v>4136213.54</v>
      </c>
      <c r="BC170" s="121">
        <f>ROUND(VLOOKUP($B170,'[4]3.ข้อมูลงบทดลองปัจจุบัน'!$A$5:$CL$846,54,0),2)</f>
        <v>0</v>
      </c>
      <c r="BD170" s="121">
        <f>ROUND(VLOOKUP($B170,'[4]3.ข้อมูลงบทดลองปัจจุบัน'!$A$5:$CL$846,55,0),2)</f>
        <v>5100850</v>
      </c>
      <c r="BE170" s="121">
        <f>ROUND(VLOOKUP($B170,'[4]3.ข้อมูลงบทดลองปัจจุบัน'!$A$5:$CL$846,56,0),2)</f>
        <v>4041300</v>
      </c>
      <c r="BF170" s="121">
        <f>ROUND(VLOOKUP($B170,'[4]3.ข้อมูลงบทดลองปัจจุบัน'!$A$5:$CL$846,57,0),2)</f>
        <v>37400</v>
      </c>
      <c r="BG170" s="121">
        <f>ROUND(VLOOKUP($B170,'[4]3.ข้อมูลงบทดลองปัจจุบัน'!$A$5:$CL$846,58,0),2)</f>
        <v>24400</v>
      </c>
      <c r="BH170" s="121">
        <f>ROUND(VLOOKUP($B170,'[4]3.ข้อมูลงบทดลองปัจจุบัน'!$A$5:$CL$846,59,0),2)</f>
        <v>5100250</v>
      </c>
      <c r="BI170" s="121">
        <f>ROUND(VLOOKUP($B170,'[4]3.ข้อมูลงบทดลองปัจจุบัน'!$A$5:$CL$846,60,0),2)</f>
        <v>0</v>
      </c>
      <c r="BJ170" s="121">
        <f>ROUND(VLOOKUP($B170,'[4]3.ข้อมูลงบทดลองปัจจุบัน'!$A$5:$CL$846,61,0),2)</f>
        <v>0</v>
      </c>
      <c r="BK170" s="121">
        <f>ROUND(VLOOKUP($B170,'[4]3.ข้อมูลงบทดลองปัจจุบัน'!$A$5:$CL$846,62,0),2)</f>
        <v>0</v>
      </c>
      <c r="BL170" s="121">
        <f>ROUND(VLOOKUP($B170,'[4]3.ข้อมูลงบทดลองปัจจุบัน'!$A$5:$CL$846,63,0),2)</f>
        <v>0</v>
      </c>
      <c r="BM170" s="121">
        <f>ROUND(VLOOKUP($B170,'[4]3.ข้อมูลงบทดลองปัจจุบัน'!$A$5:$CL$846,64,0),2)</f>
        <v>13589612</v>
      </c>
      <c r="BN170" s="121">
        <f>ROUND(VLOOKUP($B170,'[4]3.ข้อมูลงบทดลองปัจจุบัน'!$A$5:$CL$846,65,0),2)</f>
        <v>429365</v>
      </c>
      <c r="BO170" s="121">
        <f>ROUND(VLOOKUP($B170,'[4]3.ข้อมูลงบทดลองปัจจุบัน'!$A$5:$CL$846,66,0),2)</f>
        <v>670385</v>
      </c>
      <c r="BP170" s="121">
        <f>ROUND(VLOOKUP($B170,'[4]3.ข้อมูลงบทดลองปัจจุบัน'!$A$5:$CL$846,67,0),2)</f>
        <v>829635</v>
      </c>
      <c r="BQ170" s="121">
        <f>ROUND(VLOOKUP($B170,'[4]3.ข้อมูลงบทดลองปัจจุบัน'!$A$5:$CL$846,68,0),2)</f>
        <v>285555</v>
      </c>
      <c r="BR170" s="121">
        <f>ROUND(VLOOKUP($B170,'[4]3.ข้อมูลงบทดลองปัจจุบัน'!$A$5:$CL$846,69,0),2)</f>
        <v>44000</v>
      </c>
      <c r="BS170" s="121">
        <f>ROUND(VLOOKUP($B170,'[4]3.ข้อมูลงบทดลองปัจจุบัน'!$A$5:$CL$846,70,0),2)</f>
        <v>19338402</v>
      </c>
      <c r="BT170" s="121">
        <f>ROUND(VLOOKUP($B170,'[4]3.ข้อมูลงบทดลองปัจจุบัน'!$A$5:$CL$846,71,0),2)</f>
        <v>0</v>
      </c>
      <c r="BU170" s="121">
        <f>ROUND(VLOOKUP($B170,'[4]3.ข้อมูลงบทดลองปัจจุบัน'!$A$5:$CL$846,72,0),2)</f>
        <v>0</v>
      </c>
      <c r="BV170" s="121">
        <f>ROUND(VLOOKUP($B170,'[4]3.ข้อมูลงบทดลองปัจจุบัน'!$A$5:$CL$846,73,0),2)</f>
        <v>7717215</v>
      </c>
      <c r="BW170" s="121">
        <f>ROUND(VLOOKUP($B170,'[4]3.ข้อมูลงบทดลองปัจจุบัน'!$A$5:$CL$846,74,0),2)</f>
        <v>0</v>
      </c>
      <c r="BX170" s="121">
        <f>ROUND(VLOOKUP($B170,'[4]3.ข้อมูลงบทดลองปัจจุบัน'!$A$5:$CL$846,75,0),2)</f>
        <v>0</v>
      </c>
      <c r="BY170" s="121">
        <f>ROUND(VLOOKUP($B170,'[4]3.ข้อมูลงบทดลองปัจจุบัน'!$A$5:$CL$846,76,0),2)</f>
        <v>5176690</v>
      </c>
      <c r="BZ170" s="121">
        <f>ROUND(VLOOKUP($B170,'[4]3.ข้อมูลงบทดลองปัจจุบัน'!$A$5:$CL$846,77,0),2)</f>
        <v>0</v>
      </c>
      <c r="CA170" s="121">
        <f>ROUND(VLOOKUP($B170,'[4]3.ข้อมูลงบทดลองปัจจุบัน'!$A$5:$CL$846,78,0),2)</f>
        <v>0</v>
      </c>
      <c r="CB170" s="121">
        <f>ROUND(VLOOKUP($B170,'[4]3.ข้อมูลงบทดลองปัจจุบัน'!$A$5:$CL$846,79,0),2)</f>
        <v>0</v>
      </c>
      <c r="CC170" s="121">
        <f>ROUND(VLOOKUP($B170,'[4]3.ข้อมูลงบทดลองปัจจุบัน'!$A$5:$CL$846,80,0),2)</f>
        <v>0</v>
      </c>
      <c r="CD170" s="121">
        <f>ROUND(VLOOKUP($B170,'[4]3.ข้อมูลงบทดลองปัจจุบัน'!$A$5:$CL$846,81,0),2)</f>
        <v>5433025</v>
      </c>
      <c r="CE170" s="121">
        <f>ROUND(VLOOKUP($B170,'[4]3.ข้อมูลงบทดลองปัจจุบัน'!$A$5:$CL$846,82,0),2)</f>
        <v>60350</v>
      </c>
      <c r="CF170" s="121">
        <f>ROUND(VLOOKUP($B170,'[4]3.ข้อมูลงบทดลองปัจจุบัน'!$A$5:$CL$846,83,0),2)</f>
        <v>649925</v>
      </c>
      <c r="CG170" s="121">
        <f>ROUND(VLOOKUP($B170,'[4]3.ข้อมูลงบทดลองปัจจุบัน'!$A$5:$CL$846,84,0),2)</f>
        <v>0</v>
      </c>
      <c r="CH170" s="121">
        <f>ROUND(VLOOKUP($B170,'[4]3.ข้อมูลงบทดลองปัจจุบัน'!$A$5:$CL$846,85,0),2)</f>
        <v>0</v>
      </c>
      <c r="CI170" s="121">
        <f>ROUND(VLOOKUP($B170,'[4]3.ข้อมูลงบทดลองปัจจุบัน'!$A$5:$CL$846,86,0),2)</f>
        <v>0</v>
      </c>
      <c r="CJ170" s="121">
        <f>ROUND(VLOOKUP($B170,'[4]3.ข้อมูลงบทดลองปัจจุบัน'!$A$5:$CL$846,87,0),2)</f>
        <v>0</v>
      </c>
      <c r="CK170" s="121">
        <f>ROUND(VLOOKUP($B170,'[4]3.ข้อมูลงบทดลองปัจจุบัน'!$A$5:$CL$846,88,0),2)</f>
        <v>6329927</v>
      </c>
      <c r="CL170" s="121">
        <f>ROUND(VLOOKUP($B170,'[4]3.ข้อมูลงบทดลองปัจจุบัน'!$A$5:$CL$846,89,0),2)</f>
        <v>0</v>
      </c>
      <c r="CM170" s="121">
        <f>ROUND(VLOOKUP($B170,'[4]3.ข้อมูลงบทดลองปัจจุบัน'!$A$5:$CL$846,90,0),2)</f>
        <v>0</v>
      </c>
      <c r="CO170" s="123"/>
      <c r="CP170" s="123"/>
    </row>
    <row r="171" spans="1:94" x14ac:dyDescent="0.7">
      <c r="A171" s="18" t="s">
        <v>664</v>
      </c>
      <c r="B171" s="18" t="s">
        <v>731</v>
      </c>
      <c r="C171" s="19" t="s">
        <v>732</v>
      </c>
      <c r="D171" s="104">
        <f>ROUND(VLOOKUP($B171,'[4]3.ข้อมูลงบทดลองปัจจุบัน'!$A$5:$CL$846,3,0),2)</f>
        <v>0</v>
      </c>
      <c r="E171" s="104">
        <f>ROUND(VLOOKUP($B171,'[4]3.ข้อมูลงบทดลองปัจจุบัน'!$A$5:$CL$846,4,0),2)</f>
        <v>0</v>
      </c>
      <c r="F171" s="104">
        <f>ROUND(VLOOKUP($B171,'[4]3.ข้อมูลงบทดลองปัจจุบัน'!$A$5:$CL$846,5,0),2)</f>
        <v>0</v>
      </c>
      <c r="G171" s="104">
        <f>ROUND(VLOOKUP($B171,'[4]3.ข้อมูลงบทดลองปัจจุบัน'!$A$5:$CL$846,6,0),2)</f>
        <v>0</v>
      </c>
      <c r="H171" s="104">
        <f>ROUND(VLOOKUP($B171,'[4]3.ข้อมูลงบทดลองปัจจุบัน'!$A$5:$CL$846,7,0),2)</f>
        <v>0</v>
      </c>
      <c r="I171" s="104">
        <f>ROUND(VLOOKUP($B171,'[4]3.ข้อมูลงบทดลองปัจจุบัน'!$A$5:$CL$846,8,0),2)</f>
        <v>0</v>
      </c>
      <c r="J171" s="104">
        <f>ROUND(VLOOKUP($B171,'[4]3.ข้อมูลงบทดลองปัจจุบัน'!$A$5:$CL$846,9,0),2)</f>
        <v>0</v>
      </c>
      <c r="K171" s="104">
        <f>ROUND(VLOOKUP($B171,'[4]3.ข้อมูลงบทดลองปัจจุบัน'!$A$5:$CL$846,10,0),2)</f>
        <v>0</v>
      </c>
      <c r="L171" s="104">
        <f>ROUND(VLOOKUP($B171,'[4]3.ข้อมูลงบทดลองปัจจุบัน'!$A$5:$CL$846,11,0),2)</f>
        <v>0</v>
      </c>
      <c r="M171" s="104">
        <f>ROUND(VLOOKUP($B171,'[4]3.ข้อมูลงบทดลองปัจจุบัน'!$A$5:$CL$846,12,0),2)</f>
        <v>0</v>
      </c>
      <c r="N171" s="104">
        <f>ROUND(VLOOKUP($B171,'[4]3.ข้อมูลงบทดลองปัจจุบัน'!$A$5:$CL$846,13,0),2)</f>
        <v>0</v>
      </c>
      <c r="O171" s="104">
        <f>ROUND(VLOOKUP($B171,'[4]3.ข้อมูลงบทดลองปัจจุบัน'!$A$5:$CL$846,14,0),2)</f>
        <v>0</v>
      </c>
      <c r="P171" s="104">
        <f>ROUND(VLOOKUP($B171,'[4]3.ข้อมูลงบทดลองปัจจุบัน'!$A$5:$CL$846,15,0),2)</f>
        <v>0</v>
      </c>
      <c r="Q171" s="104">
        <f>ROUND(VLOOKUP($B171,'[4]3.ข้อมูลงบทดลองปัจจุบัน'!$A$5:$CL$846,16,0),2)</f>
        <v>0</v>
      </c>
      <c r="R171" s="104">
        <f>ROUND(VLOOKUP($B171,'[4]3.ข้อมูลงบทดลองปัจจุบัน'!$A$5:$CL$846,17,0),2)</f>
        <v>0</v>
      </c>
      <c r="S171" s="104">
        <f>ROUND(VLOOKUP($B171,'[4]3.ข้อมูลงบทดลองปัจจุบัน'!$A$5:$CL$846,18,0),2)</f>
        <v>0</v>
      </c>
      <c r="T171" s="104">
        <f>ROUND(VLOOKUP($B171,'[4]3.ข้อมูลงบทดลองปัจจุบัน'!$A$5:$CL$846,19,0),2)</f>
        <v>0</v>
      </c>
      <c r="U171" s="104">
        <f>ROUND(VLOOKUP($B171,'[4]3.ข้อมูลงบทดลองปัจจุบัน'!$A$5:$CL$846,20,0),2)</f>
        <v>0</v>
      </c>
      <c r="V171" s="104">
        <f>ROUND(VLOOKUP($B171,'[4]3.ข้อมูลงบทดลองปัจจุบัน'!$A$5:$CL$846,21,0),2)</f>
        <v>0</v>
      </c>
      <c r="W171" s="104">
        <f>ROUND(VLOOKUP($B171,'[4]3.ข้อมูลงบทดลองปัจจุบัน'!$A$5:$CL$846,22,0),2)</f>
        <v>0</v>
      </c>
      <c r="X171" s="104">
        <f>ROUND(VLOOKUP($B171,'[4]3.ข้อมูลงบทดลองปัจจุบัน'!$A$5:$CL$846,23,0),2)</f>
        <v>0</v>
      </c>
      <c r="Y171" s="104">
        <f>ROUND(VLOOKUP($B171,'[4]3.ข้อมูลงบทดลองปัจจุบัน'!$A$5:$CL$846,24,0),2)</f>
        <v>0</v>
      </c>
      <c r="Z171" s="104">
        <f>ROUND(VLOOKUP($B171,'[4]3.ข้อมูลงบทดลองปัจจุบัน'!$A$5:$CL$846,25,0),2)</f>
        <v>0</v>
      </c>
      <c r="AA171" s="104">
        <f>ROUND(VLOOKUP($B171,'[4]3.ข้อมูลงบทดลองปัจจุบัน'!$A$5:$CL$846,26,0),2)</f>
        <v>0</v>
      </c>
      <c r="AB171" s="104">
        <f>ROUND(VLOOKUP($B171,'[4]3.ข้อมูลงบทดลองปัจจุบัน'!$A$5:$CL$846,27,0),2)</f>
        <v>0</v>
      </c>
      <c r="AC171" s="104">
        <f>ROUND(VLOOKUP($B171,'[4]3.ข้อมูลงบทดลองปัจจุบัน'!$A$5:$CL$846,28,0),2)</f>
        <v>0</v>
      </c>
      <c r="AD171" s="104">
        <f>ROUND(VLOOKUP($B171,'[4]3.ข้อมูลงบทดลองปัจจุบัน'!$A$5:$CL$846,29,0),2)</f>
        <v>0</v>
      </c>
      <c r="AE171" s="104">
        <f>ROUND(VLOOKUP($B171,'[4]3.ข้อมูลงบทดลองปัจจุบัน'!$A$5:$CL$846,30,0),2)</f>
        <v>0</v>
      </c>
      <c r="AF171" s="104">
        <f>ROUND(VLOOKUP($B171,'[4]3.ข้อมูลงบทดลองปัจจุบัน'!$A$5:$CL$846,31,0),2)</f>
        <v>0</v>
      </c>
      <c r="AG171" s="104">
        <f>ROUND(VLOOKUP($B171,'[4]3.ข้อมูลงบทดลองปัจจุบัน'!$A$5:$CL$846,32,0),2)</f>
        <v>0</v>
      </c>
      <c r="AH171" s="104">
        <f>ROUND(VLOOKUP($B171,'[4]3.ข้อมูลงบทดลองปัจจุบัน'!$A$5:$CL$846,33,0),2)</f>
        <v>0</v>
      </c>
      <c r="AI171" s="104">
        <f>ROUND(VLOOKUP($B171,'[4]3.ข้อมูลงบทดลองปัจจุบัน'!$A$5:$CL$846,34,0),2)</f>
        <v>0</v>
      </c>
      <c r="AJ171" s="104">
        <f>ROUND(VLOOKUP($B171,'[4]3.ข้อมูลงบทดลองปัจจุบัน'!$A$5:$CL$846,35,0),2)</f>
        <v>0</v>
      </c>
      <c r="AK171" s="104">
        <f>ROUND(VLOOKUP($B171,'[4]3.ข้อมูลงบทดลองปัจจุบัน'!$A$5:$CL$846,36,0),2)</f>
        <v>0</v>
      </c>
      <c r="AL171" s="104">
        <f>ROUND(VLOOKUP($B171,'[4]3.ข้อมูลงบทดลองปัจจุบัน'!$A$5:$CL$846,37,0),2)</f>
        <v>0</v>
      </c>
      <c r="AM171" s="104">
        <f>ROUND(VLOOKUP($B171,'[4]3.ข้อมูลงบทดลองปัจจุบัน'!$A$5:$CL$846,38,0),2)</f>
        <v>0</v>
      </c>
      <c r="AN171" s="104">
        <f>ROUND(VLOOKUP($B171,'[4]3.ข้อมูลงบทดลองปัจจุบัน'!$A$5:$CL$846,39,0),2)</f>
        <v>0</v>
      </c>
      <c r="AO171" s="104">
        <f>ROUND(VLOOKUP($B171,'[4]3.ข้อมูลงบทดลองปัจจุบัน'!$A$5:$CL$846,40,0),2)</f>
        <v>0</v>
      </c>
      <c r="AP171" s="104">
        <f>ROUND(VLOOKUP($B171,'[4]3.ข้อมูลงบทดลองปัจจุบัน'!$A$5:$CL$846,41,0),2)</f>
        <v>0</v>
      </c>
      <c r="AQ171" s="104">
        <f>ROUND(VLOOKUP($B171,'[4]3.ข้อมูลงบทดลองปัจจุบัน'!$A$5:$CL$846,42,0),2)</f>
        <v>0</v>
      </c>
      <c r="AR171" s="104">
        <f>ROUND(VLOOKUP($B171,'[4]3.ข้อมูลงบทดลองปัจจุบัน'!$A$5:$CL$846,43,0),2)</f>
        <v>0</v>
      </c>
      <c r="AS171" s="104">
        <f>ROUND(VLOOKUP($B171,'[4]3.ข้อมูลงบทดลองปัจจุบัน'!$A$5:$CL$846,44,0),2)</f>
        <v>0</v>
      </c>
      <c r="AT171" s="104">
        <f>ROUND(VLOOKUP($B171,'[4]3.ข้อมูลงบทดลองปัจจุบัน'!$A$5:$CL$846,45,0),2)</f>
        <v>0</v>
      </c>
      <c r="AU171" s="104">
        <f>ROUND(VLOOKUP($B171,'[4]3.ข้อมูลงบทดลองปัจจุบัน'!$A$5:$CL$846,46,0),2)</f>
        <v>0</v>
      </c>
      <c r="AV171" s="104">
        <f>ROUND(VLOOKUP($B171,'[4]3.ข้อมูลงบทดลองปัจจุบัน'!$A$5:$CL$846,47,0),2)</f>
        <v>0</v>
      </c>
      <c r="AW171" s="104">
        <f>ROUND(VLOOKUP($B171,'[4]3.ข้อมูลงบทดลองปัจจุบัน'!$A$5:$CL$846,48,0),2)</f>
        <v>0</v>
      </c>
      <c r="AX171" s="104">
        <f>ROUND(VLOOKUP($B171,'[4]3.ข้อมูลงบทดลองปัจจุบัน'!$A$5:$CL$846,49,0),2)</f>
        <v>0</v>
      </c>
      <c r="AY171" s="104">
        <f>ROUND(VLOOKUP($B171,'[4]3.ข้อมูลงบทดลองปัจจุบัน'!$A$5:$CL$846,50,0),2)</f>
        <v>0</v>
      </c>
      <c r="AZ171" s="104">
        <f>ROUND(VLOOKUP($B171,'[4]3.ข้อมูลงบทดลองปัจจุบัน'!$A$5:$CL$846,51,0),2)</f>
        <v>0</v>
      </c>
      <c r="BA171" s="104">
        <f>ROUND(VLOOKUP($B171,'[4]3.ข้อมูลงบทดลองปัจจุบัน'!$A$5:$CL$846,52,0),2)</f>
        <v>0</v>
      </c>
      <c r="BB171" s="104">
        <f>ROUND(VLOOKUP($B171,'[4]3.ข้อมูลงบทดลองปัจจุบัน'!$A$5:$CL$846,53,0),2)</f>
        <v>0</v>
      </c>
      <c r="BC171" s="104">
        <f>ROUND(VLOOKUP($B171,'[4]3.ข้อมูลงบทดลองปัจจุบัน'!$A$5:$CL$846,54,0),2)</f>
        <v>0</v>
      </c>
      <c r="BD171" s="104">
        <f>ROUND(VLOOKUP($B171,'[4]3.ข้อมูลงบทดลองปัจจุบัน'!$A$5:$CL$846,55,0),2)</f>
        <v>0</v>
      </c>
      <c r="BE171" s="104">
        <f>ROUND(VLOOKUP($B171,'[4]3.ข้อมูลงบทดลองปัจจุบัน'!$A$5:$CL$846,56,0),2)</f>
        <v>0</v>
      </c>
      <c r="BF171" s="104">
        <f>ROUND(VLOOKUP($B171,'[4]3.ข้อมูลงบทดลองปัจจุบัน'!$A$5:$CL$846,57,0),2)</f>
        <v>0</v>
      </c>
      <c r="BG171" s="104">
        <f>ROUND(VLOOKUP($B171,'[4]3.ข้อมูลงบทดลองปัจจุบัน'!$A$5:$CL$846,58,0),2)</f>
        <v>0</v>
      </c>
      <c r="BH171" s="104">
        <f>ROUND(VLOOKUP($B171,'[4]3.ข้อมูลงบทดลองปัจจุบัน'!$A$5:$CL$846,59,0),2)</f>
        <v>0</v>
      </c>
      <c r="BI171" s="104">
        <f>ROUND(VLOOKUP($B171,'[4]3.ข้อมูลงบทดลองปัจจุบัน'!$A$5:$CL$846,60,0),2)</f>
        <v>0</v>
      </c>
      <c r="BJ171" s="104">
        <f>ROUND(VLOOKUP($B171,'[4]3.ข้อมูลงบทดลองปัจจุบัน'!$A$5:$CL$846,61,0),2)</f>
        <v>0</v>
      </c>
      <c r="BK171" s="104">
        <f>ROUND(VLOOKUP($B171,'[4]3.ข้อมูลงบทดลองปัจจุบัน'!$A$5:$CL$846,62,0),2)</f>
        <v>0</v>
      </c>
      <c r="BL171" s="104">
        <f>ROUND(VLOOKUP($B171,'[4]3.ข้อมูลงบทดลองปัจจุบัน'!$A$5:$CL$846,63,0),2)</f>
        <v>0</v>
      </c>
      <c r="BM171" s="104">
        <f>ROUND(VLOOKUP($B171,'[4]3.ข้อมูลงบทดลองปัจจุบัน'!$A$5:$CL$846,64,0),2)</f>
        <v>0</v>
      </c>
      <c r="BN171" s="104">
        <f>ROUND(VLOOKUP($B171,'[4]3.ข้อมูลงบทดลองปัจจุบัน'!$A$5:$CL$846,65,0),2)</f>
        <v>0</v>
      </c>
      <c r="BO171" s="104">
        <f>ROUND(VLOOKUP($B171,'[4]3.ข้อมูลงบทดลองปัจจุบัน'!$A$5:$CL$846,66,0),2)</f>
        <v>0</v>
      </c>
      <c r="BP171" s="104">
        <f>ROUND(VLOOKUP($B171,'[4]3.ข้อมูลงบทดลองปัจจุบัน'!$A$5:$CL$846,67,0),2)</f>
        <v>0</v>
      </c>
      <c r="BQ171" s="104">
        <f>ROUND(VLOOKUP($B171,'[4]3.ข้อมูลงบทดลองปัจจุบัน'!$A$5:$CL$846,68,0),2)</f>
        <v>0</v>
      </c>
      <c r="BR171" s="104">
        <f>ROUND(VLOOKUP($B171,'[4]3.ข้อมูลงบทดลองปัจจุบัน'!$A$5:$CL$846,69,0),2)</f>
        <v>0</v>
      </c>
      <c r="BS171" s="104">
        <f>ROUND(VLOOKUP($B171,'[4]3.ข้อมูลงบทดลองปัจจุบัน'!$A$5:$CL$846,70,0),2)</f>
        <v>0</v>
      </c>
      <c r="BT171" s="104">
        <f>ROUND(VLOOKUP($B171,'[4]3.ข้อมูลงบทดลองปัจจุบัน'!$A$5:$CL$846,71,0),2)</f>
        <v>0</v>
      </c>
      <c r="BU171" s="104">
        <f>ROUND(VLOOKUP($B171,'[4]3.ข้อมูลงบทดลองปัจจุบัน'!$A$5:$CL$846,72,0),2)</f>
        <v>0</v>
      </c>
      <c r="BV171" s="104">
        <f>ROUND(VLOOKUP($B171,'[4]3.ข้อมูลงบทดลองปัจจุบัน'!$A$5:$CL$846,73,0),2)</f>
        <v>0</v>
      </c>
      <c r="BW171" s="104">
        <f>ROUND(VLOOKUP($B171,'[4]3.ข้อมูลงบทดลองปัจจุบัน'!$A$5:$CL$846,74,0),2)</f>
        <v>0</v>
      </c>
      <c r="BX171" s="104">
        <f>ROUND(VLOOKUP($B171,'[4]3.ข้อมูลงบทดลองปัจจุบัน'!$A$5:$CL$846,75,0),2)</f>
        <v>0</v>
      </c>
      <c r="BY171" s="104">
        <f>ROUND(VLOOKUP($B171,'[4]3.ข้อมูลงบทดลองปัจจุบัน'!$A$5:$CL$846,76,0),2)</f>
        <v>0</v>
      </c>
      <c r="BZ171" s="104">
        <f>ROUND(VLOOKUP($B171,'[4]3.ข้อมูลงบทดลองปัจจุบัน'!$A$5:$CL$846,77,0),2)</f>
        <v>7500</v>
      </c>
      <c r="CA171" s="104">
        <f>ROUND(VLOOKUP($B171,'[4]3.ข้อมูลงบทดลองปัจจุบัน'!$A$5:$CL$846,78,0),2)</f>
        <v>0</v>
      </c>
      <c r="CB171" s="104">
        <f>ROUND(VLOOKUP($B171,'[4]3.ข้อมูลงบทดลองปัจจุบัน'!$A$5:$CL$846,79,0),2)</f>
        <v>0</v>
      </c>
      <c r="CC171" s="104">
        <f>ROUND(VLOOKUP($B171,'[4]3.ข้อมูลงบทดลองปัจจุบัน'!$A$5:$CL$846,80,0),2)</f>
        <v>0</v>
      </c>
      <c r="CD171" s="104">
        <f>ROUND(VLOOKUP($B171,'[4]3.ข้อมูลงบทดลองปัจจุบัน'!$A$5:$CL$846,81,0),2)</f>
        <v>0</v>
      </c>
      <c r="CE171" s="104">
        <f>ROUND(VLOOKUP($B171,'[4]3.ข้อมูลงบทดลองปัจจุบัน'!$A$5:$CL$846,82,0),2)</f>
        <v>0</v>
      </c>
      <c r="CF171" s="104">
        <f>ROUND(VLOOKUP($B171,'[4]3.ข้อมูลงบทดลองปัจจุบัน'!$A$5:$CL$846,83,0),2)</f>
        <v>0</v>
      </c>
      <c r="CG171" s="104">
        <f>ROUND(VLOOKUP($B171,'[4]3.ข้อมูลงบทดลองปัจจุบัน'!$A$5:$CL$846,84,0),2)</f>
        <v>25</v>
      </c>
      <c r="CH171" s="104">
        <f>ROUND(VLOOKUP($B171,'[4]3.ข้อมูลงบทดลองปัจจุบัน'!$A$5:$CL$846,85,0),2)</f>
        <v>0</v>
      </c>
      <c r="CI171" s="104">
        <f>ROUND(VLOOKUP($B171,'[4]3.ข้อมูลงบทดลองปัจจุบัน'!$A$5:$CL$846,86,0),2)</f>
        <v>0</v>
      </c>
      <c r="CJ171" s="104">
        <f>ROUND(VLOOKUP($B171,'[4]3.ข้อมูลงบทดลองปัจจุบัน'!$A$5:$CL$846,87,0),2)</f>
        <v>0</v>
      </c>
      <c r="CK171" s="104">
        <f>ROUND(VLOOKUP($B171,'[4]3.ข้อมูลงบทดลองปัจจุบัน'!$A$5:$CL$846,88,0),2)</f>
        <v>0</v>
      </c>
      <c r="CL171" s="104">
        <f>ROUND(VLOOKUP($B171,'[4]3.ข้อมูลงบทดลองปัจจุบัน'!$A$5:$CL$846,89,0),2)</f>
        <v>0</v>
      </c>
      <c r="CM171" s="104">
        <f>ROUND(VLOOKUP($B171,'[4]3.ข้อมูลงบทดลองปัจจุบัน'!$A$5:$CL$846,90,0),2)</f>
        <v>0</v>
      </c>
      <c r="CO171" s="97"/>
    </row>
    <row r="172" spans="1:94" x14ac:dyDescent="0.7">
      <c r="A172" s="18" t="s">
        <v>664</v>
      </c>
      <c r="B172" s="18" t="s">
        <v>733</v>
      </c>
      <c r="C172" s="19" t="s">
        <v>734</v>
      </c>
      <c r="D172" s="104">
        <f>ROUND(VLOOKUP($B172,'[4]3.ข้อมูลงบทดลองปัจจุบัน'!$A$5:$CL$846,3,0),2)</f>
        <v>274</v>
      </c>
      <c r="E172" s="104">
        <f>ROUND(VLOOKUP($B172,'[4]3.ข้อมูลงบทดลองปัจจุบัน'!$A$5:$CL$846,4,0),2)</f>
        <v>60</v>
      </c>
      <c r="F172" s="104">
        <f>ROUND(VLOOKUP($B172,'[4]3.ข้อมูลงบทดลองปัจจุบัน'!$A$5:$CL$846,5,0),2)</f>
        <v>41</v>
      </c>
      <c r="G172" s="104">
        <f>ROUND(VLOOKUP($B172,'[4]3.ข้อมูลงบทดลองปัจจุบัน'!$A$5:$CL$846,6,0),2)</f>
        <v>42</v>
      </c>
      <c r="H172" s="104">
        <f>ROUND(VLOOKUP($B172,'[4]3.ข้อมูลงบทดลองปัจจุบัน'!$A$5:$CL$846,7,0),2)</f>
        <v>35</v>
      </c>
      <c r="I172" s="104">
        <f>ROUND(VLOOKUP($B172,'[4]3.ข้อมูลงบทดลองปัจจุบัน'!$A$5:$CL$846,8,0),2)</f>
        <v>530</v>
      </c>
      <c r="J172" s="104">
        <f>ROUND(VLOOKUP($B172,'[4]3.ข้อมูลงบทดลองปัจจุบัน'!$A$5:$CL$846,9,0),2)</f>
        <v>35</v>
      </c>
      <c r="K172" s="104">
        <f>ROUND(VLOOKUP($B172,'[4]3.ข้อมูลงบทดลองปัจจุบัน'!$A$5:$CL$846,10,0),2)</f>
        <v>212</v>
      </c>
      <c r="L172" s="104">
        <f>ROUND(VLOOKUP($B172,'[4]3.ข้อมูลงบทดลองปัจจุบัน'!$A$5:$CL$846,11,0),2)</f>
        <v>47</v>
      </c>
      <c r="M172" s="104">
        <f>ROUND(VLOOKUP($B172,'[4]3.ข้อมูลงบทดลองปัจจุบัน'!$A$5:$CL$846,12,0),2)</f>
        <v>152.6</v>
      </c>
      <c r="N172" s="104">
        <f>ROUND(VLOOKUP($B172,'[4]3.ข้อมูลงบทดลองปัจจุบัน'!$A$5:$CL$846,13,0),2)</f>
        <v>107</v>
      </c>
      <c r="O172" s="104">
        <f>ROUND(VLOOKUP($B172,'[4]3.ข้อมูลงบทดลองปัจจุบัน'!$A$5:$CL$846,14,0),2)</f>
        <v>36</v>
      </c>
      <c r="P172" s="104">
        <f>ROUND(VLOOKUP($B172,'[4]3.ข้อมูลงบทดลองปัจจุบัน'!$A$5:$CL$846,15,0),2)</f>
        <v>144</v>
      </c>
      <c r="Q172" s="104">
        <f>ROUND(VLOOKUP($B172,'[4]3.ข้อมูลงบทดลองปัจจุบัน'!$A$5:$CL$846,16,0),2)</f>
        <v>48</v>
      </c>
      <c r="R172" s="104">
        <f>ROUND(VLOOKUP($B172,'[4]3.ข้อมูลงบทดลองปัจจุบัน'!$A$5:$CL$846,17,0),2)</f>
        <v>48</v>
      </c>
      <c r="S172" s="104">
        <f>ROUND(VLOOKUP($B172,'[4]3.ข้อมูลงบทดลองปัจจุบัน'!$A$5:$CL$846,18,0),2)</f>
        <v>102</v>
      </c>
      <c r="T172" s="104">
        <f>ROUND(VLOOKUP($B172,'[4]3.ข้อมูลงบทดลองปัจจุบัน'!$A$5:$CL$846,19,0),2)</f>
        <v>36</v>
      </c>
      <c r="U172" s="104">
        <f>ROUND(VLOOKUP($B172,'[4]3.ข้อมูลงบทดลองปัจจุบัน'!$A$5:$CL$846,20,0),2)</f>
        <v>36</v>
      </c>
      <c r="V172" s="104">
        <f>ROUND(VLOOKUP($B172,'[4]3.ข้อมูลงบทดลองปัจจุบัน'!$A$5:$CL$846,21,0),2)</f>
        <v>30</v>
      </c>
      <c r="W172" s="104">
        <f>ROUND(VLOOKUP($B172,'[4]3.ข้อมูลงบทดลองปัจจุบัน'!$A$5:$CL$846,22,0),2)</f>
        <v>18</v>
      </c>
      <c r="X172" s="104">
        <f>ROUND(VLOOKUP($B172,'[4]3.ข้อมูลงบทดลองปัจจุบัน'!$A$5:$CL$846,23,0),2)</f>
        <v>1257.5</v>
      </c>
      <c r="Y172" s="104">
        <f>ROUND(VLOOKUP($B172,'[4]3.ข้อมูลงบทดลองปัจจุบัน'!$A$5:$CL$846,24,0),2)</f>
        <v>140</v>
      </c>
      <c r="Z172" s="104">
        <f>ROUND(VLOOKUP($B172,'[4]3.ข้อมูลงบทดลองปัจจุบัน'!$A$5:$CL$846,25,0),2)</f>
        <v>0</v>
      </c>
      <c r="AA172" s="104">
        <f>ROUND(VLOOKUP($B172,'[4]3.ข้อมูลงบทดลองปัจจุบัน'!$A$5:$CL$846,26,0),2)</f>
        <v>0</v>
      </c>
      <c r="AB172" s="104">
        <f>ROUND(VLOOKUP($B172,'[4]3.ข้อมูลงบทดลองปัจจุบัน'!$A$5:$CL$846,27,0),2)</f>
        <v>60</v>
      </c>
      <c r="AC172" s="104">
        <f>ROUND(VLOOKUP($B172,'[4]3.ข้อมูลงบทดลองปัจจุบัน'!$A$5:$CL$846,28,0),2)</f>
        <v>42</v>
      </c>
      <c r="AD172" s="104">
        <f>ROUND(VLOOKUP($B172,'[4]3.ข้อมูลงบทดลองปัจจุบัน'!$A$5:$CL$846,29,0),2)</f>
        <v>0</v>
      </c>
      <c r="AE172" s="104">
        <f>ROUND(VLOOKUP($B172,'[4]3.ข้อมูลงบทดลองปัจจุบัน'!$A$5:$CL$846,30,0),2)</f>
        <v>352</v>
      </c>
      <c r="AF172" s="104">
        <f>ROUND(VLOOKUP($B172,'[4]3.ข้อมูลงบทดลองปัจจุบัน'!$A$5:$CL$846,31,0),2)</f>
        <v>47</v>
      </c>
      <c r="AG172" s="104">
        <f>ROUND(VLOOKUP($B172,'[4]3.ข้อมูลงบทดลองปัจจุบัน'!$A$5:$CL$846,32,0),2)</f>
        <v>53</v>
      </c>
      <c r="AH172" s="104">
        <f>ROUND(VLOOKUP($B172,'[4]3.ข้อมูลงบทดลองปัจจุบัน'!$A$5:$CL$846,33,0),2)</f>
        <v>52</v>
      </c>
      <c r="AI172" s="104">
        <f>ROUND(VLOOKUP($B172,'[4]3.ข้อมูลงบทดลองปัจจุบัน'!$A$5:$CL$846,34,0),2)</f>
        <v>110</v>
      </c>
      <c r="AJ172" s="104">
        <f>ROUND(VLOOKUP($B172,'[4]3.ข้อมูลงบทดลองปัจจุบัน'!$A$5:$CL$846,35,0),2)</f>
        <v>23</v>
      </c>
      <c r="AK172" s="104">
        <f>ROUND(VLOOKUP($B172,'[4]3.ข้อมูลงบทดลองปัจจุบัน'!$A$5:$CL$846,36,0),2)</f>
        <v>12</v>
      </c>
      <c r="AL172" s="104">
        <f>ROUND(VLOOKUP($B172,'[4]3.ข้อมูลงบทดลองปัจจุบัน'!$A$5:$CL$846,37,0),2)</f>
        <v>29411.78</v>
      </c>
      <c r="AM172" s="104">
        <f>ROUND(VLOOKUP($B172,'[4]3.ข้อมูลงบทดลองปัจจุบัน'!$A$5:$CL$846,38,0),2)</f>
        <v>36</v>
      </c>
      <c r="AN172" s="104">
        <f>ROUND(VLOOKUP($B172,'[4]3.ข้อมูลงบทดลองปัจจุบัน'!$A$5:$CL$846,39,0),2)</f>
        <v>42</v>
      </c>
      <c r="AO172" s="104">
        <f>ROUND(VLOOKUP($B172,'[4]3.ข้อมูลงบทดลองปัจจุบัน'!$A$5:$CL$846,40,0),2)</f>
        <v>849</v>
      </c>
      <c r="AP172" s="104">
        <f>ROUND(VLOOKUP($B172,'[4]3.ข้อมูลงบทดลองปัจจุบัน'!$A$5:$CL$846,41,0),2)</f>
        <v>42</v>
      </c>
      <c r="AQ172" s="104">
        <f>ROUND(VLOOKUP($B172,'[4]3.ข้อมูลงบทดลองปัจจุบัน'!$A$5:$CL$846,42,0),2)</f>
        <v>24</v>
      </c>
      <c r="AR172" s="104">
        <f>ROUND(VLOOKUP($B172,'[4]3.ข้อมูลงบทดลองปัจจุบัน'!$A$5:$CL$846,43,0),2)</f>
        <v>24</v>
      </c>
      <c r="AS172" s="104">
        <f>ROUND(VLOOKUP($B172,'[4]3.ข้อมูลงบทดลองปัจจุบัน'!$A$5:$CL$846,44,0),2)</f>
        <v>114</v>
      </c>
      <c r="AT172" s="104">
        <f>ROUND(VLOOKUP($B172,'[4]3.ข้อมูลงบทดลองปัจจุบัน'!$A$5:$CL$846,45,0),2)</f>
        <v>24</v>
      </c>
      <c r="AU172" s="104">
        <f>ROUND(VLOOKUP($B172,'[4]3.ข้อมูลงบทดลองปัจจุบัน'!$A$5:$CL$846,46,0),2)</f>
        <v>205</v>
      </c>
      <c r="AV172" s="104">
        <f>ROUND(VLOOKUP($B172,'[4]3.ข้อมูลงบทดลองปัจจุบัน'!$A$5:$CL$846,47,0),2)</f>
        <v>348.74</v>
      </c>
      <c r="AW172" s="104">
        <f>ROUND(VLOOKUP($B172,'[4]3.ข้อมูลงบทดลองปัจจุบัน'!$A$5:$CL$846,48,0),2)</f>
        <v>42</v>
      </c>
      <c r="AX172" s="104">
        <f>ROUND(VLOOKUP($B172,'[4]3.ข้อมูลงบทดลองปัจจุบัน'!$A$5:$CL$846,49,0),2)</f>
        <v>111</v>
      </c>
      <c r="AY172" s="104">
        <f>ROUND(VLOOKUP($B172,'[4]3.ข้อมูลงบทดลองปัจจุบัน'!$A$5:$CL$846,50,0),2)</f>
        <v>36</v>
      </c>
      <c r="AZ172" s="104">
        <f>ROUND(VLOOKUP($B172,'[4]3.ข้อมูลงบทดลองปัจจุบัน'!$A$5:$CL$846,51,0),2)</f>
        <v>30</v>
      </c>
      <c r="BA172" s="104">
        <f>ROUND(VLOOKUP($B172,'[4]3.ข้อมูลงบทดลองปัจจุบัน'!$A$5:$CL$846,52,0),2)</f>
        <v>30</v>
      </c>
      <c r="BB172" s="104">
        <f>ROUND(VLOOKUP($B172,'[4]3.ข้อมูลงบทดลองปัจจุบัน'!$A$5:$CL$846,53,0),2)</f>
        <v>191</v>
      </c>
      <c r="BC172" s="104">
        <f>ROUND(VLOOKUP($B172,'[4]3.ข้อมูลงบทดลองปัจจุบัน'!$A$5:$CL$846,54,0),2)</f>
        <v>48</v>
      </c>
      <c r="BD172" s="104">
        <f>ROUND(VLOOKUP($B172,'[4]3.ข้อมูลงบทดลองปัจจุบัน'!$A$5:$CL$846,55,0),2)</f>
        <v>20591.87</v>
      </c>
      <c r="BE172" s="104">
        <f>ROUND(VLOOKUP($B172,'[4]3.ข้อมูลงบทดลองปัจจุบัน'!$A$5:$CL$846,56,0),2)</f>
        <v>42</v>
      </c>
      <c r="BF172" s="104">
        <f>ROUND(VLOOKUP($B172,'[4]3.ข้อมูลงบทดลองปัจจุบัน'!$A$5:$CL$846,57,0),2)</f>
        <v>150</v>
      </c>
      <c r="BG172" s="104">
        <f>ROUND(VLOOKUP($B172,'[4]3.ข้อมูลงบทดลองปัจจุบัน'!$A$5:$CL$846,58,0),2)</f>
        <v>66</v>
      </c>
      <c r="BH172" s="104">
        <f>ROUND(VLOOKUP($B172,'[4]3.ข้อมูลงบทดลองปัจจุบัน'!$A$5:$CL$846,59,0),2)</f>
        <v>10943.3</v>
      </c>
      <c r="BI172" s="104">
        <f>ROUND(VLOOKUP($B172,'[4]3.ข้อมูลงบทดลองปัจจุบัน'!$A$5:$CL$846,60,0),2)</f>
        <v>30</v>
      </c>
      <c r="BJ172" s="104">
        <f>ROUND(VLOOKUP($B172,'[4]3.ข้อมูลงบทดลองปัจจุบัน'!$A$5:$CL$846,61,0),2)</f>
        <v>18</v>
      </c>
      <c r="BK172" s="104">
        <f>ROUND(VLOOKUP($B172,'[4]3.ข้อมูลงบทดลองปัจจุบัน'!$A$5:$CL$846,62,0),2)</f>
        <v>177</v>
      </c>
      <c r="BL172" s="104">
        <f>ROUND(VLOOKUP($B172,'[4]3.ข้อมูลงบทดลองปัจจุบัน'!$A$5:$CL$846,63,0),2)</f>
        <v>12</v>
      </c>
      <c r="BM172" s="104">
        <f>ROUND(VLOOKUP($B172,'[4]3.ข้อมูลงบทดลองปัจจุบัน'!$A$5:$CL$846,64,0),2)</f>
        <v>516</v>
      </c>
      <c r="BN172" s="104">
        <f>ROUND(VLOOKUP($B172,'[4]3.ข้อมูลงบทดลองปัจจุบัน'!$A$5:$CL$846,65,0),2)</f>
        <v>106</v>
      </c>
      <c r="BO172" s="104">
        <f>ROUND(VLOOKUP($B172,'[4]3.ข้อมูลงบทดลองปัจจุบัน'!$A$5:$CL$846,66,0),2)</f>
        <v>252</v>
      </c>
      <c r="BP172" s="104">
        <f>ROUND(VLOOKUP($B172,'[4]3.ข้อมูลงบทดลองปัจจุบัน'!$A$5:$CL$846,67,0),2)</f>
        <v>216</v>
      </c>
      <c r="BQ172" s="104">
        <f>ROUND(VLOOKUP($B172,'[4]3.ข้อมูลงบทดลองปัจจุบัน'!$A$5:$CL$846,68,0),2)</f>
        <v>216</v>
      </c>
      <c r="BR172" s="104">
        <f>ROUND(VLOOKUP($B172,'[4]3.ข้อมูลงบทดลองปัจจุบัน'!$A$5:$CL$846,69,0),2)</f>
        <v>222</v>
      </c>
      <c r="BS172" s="104">
        <f>ROUND(VLOOKUP($B172,'[4]3.ข้อมูลงบทดลองปัจจุบัน'!$A$5:$CL$846,70,0),2)</f>
        <v>440.88</v>
      </c>
      <c r="BT172" s="104">
        <f>ROUND(VLOOKUP($B172,'[4]3.ข้อมูลงบทดลองปัจจุบัน'!$A$5:$CL$846,71,0),2)</f>
        <v>42</v>
      </c>
      <c r="BU172" s="104">
        <f>ROUND(VLOOKUP($B172,'[4]3.ข้อมูลงบทดลองปัจจุบัน'!$A$5:$CL$846,72,0),2)</f>
        <v>58</v>
      </c>
      <c r="BV172" s="104">
        <f>ROUND(VLOOKUP($B172,'[4]3.ข้อมูลงบทดลองปัจจุบัน'!$A$5:$CL$846,73,0),2)</f>
        <v>1677.07</v>
      </c>
      <c r="BW172" s="104">
        <f>ROUND(VLOOKUP($B172,'[4]3.ข้อมูลงบทดลองปัจจุบัน'!$A$5:$CL$846,74,0),2)</f>
        <v>36</v>
      </c>
      <c r="BX172" s="104">
        <f>ROUND(VLOOKUP($B172,'[4]3.ข้อมูลงบทดลองปัจจุบัน'!$A$5:$CL$846,75,0),2)</f>
        <v>66</v>
      </c>
      <c r="BY172" s="104">
        <f>ROUND(VLOOKUP($B172,'[4]3.ข้อมูลงบทดลองปัจจุบัน'!$A$5:$CL$846,76,0),2)</f>
        <v>923.76</v>
      </c>
      <c r="BZ172" s="104">
        <f>ROUND(VLOOKUP($B172,'[4]3.ข้อมูลงบทดลองปัจจุบัน'!$A$5:$CL$846,77,0),2)</f>
        <v>66</v>
      </c>
      <c r="CA172" s="104">
        <f>ROUND(VLOOKUP($B172,'[4]3.ข้อมูลงบทดลองปัจจุบัน'!$A$5:$CL$846,78,0),2)</f>
        <v>2406</v>
      </c>
      <c r="CB172" s="104">
        <f>ROUND(VLOOKUP($B172,'[4]3.ข้อมูลงบทดลองปัจจุบัน'!$A$5:$CL$846,79,0),2)</f>
        <v>30</v>
      </c>
      <c r="CC172" s="104">
        <f>ROUND(VLOOKUP($B172,'[4]3.ข้อมูลงบทดลองปัจจุบัน'!$A$5:$CL$846,80,0),2)</f>
        <v>0</v>
      </c>
      <c r="CD172" s="104">
        <f>ROUND(VLOOKUP($B172,'[4]3.ข้อมูลงบทดลองปัจจุบัน'!$A$5:$CL$846,81,0),2)</f>
        <v>366</v>
      </c>
      <c r="CE172" s="104">
        <f>ROUND(VLOOKUP($B172,'[4]3.ข้อมูลงบทดลองปัจจุบัน'!$A$5:$CL$846,82,0),2)</f>
        <v>53</v>
      </c>
      <c r="CF172" s="104">
        <f>ROUND(VLOOKUP($B172,'[4]3.ข้อมูลงบทดลองปัจจุบัน'!$A$5:$CL$846,83,0),2)</f>
        <v>84</v>
      </c>
      <c r="CG172" s="104">
        <f>ROUND(VLOOKUP($B172,'[4]3.ข้อมูลงบทดลองปัจจุบัน'!$A$5:$CL$846,84,0),2)</f>
        <v>152</v>
      </c>
      <c r="CH172" s="104">
        <f>ROUND(VLOOKUP($B172,'[4]3.ข้อมูลงบทดลองปัจจุบัน'!$A$5:$CL$846,85,0),2)</f>
        <v>52</v>
      </c>
      <c r="CI172" s="104">
        <f>ROUND(VLOOKUP($B172,'[4]3.ข้อมูลงบทดลองปัจจุบัน'!$A$5:$CL$846,86,0),2)</f>
        <v>48</v>
      </c>
      <c r="CJ172" s="104">
        <f>ROUND(VLOOKUP($B172,'[4]3.ข้อมูลงบทดลองปัจจุบัน'!$A$5:$CL$846,87,0),2)</f>
        <v>36</v>
      </c>
      <c r="CK172" s="104">
        <f>ROUND(VLOOKUP($B172,'[4]3.ข้อมูลงบทดลองปัจจุบัน'!$A$5:$CL$846,88,0),2)</f>
        <v>228</v>
      </c>
      <c r="CL172" s="104">
        <f>ROUND(VLOOKUP($B172,'[4]3.ข้อมูลงบทดลองปัจจุบัน'!$A$5:$CL$846,89,0),2)</f>
        <v>36</v>
      </c>
      <c r="CM172" s="104">
        <f>ROUND(VLOOKUP($B172,'[4]3.ข้อมูลงบทดลองปัจจุบัน'!$A$5:$CL$846,90,0),2)</f>
        <v>36</v>
      </c>
      <c r="CO172" s="97"/>
    </row>
    <row r="173" spans="1:94" x14ac:dyDescent="0.7">
      <c r="A173" s="18" t="s">
        <v>664</v>
      </c>
      <c r="B173" s="18" t="s">
        <v>735</v>
      </c>
      <c r="C173" s="19" t="s">
        <v>736</v>
      </c>
      <c r="D173" s="104">
        <f>ROUND(VLOOKUP($B173,'[4]3.ข้อมูลงบทดลองปัจจุบัน'!$A$5:$CL$846,3,0),2)</f>
        <v>12850450.66</v>
      </c>
      <c r="E173" s="104">
        <f>ROUND(VLOOKUP($B173,'[4]3.ข้อมูลงบทดลองปัจจุบัน'!$A$5:$CL$846,4,0),2)</f>
        <v>1919034.02</v>
      </c>
      <c r="F173" s="104">
        <f>ROUND(VLOOKUP($B173,'[4]3.ข้อมูลงบทดลองปัจจุบัน'!$A$5:$CL$846,5,0),2)</f>
        <v>1444075.35</v>
      </c>
      <c r="G173" s="104">
        <f>ROUND(VLOOKUP($B173,'[4]3.ข้อมูลงบทดลองปัจจุบัน'!$A$5:$CL$846,6,0),2)</f>
        <v>905500.53</v>
      </c>
      <c r="H173" s="104">
        <f>ROUND(VLOOKUP($B173,'[4]3.ข้อมูลงบทดลองปัจจุบัน'!$A$5:$CL$846,7,0),2)</f>
        <v>780017.38</v>
      </c>
      <c r="I173" s="104">
        <f>ROUND(VLOOKUP($B173,'[4]3.ข้อมูลงบทดลองปัจจุบัน'!$A$5:$CL$846,8,0),2)</f>
        <v>1500624.12</v>
      </c>
      <c r="J173" s="104">
        <f>ROUND(VLOOKUP($B173,'[4]3.ข้อมูลงบทดลองปัจจุบัน'!$A$5:$CL$846,9,0),2)</f>
        <v>1710686.1</v>
      </c>
      <c r="K173" s="104">
        <f>ROUND(VLOOKUP($B173,'[4]3.ข้อมูลงบทดลองปัจจุบัน'!$A$5:$CL$846,10,0),2)</f>
        <v>2207275.21</v>
      </c>
      <c r="L173" s="104">
        <f>ROUND(VLOOKUP($B173,'[4]3.ข้อมูลงบทดลองปัจจุบัน'!$A$5:$CL$846,11,0),2)</f>
        <v>824567.68</v>
      </c>
      <c r="M173" s="104">
        <f>ROUND(VLOOKUP($B173,'[4]3.ข้อมูลงบทดลองปัจจุบัน'!$A$5:$CL$846,12,0),2)</f>
        <v>1473109.23</v>
      </c>
      <c r="N173" s="104">
        <f>ROUND(VLOOKUP($B173,'[4]3.ข้อมูลงบทดลองปัจจุบัน'!$A$5:$CL$846,13,0),2)</f>
        <v>3236771.87</v>
      </c>
      <c r="O173" s="104">
        <f>ROUND(VLOOKUP($B173,'[4]3.ข้อมูลงบทดลองปัจจุบัน'!$A$5:$CL$846,14,0),2)</f>
        <v>405251.94</v>
      </c>
      <c r="P173" s="104">
        <f>ROUND(VLOOKUP($B173,'[4]3.ข้อมูลงบทดลองปัจจุบัน'!$A$5:$CL$846,15,0),2)</f>
        <v>8975177.7799999993</v>
      </c>
      <c r="Q173" s="104">
        <f>ROUND(VLOOKUP($B173,'[4]3.ข้อมูลงบทดลองปัจจุบัน'!$A$5:$CL$846,16,0),2)</f>
        <v>1261568.47</v>
      </c>
      <c r="R173" s="104">
        <f>ROUND(VLOOKUP($B173,'[4]3.ข้อมูลงบทดลองปัจจุบัน'!$A$5:$CL$846,17,0),2)</f>
        <v>1706998.57</v>
      </c>
      <c r="S173" s="104">
        <f>ROUND(VLOOKUP($B173,'[4]3.ข้อมูลงบทดลองปัจจุบัน'!$A$5:$CL$846,18,0),2)</f>
        <v>2025252.24</v>
      </c>
      <c r="T173" s="104">
        <f>ROUND(VLOOKUP($B173,'[4]3.ข้อมูลงบทดลองปัจจุบัน'!$A$5:$CL$846,19,0),2)</f>
        <v>1214784.07</v>
      </c>
      <c r="U173" s="104">
        <f>ROUND(VLOOKUP($B173,'[4]3.ข้อมูลงบทดลองปัจจุบัน'!$A$5:$CL$846,20,0),2)</f>
        <v>1239435.43</v>
      </c>
      <c r="V173" s="104">
        <f>ROUND(VLOOKUP($B173,'[4]3.ข้อมูลงบทดลองปัจจุบัน'!$A$5:$CL$846,21,0),2)</f>
        <v>1373388.73</v>
      </c>
      <c r="W173" s="104">
        <f>ROUND(VLOOKUP($B173,'[4]3.ข้อมูลงบทดลองปัจจุบัน'!$A$5:$CL$846,22,0),2)</f>
        <v>710182.8</v>
      </c>
      <c r="X173" s="104">
        <f>ROUND(VLOOKUP($B173,'[4]3.ข้อมูลงบทดลองปัจจุบัน'!$A$5:$CL$846,23,0),2)</f>
        <v>10982930.439999999</v>
      </c>
      <c r="Y173" s="104">
        <f>ROUND(VLOOKUP($B173,'[4]3.ข้อมูลงบทดลองปัจจุบัน'!$A$5:$CL$846,24,0),2)</f>
        <v>1009706.28</v>
      </c>
      <c r="Z173" s="104">
        <f>ROUND(VLOOKUP($B173,'[4]3.ข้อมูลงบทดลองปัจจุบัน'!$A$5:$CL$846,25,0),2)</f>
        <v>1892049.29</v>
      </c>
      <c r="AA173" s="104">
        <f>ROUND(VLOOKUP($B173,'[4]3.ข้อมูลงบทดลองปัจจุบัน'!$A$5:$CL$846,26,0),2)</f>
        <v>1535828.06</v>
      </c>
      <c r="AB173" s="104">
        <f>ROUND(VLOOKUP($B173,'[4]3.ข้อมูลงบทดลองปัจจุบัน'!$A$5:$CL$846,27,0),2)</f>
        <v>697154.62</v>
      </c>
      <c r="AC173" s="104">
        <f>ROUND(VLOOKUP($B173,'[4]3.ข้อมูลงบทดลองปัจจุบัน'!$A$5:$CL$846,28,0),2)</f>
        <v>576757.31999999995</v>
      </c>
      <c r="AD173" s="104">
        <f>ROUND(VLOOKUP($B173,'[4]3.ข้อมูลงบทดลองปัจจุบัน'!$A$5:$CL$846,29,0),2)</f>
        <v>790251.95</v>
      </c>
      <c r="AE173" s="104">
        <f>ROUND(VLOOKUP($B173,'[4]3.ข้อมูลงบทดลองปัจจุบัน'!$A$5:$CL$846,30,0),2)</f>
        <v>3117408.33</v>
      </c>
      <c r="AF173" s="104">
        <f>ROUND(VLOOKUP($B173,'[4]3.ข้อมูลงบทดลองปัจจุบัน'!$A$5:$CL$846,31,0),2)</f>
        <v>944958.32</v>
      </c>
      <c r="AG173" s="104">
        <f>ROUND(VLOOKUP($B173,'[4]3.ข้อมูลงบทดลองปัจจุบัน'!$A$5:$CL$846,32,0),2)</f>
        <v>866645.58</v>
      </c>
      <c r="AH173" s="104">
        <f>ROUND(VLOOKUP($B173,'[4]3.ข้อมูลงบทดลองปัจจุบัน'!$A$5:$CL$846,33,0),2)</f>
        <v>1568294.8</v>
      </c>
      <c r="AI173" s="104">
        <f>ROUND(VLOOKUP($B173,'[4]3.ข้อมูลงบทดลองปัจจุบัน'!$A$5:$CL$846,34,0),2)</f>
        <v>1364228.89</v>
      </c>
      <c r="AJ173" s="104">
        <f>ROUND(VLOOKUP($B173,'[4]3.ข้อมูลงบทดลองปัจจุบัน'!$A$5:$CL$846,35,0),2)</f>
        <v>1080711.55</v>
      </c>
      <c r="AK173" s="104">
        <f>ROUND(VLOOKUP($B173,'[4]3.ข้อมูลงบทดลองปัจจุบัน'!$A$5:$CL$846,36,0),2)</f>
        <v>782082.96</v>
      </c>
      <c r="AL173" s="104">
        <f>ROUND(VLOOKUP($B173,'[4]3.ข้อมูลงบทดลองปัจจุบัน'!$A$5:$CL$846,37,0),2)</f>
        <v>25951668.960000001</v>
      </c>
      <c r="AM173" s="104">
        <f>ROUND(VLOOKUP($B173,'[4]3.ข้อมูลงบทดลองปัจจุบัน'!$A$5:$CL$846,38,0),2)</f>
        <v>1209446.73</v>
      </c>
      <c r="AN173" s="104">
        <f>ROUND(VLOOKUP($B173,'[4]3.ข้อมูลงบทดลองปัจจุบัน'!$A$5:$CL$846,39,0),2)</f>
        <v>1011885.57</v>
      </c>
      <c r="AO173" s="104">
        <f>ROUND(VLOOKUP($B173,'[4]3.ข้อมูลงบทดลองปัจจุบัน'!$A$5:$CL$846,40,0),2)</f>
        <v>2200079.75</v>
      </c>
      <c r="AP173" s="104">
        <f>ROUND(VLOOKUP($B173,'[4]3.ข้อมูลงบทดลองปัจจุบัน'!$A$5:$CL$846,41,0),2)</f>
        <v>2076495.72</v>
      </c>
      <c r="AQ173" s="104">
        <f>ROUND(VLOOKUP($B173,'[4]3.ข้อมูลงบทดลองปัจจุบัน'!$A$5:$CL$846,42,0),2)</f>
        <v>1695609.62</v>
      </c>
      <c r="AR173" s="104">
        <f>ROUND(VLOOKUP($B173,'[4]3.ข้อมูลงบทดลองปัจจุบัน'!$A$5:$CL$846,43,0),2)</f>
        <v>566143.82999999996</v>
      </c>
      <c r="AS173" s="104">
        <f>ROUND(VLOOKUP($B173,'[4]3.ข้อมูลงบทดลองปัจจุบัน'!$A$5:$CL$846,44,0),2)</f>
        <v>5232542.3600000003</v>
      </c>
      <c r="AT173" s="104">
        <f>ROUND(VLOOKUP($B173,'[4]3.ข้อมูลงบทดลองปัจจุบัน'!$A$5:$CL$846,45,0),2)</f>
        <v>1253561.9099999999</v>
      </c>
      <c r="AU173" s="104">
        <f>ROUND(VLOOKUP($B173,'[4]3.ข้อมูลงบทดลองปัจจุบัน'!$A$5:$CL$846,46,0),2)</f>
        <v>2126105.46</v>
      </c>
      <c r="AV173" s="104">
        <f>ROUND(VLOOKUP($B173,'[4]3.ข้อมูลงบทดลองปัจจุบัน'!$A$5:$CL$846,47,0),2)</f>
        <v>2501920.42</v>
      </c>
      <c r="AW173" s="104">
        <f>ROUND(VLOOKUP($B173,'[4]3.ข้อมูลงบทดลองปัจจุบัน'!$A$5:$CL$846,48,0),2)</f>
        <v>1096957.7</v>
      </c>
      <c r="AX173" s="104">
        <f>ROUND(VLOOKUP($B173,'[4]3.ข้อมูลงบทดลองปัจจุบัน'!$A$5:$CL$846,49,0),2)</f>
        <v>936785.54</v>
      </c>
      <c r="AY173" s="104">
        <f>ROUND(VLOOKUP($B173,'[4]3.ข้อมูลงบทดลองปัจจุบัน'!$A$5:$CL$846,50,0),2)</f>
        <v>1340769.05</v>
      </c>
      <c r="AZ173" s="104">
        <f>ROUND(VLOOKUP($B173,'[4]3.ข้อมูลงบทดลองปัจจุบัน'!$A$5:$CL$846,51,0),2)</f>
        <v>1140798.42</v>
      </c>
      <c r="BA173" s="104">
        <f>ROUND(VLOOKUP($B173,'[4]3.ข้อมูลงบทดลองปัจจุบัน'!$A$5:$CL$846,52,0),2)</f>
        <v>1229556.93</v>
      </c>
      <c r="BB173" s="104">
        <f>ROUND(VLOOKUP($B173,'[4]3.ข้อมูลงบทดลองปัจจุบัน'!$A$5:$CL$846,53,0),2)</f>
        <v>7701322.2000000002</v>
      </c>
      <c r="BC173" s="104">
        <f>ROUND(VLOOKUP($B173,'[4]3.ข้อมูลงบทดลองปัจจุบัน'!$A$5:$CL$846,54,0),2)</f>
        <v>1251092.3700000001</v>
      </c>
      <c r="BD173" s="104">
        <f>ROUND(VLOOKUP($B173,'[4]3.ข้อมูลงบทดลองปัจจุบัน'!$A$5:$CL$846,55,0),2)</f>
        <v>10746913.5</v>
      </c>
      <c r="BE173" s="104">
        <f>ROUND(VLOOKUP($B173,'[4]3.ข้อมูลงบทดลองปัจจุบัน'!$A$5:$CL$846,56,0),2)</f>
        <v>3173396.3</v>
      </c>
      <c r="BF173" s="104">
        <f>ROUND(VLOOKUP($B173,'[4]3.ข้อมูลงบทดลองปัจจุบัน'!$A$5:$CL$846,57,0),2)</f>
        <v>721928</v>
      </c>
      <c r="BG173" s="104">
        <f>ROUND(VLOOKUP($B173,'[4]3.ข้อมูลงบทดลองปัจจุบัน'!$A$5:$CL$846,58,0),2)</f>
        <v>1238756.4099999999</v>
      </c>
      <c r="BH173" s="104">
        <f>ROUND(VLOOKUP($B173,'[4]3.ข้อมูลงบทดลองปัจจุบัน'!$A$5:$CL$846,59,0),2)</f>
        <v>6434615.79</v>
      </c>
      <c r="BI173" s="104">
        <f>ROUND(VLOOKUP($B173,'[4]3.ข้อมูลงบทดลองปัจจุบัน'!$A$5:$CL$846,60,0),2)</f>
        <v>770521.05</v>
      </c>
      <c r="BJ173" s="104">
        <f>ROUND(VLOOKUP($B173,'[4]3.ข้อมูลงบทดลองปัจจุบัน'!$A$5:$CL$846,61,0),2)</f>
        <v>265565.65999999997</v>
      </c>
      <c r="BK173" s="104">
        <f>ROUND(VLOOKUP($B173,'[4]3.ข้อมูลงบทดลองปัจจุบัน'!$A$5:$CL$846,62,0),2)</f>
        <v>802495.33</v>
      </c>
      <c r="BL173" s="104">
        <f>ROUND(VLOOKUP($B173,'[4]3.ข้อมูลงบทดลองปัจจุบัน'!$A$5:$CL$846,63,0),2)</f>
        <v>832595.96</v>
      </c>
      <c r="BM173" s="104">
        <f>ROUND(VLOOKUP($B173,'[4]3.ข้อมูลงบทดลองปัจจุบัน'!$A$5:$CL$846,64,0),2)</f>
        <v>7712982.79</v>
      </c>
      <c r="BN173" s="104">
        <f>ROUND(VLOOKUP($B173,'[4]3.ข้อมูลงบทดลองปัจจุบัน'!$A$5:$CL$846,65,0),2)</f>
        <v>2578590.46</v>
      </c>
      <c r="BO173" s="104">
        <f>ROUND(VLOOKUP($B173,'[4]3.ข้อมูลงบทดลองปัจจุบัน'!$A$5:$CL$846,66,0),2)</f>
        <v>1421093.72</v>
      </c>
      <c r="BP173" s="104">
        <f>ROUND(VLOOKUP($B173,'[4]3.ข้อมูลงบทดลองปัจจุบัน'!$A$5:$CL$846,67,0),2)</f>
        <v>2320530.34</v>
      </c>
      <c r="BQ173" s="104">
        <f>ROUND(VLOOKUP($B173,'[4]3.ข้อมูลงบทดลองปัจจุบัน'!$A$5:$CL$846,68,0),2)</f>
        <v>1900509.71</v>
      </c>
      <c r="BR173" s="104">
        <f>ROUND(VLOOKUP($B173,'[4]3.ข้อมูลงบทดลองปัจจุบัน'!$A$5:$CL$846,69,0),2)</f>
        <v>1395167.86</v>
      </c>
      <c r="BS173" s="104">
        <f>ROUND(VLOOKUP($B173,'[4]3.ข้อมูลงบทดลองปัจจุบัน'!$A$5:$CL$846,70,0),2)</f>
        <v>37189165.350000001</v>
      </c>
      <c r="BT173" s="104">
        <f>ROUND(VLOOKUP($B173,'[4]3.ข้อมูลงบทดลองปัจจุบัน'!$A$5:$CL$846,71,0),2)</f>
        <v>2659340.56</v>
      </c>
      <c r="BU173" s="104">
        <f>ROUND(VLOOKUP($B173,'[4]3.ข้อมูลงบทดลองปัจจุบัน'!$A$5:$CL$846,72,0),2)</f>
        <v>1657128.25</v>
      </c>
      <c r="BV173" s="104">
        <f>ROUND(VLOOKUP($B173,'[4]3.ข้อมูลงบทดลองปัจจุบัน'!$A$5:$CL$846,73,0),2)</f>
        <v>8397143.2899999991</v>
      </c>
      <c r="BW173" s="104">
        <f>ROUND(VLOOKUP($B173,'[4]3.ข้อมูลงบทดลองปัจจุบัน'!$A$5:$CL$846,74,0),2)</f>
        <v>476608.91</v>
      </c>
      <c r="BX173" s="104">
        <f>ROUND(VLOOKUP($B173,'[4]3.ข้อมูลงบทดลองปัจจุบัน'!$A$5:$CL$846,75,0),2)</f>
        <v>1430549.41</v>
      </c>
      <c r="BY173" s="104">
        <f>ROUND(VLOOKUP($B173,'[4]3.ข้อมูลงบทดลองปัจจุบัน'!$A$5:$CL$846,76,0),2)</f>
        <v>4446767.01</v>
      </c>
      <c r="BZ173" s="104">
        <f>ROUND(VLOOKUP($B173,'[4]3.ข้อมูลงบทดลองปัจจุบัน'!$A$5:$CL$846,77,0),2)</f>
        <v>1218766.08</v>
      </c>
      <c r="CA173" s="104">
        <f>ROUND(VLOOKUP($B173,'[4]3.ข้อมูลงบทดลองปัจจุบัน'!$A$5:$CL$846,78,0),2)</f>
        <v>1165068.1399999999</v>
      </c>
      <c r="CB173" s="104">
        <f>ROUND(VLOOKUP($B173,'[4]3.ข้อมูลงบทดลองปัจจุบัน'!$A$5:$CL$846,79,0),2)</f>
        <v>1328240.75</v>
      </c>
      <c r="CC173" s="104">
        <f>ROUND(VLOOKUP($B173,'[4]3.ข้อมูลงบทดลองปัจจุบัน'!$A$5:$CL$846,80,0),2)</f>
        <v>2068428.6</v>
      </c>
      <c r="CD173" s="104">
        <f>ROUND(VLOOKUP($B173,'[4]3.ข้อมูลงบทดลองปัจจุบัน'!$A$5:$CL$846,81,0),2)</f>
        <v>3795941.43</v>
      </c>
      <c r="CE173" s="104">
        <f>ROUND(VLOOKUP($B173,'[4]3.ข้อมูลงบทดลองปัจจุบัน'!$A$5:$CL$846,82,0),2)</f>
        <v>1407516.03</v>
      </c>
      <c r="CF173" s="104">
        <f>ROUND(VLOOKUP($B173,'[4]3.ข้อมูลงบทดลองปัจจุบัน'!$A$5:$CL$846,83,0),2)</f>
        <v>3683876.37</v>
      </c>
      <c r="CG173" s="104">
        <f>ROUND(VLOOKUP($B173,'[4]3.ข้อมูลงบทดลองปัจจุบัน'!$A$5:$CL$846,84,0),2)</f>
        <v>1279010.57</v>
      </c>
      <c r="CH173" s="104">
        <f>ROUND(VLOOKUP($B173,'[4]3.ข้อมูลงบทดลองปัจจุบัน'!$A$5:$CL$846,85,0),2)</f>
        <v>1217284.33</v>
      </c>
      <c r="CI173" s="104">
        <f>ROUND(VLOOKUP($B173,'[4]3.ข้อมูลงบทดลองปัจจุบัน'!$A$5:$CL$846,86,0),2)</f>
        <v>925134.8</v>
      </c>
      <c r="CJ173" s="104">
        <f>ROUND(VLOOKUP($B173,'[4]3.ข้อมูลงบทดลองปัจจุบัน'!$A$5:$CL$846,87,0),2)</f>
        <v>1257464.49</v>
      </c>
      <c r="CK173" s="104">
        <f>ROUND(VLOOKUP($B173,'[4]3.ข้อมูลงบทดลองปัจจุบัน'!$A$5:$CL$846,88,0),2)</f>
        <v>4431459.2699999996</v>
      </c>
      <c r="CL173" s="104">
        <f>ROUND(VLOOKUP($B173,'[4]3.ข้อมูลงบทดลองปัจจุบัน'!$A$5:$CL$846,89,0),2)</f>
        <v>443087.89</v>
      </c>
      <c r="CM173" s="104">
        <f>ROUND(VLOOKUP($B173,'[4]3.ข้อมูลงบทดลองปัจจุบัน'!$A$5:$CL$846,90,0),2)</f>
        <v>899814.02</v>
      </c>
      <c r="CO173" s="97"/>
    </row>
    <row r="174" spans="1:94" x14ac:dyDescent="0.7">
      <c r="A174" s="18" t="s">
        <v>664</v>
      </c>
      <c r="B174" s="18" t="s">
        <v>737</v>
      </c>
      <c r="C174" s="19" t="s">
        <v>738</v>
      </c>
      <c r="D174" s="104">
        <f>ROUND(VLOOKUP($B174,'[4]3.ข้อมูลงบทดลองปัจจุบัน'!$A$5:$CL$846,3,0),2)</f>
        <v>154471.63</v>
      </c>
      <c r="E174" s="104">
        <f>ROUND(VLOOKUP($B174,'[4]3.ข้อมูลงบทดลองปัจจุบัน'!$A$5:$CL$846,4,0),2)</f>
        <v>9002.98</v>
      </c>
      <c r="F174" s="104">
        <f>ROUND(VLOOKUP($B174,'[4]3.ข้อมูลงบทดลองปัจจุบัน'!$A$5:$CL$846,5,0),2)</f>
        <v>4815</v>
      </c>
      <c r="G174" s="104">
        <f>ROUND(VLOOKUP($B174,'[4]3.ข้อมูลงบทดลองปัจจุบัน'!$A$5:$CL$846,6,0),2)</f>
        <v>5145.1000000000004</v>
      </c>
      <c r="H174" s="104">
        <f>ROUND(VLOOKUP($B174,'[4]3.ข้อมูลงบทดลองปัจจุบัน'!$A$5:$CL$846,7,0),2)</f>
        <v>0</v>
      </c>
      <c r="I174" s="104">
        <f>ROUND(VLOOKUP($B174,'[4]3.ข้อมูลงบทดลองปัจจุบัน'!$A$5:$CL$846,8,0),2)</f>
        <v>2202.56</v>
      </c>
      <c r="J174" s="104">
        <f>ROUND(VLOOKUP($B174,'[4]3.ข้อมูลงบทดลองปัจจุบัน'!$A$5:$CL$846,9,0),2)</f>
        <v>6345</v>
      </c>
      <c r="K174" s="104">
        <f>ROUND(VLOOKUP($B174,'[4]3.ข้อมูลงบทดลองปัจจุบัน'!$A$5:$CL$846,10,0),2)</f>
        <v>1016226.08</v>
      </c>
      <c r="L174" s="104">
        <f>ROUND(VLOOKUP($B174,'[4]3.ข้อมูลงบทดลองปัจจุบัน'!$A$5:$CL$846,11,0),2)</f>
        <v>470133.31</v>
      </c>
      <c r="M174" s="104">
        <f>ROUND(VLOOKUP($B174,'[4]3.ข้อมูลงบทดลองปัจจุบัน'!$A$5:$CL$846,12,0),2)</f>
        <v>0</v>
      </c>
      <c r="N174" s="104">
        <f>ROUND(VLOOKUP($B174,'[4]3.ข้อมูลงบทดลองปัจจุบัน'!$A$5:$CL$846,13,0),2)</f>
        <v>332936.81</v>
      </c>
      <c r="O174" s="104">
        <f>ROUND(VLOOKUP($B174,'[4]3.ข้อมูลงบทดลองปัจจุบัน'!$A$5:$CL$846,14,0),2)</f>
        <v>0</v>
      </c>
      <c r="P174" s="104">
        <f>ROUND(VLOOKUP($B174,'[4]3.ข้อมูลงบทดลองปัจจุบัน'!$A$5:$CL$846,15,0),2)</f>
        <v>600049.26</v>
      </c>
      <c r="Q174" s="104">
        <f>ROUND(VLOOKUP($B174,'[4]3.ข้อมูลงบทดลองปัจจุบัน'!$A$5:$CL$846,16,0),2)</f>
        <v>478648.83</v>
      </c>
      <c r="R174" s="104">
        <f>ROUND(VLOOKUP($B174,'[4]3.ข้อมูลงบทดลองปัจจุบัน'!$A$5:$CL$846,17,0),2)</f>
        <v>146556.48000000001</v>
      </c>
      <c r="S174" s="104">
        <f>ROUND(VLOOKUP($B174,'[4]3.ข้อมูลงบทดลองปัจจุบัน'!$A$5:$CL$846,18,0),2)</f>
        <v>776</v>
      </c>
      <c r="T174" s="104">
        <f>ROUND(VLOOKUP($B174,'[4]3.ข้อมูลงบทดลองปัจจุบัน'!$A$5:$CL$846,19,0),2)</f>
        <v>387838.39</v>
      </c>
      <c r="U174" s="104">
        <f>ROUND(VLOOKUP($B174,'[4]3.ข้อมูลงบทดลองปัจจุบัน'!$A$5:$CL$846,20,0),2)</f>
        <v>6181.93</v>
      </c>
      <c r="V174" s="104">
        <f>ROUND(VLOOKUP($B174,'[4]3.ข้อมูลงบทดลองปัจจุบัน'!$A$5:$CL$846,21,0),2)</f>
        <v>2045</v>
      </c>
      <c r="W174" s="104">
        <f>ROUND(VLOOKUP($B174,'[4]3.ข้อมูลงบทดลองปัจจุบัน'!$A$5:$CL$846,22,0),2)</f>
        <v>0</v>
      </c>
      <c r="X174" s="104">
        <f>ROUND(VLOOKUP($B174,'[4]3.ข้อมูลงบทดลองปัจจุบัน'!$A$5:$CL$846,23,0),2)</f>
        <v>2401463.14</v>
      </c>
      <c r="Y174" s="104">
        <f>ROUND(VLOOKUP($B174,'[4]3.ข้อมูลงบทดลองปัจจุบัน'!$A$5:$CL$846,24,0),2)</f>
        <v>27531</v>
      </c>
      <c r="Z174" s="104">
        <f>ROUND(VLOOKUP($B174,'[4]3.ข้อมูลงบทดลองปัจจุบัน'!$A$5:$CL$846,25,0),2)</f>
        <v>39143.71</v>
      </c>
      <c r="AA174" s="104">
        <f>ROUND(VLOOKUP($B174,'[4]3.ข้อมูลงบทดลองปัจจุบัน'!$A$5:$CL$846,26,0),2)</f>
        <v>577619.6</v>
      </c>
      <c r="AB174" s="104">
        <f>ROUND(VLOOKUP($B174,'[4]3.ข้อมูลงบทดลองปัจจุบัน'!$A$5:$CL$846,27,0),2)</f>
        <v>7391.24</v>
      </c>
      <c r="AC174" s="104">
        <f>ROUND(VLOOKUP($B174,'[4]3.ข้อมูลงบทดลองปัจจุบัน'!$A$5:$CL$846,28,0),2)</f>
        <v>2065.1</v>
      </c>
      <c r="AD174" s="104">
        <f>ROUND(VLOOKUP($B174,'[4]3.ข้อมูลงบทดลองปัจจุบัน'!$A$5:$CL$846,29,0),2)</f>
        <v>0</v>
      </c>
      <c r="AE174" s="104">
        <f>ROUND(VLOOKUP($B174,'[4]3.ข้อมูลงบทดลองปัจจุบัน'!$A$5:$CL$846,30,0),2)</f>
        <v>248275.73</v>
      </c>
      <c r="AF174" s="104">
        <f>ROUND(VLOOKUP($B174,'[4]3.ข้อมูลงบทดลองปัจจุบัน'!$A$5:$CL$846,31,0),2)</f>
        <v>800</v>
      </c>
      <c r="AG174" s="104">
        <f>ROUND(VLOOKUP($B174,'[4]3.ข้อมูลงบทดลองปัจจุบัน'!$A$5:$CL$846,32,0),2)</f>
        <v>0</v>
      </c>
      <c r="AH174" s="104">
        <f>ROUND(VLOOKUP($B174,'[4]3.ข้อมูลงบทดลองปัจจุบัน'!$A$5:$CL$846,33,0),2)</f>
        <v>14125</v>
      </c>
      <c r="AI174" s="104">
        <f>ROUND(VLOOKUP($B174,'[4]3.ข้อมูลงบทดลองปัจจุบัน'!$A$5:$CL$846,34,0),2)</f>
        <v>10961.4</v>
      </c>
      <c r="AJ174" s="104">
        <f>ROUND(VLOOKUP($B174,'[4]3.ข้อมูลงบทดลองปัจจุบัน'!$A$5:$CL$846,35,0),2)</f>
        <v>15500</v>
      </c>
      <c r="AK174" s="104">
        <f>ROUND(VLOOKUP($B174,'[4]3.ข้อมูลงบทดลองปัจจุบัน'!$A$5:$CL$846,36,0),2)</f>
        <v>0</v>
      </c>
      <c r="AL174" s="104">
        <f>ROUND(VLOOKUP($B174,'[4]3.ข้อมูลงบทดลองปัจจุบัน'!$A$5:$CL$846,37,0),2)</f>
        <v>5082428.17</v>
      </c>
      <c r="AM174" s="104">
        <f>ROUND(VLOOKUP($B174,'[4]3.ข้อมูลงบทดลองปัจจุบัน'!$A$5:$CL$846,38,0),2)</f>
        <v>161529.34</v>
      </c>
      <c r="AN174" s="104">
        <f>ROUND(VLOOKUP($B174,'[4]3.ข้อมูลงบทดลองปัจจุบัน'!$A$5:$CL$846,39,0),2)</f>
        <v>0</v>
      </c>
      <c r="AO174" s="104">
        <f>ROUND(VLOOKUP($B174,'[4]3.ข้อมูลงบทดลองปัจจุบัน'!$A$5:$CL$846,40,0),2)</f>
        <v>364773.14</v>
      </c>
      <c r="AP174" s="104">
        <f>ROUND(VLOOKUP($B174,'[4]3.ข้อมูลงบทดลองปัจจุบัน'!$A$5:$CL$846,41,0),2)</f>
        <v>287050.33</v>
      </c>
      <c r="AQ174" s="104">
        <f>ROUND(VLOOKUP($B174,'[4]3.ข้อมูลงบทดลองปัจจุบัน'!$A$5:$CL$846,42,0),2)</f>
        <v>6704.28</v>
      </c>
      <c r="AR174" s="104">
        <f>ROUND(VLOOKUP($B174,'[4]3.ข้อมูลงบทดลองปัจจุบัน'!$A$5:$CL$846,43,0),2)</f>
        <v>0</v>
      </c>
      <c r="AS174" s="104">
        <f>ROUND(VLOOKUP($B174,'[4]3.ข้อมูลงบทดลองปัจจุบัน'!$A$5:$CL$846,44,0),2)</f>
        <v>431575.58</v>
      </c>
      <c r="AT174" s="104">
        <f>ROUND(VLOOKUP($B174,'[4]3.ข้อมูลงบทดลองปัจจุบัน'!$A$5:$CL$846,45,0),2)</f>
        <v>0</v>
      </c>
      <c r="AU174" s="104">
        <f>ROUND(VLOOKUP($B174,'[4]3.ข้อมูลงบทดลองปัจจุบัน'!$A$5:$CL$846,46,0),2)</f>
        <v>1036704.34</v>
      </c>
      <c r="AV174" s="104">
        <f>ROUND(VLOOKUP($B174,'[4]3.ข้อมูลงบทดลองปัจจุบัน'!$A$5:$CL$846,47,0),2)</f>
        <v>0</v>
      </c>
      <c r="AW174" s="104">
        <f>ROUND(VLOOKUP($B174,'[4]3.ข้อมูลงบทดลองปัจจุบัน'!$A$5:$CL$846,48,0),2)</f>
        <v>0</v>
      </c>
      <c r="AX174" s="104">
        <f>ROUND(VLOOKUP($B174,'[4]3.ข้อมูลงบทดลองปัจจุบัน'!$A$5:$CL$846,49,0),2)</f>
        <v>6866.19</v>
      </c>
      <c r="AY174" s="104">
        <f>ROUND(VLOOKUP($B174,'[4]3.ข้อมูลงบทดลองปัจจุบัน'!$A$5:$CL$846,50,0),2)</f>
        <v>4372.0200000000004</v>
      </c>
      <c r="AZ174" s="104">
        <f>ROUND(VLOOKUP($B174,'[4]3.ข้อมูลงบทดลองปัจจุบัน'!$A$5:$CL$846,51,0),2)</f>
        <v>1808.3</v>
      </c>
      <c r="BA174" s="104">
        <f>ROUND(VLOOKUP($B174,'[4]3.ข้อมูลงบทดลองปัจจุบัน'!$A$5:$CL$846,52,0),2)</f>
        <v>0</v>
      </c>
      <c r="BB174" s="104">
        <f>ROUND(VLOOKUP($B174,'[4]3.ข้อมูลงบทดลองปัจจุบัน'!$A$5:$CL$846,53,0),2)</f>
        <v>1872320.37</v>
      </c>
      <c r="BC174" s="104">
        <f>ROUND(VLOOKUP($B174,'[4]3.ข้อมูลงบทดลองปัจจุบัน'!$A$5:$CL$846,54,0),2)</f>
        <v>0</v>
      </c>
      <c r="BD174" s="104">
        <f>ROUND(VLOOKUP($B174,'[4]3.ข้อมูลงบทดลองปัจจุบัน'!$A$5:$CL$846,55,0),2)</f>
        <v>1503372.48</v>
      </c>
      <c r="BE174" s="104">
        <f>ROUND(VLOOKUP($B174,'[4]3.ข้อมูลงบทดลองปัจจุบัน'!$A$5:$CL$846,56,0),2)</f>
        <v>4280</v>
      </c>
      <c r="BF174" s="104">
        <f>ROUND(VLOOKUP($B174,'[4]3.ข้อมูลงบทดลองปัจจุบัน'!$A$5:$CL$846,57,0),2)</f>
        <v>4280</v>
      </c>
      <c r="BG174" s="104">
        <f>ROUND(VLOOKUP($B174,'[4]3.ข้อมูลงบทดลองปัจจุบัน'!$A$5:$CL$846,58,0),2)</f>
        <v>304424.15999999997</v>
      </c>
      <c r="BH174" s="104">
        <f>ROUND(VLOOKUP($B174,'[4]3.ข้อมูลงบทดลองปัจจุบัน'!$A$5:$CL$846,59,0),2)</f>
        <v>1234969.18</v>
      </c>
      <c r="BI174" s="104">
        <f>ROUND(VLOOKUP($B174,'[4]3.ข้อมูลงบทดลองปัจจุบัน'!$A$5:$CL$846,60,0),2)</f>
        <v>1784</v>
      </c>
      <c r="BJ174" s="104">
        <f>ROUND(VLOOKUP($B174,'[4]3.ข้อมูลงบทดลองปัจจุบัน'!$A$5:$CL$846,61,0),2)</f>
        <v>52717.79</v>
      </c>
      <c r="BK174" s="104">
        <f>ROUND(VLOOKUP($B174,'[4]3.ข้อมูลงบทดลองปัจจุบัน'!$A$5:$CL$846,62,0),2)</f>
        <v>0</v>
      </c>
      <c r="BL174" s="104">
        <f>ROUND(VLOOKUP($B174,'[4]3.ข้อมูลงบทดลองปัจจุบัน'!$A$5:$CL$846,63,0),2)</f>
        <v>0</v>
      </c>
      <c r="BM174" s="104">
        <f>ROUND(VLOOKUP($B174,'[4]3.ข้อมูลงบทดลองปัจจุบัน'!$A$5:$CL$846,64,0),2)</f>
        <v>3195844.97</v>
      </c>
      <c r="BN174" s="104">
        <f>ROUND(VLOOKUP($B174,'[4]3.ข้อมูลงบทดลองปัจจุบัน'!$A$5:$CL$846,65,0),2)</f>
        <v>218478</v>
      </c>
      <c r="BO174" s="104">
        <f>ROUND(VLOOKUP($B174,'[4]3.ข้อมูลงบทดลองปัจจุบัน'!$A$5:$CL$846,66,0),2)</f>
        <v>377887.06</v>
      </c>
      <c r="BP174" s="104">
        <f>ROUND(VLOOKUP($B174,'[4]3.ข้อมูลงบทดลองปัจจุบัน'!$A$5:$CL$846,67,0),2)</f>
        <v>149009.85999999999</v>
      </c>
      <c r="BQ174" s="104">
        <f>ROUND(VLOOKUP($B174,'[4]3.ข้อมูลงบทดลองปัจจุบัน'!$A$5:$CL$846,68,0),2)</f>
        <v>0</v>
      </c>
      <c r="BR174" s="104">
        <f>ROUND(VLOOKUP($B174,'[4]3.ข้อมูลงบทดลองปัจจุบัน'!$A$5:$CL$846,69,0),2)</f>
        <v>0</v>
      </c>
      <c r="BS174" s="104">
        <f>ROUND(VLOOKUP($B174,'[4]3.ข้อมูลงบทดลองปัจจุบัน'!$A$5:$CL$846,70,0),2)</f>
        <v>7300271.0599999996</v>
      </c>
      <c r="BT174" s="104">
        <f>ROUND(VLOOKUP($B174,'[4]3.ข้อมูลงบทดลองปัจจุบัน'!$A$5:$CL$846,71,0),2)</f>
        <v>5869.91</v>
      </c>
      <c r="BU174" s="104">
        <f>ROUND(VLOOKUP($B174,'[4]3.ข้อมูลงบทดลองปัจจุบัน'!$A$5:$CL$846,72,0),2)</f>
        <v>6994</v>
      </c>
      <c r="BV174" s="104">
        <f>ROUND(VLOOKUP($B174,'[4]3.ข้อมูลงบทดลองปัจจุบัน'!$A$5:$CL$846,73,0),2)</f>
        <v>2077254.58</v>
      </c>
      <c r="BW174" s="104">
        <f>ROUND(VLOOKUP($B174,'[4]3.ข้อมูลงบทดลองปัจจุบัน'!$A$5:$CL$846,74,0),2)</f>
        <v>4173.66</v>
      </c>
      <c r="BX174" s="104">
        <f>ROUND(VLOOKUP($B174,'[4]3.ข้อมูลงบทดลองปัจจุบัน'!$A$5:$CL$846,75,0),2)</f>
        <v>283704.28000000003</v>
      </c>
      <c r="BY174" s="104">
        <f>ROUND(VLOOKUP($B174,'[4]3.ข้อมูลงบทดลองปัจจุบัน'!$A$5:$CL$846,76,0),2)</f>
        <v>690666.19</v>
      </c>
      <c r="BZ174" s="104">
        <f>ROUND(VLOOKUP($B174,'[4]3.ข้อมูลงบทดลองปัจจุบัน'!$A$5:$CL$846,77,0),2)</f>
        <v>83979.26</v>
      </c>
      <c r="CA174" s="104">
        <f>ROUND(VLOOKUP($B174,'[4]3.ข้อมูลงบทดลองปัจจุบัน'!$A$5:$CL$846,78,0),2)</f>
        <v>76232</v>
      </c>
      <c r="CB174" s="104">
        <f>ROUND(VLOOKUP($B174,'[4]3.ข้อมูลงบทดลองปัจจุบัน'!$A$5:$CL$846,79,0),2)</f>
        <v>51547.68</v>
      </c>
      <c r="CC174" s="104">
        <f>ROUND(VLOOKUP($B174,'[4]3.ข้อมูลงบทดลองปัจจุบัน'!$A$5:$CL$846,80,0),2)</f>
        <v>153105.78</v>
      </c>
      <c r="CD174" s="104">
        <f>ROUND(VLOOKUP($B174,'[4]3.ข้อมูลงบทดลองปัจจุบัน'!$A$5:$CL$846,81,0),2)</f>
        <v>600541.42000000004</v>
      </c>
      <c r="CE174" s="104">
        <f>ROUND(VLOOKUP($B174,'[4]3.ข้อมูลงบทดลองปัจจุบัน'!$A$5:$CL$846,82,0),2)</f>
        <v>636933.06999999995</v>
      </c>
      <c r="CF174" s="104">
        <f>ROUND(VLOOKUP($B174,'[4]3.ข้อมูลงบทดลองปัจจุบัน'!$A$5:$CL$846,83,0),2)</f>
        <v>511999.91</v>
      </c>
      <c r="CG174" s="104">
        <f>ROUND(VLOOKUP($B174,'[4]3.ข้อมูลงบทดลองปัจจุบัน'!$A$5:$CL$846,84,0),2)</f>
        <v>13873.4</v>
      </c>
      <c r="CH174" s="104">
        <f>ROUND(VLOOKUP($B174,'[4]3.ข้อมูลงบทดลองปัจจุบัน'!$A$5:$CL$846,85,0),2)</f>
        <v>350.63</v>
      </c>
      <c r="CI174" s="104">
        <f>ROUND(VLOOKUP($B174,'[4]3.ข้อมูลงบทดลองปัจจุบัน'!$A$5:$CL$846,86,0),2)</f>
        <v>0</v>
      </c>
      <c r="CJ174" s="104">
        <f>ROUND(VLOOKUP($B174,'[4]3.ข้อมูลงบทดลองปัจจุบัน'!$A$5:$CL$846,87,0),2)</f>
        <v>0</v>
      </c>
      <c r="CK174" s="104">
        <f>ROUND(VLOOKUP($B174,'[4]3.ข้อมูลงบทดลองปัจจุบัน'!$A$5:$CL$846,88,0),2)</f>
        <v>133279.59</v>
      </c>
      <c r="CL174" s="104">
        <f>ROUND(VLOOKUP($B174,'[4]3.ข้อมูลงบทดลองปัจจุบัน'!$A$5:$CL$846,89,0),2)</f>
        <v>0</v>
      </c>
      <c r="CM174" s="104">
        <f>ROUND(VLOOKUP($B174,'[4]3.ข้อมูลงบทดลองปัจจุบัน'!$A$5:$CL$846,90,0),2)</f>
        <v>0</v>
      </c>
      <c r="CO174" s="97"/>
    </row>
    <row r="175" spans="1:94" x14ac:dyDescent="0.7">
      <c r="A175" s="18" t="s">
        <v>664</v>
      </c>
      <c r="B175" s="18" t="s">
        <v>739</v>
      </c>
      <c r="C175" s="19" t="s">
        <v>740</v>
      </c>
      <c r="D175" s="104">
        <f>ROUND(VLOOKUP($B175,'[4]3.ข้อมูลงบทดลองปัจจุบัน'!$A$5:$CL$846,3,0),2)</f>
        <v>107475.47</v>
      </c>
      <c r="E175" s="104">
        <f>ROUND(VLOOKUP($B175,'[4]3.ข้อมูลงบทดลองปัจจุบัน'!$A$5:$CL$846,4,0),2)</f>
        <v>27937.98</v>
      </c>
      <c r="F175" s="104">
        <f>ROUND(VLOOKUP($B175,'[4]3.ข้อมูลงบทดลองปัจจุบัน'!$A$5:$CL$846,5,0),2)</f>
        <v>25942.23</v>
      </c>
      <c r="G175" s="104">
        <f>ROUND(VLOOKUP($B175,'[4]3.ข้อมูลงบทดลองปัจจุบัน'!$A$5:$CL$846,6,0),2)</f>
        <v>40223.19</v>
      </c>
      <c r="H175" s="104">
        <f>ROUND(VLOOKUP($B175,'[4]3.ข้อมูลงบทดลองปัจจุบัน'!$A$5:$CL$846,7,0),2)</f>
        <v>22982.68</v>
      </c>
      <c r="I175" s="104">
        <f>ROUND(VLOOKUP($B175,'[4]3.ข้อมูลงบทดลองปัจจุบัน'!$A$5:$CL$846,8,0),2)</f>
        <v>42000</v>
      </c>
      <c r="J175" s="104">
        <f>ROUND(VLOOKUP($B175,'[4]3.ข้อมูลงบทดลองปัจจุบัน'!$A$5:$CL$846,9,0),2)</f>
        <v>10440.57</v>
      </c>
      <c r="K175" s="104">
        <f>ROUND(VLOOKUP($B175,'[4]3.ข้อมูลงบทดลองปัจจุบัน'!$A$5:$CL$846,10,0),2)</f>
        <v>88038.86</v>
      </c>
      <c r="L175" s="104">
        <f>ROUND(VLOOKUP($B175,'[4]3.ข้อมูลงบทดลองปัจจุบัน'!$A$5:$CL$846,11,0),2)</f>
        <v>45205.919999999998</v>
      </c>
      <c r="M175" s="104">
        <f>ROUND(VLOOKUP($B175,'[4]3.ข้อมูลงบทดลองปัจจุบัน'!$A$5:$CL$846,12,0),2)</f>
        <v>151348.21</v>
      </c>
      <c r="N175" s="104">
        <f>ROUND(VLOOKUP($B175,'[4]3.ข้อมูลงบทดลองปัจจุบัน'!$A$5:$CL$846,13,0),2)</f>
        <v>59053.51</v>
      </c>
      <c r="O175" s="104">
        <f>ROUND(VLOOKUP($B175,'[4]3.ข้อมูลงบทดลองปัจจุบัน'!$A$5:$CL$846,14,0),2)</f>
        <v>1697.02</v>
      </c>
      <c r="P175" s="104">
        <f>ROUND(VLOOKUP($B175,'[4]3.ข้อมูลงบทดลองปัจจุบัน'!$A$5:$CL$846,15,0),2)</f>
        <v>34212.35</v>
      </c>
      <c r="Q175" s="104">
        <f>ROUND(VLOOKUP($B175,'[4]3.ข้อมูลงบทดลองปัจจุบัน'!$A$5:$CL$846,16,0),2)</f>
        <v>44675.86</v>
      </c>
      <c r="R175" s="104">
        <f>ROUND(VLOOKUP($B175,'[4]3.ข้อมูลงบทดลองปัจจุบัน'!$A$5:$CL$846,17,0),2)</f>
        <v>51058.59</v>
      </c>
      <c r="S175" s="104">
        <f>ROUND(VLOOKUP($B175,'[4]3.ข้อมูลงบทดลองปัจจุบัน'!$A$5:$CL$846,18,0),2)</f>
        <v>16222.63</v>
      </c>
      <c r="T175" s="104">
        <f>ROUND(VLOOKUP($B175,'[4]3.ข้อมูลงบทดลองปัจจุบัน'!$A$5:$CL$846,19,0),2)</f>
        <v>72101.570000000007</v>
      </c>
      <c r="U175" s="104">
        <f>ROUND(VLOOKUP($B175,'[4]3.ข้อมูลงบทดลองปัจจุบัน'!$A$5:$CL$846,20,0),2)</f>
        <v>85137.3</v>
      </c>
      <c r="V175" s="104">
        <f>ROUND(VLOOKUP($B175,'[4]3.ข้อมูลงบทดลองปัจจุบัน'!$A$5:$CL$846,21,0),2)</f>
        <v>11500</v>
      </c>
      <c r="W175" s="104">
        <f>ROUND(VLOOKUP($B175,'[4]3.ข้อมูลงบทดลองปัจจุบัน'!$A$5:$CL$846,22,0),2)</f>
        <v>18127.04</v>
      </c>
      <c r="X175" s="104">
        <f>ROUND(VLOOKUP($B175,'[4]3.ข้อมูลงบทดลองปัจจุบัน'!$A$5:$CL$846,23,0),2)</f>
        <v>81339.63</v>
      </c>
      <c r="Y175" s="104">
        <f>ROUND(VLOOKUP($B175,'[4]3.ข้อมูลงบทดลองปัจจุบัน'!$A$5:$CL$846,24,0),2)</f>
        <v>12151.48</v>
      </c>
      <c r="Z175" s="104">
        <f>ROUND(VLOOKUP($B175,'[4]3.ข้อมูลงบทดลองปัจจุบัน'!$A$5:$CL$846,25,0),2)</f>
        <v>4301.05</v>
      </c>
      <c r="AA175" s="104">
        <f>ROUND(VLOOKUP($B175,'[4]3.ข้อมูลงบทดลองปัจจุบัน'!$A$5:$CL$846,26,0),2)</f>
        <v>23485.439999999999</v>
      </c>
      <c r="AB175" s="104">
        <f>ROUND(VLOOKUP($B175,'[4]3.ข้อมูลงบทดลองปัจจุบัน'!$A$5:$CL$846,27,0),2)</f>
        <v>28924.7</v>
      </c>
      <c r="AC175" s="104">
        <f>ROUND(VLOOKUP($B175,'[4]3.ข้อมูลงบทดลองปัจจุบัน'!$A$5:$CL$846,28,0),2)</f>
        <v>66395.539999999994</v>
      </c>
      <c r="AD175" s="104">
        <f>ROUND(VLOOKUP($B175,'[4]3.ข้อมูลงบทดลองปัจจุบัน'!$A$5:$CL$846,29,0),2)</f>
        <v>27871.82</v>
      </c>
      <c r="AE175" s="104">
        <f>ROUND(VLOOKUP($B175,'[4]3.ข้อมูลงบทดลองปัจจุบัน'!$A$5:$CL$846,30,0),2)</f>
        <v>161541.79999999999</v>
      </c>
      <c r="AF175" s="104">
        <f>ROUND(VLOOKUP($B175,'[4]3.ข้อมูลงบทดลองปัจจุบัน'!$A$5:$CL$846,31,0),2)</f>
        <v>22883.96</v>
      </c>
      <c r="AG175" s="104">
        <f>ROUND(VLOOKUP($B175,'[4]3.ข้อมูลงบทดลองปัจจุบัน'!$A$5:$CL$846,32,0),2)</f>
        <v>63955.31</v>
      </c>
      <c r="AH175" s="104">
        <f>ROUND(VLOOKUP($B175,'[4]3.ข้อมูลงบทดลองปัจจุบัน'!$A$5:$CL$846,33,0),2)</f>
        <v>68115.28</v>
      </c>
      <c r="AI175" s="104">
        <f>ROUND(VLOOKUP($B175,'[4]3.ข้อมูลงบทดลองปัจจุบัน'!$A$5:$CL$846,34,0),2)</f>
        <v>14613.92</v>
      </c>
      <c r="AJ175" s="104">
        <f>ROUND(VLOOKUP($B175,'[4]3.ข้อมูลงบทดลองปัจจุบัน'!$A$5:$CL$846,35,0),2)</f>
        <v>75600.53</v>
      </c>
      <c r="AK175" s="104">
        <f>ROUND(VLOOKUP($B175,'[4]3.ข้อมูลงบทดลองปัจจุบัน'!$A$5:$CL$846,36,0),2)</f>
        <v>57066.2</v>
      </c>
      <c r="AL175" s="104">
        <f>ROUND(VLOOKUP($B175,'[4]3.ข้อมูลงบทดลองปัจจุบัน'!$A$5:$CL$846,37,0),2)</f>
        <v>482867.47</v>
      </c>
      <c r="AM175" s="104">
        <f>ROUND(VLOOKUP($B175,'[4]3.ข้อมูลงบทดลองปัจจุบัน'!$A$5:$CL$846,38,0),2)</f>
        <v>49591.86</v>
      </c>
      <c r="AN175" s="104">
        <f>ROUND(VLOOKUP($B175,'[4]3.ข้อมูลงบทดลองปัจจุบัน'!$A$5:$CL$846,39,0),2)</f>
        <v>34847.449999999997</v>
      </c>
      <c r="AO175" s="104">
        <f>ROUND(VLOOKUP($B175,'[4]3.ข้อมูลงบทดลองปัจจุบัน'!$A$5:$CL$846,40,0),2)</f>
        <v>46414.32</v>
      </c>
      <c r="AP175" s="104">
        <f>ROUND(VLOOKUP($B175,'[4]3.ข้อมูลงบทดลองปัจจุบัน'!$A$5:$CL$846,41,0),2)</f>
        <v>97898.98</v>
      </c>
      <c r="AQ175" s="104">
        <f>ROUND(VLOOKUP($B175,'[4]3.ข้อมูลงบทดลองปัจจุบัน'!$A$5:$CL$846,42,0),2)</f>
        <v>20608.8</v>
      </c>
      <c r="AR175" s="104">
        <f>ROUND(VLOOKUP($B175,'[4]3.ข้อมูลงบทดลองปัจจุบัน'!$A$5:$CL$846,43,0),2)</f>
        <v>8971.41</v>
      </c>
      <c r="AS175" s="104">
        <f>ROUND(VLOOKUP($B175,'[4]3.ข้อมูลงบทดลองปัจจุบัน'!$A$5:$CL$846,44,0),2)</f>
        <v>110495.02</v>
      </c>
      <c r="AT175" s="104">
        <f>ROUND(VLOOKUP($B175,'[4]3.ข้อมูลงบทดลองปัจจุบัน'!$A$5:$CL$846,45,0),2)</f>
        <v>85848.36</v>
      </c>
      <c r="AU175" s="104">
        <f>ROUND(VLOOKUP($B175,'[4]3.ข้อมูลงบทดลองปัจจุบัน'!$A$5:$CL$846,46,0),2)</f>
        <v>142740.74</v>
      </c>
      <c r="AV175" s="104">
        <f>ROUND(VLOOKUP($B175,'[4]3.ข้อมูลงบทดลองปัจจุบัน'!$A$5:$CL$846,47,0),2)</f>
        <v>17573.009999999998</v>
      </c>
      <c r="AW175" s="104">
        <f>ROUND(VLOOKUP($B175,'[4]3.ข้อมูลงบทดลองปัจจุบัน'!$A$5:$CL$846,48,0),2)</f>
        <v>49865.99</v>
      </c>
      <c r="AX175" s="104">
        <f>ROUND(VLOOKUP($B175,'[4]3.ข้อมูลงบทดลองปัจจุบัน'!$A$5:$CL$846,49,0),2)</f>
        <v>48849.18</v>
      </c>
      <c r="AY175" s="104">
        <f>ROUND(VLOOKUP($B175,'[4]3.ข้อมูลงบทดลองปัจจุบัน'!$A$5:$CL$846,50,0),2)</f>
        <v>23230.77</v>
      </c>
      <c r="AZ175" s="104">
        <f>ROUND(VLOOKUP($B175,'[4]3.ข้อมูลงบทดลองปัจจุบัน'!$A$5:$CL$846,51,0),2)</f>
        <v>93872.41</v>
      </c>
      <c r="BA175" s="104">
        <f>ROUND(VLOOKUP($B175,'[4]3.ข้อมูลงบทดลองปัจจุบัน'!$A$5:$CL$846,52,0),2)</f>
        <v>46641.71</v>
      </c>
      <c r="BB175" s="104">
        <f>ROUND(VLOOKUP($B175,'[4]3.ข้อมูลงบทดลองปัจจุบัน'!$A$5:$CL$846,53,0),2)</f>
        <v>110737.4</v>
      </c>
      <c r="BC175" s="104">
        <f>ROUND(VLOOKUP($B175,'[4]3.ข้อมูลงบทดลองปัจจุบัน'!$A$5:$CL$846,54,0),2)</f>
        <v>38637.279999999999</v>
      </c>
      <c r="BD175" s="104">
        <f>ROUND(VLOOKUP($B175,'[4]3.ข้อมูลงบทดลองปัจจุบัน'!$A$5:$CL$846,55,0),2)</f>
        <v>644581.67000000004</v>
      </c>
      <c r="BE175" s="104">
        <f>ROUND(VLOOKUP($B175,'[4]3.ข้อมูลงบทดลองปัจจุบัน'!$A$5:$CL$846,56,0),2)</f>
        <v>173644.91</v>
      </c>
      <c r="BF175" s="104">
        <f>ROUND(VLOOKUP($B175,'[4]3.ข้อมูลงบทดลองปัจจุบัน'!$A$5:$CL$846,57,0),2)</f>
        <v>41046.230000000003</v>
      </c>
      <c r="BG175" s="104">
        <f>ROUND(VLOOKUP($B175,'[4]3.ข้อมูลงบทดลองปัจจุบัน'!$A$5:$CL$846,58,0),2)</f>
        <v>90468.13</v>
      </c>
      <c r="BH175" s="104">
        <f>ROUND(VLOOKUP($B175,'[4]3.ข้อมูลงบทดลองปัจจุบัน'!$A$5:$CL$846,59,0),2)</f>
        <v>172062.97</v>
      </c>
      <c r="BI175" s="104">
        <f>ROUND(VLOOKUP($B175,'[4]3.ข้อมูลงบทดลองปัจจุบัน'!$A$5:$CL$846,60,0),2)</f>
        <v>33712.69</v>
      </c>
      <c r="BJ175" s="104">
        <f>ROUND(VLOOKUP($B175,'[4]3.ข้อมูลงบทดลองปัจจุบัน'!$A$5:$CL$846,61,0),2)</f>
        <v>25982.04</v>
      </c>
      <c r="BK175" s="104">
        <f>ROUND(VLOOKUP($B175,'[4]3.ข้อมูลงบทดลองปัจจุบัน'!$A$5:$CL$846,62,0),2)</f>
        <v>81751.14</v>
      </c>
      <c r="BL175" s="104">
        <f>ROUND(VLOOKUP($B175,'[4]3.ข้อมูลงบทดลองปัจจุบัน'!$A$5:$CL$846,63,0),2)</f>
        <v>48492.4</v>
      </c>
      <c r="BM175" s="104">
        <f>ROUND(VLOOKUP($B175,'[4]3.ข้อมูลงบทดลองปัจจุบัน'!$A$5:$CL$846,64,0),2)</f>
        <v>167321.13</v>
      </c>
      <c r="BN175" s="104">
        <f>ROUND(VLOOKUP($B175,'[4]3.ข้อมูลงบทดลองปัจจุบัน'!$A$5:$CL$846,65,0),2)</f>
        <v>142056.03</v>
      </c>
      <c r="BO175" s="104">
        <f>ROUND(VLOOKUP($B175,'[4]3.ข้อมูลงบทดลองปัจจุบัน'!$A$5:$CL$846,66,0),2)</f>
        <v>41729.57</v>
      </c>
      <c r="BP175" s="104">
        <f>ROUND(VLOOKUP($B175,'[4]3.ข้อมูลงบทดลองปัจจุบัน'!$A$5:$CL$846,67,0),2)</f>
        <v>202664.85</v>
      </c>
      <c r="BQ175" s="104">
        <f>ROUND(VLOOKUP($B175,'[4]3.ข้อมูลงบทดลองปัจจุบัน'!$A$5:$CL$846,68,0),2)</f>
        <v>94503.9</v>
      </c>
      <c r="BR175" s="104">
        <f>ROUND(VLOOKUP($B175,'[4]3.ข้อมูลงบทดลองปัจจุบัน'!$A$5:$CL$846,69,0),2)</f>
        <v>183461.59</v>
      </c>
      <c r="BS175" s="104">
        <f>ROUND(VLOOKUP($B175,'[4]3.ข้อมูลงบทดลองปัจจุบัน'!$A$5:$CL$846,70,0),2)</f>
        <v>2004904.53</v>
      </c>
      <c r="BT175" s="104">
        <f>ROUND(VLOOKUP($B175,'[4]3.ข้อมูลงบทดลองปัจจุบัน'!$A$5:$CL$846,71,0),2)</f>
        <v>47256.24</v>
      </c>
      <c r="BU175" s="104">
        <f>ROUND(VLOOKUP($B175,'[4]3.ข้อมูลงบทดลองปัจจุบัน'!$A$5:$CL$846,72,0),2)</f>
        <v>56254</v>
      </c>
      <c r="BV175" s="104">
        <f>ROUND(VLOOKUP($B175,'[4]3.ข้อมูลงบทดลองปัจจุบัน'!$A$5:$CL$846,73,0),2)</f>
        <v>150116.62</v>
      </c>
      <c r="BW175" s="104">
        <f>ROUND(VLOOKUP($B175,'[4]3.ข้อมูลงบทดลองปัจจุบัน'!$A$5:$CL$846,74,0),2)</f>
        <v>8734.42</v>
      </c>
      <c r="BX175" s="104">
        <f>ROUND(VLOOKUP($B175,'[4]3.ข้อมูลงบทดลองปัจจุบัน'!$A$5:$CL$846,75,0),2)</f>
        <v>27266.35</v>
      </c>
      <c r="BY175" s="104">
        <f>ROUND(VLOOKUP($B175,'[4]3.ข้อมูลงบทดลองปัจจุบัน'!$A$5:$CL$846,76,0),2)</f>
        <v>121741.44</v>
      </c>
      <c r="BZ175" s="104">
        <f>ROUND(VLOOKUP($B175,'[4]3.ข้อมูลงบทดลองปัจจุบัน'!$A$5:$CL$846,77,0),2)</f>
        <v>77135.740000000005</v>
      </c>
      <c r="CA175" s="104">
        <f>ROUND(VLOOKUP($B175,'[4]3.ข้อมูลงบทดลองปัจจุบัน'!$A$5:$CL$846,78,0),2)</f>
        <v>11988.28</v>
      </c>
      <c r="CB175" s="104">
        <f>ROUND(VLOOKUP($B175,'[4]3.ข้อมูลงบทดลองปัจจุบัน'!$A$5:$CL$846,79,0),2)</f>
        <v>66690.13</v>
      </c>
      <c r="CC175" s="104">
        <f>ROUND(VLOOKUP($B175,'[4]3.ข้อมูลงบทดลองปัจจุบัน'!$A$5:$CL$846,80,0),2)</f>
        <v>81229.08</v>
      </c>
      <c r="CD175" s="104">
        <f>ROUND(VLOOKUP($B175,'[4]3.ข้อมูลงบทดลองปัจจุบัน'!$A$5:$CL$846,81,0),2)</f>
        <v>24292.57</v>
      </c>
      <c r="CE175" s="104">
        <f>ROUND(VLOOKUP($B175,'[4]3.ข้อมูลงบทดลองปัจจุบัน'!$A$5:$CL$846,82,0),2)</f>
        <v>128556.66</v>
      </c>
      <c r="CF175" s="104">
        <f>ROUND(VLOOKUP($B175,'[4]3.ข้อมูลงบทดลองปัจจุบัน'!$A$5:$CL$846,83,0),2)</f>
        <v>112571.6</v>
      </c>
      <c r="CG175" s="104">
        <f>ROUND(VLOOKUP($B175,'[4]3.ข้อมูลงบทดลองปัจจุบัน'!$A$5:$CL$846,84,0),2)</f>
        <v>73164.19</v>
      </c>
      <c r="CH175" s="104">
        <f>ROUND(VLOOKUP($B175,'[4]3.ข้อมูลงบทดลองปัจจุบัน'!$A$5:$CL$846,85,0),2)</f>
        <v>39980.69</v>
      </c>
      <c r="CI175" s="104">
        <f>ROUND(VLOOKUP($B175,'[4]3.ข้อมูลงบทดลองปัจจุบัน'!$A$5:$CL$846,86,0),2)</f>
        <v>6748.42</v>
      </c>
      <c r="CJ175" s="104">
        <f>ROUND(VLOOKUP($B175,'[4]3.ข้อมูลงบทดลองปัจจุบัน'!$A$5:$CL$846,87,0),2)</f>
        <v>16481.79</v>
      </c>
      <c r="CK175" s="104">
        <f>ROUND(VLOOKUP($B175,'[4]3.ข้อมูลงบทดลองปัจจุบัน'!$A$5:$CL$846,88,0),2)</f>
        <v>172774.89</v>
      </c>
      <c r="CL175" s="104">
        <f>ROUND(VLOOKUP($B175,'[4]3.ข้อมูลงบทดลองปัจจุบัน'!$A$5:$CL$846,89,0),2)</f>
        <v>25016.66</v>
      </c>
      <c r="CM175" s="104">
        <f>ROUND(VLOOKUP($B175,'[4]3.ข้อมูลงบทดลองปัจจุบัน'!$A$5:$CL$846,90,0),2)</f>
        <v>45649.120000000003</v>
      </c>
      <c r="CO175" s="97"/>
    </row>
    <row r="176" spans="1:94" x14ac:dyDescent="0.7">
      <c r="A176" s="18" t="s">
        <v>664</v>
      </c>
      <c r="B176" s="18" t="s">
        <v>741</v>
      </c>
      <c r="C176" s="19" t="s">
        <v>742</v>
      </c>
      <c r="D176" s="104">
        <f>ROUND(VLOOKUP($B176,'[4]3.ข้อมูลงบทดลองปัจจุบัน'!$A$5:$CL$846,3,0),2)</f>
        <v>528773.77</v>
      </c>
      <c r="E176" s="104">
        <f>ROUND(VLOOKUP($B176,'[4]3.ข้อมูลงบทดลองปัจจุบัน'!$A$5:$CL$846,4,0),2)</f>
        <v>153812.5</v>
      </c>
      <c r="F176" s="104">
        <f>ROUND(VLOOKUP($B176,'[4]3.ข้อมูลงบทดลองปัจจุบัน'!$A$5:$CL$846,5,0),2)</f>
        <v>112515.85</v>
      </c>
      <c r="G176" s="104">
        <f>ROUND(VLOOKUP($B176,'[4]3.ข้อมูลงบทดลองปัจจุบัน'!$A$5:$CL$846,6,0),2)</f>
        <v>32578.22</v>
      </c>
      <c r="H176" s="104">
        <f>ROUND(VLOOKUP($B176,'[4]3.ข้อมูลงบทดลองปัจจุบัน'!$A$5:$CL$846,7,0),2)</f>
        <v>15964.4</v>
      </c>
      <c r="I176" s="104">
        <f>ROUND(VLOOKUP($B176,'[4]3.ข้อมูลงบทดลองปัจจุบัน'!$A$5:$CL$846,8,0),2)</f>
        <v>67016</v>
      </c>
      <c r="J176" s="104">
        <f>ROUND(VLOOKUP($B176,'[4]3.ข้อมูลงบทดลองปัจจุบัน'!$A$5:$CL$846,9,0),2)</f>
        <v>80571</v>
      </c>
      <c r="K176" s="104">
        <f>ROUND(VLOOKUP($B176,'[4]3.ข้อมูลงบทดลองปัจจุบัน'!$A$5:$CL$846,10,0),2)</f>
        <v>13855.9</v>
      </c>
      <c r="L176" s="104">
        <f>ROUND(VLOOKUP($B176,'[4]3.ข้อมูลงบทดลองปัจจุบัน'!$A$5:$CL$846,11,0),2)</f>
        <v>69870.740000000005</v>
      </c>
      <c r="M176" s="104">
        <f>ROUND(VLOOKUP($B176,'[4]3.ข้อมูลงบทดลองปัจจุบัน'!$A$5:$CL$846,12,0),2)</f>
        <v>28963.05</v>
      </c>
      <c r="N176" s="104">
        <f>ROUND(VLOOKUP($B176,'[4]3.ข้อมูลงบทดลองปัจจุบัน'!$A$5:$CL$846,13,0),2)</f>
        <v>172826.4</v>
      </c>
      <c r="O176" s="104">
        <f>ROUND(VLOOKUP($B176,'[4]3.ข้อมูลงบทดลองปัจจุบัน'!$A$5:$CL$846,14,0),2)</f>
        <v>27429.38</v>
      </c>
      <c r="P176" s="104">
        <f>ROUND(VLOOKUP($B176,'[4]3.ข้อมูลงบทดลองปัจจุบัน'!$A$5:$CL$846,15,0),2)</f>
        <v>135210.18</v>
      </c>
      <c r="Q176" s="104">
        <f>ROUND(VLOOKUP($B176,'[4]3.ข้อมูลงบทดลองปัจจุบัน'!$A$5:$CL$846,16,0),2)</f>
        <v>78752</v>
      </c>
      <c r="R176" s="104">
        <f>ROUND(VLOOKUP($B176,'[4]3.ข้อมูลงบทดลองปัจจุบัน'!$A$5:$CL$846,17,0),2)</f>
        <v>74612.160000000003</v>
      </c>
      <c r="S176" s="104">
        <f>ROUND(VLOOKUP($B176,'[4]3.ข้อมูลงบทดลองปัจจุบัน'!$A$5:$CL$846,18,0),2)</f>
        <v>595538.53</v>
      </c>
      <c r="T176" s="104">
        <f>ROUND(VLOOKUP($B176,'[4]3.ข้อมูลงบทดลองปัจจุบัน'!$A$5:$CL$846,19,0),2)</f>
        <v>17111.439999999999</v>
      </c>
      <c r="U176" s="104">
        <f>ROUND(VLOOKUP($B176,'[4]3.ข้อมูลงบทดลองปัจจุบัน'!$A$5:$CL$846,20,0),2)</f>
        <v>62250.3</v>
      </c>
      <c r="V176" s="104">
        <f>ROUND(VLOOKUP($B176,'[4]3.ข้อมูลงบทดลองปัจจุบัน'!$A$5:$CL$846,21,0),2)</f>
        <v>13943.52</v>
      </c>
      <c r="W176" s="104">
        <f>ROUND(VLOOKUP($B176,'[4]3.ข้อมูลงบทดลองปัจจุบัน'!$A$5:$CL$846,22,0),2)</f>
        <v>23026.400000000001</v>
      </c>
      <c r="X176" s="104">
        <f>ROUND(VLOOKUP($B176,'[4]3.ข้อมูลงบทดลองปัจจุบัน'!$A$5:$CL$846,23,0),2)</f>
        <v>74000</v>
      </c>
      <c r="Y176" s="104">
        <f>ROUND(VLOOKUP($B176,'[4]3.ข้อมูลงบทดลองปัจจุบัน'!$A$5:$CL$846,24,0),2)</f>
        <v>25208</v>
      </c>
      <c r="Z176" s="104">
        <f>ROUND(VLOOKUP($B176,'[4]3.ข้อมูลงบทดลองปัจจุบัน'!$A$5:$CL$846,25,0),2)</f>
        <v>79354.06</v>
      </c>
      <c r="AA176" s="104">
        <f>ROUND(VLOOKUP($B176,'[4]3.ข้อมูลงบทดลองปัจจุบัน'!$A$5:$CL$846,26,0),2)</f>
        <v>80335.600000000006</v>
      </c>
      <c r="AB176" s="104">
        <f>ROUND(VLOOKUP($B176,'[4]3.ข้อมูลงบทดลองปัจจุบัน'!$A$5:$CL$846,27,0),2)</f>
        <v>41892.42</v>
      </c>
      <c r="AC176" s="104">
        <f>ROUND(VLOOKUP($B176,'[4]3.ข้อมูลงบทดลองปัจจุบัน'!$A$5:$CL$846,28,0),2)</f>
        <v>9800</v>
      </c>
      <c r="AD176" s="104">
        <f>ROUND(VLOOKUP($B176,'[4]3.ข้อมูลงบทดลองปัจจุบัน'!$A$5:$CL$846,29,0),2)</f>
        <v>29400</v>
      </c>
      <c r="AE176" s="104">
        <f>ROUND(VLOOKUP($B176,'[4]3.ข้อมูลงบทดลองปัจจุบัน'!$A$5:$CL$846,30,0),2)</f>
        <v>53072</v>
      </c>
      <c r="AF176" s="104">
        <f>ROUND(VLOOKUP($B176,'[4]3.ข้อมูลงบทดลองปัจจุบัน'!$A$5:$CL$846,31,0),2)</f>
        <v>49292.67</v>
      </c>
      <c r="AG176" s="104">
        <f>ROUND(VLOOKUP($B176,'[4]3.ข้อมูลงบทดลองปัจจุบัน'!$A$5:$CL$846,32,0),2)</f>
        <v>16562.400000000001</v>
      </c>
      <c r="AH176" s="104">
        <f>ROUND(VLOOKUP($B176,'[4]3.ข้อมูลงบทดลองปัจจุบัน'!$A$5:$CL$846,33,0),2)</f>
        <v>40851.480000000003</v>
      </c>
      <c r="AI176" s="104">
        <f>ROUND(VLOOKUP($B176,'[4]3.ข้อมูลงบทดลองปัจจุบัน'!$A$5:$CL$846,34,0),2)</f>
        <v>27767.439999999999</v>
      </c>
      <c r="AJ176" s="104">
        <f>ROUND(VLOOKUP($B176,'[4]3.ข้อมูลงบทดลองปัจจุบัน'!$A$5:$CL$846,35,0),2)</f>
        <v>129640</v>
      </c>
      <c r="AK176" s="104">
        <f>ROUND(VLOOKUP($B176,'[4]3.ข้อมูลงบทดลองปัจจุบัน'!$A$5:$CL$846,36,0),2)</f>
        <v>37012</v>
      </c>
      <c r="AL176" s="104">
        <f>ROUND(VLOOKUP($B176,'[4]3.ข้อมูลงบทดลองปัจจุบัน'!$A$5:$CL$846,37,0),2)</f>
        <v>975664.89</v>
      </c>
      <c r="AM176" s="104">
        <f>ROUND(VLOOKUP($B176,'[4]3.ข้อมูลงบทดลองปัจจุบัน'!$A$5:$CL$846,38,0),2)</f>
        <v>66107.960000000006</v>
      </c>
      <c r="AN176" s="104">
        <f>ROUND(VLOOKUP($B176,'[4]3.ข้อมูลงบทดลองปัจจุบัน'!$A$5:$CL$846,39,0),2)</f>
        <v>105964.52</v>
      </c>
      <c r="AO176" s="104">
        <f>ROUND(VLOOKUP($B176,'[4]3.ข้อมูลงบทดลองปัจจุบัน'!$A$5:$CL$846,40,0),2)</f>
        <v>64749.51</v>
      </c>
      <c r="AP176" s="104">
        <f>ROUND(VLOOKUP($B176,'[4]3.ข้อมูลงบทดลองปัจจุบัน'!$A$5:$CL$846,41,0),2)</f>
        <v>91946.4</v>
      </c>
      <c r="AQ176" s="104">
        <f>ROUND(VLOOKUP($B176,'[4]3.ข้อมูลงบทดลองปัจจุบัน'!$A$5:$CL$846,42,0),2)</f>
        <v>26373.91</v>
      </c>
      <c r="AR176" s="104">
        <f>ROUND(VLOOKUP($B176,'[4]3.ข้อมูลงบทดลองปัจจุบัน'!$A$5:$CL$846,43,0),2)</f>
        <v>39457.4</v>
      </c>
      <c r="AS176" s="104">
        <f>ROUND(VLOOKUP($B176,'[4]3.ข้อมูลงบทดลองปัจจุบัน'!$A$5:$CL$846,44,0),2)</f>
        <v>137184.70000000001</v>
      </c>
      <c r="AT176" s="104">
        <f>ROUND(VLOOKUP($B176,'[4]3.ข้อมูลงบทดลองปัจจุบัน'!$A$5:$CL$846,45,0),2)</f>
        <v>76184</v>
      </c>
      <c r="AU176" s="104">
        <f>ROUND(VLOOKUP($B176,'[4]3.ข้อมูลงบทดลองปัจจุบัน'!$A$5:$CL$846,46,0),2)</f>
        <v>0</v>
      </c>
      <c r="AV176" s="104">
        <f>ROUND(VLOOKUP($B176,'[4]3.ข้อมูลงบทดลองปัจจุบัน'!$A$5:$CL$846,47,0),2)</f>
        <v>102296.84</v>
      </c>
      <c r="AW176" s="104">
        <f>ROUND(VLOOKUP($B176,'[4]3.ข้อมูลงบทดลองปัจจุบัน'!$A$5:$CL$846,48,0),2)</f>
        <v>18832</v>
      </c>
      <c r="AX176" s="104">
        <f>ROUND(VLOOKUP($B176,'[4]3.ข้อมูลงบทดลองปัจจุบัน'!$A$5:$CL$846,49,0),2)</f>
        <v>5992</v>
      </c>
      <c r="AY176" s="104">
        <f>ROUND(VLOOKUP($B176,'[4]3.ข้อมูลงบทดลองปัจจุบัน'!$A$5:$CL$846,50,0),2)</f>
        <v>25472.44</v>
      </c>
      <c r="AZ176" s="104">
        <f>ROUND(VLOOKUP($B176,'[4]3.ข้อมูลงบทดลองปัจจุบัน'!$A$5:$CL$846,51,0),2)</f>
        <v>27867.24</v>
      </c>
      <c r="BA176" s="104">
        <f>ROUND(VLOOKUP($B176,'[4]3.ข้อมูลงบทดลองปัจจุบัน'!$A$5:$CL$846,52,0),2)</f>
        <v>23026.400000000001</v>
      </c>
      <c r="BB176" s="104">
        <f>ROUND(VLOOKUP($B176,'[4]3.ข้อมูลงบทดลองปัจจุบัน'!$A$5:$CL$846,53,0),2)</f>
        <v>168739</v>
      </c>
      <c r="BC176" s="104">
        <f>ROUND(VLOOKUP($B176,'[4]3.ข้อมูลงบทดลองปัจจุบัน'!$A$5:$CL$846,54,0),2)</f>
        <v>27220.799999999999</v>
      </c>
      <c r="BD176" s="104">
        <f>ROUND(VLOOKUP($B176,'[4]3.ข้อมูลงบทดลองปัจจุบัน'!$A$5:$CL$846,55,0),2)</f>
        <v>37492.800000000003</v>
      </c>
      <c r="BE176" s="104">
        <f>ROUND(VLOOKUP($B176,'[4]3.ข้อมูลงบทดลองปัจจุบัน'!$A$5:$CL$846,56,0),2)</f>
        <v>158470.21</v>
      </c>
      <c r="BF176" s="104">
        <f>ROUND(VLOOKUP($B176,'[4]3.ข้อมูลงบทดลองปัจจุบัน'!$A$5:$CL$846,57,0),2)</f>
        <v>73554.149999999994</v>
      </c>
      <c r="BG176" s="104">
        <f>ROUND(VLOOKUP($B176,'[4]3.ข้อมูลงบทดลองปัจจุบัน'!$A$5:$CL$846,58,0),2)</f>
        <v>12840</v>
      </c>
      <c r="BH176" s="104">
        <f>ROUND(VLOOKUP($B176,'[4]3.ข้อมูลงบทดลองปัจจุบัน'!$A$5:$CL$846,59,0),2)</f>
        <v>311455.59999999998</v>
      </c>
      <c r="BI176" s="104">
        <f>ROUND(VLOOKUP($B176,'[4]3.ข้อมูลงบทดลองปัจจุบัน'!$A$5:$CL$846,60,0),2)</f>
        <v>14840</v>
      </c>
      <c r="BJ176" s="104">
        <f>ROUND(VLOOKUP($B176,'[4]3.ข้อมูลงบทดลองปัจจุบัน'!$A$5:$CL$846,61,0),2)</f>
        <v>25415.24</v>
      </c>
      <c r="BK176" s="104">
        <f>ROUND(VLOOKUP($B176,'[4]3.ข้อมูลงบทดลองปัจจุบัน'!$A$5:$CL$846,62,0),2)</f>
        <v>49320.480000000003</v>
      </c>
      <c r="BL176" s="104">
        <f>ROUND(VLOOKUP($B176,'[4]3.ข้อมูลงบทดลองปัจจุบัน'!$A$5:$CL$846,63,0),2)</f>
        <v>24396</v>
      </c>
      <c r="BM176" s="104">
        <f>ROUND(VLOOKUP($B176,'[4]3.ข้อมูลงบทดลองปัจจุบัน'!$A$5:$CL$846,64,0),2)</f>
        <v>518308</v>
      </c>
      <c r="BN176" s="104">
        <f>ROUND(VLOOKUP($B176,'[4]3.ข้อมูลงบทดลองปัจจุบัน'!$A$5:$CL$846,65,0),2)</f>
        <v>112275.1</v>
      </c>
      <c r="BO176" s="104">
        <f>ROUND(VLOOKUP($B176,'[4]3.ข้อมูลงบทดลองปัจจุบัน'!$A$5:$CL$846,66,0),2)</f>
        <v>88030</v>
      </c>
      <c r="BP176" s="104">
        <f>ROUND(VLOOKUP($B176,'[4]3.ข้อมูลงบทดลองปัจจุบัน'!$A$5:$CL$846,67,0),2)</f>
        <v>236421.88</v>
      </c>
      <c r="BQ176" s="104">
        <f>ROUND(VLOOKUP($B176,'[4]3.ข้อมูลงบทดลองปัจจุบัน'!$A$5:$CL$846,68,0),2)</f>
        <v>79608</v>
      </c>
      <c r="BR176" s="104">
        <f>ROUND(VLOOKUP($B176,'[4]3.ข้อมูลงบทดลองปัจจุบัน'!$A$5:$CL$846,69,0),2)</f>
        <v>4708</v>
      </c>
      <c r="BS176" s="104">
        <f>ROUND(VLOOKUP($B176,'[4]3.ข้อมูลงบทดลองปัจจุบัน'!$A$5:$CL$846,70,0),2)</f>
        <v>861756.02</v>
      </c>
      <c r="BT176" s="104">
        <f>ROUND(VLOOKUP($B176,'[4]3.ข้อมูลงบทดลองปัจจุบัน'!$A$5:$CL$846,71,0),2)</f>
        <v>22534.2</v>
      </c>
      <c r="BU176" s="104">
        <f>ROUND(VLOOKUP($B176,'[4]3.ข้อมูลงบทดลองปัจจุบัน'!$A$5:$CL$846,72,0),2)</f>
        <v>17034.400000000001</v>
      </c>
      <c r="BV176" s="104">
        <f>ROUND(VLOOKUP($B176,'[4]3.ข้อมูลงบทดลองปัจจุบัน'!$A$5:$CL$846,73,0),2)</f>
        <v>337858.4</v>
      </c>
      <c r="BW176" s="104">
        <f>ROUND(VLOOKUP($B176,'[4]3.ข้อมูลงบทดลองปัจจุบัน'!$A$5:$CL$846,74,0),2)</f>
        <v>109356.51</v>
      </c>
      <c r="BX176" s="104">
        <f>ROUND(VLOOKUP($B176,'[4]3.ข้อมูลงบทดลองปัจจุบัน'!$A$5:$CL$846,75,0),2)</f>
        <v>59064</v>
      </c>
      <c r="BY176" s="104">
        <f>ROUND(VLOOKUP($B176,'[4]3.ข้อมูลงบทดลองปัจจุบัน'!$A$5:$CL$846,76,0),2)</f>
        <v>143643.42000000001</v>
      </c>
      <c r="BZ176" s="104">
        <f>ROUND(VLOOKUP($B176,'[4]3.ข้อมูลงบทดลองปัจจุบัน'!$A$5:$CL$846,77,0),2)</f>
        <v>10364.02</v>
      </c>
      <c r="CA176" s="104">
        <f>ROUND(VLOOKUP($B176,'[4]3.ข้อมูลงบทดลองปัจจุบัน'!$A$5:$CL$846,78,0),2)</f>
        <v>52067.21</v>
      </c>
      <c r="CB176" s="104">
        <f>ROUND(VLOOKUP($B176,'[4]3.ข้อมูลงบทดลองปัจจุบัน'!$A$5:$CL$846,79,0),2)</f>
        <v>21272.98</v>
      </c>
      <c r="CC176" s="104">
        <f>ROUND(VLOOKUP($B176,'[4]3.ข้อมูลงบทดลองปัจจุบัน'!$A$5:$CL$846,80,0),2)</f>
        <v>749</v>
      </c>
      <c r="CD176" s="104">
        <f>ROUND(VLOOKUP($B176,'[4]3.ข้อมูลงบทดลองปัจจุบัน'!$A$5:$CL$846,81,0),2)</f>
        <v>90896.5</v>
      </c>
      <c r="CE176" s="104">
        <f>ROUND(VLOOKUP($B176,'[4]3.ข้อมูลงบทดลองปัจจุบัน'!$A$5:$CL$846,82,0),2)</f>
        <v>89345</v>
      </c>
      <c r="CF176" s="104">
        <f>ROUND(VLOOKUP($B176,'[4]3.ข้อมูลงบทดลองปัจจุบัน'!$A$5:$CL$846,83,0),2)</f>
        <v>65910</v>
      </c>
      <c r="CG176" s="104">
        <f>ROUND(VLOOKUP($B176,'[4]3.ข้อมูลงบทดลองปัจจุบัน'!$A$5:$CL$846,84,0),2)</f>
        <v>43656</v>
      </c>
      <c r="CH176" s="104">
        <f>ROUND(VLOOKUP($B176,'[4]3.ข้อมูลงบทดลองปัจจุบัน'!$A$5:$CL$846,85,0),2)</f>
        <v>10980.06</v>
      </c>
      <c r="CI176" s="104">
        <f>ROUND(VLOOKUP($B176,'[4]3.ข้อมูลงบทดลองปัจจุบัน'!$A$5:$CL$846,86,0),2)</f>
        <v>62744.800000000003</v>
      </c>
      <c r="CJ176" s="104">
        <f>ROUND(VLOOKUP($B176,'[4]3.ข้อมูลงบทดลองปัจจุบัน'!$A$5:$CL$846,87,0),2)</f>
        <v>53436.69</v>
      </c>
      <c r="CK176" s="104">
        <f>ROUND(VLOOKUP($B176,'[4]3.ข้อมูลงบทดลองปัจจุบัน'!$A$5:$CL$846,88,0),2)</f>
        <v>165252.94</v>
      </c>
      <c r="CL176" s="104">
        <f>ROUND(VLOOKUP($B176,'[4]3.ข้อมูลงบทดลองปัจจุบัน'!$A$5:$CL$846,89,0),2)</f>
        <v>27392</v>
      </c>
      <c r="CM176" s="104">
        <f>ROUND(VLOOKUP($B176,'[4]3.ข้อมูลงบทดลองปัจจุบัน'!$A$5:$CL$846,90,0),2)</f>
        <v>37956.11</v>
      </c>
      <c r="CO176" s="97"/>
    </row>
    <row r="177" spans="1:93" x14ac:dyDescent="0.7">
      <c r="A177" s="18" t="s">
        <v>664</v>
      </c>
      <c r="B177" s="18" t="s">
        <v>743</v>
      </c>
      <c r="C177" s="19" t="s">
        <v>744</v>
      </c>
      <c r="D177" s="104">
        <f>ROUND(VLOOKUP($B177,'[4]3.ข้อมูลงบทดลองปัจจุบัน'!$A$5:$CL$846,3,0),2)</f>
        <v>108155</v>
      </c>
      <c r="E177" s="104">
        <f>ROUND(VLOOKUP($B177,'[4]3.ข้อมูลงบทดลองปัจจุบัน'!$A$5:$CL$846,4,0),2)</f>
        <v>15323</v>
      </c>
      <c r="F177" s="104">
        <f>ROUND(VLOOKUP($B177,'[4]3.ข้อมูลงบทดลองปัจจุบัน'!$A$5:$CL$846,5,0),2)</f>
        <v>11573</v>
      </c>
      <c r="G177" s="104">
        <f>ROUND(VLOOKUP($B177,'[4]3.ข้อมูลงบทดลองปัจจุบัน'!$A$5:$CL$846,6,0),2)</f>
        <v>5905</v>
      </c>
      <c r="H177" s="104">
        <f>ROUND(VLOOKUP($B177,'[4]3.ข้อมูลงบทดลองปัจจุบัน'!$A$5:$CL$846,7,0),2)</f>
        <v>1919</v>
      </c>
      <c r="I177" s="104">
        <f>ROUND(VLOOKUP($B177,'[4]3.ข้อมูลงบทดลองปัจจุบัน'!$A$5:$CL$846,8,0),2)</f>
        <v>23608</v>
      </c>
      <c r="J177" s="104">
        <f>ROUND(VLOOKUP($B177,'[4]3.ข้อมูลงบทดลองปัจจุบัน'!$A$5:$CL$846,9,0),2)</f>
        <v>7414</v>
      </c>
      <c r="K177" s="104">
        <f>ROUND(VLOOKUP($B177,'[4]3.ข้อมูลงบทดลองปัจจุบัน'!$A$5:$CL$846,10,0),2)</f>
        <v>13235</v>
      </c>
      <c r="L177" s="104">
        <f>ROUND(VLOOKUP($B177,'[4]3.ข้อมูลงบทดลองปัจจุบัน'!$A$5:$CL$846,11,0),2)</f>
        <v>3999</v>
      </c>
      <c r="M177" s="104">
        <f>ROUND(VLOOKUP($B177,'[4]3.ข้อมูลงบทดลองปัจจุบัน'!$A$5:$CL$846,12,0),2)</f>
        <v>9343</v>
      </c>
      <c r="N177" s="104">
        <f>ROUND(VLOOKUP($B177,'[4]3.ข้อมูลงบทดลองปัจจุบัน'!$A$5:$CL$846,13,0),2)</f>
        <v>95307</v>
      </c>
      <c r="O177" s="104">
        <f>ROUND(VLOOKUP($B177,'[4]3.ข้อมูลงบทดลองปัจจุบัน'!$A$5:$CL$846,14,0),2)</f>
        <v>4480</v>
      </c>
      <c r="P177" s="104">
        <f>ROUND(VLOOKUP($B177,'[4]3.ข้อมูลงบทดลองปัจจุบัน'!$A$5:$CL$846,15,0),2)</f>
        <v>56849.63</v>
      </c>
      <c r="Q177" s="104">
        <f>ROUND(VLOOKUP($B177,'[4]3.ข้อมูลงบทดลองปัจจุบัน'!$A$5:$CL$846,16,0),2)</f>
        <v>9080</v>
      </c>
      <c r="R177" s="104">
        <f>ROUND(VLOOKUP($B177,'[4]3.ข้อมูลงบทดลองปัจจุบัน'!$A$5:$CL$846,17,0),2)</f>
        <v>19241</v>
      </c>
      <c r="S177" s="104">
        <f>ROUND(VLOOKUP($B177,'[4]3.ข้อมูลงบทดลองปัจจุบัน'!$A$5:$CL$846,18,0),2)</f>
        <v>13856</v>
      </c>
      <c r="T177" s="104">
        <f>ROUND(VLOOKUP($B177,'[4]3.ข้อมูลงบทดลองปัจจุบัน'!$A$5:$CL$846,19,0),2)</f>
        <v>11554</v>
      </c>
      <c r="U177" s="104">
        <f>ROUND(VLOOKUP($B177,'[4]3.ข้อมูลงบทดลองปัจจุบัน'!$A$5:$CL$846,20,0),2)</f>
        <v>14610</v>
      </c>
      <c r="V177" s="104">
        <f>ROUND(VLOOKUP($B177,'[4]3.ข้อมูลงบทดลองปัจจุบัน'!$A$5:$CL$846,21,0),2)</f>
        <v>10711</v>
      </c>
      <c r="W177" s="104">
        <f>ROUND(VLOOKUP($B177,'[4]3.ข้อมูลงบทดลองปัจจุบัน'!$A$5:$CL$846,22,0),2)</f>
        <v>11069</v>
      </c>
      <c r="X177" s="104">
        <f>ROUND(VLOOKUP($B177,'[4]3.ข้อมูลงบทดลองปัจจุบัน'!$A$5:$CL$846,23,0),2)</f>
        <v>122474</v>
      </c>
      <c r="Y177" s="104">
        <f>ROUND(VLOOKUP($B177,'[4]3.ข้อมูลงบทดลองปัจจุบัน'!$A$5:$CL$846,24,0),2)</f>
        <v>2668</v>
      </c>
      <c r="Z177" s="104">
        <f>ROUND(VLOOKUP($B177,'[4]3.ข้อมูลงบทดลองปัจจุบัน'!$A$5:$CL$846,25,0),2)</f>
        <v>2313</v>
      </c>
      <c r="AA177" s="104">
        <f>ROUND(VLOOKUP($B177,'[4]3.ข้อมูลงบทดลองปัจจุบัน'!$A$5:$CL$846,26,0),2)</f>
        <v>21668</v>
      </c>
      <c r="AB177" s="104">
        <f>ROUND(VLOOKUP($B177,'[4]3.ข้อมูลงบทดลองปัจจุบัน'!$A$5:$CL$846,27,0),2)</f>
        <v>13689</v>
      </c>
      <c r="AC177" s="104">
        <f>ROUND(VLOOKUP($B177,'[4]3.ข้อมูลงบทดลองปัจจุบัน'!$A$5:$CL$846,28,0),2)</f>
        <v>4056</v>
      </c>
      <c r="AD177" s="104">
        <f>ROUND(VLOOKUP($B177,'[4]3.ข้อมูลงบทดลองปัจจุบัน'!$A$5:$CL$846,29,0),2)</f>
        <v>3608</v>
      </c>
      <c r="AE177" s="104">
        <f>ROUND(VLOOKUP($B177,'[4]3.ข้อมูลงบทดลองปัจจุบัน'!$A$5:$CL$846,30,0),2)</f>
        <v>17233</v>
      </c>
      <c r="AF177" s="104">
        <f>ROUND(VLOOKUP($B177,'[4]3.ข้อมูลงบทดลองปัจจุบัน'!$A$5:$CL$846,31,0),2)</f>
        <v>7212</v>
      </c>
      <c r="AG177" s="104">
        <f>ROUND(VLOOKUP($B177,'[4]3.ข้อมูลงบทดลองปัจจุบัน'!$A$5:$CL$846,32,0),2)</f>
        <v>8409</v>
      </c>
      <c r="AH177" s="104">
        <f>ROUND(VLOOKUP($B177,'[4]3.ข้อมูลงบทดลองปัจจุบัน'!$A$5:$CL$846,33,0),2)</f>
        <v>7952</v>
      </c>
      <c r="AI177" s="104">
        <f>ROUND(VLOOKUP($B177,'[4]3.ข้อมูลงบทดลองปัจจุบัน'!$A$5:$CL$846,34,0),2)</f>
        <v>35127</v>
      </c>
      <c r="AJ177" s="104">
        <f>ROUND(VLOOKUP($B177,'[4]3.ข้อมูลงบทดลองปัจจุบัน'!$A$5:$CL$846,35,0),2)</f>
        <v>7400</v>
      </c>
      <c r="AK177" s="104">
        <f>ROUND(VLOOKUP($B177,'[4]3.ข้อมูลงบทดลองปัจจุบัน'!$A$5:$CL$846,36,0),2)</f>
        <v>9192</v>
      </c>
      <c r="AL177" s="104">
        <f>ROUND(VLOOKUP($B177,'[4]3.ข้อมูลงบทดลองปัจจุบัน'!$A$5:$CL$846,37,0),2)</f>
        <v>593007</v>
      </c>
      <c r="AM177" s="104">
        <f>ROUND(VLOOKUP($B177,'[4]3.ข้อมูลงบทดลองปัจจุบัน'!$A$5:$CL$846,38,0),2)</f>
        <v>9220</v>
      </c>
      <c r="AN177" s="104">
        <f>ROUND(VLOOKUP($B177,'[4]3.ข้อมูลงบทดลองปัจจุบัน'!$A$5:$CL$846,39,0),2)</f>
        <v>12429</v>
      </c>
      <c r="AO177" s="104">
        <f>ROUND(VLOOKUP($B177,'[4]3.ข้อมูลงบทดลองปัจจุบัน'!$A$5:$CL$846,40,0),2)</f>
        <v>121953</v>
      </c>
      <c r="AP177" s="104">
        <f>ROUND(VLOOKUP($B177,'[4]3.ข้อมูลงบทดลองปัจจุบัน'!$A$5:$CL$846,41,0),2)</f>
        <v>28090</v>
      </c>
      <c r="AQ177" s="104">
        <f>ROUND(VLOOKUP($B177,'[4]3.ข้อมูลงบทดลองปัจจุบัน'!$A$5:$CL$846,42,0),2)</f>
        <v>18529</v>
      </c>
      <c r="AR177" s="104">
        <f>ROUND(VLOOKUP($B177,'[4]3.ข้อมูลงบทดลองปัจจุบัน'!$A$5:$CL$846,43,0),2)</f>
        <v>4347</v>
      </c>
      <c r="AS177" s="104">
        <f>ROUND(VLOOKUP($B177,'[4]3.ข้อมูลงบทดลองปัจจุบัน'!$A$5:$CL$846,44,0),2)</f>
        <v>23571</v>
      </c>
      <c r="AT177" s="104">
        <f>ROUND(VLOOKUP($B177,'[4]3.ข้อมูลงบทดลองปัจจุบัน'!$A$5:$CL$846,45,0),2)</f>
        <v>6292</v>
      </c>
      <c r="AU177" s="104">
        <f>ROUND(VLOOKUP($B177,'[4]3.ข้อมูลงบทดลองปัจจุบัน'!$A$5:$CL$846,46,0),2)</f>
        <v>32136</v>
      </c>
      <c r="AV177" s="104">
        <f>ROUND(VLOOKUP($B177,'[4]3.ข้อมูลงบทดลองปัจจุบัน'!$A$5:$CL$846,47,0),2)</f>
        <v>10660</v>
      </c>
      <c r="AW177" s="104">
        <f>ROUND(VLOOKUP($B177,'[4]3.ข้อมูลงบทดลองปัจจุบัน'!$A$5:$CL$846,48,0),2)</f>
        <v>0</v>
      </c>
      <c r="AX177" s="104">
        <f>ROUND(VLOOKUP($B177,'[4]3.ข้อมูลงบทดลองปัจจุบัน'!$A$5:$CL$846,49,0),2)</f>
        <v>3062</v>
      </c>
      <c r="AY177" s="104">
        <f>ROUND(VLOOKUP($B177,'[4]3.ข้อมูลงบทดลองปัจจุบัน'!$A$5:$CL$846,50,0),2)</f>
        <v>6633</v>
      </c>
      <c r="AZ177" s="104">
        <f>ROUND(VLOOKUP($B177,'[4]3.ข้อมูลงบทดลองปัจจุบัน'!$A$5:$CL$846,51,0),2)</f>
        <v>0</v>
      </c>
      <c r="BA177" s="104">
        <f>ROUND(VLOOKUP($B177,'[4]3.ข้อมูลงบทดลองปัจจุบัน'!$A$5:$CL$846,52,0),2)</f>
        <v>0</v>
      </c>
      <c r="BB177" s="104">
        <f>ROUND(VLOOKUP($B177,'[4]3.ข้อมูลงบทดลองปัจจุบัน'!$A$5:$CL$846,53,0),2)</f>
        <v>79359</v>
      </c>
      <c r="BC177" s="104">
        <f>ROUND(VLOOKUP($B177,'[4]3.ข้อมูลงบทดลองปัจจุบัน'!$A$5:$CL$846,54,0),2)</f>
        <v>1573</v>
      </c>
      <c r="BD177" s="104">
        <f>ROUND(VLOOKUP($B177,'[4]3.ข้อมูลงบทดลองปัจจุบัน'!$A$5:$CL$846,55,0),2)</f>
        <v>204872</v>
      </c>
      <c r="BE177" s="104">
        <f>ROUND(VLOOKUP($B177,'[4]3.ข้อมูลงบทดลองปัจจุบัน'!$A$5:$CL$846,56,0),2)</f>
        <v>21496</v>
      </c>
      <c r="BF177" s="104">
        <f>ROUND(VLOOKUP($B177,'[4]3.ข้อมูลงบทดลองปัจจุบัน'!$A$5:$CL$846,57,0),2)</f>
        <v>11681</v>
      </c>
      <c r="BG177" s="104">
        <f>ROUND(VLOOKUP($B177,'[4]3.ข้อมูลงบทดลองปัจจุบัน'!$A$5:$CL$846,58,0),2)</f>
        <v>0</v>
      </c>
      <c r="BH177" s="104">
        <f>ROUND(VLOOKUP($B177,'[4]3.ข้อมูลงบทดลองปัจจุบัน'!$A$5:$CL$846,59,0),2)</f>
        <v>79578</v>
      </c>
      <c r="BI177" s="104">
        <f>ROUND(VLOOKUP($B177,'[4]3.ข้อมูลงบทดลองปัจจุบัน'!$A$5:$CL$846,60,0),2)</f>
        <v>1481</v>
      </c>
      <c r="BJ177" s="104">
        <f>ROUND(VLOOKUP($B177,'[4]3.ข้อมูลงบทดลองปัจจุบัน'!$A$5:$CL$846,61,0),2)</f>
        <v>8574</v>
      </c>
      <c r="BK177" s="104">
        <f>ROUND(VLOOKUP($B177,'[4]3.ข้อมูลงบทดลองปัจจุบัน'!$A$5:$CL$846,62,0),2)</f>
        <v>17897</v>
      </c>
      <c r="BL177" s="104">
        <f>ROUND(VLOOKUP($B177,'[4]3.ข้อมูลงบทดลองปัจจุบัน'!$A$5:$CL$846,63,0),2)</f>
        <v>2811</v>
      </c>
      <c r="BM177" s="104">
        <f>ROUND(VLOOKUP($B177,'[4]3.ข้อมูลงบทดลองปัจจุบัน'!$A$5:$CL$846,64,0),2)</f>
        <v>122037</v>
      </c>
      <c r="BN177" s="104">
        <f>ROUND(VLOOKUP($B177,'[4]3.ข้อมูลงบทดลองปัจจุบัน'!$A$5:$CL$846,65,0),2)</f>
        <v>9225</v>
      </c>
      <c r="BO177" s="104">
        <f>ROUND(VLOOKUP($B177,'[4]3.ข้อมูลงบทดลองปัจจุบัน'!$A$5:$CL$846,66,0),2)</f>
        <v>6385</v>
      </c>
      <c r="BP177" s="104">
        <f>ROUND(VLOOKUP($B177,'[4]3.ข้อมูลงบทดลองปัจจุบัน'!$A$5:$CL$846,67,0),2)</f>
        <v>6607</v>
      </c>
      <c r="BQ177" s="104">
        <f>ROUND(VLOOKUP($B177,'[4]3.ข้อมูลงบทดลองปัจจุบัน'!$A$5:$CL$846,68,0),2)</f>
        <v>3641</v>
      </c>
      <c r="BR177" s="104">
        <f>ROUND(VLOOKUP($B177,'[4]3.ข้อมูลงบทดลองปัจจุบัน'!$A$5:$CL$846,69,0),2)</f>
        <v>71474</v>
      </c>
      <c r="BS177" s="104">
        <f>ROUND(VLOOKUP($B177,'[4]3.ข้อมูลงบทดลองปัจจุบัน'!$A$5:$CL$846,70,0),2)</f>
        <v>172658.5</v>
      </c>
      <c r="BT177" s="104">
        <f>ROUND(VLOOKUP($B177,'[4]3.ข้อมูลงบทดลองปัจจุบัน'!$A$5:$CL$846,71,0),2)</f>
        <v>0</v>
      </c>
      <c r="BU177" s="104">
        <f>ROUND(VLOOKUP($B177,'[4]3.ข้อมูลงบทดลองปัจจุบัน'!$A$5:$CL$846,72,0),2)</f>
        <v>3350</v>
      </c>
      <c r="BV177" s="104">
        <f>ROUND(VLOOKUP($B177,'[4]3.ข้อมูลงบทดลองปัจจุบัน'!$A$5:$CL$846,73,0),2)</f>
        <v>63283</v>
      </c>
      <c r="BW177" s="104">
        <f>ROUND(VLOOKUP($B177,'[4]3.ข้อมูลงบทดลองปัจจุบัน'!$A$5:$CL$846,74,0),2)</f>
        <v>6242</v>
      </c>
      <c r="BX177" s="104">
        <f>ROUND(VLOOKUP($B177,'[4]3.ข้อมูลงบทดลองปัจจุบัน'!$A$5:$CL$846,75,0),2)</f>
        <v>23295</v>
      </c>
      <c r="BY177" s="104">
        <f>ROUND(VLOOKUP($B177,'[4]3.ข้อมูลงบทดลองปัจจุบัน'!$A$5:$CL$846,76,0),2)</f>
        <v>16058</v>
      </c>
      <c r="BZ177" s="104">
        <f>ROUND(VLOOKUP($B177,'[4]3.ข้อมูลงบทดลองปัจจุบัน'!$A$5:$CL$846,77,0),2)</f>
        <v>6904</v>
      </c>
      <c r="CA177" s="104">
        <f>ROUND(VLOOKUP($B177,'[4]3.ข้อมูลงบทดลองปัจจุบัน'!$A$5:$CL$846,78,0),2)</f>
        <v>5632</v>
      </c>
      <c r="CB177" s="104">
        <f>ROUND(VLOOKUP($B177,'[4]3.ข้อมูลงบทดลองปัจจุบัน'!$A$5:$CL$846,79,0),2)</f>
        <v>6764</v>
      </c>
      <c r="CC177" s="104">
        <f>ROUND(VLOOKUP($B177,'[4]3.ข้อมูลงบทดลองปัจจุบัน'!$A$5:$CL$846,80,0),2)</f>
        <v>4400</v>
      </c>
      <c r="CD177" s="104">
        <f>ROUND(VLOOKUP($B177,'[4]3.ข้อมูลงบทดลองปัจจุบัน'!$A$5:$CL$846,81,0),2)</f>
        <v>10526</v>
      </c>
      <c r="CE177" s="104">
        <f>ROUND(VLOOKUP($B177,'[4]3.ข้อมูลงบทดลองปัจจุบัน'!$A$5:$CL$846,82,0),2)</f>
        <v>8453</v>
      </c>
      <c r="CF177" s="104">
        <f>ROUND(VLOOKUP($B177,'[4]3.ข้อมูลงบทดลองปัจจุบัน'!$A$5:$CL$846,83,0),2)</f>
        <v>20380</v>
      </c>
      <c r="CG177" s="104">
        <f>ROUND(VLOOKUP($B177,'[4]3.ข้อมูลงบทดลองปัจจุบัน'!$A$5:$CL$846,84,0),2)</f>
        <v>7383</v>
      </c>
      <c r="CH177" s="104">
        <f>ROUND(VLOOKUP($B177,'[4]3.ข้อมูลงบทดลองปัจจุบัน'!$A$5:$CL$846,85,0),2)</f>
        <v>4991</v>
      </c>
      <c r="CI177" s="104">
        <f>ROUND(VLOOKUP($B177,'[4]3.ข้อมูลงบทดลองปัจจุบัน'!$A$5:$CL$846,86,0),2)</f>
        <v>1850</v>
      </c>
      <c r="CJ177" s="104">
        <f>ROUND(VLOOKUP($B177,'[4]3.ข้อมูลงบทดลองปัจจุบัน'!$A$5:$CL$846,87,0),2)</f>
        <v>1935</v>
      </c>
      <c r="CK177" s="104">
        <f>ROUND(VLOOKUP($B177,'[4]3.ข้อมูลงบทดลองปัจจุบัน'!$A$5:$CL$846,88,0),2)</f>
        <v>27963</v>
      </c>
      <c r="CL177" s="104">
        <f>ROUND(VLOOKUP($B177,'[4]3.ข้อมูลงบทดลองปัจจุบัน'!$A$5:$CL$846,89,0),2)</f>
        <v>5236</v>
      </c>
      <c r="CM177" s="104">
        <f>ROUND(VLOOKUP($B177,'[4]3.ข้อมูลงบทดลองปัจจุบัน'!$A$5:$CL$846,90,0),2)</f>
        <v>1876</v>
      </c>
      <c r="CO177" s="97"/>
    </row>
    <row r="178" spans="1:93" x14ac:dyDescent="0.7">
      <c r="A178" s="18" t="s">
        <v>664</v>
      </c>
      <c r="B178" s="18" t="s">
        <v>745</v>
      </c>
      <c r="C178" s="19" t="s">
        <v>746</v>
      </c>
      <c r="D178" s="104">
        <f>ROUND(VLOOKUP($B178,'[4]3.ข้อมูลงบทดลองปัจจุบัน'!$A$5:$CL$846,3,0),2)</f>
        <v>0</v>
      </c>
      <c r="E178" s="104">
        <f>ROUND(VLOOKUP($B178,'[4]3.ข้อมูลงบทดลองปัจจุบัน'!$A$5:$CL$846,4,0),2)</f>
        <v>80000</v>
      </c>
      <c r="F178" s="104">
        <f>ROUND(VLOOKUP($B178,'[4]3.ข้อมูลงบทดลองปัจจุบัน'!$A$5:$CL$846,5,0),2)</f>
        <v>0</v>
      </c>
      <c r="G178" s="104">
        <f>ROUND(VLOOKUP($B178,'[4]3.ข้อมูลงบทดลองปัจจุบัน'!$A$5:$CL$846,6,0),2)</f>
        <v>0</v>
      </c>
      <c r="H178" s="104">
        <f>ROUND(VLOOKUP($B178,'[4]3.ข้อมูลงบทดลองปัจจุบัน'!$A$5:$CL$846,7,0),2)</f>
        <v>0</v>
      </c>
      <c r="I178" s="104">
        <f>ROUND(VLOOKUP($B178,'[4]3.ข้อมูลงบทดลองปัจจุบัน'!$A$5:$CL$846,8,0),2)</f>
        <v>0</v>
      </c>
      <c r="J178" s="104">
        <f>ROUND(VLOOKUP($B178,'[4]3.ข้อมูลงบทดลองปัจจุบัน'!$A$5:$CL$846,9,0),2)</f>
        <v>0</v>
      </c>
      <c r="K178" s="104">
        <f>ROUND(VLOOKUP($B178,'[4]3.ข้อมูลงบทดลองปัจจุบัน'!$A$5:$CL$846,10,0),2)</f>
        <v>0</v>
      </c>
      <c r="L178" s="104">
        <f>ROUND(VLOOKUP($B178,'[4]3.ข้อมูลงบทดลองปัจจุบัน'!$A$5:$CL$846,11,0),2)</f>
        <v>0</v>
      </c>
      <c r="M178" s="104">
        <f>ROUND(VLOOKUP($B178,'[4]3.ข้อมูลงบทดลองปัจจุบัน'!$A$5:$CL$846,12,0),2)</f>
        <v>0</v>
      </c>
      <c r="N178" s="104">
        <f>ROUND(VLOOKUP($B178,'[4]3.ข้อมูลงบทดลองปัจจุบัน'!$A$5:$CL$846,13,0),2)</f>
        <v>0</v>
      </c>
      <c r="O178" s="104">
        <f>ROUND(VLOOKUP($B178,'[4]3.ข้อมูลงบทดลองปัจจุบัน'!$A$5:$CL$846,14,0),2)</f>
        <v>0</v>
      </c>
      <c r="P178" s="104">
        <f>ROUND(VLOOKUP($B178,'[4]3.ข้อมูลงบทดลองปัจจุบัน'!$A$5:$CL$846,15,0),2)</f>
        <v>0</v>
      </c>
      <c r="Q178" s="104">
        <f>ROUND(VLOOKUP($B178,'[4]3.ข้อมูลงบทดลองปัจจุบัน'!$A$5:$CL$846,16,0),2)</f>
        <v>0</v>
      </c>
      <c r="R178" s="104">
        <f>ROUND(VLOOKUP($B178,'[4]3.ข้อมูลงบทดลองปัจจุบัน'!$A$5:$CL$846,17,0),2)</f>
        <v>0</v>
      </c>
      <c r="S178" s="104">
        <f>ROUND(VLOOKUP($B178,'[4]3.ข้อมูลงบทดลองปัจจุบัน'!$A$5:$CL$846,18,0),2)</f>
        <v>0</v>
      </c>
      <c r="T178" s="104">
        <f>ROUND(VLOOKUP($B178,'[4]3.ข้อมูลงบทดลองปัจจุบัน'!$A$5:$CL$846,19,0),2)</f>
        <v>0</v>
      </c>
      <c r="U178" s="104">
        <f>ROUND(VLOOKUP($B178,'[4]3.ข้อมูลงบทดลองปัจจุบัน'!$A$5:$CL$846,20,0),2)</f>
        <v>0</v>
      </c>
      <c r="V178" s="104">
        <f>ROUND(VLOOKUP($B178,'[4]3.ข้อมูลงบทดลองปัจจุบัน'!$A$5:$CL$846,21,0),2)</f>
        <v>0</v>
      </c>
      <c r="W178" s="104">
        <f>ROUND(VLOOKUP($B178,'[4]3.ข้อมูลงบทดลองปัจจุบัน'!$A$5:$CL$846,22,0),2)</f>
        <v>0</v>
      </c>
      <c r="X178" s="104">
        <f>ROUND(VLOOKUP($B178,'[4]3.ข้อมูลงบทดลองปัจจุบัน'!$A$5:$CL$846,23,0),2)</f>
        <v>0</v>
      </c>
      <c r="Y178" s="104">
        <f>ROUND(VLOOKUP($B178,'[4]3.ข้อมูลงบทดลองปัจจุบัน'!$A$5:$CL$846,24,0),2)</f>
        <v>0</v>
      </c>
      <c r="Z178" s="104">
        <f>ROUND(VLOOKUP($B178,'[4]3.ข้อมูลงบทดลองปัจจุบัน'!$A$5:$CL$846,25,0),2)</f>
        <v>0</v>
      </c>
      <c r="AA178" s="104">
        <f>ROUND(VLOOKUP($B178,'[4]3.ข้อมูลงบทดลองปัจจุบัน'!$A$5:$CL$846,26,0),2)</f>
        <v>0</v>
      </c>
      <c r="AB178" s="104">
        <f>ROUND(VLOOKUP($B178,'[4]3.ข้อมูลงบทดลองปัจจุบัน'!$A$5:$CL$846,27,0),2)</f>
        <v>0</v>
      </c>
      <c r="AC178" s="104">
        <f>ROUND(VLOOKUP($B178,'[4]3.ข้อมูลงบทดลองปัจจุบัน'!$A$5:$CL$846,28,0),2)</f>
        <v>0</v>
      </c>
      <c r="AD178" s="104">
        <f>ROUND(VLOOKUP($B178,'[4]3.ข้อมูลงบทดลองปัจจุบัน'!$A$5:$CL$846,29,0),2)</f>
        <v>0</v>
      </c>
      <c r="AE178" s="104">
        <f>ROUND(VLOOKUP($B178,'[4]3.ข้อมูลงบทดลองปัจจุบัน'!$A$5:$CL$846,30,0),2)</f>
        <v>0</v>
      </c>
      <c r="AF178" s="104">
        <f>ROUND(VLOOKUP($B178,'[4]3.ข้อมูลงบทดลองปัจจุบัน'!$A$5:$CL$846,31,0),2)</f>
        <v>0</v>
      </c>
      <c r="AG178" s="104">
        <f>ROUND(VLOOKUP($B178,'[4]3.ข้อมูลงบทดลองปัจจุบัน'!$A$5:$CL$846,32,0),2)</f>
        <v>0</v>
      </c>
      <c r="AH178" s="104">
        <f>ROUND(VLOOKUP($B178,'[4]3.ข้อมูลงบทดลองปัจจุบัน'!$A$5:$CL$846,33,0),2)</f>
        <v>0</v>
      </c>
      <c r="AI178" s="104">
        <f>ROUND(VLOOKUP($B178,'[4]3.ข้อมูลงบทดลองปัจจุบัน'!$A$5:$CL$846,34,0),2)</f>
        <v>0</v>
      </c>
      <c r="AJ178" s="104">
        <f>ROUND(VLOOKUP($B178,'[4]3.ข้อมูลงบทดลองปัจจุบัน'!$A$5:$CL$846,35,0),2)</f>
        <v>0</v>
      </c>
      <c r="AK178" s="104">
        <f>ROUND(VLOOKUP($B178,'[4]3.ข้อมูลงบทดลองปัจจุบัน'!$A$5:$CL$846,36,0),2)</f>
        <v>0</v>
      </c>
      <c r="AL178" s="104">
        <f>ROUND(VLOOKUP($B178,'[4]3.ข้อมูลงบทดลองปัจจุบัน'!$A$5:$CL$846,37,0),2)</f>
        <v>0</v>
      </c>
      <c r="AM178" s="104">
        <f>ROUND(VLOOKUP($B178,'[4]3.ข้อมูลงบทดลองปัจจุบัน'!$A$5:$CL$846,38,0),2)</f>
        <v>0</v>
      </c>
      <c r="AN178" s="104">
        <f>ROUND(VLOOKUP($B178,'[4]3.ข้อมูลงบทดลองปัจจุบัน'!$A$5:$CL$846,39,0),2)</f>
        <v>0</v>
      </c>
      <c r="AO178" s="104">
        <f>ROUND(VLOOKUP($B178,'[4]3.ข้อมูลงบทดลองปัจจุบัน'!$A$5:$CL$846,40,0),2)</f>
        <v>0</v>
      </c>
      <c r="AP178" s="104">
        <f>ROUND(VLOOKUP($B178,'[4]3.ข้อมูลงบทดลองปัจจุบัน'!$A$5:$CL$846,41,0),2)</f>
        <v>0</v>
      </c>
      <c r="AQ178" s="104">
        <f>ROUND(VLOOKUP($B178,'[4]3.ข้อมูลงบทดลองปัจจุบัน'!$A$5:$CL$846,42,0),2)</f>
        <v>0</v>
      </c>
      <c r="AR178" s="104">
        <f>ROUND(VLOOKUP($B178,'[4]3.ข้อมูลงบทดลองปัจจุบัน'!$A$5:$CL$846,43,0),2)</f>
        <v>26180</v>
      </c>
      <c r="AS178" s="104">
        <f>ROUND(VLOOKUP($B178,'[4]3.ข้อมูลงบทดลองปัจจุบัน'!$A$5:$CL$846,44,0),2)</f>
        <v>0</v>
      </c>
      <c r="AT178" s="104">
        <f>ROUND(VLOOKUP($B178,'[4]3.ข้อมูลงบทดลองปัจจุบัน'!$A$5:$CL$846,45,0),2)</f>
        <v>7800</v>
      </c>
      <c r="AU178" s="104">
        <f>ROUND(VLOOKUP($B178,'[4]3.ข้อมูลงบทดลองปัจจุบัน'!$A$5:$CL$846,46,0),2)</f>
        <v>0</v>
      </c>
      <c r="AV178" s="104">
        <f>ROUND(VLOOKUP($B178,'[4]3.ข้อมูลงบทดลองปัจจุบัน'!$A$5:$CL$846,47,0),2)</f>
        <v>0</v>
      </c>
      <c r="AW178" s="104">
        <f>ROUND(VLOOKUP($B178,'[4]3.ข้อมูลงบทดลองปัจจุบัน'!$A$5:$CL$846,48,0),2)</f>
        <v>0</v>
      </c>
      <c r="AX178" s="104">
        <f>ROUND(VLOOKUP($B178,'[4]3.ข้อมูลงบทดลองปัจจุบัน'!$A$5:$CL$846,49,0),2)</f>
        <v>0</v>
      </c>
      <c r="AY178" s="104">
        <f>ROUND(VLOOKUP($B178,'[4]3.ข้อมูลงบทดลองปัจจุบัน'!$A$5:$CL$846,50,0),2)</f>
        <v>0</v>
      </c>
      <c r="AZ178" s="104">
        <f>ROUND(VLOOKUP($B178,'[4]3.ข้อมูลงบทดลองปัจจุบัน'!$A$5:$CL$846,51,0),2)</f>
        <v>0</v>
      </c>
      <c r="BA178" s="104">
        <f>ROUND(VLOOKUP($B178,'[4]3.ข้อมูลงบทดลองปัจจุบัน'!$A$5:$CL$846,52,0),2)</f>
        <v>0</v>
      </c>
      <c r="BB178" s="104">
        <f>ROUND(VLOOKUP($B178,'[4]3.ข้อมูลงบทดลองปัจจุบัน'!$A$5:$CL$846,53,0),2)</f>
        <v>0</v>
      </c>
      <c r="BC178" s="104">
        <f>ROUND(VLOOKUP($B178,'[4]3.ข้อมูลงบทดลองปัจจุบัน'!$A$5:$CL$846,54,0),2)</f>
        <v>0</v>
      </c>
      <c r="BD178" s="104">
        <f>ROUND(VLOOKUP($B178,'[4]3.ข้อมูลงบทดลองปัจจุบัน'!$A$5:$CL$846,55,0),2)</f>
        <v>0</v>
      </c>
      <c r="BE178" s="104">
        <f>ROUND(VLOOKUP($B178,'[4]3.ข้อมูลงบทดลองปัจจุบัน'!$A$5:$CL$846,56,0),2)</f>
        <v>0</v>
      </c>
      <c r="BF178" s="104">
        <f>ROUND(VLOOKUP($B178,'[4]3.ข้อมูลงบทดลองปัจจุบัน'!$A$5:$CL$846,57,0),2)</f>
        <v>0</v>
      </c>
      <c r="BG178" s="104">
        <f>ROUND(VLOOKUP($B178,'[4]3.ข้อมูลงบทดลองปัจจุบัน'!$A$5:$CL$846,58,0),2)</f>
        <v>0</v>
      </c>
      <c r="BH178" s="104">
        <f>ROUND(VLOOKUP($B178,'[4]3.ข้อมูลงบทดลองปัจจุบัน'!$A$5:$CL$846,59,0),2)</f>
        <v>1141600</v>
      </c>
      <c r="BI178" s="104">
        <f>ROUND(VLOOKUP($B178,'[4]3.ข้อมูลงบทดลองปัจจุบัน'!$A$5:$CL$846,60,0),2)</f>
        <v>28900</v>
      </c>
      <c r="BJ178" s="104">
        <f>ROUND(VLOOKUP($B178,'[4]3.ข้อมูลงบทดลองปัจจุบัน'!$A$5:$CL$846,61,0),2)</f>
        <v>0</v>
      </c>
      <c r="BK178" s="104">
        <f>ROUND(VLOOKUP($B178,'[4]3.ข้อมูลงบทดลองปัจจุบัน'!$A$5:$CL$846,62,0),2)</f>
        <v>0</v>
      </c>
      <c r="BL178" s="104">
        <f>ROUND(VLOOKUP($B178,'[4]3.ข้อมูลงบทดลองปัจจุบัน'!$A$5:$CL$846,63,0),2)</f>
        <v>0</v>
      </c>
      <c r="BM178" s="104">
        <f>ROUND(VLOOKUP($B178,'[4]3.ข้อมูลงบทดลองปัจจุบัน'!$A$5:$CL$846,64,0),2)</f>
        <v>0</v>
      </c>
      <c r="BN178" s="104">
        <f>ROUND(VLOOKUP($B178,'[4]3.ข้อมูลงบทดลองปัจจุบัน'!$A$5:$CL$846,65,0),2)</f>
        <v>0</v>
      </c>
      <c r="BO178" s="104">
        <f>ROUND(VLOOKUP($B178,'[4]3.ข้อมูลงบทดลองปัจจุบัน'!$A$5:$CL$846,66,0),2)</f>
        <v>0</v>
      </c>
      <c r="BP178" s="104">
        <f>ROUND(VLOOKUP($B178,'[4]3.ข้อมูลงบทดลองปัจจุบัน'!$A$5:$CL$846,67,0),2)</f>
        <v>0</v>
      </c>
      <c r="BQ178" s="104">
        <f>ROUND(VLOOKUP($B178,'[4]3.ข้อมูลงบทดลองปัจจุบัน'!$A$5:$CL$846,68,0),2)</f>
        <v>0</v>
      </c>
      <c r="BR178" s="104">
        <f>ROUND(VLOOKUP($B178,'[4]3.ข้อมูลงบทดลองปัจจุบัน'!$A$5:$CL$846,69,0),2)</f>
        <v>0</v>
      </c>
      <c r="BS178" s="104">
        <f>ROUND(VLOOKUP($B178,'[4]3.ข้อมูลงบทดลองปัจจุบัน'!$A$5:$CL$846,70,0),2)</f>
        <v>2507500</v>
      </c>
      <c r="BT178" s="104">
        <f>ROUND(VLOOKUP($B178,'[4]3.ข้อมูลงบทดลองปัจจุบัน'!$A$5:$CL$846,71,0),2)</f>
        <v>0</v>
      </c>
      <c r="BU178" s="104">
        <f>ROUND(VLOOKUP($B178,'[4]3.ข้อมูลงบทดลองปัจจุบัน'!$A$5:$CL$846,72,0),2)</f>
        <v>0</v>
      </c>
      <c r="BV178" s="104">
        <f>ROUND(VLOOKUP($B178,'[4]3.ข้อมูลงบทดลองปัจจุบัน'!$A$5:$CL$846,73,0),2)</f>
        <v>0</v>
      </c>
      <c r="BW178" s="104">
        <f>ROUND(VLOOKUP($B178,'[4]3.ข้อมูลงบทดลองปัจจุบัน'!$A$5:$CL$846,74,0),2)</f>
        <v>0</v>
      </c>
      <c r="BX178" s="104">
        <f>ROUND(VLOOKUP($B178,'[4]3.ข้อมูลงบทดลองปัจจุบัน'!$A$5:$CL$846,75,0),2)</f>
        <v>0</v>
      </c>
      <c r="BY178" s="104">
        <f>ROUND(VLOOKUP($B178,'[4]3.ข้อมูลงบทดลองปัจจุบัน'!$A$5:$CL$846,76,0),2)</f>
        <v>0</v>
      </c>
      <c r="BZ178" s="104">
        <f>ROUND(VLOOKUP($B178,'[4]3.ข้อมูลงบทดลองปัจจุบัน'!$A$5:$CL$846,77,0),2)</f>
        <v>21900</v>
      </c>
      <c r="CA178" s="104">
        <f>ROUND(VLOOKUP($B178,'[4]3.ข้อมูลงบทดลองปัจจุบัน'!$A$5:$CL$846,78,0),2)</f>
        <v>0</v>
      </c>
      <c r="CB178" s="104">
        <f>ROUND(VLOOKUP($B178,'[4]3.ข้อมูลงบทดลองปัจจุบัน'!$A$5:$CL$846,79,0),2)</f>
        <v>0</v>
      </c>
      <c r="CC178" s="104">
        <f>ROUND(VLOOKUP($B178,'[4]3.ข้อมูลงบทดลองปัจจุบัน'!$A$5:$CL$846,80,0),2)</f>
        <v>0</v>
      </c>
      <c r="CD178" s="104">
        <f>ROUND(VLOOKUP($B178,'[4]3.ข้อมูลงบทดลองปัจจุบัน'!$A$5:$CL$846,81,0),2)</f>
        <v>0</v>
      </c>
      <c r="CE178" s="104">
        <f>ROUND(VLOOKUP($B178,'[4]3.ข้อมูลงบทดลองปัจจุบัน'!$A$5:$CL$846,82,0),2)</f>
        <v>144000</v>
      </c>
      <c r="CF178" s="104">
        <f>ROUND(VLOOKUP($B178,'[4]3.ข้อมูลงบทดลองปัจจุบัน'!$A$5:$CL$846,83,0),2)</f>
        <v>28460</v>
      </c>
      <c r="CG178" s="104">
        <f>ROUND(VLOOKUP($B178,'[4]3.ข้อมูลงบทดลองปัจจุบัน'!$A$5:$CL$846,84,0),2)</f>
        <v>0</v>
      </c>
      <c r="CH178" s="104">
        <f>ROUND(VLOOKUP($B178,'[4]3.ข้อมูลงบทดลองปัจจุบัน'!$A$5:$CL$846,85,0),2)</f>
        <v>0</v>
      </c>
      <c r="CI178" s="104">
        <f>ROUND(VLOOKUP($B178,'[4]3.ข้อมูลงบทดลองปัจจุบัน'!$A$5:$CL$846,86,0),2)</f>
        <v>0</v>
      </c>
      <c r="CJ178" s="104">
        <f>ROUND(VLOOKUP($B178,'[4]3.ข้อมูลงบทดลองปัจจุบัน'!$A$5:$CL$846,87,0),2)</f>
        <v>0</v>
      </c>
      <c r="CK178" s="104">
        <f>ROUND(VLOOKUP($B178,'[4]3.ข้อมูลงบทดลองปัจจุบัน'!$A$5:$CL$846,88,0),2)</f>
        <v>0</v>
      </c>
      <c r="CL178" s="104">
        <f>ROUND(VLOOKUP($B178,'[4]3.ข้อมูลงบทดลองปัจจุบัน'!$A$5:$CL$846,89,0),2)</f>
        <v>0</v>
      </c>
      <c r="CM178" s="104">
        <f>ROUND(VLOOKUP($B178,'[4]3.ข้อมูลงบทดลองปัจจุบัน'!$A$5:$CL$846,90,0),2)</f>
        <v>0</v>
      </c>
      <c r="CO178" s="97"/>
    </row>
    <row r="179" spans="1:93" x14ac:dyDescent="0.7">
      <c r="A179" s="18" t="s">
        <v>664</v>
      </c>
      <c r="B179" s="18" t="s">
        <v>747</v>
      </c>
      <c r="C179" s="19" t="s">
        <v>748</v>
      </c>
      <c r="D179" s="104">
        <f>ROUND(VLOOKUP($B179,'[4]3.ข้อมูลงบทดลองปัจจุบัน'!$A$5:$CL$846,3,0),2)</f>
        <v>152975.76</v>
      </c>
      <c r="E179" s="104">
        <f>ROUND(VLOOKUP($B179,'[4]3.ข้อมูลงบทดลองปัจจุบัน'!$A$5:$CL$846,4,0),2)</f>
        <v>0</v>
      </c>
      <c r="F179" s="104">
        <f>ROUND(VLOOKUP($B179,'[4]3.ข้อมูลงบทดลองปัจจุบัน'!$A$5:$CL$846,5,0),2)</f>
        <v>0</v>
      </c>
      <c r="G179" s="104">
        <f>ROUND(VLOOKUP($B179,'[4]3.ข้อมูลงบทดลองปัจจุบัน'!$A$5:$CL$846,6,0),2)</f>
        <v>55357.52</v>
      </c>
      <c r="H179" s="104">
        <f>ROUND(VLOOKUP($B179,'[4]3.ข้อมูลงบทดลองปัจจุบัน'!$A$5:$CL$846,7,0),2)</f>
        <v>0</v>
      </c>
      <c r="I179" s="104">
        <f>ROUND(VLOOKUP($B179,'[4]3.ข้อมูลงบทดลองปัจจุบัน'!$A$5:$CL$846,8,0),2)</f>
        <v>42943.29</v>
      </c>
      <c r="J179" s="104">
        <f>ROUND(VLOOKUP($B179,'[4]3.ข้อมูลงบทดลองปัจจุบัน'!$A$5:$CL$846,9,0),2)</f>
        <v>0</v>
      </c>
      <c r="K179" s="104">
        <f>ROUND(VLOOKUP($B179,'[4]3.ข้อมูลงบทดลองปัจจุบัน'!$A$5:$CL$846,10,0),2)</f>
        <v>49261.94</v>
      </c>
      <c r="L179" s="104">
        <f>ROUND(VLOOKUP($B179,'[4]3.ข้อมูลงบทดลองปัจจุบัน'!$A$5:$CL$846,11,0),2)</f>
        <v>0</v>
      </c>
      <c r="M179" s="104">
        <f>ROUND(VLOOKUP($B179,'[4]3.ข้อมูลงบทดลองปัจจุบัน'!$A$5:$CL$846,12,0),2)</f>
        <v>119600.32000000001</v>
      </c>
      <c r="N179" s="104">
        <f>ROUND(VLOOKUP($B179,'[4]3.ข้อมูลงบทดลองปัจจุบัน'!$A$5:$CL$846,13,0),2)</f>
        <v>47319.12</v>
      </c>
      <c r="O179" s="104">
        <f>ROUND(VLOOKUP($B179,'[4]3.ข้อมูลงบทดลองปัจจุบัน'!$A$5:$CL$846,14,0),2)</f>
        <v>77827.520000000004</v>
      </c>
      <c r="P179" s="104">
        <f>ROUND(VLOOKUP($B179,'[4]3.ข้อมูลงบทดลองปัจจุบัน'!$A$5:$CL$846,15,0),2)</f>
        <v>172087.81</v>
      </c>
      <c r="Q179" s="104">
        <f>ROUND(VLOOKUP($B179,'[4]3.ข้อมูลงบทดลองปัจจุบัน'!$A$5:$CL$846,16,0),2)</f>
        <v>85137.72</v>
      </c>
      <c r="R179" s="104">
        <f>ROUND(VLOOKUP($B179,'[4]3.ข้อมูลงบทดลองปัจจุบัน'!$A$5:$CL$846,17,0),2)</f>
        <v>116172.54</v>
      </c>
      <c r="S179" s="104">
        <f>ROUND(VLOOKUP($B179,'[4]3.ข้อมูลงบทดลองปัจจุบัน'!$A$5:$CL$846,18,0),2)</f>
        <v>44768.01</v>
      </c>
      <c r="T179" s="104">
        <f>ROUND(VLOOKUP($B179,'[4]3.ข้อมูลงบทดลองปัจจุบัน'!$A$5:$CL$846,19,0),2)</f>
        <v>113639.71</v>
      </c>
      <c r="U179" s="104">
        <f>ROUND(VLOOKUP($B179,'[4]3.ข้อมูลงบทดลองปัจจุบัน'!$A$5:$CL$846,20,0),2)</f>
        <v>120270.88</v>
      </c>
      <c r="V179" s="104">
        <f>ROUND(VLOOKUP($B179,'[4]3.ข้อมูลงบทดลองปัจจุบัน'!$A$5:$CL$846,21,0),2)</f>
        <v>0</v>
      </c>
      <c r="W179" s="104">
        <f>ROUND(VLOOKUP($B179,'[4]3.ข้อมูลงบทดลองปัจจุบัน'!$A$5:$CL$846,22,0),2)</f>
        <v>98672.19</v>
      </c>
      <c r="X179" s="104">
        <f>ROUND(VLOOKUP($B179,'[4]3.ข้อมูลงบทดลองปัจจุบัน'!$A$5:$CL$846,23,0),2)</f>
        <v>0</v>
      </c>
      <c r="Y179" s="104">
        <f>ROUND(VLOOKUP($B179,'[4]3.ข้อมูลงบทดลองปัจจุบัน'!$A$5:$CL$846,24,0),2)</f>
        <v>74109.94</v>
      </c>
      <c r="Z179" s="104">
        <f>ROUND(VLOOKUP($B179,'[4]3.ข้อมูลงบทดลองปัจจุบัน'!$A$5:$CL$846,25,0),2)</f>
        <v>105205.29</v>
      </c>
      <c r="AA179" s="104">
        <f>ROUND(VLOOKUP($B179,'[4]3.ข้อมูลงบทดลองปัจจุบัน'!$A$5:$CL$846,26,0),2)</f>
        <v>0</v>
      </c>
      <c r="AB179" s="104">
        <f>ROUND(VLOOKUP($B179,'[4]3.ข้อมูลงบทดลองปัจจุบัน'!$A$5:$CL$846,27,0),2)</f>
        <v>103549.25</v>
      </c>
      <c r="AC179" s="104">
        <f>ROUND(VLOOKUP($B179,'[4]3.ข้อมูลงบทดลองปัจจุบัน'!$A$5:$CL$846,28,0),2)</f>
        <v>83166.070000000007</v>
      </c>
      <c r="AD179" s="104">
        <f>ROUND(VLOOKUP($B179,'[4]3.ข้อมูลงบทดลองปัจจุบัน'!$A$5:$CL$846,29,0),2)</f>
        <v>0</v>
      </c>
      <c r="AE179" s="104">
        <f>ROUND(VLOOKUP($B179,'[4]3.ข้อมูลงบทดลองปัจจุบัน'!$A$5:$CL$846,30,0),2)</f>
        <v>58677.73</v>
      </c>
      <c r="AF179" s="104">
        <f>ROUND(VLOOKUP($B179,'[4]3.ข้อมูลงบทดลองปัจจุบัน'!$A$5:$CL$846,31,0),2)</f>
        <v>133124.32</v>
      </c>
      <c r="AG179" s="104">
        <f>ROUND(VLOOKUP($B179,'[4]3.ข้อมูลงบทดลองปัจจุบัน'!$A$5:$CL$846,32,0),2)</f>
        <v>0</v>
      </c>
      <c r="AH179" s="104">
        <f>ROUND(VLOOKUP($B179,'[4]3.ข้อมูลงบทดลองปัจจุบัน'!$A$5:$CL$846,33,0),2)</f>
        <v>71287.679999999993</v>
      </c>
      <c r="AI179" s="104">
        <f>ROUND(VLOOKUP($B179,'[4]3.ข้อมูลงบทดลองปัจจุบัน'!$A$5:$CL$846,34,0),2)</f>
        <v>50063.97</v>
      </c>
      <c r="AJ179" s="104">
        <f>ROUND(VLOOKUP($B179,'[4]3.ข้อมูลงบทดลองปัจจุบัน'!$A$5:$CL$846,35,0),2)</f>
        <v>34847.879999999997</v>
      </c>
      <c r="AK179" s="104">
        <f>ROUND(VLOOKUP($B179,'[4]3.ข้อมูลงบทดลองปัจจุบัน'!$A$5:$CL$846,36,0),2)</f>
        <v>135088.5</v>
      </c>
      <c r="AL179" s="104">
        <f>ROUND(VLOOKUP($B179,'[4]3.ข้อมูลงบทดลองปัจจุบัน'!$A$5:$CL$846,37,0),2)</f>
        <v>514419.62</v>
      </c>
      <c r="AM179" s="104">
        <f>ROUND(VLOOKUP($B179,'[4]3.ข้อมูลงบทดลองปัจจุบัน'!$A$5:$CL$846,38,0),2)</f>
        <v>76110.539999999994</v>
      </c>
      <c r="AN179" s="104">
        <f>ROUND(VLOOKUP($B179,'[4]3.ข้อมูลงบทดลองปัจจุบัน'!$A$5:$CL$846,39,0),2)</f>
        <v>60771.41</v>
      </c>
      <c r="AO179" s="104">
        <f>ROUND(VLOOKUP($B179,'[4]3.ข้อมูลงบทดลองปัจจุบัน'!$A$5:$CL$846,40,0),2)</f>
        <v>65251.11</v>
      </c>
      <c r="AP179" s="104">
        <f>ROUND(VLOOKUP($B179,'[4]3.ข้อมูลงบทดลองปัจจุบัน'!$A$5:$CL$846,41,0),2)</f>
        <v>70068.45</v>
      </c>
      <c r="AQ179" s="104">
        <f>ROUND(VLOOKUP($B179,'[4]3.ข้อมูลงบทดลองปัจจุบัน'!$A$5:$CL$846,42,0),2)</f>
        <v>79916.08</v>
      </c>
      <c r="AR179" s="104">
        <f>ROUND(VLOOKUP($B179,'[4]3.ข้อมูลงบทดลองปัจจุบัน'!$A$5:$CL$846,43,0),2)</f>
        <v>51798.33</v>
      </c>
      <c r="AS179" s="104">
        <f>ROUND(VLOOKUP($B179,'[4]3.ข้อมูลงบทดลองปัจจุบัน'!$A$5:$CL$846,44,0),2)</f>
        <v>89646.74</v>
      </c>
      <c r="AT179" s="104">
        <f>ROUND(VLOOKUP($B179,'[4]3.ข้อมูลงบทดลองปัจจุบัน'!$A$5:$CL$846,45,0),2)</f>
        <v>103035.3</v>
      </c>
      <c r="AU179" s="104">
        <f>ROUND(VLOOKUP($B179,'[4]3.ข้อมูลงบทดลองปัจจุบัน'!$A$5:$CL$846,46,0),2)</f>
        <v>72046.64</v>
      </c>
      <c r="AV179" s="104">
        <f>ROUND(VLOOKUP($B179,'[4]3.ข้อมูลงบทดลองปัจจุบัน'!$A$5:$CL$846,47,0),2)</f>
        <v>108040.03</v>
      </c>
      <c r="AW179" s="104">
        <f>ROUND(VLOOKUP($B179,'[4]3.ข้อมูลงบทดลองปัจจุบัน'!$A$5:$CL$846,48,0),2)</f>
        <v>61508.4</v>
      </c>
      <c r="AX179" s="104">
        <f>ROUND(VLOOKUP($B179,'[4]3.ข้อมูลงบทดลองปัจจุบัน'!$A$5:$CL$846,49,0),2)</f>
        <v>42777.19</v>
      </c>
      <c r="AY179" s="104">
        <f>ROUND(VLOOKUP($B179,'[4]3.ข้อมูลงบทดลองปัจจุบัน'!$A$5:$CL$846,50,0),2)</f>
        <v>31935.040000000001</v>
      </c>
      <c r="AZ179" s="104">
        <f>ROUND(VLOOKUP($B179,'[4]3.ข้อมูลงบทดลองปัจจุบัน'!$A$5:$CL$846,51,0),2)</f>
        <v>70434.73</v>
      </c>
      <c r="BA179" s="104">
        <f>ROUND(VLOOKUP($B179,'[4]3.ข้อมูลงบทดลองปัจจุบัน'!$A$5:$CL$846,52,0),2)</f>
        <v>49434</v>
      </c>
      <c r="BB179" s="104">
        <f>ROUND(VLOOKUP($B179,'[4]3.ข้อมูลงบทดลองปัจจุบัน'!$A$5:$CL$846,53,0),2)</f>
        <v>141691.51999999999</v>
      </c>
      <c r="BC179" s="104">
        <f>ROUND(VLOOKUP($B179,'[4]3.ข้อมูลงบทดลองปัจจุบัน'!$A$5:$CL$846,54,0),2)</f>
        <v>95759.3</v>
      </c>
      <c r="BD179" s="104">
        <f>ROUND(VLOOKUP($B179,'[4]3.ข้อมูลงบทดลองปัจจุบัน'!$A$5:$CL$846,55,0),2)</f>
        <v>59531.59</v>
      </c>
      <c r="BE179" s="104">
        <f>ROUND(VLOOKUP($B179,'[4]3.ข้อมูลงบทดลองปัจจุบัน'!$A$5:$CL$846,56,0),2)</f>
        <v>148704.32000000001</v>
      </c>
      <c r="BF179" s="104">
        <f>ROUND(VLOOKUP($B179,'[4]3.ข้อมูลงบทดลองปัจจุบัน'!$A$5:$CL$846,57,0),2)</f>
        <v>0</v>
      </c>
      <c r="BG179" s="104">
        <f>ROUND(VLOOKUP($B179,'[4]3.ข้อมูลงบทดลองปัจจุบัน'!$A$5:$CL$846,58,0),2)</f>
        <v>0</v>
      </c>
      <c r="BH179" s="104">
        <f>ROUND(VLOOKUP($B179,'[4]3.ข้อมูลงบทดลองปัจจุบัน'!$A$5:$CL$846,59,0),2)</f>
        <v>9358.17</v>
      </c>
      <c r="BI179" s="104">
        <f>ROUND(VLOOKUP($B179,'[4]3.ข้อมูลงบทดลองปัจจุบัน'!$A$5:$CL$846,60,0),2)</f>
        <v>46138.400000000001</v>
      </c>
      <c r="BJ179" s="104">
        <f>ROUND(VLOOKUP($B179,'[4]3.ข้อมูลงบทดลองปัจจุบัน'!$A$5:$CL$846,61,0),2)</f>
        <v>82427.06</v>
      </c>
      <c r="BK179" s="104">
        <f>ROUND(VLOOKUP($B179,'[4]3.ข้อมูลงบทดลองปัจจุบัน'!$A$5:$CL$846,62,0),2)</f>
        <v>114646.22</v>
      </c>
      <c r="BL179" s="104">
        <f>ROUND(VLOOKUP($B179,'[4]3.ข้อมูลงบทดลองปัจจุบัน'!$A$5:$CL$846,63,0),2)</f>
        <v>55329.04</v>
      </c>
      <c r="BM179" s="104">
        <f>ROUND(VLOOKUP($B179,'[4]3.ข้อมูลงบทดลองปัจจุบัน'!$A$5:$CL$846,64,0),2)</f>
        <v>25540.9</v>
      </c>
      <c r="BN179" s="104">
        <f>ROUND(VLOOKUP($B179,'[4]3.ข้อมูลงบทดลองปัจจุบัน'!$A$5:$CL$846,65,0),2)</f>
        <v>111778.9</v>
      </c>
      <c r="BO179" s="104">
        <f>ROUND(VLOOKUP($B179,'[4]3.ข้อมูลงบทดลองปัจจุบัน'!$A$5:$CL$846,66,0),2)</f>
        <v>0</v>
      </c>
      <c r="BP179" s="104">
        <f>ROUND(VLOOKUP($B179,'[4]3.ข้อมูลงบทดลองปัจจุบัน'!$A$5:$CL$846,67,0),2)</f>
        <v>0</v>
      </c>
      <c r="BQ179" s="104">
        <f>ROUND(VLOOKUP($B179,'[4]3.ข้อมูลงบทดลองปัจจุบัน'!$A$5:$CL$846,68,0),2)</f>
        <v>75732.460000000006</v>
      </c>
      <c r="BR179" s="104">
        <f>ROUND(VLOOKUP($B179,'[4]3.ข้อมูลงบทดลองปัจจุบัน'!$A$5:$CL$846,69,0),2)</f>
        <v>0</v>
      </c>
      <c r="BS179" s="104">
        <f>ROUND(VLOOKUP($B179,'[4]3.ข้อมูลงบทดลองปัจจุบัน'!$A$5:$CL$846,70,0),2)</f>
        <v>166123.09</v>
      </c>
      <c r="BT179" s="104">
        <f>ROUND(VLOOKUP($B179,'[4]3.ข้อมูลงบทดลองปัจจุบัน'!$A$5:$CL$846,71,0),2)</f>
        <v>0</v>
      </c>
      <c r="BU179" s="104">
        <f>ROUND(VLOOKUP($B179,'[4]3.ข้อมูลงบทดลองปัจจุบัน'!$A$5:$CL$846,72,0),2)</f>
        <v>46138.400000000001</v>
      </c>
      <c r="BV179" s="104">
        <f>ROUND(VLOOKUP($B179,'[4]3.ข้อมูลงบทดลองปัจจุบัน'!$A$5:$CL$846,73,0),2)</f>
        <v>28414.92</v>
      </c>
      <c r="BW179" s="104">
        <f>ROUND(VLOOKUP($B179,'[4]3.ข้อมูลงบทดลองปัจจุบัน'!$A$5:$CL$846,74,0),2)</f>
        <v>0</v>
      </c>
      <c r="BX179" s="104">
        <f>ROUND(VLOOKUP($B179,'[4]3.ข้อมูลงบทดลองปัจจุบัน'!$A$5:$CL$846,75,0),2)</f>
        <v>46138.400000000001</v>
      </c>
      <c r="BY179" s="104">
        <f>ROUND(VLOOKUP($B179,'[4]3.ข้อมูลงบทดลองปัจจุบัน'!$A$5:$CL$846,76,0),2)</f>
        <v>149594.56</v>
      </c>
      <c r="BZ179" s="104">
        <f>ROUND(VLOOKUP($B179,'[4]3.ข้อมูลงบทดลองปัจจุบัน'!$A$5:$CL$846,77,0),2)</f>
        <v>53014.45</v>
      </c>
      <c r="CA179" s="104">
        <f>ROUND(VLOOKUP($B179,'[4]3.ข้อมูลงบทดลองปัจจุบัน'!$A$5:$CL$846,78,0),2)</f>
        <v>100362.72</v>
      </c>
      <c r="CB179" s="104">
        <f>ROUND(VLOOKUP($B179,'[4]3.ข้อมูลงบทดลองปัจจุบัน'!$A$5:$CL$846,79,0),2)</f>
        <v>57624.29</v>
      </c>
      <c r="CC179" s="104">
        <f>ROUND(VLOOKUP($B179,'[4]3.ข้อมูลงบทดลองปัจจุบัน'!$A$5:$CL$846,80,0),2)</f>
        <v>0</v>
      </c>
      <c r="CD179" s="104">
        <f>ROUND(VLOOKUP($B179,'[4]3.ข้อมูลงบทดลองปัจจุบัน'!$A$5:$CL$846,81,0),2)</f>
        <v>25415.69</v>
      </c>
      <c r="CE179" s="104">
        <f>ROUND(VLOOKUP($B179,'[4]3.ข้อมูลงบทดลองปัจจุบัน'!$A$5:$CL$846,82,0),2)</f>
        <v>158707.87</v>
      </c>
      <c r="CF179" s="104">
        <f>ROUND(VLOOKUP($B179,'[4]3.ข้อมูลงบทดลองปัจจุบัน'!$A$5:$CL$846,83,0),2)</f>
        <v>118764.67</v>
      </c>
      <c r="CG179" s="104">
        <f>ROUND(VLOOKUP($B179,'[4]3.ข้อมูลงบทดลองปัจจุบัน'!$A$5:$CL$846,84,0),2)</f>
        <v>89169.02</v>
      </c>
      <c r="CH179" s="104">
        <f>ROUND(VLOOKUP($B179,'[4]3.ข้อมูลงบทดลองปัจจุบัน'!$A$5:$CL$846,85,0),2)</f>
        <v>0</v>
      </c>
      <c r="CI179" s="104">
        <f>ROUND(VLOOKUP($B179,'[4]3.ข้อมูลงบทดลองปัจจุบัน'!$A$5:$CL$846,86,0),2)</f>
        <v>138888.04999999999</v>
      </c>
      <c r="CJ179" s="104">
        <f>ROUND(VLOOKUP($B179,'[4]3.ข้อมูลงบทดลองปัจจุบัน'!$A$5:$CL$846,87,0),2)</f>
        <v>74752.34</v>
      </c>
      <c r="CK179" s="104">
        <f>ROUND(VLOOKUP($B179,'[4]3.ข้อมูลงบทดลองปัจจุบัน'!$A$5:$CL$846,88,0),2)</f>
        <v>277474.46999999997</v>
      </c>
      <c r="CL179" s="104">
        <f>ROUND(VLOOKUP($B179,'[4]3.ข้อมูลงบทดลองปัจจุบัน'!$A$5:$CL$846,89,0),2)</f>
        <v>106839.5</v>
      </c>
      <c r="CM179" s="104">
        <f>ROUND(VLOOKUP($B179,'[4]3.ข้อมูลงบทดลองปัจจุบัน'!$A$5:$CL$846,90,0),2)</f>
        <v>34515</v>
      </c>
      <c r="CO179" s="97"/>
    </row>
    <row r="180" spans="1:93" x14ac:dyDescent="0.7">
      <c r="A180" s="18" t="s">
        <v>664</v>
      </c>
      <c r="B180" s="18" t="s">
        <v>749</v>
      </c>
      <c r="C180" s="118" t="s">
        <v>750</v>
      </c>
      <c r="D180" s="104">
        <f>ROUND(VLOOKUP($B180,'[4]3.ข้อมูลงบทดลองปัจจุบัน'!$A$5:$CL$846,3,0),2)</f>
        <v>117147691.09999999</v>
      </c>
      <c r="E180" s="104">
        <f>ROUND(VLOOKUP($B180,'[4]3.ข้อมูลงบทดลองปัจจุบัน'!$A$5:$CL$846,4,0),2)</f>
        <v>21666521.510000002</v>
      </c>
      <c r="F180" s="104">
        <f>ROUND(VLOOKUP($B180,'[4]3.ข้อมูลงบทดลองปัจจุบัน'!$A$5:$CL$846,5,0),2)</f>
        <v>4800665.67</v>
      </c>
      <c r="G180" s="104">
        <f>ROUND(VLOOKUP($B180,'[4]3.ข้อมูลงบทดลองปัจจุบัน'!$A$5:$CL$846,6,0),2)</f>
        <v>4820952.93</v>
      </c>
      <c r="H180" s="104">
        <f>ROUND(VLOOKUP($B180,'[4]3.ข้อมูลงบทดลองปัจจุบัน'!$A$5:$CL$846,7,0),2)</f>
        <v>4629733.46</v>
      </c>
      <c r="I180" s="104">
        <f>ROUND(VLOOKUP($B180,'[4]3.ข้อมูลงบทดลองปัจจุบัน'!$A$5:$CL$846,8,0),2)</f>
        <v>8173796.5300000003</v>
      </c>
      <c r="J180" s="104">
        <f>ROUND(VLOOKUP($B180,'[4]3.ข้อมูลงบทดลองปัจจุบัน'!$A$5:$CL$846,9,0),2)</f>
        <v>7341262.6200000001</v>
      </c>
      <c r="K180" s="104">
        <f>ROUND(VLOOKUP($B180,'[4]3.ข้อมูลงบทดลองปัจจุบัน'!$A$5:$CL$846,10,0),2)</f>
        <v>36978901.93</v>
      </c>
      <c r="L180" s="104">
        <f>ROUND(VLOOKUP($B180,'[4]3.ข้อมูลงบทดลองปัจจุบัน'!$A$5:$CL$846,11,0),2)</f>
        <v>21186779.109999999</v>
      </c>
      <c r="M180" s="104">
        <f>ROUND(VLOOKUP($B180,'[4]3.ข้อมูลงบทดลองปัจจุบัน'!$A$5:$CL$846,12,0),2)</f>
        <v>19044121.899999999</v>
      </c>
      <c r="N180" s="104">
        <f>ROUND(VLOOKUP($B180,'[4]3.ข้อมูลงบทดลองปัจจุบัน'!$A$5:$CL$846,13,0),2)</f>
        <v>20629428.309999999</v>
      </c>
      <c r="O180" s="104">
        <f>ROUND(VLOOKUP($B180,'[4]3.ข้อมูลงบทดลองปัจจุบัน'!$A$5:$CL$846,14,0),2)</f>
        <v>2346345.73</v>
      </c>
      <c r="P180" s="104">
        <f>ROUND(VLOOKUP($B180,'[4]3.ข้อมูลงบทดลองปัจจุบัน'!$A$5:$CL$846,15,0),2)</f>
        <v>56550565.18</v>
      </c>
      <c r="Q180" s="104">
        <f>ROUND(VLOOKUP($B180,'[4]3.ข้อมูลงบทดลองปัจจุบัน'!$A$5:$CL$846,16,0),2)</f>
        <v>8348765.29</v>
      </c>
      <c r="R180" s="104">
        <f>ROUND(VLOOKUP($B180,'[4]3.ข้อมูลงบทดลองปัจจุบัน'!$A$5:$CL$846,17,0),2)</f>
        <v>7552645</v>
      </c>
      <c r="S180" s="104">
        <f>ROUND(VLOOKUP($B180,'[4]3.ข้อมูลงบทดลองปัจจุบัน'!$A$5:$CL$846,18,0),2)</f>
        <v>20114569.370000001</v>
      </c>
      <c r="T180" s="104">
        <f>ROUND(VLOOKUP($B180,'[4]3.ข้อมูลงบทดลองปัจจุบัน'!$A$5:$CL$846,19,0),2)</f>
        <v>6492005.9500000002</v>
      </c>
      <c r="U180" s="104">
        <f>ROUND(VLOOKUP($B180,'[4]3.ข้อมูลงบทดลองปัจจุบัน'!$A$5:$CL$846,20,0),2)</f>
        <v>6802296.0700000003</v>
      </c>
      <c r="V180" s="104">
        <f>ROUND(VLOOKUP($B180,'[4]3.ข้อมูลงบทดลองปัจจุบัน'!$A$5:$CL$846,21,0),2)</f>
        <v>5818127.5700000003</v>
      </c>
      <c r="W180" s="104">
        <f>ROUND(VLOOKUP($B180,'[4]3.ข้อมูลงบทดลองปัจจุบัน'!$A$5:$CL$846,22,0),2)</f>
        <v>2567051.6</v>
      </c>
      <c r="X180" s="104">
        <f>ROUND(VLOOKUP($B180,'[4]3.ข้อมูลงบทดลองปัจจุบัน'!$A$5:$CL$846,23,0),2)</f>
        <v>152853798.93000001</v>
      </c>
      <c r="Y180" s="104">
        <f>ROUND(VLOOKUP($B180,'[4]3.ข้อมูลงบทดลองปัจจุบัน'!$A$5:$CL$846,24,0),2)</f>
        <v>4942527.63</v>
      </c>
      <c r="Z180" s="104">
        <f>ROUND(VLOOKUP($B180,'[4]3.ข้อมูลงบทดลองปัจจุบัน'!$A$5:$CL$846,25,0),2)</f>
        <v>15605995.26</v>
      </c>
      <c r="AA180" s="104">
        <f>ROUND(VLOOKUP($B180,'[4]3.ข้อมูลงบทดลองปัจจุบัน'!$A$5:$CL$846,26,0),2)</f>
        <v>5209276.93</v>
      </c>
      <c r="AB180" s="104">
        <f>ROUND(VLOOKUP($B180,'[4]3.ข้อมูลงบทดลองปัจจุบัน'!$A$5:$CL$846,27,0),2)</f>
        <v>2370344.5</v>
      </c>
      <c r="AC180" s="104">
        <f>ROUND(VLOOKUP($B180,'[4]3.ข้อมูลงบทดลองปัจจุบัน'!$A$5:$CL$846,28,0),2)</f>
        <v>3997722.04</v>
      </c>
      <c r="AD180" s="104">
        <f>ROUND(VLOOKUP($B180,'[4]3.ข้อมูลงบทดลองปัจจุบัน'!$A$5:$CL$846,29,0),2)</f>
        <v>5820097.6799999997</v>
      </c>
      <c r="AE180" s="104">
        <f>ROUND(VLOOKUP($B180,'[4]3.ข้อมูลงบทดลองปัจจุบัน'!$A$5:$CL$846,30,0),2)</f>
        <v>23233257.57</v>
      </c>
      <c r="AF180" s="104">
        <f>ROUND(VLOOKUP($B180,'[4]3.ข้อมูลงบทดลองปัจจุบัน'!$A$5:$CL$846,31,0),2)</f>
        <v>3506895.29</v>
      </c>
      <c r="AG180" s="104">
        <f>ROUND(VLOOKUP($B180,'[4]3.ข้อมูลงบทดลองปัจจุบัน'!$A$5:$CL$846,32,0),2)</f>
        <v>3709329.36</v>
      </c>
      <c r="AH180" s="104">
        <f>ROUND(VLOOKUP($B180,'[4]3.ข้อมูลงบทดลองปัจจุบัน'!$A$5:$CL$846,33,0),2)</f>
        <v>5841772</v>
      </c>
      <c r="AI180" s="104">
        <f>ROUND(VLOOKUP($B180,'[4]3.ข้อมูลงบทดลองปัจจุบัน'!$A$5:$CL$846,34,0),2)</f>
        <v>17744366.190000001</v>
      </c>
      <c r="AJ180" s="104">
        <f>ROUND(VLOOKUP($B180,'[4]3.ข้อมูลงบทดลองปัจจุบัน'!$A$5:$CL$846,35,0),2)</f>
        <v>5463583.29</v>
      </c>
      <c r="AK180" s="104">
        <f>ROUND(VLOOKUP($B180,'[4]3.ข้อมูลงบทดลองปัจจุบัน'!$A$5:$CL$846,36,0),2)</f>
        <v>3467801.07</v>
      </c>
      <c r="AL180" s="104">
        <f>ROUND(VLOOKUP($B180,'[4]3.ข้อมูลงบทดลองปัจจุบัน'!$A$5:$CL$846,37,0),2)</f>
        <v>272399274.69</v>
      </c>
      <c r="AM180" s="104">
        <f>ROUND(VLOOKUP($B180,'[4]3.ข้อมูลงบทดลองปัจจุบัน'!$A$5:$CL$846,38,0),2)</f>
        <v>5416207.8200000003</v>
      </c>
      <c r="AN180" s="104">
        <f>ROUND(VLOOKUP($B180,'[4]3.ข้อมูลงบทดลองปัจจุบัน'!$A$5:$CL$846,39,0),2)</f>
        <v>3462359</v>
      </c>
      <c r="AO180" s="104">
        <f>ROUND(VLOOKUP($B180,'[4]3.ข้อมูลงบทดลองปัจจุบัน'!$A$5:$CL$846,40,0),2)</f>
        <v>13406848.630000001</v>
      </c>
      <c r="AP180" s="104">
        <f>ROUND(VLOOKUP($B180,'[4]3.ข้อมูลงบทดลองปัจจุบัน'!$A$5:$CL$846,41,0),2)</f>
        <v>10289530.83</v>
      </c>
      <c r="AQ180" s="104">
        <f>ROUND(VLOOKUP($B180,'[4]3.ข้อมูลงบทดลองปัจจุบัน'!$A$5:$CL$846,42,0),2)</f>
        <v>6370969.9000000004</v>
      </c>
      <c r="AR180" s="104">
        <f>ROUND(VLOOKUP($B180,'[4]3.ข้อมูลงบทดลองปัจจุบัน'!$A$5:$CL$846,43,0),2)</f>
        <v>1847872.58</v>
      </c>
      <c r="AS180" s="104">
        <f>ROUND(VLOOKUP($B180,'[4]3.ข้อมูลงบทดลองปัจจุบัน'!$A$5:$CL$846,44,0),2)</f>
        <v>58757542.840000004</v>
      </c>
      <c r="AT180" s="104">
        <f>ROUND(VLOOKUP($B180,'[4]3.ข้อมูลงบทดลองปัจจุบัน'!$A$5:$CL$846,45,0),2)</f>
        <v>4343803.16</v>
      </c>
      <c r="AU180" s="104">
        <f>ROUND(VLOOKUP($B180,'[4]3.ข้อมูลงบทดลองปัจจุบัน'!$A$5:$CL$846,46,0),2)</f>
        <v>13280707.67</v>
      </c>
      <c r="AV180" s="104">
        <f>ROUND(VLOOKUP($B180,'[4]3.ข้อมูลงบทดลองปัจจุบัน'!$A$5:$CL$846,47,0),2)</f>
        <v>14602162.630000001</v>
      </c>
      <c r="AW180" s="104">
        <f>ROUND(VLOOKUP($B180,'[4]3.ข้อมูลงบทดลองปัจจุบัน'!$A$5:$CL$846,48,0),2)</f>
        <v>4011249.79</v>
      </c>
      <c r="AX180" s="104">
        <f>ROUND(VLOOKUP($B180,'[4]3.ข้อมูลงบทดลองปัจจุบัน'!$A$5:$CL$846,49,0),2)</f>
        <v>2723247.31</v>
      </c>
      <c r="AY180" s="104">
        <f>ROUND(VLOOKUP($B180,'[4]3.ข้อมูลงบทดลองปัจจุบัน'!$A$5:$CL$846,50,0),2)</f>
        <v>6204293.8899999997</v>
      </c>
      <c r="AZ180" s="104">
        <f>ROUND(VLOOKUP($B180,'[4]3.ข้อมูลงบทดลองปัจจุบัน'!$A$5:$CL$846,51,0),2)</f>
        <v>6326884.6399999997</v>
      </c>
      <c r="BA180" s="104">
        <f>ROUND(VLOOKUP($B180,'[4]3.ข้อมูลงบทดลองปัจจุบัน'!$A$5:$CL$846,52,0),2)</f>
        <v>4050604.76</v>
      </c>
      <c r="BB180" s="104">
        <f>ROUND(VLOOKUP($B180,'[4]3.ข้อมูลงบทดลองปัจจุบัน'!$A$5:$CL$846,53,0),2)</f>
        <v>48722940.770000003</v>
      </c>
      <c r="BC180" s="104">
        <f>ROUND(VLOOKUP($B180,'[4]3.ข้อมูลงบทดลองปัจจุบัน'!$A$5:$CL$846,54,0),2)</f>
        <v>3329364.46</v>
      </c>
      <c r="BD180" s="104">
        <f>ROUND(VLOOKUP($B180,'[4]3.ข้อมูลงบทดลองปัจจุบัน'!$A$5:$CL$846,55,0),2)</f>
        <v>148136694.50999999</v>
      </c>
      <c r="BE180" s="104">
        <f>ROUND(VLOOKUP($B180,'[4]3.ข้อมูลงบทดลองปัจจุบัน'!$A$5:$CL$846,56,0),2)</f>
        <v>18270052.899999999</v>
      </c>
      <c r="BF180" s="104">
        <f>ROUND(VLOOKUP($B180,'[4]3.ข้อมูลงบทดลองปัจจุบัน'!$A$5:$CL$846,57,0),2)</f>
        <v>4118461.08</v>
      </c>
      <c r="BG180" s="104">
        <f>ROUND(VLOOKUP($B180,'[4]3.ข้อมูลงบทดลองปัจจุบัน'!$A$5:$CL$846,58,0),2)</f>
        <v>4303540.63</v>
      </c>
      <c r="BH180" s="104">
        <f>ROUND(VLOOKUP($B180,'[4]3.ข้อมูลงบทดลองปัจจุบัน'!$A$5:$CL$846,59,0),2)</f>
        <v>47911036.719999999</v>
      </c>
      <c r="BI180" s="104">
        <f>ROUND(VLOOKUP($B180,'[4]3.ข้อมูลงบทดลองปัจจุบัน'!$A$5:$CL$846,60,0),2)</f>
        <v>3450305.68</v>
      </c>
      <c r="BJ180" s="104">
        <f>ROUND(VLOOKUP($B180,'[4]3.ข้อมูลงบทดลองปัจจุบัน'!$A$5:$CL$846,61,0),2)</f>
        <v>1914759.43</v>
      </c>
      <c r="BK180" s="104">
        <f>ROUND(VLOOKUP($B180,'[4]3.ข้อมูลงบทดลองปัจจุบัน'!$A$5:$CL$846,62,0),2)</f>
        <v>6089483.5300000003</v>
      </c>
      <c r="BL180" s="104">
        <f>ROUND(VLOOKUP($B180,'[4]3.ข้อมูลงบทดลองปัจจุบัน'!$A$5:$CL$846,63,0),2)</f>
        <v>5160741.88</v>
      </c>
      <c r="BM180" s="104">
        <f>ROUND(VLOOKUP($B180,'[4]3.ข้อมูลงบทดลองปัจจุบัน'!$A$5:$CL$846,64,0),2)</f>
        <v>97536348.170000002</v>
      </c>
      <c r="BN180" s="104">
        <f>ROUND(VLOOKUP($B180,'[4]3.ข้อมูลงบทดลองปัจจุบัน'!$A$5:$CL$846,65,0),2)</f>
        <v>11174396.869999999</v>
      </c>
      <c r="BO180" s="104">
        <f>ROUND(VLOOKUP($B180,'[4]3.ข้อมูลงบทดลองปัจจุบัน'!$A$5:$CL$846,66,0),2)</f>
        <v>8992632.0500000007</v>
      </c>
      <c r="BP180" s="104">
        <f>ROUND(VLOOKUP($B180,'[4]3.ข้อมูลงบทดลองปัจจุบัน'!$A$5:$CL$846,67,0),2)</f>
        <v>13234606.880000001</v>
      </c>
      <c r="BQ180" s="104">
        <f>ROUND(VLOOKUP($B180,'[4]3.ข้อมูลงบทดลองปัจจุบัน'!$A$5:$CL$846,68,0),2)</f>
        <v>10741854.9</v>
      </c>
      <c r="BR180" s="104">
        <f>ROUND(VLOOKUP($B180,'[4]3.ข้อมูลงบทดลองปัจจุบัน'!$A$5:$CL$846,69,0),2)</f>
        <v>6033760.8200000003</v>
      </c>
      <c r="BS180" s="104">
        <f>ROUND(VLOOKUP($B180,'[4]3.ข้อมูลงบทดลองปัจจุบัน'!$A$5:$CL$846,70,0),2)</f>
        <v>620335632.78999996</v>
      </c>
      <c r="BT180" s="104">
        <f>ROUND(VLOOKUP($B180,'[4]3.ข้อมูลงบทดลองปัจจุบัน'!$A$5:$CL$846,71,0),2)</f>
        <v>10349739.93</v>
      </c>
      <c r="BU180" s="104">
        <f>ROUND(VLOOKUP($B180,'[4]3.ข้อมูลงบทดลองปัจจุบัน'!$A$5:$CL$846,72,0),2)</f>
        <v>7252363</v>
      </c>
      <c r="BV180" s="104">
        <f>ROUND(VLOOKUP($B180,'[4]3.ข้อมูลงบทดลองปัจจุบัน'!$A$5:$CL$846,73,0),2)</f>
        <v>55074781.530000001</v>
      </c>
      <c r="BW180" s="104">
        <f>ROUND(VLOOKUP($B180,'[4]3.ข้อมูลงบทดลองปัจจุบัน'!$A$5:$CL$846,74,0),2)</f>
        <v>3107767.14</v>
      </c>
      <c r="BX180" s="104">
        <f>ROUND(VLOOKUP($B180,'[4]3.ข้อมูลงบทดลองปัจจุบัน'!$A$5:$CL$846,75,0),2)</f>
        <v>7223253.6200000001</v>
      </c>
      <c r="BY180" s="104">
        <f>ROUND(VLOOKUP($B180,'[4]3.ข้อมูลงบทดลองปัจจุบัน'!$A$5:$CL$846,76,0),2)</f>
        <v>24652865.98</v>
      </c>
      <c r="BZ180" s="104">
        <f>ROUND(VLOOKUP($B180,'[4]3.ข้อมูลงบทดลองปัจจุบัน'!$A$5:$CL$846,77,0),2)</f>
        <v>4768438.91</v>
      </c>
      <c r="CA180" s="104">
        <f>ROUND(VLOOKUP($B180,'[4]3.ข้อมูลงบทดลองปัจจุบัน'!$A$5:$CL$846,78,0),2)</f>
        <v>3916561.96</v>
      </c>
      <c r="CB180" s="104">
        <f>ROUND(VLOOKUP($B180,'[4]3.ข้อมูลงบทดลองปัจจุบัน'!$A$5:$CL$846,79,0),2)</f>
        <v>6038260.9199999999</v>
      </c>
      <c r="CC180" s="104">
        <f>ROUND(VLOOKUP($B180,'[4]3.ข้อมูลงบทดลองปัจจุบัน'!$A$5:$CL$846,80,0),2)</f>
        <v>6187508.96</v>
      </c>
      <c r="CD180" s="104">
        <f>ROUND(VLOOKUP($B180,'[4]3.ข้อมูลงบทดลองปัจจุบัน'!$A$5:$CL$846,81,0),2)</f>
        <v>24976915.48</v>
      </c>
      <c r="CE180" s="104">
        <f>ROUND(VLOOKUP($B180,'[4]3.ข้อมูลงบทดลองปัจจุบัน'!$A$5:$CL$846,82,0),2)</f>
        <v>8375405.2300000004</v>
      </c>
      <c r="CF180" s="104">
        <f>ROUND(VLOOKUP($B180,'[4]3.ข้อมูลงบทดลองปัจจุบัน'!$A$5:$CL$846,83,0),2)</f>
        <v>19547338.449999999</v>
      </c>
      <c r="CG180" s="104">
        <f>ROUND(VLOOKUP($B180,'[4]3.ข้อมูลงบทดลองปัจจุบัน'!$A$5:$CL$846,84,0),2)</f>
        <v>2996946.57</v>
      </c>
      <c r="CH180" s="104">
        <f>ROUND(VLOOKUP($B180,'[4]3.ข้อมูลงบทดลองปัจจุบัน'!$A$5:$CL$846,85,0),2)</f>
        <v>3436133.5</v>
      </c>
      <c r="CI180" s="104">
        <f>ROUND(VLOOKUP($B180,'[4]3.ข้อมูลงบทดลองปัจจุบัน'!$A$5:$CL$846,86,0),2)</f>
        <v>4015591.54</v>
      </c>
      <c r="CJ180" s="104">
        <f>ROUND(VLOOKUP($B180,'[4]3.ข้อมูลงบทดลองปัจจุบัน'!$A$5:$CL$846,87,0),2)</f>
        <v>4182032.55</v>
      </c>
      <c r="CK180" s="104">
        <f>ROUND(VLOOKUP($B180,'[4]3.ข้อมูลงบทดลองปัจจุบัน'!$A$5:$CL$846,88,0),2)</f>
        <v>25579443.989999998</v>
      </c>
      <c r="CL180" s="104">
        <f>ROUND(VLOOKUP($B180,'[4]3.ข้อมูลงบทดลองปัจจุบัน'!$A$5:$CL$846,89,0),2)</f>
        <v>2236246.91</v>
      </c>
      <c r="CM180" s="104">
        <f>ROUND(VLOOKUP($B180,'[4]3.ข้อมูลงบทดลองปัจจุบัน'!$A$5:$CL$846,90,0),2)</f>
        <v>2670230.2999999998</v>
      </c>
      <c r="CO180" s="97"/>
    </row>
    <row r="181" spans="1:93" x14ac:dyDescent="0.7">
      <c r="A181" s="18" t="s">
        <v>664</v>
      </c>
      <c r="B181" s="18" t="s">
        <v>751</v>
      </c>
      <c r="C181" s="118" t="s">
        <v>752</v>
      </c>
      <c r="D181" s="104">
        <f>ROUND(VLOOKUP($B181,'[4]3.ข้อมูลงบทดลองปัจจุบัน'!$A$5:$CL$846,3,0),2)</f>
        <v>126222.82</v>
      </c>
      <c r="E181" s="104">
        <f>ROUND(VLOOKUP($B181,'[4]3.ข้อมูลงบทดลองปัจจุบัน'!$A$5:$CL$846,4,0),2)</f>
        <v>4500</v>
      </c>
      <c r="F181" s="104">
        <f>ROUND(VLOOKUP($B181,'[4]3.ข้อมูลงบทดลองปัจจุบัน'!$A$5:$CL$846,5,0),2)</f>
        <v>84175</v>
      </c>
      <c r="G181" s="104">
        <f>ROUND(VLOOKUP($B181,'[4]3.ข้อมูลงบทดลองปัจจุบัน'!$A$5:$CL$846,6,0),2)</f>
        <v>95300</v>
      </c>
      <c r="H181" s="104">
        <f>ROUND(VLOOKUP($B181,'[4]3.ข้อมูลงบทดลองปัจจุบัน'!$A$5:$CL$846,7,0),2)</f>
        <v>46080.4</v>
      </c>
      <c r="I181" s="104">
        <f>ROUND(VLOOKUP($B181,'[4]3.ข้อมูลงบทดลองปัจจุบัน'!$A$5:$CL$846,8,0),2)</f>
        <v>1575249.42</v>
      </c>
      <c r="J181" s="104">
        <f>ROUND(VLOOKUP($B181,'[4]3.ข้อมูลงบทดลองปัจจุบัน'!$A$5:$CL$846,9,0),2)</f>
        <v>84320</v>
      </c>
      <c r="K181" s="104">
        <f>ROUND(VLOOKUP($B181,'[4]3.ข้อมูลงบทดลองปัจจุบัน'!$A$5:$CL$846,10,0),2)</f>
        <v>282958.90000000002</v>
      </c>
      <c r="L181" s="104">
        <f>ROUND(VLOOKUP($B181,'[4]3.ข้อมูลงบทดลองปัจจุบัน'!$A$5:$CL$846,11,0),2)</f>
        <v>90116</v>
      </c>
      <c r="M181" s="104">
        <f>ROUND(VLOOKUP($B181,'[4]3.ข้อมูลงบทดลองปัจจุบัน'!$A$5:$CL$846,12,0),2)</f>
        <v>158930</v>
      </c>
      <c r="N181" s="104">
        <f>ROUND(VLOOKUP($B181,'[4]3.ข้อมูลงบทดลองปัจจุบัน'!$A$5:$CL$846,13,0),2)</f>
        <v>524355.55000000005</v>
      </c>
      <c r="O181" s="104">
        <f>ROUND(VLOOKUP($B181,'[4]3.ข้อมูลงบทดลองปัจจุบัน'!$A$5:$CL$846,14,0),2)</f>
        <v>35117</v>
      </c>
      <c r="P181" s="104">
        <f>ROUND(VLOOKUP($B181,'[4]3.ข้อมูลงบทดลองปัจจุบัน'!$A$5:$CL$846,15,0),2)</f>
        <v>1769870.39</v>
      </c>
      <c r="Q181" s="104">
        <f>ROUND(VLOOKUP($B181,'[4]3.ข้อมูลงบทดลองปัจจุบัน'!$A$5:$CL$846,16,0),2)</f>
        <v>144390</v>
      </c>
      <c r="R181" s="104">
        <f>ROUND(VLOOKUP($B181,'[4]3.ข้อมูลงบทดลองปัจจุบัน'!$A$5:$CL$846,17,0),2)</f>
        <v>58755.28</v>
      </c>
      <c r="S181" s="104">
        <f>ROUND(VLOOKUP($B181,'[4]3.ข้อมูลงบทดลองปัจจุบัน'!$A$5:$CL$846,18,0),2)</f>
        <v>125041.12</v>
      </c>
      <c r="T181" s="104">
        <f>ROUND(VLOOKUP($B181,'[4]3.ข้อมูลงบทดลองปัจจุบัน'!$A$5:$CL$846,19,0),2)</f>
        <v>165552</v>
      </c>
      <c r="U181" s="104">
        <f>ROUND(VLOOKUP($B181,'[4]3.ข้อมูลงบทดลองปัจจุบัน'!$A$5:$CL$846,20,0),2)</f>
        <v>19059.849999999999</v>
      </c>
      <c r="V181" s="104">
        <f>ROUND(VLOOKUP($B181,'[4]3.ข้อมูลงบทดลองปัจจุบัน'!$A$5:$CL$846,21,0),2)</f>
        <v>0</v>
      </c>
      <c r="W181" s="104">
        <f>ROUND(VLOOKUP($B181,'[4]3.ข้อมูลงบทดลองปัจจุบัน'!$A$5:$CL$846,22,0),2)</f>
        <v>32700</v>
      </c>
      <c r="X181" s="104">
        <f>ROUND(VLOOKUP($B181,'[4]3.ข้อมูลงบทดลองปัจจุบัน'!$A$5:$CL$846,23,0),2)</f>
        <v>856673.64</v>
      </c>
      <c r="Y181" s="104">
        <f>ROUND(VLOOKUP($B181,'[4]3.ข้อมูลงบทดลองปัจจุบัน'!$A$5:$CL$846,24,0),2)</f>
        <v>86340</v>
      </c>
      <c r="Z181" s="104">
        <f>ROUND(VLOOKUP($B181,'[4]3.ข้อมูลงบทดลองปัจจุบัน'!$A$5:$CL$846,25,0),2)</f>
        <v>70125</v>
      </c>
      <c r="AA181" s="104">
        <f>ROUND(VLOOKUP($B181,'[4]3.ข้อมูลงบทดลองปัจจุบัน'!$A$5:$CL$846,26,0),2)</f>
        <v>206120</v>
      </c>
      <c r="AB181" s="104">
        <f>ROUND(VLOOKUP($B181,'[4]3.ข้อมูลงบทดลองปัจจุบัน'!$A$5:$CL$846,27,0),2)</f>
        <v>28372.85</v>
      </c>
      <c r="AC181" s="104">
        <f>ROUND(VLOOKUP($B181,'[4]3.ข้อมูลงบทดลองปัจจุบัน'!$A$5:$CL$846,28,0),2)</f>
        <v>89235</v>
      </c>
      <c r="AD181" s="104">
        <f>ROUND(VLOOKUP($B181,'[4]3.ข้อมูลงบทดลองปัจจุบัน'!$A$5:$CL$846,29,0),2)</f>
        <v>15625</v>
      </c>
      <c r="AE181" s="104">
        <f>ROUND(VLOOKUP($B181,'[4]3.ข้อมูลงบทดลองปัจจุบัน'!$A$5:$CL$846,30,0),2)</f>
        <v>408</v>
      </c>
      <c r="AF181" s="104">
        <f>ROUND(VLOOKUP($B181,'[4]3.ข้อมูลงบทดลองปัจจุบัน'!$A$5:$CL$846,31,0),2)</f>
        <v>209400</v>
      </c>
      <c r="AG181" s="104">
        <f>ROUND(VLOOKUP($B181,'[4]3.ข้อมูลงบทดลองปัจจุบัน'!$A$5:$CL$846,32,0),2)</f>
        <v>79503</v>
      </c>
      <c r="AH181" s="104">
        <f>ROUND(VLOOKUP($B181,'[4]3.ข้อมูลงบทดลองปัจจุบัน'!$A$5:$CL$846,33,0),2)</f>
        <v>3320</v>
      </c>
      <c r="AI181" s="104">
        <f>ROUND(VLOOKUP($B181,'[4]3.ข้อมูลงบทดลองปัจจุบัน'!$A$5:$CL$846,34,0),2)</f>
        <v>8719</v>
      </c>
      <c r="AJ181" s="104">
        <f>ROUND(VLOOKUP($B181,'[4]3.ข้อมูลงบทดลองปัจจุบัน'!$A$5:$CL$846,35,0),2)</f>
        <v>124000</v>
      </c>
      <c r="AK181" s="104">
        <f>ROUND(VLOOKUP($B181,'[4]3.ข้อมูลงบทดลองปัจจุบัน'!$A$5:$CL$846,36,0),2)</f>
        <v>20160</v>
      </c>
      <c r="AL181" s="104">
        <f>ROUND(VLOOKUP($B181,'[4]3.ข้อมูลงบทดลองปัจจุบัน'!$A$5:$CL$846,37,0),2)</f>
        <v>1732306.11</v>
      </c>
      <c r="AM181" s="104">
        <f>ROUND(VLOOKUP($B181,'[4]3.ข้อมูลงบทดลองปัจจุบัน'!$A$5:$CL$846,38,0),2)</f>
        <v>275752</v>
      </c>
      <c r="AN181" s="104">
        <f>ROUND(VLOOKUP($B181,'[4]3.ข้อมูลงบทดลองปัจจุบัน'!$A$5:$CL$846,39,0),2)</f>
        <v>236385.2</v>
      </c>
      <c r="AO181" s="104">
        <f>ROUND(VLOOKUP($B181,'[4]3.ข้อมูลงบทดลองปัจจุบัน'!$A$5:$CL$846,40,0),2)</f>
        <v>2250825.21</v>
      </c>
      <c r="AP181" s="104">
        <f>ROUND(VLOOKUP($B181,'[4]3.ข้อมูลงบทดลองปัจจุบัน'!$A$5:$CL$846,41,0),2)</f>
        <v>272500.40000000002</v>
      </c>
      <c r="AQ181" s="104">
        <f>ROUND(VLOOKUP($B181,'[4]3.ข้อมูลงบทดลองปัจจุบัน'!$A$5:$CL$846,42,0),2)</f>
        <v>88359.03</v>
      </c>
      <c r="AR181" s="104">
        <f>ROUND(VLOOKUP($B181,'[4]3.ข้อมูลงบทดลองปัจจุบัน'!$A$5:$CL$846,43,0),2)</f>
        <v>34805</v>
      </c>
      <c r="AS181" s="104">
        <f>ROUND(VLOOKUP($B181,'[4]3.ข้อมูลงบทดลองปัจจุบัน'!$A$5:$CL$846,44,0),2)</f>
        <v>1492741.63</v>
      </c>
      <c r="AT181" s="104">
        <f>ROUND(VLOOKUP($B181,'[4]3.ข้อมูลงบทดลองปัจจุบัน'!$A$5:$CL$846,45,0),2)</f>
        <v>309114</v>
      </c>
      <c r="AU181" s="104">
        <f>ROUND(VLOOKUP($B181,'[4]3.ข้อมูลงบทดลองปัจจุบัน'!$A$5:$CL$846,46,0),2)</f>
        <v>1785225.4</v>
      </c>
      <c r="AV181" s="104">
        <f>ROUND(VLOOKUP($B181,'[4]3.ข้อมูลงบทดลองปัจจุบัน'!$A$5:$CL$846,47,0),2)</f>
        <v>892071.25</v>
      </c>
      <c r="AW181" s="104">
        <f>ROUND(VLOOKUP($B181,'[4]3.ข้อมูลงบทดลองปัจจุบัน'!$A$5:$CL$846,48,0),2)</f>
        <v>109505</v>
      </c>
      <c r="AX181" s="104">
        <f>ROUND(VLOOKUP($B181,'[4]3.ข้อมูลงบทดลองปัจจุบัน'!$A$5:$CL$846,49,0),2)</f>
        <v>98807.2</v>
      </c>
      <c r="AY181" s="104">
        <f>ROUND(VLOOKUP($B181,'[4]3.ข้อมูลงบทดลองปัจจุบัน'!$A$5:$CL$846,50,0),2)</f>
        <v>85480</v>
      </c>
      <c r="AZ181" s="104">
        <f>ROUND(VLOOKUP($B181,'[4]3.ข้อมูลงบทดลองปัจจุบัน'!$A$5:$CL$846,51,0),2)</f>
        <v>137347.75</v>
      </c>
      <c r="BA181" s="104">
        <f>ROUND(VLOOKUP($B181,'[4]3.ข้อมูลงบทดลองปัจจุบัน'!$A$5:$CL$846,52,0),2)</f>
        <v>183235</v>
      </c>
      <c r="BB181" s="104">
        <f>ROUND(VLOOKUP($B181,'[4]3.ข้อมูลงบทดลองปัจจุบัน'!$A$5:$CL$846,53,0),2)</f>
        <v>17439955.16</v>
      </c>
      <c r="BC181" s="104">
        <f>ROUND(VLOOKUP($B181,'[4]3.ข้อมูลงบทดลองปัจจุบัน'!$A$5:$CL$846,54,0),2)</f>
        <v>77640</v>
      </c>
      <c r="BD181" s="104">
        <f>ROUND(VLOOKUP($B181,'[4]3.ข้อมูลงบทดลองปัจจุบัน'!$A$5:$CL$846,55,0),2)</f>
        <v>2379715.6</v>
      </c>
      <c r="BE181" s="104">
        <f>ROUND(VLOOKUP($B181,'[4]3.ข้อมูลงบทดลองปัจจุบัน'!$A$5:$CL$846,56,0),2)</f>
        <v>339981</v>
      </c>
      <c r="BF181" s="104">
        <f>ROUND(VLOOKUP($B181,'[4]3.ข้อมูลงบทดลองปัจจุบัน'!$A$5:$CL$846,57,0),2)</f>
        <v>85690.85</v>
      </c>
      <c r="BG181" s="104">
        <f>ROUND(VLOOKUP($B181,'[4]3.ข้อมูลงบทดลองปัจจุบัน'!$A$5:$CL$846,58,0),2)</f>
        <v>160757.5</v>
      </c>
      <c r="BH181" s="104">
        <f>ROUND(VLOOKUP($B181,'[4]3.ข้อมูลงบทดลองปัจจุบัน'!$A$5:$CL$846,59,0),2)</f>
        <v>709216.12</v>
      </c>
      <c r="BI181" s="104">
        <f>ROUND(VLOOKUP($B181,'[4]3.ข้อมูลงบทดลองปัจจุบัน'!$A$5:$CL$846,60,0),2)</f>
        <v>61185</v>
      </c>
      <c r="BJ181" s="104">
        <f>ROUND(VLOOKUP($B181,'[4]3.ข้อมูลงบทดลองปัจจุบัน'!$A$5:$CL$846,61,0),2)</f>
        <v>78560</v>
      </c>
      <c r="BK181" s="104">
        <f>ROUND(VLOOKUP($B181,'[4]3.ข้อมูลงบทดลองปัจจุบัน'!$A$5:$CL$846,62,0),2)</f>
        <v>113598.02</v>
      </c>
      <c r="BL181" s="104">
        <f>ROUND(VLOOKUP($B181,'[4]3.ข้อมูลงบทดลองปัจจุบัน'!$A$5:$CL$846,63,0),2)</f>
        <v>0</v>
      </c>
      <c r="BM181" s="104">
        <f>ROUND(VLOOKUP($B181,'[4]3.ข้อมูลงบทดลองปัจจุบัน'!$A$5:$CL$846,64,0),2)</f>
        <v>81765.850000000006</v>
      </c>
      <c r="BN181" s="104">
        <f>ROUND(VLOOKUP($B181,'[4]3.ข้อมูลงบทดลองปัจจุบัน'!$A$5:$CL$846,65,0),2)</f>
        <v>231615.19</v>
      </c>
      <c r="BO181" s="104">
        <f>ROUND(VLOOKUP($B181,'[4]3.ข้อมูลงบทดลองปัจจุบัน'!$A$5:$CL$846,66,0),2)</f>
        <v>107856.2</v>
      </c>
      <c r="BP181" s="104">
        <f>ROUND(VLOOKUP($B181,'[4]3.ข้อมูลงบทดลองปัจจุบัน'!$A$5:$CL$846,67,0),2)</f>
        <v>196475.45</v>
      </c>
      <c r="BQ181" s="104">
        <f>ROUND(VLOOKUP($B181,'[4]3.ข้อมูลงบทดลองปัจจุบัน'!$A$5:$CL$846,68,0),2)</f>
        <v>109306</v>
      </c>
      <c r="BR181" s="104">
        <f>ROUND(VLOOKUP($B181,'[4]3.ข้อมูลงบทดลองปัจจุบัน'!$A$5:$CL$846,69,0),2)</f>
        <v>81375.66</v>
      </c>
      <c r="BS181" s="104">
        <f>ROUND(VLOOKUP($B181,'[4]3.ข้อมูลงบทดลองปัจจุบัน'!$A$5:$CL$846,70,0),2)</f>
        <v>1677048.68</v>
      </c>
      <c r="BT181" s="104">
        <f>ROUND(VLOOKUP($B181,'[4]3.ข้อมูลงบทดลองปัจจุบัน'!$A$5:$CL$846,71,0),2)</f>
        <v>172275</v>
      </c>
      <c r="BU181" s="104">
        <f>ROUND(VLOOKUP($B181,'[4]3.ข้อมูลงบทดลองปัจจุบัน'!$A$5:$CL$846,72,0),2)</f>
        <v>674660</v>
      </c>
      <c r="BV181" s="104">
        <f>ROUND(VLOOKUP($B181,'[4]3.ข้อมูลงบทดลองปัจจุบัน'!$A$5:$CL$846,73,0),2)</f>
        <v>62936.34</v>
      </c>
      <c r="BW181" s="104">
        <f>ROUND(VLOOKUP($B181,'[4]3.ข้อมูลงบทดลองปัจจุบัน'!$A$5:$CL$846,74,0),2)</f>
        <v>28621.8</v>
      </c>
      <c r="BX181" s="104">
        <f>ROUND(VLOOKUP($B181,'[4]3.ข้อมูลงบทดลองปัจจุบัน'!$A$5:$CL$846,75,0),2)</f>
        <v>56826</v>
      </c>
      <c r="BY181" s="104">
        <f>ROUND(VLOOKUP($B181,'[4]3.ข้อมูลงบทดลองปัจจุบัน'!$A$5:$CL$846,76,0),2)</f>
        <v>1285269.24</v>
      </c>
      <c r="BZ181" s="104">
        <f>ROUND(VLOOKUP($B181,'[4]3.ข้อมูลงบทดลองปัจจุบัน'!$A$5:$CL$846,77,0),2)</f>
        <v>96500</v>
      </c>
      <c r="CA181" s="104">
        <f>ROUND(VLOOKUP($B181,'[4]3.ข้อมูลงบทดลองปัจจุบัน'!$A$5:$CL$846,78,0),2)</f>
        <v>72705</v>
      </c>
      <c r="CB181" s="104">
        <f>ROUND(VLOOKUP($B181,'[4]3.ข้อมูลงบทดลองปัจจุบัน'!$A$5:$CL$846,79,0),2)</f>
        <v>1927.2</v>
      </c>
      <c r="CC181" s="104">
        <f>ROUND(VLOOKUP($B181,'[4]3.ข้อมูลงบทดลองปัจจุบัน'!$A$5:$CL$846,80,0),2)</f>
        <v>341000</v>
      </c>
      <c r="CD181" s="104">
        <f>ROUND(VLOOKUP($B181,'[4]3.ข้อมูลงบทดลองปัจจุบัน'!$A$5:$CL$846,81,0),2)</f>
        <v>477874.12</v>
      </c>
      <c r="CE181" s="104">
        <f>ROUND(VLOOKUP($B181,'[4]3.ข้อมูลงบทดลองปัจจุบัน'!$A$5:$CL$846,82,0),2)</f>
        <v>156153.25</v>
      </c>
      <c r="CF181" s="104">
        <f>ROUND(VLOOKUP($B181,'[4]3.ข้อมูลงบทดลองปัจจุบัน'!$A$5:$CL$846,83,0),2)</f>
        <v>76235</v>
      </c>
      <c r="CG181" s="104">
        <f>ROUND(VLOOKUP($B181,'[4]3.ข้อมูลงบทดลองปัจจุบัน'!$A$5:$CL$846,84,0),2)</f>
        <v>201312</v>
      </c>
      <c r="CH181" s="104">
        <f>ROUND(VLOOKUP($B181,'[4]3.ข้อมูลงบทดลองปัจจุบัน'!$A$5:$CL$846,85,0),2)</f>
        <v>87084</v>
      </c>
      <c r="CI181" s="104">
        <f>ROUND(VLOOKUP($B181,'[4]3.ข้อมูลงบทดลองปัจจุบัน'!$A$5:$CL$846,86,0),2)</f>
        <v>44923.95</v>
      </c>
      <c r="CJ181" s="104">
        <f>ROUND(VLOOKUP($B181,'[4]3.ข้อมูลงบทดลองปัจจุบัน'!$A$5:$CL$846,87,0),2)</f>
        <v>193154.98</v>
      </c>
      <c r="CK181" s="104">
        <f>ROUND(VLOOKUP($B181,'[4]3.ข้อมูลงบทดลองปัจจุบัน'!$A$5:$CL$846,88,0),2)</f>
        <v>5680212.6200000001</v>
      </c>
      <c r="CL181" s="104">
        <f>ROUND(VLOOKUP($B181,'[4]3.ข้อมูลงบทดลองปัจจุบัน'!$A$5:$CL$846,89,0),2)</f>
        <v>48280</v>
      </c>
      <c r="CM181" s="104">
        <f>ROUND(VLOOKUP($B181,'[4]3.ข้อมูลงบทดลองปัจจุบัน'!$A$5:$CL$846,90,0),2)</f>
        <v>72130</v>
      </c>
      <c r="CO181" s="97"/>
    </row>
    <row r="182" spans="1:93" x14ac:dyDescent="0.7">
      <c r="A182" s="18" t="s">
        <v>664</v>
      </c>
      <c r="B182" s="18" t="s">
        <v>753</v>
      </c>
      <c r="C182" s="118" t="s">
        <v>754</v>
      </c>
      <c r="D182" s="104">
        <f>ROUND(VLOOKUP($B182,'[4]3.ข้อมูลงบทดลองปัจจุบัน'!$A$5:$CL$846,3,0),2)</f>
        <v>44416508.479999997</v>
      </c>
      <c r="E182" s="104">
        <f>ROUND(VLOOKUP($B182,'[4]3.ข้อมูลงบทดลองปัจจุบัน'!$A$5:$CL$846,4,0),2)</f>
        <v>3921380.19</v>
      </c>
      <c r="F182" s="104">
        <f>ROUND(VLOOKUP($B182,'[4]3.ข้อมูลงบทดลองปัจจุบัน'!$A$5:$CL$846,5,0),2)</f>
        <v>3025766.37</v>
      </c>
      <c r="G182" s="104">
        <f>ROUND(VLOOKUP($B182,'[4]3.ข้อมูลงบทดลองปัจจุบัน'!$A$5:$CL$846,6,0),2)</f>
        <v>1473823.65</v>
      </c>
      <c r="H182" s="104">
        <f>ROUND(VLOOKUP($B182,'[4]3.ข้อมูลงบทดลองปัจจุบัน'!$A$5:$CL$846,7,0),2)</f>
        <v>2151048.4700000002</v>
      </c>
      <c r="I182" s="104">
        <f>ROUND(VLOOKUP($B182,'[4]3.ข้อมูลงบทดลองปัจจุบัน'!$A$5:$CL$846,8,0),2)</f>
        <v>2728394.52</v>
      </c>
      <c r="J182" s="104">
        <f>ROUND(VLOOKUP($B182,'[4]3.ข้อมูลงบทดลองปัจจุบัน'!$A$5:$CL$846,9,0),2)</f>
        <v>2190891.4</v>
      </c>
      <c r="K182" s="104">
        <f>ROUND(VLOOKUP($B182,'[4]3.ข้อมูลงบทดลองปัจจุบัน'!$A$5:$CL$846,10,0),2)</f>
        <v>5787523.5499999998</v>
      </c>
      <c r="L182" s="104">
        <f>ROUND(VLOOKUP($B182,'[4]3.ข้อมูลงบทดลองปัจจุบัน'!$A$5:$CL$846,11,0),2)</f>
        <v>1520342.69</v>
      </c>
      <c r="M182" s="104">
        <f>ROUND(VLOOKUP($B182,'[4]3.ข้อมูลงบทดลองปัจจุบัน'!$A$5:$CL$846,12,0),2)</f>
        <v>1710766.88</v>
      </c>
      <c r="N182" s="104">
        <f>ROUND(VLOOKUP($B182,'[4]3.ข้อมูลงบทดลองปัจจุบัน'!$A$5:$CL$846,13,0),2)</f>
        <v>12697739.51</v>
      </c>
      <c r="O182" s="104">
        <f>ROUND(VLOOKUP($B182,'[4]3.ข้อมูลงบทดลองปัจจุบัน'!$A$5:$CL$846,14,0),2)</f>
        <v>623368.14</v>
      </c>
      <c r="P182" s="104">
        <f>ROUND(VLOOKUP($B182,'[4]3.ข้อมูลงบทดลองปัจจุบัน'!$A$5:$CL$846,15,0),2)</f>
        <v>33000258.640000001</v>
      </c>
      <c r="Q182" s="104">
        <f>ROUND(VLOOKUP($B182,'[4]3.ข้อมูลงบทดลองปัจจุบัน'!$A$5:$CL$846,16,0),2)</f>
        <v>3303851.52</v>
      </c>
      <c r="R182" s="104">
        <f>ROUND(VLOOKUP($B182,'[4]3.ข้อมูลงบทดลองปัจจุบัน'!$A$5:$CL$846,17,0),2)</f>
        <v>3561443.06</v>
      </c>
      <c r="S182" s="104">
        <f>ROUND(VLOOKUP($B182,'[4]3.ข้อมูลงบทดลองปัจจุบัน'!$A$5:$CL$846,18,0),2)</f>
        <v>8882453.9700000007</v>
      </c>
      <c r="T182" s="104">
        <f>ROUND(VLOOKUP($B182,'[4]3.ข้อมูลงบทดลองปัจจุบัน'!$A$5:$CL$846,19,0),2)</f>
        <v>2319255.4900000002</v>
      </c>
      <c r="U182" s="104">
        <f>ROUND(VLOOKUP($B182,'[4]3.ข้อมูลงบทดลองปัจจุบัน'!$A$5:$CL$846,20,0),2)</f>
        <v>3941509.11</v>
      </c>
      <c r="V182" s="104">
        <f>ROUND(VLOOKUP($B182,'[4]3.ข้อมูลงบทดลองปัจจุบัน'!$A$5:$CL$846,21,0),2)</f>
        <v>2022186.52</v>
      </c>
      <c r="W182" s="104">
        <f>ROUND(VLOOKUP($B182,'[4]3.ข้อมูลงบทดลองปัจจุบัน'!$A$5:$CL$846,22,0),2)</f>
        <v>1375770.3</v>
      </c>
      <c r="X182" s="104">
        <f>ROUND(VLOOKUP($B182,'[4]3.ข้อมูลงบทดลองปัจจุบัน'!$A$5:$CL$846,23,0),2)</f>
        <v>95285281.159999996</v>
      </c>
      <c r="Y182" s="104">
        <f>ROUND(VLOOKUP($B182,'[4]3.ข้อมูลงบทดลองปัจจุบัน'!$A$5:$CL$846,24,0),2)</f>
        <v>2214538.66</v>
      </c>
      <c r="Z182" s="104">
        <f>ROUND(VLOOKUP($B182,'[4]3.ข้อมูลงบทดลองปัจจุบัน'!$A$5:$CL$846,25,0),2)</f>
        <v>4945913.8600000003</v>
      </c>
      <c r="AA182" s="104">
        <f>ROUND(VLOOKUP($B182,'[4]3.ข้อมูลงบทดลองปัจจุบัน'!$A$5:$CL$846,26,0),2)</f>
        <v>3692550.21</v>
      </c>
      <c r="AB182" s="104">
        <f>ROUND(VLOOKUP($B182,'[4]3.ข้อมูลงบทดลองปัจจุบัน'!$A$5:$CL$846,27,0),2)</f>
        <v>904831.19</v>
      </c>
      <c r="AC182" s="104">
        <f>ROUND(VLOOKUP($B182,'[4]3.ข้อมูลงบทดลองปัจจุบัน'!$A$5:$CL$846,28,0),2)</f>
        <v>1252459.9099999999</v>
      </c>
      <c r="AD182" s="104">
        <f>ROUND(VLOOKUP($B182,'[4]3.ข้อมูลงบทดลองปัจจุบัน'!$A$5:$CL$846,29,0),2)</f>
        <v>3899141.68</v>
      </c>
      <c r="AE182" s="104">
        <f>ROUND(VLOOKUP($B182,'[4]3.ข้อมูลงบทดลองปัจจุบัน'!$A$5:$CL$846,30,0),2)</f>
        <v>8403960.5600000005</v>
      </c>
      <c r="AF182" s="104">
        <f>ROUND(VLOOKUP($B182,'[4]3.ข้อมูลงบทดลองปัจจุบัน'!$A$5:$CL$846,31,0),2)</f>
        <v>3207535.7</v>
      </c>
      <c r="AG182" s="104">
        <f>ROUND(VLOOKUP($B182,'[4]3.ข้อมูลงบทดลองปัจจุบัน'!$A$5:$CL$846,32,0),2)</f>
        <v>2053135.18</v>
      </c>
      <c r="AH182" s="104">
        <f>ROUND(VLOOKUP($B182,'[4]3.ข้อมูลงบทดลองปัจจุบัน'!$A$5:$CL$846,33,0),2)</f>
        <v>2985505.51</v>
      </c>
      <c r="AI182" s="104">
        <f>ROUND(VLOOKUP($B182,'[4]3.ข้อมูลงบทดลองปัจจุบัน'!$A$5:$CL$846,34,0),2)</f>
        <v>6511365.8300000001</v>
      </c>
      <c r="AJ182" s="104">
        <f>ROUND(VLOOKUP($B182,'[4]3.ข้อมูลงบทดลองปัจจุบัน'!$A$5:$CL$846,35,0),2)</f>
        <v>2213921.94</v>
      </c>
      <c r="AK182" s="104">
        <f>ROUND(VLOOKUP($B182,'[4]3.ข้อมูลงบทดลองปัจจุบัน'!$A$5:$CL$846,36,0),2)</f>
        <v>1371058.27</v>
      </c>
      <c r="AL182" s="104">
        <f>ROUND(VLOOKUP($B182,'[4]3.ข้อมูลงบทดลองปัจจุบัน'!$A$5:$CL$846,37,0),2)</f>
        <v>161319280.80000001</v>
      </c>
      <c r="AM182" s="104">
        <f>ROUND(VLOOKUP($B182,'[4]3.ข้อมูลงบทดลองปัจจุบัน'!$A$5:$CL$846,38,0),2)</f>
        <v>4404334.26</v>
      </c>
      <c r="AN182" s="104">
        <f>ROUND(VLOOKUP($B182,'[4]3.ข้อมูลงบทดลองปัจจุบัน'!$A$5:$CL$846,39,0),2)</f>
        <v>1597972.58</v>
      </c>
      <c r="AO182" s="104">
        <f>ROUND(VLOOKUP($B182,'[4]3.ข้อมูลงบทดลองปัจจุบัน'!$A$5:$CL$846,40,0),2)</f>
        <v>4334077.75</v>
      </c>
      <c r="AP182" s="104">
        <f>ROUND(VLOOKUP($B182,'[4]3.ข้อมูลงบทดลองปัจจุบัน'!$A$5:$CL$846,41,0),2)</f>
        <v>3882536.58</v>
      </c>
      <c r="AQ182" s="104">
        <f>ROUND(VLOOKUP($B182,'[4]3.ข้อมูลงบทดลองปัจจุบัน'!$A$5:$CL$846,42,0),2)</f>
        <v>2135704.73</v>
      </c>
      <c r="AR182" s="104">
        <f>ROUND(VLOOKUP($B182,'[4]3.ข้อมูลงบทดลองปัจจุบัน'!$A$5:$CL$846,43,0),2)</f>
        <v>584411.37</v>
      </c>
      <c r="AS182" s="104">
        <f>ROUND(VLOOKUP($B182,'[4]3.ข้อมูลงบทดลองปัจจุบัน'!$A$5:$CL$846,44,0),2)</f>
        <v>36015285.549999997</v>
      </c>
      <c r="AT182" s="104">
        <f>ROUND(VLOOKUP($B182,'[4]3.ข้อมูลงบทดลองปัจจุบัน'!$A$5:$CL$846,45,0),2)</f>
        <v>1174977.04</v>
      </c>
      <c r="AU182" s="104">
        <f>ROUND(VLOOKUP($B182,'[4]3.ข้อมูลงบทดลองปัจจุบัน'!$A$5:$CL$846,46,0),2)</f>
        <v>4130903.54</v>
      </c>
      <c r="AV182" s="104">
        <f>ROUND(VLOOKUP($B182,'[4]3.ข้อมูลงบทดลองปัจจุบัน'!$A$5:$CL$846,47,0),2)</f>
        <v>7210155.54</v>
      </c>
      <c r="AW182" s="104">
        <f>ROUND(VLOOKUP($B182,'[4]3.ข้อมูลงบทดลองปัจจุบัน'!$A$5:$CL$846,48,0),2)</f>
        <v>2488625.1800000002</v>
      </c>
      <c r="AX182" s="104">
        <f>ROUND(VLOOKUP($B182,'[4]3.ข้อมูลงบทดลองปัจจุบัน'!$A$5:$CL$846,49,0),2)</f>
        <v>1219991.6200000001</v>
      </c>
      <c r="AY182" s="104">
        <f>ROUND(VLOOKUP($B182,'[4]3.ข้อมูลงบทดลองปัจจุบัน'!$A$5:$CL$846,50,0),2)</f>
        <v>2562901.04</v>
      </c>
      <c r="AZ182" s="104">
        <f>ROUND(VLOOKUP($B182,'[4]3.ข้อมูลงบทดลองปัจจุบัน'!$A$5:$CL$846,51,0),2)</f>
        <v>2072352.5</v>
      </c>
      <c r="BA182" s="104">
        <f>ROUND(VLOOKUP($B182,'[4]3.ข้อมูลงบทดลองปัจจุบัน'!$A$5:$CL$846,52,0),2)</f>
        <v>2544514.3199999998</v>
      </c>
      <c r="BB182" s="104">
        <f>ROUND(VLOOKUP($B182,'[4]3.ข้อมูลงบทดลองปัจจุบัน'!$A$5:$CL$846,53,0),2)</f>
        <v>5533809.6900000004</v>
      </c>
      <c r="BC182" s="104">
        <f>ROUND(VLOOKUP($B182,'[4]3.ข้อมูลงบทดลองปัจจุบัน'!$A$5:$CL$846,54,0),2)</f>
        <v>2846473.73</v>
      </c>
      <c r="BD182" s="104">
        <f>ROUND(VLOOKUP($B182,'[4]3.ข้อมูลงบทดลองปัจจุบัน'!$A$5:$CL$846,55,0),2)</f>
        <v>56006344.600000001</v>
      </c>
      <c r="BE182" s="104">
        <f>ROUND(VLOOKUP($B182,'[4]3.ข้อมูลงบทดลองปัจจุบัน'!$A$5:$CL$846,56,0),2)</f>
        <v>9176054.6500000004</v>
      </c>
      <c r="BF182" s="104">
        <f>ROUND(VLOOKUP($B182,'[4]3.ข้อมูลงบทดลองปัจจุบัน'!$A$5:$CL$846,57,0),2)</f>
        <v>1731029.34</v>
      </c>
      <c r="BG182" s="104">
        <f>ROUND(VLOOKUP($B182,'[4]3.ข้อมูลงบทดลองปัจจุบัน'!$A$5:$CL$846,58,0),2)</f>
        <v>2011201.73</v>
      </c>
      <c r="BH182" s="104">
        <f>ROUND(VLOOKUP($B182,'[4]3.ข้อมูลงบทดลองปัจจุบัน'!$A$5:$CL$846,59,0),2)</f>
        <v>52301023.799999997</v>
      </c>
      <c r="BI182" s="104">
        <f>ROUND(VLOOKUP($B182,'[4]3.ข้อมูลงบทดลองปัจจุบัน'!$A$5:$CL$846,60,0),2)</f>
        <v>1273305.3</v>
      </c>
      <c r="BJ182" s="104">
        <f>ROUND(VLOOKUP($B182,'[4]3.ข้อมูลงบทดลองปัจจุบัน'!$A$5:$CL$846,61,0),2)</f>
        <v>1308258.7</v>
      </c>
      <c r="BK182" s="104">
        <f>ROUND(VLOOKUP($B182,'[4]3.ข้อมูลงบทดลองปัจจุบัน'!$A$5:$CL$846,62,0),2)</f>
        <v>1404749.68</v>
      </c>
      <c r="BL182" s="104">
        <f>ROUND(VLOOKUP($B182,'[4]3.ข้อมูลงบทดลองปัจจุบัน'!$A$5:$CL$846,63,0),2)</f>
        <v>2872183.63</v>
      </c>
      <c r="BM182" s="104">
        <f>ROUND(VLOOKUP($B182,'[4]3.ข้อมูลงบทดลองปัจจุบัน'!$A$5:$CL$846,64,0),2)</f>
        <v>53921286.939999998</v>
      </c>
      <c r="BN182" s="104">
        <f>ROUND(VLOOKUP($B182,'[4]3.ข้อมูลงบทดลองปัจจุบัน'!$A$5:$CL$846,65,0),2)</f>
        <v>7086958.5099999998</v>
      </c>
      <c r="BO182" s="104">
        <f>ROUND(VLOOKUP($B182,'[4]3.ข้อมูลงบทดลองปัจจุบัน'!$A$5:$CL$846,66,0),2)</f>
        <v>3326287.59</v>
      </c>
      <c r="BP182" s="104">
        <f>ROUND(VLOOKUP($B182,'[4]3.ข้อมูลงบทดลองปัจจุบัน'!$A$5:$CL$846,67,0),2)</f>
        <v>10267005.640000001</v>
      </c>
      <c r="BQ182" s="104">
        <f>ROUND(VLOOKUP($B182,'[4]3.ข้อมูลงบทดลองปัจจุบัน'!$A$5:$CL$846,68,0),2)</f>
        <v>5175930.2300000004</v>
      </c>
      <c r="BR182" s="104">
        <f>ROUND(VLOOKUP($B182,'[4]3.ข้อมูลงบทดลองปัจจุบัน'!$A$5:$CL$846,69,0),2)</f>
        <v>1642835.64</v>
      </c>
      <c r="BS182" s="104">
        <f>ROUND(VLOOKUP($B182,'[4]3.ข้อมูลงบทดลองปัจจุบัน'!$A$5:$CL$846,70,0),2)</f>
        <v>338118838.37</v>
      </c>
      <c r="BT182" s="104">
        <f>ROUND(VLOOKUP($B182,'[4]3.ข้อมูลงบทดลองปัจจุบัน'!$A$5:$CL$846,71,0),2)</f>
        <v>5478897.7599999998</v>
      </c>
      <c r="BU182" s="104">
        <f>ROUND(VLOOKUP($B182,'[4]3.ข้อมูลงบทดลองปัจจุบัน'!$A$5:$CL$846,72,0),2)</f>
        <v>4028628.24</v>
      </c>
      <c r="BV182" s="104">
        <f>ROUND(VLOOKUP($B182,'[4]3.ข้อมูลงบทดลองปัจจุบัน'!$A$5:$CL$846,73,0),2)</f>
        <v>33662590.200000003</v>
      </c>
      <c r="BW182" s="104">
        <f>ROUND(VLOOKUP($B182,'[4]3.ข้อมูลงบทดลองปัจจุบัน'!$A$5:$CL$846,74,0),2)</f>
        <v>541876.17000000004</v>
      </c>
      <c r="BX182" s="104">
        <f>ROUND(VLOOKUP($B182,'[4]3.ข้อมูลงบทดลองปัจจุบัน'!$A$5:$CL$846,75,0),2)</f>
        <v>3655829.67</v>
      </c>
      <c r="BY182" s="104">
        <f>ROUND(VLOOKUP($B182,'[4]3.ข้อมูลงบทดลองปัจจุบัน'!$A$5:$CL$846,76,0),2)</f>
        <v>10128231.76</v>
      </c>
      <c r="BZ182" s="104">
        <f>ROUND(VLOOKUP($B182,'[4]3.ข้อมูลงบทดลองปัจจุบัน'!$A$5:$CL$846,77,0),2)</f>
        <v>1972906.99</v>
      </c>
      <c r="CA182" s="104">
        <f>ROUND(VLOOKUP($B182,'[4]3.ข้อมูลงบทดลองปัจจุบัน'!$A$5:$CL$846,78,0),2)</f>
        <v>3019800.96</v>
      </c>
      <c r="CB182" s="104">
        <f>ROUND(VLOOKUP($B182,'[4]3.ข้อมูลงบทดลองปัจจุบัน'!$A$5:$CL$846,79,0),2)</f>
        <v>3410269.16</v>
      </c>
      <c r="CC182" s="104">
        <f>ROUND(VLOOKUP($B182,'[4]3.ข้อมูลงบทดลองปัจจุบัน'!$A$5:$CL$846,80,0),2)</f>
        <v>3413583.67</v>
      </c>
      <c r="CD182" s="104">
        <f>ROUND(VLOOKUP($B182,'[4]3.ข้อมูลงบทดลองปัจจุบัน'!$A$5:$CL$846,81,0),2)</f>
        <v>11681607.1</v>
      </c>
      <c r="CE182" s="104">
        <f>ROUND(VLOOKUP($B182,'[4]3.ข้อมูลงบทดลองปัจจุบัน'!$A$5:$CL$846,82,0),2)</f>
        <v>3871498.49</v>
      </c>
      <c r="CF182" s="104">
        <f>ROUND(VLOOKUP($B182,'[4]3.ข้อมูลงบทดลองปัจจุบัน'!$A$5:$CL$846,83,0),2)</f>
        <v>9749011.0700000003</v>
      </c>
      <c r="CG182" s="104">
        <f>ROUND(VLOOKUP($B182,'[4]3.ข้อมูลงบทดลองปัจจุบัน'!$A$5:$CL$846,84,0),2)</f>
        <v>1819797.86</v>
      </c>
      <c r="CH182" s="104">
        <f>ROUND(VLOOKUP($B182,'[4]3.ข้อมูลงบทดลองปัจจุบัน'!$A$5:$CL$846,85,0),2)</f>
        <v>1241876.99</v>
      </c>
      <c r="CI182" s="104">
        <f>ROUND(VLOOKUP($B182,'[4]3.ข้อมูลงบทดลองปัจจุบัน'!$A$5:$CL$846,86,0),2)</f>
        <v>1179791.77</v>
      </c>
      <c r="CJ182" s="104">
        <f>ROUND(VLOOKUP($B182,'[4]3.ข้อมูลงบทดลองปัจจุบัน'!$A$5:$CL$846,87,0),2)</f>
        <v>2655309.79</v>
      </c>
      <c r="CK182" s="104">
        <f>ROUND(VLOOKUP($B182,'[4]3.ข้อมูลงบทดลองปัจจุบัน'!$A$5:$CL$846,88,0),2)</f>
        <v>11026047.32</v>
      </c>
      <c r="CL182" s="104">
        <f>ROUND(VLOOKUP($B182,'[4]3.ข้อมูลงบทดลองปัจจุบัน'!$A$5:$CL$846,89,0),2)</f>
        <v>2884903.8</v>
      </c>
      <c r="CM182" s="104">
        <f>ROUND(VLOOKUP($B182,'[4]3.ข้อมูลงบทดลองปัจจุบัน'!$A$5:$CL$846,90,0),2)</f>
        <v>2511118.64</v>
      </c>
      <c r="CO182" s="97"/>
    </row>
    <row r="183" spans="1:93" x14ac:dyDescent="0.7">
      <c r="A183" s="18" t="s">
        <v>664</v>
      </c>
      <c r="B183" s="18" t="s">
        <v>755</v>
      </c>
      <c r="C183" s="118" t="s">
        <v>756</v>
      </c>
      <c r="D183" s="104">
        <f>ROUND(VLOOKUP($B183,'[4]3.ข้อมูลงบทดลองปัจจุบัน'!$A$5:$CL$846,3,0),2)</f>
        <v>36748843.960000001</v>
      </c>
      <c r="E183" s="104">
        <f>ROUND(VLOOKUP($B183,'[4]3.ข้อมูลงบทดลองปัจจุบัน'!$A$5:$CL$846,4,0),2)</f>
        <v>2318941.2999999998</v>
      </c>
      <c r="F183" s="104">
        <f>ROUND(VLOOKUP($B183,'[4]3.ข้อมูลงบทดลองปัจจุบัน'!$A$5:$CL$846,5,0),2)</f>
        <v>5340224.5</v>
      </c>
      <c r="G183" s="104">
        <f>ROUND(VLOOKUP($B183,'[4]3.ข้อมูลงบทดลองปัจจุบัน'!$A$5:$CL$846,6,0),2)</f>
        <v>5434476.5</v>
      </c>
      <c r="H183" s="104">
        <f>ROUND(VLOOKUP($B183,'[4]3.ข้อมูลงบทดลองปัจจุบัน'!$A$5:$CL$846,7,0),2)</f>
        <v>2331135.65</v>
      </c>
      <c r="I183" s="104">
        <f>ROUND(VLOOKUP($B183,'[4]3.ข้อมูลงบทดลองปัจจุบัน'!$A$5:$CL$846,8,0),2)</f>
        <v>5044929</v>
      </c>
      <c r="J183" s="104">
        <f>ROUND(VLOOKUP($B183,'[4]3.ข้อมูลงบทดลองปัจจุบัน'!$A$5:$CL$846,9,0),2)</f>
        <v>4456988.5</v>
      </c>
      <c r="K183" s="104">
        <f>ROUND(VLOOKUP($B183,'[4]3.ข้อมูลงบทดลองปัจจุบัน'!$A$5:$CL$846,10,0),2)</f>
        <v>4747110.8</v>
      </c>
      <c r="L183" s="104">
        <f>ROUND(VLOOKUP($B183,'[4]3.ข้อมูลงบทดลองปัจจุบัน'!$A$5:$CL$846,11,0),2)</f>
        <v>5230198.7</v>
      </c>
      <c r="M183" s="104">
        <f>ROUND(VLOOKUP($B183,'[4]3.ข้อมูลงบทดลองปัจจุบัน'!$A$5:$CL$846,12,0),2)</f>
        <v>5545382.2999999998</v>
      </c>
      <c r="N183" s="104">
        <f>ROUND(VLOOKUP($B183,'[4]3.ข้อมูลงบทดลองปัจจุบัน'!$A$5:$CL$846,13,0),2)</f>
        <v>10676370</v>
      </c>
      <c r="O183" s="104">
        <f>ROUND(VLOOKUP($B183,'[4]3.ข้อมูลงบทดลองปัจจุบัน'!$A$5:$CL$846,14,0),2)</f>
        <v>1810773.9</v>
      </c>
      <c r="P183" s="104">
        <f>ROUND(VLOOKUP($B183,'[4]3.ข้อมูลงบทดลองปัจจุบัน'!$A$5:$CL$846,15,0),2)</f>
        <v>66496987.509999998</v>
      </c>
      <c r="Q183" s="104">
        <f>ROUND(VLOOKUP($B183,'[4]3.ข้อมูลงบทดลองปัจจุบัน'!$A$5:$CL$846,16,0),2)</f>
        <v>3970766.5</v>
      </c>
      <c r="R183" s="104">
        <f>ROUND(VLOOKUP($B183,'[4]3.ข้อมูลงบทดลองปัจจุบัน'!$A$5:$CL$846,17,0),2)</f>
        <v>5001371.3</v>
      </c>
      <c r="S183" s="104">
        <f>ROUND(VLOOKUP($B183,'[4]3.ข้อมูลงบทดลองปัจจุบัน'!$A$5:$CL$846,18,0),2)</f>
        <v>5087758.2</v>
      </c>
      <c r="T183" s="104">
        <f>ROUND(VLOOKUP($B183,'[4]3.ข้อมูลงบทดลองปัจจุบัน'!$A$5:$CL$846,19,0),2)</f>
        <v>3684532.02</v>
      </c>
      <c r="U183" s="104">
        <f>ROUND(VLOOKUP($B183,'[4]3.ข้อมูลงบทดลองปัจจุบัน'!$A$5:$CL$846,20,0),2)</f>
        <v>2259483.25</v>
      </c>
      <c r="V183" s="104">
        <f>ROUND(VLOOKUP($B183,'[4]3.ข้อมูลงบทดลองปัจจุบัน'!$A$5:$CL$846,21,0),2)</f>
        <v>3734569</v>
      </c>
      <c r="W183" s="104">
        <f>ROUND(VLOOKUP($B183,'[4]3.ข้อมูลงบทดลองปัจจุบัน'!$A$5:$CL$846,22,0),2)</f>
        <v>1359430</v>
      </c>
      <c r="X183" s="104">
        <f>ROUND(VLOOKUP($B183,'[4]3.ข้อมูลงบทดลองปัจจุบัน'!$A$5:$CL$846,23,0),2)</f>
        <v>24789273.739999998</v>
      </c>
      <c r="Y183" s="104">
        <f>ROUND(VLOOKUP($B183,'[4]3.ข้อมูลงบทดลองปัจจุบัน'!$A$5:$CL$846,24,0),2)</f>
        <v>2959577.6</v>
      </c>
      <c r="Z183" s="104">
        <f>ROUND(VLOOKUP($B183,'[4]3.ข้อมูลงบทดลองปัจจุบัน'!$A$5:$CL$846,25,0),2)</f>
        <v>6102879.2000000002</v>
      </c>
      <c r="AA183" s="104">
        <f>ROUND(VLOOKUP($B183,'[4]3.ข้อมูลงบทดลองปัจจุบัน'!$A$5:$CL$846,26,0),2)</f>
        <v>5485840.7999999998</v>
      </c>
      <c r="AB183" s="104">
        <f>ROUND(VLOOKUP($B183,'[4]3.ข้อมูลงบทดลองปัจจุบัน'!$A$5:$CL$846,27,0),2)</f>
        <v>3435085.8</v>
      </c>
      <c r="AC183" s="104">
        <f>ROUND(VLOOKUP($B183,'[4]3.ข้อมูลงบทดลองปัจจุบัน'!$A$5:$CL$846,28,0),2)</f>
        <v>2406968</v>
      </c>
      <c r="AD183" s="104">
        <f>ROUND(VLOOKUP($B183,'[4]3.ข้อมูลงบทดลองปัจจุบัน'!$A$5:$CL$846,29,0),2)</f>
        <v>4310063.5</v>
      </c>
      <c r="AE183" s="104">
        <f>ROUND(VLOOKUP($B183,'[4]3.ข้อมูลงบทดลองปัจจุบัน'!$A$5:$CL$846,30,0),2)</f>
        <v>15502324.5</v>
      </c>
      <c r="AF183" s="104">
        <f>ROUND(VLOOKUP($B183,'[4]3.ข้อมูลงบทดลองปัจจุบัน'!$A$5:$CL$846,31,0),2)</f>
        <v>1684972</v>
      </c>
      <c r="AG183" s="104">
        <f>ROUND(VLOOKUP($B183,'[4]3.ข้อมูลงบทดลองปัจจุบัน'!$A$5:$CL$846,32,0),2)</f>
        <v>3411505.7</v>
      </c>
      <c r="AH183" s="104">
        <f>ROUND(VLOOKUP($B183,'[4]3.ข้อมูลงบทดลองปัจจุบัน'!$A$5:$CL$846,33,0),2)</f>
        <v>6467251.5099999998</v>
      </c>
      <c r="AI183" s="104">
        <f>ROUND(VLOOKUP($B183,'[4]3.ข้อมูลงบทดลองปัจจุบัน'!$A$5:$CL$846,34,0),2)</f>
        <v>2725360.55</v>
      </c>
      <c r="AJ183" s="104">
        <f>ROUND(VLOOKUP($B183,'[4]3.ข้อมูลงบทดลองปัจจุบัน'!$A$5:$CL$846,35,0),2)</f>
        <v>3182046.15</v>
      </c>
      <c r="AK183" s="104">
        <f>ROUND(VLOOKUP($B183,'[4]3.ข้อมูลงบทดลองปัจจุบัน'!$A$5:$CL$846,36,0),2)</f>
        <v>1935611.75</v>
      </c>
      <c r="AL183" s="104">
        <f>ROUND(VLOOKUP($B183,'[4]3.ข้อมูลงบทดลองปัจจุบัน'!$A$5:$CL$846,37,0),2)</f>
        <v>43225668.090000004</v>
      </c>
      <c r="AM183" s="104">
        <f>ROUND(VLOOKUP($B183,'[4]3.ข้อมูลงบทดลองปัจจุบัน'!$A$5:$CL$846,38,0),2)</f>
        <v>3776565.3</v>
      </c>
      <c r="AN183" s="104">
        <f>ROUND(VLOOKUP($B183,'[4]3.ข้อมูลงบทดลองปัจจุบัน'!$A$5:$CL$846,39,0),2)</f>
        <v>1928257.5</v>
      </c>
      <c r="AO183" s="104">
        <f>ROUND(VLOOKUP($B183,'[4]3.ข้อมูลงบทดลองปัจจุบัน'!$A$5:$CL$846,40,0),2)</f>
        <v>5439663.9299999997</v>
      </c>
      <c r="AP183" s="104">
        <f>ROUND(VLOOKUP($B183,'[4]3.ข้อมูลงบทดลองปัจจุบัน'!$A$5:$CL$846,41,0),2)</f>
        <v>6537636.3799999999</v>
      </c>
      <c r="AQ183" s="104">
        <f>ROUND(VLOOKUP($B183,'[4]3.ข้อมูลงบทดลองปัจจุบัน'!$A$5:$CL$846,42,0),2)</f>
        <v>3804595.43</v>
      </c>
      <c r="AR183" s="104">
        <f>ROUND(VLOOKUP($B183,'[4]3.ข้อมูลงบทดลองปัจจุบัน'!$A$5:$CL$846,43,0),2)</f>
        <v>1259911.8999999999</v>
      </c>
      <c r="AS183" s="104">
        <f>ROUND(VLOOKUP($B183,'[4]3.ข้อมูลงบทดลองปัจจุบัน'!$A$5:$CL$846,44,0),2)</f>
        <v>34453129.969999999</v>
      </c>
      <c r="AT183" s="104">
        <f>ROUND(VLOOKUP($B183,'[4]3.ข้อมูลงบทดลองปัจจุบัน'!$A$5:$CL$846,45,0),2)</f>
        <v>3546738.43</v>
      </c>
      <c r="AU183" s="104">
        <f>ROUND(VLOOKUP($B183,'[4]3.ข้อมูลงบทดลองปัจจุบัน'!$A$5:$CL$846,46,0),2)</f>
        <v>5526094</v>
      </c>
      <c r="AV183" s="104">
        <f>ROUND(VLOOKUP($B183,'[4]3.ข้อมูลงบทดลองปัจจุบัน'!$A$5:$CL$846,47,0),2)</f>
        <v>5686225.9500000002</v>
      </c>
      <c r="AW183" s="104">
        <f>ROUND(VLOOKUP($B183,'[4]3.ข้อมูลงบทดลองปัจจุบัน'!$A$5:$CL$846,48,0),2)</f>
        <v>3790178</v>
      </c>
      <c r="AX183" s="104">
        <f>ROUND(VLOOKUP($B183,'[4]3.ข้อมูลงบทดลองปัจจุบัน'!$A$5:$CL$846,49,0),2)</f>
        <v>2973625.05</v>
      </c>
      <c r="AY183" s="104">
        <f>ROUND(VLOOKUP($B183,'[4]3.ข้อมูลงบทดลองปัจจุบัน'!$A$5:$CL$846,50,0),2)</f>
        <v>4369107.26</v>
      </c>
      <c r="AZ183" s="104">
        <f>ROUND(VLOOKUP($B183,'[4]3.ข้อมูลงบทดลองปัจจุบัน'!$A$5:$CL$846,51,0),2)</f>
        <v>3927112.05</v>
      </c>
      <c r="BA183" s="104">
        <f>ROUND(VLOOKUP($B183,'[4]3.ข้อมูลงบทดลองปัจจุบัน'!$A$5:$CL$846,52,0),2)</f>
        <v>3119301.4</v>
      </c>
      <c r="BB183" s="104">
        <f>ROUND(VLOOKUP($B183,'[4]3.ข้อมูลงบทดลองปัจจุบัน'!$A$5:$CL$846,53,0),2)</f>
        <v>39767629.049999997</v>
      </c>
      <c r="BC183" s="104">
        <f>ROUND(VLOOKUP($B183,'[4]3.ข้อมูลงบทดลองปัจจุบัน'!$A$5:$CL$846,54,0),2)</f>
        <v>3495224.54</v>
      </c>
      <c r="BD183" s="104">
        <f>ROUND(VLOOKUP($B183,'[4]3.ข้อมูลงบทดลองปัจจุบัน'!$A$5:$CL$846,55,0),2)</f>
        <v>94321102.900000006</v>
      </c>
      <c r="BE183" s="104">
        <f>ROUND(VLOOKUP($B183,'[4]3.ข้อมูลงบทดลองปัจจุบัน'!$A$5:$CL$846,56,0),2)</f>
        <v>7047738.2400000002</v>
      </c>
      <c r="BF183" s="104">
        <f>ROUND(VLOOKUP($B183,'[4]3.ข้อมูลงบทดลองปัจจุบัน'!$A$5:$CL$846,57,0),2)</f>
        <v>2959438.75</v>
      </c>
      <c r="BG183" s="104">
        <f>ROUND(VLOOKUP($B183,'[4]3.ข้อมูลงบทดลองปัจจุบัน'!$A$5:$CL$846,58,0),2)</f>
        <v>3665019.2</v>
      </c>
      <c r="BH183" s="104">
        <f>ROUND(VLOOKUP($B183,'[4]3.ข้อมูลงบทดลองปัจจุบัน'!$A$5:$CL$846,59,0),2)</f>
        <v>14640077.26</v>
      </c>
      <c r="BI183" s="104">
        <f>ROUND(VLOOKUP($B183,'[4]3.ข้อมูลงบทดลองปัจจุบัน'!$A$5:$CL$846,60,0),2)</f>
        <v>2633721.85</v>
      </c>
      <c r="BJ183" s="104">
        <f>ROUND(VLOOKUP($B183,'[4]3.ข้อมูลงบทดลองปัจจุบัน'!$A$5:$CL$846,61,0),2)</f>
        <v>1597919.49</v>
      </c>
      <c r="BK183" s="104">
        <f>ROUND(VLOOKUP($B183,'[4]3.ข้อมูลงบทดลองปัจจุบัน'!$A$5:$CL$846,62,0),2)</f>
        <v>2554426.65</v>
      </c>
      <c r="BL183" s="104">
        <f>ROUND(VLOOKUP($B183,'[4]3.ข้อมูลงบทดลองปัจจุบัน'!$A$5:$CL$846,63,0),2)</f>
        <v>3045065.4</v>
      </c>
      <c r="BM183" s="104">
        <f>ROUND(VLOOKUP($B183,'[4]3.ข้อมูลงบทดลองปัจจุบัน'!$A$5:$CL$846,64,0),2)</f>
        <v>41570955.960000001</v>
      </c>
      <c r="BN183" s="104">
        <f>ROUND(VLOOKUP($B183,'[4]3.ข้อมูลงบทดลองปัจจุบัน'!$A$5:$CL$846,65,0),2)</f>
        <v>13624407.630000001</v>
      </c>
      <c r="BO183" s="104">
        <f>ROUND(VLOOKUP($B183,'[4]3.ข้อมูลงบทดลองปัจจุบัน'!$A$5:$CL$846,66,0),2)</f>
        <v>4192010.26</v>
      </c>
      <c r="BP183" s="104">
        <f>ROUND(VLOOKUP($B183,'[4]3.ข้อมูลงบทดลองปัจจุบัน'!$A$5:$CL$846,67,0),2)</f>
        <v>5280063.8</v>
      </c>
      <c r="BQ183" s="104">
        <f>ROUND(VLOOKUP($B183,'[4]3.ข้อมูลงบทดลองปัจจุบัน'!$A$5:$CL$846,68,0),2)</f>
        <v>3424259.1</v>
      </c>
      <c r="BR183" s="104">
        <f>ROUND(VLOOKUP($B183,'[4]3.ข้อมูลงบทดลองปัจจุบัน'!$A$5:$CL$846,69,0),2)</f>
        <v>6422659.1200000001</v>
      </c>
      <c r="BS183" s="104">
        <f>ROUND(VLOOKUP($B183,'[4]3.ข้อมูลงบทดลองปัจจุบัน'!$A$5:$CL$846,70,0),2)</f>
        <v>104951691.42</v>
      </c>
      <c r="BT183" s="104">
        <f>ROUND(VLOOKUP($B183,'[4]3.ข้อมูลงบทดลองปัจจุบัน'!$A$5:$CL$846,71,0),2)</f>
        <v>6115454</v>
      </c>
      <c r="BU183" s="104">
        <f>ROUND(VLOOKUP($B183,'[4]3.ข้อมูลงบทดลองปัจจุบัน'!$A$5:$CL$846,72,0),2)</f>
        <v>4676990.25</v>
      </c>
      <c r="BV183" s="104">
        <f>ROUND(VLOOKUP($B183,'[4]3.ข้อมูลงบทดลองปัจจุบัน'!$A$5:$CL$846,73,0),2)</f>
        <v>44855835.630000003</v>
      </c>
      <c r="BW183" s="104">
        <f>ROUND(VLOOKUP($B183,'[4]3.ข้อมูลงบทดลองปัจจุบัน'!$A$5:$CL$846,74,0),2)</f>
        <v>163453.4</v>
      </c>
      <c r="BX183" s="104">
        <f>ROUND(VLOOKUP($B183,'[4]3.ข้อมูลงบทดลองปัจจุบัน'!$A$5:$CL$846,75,0),2)</f>
        <v>4184712.22</v>
      </c>
      <c r="BY183" s="104">
        <f>ROUND(VLOOKUP($B183,'[4]3.ข้อมูลงบทดลองปัจจุบัน'!$A$5:$CL$846,76,0),2)</f>
        <v>11892271.039999999</v>
      </c>
      <c r="BZ183" s="104">
        <f>ROUND(VLOOKUP($B183,'[4]3.ข้อมูลงบทดลองปัจจุบัน'!$A$5:$CL$846,77,0),2)</f>
        <v>4065860.2</v>
      </c>
      <c r="CA183" s="104">
        <f>ROUND(VLOOKUP($B183,'[4]3.ข้อมูลงบทดลองปัจจุบัน'!$A$5:$CL$846,78,0),2)</f>
        <v>4505825</v>
      </c>
      <c r="CB183" s="104">
        <f>ROUND(VLOOKUP($B183,'[4]3.ข้อมูลงบทดลองปัจจุบัน'!$A$5:$CL$846,79,0),2)</f>
        <v>5390046.7999999998</v>
      </c>
      <c r="CC183" s="104">
        <f>ROUND(VLOOKUP($B183,'[4]3.ข้อมูลงบทดลองปัจจุบัน'!$A$5:$CL$846,80,0),2)</f>
        <v>9630664.5</v>
      </c>
      <c r="CD183" s="104">
        <f>ROUND(VLOOKUP($B183,'[4]3.ข้อมูลงบทดลองปัจจุบัน'!$A$5:$CL$846,81,0),2)</f>
        <v>12186115.5</v>
      </c>
      <c r="CE183" s="104">
        <f>ROUND(VLOOKUP($B183,'[4]3.ข้อมูลงบทดลองปัจจุบัน'!$A$5:$CL$846,82,0),2)</f>
        <v>4021034.01</v>
      </c>
      <c r="CF183" s="104">
        <f>ROUND(VLOOKUP($B183,'[4]3.ข้อมูลงบทดลองปัจจุบัน'!$A$5:$CL$846,83,0),2)</f>
        <v>3835209.28</v>
      </c>
      <c r="CG183" s="104">
        <f>ROUND(VLOOKUP($B183,'[4]3.ข้อมูลงบทดลองปัจจุบัน'!$A$5:$CL$846,84,0),2)</f>
        <v>1754826.1</v>
      </c>
      <c r="CH183" s="104">
        <f>ROUND(VLOOKUP($B183,'[4]3.ข้อมูลงบทดลองปัจจุบัน'!$A$5:$CL$846,85,0),2)</f>
        <v>2984535.25</v>
      </c>
      <c r="CI183" s="104">
        <f>ROUND(VLOOKUP($B183,'[4]3.ข้อมูลงบทดลองปัจจุบัน'!$A$5:$CL$846,86,0),2)</f>
        <v>3208378.5</v>
      </c>
      <c r="CJ183" s="104">
        <f>ROUND(VLOOKUP($B183,'[4]3.ข้อมูลงบทดลองปัจจุบัน'!$A$5:$CL$846,87,0),2)</f>
        <v>2758313.71</v>
      </c>
      <c r="CK183" s="104">
        <f>ROUND(VLOOKUP($B183,'[4]3.ข้อมูลงบทดลองปัจจุบัน'!$A$5:$CL$846,88,0),2)</f>
        <v>17348295.640000001</v>
      </c>
      <c r="CL183" s="104">
        <f>ROUND(VLOOKUP($B183,'[4]3.ข้อมูลงบทดลองปัจจุบัน'!$A$5:$CL$846,89,0),2)</f>
        <v>1990609.4</v>
      </c>
      <c r="CM183" s="104">
        <f>ROUND(VLOOKUP($B183,'[4]3.ข้อมูลงบทดลองปัจจุบัน'!$A$5:$CL$846,90,0),2)</f>
        <v>2438060.9500000002</v>
      </c>
      <c r="CO183" s="97"/>
    </row>
    <row r="184" spans="1:93" x14ac:dyDescent="0.7">
      <c r="A184" s="18" t="s">
        <v>664</v>
      </c>
      <c r="B184" s="18" t="s">
        <v>757</v>
      </c>
      <c r="C184" s="118" t="s">
        <v>758</v>
      </c>
      <c r="D184" s="104">
        <f>ROUND(VLOOKUP($B184,'[4]3.ข้อมูลงบทดลองปัจจุบัน'!$A$5:$CL$846,3,0),2)</f>
        <v>7930366.1699999999</v>
      </c>
      <c r="E184" s="104">
        <f>ROUND(VLOOKUP($B184,'[4]3.ข้อมูลงบทดลองปัจจุบัน'!$A$5:$CL$846,4,0),2)</f>
        <v>639693.75</v>
      </c>
      <c r="F184" s="104">
        <f>ROUND(VLOOKUP($B184,'[4]3.ข้อมูลงบทดลองปัจจุบัน'!$A$5:$CL$846,5,0),2)</f>
        <v>964227</v>
      </c>
      <c r="G184" s="104">
        <f>ROUND(VLOOKUP($B184,'[4]3.ข้อมูลงบทดลองปัจจุบัน'!$A$5:$CL$846,6,0),2)</f>
        <v>577012</v>
      </c>
      <c r="H184" s="104">
        <f>ROUND(VLOOKUP($B184,'[4]3.ข้อมูลงบทดลองปัจจุบัน'!$A$5:$CL$846,7,0),2)</f>
        <v>324563</v>
      </c>
      <c r="I184" s="104">
        <f>ROUND(VLOOKUP($B184,'[4]3.ข้อมูลงบทดลองปัจจุบัน'!$A$5:$CL$846,8,0),2)</f>
        <v>363263</v>
      </c>
      <c r="J184" s="104">
        <f>ROUND(VLOOKUP($B184,'[4]3.ข้อมูลงบทดลองปัจจุบัน'!$A$5:$CL$846,9,0),2)</f>
        <v>2175484</v>
      </c>
      <c r="K184" s="104">
        <f>ROUND(VLOOKUP($B184,'[4]3.ข้อมูลงบทดลองปัจจุบัน'!$A$5:$CL$846,10,0),2)</f>
        <v>621930</v>
      </c>
      <c r="L184" s="104">
        <f>ROUND(VLOOKUP($B184,'[4]3.ข้อมูลงบทดลองปัจจุบัน'!$A$5:$CL$846,11,0),2)</f>
        <v>966410</v>
      </c>
      <c r="M184" s="104">
        <f>ROUND(VLOOKUP($B184,'[4]3.ข้อมูลงบทดลองปัจจุบัน'!$A$5:$CL$846,12,0),2)</f>
        <v>970384</v>
      </c>
      <c r="N184" s="104">
        <f>ROUND(VLOOKUP($B184,'[4]3.ข้อมูลงบทดลองปัจจุบัน'!$A$5:$CL$846,13,0),2)</f>
        <v>2278655.31</v>
      </c>
      <c r="O184" s="104">
        <f>ROUND(VLOOKUP($B184,'[4]3.ข้อมูลงบทดลองปัจจุบัน'!$A$5:$CL$846,14,0),2)</f>
        <v>196220</v>
      </c>
      <c r="P184" s="104">
        <f>ROUND(VLOOKUP($B184,'[4]3.ข้อมูลงบทดลองปัจจุบัน'!$A$5:$CL$846,15,0),2)</f>
        <v>4455798.4400000004</v>
      </c>
      <c r="Q184" s="104">
        <f>ROUND(VLOOKUP($B184,'[4]3.ข้อมูลงบทดลองปัจจุบัน'!$A$5:$CL$846,16,0),2)</f>
        <v>988136</v>
      </c>
      <c r="R184" s="104">
        <f>ROUND(VLOOKUP($B184,'[4]3.ข้อมูลงบทดลองปัจจุบัน'!$A$5:$CL$846,17,0),2)</f>
        <v>1341891</v>
      </c>
      <c r="S184" s="104">
        <f>ROUND(VLOOKUP($B184,'[4]3.ข้อมูลงบทดลองปัจจุบัน'!$A$5:$CL$846,18,0),2)</f>
        <v>2047261</v>
      </c>
      <c r="T184" s="104">
        <f>ROUND(VLOOKUP($B184,'[4]3.ข้อมูลงบทดลองปัจจุบัน'!$A$5:$CL$846,19,0),2)</f>
        <v>975726.79</v>
      </c>
      <c r="U184" s="104">
        <f>ROUND(VLOOKUP($B184,'[4]3.ข้อมูลงบทดลองปัจจุบัน'!$A$5:$CL$846,20,0),2)</f>
        <v>762215.42</v>
      </c>
      <c r="V184" s="104">
        <f>ROUND(VLOOKUP($B184,'[4]3.ข้อมูลงบทดลองปัจจุบัน'!$A$5:$CL$846,21,0),2)</f>
        <v>925916.64</v>
      </c>
      <c r="W184" s="104">
        <f>ROUND(VLOOKUP($B184,'[4]3.ข้อมูลงบทดลองปัจจุบัน'!$A$5:$CL$846,22,0),2)</f>
        <v>862045</v>
      </c>
      <c r="X184" s="104">
        <f>ROUND(VLOOKUP($B184,'[4]3.ข้อมูลงบทดลองปัจจุบัน'!$A$5:$CL$846,23,0),2)</f>
        <v>8060618.29</v>
      </c>
      <c r="Y184" s="104">
        <f>ROUND(VLOOKUP($B184,'[4]3.ข้อมูลงบทดลองปัจจุบัน'!$A$5:$CL$846,24,0),2)</f>
        <v>997751</v>
      </c>
      <c r="Z184" s="104">
        <f>ROUND(VLOOKUP($B184,'[4]3.ข้อมูลงบทดลองปัจจุบัน'!$A$5:$CL$846,25,0),2)</f>
        <v>1966674</v>
      </c>
      <c r="AA184" s="104">
        <f>ROUND(VLOOKUP($B184,'[4]3.ข้อมูลงบทดลองปัจจุบัน'!$A$5:$CL$846,26,0),2)</f>
        <v>1161550</v>
      </c>
      <c r="AB184" s="104">
        <f>ROUND(VLOOKUP($B184,'[4]3.ข้อมูลงบทดลองปัจจุบัน'!$A$5:$CL$846,27,0),2)</f>
        <v>259551</v>
      </c>
      <c r="AC184" s="104">
        <f>ROUND(VLOOKUP($B184,'[4]3.ข้อมูลงบทดลองปัจจุบัน'!$A$5:$CL$846,28,0),2)</f>
        <v>576920</v>
      </c>
      <c r="AD184" s="104">
        <f>ROUND(VLOOKUP($B184,'[4]3.ข้อมูลงบทดลองปัจจุบัน'!$A$5:$CL$846,29,0),2)</f>
        <v>711470</v>
      </c>
      <c r="AE184" s="104">
        <f>ROUND(VLOOKUP($B184,'[4]3.ข้อมูลงบทดลองปัจจุบัน'!$A$5:$CL$846,30,0),2)</f>
        <v>2014721.74</v>
      </c>
      <c r="AF184" s="104">
        <f>ROUND(VLOOKUP($B184,'[4]3.ข้อมูลงบทดลองปัจจุบัน'!$A$5:$CL$846,31,0),2)</f>
        <v>946570</v>
      </c>
      <c r="AG184" s="104">
        <f>ROUND(VLOOKUP($B184,'[4]3.ข้อมูลงบทดลองปัจจุบัน'!$A$5:$CL$846,32,0),2)</f>
        <v>970905</v>
      </c>
      <c r="AH184" s="104">
        <f>ROUND(VLOOKUP($B184,'[4]3.ข้อมูลงบทดลองปัจจุบัน'!$A$5:$CL$846,33,0),2)</f>
        <v>1083370.3600000001</v>
      </c>
      <c r="AI184" s="104">
        <f>ROUND(VLOOKUP($B184,'[4]3.ข้อมูลงบทดลองปัจจุบัน'!$A$5:$CL$846,34,0),2)</f>
        <v>856174.58</v>
      </c>
      <c r="AJ184" s="104">
        <f>ROUND(VLOOKUP($B184,'[4]3.ข้อมูลงบทดลองปัจจุบัน'!$A$5:$CL$846,35,0),2)</f>
        <v>886752.5</v>
      </c>
      <c r="AK184" s="104">
        <f>ROUND(VLOOKUP($B184,'[4]3.ข้อมูลงบทดลองปัจจุบัน'!$A$5:$CL$846,36,0),2)</f>
        <v>358810.55</v>
      </c>
      <c r="AL184" s="104">
        <f>ROUND(VLOOKUP($B184,'[4]3.ข้อมูลงบทดลองปัจจุบัน'!$A$5:$CL$846,37,0),2)</f>
        <v>21793135.890000001</v>
      </c>
      <c r="AM184" s="104">
        <f>ROUND(VLOOKUP($B184,'[4]3.ข้อมูลงบทดลองปัจจุบัน'!$A$5:$CL$846,38,0),2)</f>
        <v>307300</v>
      </c>
      <c r="AN184" s="104">
        <f>ROUND(VLOOKUP($B184,'[4]3.ข้อมูลงบทดลองปัจจุบัน'!$A$5:$CL$846,39,0),2)</f>
        <v>356856</v>
      </c>
      <c r="AO184" s="104">
        <f>ROUND(VLOOKUP($B184,'[4]3.ข้อมูลงบทดลองปัจจุบัน'!$A$5:$CL$846,40,0),2)</f>
        <v>1624700</v>
      </c>
      <c r="AP184" s="104">
        <f>ROUND(VLOOKUP($B184,'[4]3.ข้อมูลงบทดลองปัจจุบัน'!$A$5:$CL$846,41,0),2)</f>
        <v>1183670</v>
      </c>
      <c r="AQ184" s="104">
        <f>ROUND(VLOOKUP($B184,'[4]3.ข้อมูลงบทดลองปัจจุบัน'!$A$5:$CL$846,42,0),2)</f>
        <v>681450</v>
      </c>
      <c r="AR184" s="104">
        <f>ROUND(VLOOKUP($B184,'[4]3.ข้อมูลงบทดลองปัจจุบัน'!$A$5:$CL$846,43,0),2)</f>
        <v>134672</v>
      </c>
      <c r="AS184" s="104">
        <f>ROUND(VLOOKUP($B184,'[4]3.ข้อมูลงบทดลองปัจจุบัน'!$A$5:$CL$846,44,0),2)</f>
        <v>3167019.45</v>
      </c>
      <c r="AT184" s="104">
        <f>ROUND(VLOOKUP($B184,'[4]3.ข้อมูลงบทดลองปัจจุบัน'!$A$5:$CL$846,45,0),2)</f>
        <v>674564.67</v>
      </c>
      <c r="AU184" s="104">
        <f>ROUND(VLOOKUP($B184,'[4]3.ข้อมูลงบทดลองปัจจุบัน'!$A$5:$CL$846,46,0),2)</f>
        <v>1624545</v>
      </c>
      <c r="AV184" s="104">
        <f>ROUND(VLOOKUP($B184,'[4]3.ข้อมูลงบทดลองปัจจุบัน'!$A$5:$CL$846,47,0),2)</f>
        <v>1924650</v>
      </c>
      <c r="AW184" s="104">
        <f>ROUND(VLOOKUP($B184,'[4]3.ข้อมูลงบทดลองปัจจุบัน'!$A$5:$CL$846,48,0),2)</f>
        <v>342930</v>
      </c>
      <c r="AX184" s="104">
        <f>ROUND(VLOOKUP($B184,'[4]3.ข้อมูลงบทดลองปัจจุบัน'!$A$5:$CL$846,49,0),2)</f>
        <v>1037616</v>
      </c>
      <c r="AY184" s="104">
        <f>ROUND(VLOOKUP($B184,'[4]3.ข้อมูลงบทดลองปัจจุบัน'!$A$5:$CL$846,50,0),2)</f>
        <v>668411.9</v>
      </c>
      <c r="AZ184" s="104">
        <f>ROUND(VLOOKUP($B184,'[4]3.ข้อมูลงบทดลองปัจจุบัน'!$A$5:$CL$846,51,0),2)</f>
        <v>469700</v>
      </c>
      <c r="BA184" s="104">
        <f>ROUND(VLOOKUP($B184,'[4]3.ข้อมูลงบทดลองปัจจุบัน'!$A$5:$CL$846,52,0),2)</f>
        <v>668735</v>
      </c>
      <c r="BB184" s="104">
        <f>ROUND(VLOOKUP($B184,'[4]3.ข้อมูลงบทดลองปัจจุบัน'!$A$5:$CL$846,53,0),2)</f>
        <v>2487839</v>
      </c>
      <c r="BC184" s="104">
        <f>ROUND(VLOOKUP($B184,'[4]3.ข้อมูลงบทดลองปัจจุบัน'!$A$5:$CL$846,54,0),2)</f>
        <v>605743</v>
      </c>
      <c r="BD184" s="104">
        <f>ROUND(VLOOKUP($B184,'[4]3.ข้อมูลงบทดลองปัจจุบัน'!$A$5:$CL$846,55,0),2)</f>
        <v>5935613.5499999998</v>
      </c>
      <c r="BE184" s="104">
        <f>ROUND(VLOOKUP($B184,'[4]3.ข้อมูลงบทดลองปัจจุบัน'!$A$5:$CL$846,56,0),2)</f>
        <v>0</v>
      </c>
      <c r="BF184" s="104">
        <f>ROUND(VLOOKUP($B184,'[4]3.ข้อมูลงบทดลองปัจจุบัน'!$A$5:$CL$846,57,0),2)</f>
        <v>6150</v>
      </c>
      <c r="BG184" s="104">
        <f>ROUND(VLOOKUP($B184,'[4]3.ข้อมูลงบทดลองปัจจุบัน'!$A$5:$CL$846,58,0),2)</f>
        <v>992490</v>
      </c>
      <c r="BH184" s="104">
        <f>ROUND(VLOOKUP($B184,'[4]3.ข้อมูลงบทดลองปัจจุบัน'!$A$5:$CL$846,59,0),2)</f>
        <v>3859547.31</v>
      </c>
      <c r="BI184" s="104">
        <f>ROUND(VLOOKUP($B184,'[4]3.ข้อมูลงบทดลองปัจจุบัน'!$A$5:$CL$846,60,0),2)</f>
        <v>450384.5</v>
      </c>
      <c r="BJ184" s="104">
        <f>ROUND(VLOOKUP($B184,'[4]3.ข้อมูลงบทดลองปัจจุบัน'!$A$5:$CL$846,61,0),2)</f>
        <v>16785</v>
      </c>
      <c r="BK184" s="104">
        <f>ROUND(VLOOKUP($B184,'[4]3.ข้อมูลงบทดลองปัจจุบัน'!$A$5:$CL$846,62,0),2)</f>
        <v>30570</v>
      </c>
      <c r="BL184" s="104">
        <f>ROUND(VLOOKUP($B184,'[4]3.ข้อมูลงบทดลองปัจจุบัน'!$A$5:$CL$846,63,0),2)</f>
        <v>16236</v>
      </c>
      <c r="BM184" s="104">
        <f>ROUND(VLOOKUP($B184,'[4]3.ข้อมูลงบทดลองปัจจุบัน'!$A$5:$CL$846,64,0),2)</f>
        <v>4586734.9000000004</v>
      </c>
      <c r="BN184" s="104">
        <f>ROUND(VLOOKUP($B184,'[4]3.ข้อมูลงบทดลองปัจจุบัน'!$A$5:$CL$846,65,0),2)</f>
        <v>1577161.8</v>
      </c>
      <c r="BO184" s="104">
        <f>ROUND(VLOOKUP($B184,'[4]3.ข้อมูลงบทดลองปัจจุบัน'!$A$5:$CL$846,66,0),2)</f>
        <v>991736</v>
      </c>
      <c r="BP184" s="104">
        <f>ROUND(VLOOKUP($B184,'[4]3.ข้อมูลงบทดลองปัจจุบัน'!$A$5:$CL$846,67,0),2)</f>
        <v>1624963.21</v>
      </c>
      <c r="BQ184" s="104">
        <f>ROUND(VLOOKUP($B184,'[4]3.ข้อมูลงบทดลองปัจจุบัน'!$A$5:$CL$846,68,0),2)</f>
        <v>1871672</v>
      </c>
      <c r="BR184" s="104">
        <f>ROUND(VLOOKUP($B184,'[4]3.ข้อมูลงบทดลองปัจจุบัน'!$A$5:$CL$846,69,0),2)</f>
        <v>801119</v>
      </c>
      <c r="BS184" s="104">
        <f>ROUND(VLOOKUP($B184,'[4]3.ข้อมูลงบทดลองปัจจุบัน'!$A$5:$CL$846,70,0),2)</f>
        <v>38657960.909999996</v>
      </c>
      <c r="BT184" s="104">
        <f>ROUND(VLOOKUP($B184,'[4]3.ข้อมูลงบทดลองปัจจุบัน'!$A$5:$CL$846,71,0),2)</f>
        <v>12996</v>
      </c>
      <c r="BU184" s="104">
        <f>ROUND(VLOOKUP($B184,'[4]3.ข้อมูลงบทดลองปัจจุบัน'!$A$5:$CL$846,72,0),2)</f>
        <v>1387283</v>
      </c>
      <c r="BV184" s="104">
        <f>ROUND(VLOOKUP($B184,'[4]3.ข้อมูลงบทดลองปัจจุบัน'!$A$5:$CL$846,73,0),2)</f>
        <v>3682673.53</v>
      </c>
      <c r="BW184" s="104">
        <f>ROUND(VLOOKUP($B184,'[4]3.ข้อมูลงบทดลองปัจจุบัน'!$A$5:$CL$846,74,0),2)</f>
        <v>0</v>
      </c>
      <c r="BX184" s="104">
        <f>ROUND(VLOOKUP($B184,'[4]3.ข้อมูลงบทดลองปัจจุบัน'!$A$5:$CL$846,75,0),2)</f>
        <v>960430</v>
      </c>
      <c r="BY184" s="104">
        <f>ROUND(VLOOKUP($B184,'[4]3.ข้อมูลงบทดลองปัจจุบัน'!$A$5:$CL$846,76,0),2)</f>
        <v>3103112</v>
      </c>
      <c r="BZ184" s="104">
        <f>ROUND(VLOOKUP($B184,'[4]3.ข้อมูลงบทดลองปัจจุบัน'!$A$5:$CL$846,77,0),2)</f>
        <v>555340</v>
      </c>
      <c r="CA184" s="104">
        <f>ROUND(VLOOKUP($B184,'[4]3.ข้อมูลงบทดลองปัจจุบัน'!$A$5:$CL$846,78,0),2)</f>
        <v>495320</v>
      </c>
      <c r="CB184" s="104">
        <f>ROUND(VLOOKUP($B184,'[4]3.ข้อมูลงบทดลองปัจจุบัน'!$A$5:$CL$846,79,0),2)</f>
        <v>587009</v>
      </c>
      <c r="CC184" s="104">
        <f>ROUND(VLOOKUP($B184,'[4]3.ข้อมูลงบทดลองปัจจุบัน'!$A$5:$CL$846,80,0),2)</f>
        <v>1433430</v>
      </c>
      <c r="CD184" s="104">
        <f>ROUND(VLOOKUP($B184,'[4]3.ข้อมูลงบทดลองปัจจุบัน'!$A$5:$CL$846,81,0),2)</f>
        <v>1165753</v>
      </c>
      <c r="CE184" s="104">
        <f>ROUND(VLOOKUP($B184,'[4]3.ข้อมูลงบทดลองปัจจุบัน'!$A$5:$CL$846,82,0),2)</f>
        <v>1116137</v>
      </c>
      <c r="CF184" s="104">
        <f>ROUND(VLOOKUP($B184,'[4]3.ข้อมูลงบทดลองปัจจุบัน'!$A$5:$CL$846,83,0),2)</f>
        <v>1230780.8</v>
      </c>
      <c r="CG184" s="104">
        <f>ROUND(VLOOKUP($B184,'[4]3.ข้อมูลงบทดลองปัจจุบัน'!$A$5:$CL$846,84,0),2)</f>
        <v>355879.8</v>
      </c>
      <c r="CH184" s="104">
        <f>ROUND(VLOOKUP($B184,'[4]3.ข้อมูลงบทดลองปัจจุบัน'!$A$5:$CL$846,85,0),2)</f>
        <v>363940</v>
      </c>
      <c r="CI184" s="104">
        <f>ROUND(VLOOKUP($B184,'[4]3.ข้อมูลงบทดลองปัจจุบัน'!$A$5:$CL$846,86,0),2)</f>
        <v>451711</v>
      </c>
      <c r="CJ184" s="104">
        <f>ROUND(VLOOKUP($B184,'[4]3.ข้อมูลงบทดลองปัจจุบัน'!$A$5:$CL$846,87,0),2)</f>
        <v>843138</v>
      </c>
      <c r="CK184" s="104">
        <f>ROUND(VLOOKUP($B184,'[4]3.ข้อมูลงบทดลองปัจจุบัน'!$A$5:$CL$846,88,0),2)</f>
        <v>2869302.52</v>
      </c>
      <c r="CL184" s="104">
        <f>ROUND(VLOOKUP($B184,'[4]3.ข้อมูลงบทดลองปัจจุบัน'!$A$5:$CL$846,89,0),2)</f>
        <v>48490</v>
      </c>
      <c r="CM184" s="104">
        <f>ROUND(VLOOKUP($B184,'[4]3.ข้อมูลงบทดลองปัจจุบัน'!$A$5:$CL$846,90,0),2)</f>
        <v>1205</v>
      </c>
      <c r="CO184" s="97"/>
    </row>
    <row r="185" spans="1:93" x14ac:dyDescent="0.7">
      <c r="A185" s="18" t="s">
        <v>664</v>
      </c>
      <c r="B185" s="18" t="s">
        <v>759</v>
      </c>
      <c r="C185" s="118" t="s">
        <v>760</v>
      </c>
      <c r="D185" s="104">
        <f>ROUND(VLOOKUP($B185,'[4]3.ข้อมูลงบทดลองปัจจุบัน'!$A$5:$CL$846,3,0),2)</f>
        <v>261090</v>
      </c>
      <c r="E185" s="104">
        <f>ROUND(VLOOKUP($B185,'[4]3.ข้อมูลงบทดลองปัจจุบัน'!$A$5:$CL$846,4,0),2)</f>
        <v>67397</v>
      </c>
      <c r="F185" s="104">
        <f>ROUND(VLOOKUP($B185,'[4]3.ข้อมูลงบทดลองปัจจุบัน'!$A$5:$CL$846,5,0),2)</f>
        <v>18800</v>
      </c>
      <c r="G185" s="104">
        <f>ROUND(VLOOKUP($B185,'[4]3.ข้อมูลงบทดลองปัจจุบัน'!$A$5:$CL$846,6,0),2)</f>
        <v>0</v>
      </c>
      <c r="H185" s="104">
        <f>ROUND(VLOOKUP($B185,'[4]3.ข้อมูลงบทดลองปัจจุบัน'!$A$5:$CL$846,7,0),2)</f>
        <v>0</v>
      </c>
      <c r="I185" s="104">
        <f>ROUND(VLOOKUP($B185,'[4]3.ข้อมูลงบทดลองปัจจุบัน'!$A$5:$CL$846,8,0),2)</f>
        <v>0</v>
      </c>
      <c r="J185" s="104">
        <f>ROUND(VLOOKUP($B185,'[4]3.ข้อมูลงบทดลองปัจจุบัน'!$A$5:$CL$846,9,0),2)</f>
        <v>51000</v>
      </c>
      <c r="K185" s="104">
        <f>ROUND(VLOOKUP($B185,'[4]3.ข้อมูลงบทดลองปัจจุบัน'!$A$5:$CL$846,10,0),2)</f>
        <v>0</v>
      </c>
      <c r="L185" s="104">
        <f>ROUND(VLOOKUP($B185,'[4]3.ข้อมูลงบทดลองปัจจุบัน'!$A$5:$CL$846,11,0),2)</f>
        <v>39600</v>
      </c>
      <c r="M185" s="104">
        <f>ROUND(VLOOKUP($B185,'[4]3.ข้อมูลงบทดลองปัจจุบัน'!$A$5:$CL$846,12,0),2)</f>
        <v>0</v>
      </c>
      <c r="N185" s="104">
        <f>ROUND(VLOOKUP($B185,'[4]3.ข้อมูลงบทดลองปัจจุบัน'!$A$5:$CL$846,13,0),2)</f>
        <v>509640</v>
      </c>
      <c r="O185" s="104">
        <f>ROUND(VLOOKUP($B185,'[4]3.ข้อมูลงบทดลองปัจจุบัน'!$A$5:$CL$846,14,0),2)</f>
        <v>163650</v>
      </c>
      <c r="P185" s="104">
        <f>ROUND(VLOOKUP($B185,'[4]3.ข้อมูลงบทดลองปัจจุบัน'!$A$5:$CL$846,15,0),2)</f>
        <v>0</v>
      </c>
      <c r="Q185" s="104">
        <f>ROUND(VLOOKUP($B185,'[4]3.ข้อมูลงบทดลองปัจจุบัน'!$A$5:$CL$846,16,0),2)</f>
        <v>0</v>
      </c>
      <c r="R185" s="104">
        <f>ROUND(VLOOKUP($B185,'[4]3.ข้อมูลงบทดลองปัจจุบัน'!$A$5:$CL$846,17,0),2)</f>
        <v>0</v>
      </c>
      <c r="S185" s="104">
        <f>ROUND(VLOOKUP($B185,'[4]3.ข้อมูลงบทดลองปัจจุบัน'!$A$5:$CL$846,18,0),2)</f>
        <v>852060</v>
      </c>
      <c r="T185" s="104">
        <f>ROUND(VLOOKUP($B185,'[4]3.ข้อมูลงบทดลองปัจจุบัน'!$A$5:$CL$846,19,0),2)</f>
        <v>217781.9</v>
      </c>
      <c r="U185" s="104">
        <f>ROUND(VLOOKUP($B185,'[4]3.ข้อมูลงบทดลองปัจจุบัน'!$A$5:$CL$846,20,0),2)</f>
        <v>128850</v>
      </c>
      <c r="V185" s="104">
        <f>ROUND(VLOOKUP($B185,'[4]3.ข้อมูลงบทดลองปัจจุบัน'!$A$5:$CL$846,21,0),2)</f>
        <v>241181</v>
      </c>
      <c r="W185" s="104">
        <f>ROUND(VLOOKUP($B185,'[4]3.ข้อมูลงบทดลองปัจจุบัน'!$A$5:$CL$846,22,0),2)</f>
        <v>110500</v>
      </c>
      <c r="X185" s="104">
        <f>ROUND(VLOOKUP($B185,'[4]3.ข้อมูลงบทดลองปัจจุบัน'!$A$5:$CL$846,23,0),2)</f>
        <v>1879252</v>
      </c>
      <c r="Y185" s="104">
        <f>ROUND(VLOOKUP($B185,'[4]3.ข้อมูลงบทดลองปัจจุบัน'!$A$5:$CL$846,24,0),2)</f>
        <v>4000</v>
      </c>
      <c r="Z185" s="104">
        <f>ROUND(VLOOKUP($B185,'[4]3.ข้อมูลงบทดลองปัจจุบัน'!$A$5:$CL$846,25,0),2)</f>
        <v>141000</v>
      </c>
      <c r="AA185" s="104">
        <f>ROUND(VLOOKUP($B185,'[4]3.ข้อมูลงบทดลองปัจจุบัน'!$A$5:$CL$846,26,0),2)</f>
        <v>74950</v>
      </c>
      <c r="AB185" s="104">
        <f>ROUND(VLOOKUP($B185,'[4]3.ข้อมูลงบทดลองปัจจุบัน'!$A$5:$CL$846,27,0),2)</f>
        <v>132076.20000000001</v>
      </c>
      <c r="AC185" s="104">
        <f>ROUND(VLOOKUP($B185,'[4]3.ข้อมูลงบทดลองปัจจุบัน'!$A$5:$CL$846,28,0),2)</f>
        <v>2480</v>
      </c>
      <c r="AD185" s="104">
        <f>ROUND(VLOOKUP($B185,'[4]3.ข้อมูลงบทดลองปัจจุบัน'!$A$5:$CL$846,29,0),2)</f>
        <v>79600</v>
      </c>
      <c r="AE185" s="104">
        <f>ROUND(VLOOKUP($B185,'[4]3.ข้อมูลงบทดลองปัจจุบัน'!$A$5:$CL$846,30,0),2)</f>
        <v>764470</v>
      </c>
      <c r="AF185" s="104">
        <f>ROUND(VLOOKUP($B185,'[4]3.ข้อมูลงบทดลองปัจจุบัน'!$A$5:$CL$846,31,0),2)</f>
        <v>185265</v>
      </c>
      <c r="AG185" s="104">
        <f>ROUND(VLOOKUP($B185,'[4]3.ข้อมูลงบทดลองปัจจุบัน'!$A$5:$CL$846,32,0),2)</f>
        <v>143050</v>
      </c>
      <c r="AH185" s="104">
        <f>ROUND(VLOOKUP($B185,'[4]3.ข้อมูลงบทดลองปัจจุบัน'!$A$5:$CL$846,33,0),2)</f>
        <v>491200</v>
      </c>
      <c r="AI185" s="104">
        <f>ROUND(VLOOKUP($B185,'[4]3.ข้อมูลงบทดลองปัจจุบัน'!$A$5:$CL$846,34,0),2)</f>
        <v>0</v>
      </c>
      <c r="AJ185" s="104">
        <f>ROUND(VLOOKUP($B185,'[4]3.ข้อมูลงบทดลองปัจจุบัน'!$A$5:$CL$846,35,0),2)</f>
        <v>340490</v>
      </c>
      <c r="AK185" s="104">
        <f>ROUND(VLOOKUP($B185,'[4]3.ข้อมูลงบทดลองปัจจุบัน'!$A$5:$CL$846,36,0),2)</f>
        <v>236154</v>
      </c>
      <c r="AL185" s="104">
        <f>ROUND(VLOOKUP($B185,'[4]3.ข้อมูลงบทดลองปัจจุบัน'!$A$5:$CL$846,37,0),2)</f>
        <v>1908660</v>
      </c>
      <c r="AM185" s="104">
        <f>ROUND(VLOOKUP($B185,'[4]3.ข้อมูลงบทดลองปัจจุบัน'!$A$5:$CL$846,38,0),2)</f>
        <v>99350</v>
      </c>
      <c r="AN185" s="104">
        <f>ROUND(VLOOKUP($B185,'[4]3.ข้อมูลงบทดลองปัจจุบัน'!$A$5:$CL$846,39,0),2)</f>
        <v>2775</v>
      </c>
      <c r="AO185" s="104">
        <f>ROUND(VLOOKUP($B185,'[4]3.ข้อมูลงบทดลองปัจจุบัน'!$A$5:$CL$846,40,0),2)</f>
        <v>0</v>
      </c>
      <c r="AP185" s="104">
        <f>ROUND(VLOOKUP($B185,'[4]3.ข้อมูลงบทดลองปัจจุบัน'!$A$5:$CL$846,41,0),2)</f>
        <v>412345</v>
      </c>
      <c r="AQ185" s="104">
        <f>ROUND(VLOOKUP($B185,'[4]3.ข้อมูลงบทดลองปัจจุบัน'!$A$5:$CL$846,42,0),2)</f>
        <v>109500</v>
      </c>
      <c r="AR185" s="104">
        <f>ROUND(VLOOKUP($B185,'[4]3.ข้อมูลงบทดลองปัจจุบัน'!$A$5:$CL$846,43,0),2)</f>
        <v>5900</v>
      </c>
      <c r="AS185" s="104">
        <f>ROUND(VLOOKUP($B185,'[4]3.ข้อมูลงบทดลองปัจจุบัน'!$A$5:$CL$846,44,0),2)</f>
        <v>495890</v>
      </c>
      <c r="AT185" s="104">
        <f>ROUND(VLOOKUP($B185,'[4]3.ข้อมูลงบทดลองปัจจุบัน'!$A$5:$CL$846,45,0),2)</f>
        <v>528820</v>
      </c>
      <c r="AU185" s="104">
        <f>ROUND(VLOOKUP($B185,'[4]3.ข้อมูลงบทดลองปัจจุบัน'!$A$5:$CL$846,46,0),2)</f>
        <v>0</v>
      </c>
      <c r="AV185" s="104">
        <f>ROUND(VLOOKUP($B185,'[4]3.ข้อมูลงบทดลองปัจจุบัน'!$A$5:$CL$846,47,0),2)</f>
        <v>1654780</v>
      </c>
      <c r="AW185" s="104">
        <f>ROUND(VLOOKUP($B185,'[4]3.ข้อมูลงบทดลองปัจจุบัน'!$A$5:$CL$846,48,0),2)</f>
        <v>253000</v>
      </c>
      <c r="AX185" s="104">
        <f>ROUND(VLOOKUP($B185,'[4]3.ข้อมูลงบทดลองปัจจุบัน'!$A$5:$CL$846,49,0),2)</f>
        <v>2400</v>
      </c>
      <c r="AY185" s="104">
        <f>ROUND(VLOOKUP($B185,'[4]3.ข้อมูลงบทดลองปัจจุบัน'!$A$5:$CL$846,50,0),2)</f>
        <v>267800</v>
      </c>
      <c r="AZ185" s="104">
        <f>ROUND(VLOOKUP($B185,'[4]3.ข้อมูลงบทดลองปัจจุบัน'!$A$5:$CL$846,51,0),2)</f>
        <v>581850</v>
      </c>
      <c r="BA185" s="104">
        <f>ROUND(VLOOKUP($B185,'[4]3.ข้อมูลงบทดลองปัจจุบัน'!$A$5:$CL$846,52,0),2)</f>
        <v>18400</v>
      </c>
      <c r="BB185" s="104">
        <f>ROUND(VLOOKUP($B185,'[4]3.ข้อมูลงบทดลองปัจจุบัน'!$A$5:$CL$846,53,0),2)</f>
        <v>630000</v>
      </c>
      <c r="BC185" s="104">
        <f>ROUND(VLOOKUP($B185,'[4]3.ข้อมูลงบทดลองปัจจุบัน'!$A$5:$CL$846,54,0),2)</f>
        <v>2420</v>
      </c>
      <c r="BD185" s="104">
        <f>ROUND(VLOOKUP($B185,'[4]3.ข้อมูลงบทดลองปัจจุบัน'!$A$5:$CL$846,55,0),2)</f>
        <v>1300300</v>
      </c>
      <c r="BE185" s="104">
        <f>ROUND(VLOOKUP($B185,'[4]3.ข้อมูลงบทดลองปัจจุบัน'!$A$5:$CL$846,56,0),2)</f>
        <v>12000</v>
      </c>
      <c r="BF185" s="104">
        <f>ROUND(VLOOKUP($B185,'[4]3.ข้อมูลงบทดลองปัจจุบัน'!$A$5:$CL$846,57,0),2)</f>
        <v>97400</v>
      </c>
      <c r="BG185" s="104">
        <f>ROUND(VLOOKUP($B185,'[4]3.ข้อมูลงบทดลองปัจจุบัน'!$A$5:$CL$846,58,0),2)</f>
        <v>0</v>
      </c>
      <c r="BH185" s="104">
        <f>ROUND(VLOOKUP($B185,'[4]3.ข้อมูลงบทดลองปัจจุบัน'!$A$5:$CL$846,59,0),2)</f>
        <v>21630</v>
      </c>
      <c r="BI185" s="104">
        <f>ROUND(VLOOKUP($B185,'[4]3.ข้อมูลงบทดลองปัจจุบัน'!$A$5:$CL$846,60,0),2)</f>
        <v>0</v>
      </c>
      <c r="BJ185" s="104">
        <f>ROUND(VLOOKUP($B185,'[4]3.ข้อมูลงบทดลองปัจจุบัน'!$A$5:$CL$846,61,0),2)</f>
        <v>0</v>
      </c>
      <c r="BK185" s="104">
        <f>ROUND(VLOOKUP($B185,'[4]3.ข้อมูลงบทดลองปัจจุบัน'!$A$5:$CL$846,62,0),2)</f>
        <v>51500</v>
      </c>
      <c r="BL185" s="104">
        <f>ROUND(VLOOKUP($B185,'[4]3.ข้อมูลงบทดลองปัจจุบัน'!$A$5:$CL$846,63,0),2)</f>
        <v>0</v>
      </c>
      <c r="BM185" s="104">
        <f>ROUND(VLOOKUP($B185,'[4]3.ข้อมูลงบทดลองปัจจุบัน'!$A$5:$CL$846,64,0),2)</f>
        <v>2138215</v>
      </c>
      <c r="BN185" s="104">
        <f>ROUND(VLOOKUP($B185,'[4]3.ข้อมูลงบทดลองปัจจุบัน'!$A$5:$CL$846,65,0),2)</f>
        <v>160130</v>
      </c>
      <c r="BO185" s="104">
        <f>ROUND(VLOOKUP($B185,'[4]3.ข้อมูลงบทดลองปัจจุบัน'!$A$5:$CL$846,66,0),2)</f>
        <v>11000</v>
      </c>
      <c r="BP185" s="104">
        <f>ROUND(VLOOKUP($B185,'[4]3.ข้อมูลงบทดลองปัจจุบัน'!$A$5:$CL$846,67,0),2)</f>
        <v>464800</v>
      </c>
      <c r="BQ185" s="104">
        <f>ROUND(VLOOKUP($B185,'[4]3.ข้อมูลงบทดลองปัจจุบัน'!$A$5:$CL$846,68,0),2)</f>
        <v>103320</v>
      </c>
      <c r="BR185" s="104">
        <f>ROUND(VLOOKUP($B185,'[4]3.ข้อมูลงบทดลองปัจจุบัน'!$A$5:$CL$846,69,0),2)</f>
        <v>111755</v>
      </c>
      <c r="BS185" s="104">
        <f>ROUND(VLOOKUP($B185,'[4]3.ข้อมูลงบทดลองปัจจุบัน'!$A$5:$CL$846,70,0),2)</f>
        <v>3578399</v>
      </c>
      <c r="BT185" s="104">
        <f>ROUND(VLOOKUP($B185,'[4]3.ข้อมูลงบทดลองปัจจุบัน'!$A$5:$CL$846,71,0),2)</f>
        <v>135000</v>
      </c>
      <c r="BU185" s="104">
        <f>ROUND(VLOOKUP($B185,'[4]3.ข้อมูลงบทดลองปัจจุบัน'!$A$5:$CL$846,72,0),2)</f>
        <v>187200</v>
      </c>
      <c r="BV185" s="104">
        <f>ROUND(VLOOKUP($B185,'[4]3.ข้อมูลงบทดลองปัจจุบัน'!$A$5:$CL$846,73,0),2)</f>
        <v>696100</v>
      </c>
      <c r="BW185" s="104">
        <f>ROUND(VLOOKUP($B185,'[4]3.ข้อมูลงบทดลองปัจจุบัน'!$A$5:$CL$846,74,0),2)</f>
        <v>0</v>
      </c>
      <c r="BX185" s="104">
        <f>ROUND(VLOOKUP($B185,'[4]3.ข้อมูลงบทดลองปัจจุบัน'!$A$5:$CL$846,75,0),2)</f>
        <v>225660</v>
      </c>
      <c r="BY185" s="104">
        <f>ROUND(VLOOKUP($B185,'[4]3.ข้อมูลงบทดลองปัจจุบัน'!$A$5:$CL$846,76,0),2)</f>
        <v>166670</v>
      </c>
      <c r="BZ185" s="104">
        <f>ROUND(VLOOKUP($B185,'[4]3.ข้อมูลงบทดลองปัจจุบัน'!$A$5:$CL$846,77,0),2)</f>
        <v>28440</v>
      </c>
      <c r="CA185" s="104">
        <f>ROUND(VLOOKUP($B185,'[4]3.ข้อมูลงบทดลองปัจจุบัน'!$A$5:$CL$846,78,0),2)</f>
        <v>52500</v>
      </c>
      <c r="CB185" s="104">
        <f>ROUND(VLOOKUP($B185,'[4]3.ข้อมูลงบทดลองปัจจุบัน'!$A$5:$CL$846,79,0),2)</f>
        <v>436000</v>
      </c>
      <c r="CC185" s="104">
        <f>ROUND(VLOOKUP($B185,'[4]3.ข้อมูลงบทดลองปัจจุบัน'!$A$5:$CL$846,80,0),2)</f>
        <v>724557</v>
      </c>
      <c r="CD185" s="104">
        <f>ROUND(VLOOKUP($B185,'[4]3.ข้อมูลงบทดลองปัจจุบัน'!$A$5:$CL$846,81,0),2)</f>
        <v>1730210</v>
      </c>
      <c r="CE185" s="104">
        <f>ROUND(VLOOKUP($B185,'[4]3.ข้อมูลงบทดลองปัจจุบัน'!$A$5:$CL$846,82,0),2)</f>
        <v>280420</v>
      </c>
      <c r="CF185" s="104">
        <f>ROUND(VLOOKUP($B185,'[4]3.ข้อมูลงบทดลองปัจจุบัน'!$A$5:$CL$846,83,0),2)</f>
        <v>639850</v>
      </c>
      <c r="CG185" s="104">
        <f>ROUND(VLOOKUP($B185,'[4]3.ข้อมูลงบทดลองปัจจุบัน'!$A$5:$CL$846,84,0),2)</f>
        <v>96450</v>
      </c>
      <c r="CH185" s="104">
        <f>ROUND(VLOOKUP($B185,'[4]3.ข้อมูลงบทดลองปัจจุบัน'!$A$5:$CL$846,85,0),2)</f>
        <v>20000</v>
      </c>
      <c r="CI185" s="104">
        <f>ROUND(VLOOKUP($B185,'[4]3.ข้อมูลงบทดลองปัจจุบัน'!$A$5:$CL$846,86,0),2)</f>
        <v>0</v>
      </c>
      <c r="CJ185" s="104">
        <f>ROUND(VLOOKUP($B185,'[4]3.ข้อมูลงบทดลองปัจจุบัน'!$A$5:$CL$846,87,0),2)</f>
        <v>0</v>
      </c>
      <c r="CK185" s="104">
        <f>ROUND(VLOOKUP($B185,'[4]3.ข้อมูลงบทดลองปัจจุบัน'!$A$5:$CL$846,88,0),2)</f>
        <v>810590</v>
      </c>
      <c r="CL185" s="104">
        <f>ROUND(VLOOKUP($B185,'[4]3.ข้อมูลงบทดลองปัจจุบัน'!$A$5:$CL$846,89,0),2)</f>
        <v>84230</v>
      </c>
      <c r="CM185" s="104">
        <f>ROUND(VLOOKUP($B185,'[4]3.ข้อมูลงบทดลองปัจจุบัน'!$A$5:$CL$846,90,0),2)</f>
        <v>0</v>
      </c>
      <c r="CO185" s="97"/>
    </row>
    <row r="186" spans="1:93" x14ac:dyDescent="0.7">
      <c r="A186" s="18" t="s">
        <v>664</v>
      </c>
      <c r="B186" s="18" t="s">
        <v>761</v>
      </c>
      <c r="C186" s="118" t="s">
        <v>762</v>
      </c>
      <c r="D186" s="104">
        <f>ROUND(VLOOKUP($B186,'[4]3.ข้อมูลงบทดลองปัจจุบัน'!$A$5:$CL$846,3,0),2)</f>
        <v>1766345.56</v>
      </c>
      <c r="E186" s="104">
        <f>ROUND(VLOOKUP($B186,'[4]3.ข้อมูลงบทดลองปัจจุบัน'!$A$5:$CL$846,4,0),2)</f>
        <v>103859.78</v>
      </c>
      <c r="F186" s="104">
        <f>ROUND(VLOOKUP($B186,'[4]3.ข้อมูลงบทดลองปัจจุบัน'!$A$5:$CL$846,5,0),2)</f>
        <v>308392.63</v>
      </c>
      <c r="G186" s="104">
        <f>ROUND(VLOOKUP($B186,'[4]3.ข้อมูลงบทดลองปัจจุบัน'!$A$5:$CL$846,6,0),2)</f>
        <v>124080.99</v>
      </c>
      <c r="H186" s="104">
        <f>ROUND(VLOOKUP($B186,'[4]3.ข้อมูลงบทดลองปัจจุบัน'!$A$5:$CL$846,7,0),2)</f>
        <v>112618.66</v>
      </c>
      <c r="I186" s="104">
        <f>ROUND(VLOOKUP($B186,'[4]3.ข้อมูลงบทดลองปัจจุบัน'!$A$5:$CL$846,8,0),2)</f>
        <v>342440.57</v>
      </c>
      <c r="J186" s="104">
        <f>ROUND(VLOOKUP($B186,'[4]3.ข้อมูลงบทดลองปัจจุบัน'!$A$5:$CL$846,9,0),2)</f>
        <v>337992.01</v>
      </c>
      <c r="K186" s="104">
        <f>ROUND(VLOOKUP($B186,'[4]3.ข้อมูลงบทดลองปัจจุบัน'!$A$5:$CL$846,10,0),2)</f>
        <v>262905.48</v>
      </c>
      <c r="L186" s="104">
        <f>ROUND(VLOOKUP($B186,'[4]3.ข้อมูลงบทดลองปัจจุบัน'!$A$5:$CL$846,11,0),2)</f>
        <v>262641.32</v>
      </c>
      <c r="M186" s="104">
        <f>ROUND(VLOOKUP($B186,'[4]3.ข้อมูลงบทดลองปัจจุบัน'!$A$5:$CL$846,12,0),2)</f>
        <v>92736.66</v>
      </c>
      <c r="N186" s="104">
        <f>ROUND(VLOOKUP($B186,'[4]3.ข้อมูลงบทดลองปัจจุบัน'!$A$5:$CL$846,13,0),2)</f>
        <v>455374.07</v>
      </c>
      <c r="O186" s="104">
        <f>ROUND(VLOOKUP($B186,'[4]3.ข้อมูลงบทดลองปัจจุบัน'!$A$5:$CL$846,14,0),2)</f>
        <v>110592.82</v>
      </c>
      <c r="P186" s="104">
        <f>ROUND(VLOOKUP($B186,'[4]3.ข้อมูลงบทดลองปัจจุบัน'!$A$5:$CL$846,15,0),2)</f>
        <v>609716.80000000005</v>
      </c>
      <c r="Q186" s="104">
        <f>ROUND(VLOOKUP($B186,'[4]3.ข้อมูลงบทดลองปัจจุบัน'!$A$5:$CL$846,16,0),2)</f>
        <v>281211.18</v>
      </c>
      <c r="R186" s="104">
        <f>ROUND(VLOOKUP($B186,'[4]3.ข้อมูลงบทดลองปัจจุบัน'!$A$5:$CL$846,17,0),2)</f>
        <v>238713.04</v>
      </c>
      <c r="S186" s="104">
        <f>ROUND(VLOOKUP($B186,'[4]3.ข้อมูลงบทดลองปัจจุบัน'!$A$5:$CL$846,18,0),2)</f>
        <v>386753</v>
      </c>
      <c r="T186" s="104">
        <f>ROUND(VLOOKUP($B186,'[4]3.ข้อมูลงบทดลองปัจจุบัน'!$A$5:$CL$846,19,0),2)</f>
        <v>80711.600000000006</v>
      </c>
      <c r="U186" s="104">
        <f>ROUND(VLOOKUP($B186,'[4]3.ข้อมูลงบทดลองปัจจุบัน'!$A$5:$CL$846,20,0),2)</f>
        <v>345432.51</v>
      </c>
      <c r="V186" s="104">
        <f>ROUND(VLOOKUP($B186,'[4]3.ข้อมูลงบทดลองปัจจุบัน'!$A$5:$CL$846,21,0),2)</f>
        <v>161410.04999999999</v>
      </c>
      <c r="W186" s="104">
        <f>ROUND(VLOOKUP($B186,'[4]3.ข้อมูลงบทดลองปัจจุบัน'!$A$5:$CL$846,22,0),2)</f>
        <v>217043.93</v>
      </c>
      <c r="X186" s="104">
        <f>ROUND(VLOOKUP($B186,'[4]3.ข้อมูลงบทดลองปัจจุบัน'!$A$5:$CL$846,23,0),2)</f>
        <v>428266.11</v>
      </c>
      <c r="Y186" s="104">
        <f>ROUND(VLOOKUP($B186,'[4]3.ข้อมูลงบทดลองปัจจุบัน'!$A$5:$CL$846,24,0),2)</f>
        <v>121343.17</v>
      </c>
      <c r="Z186" s="104">
        <f>ROUND(VLOOKUP($B186,'[4]3.ข้อมูลงบทดลองปัจจุบัน'!$A$5:$CL$846,25,0),2)</f>
        <v>497391.88</v>
      </c>
      <c r="AA186" s="104">
        <f>ROUND(VLOOKUP($B186,'[4]3.ข้อมูลงบทดลองปัจจุบัน'!$A$5:$CL$846,26,0),2)</f>
        <v>356891.54</v>
      </c>
      <c r="AB186" s="104">
        <f>ROUND(VLOOKUP($B186,'[4]3.ข้อมูลงบทดลองปัจจุบัน'!$A$5:$CL$846,27,0),2)</f>
        <v>130760.57</v>
      </c>
      <c r="AC186" s="104">
        <f>ROUND(VLOOKUP($B186,'[4]3.ข้อมูลงบทดลองปัจจุบัน'!$A$5:$CL$846,28,0),2)</f>
        <v>99422.3</v>
      </c>
      <c r="AD186" s="104">
        <f>ROUND(VLOOKUP($B186,'[4]3.ข้อมูลงบทดลองปัจจุบัน'!$A$5:$CL$846,29,0),2)</f>
        <v>491630.38</v>
      </c>
      <c r="AE186" s="104">
        <f>ROUND(VLOOKUP($B186,'[4]3.ข้อมูลงบทดลองปัจจุบัน'!$A$5:$CL$846,30,0),2)</f>
        <v>291753.06</v>
      </c>
      <c r="AF186" s="104">
        <f>ROUND(VLOOKUP($B186,'[4]3.ข้อมูลงบทดลองปัจจุบัน'!$A$5:$CL$846,31,0),2)</f>
        <v>130130.19</v>
      </c>
      <c r="AG186" s="104">
        <f>ROUND(VLOOKUP($B186,'[4]3.ข้อมูลงบทดลองปัจจุบัน'!$A$5:$CL$846,32,0),2)</f>
        <v>115217.09</v>
      </c>
      <c r="AH186" s="104">
        <f>ROUND(VLOOKUP($B186,'[4]3.ข้อมูลงบทดลองปัจจุบัน'!$A$5:$CL$846,33,0),2)</f>
        <v>254565.89</v>
      </c>
      <c r="AI186" s="104">
        <f>ROUND(VLOOKUP($B186,'[4]3.ข้อมูลงบทดลองปัจจุบัน'!$A$5:$CL$846,34,0),2)</f>
        <v>227045.8</v>
      </c>
      <c r="AJ186" s="104">
        <f>ROUND(VLOOKUP($B186,'[4]3.ข้อมูลงบทดลองปัจจุบัน'!$A$5:$CL$846,35,0),2)</f>
        <v>454268.63</v>
      </c>
      <c r="AK186" s="104">
        <f>ROUND(VLOOKUP($B186,'[4]3.ข้อมูลงบทดลองปัจจุบัน'!$A$5:$CL$846,36,0),2)</f>
        <v>213057.9</v>
      </c>
      <c r="AL186" s="104">
        <f>ROUND(VLOOKUP($B186,'[4]3.ข้อมูลงบทดลองปัจจุบัน'!$A$5:$CL$846,37,0),2)</f>
        <v>1391123.81</v>
      </c>
      <c r="AM186" s="104">
        <f>ROUND(VLOOKUP($B186,'[4]3.ข้อมูลงบทดลองปัจจุบัน'!$A$5:$CL$846,38,0),2)</f>
        <v>162610.43</v>
      </c>
      <c r="AN186" s="104">
        <f>ROUND(VLOOKUP($B186,'[4]3.ข้อมูลงบทดลองปัจจุบัน'!$A$5:$CL$846,39,0),2)</f>
        <v>97284.5</v>
      </c>
      <c r="AO186" s="104">
        <f>ROUND(VLOOKUP($B186,'[4]3.ข้อมูลงบทดลองปัจจุบัน'!$A$5:$CL$846,40,0),2)</f>
        <v>120476.1</v>
      </c>
      <c r="AP186" s="104">
        <f>ROUND(VLOOKUP($B186,'[4]3.ข้อมูลงบทดลองปัจจุบัน'!$A$5:$CL$846,41,0),2)</f>
        <v>37703</v>
      </c>
      <c r="AQ186" s="104">
        <f>ROUND(VLOOKUP($B186,'[4]3.ข้อมูลงบทดลองปัจจุบัน'!$A$5:$CL$846,42,0),2)</f>
        <v>174656.1</v>
      </c>
      <c r="AR186" s="104">
        <f>ROUND(VLOOKUP($B186,'[4]3.ข้อมูลงบทดลองปัจจุบัน'!$A$5:$CL$846,43,0),2)</f>
        <v>152232.64000000001</v>
      </c>
      <c r="AS186" s="104">
        <f>ROUND(VLOOKUP($B186,'[4]3.ข้อมูลงบทดลองปัจจุบัน'!$A$5:$CL$846,44,0),2)</f>
        <v>1671256.02</v>
      </c>
      <c r="AT186" s="104">
        <f>ROUND(VLOOKUP($B186,'[4]3.ข้อมูลงบทดลองปัจจุบัน'!$A$5:$CL$846,45,0),2)</f>
        <v>225732.22</v>
      </c>
      <c r="AU186" s="104">
        <f>ROUND(VLOOKUP($B186,'[4]3.ข้อมูลงบทดลองปัจจุบัน'!$A$5:$CL$846,46,0),2)</f>
        <v>223713.98</v>
      </c>
      <c r="AV186" s="104">
        <f>ROUND(VLOOKUP($B186,'[4]3.ข้อมูลงบทดลองปัจจุบัน'!$A$5:$CL$846,47,0),2)</f>
        <v>352607.55</v>
      </c>
      <c r="AW186" s="104">
        <f>ROUND(VLOOKUP($B186,'[4]3.ข้อมูลงบทดลองปัจจุบัน'!$A$5:$CL$846,48,0),2)</f>
        <v>240175.8</v>
      </c>
      <c r="AX186" s="104">
        <f>ROUND(VLOOKUP($B186,'[4]3.ข้อมูลงบทดลองปัจจุบัน'!$A$5:$CL$846,49,0),2)</f>
        <v>101384.97</v>
      </c>
      <c r="AY186" s="104">
        <f>ROUND(VLOOKUP($B186,'[4]3.ข้อมูลงบทดลองปัจจุบัน'!$A$5:$CL$846,50,0),2)</f>
        <v>84452.37</v>
      </c>
      <c r="AZ186" s="104">
        <f>ROUND(VLOOKUP($B186,'[4]3.ข้อมูลงบทดลองปัจจุบัน'!$A$5:$CL$846,51,0),2)</f>
        <v>76209.070000000007</v>
      </c>
      <c r="BA186" s="104">
        <f>ROUND(VLOOKUP($B186,'[4]3.ข้อมูลงบทดลองปัจจุบัน'!$A$5:$CL$846,52,0),2)</f>
        <v>93190.76</v>
      </c>
      <c r="BB186" s="104">
        <f>ROUND(VLOOKUP($B186,'[4]3.ข้อมูลงบทดลองปัจจุบัน'!$A$5:$CL$846,53,0),2)</f>
        <v>958148.15</v>
      </c>
      <c r="BC186" s="104">
        <f>ROUND(VLOOKUP($B186,'[4]3.ข้อมูลงบทดลองปัจจุบัน'!$A$5:$CL$846,54,0),2)</f>
        <v>174688.58</v>
      </c>
      <c r="BD186" s="104">
        <f>ROUND(VLOOKUP($B186,'[4]3.ข้อมูลงบทดลองปัจจุบัน'!$A$5:$CL$846,55,0),2)</f>
        <v>196674.25</v>
      </c>
      <c r="BE186" s="104">
        <f>ROUND(VLOOKUP($B186,'[4]3.ข้อมูลงบทดลองปัจจุบัน'!$A$5:$CL$846,56,0),2)</f>
        <v>65915</v>
      </c>
      <c r="BF186" s="104">
        <f>ROUND(VLOOKUP($B186,'[4]3.ข้อมูลงบทดลองปัจจุบัน'!$A$5:$CL$846,57,0),2)</f>
        <v>92352.5</v>
      </c>
      <c r="BG186" s="104">
        <f>ROUND(VLOOKUP($B186,'[4]3.ข้อมูลงบทดลองปัจจุบัน'!$A$5:$CL$846,58,0),2)</f>
        <v>90886.5</v>
      </c>
      <c r="BH186" s="104">
        <f>ROUND(VLOOKUP($B186,'[4]3.ข้อมูลงบทดลองปัจจุบัน'!$A$5:$CL$846,59,0),2)</f>
        <v>694319.7</v>
      </c>
      <c r="BI186" s="104">
        <f>ROUND(VLOOKUP($B186,'[4]3.ข้อมูลงบทดลองปัจจุบัน'!$A$5:$CL$846,60,0),2)</f>
        <v>110933</v>
      </c>
      <c r="BJ186" s="104">
        <f>ROUND(VLOOKUP($B186,'[4]3.ข้อมูลงบทดลองปัจจุบัน'!$A$5:$CL$846,61,0),2)</f>
        <v>218235.86</v>
      </c>
      <c r="BK186" s="104">
        <f>ROUND(VLOOKUP($B186,'[4]3.ข้อมูลงบทดลองปัจจุบัน'!$A$5:$CL$846,62,0),2)</f>
        <v>81027.5</v>
      </c>
      <c r="BL186" s="104">
        <f>ROUND(VLOOKUP($B186,'[4]3.ข้อมูลงบทดลองปัจจุบัน'!$A$5:$CL$846,63,0),2)</f>
        <v>61730</v>
      </c>
      <c r="BM186" s="104">
        <f>ROUND(VLOOKUP($B186,'[4]3.ข้อมูลงบทดลองปัจจุบัน'!$A$5:$CL$846,64,0),2)</f>
        <v>459407.79</v>
      </c>
      <c r="BN186" s="104">
        <f>ROUND(VLOOKUP($B186,'[4]3.ข้อมูลงบทดลองปัจจุบัน'!$A$5:$CL$846,65,0),2)</f>
        <v>399064.7</v>
      </c>
      <c r="BO186" s="104">
        <f>ROUND(VLOOKUP($B186,'[4]3.ข้อมูลงบทดลองปัจจุบัน'!$A$5:$CL$846,66,0),2)</f>
        <v>287692.53999999998</v>
      </c>
      <c r="BP186" s="104">
        <f>ROUND(VLOOKUP($B186,'[4]3.ข้อมูลงบทดลองปัจจุบัน'!$A$5:$CL$846,67,0),2)</f>
        <v>1238727.58</v>
      </c>
      <c r="BQ186" s="104">
        <f>ROUND(VLOOKUP($B186,'[4]3.ข้อมูลงบทดลองปัจจุบัน'!$A$5:$CL$846,68,0),2)</f>
        <v>144888</v>
      </c>
      <c r="BR186" s="104">
        <f>ROUND(VLOOKUP($B186,'[4]3.ข้อมูลงบทดลองปัจจุบัน'!$A$5:$CL$846,69,0),2)</f>
        <v>210682.92</v>
      </c>
      <c r="BS186" s="104">
        <f>ROUND(VLOOKUP($B186,'[4]3.ข้อมูลงบทดลองปัจจุบัน'!$A$5:$CL$846,70,0),2)</f>
        <v>1509338.41</v>
      </c>
      <c r="BT186" s="104">
        <f>ROUND(VLOOKUP($B186,'[4]3.ข้อมูลงบทดลองปัจจุบัน'!$A$5:$CL$846,71,0),2)</f>
        <v>213736.98</v>
      </c>
      <c r="BU186" s="104">
        <f>ROUND(VLOOKUP($B186,'[4]3.ข้อมูลงบทดลองปัจจุบัน'!$A$5:$CL$846,72,0),2)</f>
        <v>139105.85</v>
      </c>
      <c r="BV186" s="104">
        <f>ROUND(VLOOKUP($B186,'[4]3.ข้อมูลงบทดลองปัจจุบัน'!$A$5:$CL$846,73,0),2)</f>
        <v>643689.5</v>
      </c>
      <c r="BW186" s="104">
        <f>ROUND(VLOOKUP($B186,'[4]3.ข้อมูลงบทดลองปัจจุบัน'!$A$5:$CL$846,74,0),2)</f>
        <v>4340</v>
      </c>
      <c r="BX186" s="104">
        <f>ROUND(VLOOKUP($B186,'[4]3.ข้อมูลงบทดลองปัจจุบัน'!$A$5:$CL$846,75,0),2)</f>
        <v>158870.04999999999</v>
      </c>
      <c r="BY186" s="104">
        <f>ROUND(VLOOKUP($B186,'[4]3.ข้อมูลงบทดลองปัจจุบัน'!$A$5:$CL$846,76,0),2)</f>
        <v>240287.1</v>
      </c>
      <c r="BZ186" s="104">
        <f>ROUND(VLOOKUP($B186,'[4]3.ข้อมูลงบทดลองปัจจุบัน'!$A$5:$CL$846,77,0),2)</f>
        <v>587902.07999999996</v>
      </c>
      <c r="CA186" s="104">
        <f>ROUND(VLOOKUP($B186,'[4]3.ข้อมูลงบทดลองปัจจุบัน'!$A$5:$CL$846,78,0),2)</f>
        <v>121110</v>
      </c>
      <c r="CB186" s="104">
        <f>ROUND(VLOOKUP($B186,'[4]3.ข้อมูลงบทดลองปัจจุบัน'!$A$5:$CL$846,79,0),2)</f>
        <v>202586.7</v>
      </c>
      <c r="CC186" s="104">
        <f>ROUND(VLOOKUP($B186,'[4]3.ข้อมูลงบทดลองปัจจุบัน'!$A$5:$CL$846,80,0),2)</f>
        <v>288325.3</v>
      </c>
      <c r="CD186" s="104">
        <f>ROUND(VLOOKUP($B186,'[4]3.ข้อมูลงบทดลองปัจจุบัน'!$A$5:$CL$846,81,0),2)</f>
        <v>360634.97</v>
      </c>
      <c r="CE186" s="104">
        <f>ROUND(VLOOKUP($B186,'[4]3.ข้อมูลงบทดลองปัจจุบัน'!$A$5:$CL$846,82,0),2)</f>
        <v>193263</v>
      </c>
      <c r="CF186" s="104">
        <f>ROUND(VLOOKUP($B186,'[4]3.ข้อมูลงบทดลองปัจจุบัน'!$A$5:$CL$846,83,0),2)</f>
        <v>351801.71</v>
      </c>
      <c r="CG186" s="104">
        <f>ROUND(VLOOKUP($B186,'[4]3.ข้อมูลงบทดลองปัจจุบัน'!$A$5:$CL$846,84,0),2)</f>
        <v>221845.35</v>
      </c>
      <c r="CH186" s="104">
        <f>ROUND(VLOOKUP($B186,'[4]3.ข้อมูลงบทดลองปัจจุบัน'!$A$5:$CL$846,85,0),2)</f>
        <v>223549.96</v>
      </c>
      <c r="CI186" s="104">
        <f>ROUND(VLOOKUP($B186,'[4]3.ข้อมูลงบทดลองปัจจุบัน'!$A$5:$CL$846,86,0),2)</f>
        <v>57604</v>
      </c>
      <c r="CJ186" s="104">
        <f>ROUND(VLOOKUP($B186,'[4]3.ข้อมูลงบทดลองปัจจุบัน'!$A$5:$CL$846,87,0),2)</f>
        <v>80619.12</v>
      </c>
      <c r="CK186" s="104">
        <f>ROUND(VLOOKUP($B186,'[4]3.ข้อมูลงบทดลองปัจจุบัน'!$A$5:$CL$846,88,0),2)</f>
        <v>422505.29</v>
      </c>
      <c r="CL186" s="104">
        <f>ROUND(VLOOKUP($B186,'[4]3.ข้อมูลงบทดลองปัจจุบัน'!$A$5:$CL$846,89,0),2)</f>
        <v>125675</v>
      </c>
      <c r="CM186" s="104">
        <f>ROUND(VLOOKUP($B186,'[4]3.ข้อมูลงบทดลองปัจจุบัน'!$A$5:$CL$846,90,0),2)</f>
        <v>105992.2</v>
      </c>
      <c r="CO186" s="97"/>
    </row>
    <row r="187" spans="1:93" x14ac:dyDescent="0.7">
      <c r="A187" s="18" t="s">
        <v>664</v>
      </c>
      <c r="B187" s="18" t="s">
        <v>763</v>
      </c>
      <c r="C187" s="118" t="s">
        <v>764</v>
      </c>
      <c r="D187" s="104">
        <f>ROUND(VLOOKUP($B187,'[4]3.ข้อมูลงบทดลองปัจจุบัน'!$A$5:$CL$846,3,0),2)</f>
        <v>0</v>
      </c>
      <c r="E187" s="104">
        <f>ROUND(VLOOKUP($B187,'[4]3.ข้อมูลงบทดลองปัจจุบัน'!$A$5:$CL$846,4,0),2)</f>
        <v>0</v>
      </c>
      <c r="F187" s="104">
        <f>ROUND(VLOOKUP($B187,'[4]3.ข้อมูลงบทดลองปัจจุบัน'!$A$5:$CL$846,5,0),2)</f>
        <v>0</v>
      </c>
      <c r="G187" s="104">
        <f>ROUND(VLOOKUP($B187,'[4]3.ข้อมูลงบทดลองปัจจุบัน'!$A$5:$CL$846,6,0),2)</f>
        <v>0</v>
      </c>
      <c r="H187" s="104">
        <f>ROUND(VLOOKUP($B187,'[4]3.ข้อมูลงบทดลองปัจจุบัน'!$A$5:$CL$846,7,0),2)</f>
        <v>0</v>
      </c>
      <c r="I187" s="104">
        <f>ROUND(VLOOKUP($B187,'[4]3.ข้อมูลงบทดลองปัจจุบัน'!$A$5:$CL$846,8,0),2)</f>
        <v>0</v>
      </c>
      <c r="J187" s="104">
        <f>ROUND(VLOOKUP($B187,'[4]3.ข้อมูลงบทดลองปัจจุบัน'!$A$5:$CL$846,9,0),2)</f>
        <v>0</v>
      </c>
      <c r="K187" s="104">
        <f>ROUND(VLOOKUP($B187,'[4]3.ข้อมูลงบทดลองปัจจุบัน'!$A$5:$CL$846,10,0),2)</f>
        <v>0</v>
      </c>
      <c r="L187" s="104">
        <f>ROUND(VLOOKUP($B187,'[4]3.ข้อมูลงบทดลองปัจจุบัน'!$A$5:$CL$846,11,0),2)</f>
        <v>0</v>
      </c>
      <c r="M187" s="104">
        <f>ROUND(VLOOKUP($B187,'[4]3.ข้อมูลงบทดลองปัจจุบัน'!$A$5:$CL$846,12,0),2)</f>
        <v>0</v>
      </c>
      <c r="N187" s="104">
        <f>ROUND(VLOOKUP($B187,'[4]3.ข้อมูลงบทดลองปัจจุบัน'!$A$5:$CL$846,13,0),2)</f>
        <v>0</v>
      </c>
      <c r="O187" s="104">
        <f>ROUND(VLOOKUP($B187,'[4]3.ข้อมูลงบทดลองปัจจุบัน'!$A$5:$CL$846,14,0),2)</f>
        <v>0</v>
      </c>
      <c r="P187" s="104">
        <f>ROUND(VLOOKUP($B187,'[4]3.ข้อมูลงบทดลองปัจจุบัน'!$A$5:$CL$846,15,0),2)</f>
        <v>0</v>
      </c>
      <c r="Q187" s="104">
        <f>ROUND(VLOOKUP($B187,'[4]3.ข้อมูลงบทดลองปัจจุบัน'!$A$5:$CL$846,16,0),2)</f>
        <v>122.5</v>
      </c>
      <c r="R187" s="104">
        <f>ROUND(VLOOKUP($B187,'[4]3.ข้อมูลงบทดลองปัจจุบัน'!$A$5:$CL$846,17,0),2)</f>
        <v>0</v>
      </c>
      <c r="S187" s="104">
        <f>ROUND(VLOOKUP($B187,'[4]3.ข้อมูลงบทดลองปัจจุบัน'!$A$5:$CL$846,18,0),2)</f>
        <v>0</v>
      </c>
      <c r="T187" s="104">
        <f>ROUND(VLOOKUP($B187,'[4]3.ข้อมูลงบทดลองปัจจุบัน'!$A$5:$CL$846,19,0),2)</f>
        <v>1980</v>
      </c>
      <c r="U187" s="104">
        <f>ROUND(VLOOKUP($B187,'[4]3.ข้อมูลงบทดลองปัจจุบัน'!$A$5:$CL$846,20,0),2)</f>
        <v>0</v>
      </c>
      <c r="V187" s="104">
        <f>ROUND(VLOOKUP($B187,'[4]3.ข้อมูลงบทดลองปัจจุบัน'!$A$5:$CL$846,21,0),2)</f>
        <v>0</v>
      </c>
      <c r="W187" s="104">
        <f>ROUND(VLOOKUP($B187,'[4]3.ข้อมูลงบทดลองปัจจุบัน'!$A$5:$CL$846,22,0),2)</f>
        <v>0</v>
      </c>
      <c r="X187" s="104">
        <f>ROUND(VLOOKUP($B187,'[4]3.ข้อมูลงบทดลองปัจจุบัน'!$A$5:$CL$846,23,0),2)</f>
        <v>0</v>
      </c>
      <c r="Y187" s="104">
        <f>ROUND(VLOOKUP($B187,'[4]3.ข้อมูลงบทดลองปัจจุบัน'!$A$5:$CL$846,24,0),2)</f>
        <v>0</v>
      </c>
      <c r="Z187" s="104">
        <f>ROUND(VLOOKUP($B187,'[4]3.ข้อมูลงบทดลองปัจจุบัน'!$A$5:$CL$846,25,0),2)</f>
        <v>0</v>
      </c>
      <c r="AA187" s="104">
        <f>ROUND(VLOOKUP($B187,'[4]3.ข้อมูลงบทดลองปัจจุบัน'!$A$5:$CL$846,26,0),2)</f>
        <v>51300</v>
      </c>
      <c r="AB187" s="104">
        <f>ROUND(VLOOKUP($B187,'[4]3.ข้อมูลงบทดลองปัจจุบัน'!$A$5:$CL$846,27,0),2)</f>
        <v>202500</v>
      </c>
      <c r="AC187" s="104">
        <f>ROUND(VLOOKUP($B187,'[4]3.ข้อมูลงบทดลองปัจจุบัน'!$A$5:$CL$846,28,0),2)</f>
        <v>15000</v>
      </c>
      <c r="AD187" s="104">
        <f>ROUND(VLOOKUP($B187,'[4]3.ข้อมูลงบทดลองปัจจุบัน'!$A$5:$CL$846,29,0),2)</f>
        <v>0</v>
      </c>
      <c r="AE187" s="104">
        <f>ROUND(VLOOKUP($B187,'[4]3.ข้อมูลงบทดลองปัจจุบัน'!$A$5:$CL$846,30,0),2)</f>
        <v>0</v>
      </c>
      <c r="AF187" s="104">
        <f>ROUND(VLOOKUP($B187,'[4]3.ข้อมูลงบทดลองปัจจุบัน'!$A$5:$CL$846,31,0),2)</f>
        <v>0</v>
      </c>
      <c r="AG187" s="104">
        <f>ROUND(VLOOKUP($B187,'[4]3.ข้อมูลงบทดลองปัจจุบัน'!$A$5:$CL$846,32,0),2)</f>
        <v>0</v>
      </c>
      <c r="AH187" s="104">
        <f>ROUND(VLOOKUP($B187,'[4]3.ข้อมูลงบทดลองปัจจุบัน'!$A$5:$CL$846,33,0),2)</f>
        <v>0</v>
      </c>
      <c r="AI187" s="104">
        <f>ROUND(VLOOKUP($B187,'[4]3.ข้อมูลงบทดลองปัจจุบัน'!$A$5:$CL$846,34,0),2)</f>
        <v>0</v>
      </c>
      <c r="AJ187" s="104">
        <f>ROUND(VLOOKUP($B187,'[4]3.ข้อมูลงบทดลองปัจจุบัน'!$A$5:$CL$846,35,0),2)</f>
        <v>0</v>
      </c>
      <c r="AK187" s="104">
        <f>ROUND(VLOOKUP($B187,'[4]3.ข้อมูลงบทดลองปัจจุบัน'!$A$5:$CL$846,36,0),2)</f>
        <v>0</v>
      </c>
      <c r="AL187" s="104">
        <f>ROUND(VLOOKUP($B187,'[4]3.ข้อมูลงบทดลองปัจจุบัน'!$A$5:$CL$846,37,0),2)</f>
        <v>0</v>
      </c>
      <c r="AM187" s="104">
        <f>ROUND(VLOOKUP($B187,'[4]3.ข้อมูลงบทดลองปัจจุบัน'!$A$5:$CL$846,38,0),2)</f>
        <v>0</v>
      </c>
      <c r="AN187" s="104">
        <f>ROUND(VLOOKUP($B187,'[4]3.ข้อมูลงบทดลองปัจจุบัน'!$A$5:$CL$846,39,0),2)</f>
        <v>0</v>
      </c>
      <c r="AO187" s="104">
        <f>ROUND(VLOOKUP($B187,'[4]3.ข้อมูลงบทดลองปัจจุบัน'!$A$5:$CL$846,40,0),2)</f>
        <v>0</v>
      </c>
      <c r="AP187" s="104">
        <f>ROUND(VLOOKUP($B187,'[4]3.ข้อมูลงบทดลองปัจจุบัน'!$A$5:$CL$846,41,0),2)</f>
        <v>0</v>
      </c>
      <c r="AQ187" s="104">
        <f>ROUND(VLOOKUP($B187,'[4]3.ข้อมูลงบทดลองปัจจุบัน'!$A$5:$CL$846,42,0),2)</f>
        <v>0</v>
      </c>
      <c r="AR187" s="104">
        <f>ROUND(VLOOKUP($B187,'[4]3.ข้อมูลงบทดลองปัจจุบัน'!$A$5:$CL$846,43,0),2)</f>
        <v>0</v>
      </c>
      <c r="AS187" s="104">
        <f>ROUND(VLOOKUP($B187,'[4]3.ข้อมูลงบทดลองปัจจุบัน'!$A$5:$CL$846,44,0),2)</f>
        <v>0</v>
      </c>
      <c r="AT187" s="104">
        <f>ROUND(VLOOKUP($B187,'[4]3.ข้อมูลงบทดลองปัจจุบัน'!$A$5:$CL$846,45,0),2)</f>
        <v>0</v>
      </c>
      <c r="AU187" s="104">
        <f>ROUND(VLOOKUP($B187,'[4]3.ข้อมูลงบทดลองปัจจุบัน'!$A$5:$CL$846,46,0),2)</f>
        <v>0</v>
      </c>
      <c r="AV187" s="104">
        <f>ROUND(VLOOKUP($B187,'[4]3.ข้อมูลงบทดลองปัจจุบัน'!$A$5:$CL$846,47,0),2)</f>
        <v>0</v>
      </c>
      <c r="AW187" s="104">
        <f>ROUND(VLOOKUP($B187,'[4]3.ข้อมูลงบทดลองปัจจุบัน'!$A$5:$CL$846,48,0),2)</f>
        <v>0</v>
      </c>
      <c r="AX187" s="104">
        <f>ROUND(VLOOKUP($B187,'[4]3.ข้อมูลงบทดลองปัจจุบัน'!$A$5:$CL$846,49,0),2)</f>
        <v>0</v>
      </c>
      <c r="AY187" s="104">
        <f>ROUND(VLOOKUP($B187,'[4]3.ข้อมูลงบทดลองปัจจุบัน'!$A$5:$CL$846,50,0),2)</f>
        <v>0</v>
      </c>
      <c r="AZ187" s="104">
        <f>ROUND(VLOOKUP($B187,'[4]3.ข้อมูลงบทดลองปัจจุบัน'!$A$5:$CL$846,51,0),2)</f>
        <v>0</v>
      </c>
      <c r="BA187" s="104">
        <f>ROUND(VLOOKUP($B187,'[4]3.ข้อมูลงบทดลองปัจจุบัน'!$A$5:$CL$846,52,0),2)</f>
        <v>0</v>
      </c>
      <c r="BB187" s="104">
        <f>ROUND(VLOOKUP($B187,'[4]3.ข้อมูลงบทดลองปัจจุบัน'!$A$5:$CL$846,53,0),2)</f>
        <v>37706.5</v>
      </c>
      <c r="BC187" s="104">
        <f>ROUND(VLOOKUP($B187,'[4]3.ข้อมูลงบทดลองปัจจุบัน'!$A$5:$CL$846,54,0),2)</f>
        <v>0</v>
      </c>
      <c r="BD187" s="104">
        <f>ROUND(VLOOKUP($B187,'[4]3.ข้อมูลงบทดลองปัจจุบัน'!$A$5:$CL$846,55,0),2)</f>
        <v>0</v>
      </c>
      <c r="BE187" s="104">
        <f>ROUND(VLOOKUP($B187,'[4]3.ข้อมูลงบทดลองปัจจุบัน'!$A$5:$CL$846,56,0),2)</f>
        <v>48500</v>
      </c>
      <c r="BF187" s="104">
        <f>ROUND(VLOOKUP($B187,'[4]3.ข้อมูลงบทดลองปัจจุบัน'!$A$5:$CL$846,57,0),2)</f>
        <v>0</v>
      </c>
      <c r="BG187" s="104">
        <f>ROUND(VLOOKUP($B187,'[4]3.ข้อมูลงบทดลองปัจจุบัน'!$A$5:$CL$846,58,0),2)</f>
        <v>0</v>
      </c>
      <c r="BH187" s="104">
        <f>ROUND(VLOOKUP($B187,'[4]3.ข้อมูลงบทดลองปัจจุบัน'!$A$5:$CL$846,59,0),2)</f>
        <v>0</v>
      </c>
      <c r="BI187" s="104">
        <f>ROUND(VLOOKUP($B187,'[4]3.ข้อมูลงบทดลองปัจจุบัน'!$A$5:$CL$846,60,0),2)</f>
        <v>0</v>
      </c>
      <c r="BJ187" s="104">
        <f>ROUND(VLOOKUP($B187,'[4]3.ข้อมูลงบทดลองปัจจุบัน'!$A$5:$CL$846,61,0),2)</f>
        <v>0</v>
      </c>
      <c r="BK187" s="104">
        <f>ROUND(VLOOKUP($B187,'[4]3.ข้อมูลงบทดลองปัจจุบัน'!$A$5:$CL$846,62,0),2)</f>
        <v>0</v>
      </c>
      <c r="BL187" s="104">
        <f>ROUND(VLOOKUP($B187,'[4]3.ข้อมูลงบทดลองปัจจุบัน'!$A$5:$CL$846,63,0),2)</f>
        <v>0</v>
      </c>
      <c r="BM187" s="104">
        <f>ROUND(VLOOKUP($B187,'[4]3.ข้อมูลงบทดลองปัจจุบัน'!$A$5:$CL$846,64,0),2)</f>
        <v>0</v>
      </c>
      <c r="BN187" s="104">
        <f>ROUND(VLOOKUP($B187,'[4]3.ข้อมูลงบทดลองปัจจุบัน'!$A$5:$CL$846,65,0),2)</f>
        <v>0</v>
      </c>
      <c r="BO187" s="104">
        <f>ROUND(VLOOKUP($B187,'[4]3.ข้อมูลงบทดลองปัจจุบัน'!$A$5:$CL$846,66,0),2)</f>
        <v>0</v>
      </c>
      <c r="BP187" s="104">
        <f>ROUND(VLOOKUP($B187,'[4]3.ข้อมูลงบทดลองปัจจุบัน'!$A$5:$CL$846,67,0),2)</f>
        <v>0</v>
      </c>
      <c r="BQ187" s="104">
        <f>ROUND(VLOOKUP($B187,'[4]3.ข้อมูลงบทดลองปัจจุบัน'!$A$5:$CL$846,68,0),2)</f>
        <v>0</v>
      </c>
      <c r="BR187" s="104">
        <f>ROUND(VLOOKUP($B187,'[4]3.ข้อมูลงบทดลองปัจจุบัน'!$A$5:$CL$846,69,0),2)</f>
        <v>0</v>
      </c>
      <c r="BS187" s="104">
        <f>ROUND(VLOOKUP($B187,'[4]3.ข้อมูลงบทดลองปัจจุบัน'!$A$5:$CL$846,70,0),2)</f>
        <v>0</v>
      </c>
      <c r="BT187" s="104">
        <f>ROUND(VLOOKUP($B187,'[4]3.ข้อมูลงบทดลองปัจจุบัน'!$A$5:$CL$846,71,0),2)</f>
        <v>0</v>
      </c>
      <c r="BU187" s="104">
        <f>ROUND(VLOOKUP($B187,'[4]3.ข้อมูลงบทดลองปัจจุบัน'!$A$5:$CL$846,72,0),2)</f>
        <v>0</v>
      </c>
      <c r="BV187" s="104">
        <f>ROUND(VLOOKUP($B187,'[4]3.ข้อมูลงบทดลองปัจจุบัน'!$A$5:$CL$846,73,0),2)</f>
        <v>15000</v>
      </c>
      <c r="BW187" s="104">
        <f>ROUND(VLOOKUP($B187,'[4]3.ข้อมูลงบทดลองปัจจุบัน'!$A$5:$CL$846,74,0),2)</f>
        <v>0</v>
      </c>
      <c r="BX187" s="104">
        <f>ROUND(VLOOKUP($B187,'[4]3.ข้อมูลงบทดลองปัจจุบัน'!$A$5:$CL$846,75,0),2)</f>
        <v>0</v>
      </c>
      <c r="BY187" s="104">
        <f>ROUND(VLOOKUP($B187,'[4]3.ข้อมูลงบทดลองปัจจุบัน'!$A$5:$CL$846,76,0),2)</f>
        <v>0</v>
      </c>
      <c r="BZ187" s="104">
        <f>ROUND(VLOOKUP($B187,'[4]3.ข้อมูลงบทดลองปัจจุบัน'!$A$5:$CL$846,77,0),2)</f>
        <v>0</v>
      </c>
      <c r="CA187" s="104">
        <f>ROUND(VLOOKUP($B187,'[4]3.ข้อมูลงบทดลองปัจจุบัน'!$A$5:$CL$846,78,0),2)</f>
        <v>0</v>
      </c>
      <c r="CB187" s="104">
        <f>ROUND(VLOOKUP($B187,'[4]3.ข้อมูลงบทดลองปัจจุบัน'!$A$5:$CL$846,79,0),2)</f>
        <v>0</v>
      </c>
      <c r="CC187" s="104">
        <f>ROUND(VLOOKUP($B187,'[4]3.ข้อมูลงบทดลองปัจจุบัน'!$A$5:$CL$846,80,0),2)</f>
        <v>0</v>
      </c>
      <c r="CD187" s="104">
        <f>ROUND(VLOOKUP($B187,'[4]3.ข้อมูลงบทดลองปัจจุบัน'!$A$5:$CL$846,81,0),2)</f>
        <v>0</v>
      </c>
      <c r="CE187" s="104">
        <f>ROUND(VLOOKUP($B187,'[4]3.ข้อมูลงบทดลองปัจจุบัน'!$A$5:$CL$846,82,0),2)</f>
        <v>18580</v>
      </c>
      <c r="CF187" s="104">
        <f>ROUND(VLOOKUP($B187,'[4]3.ข้อมูลงบทดลองปัจจุบัน'!$A$5:$CL$846,83,0),2)</f>
        <v>0</v>
      </c>
      <c r="CG187" s="104">
        <f>ROUND(VLOOKUP($B187,'[4]3.ข้อมูลงบทดลองปัจจุบัน'!$A$5:$CL$846,84,0),2)</f>
        <v>0</v>
      </c>
      <c r="CH187" s="104">
        <f>ROUND(VLOOKUP($B187,'[4]3.ข้อมูลงบทดลองปัจจุบัน'!$A$5:$CL$846,85,0),2)</f>
        <v>0</v>
      </c>
      <c r="CI187" s="104">
        <f>ROUND(VLOOKUP($B187,'[4]3.ข้อมูลงบทดลองปัจจุบัน'!$A$5:$CL$846,86,0),2)</f>
        <v>0</v>
      </c>
      <c r="CJ187" s="104">
        <f>ROUND(VLOOKUP($B187,'[4]3.ข้อมูลงบทดลองปัจจุบัน'!$A$5:$CL$846,87,0),2)</f>
        <v>0</v>
      </c>
      <c r="CK187" s="104">
        <f>ROUND(VLOOKUP($B187,'[4]3.ข้อมูลงบทดลองปัจจุบัน'!$A$5:$CL$846,88,0),2)</f>
        <v>0</v>
      </c>
      <c r="CL187" s="104">
        <f>ROUND(VLOOKUP($B187,'[4]3.ข้อมูลงบทดลองปัจจุบัน'!$A$5:$CL$846,89,0),2)</f>
        <v>0</v>
      </c>
      <c r="CM187" s="104">
        <f>ROUND(VLOOKUP($B187,'[4]3.ข้อมูลงบทดลองปัจจุบัน'!$A$5:$CL$846,90,0),2)</f>
        <v>0</v>
      </c>
      <c r="CO187" s="97"/>
    </row>
    <row r="188" spans="1:93" x14ac:dyDescent="0.7">
      <c r="A188" s="18" t="s">
        <v>664</v>
      </c>
      <c r="B188" s="18" t="s">
        <v>765</v>
      </c>
      <c r="C188" s="19" t="s">
        <v>766</v>
      </c>
      <c r="D188" s="104">
        <f>ROUND(VLOOKUP($B188,'[4]3.ข้อมูลงบทดลองปัจจุบัน'!$A$5:$CL$846,3,0),2)</f>
        <v>718270</v>
      </c>
      <c r="E188" s="104">
        <f>ROUND(VLOOKUP($B188,'[4]3.ข้อมูลงบทดลองปัจจุบัน'!$A$5:$CL$846,4,0),2)</f>
        <v>273569.75</v>
      </c>
      <c r="F188" s="104">
        <f>ROUND(VLOOKUP($B188,'[4]3.ข้อมูลงบทดลองปัจจุบัน'!$A$5:$CL$846,5,0),2)</f>
        <v>204437</v>
      </c>
      <c r="G188" s="104">
        <f>ROUND(VLOOKUP($B188,'[4]3.ข้อมูลงบทดลองปัจจุบัน'!$A$5:$CL$846,6,0),2)</f>
        <v>274665</v>
      </c>
      <c r="H188" s="104">
        <f>ROUND(VLOOKUP($B188,'[4]3.ข้อมูลงบทดลองปัจจุบัน'!$A$5:$CL$846,7,0),2)</f>
        <v>292910</v>
      </c>
      <c r="I188" s="104">
        <f>ROUND(VLOOKUP($B188,'[4]3.ข้อมูลงบทดลองปัจจุบัน'!$A$5:$CL$846,8,0),2)</f>
        <v>245960</v>
      </c>
      <c r="J188" s="104">
        <f>ROUND(VLOOKUP($B188,'[4]3.ข้อมูลงบทดลองปัจจุบัน'!$A$5:$CL$846,9,0),2)</f>
        <v>57990</v>
      </c>
      <c r="K188" s="104">
        <f>ROUND(VLOOKUP($B188,'[4]3.ข้อมูลงบทดลองปัจจุบัน'!$A$5:$CL$846,10,0),2)</f>
        <v>17200</v>
      </c>
      <c r="L188" s="104">
        <f>ROUND(VLOOKUP($B188,'[4]3.ข้อมูลงบทดลองปัจจุบัน'!$A$5:$CL$846,11,0),2)</f>
        <v>4000</v>
      </c>
      <c r="M188" s="104">
        <f>ROUND(VLOOKUP($B188,'[4]3.ข้อมูลงบทดลองปัจจุบัน'!$A$5:$CL$846,12,0),2)</f>
        <v>293454.23</v>
      </c>
      <c r="N188" s="104">
        <f>ROUND(VLOOKUP($B188,'[4]3.ข้อมูลงบทดลองปัจจุบัน'!$A$5:$CL$846,13,0),2)</f>
        <v>750403</v>
      </c>
      <c r="O188" s="104">
        <f>ROUND(VLOOKUP($B188,'[4]3.ข้อมูลงบทดลองปัจจุบัน'!$A$5:$CL$846,14,0),2)</f>
        <v>224210</v>
      </c>
      <c r="P188" s="104">
        <f>ROUND(VLOOKUP($B188,'[4]3.ข้อมูลงบทดลองปัจจุบัน'!$A$5:$CL$846,15,0),2)</f>
        <v>543110</v>
      </c>
      <c r="Q188" s="104">
        <f>ROUND(VLOOKUP($B188,'[4]3.ข้อมูลงบทดลองปัจจุบัน'!$A$5:$CL$846,16,0),2)</f>
        <v>315170</v>
      </c>
      <c r="R188" s="104">
        <f>ROUND(VLOOKUP($B188,'[4]3.ข้อมูลงบทดลองปัจจุบัน'!$A$5:$CL$846,17,0),2)</f>
        <v>259425</v>
      </c>
      <c r="S188" s="104">
        <f>ROUND(VLOOKUP($B188,'[4]3.ข้อมูลงบทดลองปัจจุบัน'!$A$5:$CL$846,18,0),2)</f>
        <v>58700</v>
      </c>
      <c r="T188" s="104">
        <f>ROUND(VLOOKUP($B188,'[4]3.ข้อมูลงบทดลองปัจจุบัน'!$A$5:$CL$846,19,0),2)</f>
        <v>193770</v>
      </c>
      <c r="U188" s="104">
        <f>ROUND(VLOOKUP($B188,'[4]3.ข้อมูลงบทดลองปัจจุบัน'!$A$5:$CL$846,20,0),2)</f>
        <v>194980</v>
      </c>
      <c r="V188" s="104">
        <f>ROUND(VLOOKUP($B188,'[4]3.ข้อมูลงบทดลองปัจจุบัน'!$A$5:$CL$846,21,0),2)</f>
        <v>371540</v>
      </c>
      <c r="W188" s="104">
        <f>ROUND(VLOOKUP($B188,'[4]3.ข้อมูลงบทดลองปัจจุบัน'!$A$5:$CL$846,22,0),2)</f>
        <v>215000</v>
      </c>
      <c r="X188" s="104">
        <f>ROUND(VLOOKUP($B188,'[4]3.ข้อมูลงบทดลองปัจจุบัน'!$A$5:$CL$846,23,0),2)</f>
        <v>892764.7</v>
      </c>
      <c r="Y188" s="104">
        <f>ROUND(VLOOKUP($B188,'[4]3.ข้อมูลงบทดลองปัจจุบัน'!$A$5:$CL$846,24,0),2)</f>
        <v>226379</v>
      </c>
      <c r="Z188" s="104">
        <f>ROUND(VLOOKUP($B188,'[4]3.ข้อมูลงบทดลองปัจจุบัน'!$A$5:$CL$846,25,0),2)</f>
        <v>1800</v>
      </c>
      <c r="AA188" s="104">
        <f>ROUND(VLOOKUP($B188,'[4]3.ข้อมูลงบทดลองปัจจุบัน'!$A$5:$CL$846,26,0),2)</f>
        <v>660290</v>
      </c>
      <c r="AB188" s="104">
        <f>ROUND(VLOOKUP($B188,'[4]3.ข้อมูลงบทดลองปัจจุบัน'!$A$5:$CL$846,27,0),2)</f>
        <v>122650</v>
      </c>
      <c r="AC188" s="104">
        <f>ROUND(VLOOKUP($B188,'[4]3.ข้อมูลงบทดลองปัจจุบัน'!$A$5:$CL$846,28,0),2)</f>
        <v>158090</v>
      </c>
      <c r="AD188" s="104">
        <f>ROUND(VLOOKUP($B188,'[4]3.ข้อมูลงบทดลองปัจจุบัน'!$A$5:$CL$846,29,0),2)</f>
        <v>5500</v>
      </c>
      <c r="AE188" s="104">
        <f>ROUND(VLOOKUP($B188,'[4]3.ข้อมูลงบทดลองปัจจุบัน'!$A$5:$CL$846,30,0),2)</f>
        <v>979976</v>
      </c>
      <c r="AF188" s="104">
        <f>ROUND(VLOOKUP($B188,'[4]3.ข้อมูลงบทดลองปัจจุบัน'!$A$5:$CL$846,31,0),2)</f>
        <v>119762</v>
      </c>
      <c r="AG188" s="104">
        <f>ROUND(VLOOKUP($B188,'[4]3.ข้อมูลงบทดลองปัจจุบัน'!$A$5:$CL$846,32,0),2)</f>
        <v>841118</v>
      </c>
      <c r="AH188" s="104">
        <f>ROUND(VLOOKUP($B188,'[4]3.ข้อมูลงบทดลองปัจจุบัน'!$A$5:$CL$846,33,0),2)</f>
        <v>76900</v>
      </c>
      <c r="AI188" s="104">
        <f>ROUND(VLOOKUP($B188,'[4]3.ข้อมูลงบทดลองปัจจุบัน'!$A$5:$CL$846,34,0),2)</f>
        <v>238387</v>
      </c>
      <c r="AJ188" s="104">
        <f>ROUND(VLOOKUP($B188,'[4]3.ข้อมูลงบทดลองปัจจุบัน'!$A$5:$CL$846,35,0),2)</f>
        <v>372160</v>
      </c>
      <c r="AK188" s="104">
        <f>ROUND(VLOOKUP($B188,'[4]3.ข้อมูลงบทดลองปัจจุบัน'!$A$5:$CL$846,36,0),2)</f>
        <v>118059</v>
      </c>
      <c r="AL188" s="104">
        <f>ROUND(VLOOKUP($B188,'[4]3.ข้อมูลงบทดลองปัจจุบัน'!$A$5:$CL$846,37,0),2)</f>
        <v>3413049</v>
      </c>
      <c r="AM188" s="104">
        <f>ROUND(VLOOKUP($B188,'[4]3.ข้อมูลงบทดลองปัจจุบัน'!$A$5:$CL$846,38,0),2)</f>
        <v>176120</v>
      </c>
      <c r="AN188" s="104">
        <f>ROUND(VLOOKUP($B188,'[4]3.ข้อมูลงบทดลองปัจจุบัน'!$A$5:$CL$846,39,0),2)</f>
        <v>146950</v>
      </c>
      <c r="AO188" s="104">
        <f>ROUND(VLOOKUP($B188,'[4]3.ข้อมูลงบทดลองปัจจุบัน'!$A$5:$CL$846,40,0),2)</f>
        <v>290010</v>
      </c>
      <c r="AP188" s="104">
        <f>ROUND(VLOOKUP($B188,'[4]3.ข้อมูลงบทดลองปัจจุบัน'!$A$5:$CL$846,41,0),2)</f>
        <v>297158.5</v>
      </c>
      <c r="AQ188" s="104">
        <f>ROUND(VLOOKUP($B188,'[4]3.ข้อมูลงบทดลองปัจจุบัน'!$A$5:$CL$846,42,0),2)</f>
        <v>725400</v>
      </c>
      <c r="AR188" s="104">
        <f>ROUND(VLOOKUP($B188,'[4]3.ข้อมูลงบทดลองปัจจุบัน'!$A$5:$CL$846,43,0),2)</f>
        <v>185544</v>
      </c>
      <c r="AS188" s="104">
        <f>ROUND(VLOOKUP($B188,'[4]3.ข้อมูลงบทดลองปัจจุบัน'!$A$5:$CL$846,44,0),2)</f>
        <v>0</v>
      </c>
      <c r="AT188" s="104">
        <f>ROUND(VLOOKUP($B188,'[4]3.ข้อมูลงบทดลองปัจจุบัน'!$A$5:$CL$846,45,0),2)</f>
        <v>429491</v>
      </c>
      <c r="AU188" s="104">
        <f>ROUND(VLOOKUP($B188,'[4]3.ข้อมูลงบทดลองปัจจุบัน'!$A$5:$CL$846,46,0),2)</f>
        <v>0</v>
      </c>
      <c r="AV188" s="104">
        <f>ROUND(VLOOKUP($B188,'[4]3.ข้อมูลงบทดลองปัจจุบัน'!$A$5:$CL$846,47,0),2)</f>
        <v>451255</v>
      </c>
      <c r="AW188" s="104">
        <f>ROUND(VLOOKUP($B188,'[4]3.ข้อมูลงบทดลองปัจจุบัน'!$A$5:$CL$846,48,0),2)</f>
        <v>284440</v>
      </c>
      <c r="AX188" s="104">
        <f>ROUND(VLOOKUP($B188,'[4]3.ข้อมูลงบทดลองปัจจุบัน'!$A$5:$CL$846,49,0),2)</f>
        <v>165269</v>
      </c>
      <c r="AY188" s="104">
        <f>ROUND(VLOOKUP($B188,'[4]3.ข้อมูลงบทดลองปัจจุบัน'!$A$5:$CL$846,50,0),2)</f>
        <v>181100</v>
      </c>
      <c r="AZ188" s="104">
        <f>ROUND(VLOOKUP($B188,'[4]3.ข้อมูลงบทดลองปัจจุบัน'!$A$5:$CL$846,51,0),2)</f>
        <v>345564</v>
      </c>
      <c r="BA188" s="104">
        <f>ROUND(VLOOKUP($B188,'[4]3.ข้อมูลงบทดลองปัจจุบัน'!$A$5:$CL$846,52,0),2)</f>
        <v>284008</v>
      </c>
      <c r="BB188" s="104">
        <f>ROUND(VLOOKUP($B188,'[4]3.ข้อมูลงบทดลองปัจจุบัน'!$A$5:$CL$846,53,0),2)</f>
        <v>187929</v>
      </c>
      <c r="BC188" s="104">
        <f>ROUND(VLOOKUP($B188,'[4]3.ข้อมูลงบทดลองปัจจุบัน'!$A$5:$CL$846,54,0),2)</f>
        <v>0</v>
      </c>
      <c r="BD188" s="104">
        <f>ROUND(VLOOKUP($B188,'[4]3.ข้อมูลงบทดลองปัจจุบัน'!$A$5:$CL$846,55,0),2)</f>
        <v>1313327</v>
      </c>
      <c r="BE188" s="104">
        <f>ROUND(VLOOKUP($B188,'[4]3.ข้อมูลงบทดลองปัจจุบัน'!$A$5:$CL$846,56,0),2)</f>
        <v>523060</v>
      </c>
      <c r="BF188" s="104">
        <f>ROUND(VLOOKUP($B188,'[4]3.ข้อมูลงบทดลองปัจจุบัน'!$A$5:$CL$846,57,0),2)</f>
        <v>302686</v>
      </c>
      <c r="BG188" s="104">
        <f>ROUND(VLOOKUP($B188,'[4]3.ข้อมูลงบทดลองปัจจุบัน'!$A$5:$CL$846,58,0),2)</f>
        <v>237674.51</v>
      </c>
      <c r="BH188" s="104">
        <f>ROUND(VLOOKUP($B188,'[4]3.ข้อมูลงบทดลองปัจจุบัน'!$A$5:$CL$846,59,0),2)</f>
        <v>967967.17</v>
      </c>
      <c r="BI188" s="104">
        <f>ROUND(VLOOKUP($B188,'[4]3.ข้อมูลงบทดลองปัจจุบัน'!$A$5:$CL$846,60,0),2)</f>
        <v>350952</v>
      </c>
      <c r="BJ188" s="104">
        <f>ROUND(VLOOKUP($B188,'[4]3.ข้อมูลงบทดลองปัจจุบัน'!$A$5:$CL$846,61,0),2)</f>
        <v>76573.5</v>
      </c>
      <c r="BK188" s="104">
        <f>ROUND(VLOOKUP($B188,'[4]3.ข้อมูลงบทดลองปัจจุบัน'!$A$5:$CL$846,62,0),2)</f>
        <v>576780</v>
      </c>
      <c r="BL188" s="104">
        <f>ROUND(VLOOKUP($B188,'[4]3.ข้อมูลงบทดลองปัจจุบัน'!$A$5:$CL$846,63,0),2)</f>
        <v>384271.5</v>
      </c>
      <c r="BM188" s="104">
        <f>ROUND(VLOOKUP($B188,'[4]3.ข้อมูลงบทดลองปัจจุบัน'!$A$5:$CL$846,64,0),2)</f>
        <v>1401217</v>
      </c>
      <c r="BN188" s="104">
        <f>ROUND(VLOOKUP($B188,'[4]3.ข้อมูลงบทดลองปัจจุบัน'!$A$5:$CL$846,65,0),2)</f>
        <v>274475</v>
      </c>
      <c r="BO188" s="104">
        <f>ROUND(VLOOKUP($B188,'[4]3.ข้อมูลงบทดลองปัจจุบัน'!$A$5:$CL$846,66,0),2)</f>
        <v>635094</v>
      </c>
      <c r="BP188" s="104">
        <f>ROUND(VLOOKUP($B188,'[4]3.ข้อมูลงบทดลองปัจจุบัน'!$A$5:$CL$846,67,0),2)</f>
        <v>773036.05</v>
      </c>
      <c r="BQ188" s="104">
        <f>ROUND(VLOOKUP($B188,'[4]3.ข้อมูลงบทดลองปัจจุบัน'!$A$5:$CL$846,68,0),2)</f>
        <v>531409</v>
      </c>
      <c r="BR188" s="104">
        <f>ROUND(VLOOKUP($B188,'[4]3.ข้อมูลงบทดลองปัจจุบัน'!$A$5:$CL$846,69,0),2)</f>
        <v>383330</v>
      </c>
      <c r="BS188" s="104">
        <f>ROUND(VLOOKUP($B188,'[4]3.ข้อมูลงบทดลองปัจจุบัน'!$A$5:$CL$846,70,0),2)</f>
        <v>5436040.5</v>
      </c>
      <c r="BT188" s="104">
        <f>ROUND(VLOOKUP($B188,'[4]3.ข้อมูลงบทดลองปัจจุบัน'!$A$5:$CL$846,71,0),2)</f>
        <v>1089470.3400000001</v>
      </c>
      <c r="BU188" s="104">
        <f>ROUND(VLOOKUP($B188,'[4]3.ข้อมูลงบทดลองปัจจุบัน'!$A$5:$CL$846,72,0),2)</f>
        <v>1456467.05</v>
      </c>
      <c r="BV188" s="104">
        <f>ROUND(VLOOKUP($B188,'[4]3.ข้อมูลงบทดลองปัจจุบัน'!$A$5:$CL$846,73,0),2)</f>
        <v>1245508.7</v>
      </c>
      <c r="BW188" s="104">
        <f>ROUND(VLOOKUP($B188,'[4]3.ข้อมูลงบทดลองปัจจุบัน'!$A$5:$CL$846,74,0),2)</f>
        <v>89835</v>
      </c>
      <c r="BX188" s="104">
        <f>ROUND(VLOOKUP($B188,'[4]3.ข้อมูลงบทดลองปัจจุบัน'!$A$5:$CL$846,75,0),2)</f>
        <v>245474</v>
      </c>
      <c r="BY188" s="104">
        <f>ROUND(VLOOKUP($B188,'[4]3.ข้อมูลงบทดลองปัจจุบัน'!$A$5:$CL$846,76,0),2)</f>
        <v>1192575.6000000001</v>
      </c>
      <c r="BZ188" s="104">
        <f>ROUND(VLOOKUP($B188,'[4]3.ข้อมูลงบทดลองปัจจุบัน'!$A$5:$CL$846,77,0),2)</f>
        <v>289720</v>
      </c>
      <c r="CA188" s="104">
        <f>ROUND(VLOOKUP($B188,'[4]3.ข้อมูลงบทดลองปัจจุบัน'!$A$5:$CL$846,78,0),2)</f>
        <v>242800</v>
      </c>
      <c r="CB188" s="104">
        <f>ROUND(VLOOKUP($B188,'[4]3.ข้อมูลงบทดลองปัจจุบัน'!$A$5:$CL$846,79,0),2)</f>
        <v>587903</v>
      </c>
      <c r="CC188" s="104">
        <f>ROUND(VLOOKUP($B188,'[4]3.ข้อมูลงบทดลองปัจจุบัน'!$A$5:$CL$846,80,0),2)</f>
        <v>473894</v>
      </c>
      <c r="CD188" s="104">
        <f>ROUND(VLOOKUP($B188,'[4]3.ข้อมูลงบทดลองปัจจุบัน'!$A$5:$CL$846,81,0),2)</f>
        <v>1100209</v>
      </c>
      <c r="CE188" s="104">
        <f>ROUND(VLOOKUP($B188,'[4]3.ข้อมูลงบทดลองปัจจุบัน'!$A$5:$CL$846,82,0),2)</f>
        <v>260642.5</v>
      </c>
      <c r="CF188" s="104">
        <f>ROUND(VLOOKUP($B188,'[4]3.ข้อมูลงบทดลองปัจจุบัน'!$A$5:$CL$846,83,0),2)</f>
        <v>739247.74</v>
      </c>
      <c r="CG188" s="104">
        <f>ROUND(VLOOKUP($B188,'[4]3.ข้อมูลงบทดลองปัจจุบัน'!$A$5:$CL$846,84,0),2)</f>
        <v>128581</v>
      </c>
      <c r="CH188" s="104">
        <f>ROUND(VLOOKUP($B188,'[4]3.ข้อมูลงบทดลองปัจจุบัน'!$A$5:$CL$846,85,0),2)</f>
        <v>398692.5</v>
      </c>
      <c r="CI188" s="104">
        <f>ROUND(VLOOKUP($B188,'[4]3.ข้อมูลงบทดลองปัจจุบัน'!$A$5:$CL$846,86,0),2)</f>
        <v>213611</v>
      </c>
      <c r="CJ188" s="104">
        <f>ROUND(VLOOKUP($B188,'[4]3.ข้อมูลงบทดลองปัจจุบัน'!$A$5:$CL$846,87,0),2)</f>
        <v>282549</v>
      </c>
      <c r="CK188" s="104">
        <f>ROUND(VLOOKUP($B188,'[4]3.ข้อมูลงบทดลองปัจจุบัน'!$A$5:$CL$846,88,0),2)</f>
        <v>1670924.28</v>
      </c>
      <c r="CL188" s="104">
        <f>ROUND(VLOOKUP($B188,'[4]3.ข้อมูลงบทดลองปัจจุบัน'!$A$5:$CL$846,89,0),2)</f>
        <v>251398.6</v>
      </c>
      <c r="CM188" s="104">
        <f>ROUND(VLOOKUP($B188,'[4]3.ข้อมูลงบทดลองปัจจุบัน'!$A$5:$CL$846,90,0),2)</f>
        <v>123558</v>
      </c>
      <c r="CO188" s="97"/>
    </row>
    <row r="189" spans="1:93" x14ac:dyDescent="0.7">
      <c r="A189" s="18" t="s">
        <v>664</v>
      </c>
      <c r="B189" s="18" t="s">
        <v>767</v>
      </c>
      <c r="C189" s="19" t="s">
        <v>768</v>
      </c>
      <c r="D189" s="104">
        <f>ROUND(VLOOKUP($B189,'[4]3.ข้อมูลงบทดลองปัจจุบัน'!$A$5:$CL$846,3,0),2)</f>
        <v>0</v>
      </c>
      <c r="E189" s="104">
        <f>ROUND(VLOOKUP($B189,'[4]3.ข้อมูลงบทดลองปัจจุบัน'!$A$5:$CL$846,4,0),2)</f>
        <v>0</v>
      </c>
      <c r="F189" s="104">
        <f>ROUND(VLOOKUP($B189,'[4]3.ข้อมูลงบทดลองปัจจุบัน'!$A$5:$CL$846,5,0),2)</f>
        <v>1000</v>
      </c>
      <c r="G189" s="104">
        <f>ROUND(VLOOKUP($B189,'[4]3.ข้อมูลงบทดลองปัจจุบัน'!$A$5:$CL$846,6,0),2)</f>
        <v>0</v>
      </c>
      <c r="H189" s="104">
        <f>ROUND(VLOOKUP($B189,'[4]3.ข้อมูลงบทดลองปัจจุบัน'!$A$5:$CL$846,7,0),2)</f>
        <v>0</v>
      </c>
      <c r="I189" s="104">
        <f>ROUND(VLOOKUP($B189,'[4]3.ข้อมูลงบทดลองปัจจุบัน'!$A$5:$CL$846,8,0),2)</f>
        <v>0</v>
      </c>
      <c r="J189" s="104">
        <f>ROUND(VLOOKUP($B189,'[4]3.ข้อมูลงบทดลองปัจจุบัน'!$A$5:$CL$846,9,0),2)</f>
        <v>0</v>
      </c>
      <c r="K189" s="104">
        <f>ROUND(VLOOKUP($B189,'[4]3.ข้อมูลงบทดลองปัจจุบัน'!$A$5:$CL$846,10,0),2)</f>
        <v>0</v>
      </c>
      <c r="L189" s="104">
        <f>ROUND(VLOOKUP($B189,'[4]3.ข้อมูลงบทดลองปัจจุบัน'!$A$5:$CL$846,11,0),2)</f>
        <v>0</v>
      </c>
      <c r="M189" s="104">
        <f>ROUND(VLOOKUP($B189,'[4]3.ข้อมูลงบทดลองปัจจุบัน'!$A$5:$CL$846,12,0),2)</f>
        <v>0</v>
      </c>
      <c r="N189" s="104">
        <f>ROUND(VLOOKUP($B189,'[4]3.ข้อมูลงบทดลองปัจจุบัน'!$A$5:$CL$846,13,0),2)</f>
        <v>0</v>
      </c>
      <c r="O189" s="104">
        <f>ROUND(VLOOKUP($B189,'[4]3.ข้อมูลงบทดลองปัจจุบัน'!$A$5:$CL$846,14,0),2)</f>
        <v>0</v>
      </c>
      <c r="P189" s="104">
        <f>ROUND(VLOOKUP($B189,'[4]3.ข้อมูลงบทดลองปัจจุบัน'!$A$5:$CL$846,15,0),2)</f>
        <v>0</v>
      </c>
      <c r="Q189" s="104">
        <f>ROUND(VLOOKUP($B189,'[4]3.ข้อมูลงบทดลองปัจจุบัน'!$A$5:$CL$846,16,0),2)</f>
        <v>0</v>
      </c>
      <c r="R189" s="104">
        <f>ROUND(VLOOKUP($B189,'[4]3.ข้อมูลงบทดลองปัจจุบัน'!$A$5:$CL$846,17,0),2)</f>
        <v>0</v>
      </c>
      <c r="S189" s="104">
        <f>ROUND(VLOOKUP($B189,'[4]3.ข้อมูลงบทดลองปัจจุบัน'!$A$5:$CL$846,18,0),2)</f>
        <v>0</v>
      </c>
      <c r="T189" s="104">
        <f>ROUND(VLOOKUP($B189,'[4]3.ข้อมูลงบทดลองปัจจุบัน'!$A$5:$CL$846,19,0),2)</f>
        <v>0</v>
      </c>
      <c r="U189" s="104">
        <f>ROUND(VLOOKUP($B189,'[4]3.ข้อมูลงบทดลองปัจจุบัน'!$A$5:$CL$846,20,0),2)</f>
        <v>0</v>
      </c>
      <c r="V189" s="104">
        <f>ROUND(VLOOKUP($B189,'[4]3.ข้อมูลงบทดลองปัจจุบัน'!$A$5:$CL$846,21,0),2)</f>
        <v>0</v>
      </c>
      <c r="W189" s="104">
        <f>ROUND(VLOOKUP($B189,'[4]3.ข้อมูลงบทดลองปัจจุบัน'!$A$5:$CL$846,22,0),2)</f>
        <v>0</v>
      </c>
      <c r="X189" s="104">
        <f>ROUND(VLOOKUP($B189,'[4]3.ข้อมูลงบทดลองปัจจุบัน'!$A$5:$CL$846,23,0),2)</f>
        <v>0</v>
      </c>
      <c r="Y189" s="104">
        <f>ROUND(VLOOKUP($B189,'[4]3.ข้อมูลงบทดลองปัจจุบัน'!$A$5:$CL$846,24,0),2)</f>
        <v>0</v>
      </c>
      <c r="Z189" s="104">
        <f>ROUND(VLOOKUP($B189,'[4]3.ข้อมูลงบทดลองปัจจุบัน'!$A$5:$CL$846,25,0),2)</f>
        <v>0</v>
      </c>
      <c r="AA189" s="104">
        <f>ROUND(VLOOKUP($B189,'[4]3.ข้อมูลงบทดลองปัจจุบัน'!$A$5:$CL$846,26,0),2)</f>
        <v>0</v>
      </c>
      <c r="AB189" s="104">
        <f>ROUND(VLOOKUP($B189,'[4]3.ข้อมูลงบทดลองปัจจุบัน'!$A$5:$CL$846,27,0),2)</f>
        <v>0</v>
      </c>
      <c r="AC189" s="104">
        <f>ROUND(VLOOKUP($B189,'[4]3.ข้อมูลงบทดลองปัจจุบัน'!$A$5:$CL$846,28,0),2)</f>
        <v>0</v>
      </c>
      <c r="AD189" s="104">
        <f>ROUND(VLOOKUP($B189,'[4]3.ข้อมูลงบทดลองปัจจุบัน'!$A$5:$CL$846,29,0),2)</f>
        <v>0</v>
      </c>
      <c r="AE189" s="104">
        <f>ROUND(VLOOKUP($B189,'[4]3.ข้อมูลงบทดลองปัจจุบัน'!$A$5:$CL$846,30,0),2)</f>
        <v>1250</v>
      </c>
      <c r="AF189" s="104">
        <f>ROUND(VLOOKUP($B189,'[4]3.ข้อมูลงบทดลองปัจจุบัน'!$A$5:$CL$846,31,0),2)</f>
        <v>0</v>
      </c>
      <c r="AG189" s="104">
        <f>ROUND(VLOOKUP($B189,'[4]3.ข้อมูลงบทดลองปัจจุบัน'!$A$5:$CL$846,32,0),2)</f>
        <v>20720</v>
      </c>
      <c r="AH189" s="104">
        <f>ROUND(VLOOKUP($B189,'[4]3.ข้อมูลงบทดลองปัจจุบัน'!$A$5:$CL$846,33,0),2)</f>
        <v>19550</v>
      </c>
      <c r="AI189" s="104">
        <f>ROUND(VLOOKUP($B189,'[4]3.ข้อมูลงบทดลองปัจจุบัน'!$A$5:$CL$846,34,0),2)</f>
        <v>0</v>
      </c>
      <c r="AJ189" s="104">
        <f>ROUND(VLOOKUP($B189,'[4]3.ข้อมูลงบทดลองปัจจุบัน'!$A$5:$CL$846,35,0),2)</f>
        <v>27565</v>
      </c>
      <c r="AK189" s="104">
        <f>ROUND(VLOOKUP($B189,'[4]3.ข้อมูลงบทดลองปัจจุบัน'!$A$5:$CL$846,36,0),2)</f>
        <v>67000</v>
      </c>
      <c r="AL189" s="104">
        <f>ROUND(VLOOKUP($B189,'[4]3.ข้อมูลงบทดลองปัจจุบัน'!$A$5:$CL$846,37,0),2)</f>
        <v>0</v>
      </c>
      <c r="AM189" s="104">
        <f>ROUND(VLOOKUP($B189,'[4]3.ข้อมูลงบทดลองปัจจุบัน'!$A$5:$CL$846,38,0),2)</f>
        <v>0</v>
      </c>
      <c r="AN189" s="104">
        <f>ROUND(VLOOKUP($B189,'[4]3.ข้อมูลงบทดลองปัจจุบัน'!$A$5:$CL$846,39,0),2)</f>
        <v>0</v>
      </c>
      <c r="AO189" s="104">
        <f>ROUND(VLOOKUP($B189,'[4]3.ข้อมูลงบทดลองปัจจุบัน'!$A$5:$CL$846,40,0),2)</f>
        <v>0</v>
      </c>
      <c r="AP189" s="104">
        <f>ROUND(VLOOKUP($B189,'[4]3.ข้อมูลงบทดลองปัจจุบัน'!$A$5:$CL$846,41,0),2)</f>
        <v>0</v>
      </c>
      <c r="AQ189" s="104">
        <f>ROUND(VLOOKUP($B189,'[4]3.ข้อมูลงบทดลองปัจจุบัน'!$A$5:$CL$846,42,0),2)</f>
        <v>0</v>
      </c>
      <c r="AR189" s="104">
        <f>ROUND(VLOOKUP($B189,'[4]3.ข้อมูลงบทดลองปัจจุบัน'!$A$5:$CL$846,43,0),2)</f>
        <v>0</v>
      </c>
      <c r="AS189" s="104">
        <f>ROUND(VLOOKUP($B189,'[4]3.ข้อมูลงบทดลองปัจจุบัน'!$A$5:$CL$846,44,0),2)</f>
        <v>0</v>
      </c>
      <c r="AT189" s="104">
        <f>ROUND(VLOOKUP($B189,'[4]3.ข้อมูลงบทดลองปัจจุบัน'!$A$5:$CL$846,45,0),2)</f>
        <v>0</v>
      </c>
      <c r="AU189" s="104">
        <f>ROUND(VLOOKUP($B189,'[4]3.ข้อมูลงบทดลองปัจจุบัน'!$A$5:$CL$846,46,0),2)</f>
        <v>0</v>
      </c>
      <c r="AV189" s="104">
        <f>ROUND(VLOOKUP($B189,'[4]3.ข้อมูลงบทดลองปัจจุบัน'!$A$5:$CL$846,47,0),2)</f>
        <v>0</v>
      </c>
      <c r="AW189" s="104">
        <f>ROUND(VLOOKUP($B189,'[4]3.ข้อมูลงบทดลองปัจจุบัน'!$A$5:$CL$846,48,0),2)</f>
        <v>0</v>
      </c>
      <c r="AX189" s="104">
        <f>ROUND(VLOOKUP($B189,'[4]3.ข้อมูลงบทดลองปัจจุบัน'!$A$5:$CL$846,49,0),2)</f>
        <v>0</v>
      </c>
      <c r="AY189" s="104">
        <f>ROUND(VLOOKUP($B189,'[4]3.ข้อมูลงบทดลองปัจจุบัน'!$A$5:$CL$846,50,0),2)</f>
        <v>0</v>
      </c>
      <c r="AZ189" s="104">
        <f>ROUND(VLOOKUP($B189,'[4]3.ข้อมูลงบทดลองปัจจุบัน'!$A$5:$CL$846,51,0),2)</f>
        <v>0</v>
      </c>
      <c r="BA189" s="104">
        <f>ROUND(VLOOKUP($B189,'[4]3.ข้อมูลงบทดลองปัจจุบัน'!$A$5:$CL$846,52,0),2)</f>
        <v>0</v>
      </c>
      <c r="BB189" s="104">
        <f>ROUND(VLOOKUP($B189,'[4]3.ข้อมูลงบทดลองปัจจุบัน'!$A$5:$CL$846,53,0),2)</f>
        <v>0</v>
      </c>
      <c r="BC189" s="104">
        <f>ROUND(VLOOKUP($B189,'[4]3.ข้อมูลงบทดลองปัจจุบัน'!$A$5:$CL$846,54,0),2)</f>
        <v>0</v>
      </c>
      <c r="BD189" s="104">
        <f>ROUND(VLOOKUP($B189,'[4]3.ข้อมูลงบทดลองปัจจุบัน'!$A$5:$CL$846,55,0),2)</f>
        <v>0</v>
      </c>
      <c r="BE189" s="104">
        <f>ROUND(VLOOKUP($B189,'[4]3.ข้อมูลงบทดลองปัจจุบัน'!$A$5:$CL$846,56,0),2)</f>
        <v>0</v>
      </c>
      <c r="BF189" s="104">
        <f>ROUND(VLOOKUP($B189,'[4]3.ข้อมูลงบทดลองปัจจุบัน'!$A$5:$CL$846,57,0),2)</f>
        <v>0</v>
      </c>
      <c r="BG189" s="104">
        <f>ROUND(VLOOKUP($B189,'[4]3.ข้อมูลงบทดลองปัจจุบัน'!$A$5:$CL$846,58,0),2)</f>
        <v>0</v>
      </c>
      <c r="BH189" s="104">
        <f>ROUND(VLOOKUP($B189,'[4]3.ข้อมูลงบทดลองปัจจุบัน'!$A$5:$CL$846,59,0),2)</f>
        <v>0</v>
      </c>
      <c r="BI189" s="104">
        <f>ROUND(VLOOKUP($B189,'[4]3.ข้อมูลงบทดลองปัจจุบัน'!$A$5:$CL$846,60,0),2)</f>
        <v>0</v>
      </c>
      <c r="BJ189" s="104">
        <f>ROUND(VLOOKUP($B189,'[4]3.ข้อมูลงบทดลองปัจจุบัน'!$A$5:$CL$846,61,0),2)</f>
        <v>0</v>
      </c>
      <c r="BK189" s="104">
        <f>ROUND(VLOOKUP($B189,'[4]3.ข้อมูลงบทดลองปัจจุบัน'!$A$5:$CL$846,62,0),2)</f>
        <v>0</v>
      </c>
      <c r="BL189" s="104">
        <f>ROUND(VLOOKUP($B189,'[4]3.ข้อมูลงบทดลองปัจจุบัน'!$A$5:$CL$846,63,0),2)</f>
        <v>0</v>
      </c>
      <c r="BM189" s="104">
        <f>ROUND(VLOOKUP($B189,'[4]3.ข้อมูลงบทดลองปัจจุบัน'!$A$5:$CL$846,64,0),2)</f>
        <v>0</v>
      </c>
      <c r="BN189" s="104">
        <f>ROUND(VLOOKUP($B189,'[4]3.ข้อมูลงบทดลองปัจจุบัน'!$A$5:$CL$846,65,0),2)</f>
        <v>0</v>
      </c>
      <c r="BO189" s="104">
        <f>ROUND(VLOOKUP($B189,'[4]3.ข้อมูลงบทดลองปัจจุบัน'!$A$5:$CL$846,66,0),2)</f>
        <v>0</v>
      </c>
      <c r="BP189" s="104">
        <f>ROUND(VLOOKUP($B189,'[4]3.ข้อมูลงบทดลองปัจจุบัน'!$A$5:$CL$846,67,0),2)</f>
        <v>0</v>
      </c>
      <c r="BQ189" s="104">
        <f>ROUND(VLOOKUP($B189,'[4]3.ข้อมูลงบทดลองปัจจุบัน'!$A$5:$CL$846,68,0),2)</f>
        <v>0</v>
      </c>
      <c r="BR189" s="104">
        <f>ROUND(VLOOKUP($B189,'[4]3.ข้อมูลงบทดลองปัจจุบัน'!$A$5:$CL$846,69,0),2)</f>
        <v>0</v>
      </c>
      <c r="BS189" s="104">
        <f>ROUND(VLOOKUP($B189,'[4]3.ข้อมูลงบทดลองปัจจุบัน'!$A$5:$CL$846,70,0),2)</f>
        <v>188257.02</v>
      </c>
      <c r="BT189" s="104">
        <f>ROUND(VLOOKUP($B189,'[4]3.ข้อมูลงบทดลองปัจจุบัน'!$A$5:$CL$846,71,0),2)</f>
        <v>0</v>
      </c>
      <c r="BU189" s="104">
        <f>ROUND(VLOOKUP($B189,'[4]3.ข้อมูลงบทดลองปัจจุบัน'!$A$5:$CL$846,72,0),2)</f>
        <v>0</v>
      </c>
      <c r="BV189" s="104">
        <f>ROUND(VLOOKUP($B189,'[4]3.ข้อมูลงบทดลองปัจจุบัน'!$A$5:$CL$846,73,0),2)</f>
        <v>9000</v>
      </c>
      <c r="BW189" s="104">
        <f>ROUND(VLOOKUP($B189,'[4]3.ข้อมูลงบทดลองปัจจุบัน'!$A$5:$CL$846,74,0),2)</f>
        <v>0</v>
      </c>
      <c r="BX189" s="104">
        <f>ROUND(VLOOKUP($B189,'[4]3.ข้อมูลงบทดลองปัจจุบัน'!$A$5:$CL$846,75,0),2)</f>
        <v>7800</v>
      </c>
      <c r="BY189" s="104">
        <f>ROUND(VLOOKUP($B189,'[4]3.ข้อมูลงบทดลองปัจจุบัน'!$A$5:$CL$846,76,0),2)</f>
        <v>0</v>
      </c>
      <c r="BZ189" s="104">
        <f>ROUND(VLOOKUP($B189,'[4]3.ข้อมูลงบทดลองปัจจุบัน'!$A$5:$CL$846,77,0),2)</f>
        <v>0</v>
      </c>
      <c r="CA189" s="104">
        <f>ROUND(VLOOKUP($B189,'[4]3.ข้อมูลงบทดลองปัจจุบัน'!$A$5:$CL$846,78,0),2)</f>
        <v>0</v>
      </c>
      <c r="CB189" s="104">
        <f>ROUND(VLOOKUP($B189,'[4]3.ข้อมูลงบทดลองปัจจุบัน'!$A$5:$CL$846,79,0),2)</f>
        <v>0</v>
      </c>
      <c r="CC189" s="104">
        <f>ROUND(VLOOKUP($B189,'[4]3.ข้อมูลงบทดลองปัจจุบัน'!$A$5:$CL$846,80,0),2)</f>
        <v>0</v>
      </c>
      <c r="CD189" s="104">
        <f>ROUND(VLOOKUP($B189,'[4]3.ข้อมูลงบทดลองปัจจุบัน'!$A$5:$CL$846,81,0),2)</f>
        <v>0</v>
      </c>
      <c r="CE189" s="104">
        <f>ROUND(VLOOKUP($B189,'[4]3.ข้อมูลงบทดลองปัจจุบัน'!$A$5:$CL$846,82,0),2)</f>
        <v>0</v>
      </c>
      <c r="CF189" s="104">
        <f>ROUND(VLOOKUP($B189,'[4]3.ข้อมูลงบทดลองปัจจุบัน'!$A$5:$CL$846,83,0),2)</f>
        <v>0</v>
      </c>
      <c r="CG189" s="104">
        <f>ROUND(VLOOKUP($B189,'[4]3.ข้อมูลงบทดลองปัจจุบัน'!$A$5:$CL$846,84,0),2)</f>
        <v>0</v>
      </c>
      <c r="CH189" s="104">
        <f>ROUND(VLOOKUP($B189,'[4]3.ข้อมูลงบทดลองปัจจุบัน'!$A$5:$CL$846,85,0),2)</f>
        <v>26804</v>
      </c>
      <c r="CI189" s="104">
        <f>ROUND(VLOOKUP($B189,'[4]3.ข้อมูลงบทดลองปัจจุบัน'!$A$5:$CL$846,86,0),2)</f>
        <v>0</v>
      </c>
      <c r="CJ189" s="104">
        <f>ROUND(VLOOKUP($B189,'[4]3.ข้อมูลงบทดลองปัจจุบัน'!$A$5:$CL$846,87,0),2)</f>
        <v>0</v>
      </c>
      <c r="CK189" s="104">
        <f>ROUND(VLOOKUP($B189,'[4]3.ข้อมูลงบทดลองปัจจุบัน'!$A$5:$CL$846,88,0),2)</f>
        <v>0</v>
      </c>
      <c r="CL189" s="104">
        <f>ROUND(VLOOKUP($B189,'[4]3.ข้อมูลงบทดลองปัจจุบัน'!$A$5:$CL$846,89,0),2)</f>
        <v>0</v>
      </c>
      <c r="CM189" s="104">
        <f>ROUND(VLOOKUP($B189,'[4]3.ข้อมูลงบทดลองปัจจุบัน'!$A$5:$CL$846,90,0),2)</f>
        <v>0</v>
      </c>
      <c r="CO189" s="97"/>
    </row>
    <row r="190" spans="1:93" x14ac:dyDescent="0.7">
      <c r="A190" s="18" t="s">
        <v>664</v>
      </c>
      <c r="B190" s="18" t="s">
        <v>769</v>
      </c>
      <c r="C190" s="19" t="s">
        <v>770</v>
      </c>
      <c r="D190" s="104">
        <f>ROUND(VLOOKUP($B190,'[4]3.ข้อมูลงบทดลองปัจจุบัน'!$A$5:$CL$846,3,0),2)</f>
        <v>0</v>
      </c>
      <c r="E190" s="104">
        <f>ROUND(VLOOKUP($B190,'[4]3.ข้อมูลงบทดลองปัจจุบัน'!$A$5:$CL$846,4,0),2)</f>
        <v>0</v>
      </c>
      <c r="F190" s="104">
        <f>ROUND(VLOOKUP($B190,'[4]3.ข้อมูลงบทดลองปัจจุบัน'!$A$5:$CL$846,5,0),2)</f>
        <v>0</v>
      </c>
      <c r="G190" s="104">
        <f>ROUND(VLOOKUP($B190,'[4]3.ข้อมูลงบทดลองปัจจุบัน'!$A$5:$CL$846,6,0),2)</f>
        <v>0</v>
      </c>
      <c r="H190" s="104">
        <f>ROUND(VLOOKUP($B190,'[4]3.ข้อมูลงบทดลองปัจจุบัน'!$A$5:$CL$846,7,0),2)</f>
        <v>0</v>
      </c>
      <c r="I190" s="104">
        <f>ROUND(VLOOKUP($B190,'[4]3.ข้อมูลงบทดลองปัจจุบัน'!$A$5:$CL$846,8,0),2)</f>
        <v>0</v>
      </c>
      <c r="J190" s="104">
        <f>ROUND(VLOOKUP($B190,'[4]3.ข้อมูลงบทดลองปัจจุบัน'!$A$5:$CL$846,9,0),2)</f>
        <v>0</v>
      </c>
      <c r="K190" s="104">
        <f>ROUND(VLOOKUP($B190,'[4]3.ข้อมูลงบทดลองปัจจุบัน'!$A$5:$CL$846,10,0),2)</f>
        <v>0</v>
      </c>
      <c r="L190" s="104">
        <f>ROUND(VLOOKUP($B190,'[4]3.ข้อมูลงบทดลองปัจจุบัน'!$A$5:$CL$846,11,0),2)</f>
        <v>0</v>
      </c>
      <c r="M190" s="104">
        <f>ROUND(VLOOKUP($B190,'[4]3.ข้อมูลงบทดลองปัจจุบัน'!$A$5:$CL$846,12,0),2)</f>
        <v>0</v>
      </c>
      <c r="N190" s="104">
        <f>ROUND(VLOOKUP($B190,'[4]3.ข้อมูลงบทดลองปัจจุบัน'!$A$5:$CL$846,13,0),2)</f>
        <v>0</v>
      </c>
      <c r="O190" s="104">
        <f>ROUND(VLOOKUP($B190,'[4]3.ข้อมูลงบทดลองปัจจุบัน'!$A$5:$CL$846,14,0),2)</f>
        <v>0</v>
      </c>
      <c r="P190" s="104">
        <f>ROUND(VLOOKUP($B190,'[4]3.ข้อมูลงบทดลองปัจจุบัน'!$A$5:$CL$846,15,0),2)</f>
        <v>0</v>
      </c>
      <c r="Q190" s="104">
        <f>ROUND(VLOOKUP($B190,'[4]3.ข้อมูลงบทดลองปัจจุบัน'!$A$5:$CL$846,16,0),2)</f>
        <v>0</v>
      </c>
      <c r="R190" s="104">
        <f>ROUND(VLOOKUP($B190,'[4]3.ข้อมูลงบทดลองปัจจุบัน'!$A$5:$CL$846,17,0),2)</f>
        <v>0</v>
      </c>
      <c r="S190" s="104">
        <f>ROUND(VLOOKUP($B190,'[4]3.ข้อมูลงบทดลองปัจจุบัน'!$A$5:$CL$846,18,0),2)</f>
        <v>0</v>
      </c>
      <c r="T190" s="104">
        <f>ROUND(VLOOKUP($B190,'[4]3.ข้อมูลงบทดลองปัจจุบัน'!$A$5:$CL$846,19,0),2)</f>
        <v>0</v>
      </c>
      <c r="U190" s="104">
        <f>ROUND(VLOOKUP($B190,'[4]3.ข้อมูลงบทดลองปัจจุบัน'!$A$5:$CL$846,20,0),2)</f>
        <v>0</v>
      </c>
      <c r="V190" s="104">
        <f>ROUND(VLOOKUP($B190,'[4]3.ข้อมูลงบทดลองปัจจุบัน'!$A$5:$CL$846,21,0),2)</f>
        <v>0</v>
      </c>
      <c r="W190" s="104">
        <f>ROUND(VLOOKUP($B190,'[4]3.ข้อมูลงบทดลองปัจจุบัน'!$A$5:$CL$846,22,0),2)</f>
        <v>54000</v>
      </c>
      <c r="X190" s="104">
        <f>ROUND(VLOOKUP($B190,'[4]3.ข้อมูลงบทดลองปัจจุบัน'!$A$5:$CL$846,23,0),2)</f>
        <v>0</v>
      </c>
      <c r="Y190" s="104">
        <f>ROUND(VLOOKUP($B190,'[4]3.ข้อมูลงบทดลองปัจจุบัน'!$A$5:$CL$846,24,0),2)</f>
        <v>0</v>
      </c>
      <c r="Z190" s="104">
        <f>ROUND(VLOOKUP($B190,'[4]3.ข้อมูลงบทดลองปัจจุบัน'!$A$5:$CL$846,25,0),2)</f>
        <v>0</v>
      </c>
      <c r="AA190" s="104">
        <f>ROUND(VLOOKUP($B190,'[4]3.ข้อมูลงบทดลองปัจจุบัน'!$A$5:$CL$846,26,0),2)</f>
        <v>0</v>
      </c>
      <c r="AB190" s="104">
        <f>ROUND(VLOOKUP($B190,'[4]3.ข้อมูลงบทดลองปัจจุบัน'!$A$5:$CL$846,27,0),2)</f>
        <v>0</v>
      </c>
      <c r="AC190" s="104">
        <f>ROUND(VLOOKUP($B190,'[4]3.ข้อมูลงบทดลองปัจจุบัน'!$A$5:$CL$846,28,0),2)</f>
        <v>0</v>
      </c>
      <c r="AD190" s="104">
        <f>ROUND(VLOOKUP($B190,'[4]3.ข้อมูลงบทดลองปัจจุบัน'!$A$5:$CL$846,29,0),2)</f>
        <v>0</v>
      </c>
      <c r="AE190" s="104">
        <f>ROUND(VLOOKUP($B190,'[4]3.ข้อมูลงบทดลองปัจจุบัน'!$A$5:$CL$846,30,0),2)</f>
        <v>0</v>
      </c>
      <c r="AF190" s="104">
        <f>ROUND(VLOOKUP($B190,'[4]3.ข้อมูลงบทดลองปัจจุบัน'!$A$5:$CL$846,31,0),2)</f>
        <v>0</v>
      </c>
      <c r="AG190" s="104">
        <f>ROUND(VLOOKUP($B190,'[4]3.ข้อมูลงบทดลองปัจจุบัน'!$A$5:$CL$846,32,0),2)</f>
        <v>0</v>
      </c>
      <c r="AH190" s="104">
        <f>ROUND(VLOOKUP($B190,'[4]3.ข้อมูลงบทดลองปัจจุบัน'!$A$5:$CL$846,33,0),2)</f>
        <v>0</v>
      </c>
      <c r="AI190" s="104">
        <f>ROUND(VLOOKUP($B190,'[4]3.ข้อมูลงบทดลองปัจจุบัน'!$A$5:$CL$846,34,0),2)</f>
        <v>0</v>
      </c>
      <c r="AJ190" s="104">
        <f>ROUND(VLOOKUP($B190,'[4]3.ข้อมูลงบทดลองปัจจุบัน'!$A$5:$CL$846,35,0),2)</f>
        <v>0</v>
      </c>
      <c r="AK190" s="104">
        <f>ROUND(VLOOKUP($B190,'[4]3.ข้อมูลงบทดลองปัจจุบัน'!$A$5:$CL$846,36,0),2)</f>
        <v>0</v>
      </c>
      <c r="AL190" s="104">
        <f>ROUND(VLOOKUP($B190,'[4]3.ข้อมูลงบทดลองปัจจุบัน'!$A$5:$CL$846,37,0),2)</f>
        <v>0</v>
      </c>
      <c r="AM190" s="104">
        <f>ROUND(VLOOKUP($B190,'[4]3.ข้อมูลงบทดลองปัจจุบัน'!$A$5:$CL$846,38,0),2)</f>
        <v>0</v>
      </c>
      <c r="AN190" s="104">
        <f>ROUND(VLOOKUP($B190,'[4]3.ข้อมูลงบทดลองปัจจุบัน'!$A$5:$CL$846,39,0),2)</f>
        <v>0</v>
      </c>
      <c r="AO190" s="104">
        <f>ROUND(VLOOKUP($B190,'[4]3.ข้อมูลงบทดลองปัจจุบัน'!$A$5:$CL$846,40,0),2)</f>
        <v>0</v>
      </c>
      <c r="AP190" s="104">
        <f>ROUND(VLOOKUP($B190,'[4]3.ข้อมูลงบทดลองปัจจุบัน'!$A$5:$CL$846,41,0),2)</f>
        <v>0</v>
      </c>
      <c r="AQ190" s="104">
        <f>ROUND(VLOOKUP($B190,'[4]3.ข้อมูลงบทดลองปัจจุบัน'!$A$5:$CL$846,42,0),2)</f>
        <v>0</v>
      </c>
      <c r="AR190" s="104">
        <f>ROUND(VLOOKUP($B190,'[4]3.ข้อมูลงบทดลองปัจจุบัน'!$A$5:$CL$846,43,0),2)</f>
        <v>0</v>
      </c>
      <c r="AS190" s="104">
        <f>ROUND(VLOOKUP($B190,'[4]3.ข้อมูลงบทดลองปัจจุบัน'!$A$5:$CL$846,44,0),2)</f>
        <v>0</v>
      </c>
      <c r="AT190" s="104">
        <f>ROUND(VLOOKUP($B190,'[4]3.ข้อมูลงบทดลองปัจจุบัน'!$A$5:$CL$846,45,0),2)</f>
        <v>0</v>
      </c>
      <c r="AU190" s="104">
        <f>ROUND(VLOOKUP($B190,'[4]3.ข้อมูลงบทดลองปัจจุบัน'!$A$5:$CL$846,46,0),2)</f>
        <v>0</v>
      </c>
      <c r="AV190" s="104">
        <f>ROUND(VLOOKUP($B190,'[4]3.ข้อมูลงบทดลองปัจจุบัน'!$A$5:$CL$846,47,0),2)</f>
        <v>0</v>
      </c>
      <c r="AW190" s="104">
        <f>ROUND(VLOOKUP($B190,'[4]3.ข้อมูลงบทดลองปัจจุบัน'!$A$5:$CL$846,48,0),2)</f>
        <v>0</v>
      </c>
      <c r="AX190" s="104">
        <f>ROUND(VLOOKUP($B190,'[4]3.ข้อมูลงบทดลองปัจจุบัน'!$A$5:$CL$846,49,0),2)</f>
        <v>0</v>
      </c>
      <c r="AY190" s="104">
        <f>ROUND(VLOOKUP($B190,'[4]3.ข้อมูลงบทดลองปัจจุบัน'!$A$5:$CL$846,50,0),2)</f>
        <v>0</v>
      </c>
      <c r="AZ190" s="104">
        <f>ROUND(VLOOKUP($B190,'[4]3.ข้อมูลงบทดลองปัจจุบัน'!$A$5:$CL$846,51,0),2)</f>
        <v>0</v>
      </c>
      <c r="BA190" s="104">
        <f>ROUND(VLOOKUP($B190,'[4]3.ข้อมูลงบทดลองปัจจุบัน'!$A$5:$CL$846,52,0),2)</f>
        <v>0</v>
      </c>
      <c r="BB190" s="104">
        <f>ROUND(VLOOKUP($B190,'[4]3.ข้อมูลงบทดลองปัจจุบัน'!$A$5:$CL$846,53,0),2)</f>
        <v>0</v>
      </c>
      <c r="BC190" s="104">
        <f>ROUND(VLOOKUP($B190,'[4]3.ข้อมูลงบทดลองปัจจุบัน'!$A$5:$CL$846,54,0),2)</f>
        <v>0</v>
      </c>
      <c r="BD190" s="104">
        <f>ROUND(VLOOKUP($B190,'[4]3.ข้อมูลงบทดลองปัจจุบัน'!$A$5:$CL$846,55,0),2)</f>
        <v>0</v>
      </c>
      <c r="BE190" s="104">
        <f>ROUND(VLOOKUP($B190,'[4]3.ข้อมูลงบทดลองปัจจุบัน'!$A$5:$CL$846,56,0),2)</f>
        <v>0</v>
      </c>
      <c r="BF190" s="104">
        <f>ROUND(VLOOKUP($B190,'[4]3.ข้อมูลงบทดลองปัจจุบัน'!$A$5:$CL$846,57,0),2)</f>
        <v>0</v>
      </c>
      <c r="BG190" s="104">
        <f>ROUND(VLOOKUP($B190,'[4]3.ข้อมูลงบทดลองปัจจุบัน'!$A$5:$CL$846,58,0),2)</f>
        <v>0</v>
      </c>
      <c r="BH190" s="104">
        <f>ROUND(VLOOKUP($B190,'[4]3.ข้อมูลงบทดลองปัจจุบัน'!$A$5:$CL$846,59,0),2)</f>
        <v>0</v>
      </c>
      <c r="BI190" s="104">
        <f>ROUND(VLOOKUP($B190,'[4]3.ข้อมูลงบทดลองปัจจุบัน'!$A$5:$CL$846,60,0),2)</f>
        <v>0</v>
      </c>
      <c r="BJ190" s="104">
        <f>ROUND(VLOOKUP($B190,'[4]3.ข้อมูลงบทดลองปัจจุบัน'!$A$5:$CL$846,61,0),2)</f>
        <v>0</v>
      </c>
      <c r="BK190" s="104">
        <f>ROUND(VLOOKUP($B190,'[4]3.ข้อมูลงบทดลองปัจจุบัน'!$A$5:$CL$846,62,0),2)</f>
        <v>0</v>
      </c>
      <c r="BL190" s="104">
        <f>ROUND(VLOOKUP($B190,'[4]3.ข้อมูลงบทดลองปัจจุบัน'!$A$5:$CL$846,63,0),2)</f>
        <v>0</v>
      </c>
      <c r="BM190" s="104">
        <f>ROUND(VLOOKUP($B190,'[4]3.ข้อมูลงบทดลองปัจจุบัน'!$A$5:$CL$846,64,0),2)</f>
        <v>0</v>
      </c>
      <c r="BN190" s="104">
        <f>ROUND(VLOOKUP($B190,'[4]3.ข้อมูลงบทดลองปัจจุบัน'!$A$5:$CL$846,65,0),2)</f>
        <v>0</v>
      </c>
      <c r="BO190" s="104">
        <f>ROUND(VLOOKUP($B190,'[4]3.ข้อมูลงบทดลองปัจจุบัน'!$A$5:$CL$846,66,0),2)</f>
        <v>0</v>
      </c>
      <c r="BP190" s="104">
        <f>ROUND(VLOOKUP($B190,'[4]3.ข้อมูลงบทดลองปัจจุบัน'!$A$5:$CL$846,67,0),2)</f>
        <v>0</v>
      </c>
      <c r="BQ190" s="104">
        <f>ROUND(VLOOKUP($B190,'[4]3.ข้อมูลงบทดลองปัจจุบัน'!$A$5:$CL$846,68,0),2)</f>
        <v>0</v>
      </c>
      <c r="BR190" s="104">
        <f>ROUND(VLOOKUP($B190,'[4]3.ข้อมูลงบทดลองปัจจุบัน'!$A$5:$CL$846,69,0),2)</f>
        <v>0</v>
      </c>
      <c r="BS190" s="104">
        <f>ROUND(VLOOKUP($B190,'[4]3.ข้อมูลงบทดลองปัจจุบัน'!$A$5:$CL$846,70,0),2)</f>
        <v>0</v>
      </c>
      <c r="BT190" s="104">
        <f>ROUND(VLOOKUP($B190,'[4]3.ข้อมูลงบทดลองปัจจุบัน'!$A$5:$CL$846,71,0),2)</f>
        <v>0</v>
      </c>
      <c r="BU190" s="104">
        <f>ROUND(VLOOKUP($B190,'[4]3.ข้อมูลงบทดลองปัจจุบัน'!$A$5:$CL$846,72,0),2)</f>
        <v>0</v>
      </c>
      <c r="BV190" s="104">
        <f>ROUND(VLOOKUP($B190,'[4]3.ข้อมูลงบทดลองปัจจุบัน'!$A$5:$CL$846,73,0),2)</f>
        <v>0</v>
      </c>
      <c r="BW190" s="104">
        <f>ROUND(VLOOKUP($B190,'[4]3.ข้อมูลงบทดลองปัจจุบัน'!$A$5:$CL$846,74,0),2)</f>
        <v>0</v>
      </c>
      <c r="BX190" s="104">
        <f>ROUND(VLOOKUP($B190,'[4]3.ข้อมูลงบทดลองปัจจุบัน'!$A$5:$CL$846,75,0),2)</f>
        <v>0</v>
      </c>
      <c r="BY190" s="104">
        <f>ROUND(VLOOKUP($B190,'[4]3.ข้อมูลงบทดลองปัจจุบัน'!$A$5:$CL$846,76,0),2)</f>
        <v>0</v>
      </c>
      <c r="BZ190" s="104">
        <f>ROUND(VLOOKUP($B190,'[4]3.ข้อมูลงบทดลองปัจจุบัน'!$A$5:$CL$846,77,0),2)</f>
        <v>0</v>
      </c>
      <c r="CA190" s="104">
        <f>ROUND(VLOOKUP($B190,'[4]3.ข้อมูลงบทดลองปัจจุบัน'!$A$5:$CL$846,78,0),2)</f>
        <v>0</v>
      </c>
      <c r="CB190" s="104">
        <f>ROUND(VLOOKUP($B190,'[4]3.ข้อมูลงบทดลองปัจจุบัน'!$A$5:$CL$846,79,0),2)</f>
        <v>0</v>
      </c>
      <c r="CC190" s="104">
        <f>ROUND(VLOOKUP($B190,'[4]3.ข้อมูลงบทดลองปัจจุบัน'!$A$5:$CL$846,80,0),2)</f>
        <v>0</v>
      </c>
      <c r="CD190" s="104">
        <f>ROUND(VLOOKUP($B190,'[4]3.ข้อมูลงบทดลองปัจจุบัน'!$A$5:$CL$846,81,0),2)</f>
        <v>0</v>
      </c>
      <c r="CE190" s="104">
        <f>ROUND(VLOOKUP($B190,'[4]3.ข้อมูลงบทดลองปัจจุบัน'!$A$5:$CL$846,82,0),2)</f>
        <v>0</v>
      </c>
      <c r="CF190" s="104">
        <f>ROUND(VLOOKUP($B190,'[4]3.ข้อมูลงบทดลองปัจจุบัน'!$A$5:$CL$846,83,0),2)</f>
        <v>0</v>
      </c>
      <c r="CG190" s="104">
        <f>ROUND(VLOOKUP($B190,'[4]3.ข้อมูลงบทดลองปัจจุบัน'!$A$5:$CL$846,84,0),2)</f>
        <v>0</v>
      </c>
      <c r="CH190" s="104">
        <f>ROUND(VLOOKUP($B190,'[4]3.ข้อมูลงบทดลองปัจจุบัน'!$A$5:$CL$846,85,0),2)</f>
        <v>0</v>
      </c>
      <c r="CI190" s="104">
        <f>ROUND(VLOOKUP($B190,'[4]3.ข้อมูลงบทดลองปัจจุบัน'!$A$5:$CL$846,86,0),2)</f>
        <v>0</v>
      </c>
      <c r="CJ190" s="104">
        <f>ROUND(VLOOKUP($B190,'[4]3.ข้อมูลงบทดลองปัจจุบัน'!$A$5:$CL$846,87,0),2)</f>
        <v>0</v>
      </c>
      <c r="CK190" s="104">
        <f>ROUND(VLOOKUP($B190,'[4]3.ข้อมูลงบทดลองปัจจุบัน'!$A$5:$CL$846,88,0),2)</f>
        <v>0</v>
      </c>
      <c r="CL190" s="104">
        <f>ROUND(VLOOKUP($B190,'[4]3.ข้อมูลงบทดลองปัจจุบัน'!$A$5:$CL$846,89,0),2)</f>
        <v>0</v>
      </c>
      <c r="CM190" s="104">
        <f>ROUND(VLOOKUP($B190,'[4]3.ข้อมูลงบทดลองปัจจุบัน'!$A$5:$CL$846,90,0),2)</f>
        <v>0</v>
      </c>
      <c r="CO190" s="97"/>
    </row>
    <row r="191" spans="1:93" x14ac:dyDescent="0.7">
      <c r="A191" s="18" t="s">
        <v>664</v>
      </c>
      <c r="B191" s="18" t="s">
        <v>771</v>
      </c>
      <c r="C191" s="19" t="s">
        <v>772</v>
      </c>
      <c r="D191" s="104">
        <f>ROUND(VLOOKUP($B191,'[4]3.ข้อมูลงบทดลองปัจจุบัน'!$A$5:$CL$846,3,0),2)</f>
        <v>0</v>
      </c>
      <c r="E191" s="104">
        <f>ROUND(VLOOKUP($B191,'[4]3.ข้อมูลงบทดลองปัจจุบัน'!$A$5:$CL$846,4,0),2)</f>
        <v>0</v>
      </c>
      <c r="F191" s="104">
        <f>ROUND(VLOOKUP($B191,'[4]3.ข้อมูลงบทดลองปัจจุบัน'!$A$5:$CL$846,5,0),2)</f>
        <v>0</v>
      </c>
      <c r="G191" s="104">
        <f>ROUND(VLOOKUP($B191,'[4]3.ข้อมูลงบทดลองปัจจุบัน'!$A$5:$CL$846,6,0),2)</f>
        <v>0</v>
      </c>
      <c r="H191" s="104">
        <f>ROUND(VLOOKUP($B191,'[4]3.ข้อมูลงบทดลองปัจจุบัน'!$A$5:$CL$846,7,0),2)</f>
        <v>0</v>
      </c>
      <c r="I191" s="104">
        <f>ROUND(VLOOKUP($B191,'[4]3.ข้อมูลงบทดลองปัจจุบัน'!$A$5:$CL$846,8,0),2)</f>
        <v>0</v>
      </c>
      <c r="J191" s="104">
        <f>ROUND(VLOOKUP($B191,'[4]3.ข้อมูลงบทดลองปัจจุบัน'!$A$5:$CL$846,9,0),2)</f>
        <v>0</v>
      </c>
      <c r="K191" s="104">
        <f>ROUND(VLOOKUP($B191,'[4]3.ข้อมูลงบทดลองปัจจุบัน'!$A$5:$CL$846,10,0),2)</f>
        <v>0</v>
      </c>
      <c r="L191" s="104">
        <f>ROUND(VLOOKUP($B191,'[4]3.ข้อมูลงบทดลองปัจจุบัน'!$A$5:$CL$846,11,0),2)</f>
        <v>0</v>
      </c>
      <c r="M191" s="104">
        <f>ROUND(VLOOKUP($B191,'[4]3.ข้อมูลงบทดลองปัจจุบัน'!$A$5:$CL$846,12,0),2)</f>
        <v>0</v>
      </c>
      <c r="N191" s="104">
        <f>ROUND(VLOOKUP($B191,'[4]3.ข้อมูลงบทดลองปัจจุบัน'!$A$5:$CL$846,13,0),2)</f>
        <v>0</v>
      </c>
      <c r="O191" s="104">
        <f>ROUND(VLOOKUP($B191,'[4]3.ข้อมูลงบทดลองปัจจุบัน'!$A$5:$CL$846,14,0),2)</f>
        <v>0</v>
      </c>
      <c r="P191" s="104">
        <f>ROUND(VLOOKUP($B191,'[4]3.ข้อมูลงบทดลองปัจจุบัน'!$A$5:$CL$846,15,0),2)</f>
        <v>0</v>
      </c>
      <c r="Q191" s="104">
        <f>ROUND(VLOOKUP($B191,'[4]3.ข้อมูลงบทดลองปัจจุบัน'!$A$5:$CL$846,16,0),2)</f>
        <v>0</v>
      </c>
      <c r="R191" s="104">
        <f>ROUND(VLOOKUP($B191,'[4]3.ข้อมูลงบทดลองปัจจุบัน'!$A$5:$CL$846,17,0),2)</f>
        <v>0</v>
      </c>
      <c r="S191" s="104">
        <f>ROUND(VLOOKUP($B191,'[4]3.ข้อมูลงบทดลองปัจจุบัน'!$A$5:$CL$846,18,0),2)</f>
        <v>0</v>
      </c>
      <c r="T191" s="104">
        <f>ROUND(VLOOKUP($B191,'[4]3.ข้อมูลงบทดลองปัจจุบัน'!$A$5:$CL$846,19,0),2)</f>
        <v>224000</v>
      </c>
      <c r="U191" s="104">
        <f>ROUND(VLOOKUP($B191,'[4]3.ข้อมูลงบทดลองปัจจุบัน'!$A$5:$CL$846,20,0),2)</f>
        <v>0</v>
      </c>
      <c r="V191" s="104">
        <f>ROUND(VLOOKUP($B191,'[4]3.ข้อมูลงบทดลองปัจจุบัน'!$A$5:$CL$846,21,0),2)</f>
        <v>0</v>
      </c>
      <c r="W191" s="104">
        <f>ROUND(VLOOKUP($B191,'[4]3.ข้อมูลงบทดลองปัจจุบัน'!$A$5:$CL$846,22,0),2)</f>
        <v>0</v>
      </c>
      <c r="X191" s="104">
        <f>ROUND(VLOOKUP($B191,'[4]3.ข้อมูลงบทดลองปัจจุบัน'!$A$5:$CL$846,23,0),2)</f>
        <v>0</v>
      </c>
      <c r="Y191" s="104">
        <f>ROUND(VLOOKUP($B191,'[4]3.ข้อมูลงบทดลองปัจจุบัน'!$A$5:$CL$846,24,0),2)</f>
        <v>0</v>
      </c>
      <c r="Z191" s="104">
        <f>ROUND(VLOOKUP($B191,'[4]3.ข้อมูลงบทดลองปัจจุบัน'!$A$5:$CL$846,25,0),2)</f>
        <v>0</v>
      </c>
      <c r="AA191" s="104">
        <f>ROUND(VLOOKUP($B191,'[4]3.ข้อมูลงบทดลองปัจจุบัน'!$A$5:$CL$846,26,0),2)</f>
        <v>0</v>
      </c>
      <c r="AB191" s="104">
        <f>ROUND(VLOOKUP($B191,'[4]3.ข้อมูลงบทดลองปัจจุบัน'!$A$5:$CL$846,27,0),2)</f>
        <v>0</v>
      </c>
      <c r="AC191" s="104">
        <f>ROUND(VLOOKUP($B191,'[4]3.ข้อมูลงบทดลองปัจจุบัน'!$A$5:$CL$846,28,0),2)</f>
        <v>0</v>
      </c>
      <c r="AD191" s="104">
        <f>ROUND(VLOOKUP($B191,'[4]3.ข้อมูลงบทดลองปัจจุบัน'!$A$5:$CL$846,29,0),2)</f>
        <v>0</v>
      </c>
      <c r="AE191" s="104">
        <f>ROUND(VLOOKUP($B191,'[4]3.ข้อมูลงบทดลองปัจจุบัน'!$A$5:$CL$846,30,0),2)</f>
        <v>0</v>
      </c>
      <c r="AF191" s="104">
        <f>ROUND(VLOOKUP($B191,'[4]3.ข้อมูลงบทดลองปัจจุบัน'!$A$5:$CL$846,31,0),2)</f>
        <v>0</v>
      </c>
      <c r="AG191" s="104">
        <f>ROUND(VLOOKUP($B191,'[4]3.ข้อมูลงบทดลองปัจจุบัน'!$A$5:$CL$846,32,0),2)</f>
        <v>0</v>
      </c>
      <c r="AH191" s="104">
        <f>ROUND(VLOOKUP($B191,'[4]3.ข้อมูลงบทดลองปัจจุบัน'!$A$5:$CL$846,33,0),2)</f>
        <v>0</v>
      </c>
      <c r="AI191" s="104">
        <f>ROUND(VLOOKUP($B191,'[4]3.ข้อมูลงบทดลองปัจจุบัน'!$A$5:$CL$846,34,0),2)</f>
        <v>0</v>
      </c>
      <c r="AJ191" s="104">
        <f>ROUND(VLOOKUP($B191,'[4]3.ข้อมูลงบทดลองปัจจุบัน'!$A$5:$CL$846,35,0),2)</f>
        <v>0</v>
      </c>
      <c r="AK191" s="104">
        <f>ROUND(VLOOKUP($B191,'[4]3.ข้อมูลงบทดลองปัจจุบัน'!$A$5:$CL$846,36,0),2)</f>
        <v>0</v>
      </c>
      <c r="AL191" s="104">
        <f>ROUND(VLOOKUP($B191,'[4]3.ข้อมูลงบทดลองปัจจุบัน'!$A$5:$CL$846,37,0),2)</f>
        <v>0</v>
      </c>
      <c r="AM191" s="104">
        <f>ROUND(VLOOKUP($B191,'[4]3.ข้อมูลงบทดลองปัจจุบัน'!$A$5:$CL$846,38,0),2)</f>
        <v>0</v>
      </c>
      <c r="AN191" s="104">
        <f>ROUND(VLOOKUP($B191,'[4]3.ข้อมูลงบทดลองปัจจุบัน'!$A$5:$CL$846,39,0),2)</f>
        <v>0</v>
      </c>
      <c r="AO191" s="104">
        <f>ROUND(VLOOKUP($B191,'[4]3.ข้อมูลงบทดลองปัจจุบัน'!$A$5:$CL$846,40,0),2)</f>
        <v>0</v>
      </c>
      <c r="AP191" s="104">
        <f>ROUND(VLOOKUP($B191,'[4]3.ข้อมูลงบทดลองปัจจุบัน'!$A$5:$CL$846,41,0),2)</f>
        <v>0</v>
      </c>
      <c r="AQ191" s="104">
        <f>ROUND(VLOOKUP($B191,'[4]3.ข้อมูลงบทดลองปัจจุบัน'!$A$5:$CL$846,42,0),2)</f>
        <v>0</v>
      </c>
      <c r="AR191" s="104">
        <f>ROUND(VLOOKUP($B191,'[4]3.ข้อมูลงบทดลองปัจจุบัน'!$A$5:$CL$846,43,0),2)</f>
        <v>0</v>
      </c>
      <c r="AS191" s="104">
        <f>ROUND(VLOOKUP($B191,'[4]3.ข้อมูลงบทดลองปัจจุบัน'!$A$5:$CL$846,44,0),2)</f>
        <v>0</v>
      </c>
      <c r="AT191" s="104">
        <f>ROUND(VLOOKUP($B191,'[4]3.ข้อมูลงบทดลองปัจจุบัน'!$A$5:$CL$846,45,0),2)</f>
        <v>0</v>
      </c>
      <c r="AU191" s="104">
        <f>ROUND(VLOOKUP($B191,'[4]3.ข้อมูลงบทดลองปัจจุบัน'!$A$5:$CL$846,46,0),2)</f>
        <v>0</v>
      </c>
      <c r="AV191" s="104">
        <f>ROUND(VLOOKUP($B191,'[4]3.ข้อมูลงบทดลองปัจจุบัน'!$A$5:$CL$846,47,0),2)</f>
        <v>0</v>
      </c>
      <c r="AW191" s="104">
        <f>ROUND(VLOOKUP($B191,'[4]3.ข้อมูลงบทดลองปัจจุบัน'!$A$5:$CL$846,48,0),2)</f>
        <v>0</v>
      </c>
      <c r="AX191" s="104">
        <f>ROUND(VLOOKUP($B191,'[4]3.ข้อมูลงบทดลองปัจจุบัน'!$A$5:$CL$846,49,0),2)</f>
        <v>0</v>
      </c>
      <c r="AY191" s="104">
        <f>ROUND(VLOOKUP($B191,'[4]3.ข้อมูลงบทดลองปัจจุบัน'!$A$5:$CL$846,50,0),2)</f>
        <v>0</v>
      </c>
      <c r="AZ191" s="104">
        <f>ROUND(VLOOKUP($B191,'[4]3.ข้อมูลงบทดลองปัจจุบัน'!$A$5:$CL$846,51,0),2)</f>
        <v>0</v>
      </c>
      <c r="BA191" s="104">
        <f>ROUND(VLOOKUP($B191,'[4]3.ข้อมูลงบทดลองปัจจุบัน'!$A$5:$CL$846,52,0),2)</f>
        <v>0</v>
      </c>
      <c r="BB191" s="104">
        <f>ROUND(VLOOKUP($B191,'[4]3.ข้อมูลงบทดลองปัจจุบัน'!$A$5:$CL$846,53,0),2)</f>
        <v>37500</v>
      </c>
      <c r="BC191" s="104">
        <f>ROUND(VLOOKUP($B191,'[4]3.ข้อมูลงบทดลองปัจจุบัน'!$A$5:$CL$846,54,0),2)</f>
        <v>0</v>
      </c>
      <c r="BD191" s="104">
        <f>ROUND(VLOOKUP($B191,'[4]3.ข้อมูลงบทดลองปัจจุบัน'!$A$5:$CL$846,55,0),2)</f>
        <v>0</v>
      </c>
      <c r="BE191" s="104">
        <f>ROUND(VLOOKUP($B191,'[4]3.ข้อมูลงบทดลองปัจจุบัน'!$A$5:$CL$846,56,0),2)</f>
        <v>0</v>
      </c>
      <c r="BF191" s="104">
        <f>ROUND(VLOOKUP($B191,'[4]3.ข้อมูลงบทดลองปัจจุบัน'!$A$5:$CL$846,57,0),2)</f>
        <v>0</v>
      </c>
      <c r="BG191" s="104">
        <f>ROUND(VLOOKUP($B191,'[4]3.ข้อมูลงบทดลองปัจจุบัน'!$A$5:$CL$846,58,0),2)</f>
        <v>0</v>
      </c>
      <c r="BH191" s="104">
        <f>ROUND(VLOOKUP($B191,'[4]3.ข้อมูลงบทดลองปัจจุบัน'!$A$5:$CL$846,59,0),2)</f>
        <v>0</v>
      </c>
      <c r="BI191" s="104">
        <f>ROUND(VLOOKUP($B191,'[4]3.ข้อมูลงบทดลองปัจจุบัน'!$A$5:$CL$846,60,0),2)</f>
        <v>0</v>
      </c>
      <c r="BJ191" s="104">
        <f>ROUND(VLOOKUP($B191,'[4]3.ข้อมูลงบทดลองปัจจุบัน'!$A$5:$CL$846,61,0),2)</f>
        <v>0</v>
      </c>
      <c r="BK191" s="104">
        <f>ROUND(VLOOKUP($B191,'[4]3.ข้อมูลงบทดลองปัจจุบัน'!$A$5:$CL$846,62,0),2)</f>
        <v>0</v>
      </c>
      <c r="BL191" s="104">
        <f>ROUND(VLOOKUP($B191,'[4]3.ข้อมูลงบทดลองปัจจุบัน'!$A$5:$CL$846,63,0),2)</f>
        <v>0</v>
      </c>
      <c r="BM191" s="104">
        <f>ROUND(VLOOKUP($B191,'[4]3.ข้อมูลงบทดลองปัจจุบัน'!$A$5:$CL$846,64,0),2)</f>
        <v>0</v>
      </c>
      <c r="BN191" s="104">
        <f>ROUND(VLOOKUP($B191,'[4]3.ข้อมูลงบทดลองปัจจุบัน'!$A$5:$CL$846,65,0),2)</f>
        <v>0</v>
      </c>
      <c r="BO191" s="104">
        <f>ROUND(VLOOKUP($B191,'[4]3.ข้อมูลงบทดลองปัจจุบัน'!$A$5:$CL$846,66,0),2)</f>
        <v>0</v>
      </c>
      <c r="BP191" s="104">
        <f>ROUND(VLOOKUP($B191,'[4]3.ข้อมูลงบทดลองปัจจุบัน'!$A$5:$CL$846,67,0),2)</f>
        <v>0</v>
      </c>
      <c r="BQ191" s="104">
        <f>ROUND(VLOOKUP($B191,'[4]3.ข้อมูลงบทดลองปัจจุบัน'!$A$5:$CL$846,68,0),2)</f>
        <v>0</v>
      </c>
      <c r="BR191" s="104">
        <f>ROUND(VLOOKUP($B191,'[4]3.ข้อมูลงบทดลองปัจจุบัน'!$A$5:$CL$846,69,0),2)</f>
        <v>0</v>
      </c>
      <c r="BS191" s="104">
        <f>ROUND(VLOOKUP($B191,'[4]3.ข้อมูลงบทดลองปัจจุบัน'!$A$5:$CL$846,70,0),2)</f>
        <v>2618250</v>
      </c>
      <c r="BT191" s="104">
        <f>ROUND(VLOOKUP($B191,'[4]3.ข้อมูลงบทดลองปัจจุบัน'!$A$5:$CL$846,71,0),2)</f>
        <v>0</v>
      </c>
      <c r="BU191" s="104">
        <f>ROUND(VLOOKUP($B191,'[4]3.ข้อมูลงบทดลองปัจจุบัน'!$A$5:$CL$846,72,0),2)</f>
        <v>0</v>
      </c>
      <c r="BV191" s="104">
        <f>ROUND(VLOOKUP($B191,'[4]3.ข้อมูลงบทดลองปัจจุบัน'!$A$5:$CL$846,73,0),2)</f>
        <v>8426750</v>
      </c>
      <c r="BW191" s="104">
        <f>ROUND(VLOOKUP($B191,'[4]3.ข้อมูลงบทดลองปัจจุบัน'!$A$5:$CL$846,74,0),2)</f>
        <v>0</v>
      </c>
      <c r="BX191" s="104">
        <f>ROUND(VLOOKUP($B191,'[4]3.ข้อมูลงบทดลองปัจจุบัน'!$A$5:$CL$846,75,0),2)</f>
        <v>0</v>
      </c>
      <c r="BY191" s="104">
        <f>ROUND(VLOOKUP($B191,'[4]3.ข้อมูลงบทดลองปัจจุบัน'!$A$5:$CL$846,76,0),2)</f>
        <v>0</v>
      </c>
      <c r="BZ191" s="104">
        <f>ROUND(VLOOKUP($B191,'[4]3.ข้อมูลงบทดลองปัจจุบัน'!$A$5:$CL$846,77,0),2)</f>
        <v>0</v>
      </c>
      <c r="CA191" s="104">
        <f>ROUND(VLOOKUP($B191,'[4]3.ข้อมูลงบทดลองปัจจุบัน'!$A$5:$CL$846,78,0),2)</f>
        <v>0</v>
      </c>
      <c r="CB191" s="104">
        <f>ROUND(VLOOKUP($B191,'[4]3.ข้อมูลงบทดลองปัจจุบัน'!$A$5:$CL$846,79,0),2)</f>
        <v>0</v>
      </c>
      <c r="CC191" s="104">
        <f>ROUND(VLOOKUP($B191,'[4]3.ข้อมูลงบทดลองปัจจุบัน'!$A$5:$CL$846,80,0),2)</f>
        <v>0</v>
      </c>
      <c r="CD191" s="104">
        <f>ROUND(VLOOKUP($B191,'[4]3.ข้อมูลงบทดลองปัจจุบัน'!$A$5:$CL$846,81,0),2)</f>
        <v>20000</v>
      </c>
      <c r="CE191" s="104">
        <f>ROUND(VLOOKUP($B191,'[4]3.ข้อมูลงบทดลองปัจจุบัน'!$A$5:$CL$846,82,0),2)</f>
        <v>0</v>
      </c>
      <c r="CF191" s="104">
        <f>ROUND(VLOOKUP($B191,'[4]3.ข้อมูลงบทดลองปัจจุบัน'!$A$5:$CL$846,83,0),2)</f>
        <v>0</v>
      </c>
      <c r="CG191" s="104">
        <f>ROUND(VLOOKUP($B191,'[4]3.ข้อมูลงบทดลองปัจจุบัน'!$A$5:$CL$846,84,0),2)</f>
        <v>0</v>
      </c>
      <c r="CH191" s="104">
        <f>ROUND(VLOOKUP($B191,'[4]3.ข้อมูลงบทดลองปัจจุบัน'!$A$5:$CL$846,85,0),2)</f>
        <v>0</v>
      </c>
      <c r="CI191" s="104">
        <f>ROUND(VLOOKUP($B191,'[4]3.ข้อมูลงบทดลองปัจจุบัน'!$A$5:$CL$846,86,0),2)</f>
        <v>0</v>
      </c>
      <c r="CJ191" s="104">
        <f>ROUND(VLOOKUP($B191,'[4]3.ข้อมูลงบทดลองปัจจุบัน'!$A$5:$CL$846,87,0),2)</f>
        <v>0</v>
      </c>
      <c r="CK191" s="104">
        <f>ROUND(VLOOKUP($B191,'[4]3.ข้อมูลงบทดลองปัจจุบัน'!$A$5:$CL$846,88,0),2)</f>
        <v>0</v>
      </c>
      <c r="CL191" s="104">
        <f>ROUND(VLOOKUP($B191,'[4]3.ข้อมูลงบทดลองปัจจุบัน'!$A$5:$CL$846,89,0),2)</f>
        <v>0</v>
      </c>
      <c r="CM191" s="104">
        <f>ROUND(VLOOKUP($B191,'[4]3.ข้อมูลงบทดลองปัจจุบัน'!$A$5:$CL$846,90,0),2)</f>
        <v>0</v>
      </c>
      <c r="CO191" s="97"/>
    </row>
    <row r="192" spans="1:93" x14ac:dyDescent="0.7">
      <c r="A192" s="18" t="s">
        <v>664</v>
      </c>
      <c r="B192" s="18" t="s">
        <v>773</v>
      </c>
      <c r="C192" s="19" t="s">
        <v>774</v>
      </c>
      <c r="D192" s="104">
        <f>ROUND(VLOOKUP($B192,'[4]3.ข้อมูลงบทดลองปัจจุบัน'!$A$5:$CL$846,3,0),2)</f>
        <v>3692628</v>
      </c>
      <c r="E192" s="104">
        <f>ROUND(VLOOKUP($B192,'[4]3.ข้อมูลงบทดลองปัจจุบัน'!$A$5:$CL$846,4,0),2)</f>
        <v>0</v>
      </c>
      <c r="F192" s="104">
        <f>ROUND(VLOOKUP($B192,'[4]3.ข้อมูลงบทดลองปัจจุบัน'!$A$5:$CL$846,5,0),2)</f>
        <v>0</v>
      </c>
      <c r="G192" s="104">
        <f>ROUND(VLOOKUP($B192,'[4]3.ข้อมูลงบทดลองปัจจุบัน'!$A$5:$CL$846,6,0),2)</f>
        <v>6000</v>
      </c>
      <c r="H192" s="104">
        <f>ROUND(VLOOKUP($B192,'[4]3.ข้อมูลงบทดลองปัจจุบัน'!$A$5:$CL$846,7,0),2)</f>
        <v>28000</v>
      </c>
      <c r="I192" s="104">
        <f>ROUND(VLOOKUP($B192,'[4]3.ข้อมูลงบทดลองปัจจุบัน'!$A$5:$CL$846,8,0),2)</f>
        <v>0</v>
      </c>
      <c r="J192" s="104">
        <f>ROUND(VLOOKUP($B192,'[4]3.ข้อมูลงบทดลองปัจจุบัน'!$A$5:$CL$846,9,0),2)</f>
        <v>320000</v>
      </c>
      <c r="K192" s="104">
        <f>ROUND(VLOOKUP($B192,'[4]3.ข้อมูลงบทดลองปัจจุบัน'!$A$5:$CL$846,10,0),2)</f>
        <v>350000</v>
      </c>
      <c r="L192" s="104">
        <f>ROUND(VLOOKUP($B192,'[4]3.ข้อมูลงบทดลองปัจจุบัน'!$A$5:$CL$846,11,0),2)</f>
        <v>0</v>
      </c>
      <c r="M192" s="104">
        <f>ROUND(VLOOKUP($B192,'[4]3.ข้อมูลงบทดลองปัจจุบัน'!$A$5:$CL$846,12,0),2)</f>
        <v>57273.94</v>
      </c>
      <c r="N192" s="104">
        <f>ROUND(VLOOKUP($B192,'[4]3.ข้อมูลงบทดลองปัจจุบัน'!$A$5:$CL$846,13,0),2)</f>
        <v>0</v>
      </c>
      <c r="O192" s="104">
        <f>ROUND(VLOOKUP($B192,'[4]3.ข้อมูลงบทดลองปัจจุบัน'!$A$5:$CL$846,14,0),2)</f>
        <v>0</v>
      </c>
      <c r="P192" s="104">
        <f>ROUND(VLOOKUP($B192,'[4]3.ข้อมูลงบทดลองปัจจุบัน'!$A$5:$CL$846,15,0),2)</f>
        <v>271754.09000000003</v>
      </c>
      <c r="Q192" s="104">
        <f>ROUND(VLOOKUP($B192,'[4]3.ข้อมูลงบทดลองปัจจุบัน'!$A$5:$CL$846,16,0),2)</f>
        <v>0</v>
      </c>
      <c r="R192" s="104">
        <f>ROUND(VLOOKUP($B192,'[4]3.ข้อมูลงบทดลองปัจจุบัน'!$A$5:$CL$846,17,0),2)</f>
        <v>0</v>
      </c>
      <c r="S192" s="104">
        <f>ROUND(VLOOKUP($B192,'[4]3.ข้อมูลงบทดลองปัจจุบัน'!$A$5:$CL$846,18,0),2)</f>
        <v>0</v>
      </c>
      <c r="T192" s="104">
        <f>ROUND(VLOOKUP($B192,'[4]3.ข้อมูลงบทดลองปัจจุบัน'!$A$5:$CL$846,19,0),2)</f>
        <v>36782.800000000003</v>
      </c>
      <c r="U192" s="104">
        <f>ROUND(VLOOKUP($B192,'[4]3.ข้อมูลงบทดลองปัจจุบัน'!$A$5:$CL$846,20,0),2)</f>
        <v>0</v>
      </c>
      <c r="V192" s="104">
        <f>ROUND(VLOOKUP($B192,'[4]3.ข้อมูลงบทดลองปัจจุบัน'!$A$5:$CL$846,21,0),2)</f>
        <v>0</v>
      </c>
      <c r="W192" s="104">
        <f>ROUND(VLOOKUP($B192,'[4]3.ข้อมูลงบทดลองปัจจุบัน'!$A$5:$CL$846,22,0),2)</f>
        <v>0</v>
      </c>
      <c r="X192" s="104">
        <f>ROUND(VLOOKUP($B192,'[4]3.ข้อมูลงบทดลองปัจจุบัน'!$A$5:$CL$846,23,0),2)</f>
        <v>2637450</v>
      </c>
      <c r="Y192" s="104">
        <f>ROUND(VLOOKUP($B192,'[4]3.ข้อมูลงบทดลองปัจจุบัน'!$A$5:$CL$846,24,0),2)</f>
        <v>6000</v>
      </c>
      <c r="Z192" s="104">
        <f>ROUND(VLOOKUP($B192,'[4]3.ข้อมูลงบทดลองปัจจุบัน'!$A$5:$CL$846,25,0),2)</f>
        <v>180000</v>
      </c>
      <c r="AA192" s="104">
        <f>ROUND(VLOOKUP($B192,'[4]3.ข้อมูลงบทดลองปัจจุบัน'!$A$5:$CL$846,26,0),2)</f>
        <v>0</v>
      </c>
      <c r="AB192" s="104">
        <f>ROUND(VLOOKUP($B192,'[4]3.ข้อมูลงบทดลองปัจจุบัน'!$A$5:$CL$846,27,0),2)</f>
        <v>0</v>
      </c>
      <c r="AC192" s="104">
        <f>ROUND(VLOOKUP($B192,'[4]3.ข้อมูลงบทดลองปัจจุบัน'!$A$5:$CL$846,28,0),2)</f>
        <v>0</v>
      </c>
      <c r="AD192" s="104">
        <f>ROUND(VLOOKUP($B192,'[4]3.ข้อมูลงบทดลองปัจจุบัน'!$A$5:$CL$846,29,0),2)</f>
        <v>0</v>
      </c>
      <c r="AE192" s="104">
        <f>ROUND(VLOOKUP($B192,'[4]3.ข้อมูลงบทดลองปัจจุบัน'!$A$5:$CL$846,30,0),2)</f>
        <v>0</v>
      </c>
      <c r="AF192" s="104">
        <f>ROUND(VLOOKUP($B192,'[4]3.ข้อมูลงบทดลองปัจจุบัน'!$A$5:$CL$846,31,0),2)</f>
        <v>0</v>
      </c>
      <c r="AG192" s="104">
        <f>ROUND(VLOOKUP($B192,'[4]3.ข้อมูลงบทดลองปัจจุบัน'!$A$5:$CL$846,32,0),2)</f>
        <v>0</v>
      </c>
      <c r="AH192" s="104">
        <f>ROUND(VLOOKUP($B192,'[4]3.ข้อมูลงบทดลองปัจจุบัน'!$A$5:$CL$846,33,0),2)</f>
        <v>0</v>
      </c>
      <c r="AI192" s="104">
        <f>ROUND(VLOOKUP($B192,'[4]3.ข้อมูลงบทดลองปัจจุบัน'!$A$5:$CL$846,34,0),2)</f>
        <v>2026866.96</v>
      </c>
      <c r="AJ192" s="104">
        <f>ROUND(VLOOKUP($B192,'[4]3.ข้อมูลงบทดลองปัจจุบัน'!$A$5:$CL$846,35,0),2)</f>
        <v>332800</v>
      </c>
      <c r="AK192" s="104">
        <f>ROUND(VLOOKUP($B192,'[4]3.ข้อมูลงบทดลองปัจจุบัน'!$A$5:$CL$846,36,0),2)</f>
        <v>5000</v>
      </c>
      <c r="AL192" s="104">
        <f>ROUND(VLOOKUP($B192,'[4]3.ข้อมูลงบทดลองปัจจุบัน'!$A$5:$CL$846,37,0),2)</f>
        <v>0</v>
      </c>
      <c r="AM192" s="104">
        <f>ROUND(VLOOKUP($B192,'[4]3.ข้อมูลงบทดลองปัจจุบัน'!$A$5:$CL$846,38,0),2)</f>
        <v>0</v>
      </c>
      <c r="AN192" s="104">
        <f>ROUND(VLOOKUP($B192,'[4]3.ข้อมูลงบทดลองปัจจุบัน'!$A$5:$CL$846,39,0),2)</f>
        <v>0</v>
      </c>
      <c r="AO192" s="104">
        <f>ROUND(VLOOKUP($B192,'[4]3.ข้อมูลงบทดลองปัจจุบัน'!$A$5:$CL$846,40,0),2)</f>
        <v>0</v>
      </c>
      <c r="AP192" s="104">
        <f>ROUND(VLOOKUP($B192,'[4]3.ข้อมูลงบทดลองปัจจุบัน'!$A$5:$CL$846,41,0),2)</f>
        <v>0</v>
      </c>
      <c r="AQ192" s="104">
        <f>ROUND(VLOOKUP($B192,'[4]3.ข้อมูลงบทดลองปัจจุบัน'!$A$5:$CL$846,42,0),2)</f>
        <v>0</v>
      </c>
      <c r="AR192" s="104">
        <f>ROUND(VLOOKUP($B192,'[4]3.ข้อมูลงบทดลองปัจจุบัน'!$A$5:$CL$846,43,0),2)</f>
        <v>0</v>
      </c>
      <c r="AS192" s="104">
        <f>ROUND(VLOOKUP($B192,'[4]3.ข้อมูลงบทดลองปัจจุบัน'!$A$5:$CL$846,44,0),2)</f>
        <v>0</v>
      </c>
      <c r="AT192" s="104">
        <f>ROUND(VLOOKUP($B192,'[4]3.ข้อมูลงบทดลองปัจจุบัน'!$A$5:$CL$846,45,0),2)</f>
        <v>0</v>
      </c>
      <c r="AU192" s="104">
        <f>ROUND(VLOOKUP($B192,'[4]3.ข้อมูลงบทดลองปัจจุบัน'!$A$5:$CL$846,46,0),2)</f>
        <v>0</v>
      </c>
      <c r="AV192" s="104">
        <f>ROUND(VLOOKUP($B192,'[4]3.ข้อมูลงบทดลองปัจจุบัน'!$A$5:$CL$846,47,0),2)</f>
        <v>0</v>
      </c>
      <c r="AW192" s="104">
        <f>ROUND(VLOOKUP($B192,'[4]3.ข้อมูลงบทดลองปัจจุบัน'!$A$5:$CL$846,48,0),2)</f>
        <v>181400</v>
      </c>
      <c r="AX192" s="104">
        <f>ROUND(VLOOKUP($B192,'[4]3.ข้อมูลงบทดลองปัจจุบัน'!$A$5:$CL$846,49,0),2)</f>
        <v>0</v>
      </c>
      <c r="AY192" s="104">
        <f>ROUND(VLOOKUP($B192,'[4]3.ข้อมูลงบทดลองปัจจุบัน'!$A$5:$CL$846,50,0),2)</f>
        <v>0</v>
      </c>
      <c r="AZ192" s="104">
        <f>ROUND(VLOOKUP($B192,'[4]3.ข้อมูลงบทดลองปัจจุบัน'!$A$5:$CL$846,51,0),2)</f>
        <v>0</v>
      </c>
      <c r="BA192" s="104">
        <f>ROUND(VLOOKUP($B192,'[4]3.ข้อมูลงบทดลองปัจจุบัน'!$A$5:$CL$846,52,0),2)</f>
        <v>0</v>
      </c>
      <c r="BB192" s="104">
        <f>ROUND(VLOOKUP($B192,'[4]3.ข้อมูลงบทดลองปัจจุบัน'!$A$5:$CL$846,53,0),2)</f>
        <v>976000</v>
      </c>
      <c r="BC192" s="104">
        <f>ROUND(VLOOKUP($B192,'[4]3.ข้อมูลงบทดลองปัจจุบัน'!$A$5:$CL$846,54,0),2)</f>
        <v>0</v>
      </c>
      <c r="BD192" s="104">
        <f>ROUND(VLOOKUP($B192,'[4]3.ข้อมูลงบทดลองปัจจุบัน'!$A$5:$CL$846,55,0),2)</f>
        <v>0</v>
      </c>
      <c r="BE192" s="104">
        <f>ROUND(VLOOKUP($B192,'[4]3.ข้อมูลงบทดลองปัจจุบัน'!$A$5:$CL$846,56,0),2)</f>
        <v>824101.74</v>
      </c>
      <c r="BF192" s="104">
        <f>ROUND(VLOOKUP($B192,'[4]3.ข้อมูลงบทดลองปัจจุบัน'!$A$5:$CL$846,57,0),2)</f>
        <v>0</v>
      </c>
      <c r="BG192" s="104">
        <f>ROUND(VLOOKUP($B192,'[4]3.ข้อมูลงบทดลองปัจจุบัน'!$A$5:$CL$846,58,0),2)</f>
        <v>0</v>
      </c>
      <c r="BH192" s="104">
        <f>ROUND(VLOOKUP($B192,'[4]3.ข้อมูลงบทดลองปัจจุบัน'!$A$5:$CL$846,59,0),2)</f>
        <v>0</v>
      </c>
      <c r="BI192" s="104">
        <f>ROUND(VLOOKUP($B192,'[4]3.ข้อมูลงบทดลองปัจจุบัน'!$A$5:$CL$846,60,0),2)</f>
        <v>0</v>
      </c>
      <c r="BJ192" s="104">
        <f>ROUND(VLOOKUP($B192,'[4]3.ข้อมูลงบทดลองปัจจุบัน'!$A$5:$CL$846,61,0),2)</f>
        <v>0</v>
      </c>
      <c r="BK192" s="104">
        <f>ROUND(VLOOKUP($B192,'[4]3.ข้อมูลงบทดลองปัจจุบัน'!$A$5:$CL$846,62,0),2)</f>
        <v>0</v>
      </c>
      <c r="BL192" s="104">
        <f>ROUND(VLOOKUP($B192,'[4]3.ข้อมูลงบทดลองปัจจุบัน'!$A$5:$CL$846,63,0),2)</f>
        <v>285551.75</v>
      </c>
      <c r="BM192" s="104">
        <f>ROUND(VLOOKUP($B192,'[4]3.ข้อมูลงบทดลองปัจจุบัน'!$A$5:$CL$846,64,0),2)</f>
        <v>0</v>
      </c>
      <c r="BN192" s="104">
        <f>ROUND(VLOOKUP($B192,'[4]3.ข้อมูลงบทดลองปัจจุบัน'!$A$5:$CL$846,65,0),2)</f>
        <v>41000</v>
      </c>
      <c r="BO192" s="104">
        <f>ROUND(VLOOKUP($B192,'[4]3.ข้อมูลงบทดลองปัจจุบัน'!$A$5:$CL$846,66,0),2)</f>
        <v>230000</v>
      </c>
      <c r="BP192" s="104">
        <f>ROUND(VLOOKUP($B192,'[4]3.ข้อมูลงบทดลองปัจจุบัน'!$A$5:$CL$846,67,0),2)</f>
        <v>0</v>
      </c>
      <c r="BQ192" s="104">
        <f>ROUND(VLOOKUP($B192,'[4]3.ข้อมูลงบทดลองปัจจุบัน'!$A$5:$CL$846,68,0),2)</f>
        <v>594416.65</v>
      </c>
      <c r="BR192" s="104">
        <f>ROUND(VLOOKUP($B192,'[4]3.ข้อมูลงบทดลองปัจจุบัน'!$A$5:$CL$846,69,0),2)</f>
        <v>969430</v>
      </c>
      <c r="BS192" s="104">
        <f>ROUND(VLOOKUP($B192,'[4]3.ข้อมูลงบทดลองปัจจุบัน'!$A$5:$CL$846,70,0),2)</f>
        <v>711320</v>
      </c>
      <c r="BT192" s="104">
        <f>ROUND(VLOOKUP($B192,'[4]3.ข้อมูลงบทดลองปัจจุบัน'!$A$5:$CL$846,71,0),2)</f>
        <v>0</v>
      </c>
      <c r="BU192" s="104">
        <f>ROUND(VLOOKUP($B192,'[4]3.ข้อมูลงบทดลองปัจจุบัน'!$A$5:$CL$846,72,0),2)</f>
        <v>0</v>
      </c>
      <c r="BV192" s="104">
        <f>ROUND(VLOOKUP($B192,'[4]3.ข้อมูลงบทดลองปัจจุบัน'!$A$5:$CL$846,73,0),2)</f>
        <v>669062.6</v>
      </c>
      <c r="BW192" s="104">
        <f>ROUND(VLOOKUP($B192,'[4]3.ข้อมูลงบทดลองปัจจุบัน'!$A$5:$CL$846,74,0),2)</f>
        <v>0</v>
      </c>
      <c r="BX192" s="104">
        <f>ROUND(VLOOKUP($B192,'[4]3.ข้อมูลงบทดลองปัจจุบัน'!$A$5:$CL$846,75,0),2)</f>
        <v>384000</v>
      </c>
      <c r="BY192" s="104">
        <f>ROUND(VLOOKUP($B192,'[4]3.ข้อมูลงบทดลองปัจจุบัน'!$A$5:$CL$846,76,0),2)</f>
        <v>274389.84000000003</v>
      </c>
      <c r="BZ192" s="104">
        <f>ROUND(VLOOKUP($B192,'[4]3.ข้อมูลงบทดลองปัจจุบัน'!$A$5:$CL$846,77,0),2)</f>
        <v>60633</v>
      </c>
      <c r="CA192" s="104">
        <f>ROUND(VLOOKUP($B192,'[4]3.ข้อมูลงบทดลองปัจจุบัน'!$A$5:$CL$846,78,0),2)</f>
        <v>823633.8</v>
      </c>
      <c r="CB192" s="104">
        <f>ROUND(VLOOKUP($B192,'[4]3.ข้อมูลงบทดลองปัจจุบัน'!$A$5:$CL$846,79,0),2)</f>
        <v>0</v>
      </c>
      <c r="CC192" s="104">
        <f>ROUND(VLOOKUP($B192,'[4]3.ข้อมูลงบทดลองปัจจุบัน'!$A$5:$CL$846,80,0),2)</f>
        <v>0</v>
      </c>
      <c r="CD192" s="104">
        <f>ROUND(VLOOKUP($B192,'[4]3.ข้อมูลงบทดลองปัจจุบัน'!$A$5:$CL$846,81,0),2)</f>
        <v>0</v>
      </c>
      <c r="CE192" s="104">
        <f>ROUND(VLOOKUP($B192,'[4]3.ข้อมูลงบทดลองปัจจุบัน'!$A$5:$CL$846,82,0),2)</f>
        <v>0</v>
      </c>
      <c r="CF192" s="104">
        <f>ROUND(VLOOKUP($B192,'[4]3.ข้อมูลงบทดลองปัจจุบัน'!$A$5:$CL$846,83,0),2)</f>
        <v>400000</v>
      </c>
      <c r="CG192" s="104">
        <f>ROUND(VLOOKUP($B192,'[4]3.ข้อมูลงบทดลองปัจจุบัน'!$A$5:$CL$846,84,0),2)</f>
        <v>16050</v>
      </c>
      <c r="CH192" s="104">
        <f>ROUND(VLOOKUP($B192,'[4]3.ข้อมูลงบทดลองปัจจุบัน'!$A$5:$CL$846,85,0),2)</f>
        <v>0</v>
      </c>
      <c r="CI192" s="104">
        <f>ROUND(VLOOKUP($B192,'[4]3.ข้อมูลงบทดลองปัจจุบัน'!$A$5:$CL$846,86,0),2)</f>
        <v>0</v>
      </c>
      <c r="CJ192" s="104">
        <f>ROUND(VLOOKUP($B192,'[4]3.ข้อมูลงบทดลองปัจจุบัน'!$A$5:$CL$846,87,0),2)</f>
        <v>0</v>
      </c>
      <c r="CK192" s="104">
        <f>ROUND(VLOOKUP($B192,'[4]3.ข้อมูลงบทดลองปัจจุบัน'!$A$5:$CL$846,88,0),2)</f>
        <v>0</v>
      </c>
      <c r="CL192" s="104">
        <f>ROUND(VLOOKUP($B192,'[4]3.ข้อมูลงบทดลองปัจจุบัน'!$A$5:$CL$846,89,0),2)</f>
        <v>736198.19</v>
      </c>
      <c r="CM192" s="104">
        <f>ROUND(VLOOKUP($B192,'[4]3.ข้อมูลงบทดลองปัจจุบัน'!$A$5:$CL$846,90,0),2)</f>
        <v>0</v>
      </c>
      <c r="CO192" s="97"/>
    </row>
    <row r="193" spans="1:94" x14ac:dyDescent="0.7">
      <c r="A193" s="18" t="s">
        <v>664</v>
      </c>
      <c r="B193" s="18" t="s">
        <v>775</v>
      </c>
      <c r="C193" s="19" t="s">
        <v>776</v>
      </c>
      <c r="D193" s="104">
        <f>ROUND(VLOOKUP($B193,'[4]3.ข้อมูลงบทดลองปัจจุบัน'!$A$5:$CL$846,3,0),2)</f>
        <v>0</v>
      </c>
      <c r="E193" s="104">
        <f>ROUND(VLOOKUP($B193,'[4]3.ข้อมูลงบทดลองปัจจุบัน'!$A$5:$CL$846,4,0),2)</f>
        <v>0</v>
      </c>
      <c r="F193" s="104">
        <f>ROUND(VLOOKUP($B193,'[4]3.ข้อมูลงบทดลองปัจจุบัน'!$A$5:$CL$846,5,0),2)</f>
        <v>0</v>
      </c>
      <c r="G193" s="104">
        <f>ROUND(VLOOKUP($B193,'[4]3.ข้อมูลงบทดลองปัจจุบัน'!$A$5:$CL$846,6,0),2)</f>
        <v>0</v>
      </c>
      <c r="H193" s="104">
        <f>ROUND(VLOOKUP($B193,'[4]3.ข้อมูลงบทดลองปัจจุบัน'!$A$5:$CL$846,7,0),2)</f>
        <v>0</v>
      </c>
      <c r="I193" s="104">
        <f>ROUND(VLOOKUP($B193,'[4]3.ข้อมูลงบทดลองปัจจุบัน'!$A$5:$CL$846,8,0),2)</f>
        <v>0</v>
      </c>
      <c r="J193" s="104">
        <f>ROUND(VLOOKUP($B193,'[4]3.ข้อมูลงบทดลองปัจจุบัน'!$A$5:$CL$846,9,0),2)</f>
        <v>0</v>
      </c>
      <c r="K193" s="104">
        <f>ROUND(VLOOKUP($B193,'[4]3.ข้อมูลงบทดลองปัจจุบัน'!$A$5:$CL$846,10,0),2)</f>
        <v>0</v>
      </c>
      <c r="L193" s="104">
        <f>ROUND(VLOOKUP($B193,'[4]3.ข้อมูลงบทดลองปัจจุบัน'!$A$5:$CL$846,11,0),2)</f>
        <v>0</v>
      </c>
      <c r="M193" s="104">
        <f>ROUND(VLOOKUP($B193,'[4]3.ข้อมูลงบทดลองปัจจุบัน'!$A$5:$CL$846,12,0),2)</f>
        <v>0</v>
      </c>
      <c r="N193" s="104">
        <f>ROUND(VLOOKUP($B193,'[4]3.ข้อมูลงบทดลองปัจจุบัน'!$A$5:$CL$846,13,0),2)</f>
        <v>0</v>
      </c>
      <c r="O193" s="104">
        <f>ROUND(VLOOKUP($B193,'[4]3.ข้อมูลงบทดลองปัจจุบัน'!$A$5:$CL$846,14,0),2)</f>
        <v>0</v>
      </c>
      <c r="P193" s="104">
        <f>ROUND(VLOOKUP($B193,'[4]3.ข้อมูลงบทดลองปัจจุบัน'!$A$5:$CL$846,15,0),2)</f>
        <v>0</v>
      </c>
      <c r="Q193" s="104">
        <f>ROUND(VLOOKUP($B193,'[4]3.ข้อมูลงบทดลองปัจจุบัน'!$A$5:$CL$846,16,0),2)</f>
        <v>0</v>
      </c>
      <c r="R193" s="104">
        <f>ROUND(VLOOKUP($B193,'[4]3.ข้อมูลงบทดลองปัจจุบัน'!$A$5:$CL$846,17,0),2)</f>
        <v>0</v>
      </c>
      <c r="S193" s="104">
        <f>ROUND(VLOOKUP($B193,'[4]3.ข้อมูลงบทดลองปัจจุบัน'!$A$5:$CL$846,18,0),2)</f>
        <v>0</v>
      </c>
      <c r="T193" s="104">
        <f>ROUND(VLOOKUP($B193,'[4]3.ข้อมูลงบทดลองปัจจุบัน'!$A$5:$CL$846,19,0),2)</f>
        <v>0</v>
      </c>
      <c r="U193" s="104">
        <f>ROUND(VLOOKUP($B193,'[4]3.ข้อมูลงบทดลองปัจจุบัน'!$A$5:$CL$846,20,0),2)</f>
        <v>0</v>
      </c>
      <c r="V193" s="104">
        <f>ROUND(VLOOKUP($B193,'[4]3.ข้อมูลงบทดลองปัจจุบัน'!$A$5:$CL$846,21,0),2)</f>
        <v>0</v>
      </c>
      <c r="W193" s="104">
        <f>ROUND(VLOOKUP($B193,'[4]3.ข้อมูลงบทดลองปัจจุบัน'!$A$5:$CL$846,22,0),2)</f>
        <v>0</v>
      </c>
      <c r="X193" s="104">
        <f>ROUND(VLOOKUP($B193,'[4]3.ข้อมูลงบทดลองปัจจุบัน'!$A$5:$CL$846,23,0),2)</f>
        <v>0</v>
      </c>
      <c r="Y193" s="104">
        <f>ROUND(VLOOKUP($B193,'[4]3.ข้อมูลงบทดลองปัจจุบัน'!$A$5:$CL$846,24,0),2)</f>
        <v>0</v>
      </c>
      <c r="Z193" s="104">
        <f>ROUND(VLOOKUP($B193,'[4]3.ข้อมูลงบทดลองปัจจุบัน'!$A$5:$CL$846,25,0),2)</f>
        <v>0</v>
      </c>
      <c r="AA193" s="104">
        <f>ROUND(VLOOKUP($B193,'[4]3.ข้อมูลงบทดลองปัจจุบัน'!$A$5:$CL$846,26,0),2)</f>
        <v>0</v>
      </c>
      <c r="AB193" s="104">
        <f>ROUND(VLOOKUP($B193,'[4]3.ข้อมูลงบทดลองปัจจุบัน'!$A$5:$CL$846,27,0),2)</f>
        <v>0</v>
      </c>
      <c r="AC193" s="104">
        <f>ROUND(VLOOKUP($B193,'[4]3.ข้อมูลงบทดลองปัจจุบัน'!$A$5:$CL$846,28,0),2)</f>
        <v>0</v>
      </c>
      <c r="AD193" s="104">
        <f>ROUND(VLOOKUP($B193,'[4]3.ข้อมูลงบทดลองปัจจุบัน'!$A$5:$CL$846,29,0),2)</f>
        <v>0</v>
      </c>
      <c r="AE193" s="104">
        <f>ROUND(VLOOKUP($B193,'[4]3.ข้อมูลงบทดลองปัจจุบัน'!$A$5:$CL$846,30,0),2)</f>
        <v>0</v>
      </c>
      <c r="AF193" s="104">
        <f>ROUND(VLOOKUP($B193,'[4]3.ข้อมูลงบทดลองปัจจุบัน'!$A$5:$CL$846,31,0),2)</f>
        <v>0</v>
      </c>
      <c r="AG193" s="104">
        <f>ROUND(VLOOKUP($B193,'[4]3.ข้อมูลงบทดลองปัจจุบัน'!$A$5:$CL$846,32,0),2)</f>
        <v>0</v>
      </c>
      <c r="AH193" s="104">
        <f>ROUND(VLOOKUP($B193,'[4]3.ข้อมูลงบทดลองปัจจุบัน'!$A$5:$CL$846,33,0),2)</f>
        <v>0</v>
      </c>
      <c r="AI193" s="104">
        <f>ROUND(VLOOKUP($B193,'[4]3.ข้อมูลงบทดลองปัจจุบัน'!$A$5:$CL$846,34,0),2)</f>
        <v>0</v>
      </c>
      <c r="AJ193" s="104">
        <f>ROUND(VLOOKUP($B193,'[4]3.ข้อมูลงบทดลองปัจจุบัน'!$A$5:$CL$846,35,0),2)</f>
        <v>0</v>
      </c>
      <c r="AK193" s="104">
        <f>ROUND(VLOOKUP($B193,'[4]3.ข้อมูลงบทดลองปัจจุบัน'!$A$5:$CL$846,36,0),2)</f>
        <v>0</v>
      </c>
      <c r="AL193" s="104">
        <f>ROUND(VLOOKUP($B193,'[4]3.ข้อมูลงบทดลองปัจจุบัน'!$A$5:$CL$846,37,0),2)</f>
        <v>0</v>
      </c>
      <c r="AM193" s="104">
        <f>ROUND(VLOOKUP($B193,'[4]3.ข้อมูลงบทดลองปัจจุบัน'!$A$5:$CL$846,38,0),2)</f>
        <v>0</v>
      </c>
      <c r="AN193" s="104">
        <f>ROUND(VLOOKUP($B193,'[4]3.ข้อมูลงบทดลองปัจจุบัน'!$A$5:$CL$846,39,0),2)</f>
        <v>0</v>
      </c>
      <c r="AO193" s="104">
        <f>ROUND(VLOOKUP($B193,'[4]3.ข้อมูลงบทดลองปัจจุบัน'!$A$5:$CL$846,40,0),2)</f>
        <v>0</v>
      </c>
      <c r="AP193" s="104">
        <f>ROUND(VLOOKUP($B193,'[4]3.ข้อมูลงบทดลองปัจจุบัน'!$A$5:$CL$846,41,0),2)</f>
        <v>0</v>
      </c>
      <c r="AQ193" s="104">
        <f>ROUND(VLOOKUP($B193,'[4]3.ข้อมูลงบทดลองปัจจุบัน'!$A$5:$CL$846,42,0),2)</f>
        <v>0</v>
      </c>
      <c r="AR193" s="104">
        <f>ROUND(VLOOKUP($B193,'[4]3.ข้อมูลงบทดลองปัจจุบัน'!$A$5:$CL$846,43,0),2)</f>
        <v>0</v>
      </c>
      <c r="AS193" s="104">
        <f>ROUND(VLOOKUP($B193,'[4]3.ข้อมูลงบทดลองปัจจุบัน'!$A$5:$CL$846,44,0),2)</f>
        <v>0</v>
      </c>
      <c r="AT193" s="104">
        <f>ROUND(VLOOKUP($B193,'[4]3.ข้อมูลงบทดลองปัจจุบัน'!$A$5:$CL$846,45,0),2)</f>
        <v>0</v>
      </c>
      <c r="AU193" s="104">
        <f>ROUND(VLOOKUP($B193,'[4]3.ข้อมูลงบทดลองปัจจุบัน'!$A$5:$CL$846,46,0),2)</f>
        <v>0</v>
      </c>
      <c r="AV193" s="104">
        <f>ROUND(VLOOKUP($B193,'[4]3.ข้อมูลงบทดลองปัจจุบัน'!$A$5:$CL$846,47,0),2)</f>
        <v>0</v>
      </c>
      <c r="AW193" s="104">
        <f>ROUND(VLOOKUP($B193,'[4]3.ข้อมูลงบทดลองปัจจุบัน'!$A$5:$CL$846,48,0),2)</f>
        <v>0</v>
      </c>
      <c r="AX193" s="104">
        <f>ROUND(VLOOKUP($B193,'[4]3.ข้อมูลงบทดลองปัจจุบัน'!$A$5:$CL$846,49,0),2)</f>
        <v>0</v>
      </c>
      <c r="AY193" s="104">
        <f>ROUND(VLOOKUP($B193,'[4]3.ข้อมูลงบทดลองปัจจุบัน'!$A$5:$CL$846,50,0),2)</f>
        <v>0</v>
      </c>
      <c r="AZ193" s="104">
        <f>ROUND(VLOOKUP($B193,'[4]3.ข้อมูลงบทดลองปัจจุบัน'!$A$5:$CL$846,51,0),2)</f>
        <v>0</v>
      </c>
      <c r="BA193" s="104">
        <f>ROUND(VLOOKUP($B193,'[4]3.ข้อมูลงบทดลองปัจจุบัน'!$A$5:$CL$846,52,0),2)</f>
        <v>0</v>
      </c>
      <c r="BB193" s="104">
        <f>ROUND(VLOOKUP($B193,'[4]3.ข้อมูลงบทดลองปัจจุบัน'!$A$5:$CL$846,53,0),2)</f>
        <v>0</v>
      </c>
      <c r="BC193" s="104">
        <f>ROUND(VLOOKUP($B193,'[4]3.ข้อมูลงบทดลองปัจจุบัน'!$A$5:$CL$846,54,0),2)</f>
        <v>0</v>
      </c>
      <c r="BD193" s="104">
        <f>ROUND(VLOOKUP($B193,'[4]3.ข้อมูลงบทดลองปัจจุบัน'!$A$5:$CL$846,55,0),2)</f>
        <v>0</v>
      </c>
      <c r="BE193" s="104">
        <f>ROUND(VLOOKUP($B193,'[4]3.ข้อมูลงบทดลองปัจจุบัน'!$A$5:$CL$846,56,0),2)</f>
        <v>0</v>
      </c>
      <c r="BF193" s="104">
        <f>ROUND(VLOOKUP($B193,'[4]3.ข้อมูลงบทดลองปัจจุบัน'!$A$5:$CL$846,57,0),2)</f>
        <v>16146</v>
      </c>
      <c r="BG193" s="104">
        <f>ROUND(VLOOKUP($B193,'[4]3.ข้อมูลงบทดลองปัจจุบัน'!$A$5:$CL$846,58,0),2)</f>
        <v>0</v>
      </c>
      <c r="BH193" s="104">
        <f>ROUND(VLOOKUP($B193,'[4]3.ข้อมูลงบทดลองปัจจุบัน'!$A$5:$CL$846,59,0),2)</f>
        <v>0</v>
      </c>
      <c r="BI193" s="104">
        <f>ROUND(VLOOKUP($B193,'[4]3.ข้อมูลงบทดลองปัจจุบัน'!$A$5:$CL$846,60,0),2)</f>
        <v>0</v>
      </c>
      <c r="BJ193" s="104">
        <f>ROUND(VLOOKUP($B193,'[4]3.ข้อมูลงบทดลองปัจจุบัน'!$A$5:$CL$846,61,0),2)</f>
        <v>0</v>
      </c>
      <c r="BK193" s="104">
        <f>ROUND(VLOOKUP($B193,'[4]3.ข้อมูลงบทดลองปัจจุบัน'!$A$5:$CL$846,62,0),2)</f>
        <v>0</v>
      </c>
      <c r="BL193" s="104">
        <f>ROUND(VLOOKUP($B193,'[4]3.ข้อมูลงบทดลองปัจจุบัน'!$A$5:$CL$846,63,0),2)</f>
        <v>0</v>
      </c>
      <c r="BM193" s="104">
        <f>ROUND(VLOOKUP($B193,'[4]3.ข้อมูลงบทดลองปัจจุบัน'!$A$5:$CL$846,64,0),2)</f>
        <v>0</v>
      </c>
      <c r="BN193" s="104">
        <f>ROUND(VLOOKUP($B193,'[4]3.ข้อมูลงบทดลองปัจจุบัน'!$A$5:$CL$846,65,0),2)</f>
        <v>0</v>
      </c>
      <c r="BO193" s="104">
        <f>ROUND(VLOOKUP($B193,'[4]3.ข้อมูลงบทดลองปัจจุบัน'!$A$5:$CL$846,66,0),2)</f>
        <v>0</v>
      </c>
      <c r="BP193" s="104">
        <f>ROUND(VLOOKUP($B193,'[4]3.ข้อมูลงบทดลองปัจจุบัน'!$A$5:$CL$846,67,0),2)</f>
        <v>0</v>
      </c>
      <c r="BQ193" s="104">
        <f>ROUND(VLOOKUP($B193,'[4]3.ข้อมูลงบทดลองปัจจุบัน'!$A$5:$CL$846,68,0),2)</f>
        <v>0</v>
      </c>
      <c r="BR193" s="104">
        <f>ROUND(VLOOKUP($B193,'[4]3.ข้อมูลงบทดลองปัจจุบัน'!$A$5:$CL$846,69,0),2)</f>
        <v>0</v>
      </c>
      <c r="BS193" s="104">
        <f>ROUND(VLOOKUP($B193,'[4]3.ข้อมูลงบทดลองปัจจุบัน'!$A$5:$CL$846,70,0),2)</f>
        <v>0</v>
      </c>
      <c r="BT193" s="104">
        <f>ROUND(VLOOKUP($B193,'[4]3.ข้อมูลงบทดลองปัจจุบัน'!$A$5:$CL$846,71,0),2)</f>
        <v>0</v>
      </c>
      <c r="BU193" s="104">
        <f>ROUND(VLOOKUP($B193,'[4]3.ข้อมูลงบทดลองปัจจุบัน'!$A$5:$CL$846,72,0),2)</f>
        <v>0</v>
      </c>
      <c r="BV193" s="104">
        <f>ROUND(VLOOKUP($B193,'[4]3.ข้อมูลงบทดลองปัจจุบัน'!$A$5:$CL$846,73,0),2)</f>
        <v>0</v>
      </c>
      <c r="BW193" s="104">
        <f>ROUND(VLOOKUP($B193,'[4]3.ข้อมูลงบทดลองปัจจุบัน'!$A$5:$CL$846,74,0),2)</f>
        <v>0</v>
      </c>
      <c r="BX193" s="104">
        <f>ROUND(VLOOKUP($B193,'[4]3.ข้อมูลงบทดลองปัจจุบัน'!$A$5:$CL$846,75,0),2)</f>
        <v>0</v>
      </c>
      <c r="BY193" s="104">
        <f>ROUND(VLOOKUP($B193,'[4]3.ข้อมูลงบทดลองปัจจุบัน'!$A$5:$CL$846,76,0),2)</f>
        <v>0</v>
      </c>
      <c r="BZ193" s="104">
        <f>ROUND(VLOOKUP($B193,'[4]3.ข้อมูลงบทดลองปัจจุบัน'!$A$5:$CL$846,77,0),2)</f>
        <v>0</v>
      </c>
      <c r="CA193" s="104">
        <f>ROUND(VLOOKUP($B193,'[4]3.ข้อมูลงบทดลองปัจจุบัน'!$A$5:$CL$846,78,0),2)</f>
        <v>0</v>
      </c>
      <c r="CB193" s="104">
        <f>ROUND(VLOOKUP($B193,'[4]3.ข้อมูลงบทดลองปัจจุบัน'!$A$5:$CL$846,79,0),2)</f>
        <v>0</v>
      </c>
      <c r="CC193" s="104">
        <f>ROUND(VLOOKUP($B193,'[4]3.ข้อมูลงบทดลองปัจจุบัน'!$A$5:$CL$846,80,0),2)</f>
        <v>0</v>
      </c>
      <c r="CD193" s="104">
        <f>ROUND(VLOOKUP($B193,'[4]3.ข้อมูลงบทดลองปัจจุบัน'!$A$5:$CL$846,81,0),2)</f>
        <v>0</v>
      </c>
      <c r="CE193" s="104">
        <f>ROUND(VLOOKUP($B193,'[4]3.ข้อมูลงบทดลองปัจจุบัน'!$A$5:$CL$846,82,0),2)</f>
        <v>0</v>
      </c>
      <c r="CF193" s="104">
        <f>ROUND(VLOOKUP($B193,'[4]3.ข้อมูลงบทดลองปัจจุบัน'!$A$5:$CL$846,83,0),2)</f>
        <v>0</v>
      </c>
      <c r="CG193" s="104">
        <f>ROUND(VLOOKUP($B193,'[4]3.ข้อมูลงบทดลองปัจจุบัน'!$A$5:$CL$846,84,0),2)</f>
        <v>0</v>
      </c>
      <c r="CH193" s="104">
        <f>ROUND(VLOOKUP($B193,'[4]3.ข้อมูลงบทดลองปัจจุบัน'!$A$5:$CL$846,85,0),2)</f>
        <v>0</v>
      </c>
      <c r="CI193" s="104">
        <f>ROUND(VLOOKUP($B193,'[4]3.ข้อมูลงบทดลองปัจจุบัน'!$A$5:$CL$846,86,0),2)</f>
        <v>0</v>
      </c>
      <c r="CJ193" s="104">
        <f>ROUND(VLOOKUP($B193,'[4]3.ข้อมูลงบทดลองปัจจุบัน'!$A$5:$CL$846,87,0),2)</f>
        <v>0</v>
      </c>
      <c r="CK193" s="104">
        <f>ROUND(VLOOKUP($B193,'[4]3.ข้อมูลงบทดลองปัจจุบัน'!$A$5:$CL$846,88,0),2)</f>
        <v>0</v>
      </c>
      <c r="CL193" s="104">
        <f>ROUND(VLOOKUP($B193,'[4]3.ข้อมูลงบทดลองปัจจุบัน'!$A$5:$CL$846,89,0),2)</f>
        <v>0</v>
      </c>
      <c r="CM193" s="104">
        <f>ROUND(VLOOKUP($B193,'[4]3.ข้อมูลงบทดลองปัจจุบัน'!$A$5:$CL$846,90,0),2)</f>
        <v>0</v>
      </c>
      <c r="CO193" s="97"/>
    </row>
    <row r="194" spans="1:94" x14ac:dyDescent="0.7">
      <c r="A194" s="18" t="s">
        <v>664</v>
      </c>
      <c r="B194" s="18" t="s">
        <v>777</v>
      </c>
      <c r="C194" s="19" t="s">
        <v>778</v>
      </c>
      <c r="D194" s="104">
        <f>ROUND(VLOOKUP($B194,'[4]3.ข้อมูลงบทดลองปัจจุบัน'!$A$5:$CL$846,3,0),2)</f>
        <v>38400</v>
      </c>
      <c r="E194" s="104">
        <f>ROUND(VLOOKUP($B194,'[4]3.ข้อมูลงบทดลองปัจจุบัน'!$A$5:$CL$846,4,0),2)</f>
        <v>0</v>
      </c>
      <c r="F194" s="104">
        <f>ROUND(VLOOKUP($B194,'[4]3.ข้อมูลงบทดลองปัจจุบัน'!$A$5:$CL$846,5,0),2)</f>
        <v>391400</v>
      </c>
      <c r="G194" s="104">
        <f>ROUND(VLOOKUP($B194,'[4]3.ข้อมูลงบทดลองปัจจุบัน'!$A$5:$CL$846,6,0),2)</f>
        <v>0</v>
      </c>
      <c r="H194" s="104">
        <f>ROUND(VLOOKUP($B194,'[4]3.ข้อมูลงบทดลองปัจจุบัน'!$A$5:$CL$846,7,0),2)</f>
        <v>0</v>
      </c>
      <c r="I194" s="104">
        <f>ROUND(VLOOKUP($B194,'[4]3.ข้อมูลงบทดลองปัจจุบัน'!$A$5:$CL$846,8,0),2)</f>
        <v>0</v>
      </c>
      <c r="J194" s="104">
        <f>ROUND(VLOOKUP($B194,'[4]3.ข้อมูลงบทดลองปัจจุบัน'!$A$5:$CL$846,9,0),2)</f>
        <v>0</v>
      </c>
      <c r="K194" s="104">
        <f>ROUND(VLOOKUP($B194,'[4]3.ข้อมูลงบทดลองปัจจุบัน'!$A$5:$CL$846,10,0),2)</f>
        <v>50400</v>
      </c>
      <c r="L194" s="104">
        <f>ROUND(VLOOKUP($B194,'[4]3.ข้อมูลงบทดลองปัจจุบัน'!$A$5:$CL$846,11,0),2)</f>
        <v>82500</v>
      </c>
      <c r="M194" s="104">
        <f>ROUND(VLOOKUP($B194,'[4]3.ข้อมูลงบทดลองปัจจุบัน'!$A$5:$CL$846,12,0),2)</f>
        <v>0</v>
      </c>
      <c r="N194" s="104">
        <f>ROUND(VLOOKUP($B194,'[4]3.ข้อมูลงบทดลองปัจจุบัน'!$A$5:$CL$846,13,0),2)</f>
        <v>104560</v>
      </c>
      <c r="O194" s="104">
        <f>ROUND(VLOOKUP($B194,'[4]3.ข้อมูลงบทดลองปัจจุบัน'!$A$5:$CL$846,14,0),2)</f>
        <v>65230</v>
      </c>
      <c r="P194" s="104">
        <f>ROUND(VLOOKUP($B194,'[4]3.ข้อมูลงบทดลองปัจจุบัน'!$A$5:$CL$846,15,0),2)</f>
        <v>292285.59999999998</v>
      </c>
      <c r="Q194" s="104">
        <f>ROUND(VLOOKUP($B194,'[4]3.ข้อมูลงบทดลองปัจจุบัน'!$A$5:$CL$846,16,0),2)</f>
        <v>166939.6</v>
      </c>
      <c r="R194" s="104">
        <f>ROUND(VLOOKUP($B194,'[4]3.ข้อมูลงบทดลองปัจจุบัน'!$A$5:$CL$846,17,0),2)</f>
        <v>1218331</v>
      </c>
      <c r="S194" s="104">
        <f>ROUND(VLOOKUP($B194,'[4]3.ข้อมูลงบทดลองปัจจุบัน'!$A$5:$CL$846,18,0),2)</f>
        <v>0</v>
      </c>
      <c r="T194" s="104">
        <f>ROUND(VLOOKUP($B194,'[4]3.ข้อมูลงบทดลองปัจจุบัน'!$A$5:$CL$846,19,0),2)</f>
        <v>0</v>
      </c>
      <c r="U194" s="104">
        <f>ROUND(VLOOKUP($B194,'[4]3.ข้อมูลงบทดลองปัจจุบัน'!$A$5:$CL$846,20,0),2)</f>
        <v>0</v>
      </c>
      <c r="V194" s="104">
        <f>ROUND(VLOOKUP($B194,'[4]3.ข้อมูลงบทดลองปัจจุบัน'!$A$5:$CL$846,21,0),2)</f>
        <v>67840</v>
      </c>
      <c r="W194" s="104">
        <f>ROUND(VLOOKUP($B194,'[4]3.ข้อมูลงบทดลองปัจจุบัน'!$A$5:$CL$846,22,0),2)</f>
        <v>0</v>
      </c>
      <c r="X194" s="104">
        <f>ROUND(VLOOKUP($B194,'[4]3.ข้อมูลงบทดลองปัจจุบัน'!$A$5:$CL$846,23,0),2)</f>
        <v>7500</v>
      </c>
      <c r="Y194" s="104">
        <f>ROUND(VLOOKUP($B194,'[4]3.ข้อมูลงบทดลองปัจจุบัน'!$A$5:$CL$846,24,0),2)</f>
        <v>189870</v>
      </c>
      <c r="Z194" s="104">
        <f>ROUND(VLOOKUP($B194,'[4]3.ข้อมูลงบทดลองปัจจุบัน'!$A$5:$CL$846,25,0),2)</f>
        <v>211410</v>
      </c>
      <c r="AA194" s="104">
        <f>ROUND(VLOOKUP($B194,'[4]3.ข้อมูลงบทดลองปัจจุบัน'!$A$5:$CL$846,26,0),2)</f>
        <v>102127.5</v>
      </c>
      <c r="AB194" s="104">
        <f>ROUND(VLOOKUP($B194,'[4]3.ข้อมูลงบทดลองปัจจุบัน'!$A$5:$CL$846,27,0),2)</f>
        <v>0</v>
      </c>
      <c r="AC194" s="104">
        <f>ROUND(VLOOKUP($B194,'[4]3.ข้อมูลงบทดลองปัจจุบัน'!$A$5:$CL$846,28,0),2)</f>
        <v>0</v>
      </c>
      <c r="AD194" s="104">
        <f>ROUND(VLOOKUP($B194,'[4]3.ข้อมูลงบทดลองปัจจุบัน'!$A$5:$CL$846,29,0),2)</f>
        <v>0</v>
      </c>
      <c r="AE194" s="104">
        <f>ROUND(VLOOKUP($B194,'[4]3.ข้อมูลงบทดลองปัจจุบัน'!$A$5:$CL$846,30,0),2)</f>
        <v>0</v>
      </c>
      <c r="AF194" s="104">
        <f>ROUND(VLOOKUP($B194,'[4]3.ข้อมูลงบทดลองปัจจุบัน'!$A$5:$CL$846,31,0),2)</f>
        <v>0</v>
      </c>
      <c r="AG194" s="104">
        <f>ROUND(VLOOKUP($B194,'[4]3.ข้อมูลงบทดลองปัจจุบัน'!$A$5:$CL$846,32,0),2)</f>
        <v>0</v>
      </c>
      <c r="AH194" s="104">
        <f>ROUND(VLOOKUP($B194,'[4]3.ข้อมูลงบทดลองปัจจุบัน'!$A$5:$CL$846,33,0),2)</f>
        <v>0</v>
      </c>
      <c r="AI194" s="104">
        <f>ROUND(VLOOKUP($B194,'[4]3.ข้อมูลงบทดลองปัจจุบัน'!$A$5:$CL$846,34,0),2)</f>
        <v>0</v>
      </c>
      <c r="AJ194" s="104">
        <f>ROUND(VLOOKUP($B194,'[4]3.ข้อมูลงบทดลองปัจจุบัน'!$A$5:$CL$846,35,0),2)</f>
        <v>0</v>
      </c>
      <c r="AK194" s="104">
        <f>ROUND(VLOOKUP($B194,'[4]3.ข้อมูลงบทดลองปัจจุบัน'!$A$5:$CL$846,36,0),2)</f>
        <v>3000</v>
      </c>
      <c r="AL194" s="104">
        <f>ROUND(VLOOKUP($B194,'[4]3.ข้อมูลงบทดลองปัจจุบัน'!$A$5:$CL$846,37,0),2)</f>
        <v>237470</v>
      </c>
      <c r="AM194" s="104">
        <f>ROUND(VLOOKUP($B194,'[4]3.ข้อมูลงบทดลองปัจจุบัน'!$A$5:$CL$846,38,0),2)</f>
        <v>0</v>
      </c>
      <c r="AN194" s="104">
        <f>ROUND(VLOOKUP($B194,'[4]3.ข้อมูลงบทดลองปัจจุบัน'!$A$5:$CL$846,39,0),2)</f>
        <v>144900</v>
      </c>
      <c r="AO194" s="104">
        <f>ROUND(VLOOKUP($B194,'[4]3.ข้อมูลงบทดลองปัจจุบัน'!$A$5:$CL$846,40,0),2)</f>
        <v>0</v>
      </c>
      <c r="AP194" s="104">
        <f>ROUND(VLOOKUP($B194,'[4]3.ข้อมูลงบทดลองปัจจุบัน'!$A$5:$CL$846,41,0),2)</f>
        <v>176865</v>
      </c>
      <c r="AQ194" s="104">
        <f>ROUND(VLOOKUP($B194,'[4]3.ข้อมูลงบทดลองปัจจุบัน'!$A$5:$CL$846,42,0),2)</f>
        <v>3040150</v>
      </c>
      <c r="AR194" s="104">
        <f>ROUND(VLOOKUP($B194,'[4]3.ข้อมูลงบทดลองปัจจุบัน'!$A$5:$CL$846,43,0),2)</f>
        <v>46300</v>
      </c>
      <c r="AS194" s="104">
        <f>ROUND(VLOOKUP($B194,'[4]3.ข้อมูลงบทดลองปัจจุบัน'!$A$5:$CL$846,44,0),2)</f>
        <v>72000</v>
      </c>
      <c r="AT194" s="104">
        <f>ROUND(VLOOKUP($B194,'[4]3.ข้อมูลงบทดลองปัจจุบัน'!$A$5:$CL$846,45,0),2)</f>
        <v>0</v>
      </c>
      <c r="AU194" s="104">
        <f>ROUND(VLOOKUP($B194,'[4]3.ข้อมูลงบทดลองปัจจุบัน'!$A$5:$CL$846,46,0),2)</f>
        <v>0</v>
      </c>
      <c r="AV194" s="104">
        <f>ROUND(VLOOKUP($B194,'[4]3.ข้อมูลงบทดลองปัจจุบัน'!$A$5:$CL$846,47,0),2)</f>
        <v>0</v>
      </c>
      <c r="AW194" s="104">
        <f>ROUND(VLOOKUP($B194,'[4]3.ข้อมูลงบทดลองปัจจุบัน'!$A$5:$CL$846,48,0),2)</f>
        <v>749725</v>
      </c>
      <c r="AX194" s="104">
        <f>ROUND(VLOOKUP($B194,'[4]3.ข้อมูลงบทดลองปัจจุบัน'!$A$5:$CL$846,49,0),2)</f>
        <v>0</v>
      </c>
      <c r="AY194" s="104">
        <f>ROUND(VLOOKUP($B194,'[4]3.ข้อมูลงบทดลองปัจจุบัน'!$A$5:$CL$846,50,0),2)</f>
        <v>0</v>
      </c>
      <c r="AZ194" s="104">
        <f>ROUND(VLOOKUP($B194,'[4]3.ข้อมูลงบทดลองปัจจุบัน'!$A$5:$CL$846,51,0),2)</f>
        <v>0</v>
      </c>
      <c r="BA194" s="104">
        <f>ROUND(VLOOKUP($B194,'[4]3.ข้อมูลงบทดลองปัจจุบัน'!$A$5:$CL$846,52,0),2)</f>
        <v>85600</v>
      </c>
      <c r="BB194" s="104">
        <f>ROUND(VLOOKUP($B194,'[4]3.ข้อมูลงบทดลองปัจจุบัน'!$A$5:$CL$846,53,0),2)</f>
        <v>0</v>
      </c>
      <c r="BC194" s="104">
        <f>ROUND(VLOOKUP($B194,'[4]3.ข้อมูลงบทดลองปัจจุบัน'!$A$5:$CL$846,54,0),2)</f>
        <v>0</v>
      </c>
      <c r="BD194" s="104">
        <f>ROUND(VLOOKUP($B194,'[4]3.ข้อมูลงบทดลองปัจจุบัน'!$A$5:$CL$846,55,0),2)</f>
        <v>94135</v>
      </c>
      <c r="BE194" s="104">
        <f>ROUND(VLOOKUP($B194,'[4]3.ข้อมูลงบทดลองปัจจุบัน'!$A$5:$CL$846,56,0),2)</f>
        <v>150400</v>
      </c>
      <c r="BF194" s="104">
        <f>ROUND(VLOOKUP($B194,'[4]3.ข้อมูลงบทดลองปัจจุบัน'!$A$5:$CL$846,57,0),2)</f>
        <v>11500</v>
      </c>
      <c r="BG194" s="104">
        <f>ROUND(VLOOKUP($B194,'[4]3.ข้อมูลงบทดลองปัจจุบัน'!$A$5:$CL$846,58,0),2)</f>
        <v>207860</v>
      </c>
      <c r="BH194" s="104">
        <f>ROUND(VLOOKUP($B194,'[4]3.ข้อมูลงบทดลองปัจจุบัน'!$A$5:$CL$846,59,0),2)</f>
        <v>0</v>
      </c>
      <c r="BI194" s="104">
        <f>ROUND(VLOOKUP($B194,'[4]3.ข้อมูลงบทดลองปัจจุบัน'!$A$5:$CL$846,60,0),2)</f>
        <v>0</v>
      </c>
      <c r="BJ194" s="104">
        <f>ROUND(VLOOKUP($B194,'[4]3.ข้อมูลงบทดลองปัจจุบัน'!$A$5:$CL$846,61,0),2)</f>
        <v>0</v>
      </c>
      <c r="BK194" s="104">
        <f>ROUND(VLOOKUP($B194,'[4]3.ข้อมูลงบทดลองปัจจุบัน'!$A$5:$CL$846,62,0),2)</f>
        <v>71160</v>
      </c>
      <c r="BL194" s="104">
        <f>ROUND(VLOOKUP($B194,'[4]3.ข้อมูลงบทดลองปัจจุบัน'!$A$5:$CL$846,63,0),2)</f>
        <v>0</v>
      </c>
      <c r="BM194" s="104">
        <f>ROUND(VLOOKUP($B194,'[4]3.ข้อมูลงบทดลองปัจจุบัน'!$A$5:$CL$846,64,0),2)</f>
        <v>51360</v>
      </c>
      <c r="BN194" s="104">
        <f>ROUND(VLOOKUP($B194,'[4]3.ข้อมูลงบทดลองปัจจุบัน'!$A$5:$CL$846,65,0),2)</f>
        <v>330920</v>
      </c>
      <c r="BO194" s="104">
        <f>ROUND(VLOOKUP($B194,'[4]3.ข้อมูลงบทดลองปัจจุบัน'!$A$5:$CL$846,66,0),2)</f>
        <v>610010</v>
      </c>
      <c r="BP194" s="104">
        <f>ROUND(VLOOKUP($B194,'[4]3.ข้อมูลงบทดลองปัจจุบัน'!$A$5:$CL$846,67,0),2)</f>
        <v>179200</v>
      </c>
      <c r="BQ194" s="104">
        <f>ROUND(VLOOKUP($B194,'[4]3.ข้อมูลงบทดลองปัจจุบัน'!$A$5:$CL$846,68,0),2)</f>
        <v>408550</v>
      </c>
      <c r="BR194" s="104">
        <f>ROUND(VLOOKUP($B194,'[4]3.ข้อมูลงบทดลองปัจจุบัน'!$A$5:$CL$846,69,0),2)</f>
        <v>159920</v>
      </c>
      <c r="BS194" s="104">
        <f>ROUND(VLOOKUP($B194,'[4]3.ข้อมูลงบทดลองปัจจุบัน'!$A$5:$CL$846,70,0),2)</f>
        <v>354393</v>
      </c>
      <c r="BT194" s="104">
        <f>ROUND(VLOOKUP($B194,'[4]3.ข้อมูลงบทดลองปัจจุบัน'!$A$5:$CL$846,71,0),2)</f>
        <v>0</v>
      </c>
      <c r="BU194" s="104">
        <f>ROUND(VLOOKUP($B194,'[4]3.ข้อมูลงบทดลองปัจจุบัน'!$A$5:$CL$846,72,0),2)</f>
        <v>37704</v>
      </c>
      <c r="BV194" s="104">
        <f>ROUND(VLOOKUP($B194,'[4]3.ข้อมูลงบทดลองปัจจุบัน'!$A$5:$CL$846,73,0),2)</f>
        <v>0</v>
      </c>
      <c r="BW194" s="104">
        <f>ROUND(VLOOKUP($B194,'[4]3.ข้อมูลงบทดลองปัจจุบัน'!$A$5:$CL$846,74,0),2)</f>
        <v>0</v>
      </c>
      <c r="BX194" s="104">
        <f>ROUND(VLOOKUP($B194,'[4]3.ข้อมูลงบทดลองปัจจุบัน'!$A$5:$CL$846,75,0),2)</f>
        <v>0</v>
      </c>
      <c r="BY194" s="104">
        <f>ROUND(VLOOKUP($B194,'[4]3.ข้อมูลงบทดลองปัจจุบัน'!$A$5:$CL$846,76,0),2)</f>
        <v>0</v>
      </c>
      <c r="BZ194" s="104">
        <f>ROUND(VLOOKUP($B194,'[4]3.ข้อมูลงบทดลองปัจจุบัน'!$A$5:$CL$846,77,0),2)</f>
        <v>133740</v>
      </c>
      <c r="CA194" s="104">
        <f>ROUND(VLOOKUP($B194,'[4]3.ข้อมูลงบทดลองปัจจุบัน'!$A$5:$CL$846,78,0),2)</f>
        <v>17908</v>
      </c>
      <c r="CB194" s="104">
        <f>ROUND(VLOOKUP($B194,'[4]3.ข้อมูลงบทดลองปัจจุบัน'!$A$5:$CL$846,79,0),2)</f>
        <v>0</v>
      </c>
      <c r="CC194" s="104">
        <f>ROUND(VLOOKUP($B194,'[4]3.ข้อมูลงบทดลองปัจจุบัน'!$A$5:$CL$846,80,0),2)</f>
        <v>0</v>
      </c>
      <c r="CD194" s="104">
        <f>ROUND(VLOOKUP($B194,'[4]3.ข้อมูลงบทดลองปัจจุบัน'!$A$5:$CL$846,81,0),2)</f>
        <v>709040</v>
      </c>
      <c r="CE194" s="104">
        <f>ROUND(VLOOKUP($B194,'[4]3.ข้อมูลงบทดลองปัจจุบัน'!$A$5:$CL$846,82,0),2)</f>
        <v>8800</v>
      </c>
      <c r="CF194" s="104">
        <f>ROUND(VLOOKUP($B194,'[4]3.ข้อมูลงบทดลองปัจจุบัน'!$A$5:$CL$846,83,0),2)</f>
        <v>0</v>
      </c>
      <c r="CG194" s="104">
        <f>ROUND(VLOOKUP($B194,'[4]3.ข้อมูลงบทดลองปัจจุบัน'!$A$5:$CL$846,84,0),2)</f>
        <v>0</v>
      </c>
      <c r="CH194" s="104">
        <f>ROUND(VLOOKUP($B194,'[4]3.ข้อมูลงบทดลองปัจจุบัน'!$A$5:$CL$846,85,0),2)</f>
        <v>76950</v>
      </c>
      <c r="CI194" s="104">
        <f>ROUND(VLOOKUP($B194,'[4]3.ข้อมูลงบทดลองปัจจุบัน'!$A$5:$CL$846,86,0),2)</f>
        <v>0</v>
      </c>
      <c r="CJ194" s="104">
        <f>ROUND(VLOOKUP($B194,'[4]3.ข้อมูลงบทดลองปัจจุบัน'!$A$5:$CL$846,87,0),2)</f>
        <v>0</v>
      </c>
      <c r="CK194" s="104">
        <f>ROUND(VLOOKUP($B194,'[4]3.ข้อมูลงบทดลองปัจจุบัน'!$A$5:$CL$846,88,0),2)</f>
        <v>13500</v>
      </c>
      <c r="CL194" s="104">
        <f>ROUND(VLOOKUP($B194,'[4]3.ข้อมูลงบทดลองปัจจุบัน'!$A$5:$CL$846,89,0),2)</f>
        <v>0</v>
      </c>
      <c r="CM194" s="104">
        <f>ROUND(VLOOKUP($B194,'[4]3.ข้อมูลงบทดลองปัจจุบัน'!$A$5:$CL$846,90,0),2)</f>
        <v>0</v>
      </c>
      <c r="CO194" s="97"/>
    </row>
    <row r="195" spans="1:94" x14ac:dyDescent="0.7">
      <c r="A195" s="18" t="s">
        <v>664</v>
      </c>
      <c r="B195" s="18" t="s">
        <v>779</v>
      </c>
      <c r="C195" s="19" t="s">
        <v>780</v>
      </c>
      <c r="D195" s="104">
        <f>ROUND(VLOOKUP($B195,'[4]3.ข้อมูลงบทดลองปัจจุบัน'!$A$5:$CL$846,3,0),2)</f>
        <v>3098000</v>
      </c>
      <c r="E195" s="104">
        <f>ROUND(VLOOKUP($B195,'[4]3.ข้อมูลงบทดลองปัจจุบัน'!$A$5:$CL$846,4,0),2)</f>
        <v>0</v>
      </c>
      <c r="F195" s="104">
        <f>ROUND(VLOOKUP($B195,'[4]3.ข้อมูลงบทดลองปัจจุบัน'!$A$5:$CL$846,5,0),2)</f>
        <v>0</v>
      </c>
      <c r="G195" s="104">
        <f>ROUND(VLOOKUP($B195,'[4]3.ข้อมูลงบทดลองปัจจุบัน'!$A$5:$CL$846,6,0),2)</f>
        <v>0</v>
      </c>
      <c r="H195" s="104">
        <f>ROUND(VLOOKUP($B195,'[4]3.ข้อมูลงบทดลองปัจจุบัน'!$A$5:$CL$846,7,0),2)</f>
        <v>0</v>
      </c>
      <c r="I195" s="104">
        <f>ROUND(VLOOKUP($B195,'[4]3.ข้อมูลงบทดลองปัจจุบัน'!$A$5:$CL$846,8,0),2)</f>
        <v>0</v>
      </c>
      <c r="J195" s="104">
        <f>ROUND(VLOOKUP($B195,'[4]3.ข้อมูลงบทดลองปัจจุบัน'!$A$5:$CL$846,9,0),2)</f>
        <v>0</v>
      </c>
      <c r="K195" s="104">
        <f>ROUND(VLOOKUP($B195,'[4]3.ข้อมูลงบทดลองปัจจุบัน'!$A$5:$CL$846,10,0),2)</f>
        <v>0</v>
      </c>
      <c r="L195" s="104">
        <f>ROUND(VLOOKUP($B195,'[4]3.ข้อมูลงบทดลองปัจจุบัน'!$A$5:$CL$846,11,0),2)</f>
        <v>0</v>
      </c>
      <c r="M195" s="104">
        <f>ROUND(VLOOKUP($B195,'[4]3.ข้อมูลงบทดลองปัจจุบัน'!$A$5:$CL$846,12,0),2)</f>
        <v>18000</v>
      </c>
      <c r="N195" s="104">
        <f>ROUND(VLOOKUP($B195,'[4]3.ข้อมูลงบทดลองปัจจุบัน'!$A$5:$CL$846,13,0),2)</f>
        <v>54500</v>
      </c>
      <c r="O195" s="104">
        <f>ROUND(VLOOKUP($B195,'[4]3.ข้อมูลงบทดลองปัจจุบัน'!$A$5:$CL$846,14,0),2)</f>
        <v>0</v>
      </c>
      <c r="P195" s="104">
        <f>ROUND(VLOOKUP($B195,'[4]3.ข้อมูลงบทดลองปัจจุบัน'!$A$5:$CL$846,15,0),2)</f>
        <v>308645</v>
      </c>
      <c r="Q195" s="104">
        <f>ROUND(VLOOKUP($B195,'[4]3.ข้อมูลงบทดลองปัจจุบัน'!$A$5:$CL$846,16,0),2)</f>
        <v>34360</v>
      </c>
      <c r="R195" s="104">
        <f>ROUND(VLOOKUP($B195,'[4]3.ข้อมูลงบทดลองปัจจุบัน'!$A$5:$CL$846,17,0),2)</f>
        <v>232895.11</v>
      </c>
      <c r="S195" s="104">
        <f>ROUND(VLOOKUP($B195,'[4]3.ข้อมูลงบทดลองปัจจุบัน'!$A$5:$CL$846,18,0),2)</f>
        <v>0</v>
      </c>
      <c r="T195" s="104">
        <f>ROUND(VLOOKUP($B195,'[4]3.ข้อมูลงบทดลองปัจจุบัน'!$A$5:$CL$846,19,0),2)</f>
        <v>0</v>
      </c>
      <c r="U195" s="104">
        <f>ROUND(VLOOKUP($B195,'[4]3.ข้อมูลงบทดลองปัจจุบัน'!$A$5:$CL$846,20,0),2)</f>
        <v>0</v>
      </c>
      <c r="V195" s="104">
        <f>ROUND(VLOOKUP($B195,'[4]3.ข้อมูลงบทดลองปัจจุบัน'!$A$5:$CL$846,21,0),2)</f>
        <v>0</v>
      </c>
      <c r="W195" s="104">
        <f>ROUND(VLOOKUP($B195,'[4]3.ข้อมูลงบทดลองปัจจุบัน'!$A$5:$CL$846,22,0),2)</f>
        <v>4330</v>
      </c>
      <c r="X195" s="104">
        <f>ROUND(VLOOKUP($B195,'[4]3.ข้อมูลงบทดลองปัจจุบัน'!$A$5:$CL$846,23,0),2)</f>
        <v>0</v>
      </c>
      <c r="Y195" s="104">
        <f>ROUND(VLOOKUP($B195,'[4]3.ข้อมูลงบทดลองปัจจุบัน'!$A$5:$CL$846,24,0),2)</f>
        <v>0</v>
      </c>
      <c r="Z195" s="104">
        <f>ROUND(VLOOKUP($B195,'[4]3.ข้อมูลงบทดลองปัจจุบัน'!$A$5:$CL$846,25,0),2)</f>
        <v>0</v>
      </c>
      <c r="AA195" s="104">
        <f>ROUND(VLOOKUP($B195,'[4]3.ข้อมูลงบทดลองปัจจุบัน'!$A$5:$CL$846,26,0),2)</f>
        <v>0</v>
      </c>
      <c r="AB195" s="104">
        <f>ROUND(VLOOKUP($B195,'[4]3.ข้อมูลงบทดลองปัจจุบัน'!$A$5:$CL$846,27,0),2)</f>
        <v>0</v>
      </c>
      <c r="AC195" s="104">
        <f>ROUND(VLOOKUP($B195,'[4]3.ข้อมูลงบทดลองปัจจุบัน'!$A$5:$CL$846,28,0),2)</f>
        <v>0</v>
      </c>
      <c r="AD195" s="104">
        <f>ROUND(VLOOKUP($B195,'[4]3.ข้อมูลงบทดลองปัจจุบัน'!$A$5:$CL$846,29,0),2)</f>
        <v>0</v>
      </c>
      <c r="AE195" s="104">
        <f>ROUND(VLOOKUP($B195,'[4]3.ข้อมูลงบทดลองปัจจุบัน'!$A$5:$CL$846,30,0),2)</f>
        <v>29400</v>
      </c>
      <c r="AF195" s="104">
        <f>ROUND(VLOOKUP($B195,'[4]3.ข้อมูลงบทดลองปัจจุบัน'!$A$5:$CL$846,31,0),2)</f>
        <v>0</v>
      </c>
      <c r="AG195" s="104">
        <f>ROUND(VLOOKUP($B195,'[4]3.ข้อมูลงบทดลองปัจจุบัน'!$A$5:$CL$846,32,0),2)</f>
        <v>0</v>
      </c>
      <c r="AH195" s="104">
        <f>ROUND(VLOOKUP($B195,'[4]3.ข้อมูลงบทดลองปัจจุบัน'!$A$5:$CL$846,33,0),2)</f>
        <v>0</v>
      </c>
      <c r="AI195" s="104">
        <f>ROUND(VLOOKUP($B195,'[4]3.ข้อมูลงบทดลองปัจจุบัน'!$A$5:$CL$846,34,0),2)</f>
        <v>214500</v>
      </c>
      <c r="AJ195" s="104">
        <f>ROUND(VLOOKUP($B195,'[4]3.ข้อมูลงบทดลองปัจจุบัน'!$A$5:$CL$846,35,0),2)</f>
        <v>0</v>
      </c>
      <c r="AK195" s="104">
        <f>ROUND(VLOOKUP($B195,'[4]3.ข้อมูลงบทดลองปัจจุบัน'!$A$5:$CL$846,36,0),2)</f>
        <v>0</v>
      </c>
      <c r="AL195" s="104">
        <f>ROUND(VLOOKUP($B195,'[4]3.ข้อมูลงบทดลองปัจจุบัน'!$A$5:$CL$846,37,0),2)</f>
        <v>0</v>
      </c>
      <c r="AM195" s="104">
        <f>ROUND(VLOOKUP($B195,'[4]3.ข้อมูลงบทดลองปัจจุบัน'!$A$5:$CL$846,38,0),2)</f>
        <v>0</v>
      </c>
      <c r="AN195" s="104">
        <f>ROUND(VLOOKUP($B195,'[4]3.ข้อมูลงบทดลองปัจจุบัน'!$A$5:$CL$846,39,0),2)</f>
        <v>0</v>
      </c>
      <c r="AO195" s="104">
        <f>ROUND(VLOOKUP($B195,'[4]3.ข้อมูลงบทดลองปัจจุบัน'!$A$5:$CL$846,40,0),2)</f>
        <v>171150</v>
      </c>
      <c r="AP195" s="104">
        <f>ROUND(VLOOKUP($B195,'[4]3.ข้อมูลงบทดลองปัจจุบัน'!$A$5:$CL$846,41,0),2)</f>
        <v>0</v>
      </c>
      <c r="AQ195" s="104">
        <f>ROUND(VLOOKUP($B195,'[4]3.ข้อมูลงบทดลองปัจจุบัน'!$A$5:$CL$846,42,0),2)</f>
        <v>0</v>
      </c>
      <c r="AR195" s="104">
        <f>ROUND(VLOOKUP($B195,'[4]3.ข้อมูลงบทดลองปัจจุบัน'!$A$5:$CL$846,43,0),2)</f>
        <v>0</v>
      </c>
      <c r="AS195" s="104">
        <f>ROUND(VLOOKUP($B195,'[4]3.ข้อมูลงบทดลองปัจจุบัน'!$A$5:$CL$846,44,0),2)</f>
        <v>173550</v>
      </c>
      <c r="AT195" s="104">
        <f>ROUND(VLOOKUP($B195,'[4]3.ข้อมูลงบทดลองปัจจุบัน'!$A$5:$CL$846,45,0),2)</f>
        <v>49450</v>
      </c>
      <c r="AU195" s="104">
        <f>ROUND(VLOOKUP($B195,'[4]3.ข้อมูลงบทดลองปัจจุบัน'!$A$5:$CL$846,46,0),2)</f>
        <v>0</v>
      </c>
      <c r="AV195" s="104">
        <f>ROUND(VLOOKUP($B195,'[4]3.ข้อมูลงบทดลองปัจจุบัน'!$A$5:$CL$846,47,0),2)</f>
        <v>169930</v>
      </c>
      <c r="AW195" s="104">
        <f>ROUND(VLOOKUP($B195,'[4]3.ข้อมูลงบทดลองปัจจุบัน'!$A$5:$CL$846,48,0),2)</f>
        <v>0</v>
      </c>
      <c r="AX195" s="104">
        <f>ROUND(VLOOKUP($B195,'[4]3.ข้อมูลงบทดลองปัจจุบัน'!$A$5:$CL$846,49,0),2)</f>
        <v>44000</v>
      </c>
      <c r="AY195" s="104">
        <f>ROUND(VLOOKUP($B195,'[4]3.ข้อมูลงบทดลองปัจจุบัน'!$A$5:$CL$846,50,0),2)</f>
        <v>0</v>
      </c>
      <c r="AZ195" s="104">
        <f>ROUND(VLOOKUP($B195,'[4]3.ข้อมูลงบทดลองปัจจุบัน'!$A$5:$CL$846,51,0),2)</f>
        <v>0</v>
      </c>
      <c r="BA195" s="104">
        <f>ROUND(VLOOKUP($B195,'[4]3.ข้อมูลงบทดลองปัจจุบัน'!$A$5:$CL$846,52,0),2)</f>
        <v>0</v>
      </c>
      <c r="BB195" s="104">
        <f>ROUND(VLOOKUP($B195,'[4]3.ข้อมูลงบทดลองปัจจุบัน'!$A$5:$CL$846,53,0),2)</f>
        <v>192974</v>
      </c>
      <c r="BC195" s="104">
        <f>ROUND(VLOOKUP($B195,'[4]3.ข้อมูลงบทดลองปัจจุบัน'!$A$5:$CL$846,54,0),2)</f>
        <v>0</v>
      </c>
      <c r="BD195" s="104">
        <f>ROUND(VLOOKUP($B195,'[4]3.ข้อมูลงบทดลองปัจจุบัน'!$A$5:$CL$846,55,0),2)</f>
        <v>5170425</v>
      </c>
      <c r="BE195" s="104">
        <f>ROUND(VLOOKUP($B195,'[4]3.ข้อมูลงบทดลองปัจจุบัน'!$A$5:$CL$846,56,0),2)</f>
        <v>100000</v>
      </c>
      <c r="BF195" s="104">
        <f>ROUND(VLOOKUP($B195,'[4]3.ข้อมูลงบทดลองปัจจุบัน'!$A$5:$CL$846,57,0),2)</f>
        <v>0</v>
      </c>
      <c r="BG195" s="104">
        <f>ROUND(VLOOKUP($B195,'[4]3.ข้อมูลงบทดลองปัจจุบัน'!$A$5:$CL$846,58,0),2)</f>
        <v>0</v>
      </c>
      <c r="BH195" s="104">
        <f>ROUND(VLOOKUP($B195,'[4]3.ข้อมูลงบทดลองปัจจุบัน'!$A$5:$CL$846,59,0),2)</f>
        <v>132550</v>
      </c>
      <c r="BI195" s="104">
        <f>ROUND(VLOOKUP($B195,'[4]3.ข้อมูลงบทดลองปัจจุบัน'!$A$5:$CL$846,60,0),2)</f>
        <v>0</v>
      </c>
      <c r="BJ195" s="104">
        <f>ROUND(VLOOKUP($B195,'[4]3.ข้อมูลงบทดลองปัจจุบัน'!$A$5:$CL$846,61,0),2)</f>
        <v>0</v>
      </c>
      <c r="BK195" s="104">
        <f>ROUND(VLOOKUP($B195,'[4]3.ข้อมูลงบทดลองปัจจุบัน'!$A$5:$CL$846,62,0),2)</f>
        <v>0</v>
      </c>
      <c r="BL195" s="104">
        <f>ROUND(VLOOKUP($B195,'[4]3.ข้อมูลงบทดลองปัจจุบัน'!$A$5:$CL$846,63,0),2)</f>
        <v>0</v>
      </c>
      <c r="BM195" s="104">
        <f>ROUND(VLOOKUP($B195,'[4]3.ข้อมูลงบทดลองปัจจุบัน'!$A$5:$CL$846,64,0),2)</f>
        <v>61020</v>
      </c>
      <c r="BN195" s="104">
        <f>ROUND(VLOOKUP($B195,'[4]3.ข้อมูลงบทดลองปัจจุบัน'!$A$5:$CL$846,65,0),2)</f>
        <v>0</v>
      </c>
      <c r="BO195" s="104">
        <f>ROUND(VLOOKUP($B195,'[4]3.ข้อมูลงบทดลองปัจจุบัน'!$A$5:$CL$846,66,0),2)</f>
        <v>0</v>
      </c>
      <c r="BP195" s="104">
        <f>ROUND(VLOOKUP($B195,'[4]3.ข้อมูลงบทดลองปัจจุบัน'!$A$5:$CL$846,67,0),2)</f>
        <v>0</v>
      </c>
      <c r="BQ195" s="104">
        <f>ROUND(VLOOKUP($B195,'[4]3.ข้อมูลงบทดลองปัจจุบัน'!$A$5:$CL$846,68,0),2)</f>
        <v>0</v>
      </c>
      <c r="BR195" s="104">
        <f>ROUND(VLOOKUP($B195,'[4]3.ข้อมูลงบทดลองปัจจุบัน'!$A$5:$CL$846,69,0),2)</f>
        <v>0</v>
      </c>
      <c r="BS195" s="104">
        <f>ROUND(VLOOKUP($B195,'[4]3.ข้อมูลงบทดลองปัจจุบัน'!$A$5:$CL$846,70,0),2)</f>
        <v>5000</v>
      </c>
      <c r="BT195" s="104">
        <f>ROUND(VLOOKUP($B195,'[4]3.ข้อมูลงบทดลองปัจจุบัน'!$A$5:$CL$846,71,0),2)</f>
        <v>0</v>
      </c>
      <c r="BU195" s="104">
        <f>ROUND(VLOOKUP($B195,'[4]3.ข้อมูลงบทดลองปัจจุบัน'!$A$5:$CL$846,72,0),2)</f>
        <v>0</v>
      </c>
      <c r="BV195" s="104">
        <f>ROUND(VLOOKUP($B195,'[4]3.ข้อมูลงบทดลองปัจจุบัน'!$A$5:$CL$846,73,0),2)</f>
        <v>0</v>
      </c>
      <c r="BW195" s="104">
        <f>ROUND(VLOOKUP($B195,'[4]3.ข้อมูลงบทดลองปัจจุบัน'!$A$5:$CL$846,74,0),2)</f>
        <v>0</v>
      </c>
      <c r="BX195" s="104">
        <f>ROUND(VLOOKUP($B195,'[4]3.ข้อมูลงบทดลองปัจจุบัน'!$A$5:$CL$846,75,0),2)</f>
        <v>0</v>
      </c>
      <c r="BY195" s="104">
        <f>ROUND(VLOOKUP($B195,'[4]3.ข้อมูลงบทดลองปัจจุบัน'!$A$5:$CL$846,76,0),2)</f>
        <v>3487.1</v>
      </c>
      <c r="BZ195" s="104">
        <f>ROUND(VLOOKUP($B195,'[4]3.ข้อมูลงบทดลองปัจจุบัน'!$A$5:$CL$846,77,0),2)</f>
        <v>0</v>
      </c>
      <c r="CA195" s="104">
        <f>ROUND(VLOOKUP($B195,'[4]3.ข้อมูลงบทดลองปัจจุบัน'!$A$5:$CL$846,78,0),2)</f>
        <v>0</v>
      </c>
      <c r="CB195" s="104">
        <f>ROUND(VLOOKUP($B195,'[4]3.ข้อมูลงบทดลองปัจจุบัน'!$A$5:$CL$846,79,0),2)</f>
        <v>0</v>
      </c>
      <c r="CC195" s="104">
        <f>ROUND(VLOOKUP($B195,'[4]3.ข้อมูลงบทดลองปัจจุบัน'!$A$5:$CL$846,80,0),2)</f>
        <v>2640</v>
      </c>
      <c r="CD195" s="104">
        <f>ROUND(VLOOKUP($B195,'[4]3.ข้อมูลงบทดลองปัจจุบัน'!$A$5:$CL$846,81,0),2)</f>
        <v>0</v>
      </c>
      <c r="CE195" s="104">
        <f>ROUND(VLOOKUP($B195,'[4]3.ข้อมูลงบทดลองปัจจุบัน'!$A$5:$CL$846,82,0),2)</f>
        <v>0</v>
      </c>
      <c r="CF195" s="104">
        <f>ROUND(VLOOKUP($B195,'[4]3.ข้อมูลงบทดลองปัจจุบัน'!$A$5:$CL$846,83,0),2)</f>
        <v>0</v>
      </c>
      <c r="CG195" s="104">
        <f>ROUND(VLOOKUP($B195,'[4]3.ข้อมูลงบทดลองปัจจุบัน'!$A$5:$CL$846,84,0),2)</f>
        <v>150000</v>
      </c>
      <c r="CH195" s="104">
        <f>ROUND(VLOOKUP($B195,'[4]3.ข้อมูลงบทดลองปัจจุบัน'!$A$5:$CL$846,85,0),2)</f>
        <v>0</v>
      </c>
      <c r="CI195" s="104">
        <f>ROUND(VLOOKUP($B195,'[4]3.ข้อมูลงบทดลองปัจจุบัน'!$A$5:$CL$846,86,0),2)</f>
        <v>0</v>
      </c>
      <c r="CJ195" s="104">
        <f>ROUND(VLOOKUP($B195,'[4]3.ข้อมูลงบทดลองปัจจุบัน'!$A$5:$CL$846,87,0),2)</f>
        <v>0</v>
      </c>
      <c r="CK195" s="104">
        <f>ROUND(VLOOKUP($B195,'[4]3.ข้อมูลงบทดลองปัจจุบัน'!$A$5:$CL$846,88,0),2)</f>
        <v>0</v>
      </c>
      <c r="CL195" s="104">
        <f>ROUND(VLOOKUP($B195,'[4]3.ข้อมูลงบทดลองปัจจุบัน'!$A$5:$CL$846,89,0),2)</f>
        <v>0</v>
      </c>
      <c r="CM195" s="104">
        <f>ROUND(VLOOKUP($B195,'[4]3.ข้อมูลงบทดลองปัจจุบัน'!$A$5:$CL$846,90,0),2)</f>
        <v>0</v>
      </c>
      <c r="CO195" s="97"/>
    </row>
    <row r="196" spans="1:94" x14ac:dyDescent="0.7">
      <c r="A196" s="18" t="s">
        <v>664</v>
      </c>
      <c r="B196" s="18" t="s">
        <v>781</v>
      </c>
      <c r="C196" s="19" t="s">
        <v>782</v>
      </c>
      <c r="D196" s="104">
        <f>ROUND(VLOOKUP($B196,'[4]3.ข้อมูลงบทดลองปัจจุบัน'!$A$5:$CL$846,3,0),2)</f>
        <v>0</v>
      </c>
      <c r="E196" s="104">
        <f>ROUND(VLOOKUP($B196,'[4]3.ข้อมูลงบทดลองปัจจุบัน'!$A$5:$CL$846,4,0),2)</f>
        <v>0</v>
      </c>
      <c r="F196" s="104">
        <f>ROUND(VLOOKUP($B196,'[4]3.ข้อมูลงบทดลองปัจจุบัน'!$A$5:$CL$846,5,0),2)</f>
        <v>0</v>
      </c>
      <c r="G196" s="104">
        <f>ROUND(VLOOKUP($B196,'[4]3.ข้อมูลงบทดลองปัจจุบัน'!$A$5:$CL$846,6,0),2)</f>
        <v>0</v>
      </c>
      <c r="H196" s="104">
        <f>ROUND(VLOOKUP($B196,'[4]3.ข้อมูลงบทดลองปัจจุบัน'!$A$5:$CL$846,7,0),2)</f>
        <v>2400</v>
      </c>
      <c r="I196" s="104">
        <f>ROUND(VLOOKUP($B196,'[4]3.ข้อมูลงบทดลองปัจจุบัน'!$A$5:$CL$846,8,0),2)</f>
        <v>25867.45</v>
      </c>
      <c r="J196" s="104">
        <f>ROUND(VLOOKUP($B196,'[4]3.ข้อมูลงบทดลองปัจจุบัน'!$A$5:$CL$846,9,0),2)</f>
        <v>16500</v>
      </c>
      <c r="K196" s="104">
        <f>ROUND(VLOOKUP($B196,'[4]3.ข้อมูลงบทดลองปัจจุบัน'!$A$5:$CL$846,10,0),2)</f>
        <v>2790</v>
      </c>
      <c r="L196" s="104">
        <f>ROUND(VLOOKUP($B196,'[4]3.ข้อมูลงบทดลองปัจจุบัน'!$A$5:$CL$846,11,0),2)</f>
        <v>0</v>
      </c>
      <c r="M196" s="104">
        <f>ROUND(VLOOKUP($B196,'[4]3.ข้อมูลงบทดลองปัจจุบัน'!$A$5:$CL$846,12,0),2)</f>
        <v>0</v>
      </c>
      <c r="N196" s="104">
        <f>ROUND(VLOOKUP($B196,'[4]3.ข้อมูลงบทดลองปัจจุบัน'!$A$5:$CL$846,13,0),2)</f>
        <v>0</v>
      </c>
      <c r="O196" s="104">
        <f>ROUND(VLOOKUP($B196,'[4]3.ข้อมูลงบทดลองปัจจุบัน'!$A$5:$CL$846,14,0),2)</f>
        <v>5898</v>
      </c>
      <c r="P196" s="104">
        <f>ROUND(VLOOKUP($B196,'[4]3.ข้อมูลงบทดลองปัจจุบัน'!$A$5:$CL$846,15,0),2)</f>
        <v>47975</v>
      </c>
      <c r="Q196" s="104">
        <f>ROUND(VLOOKUP($B196,'[4]3.ข้อมูลงบทดลองปัจจุบัน'!$A$5:$CL$846,16,0),2)</f>
        <v>3500</v>
      </c>
      <c r="R196" s="104">
        <f>ROUND(VLOOKUP($B196,'[4]3.ข้อมูลงบทดลองปัจจุบัน'!$A$5:$CL$846,17,0),2)</f>
        <v>0</v>
      </c>
      <c r="S196" s="104">
        <f>ROUND(VLOOKUP($B196,'[4]3.ข้อมูลงบทดลองปัจจุบัน'!$A$5:$CL$846,18,0),2)</f>
        <v>0</v>
      </c>
      <c r="T196" s="104">
        <f>ROUND(VLOOKUP($B196,'[4]3.ข้อมูลงบทดลองปัจจุบัน'!$A$5:$CL$846,19,0),2)</f>
        <v>0</v>
      </c>
      <c r="U196" s="104">
        <f>ROUND(VLOOKUP($B196,'[4]3.ข้อมูลงบทดลองปัจจุบัน'!$A$5:$CL$846,20,0),2)</f>
        <v>30000</v>
      </c>
      <c r="V196" s="104">
        <f>ROUND(VLOOKUP($B196,'[4]3.ข้อมูลงบทดลองปัจจุบัน'!$A$5:$CL$846,21,0),2)</f>
        <v>3500</v>
      </c>
      <c r="W196" s="104">
        <f>ROUND(VLOOKUP($B196,'[4]3.ข้อมูลงบทดลองปัจจุบัน'!$A$5:$CL$846,22,0),2)</f>
        <v>0</v>
      </c>
      <c r="X196" s="104">
        <f>ROUND(VLOOKUP($B196,'[4]3.ข้อมูลงบทดลองปัจจุบัน'!$A$5:$CL$846,23,0),2)</f>
        <v>0</v>
      </c>
      <c r="Y196" s="104">
        <f>ROUND(VLOOKUP($B196,'[4]3.ข้อมูลงบทดลองปัจจุบัน'!$A$5:$CL$846,24,0),2)</f>
        <v>0</v>
      </c>
      <c r="Z196" s="104">
        <f>ROUND(VLOOKUP($B196,'[4]3.ข้อมูลงบทดลองปัจจุบัน'!$A$5:$CL$846,25,0),2)</f>
        <v>0</v>
      </c>
      <c r="AA196" s="104">
        <f>ROUND(VLOOKUP($B196,'[4]3.ข้อมูลงบทดลองปัจจุบัน'!$A$5:$CL$846,26,0),2)</f>
        <v>0</v>
      </c>
      <c r="AB196" s="104">
        <f>ROUND(VLOOKUP($B196,'[4]3.ข้อมูลงบทดลองปัจจุบัน'!$A$5:$CL$846,27,0),2)</f>
        <v>0</v>
      </c>
      <c r="AC196" s="104">
        <f>ROUND(VLOOKUP($B196,'[4]3.ข้อมูลงบทดลองปัจจุบัน'!$A$5:$CL$846,28,0),2)</f>
        <v>0</v>
      </c>
      <c r="AD196" s="104">
        <f>ROUND(VLOOKUP($B196,'[4]3.ข้อมูลงบทดลองปัจจุบัน'!$A$5:$CL$846,29,0),2)</f>
        <v>0</v>
      </c>
      <c r="AE196" s="104">
        <f>ROUND(VLOOKUP($B196,'[4]3.ข้อมูลงบทดลองปัจจุบัน'!$A$5:$CL$846,30,0),2)</f>
        <v>0</v>
      </c>
      <c r="AF196" s="104">
        <f>ROUND(VLOOKUP($B196,'[4]3.ข้อมูลงบทดลองปัจจุบัน'!$A$5:$CL$846,31,0),2)</f>
        <v>15600</v>
      </c>
      <c r="AG196" s="104">
        <f>ROUND(VLOOKUP($B196,'[4]3.ข้อมูลงบทดลองปัจจุบัน'!$A$5:$CL$846,32,0),2)</f>
        <v>0</v>
      </c>
      <c r="AH196" s="104">
        <f>ROUND(VLOOKUP($B196,'[4]3.ข้อมูลงบทดลองปัจจุบัน'!$A$5:$CL$846,33,0),2)</f>
        <v>8500</v>
      </c>
      <c r="AI196" s="104">
        <f>ROUND(VLOOKUP($B196,'[4]3.ข้อมูลงบทดลองปัจจุบัน'!$A$5:$CL$846,34,0),2)</f>
        <v>0</v>
      </c>
      <c r="AJ196" s="104">
        <f>ROUND(VLOOKUP($B196,'[4]3.ข้อมูลงบทดลองปัจจุบัน'!$A$5:$CL$846,35,0),2)</f>
        <v>47563</v>
      </c>
      <c r="AK196" s="104">
        <f>ROUND(VLOOKUP($B196,'[4]3.ข้อมูลงบทดลองปัจจุบัน'!$A$5:$CL$846,36,0),2)</f>
        <v>0</v>
      </c>
      <c r="AL196" s="104">
        <f>ROUND(VLOOKUP($B196,'[4]3.ข้อมูลงบทดลองปัจจุบัน'!$A$5:$CL$846,37,0),2)</f>
        <v>0</v>
      </c>
      <c r="AM196" s="104">
        <f>ROUND(VLOOKUP($B196,'[4]3.ข้อมูลงบทดลองปัจจุบัน'!$A$5:$CL$846,38,0),2)</f>
        <v>48620</v>
      </c>
      <c r="AN196" s="104">
        <f>ROUND(VLOOKUP($B196,'[4]3.ข้อมูลงบทดลองปัจจุบัน'!$A$5:$CL$846,39,0),2)</f>
        <v>0</v>
      </c>
      <c r="AO196" s="104">
        <f>ROUND(VLOOKUP($B196,'[4]3.ข้อมูลงบทดลองปัจจุบัน'!$A$5:$CL$846,40,0),2)</f>
        <v>19900</v>
      </c>
      <c r="AP196" s="104">
        <f>ROUND(VLOOKUP($B196,'[4]3.ข้อมูลงบทดลองปัจจุบัน'!$A$5:$CL$846,41,0),2)</f>
        <v>0</v>
      </c>
      <c r="AQ196" s="104">
        <f>ROUND(VLOOKUP($B196,'[4]3.ข้อมูลงบทดลองปัจจุบัน'!$A$5:$CL$846,42,0),2)</f>
        <v>43500</v>
      </c>
      <c r="AR196" s="104">
        <f>ROUND(VLOOKUP($B196,'[4]3.ข้อมูลงบทดลองปัจจุบัน'!$A$5:$CL$846,43,0),2)</f>
        <v>3500</v>
      </c>
      <c r="AS196" s="104">
        <f>ROUND(VLOOKUP($B196,'[4]3.ข้อมูลงบทดลองปัจจุบัน'!$A$5:$CL$846,44,0),2)</f>
        <v>0</v>
      </c>
      <c r="AT196" s="104">
        <f>ROUND(VLOOKUP($B196,'[4]3.ข้อมูลงบทดลองปัจจุบัน'!$A$5:$CL$846,45,0),2)</f>
        <v>110</v>
      </c>
      <c r="AU196" s="104">
        <f>ROUND(VLOOKUP($B196,'[4]3.ข้อมูลงบทดลองปัจจุบัน'!$A$5:$CL$846,46,0),2)</f>
        <v>0</v>
      </c>
      <c r="AV196" s="104">
        <f>ROUND(VLOOKUP($B196,'[4]3.ข้อมูลงบทดลองปัจจุบัน'!$A$5:$CL$846,47,0),2)</f>
        <v>42600</v>
      </c>
      <c r="AW196" s="104">
        <f>ROUND(VLOOKUP($B196,'[4]3.ข้อมูลงบทดลองปัจจุบัน'!$A$5:$CL$846,48,0),2)</f>
        <v>0</v>
      </c>
      <c r="AX196" s="104">
        <f>ROUND(VLOOKUP($B196,'[4]3.ข้อมูลงบทดลองปัจจุบัน'!$A$5:$CL$846,49,0),2)</f>
        <v>0</v>
      </c>
      <c r="AY196" s="104">
        <f>ROUND(VLOOKUP($B196,'[4]3.ข้อมูลงบทดลองปัจจุบัน'!$A$5:$CL$846,50,0),2)</f>
        <v>0</v>
      </c>
      <c r="AZ196" s="104">
        <f>ROUND(VLOOKUP($B196,'[4]3.ข้อมูลงบทดลองปัจจุบัน'!$A$5:$CL$846,51,0),2)</f>
        <v>28046</v>
      </c>
      <c r="BA196" s="104">
        <f>ROUND(VLOOKUP($B196,'[4]3.ข้อมูลงบทดลองปัจจุบัน'!$A$5:$CL$846,52,0),2)</f>
        <v>94619</v>
      </c>
      <c r="BB196" s="104">
        <f>ROUND(VLOOKUP($B196,'[4]3.ข้อมูลงบทดลองปัจจุบัน'!$A$5:$CL$846,53,0),2)</f>
        <v>90405</v>
      </c>
      <c r="BC196" s="104">
        <f>ROUND(VLOOKUP($B196,'[4]3.ข้อมูลงบทดลองปัจจุบัน'!$A$5:$CL$846,54,0),2)</f>
        <v>0</v>
      </c>
      <c r="BD196" s="104">
        <f>ROUND(VLOOKUP($B196,'[4]3.ข้อมูลงบทดลองปัจจุบัน'!$A$5:$CL$846,55,0),2)</f>
        <v>118850</v>
      </c>
      <c r="BE196" s="104">
        <f>ROUND(VLOOKUP($B196,'[4]3.ข้อมูลงบทดลองปัจจุบัน'!$A$5:$CL$846,56,0),2)</f>
        <v>0</v>
      </c>
      <c r="BF196" s="104">
        <f>ROUND(VLOOKUP($B196,'[4]3.ข้อมูลงบทดลองปัจจุบัน'!$A$5:$CL$846,57,0),2)</f>
        <v>0</v>
      </c>
      <c r="BG196" s="104">
        <f>ROUND(VLOOKUP($B196,'[4]3.ข้อมูลงบทดลองปัจจุบัน'!$A$5:$CL$846,58,0),2)</f>
        <v>0</v>
      </c>
      <c r="BH196" s="104">
        <f>ROUND(VLOOKUP($B196,'[4]3.ข้อมูลงบทดลองปัจจุบัน'!$A$5:$CL$846,59,0),2)</f>
        <v>59333.93</v>
      </c>
      <c r="BI196" s="104">
        <f>ROUND(VLOOKUP($B196,'[4]3.ข้อมูลงบทดลองปัจจุบัน'!$A$5:$CL$846,60,0),2)</f>
        <v>0</v>
      </c>
      <c r="BJ196" s="104">
        <f>ROUND(VLOOKUP($B196,'[4]3.ข้อมูลงบทดลองปัจจุบัน'!$A$5:$CL$846,61,0),2)</f>
        <v>0</v>
      </c>
      <c r="BK196" s="104">
        <f>ROUND(VLOOKUP($B196,'[4]3.ข้อมูลงบทดลองปัจจุบัน'!$A$5:$CL$846,62,0),2)</f>
        <v>0</v>
      </c>
      <c r="BL196" s="104">
        <f>ROUND(VLOOKUP($B196,'[4]3.ข้อมูลงบทดลองปัจจุบัน'!$A$5:$CL$846,63,0),2)</f>
        <v>2246</v>
      </c>
      <c r="BM196" s="104">
        <f>ROUND(VLOOKUP($B196,'[4]3.ข้อมูลงบทดลองปัจจุบัน'!$A$5:$CL$846,64,0),2)</f>
        <v>14424</v>
      </c>
      <c r="BN196" s="104">
        <f>ROUND(VLOOKUP($B196,'[4]3.ข้อมูลงบทดลองปัจจุบัน'!$A$5:$CL$846,65,0),2)</f>
        <v>0</v>
      </c>
      <c r="BO196" s="104">
        <f>ROUND(VLOOKUP($B196,'[4]3.ข้อมูลงบทดลองปัจจุบัน'!$A$5:$CL$846,66,0),2)</f>
        <v>0</v>
      </c>
      <c r="BP196" s="104">
        <f>ROUND(VLOOKUP($B196,'[4]3.ข้อมูลงบทดลองปัจจุบัน'!$A$5:$CL$846,67,0),2)</f>
        <v>15199.9</v>
      </c>
      <c r="BQ196" s="104">
        <f>ROUND(VLOOKUP($B196,'[4]3.ข้อมูลงบทดลองปัจจุบัน'!$A$5:$CL$846,68,0),2)</f>
        <v>33220</v>
      </c>
      <c r="BR196" s="104">
        <f>ROUND(VLOOKUP($B196,'[4]3.ข้อมูลงบทดลองปัจจุบัน'!$A$5:$CL$846,69,0),2)</f>
        <v>362206.42</v>
      </c>
      <c r="BS196" s="104">
        <f>ROUND(VLOOKUP($B196,'[4]3.ข้อมูลงบทดลองปัจจุบัน'!$A$5:$CL$846,70,0),2)</f>
        <v>0</v>
      </c>
      <c r="BT196" s="104">
        <f>ROUND(VLOOKUP($B196,'[4]3.ข้อมูลงบทดลองปัจจุบัน'!$A$5:$CL$846,71,0),2)</f>
        <v>300</v>
      </c>
      <c r="BU196" s="104">
        <f>ROUND(VLOOKUP($B196,'[4]3.ข้อมูลงบทดลองปัจจุบัน'!$A$5:$CL$846,72,0),2)</f>
        <v>0</v>
      </c>
      <c r="BV196" s="104">
        <f>ROUND(VLOOKUP($B196,'[4]3.ข้อมูลงบทดลองปัจจุบัน'!$A$5:$CL$846,73,0),2)</f>
        <v>0</v>
      </c>
      <c r="BW196" s="104">
        <f>ROUND(VLOOKUP($B196,'[4]3.ข้อมูลงบทดลองปัจจุบัน'!$A$5:$CL$846,74,0),2)</f>
        <v>0</v>
      </c>
      <c r="BX196" s="104">
        <f>ROUND(VLOOKUP($B196,'[4]3.ข้อมูลงบทดลองปัจจุบัน'!$A$5:$CL$846,75,0),2)</f>
        <v>0</v>
      </c>
      <c r="BY196" s="104">
        <f>ROUND(VLOOKUP($B196,'[4]3.ข้อมูลงบทดลองปัจจุบัน'!$A$5:$CL$846,76,0),2)</f>
        <v>0</v>
      </c>
      <c r="BZ196" s="104">
        <f>ROUND(VLOOKUP($B196,'[4]3.ข้อมูลงบทดลองปัจจุบัน'!$A$5:$CL$846,77,0),2)</f>
        <v>0</v>
      </c>
      <c r="CA196" s="104">
        <f>ROUND(VLOOKUP($B196,'[4]3.ข้อมูลงบทดลองปัจจุบัน'!$A$5:$CL$846,78,0),2)</f>
        <v>0</v>
      </c>
      <c r="CB196" s="104">
        <f>ROUND(VLOOKUP($B196,'[4]3.ข้อมูลงบทดลองปัจจุบัน'!$A$5:$CL$846,79,0),2)</f>
        <v>0</v>
      </c>
      <c r="CC196" s="104">
        <f>ROUND(VLOOKUP($B196,'[4]3.ข้อมูลงบทดลองปัจจุบัน'!$A$5:$CL$846,80,0),2)</f>
        <v>0</v>
      </c>
      <c r="CD196" s="104">
        <f>ROUND(VLOOKUP($B196,'[4]3.ข้อมูลงบทดลองปัจจุบัน'!$A$5:$CL$846,81,0),2)</f>
        <v>1631703.72</v>
      </c>
      <c r="CE196" s="104">
        <f>ROUND(VLOOKUP($B196,'[4]3.ข้อมูลงบทดลองปัจจุบัน'!$A$5:$CL$846,82,0),2)</f>
        <v>0</v>
      </c>
      <c r="CF196" s="104">
        <f>ROUND(VLOOKUP($B196,'[4]3.ข้อมูลงบทดลองปัจจุบัน'!$A$5:$CL$846,83,0),2)</f>
        <v>0</v>
      </c>
      <c r="CG196" s="104">
        <f>ROUND(VLOOKUP($B196,'[4]3.ข้อมูลงบทดลองปัจจุบัน'!$A$5:$CL$846,84,0),2)</f>
        <v>0</v>
      </c>
      <c r="CH196" s="104">
        <f>ROUND(VLOOKUP($B196,'[4]3.ข้อมูลงบทดลองปัจจุบัน'!$A$5:$CL$846,85,0),2)</f>
        <v>36654.86</v>
      </c>
      <c r="CI196" s="104">
        <f>ROUND(VLOOKUP($B196,'[4]3.ข้อมูลงบทดลองปัจจุบัน'!$A$5:$CL$846,86,0),2)</f>
        <v>0</v>
      </c>
      <c r="CJ196" s="104">
        <f>ROUND(VLOOKUP($B196,'[4]3.ข้อมูลงบทดลองปัจจุบัน'!$A$5:$CL$846,87,0),2)</f>
        <v>0</v>
      </c>
      <c r="CK196" s="104">
        <f>ROUND(VLOOKUP($B196,'[4]3.ข้อมูลงบทดลองปัจจุบัน'!$A$5:$CL$846,88,0),2)</f>
        <v>0</v>
      </c>
      <c r="CL196" s="104">
        <f>ROUND(VLOOKUP($B196,'[4]3.ข้อมูลงบทดลองปัจจุบัน'!$A$5:$CL$846,89,0),2)</f>
        <v>0</v>
      </c>
      <c r="CM196" s="104">
        <f>ROUND(VLOOKUP($B196,'[4]3.ข้อมูลงบทดลองปัจจุบัน'!$A$5:$CL$846,90,0),2)</f>
        <v>0</v>
      </c>
      <c r="CO196" s="97"/>
    </row>
    <row r="197" spans="1:94" x14ac:dyDescent="0.7">
      <c r="A197" s="18" t="s">
        <v>664</v>
      </c>
      <c r="B197" s="18" t="s">
        <v>783</v>
      </c>
      <c r="C197" s="19" t="s">
        <v>784</v>
      </c>
      <c r="D197" s="104">
        <f>ROUND(VLOOKUP($B197,'[4]3.ข้อมูลงบทดลองปัจจุบัน'!$A$5:$CL$846,3,0),2)</f>
        <v>1483255</v>
      </c>
      <c r="E197" s="104">
        <f>ROUND(VLOOKUP($B197,'[4]3.ข้อมูลงบทดลองปัจจุบัน'!$A$5:$CL$846,4,0),2)</f>
        <v>414695</v>
      </c>
      <c r="F197" s="104">
        <f>ROUND(VLOOKUP($B197,'[4]3.ข้อมูลงบทดลองปัจจุบัน'!$A$5:$CL$846,5,0),2)</f>
        <v>68870</v>
      </c>
      <c r="G197" s="104">
        <f>ROUND(VLOOKUP($B197,'[4]3.ข้อมูลงบทดลองปัจจุบัน'!$A$5:$CL$846,6,0),2)</f>
        <v>243300</v>
      </c>
      <c r="H197" s="104">
        <f>ROUND(VLOOKUP($B197,'[4]3.ข้อมูลงบทดลองปัจจุบัน'!$A$5:$CL$846,7,0),2)</f>
        <v>138200</v>
      </c>
      <c r="I197" s="104">
        <f>ROUND(VLOOKUP($B197,'[4]3.ข้อมูลงบทดลองปัจจุบัน'!$A$5:$CL$846,8,0),2)</f>
        <v>688066</v>
      </c>
      <c r="J197" s="104">
        <f>ROUND(VLOOKUP($B197,'[4]3.ข้อมูลงบทดลองปัจจุบัน'!$A$5:$CL$846,9,0),2)</f>
        <v>242800</v>
      </c>
      <c r="K197" s="104">
        <f>ROUND(VLOOKUP($B197,'[4]3.ข้อมูลงบทดลองปัจจุบัน'!$A$5:$CL$846,10,0),2)</f>
        <v>351715</v>
      </c>
      <c r="L197" s="104">
        <f>ROUND(VLOOKUP($B197,'[4]3.ข้อมูลงบทดลองปัจจุบัน'!$A$5:$CL$846,11,0),2)</f>
        <v>93840</v>
      </c>
      <c r="M197" s="104">
        <f>ROUND(VLOOKUP($B197,'[4]3.ข้อมูลงบทดลองปัจจุบัน'!$A$5:$CL$846,12,0),2)</f>
        <v>112197</v>
      </c>
      <c r="N197" s="104">
        <f>ROUND(VLOOKUP($B197,'[4]3.ข้อมูลงบทดลองปัจจุบัน'!$A$5:$CL$846,13,0),2)</f>
        <v>509596</v>
      </c>
      <c r="O197" s="104">
        <f>ROUND(VLOOKUP($B197,'[4]3.ข้อมูลงบทดลองปัจจุบัน'!$A$5:$CL$846,14,0),2)</f>
        <v>0</v>
      </c>
      <c r="P197" s="104">
        <f>ROUND(VLOOKUP($B197,'[4]3.ข้อมูลงบทดลองปัจจุบัน'!$A$5:$CL$846,15,0),2)</f>
        <v>2726464</v>
      </c>
      <c r="Q197" s="104">
        <f>ROUND(VLOOKUP($B197,'[4]3.ข้อมูลงบทดลองปัจจุบัน'!$A$5:$CL$846,16,0),2)</f>
        <v>387260</v>
      </c>
      <c r="R197" s="104">
        <f>ROUND(VLOOKUP($B197,'[4]3.ข้อมูลงบทดลองปัจจุบัน'!$A$5:$CL$846,17,0),2)</f>
        <v>221840</v>
      </c>
      <c r="S197" s="104">
        <f>ROUND(VLOOKUP($B197,'[4]3.ข้อมูลงบทดลองปัจจุบัน'!$A$5:$CL$846,18,0),2)</f>
        <v>138700</v>
      </c>
      <c r="T197" s="104">
        <f>ROUND(VLOOKUP($B197,'[4]3.ข้อมูลงบทดลองปัจจุบัน'!$A$5:$CL$846,19,0),2)</f>
        <v>747899</v>
      </c>
      <c r="U197" s="104">
        <f>ROUND(VLOOKUP($B197,'[4]3.ข้อมูลงบทดลองปัจจุบัน'!$A$5:$CL$846,20,0),2)</f>
        <v>62730</v>
      </c>
      <c r="V197" s="104">
        <f>ROUND(VLOOKUP($B197,'[4]3.ข้อมูลงบทดลองปัจจุบัน'!$A$5:$CL$846,21,0),2)</f>
        <v>326330</v>
      </c>
      <c r="W197" s="104">
        <f>ROUND(VLOOKUP($B197,'[4]3.ข้อมูลงบทดลองปัจจุบัน'!$A$5:$CL$846,22,0),2)</f>
        <v>49645</v>
      </c>
      <c r="X197" s="104">
        <f>ROUND(VLOOKUP($B197,'[4]3.ข้อมูลงบทดลองปัจจุบัน'!$A$5:$CL$846,23,0),2)</f>
        <v>1452638</v>
      </c>
      <c r="Y197" s="104">
        <f>ROUND(VLOOKUP($B197,'[4]3.ข้อมูลงบทดลองปัจจุบัน'!$A$5:$CL$846,24,0),2)</f>
        <v>167126</v>
      </c>
      <c r="Z197" s="104">
        <f>ROUND(VLOOKUP($B197,'[4]3.ข้อมูลงบทดลองปัจจุบัน'!$A$5:$CL$846,25,0),2)</f>
        <v>307165</v>
      </c>
      <c r="AA197" s="104">
        <f>ROUND(VLOOKUP($B197,'[4]3.ข้อมูลงบทดลองปัจจุบัน'!$A$5:$CL$846,26,0),2)</f>
        <v>40020</v>
      </c>
      <c r="AB197" s="104">
        <f>ROUND(VLOOKUP($B197,'[4]3.ข้อมูลงบทดลองปัจจุบัน'!$A$5:$CL$846,27,0),2)</f>
        <v>324759</v>
      </c>
      <c r="AC197" s="104">
        <f>ROUND(VLOOKUP($B197,'[4]3.ข้อมูลงบทดลองปัจจุบัน'!$A$5:$CL$846,28,0),2)</f>
        <v>344855</v>
      </c>
      <c r="AD197" s="104">
        <f>ROUND(VLOOKUP($B197,'[4]3.ข้อมูลงบทดลองปัจจุบัน'!$A$5:$CL$846,29,0),2)</f>
        <v>0</v>
      </c>
      <c r="AE197" s="104">
        <f>ROUND(VLOOKUP($B197,'[4]3.ข้อมูลงบทดลองปัจจุบัน'!$A$5:$CL$846,30,0),2)</f>
        <v>215311.5</v>
      </c>
      <c r="AF197" s="104">
        <f>ROUND(VLOOKUP($B197,'[4]3.ข้อมูลงบทดลองปัจจุบัน'!$A$5:$CL$846,31,0),2)</f>
        <v>0</v>
      </c>
      <c r="AG197" s="104">
        <f>ROUND(VLOOKUP($B197,'[4]3.ข้อมูลงบทดลองปัจจุบัน'!$A$5:$CL$846,32,0),2)</f>
        <v>0</v>
      </c>
      <c r="AH197" s="104">
        <f>ROUND(VLOOKUP($B197,'[4]3.ข้อมูลงบทดลองปัจจุบัน'!$A$5:$CL$846,33,0),2)</f>
        <v>62719</v>
      </c>
      <c r="AI197" s="104">
        <f>ROUND(VLOOKUP($B197,'[4]3.ข้อมูลงบทดลองปัจจุบัน'!$A$5:$CL$846,34,0),2)</f>
        <v>218020</v>
      </c>
      <c r="AJ197" s="104">
        <f>ROUND(VLOOKUP($B197,'[4]3.ข้อมูลงบทดลองปัจจุบัน'!$A$5:$CL$846,35,0),2)</f>
        <v>238200</v>
      </c>
      <c r="AK197" s="104">
        <f>ROUND(VLOOKUP($B197,'[4]3.ข้อมูลงบทดลองปัจจุบัน'!$A$5:$CL$846,36,0),2)</f>
        <v>59335</v>
      </c>
      <c r="AL197" s="104">
        <f>ROUND(VLOOKUP($B197,'[4]3.ข้อมูลงบทดลองปัจจุบัน'!$A$5:$CL$846,37,0),2)</f>
        <v>978277.63</v>
      </c>
      <c r="AM197" s="104">
        <f>ROUND(VLOOKUP($B197,'[4]3.ข้อมูลงบทดลองปัจจุบัน'!$A$5:$CL$846,38,0),2)</f>
        <v>155690</v>
      </c>
      <c r="AN197" s="104">
        <f>ROUND(VLOOKUP($B197,'[4]3.ข้อมูลงบทดลองปัจจุบัน'!$A$5:$CL$846,39,0),2)</f>
        <v>0</v>
      </c>
      <c r="AO197" s="104">
        <f>ROUND(VLOOKUP($B197,'[4]3.ข้อมูลงบทดลองปัจจุบัน'!$A$5:$CL$846,40,0),2)</f>
        <v>120000</v>
      </c>
      <c r="AP197" s="104">
        <f>ROUND(VLOOKUP($B197,'[4]3.ข้อมูลงบทดลองปัจจุบัน'!$A$5:$CL$846,41,0),2)</f>
        <v>578554</v>
      </c>
      <c r="AQ197" s="104">
        <f>ROUND(VLOOKUP($B197,'[4]3.ข้อมูลงบทดลองปัจจุบัน'!$A$5:$CL$846,42,0),2)</f>
        <v>48850</v>
      </c>
      <c r="AR197" s="104">
        <f>ROUND(VLOOKUP($B197,'[4]3.ข้อมูลงบทดลองปัจจุบัน'!$A$5:$CL$846,43,0),2)</f>
        <v>99300</v>
      </c>
      <c r="AS197" s="104">
        <f>ROUND(VLOOKUP($B197,'[4]3.ข้อมูลงบทดลองปัจจุบัน'!$A$5:$CL$846,44,0),2)</f>
        <v>75000</v>
      </c>
      <c r="AT197" s="104">
        <f>ROUND(VLOOKUP($B197,'[4]3.ข้อมูลงบทดลองปัจจุบัน'!$A$5:$CL$846,45,0),2)</f>
        <v>337080</v>
      </c>
      <c r="AU197" s="104">
        <f>ROUND(VLOOKUP($B197,'[4]3.ข้อมูลงบทดลองปัจจุบัน'!$A$5:$CL$846,46,0),2)</f>
        <v>208878.5</v>
      </c>
      <c r="AV197" s="104">
        <f>ROUND(VLOOKUP($B197,'[4]3.ข้อมูลงบทดลองปัจจุบัน'!$A$5:$CL$846,47,0),2)</f>
        <v>400230</v>
      </c>
      <c r="AW197" s="104">
        <f>ROUND(VLOOKUP($B197,'[4]3.ข้อมูลงบทดลองปัจจุบัน'!$A$5:$CL$846,48,0),2)</f>
        <v>0</v>
      </c>
      <c r="AX197" s="104">
        <f>ROUND(VLOOKUP($B197,'[4]3.ข้อมูลงบทดลองปัจจุบัน'!$A$5:$CL$846,49,0),2)</f>
        <v>42150</v>
      </c>
      <c r="AY197" s="104">
        <f>ROUND(VLOOKUP($B197,'[4]3.ข้อมูลงบทดลองปัจจุบัน'!$A$5:$CL$846,50,0),2)</f>
        <v>745661.83</v>
      </c>
      <c r="AZ197" s="104">
        <f>ROUND(VLOOKUP($B197,'[4]3.ข้อมูลงบทดลองปัจจุบัน'!$A$5:$CL$846,51,0),2)</f>
        <v>244320</v>
      </c>
      <c r="BA197" s="104">
        <f>ROUND(VLOOKUP($B197,'[4]3.ข้อมูลงบทดลองปัจจุบัน'!$A$5:$CL$846,52,0),2)</f>
        <v>242000</v>
      </c>
      <c r="BB197" s="104">
        <f>ROUND(VLOOKUP($B197,'[4]3.ข้อมูลงบทดลองปัจจุบัน'!$A$5:$CL$846,53,0),2)</f>
        <v>314602</v>
      </c>
      <c r="BC197" s="104">
        <f>ROUND(VLOOKUP($B197,'[4]3.ข้อมูลงบทดลองปัจจุบัน'!$A$5:$CL$846,54,0),2)</f>
        <v>0</v>
      </c>
      <c r="BD197" s="104">
        <f>ROUND(VLOOKUP($B197,'[4]3.ข้อมูลงบทดลองปัจจุบัน'!$A$5:$CL$846,55,0),2)</f>
        <v>731290.2</v>
      </c>
      <c r="BE197" s="104">
        <f>ROUND(VLOOKUP($B197,'[4]3.ข้อมูลงบทดลองปัจจุบัน'!$A$5:$CL$846,56,0),2)</f>
        <v>540110</v>
      </c>
      <c r="BF197" s="104">
        <f>ROUND(VLOOKUP($B197,'[4]3.ข้อมูลงบทดลองปัจจุบัน'!$A$5:$CL$846,57,0),2)</f>
        <v>281756.5</v>
      </c>
      <c r="BG197" s="104">
        <f>ROUND(VLOOKUP($B197,'[4]3.ข้อมูลงบทดลองปัจจุบัน'!$A$5:$CL$846,58,0),2)</f>
        <v>673367</v>
      </c>
      <c r="BH197" s="104">
        <f>ROUND(VLOOKUP($B197,'[4]3.ข้อมูลงบทดลองปัจจุบัน'!$A$5:$CL$846,59,0),2)</f>
        <v>1972037.87</v>
      </c>
      <c r="BI197" s="104">
        <f>ROUND(VLOOKUP($B197,'[4]3.ข้อมูลงบทดลองปัจจุบัน'!$A$5:$CL$846,60,0),2)</f>
        <v>359035</v>
      </c>
      <c r="BJ197" s="104">
        <f>ROUND(VLOOKUP($B197,'[4]3.ข้อมูลงบทดลองปัจจุบัน'!$A$5:$CL$846,61,0),2)</f>
        <v>57780</v>
      </c>
      <c r="BK197" s="104">
        <f>ROUND(VLOOKUP($B197,'[4]3.ข้อมูลงบทดลองปัจจุบัน'!$A$5:$CL$846,62,0),2)</f>
        <v>0</v>
      </c>
      <c r="BL197" s="104">
        <f>ROUND(VLOOKUP($B197,'[4]3.ข้อมูลงบทดลองปัจจุบัน'!$A$5:$CL$846,63,0),2)</f>
        <v>875745</v>
      </c>
      <c r="BM197" s="104">
        <f>ROUND(VLOOKUP($B197,'[4]3.ข้อมูลงบทดลองปัจจุบัน'!$A$5:$CL$846,64,0),2)</f>
        <v>845362</v>
      </c>
      <c r="BN197" s="104">
        <f>ROUND(VLOOKUP($B197,'[4]3.ข้อมูลงบทดลองปัจจุบัน'!$A$5:$CL$846,65,0),2)</f>
        <v>1123779</v>
      </c>
      <c r="BO197" s="104">
        <f>ROUND(VLOOKUP($B197,'[4]3.ข้อมูลงบทดลองปัจจุบัน'!$A$5:$CL$846,66,0),2)</f>
        <v>581505</v>
      </c>
      <c r="BP197" s="104">
        <f>ROUND(VLOOKUP($B197,'[4]3.ข้อมูลงบทดลองปัจจุบัน'!$A$5:$CL$846,67,0),2)</f>
        <v>1290690</v>
      </c>
      <c r="BQ197" s="104">
        <f>ROUND(VLOOKUP($B197,'[4]3.ข้อมูลงบทดลองปัจจุบัน'!$A$5:$CL$846,68,0),2)</f>
        <v>726600</v>
      </c>
      <c r="BR197" s="104">
        <f>ROUND(VLOOKUP($B197,'[4]3.ข้อมูลงบทดลองปัจจุบัน'!$A$5:$CL$846,69,0),2)</f>
        <v>133000</v>
      </c>
      <c r="BS197" s="104">
        <f>ROUND(VLOOKUP($B197,'[4]3.ข้อมูลงบทดลองปัจจุบัน'!$A$5:$CL$846,70,0),2)</f>
        <v>1085466.99</v>
      </c>
      <c r="BT197" s="104">
        <f>ROUND(VLOOKUP($B197,'[4]3.ข้อมูลงบทดลองปัจจุบัน'!$A$5:$CL$846,71,0),2)</f>
        <v>509334.5</v>
      </c>
      <c r="BU197" s="104">
        <f>ROUND(VLOOKUP($B197,'[4]3.ข้อมูลงบทดลองปัจจุบัน'!$A$5:$CL$846,72,0),2)</f>
        <v>906104</v>
      </c>
      <c r="BV197" s="104">
        <f>ROUND(VLOOKUP($B197,'[4]3.ข้อมูลงบทดลองปัจจุบัน'!$A$5:$CL$846,73,0),2)</f>
        <v>1772320</v>
      </c>
      <c r="BW197" s="104">
        <f>ROUND(VLOOKUP($B197,'[4]3.ข้อมูลงบทดลองปัจจุบัน'!$A$5:$CL$846,74,0),2)</f>
        <v>0</v>
      </c>
      <c r="BX197" s="104">
        <f>ROUND(VLOOKUP($B197,'[4]3.ข้อมูลงบทดลองปัจจุบัน'!$A$5:$CL$846,75,0),2)</f>
        <v>284614</v>
      </c>
      <c r="BY197" s="104">
        <f>ROUND(VLOOKUP($B197,'[4]3.ข้อมูลงบทดลองปัจจุบัน'!$A$5:$CL$846,76,0),2)</f>
        <v>186960</v>
      </c>
      <c r="BZ197" s="104">
        <f>ROUND(VLOOKUP($B197,'[4]3.ข้อมูลงบทดลองปัจจุบัน'!$A$5:$CL$846,77,0),2)</f>
        <v>463618</v>
      </c>
      <c r="CA197" s="104">
        <f>ROUND(VLOOKUP($B197,'[4]3.ข้อมูลงบทดลองปัจจุบัน'!$A$5:$CL$846,78,0),2)</f>
        <v>144000</v>
      </c>
      <c r="CB197" s="104">
        <f>ROUND(VLOOKUP($B197,'[4]3.ข้อมูลงบทดลองปัจจุบัน'!$A$5:$CL$846,79,0),2)</f>
        <v>361480</v>
      </c>
      <c r="CC197" s="104">
        <f>ROUND(VLOOKUP($B197,'[4]3.ข้อมูลงบทดลองปัจจุบัน'!$A$5:$CL$846,80,0),2)</f>
        <v>1833550</v>
      </c>
      <c r="CD197" s="104">
        <f>ROUND(VLOOKUP($B197,'[4]3.ข้อมูลงบทดลองปัจจุบัน'!$A$5:$CL$846,81,0),2)</f>
        <v>105166</v>
      </c>
      <c r="CE197" s="104">
        <f>ROUND(VLOOKUP($B197,'[4]3.ข้อมูลงบทดลองปัจจุบัน'!$A$5:$CL$846,82,0),2)</f>
        <v>265930</v>
      </c>
      <c r="CF197" s="104">
        <f>ROUND(VLOOKUP($B197,'[4]3.ข้อมูลงบทดลองปัจจุบัน'!$A$5:$CL$846,83,0),2)</f>
        <v>1190531</v>
      </c>
      <c r="CG197" s="104">
        <f>ROUND(VLOOKUP($B197,'[4]3.ข้อมูลงบทดลองปัจจุบัน'!$A$5:$CL$846,84,0),2)</f>
        <v>19650</v>
      </c>
      <c r="CH197" s="104">
        <f>ROUND(VLOOKUP($B197,'[4]3.ข้อมูลงบทดลองปัจจุบัน'!$A$5:$CL$846,85,0),2)</f>
        <v>42950</v>
      </c>
      <c r="CI197" s="104">
        <f>ROUND(VLOOKUP($B197,'[4]3.ข้อมูลงบทดลองปัจจุบัน'!$A$5:$CL$846,86,0),2)</f>
        <v>682690</v>
      </c>
      <c r="CJ197" s="104">
        <f>ROUND(VLOOKUP($B197,'[4]3.ข้อมูลงบทดลองปัจจุบัน'!$A$5:$CL$846,87,0),2)</f>
        <v>67294</v>
      </c>
      <c r="CK197" s="104">
        <f>ROUND(VLOOKUP($B197,'[4]3.ข้อมูลงบทดลองปัจจุบัน'!$A$5:$CL$846,88,0),2)</f>
        <v>990894.5</v>
      </c>
      <c r="CL197" s="104">
        <f>ROUND(VLOOKUP($B197,'[4]3.ข้อมูลงบทดลองปัจจุบัน'!$A$5:$CL$846,89,0),2)</f>
        <v>650120</v>
      </c>
      <c r="CM197" s="104">
        <f>ROUND(VLOOKUP($B197,'[4]3.ข้อมูลงบทดลองปัจจุบัน'!$A$5:$CL$846,90,0),2)</f>
        <v>518340</v>
      </c>
      <c r="CO197" s="97"/>
    </row>
    <row r="198" spans="1:94" x14ac:dyDescent="0.7">
      <c r="A198" s="18" t="s">
        <v>664</v>
      </c>
      <c r="B198" s="18" t="s">
        <v>785</v>
      </c>
      <c r="C198" s="19" t="s">
        <v>786</v>
      </c>
      <c r="D198" s="104">
        <f>ROUND(VLOOKUP($B198,'[4]3.ข้อมูลงบทดลองปัจจุบัน'!$A$5:$CL$846,3,0),2)</f>
        <v>0</v>
      </c>
      <c r="E198" s="104">
        <f>ROUND(VLOOKUP($B198,'[4]3.ข้อมูลงบทดลองปัจจุบัน'!$A$5:$CL$846,4,0),2)</f>
        <v>0</v>
      </c>
      <c r="F198" s="104">
        <f>ROUND(VLOOKUP($B198,'[4]3.ข้อมูลงบทดลองปัจจุบัน'!$A$5:$CL$846,5,0),2)</f>
        <v>0</v>
      </c>
      <c r="G198" s="104">
        <f>ROUND(VLOOKUP($B198,'[4]3.ข้อมูลงบทดลองปัจจุบัน'!$A$5:$CL$846,6,0),2)</f>
        <v>0</v>
      </c>
      <c r="H198" s="104">
        <f>ROUND(VLOOKUP($B198,'[4]3.ข้อมูลงบทดลองปัจจุบัน'!$A$5:$CL$846,7,0),2)</f>
        <v>0</v>
      </c>
      <c r="I198" s="104">
        <f>ROUND(VLOOKUP($B198,'[4]3.ข้อมูลงบทดลองปัจจุบัน'!$A$5:$CL$846,8,0),2)</f>
        <v>0</v>
      </c>
      <c r="J198" s="104">
        <f>ROUND(VLOOKUP($B198,'[4]3.ข้อมูลงบทดลองปัจจุบัน'!$A$5:$CL$846,9,0),2)</f>
        <v>0</v>
      </c>
      <c r="K198" s="104">
        <f>ROUND(VLOOKUP($B198,'[4]3.ข้อมูลงบทดลองปัจจุบัน'!$A$5:$CL$846,10,0),2)</f>
        <v>0</v>
      </c>
      <c r="L198" s="104">
        <f>ROUND(VLOOKUP($B198,'[4]3.ข้อมูลงบทดลองปัจจุบัน'!$A$5:$CL$846,11,0),2)</f>
        <v>0</v>
      </c>
      <c r="M198" s="104">
        <f>ROUND(VLOOKUP($B198,'[4]3.ข้อมูลงบทดลองปัจจุบัน'!$A$5:$CL$846,12,0),2)</f>
        <v>0</v>
      </c>
      <c r="N198" s="104">
        <f>ROUND(VLOOKUP($B198,'[4]3.ข้อมูลงบทดลองปัจจุบัน'!$A$5:$CL$846,13,0),2)</f>
        <v>491000</v>
      </c>
      <c r="O198" s="104">
        <f>ROUND(VLOOKUP($B198,'[4]3.ข้อมูลงบทดลองปัจจุบัน'!$A$5:$CL$846,14,0),2)</f>
        <v>0</v>
      </c>
      <c r="P198" s="104">
        <f>ROUND(VLOOKUP($B198,'[4]3.ข้อมูลงบทดลองปัจจุบัน'!$A$5:$CL$846,15,0),2)</f>
        <v>0</v>
      </c>
      <c r="Q198" s="104">
        <f>ROUND(VLOOKUP($B198,'[4]3.ข้อมูลงบทดลองปัจจุบัน'!$A$5:$CL$846,16,0),2)</f>
        <v>0</v>
      </c>
      <c r="R198" s="104">
        <f>ROUND(VLOOKUP($B198,'[4]3.ข้อมูลงบทดลองปัจจุบัน'!$A$5:$CL$846,17,0),2)</f>
        <v>0</v>
      </c>
      <c r="S198" s="104">
        <f>ROUND(VLOOKUP($B198,'[4]3.ข้อมูลงบทดลองปัจจุบัน'!$A$5:$CL$846,18,0),2)</f>
        <v>0</v>
      </c>
      <c r="T198" s="104">
        <f>ROUND(VLOOKUP($B198,'[4]3.ข้อมูลงบทดลองปัจจุบัน'!$A$5:$CL$846,19,0),2)</f>
        <v>0</v>
      </c>
      <c r="U198" s="104">
        <f>ROUND(VLOOKUP($B198,'[4]3.ข้อมูลงบทดลองปัจจุบัน'!$A$5:$CL$846,20,0),2)</f>
        <v>0</v>
      </c>
      <c r="V198" s="104">
        <f>ROUND(VLOOKUP($B198,'[4]3.ข้อมูลงบทดลองปัจจุบัน'!$A$5:$CL$846,21,0),2)</f>
        <v>0</v>
      </c>
      <c r="W198" s="104">
        <f>ROUND(VLOOKUP($B198,'[4]3.ข้อมูลงบทดลองปัจจุบัน'!$A$5:$CL$846,22,0),2)</f>
        <v>0</v>
      </c>
      <c r="X198" s="104">
        <f>ROUND(VLOOKUP($B198,'[4]3.ข้อมูลงบทดลองปัจจุบัน'!$A$5:$CL$846,23,0),2)</f>
        <v>0</v>
      </c>
      <c r="Y198" s="104">
        <f>ROUND(VLOOKUP($B198,'[4]3.ข้อมูลงบทดลองปัจจุบัน'!$A$5:$CL$846,24,0),2)</f>
        <v>0</v>
      </c>
      <c r="Z198" s="104">
        <f>ROUND(VLOOKUP($B198,'[4]3.ข้อมูลงบทดลองปัจจุบัน'!$A$5:$CL$846,25,0),2)</f>
        <v>0</v>
      </c>
      <c r="AA198" s="104">
        <f>ROUND(VLOOKUP($B198,'[4]3.ข้อมูลงบทดลองปัจจุบัน'!$A$5:$CL$846,26,0),2)</f>
        <v>0</v>
      </c>
      <c r="AB198" s="104">
        <f>ROUND(VLOOKUP($B198,'[4]3.ข้อมูลงบทดลองปัจจุบัน'!$A$5:$CL$846,27,0),2)</f>
        <v>0</v>
      </c>
      <c r="AC198" s="104">
        <f>ROUND(VLOOKUP($B198,'[4]3.ข้อมูลงบทดลองปัจจุบัน'!$A$5:$CL$846,28,0),2)</f>
        <v>0</v>
      </c>
      <c r="AD198" s="104">
        <f>ROUND(VLOOKUP($B198,'[4]3.ข้อมูลงบทดลองปัจจุบัน'!$A$5:$CL$846,29,0),2)</f>
        <v>0</v>
      </c>
      <c r="AE198" s="104">
        <f>ROUND(VLOOKUP($B198,'[4]3.ข้อมูลงบทดลองปัจจุบัน'!$A$5:$CL$846,30,0),2)</f>
        <v>0</v>
      </c>
      <c r="AF198" s="104">
        <f>ROUND(VLOOKUP($B198,'[4]3.ข้อมูลงบทดลองปัจจุบัน'!$A$5:$CL$846,31,0),2)</f>
        <v>0</v>
      </c>
      <c r="AG198" s="104">
        <f>ROUND(VLOOKUP($B198,'[4]3.ข้อมูลงบทดลองปัจจุบัน'!$A$5:$CL$846,32,0),2)</f>
        <v>254499.5</v>
      </c>
      <c r="AH198" s="104">
        <f>ROUND(VLOOKUP($B198,'[4]3.ข้อมูลงบทดลองปัจจุบัน'!$A$5:$CL$846,33,0),2)</f>
        <v>0</v>
      </c>
      <c r="AI198" s="104">
        <f>ROUND(VLOOKUP($B198,'[4]3.ข้อมูลงบทดลองปัจจุบัน'!$A$5:$CL$846,34,0),2)</f>
        <v>0</v>
      </c>
      <c r="AJ198" s="104">
        <f>ROUND(VLOOKUP($B198,'[4]3.ข้อมูลงบทดลองปัจจุบัน'!$A$5:$CL$846,35,0),2)</f>
        <v>0</v>
      </c>
      <c r="AK198" s="104">
        <f>ROUND(VLOOKUP($B198,'[4]3.ข้อมูลงบทดลองปัจจุบัน'!$A$5:$CL$846,36,0),2)</f>
        <v>0</v>
      </c>
      <c r="AL198" s="104">
        <f>ROUND(VLOOKUP($B198,'[4]3.ข้อมูลงบทดลองปัจจุบัน'!$A$5:$CL$846,37,0),2)</f>
        <v>0</v>
      </c>
      <c r="AM198" s="104">
        <f>ROUND(VLOOKUP($B198,'[4]3.ข้อมูลงบทดลองปัจจุบัน'!$A$5:$CL$846,38,0),2)</f>
        <v>0</v>
      </c>
      <c r="AN198" s="104">
        <f>ROUND(VLOOKUP($B198,'[4]3.ข้อมูลงบทดลองปัจจุบัน'!$A$5:$CL$846,39,0),2)</f>
        <v>490000</v>
      </c>
      <c r="AO198" s="104">
        <f>ROUND(VLOOKUP($B198,'[4]3.ข้อมูลงบทดลองปัจจุบัน'!$A$5:$CL$846,40,0),2)</f>
        <v>0</v>
      </c>
      <c r="AP198" s="104">
        <f>ROUND(VLOOKUP($B198,'[4]3.ข้อมูลงบทดลองปัจจุบัน'!$A$5:$CL$846,41,0),2)</f>
        <v>0</v>
      </c>
      <c r="AQ198" s="104">
        <f>ROUND(VLOOKUP($B198,'[4]3.ข้อมูลงบทดลองปัจจุบัน'!$A$5:$CL$846,42,0),2)</f>
        <v>0</v>
      </c>
      <c r="AR198" s="104">
        <f>ROUND(VLOOKUP($B198,'[4]3.ข้อมูลงบทดลองปัจจุบัน'!$A$5:$CL$846,43,0),2)</f>
        <v>234000</v>
      </c>
      <c r="AS198" s="104">
        <f>ROUND(VLOOKUP($B198,'[4]3.ข้อมูลงบทดลองปัจจุบัน'!$A$5:$CL$846,44,0),2)</f>
        <v>0</v>
      </c>
      <c r="AT198" s="104">
        <f>ROUND(VLOOKUP($B198,'[4]3.ข้อมูลงบทดลองปัจจุบัน'!$A$5:$CL$846,45,0),2)</f>
        <v>0</v>
      </c>
      <c r="AU198" s="104">
        <f>ROUND(VLOOKUP($B198,'[4]3.ข้อมูลงบทดลองปัจจุบัน'!$A$5:$CL$846,46,0),2)</f>
        <v>0</v>
      </c>
      <c r="AV198" s="104">
        <f>ROUND(VLOOKUP($B198,'[4]3.ข้อมูลงบทดลองปัจจุบัน'!$A$5:$CL$846,47,0),2)</f>
        <v>2087000</v>
      </c>
      <c r="AW198" s="104">
        <f>ROUND(VLOOKUP($B198,'[4]3.ข้อมูลงบทดลองปัจจุบัน'!$A$5:$CL$846,48,0),2)</f>
        <v>0</v>
      </c>
      <c r="AX198" s="104">
        <f>ROUND(VLOOKUP($B198,'[4]3.ข้อมูลงบทดลองปัจจุบัน'!$A$5:$CL$846,49,0),2)</f>
        <v>0</v>
      </c>
      <c r="AY198" s="104">
        <f>ROUND(VLOOKUP($B198,'[4]3.ข้อมูลงบทดลองปัจจุบัน'!$A$5:$CL$846,50,0),2)</f>
        <v>758170</v>
      </c>
      <c r="AZ198" s="104">
        <f>ROUND(VLOOKUP($B198,'[4]3.ข้อมูลงบทดลองปัจจุบัน'!$A$5:$CL$846,51,0),2)</f>
        <v>0</v>
      </c>
      <c r="BA198" s="104">
        <f>ROUND(VLOOKUP($B198,'[4]3.ข้อมูลงบทดลองปัจจุบัน'!$A$5:$CL$846,52,0),2)</f>
        <v>0</v>
      </c>
      <c r="BB198" s="104">
        <f>ROUND(VLOOKUP($B198,'[4]3.ข้อมูลงบทดลองปัจจุบัน'!$A$5:$CL$846,53,0),2)</f>
        <v>0</v>
      </c>
      <c r="BC198" s="104">
        <f>ROUND(VLOOKUP($B198,'[4]3.ข้อมูลงบทดลองปัจจุบัน'!$A$5:$CL$846,54,0),2)</f>
        <v>0</v>
      </c>
      <c r="BD198" s="104">
        <f>ROUND(VLOOKUP($B198,'[4]3.ข้อมูลงบทดลองปัจจุบัน'!$A$5:$CL$846,55,0),2)</f>
        <v>0</v>
      </c>
      <c r="BE198" s="104">
        <f>ROUND(VLOOKUP($B198,'[4]3.ข้อมูลงบทดลองปัจจุบัน'!$A$5:$CL$846,56,0),2)</f>
        <v>37500</v>
      </c>
      <c r="BF198" s="104">
        <f>ROUND(VLOOKUP($B198,'[4]3.ข้อมูลงบทดลองปัจจุบัน'!$A$5:$CL$846,57,0),2)</f>
        <v>0</v>
      </c>
      <c r="BG198" s="104">
        <f>ROUND(VLOOKUP($B198,'[4]3.ข้อมูลงบทดลองปัจจุบัน'!$A$5:$CL$846,58,0),2)</f>
        <v>59500</v>
      </c>
      <c r="BH198" s="104">
        <f>ROUND(VLOOKUP($B198,'[4]3.ข้อมูลงบทดลองปัจจุบัน'!$A$5:$CL$846,59,0),2)</f>
        <v>0</v>
      </c>
      <c r="BI198" s="104">
        <f>ROUND(VLOOKUP($B198,'[4]3.ข้อมูลงบทดลองปัจจุบัน'!$A$5:$CL$846,60,0),2)</f>
        <v>0</v>
      </c>
      <c r="BJ198" s="104">
        <f>ROUND(VLOOKUP($B198,'[4]3.ข้อมูลงบทดลองปัจจุบัน'!$A$5:$CL$846,61,0),2)</f>
        <v>0</v>
      </c>
      <c r="BK198" s="104">
        <f>ROUND(VLOOKUP($B198,'[4]3.ข้อมูลงบทดลองปัจจุบัน'!$A$5:$CL$846,62,0),2)</f>
        <v>0</v>
      </c>
      <c r="BL198" s="104">
        <f>ROUND(VLOOKUP($B198,'[4]3.ข้อมูลงบทดลองปัจจุบัน'!$A$5:$CL$846,63,0),2)</f>
        <v>0</v>
      </c>
      <c r="BM198" s="104">
        <f>ROUND(VLOOKUP($B198,'[4]3.ข้อมูลงบทดลองปัจจุบัน'!$A$5:$CL$846,64,0),2)</f>
        <v>0</v>
      </c>
      <c r="BN198" s="104">
        <f>ROUND(VLOOKUP($B198,'[4]3.ข้อมูลงบทดลองปัจจุบัน'!$A$5:$CL$846,65,0),2)</f>
        <v>0</v>
      </c>
      <c r="BO198" s="104">
        <f>ROUND(VLOOKUP($B198,'[4]3.ข้อมูลงบทดลองปัจจุบัน'!$A$5:$CL$846,66,0),2)</f>
        <v>0</v>
      </c>
      <c r="BP198" s="104">
        <f>ROUND(VLOOKUP($B198,'[4]3.ข้อมูลงบทดลองปัจจุบัน'!$A$5:$CL$846,67,0),2)</f>
        <v>0</v>
      </c>
      <c r="BQ198" s="104">
        <f>ROUND(VLOOKUP($B198,'[4]3.ข้อมูลงบทดลองปัจจุบัน'!$A$5:$CL$846,68,0),2)</f>
        <v>0</v>
      </c>
      <c r="BR198" s="104">
        <f>ROUND(VLOOKUP($B198,'[4]3.ข้อมูลงบทดลองปัจจุบัน'!$A$5:$CL$846,69,0),2)</f>
        <v>0</v>
      </c>
      <c r="BS198" s="104">
        <f>ROUND(VLOOKUP($B198,'[4]3.ข้อมูลงบทดลองปัจจุบัน'!$A$5:$CL$846,70,0),2)</f>
        <v>6169000</v>
      </c>
      <c r="BT198" s="104">
        <f>ROUND(VLOOKUP($B198,'[4]3.ข้อมูลงบทดลองปัจจุบัน'!$A$5:$CL$846,71,0),2)</f>
        <v>0</v>
      </c>
      <c r="BU198" s="104">
        <f>ROUND(VLOOKUP($B198,'[4]3.ข้อมูลงบทดลองปัจจุบัน'!$A$5:$CL$846,72,0),2)</f>
        <v>200100</v>
      </c>
      <c r="BV198" s="104">
        <f>ROUND(VLOOKUP($B198,'[4]3.ข้อมูลงบทดลองปัจจุบัน'!$A$5:$CL$846,73,0),2)</f>
        <v>0</v>
      </c>
      <c r="BW198" s="104">
        <f>ROUND(VLOOKUP($B198,'[4]3.ข้อมูลงบทดลองปัจจุบัน'!$A$5:$CL$846,74,0),2)</f>
        <v>0</v>
      </c>
      <c r="BX198" s="104">
        <f>ROUND(VLOOKUP($B198,'[4]3.ข้อมูลงบทดลองปัจจุบัน'!$A$5:$CL$846,75,0),2)</f>
        <v>0</v>
      </c>
      <c r="BY198" s="104">
        <f>ROUND(VLOOKUP($B198,'[4]3.ข้อมูลงบทดลองปัจจุบัน'!$A$5:$CL$846,76,0),2)</f>
        <v>0</v>
      </c>
      <c r="BZ198" s="104">
        <f>ROUND(VLOOKUP($B198,'[4]3.ข้อมูลงบทดลองปัจจุบัน'!$A$5:$CL$846,77,0),2)</f>
        <v>0</v>
      </c>
      <c r="CA198" s="104">
        <f>ROUND(VLOOKUP($B198,'[4]3.ข้อมูลงบทดลองปัจจุบัน'!$A$5:$CL$846,78,0),2)</f>
        <v>0</v>
      </c>
      <c r="CB198" s="104">
        <f>ROUND(VLOOKUP($B198,'[4]3.ข้อมูลงบทดลองปัจจุบัน'!$A$5:$CL$846,79,0),2)</f>
        <v>0</v>
      </c>
      <c r="CC198" s="104">
        <f>ROUND(VLOOKUP($B198,'[4]3.ข้อมูลงบทดลองปัจจุบัน'!$A$5:$CL$846,80,0),2)</f>
        <v>0</v>
      </c>
      <c r="CD198" s="104">
        <f>ROUND(VLOOKUP($B198,'[4]3.ข้อมูลงบทดลองปัจจุบัน'!$A$5:$CL$846,81,0),2)</f>
        <v>0</v>
      </c>
      <c r="CE198" s="104">
        <f>ROUND(VLOOKUP($B198,'[4]3.ข้อมูลงบทดลองปัจจุบัน'!$A$5:$CL$846,82,0),2)</f>
        <v>0</v>
      </c>
      <c r="CF198" s="104">
        <f>ROUND(VLOOKUP($B198,'[4]3.ข้อมูลงบทดลองปัจจุบัน'!$A$5:$CL$846,83,0),2)</f>
        <v>0</v>
      </c>
      <c r="CG198" s="104">
        <f>ROUND(VLOOKUP($B198,'[4]3.ข้อมูลงบทดลองปัจจุบัน'!$A$5:$CL$846,84,0),2)</f>
        <v>0</v>
      </c>
      <c r="CH198" s="104">
        <f>ROUND(VLOOKUP($B198,'[4]3.ข้อมูลงบทดลองปัจจุบัน'!$A$5:$CL$846,85,0),2)</f>
        <v>0</v>
      </c>
      <c r="CI198" s="104">
        <f>ROUND(VLOOKUP($B198,'[4]3.ข้อมูลงบทดลองปัจจุบัน'!$A$5:$CL$846,86,0),2)</f>
        <v>0</v>
      </c>
      <c r="CJ198" s="104">
        <f>ROUND(VLOOKUP($B198,'[4]3.ข้อมูลงบทดลองปัจจุบัน'!$A$5:$CL$846,87,0),2)</f>
        <v>0</v>
      </c>
      <c r="CK198" s="104">
        <f>ROUND(VLOOKUP($B198,'[4]3.ข้อมูลงบทดลองปัจจุบัน'!$A$5:$CL$846,88,0),2)</f>
        <v>0</v>
      </c>
      <c r="CL198" s="104">
        <f>ROUND(VLOOKUP($B198,'[4]3.ข้อมูลงบทดลองปัจจุบัน'!$A$5:$CL$846,89,0),2)</f>
        <v>895</v>
      </c>
      <c r="CM198" s="104">
        <f>ROUND(VLOOKUP($B198,'[4]3.ข้อมูลงบทดลองปัจจุบัน'!$A$5:$CL$846,90,0),2)</f>
        <v>0</v>
      </c>
      <c r="CO198" s="97"/>
    </row>
    <row r="199" spans="1:94" x14ac:dyDescent="0.7">
      <c r="A199" s="18" t="s">
        <v>664</v>
      </c>
      <c r="B199" s="18" t="s">
        <v>787</v>
      </c>
      <c r="C199" s="19" t="s">
        <v>788</v>
      </c>
      <c r="D199" s="104">
        <f>ROUND(VLOOKUP($B199,'[4]3.ข้อมูลงบทดลองปัจจุบัน'!$A$5:$CL$846,3,0),2)</f>
        <v>13880059.6</v>
      </c>
      <c r="E199" s="104">
        <f>ROUND(VLOOKUP($B199,'[4]3.ข้อมูลงบทดลองปัจจุบัน'!$A$5:$CL$846,4,0),2)</f>
        <v>17000</v>
      </c>
      <c r="F199" s="104">
        <f>ROUND(VLOOKUP($B199,'[4]3.ข้อมูลงบทดลองปัจจุบัน'!$A$5:$CL$846,5,0),2)</f>
        <v>57949.94</v>
      </c>
      <c r="G199" s="104">
        <f>ROUND(VLOOKUP($B199,'[4]3.ข้อมูลงบทดลองปัจจุบัน'!$A$5:$CL$846,6,0),2)</f>
        <v>174541</v>
      </c>
      <c r="H199" s="104">
        <f>ROUND(VLOOKUP($B199,'[4]3.ข้อมูลงบทดลองปัจจุบัน'!$A$5:$CL$846,7,0),2)</f>
        <v>74978</v>
      </c>
      <c r="I199" s="104">
        <f>ROUND(VLOOKUP($B199,'[4]3.ข้อมูลงบทดลองปัจจุบัน'!$A$5:$CL$846,8,0),2)</f>
        <v>610674.98</v>
      </c>
      <c r="J199" s="104">
        <f>ROUND(VLOOKUP($B199,'[4]3.ข้อมูลงบทดลองปัจจุบัน'!$A$5:$CL$846,9,0),2)</f>
        <v>141788.96</v>
      </c>
      <c r="K199" s="104">
        <f>ROUND(VLOOKUP($B199,'[4]3.ข้อมูลงบทดลองปัจจุบัน'!$A$5:$CL$846,10,0),2)</f>
        <v>17220.77</v>
      </c>
      <c r="L199" s="104">
        <f>ROUND(VLOOKUP($B199,'[4]3.ข้อมูลงบทดลองปัจจุบัน'!$A$5:$CL$846,11,0),2)</f>
        <v>1194188.1200000001</v>
      </c>
      <c r="M199" s="104">
        <f>ROUND(VLOOKUP($B199,'[4]3.ข้อมูลงบทดลองปัจจุบัน'!$A$5:$CL$846,12,0),2)</f>
        <v>13000</v>
      </c>
      <c r="N199" s="104">
        <f>ROUND(VLOOKUP($B199,'[4]3.ข้อมูลงบทดลองปัจจุบัน'!$A$5:$CL$846,13,0),2)</f>
        <v>8500.0400000000009</v>
      </c>
      <c r="O199" s="104">
        <f>ROUND(VLOOKUP($B199,'[4]3.ข้อมูลงบทดลองปัจจุบัน'!$A$5:$CL$846,14,0),2)</f>
        <v>1000</v>
      </c>
      <c r="P199" s="104">
        <f>ROUND(VLOOKUP($B199,'[4]3.ข้อมูลงบทดลองปัจจุบัน'!$A$5:$CL$846,15,0),2)</f>
        <v>163630</v>
      </c>
      <c r="Q199" s="104">
        <f>ROUND(VLOOKUP($B199,'[4]3.ข้อมูลงบทดลองปัจจุบัน'!$A$5:$CL$846,16,0),2)</f>
        <v>53821</v>
      </c>
      <c r="R199" s="104">
        <f>ROUND(VLOOKUP($B199,'[4]3.ข้อมูลงบทดลองปัจจุบัน'!$A$5:$CL$846,17,0),2)</f>
        <v>49700</v>
      </c>
      <c r="S199" s="104">
        <f>ROUND(VLOOKUP($B199,'[4]3.ข้อมูลงบทดลองปัจจุบัน'!$A$5:$CL$846,18,0),2)</f>
        <v>653951</v>
      </c>
      <c r="T199" s="104">
        <f>ROUND(VLOOKUP($B199,'[4]3.ข้อมูลงบทดลองปัจจุบัน'!$A$5:$CL$846,19,0),2)</f>
        <v>47100</v>
      </c>
      <c r="U199" s="104">
        <f>ROUND(VLOOKUP($B199,'[4]3.ข้อมูลงบทดลองปัจจุบัน'!$A$5:$CL$846,20,0),2)</f>
        <v>43800</v>
      </c>
      <c r="V199" s="104">
        <f>ROUND(VLOOKUP($B199,'[4]3.ข้อมูลงบทดลองปัจจุบัน'!$A$5:$CL$846,21,0),2)</f>
        <v>54300</v>
      </c>
      <c r="W199" s="104">
        <f>ROUND(VLOOKUP($B199,'[4]3.ข้อมูลงบทดลองปัจจุบัน'!$A$5:$CL$846,22,0),2)</f>
        <v>10313</v>
      </c>
      <c r="X199" s="104">
        <f>ROUND(VLOOKUP($B199,'[4]3.ข้อมูลงบทดลองปัจจุบัน'!$A$5:$CL$846,23,0),2)</f>
        <v>442272.8</v>
      </c>
      <c r="Y199" s="104">
        <f>ROUND(VLOOKUP($B199,'[4]3.ข้อมูลงบทดลองปัจจุบัน'!$A$5:$CL$846,24,0),2)</f>
        <v>78691</v>
      </c>
      <c r="Z199" s="104">
        <f>ROUND(VLOOKUP($B199,'[4]3.ข้อมูลงบทดลองปัจจุบัน'!$A$5:$CL$846,25,0),2)</f>
        <v>50461.2</v>
      </c>
      <c r="AA199" s="104">
        <f>ROUND(VLOOKUP($B199,'[4]3.ข้อมูลงบทดลองปัจจุบัน'!$A$5:$CL$846,26,0),2)</f>
        <v>1218708.2</v>
      </c>
      <c r="AB199" s="104">
        <f>ROUND(VLOOKUP($B199,'[4]3.ข้อมูลงบทดลองปัจจุบัน'!$A$5:$CL$846,27,0),2)</f>
        <v>33700</v>
      </c>
      <c r="AC199" s="104">
        <f>ROUND(VLOOKUP($B199,'[4]3.ข้อมูลงบทดลองปัจจุบัน'!$A$5:$CL$846,28,0),2)</f>
        <v>1000</v>
      </c>
      <c r="AD199" s="104">
        <f>ROUND(VLOOKUP($B199,'[4]3.ข้อมูลงบทดลองปัจจุบัน'!$A$5:$CL$846,29,0),2)</f>
        <v>0</v>
      </c>
      <c r="AE199" s="104">
        <f>ROUND(VLOOKUP($B199,'[4]3.ข้อมูลงบทดลองปัจจุบัน'!$A$5:$CL$846,30,0),2)</f>
        <v>42400</v>
      </c>
      <c r="AF199" s="104">
        <f>ROUND(VLOOKUP($B199,'[4]3.ข้อมูลงบทดลองปัจจุบัน'!$A$5:$CL$846,31,0),2)</f>
        <v>63193</v>
      </c>
      <c r="AG199" s="104">
        <f>ROUND(VLOOKUP($B199,'[4]3.ข้อมูลงบทดลองปัจจุบัน'!$A$5:$CL$846,32,0),2)</f>
        <v>56600</v>
      </c>
      <c r="AH199" s="104">
        <f>ROUND(VLOOKUP($B199,'[4]3.ข้อมูลงบทดลองปัจจุบัน'!$A$5:$CL$846,33,0),2)</f>
        <v>54000</v>
      </c>
      <c r="AI199" s="104">
        <f>ROUND(VLOOKUP($B199,'[4]3.ข้อมูลงบทดลองปัจจุบัน'!$A$5:$CL$846,34,0),2)</f>
        <v>565057.77</v>
      </c>
      <c r="AJ199" s="104">
        <f>ROUND(VLOOKUP($B199,'[4]3.ข้อมูลงบทดลองปัจจุบัน'!$A$5:$CL$846,35,0),2)</f>
        <v>11852</v>
      </c>
      <c r="AK199" s="104">
        <f>ROUND(VLOOKUP($B199,'[4]3.ข้อมูลงบทดลองปัจจุบัน'!$A$5:$CL$846,36,0),2)</f>
        <v>0</v>
      </c>
      <c r="AL199" s="104">
        <f>ROUND(VLOOKUP($B199,'[4]3.ข้อมูลงบทดลองปัจจุบัน'!$A$5:$CL$846,37,0),2)</f>
        <v>229778.73</v>
      </c>
      <c r="AM199" s="104">
        <f>ROUND(VLOOKUP($B199,'[4]3.ข้อมูลงบทดลองปัจจุบัน'!$A$5:$CL$846,38,0),2)</f>
        <v>0</v>
      </c>
      <c r="AN199" s="104">
        <f>ROUND(VLOOKUP($B199,'[4]3.ข้อมูลงบทดลองปัจจุบัน'!$A$5:$CL$846,39,0),2)</f>
        <v>3500</v>
      </c>
      <c r="AO199" s="104">
        <f>ROUND(VLOOKUP($B199,'[4]3.ข้อมูลงบทดลองปัจจุบัน'!$A$5:$CL$846,40,0),2)</f>
        <v>0</v>
      </c>
      <c r="AP199" s="104">
        <f>ROUND(VLOOKUP($B199,'[4]3.ข้อมูลงบทดลองปัจจุบัน'!$A$5:$CL$846,41,0),2)</f>
        <v>234499.92</v>
      </c>
      <c r="AQ199" s="104">
        <f>ROUND(VLOOKUP($B199,'[4]3.ข้อมูลงบทดลองปัจจุบัน'!$A$5:$CL$846,42,0),2)</f>
        <v>28495</v>
      </c>
      <c r="AR199" s="104">
        <f>ROUND(VLOOKUP($B199,'[4]3.ข้อมูลงบทดลองปัจจุบัน'!$A$5:$CL$846,43,0),2)</f>
        <v>0</v>
      </c>
      <c r="AS199" s="104">
        <f>ROUND(VLOOKUP($B199,'[4]3.ข้อมูลงบทดลองปัจจุบัน'!$A$5:$CL$846,44,0),2)</f>
        <v>240747.63</v>
      </c>
      <c r="AT199" s="104">
        <f>ROUND(VLOOKUP($B199,'[4]3.ข้อมูลงบทดลองปัจจุบัน'!$A$5:$CL$846,45,0),2)</f>
        <v>0</v>
      </c>
      <c r="AU199" s="104">
        <f>ROUND(VLOOKUP($B199,'[4]3.ข้อมูลงบทดลองปัจจุบัน'!$A$5:$CL$846,46,0),2)</f>
        <v>30534.65</v>
      </c>
      <c r="AV199" s="104">
        <f>ROUND(VLOOKUP($B199,'[4]3.ข้อมูลงบทดลองปัจจุบัน'!$A$5:$CL$846,47,0),2)</f>
        <v>0</v>
      </c>
      <c r="AW199" s="104">
        <f>ROUND(VLOOKUP($B199,'[4]3.ข้อมูลงบทดลองปัจจุบัน'!$A$5:$CL$846,48,0),2)</f>
        <v>5000</v>
      </c>
      <c r="AX199" s="104">
        <f>ROUND(VLOOKUP($B199,'[4]3.ข้อมูลงบทดลองปัจจุบัน'!$A$5:$CL$846,49,0),2)</f>
        <v>2267.3000000000002</v>
      </c>
      <c r="AY199" s="104">
        <f>ROUND(VLOOKUP($B199,'[4]3.ข้อมูลงบทดลองปัจจุบัน'!$A$5:$CL$846,50,0),2)</f>
        <v>15650</v>
      </c>
      <c r="AZ199" s="104">
        <f>ROUND(VLOOKUP($B199,'[4]3.ข้อมูลงบทดลองปัจจุบัน'!$A$5:$CL$846,51,0),2)</f>
        <v>0</v>
      </c>
      <c r="BA199" s="104">
        <f>ROUND(VLOOKUP($B199,'[4]3.ข้อมูลงบทดลองปัจจุบัน'!$A$5:$CL$846,52,0),2)</f>
        <v>0</v>
      </c>
      <c r="BB199" s="104">
        <f>ROUND(VLOOKUP($B199,'[4]3.ข้อมูลงบทดลองปัจจุบัน'!$A$5:$CL$846,53,0),2)</f>
        <v>247866</v>
      </c>
      <c r="BC199" s="104">
        <f>ROUND(VLOOKUP($B199,'[4]3.ข้อมูลงบทดลองปัจจุบัน'!$A$5:$CL$846,54,0),2)</f>
        <v>19500</v>
      </c>
      <c r="BD199" s="104">
        <f>ROUND(VLOOKUP($B199,'[4]3.ข้อมูลงบทดลองปัจจุบัน'!$A$5:$CL$846,55,0),2)</f>
        <v>3099500</v>
      </c>
      <c r="BE199" s="104">
        <f>ROUND(VLOOKUP($B199,'[4]3.ข้อมูลงบทดลองปัจจุบัน'!$A$5:$CL$846,56,0),2)</f>
        <v>0</v>
      </c>
      <c r="BF199" s="104">
        <f>ROUND(VLOOKUP($B199,'[4]3.ข้อมูลงบทดลองปัจจุบัน'!$A$5:$CL$846,57,0),2)</f>
        <v>0</v>
      </c>
      <c r="BG199" s="104">
        <f>ROUND(VLOOKUP($B199,'[4]3.ข้อมูลงบทดลองปัจจุบัน'!$A$5:$CL$846,58,0),2)</f>
        <v>72066</v>
      </c>
      <c r="BH199" s="104">
        <f>ROUND(VLOOKUP($B199,'[4]3.ข้อมูลงบทดลองปัจจุบัน'!$A$5:$CL$846,59,0),2)</f>
        <v>178499.7</v>
      </c>
      <c r="BI199" s="104">
        <f>ROUND(VLOOKUP($B199,'[4]3.ข้อมูลงบทดลองปัจจุบัน'!$A$5:$CL$846,60,0),2)</f>
        <v>0</v>
      </c>
      <c r="BJ199" s="104">
        <f>ROUND(VLOOKUP($B199,'[4]3.ข้อมูลงบทดลองปัจจุบัน'!$A$5:$CL$846,61,0),2)</f>
        <v>500</v>
      </c>
      <c r="BK199" s="104">
        <f>ROUND(VLOOKUP($B199,'[4]3.ข้อมูลงบทดลองปัจจุบัน'!$A$5:$CL$846,62,0),2)</f>
        <v>17400</v>
      </c>
      <c r="BL199" s="104">
        <f>ROUND(VLOOKUP($B199,'[4]3.ข้อมูลงบทดลองปัจจุบัน'!$A$5:$CL$846,63,0),2)</f>
        <v>7463</v>
      </c>
      <c r="BM199" s="104">
        <f>ROUND(VLOOKUP($B199,'[4]3.ข้อมูลงบทดลองปัจจุบัน'!$A$5:$CL$846,64,0),2)</f>
        <v>0</v>
      </c>
      <c r="BN199" s="104">
        <f>ROUND(VLOOKUP($B199,'[4]3.ข้อมูลงบทดลองปัจจุบัน'!$A$5:$CL$846,65,0),2)</f>
        <v>350984.69</v>
      </c>
      <c r="BO199" s="104">
        <f>ROUND(VLOOKUP($B199,'[4]3.ข้อมูลงบทดลองปัจจุบัน'!$A$5:$CL$846,66,0),2)</f>
        <v>24500.3</v>
      </c>
      <c r="BP199" s="104">
        <f>ROUND(VLOOKUP($B199,'[4]3.ข้อมูลงบทดลองปัจจุบัน'!$A$5:$CL$846,67,0),2)</f>
        <v>0</v>
      </c>
      <c r="BQ199" s="104">
        <f>ROUND(VLOOKUP($B199,'[4]3.ข้อมูลงบทดลองปัจจุบัน'!$A$5:$CL$846,68,0),2)</f>
        <v>302196.71000000002</v>
      </c>
      <c r="BR199" s="104">
        <f>ROUND(VLOOKUP($B199,'[4]3.ข้อมูลงบทดลองปัจจุบัน'!$A$5:$CL$846,69,0),2)</f>
        <v>59175</v>
      </c>
      <c r="BS199" s="104">
        <f>ROUND(VLOOKUP($B199,'[4]3.ข้อมูลงบทดลองปัจจุบัน'!$A$5:$CL$846,70,0),2)</f>
        <v>219835</v>
      </c>
      <c r="BT199" s="104">
        <f>ROUND(VLOOKUP($B199,'[4]3.ข้อมูลงบทดลองปัจจุบัน'!$A$5:$CL$846,71,0),2)</f>
        <v>776080</v>
      </c>
      <c r="BU199" s="104">
        <f>ROUND(VLOOKUP($B199,'[4]3.ข้อมูลงบทดลองปัจจุบัน'!$A$5:$CL$846,72,0),2)</f>
        <v>44978.25</v>
      </c>
      <c r="BV199" s="104">
        <f>ROUND(VLOOKUP($B199,'[4]3.ข้อมูลงบทดลองปัจจุบัน'!$A$5:$CL$846,73,0),2)</f>
        <v>80380</v>
      </c>
      <c r="BW199" s="104">
        <f>ROUND(VLOOKUP($B199,'[4]3.ข้อมูลงบทดลองปัจจุบัน'!$A$5:$CL$846,74,0),2)</f>
        <v>0</v>
      </c>
      <c r="BX199" s="104">
        <f>ROUND(VLOOKUP($B199,'[4]3.ข้อมูลงบทดลองปัจจุบัน'!$A$5:$CL$846,75,0),2)</f>
        <v>243355</v>
      </c>
      <c r="BY199" s="104">
        <f>ROUND(VLOOKUP($B199,'[4]3.ข้อมูลงบทดลองปัจจุบัน'!$A$5:$CL$846,76,0),2)</f>
        <v>101514.93</v>
      </c>
      <c r="BZ199" s="104">
        <f>ROUND(VLOOKUP($B199,'[4]3.ข้อมูลงบทดลองปัจจุบัน'!$A$5:$CL$846,77,0),2)</f>
        <v>176300.4</v>
      </c>
      <c r="CA199" s="104">
        <f>ROUND(VLOOKUP($B199,'[4]3.ข้อมูลงบทดลองปัจจุบัน'!$A$5:$CL$846,78,0),2)</f>
        <v>11800</v>
      </c>
      <c r="CB199" s="104">
        <f>ROUND(VLOOKUP($B199,'[4]3.ข้อมูลงบทดลองปัจจุบัน'!$A$5:$CL$846,79,0),2)</f>
        <v>53728.72</v>
      </c>
      <c r="CC199" s="104">
        <f>ROUND(VLOOKUP($B199,'[4]3.ข้อมูลงบทดลองปัจจุบัน'!$A$5:$CL$846,80,0),2)</f>
        <v>1263056.74</v>
      </c>
      <c r="CD199" s="104">
        <f>ROUND(VLOOKUP($B199,'[4]3.ข้อมูลงบทดลองปัจจุบัน'!$A$5:$CL$846,81,0),2)</f>
        <v>12620</v>
      </c>
      <c r="CE199" s="104">
        <f>ROUND(VLOOKUP($B199,'[4]3.ข้อมูลงบทดลองปัจจุบัน'!$A$5:$CL$846,82,0),2)</f>
        <v>0</v>
      </c>
      <c r="CF199" s="104">
        <f>ROUND(VLOOKUP($B199,'[4]3.ข้อมูลงบทดลองปัจจุบัน'!$A$5:$CL$846,83,0),2)</f>
        <v>23250.09</v>
      </c>
      <c r="CG199" s="104">
        <f>ROUND(VLOOKUP($B199,'[4]3.ข้อมูลงบทดลองปัจจุบัน'!$A$5:$CL$846,84,0),2)</f>
        <v>33600</v>
      </c>
      <c r="CH199" s="104">
        <f>ROUND(VLOOKUP($B199,'[4]3.ข้อมูลงบทดลองปัจจุบัน'!$A$5:$CL$846,85,0),2)</f>
        <v>87324</v>
      </c>
      <c r="CI199" s="104">
        <f>ROUND(VLOOKUP($B199,'[4]3.ข้อมูลงบทดลองปัจจุบัน'!$A$5:$CL$846,86,0),2)</f>
        <v>4113.0200000000004</v>
      </c>
      <c r="CJ199" s="104">
        <f>ROUND(VLOOKUP($B199,'[4]3.ข้อมูลงบทดลองปัจจุบัน'!$A$5:$CL$846,87,0),2)</f>
        <v>8476</v>
      </c>
      <c r="CK199" s="104">
        <f>ROUND(VLOOKUP($B199,'[4]3.ข้อมูลงบทดลองปัจจุบัน'!$A$5:$CL$846,88,0),2)</f>
        <v>57185</v>
      </c>
      <c r="CL199" s="104">
        <f>ROUND(VLOOKUP($B199,'[4]3.ข้อมูลงบทดลองปัจจุบัน'!$A$5:$CL$846,89,0),2)</f>
        <v>40855</v>
      </c>
      <c r="CM199" s="104">
        <f>ROUND(VLOOKUP($B199,'[4]3.ข้อมูลงบทดลองปัจจุบัน'!$A$5:$CL$846,90,0),2)</f>
        <v>0</v>
      </c>
      <c r="CO199" s="97"/>
    </row>
    <row r="200" spans="1:94" x14ac:dyDescent="0.7">
      <c r="A200" s="124"/>
      <c r="B200" s="125" t="s">
        <v>664</v>
      </c>
      <c r="C200" s="125" t="s">
        <v>396</v>
      </c>
      <c r="D200" s="126">
        <f>SUM(D138:D199)</f>
        <v>282527952.44</v>
      </c>
      <c r="E200" s="126">
        <f t="shared" ref="E200:BP200" si="6">SUM(E138:E199)</f>
        <v>37440177.5</v>
      </c>
      <c r="F200" s="126">
        <f t="shared" si="6"/>
        <v>23941492.510000002</v>
      </c>
      <c r="G200" s="126">
        <f t="shared" si="6"/>
        <v>18427100.579999994</v>
      </c>
      <c r="H200" s="126">
        <f t="shared" si="6"/>
        <v>14347820.210000003</v>
      </c>
      <c r="I200" s="126">
        <f t="shared" si="6"/>
        <v>26034439.920000002</v>
      </c>
      <c r="J200" s="126">
        <f t="shared" si="6"/>
        <v>25344786.490000002</v>
      </c>
      <c r="K200" s="126">
        <f t="shared" si="6"/>
        <v>73867658.030000001</v>
      </c>
      <c r="L200" s="126">
        <f t="shared" si="6"/>
        <v>39393766.579999998</v>
      </c>
      <c r="M200" s="126">
        <f t="shared" si="6"/>
        <v>36699436.079999991</v>
      </c>
      <c r="N200" s="126">
        <f t="shared" si="6"/>
        <v>83567631.849999994</v>
      </c>
      <c r="O200" s="126">
        <f t="shared" si="6"/>
        <v>8478492.1500000004</v>
      </c>
      <c r="P200" s="126">
        <f t="shared" si="6"/>
        <v>229921675.74000001</v>
      </c>
      <c r="Q200" s="126">
        <f t="shared" si="6"/>
        <v>25730824.18</v>
      </c>
      <c r="R200" s="126">
        <f t="shared" si="6"/>
        <v>34773104.5</v>
      </c>
      <c r="S200" s="126">
        <f t="shared" si="6"/>
        <v>59073600.859999999</v>
      </c>
      <c r="T200" s="126">
        <f t="shared" si="6"/>
        <v>21958412.710000001</v>
      </c>
      <c r="U200" s="126">
        <f t="shared" si="6"/>
        <v>26901804.440000009</v>
      </c>
      <c r="V200" s="126">
        <f t="shared" si="6"/>
        <v>20044725.170000002</v>
      </c>
      <c r="W200" s="126">
        <f t="shared" si="6"/>
        <v>10195579.509999998</v>
      </c>
      <c r="X200" s="126">
        <f t="shared" si="6"/>
        <v>392494227.56</v>
      </c>
      <c r="Y200" s="126">
        <f t="shared" si="6"/>
        <v>16839202.579999998</v>
      </c>
      <c r="Z200" s="126">
        <f t="shared" si="6"/>
        <v>38823477.080000006</v>
      </c>
      <c r="AA200" s="126">
        <f t="shared" si="6"/>
        <v>25202933.870000001</v>
      </c>
      <c r="AB200" s="126">
        <f t="shared" si="6"/>
        <v>12605732.489999998</v>
      </c>
      <c r="AC200" s="126">
        <f t="shared" si="6"/>
        <v>13459239.650000002</v>
      </c>
      <c r="AD200" s="126">
        <f t="shared" si="6"/>
        <v>19194857.069999997</v>
      </c>
      <c r="AE200" s="126">
        <f t="shared" si="6"/>
        <v>76410942.510000005</v>
      </c>
      <c r="AF200" s="126">
        <f t="shared" si="6"/>
        <v>14615891.869999999</v>
      </c>
      <c r="AG200" s="126">
        <f t="shared" si="6"/>
        <v>19504157.120000001</v>
      </c>
      <c r="AH200" s="126">
        <f t="shared" si="6"/>
        <v>27706669.359999999</v>
      </c>
      <c r="AI200" s="126">
        <f t="shared" si="6"/>
        <v>44253367.519999996</v>
      </c>
      <c r="AJ200" s="126">
        <f t="shared" si="6"/>
        <v>19212854.849999998</v>
      </c>
      <c r="AK200" s="126">
        <f t="shared" si="6"/>
        <v>12080861.850000001</v>
      </c>
      <c r="AL200" s="126">
        <f t="shared" si="6"/>
        <v>725511584.83000004</v>
      </c>
      <c r="AM200" s="126">
        <f t="shared" si="6"/>
        <v>23463608.629999999</v>
      </c>
      <c r="AN200" s="126">
        <f t="shared" si="6"/>
        <v>12497003.710000001</v>
      </c>
      <c r="AO200" s="126">
        <f t="shared" si="6"/>
        <v>38410703.700000003</v>
      </c>
      <c r="AP200" s="126">
        <f t="shared" si="6"/>
        <v>33440097.59</v>
      </c>
      <c r="AQ200" s="126">
        <f t="shared" si="6"/>
        <v>25769247.32</v>
      </c>
      <c r="AR200" s="126">
        <f t="shared" si="6"/>
        <v>7620985.2399999993</v>
      </c>
      <c r="AS200" s="126">
        <f t="shared" si="6"/>
        <v>209344065.44</v>
      </c>
      <c r="AT200" s="126">
        <f t="shared" si="6"/>
        <v>19846348.210000001</v>
      </c>
      <c r="AU200" s="126">
        <f t="shared" si="6"/>
        <v>49565562.979999997</v>
      </c>
      <c r="AV200" s="126">
        <f t="shared" si="6"/>
        <v>45224469.589999996</v>
      </c>
      <c r="AW200" s="126">
        <f t="shared" si="6"/>
        <v>19883256.050000001</v>
      </c>
      <c r="AX200" s="126">
        <f t="shared" si="6"/>
        <v>11948852.540000001</v>
      </c>
      <c r="AY200" s="126">
        <f t="shared" si="6"/>
        <v>21301651.289999995</v>
      </c>
      <c r="AZ200" s="126">
        <f t="shared" si="6"/>
        <v>19958358.390000001</v>
      </c>
      <c r="BA200" s="126">
        <f t="shared" si="6"/>
        <v>18353776.969999999</v>
      </c>
      <c r="BB200" s="126">
        <f t="shared" si="6"/>
        <v>166981934.13000003</v>
      </c>
      <c r="BC200" s="126">
        <f t="shared" si="6"/>
        <v>15453207.470000001</v>
      </c>
      <c r="BD200" s="126">
        <f t="shared" si="6"/>
        <v>384020739.82000005</v>
      </c>
      <c r="BE200" s="126">
        <f t="shared" si="6"/>
        <v>63762206.400000006</v>
      </c>
      <c r="BF200" s="126">
        <f t="shared" si="6"/>
        <v>15012001.689999999</v>
      </c>
      <c r="BG200" s="126">
        <f t="shared" si="6"/>
        <v>17947277.740000002</v>
      </c>
      <c r="BH200" s="126">
        <f t="shared" si="6"/>
        <v>167580535.33999994</v>
      </c>
      <c r="BI200" s="126">
        <f t="shared" si="6"/>
        <v>12439860.610000001</v>
      </c>
      <c r="BJ200" s="126">
        <f t="shared" si="6"/>
        <v>8148670.8600000013</v>
      </c>
      <c r="BK200" s="126">
        <f t="shared" si="6"/>
        <v>16924505.780000001</v>
      </c>
      <c r="BL200" s="126">
        <f t="shared" si="6"/>
        <v>17912364.329999998</v>
      </c>
      <c r="BM200" s="126">
        <f t="shared" si="6"/>
        <v>253914505.99000001</v>
      </c>
      <c r="BN200" s="126">
        <f t="shared" si="6"/>
        <v>56495353.170000002</v>
      </c>
      <c r="BO200" s="126">
        <f t="shared" si="6"/>
        <v>30336207.610000003</v>
      </c>
      <c r="BP200" s="126">
        <f t="shared" si="6"/>
        <v>50586836.069999993</v>
      </c>
      <c r="BQ200" s="126">
        <f t="shared" ref="BQ200:CM200" si="7">SUM(BQ138:BQ199)</f>
        <v>35854862.439999998</v>
      </c>
      <c r="BR200" s="126">
        <f t="shared" si="7"/>
        <v>30790118.230000004</v>
      </c>
      <c r="BS200" s="126">
        <f t="shared" si="7"/>
        <v>1369673228.5400002</v>
      </c>
      <c r="BT200" s="126">
        <f t="shared" si="7"/>
        <v>45814932.849999994</v>
      </c>
      <c r="BU200" s="126">
        <f t="shared" si="7"/>
        <v>32892702.850000005</v>
      </c>
      <c r="BV200" s="126">
        <f t="shared" si="7"/>
        <v>206585818.95999998</v>
      </c>
      <c r="BW200" s="126">
        <f t="shared" si="7"/>
        <v>12679361.15</v>
      </c>
      <c r="BX200" s="126">
        <f t="shared" si="7"/>
        <v>33807546.659999996</v>
      </c>
      <c r="BY200" s="126">
        <f t="shared" si="7"/>
        <v>80463457.890000001</v>
      </c>
      <c r="BZ200" s="126">
        <f t="shared" si="7"/>
        <v>18696677.389999997</v>
      </c>
      <c r="CA200" s="126">
        <f t="shared" si="7"/>
        <v>21652244.560000002</v>
      </c>
      <c r="CB200" s="126">
        <f t="shared" si="7"/>
        <v>24959784.529999997</v>
      </c>
      <c r="CC200" s="126">
        <f t="shared" si="7"/>
        <v>41935947.539999999</v>
      </c>
      <c r="CD200" s="126">
        <f t="shared" si="7"/>
        <v>85854636.620000005</v>
      </c>
      <c r="CE200" s="126">
        <f t="shared" si="7"/>
        <v>30282541.170000002</v>
      </c>
      <c r="CF200" s="126">
        <f t="shared" si="7"/>
        <v>63616169.020000003</v>
      </c>
      <c r="CG200" s="126">
        <f t="shared" si="7"/>
        <v>13302661.33</v>
      </c>
      <c r="CH200" s="126">
        <f t="shared" si="7"/>
        <v>16903793.030000001</v>
      </c>
      <c r="CI200" s="126">
        <f t="shared" si="7"/>
        <v>13653783.869999999</v>
      </c>
      <c r="CJ200" s="126">
        <f t="shared" si="7"/>
        <v>17178733.110000003</v>
      </c>
      <c r="CK200" s="126">
        <f t="shared" si="7"/>
        <v>99188717.239999995</v>
      </c>
      <c r="CL200" s="126">
        <f t="shared" si="7"/>
        <v>14338279.189999999</v>
      </c>
      <c r="CM200" s="126">
        <f t="shared" si="7"/>
        <v>12755381.550000001</v>
      </c>
      <c r="CO200" s="97"/>
    </row>
    <row r="201" spans="1:94" x14ac:dyDescent="0.7">
      <c r="A201" s="127" t="s">
        <v>789</v>
      </c>
      <c r="B201" s="18" t="s">
        <v>790</v>
      </c>
      <c r="C201" s="19" t="s">
        <v>791</v>
      </c>
      <c r="D201" s="104">
        <f>ROUND(VLOOKUP($B201,'[4]3.ข้อมูลงบทดลองปัจจุบัน'!$A$5:$CL$846,3,0),2)</f>
        <v>489994.52</v>
      </c>
      <c r="E201" s="104">
        <f>ROUND(VLOOKUP($B201,'[4]3.ข้อมูลงบทดลองปัจจุบัน'!$A$5:$CL$846,4,0),2)</f>
        <v>0</v>
      </c>
      <c r="F201" s="104">
        <f>ROUND(VLOOKUP($B201,'[4]3.ข้อมูลงบทดลองปัจจุบัน'!$A$5:$CL$846,5,0),2)</f>
        <v>0</v>
      </c>
      <c r="G201" s="104">
        <f>ROUND(VLOOKUP($B201,'[4]3.ข้อมูลงบทดลองปัจจุบัน'!$A$5:$CL$846,6,0),2)</f>
        <v>7179.74</v>
      </c>
      <c r="H201" s="104">
        <f>ROUND(VLOOKUP($B201,'[4]3.ข้อมูลงบทดลองปัจจุบัน'!$A$5:$CL$846,7,0),2)</f>
        <v>55976.46</v>
      </c>
      <c r="I201" s="104">
        <f>ROUND(VLOOKUP($B201,'[4]3.ข้อมูลงบทดลองปัจจุบัน'!$A$5:$CL$846,8,0),2)</f>
        <v>16765.93</v>
      </c>
      <c r="J201" s="104">
        <f>ROUND(VLOOKUP($B201,'[4]3.ข้อมูลงบทดลองปัจจุบัน'!$A$5:$CL$846,9,0),2)</f>
        <v>30602.33</v>
      </c>
      <c r="K201" s="104">
        <f>ROUND(VLOOKUP($B201,'[4]3.ข้อมูลงบทดลองปัจจุบัน'!$A$5:$CL$846,10,0),2)</f>
        <v>12535.15</v>
      </c>
      <c r="L201" s="104">
        <f>ROUND(VLOOKUP($B201,'[4]3.ข้อมูลงบทดลองปัจจุบัน'!$A$5:$CL$846,11,0),2)</f>
        <v>995799.87</v>
      </c>
      <c r="M201" s="104">
        <f>ROUND(VLOOKUP($B201,'[4]3.ข้อมูลงบทดลองปัจจุบัน'!$A$5:$CL$846,12,0),2)</f>
        <v>0</v>
      </c>
      <c r="N201" s="104">
        <f>ROUND(VLOOKUP($B201,'[4]3.ข้อมูลงบทดลองปัจจุบัน'!$A$5:$CL$846,13,0),2)</f>
        <v>423557.79</v>
      </c>
      <c r="O201" s="104">
        <f>ROUND(VLOOKUP($B201,'[4]3.ข้อมูลงบทดลองปัจจุบัน'!$A$5:$CL$846,14,0),2)</f>
        <v>464852.06</v>
      </c>
      <c r="P201" s="104">
        <f>ROUND(VLOOKUP($B201,'[4]3.ข้อมูลงบทดลองปัจจุบัน'!$A$5:$CL$846,15,0),2)</f>
        <v>2431104</v>
      </c>
      <c r="Q201" s="104">
        <f>ROUND(VLOOKUP($B201,'[4]3.ข้อมูลงบทดลองปัจจุบัน'!$A$5:$CL$846,16,0),2)</f>
        <v>0</v>
      </c>
      <c r="R201" s="104">
        <f>ROUND(VLOOKUP($B201,'[4]3.ข้อมูลงบทดลองปัจจุบัน'!$A$5:$CL$846,17,0),2)</f>
        <v>10800</v>
      </c>
      <c r="S201" s="104">
        <f>ROUND(VLOOKUP($B201,'[4]3.ข้อมูลงบทดลองปัจจุบัน'!$A$5:$CL$846,18,0),2)</f>
        <v>277812.32</v>
      </c>
      <c r="T201" s="104">
        <f>ROUND(VLOOKUP($B201,'[4]3.ข้อมูลงบทดลองปัจจุบัน'!$A$5:$CL$846,19,0),2)</f>
        <v>41332.35</v>
      </c>
      <c r="U201" s="104">
        <f>ROUND(VLOOKUP($B201,'[4]3.ข้อมูลงบทดลองปัจจุบัน'!$A$5:$CL$846,20,0),2)</f>
        <v>0</v>
      </c>
      <c r="V201" s="104">
        <f>ROUND(VLOOKUP($B201,'[4]3.ข้อมูลงบทดลองปัจจุบัน'!$A$5:$CL$846,21,0),2)</f>
        <v>12362.29</v>
      </c>
      <c r="W201" s="104">
        <f>ROUND(VLOOKUP($B201,'[4]3.ข้อมูลงบทดลองปัจจุบัน'!$A$5:$CL$846,22,0),2)</f>
        <v>160800</v>
      </c>
      <c r="X201" s="104">
        <f>ROUND(VLOOKUP($B201,'[4]3.ข้อมูลงบทดลองปัจจุบัน'!$A$5:$CL$846,23,0),2)</f>
        <v>2897987.4</v>
      </c>
      <c r="Y201" s="104">
        <f>ROUND(VLOOKUP($B201,'[4]3.ข้อมูลงบทดลองปัจจุบัน'!$A$5:$CL$846,24,0),2)</f>
        <v>365141.77</v>
      </c>
      <c r="Z201" s="104">
        <f>ROUND(VLOOKUP($B201,'[4]3.ข้อมูลงบทดลองปัจจุบัน'!$A$5:$CL$846,25,0),2)</f>
        <v>244185.56</v>
      </c>
      <c r="AA201" s="104">
        <f>ROUND(VLOOKUP($B201,'[4]3.ข้อมูลงบทดลองปัจจุบัน'!$A$5:$CL$846,26,0),2)</f>
        <v>246109.27</v>
      </c>
      <c r="AB201" s="104">
        <f>ROUND(VLOOKUP($B201,'[4]3.ข้อมูลงบทดลองปัจจุบัน'!$A$5:$CL$846,27,0),2)</f>
        <v>177557.36</v>
      </c>
      <c r="AC201" s="104">
        <f>ROUND(VLOOKUP($B201,'[4]3.ข้อมูลงบทดลองปัจจุบัน'!$A$5:$CL$846,28,0),2)</f>
        <v>198949.2</v>
      </c>
      <c r="AD201" s="104">
        <f>ROUND(VLOOKUP($B201,'[4]3.ข้อมูลงบทดลองปัจจุบัน'!$A$5:$CL$846,29,0),2)</f>
        <v>33800.01</v>
      </c>
      <c r="AE201" s="104">
        <f>ROUND(VLOOKUP($B201,'[4]3.ข้อมูลงบทดลองปัจจุบัน'!$A$5:$CL$846,30,0),2)</f>
        <v>881479.73</v>
      </c>
      <c r="AF201" s="104">
        <f>ROUND(VLOOKUP($B201,'[4]3.ข้อมูลงบทดลองปัจจุบัน'!$A$5:$CL$846,31,0),2)</f>
        <v>303333.55</v>
      </c>
      <c r="AG201" s="104">
        <f>ROUND(VLOOKUP($B201,'[4]3.ข้อมูลงบทดลองปัจจุบัน'!$A$5:$CL$846,32,0),2)</f>
        <v>0</v>
      </c>
      <c r="AH201" s="104">
        <f>ROUND(VLOOKUP($B201,'[4]3.ข้อมูลงบทดลองปัจจุบัน'!$A$5:$CL$846,33,0),2)</f>
        <v>396780.49</v>
      </c>
      <c r="AI201" s="104">
        <f>ROUND(VLOOKUP($B201,'[4]3.ข้อมูลงบทดลองปัจจุบัน'!$A$5:$CL$846,34,0),2)</f>
        <v>480092.67</v>
      </c>
      <c r="AJ201" s="104">
        <f>ROUND(VLOOKUP($B201,'[4]3.ข้อมูลงบทดลองปัจจุบัน'!$A$5:$CL$846,35,0),2)</f>
        <v>608243.53</v>
      </c>
      <c r="AK201" s="104">
        <f>ROUND(VLOOKUP($B201,'[4]3.ข้อมูลงบทดลองปัจจุบัน'!$A$5:$CL$846,36,0),2)</f>
        <v>483835.06</v>
      </c>
      <c r="AL201" s="104">
        <f>ROUND(VLOOKUP($B201,'[4]3.ข้อมูลงบทดลองปัจจุบัน'!$A$5:$CL$846,37,0),2)</f>
        <v>1422738.55</v>
      </c>
      <c r="AM201" s="104">
        <f>ROUND(VLOOKUP($B201,'[4]3.ข้อมูลงบทดลองปัจจุบัน'!$A$5:$CL$846,38,0),2)</f>
        <v>370266.56</v>
      </c>
      <c r="AN201" s="104">
        <f>ROUND(VLOOKUP($B201,'[4]3.ข้อมูลงบทดลองปัจจุบัน'!$A$5:$CL$846,39,0),2)</f>
        <v>159885.35999999999</v>
      </c>
      <c r="AO201" s="104">
        <f>ROUND(VLOOKUP($B201,'[4]3.ข้อมูลงบทดลองปัจจุบัน'!$A$5:$CL$846,40,0),2)</f>
        <v>6749.55</v>
      </c>
      <c r="AP201" s="104">
        <f>ROUND(VLOOKUP($B201,'[4]3.ข้อมูลงบทดลองปัจจุบัน'!$A$5:$CL$846,41,0),2)</f>
        <v>545618.72</v>
      </c>
      <c r="AQ201" s="104">
        <f>ROUND(VLOOKUP($B201,'[4]3.ข้อมูลงบทดลองปัจจุบัน'!$A$5:$CL$846,42,0),2)</f>
        <v>612085.36</v>
      </c>
      <c r="AR201" s="104">
        <f>ROUND(VLOOKUP($B201,'[4]3.ข้อมูลงบทดลองปัจจุบัน'!$A$5:$CL$846,43,0),2)</f>
        <v>0</v>
      </c>
      <c r="AS201" s="104">
        <f>ROUND(VLOOKUP($B201,'[4]3.ข้อมูลงบทดลองปัจจุบัน'!$A$5:$CL$846,44,0),2)</f>
        <v>909536.92</v>
      </c>
      <c r="AT201" s="104">
        <f>ROUND(VLOOKUP($B201,'[4]3.ข้อมูลงบทดลองปัจจุบัน'!$A$5:$CL$846,45,0),2)</f>
        <v>0</v>
      </c>
      <c r="AU201" s="104">
        <f>ROUND(VLOOKUP($B201,'[4]3.ข้อมูลงบทดลองปัจจุบัน'!$A$5:$CL$846,46,0),2)</f>
        <v>281066.64</v>
      </c>
      <c r="AV201" s="104">
        <f>ROUND(VLOOKUP($B201,'[4]3.ข้อมูลงบทดลองปัจจุบัน'!$A$5:$CL$846,47,0),2)</f>
        <v>885261.81</v>
      </c>
      <c r="AW201" s="104">
        <f>ROUND(VLOOKUP($B201,'[4]3.ข้อมูลงบทดลองปัจจุบัน'!$A$5:$CL$846,48,0),2)</f>
        <v>37629.360000000001</v>
      </c>
      <c r="AX201" s="104">
        <f>ROUND(VLOOKUP($B201,'[4]3.ข้อมูลงบทดลองปัจจุบัน'!$A$5:$CL$846,49,0),2)</f>
        <v>178035.76</v>
      </c>
      <c r="AY201" s="104">
        <f>ROUND(VLOOKUP($B201,'[4]3.ข้อมูลงบทดลองปัจจุบัน'!$A$5:$CL$846,50,0),2)</f>
        <v>214933.36</v>
      </c>
      <c r="AZ201" s="104">
        <f>ROUND(VLOOKUP($B201,'[4]3.ข้อมูลงบทดลองปัจจุบัน'!$A$5:$CL$846,51,0),2)</f>
        <v>0</v>
      </c>
      <c r="BA201" s="104">
        <f>ROUND(VLOOKUP($B201,'[4]3.ข้อมูลงบทดลองปัจจุบัน'!$A$5:$CL$846,52,0),2)</f>
        <v>217565.36</v>
      </c>
      <c r="BB201" s="104">
        <f>ROUND(VLOOKUP($B201,'[4]3.ข้อมูลงบทดลองปัจจุบัน'!$A$5:$CL$846,53,0),2)</f>
        <v>830346.64</v>
      </c>
      <c r="BC201" s="104">
        <f>ROUND(VLOOKUP($B201,'[4]3.ข้อมูลงบทดลองปัจจุบัน'!$A$5:$CL$846,54,0),2)</f>
        <v>0</v>
      </c>
      <c r="BD201" s="104">
        <f>ROUND(VLOOKUP($B201,'[4]3.ข้อมูลงบทดลองปัจจุบัน'!$A$5:$CL$846,55,0),2)</f>
        <v>3078392.4</v>
      </c>
      <c r="BE201" s="104">
        <f>ROUND(VLOOKUP($B201,'[4]3.ข้อมูลงบทดลองปัจจุบัน'!$A$5:$CL$846,56,0),2)</f>
        <v>158717.35999999999</v>
      </c>
      <c r="BF201" s="104">
        <f>ROUND(VLOOKUP($B201,'[4]3.ข้อมูลงบทดลองปัจจุบัน'!$A$5:$CL$846,57,0),2)</f>
        <v>102835.54</v>
      </c>
      <c r="BG201" s="104">
        <f>ROUND(VLOOKUP($B201,'[4]3.ข้อมูลงบทดลองปัจจุบัน'!$A$5:$CL$846,58,0),2)</f>
        <v>152426.72</v>
      </c>
      <c r="BH201" s="104">
        <f>ROUND(VLOOKUP($B201,'[4]3.ข้อมูลงบทดลองปัจจุบัน'!$A$5:$CL$846,59,0),2)</f>
        <v>2187292.7200000002</v>
      </c>
      <c r="BI201" s="104">
        <f>ROUND(VLOOKUP($B201,'[4]3.ข้อมูลงบทดลองปัจจุบัน'!$A$5:$CL$846,60,0),2)</f>
        <v>0</v>
      </c>
      <c r="BJ201" s="104">
        <f>ROUND(VLOOKUP($B201,'[4]3.ข้อมูลงบทดลองปัจจุบัน'!$A$5:$CL$846,61,0),2)</f>
        <v>272183.03999999998</v>
      </c>
      <c r="BK201" s="104">
        <f>ROUND(VLOOKUP($B201,'[4]3.ข้อมูลงบทดลองปัจจุบัน'!$A$5:$CL$846,62,0),2)</f>
        <v>211017.66</v>
      </c>
      <c r="BL201" s="104">
        <f>ROUND(VLOOKUP($B201,'[4]3.ข้อมูลงบทดลองปัจจุบัน'!$A$5:$CL$846,63,0),2)</f>
        <v>427762.64</v>
      </c>
      <c r="BM201" s="104">
        <f>ROUND(VLOOKUP($B201,'[4]3.ข้อมูลงบทดลองปัจจุบัน'!$A$5:$CL$846,64,0),2)</f>
        <v>3570528.42</v>
      </c>
      <c r="BN201" s="104">
        <f>ROUND(VLOOKUP($B201,'[4]3.ข้อมูลงบทดลองปัจจุบัน'!$A$5:$CL$846,65,0),2)</f>
        <v>213507.6</v>
      </c>
      <c r="BO201" s="104">
        <f>ROUND(VLOOKUP($B201,'[4]3.ข้อมูลงบทดลองปัจจุบัน'!$A$5:$CL$846,66,0),2)</f>
        <v>329439.35999999999</v>
      </c>
      <c r="BP201" s="104">
        <f>ROUND(VLOOKUP($B201,'[4]3.ข้อมูลงบทดลองปัจจุบัน'!$A$5:$CL$846,67,0),2)</f>
        <v>478124.4</v>
      </c>
      <c r="BQ201" s="104">
        <f>ROUND(VLOOKUP($B201,'[4]3.ข้อมูลงบทดลองปัจจุบัน'!$A$5:$CL$846,68,0),2)</f>
        <v>340514</v>
      </c>
      <c r="BR201" s="104">
        <f>ROUND(VLOOKUP($B201,'[4]3.ข้อมูลงบทดลองปัจจุบัน'!$A$5:$CL$846,69,0),2)</f>
        <v>343474.08</v>
      </c>
      <c r="BS201" s="104">
        <f>ROUND(VLOOKUP($B201,'[4]3.ข้อมูลงบทดลองปัจจุบัน'!$A$5:$CL$846,70,0),2)</f>
        <v>1199113.31</v>
      </c>
      <c r="BT201" s="104">
        <f>ROUND(VLOOKUP($B201,'[4]3.ข้อมูลงบทดลองปัจจุบัน'!$A$5:$CL$846,71,0),2)</f>
        <v>179333.36</v>
      </c>
      <c r="BU201" s="104">
        <f>ROUND(VLOOKUP($B201,'[4]3.ข้อมูลงบทดลองปัจจุบัน'!$A$5:$CL$846,72,0),2)</f>
        <v>0</v>
      </c>
      <c r="BV201" s="104">
        <f>ROUND(VLOOKUP($B201,'[4]3.ข้อมูลงบทดลองปัจจุบัน'!$A$5:$CL$846,73,0),2)</f>
        <v>3214234.64</v>
      </c>
      <c r="BW201" s="104">
        <f>ROUND(VLOOKUP($B201,'[4]3.ข้อมูลงบทดลองปัจจุบัน'!$A$5:$CL$846,74,0),2)</f>
        <v>271705.84000000003</v>
      </c>
      <c r="BX201" s="104">
        <f>ROUND(VLOOKUP($B201,'[4]3.ข้อมูลงบทดลองปัจจุบัน'!$A$5:$CL$846,75,0),2)</f>
        <v>386161.55</v>
      </c>
      <c r="BY201" s="104">
        <f>ROUND(VLOOKUP($B201,'[4]3.ข้อมูลงบทดลองปัจจุบัน'!$A$5:$CL$846,76,0),2)</f>
        <v>164560.22</v>
      </c>
      <c r="BZ201" s="104">
        <f>ROUND(VLOOKUP($B201,'[4]3.ข้อมูลงบทดลองปัจจุบัน'!$A$5:$CL$846,77,0),2)</f>
        <v>539143</v>
      </c>
      <c r="CA201" s="104">
        <f>ROUND(VLOOKUP($B201,'[4]3.ข้อมูลงบทดลองปัจจุบัน'!$A$5:$CL$846,78,0),2)</f>
        <v>308202.64</v>
      </c>
      <c r="CB201" s="104">
        <f>ROUND(VLOOKUP($B201,'[4]3.ข้อมูลงบทดลองปัจจุบัน'!$A$5:$CL$846,79,0),2)</f>
        <v>156446.35999999999</v>
      </c>
      <c r="CC201" s="104">
        <f>ROUND(VLOOKUP($B201,'[4]3.ข้อมูลงบทดลองปัจจุบัน'!$A$5:$CL$846,80,0),2)</f>
        <v>611600</v>
      </c>
      <c r="CD201" s="104">
        <f>ROUND(VLOOKUP($B201,'[4]3.ข้อมูลงบทดลองปัจจุบัน'!$A$5:$CL$846,81,0),2)</f>
        <v>1272560</v>
      </c>
      <c r="CE201" s="104">
        <f>ROUND(VLOOKUP($B201,'[4]3.ข้อมูลงบทดลองปัจจุบัน'!$A$5:$CL$846,82,0),2)</f>
        <v>0</v>
      </c>
      <c r="CF201" s="104">
        <f>ROUND(VLOOKUP($B201,'[4]3.ข้อมูลงบทดลองปัจจุบัน'!$A$5:$CL$846,83,0),2)</f>
        <v>250027.06</v>
      </c>
      <c r="CG201" s="104">
        <f>ROUND(VLOOKUP($B201,'[4]3.ข้อมูลงบทดลองปัจจุบัน'!$A$5:$CL$846,84,0),2)</f>
        <v>22000</v>
      </c>
      <c r="CH201" s="104">
        <f>ROUND(VLOOKUP($B201,'[4]3.ข้อมูลงบทดลองปัจจุบัน'!$A$5:$CL$846,85,0),2)</f>
        <v>323162.74</v>
      </c>
      <c r="CI201" s="104">
        <f>ROUND(VLOOKUP($B201,'[4]3.ข้อมูลงบทดลองปัจจุบัน'!$A$5:$CL$846,86,0),2)</f>
        <v>286693.36</v>
      </c>
      <c r="CJ201" s="104">
        <f>ROUND(VLOOKUP($B201,'[4]3.ข้อมูลงบทดลองปัจจุบัน'!$A$5:$CL$846,87,0),2)</f>
        <v>56106.64</v>
      </c>
      <c r="CK201" s="104">
        <f>ROUND(VLOOKUP($B201,'[4]3.ข้อมูลงบทดลองปัจจุบัน'!$A$5:$CL$846,88,0),2)</f>
        <v>1787670.16</v>
      </c>
      <c r="CL201" s="104">
        <f>ROUND(VLOOKUP($B201,'[4]3.ข้อมูลงบทดลองปัจจุบัน'!$A$5:$CL$846,89,0),2)</f>
        <v>452960</v>
      </c>
      <c r="CM201" s="104">
        <f>ROUND(VLOOKUP($B201,'[4]3.ข้อมูลงบทดลองปัจจุบัน'!$A$5:$CL$846,90,0),2)</f>
        <v>486712</v>
      </c>
      <c r="CO201" s="97"/>
    </row>
    <row r="202" spans="1:94" x14ac:dyDescent="0.7">
      <c r="A202" s="127" t="s">
        <v>789</v>
      </c>
      <c r="B202" s="18" t="s">
        <v>792</v>
      </c>
      <c r="C202" s="19" t="s">
        <v>793</v>
      </c>
      <c r="D202" s="104">
        <f>ROUND(VLOOKUP($B202,'[4]3.ข้อมูลงบทดลองปัจจุบัน'!$A$5:$CL$846,3,0),2)</f>
        <v>19079239.559999999</v>
      </c>
      <c r="E202" s="104">
        <f>ROUND(VLOOKUP($B202,'[4]3.ข้อมูลงบทดลองปัจจุบัน'!$A$5:$CL$846,4,0),2)</f>
        <v>0</v>
      </c>
      <c r="F202" s="104">
        <f>ROUND(VLOOKUP($B202,'[4]3.ข้อมูลงบทดลองปัจจุบัน'!$A$5:$CL$846,5,0),2)</f>
        <v>269021.96000000002</v>
      </c>
      <c r="G202" s="104">
        <f>ROUND(VLOOKUP($B202,'[4]3.ข้อมูลงบทดลองปัจจุบัน'!$A$5:$CL$846,6,0),2)</f>
        <v>127921.72</v>
      </c>
      <c r="H202" s="104">
        <f>ROUND(VLOOKUP($B202,'[4]3.ข้อมูลงบทดลองปัจจุบัน'!$A$5:$CL$846,7,0),2)</f>
        <v>175173.05</v>
      </c>
      <c r="I202" s="104">
        <f>ROUND(VLOOKUP($B202,'[4]3.ข้อมูลงบทดลองปัจจุบัน'!$A$5:$CL$846,8,0),2)</f>
        <v>59493.99</v>
      </c>
      <c r="J202" s="104">
        <f>ROUND(VLOOKUP($B202,'[4]3.ข้อมูลงบทดลองปัจจุบัน'!$A$5:$CL$846,9,0),2)</f>
        <v>35660.910000000003</v>
      </c>
      <c r="K202" s="104">
        <f>ROUND(VLOOKUP($B202,'[4]3.ข้อมูลงบทดลองปัจจุบัน'!$A$5:$CL$846,10,0),2)</f>
        <v>258496.2</v>
      </c>
      <c r="L202" s="104">
        <f>ROUND(VLOOKUP($B202,'[4]3.ข้อมูลงบทดลองปัจจุบัน'!$A$5:$CL$846,11,0),2)</f>
        <v>0</v>
      </c>
      <c r="M202" s="104">
        <f>ROUND(VLOOKUP($B202,'[4]3.ข้อมูลงบทดลองปัจจุบัน'!$A$5:$CL$846,12,0),2)</f>
        <v>1509601.88</v>
      </c>
      <c r="N202" s="104">
        <f>ROUND(VLOOKUP($B202,'[4]3.ข้อมูลงบทดลองปัจจุบัน'!$A$5:$CL$846,13,0),2)</f>
        <v>2041359.31</v>
      </c>
      <c r="O202" s="104">
        <f>ROUND(VLOOKUP($B202,'[4]3.ข้อมูลงบทดลองปัจจุบัน'!$A$5:$CL$846,14,0),2)</f>
        <v>487749.08</v>
      </c>
      <c r="P202" s="104">
        <f>ROUND(VLOOKUP($B202,'[4]3.ข้อมูลงบทดลองปัจจุบัน'!$A$5:$CL$846,15,0),2)</f>
        <v>8118981.9800000004</v>
      </c>
      <c r="Q202" s="104">
        <f>ROUND(VLOOKUP($B202,'[4]3.ข้อมูลงบทดลองปัจจุบัน'!$A$5:$CL$846,16,0),2)</f>
        <v>0</v>
      </c>
      <c r="R202" s="104">
        <f>ROUND(VLOOKUP($B202,'[4]3.ข้อมูลงบทดลองปัจจุบัน'!$A$5:$CL$846,17,0),2)</f>
        <v>0</v>
      </c>
      <c r="S202" s="104">
        <f>ROUND(VLOOKUP($B202,'[4]3.ข้อมูลงบทดลองปัจจุบัน'!$A$5:$CL$846,18,0),2)</f>
        <v>2639360.4</v>
      </c>
      <c r="T202" s="104">
        <f>ROUND(VLOOKUP($B202,'[4]3.ข้อมูลงบทดลองปัจจุบัน'!$A$5:$CL$846,19,0),2)</f>
        <v>28303.360000000001</v>
      </c>
      <c r="U202" s="104">
        <f>ROUND(VLOOKUP($B202,'[4]3.ข้อมูลงบทดลองปัจจุบัน'!$A$5:$CL$846,20,0),2)</f>
        <v>0</v>
      </c>
      <c r="V202" s="104">
        <f>ROUND(VLOOKUP($B202,'[4]3.ข้อมูลงบทดลองปัจจุบัน'!$A$5:$CL$846,21,0),2)</f>
        <v>116293.35</v>
      </c>
      <c r="W202" s="104">
        <f>ROUND(VLOOKUP($B202,'[4]3.ข้อมูลงบทดลองปัจจุบัน'!$A$5:$CL$846,22,0),2)</f>
        <v>97600</v>
      </c>
      <c r="X202" s="104">
        <f>ROUND(VLOOKUP($B202,'[4]3.ข้อมูลงบทดลองปัจจุบัน'!$A$5:$CL$846,23,0),2)</f>
        <v>9708149.5999999996</v>
      </c>
      <c r="Y202" s="104">
        <f>ROUND(VLOOKUP($B202,'[4]3.ข้อมูลงบทดลองปัจจุบัน'!$A$5:$CL$846,24,0),2)</f>
        <v>374166.86</v>
      </c>
      <c r="Z202" s="104">
        <f>ROUND(VLOOKUP($B202,'[4]3.ข้อมูลงบทดลองปัจจุบัน'!$A$5:$CL$846,25,0),2)</f>
        <v>1944696.85</v>
      </c>
      <c r="AA202" s="104">
        <f>ROUND(VLOOKUP($B202,'[4]3.ข้อมูลงบทดลองปัจจุบัน'!$A$5:$CL$846,26,0),2)</f>
        <v>16444.48</v>
      </c>
      <c r="AB202" s="104">
        <f>ROUND(VLOOKUP($B202,'[4]3.ข้อมูลงบทดลองปัจจุบัน'!$A$5:$CL$846,27,0),2)</f>
        <v>342210</v>
      </c>
      <c r="AC202" s="104">
        <f>ROUND(VLOOKUP($B202,'[4]3.ข้อมูลงบทดลองปัจจุบัน'!$A$5:$CL$846,28,0),2)</f>
        <v>43122.8</v>
      </c>
      <c r="AD202" s="104">
        <f>ROUND(VLOOKUP($B202,'[4]3.ข้อมูลงบทดลองปัจจุบัน'!$A$5:$CL$846,29,0),2)</f>
        <v>105015.99</v>
      </c>
      <c r="AE202" s="104">
        <f>ROUND(VLOOKUP($B202,'[4]3.ข้อมูลงบทดลองปัจจุบัน'!$A$5:$CL$846,30,0),2)</f>
        <v>2409241.62</v>
      </c>
      <c r="AF202" s="104">
        <f>ROUND(VLOOKUP($B202,'[4]3.ข้อมูลงบทดลองปัจจุบัน'!$A$5:$CL$846,31,0),2)</f>
        <v>21570.42</v>
      </c>
      <c r="AG202" s="104">
        <f>ROUND(VLOOKUP($B202,'[4]3.ข้อมูลงบทดลองปัจจุบัน'!$A$5:$CL$846,32,0),2)</f>
        <v>231013.37</v>
      </c>
      <c r="AH202" s="104">
        <f>ROUND(VLOOKUP($B202,'[4]3.ข้อมูลงบทดลองปัจจุบัน'!$A$5:$CL$846,33,0),2)</f>
        <v>407029.52</v>
      </c>
      <c r="AI202" s="104">
        <f>ROUND(VLOOKUP($B202,'[4]3.ข้อมูลงบทดลองปัจจุบัน'!$A$5:$CL$846,34,0),2)</f>
        <v>796276.98</v>
      </c>
      <c r="AJ202" s="104">
        <f>ROUND(VLOOKUP($B202,'[4]3.ข้อมูลงบทดลองปัจจุบัน'!$A$5:$CL$846,35,0),2)</f>
        <v>446355.35</v>
      </c>
      <c r="AK202" s="104">
        <f>ROUND(VLOOKUP($B202,'[4]3.ข้อมูลงบทดลองปัจจุบัน'!$A$5:$CL$846,36,0),2)</f>
        <v>432084.24</v>
      </c>
      <c r="AL202" s="104">
        <f>ROUND(VLOOKUP($B202,'[4]3.ข้อมูลงบทดลองปัจจุบัน'!$A$5:$CL$846,37,0),2)</f>
        <v>22581262.68</v>
      </c>
      <c r="AM202" s="104">
        <f>ROUND(VLOOKUP($B202,'[4]3.ข้อมูลงบทดลองปัจจุบัน'!$A$5:$CL$846,38,0),2)</f>
        <v>276959.84000000003</v>
      </c>
      <c r="AN202" s="104">
        <f>ROUND(VLOOKUP($B202,'[4]3.ข้อมูลงบทดลองปัจจุบัน'!$A$5:$CL$846,39,0),2)</f>
        <v>124693.36</v>
      </c>
      <c r="AO202" s="104">
        <f>ROUND(VLOOKUP($B202,'[4]3.ข้อมูลงบทดลองปัจจุบัน'!$A$5:$CL$846,40,0),2)</f>
        <v>214553.3</v>
      </c>
      <c r="AP202" s="104">
        <f>ROUND(VLOOKUP($B202,'[4]3.ข้อมูลงบทดลองปัจจุบัน'!$A$5:$CL$846,41,0),2)</f>
        <v>448773.36</v>
      </c>
      <c r="AQ202" s="104">
        <f>ROUND(VLOOKUP($B202,'[4]3.ข้อมูลงบทดลองปัจจุบัน'!$A$5:$CL$846,42,0),2)</f>
        <v>0</v>
      </c>
      <c r="AR202" s="104">
        <f>ROUND(VLOOKUP($B202,'[4]3.ข้อมูลงบทดลองปัจจุบัน'!$A$5:$CL$846,43,0),2)</f>
        <v>2488.96</v>
      </c>
      <c r="AS202" s="104">
        <f>ROUND(VLOOKUP($B202,'[4]3.ข้อมูลงบทดลองปัจจุบัน'!$A$5:$CL$846,44,0),2)</f>
        <v>3314630.56</v>
      </c>
      <c r="AT202" s="104">
        <f>ROUND(VLOOKUP($B202,'[4]3.ข้อมูลงบทดลองปัจจุบัน'!$A$5:$CL$846,45,0),2)</f>
        <v>42640</v>
      </c>
      <c r="AU202" s="104">
        <f>ROUND(VLOOKUP($B202,'[4]3.ข้อมูลงบทดลองปัจจุบัน'!$A$5:$CL$846,46,0),2)</f>
        <v>39980.559999999998</v>
      </c>
      <c r="AV202" s="104">
        <f>ROUND(VLOOKUP($B202,'[4]3.ข้อมูลงบทดลองปัจจุบัน'!$A$5:$CL$846,47,0),2)</f>
        <v>490450.67</v>
      </c>
      <c r="AW202" s="104">
        <f>ROUND(VLOOKUP($B202,'[4]3.ข้อมูลงบทดลองปัจจุบัน'!$A$5:$CL$846,48,0),2)</f>
        <v>15764.64</v>
      </c>
      <c r="AX202" s="104">
        <f>ROUND(VLOOKUP($B202,'[4]3.ข้อมูลงบทดลองปัจจุบัน'!$A$5:$CL$846,49,0),2)</f>
        <v>493542.67</v>
      </c>
      <c r="AY202" s="104">
        <f>ROUND(VLOOKUP($B202,'[4]3.ข้อมูลงบทดลองปัจจุบัน'!$A$5:$CL$846,50,0),2)</f>
        <v>152320</v>
      </c>
      <c r="AZ202" s="104">
        <f>ROUND(VLOOKUP($B202,'[4]3.ข้อมูลงบทดลองปัจจุบัน'!$A$5:$CL$846,51,0),2)</f>
        <v>13614.36</v>
      </c>
      <c r="BA202" s="104">
        <f>ROUND(VLOOKUP($B202,'[4]3.ข้อมูลงบทดลองปัจจุบัน'!$A$5:$CL$846,52,0),2)</f>
        <v>137069.76000000001</v>
      </c>
      <c r="BB202" s="104">
        <f>ROUND(VLOOKUP($B202,'[4]3.ข้อมูลงบทดลองปัจจุบัน'!$A$5:$CL$846,53,0),2)</f>
        <v>7624681.5999999996</v>
      </c>
      <c r="BC202" s="104">
        <f>ROUND(VLOOKUP($B202,'[4]3.ข้อมูลงบทดลองปัจจุบัน'!$A$5:$CL$846,54,0),2)</f>
        <v>0</v>
      </c>
      <c r="BD202" s="104">
        <f>ROUND(VLOOKUP($B202,'[4]3.ข้อมูลงบทดลองปัจจุบัน'!$A$5:$CL$846,55,0),2)</f>
        <v>15503578.4</v>
      </c>
      <c r="BE202" s="104">
        <f>ROUND(VLOOKUP($B202,'[4]3.ข้อมูลงบทดลองปัจจุบัน'!$A$5:$CL$846,56,0),2)</f>
        <v>1002047.6</v>
      </c>
      <c r="BF202" s="104">
        <f>ROUND(VLOOKUP($B202,'[4]3.ข้อมูลงบทดลองปัจจุบัน'!$A$5:$CL$846,57,0),2)</f>
        <v>43599.97</v>
      </c>
      <c r="BG202" s="104">
        <f>ROUND(VLOOKUP($B202,'[4]3.ข้อมูลงบทดลองปัจจุบัน'!$A$5:$CL$846,58,0),2)</f>
        <v>426626.72</v>
      </c>
      <c r="BH202" s="104">
        <f>ROUND(VLOOKUP($B202,'[4]3.ข้อมูลงบทดลองปัจจุบัน'!$A$5:$CL$846,59,0),2)</f>
        <v>2815907.29</v>
      </c>
      <c r="BI202" s="104">
        <f>ROUND(VLOOKUP($B202,'[4]3.ข้อมูลงบทดลองปัจจุบัน'!$A$5:$CL$846,60,0),2)</f>
        <v>186589.76</v>
      </c>
      <c r="BJ202" s="104">
        <f>ROUND(VLOOKUP($B202,'[4]3.ข้อมูลงบทดลองปัจจุบัน'!$A$5:$CL$846,61,0),2)</f>
        <v>506382.56</v>
      </c>
      <c r="BK202" s="104">
        <f>ROUND(VLOOKUP($B202,'[4]3.ข้อมูลงบทดลองปัจจุบัน'!$A$5:$CL$846,62,0),2)</f>
        <v>264000</v>
      </c>
      <c r="BL202" s="104">
        <f>ROUND(VLOOKUP($B202,'[4]3.ข้อมูลงบทดลองปัจจุบัน'!$A$5:$CL$846,63,0),2)</f>
        <v>646513.12</v>
      </c>
      <c r="BM202" s="104">
        <f>ROUND(VLOOKUP($B202,'[4]3.ข้อมูลงบทดลองปัจจุบัน'!$A$5:$CL$846,64,0),2)</f>
        <v>11483690.35</v>
      </c>
      <c r="BN202" s="104">
        <f>ROUND(VLOOKUP($B202,'[4]3.ข้อมูลงบทดลองปัจจุบัน'!$A$5:$CL$846,65,0),2)</f>
        <v>185834</v>
      </c>
      <c r="BO202" s="104">
        <f>ROUND(VLOOKUP($B202,'[4]3.ข้อมูลงบทดลองปัจจุบัน'!$A$5:$CL$846,66,0),2)</f>
        <v>558600</v>
      </c>
      <c r="BP202" s="104">
        <f>ROUND(VLOOKUP($B202,'[4]3.ข้อมูลงบทดลองปัจจุบัน'!$A$5:$CL$846,67,0),2)</f>
        <v>227223.44</v>
      </c>
      <c r="BQ202" s="104">
        <f>ROUND(VLOOKUP($B202,'[4]3.ข้อมูลงบทดลองปัจจุบัน'!$A$5:$CL$846,68,0),2)</f>
        <v>227838.34</v>
      </c>
      <c r="BR202" s="104">
        <f>ROUND(VLOOKUP($B202,'[4]3.ข้อมูลงบทดลองปัจจุบัน'!$A$5:$CL$846,69,0),2)</f>
        <v>836339.52</v>
      </c>
      <c r="BS202" s="104">
        <f>ROUND(VLOOKUP($B202,'[4]3.ข้อมูลงบทดลองปัจจุบัน'!$A$5:$CL$846,70,0),2)</f>
        <v>18749207.920000002</v>
      </c>
      <c r="BT202" s="104">
        <f>ROUND(VLOOKUP($B202,'[4]3.ข้อมูลงบทดลองปัจจุบัน'!$A$5:$CL$846,71,0),2)</f>
        <v>0</v>
      </c>
      <c r="BU202" s="104">
        <f>ROUND(VLOOKUP($B202,'[4]3.ข้อมูลงบทดลองปัจจุบัน'!$A$5:$CL$846,72,0),2)</f>
        <v>155840</v>
      </c>
      <c r="BV202" s="104">
        <f>ROUND(VLOOKUP($B202,'[4]3.ข้อมูลงบทดลองปัจจุบัน'!$A$5:$CL$846,73,0),2)</f>
        <v>0</v>
      </c>
      <c r="BW202" s="104">
        <f>ROUND(VLOOKUP($B202,'[4]3.ข้อมูลงบทดลองปัจจุบัน'!$A$5:$CL$846,74,0),2)</f>
        <v>0</v>
      </c>
      <c r="BX202" s="104">
        <f>ROUND(VLOOKUP($B202,'[4]3.ข้อมูลงบทดลองปัจจุบัน'!$A$5:$CL$846,75,0),2)</f>
        <v>0</v>
      </c>
      <c r="BY202" s="104">
        <f>ROUND(VLOOKUP($B202,'[4]3.ข้อมูลงบทดลองปัจจุบัน'!$A$5:$CL$846,76,0),2)</f>
        <v>2939408.8</v>
      </c>
      <c r="BZ202" s="104">
        <f>ROUND(VLOOKUP($B202,'[4]3.ข้อมูลงบทดลองปัจจุบัน'!$A$5:$CL$846,77,0),2)</f>
        <v>0</v>
      </c>
      <c r="CA202" s="104">
        <f>ROUND(VLOOKUP($B202,'[4]3.ข้อมูลงบทดลองปัจจุบัน'!$A$5:$CL$846,78,0),2)</f>
        <v>0</v>
      </c>
      <c r="CB202" s="104">
        <f>ROUND(VLOOKUP($B202,'[4]3.ข้อมูลงบทดลองปัจจุบัน'!$A$5:$CL$846,79,0),2)</f>
        <v>0</v>
      </c>
      <c r="CC202" s="104">
        <f>ROUND(VLOOKUP($B202,'[4]3.ข้อมูลงบทดลองปัจจุบัน'!$A$5:$CL$846,80,0),2)</f>
        <v>0</v>
      </c>
      <c r="CD202" s="104">
        <f>ROUND(VLOOKUP($B202,'[4]3.ข้อมูลงบทดลองปัจจุบัน'!$A$5:$CL$846,81,0),2)</f>
        <v>0</v>
      </c>
      <c r="CE202" s="104">
        <f>ROUND(VLOOKUP($B202,'[4]3.ข้อมูลงบทดลองปัจจุบัน'!$A$5:$CL$846,82,0),2)</f>
        <v>0</v>
      </c>
      <c r="CF202" s="104">
        <f>ROUND(VLOOKUP($B202,'[4]3.ข้อมูลงบทดลองปัจจุบัน'!$A$5:$CL$846,83,0),2)</f>
        <v>3358832.6</v>
      </c>
      <c r="CG202" s="104">
        <f>ROUND(VLOOKUP($B202,'[4]3.ข้อมูลงบทดลองปัจจุบัน'!$A$5:$CL$846,84,0),2)</f>
        <v>0</v>
      </c>
      <c r="CH202" s="104">
        <f>ROUND(VLOOKUP($B202,'[4]3.ข้อมูลงบทดลองปัจจุบัน'!$A$5:$CL$846,85,0),2)</f>
        <v>423076.64</v>
      </c>
      <c r="CI202" s="104">
        <f>ROUND(VLOOKUP($B202,'[4]3.ข้อมูลงบทดลองปัจจุบัน'!$A$5:$CL$846,86,0),2)</f>
        <v>0</v>
      </c>
      <c r="CJ202" s="104">
        <f>ROUND(VLOOKUP($B202,'[4]3.ข้อมูลงบทดลองปัจจุบัน'!$A$5:$CL$846,87,0),2)</f>
        <v>107445.36</v>
      </c>
      <c r="CK202" s="104">
        <f>ROUND(VLOOKUP($B202,'[4]3.ข้อมูลงบทดลองปัจจุบัน'!$A$5:$CL$846,88,0),2)</f>
        <v>1472548.64</v>
      </c>
      <c r="CL202" s="104">
        <f>ROUND(VLOOKUP($B202,'[4]3.ข้อมูลงบทดลองปัจจุบัน'!$A$5:$CL$846,89,0),2)</f>
        <v>421333.36</v>
      </c>
      <c r="CM202" s="104">
        <f>ROUND(VLOOKUP($B202,'[4]3.ข้อมูลงบทดลองปัจจุบัน'!$A$5:$CL$846,90,0),2)</f>
        <v>416448</v>
      </c>
      <c r="CO202" s="97"/>
    </row>
    <row r="203" spans="1:94" s="43" customFormat="1" x14ac:dyDescent="0.7">
      <c r="A203" s="127" t="s">
        <v>789</v>
      </c>
      <c r="B203" s="18" t="s">
        <v>794</v>
      </c>
      <c r="C203" s="19" t="s">
        <v>795</v>
      </c>
      <c r="D203" s="104">
        <f>ROUND(VLOOKUP($B203,'[4]3.ข้อมูลงบทดลองปัจจุบัน'!$A$5:$CL$846,3,0),2)</f>
        <v>37015.879999999997</v>
      </c>
      <c r="E203" s="104">
        <f>ROUND(VLOOKUP($B203,'[4]3.ข้อมูลงบทดลองปัจจุบัน'!$A$5:$CL$846,4,0),2)</f>
        <v>0</v>
      </c>
      <c r="F203" s="104">
        <f>ROUND(VLOOKUP($B203,'[4]3.ข้อมูลงบทดลองปัจจุบัน'!$A$5:$CL$846,5,0),2)</f>
        <v>0</v>
      </c>
      <c r="G203" s="104">
        <f>ROUND(VLOOKUP($B203,'[4]3.ข้อมูลงบทดลองปัจจุบัน'!$A$5:$CL$846,6,0),2)</f>
        <v>0</v>
      </c>
      <c r="H203" s="104">
        <f>ROUND(VLOOKUP($B203,'[4]3.ข้อมูลงบทดลองปัจจุบัน'!$A$5:$CL$846,7,0),2)</f>
        <v>170336.71</v>
      </c>
      <c r="I203" s="104">
        <f>ROUND(VLOOKUP($B203,'[4]3.ข้อมูลงบทดลองปัจจุบัน'!$A$5:$CL$846,8,0),2)</f>
        <v>0</v>
      </c>
      <c r="J203" s="104">
        <f>ROUND(VLOOKUP($B203,'[4]3.ข้อมูลงบทดลองปัจจุบัน'!$A$5:$CL$846,9,0),2)</f>
        <v>22322.66</v>
      </c>
      <c r="K203" s="104">
        <f>ROUND(VLOOKUP($B203,'[4]3.ข้อมูลงบทดลองปัจจุบัน'!$A$5:$CL$846,10,0),2)</f>
        <v>26432.78</v>
      </c>
      <c r="L203" s="104">
        <f>ROUND(VLOOKUP($B203,'[4]3.ข้อมูลงบทดลองปัจจุบัน'!$A$5:$CL$846,11,0),2)</f>
        <v>0</v>
      </c>
      <c r="M203" s="104">
        <f>ROUND(VLOOKUP($B203,'[4]3.ข้อมูลงบทดลองปัจจุบัน'!$A$5:$CL$846,12,0),2)</f>
        <v>0</v>
      </c>
      <c r="N203" s="104">
        <f>ROUND(VLOOKUP($B203,'[4]3.ข้อมูลงบทดลองปัจจุบัน'!$A$5:$CL$846,13,0),2)</f>
        <v>0</v>
      </c>
      <c r="O203" s="104">
        <f>ROUND(VLOOKUP($B203,'[4]3.ข้อมูลงบทดลองปัจจุบัน'!$A$5:$CL$846,14,0),2)</f>
        <v>132429.21</v>
      </c>
      <c r="P203" s="104">
        <f>ROUND(VLOOKUP($B203,'[4]3.ข้อมูลงบทดลองปัจจุบัน'!$A$5:$CL$846,15,0),2)</f>
        <v>93290.240000000005</v>
      </c>
      <c r="Q203" s="104">
        <f>ROUND(VLOOKUP($B203,'[4]3.ข้อมูลงบทดลองปัจจุบัน'!$A$5:$CL$846,16,0),2)</f>
        <v>1653.36</v>
      </c>
      <c r="R203" s="104">
        <f>ROUND(VLOOKUP($B203,'[4]3.ข้อมูลงบทดลองปัจจุบัน'!$A$5:$CL$846,17,0),2)</f>
        <v>0</v>
      </c>
      <c r="S203" s="104">
        <f>ROUND(VLOOKUP($B203,'[4]3.ข้อมูลงบทดลองปัจจุบัน'!$A$5:$CL$846,18,0),2)</f>
        <v>151648.56</v>
      </c>
      <c r="T203" s="104">
        <f>ROUND(VLOOKUP($B203,'[4]3.ข้อมูลงบทดลองปัจจุบัน'!$A$5:$CL$846,19,0),2)</f>
        <v>19200.400000000001</v>
      </c>
      <c r="U203" s="104">
        <f>ROUND(VLOOKUP($B203,'[4]3.ข้อมูลงบทดลองปัจจุบัน'!$A$5:$CL$846,20,0),2)</f>
        <v>110667.02</v>
      </c>
      <c r="V203" s="104">
        <f>ROUND(VLOOKUP($B203,'[4]3.ข้อมูลงบทดลองปัจจุบัน'!$A$5:$CL$846,21,0),2)</f>
        <v>0</v>
      </c>
      <c r="W203" s="104">
        <f>ROUND(VLOOKUP($B203,'[4]3.ข้อมูลงบทดลองปัจจุบัน'!$A$5:$CL$846,22,0),2)</f>
        <v>0</v>
      </c>
      <c r="X203" s="104">
        <f>ROUND(VLOOKUP($B203,'[4]3.ข้อมูลงบทดลองปัจจุบัน'!$A$5:$CL$846,23,0),2)</f>
        <v>236741.9</v>
      </c>
      <c r="Y203" s="104">
        <f>ROUND(VLOOKUP($B203,'[4]3.ข้อมูลงบทดลองปัจจุบัน'!$A$5:$CL$846,24,0),2)</f>
        <v>64936.12</v>
      </c>
      <c r="Z203" s="104">
        <f>ROUND(VLOOKUP($B203,'[4]3.ข้อมูลงบทดลองปัจจุบัน'!$A$5:$CL$846,25,0),2)</f>
        <v>23623.919999999998</v>
      </c>
      <c r="AA203" s="104">
        <f>ROUND(VLOOKUP($B203,'[4]3.ข้อมูลงบทดลองปัจจุบัน'!$A$5:$CL$846,26,0),2)</f>
        <v>0</v>
      </c>
      <c r="AB203" s="104">
        <f>ROUND(VLOOKUP($B203,'[4]3.ข้อมูลงบทดลองปัจจุบัน'!$A$5:$CL$846,27,0),2)</f>
        <v>41280</v>
      </c>
      <c r="AC203" s="104">
        <f>ROUND(VLOOKUP($B203,'[4]3.ข้อมูลงบทดลองปัจจุบัน'!$A$5:$CL$846,28,0),2)</f>
        <v>23760</v>
      </c>
      <c r="AD203" s="104">
        <f>ROUND(VLOOKUP($B203,'[4]3.ข้อมูลงบทดลองปัจจุบัน'!$A$5:$CL$846,29,0),2)</f>
        <v>0</v>
      </c>
      <c r="AE203" s="104">
        <f>ROUND(VLOOKUP($B203,'[4]3.ข้อมูลงบทดลองปัจจุบัน'!$A$5:$CL$846,30,0),2)</f>
        <v>0</v>
      </c>
      <c r="AF203" s="104">
        <f>ROUND(VLOOKUP($B203,'[4]3.ข้อมูลงบทดลองปัจจุบัน'!$A$5:$CL$846,31,0),2)</f>
        <v>7589.58</v>
      </c>
      <c r="AG203" s="104">
        <f>ROUND(VLOOKUP($B203,'[4]3.ข้อมูลงบทดลองปัจจุบัน'!$A$5:$CL$846,32,0),2)</f>
        <v>0</v>
      </c>
      <c r="AH203" s="104">
        <f>ROUND(VLOOKUP($B203,'[4]3.ข้อมูลงบทดลองปัจจุบัน'!$A$5:$CL$846,33,0),2)</f>
        <v>42390.91</v>
      </c>
      <c r="AI203" s="104">
        <f>ROUND(VLOOKUP($B203,'[4]3.ข้อมูลงบทดลองปัจจุบัน'!$A$5:$CL$846,34,0),2)</f>
        <v>29680.02</v>
      </c>
      <c r="AJ203" s="104">
        <f>ROUND(VLOOKUP($B203,'[4]3.ข้อมูลงบทดลองปัจจุบัน'!$A$5:$CL$846,35,0),2)</f>
        <v>70250.289999999994</v>
      </c>
      <c r="AK203" s="104">
        <f>ROUND(VLOOKUP($B203,'[4]3.ข้อมูลงบทดลองปัจจุบัน'!$A$5:$CL$846,36,0),2)</f>
        <v>52037.47</v>
      </c>
      <c r="AL203" s="104">
        <f>ROUND(VLOOKUP($B203,'[4]3.ข้อมูลงบทดลองปัจจุบัน'!$A$5:$CL$846,37,0),2)</f>
        <v>85985.55</v>
      </c>
      <c r="AM203" s="104">
        <f>ROUND(VLOOKUP($B203,'[4]3.ข้อมูลงบทดลองปัจจุบัน'!$A$5:$CL$846,38,0),2)</f>
        <v>0</v>
      </c>
      <c r="AN203" s="104">
        <f>ROUND(VLOOKUP($B203,'[4]3.ข้อมูลงบทดลองปัจจุบัน'!$A$5:$CL$846,39,0),2)</f>
        <v>0</v>
      </c>
      <c r="AO203" s="104">
        <f>ROUND(VLOOKUP($B203,'[4]3.ข้อมูลงบทดลองปัจจุบัน'!$A$5:$CL$846,40,0),2)</f>
        <v>0</v>
      </c>
      <c r="AP203" s="104">
        <f>ROUND(VLOOKUP($B203,'[4]3.ข้อมูลงบทดลองปัจจุบัน'!$A$5:$CL$846,41,0),2)</f>
        <v>28821.26</v>
      </c>
      <c r="AQ203" s="104">
        <f>ROUND(VLOOKUP($B203,'[4]3.ข้อมูลงบทดลองปัจจุบัน'!$A$5:$CL$846,42,0),2)</f>
        <v>0</v>
      </c>
      <c r="AR203" s="104">
        <f>ROUND(VLOOKUP($B203,'[4]3.ข้อมูลงบทดลองปัจจุบัน'!$A$5:$CL$846,43,0),2)</f>
        <v>448786.98</v>
      </c>
      <c r="AS203" s="104">
        <f>ROUND(VLOOKUP($B203,'[4]3.ข้อมูลงบทดลองปัจจุบัน'!$A$5:$CL$846,44,0),2)</f>
        <v>0</v>
      </c>
      <c r="AT203" s="104">
        <f>ROUND(VLOOKUP($B203,'[4]3.ข้อมูลงบทดลองปัจจุบัน'!$A$5:$CL$846,45,0),2)</f>
        <v>7997.84</v>
      </c>
      <c r="AU203" s="104">
        <f>ROUND(VLOOKUP($B203,'[4]3.ข้อมูลงบทดลองปัจจุบัน'!$A$5:$CL$846,46,0),2)</f>
        <v>236729.96</v>
      </c>
      <c r="AV203" s="104">
        <f>ROUND(VLOOKUP($B203,'[4]3.ข้อมูลงบทดลองปัจจุบัน'!$A$5:$CL$846,47,0),2)</f>
        <v>0</v>
      </c>
      <c r="AW203" s="104">
        <f>ROUND(VLOOKUP($B203,'[4]3.ข้อมูลงบทดลองปัจจุบัน'!$A$5:$CL$846,48,0),2)</f>
        <v>30800.400000000001</v>
      </c>
      <c r="AX203" s="104">
        <f>ROUND(VLOOKUP($B203,'[4]3.ข้อมูลงบทดลองปัจจุบัน'!$A$5:$CL$846,49,0),2)</f>
        <v>0</v>
      </c>
      <c r="AY203" s="104">
        <f>ROUND(VLOOKUP($B203,'[4]3.ข้อมูลงบทดลองปัจจุบัน'!$A$5:$CL$846,50,0),2)</f>
        <v>0</v>
      </c>
      <c r="AZ203" s="104">
        <f>ROUND(VLOOKUP($B203,'[4]3.ข้อมูลงบทดลองปัจจุบัน'!$A$5:$CL$846,51,0),2)</f>
        <v>21422.240000000002</v>
      </c>
      <c r="BA203" s="104">
        <f>ROUND(VLOOKUP($B203,'[4]3.ข้อมูลงบทดลองปัจจุบัน'!$A$5:$CL$846,52,0),2)</f>
        <v>0</v>
      </c>
      <c r="BB203" s="104">
        <f>ROUND(VLOOKUP($B203,'[4]3.ข้อมูลงบทดลองปัจจุบัน'!$A$5:$CL$846,53,0),2)</f>
        <v>243195.98</v>
      </c>
      <c r="BC203" s="104">
        <f>ROUND(VLOOKUP($B203,'[4]3.ข้อมูลงบทดลองปัจจุบัน'!$A$5:$CL$846,54,0),2)</f>
        <v>0</v>
      </c>
      <c r="BD203" s="104">
        <f>ROUND(VLOOKUP($B203,'[4]3.ข้อมูลงบทดลองปัจจุบัน'!$A$5:$CL$846,55,0),2)</f>
        <v>176106.64</v>
      </c>
      <c r="BE203" s="104">
        <f>ROUND(VLOOKUP($B203,'[4]3.ข้อมูลงบทดลองปัจจุบัน'!$A$5:$CL$846,56,0),2)</f>
        <v>272408.48</v>
      </c>
      <c r="BF203" s="104">
        <f>ROUND(VLOOKUP($B203,'[4]3.ข้อมูลงบทดลองปัจจุบัน'!$A$5:$CL$846,57,0),2)</f>
        <v>0</v>
      </c>
      <c r="BG203" s="104">
        <f>ROUND(VLOOKUP($B203,'[4]3.ข้อมูลงบทดลองปัจจุบัน'!$A$5:$CL$846,58,0),2)</f>
        <v>0</v>
      </c>
      <c r="BH203" s="104">
        <f>ROUND(VLOOKUP($B203,'[4]3.ข้อมูลงบทดลองปัจจุบัน'!$A$5:$CL$846,59,0),2)</f>
        <v>0</v>
      </c>
      <c r="BI203" s="104">
        <f>ROUND(VLOOKUP($B203,'[4]3.ข้อมูลงบทดลองปัจจุบัน'!$A$5:$CL$846,60,0),2)</f>
        <v>0</v>
      </c>
      <c r="BJ203" s="104">
        <f>ROUND(VLOOKUP($B203,'[4]3.ข้อมูลงบทดลองปัจจุบัน'!$A$5:$CL$846,61,0),2)</f>
        <v>0</v>
      </c>
      <c r="BK203" s="104">
        <f>ROUND(VLOOKUP($B203,'[4]3.ข้อมูลงบทดลองปัจจุบัน'!$A$5:$CL$846,62,0),2)</f>
        <v>0</v>
      </c>
      <c r="BL203" s="104">
        <f>ROUND(VLOOKUP($B203,'[4]3.ข้อมูลงบทดลองปัจจุบัน'!$A$5:$CL$846,63,0),2)</f>
        <v>45333.36</v>
      </c>
      <c r="BM203" s="104">
        <f>ROUND(VLOOKUP($B203,'[4]3.ข้อมูลงบทดลองปัจจุบัน'!$A$5:$CL$846,64,0),2)</f>
        <v>0</v>
      </c>
      <c r="BN203" s="104">
        <f>ROUND(VLOOKUP($B203,'[4]3.ข้อมูลงบทดลองปัจจุบัน'!$A$5:$CL$846,65,0),2)</f>
        <v>652573.36</v>
      </c>
      <c r="BO203" s="104">
        <f>ROUND(VLOOKUP($B203,'[4]3.ข้อมูลงบทดลองปัจจุบัน'!$A$5:$CL$846,66,0),2)</f>
        <v>57302.49</v>
      </c>
      <c r="BP203" s="104">
        <f>ROUND(VLOOKUP($B203,'[4]3.ข้อมูลงบทดลองปัจจุบัน'!$A$5:$CL$846,67,0),2)</f>
        <v>20480</v>
      </c>
      <c r="BQ203" s="104">
        <f>ROUND(VLOOKUP($B203,'[4]3.ข้อมูลงบทดลองปัจจุบัน'!$A$5:$CL$846,68,0),2)</f>
        <v>13503.27</v>
      </c>
      <c r="BR203" s="104">
        <f>ROUND(VLOOKUP($B203,'[4]3.ข้อมูลงบทดลองปัจจุบัน'!$A$5:$CL$846,69,0),2)</f>
        <v>523901.2</v>
      </c>
      <c r="BS203" s="104">
        <f>ROUND(VLOOKUP($B203,'[4]3.ข้อมูลงบทดลองปัจจุบัน'!$A$5:$CL$846,70,0),2)</f>
        <v>596238.72</v>
      </c>
      <c r="BT203" s="104">
        <f>ROUND(VLOOKUP($B203,'[4]3.ข้อมูลงบทดลองปัจจุบัน'!$A$5:$CL$846,71,0),2)</f>
        <v>567761.36</v>
      </c>
      <c r="BU203" s="104">
        <f>ROUND(VLOOKUP($B203,'[4]3.ข้อมูลงบทดลองปัจจุบัน'!$A$5:$CL$846,72,0),2)</f>
        <v>0</v>
      </c>
      <c r="BV203" s="104">
        <f>ROUND(VLOOKUP($B203,'[4]3.ข้อมูลงบทดลองปัจจุบัน'!$A$5:$CL$846,73,0),2)</f>
        <v>10430568.24</v>
      </c>
      <c r="BW203" s="104">
        <f>ROUND(VLOOKUP($B203,'[4]3.ข้อมูลงบทดลองปัจจุบัน'!$A$5:$CL$846,74,0),2)</f>
        <v>251519.92</v>
      </c>
      <c r="BX203" s="104">
        <f>ROUND(VLOOKUP($B203,'[4]3.ข้อมูลงบทดลองปัจจุบัน'!$A$5:$CL$846,75,0),2)</f>
        <v>803200</v>
      </c>
      <c r="BY203" s="104">
        <f>ROUND(VLOOKUP($B203,'[4]3.ข้อมูลงบทดลองปัจจุบัน'!$A$5:$CL$846,76,0),2)</f>
        <v>0</v>
      </c>
      <c r="BZ203" s="104">
        <f>ROUND(VLOOKUP($B203,'[4]3.ข้อมูลงบทดลองปัจจุบัน'!$A$5:$CL$846,77,0),2)</f>
        <v>1091803.76</v>
      </c>
      <c r="CA203" s="104">
        <f>ROUND(VLOOKUP($B203,'[4]3.ข้อมูลงบทดลองปัจจุบัน'!$A$5:$CL$846,78,0),2)</f>
        <v>57426.64</v>
      </c>
      <c r="CB203" s="104">
        <f>ROUND(VLOOKUP($B203,'[4]3.ข้อมูลงบทดลองปัจจุบัน'!$A$5:$CL$846,79,0),2)</f>
        <v>0</v>
      </c>
      <c r="CC203" s="104">
        <f>ROUND(VLOOKUP($B203,'[4]3.ข้อมูลงบทดลองปัจจุบัน'!$A$5:$CL$846,80,0),2)</f>
        <v>74333.36</v>
      </c>
      <c r="CD203" s="104">
        <f>ROUND(VLOOKUP($B203,'[4]3.ข้อมูลงบทดลองปัจจุบัน'!$A$5:$CL$846,81,0),2)</f>
        <v>3456673.69</v>
      </c>
      <c r="CE203" s="104">
        <f>ROUND(VLOOKUP($B203,'[4]3.ข้อมูลงบทดลองปัจจุบัน'!$A$5:$CL$846,82,0),2)</f>
        <v>201946.64</v>
      </c>
      <c r="CF203" s="104">
        <f>ROUND(VLOOKUP($B203,'[4]3.ข้อมูลงบทดลองปัจจุบัน'!$A$5:$CL$846,83,0),2)</f>
        <v>17757.599999999999</v>
      </c>
      <c r="CG203" s="104">
        <f>ROUND(VLOOKUP($B203,'[4]3.ข้อมูลงบทดลองปัจจุบัน'!$A$5:$CL$846,84,0),2)</f>
        <v>0</v>
      </c>
      <c r="CH203" s="104">
        <f>ROUND(VLOOKUP($B203,'[4]3.ข้อมูลงบทดลองปัจจุบัน'!$A$5:$CL$846,85,0),2)</f>
        <v>0</v>
      </c>
      <c r="CI203" s="104">
        <f>ROUND(VLOOKUP($B203,'[4]3.ข้อมูลงบทดลองปัจจุบัน'!$A$5:$CL$846,86,0),2)</f>
        <v>369600</v>
      </c>
      <c r="CJ203" s="104">
        <f>ROUND(VLOOKUP($B203,'[4]3.ข้อมูลงบทดลองปัจจุบัน'!$A$5:$CL$846,87,0),2)</f>
        <v>97956.96</v>
      </c>
      <c r="CK203" s="104">
        <f>ROUND(VLOOKUP($B203,'[4]3.ข้อมูลงบทดลองปัจจุบัน'!$A$5:$CL$846,88,0),2)</f>
        <v>0</v>
      </c>
      <c r="CL203" s="104">
        <f>ROUND(VLOOKUP($B203,'[4]3.ข้อมูลงบทดลองปัจจุบัน'!$A$5:$CL$846,89,0),2)</f>
        <v>122559.67999999999</v>
      </c>
      <c r="CM203" s="104">
        <f>ROUND(VLOOKUP($B203,'[4]3.ข้อมูลงบทดลองปัจจุบัน'!$A$5:$CL$846,90,0),2)</f>
        <v>101811.84</v>
      </c>
      <c r="CN203" s="96"/>
      <c r="CO203" s="97"/>
      <c r="CP203" s="116"/>
    </row>
    <row r="204" spans="1:94" x14ac:dyDescent="0.7">
      <c r="A204" s="127" t="s">
        <v>789</v>
      </c>
      <c r="B204" s="18" t="s">
        <v>796</v>
      </c>
      <c r="C204" s="19" t="s">
        <v>797</v>
      </c>
      <c r="D204" s="104">
        <f>ROUND(VLOOKUP($B204,'[4]3.ข้อมูลงบทดลองปัจจุบัน'!$A$5:$CL$846,3,0),2)</f>
        <v>25472.84</v>
      </c>
      <c r="E204" s="104">
        <f>ROUND(VLOOKUP($B204,'[4]3.ข้อมูลงบทดลองปัจจุบัน'!$A$5:$CL$846,4,0),2)</f>
        <v>0</v>
      </c>
      <c r="F204" s="104">
        <f>ROUND(VLOOKUP($B204,'[4]3.ข้อมูลงบทดลองปัจจุบัน'!$A$5:$CL$846,5,0),2)</f>
        <v>0</v>
      </c>
      <c r="G204" s="104">
        <f>ROUND(VLOOKUP($B204,'[4]3.ข้อมูลงบทดลองปัจจุบัน'!$A$5:$CL$846,6,0),2)</f>
        <v>0</v>
      </c>
      <c r="H204" s="104">
        <f>ROUND(VLOOKUP($B204,'[4]3.ข้อมูลงบทดลองปัจจุบัน'!$A$5:$CL$846,7,0),2)</f>
        <v>0</v>
      </c>
      <c r="I204" s="104">
        <f>ROUND(VLOOKUP($B204,'[4]3.ข้อมูลงบทดลองปัจจุบัน'!$A$5:$CL$846,8,0),2)</f>
        <v>0</v>
      </c>
      <c r="J204" s="104">
        <f>ROUND(VLOOKUP($B204,'[4]3.ข้อมูลงบทดลองปัจจุบัน'!$A$5:$CL$846,9,0),2)</f>
        <v>0</v>
      </c>
      <c r="K204" s="104">
        <f>ROUND(VLOOKUP($B204,'[4]3.ข้อมูลงบทดลองปัจจุบัน'!$A$5:$CL$846,10,0),2)</f>
        <v>2072.4899999999998</v>
      </c>
      <c r="L204" s="104">
        <f>ROUND(VLOOKUP($B204,'[4]3.ข้อมูลงบทดลองปัจจุบัน'!$A$5:$CL$846,11,0),2)</f>
        <v>0</v>
      </c>
      <c r="M204" s="104">
        <f>ROUND(VLOOKUP($B204,'[4]3.ข้อมูลงบทดลองปัจจุบัน'!$A$5:$CL$846,12,0),2)</f>
        <v>0</v>
      </c>
      <c r="N204" s="104">
        <f>ROUND(VLOOKUP($B204,'[4]3.ข้อมูลงบทดลองปัจจุบัน'!$A$5:$CL$846,13,0),2)</f>
        <v>0</v>
      </c>
      <c r="O204" s="104">
        <f>ROUND(VLOOKUP($B204,'[4]3.ข้อมูลงบทดลองปัจจุบัน'!$A$5:$CL$846,14,0),2)</f>
        <v>57270.91</v>
      </c>
      <c r="P204" s="104">
        <f>ROUND(VLOOKUP($B204,'[4]3.ข้อมูลงบทดลองปัจจุบัน'!$A$5:$CL$846,15,0),2)</f>
        <v>52828.08</v>
      </c>
      <c r="Q204" s="104">
        <f>ROUND(VLOOKUP($B204,'[4]3.ข้อมูลงบทดลองปัจจุบัน'!$A$5:$CL$846,16,0),2)</f>
        <v>0</v>
      </c>
      <c r="R204" s="104">
        <f>ROUND(VLOOKUP($B204,'[4]3.ข้อมูลงบทดลองปัจจุบัน'!$A$5:$CL$846,17,0),2)</f>
        <v>0</v>
      </c>
      <c r="S204" s="104">
        <f>ROUND(VLOOKUP($B204,'[4]3.ข้อมูลงบทดลองปัจจุบัน'!$A$5:$CL$846,18,0),2)</f>
        <v>7160.4</v>
      </c>
      <c r="T204" s="104">
        <f>ROUND(VLOOKUP($B204,'[4]3.ข้อมูลงบทดลองปัจจุบัน'!$A$5:$CL$846,19,0),2)</f>
        <v>47905.01</v>
      </c>
      <c r="U204" s="104">
        <f>ROUND(VLOOKUP($B204,'[4]3.ข้อมูลงบทดลองปัจจุบัน'!$A$5:$CL$846,20,0),2)</f>
        <v>0</v>
      </c>
      <c r="V204" s="104">
        <f>ROUND(VLOOKUP($B204,'[4]3.ข้อมูลงบทดลองปัจจุบัน'!$A$5:$CL$846,21,0),2)</f>
        <v>12706.64</v>
      </c>
      <c r="W204" s="104">
        <f>ROUND(VLOOKUP($B204,'[4]3.ข้อมูลงบทดลองปัจจุบัน'!$A$5:$CL$846,22,0),2)</f>
        <v>0</v>
      </c>
      <c r="X204" s="104">
        <f>ROUND(VLOOKUP($B204,'[4]3.ข้อมูลงบทดลองปัจจุบัน'!$A$5:$CL$846,23,0),2)</f>
        <v>0</v>
      </c>
      <c r="Y204" s="104">
        <f>ROUND(VLOOKUP($B204,'[4]3.ข้อมูลงบทดลองปัจจุบัน'!$A$5:$CL$846,24,0),2)</f>
        <v>54494.62</v>
      </c>
      <c r="Z204" s="104">
        <f>ROUND(VLOOKUP($B204,'[4]3.ข้อมูลงบทดลองปัจจุบัน'!$A$5:$CL$846,25,0),2)</f>
        <v>0</v>
      </c>
      <c r="AA204" s="104">
        <f>ROUND(VLOOKUP($B204,'[4]3.ข้อมูลงบทดลองปัจจุบัน'!$A$5:$CL$846,26,0),2)</f>
        <v>35989.22</v>
      </c>
      <c r="AB204" s="104">
        <f>ROUND(VLOOKUP($B204,'[4]3.ข้อมูลงบทดลองปัจจุบัน'!$A$5:$CL$846,27,0),2)</f>
        <v>0</v>
      </c>
      <c r="AC204" s="104">
        <f>ROUND(VLOOKUP($B204,'[4]3.ข้อมูลงบทดลองปัจจุบัน'!$A$5:$CL$846,28,0),2)</f>
        <v>8533.2800000000007</v>
      </c>
      <c r="AD204" s="104">
        <f>ROUND(VLOOKUP($B204,'[4]3.ข้อมูลงบทดลองปัจจุบัน'!$A$5:$CL$846,29,0),2)</f>
        <v>2000</v>
      </c>
      <c r="AE204" s="104">
        <f>ROUND(VLOOKUP($B204,'[4]3.ข้อมูลงบทดลองปัจจุบัน'!$A$5:$CL$846,30,0),2)</f>
        <v>0</v>
      </c>
      <c r="AF204" s="104">
        <f>ROUND(VLOOKUP($B204,'[4]3.ข้อมูลงบทดลองปัจจุบัน'!$A$5:$CL$846,31,0),2)</f>
        <v>7536.35</v>
      </c>
      <c r="AG204" s="104">
        <f>ROUND(VLOOKUP($B204,'[4]3.ข้อมูลงบทดลองปัจจุบัน'!$A$5:$CL$846,32,0),2)</f>
        <v>14566.69</v>
      </c>
      <c r="AH204" s="104">
        <f>ROUND(VLOOKUP($B204,'[4]3.ข้อมูลงบทดลองปัจจุบัน'!$A$5:$CL$846,33,0),2)</f>
        <v>5100.03</v>
      </c>
      <c r="AI204" s="104">
        <f>ROUND(VLOOKUP($B204,'[4]3.ข้อมูลงบทดลองปัจจุบัน'!$A$5:$CL$846,34,0),2)</f>
        <v>10735.74</v>
      </c>
      <c r="AJ204" s="104">
        <f>ROUND(VLOOKUP($B204,'[4]3.ข้อมูลงบทดลองปัจจุบัน'!$A$5:$CL$846,35,0),2)</f>
        <v>7468.34</v>
      </c>
      <c r="AK204" s="104">
        <f>ROUND(VLOOKUP($B204,'[4]3.ข้อมูลงบทดลองปัจจุบัน'!$A$5:$CL$846,36,0),2)</f>
        <v>181990.67</v>
      </c>
      <c r="AL204" s="104">
        <f>ROUND(VLOOKUP($B204,'[4]3.ข้อมูลงบทดลองปัจจุบัน'!$A$5:$CL$846,37,0),2)</f>
        <v>107955.18</v>
      </c>
      <c r="AM204" s="104">
        <f>ROUND(VLOOKUP($B204,'[4]3.ข้อมูลงบทดลองปัจจุบัน'!$A$5:$CL$846,38,0),2)</f>
        <v>0</v>
      </c>
      <c r="AN204" s="104">
        <f>ROUND(VLOOKUP($B204,'[4]3.ข้อมูลงบทดลองปัจจุบัน'!$A$5:$CL$846,39,0),2)</f>
        <v>0</v>
      </c>
      <c r="AO204" s="104">
        <f>ROUND(VLOOKUP($B204,'[4]3.ข้อมูลงบทดลองปัจจุบัน'!$A$5:$CL$846,40,0),2)</f>
        <v>0</v>
      </c>
      <c r="AP204" s="104">
        <f>ROUND(VLOOKUP($B204,'[4]3.ข้อมูลงบทดลองปัจจุบัน'!$A$5:$CL$846,41,0),2)</f>
        <v>45822.239999999998</v>
      </c>
      <c r="AQ204" s="104">
        <f>ROUND(VLOOKUP($B204,'[4]3.ข้อมูลงบทดลองปัจจุบัน'!$A$5:$CL$846,42,0),2)</f>
        <v>0</v>
      </c>
      <c r="AR204" s="104">
        <f>ROUND(VLOOKUP($B204,'[4]3.ข้อมูลงบทดลองปัจจุบัน'!$A$5:$CL$846,43,0),2)</f>
        <v>689.14</v>
      </c>
      <c r="AS204" s="104">
        <f>ROUND(VLOOKUP($B204,'[4]3.ข้อมูลงบทดลองปัจจุบัน'!$A$5:$CL$846,44,0),2)</f>
        <v>0</v>
      </c>
      <c r="AT204" s="104">
        <f>ROUND(VLOOKUP($B204,'[4]3.ข้อมูลงบทดลองปัจจุบัน'!$A$5:$CL$846,45,0),2)</f>
        <v>32857.760000000002</v>
      </c>
      <c r="AU204" s="104">
        <f>ROUND(VLOOKUP($B204,'[4]3.ข้อมูลงบทดลองปัจจุบัน'!$A$5:$CL$846,46,0),2)</f>
        <v>0</v>
      </c>
      <c r="AV204" s="104">
        <f>ROUND(VLOOKUP($B204,'[4]3.ข้อมูลงบทดลองปัจจุบัน'!$A$5:$CL$846,47,0),2)</f>
        <v>0</v>
      </c>
      <c r="AW204" s="104">
        <f>ROUND(VLOOKUP($B204,'[4]3.ข้อมูลงบทดลองปัจจุบัน'!$A$5:$CL$846,48,0),2)</f>
        <v>0</v>
      </c>
      <c r="AX204" s="104">
        <f>ROUND(VLOOKUP($B204,'[4]3.ข้อมูลงบทดลองปัจจุบัน'!$A$5:$CL$846,49,0),2)</f>
        <v>0</v>
      </c>
      <c r="AY204" s="104">
        <f>ROUND(VLOOKUP($B204,'[4]3.ข้อมูลงบทดลองปัจจุบัน'!$A$5:$CL$846,50,0),2)</f>
        <v>0</v>
      </c>
      <c r="AZ204" s="104">
        <f>ROUND(VLOOKUP($B204,'[4]3.ข้อมูลงบทดลองปัจจุบัน'!$A$5:$CL$846,51,0),2)</f>
        <v>0</v>
      </c>
      <c r="BA204" s="104">
        <f>ROUND(VLOOKUP($B204,'[4]3.ข้อมูลงบทดลองปัจจุบัน'!$A$5:$CL$846,52,0),2)</f>
        <v>0</v>
      </c>
      <c r="BB204" s="104">
        <f>ROUND(VLOOKUP($B204,'[4]3.ข้อมูลงบทดลองปัจจุบัน'!$A$5:$CL$846,53,0),2)</f>
        <v>0</v>
      </c>
      <c r="BC204" s="104">
        <f>ROUND(VLOOKUP($B204,'[4]3.ข้อมูลงบทดลองปัจจุบัน'!$A$5:$CL$846,54,0),2)</f>
        <v>0</v>
      </c>
      <c r="BD204" s="104">
        <f>ROUND(VLOOKUP($B204,'[4]3.ข้อมูลงบทดลองปัจจุบัน'!$A$5:$CL$846,55,0),2)</f>
        <v>0</v>
      </c>
      <c r="BE204" s="104">
        <f>ROUND(VLOOKUP($B204,'[4]3.ข้อมูลงบทดลองปัจจุบัน'!$A$5:$CL$846,56,0),2)</f>
        <v>183463.2</v>
      </c>
      <c r="BF204" s="104">
        <f>ROUND(VLOOKUP($B204,'[4]3.ข้อมูลงบทดลองปัจจุบัน'!$A$5:$CL$846,57,0),2)</f>
        <v>0</v>
      </c>
      <c r="BG204" s="104">
        <f>ROUND(VLOOKUP($B204,'[4]3.ข้อมูลงบทดลองปัจจุบัน'!$A$5:$CL$846,58,0),2)</f>
        <v>3146.03</v>
      </c>
      <c r="BH204" s="104">
        <f>ROUND(VLOOKUP($B204,'[4]3.ข้อมูลงบทดลองปัจจุบัน'!$A$5:$CL$846,59,0),2)</f>
        <v>0</v>
      </c>
      <c r="BI204" s="104">
        <f>ROUND(VLOOKUP($B204,'[4]3.ข้อมูลงบทดลองปัจจุบัน'!$A$5:$CL$846,60,0),2)</f>
        <v>0</v>
      </c>
      <c r="BJ204" s="104">
        <f>ROUND(VLOOKUP($B204,'[4]3.ข้อมูลงบทดลองปัจจุบัน'!$A$5:$CL$846,61,0),2)</f>
        <v>0</v>
      </c>
      <c r="BK204" s="104">
        <f>ROUND(VLOOKUP($B204,'[4]3.ข้อมูลงบทดลองปัจจุบัน'!$A$5:$CL$846,62,0),2)</f>
        <v>0</v>
      </c>
      <c r="BL204" s="104">
        <f>ROUND(VLOOKUP($B204,'[4]3.ข้อมูลงบทดลองปัจจุบัน'!$A$5:$CL$846,63,0),2)</f>
        <v>180577.84</v>
      </c>
      <c r="BM204" s="104">
        <f>ROUND(VLOOKUP($B204,'[4]3.ข้อมูลงบทดลองปัจจุบัน'!$A$5:$CL$846,64,0),2)</f>
        <v>55555.55</v>
      </c>
      <c r="BN204" s="104">
        <f>ROUND(VLOOKUP($B204,'[4]3.ข้อมูลงบทดลองปัจจุบัน'!$A$5:$CL$846,65,0),2)</f>
        <v>112432.4</v>
      </c>
      <c r="BO204" s="104">
        <f>ROUND(VLOOKUP($B204,'[4]3.ข้อมูลงบทดลองปัจจุบัน'!$A$5:$CL$846,66,0),2)</f>
        <v>24133.360000000001</v>
      </c>
      <c r="BP204" s="104">
        <f>ROUND(VLOOKUP($B204,'[4]3.ข้อมูลงบทดลองปัจจุบัน'!$A$5:$CL$846,67,0),2)</f>
        <v>46560</v>
      </c>
      <c r="BQ204" s="104">
        <f>ROUND(VLOOKUP($B204,'[4]3.ข้อมูลงบทดลองปัจจุบัน'!$A$5:$CL$846,68,0),2)</f>
        <v>89350</v>
      </c>
      <c r="BR204" s="104">
        <f>ROUND(VLOOKUP($B204,'[4]3.ข้อมูลงบทดลองปัจจุบัน'!$A$5:$CL$846,69,0),2)</f>
        <v>98048.88</v>
      </c>
      <c r="BS204" s="104">
        <f>ROUND(VLOOKUP($B204,'[4]3.ข้อมูลงบทดลองปัจจุบัน'!$A$5:$CL$846,70,0),2)</f>
        <v>1092506.72</v>
      </c>
      <c r="BT204" s="104">
        <f>ROUND(VLOOKUP($B204,'[4]3.ข้อมูลงบทดลองปัจจุบัน'!$A$5:$CL$846,71,0),2)</f>
        <v>7229.2</v>
      </c>
      <c r="BU204" s="104">
        <f>ROUND(VLOOKUP($B204,'[4]3.ข้อมูลงบทดลองปัจจุบัน'!$A$5:$CL$846,72,0),2)</f>
        <v>0</v>
      </c>
      <c r="BV204" s="104">
        <f>ROUND(VLOOKUP($B204,'[4]3.ข้อมูลงบทดลองปัจจุบัน'!$A$5:$CL$846,73,0),2)</f>
        <v>0</v>
      </c>
      <c r="BW204" s="104">
        <f>ROUND(VLOOKUP($B204,'[4]3.ข้อมูลงบทดลองปัจจุบัน'!$A$5:$CL$846,74,0),2)</f>
        <v>0</v>
      </c>
      <c r="BX204" s="104">
        <f>ROUND(VLOOKUP($B204,'[4]3.ข้อมูลงบทดลองปัจจุบัน'!$A$5:$CL$846,75,0),2)</f>
        <v>0</v>
      </c>
      <c r="BY204" s="104">
        <f>ROUND(VLOOKUP($B204,'[4]3.ข้อมูลงบทดลองปัจจุบัน'!$A$5:$CL$846,76,0),2)</f>
        <v>0</v>
      </c>
      <c r="BZ204" s="104">
        <f>ROUND(VLOOKUP($B204,'[4]3.ข้อมูลงบทดลองปัจจุบัน'!$A$5:$CL$846,77,0),2)</f>
        <v>0</v>
      </c>
      <c r="CA204" s="104">
        <f>ROUND(VLOOKUP($B204,'[4]3.ข้อมูลงบทดลองปัจจุบัน'!$A$5:$CL$846,78,0),2)</f>
        <v>5777.76</v>
      </c>
      <c r="CB204" s="104">
        <f>ROUND(VLOOKUP($B204,'[4]3.ข้อมูลงบทดลองปัจจุบัน'!$A$5:$CL$846,79,0),2)</f>
        <v>61555.519999999997</v>
      </c>
      <c r="CC204" s="104">
        <f>ROUND(VLOOKUP($B204,'[4]3.ข้อมูลงบทดลองปัจจุบัน'!$A$5:$CL$846,80,0),2)</f>
        <v>0</v>
      </c>
      <c r="CD204" s="104">
        <f>ROUND(VLOOKUP($B204,'[4]3.ข้อมูลงบทดลองปัจจุบัน'!$A$5:$CL$846,81,0),2)</f>
        <v>0</v>
      </c>
      <c r="CE204" s="104">
        <f>ROUND(VLOOKUP($B204,'[4]3.ข้อมูลงบทดลองปัจจุบัน'!$A$5:$CL$846,82,0),2)</f>
        <v>0</v>
      </c>
      <c r="CF204" s="104">
        <f>ROUND(VLOOKUP($B204,'[4]3.ข้อมูลงบทดลองปัจจุบัน'!$A$5:$CL$846,83,0),2)</f>
        <v>0</v>
      </c>
      <c r="CG204" s="104">
        <f>ROUND(VLOOKUP($B204,'[4]3.ข้อมูลงบทดลองปัจจุบัน'!$A$5:$CL$846,84,0),2)</f>
        <v>0</v>
      </c>
      <c r="CH204" s="104">
        <f>ROUND(VLOOKUP($B204,'[4]3.ข้อมูลงบทดลองปัจจุบัน'!$A$5:$CL$846,85,0),2)</f>
        <v>46622.16</v>
      </c>
      <c r="CI204" s="104">
        <f>ROUND(VLOOKUP($B204,'[4]3.ข้อมูลงบทดลองปัจจุบัน'!$A$5:$CL$846,86,0),2)</f>
        <v>0</v>
      </c>
      <c r="CJ204" s="104">
        <f>ROUND(VLOOKUP($B204,'[4]3.ข้อมูลงบทดลองปัจจุบัน'!$A$5:$CL$846,87,0),2)</f>
        <v>0</v>
      </c>
      <c r="CK204" s="104">
        <f>ROUND(VLOOKUP($B204,'[4]3.ข้อมูลงบทดลองปัจจุบัน'!$A$5:$CL$846,88,0),2)</f>
        <v>0</v>
      </c>
      <c r="CL204" s="104">
        <f>ROUND(VLOOKUP($B204,'[4]3.ข้อมูลงบทดลองปัจจุบัน'!$A$5:$CL$846,89,0),2)</f>
        <v>2880</v>
      </c>
      <c r="CM204" s="104">
        <f>ROUND(VLOOKUP($B204,'[4]3.ข้อมูลงบทดลองปัจจุบัน'!$A$5:$CL$846,90,0),2)</f>
        <v>99580</v>
      </c>
      <c r="CO204" s="97"/>
    </row>
    <row r="205" spans="1:94" x14ac:dyDescent="0.7">
      <c r="A205" s="127" t="s">
        <v>789</v>
      </c>
      <c r="B205" s="18" t="s">
        <v>798</v>
      </c>
      <c r="C205" s="19" t="s">
        <v>799</v>
      </c>
      <c r="D205" s="104">
        <f>ROUND(VLOOKUP($B205,'[4]3.ข้อมูลงบทดลองปัจจุบัน'!$A$5:$CL$846,3,0),2)</f>
        <v>0</v>
      </c>
      <c r="E205" s="104">
        <f>ROUND(VLOOKUP($B205,'[4]3.ข้อมูลงบทดลองปัจจุบัน'!$A$5:$CL$846,4,0),2)</f>
        <v>0</v>
      </c>
      <c r="F205" s="104">
        <f>ROUND(VLOOKUP($B205,'[4]3.ข้อมูลงบทดลองปัจจุบัน'!$A$5:$CL$846,5,0),2)</f>
        <v>0</v>
      </c>
      <c r="G205" s="104">
        <f>ROUND(VLOOKUP($B205,'[4]3.ข้อมูลงบทดลองปัจจุบัน'!$A$5:$CL$846,6,0),2)</f>
        <v>0</v>
      </c>
      <c r="H205" s="104">
        <f>ROUND(VLOOKUP($B205,'[4]3.ข้อมูลงบทดลองปัจจุบัน'!$A$5:$CL$846,7,0),2)</f>
        <v>0</v>
      </c>
      <c r="I205" s="104">
        <f>ROUND(VLOOKUP($B205,'[4]3.ข้อมูลงบทดลองปัจจุบัน'!$A$5:$CL$846,8,0),2)</f>
        <v>0</v>
      </c>
      <c r="J205" s="104">
        <f>ROUND(VLOOKUP($B205,'[4]3.ข้อมูลงบทดลองปัจจุบัน'!$A$5:$CL$846,9,0),2)</f>
        <v>0</v>
      </c>
      <c r="K205" s="104">
        <f>ROUND(VLOOKUP($B205,'[4]3.ข้อมูลงบทดลองปัจจุบัน'!$A$5:$CL$846,10,0),2)</f>
        <v>0</v>
      </c>
      <c r="L205" s="104">
        <f>ROUND(VLOOKUP($B205,'[4]3.ข้อมูลงบทดลองปัจจุบัน'!$A$5:$CL$846,11,0),2)</f>
        <v>0</v>
      </c>
      <c r="M205" s="104">
        <f>ROUND(VLOOKUP($B205,'[4]3.ข้อมูลงบทดลองปัจจุบัน'!$A$5:$CL$846,12,0),2)</f>
        <v>0</v>
      </c>
      <c r="N205" s="104">
        <f>ROUND(VLOOKUP($B205,'[4]3.ข้อมูลงบทดลองปัจจุบัน'!$A$5:$CL$846,13,0),2)</f>
        <v>0</v>
      </c>
      <c r="O205" s="104">
        <f>ROUND(VLOOKUP($B205,'[4]3.ข้อมูลงบทดลองปัจจุบัน'!$A$5:$CL$846,14,0),2)</f>
        <v>96108.88</v>
      </c>
      <c r="P205" s="104">
        <f>ROUND(VLOOKUP($B205,'[4]3.ข้อมูลงบทดลองปัจจุบัน'!$A$5:$CL$846,15,0),2)</f>
        <v>0</v>
      </c>
      <c r="Q205" s="104">
        <f>ROUND(VLOOKUP($B205,'[4]3.ข้อมูลงบทดลองปัจจุบัน'!$A$5:$CL$846,16,0),2)</f>
        <v>0</v>
      </c>
      <c r="R205" s="104">
        <f>ROUND(VLOOKUP($B205,'[4]3.ข้อมูลงบทดลองปัจจุบัน'!$A$5:$CL$846,17,0),2)</f>
        <v>0</v>
      </c>
      <c r="S205" s="104">
        <f>ROUND(VLOOKUP($B205,'[4]3.ข้อมูลงบทดลองปัจจุบัน'!$A$5:$CL$846,18,0),2)</f>
        <v>0</v>
      </c>
      <c r="T205" s="104">
        <f>ROUND(VLOOKUP($B205,'[4]3.ข้อมูลงบทดลองปัจจุบัน'!$A$5:$CL$846,19,0),2)</f>
        <v>0</v>
      </c>
      <c r="U205" s="104">
        <f>ROUND(VLOOKUP($B205,'[4]3.ข้อมูลงบทดลองปัจจุบัน'!$A$5:$CL$846,20,0),2)</f>
        <v>0</v>
      </c>
      <c r="V205" s="104">
        <f>ROUND(VLOOKUP($B205,'[4]3.ข้อมูลงบทดลองปัจจุบัน'!$A$5:$CL$846,21,0),2)</f>
        <v>41546.639999999999</v>
      </c>
      <c r="W205" s="104">
        <f>ROUND(VLOOKUP($B205,'[4]3.ข้อมูลงบทดลองปัจจุบัน'!$A$5:$CL$846,22,0),2)</f>
        <v>61333.36</v>
      </c>
      <c r="X205" s="104">
        <f>ROUND(VLOOKUP($B205,'[4]3.ข้อมูลงบทดลองปัจจุบัน'!$A$5:$CL$846,23,0),2)</f>
        <v>0</v>
      </c>
      <c r="Y205" s="104">
        <f>ROUND(VLOOKUP($B205,'[4]3.ข้อมูลงบทดลองปัจจุบัน'!$A$5:$CL$846,24,0),2)</f>
        <v>0</v>
      </c>
      <c r="Z205" s="104">
        <f>ROUND(VLOOKUP($B205,'[4]3.ข้อมูลงบทดลองปัจจุบัน'!$A$5:$CL$846,25,0),2)</f>
        <v>0</v>
      </c>
      <c r="AA205" s="104">
        <f>ROUND(VLOOKUP($B205,'[4]3.ข้อมูลงบทดลองปัจจุบัน'!$A$5:$CL$846,26,0),2)</f>
        <v>0</v>
      </c>
      <c r="AB205" s="104">
        <f>ROUND(VLOOKUP($B205,'[4]3.ข้อมูลงบทดลองปัจจุบัน'!$A$5:$CL$846,27,0),2)</f>
        <v>0</v>
      </c>
      <c r="AC205" s="104">
        <f>ROUND(VLOOKUP($B205,'[4]3.ข้อมูลงบทดลองปัจจุบัน'!$A$5:$CL$846,28,0),2)</f>
        <v>0</v>
      </c>
      <c r="AD205" s="104">
        <f>ROUND(VLOOKUP($B205,'[4]3.ข้อมูลงบทดลองปัจจุบัน'!$A$5:$CL$846,29,0),2)</f>
        <v>0</v>
      </c>
      <c r="AE205" s="104">
        <f>ROUND(VLOOKUP($B205,'[4]3.ข้อมูลงบทดลองปัจจุบัน'!$A$5:$CL$846,30,0),2)</f>
        <v>0</v>
      </c>
      <c r="AF205" s="104">
        <f>ROUND(VLOOKUP($B205,'[4]3.ข้อมูลงบทดลองปัจจุบัน'!$A$5:$CL$846,31,0),2)</f>
        <v>0</v>
      </c>
      <c r="AG205" s="104">
        <f>ROUND(VLOOKUP($B205,'[4]3.ข้อมูลงบทดลองปัจจุบัน'!$A$5:$CL$846,32,0),2)</f>
        <v>0</v>
      </c>
      <c r="AH205" s="104">
        <f>ROUND(VLOOKUP($B205,'[4]3.ข้อมูลงบทดลองปัจจุบัน'!$A$5:$CL$846,33,0),2)</f>
        <v>0</v>
      </c>
      <c r="AI205" s="104">
        <f>ROUND(VLOOKUP($B205,'[4]3.ข้อมูลงบทดลองปัจจุบัน'!$A$5:$CL$846,34,0),2)</f>
        <v>0</v>
      </c>
      <c r="AJ205" s="104">
        <f>ROUND(VLOOKUP($B205,'[4]3.ข้อมูลงบทดลองปัจจุบัน'!$A$5:$CL$846,35,0),2)</f>
        <v>0</v>
      </c>
      <c r="AK205" s="104">
        <f>ROUND(VLOOKUP($B205,'[4]3.ข้อมูลงบทดลองปัจจุบัน'!$A$5:$CL$846,36,0),2)</f>
        <v>53333.33</v>
      </c>
      <c r="AL205" s="104">
        <f>ROUND(VLOOKUP($B205,'[4]3.ข้อมูลงบทดลองปัจจุบัน'!$A$5:$CL$846,37,0),2)</f>
        <v>0</v>
      </c>
      <c r="AM205" s="104">
        <f>ROUND(VLOOKUP($B205,'[4]3.ข้อมูลงบทดลองปัจจุบัน'!$A$5:$CL$846,38,0),2)</f>
        <v>0</v>
      </c>
      <c r="AN205" s="104">
        <f>ROUND(VLOOKUP($B205,'[4]3.ข้อมูลงบทดลองปัจจุบัน'!$A$5:$CL$846,39,0),2)</f>
        <v>5333.36</v>
      </c>
      <c r="AO205" s="104">
        <f>ROUND(VLOOKUP($B205,'[4]3.ข้อมูลงบทดลองปัจจุบัน'!$A$5:$CL$846,40,0),2)</f>
        <v>0</v>
      </c>
      <c r="AP205" s="104">
        <f>ROUND(VLOOKUP($B205,'[4]3.ข้อมูลงบทดลองปัจจุบัน'!$A$5:$CL$846,41,0),2)</f>
        <v>0</v>
      </c>
      <c r="AQ205" s="104">
        <f>ROUND(VLOOKUP($B205,'[4]3.ข้อมูลงบทดลองปัจจุบัน'!$A$5:$CL$846,42,0),2)</f>
        <v>0</v>
      </c>
      <c r="AR205" s="104">
        <f>ROUND(VLOOKUP($B205,'[4]3.ข้อมูลงบทดลองปัจจุบัน'!$A$5:$CL$846,43,0),2)</f>
        <v>0</v>
      </c>
      <c r="AS205" s="104">
        <f>ROUND(VLOOKUP($B205,'[4]3.ข้อมูลงบทดลองปัจจุบัน'!$A$5:$CL$846,44,0),2)</f>
        <v>0</v>
      </c>
      <c r="AT205" s="104">
        <f>ROUND(VLOOKUP($B205,'[4]3.ข้อมูลงบทดลองปัจจุบัน'!$A$5:$CL$846,45,0),2)</f>
        <v>0</v>
      </c>
      <c r="AU205" s="104">
        <f>ROUND(VLOOKUP($B205,'[4]3.ข้อมูลงบทดลองปัจจุบัน'!$A$5:$CL$846,46,0),2)</f>
        <v>0</v>
      </c>
      <c r="AV205" s="104">
        <f>ROUND(VLOOKUP($B205,'[4]3.ข้อมูลงบทดลองปัจจุบัน'!$A$5:$CL$846,47,0),2)</f>
        <v>0</v>
      </c>
      <c r="AW205" s="104">
        <f>ROUND(VLOOKUP($B205,'[4]3.ข้อมูลงบทดลองปัจจุบัน'!$A$5:$CL$846,48,0),2)</f>
        <v>0</v>
      </c>
      <c r="AX205" s="104">
        <f>ROUND(VLOOKUP($B205,'[4]3.ข้อมูลงบทดลองปัจจุบัน'!$A$5:$CL$846,49,0),2)</f>
        <v>0</v>
      </c>
      <c r="AY205" s="104">
        <f>ROUND(VLOOKUP($B205,'[4]3.ข้อมูลงบทดลองปัจจุบัน'!$A$5:$CL$846,50,0),2)</f>
        <v>0</v>
      </c>
      <c r="AZ205" s="104">
        <f>ROUND(VLOOKUP($B205,'[4]3.ข้อมูลงบทดลองปัจจุบัน'!$A$5:$CL$846,51,0),2)</f>
        <v>0</v>
      </c>
      <c r="BA205" s="104">
        <f>ROUND(VLOOKUP($B205,'[4]3.ข้อมูลงบทดลองปัจจุบัน'!$A$5:$CL$846,52,0),2)</f>
        <v>0</v>
      </c>
      <c r="BB205" s="104">
        <f>ROUND(VLOOKUP($B205,'[4]3.ข้อมูลงบทดลองปัจจุบัน'!$A$5:$CL$846,53,0),2)</f>
        <v>0</v>
      </c>
      <c r="BC205" s="104">
        <f>ROUND(VLOOKUP($B205,'[4]3.ข้อมูลงบทดลองปัจจุบัน'!$A$5:$CL$846,54,0),2)</f>
        <v>0</v>
      </c>
      <c r="BD205" s="104">
        <f>ROUND(VLOOKUP($B205,'[4]3.ข้อมูลงบทดลองปัจจุบัน'!$A$5:$CL$846,55,0),2)</f>
        <v>0</v>
      </c>
      <c r="BE205" s="104">
        <f>ROUND(VLOOKUP($B205,'[4]3.ข้อมูลงบทดลองปัจจุบัน'!$A$5:$CL$846,56,0),2)</f>
        <v>37332.639999999999</v>
      </c>
      <c r="BF205" s="104">
        <f>ROUND(VLOOKUP($B205,'[4]3.ข้อมูลงบทดลองปัจจุบัน'!$A$5:$CL$846,57,0),2)</f>
        <v>0</v>
      </c>
      <c r="BG205" s="104">
        <f>ROUND(VLOOKUP($B205,'[4]3.ข้อมูลงบทดลองปัจจุบัน'!$A$5:$CL$846,58,0),2)</f>
        <v>0</v>
      </c>
      <c r="BH205" s="104">
        <f>ROUND(VLOOKUP($B205,'[4]3.ข้อมูลงบทดลองปัจจุบัน'!$A$5:$CL$846,59,0),2)</f>
        <v>251530.08</v>
      </c>
      <c r="BI205" s="104">
        <f>ROUND(VLOOKUP($B205,'[4]3.ข้อมูลงบทดลองปัจจุบัน'!$A$5:$CL$846,60,0),2)</f>
        <v>0</v>
      </c>
      <c r="BJ205" s="104">
        <f>ROUND(VLOOKUP($B205,'[4]3.ข้อมูลงบทดลองปัจจุบัน'!$A$5:$CL$846,61,0),2)</f>
        <v>0</v>
      </c>
      <c r="BK205" s="104">
        <f>ROUND(VLOOKUP($B205,'[4]3.ข้อมูลงบทดลองปัจจุบัน'!$A$5:$CL$846,62,0),2)</f>
        <v>88888.91</v>
      </c>
      <c r="BL205" s="104">
        <f>ROUND(VLOOKUP($B205,'[4]3.ข้อมูลงบทดลองปัจจุบัน'!$A$5:$CL$846,63,0),2)</f>
        <v>117733.36</v>
      </c>
      <c r="BM205" s="104">
        <f>ROUND(VLOOKUP($B205,'[4]3.ข้อมูลงบทดลองปัจจุบัน'!$A$5:$CL$846,64,0),2)</f>
        <v>0</v>
      </c>
      <c r="BN205" s="104">
        <f>ROUND(VLOOKUP($B205,'[4]3.ข้อมูลงบทดลองปัจจุบัน'!$A$5:$CL$846,65,0),2)</f>
        <v>0</v>
      </c>
      <c r="BO205" s="104">
        <f>ROUND(VLOOKUP($B205,'[4]3.ข้อมูลงบทดลองปัจจุบัน'!$A$5:$CL$846,66,0),2)</f>
        <v>0</v>
      </c>
      <c r="BP205" s="104">
        <f>ROUND(VLOOKUP($B205,'[4]3.ข้อมูลงบทดลองปัจจุบัน'!$A$5:$CL$846,67,0),2)</f>
        <v>0</v>
      </c>
      <c r="BQ205" s="104">
        <f>ROUND(VLOOKUP($B205,'[4]3.ข้อมูลงบทดลองปัจจุบัน'!$A$5:$CL$846,68,0),2)</f>
        <v>0</v>
      </c>
      <c r="BR205" s="104">
        <f>ROUND(VLOOKUP($B205,'[4]3.ข้อมูลงบทดลองปัจจุบัน'!$A$5:$CL$846,69,0),2)</f>
        <v>51180.959999999999</v>
      </c>
      <c r="BS205" s="104">
        <f>ROUND(VLOOKUP($B205,'[4]3.ข้อมูลงบทดลองปัจจุบัน'!$A$5:$CL$846,70,0),2)</f>
        <v>0</v>
      </c>
      <c r="BT205" s="104">
        <f>ROUND(VLOOKUP($B205,'[4]3.ข้อมูลงบทดลองปัจจุบัน'!$A$5:$CL$846,71,0),2)</f>
        <v>0</v>
      </c>
      <c r="BU205" s="104">
        <f>ROUND(VLOOKUP($B205,'[4]3.ข้อมูลงบทดลองปัจจุบัน'!$A$5:$CL$846,72,0),2)</f>
        <v>0</v>
      </c>
      <c r="BV205" s="104">
        <f>ROUND(VLOOKUP($B205,'[4]3.ข้อมูลงบทดลองปัจจุบัน'!$A$5:$CL$846,73,0),2)</f>
        <v>0</v>
      </c>
      <c r="BW205" s="104">
        <f>ROUND(VLOOKUP($B205,'[4]3.ข้อมูลงบทดลองปัจจุบัน'!$A$5:$CL$846,74,0),2)</f>
        <v>0</v>
      </c>
      <c r="BX205" s="104">
        <f>ROUND(VLOOKUP($B205,'[4]3.ข้อมูลงบทดลองปัจจุบัน'!$A$5:$CL$846,75,0),2)</f>
        <v>0</v>
      </c>
      <c r="BY205" s="104">
        <f>ROUND(VLOOKUP($B205,'[4]3.ข้อมูลงบทดลองปัจจุบัน'!$A$5:$CL$846,76,0),2)</f>
        <v>0</v>
      </c>
      <c r="BZ205" s="104">
        <f>ROUND(VLOOKUP($B205,'[4]3.ข้อมูลงบทดลองปัจจุบัน'!$A$5:$CL$846,77,0),2)</f>
        <v>0</v>
      </c>
      <c r="CA205" s="104">
        <f>ROUND(VLOOKUP($B205,'[4]3.ข้อมูลงบทดลองปัจจุบัน'!$A$5:$CL$846,78,0),2)</f>
        <v>0</v>
      </c>
      <c r="CB205" s="104">
        <f>ROUND(VLOOKUP($B205,'[4]3.ข้อมูลงบทดลองปัจจุบัน'!$A$5:$CL$846,79,0),2)</f>
        <v>0</v>
      </c>
      <c r="CC205" s="104">
        <f>ROUND(VLOOKUP($B205,'[4]3.ข้อมูลงบทดลองปัจจุบัน'!$A$5:$CL$846,80,0),2)</f>
        <v>0</v>
      </c>
      <c r="CD205" s="104">
        <f>ROUND(VLOOKUP($B205,'[4]3.ข้อมูลงบทดลองปัจจุบัน'!$A$5:$CL$846,81,0),2)</f>
        <v>0</v>
      </c>
      <c r="CE205" s="104">
        <f>ROUND(VLOOKUP($B205,'[4]3.ข้อมูลงบทดลองปัจจุบัน'!$A$5:$CL$846,82,0),2)</f>
        <v>0</v>
      </c>
      <c r="CF205" s="104">
        <f>ROUND(VLOOKUP($B205,'[4]3.ข้อมูลงบทดลองปัจจุบัน'!$A$5:$CL$846,83,0),2)</f>
        <v>0</v>
      </c>
      <c r="CG205" s="104">
        <f>ROUND(VLOOKUP($B205,'[4]3.ข้อมูลงบทดลองปัจจุบัน'!$A$5:$CL$846,84,0),2)</f>
        <v>0</v>
      </c>
      <c r="CH205" s="104">
        <f>ROUND(VLOOKUP($B205,'[4]3.ข้อมูลงบทดลองปัจจุบัน'!$A$5:$CL$846,85,0),2)</f>
        <v>0</v>
      </c>
      <c r="CI205" s="104">
        <f>ROUND(VLOOKUP($B205,'[4]3.ข้อมูลงบทดลองปัจจุบัน'!$A$5:$CL$846,86,0),2)</f>
        <v>0</v>
      </c>
      <c r="CJ205" s="104">
        <f>ROUND(VLOOKUP($B205,'[4]3.ข้อมูลงบทดลองปัจจุบัน'!$A$5:$CL$846,87,0),2)</f>
        <v>0</v>
      </c>
      <c r="CK205" s="104">
        <f>ROUND(VLOOKUP($B205,'[4]3.ข้อมูลงบทดลองปัจจุบัน'!$A$5:$CL$846,88,0),2)</f>
        <v>0</v>
      </c>
      <c r="CL205" s="104">
        <f>ROUND(VLOOKUP($B205,'[4]3.ข้อมูลงบทดลองปัจจุบัน'!$A$5:$CL$846,89,0),2)</f>
        <v>43866.64</v>
      </c>
      <c r="CM205" s="104">
        <f>ROUND(VLOOKUP($B205,'[4]3.ข้อมูลงบทดลองปัจจุบัน'!$A$5:$CL$846,90,0),2)</f>
        <v>158666.64000000001</v>
      </c>
      <c r="CO205" s="97"/>
    </row>
    <row r="206" spans="1:94" x14ac:dyDescent="0.7">
      <c r="A206" s="127" t="s">
        <v>789</v>
      </c>
      <c r="B206" s="18" t="s">
        <v>800</v>
      </c>
      <c r="C206" s="19" t="s">
        <v>801</v>
      </c>
      <c r="D206" s="104">
        <f>ROUND(VLOOKUP($B206,'[4]3.ข้อมูลงบทดลองปัจจุบัน'!$A$5:$CL$846,3,0),2)</f>
        <v>0</v>
      </c>
      <c r="E206" s="104">
        <f>ROUND(VLOOKUP($B206,'[4]3.ข้อมูลงบทดลองปัจจุบัน'!$A$5:$CL$846,4,0),2)</f>
        <v>0</v>
      </c>
      <c r="F206" s="104">
        <f>ROUND(VLOOKUP($B206,'[4]3.ข้อมูลงบทดลองปัจจุบัน'!$A$5:$CL$846,5,0),2)</f>
        <v>0</v>
      </c>
      <c r="G206" s="104">
        <f>ROUND(VLOOKUP($B206,'[4]3.ข้อมูลงบทดลองปัจจุบัน'!$A$5:$CL$846,6,0),2)</f>
        <v>481716.3</v>
      </c>
      <c r="H206" s="104">
        <f>ROUND(VLOOKUP($B206,'[4]3.ข้อมูลงบทดลองปัจจุบัน'!$A$5:$CL$846,7,0),2)</f>
        <v>79890.399999999994</v>
      </c>
      <c r="I206" s="104">
        <f>ROUND(VLOOKUP($B206,'[4]3.ข้อมูลงบทดลองปัจจุบัน'!$A$5:$CL$846,8,0),2)</f>
        <v>0</v>
      </c>
      <c r="J206" s="104">
        <f>ROUND(VLOOKUP($B206,'[4]3.ข้อมูลงบทดลองปัจจุบัน'!$A$5:$CL$846,9,0),2)</f>
        <v>0</v>
      </c>
      <c r="K206" s="104">
        <f>ROUND(VLOOKUP($B206,'[4]3.ข้อมูลงบทดลองปัจจุบัน'!$A$5:$CL$846,10,0),2)</f>
        <v>0</v>
      </c>
      <c r="L206" s="104">
        <f>ROUND(VLOOKUP($B206,'[4]3.ข้อมูลงบทดลองปัจจุบัน'!$A$5:$CL$846,11,0),2)</f>
        <v>0</v>
      </c>
      <c r="M206" s="104">
        <f>ROUND(VLOOKUP($B206,'[4]3.ข้อมูลงบทดลองปัจจุบัน'!$A$5:$CL$846,12,0),2)</f>
        <v>0</v>
      </c>
      <c r="N206" s="104">
        <f>ROUND(VLOOKUP($B206,'[4]3.ข้อมูลงบทดลองปัจจุบัน'!$A$5:$CL$846,13,0),2)</f>
        <v>0</v>
      </c>
      <c r="O206" s="104">
        <f>ROUND(VLOOKUP($B206,'[4]3.ข้อมูลงบทดลองปัจจุบัน'!$A$5:$CL$846,14,0),2)</f>
        <v>0</v>
      </c>
      <c r="P206" s="104">
        <f>ROUND(VLOOKUP($B206,'[4]3.ข้อมูลงบทดลองปัจจุบัน'!$A$5:$CL$846,15,0),2)</f>
        <v>0</v>
      </c>
      <c r="Q206" s="104">
        <f>ROUND(VLOOKUP($B206,'[4]3.ข้อมูลงบทดลองปัจจุบัน'!$A$5:$CL$846,16,0),2)</f>
        <v>0</v>
      </c>
      <c r="R206" s="104">
        <f>ROUND(VLOOKUP($B206,'[4]3.ข้อมูลงบทดลองปัจจุบัน'!$A$5:$CL$846,17,0),2)</f>
        <v>0</v>
      </c>
      <c r="S206" s="104">
        <f>ROUND(VLOOKUP($B206,'[4]3.ข้อมูลงบทดลองปัจจุบัน'!$A$5:$CL$846,18,0),2)</f>
        <v>0</v>
      </c>
      <c r="T206" s="104">
        <f>ROUND(VLOOKUP($B206,'[4]3.ข้อมูลงบทดลองปัจจุบัน'!$A$5:$CL$846,19,0),2)</f>
        <v>0</v>
      </c>
      <c r="U206" s="104">
        <f>ROUND(VLOOKUP($B206,'[4]3.ข้อมูลงบทดลองปัจจุบัน'!$A$5:$CL$846,20,0),2)</f>
        <v>0</v>
      </c>
      <c r="V206" s="104">
        <f>ROUND(VLOOKUP($B206,'[4]3.ข้อมูลงบทดลองปัจจุบัน'!$A$5:$CL$846,21,0),2)</f>
        <v>0</v>
      </c>
      <c r="W206" s="104">
        <f>ROUND(VLOOKUP($B206,'[4]3.ข้อมูลงบทดลองปัจจุบัน'!$A$5:$CL$846,22,0),2)</f>
        <v>0</v>
      </c>
      <c r="X206" s="104">
        <f>ROUND(VLOOKUP($B206,'[4]3.ข้อมูลงบทดลองปัจจุบัน'!$A$5:$CL$846,23,0),2)</f>
        <v>0</v>
      </c>
      <c r="Y206" s="104">
        <f>ROUND(VLOOKUP($B206,'[4]3.ข้อมูลงบทดลองปัจจุบัน'!$A$5:$CL$846,24,0),2)</f>
        <v>1171.73</v>
      </c>
      <c r="Z206" s="104">
        <f>ROUND(VLOOKUP($B206,'[4]3.ข้อมูลงบทดลองปัจจุบัน'!$A$5:$CL$846,25,0),2)</f>
        <v>0</v>
      </c>
      <c r="AA206" s="104">
        <f>ROUND(VLOOKUP($B206,'[4]3.ข้อมูลงบทดลองปัจจุบัน'!$A$5:$CL$846,26,0),2)</f>
        <v>0</v>
      </c>
      <c r="AB206" s="104">
        <f>ROUND(VLOOKUP($B206,'[4]3.ข้อมูลงบทดลองปัจจุบัน'!$A$5:$CL$846,27,0),2)</f>
        <v>0</v>
      </c>
      <c r="AC206" s="104">
        <f>ROUND(VLOOKUP($B206,'[4]3.ข้อมูลงบทดลองปัจจุบัน'!$A$5:$CL$846,28,0),2)</f>
        <v>0</v>
      </c>
      <c r="AD206" s="104">
        <f>ROUND(VLOOKUP($B206,'[4]3.ข้อมูลงบทดลองปัจจุบัน'!$A$5:$CL$846,29,0),2)</f>
        <v>0</v>
      </c>
      <c r="AE206" s="104">
        <f>ROUND(VLOOKUP($B206,'[4]3.ข้อมูลงบทดลองปัจจุบัน'!$A$5:$CL$846,30,0),2)</f>
        <v>0</v>
      </c>
      <c r="AF206" s="104">
        <f>ROUND(VLOOKUP($B206,'[4]3.ข้อมูลงบทดลองปัจจุบัน'!$A$5:$CL$846,31,0),2)</f>
        <v>152750.48000000001</v>
      </c>
      <c r="AG206" s="104">
        <f>ROUND(VLOOKUP($B206,'[4]3.ข้อมูลงบทดลองปัจจุบัน'!$A$5:$CL$846,32,0),2)</f>
        <v>0</v>
      </c>
      <c r="AH206" s="104">
        <f>ROUND(VLOOKUP($B206,'[4]3.ข้อมูลงบทดลองปัจจุบัน'!$A$5:$CL$846,33,0),2)</f>
        <v>0</v>
      </c>
      <c r="AI206" s="104">
        <f>ROUND(VLOOKUP($B206,'[4]3.ข้อมูลงบทดลองปัจจุบัน'!$A$5:$CL$846,34,0),2)</f>
        <v>0</v>
      </c>
      <c r="AJ206" s="104">
        <f>ROUND(VLOOKUP($B206,'[4]3.ข้อมูลงบทดลองปัจจุบัน'!$A$5:$CL$846,35,0),2)</f>
        <v>0</v>
      </c>
      <c r="AK206" s="104">
        <f>ROUND(VLOOKUP($B206,'[4]3.ข้อมูลงบทดลองปัจจุบัน'!$A$5:$CL$846,36,0),2)</f>
        <v>0</v>
      </c>
      <c r="AL206" s="104">
        <f>ROUND(VLOOKUP($B206,'[4]3.ข้อมูลงบทดลองปัจจุบัน'!$A$5:$CL$846,37,0),2)</f>
        <v>18186.12</v>
      </c>
      <c r="AM206" s="104">
        <f>ROUND(VLOOKUP($B206,'[4]3.ข้อมูลงบทดลองปัจจุบัน'!$A$5:$CL$846,38,0),2)</f>
        <v>26666.639999999999</v>
      </c>
      <c r="AN206" s="104">
        <f>ROUND(VLOOKUP($B206,'[4]3.ข้อมูลงบทดลองปัจจุบัน'!$A$5:$CL$846,39,0),2)</f>
        <v>0</v>
      </c>
      <c r="AO206" s="104">
        <f>ROUND(VLOOKUP($B206,'[4]3.ข้อมูลงบทดลองปัจจุบัน'!$A$5:$CL$846,40,0),2)</f>
        <v>0</v>
      </c>
      <c r="AP206" s="104">
        <f>ROUND(VLOOKUP($B206,'[4]3.ข้อมูลงบทดลองปัจจุบัน'!$A$5:$CL$846,41,0),2)</f>
        <v>0</v>
      </c>
      <c r="AQ206" s="104">
        <f>ROUND(VLOOKUP($B206,'[4]3.ข้อมูลงบทดลองปัจจุบัน'!$A$5:$CL$846,42,0),2)</f>
        <v>0</v>
      </c>
      <c r="AR206" s="104">
        <f>ROUND(VLOOKUP($B206,'[4]3.ข้อมูลงบทดลองปัจจุบัน'!$A$5:$CL$846,43,0),2)</f>
        <v>0</v>
      </c>
      <c r="AS206" s="104">
        <f>ROUND(VLOOKUP($B206,'[4]3.ข้อมูลงบทดลองปัจจุบัน'!$A$5:$CL$846,44,0),2)</f>
        <v>0</v>
      </c>
      <c r="AT206" s="104">
        <f>ROUND(VLOOKUP($B206,'[4]3.ข้อมูลงบทดลองปัจจุบัน'!$A$5:$CL$846,45,0),2)</f>
        <v>0</v>
      </c>
      <c r="AU206" s="104">
        <f>ROUND(VLOOKUP($B206,'[4]3.ข้อมูลงบทดลองปัจจุบัน'!$A$5:$CL$846,46,0),2)</f>
        <v>26060.959999999999</v>
      </c>
      <c r="AV206" s="104">
        <f>ROUND(VLOOKUP($B206,'[4]3.ข้อมูลงบทดลองปัจจุบัน'!$A$5:$CL$846,47,0),2)</f>
        <v>0.52</v>
      </c>
      <c r="AW206" s="104">
        <f>ROUND(VLOOKUP($B206,'[4]3.ข้อมูลงบทดลองปัจจุบัน'!$A$5:$CL$846,48,0),2)</f>
        <v>121442.08</v>
      </c>
      <c r="AX206" s="104">
        <f>ROUND(VLOOKUP($B206,'[4]3.ข้อมูลงบทดลองปัจจุบัน'!$A$5:$CL$846,49,0),2)</f>
        <v>0</v>
      </c>
      <c r="AY206" s="104">
        <f>ROUND(VLOOKUP($B206,'[4]3.ข้อมูลงบทดลองปัจจุบัน'!$A$5:$CL$846,50,0),2)</f>
        <v>0</v>
      </c>
      <c r="AZ206" s="104">
        <f>ROUND(VLOOKUP($B206,'[4]3.ข้อมูลงบทดลองปัจจุบัน'!$A$5:$CL$846,51,0),2)</f>
        <v>0</v>
      </c>
      <c r="BA206" s="104">
        <f>ROUND(VLOOKUP($B206,'[4]3.ข้อมูลงบทดลองปัจจุบัน'!$A$5:$CL$846,52,0),2)</f>
        <v>0</v>
      </c>
      <c r="BB206" s="104">
        <f>ROUND(VLOOKUP($B206,'[4]3.ข้อมูลงบทดลองปัจจุบัน'!$A$5:$CL$846,53,0),2)</f>
        <v>0</v>
      </c>
      <c r="BC206" s="104">
        <f>ROUND(VLOOKUP($B206,'[4]3.ข้อมูลงบทดลองปัจจุบัน'!$A$5:$CL$846,54,0),2)</f>
        <v>0</v>
      </c>
      <c r="BD206" s="104">
        <f>ROUND(VLOOKUP($B206,'[4]3.ข้อมูลงบทดลองปัจจุบัน'!$A$5:$CL$846,55,0),2)</f>
        <v>0</v>
      </c>
      <c r="BE206" s="104">
        <f>ROUND(VLOOKUP($B206,'[4]3.ข้อมูลงบทดลองปัจจุบัน'!$A$5:$CL$846,56,0),2)</f>
        <v>0</v>
      </c>
      <c r="BF206" s="104">
        <f>ROUND(VLOOKUP($B206,'[4]3.ข้อมูลงบทดลองปัจจุบัน'!$A$5:$CL$846,57,0),2)</f>
        <v>0</v>
      </c>
      <c r="BG206" s="104">
        <f>ROUND(VLOOKUP($B206,'[4]3.ข้อมูลงบทดลองปัจจุบัน'!$A$5:$CL$846,58,0),2)</f>
        <v>0</v>
      </c>
      <c r="BH206" s="104">
        <f>ROUND(VLOOKUP($B206,'[4]3.ข้อมูลงบทดลองปัจจุบัน'!$A$5:$CL$846,59,0),2)</f>
        <v>0</v>
      </c>
      <c r="BI206" s="104">
        <f>ROUND(VLOOKUP($B206,'[4]3.ข้อมูลงบทดลองปัจจุบัน'!$A$5:$CL$846,60,0),2)</f>
        <v>0</v>
      </c>
      <c r="BJ206" s="104">
        <f>ROUND(VLOOKUP($B206,'[4]3.ข้อมูลงบทดลองปัจจุบัน'!$A$5:$CL$846,61,0),2)</f>
        <v>0</v>
      </c>
      <c r="BK206" s="104">
        <f>ROUND(VLOOKUP($B206,'[4]3.ข้อมูลงบทดลองปัจจุบัน'!$A$5:$CL$846,62,0),2)</f>
        <v>0</v>
      </c>
      <c r="BL206" s="104">
        <f>ROUND(VLOOKUP($B206,'[4]3.ข้อมูลงบทดลองปัจจุบัน'!$A$5:$CL$846,63,0),2)</f>
        <v>0</v>
      </c>
      <c r="BM206" s="104">
        <f>ROUND(VLOOKUP($B206,'[4]3.ข้อมูลงบทดลองปัจจุบัน'!$A$5:$CL$846,64,0),2)</f>
        <v>0</v>
      </c>
      <c r="BN206" s="104">
        <f>ROUND(VLOOKUP($B206,'[4]3.ข้อมูลงบทดลองปัจจุบัน'!$A$5:$CL$846,65,0),2)</f>
        <v>0</v>
      </c>
      <c r="BO206" s="104">
        <f>ROUND(VLOOKUP($B206,'[4]3.ข้อมูลงบทดลองปัจจุบัน'!$A$5:$CL$846,66,0),2)</f>
        <v>0</v>
      </c>
      <c r="BP206" s="104">
        <f>ROUND(VLOOKUP($B206,'[4]3.ข้อมูลงบทดลองปัจจุบัน'!$A$5:$CL$846,67,0),2)</f>
        <v>50133.36</v>
      </c>
      <c r="BQ206" s="104">
        <f>ROUND(VLOOKUP($B206,'[4]3.ข้อมูลงบทดลองปัจจุบัน'!$A$5:$CL$846,68,0),2)</f>
        <v>0</v>
      </c>
      <c r="BR206" s="104">
        <f>ROUND(VLOOKUP($B206,'[4]3.ข้อมูลงบทดลองปัจจุบัน'!$A$5:$CL$846,69,0),2)</f>
        <v>69380.88</v>
      </c>
      <c r="BS206" s="104">
        <f>ROUND(VLOOKUP($B206,'[4]3.ข้อมูลงบทดลองปัจจุบัน'!$A$5:$CL$846,70,0),2)</f>
        <v>0</v>
      </c>
      <c r="BT206" s="104">
        <f>ROUND(VLOOKUP($B206,'[4]3.ข้อมูลงบทดลองปัจจุบัน'!$A$5:$CL$846,71,0),2)</f>
        <v>0</v>
      </c>
      <c r="BU206" s="104">
        <f>ROUND(VLOOKUP($B206,'[4]3.ข้อมูลงบทดลองปัจจุบัน'!$A$5:$CL$846,72,0),2)</f>
        <v>0</v>
      </c>
      <c r="BV206" s="104">
        <f>ROUND(VLOOKUP($B206,'[4]3.ข้อมูลงบทดลองปัจจุบัน'!$A$5:$CL$846,73,0),2)</f>
        <v>0</v>
      </c>
      <c r="BW206" s="104">
        <f>ROUND(VLOOKUP($B206,'[4]3.ข้อมูลงบทดลองปัจจุบัน'!$A$5:$CL$846,74,0),2)</f>
        <v>0</v>
      </c>
      <c r="BX206" s="104">
        <f>ROUND(VLOOKUP($B206,'[4]3.ข้อมูลงบทดลองปัจจุบัน'!$A$5:$CL$846,75,0),2)</f>
        <v>0</v>
      </c>
      <c r="BY206" s="104">
        <f>ROUND(VLOOKUP($B206,'[4]3.ข้อมูลงบทดลองปัจจุบัน'!$A$5:$CL$846,76,0),2)</f>
        <v>0</v>
      </c>
      <c r="BZ206" s="104">
        <f>ROUND(VLOOKUP($B206,'[4]3.ข้อมูลงบทดลองปัจจุบัน'!$A$5:$CL$846,77,0),2)</f>
        <v>0</v>
      </c>
      <c r="CA206" s="104">
        <f>ROUND(VLOOKUP($B206,'[4]3.ข้อมูลงบทดลองปัจจุบัน'!$A$5:$CL$846,78,0),2)</f>
        <v>125031.44</v>
      </c>
      <c r="CB206" s="104">
        <f>ROUND(VLOOKUP($B206,'[4]3.ข้อมูลงบทดลองปัจจุบัน'!$A$5:$CL$846,79,0),2)</f>
        <v>0</v>
      </c>
      <c r="CC206" s="104">
        <f>ROUND(VLOOKUP($B206,'[4]3.ข้อมูลงบทดลองปัจจุบัน'!$A$5:$CL$846,80,0),2)</f>
        <v>0</v>
      </c>
      <c r="CD206" s="104">
        <f>ROUND(VLOOKUP($B206,'[4]3.ข้อมูลงบทดลองปัจจุบัน'!$A$5:$CL$846,81,0),2)</f>
        <v>76533.350000000006</v>
      </c>
      <c r="CE206" s="104">
        <f>ROUND(VLOOKUP($B206,'[4]3.ข้อมูลงบทดลองปัจจุบัน'!$A$5:$CL$846,82,0),2)</f>
        <v>0</v>
      </c>
      <c r="CF206" s="104">
        <f>ROUND(VLOOKUP($B206,'[4]3.ข้อมูลงบทดลองปัจจุบัน'!$A$5:$CL$846,83,0),2)</f>
        <v>0</v>
      </c>
      <c r="CG206" s="104">
        <f>ROUND(VLOOKUP($B206,'[4]3.ข้อมูลงบทดลองปัจจุบัน'!$A$5:$CL$846,84,0),2)</f>
        <v>0</v>
      </c>
      <c r="CH206" s="104">
        <f>ROUND(VLOOKUP($B206,'[4]3.ข้อมูลงบทดลองปัจจุบัน'!$A$5:$CL$846,85,0),2)</f>
        <v>0</v>
      </c>
      <c r="CI206" s="104">
        <f>ROUND(VLOOKUP($B206,'[4]3.ข้อมูลงบทดลองปัจจุบัน'!$A$5:$CL$846,86,0),2)</f>
        <v>0</v>
      </c>
      <c r="CJ206" s="104">
        <f>ROUND(VLOOKUP($B206,'[4]3.ข้อมูลงบทดลองปัจจุบัน'!$A$5:$CL$846,87,0),2)</f>
        <v>0</v>
      </c>
      <c r="CK206" s="104">
        <f>ROUND(VLOOKUP($B206,'[4]3.ข้อมูลงบทดลองปัจจุบัน'!$A$5:$CL$846,88,0),2)</f>
        <v>257333.28</v>
      </c>
      <c r="CL206" s="104">
        <f>ROUND(VLOOKUP($B206,'[4]3.ข้อมูลงบทดลองปัจจุบัน'!$A$5:$CL$846,89,0),2)</f>
        <v>27466.639999999999</v>
      </c>
      <c r="CM206" s="104">
        <f>ROUND(VLOOKUP($B206,'[4]3.ข้อมูลงบทดลองปัจจุบัน'!$A$5:$CL$846,90,0),2)</f>
        <v>75300</v>
      </c>
      <c r="CO206" s="97"/>
    </row>
    <row r="207" spans="1:94" x14ac:dyDescent="0.7">
      <c r="A207" s="127" t="s">
        <v>789</v>
      </c>
      <c r="B207" s="18" t="s">
        <v>802</v>
      </c>
      <c r="C207" s="19" t="s">
        <v>803</v>
      </c>
      <c r="D207" s="104">
        <f>ROUND(VLOOKUP($B207,'[4]3.ข้อมูลงบทดลองปัจจุบัน'!$A$5:$CL$846,3,0),2)</f>
        <v>0</v>
      </c>
      <c r="E207" s="104">
        <f>ROUND(VLOOKUP($B207,'[4]3.ข้อมูลงบทดลองปัจจุบัน'!$A$5:$CL$846,4,0),2)</f>
        <v>0</v>
      </c>
      <c r="F207" s="104">
        <f>ROUND(VLOOKUP($B207,'[4]3.ข้อมูลงบทดลองปัจจุบัน'!$A$5:$CL$846,5,0),2)</f>
        <v>0</v>
      </c>
      <c r="G207" s="104">
        <f>ROUND(VLOOKUP($B207,'[4]3.ข้อมูลงบทดลองปัจจุบัน'!$A$5:$CL$846,6,0),2)</f>
        <v>4148.6400000000003</v>
      </c>
      <c r="H207" s="104">
        <f>ROUND(VLOOKUP($B207,'[4]3.ข้อมูลงบทดลองปัจจุบัน'!$A$5:$CL$846,7,0),2)</f>
        <v>0</v>
      </c>
      <c r="I207" s="104">
        <f>ROUND(VLOOKUP($B207,'[4]3.ข้อมูลงบทดลองปัจจุบัน'!$A$5:$CL$846,8,0),2)</f>
        <v>0</v>
      </c>
      <c r="J207" s="104">
        <f>ROUND(VLOOKUP($B207,'[4]3.ข้อมูลงบทดลองปัจจุบัน'!$A$5:$CL$846,9,0),2)</f>
        <v>0</v>
      </c>
      <c r="K207" s="104">
        <f>ROUND(VLOOKUP($B207,'[4]3.ข้อมูลงบทดลองปัจจุบัน'!$A$5:$CL$846,10,0),2)</f>
        <v>0</v>
      </c>
      <c r="L207" s="104">
        <f>ROUND(VLOOKUP($B207,'[4]3.ข้อมูลงบทดลองปัจจุบัน'!$A$5:$CL$846,11,0),2)</f>
        <v>0</v>
      </c>
      <c r="M207" s="104">
        <f>ROUND(VLOOKUP($B207,'[4]3.ข้อมูลงบทดลองปัจจุบัน'!$A$5:$CL$846,12,0),2)</f>
        <v>0</v>
      </c>
      <c r="N207" s="104">
        <f>ROUND(VLOOKUP($B207,'[4]3.ข้อมูลงบทดลองปัจจุบัน'!$A$5:$CL$846,13,0),2)</f>
        <v>0</v>
      </c>
      <c r="O207" s="104">
        <f>ROUND(VLOOKUP($B207,'[4]3.ข้อมูลงบทดลองปัจจุบัน'!$A$5:$CL$846,14,0),2)</f>
        <v>0</v>
      </c>
      <c r="P207" s="104">
        <f>ROUND(VLOOKUP($B207,'[4]3.ข้อมูลงบทดลองปัจจุบัน'!$A$5:$CL$846,15,0),2)</f>
        <v>0</v>
      </c>
      <c r="Q207" s="104">
        <f>ROUND(VLOOKUP($B207,'[4]3.ข้อมูลงบทดลองปัจจุบัน'!$A$5:$CL$846,16,0),2)</f>
        <v>58982.33</v>
      </c>
      <c r="R207" s="104">
        <f>ROUND(VLOOKUP($B207,'[4]3.ข้อมูลงบทดลองปัจจุบัน'!$A$5:$CL$846,17,0),2)</f>
        <v>0</v>
      </c>
      <c r="S207" s="104">
        <f>ROUND(VLOOKUP($B207,'[4]3.ข้อมูลงบทดลองปัจจุบัน'!$A$5:$CL$846,18,0),2)</f>
        <v>0</v>
      </c>
      <c r="T207" s="104">
        <f>ROUND(VLOOKUP($B207,'[4]3.ข้อมูลงบทดลองปัจจุบัน'!$A$5:$CL$846,19,0),2)</f>
        <v>0</v>
      </c>
      <c r="U207" s="104">
        <f>ROUND(VLOOKUP($B207,'[4]3.ข้อมูลงบทดลองปัจจุบัน'!$A$5:$CL$846,20,0),2)</f>
        <v>0</v>
      </c>
      <c r="V207" s="104">
        <f>ROUND(VLOOKUP($B207,'[4]3.ข้อมูลงบทดลองปัจจุบัน'!$A$5:$CL$846,21,0),2)</f>
        <v>0</v>
      </c>
      <c r="W207" s="104">
        <f>ROUND(VLOOKUP($B207,'[4]3.ข้อมูลงบทดลองปัจจุบัน'!$A$5:$CL$846,22,0),2)</f>
        <v>0</v>
      </c>
      <c r="X207" s="104">
        <f>ROUND(VLOOKUP($B207,'[4]3.ข้อมูลงบทดลองปัจจุบัน'!$A$5:$CL$846,23,0),2)</f>
        <v>0</v>
      </c>
      <c r="Y207" s="104">
        <f>ROUND(VLOOKUP($B207,'[4]3.ข้อมูลงบทดลองปัจจุบัน'!$A$5:$CL$846,24,0),2)</f>
        <v>0</v>
      </c>
      <c r="Z207" s="104">
        <f>ROUND(VLOOKUP($B207,'[4]3.ข้อมูลงบทดลองปัจจุบัน'!$A$5:$CL$846,25,0),2)</f>
        <v>0</v>
      </c>
      <c r="AA207" s="104">
        <f>ROUND(VLOOKUP($B207,'[4]3.ข้อมูลงบทดลองปัจจุบัน'!$A$5:$CL$846,26,0),2)</f>
        <v>0</v>
      </c>
      <c r="AB207" s="104">
        <f>ROUND(VLOOKUP($B207,'[4]3.ข้อมูลงบทดลองปัจจุบัน'!$A$5:$CL$846,27,0),2)</f>
        <v>0</v>
      </c>
      <c r="AC207" s="104">
        <f>ROUND(VLOOKUP($B207,'[4]3.ข้อมูลงบทดลองปัจจุบัน'!$A$5:$CL$846,28,0),2)</f>
        <v>134833.35999999999</v>
      </c>
      <c r="AD207" s="104">
        <f>ROUND(VLOOKUP($B207,'[4]3.ข้อมูลงบทดลองปัจจุบัน'!$A$5:$CL$846,29,0),2)</f>
        <v>0</v>
      </c>
      <c r="AE207" s="104">
        <f>ROUND(VLOOKUP($B207,'[4]3.ข้อมูลงบทดลองปัจจุบัน'!$A$5:$CL$846,30,0),2)</f>
        <v>0</v>
      </c>
      <c r="AF207" s="104">
        <f>ROUND(VLOOKUP($B207,'[4]3.ข้อมูลงบทดลองปัจจุบัน'!$A$5:$CL$846,31,0),2)</f>
        <v>0</v>
      </c>
      <c r="AG207" s="104">
        <f>ROUND(VLOOKUP($B207,'[4]3.ข้อมูลงบทดลองปัจจุบัน'!$A$5:$CL$846,32,0),2)</f>
        <v>0</v>
      </c>
      <c r="AH207" s="104">
        <f>ROUND(VLOOKUP($B207,'[4]3.ข้อมูลงบทดลองปัจจุบัน'!$A$5:$CL$846,33,0),2)</f>
        <v>0</v>
      </c>
      <c r="AI207" s="104">
        <f>ROUND(VLOOKUP($B207,'[4]3.ข้อมูลงบทดลองปัจจุบัน'!$A$5:$CL$846,34,0),2)</f>
        <v>0</v>
      </c>
      <c r="AJ207" s="104">
        <f>ROUND(VLOOKUP($B207,'[4]3.ข้อมูลงบทดลองปัจจุบัน'!$A$5:$CL$846,35,0),2)</f>
        <v>0</v>
      </c>
      <c r="AK207" s="104">
        <f>ROUND(VLOOKUP($B207,'[4]3.ข้อมูลงบทดลองปัจจุบัน'!$A$5:$CL$846,36,0),2)</f>
        <v>32253.33</v>
      </c>
      <c r="AL207" s="104">
        <f>ROUND(VLOOKUP($B207,'[4]3.ข้อมูลงบทดลองปัจจุบัน'!$A$5:$CL$846,37,0),2)</f>
        <v>0</v>
      </c>
      <c r="AM207" s="104">
        <f>ROUND(VLOOKUP($B207,'[4]3.ข้อมูลงบทดลองปัจจุบัน'!$A$5:$CL$846,38,0),2)</f>
        <v>0</v>
      </c>
      <c r="AN207" s="104">
        <f>ROUND(VLOOKUP($B207,'[4]3.ข้อมูลงบทดลองปัจจุบัน'!$A$5:$CL$846,39,0),2)</f>
        <v>0</v>
      </c>
      <c r="AO207" s="104">
        <f>ROUND(VLOOKUP($B207,'[4]3.ข้อมูลงบทดลองปัจจุบัน'!$A$5:$CL$846,40,0),2)</f>
        <v>0</v>
      </c>
      <c r="AP207" s="104">
        <f>ROUND(VLOOKUP($B207,'[4]3.ข้อมูลงบทดลองปัจจุบัน'!$A$5:$CL$846,41,0),2)</f>
        <v>0</v>
      </c>
      <c r="AQ207" s="104">
        <f>ROUND(VLOOKUP($B207,'[4]3.ข้อมูลงบทดลองปัจจุบัน'!$A$5:$CL$846,42,0),2)</f>
        <v>0</v>
      </c>
      <c r="AR207" s="104">
        <f>ROUND(VLOOKUP($B207,'[4]3.ข้อมูลงบทดลองปัจจุบัน'!$A$5:$CL$846,43,0),2)</f>
        <v>0</v>
      </c>
      <c r="AS207" s="104">
        <f>ROUND(VLOOKUP($B207,'[4]3.ข้อมูลงบทดลองปัจจุบัน'!$A$5:$CL$846,44,0),2)</f>
        <v>0</v>
      </c>
      <c r="AT207" s="104">
        <f>ROUND(VLOOKUP($B207,'[4]3.ข้อมูลงบทดลองปัจจุบัน'!$A$5:$CL$846,45,0),2)</f>
        <v>0</v>
      </c>
      <c r="AU207" s="104">
        <f>ROUND(VLOOKUP($B207,'[4]3.ข้อมูลงบทดลองปัจจุบัน'!$A$5:$CL$846,46,0),2)</f>
        <v>27851.919999999998</v>
      </c>
      <c r="AV207" s="104">
        <f>ROUND(VLOOKUP($B207,'[4]3.ข้อมูลงบทดลองปัจจุบัน'!$A$5:$CL$846,47,0),2)</f>
        <v>0</v>
      </c>
      <c r="AW207" s="104">
        <f>ROUND(VLOOKUP($B207,'[4]3.ข้อมูลงบทดลองปัจจุบัน'!$A$5:$CL$846,48,0),2)</f>
        <v>0</v>
      </c>
      <c r="AX207" s="104">
        <f>ROUND(VLOOKUP($B207,'[4]3.ข้อมูลงบทดลองปัจจุบัน'!$A$5:$CL$846,49,0),2)</f>
        <v>0</v>
      </c>
      <c r="AY207" s="104">
        <f>ROUND(VLOOKUP($B207,'[4]3.ข้อมูลงบทดลองปัจจุบัน'!$A$5:$CL$846,50,0),2)</f>
        <v>0</v>
      </c>
      <c r="AZ207" s="104">
        <f>ROUND(VLOOKUP($B207,'[4]3.ข้อมูลงบทดลองปัจจุบัน'!$A$5:$CL$846,51,0),2)</f>
        <v>0</v>
      </c>
      <c r="BA207" s="104">
        <f>ROUND(VLOOKUP($B207,'[4]3.ข้อมูลงบทดลองปัจจุบัน'!$A$5:$CL$846,52,0),2)</f>
        <v>0</v>
      </c>
      <c r="BB207" s="104">
        <f>ROUND(VLOOKUP($B207,'[4]3.ข้อมูลงบทดลองปัจจุบัน'!$A$5:$CL$846,53,0),2)</f>
        <v>0</v>
      </c>
      <c r="BC207" s="104">
        <f>ROUND(VLOOKUP($B207,'[4]3.ข้อมูลงบทดลองปัจจุบัน'!$A$5:$CL$846,54,0),2)</f>
        <v>0</v>
      </c>
      <c r="BD207" s="104">
        <f>ROUND(VLOOKUP($B207,'[4]3.ข้อมูลงบทดลองปัจจุบัน'!$A$5:$CL$846,55,0),2)</f>
        <v>0</v>
      </c>
      <c r="BE207" s="104">
        <f>ROUND(VLOOKUP($B207,'[4]3.ข้อมูลงบทดลองปัจจุบัน'!$A$5:$CL$846,56,0),2)</f>
        <v>233620.72</v>
      </c>
      <c r="BF207" s="104">
        <f>ROUND(VLOOKUP($B207,'[4]3.ข้อมูลงบทดลองปัจจุบัน'!$A$5:$CL$846,57,0),2)</f>
        <v>217333.28</v>
      </c>
      <c r="BG207" s="104">
        <f>ROUND(VLOOKUP($B207,'[4]3.ข้อมูลงบทดลองปัจจุบัน'!$A$5:$CL$846,58,0),2)</f>
        <v>0</v>
      </c>
      <c r="BH207" s="104">
        <f>ROUND(VLOOKUP($B207,'[4]3.ข้อมูลงบทดลองปัจจุบัน'!$A$5:$CL$846,59,0),2)</f>
        <v>624890.24</v>
      </c>
      <c r="BI207" s="104">
        <f>ROUND(VLOOKUP($B207,'[4]3.ข้อมูลงบทดลองปัจจุบัน'!$A$5:$CL$846,60,0),2)</f>
        <v>0</v>
      </c>
      <c r="BJ207" s="104">
        <f>ROUND(VLOOKUP($B207,'[4]3.ข้อมูลงบทดลองปัจจุบัน'!$A$5:$CL$846,61,0),2)</f>
        <v>0</v>
      </c>
      <c r="BK207" s="104">
        <f>ROUND(VLOOKUP($B207,'[4]3.ข้อมูลงบทดลองปัจจุบัน'!$A$5:$CL$846,62,0),2)</f>
        <v>108667.25</v>
      </c>
      <c r="BL207" s="104">
        <f>ROUND(VLOOKUP($B207,'[4]3.ข้อมูลงบทดลองปัจจุบัน'!$A$5:$CL$846,63,0),2)</f>
        <v>57003.44</v>
      </c>
      <c r="BM207" s="104">
        <f>ROUND(VLOOKUP($B207,'[4]3.ข้อมูลงบทดลองปัจจุบัน'!$A$5:$CL$846,64,0),2)</f>
        <v>0</v>
      </c>
      <c r="BN207" s="104">
        <f>ROUND(VLOOKUP($B207,'[4]3.ข้อมูลงบทดลองปัจจุบัน'!$A$5:$CL$846,65,0),2)</f>
        <v>0</v>
      </c>
      <c r="BO207" s="104">
        <f>ROUND(VLOOKUP($B207,'[4]3.ข้อมูลงบทดลองปัจจุบัน'!$A$5:$CL$846,66,0),2)</f>
        <v>0</v>
      </c>
      <c r="BP207" s="104">
        <f>ROUND(VLOOKUP($B207,'[4]3.ข้อมูลงบทดลองปัจจุบัน'!$A$5:$CL$846,67,0),2)</f>
        <v>0</v>
      </c>
      <c r="BQ207" s="104">
        <f>ROUND(VLOOKUP($B207,'[4]3.ข้อมูลงบทดลองปัจจุบัน'!$A$5:$CL$846,68,0),2)</f>
        <v>3737.77</v>
      </c>
      <c r="BR207" s="104">
        <f>ROUND(VLOOKUP($B207,'[4]3.ข้อมูลงบทดลองปัจจุบัน'!$A$5:$CL$846,69,0),2)</f>
        <v>69232.88</v>
      </c>
      <c r="BS207" s="104">
        <f>ROUND(VLOOKUP($B207,'[4]3.ข้อมูลงบทดลองปัจจุบัน'!$A$5:$CL$846,70,0),2)</f>
        <v>0</v>
      </c>
      <c r="BT207" s="104">
        <f>ROUND(VLOOKUP($B207,'[4]3.ข้อมูลงบทดลองปัจจุบัน'!$A$5:$CL$846,71,0),2)</f>
        <v>0</v>
      </c>
      <c r="BU207" s="104">
        <f>ROUND(VLOOKUP($B207,'[4]3.ข้อมูลงบทดลองปัจจุบัน'!$A$5:$CL$846,72,0),2)</f>
        <v>0</v>
      </c>
      <c r="BV207" s="104">
        <f>ROUND(VLOOKUP($B207,'[4]3.ข้อมูลงบทดลองปัจจุบัน'!$A$5:$CL$846,73,0),2)</f>
        <v>0</v>
      </c>
      <c r="BW207" s="104">
        <f>ROUND(VLOOKUP($B207,'[4]3.ข้อมูลงบทดลองปัจจุบัน'!$A$5:$CL$846,74,0),2)</f>
        <v>0</v>
      </c>
      <c r="BX207" s="104">
        <f>ROUND(VLOOKUP($B207,'[4]3.ข้อมูลงบทดลองปัจจุบัน'!$A$5:$CL$846,75,0),2)</f>
        <v>0</v>
      </c>
      <c r="BY207" s="104">
        <f>ROUND(VLOOKUP($B207,'[4]3.ข้อมูลงบทดลองปัจจุบัน'!$A$5:$CL$846,76,0),2)</f>
        <v>0</v>
      </c>
      <c r="BZ207" s="104">
        <f>ROUND(VLOOKUP($B207,'[4]3.ข้อมูลงบทดลองปัจจุบัน'!$A$5:$CL$846,77,0),2)</f>
        <v>0</v>
      </c>
      <c r="CA207" s="104">
        <f>ROUND(VLOOKUP($B207,'[4]3.ข้อมูลงบทดลองปัจจุบัน'!$A$5:$CL$846,78,0),2)</f>
        <v>0</v>
      </c>
      <c r="CB207" s="104">
        <f>ROUND(VLOOKUP($B207,'[4]3.ข้อมูลงบทดลองปัจจุบัน'!$A$5:$CL$846,79,0),2)</f>
        <v>0</v>
      </c>
      <c r="CC207" s="104">
        <f>ROUND(VLOOKUP($B207,'[4]3.ข้อมูลงบทดลองปัจจุบัน'!$A$5:$CL$846,80,0),2)</f>
        <v>0</v>
      </c>
      <c r="CD207" s="104">
        <f>ROUND(VLOOKUP($B207,'[4]3.ข้อมูลงบทดลองปัจจุบัน'!$A$5:$CL$846,81,0),2)</f>
        <v>0</v>
      </c>
      <c r="CE207" s="104">
        <f>ROUND(VLOOKUP($B207,'[4]3.ข้อมูลงบทดลองปัจจุบัน'!$A$5:$CL$846,82,0),2)</f>
        <v>0</v>
      </c>
      <c r="CF207" s="104">
        <f>ROUND(VLOOKUP($B207,'[4]3.ข้อมูลงบทดลองปัจจุบัน'!$A$5:$CL$846,83,0),2)</f>
        <v>0</v>
      </c>
      <c r="CG207" s="104">
        <f>ROUND(VLOOKUP($B207,'[4]3.ข้อมูลงบทดลองปัจจุบัน'!$A$5:$CL$846,84,0),2)</f>
        <v>0</v>
      </c>
      <c r="CH207" s="104">
        <f>ROUND(VLOOKUP($B207,'[4]3.ข้อมูลงบทดลองปัจจุบัน'!$A$5:$CL$846,85,0),2)</f>
        <v>0</v>
      </c>
      <c r="CI207" s="104">
        <f>ROUND(VLOOKUP($B207,'[4]3.ข้อมูลงบทดลองปัจจุบัน'!$A$5:$CL$846,86,0),2)</f>
        <v>0</v>
      </c>
      <c r="CJ207" s="104">
        <f>ROUND(VLOOKUP($B207,'[4]3.ข้อมูลงบทดลองปัจจุบัน'!$A$5:$CL$846,87,0),2)</f>
        <v>0</v>
      </c>
      <c r="CK207" s="104">
        <f>ROUND(VLOOKUP($B207,'[4]3.ข้อมูลงบทดลองปัจจุบัน'!$A$5:$CL$846,88,0),2)</f>
        <v>0</v>
      </c>
      <c r="CL207" s="104">
        <f>ROUND(VLOOKUP($B207,'[4]3.ข้อมูลงบทดลองปัจจุบัน'!$A$5:$CL$846,89,0),2)</f>
        <v>31464.720000000001</v>
      </c>
      <c r="CM207" s="104">
        <f>ROUND(VLOOKUP($B207,'[4]3.ข้อมูลงบทดลองปัจจุบัน'!$A$5:$CL$846,90,0),2)</f>
        <v>98595.04</v>
      </c>
      <c r="CO207" s="97"/>
    </row>
    <row r="208" spans="1:94" x14ac:dyDescent="0.7">
      <c r="A208" s="127" t="s">
        <v>789</v>
      </c>
      <c r="B208" s="18" t="s">
        <v>804</v>
      </c>
      <c r="C208" s="19" t="s">
        <v>805</v>
      </c>
      <c r="D208" s="104">
        <f>ROUND(VLOOKUP($B208,'[4]3.ข้อมูลงบทดลองปัจจุบัน'!$A$5:$CL$846,3,0),2)</f>
        <v>0</v>
      </c>
      <c r="E208" s="104">
        <f>ROUND(VLOOKUP($B208,'[4]3.ข้อมูลงบทดลองปัจจุบัน'!$A$5:$CL$846,4,0),2)</f>
        <v>0</v>
      </c>
      <c r="F208" s="104">
        <f>ROUND(VLOOKUP($B208,'[4]3.ข้อมูลงบทดลองปัจจุบัน'!$A$5:$CL$846,5,0),2)</f>
        <v>0</v>
      </c>
      <c r="G208" s="104">
        <f>ROUND(VLOOKUP($B208,'[4]3.ข้อมูลงบทดลองปัจจุบัน'!$A$5:$CL$846,6,0),2)</f>
        <v>0</v>
      </c>
      <c r="H208" s="104">
        <f>ROUND(VLOOKUP($B208,'[4]3.ข้อมูลงบทดลองปัจจุบัน'!$A$5:$CL$846,7,0),2)</f>
        <v>0</v>
      </c>
      <c r="I208" s="104">
        <f>ROUND(VLOOKUP($B208,'[4]3.ข้อมูลงบทดลองปัจจุบัน'!$A$5:$CL$846,8,0),2)</f>
        <v>0</v>
      </c>
      <c r="J208" s="104">
        <f>ROUND(VLOOKUP($B208,'[4]3.ข้อมูลงบทดลองปัจจุบัน'!$A$5:$CL$846,9,0),2)</f>
        <v>0</v>
      </c>
      <c r="K208" s="104">
        <f>ROUND(VLOOKUP($B208,'[4]3.ข้อมูลงบทดลองปัจจุบัน'!$A$5:$CL$846,10,0),2)</f>
        <v>0</v>
      </c>
      <c r="L208" s="104">
        <f>ROUND(VLOOKUP($B208,'[4]3.ข้อมูลงบทดลองปัจจุบัน'!$A$5:$CL$846,11,0),2)</f>
        <v>0</v>
      </c>
      <c r="M208" s="104">
        <f>ROUND(VLOOKUP($B208,'[4]3.ข้อมูลงบทดลองปัจจุบัน'!$A$5:$CL$846,12,0),2)</f>
        <v>0</v>
      </c>
      <c r="N208" s="104">
        <f>ROUND(VLOOKUP($B208,'[4]3.ข้อมูลงบทดลองปัจจุบัน'!$A$5:$CL$846,13,0),2)</f>
        <v>0</v>
      </c>
      <c r="O208" s="104">
        <f>ROUND(VLOOKUP($B208,'[4]3.ข้อมูลงบทดลองปัจจุบัน'!$A$5:$CL$846,14,0),2)</f>
        <v>0</v>
      </c>
      <c r="P208" s="104">
        <f>ROUND(VLOOKUP($B208,'[4]3.ข้อมูลงบทดลองปัจจุบัน'!$A$5:$CL$846,15,0),2)</f>
        <v>0</v>
      </c>
      <c r="Q208" s="104">
        <f>ROUND(VLOOKUP($B208,'[4]3.ข้อมูลงบทดลองปัจจุบัน'!$A$5:$CL$846,16,0),2)</f>
        <v>0</v>
      </c>
      <c r="R208" s="104">
        <f>ROUND(VLOOKUP($B208,'[4]3.ข้อมูลงบทดลองปัจจุบัน'!$A$5:$CL$846,17,0),2)</f>
        <v>0</v>
      </c>
      <c r="S208" s="104">
        <f>ROUND(VLOOKUP($B208,'[4]3.ข้อมูลงบทดลองปัจจุบัน'!$A$5:$CL$846,18,0),2)</f>
        <v>0</v>
      </c>
      <c r="T208" s="104">
        <f>ROUND(VLOOKUP($B208,'[4]3.ข้อมูลงบทดลองปัจจุบัน'!$A$5:$CL$846,19,0),2)</f>
        <v>0</v>
      </c>
      <c r="U208" s="104">
        <f>ROUND(VLOOKUP($B208,'[4]3.ข้อมูลงบทดลองปัจจุบัน'!$A$5:$CL$846,20,0),2)</f>
        <v>0</v>
      </c>
      <c r="V208" s="104">
        <f>ROUND(VLOOKUP($B208,'[4]3.ข้อมูลงบทดลองปัจจุบัน'!$A$5:$CL$846,21,0),2)</f>
        <v>0</v>
      </c>
      <c r="W208" s="104">
        <f>ROUND(VLOOKUP($B208,'[4]3.ข้อมูลงบทดลองปัจจุบัน'!$A$5:$CL$846,22,0),2)</f>
        <v>0</v>
      </c>
      <c r="X208" s="104">
        <f>ROUND(VLOOKUP($B208,'[4]3.ข้อมูลงบทดลองปัจจุบัน'!$A$5:$CL$846,23,0),2)</f>
        <v>0</v>
      </c>
      <c r="Y208" s="104">
        <f>ROUND(VLOOKUP($B208,'[4]3.ข้อมูลงบทดลองปัจจุบัน'!$A$5:$CL$846,24,0),2)</f>
        <v>0</v>
      </c>
      <c r="Z208" s="104">
        <f>ROUND(VLOOKUP($B208,'[4]3.ข้อมูลงบทดลองปัจจุบัน'!$A$5:$CL$846,25,0),2)</f>
        <v>0</v>
      </c>
      <c r="AA208" s="104">
        <f>ROUND(VLOOKUP($B208,'[4]3.ข้อมูลงบทดลองปัจจุบัน'!$A$5:$CL$846,26,0),2)</f>
        <v>0</v>
      </c>
      <c r="AB208" s="104">
        <f>ROUND(VLOOKUP($B208,'[4]3.ข้อมูลงบทดลองปัจจุบัน'!$A$5:$CL$846,27,0),2)</f>
        <v>0</v>
      </c>
      <c r="AC208" s="104">
        <f>ROUND(VLOOKUP($B208,'[4]3.ข้อมูลงบทดลองปัจจุบัน'!$A$5:$CL$846,28,0),2)</f>
        <v>0</v>
      </c>
      <c r="AD208" s="104">
        <f>ROUND(VLOOKUP($B208,'[4]3.ข้อมูลงบทดลองปัจจุบัน'!$A$5:$CL$846,29,0),2)</f>
        <v>0</v>
      </c>
      <c r="AE208" s="104">
        <f>ROUND(VLOOKUP($B208,'[4]3.ข้อมูลงบทดลองปัจจุบัน'!$A$5:$CL$846,30,0),2)</f>
        <v>0</v>
      </c>
      <c r="AF208" s="104">
        <f>ROUND(VLOOKUP($B208,'[4]3.ข้อมูลงบทดลองปัจจุบัน'!$A$5:$CL$846,31,0),2)</f>
        <v>0</v>
      </c>
      <c r="AG208" s="104">
        <f>ROUND(VLOOKUP($B208,'[4]3.ข้อมูลงบทดลองปัจจุบัน'!$A$5:$CL$846,32,0),2)</f>
        <v>0</v>
      </c>
      <c r="AH208" s="104">
        <f>ROUND(VLOOKUP($B208,'[4]3.ข้อมูลงบทดลองปัจจุบัน'!$A$5:$CL$846,33,0),2)</f>
        <v>0</v>
      </c>
      <c r="AI208" s="104">
        <f>ROUND(VLOOKUP($B208,'[4]3.ข้อมูลงบทดลองปัจจุบัน'!$A$5:$CL$846,34,0),2)</f>
        <v>0</v>
      </c>
      <c r="AJ208" s="104">
        <f>ROUND(VLOOKUP($B208,'[4]3.ข้อมูลงบทดลองปัจจุบัน'!$A$5:$CL$846,35,0),2)</f>
        <v>0</v>
      </c>
      <c r="AK208" s="104">
        <f>ROUND(VLOOKUP($B208,'[4]3.ข้อมูลงบทดลองปัจจุบัน'!$A$5:$CL$846,36,0),2)</f>
        <v>0</v>
      </c>
      <c r="AL208" s="104">
        <f>ROUND(VLOOKUP($B208,'[4]3.ข้อมูลงบทดลองปัจจุบัน'!$A$5:$CL$846,37,0),2)</f>
        <v>3798.09</v>
      </c>
      <c r="AM208" s="104">
        <f>ROUND(VLOOKUP($B208,'[4]3.ข้อมูลงบทดลองปัจจุบัน'!$A$5:$CL$846,38,0),2)</f>
        <v>0</v>
      </c>
      <c r="AN208" s="104">
        <f>ROUND(VLOOKUP($B208,'[4]3.ข้อมูลงบทดลองปัจจุบัน'!$A$5:$CL$846,39,0),2)</f>
        <v>0</v>
      </c>
      <c r="AO208" s="104">
        <f>ROUND(VLOOKUP($B208,'[4]3.ข้อมูลงบทดลองปัจจุบัน'!$A$5:$CL$846,40,0),2)</f>
        <v>0</v>
      </c>
      <c r="AP208" s="104">
        <f>ROUND(VLOOKUP($B208,'[4]3.ข้อมูลงบทดลองปัจจุบัน'!$A$5:$CL$846,41,0),2)</f>
        <v>0</v>
      </c>
      <c r="AQ208" s="104">
        <f>ROUND(VLOOKUP($B208,'[4]3.ข้อมูลงบทดลองปัจจุบัน'!$A$5:$CL$846,42,0),2)</f>
        <v>0</v>
      </c>
      <c r="AR208" s="104">
        <f>ROUND(VLOOKUP($B208,'[4]3.ข้อมูลงบทดลองปัจจุบัน'!$A$5:$CL$846,43,0),2)</f>
        <v>0</v>
      </c>
      <c r="AS208" s="104">
        <f>ROUND(VLOOKUP($B208,'[4]3.ข้อมูลงบทดลองปัจจุบัน'!$A$5:$CL$846,44,0),2)</f>
        <v>0</v>
      </c>
      <c r="AT208" s="104">
        <f>ROUND(VLOOKUP($B208,'[4]3.ข้อมูลงบทดลองปัจจุบัน'!$A$5:$CL$846,45,0),2)</f>
        <v>0</v>
      </c>
      <c r="AU208" s="104">
        <f>ROUND(VLOOKUP($B208,'[4]3.ข้อมูลงบทดลองปัจจุบัน'!$A$5:$CL$846,46,0),2)</f>
        <v>0</v>
      </c>
      <c r="AV208" s="104">
        <f>ROUND(VLOOKUP($B208,'[4]3.ข้อมูลงบทดลองปัจจุบัน'!$A$5:$CL$846,47,0),2)</f>
        <v>0</v>
      </c>
      <c r="AW208" s="104">
        <f>ROUND(VLOOKUP($B208,'[4]3.ข้อมูลงบทดลองปัจจุบัน'!$A$5:$CL$846,48,0),2)</f>
        <v>0</v>
      </c>
      <c r="AX208" s="104">
        <f>ROUND(VLOOKUP($B208,'[4]3.ข้อมูลงบทดลองปัจจุบัน'!$A$5:$CL$846,49,0),2)</f>
        <v>0</v>
      </c>
      <c r="AY208" s="104">
        <f>ROUND(VLOOKUP($B208,'[4]3.ข้อมูลงบทดลองปัจจุบัน'!$A$5:$CL$846,50,0),2)</f>
        <v>0</v>
      </c>
      <c r="AZ208" s="104">
        <f>ROUND(VLOOKUP($B208,'[4]3.ข้อมูลงบทดลองปัจจุบัน'!$A$5:$CL$846,51,0),2)</f>
        <v>0</v>
      </c>
      <c r="BA208" s="104">
        <f>ROUND(VLOOKUP($B208,'[4]3.ข้อมูลงบทดลองปัจจุบัน'!$A$5:$CL$846,52,0),2)</f>
        <v>0</v>
      </c>
      <c r="BB208" s="104">
        <f>ROUND(VLOOKUP($B208,'[4]3.ข้อมูลงบทดลองปัจจุบัน'!$A$5:$CL$846,53,0),2)</f>
        <v>0</v>
      </c>
      <c r="BC208" s="104">
        <f>ROUND(VLOOKUP($B208,'[4]3.ข้อมูลงบทดลองปัจจุบัน'!$A$5:$CL$846,54,0),2)</f>
        <v>0</v>
      </c>
      <c r="BD208" s="104">
        <f>ROUND(VLOOKUP($B208,'[4]3.ข้อมูลงบทดลองปัจจุบัน'!$A$5:$CL$846,55,0),2)</f>
        <v>0</v>
      </c>
      <c r="BE208" s="104">
        <f>ROUND(VLOOKUP($B208,'[4]3.ข้อมูลงบทดลองปัจจุบัน'!$A$5:$CL$846,56,0),2)</f>
        <v>3152.88</v>
      </c>
      <c r="BF208" s="104">
        <f>ROUND(VLOOKUP($B208,'[4]3.ข้อมูลงบทดลองปัจจุบัน'!$A$5:$CL$846,57,0),2)</f>
        <v>0</v>
      </c>
      <c r="BG208" s="104">
        <f>ROUND(VLOOKUP($B208,'[4]3.ข้อมูลงบทดลองปัจจุบัน'!$A$5:$CL$846,58,0),2)</f>
        <v>0</v>
      </c>
      <c r="BH208" s="104">
        <f>ROUND(VLOOKUP($B208,'[4]3.ข้อมูลงบทดลองปัจจุบัน'!$A$5:$CL$846,59,0),2)</f>
        <v>65977.279999999999</v>
      </c>
      <c r="BI208" s="104">
        <f>ROUND(VLOOKUP($B208,'[4]3.ข้อมูลงบทดลองปัจจุบัน'!$A$5:$CL$846,60,0),2)</f>
        <v>0</v>
      </c>
      <c r="BJ208" s="104">
        <f>ROUND(VLOOKUP($B208,'[4]3.ข้อมูลงบทดลองปัจจุบัน'!$A$5:$CL$846,61,0),2)</f>
        <v>0</v>
      </c>
      <c r="BK208" s="104">
        <f>ROUND(VLOOKUP($B208,'[4]3.ข้อมูลงบทดลองปัจจุบัน'!$A$5:$CL$846,62,0),2)</f>
        <v>0</v>
      </c>
      <c r="BL208" s="104">
        <f>ROUND(VLOOKUP($B208,'[4]3.ข้อมูลงบทดลองปัจจุบัน'!$A$5:$CL$846,63,0),2)</f>
        <v>0</v>
      </c>
      <c r="BM208" s="104">
        <f>ROUND(VLOOKUP($B208,'[4]3.ข้อมูลงบทดลองปัจจุบัน'!$A$5:$CL$846,64,0),2)</f>
        <v>0</v>
      </c>
      <c r="BN208" s="104">
        <f>ROUND(VLOOKUP($B208,'[4]3.ข้อมูลงบทดลองปัจจุบัน'!$A$5:$CL$846,65,0),2)</f>
        <v>0</v>
      </c>
      <c r="BO208" s="104">
        <f>ROUND(VLOOKUP($B208,'[4]3.ข้อมูลงบทดลองปัจจุบัน'!$A$5:$CL$846,66,0),2)</f>
        <v>0</v>
      </c>
      <c r="BP208" s="104">
        <f>ROUND(VLOOKUP($B208,'[4]3.ข้อมูลงบทดลองปัจจุบัน'!$A$5:$CL$846,67,0),2)</f>
        <v>0</v>
      </c>
      <c r="BQ208" s="104">
        <f>ROUND(VLOOKUP($B208,'[4]3.ข้อมูลงบทดลองปัจจุบัน'!$A$5:$CL$846,68,0),2)</f>
        <v>0</v>
      </c>
      <c r="BR208" s="104">
        <f>ROUND(VLOOKUP($B208,'[4]3.ข้อมูลงบทดลองปัจจุบัน'!$A$5:$CL$846,69,0),2)</f>
        <v>1759.52</v>
      </c>
      <c r="BS208" s="104">
        <f>ROUND(VLOOKUP($B208,'[4]3.ข้อมูลงบทดลองปัจจุบัน'!$A$5:$CL$846,70,0),2)</f>
        <v>0</v>
      </c>
      <c r="BT208" s="104">
        <f>ROUND(VLOOKUP($B208,'[4]3.ข้อมูลงบทดลองปัจจุบัน'!$A$5:$CL$846,71,0),2)</f>
        <v>0</v>
      </c>
      <c r="BU208" s="104">
        <f>ROUND(VLOOKUP($B208,'[4]3.ข้อมูลงบทดลองปัจจุบัน'!$A$5:$CL$846,72,0),2)</f>
        <v>0</v>
      </c>
      <c r="BV208" s="104">
        <f>ROUND(VLOOKUP($B208,'[4]3.ข้อมูลงบทดลองปัจจุบัน'!$A$5:$CL$846,73,0),2)</f>
        <v>0</v>
      </c>
      <c r="BW208" s="104">
        <f>ROUND(VLOOKUP($B208,'[4]3.ข้อมูลงบทดลองปัจจุบัน'!$A$5:$CL$846,74,0),2)</f>
        <v>0</v>
      </c>
      <c r="BX208" s="104">
        <f>ROUND(VLOOKUP($B208,'[4]3.ข้อมูลงบทดลองปัจจุบัน'!$A$5:$CL$846,75,0),2)</f>
        <v>0</v>
      </c>
      <c r="BY208" s="104">
        <f>ROUND(VLOOKUP($B208,'[4]3.ข้อมูลงบทดลองปัจจุบัน'!$A$5:$CL$846,76,0),2)</f>
        <v>0</v>
      </c>
      <c r="BZ208" s="104">
        <f>ROUND(VLOOKUP($B208,'[4]3.ข้อมูลงบทดลองปัจจุบัน'!$A$5:$CL$846,77,0),2)</f>
        <v>0</v>
      </c>
      <c r="CA208" s="104">
        <f>ROUND(VLOOKUP($B208,'[4]3.ข้อมูลงบทดลองปัจจุบัน'!$A$5:$CL$846,78,0),2)</f>
        <v>0</v>
      </c>
      <c r="CB208" s="104">
        <f>ROUND(VLOOKUP($B208,'[4]3.ข้อมูลงบทดลองปัจจุบัน'!$A$5:$CL$846,79,0),2)</f>
        <v>0</v>
      </c>
      <c r="CC208" s="104">
        <f>ROUND(VLOOKUP($B208,'[4]3.ข้อมูลงบทดลองปัจจุบัน'!$A$5:$CL$846,80,0),2)</f>
        <v>0</v>
      </c>
      <c r="CD208" s="104">
        <f>ROUND(VLOOKUP($B208,'[4]3.ข้อมูลงบทดลองปัจจุบัน'!$A$5:$CL$846,81,0),2)</f>
        <v>0</v>
      </c>
      <c r="CE208" s="104">
        <f>ROUND(VLOOKUP($B208,'[4]3.ข้อมูลงบทดลองปัจจุบัน'!$A$5:$CL$846,82,0),2)</f>
        <v>0</v>
      </c>
      <c r="CF208" s="104">
        <f>ROUND(VLOOKUP($B208,'[4]3.ข้อมูลงบทดลองปัจจุบัน'!$A$5:$CL$846,83,0),2)</f>
        <v>39302</v>
      </c>
      <c r="CG208" s="104">
        <f>ROUND(VLOOKUP($B208,'[4]3.ข้อมูลงบทดลองปัจจุบัน'!$A$5:$CL$846,84,0),2)</f>
        <v>0</v>
      </c>
      <c r="CH208" s="104">
        <f>ROUND(VLOOKUP($B208,'[4]3.ข้อมูลงบทดลองปัจจุบัน'!$A$5:$CL$846,85,0),2)</f>
        <v>0</v>
      </c>
      <c r="CI208" s="104">
        <f>ROUND(VLOOKUP($B208,'[4]3.ข้อมูลงบทดลองปัจจุบัน'!$A$5:$CL$846,86,0),2)</f>
        <v>0</v>
      </c>
      <c r="CJ208" s="104">
        <f>ROUND(VLOOKUP($B208,'[4]3.ข้อมูลงบทดลองปัจจุบัน'!$A$5:$CL$846,87,0),2)</f>
        <v>0</v>
      </c>
      <c r="CK208" s="104">
        <f>ROUND(VLOOKUP($B208,'[4]3.ข้อมูลงบทดลองปัจจุบัน'!$A$5:$CL$846,88,0),2)</f>
        <v>0</v>
      </c>
      <c r="CL208" s="104">
        <f>ROUND(VLOOKUP($B208,'[4]3.ข้อมูลงบทดลองปัจจุบัน'!$A$5:$CL$846,89,0),2)</f>
        <v>0</v>
      </c>
      <c r="CM208" s="104">
        <f>ROUND(VLOOKUP($B208,'[4]3.ข้อมูลงบทดลองปัจจุบัน'!$A$5:$CL$846,90,0),2)</f>
        <v>1167.03</v>
      </c>
      <c r="CO208" s="97"/>
    </row>
    <row r="209" spans="1:93" x14ac:dyDescent="0.7">
      <c r="A209" s="127" t="s">
        <v>789</v>
      </c>
      <c r="B209" s="18" t="s">
        <v>806</v>
      </c>
      <c r="C209" s="19" t="s">
        <v>807</v>
      </c>
      <c r="D209" s="104">
        <f>ROUND(VLOOKUP($B209,'[4]3.ข้อมูลงบทดลองปัจจุบัน'!$A$5:$CL$846,3,0),2)</f>
        <v>0</v>
      </c>
      <c r="E209" s="104">
        <f>ROUND(VLOOKUP($B209,'[4]3.ข้อมูลงบทดลองปัจจุบัน'!$A$5:$CL$846,4,0),2)</f>
        <v>0</v>
      </c>
      <c r="F209" s="104">
        <f>ROUND(VLOOKUP($B209,'[4]3.ข้อมูลงบทดลองปัจจุบัน'!$A$5:$CL$846,5,0),2)</f>
        <v>0</v>
      </c>
      <c r="G209" s="104">
        <f>ROUND(VLOOKUP($B209,'[4]3.ข้อมูลงบทดลองปัจจุบัน'!$A$5:$CL$846,6,0),2)</f>
        <v>0</v>
      </c>
      <c r="H209" s="104">
        <f>ROUND(VLOOKUP($B209,'[4]3.ข้อมูลงบทดลองปัจจุบัน'!$A$5:$CL$846,7,0),2)</f>
        <v>0</v>
      </c>
      <c r="I209" s="104">
        <f>ROUND(VLOOKUP($B209,'[4]3.ข้อมูลงบทดลองปัจจุบัน'!$A$5:$CL$846,8,0),2)</f>
        <v>0</v>
      </c>
      <c r="J209" s="104">
        <f>ROUND(VLOOKUP($B209,'[4]3.ข้อมูลงบทดลองปัจจุบัน'!$A$5:$CL$846,9,0),2)</f>
        <v>0</v>
      </c>
      <c r="K209" s="104">
        <f>ROUND(VLOOKUP($B209,'[4]3.ข้อมูลงบทดลองปัจจุบัน'!$A$5:$CL$846,10,0),2)</f>
        <v>0</v>
      </c>
      <c r="L209" s="104">
        <f>ROUND(VLOOKUP($B209,'[4]3.ข้อมูลงบทดลองปัจจุบัน'!$A$5:$CL$846,11,0),2)</f>
        <v>0</v>
      </c>
      <c r="M209" s="104">
        <f>ROUND(VLOOKUP($B209,'[4]3.ข้อมูลงบทดลองปัจจุบัน'!$A$5:$CL$846,12,0),2)</f>
        <v>0</v>
      </c>
      <c r="N209" s="104">
        <f>ROUND(VLOOKUP($B209,'[4]3.ข้อมูลงบทดลองปัจจุบัน'!$A$5:$CL$846,13,0),2)</f>
        <v>0</v>
      </c>
      <c r="O209" s="104">
        <f>ROUND(VLOOKUP($B209,'[4]3.ข้อมูลงบทดลองปัจจุบัน'!$A$5:$CL$846,14,0),2)</f>
        <v>145600.37</v>
      </c>
      <c r="P209" s="104">
        <f>ROUND(VLOOKUP($B209,'[4]3.ข้อมูลงบทดลองปัจจุบัน'!$A$5:$CL$846,15,0),2)</f>
        <v>0</v>
      </c>
      <c r="Q209" s="104">
        <f>ROUND(VLOOKUP($B209,'[4]3.ข้อมูลงบทดลองปัจจุบัน'!$A$5:$CL$846,16,0),2)</f>
        <v>0</v>
      </c>
      <c r="R209" s="104">
        <f>ROUND(VLOOKUP($B209,'[4]3.ข้อมูลงบทดลองปัจจุบัน'!$A$5:$CL$846,17,0),2)</f>
        <v>5164.7299999999996</v>
      </c>
      <c r="S209" s="104">
        <f>ROUND(VLOOKUP($B209,'[4]3.ข้อมูลงบทดลองปัจจุบัน'!$A$5:$CL$846,18,0),2)</f>
        <v>0</v>
      </c>
      <c r="T209" s="104">
        <f>ROUND(VLOOKUP($B209,'[4]3.ข้อมูลงบทดลองปัจจุบัน'!$A$5:$CL$846,19,0),2)</f>
        <v>67288.88</v>
      </c>
      <c r="U209" s="104">
        <f>ROUND(VLOOKUP($B209,'[4]3.ข้อมูลงบทดลองปัจจุบัน'!$A$5:$CL$846,20,0),2)</f>
        <v>38145.760000000002</v>
      </c>
      <c r="V209" s="104">
        <f>ROUND(VLOOKUP($B209,'[4]3.ข้อมูลงบทดลองปัจจุบัน'!$A$5:$CL$846,21,0),2)</f>
        <v>15160</v>
      </c>
      <c r="W209" s="104">
        <f>ROUND(VLOOKUP($B209,'[4]3.ข้อมูลงบทดลองปัจจุบัน'!$A$5:$CL$846,22,0),2)</f>
        <v>0</v>
      </c>
      <c r="X209" s="104">
        <f>ROUND(VLOOKUP($B209,'[4]3.ข้อมูลงบทดลองปัจจุบัน'!$A$5:$CL$846,23,0),2)</f>
        <v>0</v>
      </c>
      <c r="Y209" s="104">
        <f>ROUND(VLOOKUP($B209,'[4]3.ข้อมูลงบทดลองปัจจุบัน'!$A$5:$CL$846,24,0),2)</f>
        <v>0</v>
      </c>
      <c r="Z209" s="104">
        <f>ROUND(VLOOKUP($B209,'[4]3.ข้อมูลงบทดลองปัจจุบัน'!$A$5:$CL$846,25,0),2)</f>
        <v>30667.71</v>
      </c>
      <c r="AA209" s="104">
        <f>ROUND(VLOOKUP($B209,'[4]3.ข้อมูลงบทดลองปัจจุบัน'!$A$5:$CL$846,26,0),2)</f>
        <v>0</v>
      </c>
      <c r="AB209" s="104">
        <f>ROUND(VLOOKUP($B209,'[4]3.ข้อมูลงบทดลองปัจจุบัน'!$A$5:$CL$846,27,0),2)</f>
        <v>22563.31</v>
      </c>
      <c r="AC209" s="104">
        <f>ROUND(VLOOKUP($B209,'[4]3.ข้อมูลงบทดลองปัจจุบัน'!$A$5:$CL$846,28,0),2)</f>
        <v>2414.96</v>
      </c>
      <c r="AD209" s="104">
        <f>ROUND(VLOOKUP($B209,'[4]3.ข้อมูลงบทดลองปัจจุบัน'!$A$5:$CL$846,29,0),2)</f>
        <v>0</v>
      </c>
      <c r="AE209" s="104">
        <f>ROUND(VLOOKUP($B209,'[4]3.ข้อมูลงบทดลองปัจจุบัน'!$A$5:$CL$846,30,0),2)</f>
        <v>0</v>
      </c>
      <c r="AF209" s="104">
        <f>ROUND(VLOOKUP($B209,'[4]3.ข้อมูลงบทดลองปัจจุบัน'!$A$5:$CL$846,31,0),2)</f>
        <v>11936.16</v>
      </c>
      <c r="AG209" s="104">
        <f>ROUND(VLOOKUP($B209,'[4]3.ข้อมูลงบทดลองปัจจุบัน'!$A$5:$CL$846,32,0),2)</f>
        <v>491.16</v>
      </c>
      <c r="AH209" s="104">
        <f>ROUND(VLOOKUP($B209,'[4]3.ข้อมูลงบทดลองปัจจุบัน'!$A$5:$CL$846,33,0),2)</f>
        <v>0</v>
      </c>
      <c r="AI209" s="104">
        <f>ROUND(VLOOKUP($B209,'[4]3.ข้อมูลงบทดลองปัจจุบัน'!$A$5:$CL$846,34,0),2)</f>
        <v>0</v>
      </c>
      <c r="AJ209" s="104">
        <f>ROUND(VLOOKUP($B209,'[4]3.ข้อมูลงบทดลองปัจจุบัน'!$A$5:$CL$846,35,0),2)</f>
        <v>15667.52</v>
      </c>
      <c r="AK209" s="104">
        <f>ROUND(VLOOKUP($B209,'[4]3.ข้อมูลงบทดลองปัจจุบัน'!$A$5:$CL$846,36,0),2)</f>
        <v>24000</v>
      </c>
      <c r="AL209" s="104">
        <f>ROUND(VLOOKUP($B209,'[4]3.ข้อมูลงบทดลองปัจจุบัน'!$A$5:$CL$846,37,0),2)</f>
        <v>0</v>
      </c>
      <c r="AM209" s="104">
        <f>ROUND(VLOOKUP($B209,'[4]3.ข้อมูลงบทดลองปัจจุบัน'!$A$5:$CL$846,38,0),2)</f>
        <v>0</v>
      </c>
      <c r="AN209" s="104">
        <f>ROUND(VLOOKUP($B209,'[4]3.ข้อมูลงบทดลองปัจจุบัน'!$A$5:$CL$846,39,0),2)</f>
        <v>0</v>
      </c>
      <c r="AO209" s="104">
        <f>ROUND(VLOOKUP($B209,'[4]3.ข้อมูลงบทดลองปัจจุบัน'!$A$5:$CL$846,40,0),2)</f>
        <v>0</v>
      </c>
      <c r="AP209" s="104">
        <f>ROUND(VLOOKUP($B209,'[4]3.ข้อมูลงบทดลองปัจจุบัน'!$A$5:$CL$846,41,0),2)</f>
        <v>0</v>
      </c>
      <c r="AQ209" s="104">
        <f>ROUND(VLOOKUP($B209,'[4]3.ข้อมูลงบทดลองปัจจุบัน'!$A$5:$CL$846,42,0),2)</f>
        <v>0</v>
      </c>
      <c r="AR209" s="104">
        <f>ROUND(VLOOKUP($B209,'[4]3.ข้อมูลงบทดลองปัจจุบัน'!$A$5:$CL$846,43,0),2)</f>
        <v>8593.44</v>
      </c>
      <c r="AS209" s="104">
        <f>ROUND(VLOOKUP($B209,'[4]3.ข้อมูลงบทดลองปัจจุบัน'!$A$5:$CL$846,44,0),2)</f>
        <v>0</v>
      </c>
      <c r="AT209" s="104">
        <f>ROUND(VLOOKUP($B209,'[4]3.ข้อมูลงบทดลองปัจจุบัน'!$A$5:$CL$846,45,0),2)</f>
        <v>0</v>
      </c>
      <c r="AU209" s="104">
        <f>ROUND(VLOOKUP($B209,'[4]3.ข้อมูลงบทดลองปัจจุบัน'!$A$5:$CL$846,46,0),2)</f>
        <v>0</v>
      </c>
      <c r="AV209" s="104">
        <f>ROUND(VLOOKUP($B209,'[4]3.ข้อมูลงบทดลองปัจจุบัน'!$A$5:$CL$846,47,0),2)</f>
        <v>0</v>
      </c>
      <c r="AW209" s="104">
        <f>ROUND(VLOOKUP($B209,'[4]3.ข้อมูลงบทดลองปัจจุบัน'!$A$5:$CL$846,48,0),2)</f>
        <v>0</v>
      </c>
      <c r="AX209" s="104">
        <f>ROUND(VLOOKUP($B209,'[4]3.ข้อมูลงบทดลองปัจจุบัน'!$A$5:$CL$846,49,0),2)</f>
        <v>0</v>
      </c>
      <c r="AY209" s="104">
        <f>ROUND(VLOOKUP($B209,'[4]3.ข้อมูลงบทดลองปัจจุบัน'!$A$5:$CL$846,50,0),2)</f>
        <v>0</v>
      </c>
      <c r="AZ209" s="104">
        <f>ROUND(VLOOKUP($B209,'[4]3.ข้อมูลงบทดลองปัจจุบัน'!$A$5:$CL$846,51,0),2)</f>
        <v>0</v>
      </c>
      <c r="BA209" s="104">
        <f>ROUND(VLOOKUP($B209,'[4]3.ข้อมูลงบทดลองปัจจุบัน'!$A$5:$CL$846,52,0),2)</f>
        <v>0</v>
      </c>
      <c r="BB209" s="104">
        <f>ROUND(VLOOKUP($B209,'[4]3.ข้อมูลงบทดลองปัจจุบัน'!$A$5:$CL$846,53,0),2)</f>
        <v>0</v>
      </c>
      <c r="BC209" s="104">
        <f>ROUND(VLOOKUP($B209,'[4]3.ข้อมูลงบทดลองปัจจุบัน'!$A$5:$CL$846,54,0),2)</f>
        <v>0</v>
      </c>
      <c r="BD209" s="104">
        <f>ROUND(VLOOKUP($B209,'[4]3.ข้อมูลงบทดลองปัจจุบัน'!$A$5:$CL$846,55,0),2)</f>
        <v>0</v>
      </c>
      <c r="BE209" s="104">
        <f>ROUND(VLOOKUP($B209,'[4]3.ข้อมูลงบทดลองปัจจุบัน'!$A$5:$CL$846,56,0),2)</f>
        <v>20788.41</v>
      </c>
      <c r="BF209" s="104">
        <f>ROUND(VLOOKUP($B209,'[4]3.ข้อมูลงบทดลองปัจจุบัน'!$A$5:$CL$846,57,0),2)</f>
        <v>0</v>
      </c>
      <c r="BG209" s="104">
        <f>ROUND(VLOOKUP($B209,'[4]3.ข้อมูลงบทดลองปัจจุบัน'!$A$5:$CL$846,58,0),2)</f>
        <v>7933.36</v>
      </c>
      <c r="BH209" s="104">
        <f>ROUND(VLOOKUP($B209,'[4]3.ข้อมูลงบทดลองปัจจุบัน'!$A$5:$CL$846,59,0),2)</f>
        <v>6649.98</v>
      </c>
      <c r="BI209" s="104">
        <f>ROUND(VLOOKUP($B209,'[4]3.ข้อมูลงบทดลองปัจจุบัน'!$A$5:$CL$846,60,0),2)</f>
        <v>0</v>
      </c>
      <c r="BJ209" s="104">
        <f>ROUND(VLOOKUP($B209,'[4]3.ข้อมูลงบทดลองปัจจุบัน'!$A$5:$CL$846,61,0),2)</f>
        <v>0</v>
      </c>
      <c r="BK209" s="104">
        <f>ROUND(VLOOKUP($B209,'[4]3.ข้อมูลงบทดลองปัจจุบัน'!$A$5:$CL$846,62,0),2)</f>
        <v>40000</v>
      </c>
      <c r="BL209" s="104">
        <f>ROUND(VLOOKUP($B209,'[4]3.ข้อมูลงบทดลองปัจจุบัน'!$A$5:$CL$846,63,0),2)</f>
        <v>60000</v>
      </c>
      <c r="BM209" s="104">
        <f>ROUND(VLOOKUP($B209,'[4]3.ข้อมูลงบทดลองปัจจุบัน'!$A$5:$CL$846,64,0),2)</f>
        <v>0</v>
      </c>
      <c r="BN209" s="104">
        <f>ROUND(VLOOKUP($B209,'[4]3.ข้อมูลงบทดลองปัจจุบัน'!$A$5:$CL$846,65,0),2)</f>
        <v>11297.53</v>
      </c>
      <c r="BO209" s="104">
        <f>ROUND(VLOOKUP($B209,'[4]3.ข้อมูลงบทดลองปัจจุบัน'!$A$5:$CL$846,66,0),2)</f>
        <v>20906.64</v>
      </c>
      <c r="BP209" s="104">
        <f>ROUND(VLOOKUP($B209,'[4]3.ข้อมูลงบทดลองปัจจุบัน'!$A$5:$CL$846,67,0),2)</f>
        <v>29413.360000000001</v>
      </c>
      <c r="BQ209" s="104">
        <f>ROUND(VLOOKUP($B209,'[4]3.ข้อมูลงบทดลองปัจจุบัน'!$A$5:$CL$846,68,0),2)</f>
        <v>0</v>
      </c>
      <c r="BR209" s="104">
        <f>ROUND(VLOOKUP($B209,'[4]3.ข้อมูลงบทดลองปัจจุบัน'!$A$5:$CL$846,69,0),2)</f>
        <v>198862.24</v>
      </c>
      <c r="BS209" s="104">
        <f>ROUND(VLOOKUP($B209,'[4]3.ข้อมูลงบทดลองปัจจุบัน'!$A$5:$CL$846,70,0),2)</f>
        <v>0</v>
      </c>
      <c r="BT209" s="104">
        <f>ROUND(VLOOKUP($B209,'[4]3.ข้อมูลงบทดลองปัจจุบัน'!$A$5:$CL$846,71,0),2)</f>
        <v>0</v>
      </c>
      <c r="BU209" s="104">
        <f>ROUND(VLOOKUP($B209,'[4]3.ข้อมูลงบทดลองปัจจุบัน'!$A$5:$CL$846,72,0),2)</f>
        <v>0</v>
      </c>
      <c r="BV209" s="104">
        <f>ROUND(VLOOKUP($B209,'[4]3.ข้อมูลงบทดลองปัจจุบัน'!$A$5:$CL$846,73,0),2)</f>
        <v>338680</v>
      </c>
      <c r="BW209" s="104">
        <f>ROUND(VLOOKUP($B209,'[4]3.ข้อมูลงบทดลองปัจจุบัน'!$A$5:$CL$846,74,0),2)</f>
        <v>0</v>
      </c>
      <c r="BX209" s="104">
        <f>ROUND(VLOOKUP($B209,'[4]3.ข้อมูลงบทดลองปัจจุบัน'!$A$5:$CL$846,75,0),2)</f>
        <v>19633.599999999999</v>
      </c>
      <c r="BY209" s="104">
        <f>ROUND(VLOOKUP($B209,'[4]3.ข้อมูลงบทดลองปัจจุบัน'!$A$5:$CL$846,76,0),2)</f>
        <v>122222.16</v>
      </c>
      <c r="BZ209" s="104">
        <f>ROUND(VLOOKUP($B209,'[4]3.ข้อมูลงบทดลองปัจจุบัน'!$A$5:$CL$846,77,0),2)</f>
        <v>0</v>
      </c>
      <c r="CA209" s="104">
        <f>ROUND(VLOOKUP($B209,'[4]3.ข้อมูลงบทดลองปัจจุบัน'!$A$5:$CL$846,78,0),2)</f>
        <v>0</v>
      </c>
      <c r="CB209" s="104">
        <f>ROUND(VLOOKUP($B209,'[4]3.ข้อมูลงบทดลองปัจจุบัน'!$A$5:$CL$846,79,0),2)</f>
        <v>31657.759999999998</v>
      </c>
      <c r="CC209" s="104">
        <f>ROUND(VLOOKUP($B209,'[4]3.ข้อมูลงบทดลองปัจจุบัน'!$A$5:$CL$846,80,0),2)</f>
        <v>23427.759999999998</v>
      </c>
      <c r="CD209" s="104">
        <f>ROUND(VLOOKUP($B209,'[4]3.ข้อมูลงบทดลองปัจจุบัน'!$A$5:$CL$846,81,0),2)</f>
        <v>0</v>
      </c>
      <c r="CE209" s="104">
        <f>ROUND(VLOOKUP($B209,'[4]3.ข้อมูลงบทดลองปัจจุบัน'!$A$5:$CL$846,82,0),2)</f>
        <v>0</v>
      </c>
      <c r="CF209" s="104">
        <f>ROUND(VLOOKUP($B209,'[4]3.ข้อมูลงบทดลองปัจจุบัน'!$A$5:$CL$846,83,0),2)</f>
        <v>104808.32000000001</v>
      </c>
      <c r="CG209" s="104">
        <f>ROUND(VLOOKUP($B209,'[4]3.ข้อมูลงบทดลองปัจจุบัน'!$A$5:$CL$846,84,0),2)</f>
        <v>0</v>
      </c>
      <c r="CH209" s="104">
        <f>ROUND(VLOOKUP($B209,'[4]3.ข้อมูลงบทดลองปัจจุบัน'!$A$5:$CL$846,85,0),2)</f>
        <v>0</v>
      </c>
      <c r="CI209" s="104">
        <f>ROUND(VLOOKUP($B209,'[4]3.ข้อมูลงบทดลองปัจจุบัน'!$A$5:$CL$846,86,0),2)</f>
        <v>0</v>
      </c>
      <c r="CJ209" s="104">
        <f>ROUND(VLOOKUP($B209,'[4]3.ข้อมูลงบทดลองปัจจุบัน'!$A$5:$CL$846,87,0),2)</f>
        <v>0</v>
      </c>
      <c r="CK209" s="104">
        <f>ROUND(VLOOKUP($B209,'[4]3.ข้อมูลงบทดลองปัจจุบัน'!$A$5:$CL$846,88,0),2)</f>
        <v>8444.4</v>
      </c>
      <c r="CL209" s="104">
        <f>ROUND(VLOOKUP($B209,'[4]3.ข้อมูลงบทดลองปัจจุบัน'!$A$5:$CL$846,89,0),2)</f>
        <v>0</v>
      </c>
      <c r="CM209" s="104">
        <f>ROUND(VLOOKUP($B209,'[4]3.ข้อมูลงบทดลองปัจจุบัน'!$A$5:$CL$846,90,0),2)</f>
        <v>205300</v>
      </c>
      <c r="CO209" s="97"/>
    </row>
    <row r="210" spans="1:93" x14ac:dyDescent="0.7">
      <c r="A210" s="127" t="s">
        <v>789</v>
      </c>
      <c r="B210" s="18" t="s">
        <v>808</v>
      </c>
      <c r="C210" s="19" t="s">
        <v>809</v>
      </c>
      <c r="D210" s="104">
        <f>ROUND(VLOOKUP($B210,'[4]3.ข้อมูลงบทดลองปัจจุบัน'!$A$5:$CL$846,3,0),2)</f>
        <v>0</v>
      </c>
      <c r="E210" s="104">
        <f>ROUND(VLOOKUP($B210,'[4]3.ข้อมูลงบทดลองปัจจุบัน'!$A$5:$CL$846,4,0),2)</f>
        <v>0</v>
      </c>
      <c r="F210" s="104">
        <f>ROUND(VLOOKUP($B210,'[4]3.ข้อมูลงบทดลองปัจจุบัน'!$A$5:$CL$846,5,0),2)</f>
        <v>0</v>
      </c>
      <c r="G210" s="104">
        <f>ROUND(VLOOKUP($B210,'[4]3.ข้อมูลงบทดลองปัจจุบัน'!$A$5:$CL$846,6,0),2)</f>
        <v>0</v>
      </c>
      <c r="H210" s="104">
        <f>ROUND(VLOOKUP($B210,'[4]3.ข้อมูลงบทดลองปัจจุบัน'!$A$5:$CL$846,7,0),2)</f>
        <v>0</v>
      </c>
      <c r="I210" s="104">
        <f>ROUND(VLOOKUP($B210,'[4]3.ข้อมูลงบทดลองปัจจุบัน'!$A$5:$CL$846,8,0),2)</f>
        <v>0</v>
      </c>
      <c r="J210" s="104">
        <f>ROUND(VLOOKUP($B210,'[4]3.ข้อมูลงบทดลองปัจจุบัน'!$A$5:$CL$846,9,0),2)</f>
        <v>0</v>
      </c>
      <c r="K210" s="104">
        <f>ROUND(VLOOKUP($B210,'[4]3.ข้อมูลงบทดลองปัจจุบัน'!$A$5:$CL$846,10,0),2)</f>
        <v>0</v>
      </c>
      <c r="L210" s="104">
        <f>ROUND(VLOOKUP($B210,'[4]3.ข้อมูลงบทดลองปัจจุบัน'!$A$5:$CL$846,11,0),2)</f>
        <v>0</v>
      </c>
      <c r="M210" s="104">
        <f>ROUND(VLOOKUP($B210,'[4]3.ข้อมูลงบทดลองปัจจุบัน'!$A$5:$CL$846,12,0),2)</f>
        <v>0</v>
      </c>
      <c r="N210" s="104">
        <f>ROUND(VLOOKUP($B210,'[4]3.ข้อมูลงบทดลองปัจจุบัน'!$A$5:$CL$846,13,0),2)</f>
        <v>0</v>
      </c>
      <c r="O210" s="104">
        <f>ROUND(VLOOKUP($B210,'[4]3.ข้อมูลงบทดลองปัจจุบัน'!$A$5:$CL$846,14,0),2)</f>
        <v>0</v>
      </c>
      <c r="P210" s="104">
        <f>ROUND(VLOOKUP($B210,'[4]3.ข้อมูลงบทดลองปัจจุบัน'!$A$5:$CL$846,15,0),2)</f>
        <v>0</v>
      </c>
      <c r="Q210" s="104">
        <f>ROUND(VLOOKUP($B210,'[4]3.ข้อมูลงบทดลองปัจจุบัน'!$A$5:$CL$846,16,0),2)</f>
        <v>0</v>
      </c>
      <c r="R210" s="104">
        <f>ROUND(VLOOKUP($B210,'[4]3.ข้อมูลงบทดลองปัจจุบัน'!$A$5:$CL$846,17,0),2)</f>
        <v>0</v>
      </c>
      <c r="S210" s="104">
        <f>ROUND(VLOOKUP($B210,'[4]3.ข้อมูลงบทดลองปัจจุบัน'!$A$5:$CL$846,18,0),2)</f>
        <v>1791.66</v>
      </c>
      <c r="T210" s="104">
        <f>ROUND(VLOOKUP($B210,'[4]3.ข้อมูลงบทดลองปัจจุบัน'!$A$5:$CL$846,19,0),2)</f>
        <v>0</v>
      </c>
      <c r="U210" s="104">
        <f>ROUND(VLOOKUP($B210,'[4]3.ข้อมูลงบทดลองปัจจุบัน'!$A$5:$CL$846,20,0),2)</f>
        <v>0</v>
      </c>
      <c r="V210" s="104">
        <f>ROUND(VLOOKUP($B210,'[4]3.ข้อมูลงบทดลองปัจจุบัน'!$A$5:$CL$846,21,0),2)</f>
        <v>0</v>
      </c>
      <c r="W210" s="104">
        <f>ROUND(VLOOKUP($B210,'[4]3.ข้อมูลงบทดลองปัจจุบัน'!$A$5:$CL$846,22,0),2)</f>
        <v>0</v>
      </c>
      <c r="X210" s="104">
        <f>ROUND(VLOOKUP($B210,'[4]3.ข้อมูลงบทดลองปัจจุบัน'!$A$5:$CL$846,23,0),2)</f>
        <v>0</v>
      </c>
      <c r="Y210" s="104">
        <f>ROUND(VLOOKUP($B210,'[4]3.ข้อมูลงบทดลองปัจจุบัน'!$A$5:$CL$846,24,0),2)</f>
        <v>0</v>
      </c>
      <c r="Z210" s="104">
        <f>ROUND(VLOOKUP($B210,'[4]3.ข้อมูลงบทดลองปัจจุบัน'!$A$5:$CL$846,25,0),2)</f>
        <v>158160.84</v>
      </c>
      <c r="AA210" s="104">
        <f>ROUND(VLOOKUP($B210,'[4]3.ข้อมูลงบทดลองปัจจุบัน'!$A$5:$CL$846,26,0),2)</f>
        <v>0</v>
      </c>
      <c r="AB210" s="104">
        <f>ROUND(VLOOKUP($B210,'[4]3.ข้อมูลงบทดลองปัจจุบัน'!$A$5:$CL$846,27,0),2)</f>
        <v>0</v>
      </c>
      <c r="AC210" s="104">
        <f>ROUND(VLOOKUP($B210,'[4]3.ข้อมูลงบทดลองปัจจุบัน'!$A$5:$CL$846,28,0),2)</f>
        <v>0</v>
      </c>
      <c r="AD210" s="104">
        <f>ROUND(VLOOKUP($B210,'[4]3.ข้อมูลงบทดลองปัจจุบัน'!$A$5:$CL$846,29,0),2)</f>
        <v>0</v>
      </c>
      <c r="AE210" s="104">
        <f>ROUND(VLOOKUP($B210,'[4]3.ข้อมูลงบทดลองปัจจุบัน'!$A$5:$CL$846,30,0),2)</f>
        <v>0</v>
      </c>
      <c r="AF210" s="104">
        <f>ROUND(VLOOKUP($B210,'[4]3.ข้อมูลงบทดลองปัจจุบัน'!$A$5:$CL$846,31,0),2)</f>
        <v>0</v>
      </c>
      <c r="AG210" s="104">
        <f>ROUND(VLOOKUP($B210,'[4]3.ข้อมูลงบทดลองปัจจุบัน'!$A$5:$CL$846,32,0),2)</f>
        <v>32615.25</v>
      </c>
      <c r="AH210" s="104">
        <f>ROUND(VLOOKUP($B210,'[4]3.ข้อมูลงบทดลองปัจจุบัน'!$A$5:$CL$846,33,0),2)</f>
        <v>0</v>
      </c>
      <c r="AI210" s="104">
        <f>ROUND(VLOOKUP($B210,'[4]3.ข้อมูลงบทดลองปัจจุบัน'!$A$5:$CL$846,34,0),2)</f>
        <v>0</v>
      </c>
      <c r="AJ210" s="104">
        <f>ROUND(VLOOKUP($B210,'[4]3.ข้อมูลงบทดลองปัจจุบัน'!$A$5:$CL$846,35,0),2)</f>
        <v>9613.7800000000007</v>
      </c>
      <c r="AK210" s="104">
        <f>ROUND(VLOOKUP($B210,'[4]3.ข้อมูลงบทดลองปัจจุบัน'!$A$5:$CL$846,36,0),2)</f>
        <v>0</v>
      </c>
      <c r="AL210" s="104">
        <f>ROUND(VLOOKUP($B210,'[4]3.ข้อมูลงบทดลองปัจจุบัน'!$A$5:$CL$846,37,0),2)</f>
        <v>0</v>
      </c>
      <c r="AM210" s="104">
        <f>ROUND(VLOOKUP($B210,'[4]3.ข้อมูลงบทดลองปัจจุบัน'!$A$5:$CL$846,38,0),2)</f>
        <v>0</v>
      </c>
      <c r="AN210" s="104">
        <f>ROUND(VLOOKUP($B210,'[4]3.ข้อมูลงบทดลองปัจจุบัน'!$A$5:$CL$846,39,0),2)</f>
        <v>0</v>
      </c>
      <c r="AO210" s="104">
        <f>ROUND(VLOOKUP($B210,'[4]3.ข้อมูลงบทดลองปัจจุบัน'!$A$5:$CL$846,40,0),2)</f>
        <v>88376.83</v>
      </c>
      <c r="AP210" s="104">
        <f>ROUND(VLOOKUP($B210,'[4]3.ข้อมูลงบทดลองปัจจุบัน'!$A$5:$CL$846,41,0),2)</f>
        <v>0</v>
      </c>
      <c r="AQ210" s="104">
        <f>ROUND(VLOOKUP($B210,'[4]3.ข้อมูลงบทดลองปัจจุบัน'!$A$5:$CL$846,42,0),2)</f>
        <v>0</v>
      </c>
      <c r="AR210" s="104">
        <f>ROUND(VLOOKUP($B210,'[4]3.ข้อมูลงบทดลองปัจจุบัน'!$A$5:$CL$846,43,0),2)</f>
        <v>0</v>
      </c>
      <c r="AS210" s="104">
        <f>ROUND(VLOOKUP($B210,'[4]3.ข้อมูลงบทดลองปัจจุบัน'!$A$5:$CL$846,44,0),2)</f>
        <v>0</v>
      </c>
      <c r="AT210" s="104">
        <f>ROUND(VLOOKUP($B210,'[4]3.ข้อมูลงบทดลองปัจจุบัน'!$A$5:$CL$846,45,0),2)</f>
        <v>0</v>
      </c>
      <c r="AU210" s="104">
        <f>ROUND(VLOOKUP($B210,'[4]3.ข้อมูลงบทดลองปัจจุบัน'!$A$5:$CL$846,46,0),2)</f>
        <v>0</v>
      </c>
      <c r="AV210" s="104">
        <f>ROUND(VLOOKUP($B210,'[4]3.ข้อมูลงบทดลองปัจจุบัน'!$A$5:$CL$846,47,0),2)</f>
        <v>0</v>
      </c>
      <c r="AW210" s="104">
        <f>ROUND(VLOOKUP($B210,'[4]3.ข้อมูลงบทดลองปัจจุบัน'!$A$5:$CL$846,48,0),2)</f>
        <v>0</v>
      </c>
      <c r="AX210" s="104">
        <f>ROUND(VLOOKUP($B210,'[4]3.ข้อมูลงบทดลองปัจจุบัน'!$A$5:$CL$846,49,0),2)</f>
        <v>0</v>
      </c>
      <c r="AY210" s="104">
        <f>ROUND(VLOOKUP($B210,'[4]3.ข้อมูลงบทดลองปัจจุบัน'!$A$5:$CL$846,50,0),2)</f>
        <v>0</v>
      </c>
      <c r="AZ210" s="104">
        <f>ROUND(VLOOKUP($B210,'[4]3.ข้อมูลงบทดลองปัจจุบัน'!$A$5:$CL$846,51,0),2)</f>
        <v>0</v>
      </c>
      <c r="BA210" s="104">
        <f>ROUND(VLOOKUP($B210,'[4]3.ข้อมูลงบทดลองปัจจุบัน'!$A$5:$CL$846,52,0),2)</f>
        <v>0</v>
      </c>
      <c r="BB210" s="104">
        <f>ROUND(VLOOKUP($B210,'[4]3.ข้อมูลงบทดลองปัจจุบัน'!$A$5:$CL$846,53,0),2)</f>
        <v>0</v>
      </c>
      <c r="BC210" s="104">
        <f>ROUND(VLOOKUP($B210,'[4]3.ข้อมูลงบทดลองปัจจุบัน'!$A$5:$CL$846,54,0),2)</f>
        <v>0</v>
      </c>
      <c r="BD210" s="104">
        <f>ROUND(VLOOKUP($B210,'[4]3.ข้อมูลงบทดลองปัจจุบัน'!$A$5:$CL$846,55,0),2)</f>
        <v>0</v>
      </c>
      <c r="BE210" s="104">
        <f>ROUND(VLOOKUP($B210,'[4]3.ข้อมูลงบทดลองปัจจุบัน'!$A$5:$CL$846,56,0),2)</f>
        <v>753159.16</v>
      </c>
      <c r="BF210" s="104">
        <f>ROUND(VLOOKUP($B210,'[4]3.ข้อมูลงบทดลองปัจจุบัน'!$A$5:$CL$846,57,0),2)</f>
        <v>176922.56</v>
      </c>
      <c r="BG210" s="104">
        <f>ROUND(VLOOKUP($B210,'[4]3.ข้อมูลงบทดลองปัจจุบัน'!$A$5:$CL$846,58,0),2)</f>
        <v>0</v>
      </c>
      <c r="BH210" s="104">
        <f>ROUND(VLOOKUP($B210,'[4]3.ข้อมูลงบทดลองปัจจุบัน'!$A$5:$CL$846,59,0),2)</f>
        <v>1480494.34</v>
      </c>
      <c r="BI210" s="104">
        <f>ROUND(VLOOKUP($B210,'[4]3.ข้อมูลงบทดลองปัจจุบัน'!$A$5:$CL$846,60,0),2)</f>
        <v>0</v>
      </c>
      <c r="BJ210" s="104">
        <f>ROUND(VLOOKUP($B210,'[4]3.ข้อมูลงบทดลองปัจจุบัน'!$A$5:$CL$846,61,0),2)</f>
        <v>0</v>
      </c>
      <c r="BK210" s="104">
        <f>ROUND(VLOOKUP($B210,'[4]3.ข้อมูลงบทดลองปัจจุบัน'!$A$5:$CL$846,62,0),2)</f>
        <v>0</v>
      </c>
      <c r="BL210" s="104">
        <f>ROUND(VLOOKUP($B210,'[4]3.ข้อมูลงบทดลองปัจจุบัน'!$A$5:$CL$846,63,0),2)</f>
        <v>0</v>
      </c>
      <c r="BM210" s="104">
        <f>ROUND(VLOOKUP($B210,'[4]3.ข้อมูลงบทดลองปัจจุบัน'!$A$5:$CL$846,64,0),2)</f>
        <v>0</v>
      </c>
      <c r="BN210" s="104">
        <f>ROUND(VLOOKUP($B210,'[4]3.ข้อมูลงบทดลองปัจจุบัน'!$A$5:$CL$846,65,0),2)</f>
        <v>7833.36</v>
      </c>
      <c r="BO210" s="104">
        <f>ROUND(VLOOKUP($B210,'[4]3.ข้อมูลงบทดลองปัจจุบัน'!$A$5:$CL$846,66,0),2)</f>
        <v>28726.639999999999</v>
      </c>
      <c r="BP210" s="104">
        <f>ROUND(VLOOKUP($B210,'[4]3.ข้อมูลงบทดลองปัจจุบัน'!$A$5:$CL$846,67,0),2)</f>
        <v>0</v>
      </c>
      <c r="BQ210" s="104">
        <f>ROUND(VLOOKUP($B210,'[4]3.ข้อมูลงบทดลองปัจจุบัน'!$A$5:$CL$846,68,0),2)</f>
        <v>0</v>
      </c>
      <c r="BR210" s="104">
        <f>ROUND(VLOOKUP($B210,'[4]3.ข้อมูลงบทดลองปัจจุบัน'!$A$5:$CL$846,69,0),2)</f>
        <v>4444.4399999999996</v>
      </c>
      <c r="BS210" s="104">
        <f>ROUND(VLOOKUP($B210,'[4]3.ข้อมูลงบทดลองปัจจุบัน'!$A$5:$CL$846,70,0),2)</f>
        <v>2045726.93</v>
      </c>
      <c r="BT210" s="104">
        <f>ROUND(VLOOKUP($B210,'[4]3.ข้อมูลงบทดลองปัจจุบัน'!$A$5:$CL$846,71,0),2)</f>
        <v>0</v>
      </c>
      <c r="BU210" s="104">
        <f>ROUND(VLOOKUP($B210,'[4]3.ข้อมูลงบทดลองปัจจุบัน'!$A$5:$CL$846,72,0),2)</f>
        <v>0</v>
      </c>
      <c r="BV210" s="104">
        <f>ROUND(VLOOKUP($B210,'[4]3.ข้อมูลงบทดลองปัจจุบัน'!$A$5:$CL$846,73,0),2)</f>
        <v>0</v>
      </c>
      <c r="BW210" s="104">
        <f>ROUND(VLOOKUP($B210,'[4]3.ข้อมูลงบทดลองปัจจุบัน'!$A$5:$CL$846,74,0),2)</f>
        <v>0</v>
      </c>
      <c r="BX210" s="104">
        <f>ROUND(VLOOKUP($B210,'[4]3.ข้อมูลงบทดลองปัจจุบัน'!$A$5:$CL$846,75,0),2)</f>
        <v>0</v>
      </c>
      <c r="BY210" s="104">
        <f>ROUND(VLOOKUP($B210,'[4]3.ข้อมูลงบทดลองปัจจุบัน'!$A$5:$CL$846,76,0),2)</f>
        <v>0</v>
      </c>
      <c r="BZ210" s="104">
        <f>ROUND(VLOOKUP($B210,'[4]3.ข้อมูลงบทดลองปัจจุบัน'!$A$5:$CL$846,77,0),2)</f>
        <v>0</v>
      </c>
      <c r="CA210" s="104">
        <f>ROUND(VLOOKUP($B210,'[4]3.ข้อมูลงบทดลองปัจจุบัน'!$A$5:$CL$846,78,0),2)</f>
        <v>0</v>
      </c>
      <c r="CB210" s="104">
        <f>ROUND(VLOOKUP($B210,'[4]3.ข้อมูลงบทดลองปัจจุบัน'!$A$5:$CL$846,79,0),2)</f>
        <v>0</v>
      </c>
      <c r="CC210" s="104">
        <f>ROUND(VLOOKUP($B210,'[4]3.ข้อมูลงบทดลองปัจจุบัน'!$A$5:$CL$846,80,0),2)</f>
        <v>0</v>
      </c>
      <c r="CD210" s="104">
        <f>ROUND(VLOOKUP($B210,'[4]3.ข้อมูลงบทดลองปัจจุบัน'!$A$5:$CL$846,81,0),2)</f>
        <v>0</v>
      </c>
      <c r="CE210" s="104">
        <f>ROUND(VLOOKUP($B210,'[4]3.ข้อมูลงบทดลองปัจจุบัน'!$A$5:$CL$846,82,0),2)</f>
        <v>0</v>
      </c>
      <c r="CF210" s="104">
        <f>ROUND(VLOOKUP($B210,'[4]3.ข้อมูลงบทดลองปัจจุบัน'!$A$5:$CL$846,83,0),2)</f>
        <v>0</v>
      </c>
      <c r="CG210" s="104">
        <f>ROUND(VLOOKUP($B210,'[4]3.ข้อมูลงบทดลองปัจจุบัน'!$A$5:$CL$846,84,0),2)</f>
        <v>0</v>
      </c>
      <c r="CH210" s="104">
        <f>ROUND(VLOOKUP($B210,'[4]3.ข้อมูลงบทดลองปัจจุบัน'!$A$5:$CL$846,85,0),2)</f>
        <v>0</v>
      </c>
      <c r="CI210" s="104">
        <f>ROUND(VLOOKUP($B210,'[4]3.ข้อมูลงบทดลองปัจจุบัน'!$A$5:$CL$846,86,0),2)</f>
        <v>0</v>
      </c>
      <c r="CJ210" s="104">
        <f>ROUND(VLOOKUP($B210,'[4]3.ข้อมูลงบทดลองปัจจุบัน'!$A$5:$CL$846,87,0),2)</f>
        <v>0</v>
      </c>
      <c r="CK210" s="104">
        <f>ROUND(VLOOKUP($B210,'[4]3.ข้อมูลงบทดลองปัจจุบัน'!$A$5:$CL$846,88,0),2)</f>
        <v>0</v>
      </c>
      <c r="CL210" s="104">
        <f>ROUND(VLOOKUP($B210,'[4]3.ข้อมูลงบทดลองปัจจุบัน'!$A$5:$CL$846,89,0),2)</f>
        <v>0</v>
      </c>
      <c r="CM210" s="104">
        <f>ROUND(VLOOKUP($B210,'[4]3.ข้อมูลงบทดลองปัจจุบัน'!$A$5:$CL$846,90,0),2)</f>
        <v>0</v>
      </c>
      <c r="CO210" s="97"/>
    </row>
    <row r="211" spans="1:93" x14ac:dyDescent="0.7">
      <c r="A211" s="127" t="s">
        <v>789</v>
      </c>
      <c r="B211" s="18" t="s">
        <v>810</v>
      </c>
      <c r="C211" s="19" t="s">
        <v>811</v>
      </c>
      <c r="D211" s="104">
        <f>ROUND(VLOOKUP($B211,'[4]3.ข้อมูลงบทดลองปัจจุบัน'!$A$5:$CL$846,3,0),2)</f>
        <v>315734.25</v>
      </c>
      <c r="E211" s="104">
        <f>ROUND(VLOOKUP($B211,'[4]3.ข้อมูลงบทดลองปัจจุบัน'!$A$5:$CL$846,4,0),2)</f>
        <v>0</v>
      </c>
      <c r="F211" s="104">
        <f>ROUND(VLOOKUP($B211,'[4]3.ข้อมูลงบทดลองปัจจุบัน'!$A$5:$CL$846,5,0),2)</f>
        <v>0</v>
      </c>
      <c r="G211" s="104">
        <f>ROUND(VLOOKUP($B211,'[4]3.ข้อมูลงบทดลองปัจจุบัน'!$A$5:$CL$846,6,0),2)</f>
        <v>0</v>
      </c>
      <c r="H211" s="104">
        <f>ROUND(VLOOKUP($B211,'[4]3.ข้อมูลงบทดลองปัจจุบัน'!$A$5:$CL$846,7,0),2)</f>
        <v>42457.21</v>
      </c>
      <c r="I211" s="104">
        <f>ROUND(VLOOKUP($B211,'[4]3.ข้อมูลงบทดลองปัจจุบัน'!$A$5:$CL$846,8,0),2)</f>
        <v>0</v>
      </c>
      <c r="J211" s="104">
        <f>ROUND(VLOOKUP($B211,'[4]3.ข้อมูลงบทดลองปัจจุบัน'!$A$5:$CL$846,9,0),2)</f>
        <v>0</v>
      </c>
      <c r="K211" s="104">
        <f>ROUND(VLOOKUP($B211,'[4]3.ข้อมูลงบทดลองปัจจุบัน'!$A$5:$CL$846,10,0),2)</f>
        <v>0</v>
      </c>
      <c r="L211" s="104">
        <f>ROUND(VLOOKUP($B211,'[4]3.ข้อมูลงบทดลองปัจจุบัน'!$A$5:$CL$846,11,0),2)</f>
        <v>0</v>
      </c>
      <c r="M211" s="104">
        <f>ROUND(VLOOKUP($B211,'[4]3.ข้อมูลงบทดลองปัจจุบัน'!$A$5:$CL$846,12,0),2)</f>
        <v>0</v>
      </c>
      <c r="N211" s="104">
        <f>ROUND(VLOOKUP($B211,'[4]3.ข้อมูลงบทดลองปัจจุบัน'!$A$5:$CL$846,13,0),2)</f>
        <v>397050.12</v>
      </c>
      <c r="O211" s="104">
        <f>ROUND(VLOOKUP($B211,'[4]3.ข้อมูลงบทดลองปัจจุบัน'!$A$5:$CL$846,14,0),2)</f>
        <v>0</v>
      </c>
      <c r="P211" s="104">
        <f>ROUND(VLOOKUP($B211,'[4]3.ข้อมูลงบทดลองปัจจุบัน'!$A$5:$CL$846,15,0),2)</f>
        <v>315666.71000000002</v>
      </c>
      <c r="Q211" s="104">
        <f>ROUND(VLOOKUP($B211,'[4]3.ข้อมูลงบทดลองปัจจุบัน'!$A$5:$CL$846,16,0),2)</f>
        <v>606400</v>
      </c>
      <c r="R211" s="104">
        <f>ROUND(VLOOKUP($B211,'[4]3.ข้อมูลงบทดลองปัจจุบัน'!$A$5:$CL$846,17,0),2)</f>
        <v>0</v>
      </c>
      <c r="S211" s="104">
        <f>ROUND(VLOOKUP($B211,'[4]3.ข้อมูลงบทดลองปัจจุบัน'!$A$5:$CL$846,18,0),2)</f>
        <v>166533.32</v>
      </c>
      <c r="T211" s="104">
        <f>ROUND(VLOOKUP($B211,'[4]3.ข้อมูลงบทดลองปัจจุบัน'!$A$5:$CL$846,19,0),2)</f>
        <v>606400</v>
      </c>
      <c r="U211" s="104">
        <f>ROUND(VLOOKUP($B211,'[4]3.ข้อมูลงบทดลองปัจจุบัน'!$A$5:$CL$846,20,0),2)</f>
        <v>0</v>
      </c>
      <c r="V211" s="104">
        <f>ROUND(VLOOKUP($B211,'[4]3.ข้อมูลงบทดลองปัจจุบัน'!$A$5:$CL$846,21,0),2)</f>
        <v>0</v>
      </c>
      <c r="W211" s="104">
        <f>ROUND(VLOOKUP($B211,'[4]3.ข้อมูลงบทดลองปัจจุบัน'!$A$5:$CL$846,22,0),2)</f>
        <v>0</v>
      </c>
      <c r="X211" s="104">
        <f>ROUND(VLOOKUP($B211,'[4]3.ข้อมูลงบทดลองปัจจุบัน'!$A$5:$CL$846,23,0),2)</f>
        <v>595849.31000000006</v>
      </c>
      <c r="Y211" s="104">
        <f>ROUND(VLOOKUP($B211,'[4]3.ข้อมูลงบทดลองปัจจุบัน'!$A$5:$CL$846,24,0),2)</f>
        <v>0</v>
      </c>
      <c r="Z211" s="104">
        <f>ROUND(VLOOKUP($B211,'[4]3.ข้อมูลงบทดลองปัจจุบัน'!$A$5:$CL$846,25,0),2)</f>
        <v>0</v>
      </c>
      <c r="AA211" s="104">
        <f>ROUND(VLOOKUP($B211,'[4]3.ข้อมูลงบทดลองปัจจุบัน'!$A$5:$CL$846,26,0),2)</f>
        <v>0</v>
      </c>
      <c r="AB211" s="104">
        <f>ROUND(VLOOKUP($B211,'[4]3.ข้อมูลงบทดลองปัจจุบัน'!$A$5:$CL$846,27,0),2)</f>
        <v>280000</v>
      </c>
      <c r="AC211" s="104">
        <f>ROUND(VLOOKUP($B211,'[4]3.ข้อมูลงบทดลองปัจจุบัน'!$A$5:$CL$846,28,0),2)</f>
        <v>0</v>
      </c>
      <c r="AD211" s="104">
        <f>ROUND(VLOOKUP($B211,'[4]3.ข้อมูลงบทดลองปัจจุบัน'!$A$5:$CL$846,29,0),2)</f>
        <v>175000</v>
      </c>
      <c r="AE211" s="104">
        <f>ROUND(VLOOKUP($B211,'[4]3.ข้อมูลงบทดลองปัจจุบัน'!$A$5:$CL$846,30,0),2)</f>
        <v>352112.16</v>
      </c>
      <c r="AF211" s="104">
        <f>ROUND(VLOOKUP($B211,'[4]3.ข้อมูลงบทดลองปัจจุบัน'!$A$5:$CL$846,31,0),2)</f>
        <v>279616.45</v>
      </c>
      <c r="AG211" s="104">
        <f>ROUND(VLOOKUP($B211,'[4]3.ข้อมูลงบทดลองปัจจุบัน'!$A$5:$CL$846,32,0),2)</f>
        <v>255910.67</v>
      </c>
      <c r="AH211" s="104">
        <f>ROUND(VLOOKUP($B211,'[4]3.ข้อมูลงบทดลองปัจจุบัน'!$A$5:$CL$846,33,0),2)</f>
        <v>0</v>
      </c>
      <c r="AI211" s="104">
        <f>ROUND(VLOOKUP($B211,'[4]3.ข้อมูลงบทดลองปัจจุบัน'!$A$5:$CL$846,34,0),2)</f>
        <v>374579.17</v>
      </c>
      <c r="AJ211" s="104">
        <f>ROUND(VLOOKUP($B211,'[4]3.ข้อมูลงบทดลองปัจจุบัน'!$A$5:$CL$846,35,0),2)</f>
        <v>283068.48</v>
      </c>
      <c r="AK211" s="104">
        <f>ROUND(VLOOKUP($B211,'[4]3.ข้อมูลงบทดลองปัจจุบัน'!$A$5:$CL$846,36,0),2)</f>
        <v>280000</v>
      </c>
      <c r="AL211" s="104">
        <f>ROUND(VLOOKUP($B211,'[4]3.ข้อมูลงบทดลองปัจจุบัน'!$A$5:$CL$846,37,0),2)</f>
        <v>313452.86</v>
      </c>
      <c r="AM211" s="104">
        <f>ROUND(VLOOKUP($B211,'[4]3.ข้อมูลงบทดลองปัจจุบัน'!$A$5:$CL$846,38,0),2)</f>
        <v>0</v>
      </c>
      <c r="AN211" s="104">
        <f>ROUND(VLOOKUP($B211,'[4]3.ข้อมูลงบทดลองปัจจุบัน'!$A$5:$CL$846,39,0),2)</f>
        <v>661088.69999999995</v>
      </c>
      <c r="AO211" s="104">
        <f>ROUND(VLOOKUP($B211,'[4]3.ข้อมูลงบทดลองปัจจุบัน'!$A$5:$CL$846,40,0),2)</f>
        <v>0</v>
      </c>
      <c r="AP211" s="104">
        <f>ROUND(VLOOKUP($B211,'[4]3.ข้อมูลงบทดลองปัจจุบัน'!$A$5:$CL$846,41,0),2)</f>
        <v>0</v>
      </c>
      <c r="AQ211" s="104">
        <f>ROUND(VLOOKUP($B211,'[4]3.ข้อมูลงบทดลองปัจจุบัน'!$A$5:$CL$846,42,0),2)</f>
        <v>0</v>
      </c>
      <c r="AR211" s="104">
        <f>ROUND(VLOOKUP($B211,'[4]3.ข้อมูลงบทดลองปัจจุบัน'!$A$5:$CL$846,43,0),2)</f>
        <v>0</v>
      </c>
      <c r="AS211" s="104">
        <f>ROUND(VLOOKUP($B211,'[4]3.ข้อมูลงบทดลองปัจจุบัน'!$A$5:$CL$846,44,0),2)</f>
        <v>0</v>
      </c>
      <c r="AT211" s="104">
        <f>ROUND(VLOOKUP($B211,'[4]3.ข้อมูลงบทดลองปัจจุบัน'!$A$5:$CL$846,45,0),2)</f>
        <v>0</v>
      </c>
      <c r="AU211" s="104">
        <f>ROUND(VLOOKUP($B211,'[4]3.ข้อมูลงบทดลองปัจจุบัน'!$A$5:$CL$846,46,0),2)</f>
        <v>0</v>
      </c>
      <c r="AV211" s="104">
        <f>ROUND(VLOOKUP($B211,'[4]3.ข้อมูลงบทดลองปัจจุบัน'!$A$5:$CL$846,47,0),2)</f>
        <v>0</v>
      </c>
      <c r="AW211" s="104">
        <f>ROUND(VLOOKUP($B211,'[4]3.ข้อมูลงบทดลองปัจจุบัน'!$A$5:$CL$846,48,0),2)</f>
        <v>0</v>
      </c>
      <c r="AX211" s="104">
        <f>ROUND(VLOOKUP($B211,'[4]3.ข้อมูลงบทดลองปัจจุบัน'!$A$5:$CL$846,49,0),2)</f>
        <v>0</v>
      </c>
      <c r="AY211" s="104">
        <f>ROUND(VLOOKUP($B211,'[4]3.ข้อมูลงบทดลองปัจจุบัน'!$A$5:$CL$846,50,0),2)</f>
        <v>0</v>
      </c>
      <c r="AZ211" s="104">
        <f>ROUND(VLOOKUP($B211,'[4]3.ข้อมูลงบทดลองปัจจุบัน'!$A$5:$CL$846,51,0),2)</f>
        <v>0</v>
      </c>
      <c r="BA211" s="104">
        <f>ROUND(VLOOKUP($B211,'[4]3.ข้อมูลงบทดลองปัจจุบัน'!$A$5:$CL$846,52,0),2)</f>
        <v>332666.64</v>
      </c>
      <c r="BB211" s="104">
        <f>ROUND(VLOOKUP($B211,'[4]3.ข้อมูลงบทดลองปัจจุบัน'!$A$5:$CL$846,53,0),2)</f>
        <v>0</v>
      </c>
      <c r="BC211" s="104">
        <f>ROUND(VLOOKUP($B211,'[4]3.ข้อมูลงบทดลองปัจจุบัน'!$A$5:$CL$846,54,0),2)</f>
        <v>0</v>
      </c>
      <c r="BD211" s="104">
        <f>ROUND(VLOOKUP($B211,'[4]3.ข้อมูลงบทดลองปัจจุบัน'!$A$5:$CL$846,55,0),2)</f>
        <v>63166.47</v>
      </c>
      <c r="BE211" s="104">
        <f>ROUND(VLOOKUP($B211,'[4]3.ข้อมูลงบทดลองปัจจุบัน'!$A$5:$CL$846,56,0),2)</f>
        <v>97249</v>
      </c>
      <c r="BF211" s="104">
        <f>ROUND(VLOOKUP($B211,'[4]3.ข้อมูลงบทดลองปัจจุบัน'!$A$5:$CL$846,57,0),2)</f>
        <v>0</v>
      </c>
      <c r="BG211" s="104">
        <f>ROUND(VLOOKUP($B211,'[4]3.ข้อมูลงบทดลองปัจจุบัน'!$A$5:$CL$846,58,0),2)</f>
        <v>291433.31</v>
      </c>
      <c r="BH211" s="104">
        <f>ROUND(VLOOKUP($B211,'[4]3.ข้อมูลงบทดลองปัจจุบัน'!$A$5:$CL$846,59,0),2)</f>
        <v>97249.95</v>
      </c>
      <c r="BI211" s="104">
        <f>ROUND(VLOOKUP($B211,'[4]3.ข้อมูลงบทดลองปัจจุบัน'!$A$5:$CL$846,60,0),2)</f>
        <v>0</v>
      </c>
      <c r="BJ211" s="104">
        <f>ROUND(VLOOKUP($B211,'[4]3.ข้อมูลงบทดลองปัจจุบัน'!$A$5:$CL$846,61,0),2)</f>
        <v>0</v>
      </c>
      <c r="BK211" s="104">
        <f>ROUND(VLOOKUP($B211,'[4]3.ข้อมูลงบทดลองปัจจุบัน'!$A$5:$CL$846,62,0),2)</f>
        <v>0</v>
      </c>
      <c r="BL211" s="104">
        <f>ROUND(VLOOKUP($B211,'[4]3.ข้อมูลงบทดลองปัจจุบัน'!$A$5:$CL$846,63,0),2)</f>
        <v>389932.36</v>
      </c>
      <c r="BM211" s="104">
        <f>ROUND(VLOOKUP($B211,'[4]3.ข้อมูลงบทดลองปัจจุบัน'!$A$5:$CL$846,64,0),2)</f>
        <v>355132.34</v>
      </c>
      <c r="BN211" s="104">
        <f>ROUND(VLOOKUP($B211,'[4]3.ข้อมูลงบทดลองปัจจุบัน'!$A$5:$CL$846,65,0),2)</f>
        <v>332666.64</v>
      </c>
      <c r="BO211" s="104">
        <f>ROUND(VLOOKUP($B211,'[4]3.ข้อมูลงบทดลองปัจจุบัน'!$A$5:$CL$846,66,0),2)</f>
        <v>332666.64</v>
      </c>
      <c r="BP211" s="104">
        <f>ROUND(VLOOKUP($B211,'[4]3.ข้อมูลงบทดลองปัจจุบัน'!$A$5:$CL$846,67,0),2)</f>
        <v>625234.44999999995</v>
      </c>
      <c r="BQ211" s="104">
        <f>ROUND(VLOOKUP($B211,'[4]3.ข้อมูลงบทดลองปัจจุบัน'!$A$5:$CL$846,68,0),2)</f>
        <v>332666.65000000002</v>
      </c>
      <c r="BR211" s="104">
        <f>ROUND(VLOOKUP($B211,'[4]3.ข้อมูลงบทดลองปัจจุบัน'!$A$5:$CL$846,69,0),2)</f>
        <v>99231.34</v>
      </c>
      <c r="BS211" s="104">
        <f>ROUND(VLOOKUP($B211,'[4]3.ข้อมูลงบทดลองปัจจุบัน'!$A$5:$CL$846,70,0),2)</f>
        <v>1899080.01</v>
      </c>
      <c r="BT211" s="104">
        <f>ROUND(VLOOKUP($B211,'[4]3.ข้อมูลงบทดลองปัจจุบัน'!$A$5:$CL$846,71,0),2)</f>
        <v>451733.36</v>
      </c>
      <c r="BU211" s="104">
        <f>ROUND(VLOOKUP($B211,'[4]3.ข้อมูลงบทดลองปัจจุบัน'!$A$5:$CL$846,72,0),2)</f>
        <v>0</v>
      </c>
      <c r="BV211" s="104">
        <f>ROUND(VLOOKUP($B211,'[4]3.ข้อมูลงบทดลองปัจจุบัน'!$A$5:$CL$846,73,0),2)</f>
        <v>24232.34</v>
      </c>
      <c r="BW211" s="104">
        <f>ROUND(VLOOKUP($B211,'[4]3.ข้อมูลงบทดลองปัจจุบัน'!$A$5:$CL$846,74,0),2)</f>
        <v>0</v>
      </c>
      <c r="BX211" s="104">
        <f>ROUND(VLOOKUP($B211,'[4]3.ข้อมูลงบทดลองปัจจุบัน'!$A$5:$CL$846,75,0),2)</f>
        <v>503466.64</v>
      </c>
      <c r="BY211" s="104">
        <f>ROUND(VLOOKUP($B211,'[4]3.ข้อมูลงบทดลองปัจจุบัน'!$A$5:$CL$846,76,0),2)</f>
        <v>0</v>
      </c>
      <c r="BZ211" s="104">
        <f>ROUND(VLOOKUP($B211,'[4]3.ข้อมูลงบทดลองปัจจุบัน'!$A$5:$CL$846,77,0),2)</f>
        <v>332800</v>
      </c>
      <c r="CA211" s="104">
        <f>ROUND(VLOOKUP($B211,'[4]3.ข้อมูลงบทดลองปัจจุบัน'!$A$5:$CL$846,78,0),2)</f>
        <v>0</v>
      </c>
      <c r="CB211" s="104">
        <f>ROUND(VLOOKUP($B211,'[4]3.ข้อมูลงบทดลองปัจจุบัน'!$A$5:$CL$846,79,0),2)</f>
        <v>0</v>
      </c>
      <c r="CC211" s="104">
        <f>ROUND(VLOOKUP($B211,'[4]3.ข้อมูลงบทดลองปัจจุบัน'!$A$5:$CL$846,80,0),2)</f>
        <v>266000</v>
      </c>
      <c r="CD211" s="104">
        <f>ROUND(VLOOKUP($B211,'[4]3.ข้อมูลงบทดลองปัจจุบัน'!$A$5:$CL$846,81,0),2)</f>
        <v>111864.67</v>
      </c>
      <c r="CE211" s="104">
        <f>ROUND(VLOOKUP($B211,'[4]3.ข้อมูลงบทดลองปัจจุบัน'!$A$5:$CL$846,82,0),2)</f>
        <v>60582.35</v>
      </c>
      <c r="CF211" s="104">
        <f>ROUND(VLOOKUP($B211,'[4]3.ข้อมูลงบทดลองปัจจุบัน'!$A$5:$CL$846,83,0),2)</f>
        <v>432599.01</v>
      </c>
      <c r="CG211" s="104">
        <f>ROUND(VLOOKUP($B211,'[4]3.ข้อมูลงบทดลองปัจจุบัน'!$A$5:$CL$846,84,0),2)</f>
        <v>132266.64000000001</v>
      </c>
      <c r="CH211" s="104">
        <f>ROUND(VLOOKUP($B211,'[4]3.ข้อมูลงบทดลองปัจจุบัน'!$A$5:$CL$846,85,0),2)</f>
        <v>0</v>
      </c>
      <c r="CI211" s="104">
        <f>ROUND(VLOOKUP($B211,'[4]3.ข้อมูลงบทดลองปัจจุบัน'!$A$5:$CL$846,86,0),2)</f>
        <v>0</v>
      </c>
      <c r="CJ211" s="104">
        <f>ROUND(VLOOKUP($B211,'[4]3.ข้อมูลงบทดลองปัจจุบัน'!$A$5:$CL$846,87,0),2)</f>
        <v>0</v>
      </c>
      <c r="CK211" s="104">
        <f>ROUND(VLOOKUP($B211,'[4]3.ข้อมูลงบทดลองปัจจุบัน'!$A$5:$CL$846,88,0),2)</f>
        <v>66499</v>
      </c>
      <c r="CL211" s="104">
        <f>ROUND(VLOOKUP($B211,'[4]3.ข้อมูลงบทดลองปัจจุบัน'!$A$5:$CL$846,89,0),2)</f>
        <v>142666.64000000001</v>
      </c>
      <c r="CM211" s="104">
        <f>ROUND(VLOOKUP($B211,'[4]3.ข้อมูลงบทดลองปัจจุบัน'!$A$5:$CL$846,90,0),2)</f>
        <v>0</v>
      </c>
      <c r="CO211" s="97"/>
    </row>
    <row r="212" spans="1:93" x14ac:dyDescent="0.7">
      <c r="A212" s="127" t="s">
        <v>789</v>
      </c>
      <c r="B212" s="18" t="s">
        <v>812</v>
      </c>
      <c r="C212" s="19" t="s">
        <v>813</v>
      </c>
      <c r="D212" s="104">
        <f>ROUND(VLOOKUP($B212,'[4]3.ข้อมูลงบทดลองปัจจุบัน'!$A$5:$CL$846,3,0),2)</f>
        <v>0</v>
      </c>
      <c r="E212" s="104">
        <f>ROUND(VLOOKUP($B212,'[4]3.ข้อมูลงบทดลองปัจจุบัน'!$A$5:$CL$846,4,0),2)</f>
        <v>0</v>
      </c>
      <c r="F212" s="104">
        <f>ROUND(VLOOKUP($B212,'[4]3.ข้อมูลงบทดลองปัจจุบัน'!$A$5:$CL$846,5,0),2)</f>
        <v>0</v>
      </c>
      <c r="G212" s="104">
        <f>ROUND(VLOOKUP($B212,'[4]3.ข้อมูลงบทดลองปัจจุบัน'!$A$5:$CL$846,6,0),2)</f>
        <v>0</v>
      </c>
      <c r="H212" s="104">
        <f>ROUND(VLOOKUP($B212,'[4]3.ข้อมูลงบทดลองปัจจุบัน'!$A$5:$CL$846,7,0),2)</f>
        <v>0</v>
      </c>
      <c r="I212" s="104">
        <f>ROUND(VLOOKUP($B212,'[4]3.ข้อมูลงบทดลองปัจจุบัน'!$A$5:$CL$846,8,0),2)</f>
        <v>0</v>
      </c>
      <c r="J212" s="104">
        <f>ROUND(VLOOKUP($B212,'[4]3.ข้อมูลงบทดลองปัจจุบัน'!$A$5:$CL$846,9,0),2)</f>
        <v>0</v>
      </c>
      <c r="K212" s="104">
        <f>ROUND(VLOOKUP($B212,'[4]3.ข้อมูลงบทดลองปัจจุบัน'!$A$5:$CL$846,10,0),2)</f>
        <v>0</v>
      </c>
      <c r="L212" s="104">
        <f>ROUND(VLOOKUP($B212,'[4]3.ข้อมูลงบทดลองปัจจุบัน'!$A$5:$CL$846,11,0),2)</f>
        <v>0</v>
      </c>
      <c r="M212" s="104">
        <f>ROUND(VLOOKUP($B212,'[4]3.ข้อมูลงบทดลองปัจจุบัน'!$A$5:$CL$846,12,0),2)</f>
        <v>18386.36</v>
      </c>
      <c r="N212" s="104">
        <f>ROUND(VLOOKUP($B212,'[4]3.ข้อมูลงบทดลองปัจจุบัน'!$A$5:$CL$846,13,0),2)</f>
        <v>0</v>
      </c>
      <c r="O212" s="104">
        <f>ROUND(VLOOKUP($B212,'[4]3.ข้อมูลงบทดลองปัจจุบัน'!$A$5:$CL$846,14,0),2)</f>
        <v>0</v>
      </c>
      <c r="P212" s="104">
        <f>ROUND(VLOOKUP($B212,'[4]3.ข้อมูลงบทดลองปัจจุบัน'!$A$5:$CL$846,15,0),2)</f>
        <v>309184.15999999997</v>
      </c>
      <c r="Q212" s="104">
        <f>ROUND(VLOOKUP($B212,'[4]3.ข้อมูลงบทดลองปัจจุบัน'!$A$5:$CL$846,16,0),2)</f>
        <v>0</v>
      </c>
      <c r="R212" s="104">
        <f>ROUND(VLOOKUP($B212,'[4]3.ข้อมูลงบทดลองปัจจุบัน'!$A$5:$CL$846,17,0),2)</f>
        <v>0</v>
      </c>
      <c r="S212" s="104">
        <f>ROUND(VLOOKUP($B212,'[4]3.ข้อมูลงบทดลองปัจจุบัน'!$A$5:$CL$846,18,0),2)</f>
        <v>0</v>
      </c>
      <c r="T212" s="104">
        <f>ROUND(VLOOKUP($B212,'[4]3.ข้อมูลงบทดลองปัจจุบัน'!$A$5:$CL$846,19,0),2)</f>
        <v>0</v>
      </c>
      <c r="U212" s="104">
        <f>ROUND(VLOOKUP($B212,'[4]3.ข้อมูลงบทดลองปัจจุบัน'!$A$5:$CL$846,20,0),2)</f>
        <v>0</v>
      </c>
      <c r="V212" s="104">
        <f>ROUND(VLOOKUP($B212,'[4]3.ข้อมูลงบทดลองปัจจุบัน'!$A$5:$CL$846,21,0),2)</f>
        <v>0</v>
      </c>
      <c r="W212" s="104">
        <f>ROUND(VLOOKUP($B212,'[4]3.ข้อมูลงบทดลองปัจจุบัน'!$A$5:$CL$846,22,0),2)</f>
        <v>0</v>
      </c>
      <c r="X212" s="104">
        <f>ROUND(VLOOKUP($B212,'[4]3.ข้อมูลงบทดลองปัจจุบัน'!$A$5:$CL$846,23,0),2)</f>
        <v>0</v>
      </c>
      <c r="Y212" s="104">
        <f>ROUND(VLOOKUP($B212,'[4]3.ข้อมูลงบทดลองปัจจุบัน'!$A$5:$CL$846,24,0),2)</f>
        <v>0</v>
      </c>
      <c r="Z212" s="104">
        <f>ROUND(VLOOKUP($B212,'[4]3.ข้อมูลงบทดลองปัจจุบัน'!$A$5:$CL$846,25,0),2)</f>
        <v>119687.69</v>
      </c>
      <c r="AA212" s="104">
        <f>ROUND(VLOOKUP($B212,'[4]3.ข้อมูลงบทดลองปัจจุบัน'!$A$5:$CL$846,26,0),2)</f>
        <v>0</v>
      </c>
      <c r="AB212" s="104">
        <f>ROUND(VLOOKUP($B212,'[4]3.ข้อมูลงบทดลองปัจจุบัน'!$A$5:$CL$846,27,0),2)</f>
        <v>0</v>
      </c>
      <c r="AC212" s="104">
        <f>ROUND(VLOOKUP($B212,'[4]3.ข้อมูลงบทดลองปัจจุบัน'!$A$5:$CL$846,28,0),2)</f>
        <v>0</v>
      </c>
      <c r="AD212" s="104">
        <f>ROUND(VLOOKUP($B212,'[4]3.ข้อมูลงบทดลองปัจจุบัน'!$A$5:$CL$846,29,0),2)</f>
        <v>0</v>
      </c>
      <c r="AE212" s="104">
        <f>ROUND(VLOOKUP($B212,'[4]3.ข้อมูลงบทดลองปัจจุบัน'!$A$5:$CL$846,30,0),2)</f>
        <v>0</v>
      </c>
      <c r="AF212" s="104">
        <f>ROUND(VLOOKUP($B212,'[4]3.ข้อมูลงบทดลองปัจจุบัน'!$A$5:$CL$846,31,0),2)</f>
        <v>0</v>
      </c>
      <c r="AG212" s="104">
        <f>ROUND(VLOOKUP($B212,'[4]3.ข้อมูลงบทดลองปัจจุบัน'!$A$5:$CL$846,32,0),2)</f>
        <v>0</v>
      </c>
      <c r="AH212" s="104">
        <f>ROUND(VLOOKUP($B212,'[4]3.ข้อมูลงบทดลองปัจจุบัน'!$A$5:$CL$846,33,0),2)</f>
        <v>134833.35999999999</v>
      </c>
      <c r="AI212" s="104">
        <f>ROUND(VLOOKUP($B212,'[4]3.ข้อมูลงบทดลองปัจจุบัน'!$A$5:$CL$846,34,0),2)</f>
        <v>0</v>
      </c>
      <c r="AJ212" s="104">
        <f>ROUND(VLOOKUP($B212,'[4]3.ข้อมูลงบทดลองปัจจุบัน'!$A$5:$CL$846,35,0),2)</f>
        <v>0</v>
      </c>
      <c r="AK212" s="104">
        <f>ROUND(VLOOKUP($B212,'[4]3.ข้อมูลงบทดลองปัจจุบัน'!$A$5:$CL$846,36,0),2)</f>
        <v>0</v>
      </c>
      <c r="AL212" s="104">
        <f>ROUND(VLOOKUP($B212,'[4]3.ข้อมูลงบทดลองปัจจุบัน'!$A$5:$CL$846,37,0),2)</f>
        <v>0</v>
      </c>
      <c r="AM212" s="104">
        <f>ROUND(VLOOKUP($B212,'[4]3.ข้อมูลงบทดลองปัจจุบัน'!$A$5:$CL$846,38,0),2)</f>
        <v>0</v>
      </c>
      <c r="AN212" s="104">
        <f>ROUND(VLOOKUP($B212,'[4]3.ข้อมูลงบทดลองปัจจุบัน'!$A$5:$CL$846,39,0),2)</f>
        <v>0</v>
      </c>
      <c r="AO212" s="104">
        <f>ROUND(VLOOKUP($B212,'[4]3.ข้อมูลงบทดลองปัจจุบัน'!$A$5:$CL$846,40,0),2)</f>
        <v>0</v>
      </c>
      <c r="AP212" s="104">
        <f>ROUND(VLOOKUP($B212,'[4]3.ข้อมูลงบทดลองปัจจุบัน'!$A$5:$CL$846,41,0),2)</f>
        <v>32977.760000000002</v>
      </c>
      <c r="AQ212" s="104">
        <f>ROUND(VLOOKUP($B212,'[4]3.ข้อมูลงบทดลองปัจจุบัน'!$A$5:$CL$846,42,0),2)</f>
        <v>0</v>
      </c>
      <c r="AR212" s="104">
        <f>ROUND(VLOOKUP($B212,'[4]3.ข้อมูลงบทดลองปัจจุบัน'!$A$5:$CL$846,43,0),2)</f>
        <v>0</v>
      </c>
      <c r="AS212" s="104">
        <f>ROUND(VLOOKUP($B212,'[4]3.ข้อมูลงบทดลองปัจจุบัน'!$A$5:$CL$846,44,0),2)</f>
        <v>0</v>
      </c>
      <c r="AT212" s="104">
        <f>ROUND(VLOOKUP($B212,'[4]3.ข้อมูลงบทดลองปัจจุบัน'!$A$5:$CL$846,45,0),2)</f>
        <v>0</v>
      </c>
      <c r="AU212" s="104">
        <f>ROUND(VLOOKUP($B212,'[4]3.ข้อมูลงบทดลองปัจจุบัน'!$A$5:$CL$846,46,0),2)</f>
        <v>0</v>
      </c>
      <c r="AV212" s="104">
        <f>ROUND(VLOOKUP($B212,'[4]3.ข้อมูลงบทดลองปัจจุบัน'!$A$5:$CL$846,47,0),2)</f>
        <v>0</v>
      </c>
      <c r="AW212" s="104">
        <f>ROUND(VLOOKUP($B212,'[4]3.ข้อมูลงบทดลองปัจจุบัน'!$A$5:$CL$846,48,0),2)</f>
        <v>0</v>
      </c>
      <c r="AX212" s="104">
        <f>ROUND(VLOOKUP($B212,'[4]3.ข้อมูลงบทดลองปัจจุบัน'!$A$5:$CL$846,49,0),2)</f>
        <v>0</v>
      </c>
      <c r="AY212" s="104">
        <f>ROUND(VLOOKUP($B212,'[4]3.ข้อมูลงบทดลองปัจจุบัน'!$A$5:$CL$846,50,0),2)</f>
        <v>0</v>
      </c>
      <c r="AZ212" s="104">
        <f>ROUND(VLOOKUP($B212,'[4]3.ข้อมูลงบทดลองปัจจุบัน'!$A$5:$CL$846,51,0),2)</f>
        <v>0</v>
      </c>
      <c r="BA212" s="104">
        <f>ROUND(VLOOKUP($B212,'[4]3.ข้อมูลงบทดลองปัจจุบัน'!$A$5:$CL$846,52,0),2)</f>
        <v>0</v>
      </c>
      <c r="BB212" s="104">
        <f>ROUND(VLOOKUP($B212,'[4]3.ข้อมูลงบทดลองปัจจุบัน'!$A$5:$CL$846,53,0),2)</f>
        <v>0</v>
      </c>
      <c r="BC212" s="104">
        <f>ROUND(VLOOKUP($B212,'[4]3.ข้อมูลงบทดลองปัจจุบัน'!$A$5:$CL$846,54,0),2)</f>
        <v>72888.88</v>
      </c>
      <c r="BD212" s="104">
        <f>ROUND(VLOOKUP($B212,'[4]3.ข้อมูลงบทดลองปัจจุบัน'!$A$5:$CL$846,55,0),2)</f>
        <v>0</v>
      </c>
      <c r="BE212" s="104">
        <f>ROUND(VLOOKUP($B212,'[4]3.ข้อมูลงบทดลองปัจจุบัน'!$A$5:$CL$846,56,0),2)</f>
        <v>0</v>
      </c>
      <c r="BF212" s="104">
        <f>ROUND(VLOOKUP($B212,'[4]3.ข้อมูลงบทดลองปัจจุบัน'!$A$5:$CL$846,57,0),2)</f>
        <v>10610</v>
      </c>
      <c r="BG212" s="104">
        <f>ROUND(VLOOKUP($B212,'[4]3.ข้อมูลงบทดลองปัจจุบัน'!$A$5:$CL$846,58,0),2)</f>
        <v>0</v>
      </c>
      <c r="BH212" s="104">
        <f>ROUND(VLOOKUP($B212,'[4]3.ข้อมูลงบทดลองปัจจุบัน'!$A$5:$CL$846,59,0),2)</f>
        <v>0</v>
      </c>
      <c r="BI212" s="104">
        <f>ROUND(VLOOKUP($B212,'[4]3.ข้อมูลงบทดลองปัจจุบัน'!$A$5:$CL$846,60,0),2)</f>
        <v>0</v>
      </c>
      <c r="BJ212" s="104">
        <f>ROUND(VLOOKUP($B212,'[4]3.ข้อมูลงบทดลองปัจจุบัน'!$A$5:$CL$846,61,0),2)</f>
        <v>0</v>
      </c>
      <c r="BK212" s="104">
        <f>ROUND(VLOOKUP($B212,'[4]3.ข้อมูลงบทดลองปัจจุบัน'!$A$5:$CL$846,62,0),2)</f>
        <v>0</v>
      </c>
      <c r="BL212" s="104">
        <f>ROUND(VLOOKUP($B212,'[4]3.ข้อมูลงบทดลองปัจจุบัน'!$A$5:$CL$846,63,0),2)</f>
        <v>0</v>
      </c>
      <c r="BM212" s="104">
        <f>ROUND(VLOOKUP($B212,'[4]3.ข้อมูลงบทดลองปัจจุบัน'!$A$5:$CL$846,64,0),2)</f>
        <v>0</v>
      </c>
      <c r="BN212" s="104">
        <f>ROUND(VLOOKUP($B212,'[4]3.ข้อมูลงบทดลองปัจจุบัน'!$A$5:$CL$846,65,0),2)</f>
        <v>63397.04</v>
      </c>
      <c r="BO212" s="104">
        <f>ROUND(VLOOKUP($B212,'[4]3.ข้อมูลงบทดลองปัจจุบัน'!$A$5:$CL$846,66,0),2)</f>
        <v>0</v>
      </c>
      <c r="BP212" s="104">
        <f>ROUND(VLOOKUP($B212,'[4]3.ข้อมูลงบทดลองปัจจุบัน'!$A$5:$CL$846,67,0),2)</f>
        <v>0</v>
      </c>
      <c r="BQ212" s="104">
        <f>ROUND(VLOOKUP($B212,'[4]3.ข้อมูลงบทดลองปัจจุบัน'!$A$5:$CL$846,68,0),2)</f>
        <v>62888.89</v>
      </c>
      <c r="BR212" s="104">
        <f>ROUND(VLOOKUP($B212,'[4]3.ข้อมูลงบทดลองปัจจุบัน'!$A$5:$CL$846,69,0),2)</f>
        <v>53309.760000000002</v>
      </c>
      <c r="BS212" s="104">
        <f>ROUND(VLOOKUP($B212,'[4]3.ข้อมูลงบทดลองปัจจุบัน'!$A$5:$CL$846,70,0),2)</f>
        <v>1709166.67</v>
      </c>
      <c r="BT212" s="104">
        <f>ROUND(VLOOKUP($B212,'[4]3.ข้อมูลงบทดลองปัจจุบัน'!$A$5:$CL$846,71,0),2)</f>
        <v>0</v>
      </c>
      <c r="BU212" s="104">
        <f>ROUND(VLOOKUP($B212,'[4]3.ข้อมูลงบทดลองปัจจุบัน'!$A$5:$CL$846,72,0),2)</f>
        <v>0</v>
      </c>
      <c r="BV212" s="104">
        <f>ROUND(VLOOKUP($B212,'[4]3.ข้อมูลงบทดลองปัจจุบัน'!$A$5:$CL$846,73,0),2)</f>
        <v>0</v>
      </c>
      <c r="BW212" s="104">
        <f>ROUND(VLOOKUP($B212,'[4]3.ข้อมูลงบทดลองปัจจุบัน'!$A$5:$CL$846,74,0),2)</f>
        <v>0</v>
      </c>
      <c r="BX212" s="104">
        <f>ROUND(VLOOKUP($B212,'[4]3.ข้อมูลงบทดลองปัจจุบัน'!$A$5:$CL$846,75,0),2)</f>
        <v>71352</v>
      </c>
      <c r="BY212" s="104">
        <f>ROUND(VLOOKUP($B212,'[4]3.ข้อมูลงบทดลองปัจจุบัน'!$A$5:$CL$846,76,0),2)</f>
        <v>0</v>
      </c>
      <c r="BZ212" s="104">
        <f>ROUND(VLOOKUP($B212,'[4]3.ข้อมูลงบทดลองปัจจุบัน'!$A$5:$CL$846,77,0),2)</f>
        <v>33200</v>
      </c>
      <c r="CA212" s="104">
        <f>ROUND(VLOOKUP($B212,'[4]3.ข้อมูลงบทดลองปัจจุบัน'!$A$5:$CL$846,78,0),2)</f>
        <v>270199.36</v>
      </c>
      <c r="CB212" s="104">
        <f>ROUND(VLOOKUP($B212,'[4]3.ข้อมูลงบทดลองปัจจุบัน'!$A$5:$CL$846,79,0),2)</f>
        <v>67933.119999999995</v>
      </c>
      <c r="CC212" s="104">
        <f>ROUND(VLOOKUP($B212,'[4]3.ข้อมูลงบทดลองปัจจุบัน'!$A$5:$CL$846,80,0),2)</f>
        <v>0</v>
      </c>
      <c r="CD212" s="104">
        <f>ROUND(VLOOKUP($B212,'[4]3.ข้อมูลงบทดลองปัจจุบัน'!$A$5:$CL$846,81,0),2)</f>
        <v>141088.89000000001</v>
      </c>
      <c r="CE212" s="104">
        <f>ROUND(VLOOKUP($B212,'[4]3.ข้อมูลงบทดลองปัจจุบัน'!$A$5:$CL$846,82,0),2)</f>
        <v>0</v>
      </c>
      <c r="CF212" s="104">
        <f>ROUND(VLOOKUP($B212,'[4]3.ข้อมูลงบทดลองปัจจุบัน'!$A$5:$CL$846,83,0),2)</f>
        <v>0</v>
      </c>
      <c r="CG212" s="104">
        <f>ROUND(VLOOKUP($B212,'[4]3.ข้อมูลงบทดลองปัจจุบัน'!$A$5:$CL$846,84,0),2)</f>
        <v>0</v>
      </c>
      <c r="CH212" s="104">
        <f>ROUND(VLOOKUP($B212,'[4]3.ข้อมูลงบทดลองปัจจุบัน'!$A$5:$CL$846,85,0),2)</f>
        <v>0</v>
      </c>
      <c r="CI212" s="104">
        <f>ROUND(VLOOKUP($B212,'[4]3.ข้อมูลงบทดลองปัจจุบัน'!$A$5:$CL$846,86,0),2)</f>
        <v>203799.36</v>
      </c>
      <c r="CJ212" s="104">
        <f>ROUND(VLOOKUP($B212,'[4]3.ข้อมูลงบทดลองปัจจุบัน'!$A$5:$CL$846,87,0),2)</f>
        <v>0</v>
      </c>
      <c r="CK212" s="104">
        <f>ROUND(VLOOKUP($B212,'[4]3.ข้อมูลงบทดลองปัจจุบัน'!$A$5:$CL$846,88,0),2)</f>
        <v>131858.79999999999</v>
      </c>
      <c r="CL212" s="104">
        <f>ROUND(VLOOKUP($B212,'[4]3.ข้อมูลงบทดลองปัจจุบัน'!$A$5:$CL$846,89,0),2)</f>
        <v>0</v>
      </c>
      <c r="CM212" s="104">
        <f>ROUND(VLOOKUP($B212,'[4]3.ข้อมูลงบทดลองปัจจุบัน'!$A$5:$CL$846,90,0),2)</f>
        <v>0</v>
      </c>
      <c r="CO212" s="97"/>
    </row>
    <row r="213" spans="1:93" x14ac:dyDescent="0.7">
      <c r="A213" s="127" t="s">
        <v>789</v>
      </c>
      <c r="B213" s="18" t="s">
        <v>814</v>
      </c>
      <c r="C213" s="19" t="s">
        <v>815</v>
      </c>
      <c r="D213" s="104">
        <f>ROUND(VLOOKUP($B213,'[4]3.ข้อมูลงบทดลองปัจจุบัน'!$A$5:$CL$846,3,0),2)</f>
        <v>0</v>
      </c>
      <c r="E213" s="104">
        <f>ROUND(VLOOKUP($B213,'[4]3.ข้อมูลงบทดลองปัจจุบัน'!$A$5:$CL$846,4,0),2)</f>
        <v>0</v>
      </c>
      <c r="F213" s="104">
        <f>ROUND(VLOOKUP($B213,'[4]3.ข้อมูลงบทดลองปัจจุบัน'!$A$5:$CL$846,5,0),2)</f>
        <v>0</v>
      </c>
      <c r="G213" s="104">
        <f>ROUND(VLOOKUP($B213,'[4]3.ข้อมูลงบทดลองปัจจุบัน'!$A$5:$CL$846,6,0),2)</f>
        <v>0</v>
      </c>
      <c r="H213" s="104">
        <f>ROUND(VLOOKUP($B213,'[4]3.ข้อมูลงบทดลองปัจจุบัน'!$A$5:$CL$846,7,0),2)</f>
        <v>0</v>
      </c>
      <c r="I213" s="104">
        <f>ROUND(VLOOKUP($B213,'[4]3.ข้อมูลงบทดลองปัจจุบัน'!$A$5:$CL$846,8,0),2)</f>
        <v>0</v>
      </c>
      <c r="J213" s="104">
        <f>ROUND(VLOOKUP($B213,'[4]3.ข้อมูลงบทดลองปัจจุบัน'!$A$5:$CL$846,9,0),2)</f>
        <v>0</v>
      </c>
      <c r="K213" s="104">
        <f>ROUND(VLOOKUP($B213,'[4]3.ข้อมูลงบทดลองปัจจุบัน'!$A$5:$CL$846,10,0),2)</f>
        <v>0</v>
      </c>
      <c r="L213" s="104">
        <f>ROUND(VLOOKUP($B213,'[4]3.ข้อมูลงบทดลองปัจจุบัน'!$A$5:$CL$846,11,0),2)</f>
        <v>0</v>
      </c>
      <c r="M213" s="104">
        <f>ROUND(VLOOKUP($B213,'[4]3.ข้อมูลงบทดลองปัจจุบัน'!$A$5:$CL$846,12,0),2)</f>
        <v>0</v>
      </c>
      <c r="N213" s="104">
        <f>ROUND(VLOOKUP($B213,'[4]3.ข้อมูลงบทดลองปัจจุบัน'!$A$5:$CL$846,13,0),2)</f>
        <v>0</v>
      </c>
      <c r="O213" s="104">
        <f>ROUND(VLOOKUP($B213,'[4]3.ข้อมูลงบทดลองปัจจุบัน'!$A$5:$CL$846,14,0),2)</f>
        <v>0</v>
      </c>
      <c r="P213" s="104">
        <f>ROUND(VLOOKUP($B213,'[4]3.ข้อมูลงบทดลองปัจจุบัน'!$A$5:$CL$846,15,0),2)</f>
        <v>0</v>
      </c>
      <c r="Q213" s="104">
        <f>ROUND(VLOOKUP($B213,'[4]3.ข้อมูลงบทดลองปัจจุบัน'!$A$5:$CL$846,16,0),2)</f>
        <v>0</v>
      </c>
      <c r="R213" s="104">
        <f>ROUND(VLOOKUP($B213,'[4]3.ข้อมูลงบทดลองปัจจุบัน'!$A$5:$CL$846,17,0),2)</f>
        <v>0</v>
      </c>
      <c r="S213" s="104">
        <f>ROUND(VLOOKUP($B213,'[4]3.ข้อมูลงบทดลองปัจจุบัน'!$A$5:$CL$846,18,0),2)</f>
        <v>0</v>
      </c>
      <c r="T213" s="104">
        <f>ROUND(VLOOKUP($B213,'[4]3.ข้อมูลงบทดลองปัจจุบัน'!$A$5:$CL$846,19,0),2)</f>
        <v>0</v>
      </c>
      <c r="U213" s="104">
        <f>ROUND(VLOOKUP($B213,'[4]3.ข้อมูลงบทดลองปัจจุบัน'!$A$5:$CL$846,20,0),2)</f>
        <v>0</v>
      </c>
      <c r="V213" s="104">
        <f>ROUND(VLOOKUP($B213,'[4]3.ข้อมูลงบทดลองปัจจุบัน'!$A$5:$CL$846,21,0),2)</f>
        <v>0</v>
      </c>
      <c r="W213" s="104">
        <f>ROUND(VLOOKUP($B213,'[4]3.ข้อมูลงบทดลองปัจจุบัน'!$A$5:$CL$846,22,0),2)</f>
        <v>0</v>
      </c>
      <c r="X213" s="104">
        <f>ROUND(VLOOKUP($B213,'[4]3.ข้อมูลงบทดลองปัจจุบัน'!$A$5:$CL$846,23,0),2)</f>
        <v>0</v>
      </c>
      <c r="Y213" s="104">
        <f>ROUND(VLOOKUP($B213,'[4]3.ข้อมูลงบทดลองปัจจุบัน'!$A$5:$CL$846,24,0),2)</f>
        <v>0</v>
      </c>
      <c r="Z213" s="104">
        <f>ROUND(VLOOKUP($B213,'[4]3.ข้อมูลงบทดลองปัจจุบัน'!$A$5:$CL$846,25,0),2)</f>
        <v>0</v>
      </c>
      <c r="AA213" s="104">
        <f>ROUND(VLOOKUP($B213,'[4]3.ข้อมูลงบทดลองปัจจุบัน'!$A$5:$CL$846,26,0),2)</f>
        <v>0</v>
      </c>
      <c r="AB213" s="104">
        <f>ROUND(VLOOKUP($B213,'[4]3.ข้อมูลงบทดลองปัจจุบัน'!$A$5:$CL$846,27,0),2)</f>
        <v>0</v>
      </c>
      <c r="AC213" s="104">
        <f>ROUND(VLOOKUP($B213,'[4]3.ข้อมูลงบทดลองปัจจุบัน'!$A$5:$CL$846,28,0),2)</f>
        <v>0</v>
      </c>
      <c r="AD213" s="104">
        <f>ROUND(VLOOKUP($B213,'[4]3.ข้อมูลงบทดลองปัจจุบัน'!$A$5:$CL$846,29,0),2)</f>
        <v>0</v>
      </c>
      <c r="AE213" s="104">
        <f>ROUND(VLOOKUP($B213,'[4]3.ข้อมูลงบทดลองปัจจุบัน'!$A$5:$CL$846,30,0),2)</f>
        <v>0</v>
      </c>
      <c r="AF213" s="104">
        <f>ROUND(VLOOKUP($B213,'[4]3.ข้อมูลงบทดลองปัจจุบัน'!$A$5:$CL$846,31,0),2)</f>
        <v>0</v>
      </c>
      <c r="AG213" s="104">
        <f>ROUND(VLOOKUP($B213,'[4]3.ข้อมูลงบทดลองปัจจุบัน'!$A$5:$CL$846,32,0),2)</f>
        <v>0</v>
      </c>
      <c r="AH213" s="104">
        <f>ROUND(VLOOKUP($B213,'[4]3.ข้อมูลงบทดลองปัจจุบัน'!$A$5:$CL$846,33,0),2)</f>
        <v>0</v>
      </c>
      <c r="AI213" s="104">
        <f>ROUND(VLOOKUP($B213,'[4]3.ข้อมูลงบทดลองปัจจุบัน'!$A$5:$CL$846,34,0),2)</f>
        <v>0</v>
      </c>
      <c r="AJ213" s="104">
        <f>ROUND(VLOOKUP($B213,'[4]3.ข้อมูลงบทดลองปัจจุบัน'!$A$5:$CL$846,35,0),2)</f>
        <v>0</v>
      </c>
      <c r="AK213" s="104">
        <f>ROUND(VLOOKUP($B213,'[4]3.ข้อมูลงบทดลองปัจจุบัน'!$A$5:$CL$846,36,0),2)</f>
        <v>0</v>
      </c>
      <c r="AL213" s="104">
        <f>ROUND(VLOOKUP($B213,'[4]3.ข้อมูลงบทดลองปัจจุบัน'!$A$5:$CL$846,37,0),2)</f>
        <v>0</v>
      </c>
      <c r="AM213" s="104">
        <f>ROUND(VLOOKUP($B213,'[4]3.ข้อมูลงบทดลองปัจจุบัน'!$A$5:$CL$846,38,0),2)</f>
        <v>0</v>
      </c>
      <c r="AN213" s="104">
        <f>ROUND(VLOOKUP($B213,'[4]3.ข้อมูลงบทดลองปัจจุบัน'!$A$5:$CL$846,39,0),2)</f>
        <v>0</v>
      </c>
      <c r="AO213" s="104">
        <f>ROUND(VLOOKUP($B213,'[4]3.ข้อมูลงบทดลองปัจจุบัน'!$A$5:$CL$846,40,0),2)</f>
        <v>0</v>
      </c>
      <c r="AP213" s="104">
        <f>ROUND(VLOOKUP($B213,'[4]3.ข้อมูลงบทดลองปัจจุบัน'!$A$5:$CL$846,41,0),2)</f>
        <v>0</v>
      </c>
      <c r="AQ213" s="104">
        <f>ROUND(VLOOKUP($B213,'[4]3.ข้อมูลงบทดลองปัจจุบัน'!$A$5:$CL$846,42,0),2)</f>
        <v>0</v>
      </c>
      <c r="AR213" s="104">
        <f>ROUND(VLOOKUP($B213,'[4]3.ข้อมูลงบทดลองปัจจุบัน'!$A$5:$CL$846,43,0),2)</f>
        <v>0</v>
      </c>
      <c r="AS213" s="104">
        <f>ROUND(VLOOKUP($B213,'[4]3.ข้อมูลงบทดลองปัจจุบัน'!$A$5:$CL$846,44,0),2)</f>
        <v>0</v>
      </c>
      <c r="AT213" s="104">
        <f>ROUND(VLOOKUP($B213,'[4]3.ข้อมูลงบทดลองปัจจุบัน'!$A$5:$CL$846,45,0),2)</f>
        <v>0</v>
      </c>
      <c r="AU213" s="104">
        <f>ROUND(VLOOKUP($B213,'[4]3.ข้อมูลงบทดลองปัจจุบัน'!$A$5:$CL$846,46,0),2)</f>
        <v>0</v>
      </c>
      <c r="AV213" s="104">
        <f>ROUND(VLOOKUP($B213,'[4]3.ข้อมูลงบทดลองปัจจุบัน'!$A$5:$CL$846,47,0),2)</f>
        <v>0</v>
      </c>
      <c r="AW213" s="104">
        <f>ROUND(VLOOKUP($B213,'[4]3.ข้อมูลงบทดลองปัจจุบัน'!$A$5:$CL$846,48,0),2)</f>
        <v>0</v>
      </c>
      <c r="AX213" s="104">
        <f>ROUND(VLOOKUP($B213,'[4]3.ข้อมูลงบทดลองปัจจุบัน'!$A$5:$CL$846,49,0),2)</f>
        <v>0</v>
      </c>
      <c r="AY213" s="104">
        <f>ROUND(VLOOKUP($B213,'[4]3.ข้อมูลงบทดลองปัจจุบัน'!$A$5:$CL$846,50,0),2)</f>
        <v>0</v>
      </c>
      <c r="AZ213" s="104">
        <f>ROUND(VLOOKUP($B213,'[4]3.ข้อมูลงบทดลองปัจจุบัน'!$A$5:$CL$846,51,0),2)</f>
        <v>0</v>
      </c>
      <c r="BA213" s="104">
        <f>ROUND(VLOOKUP($B213,'[4]3.ข้อมูลงบทดลองปัจจุบัน'!$A$5:$CL$846,52,0),2)</f>
        <v>0</v>
      </c>
      <c r="BB213" s="104">
        <f>ROUND(VLOOKUP($B213,'[4]3.ข้อมูลงบทดลองปัจจุบัน'!$A$5:$CL$846,53,0),2)</f>
        <v>0</v>
      </c>
      <c r="BC213" s="104">
        <f>ROUND(VLOOKUP($B213,'[4]3.ข้อมูลงบทดลองปัจจุบัน'!$A$5:$CL$846,54,0),2)</f>
        <v>0</v>
      </c>
      <c r="BD213" s="104">
        <f>ROUND(VLOOKUP($B213,'[4]3.ข้อมูลงบทดลองปัจจุบัน'!$A$5:$CL$846,55,0),2)</f>
        <v>0</v>
      </c>
      <c r="BE213" s="104">
        <f>ROUND(VLOOKUP($B213,'[4]3.ข้อมูลงบทดลองปัจจุบัน'!$A$5:$CL$846,56,0),2)</f>
        <v>0</v>
      </c>
      <c r="BF213" s="104">
        <f>ROUND(VLOOKUP($B213,'[4]3.ข้อมูลงบทดลองปัจจุบัน'!$A$5:$CL$846,57,0),2)</f>
        <v>0</v>
      </c>
      <c r="BG213" s="104">
        <f>ROUND(VLOOKUP($B213,'[4]3.ข้อมูลงบทดลองปัจจุบัน'!$A$5:$CL$846,58,0),2)</f>
        <v>0</v>
      </c>
      <c r="BH213" s="104">
        <f>ROUND(VLOOKUP($B213,'[4]3.ข้อมูลงบทดลองปัจจุบัน'!$A$5:$CL$846,59,0),2)</f>
        <v>0</v>
      </c>
      <c r="BI213" s="104">
        <f>ROUND(VLOOKUP($B213,'[4]3.ข้อมูลงบทดลองปัจจุบัน'!$A$5:$CL$846,60,0),2)</f>
        <v>0</v>
      </c>
      <c r="BJ213" s="104">
        <f>ROUND(VLOOKUP($B213,'[4]3.ข้อมูลงบทดลองปัจจุบัน'!$A$5:$CL$846,61,0),2)</f>
        <v>0</v>
      </c>
      <c r="BK213" s="104">
        <f>ROUND(VLOOKUP($B213,'[4]3.ข้อมูลงบทดลองปัจจุบัน'!$A$5:$CL$846,62,0),2)</f>
        <v>0</v>
      </c>
      <c r="BL213" s="104">
        <f>ROUND(VLOOKUP($B213,'[4]3.ข้อมูลงบทดลองปัจจุบัน'!$A$5:$CL$846,63,0),2)</f>
        <v>0</v>
      </c>
      <c r="BM213" s="104">
        <f>ROUND(VLOOKUP($B213,'[4]3.ข้อมูลงบทดลองปัจจุบัน'!$A$5:$CL$846,64,0),2)</f>
        <v>2389.34</v>
      </c>
      <c r="BN213" s="104">
        <f>ROUND(VLOOKUP($B213,'[4]3.ข้อมูลงบทดลองปัจจุบัน'!$A$5:$CL$846,65,0),2)</f>
        <v>0</v>
      </c>
      <c r="BO213" s="104">
        <f>ROUND(VLOOKUP($B213,'[4]3.ข้อมูลงบทดลองปัจจุบัน'!$A$5:$CL$846,66,0),2)</f>
        <v>0</v>
      </c>
      <c r="BP213" s="104">
        <f>ROUND(VLOOKUP($B213,'[4]3.ข้อมูลงบทดลองปัจจุบัน'!$A$5:$CL$846,67,0),2)</f>
        <v>0</v>
      </c>
      <c r="BQ213" s="104">
        <f>ROUND(VLOOKUP($B213,'[4]3.ข้อมูลงบทดลองปัจจุบัน'!$A$5:$CL$846,68,0),2)</f>
        <v>0</v>
      </c>
      <c r="BR213" s="104">
        <f>ROUND(VLOOKUP($B213,'[4]3.ข้อมูลงบทดลองปัจจุบัน'!$A$5:$CL$846,69,0),2)</f>
        <v>0</v>
      </c>
      <c r="BS213" s="104">
        <f>ROUND(VLOOKUP($B213,'[4]3.ข้อมูลงบทดลองปัจจุบัน'!$A$5:$CL$846,70,0),2)</f>
        <v>344604.34</v>
      </c>
      <c r="BT213" s="104">
        <f>ROUND(VLOOKUP($B213,'[4]3.ข้อมูลงบทดลองปัจจุบัน'!$A$5:$CL$846,71,0),2)</f>
        <v>0</v>
      </c>
      <c r="BU213" s="104">
        <f>ROUND(VLOOKUP($B213,'[4]3.ข้อมูลงบทดลองปัจจุบัน'!$A$5:$CL$846,72,0),2)</f>
        <v>0</v>
      </c>
      <c r="BV213" s="104">
        <f>ROUND(VLOOKUP($B213,'[4]3.ข้อมูลงบทดลองปัจจุบัน'!$A$5:$CL$846,73,0),2)</f>
        <v>0</v>
      </c>
      <c r="BW213" s="104">
        <f>ROUND(VLOOKUP($B213,'[4]3.ข้อมูลงบทดลองปัจจุบัน'!$A$5:$CL$846,74,0),2)</f>
        <v>0</v>
      </c>
      <c r="BX213" s="104">
        <f>ROUND(VLOOKUP($B213,'[4]3.ข้อมูลงบทดลองปัจจุบัน'!$A$5:$CL$846,75,0),2)</f>
        <v>0</v>
      </c>
      <c r="BY213" s="104">
        <f>ROUND(VLOOKUP($B213,'[4]3.ข้อมูลงบทดลองปัจจุบัน'!$A$5:$CL$846,76,0),2)</f>
        <v>133013.35999999999</v>
      </c>
      <c r="BZ213" s="104">
        <f>ROUND(VLOOKUP($B213,'[4]3.ข้อมูลงบทดลองปัจจุบัน'!$A$5:$CL$846,77,0),2)</f>
        <v>0</v>
      </c>
      <c r="CA213" s="104">
        <f>ROUND(VLOOKUP($B213,'[4]3.ข้อมูลงบทดลองปัจจุบัน'!$A$5:$CL$846,78,0),2)</f>
        <v>0</v>
      </c>
      <c r="CB213" s="104">
        <f>ROUND(VLOOKUP($B213,'[4]3.ข้อมูลงบทดลองปัจจุบัน'!$A$5:$CL$846,79,0),2)</f>
        <v>0</v>
      </c>
      <c r="CC213" s="104">
        <f>ROUND(VLOOKUP($B213,'[4]3.ข้อมูลงบทดลองปัจจุบัน'!$A$5:$CL$846,80,0),2)</f>
        <v>0</v>
      </c>
      <c r="CD213" s="104">
        <f>ROUND(VLOOKUP($B213,'[4]3.ข้อมูลงบทดลองปัจจุบัน'!$A$5:$CL$846,81,0),2)</f>
        <v>0</v>
      </c>
      <c r="CE213" s="104">
        <f>ROUND(VLOOKUP($B213,'[4]3.ข้อมูลงบทดลองปัจจุบัน'!$A$5:$CL$846,82,0),2)</f>
        <v>0</v>
      </c>
      <c r="CF213" s="104">
        <f>ROUND(VLOOKUP($B213,'[4]3.ข้อมูลงบทดลองปัจจุบัน'!$A$5:$CL$846,83,0),2)</f>
        <v>0</v>
      </c>
      <c r="CG213" s="104">
        <f>ROUND(VLOOKUP($B213,'[4]3.ข้อมูลงบทดลองปัจจุบัน'!$A$5:$CL$846,84,0),2)</f>
        <v>0</v>
      </c>
      <c r="CH213" s="104">
        <f>ROUND(VLOOKUP($B213,'[4]3.ข้อมูลงบทดลองปัจจุบัน'!$A$5:$CL$846,85,0),2)</f>
        <v>0</v>
      </c>
      <c r="CI213" s="104">
        <f>ROUND(VLOOKUP($B213,'[4]3.ข้อมูลงบทดลองปัจจุบัน'!$A$5:$CL$846,86,0),2)</f>
        <v>0</v>
      </c>
      <c r="CJ213" s="104">
        <f>ROUND(VLOOKUP($B213,'[4]3.ข้อมูลงบทดลองปัจจุบัน'!$A$5:$CL$846,87,0),2)</f>
        <v>0</v>
      </c>
      <c r="CK213" s="104">
        <f>ROUND(VLOOKUP($B213,'[4]3.ข้อมูลงบทดลองปัจจุบัน'!$A$5:$CL$846,88,0),2)</f>
        <v>0</v>
      </c>
      <c r="CL213" s="104">
        <f>ROUND(VLOOKUP($B213,'[4]3.ข้อมูลงบทดลองปัจจุบัน'!$A$5:$CL$846,89,0),2)</f>
        <v>0</v>
      </c>
      <c r="CM213" s="104">
        <f>ROUND(VLOOKUP($B213,'[4]3.ข้อมูลงบทดลองปัจจุบัน'!$A$5:$CL$846,90,0),2)</f>
        <v>0</v>
      </c>
      <c r="CO213" s="97"/>
    </row>
    <row r="214" spans="1:93" x14ac:dyDescent="0.7">
      <c r="A214" s="127" t="s">
        <v>789</v>
      </c>
      <c r="B214" s="18" t="s">
        <v>816</v>
      </c>
      <c r="C214" s="19" t="s">
        <v>817</v>
      </c>
      <c r="D214" s="104">
        <f>ROUND(VLOOKUP($B214,'[4]3.ข้อมูลงบทดลองปัจจุบัน'!$A$5:$CL$846,3,0),2)</f>
        <v>0</v>
      </c>
      <c r="E214" s="104">
        <f>ROUND(VLOOKUP($B214,'[4]3.ข้อมูลงบทดลองปัจจุบัน'!$A$5:$CL$846,4,0),2)</f>
        <v>0</v>
      </c>
      <c r="F214" s="104">
        <f>ROUND(VLOOKUP($B214,'[4]3.ข้อมูลงบทดลองปัจจุบัน'!$A$5:$CL$846,5,0),2)</f>
        <v>0</v>
      </c>
      <c r="G214" s="104">
        <f>ROUND(VLOOKUP($B214,'[4]3.ข้อมูลงบทดลองปัจจุบัน'!$A$5:$CL$846,6,0),2)</f>
        <v>0</v>
      </c>
      <c r="H214" s="104">
        <f>ROUND(VLOOKUP($B214,'[4]3.ข้อมูลงบทดลองปัจจุบัน'!$A$5:$CL$846,7,0),2)</f>
        <v>0</v>
      </c>
      <c r="I214" s="104">
        <f>ROUND(VLOOKUP($B214,'[4]3.ข้อมูลงบทดลองปัจจุบัน'!$A$5:$CL$846,8,0),2)</f>
        <v>0</v>
      </c>
      <c r="J214" s="104">
        <f>ROUND(VLOOKUP($B214,'[4]3.ข้อมูลงบทดลองปัจจุบัน'!$A$5:$CL$846,9,0),2)</f>
        <v>0</v>
      </c>
      <c r="K214" s="104">
        <f>ROUND(VLOOKUP($B214,'[4]3.ข้อมูลงบทดลองปัจจุบัน'!$A$5:$CL$846,10,0),2)</f>
        <v>0</v>
      </c>
      <c r="L214" s="104">
        <f>ROUND(VLOOKUP($B214,'[4]3.ข้อมูลงบทดลองปัจจุบัน'!$A$5:$CL$846,11,0),2)</f>
        <v>0</v>
      </c>
      <c r="M214" s="104">
        <f>ROUND(VLOOKUP($B214,'[4]3.ข้อมูลงบทดลองปัจจุบัน'!$A$5:$CL$846,12,0),2)</f>
        <v>0</v>
      </c>
      <c r="N214" s="104">
        <f>ROUND(VLOOKUP($B214,'[4]3.ข้อมูลงบทดลองปัจจุบัน'!$A$5:$CL$846,13,0),2)</f>
        <v>0</v>
      </c>
      <c r="O214" s="104">
        <f>ROUND(VLOOKUP($B214,'[4]3.ข้อมูลงบทดลองปัจจุบัน'!$A$5:$CL$846,14,0),2)</f>
        <v>0</v>
      </c>
      <c r="P214" s="104">
        <f>ROUND(VLOOKUP($B214,'[4]3.ข้อมูลงบทดลองปัจจุบัน'!$A$5:$CL$846,15,0),2)</f>
        <v>0</v>
      </c>
      <c r="Q214" s="104">
        <f>ROUND(VLOOKUP($B214,'[4]3.ข้อมูลงบทดลองปัจจุบัน'!$A$5:$CL$846,16,0),2)</f>
        <v>0</v>
      </c>
      <c r="R214" s="104">
        <f>ROUND(VLOOKUP($B214,'[4]3.ข้อมูลงบทดลองปัจจุบัน'!$A$5:$CL$846,17,0),2)</f>
        <v>0</v>
      </c>
      <c r="S214" s="104">
        <f>ROUND(VLOOKUP($B214,'[4]3.ข้อมูลงบทดลองปัจจุบัน'!$A$5:$CL$846,18,0),2)</f>
        <v>0</v>
      </c>
      <c r="T214" s="104">
        <f>ROUND(VLOOKUP($B214,'[4]3.ข้อมูลงบทดลองปัจจุบัน'!$A$5:$CL$846,19,0),2)</f>
        <v>0</v>
      </c>
      <c r="U214" s="104">
        <f>ROUND(VLOOKUP($B214,'[4]3.ข้อมูลงบทดลองปัจจุบัน'!$A$5:$CL$846,20,0),2)</f>
        <v>0</v>
      </c>
      <c r="V214" s="104">
        <f>ROUND(VLOOKUP($B214,'[4]3.ข้อมูลงบทดลองปัจจุบัน'!$A$5:$CL$846,21,0),2)</f>
        <v>0</v>
      </c>
      <c r="W214" s="104">
        <f>ROUND(VLOOKUP($B214,'[4]3.ข้อมูลงบทดลองปัจจุบัน'!$A$5:$CL$846,22,0),2)</f>
        <v>0</v>
      </c>
      <c r="X214" s="104">
        <f>ROUND(VLOOKUP($B214,'[4]3.ข้อมูลงบทดลองปัจจุบัน'!$A$5:$CL$846,23,0),2)</f>
        <v>0</v>
      </c>
      <c r="Y214" s="104">
        <f>ROUND(VLOOKUP($B214,'[4]3.ข้อมูลงบทดลองปัจจุบัน'!$A$5:$CL$846,24,0),2)</f>
        <v>0</v>
      </c>
      <c r="Z214" s="104">
        <f>ROUND(VLOOKUP($B214,'[4]3.ข้อมูลงบทดลองปัจจุบัน'!$A$5:$CL$846,25,0),2)</f>
        <v>0</v>
      </c>
      <c r="AA214" s="104">
        <f>ROUND(VLOOKUP($B214,'[4]3.ข้อมูลงบทดลองปัจจุบัน'!$A$5:$CL$846,26,0),2)</f>
        <v>0</v>
      </c>
      <c r="AB214" s="104">
        <f>ROUND(VLOOKUP($B214,'[4]3.ข้อมูลงบทดลองปัจจุบัน'!$A$5:$CL$846,27,0),2)</f>
        <v>0</v>
      </c>
      <c r="AC214" s="104">
        <f>ROUND(VLOOKUP($B214,'[4]3.ข้อมูลงบทดลองปัจจุบัน'!$A$5:$CL$846,28,0),2)</f>
        <v>0</v>
      </c>
      <c r="AD214" s="104">
        <f>ROUND(VLOOKUP($B214,'[4]3.ข้อมูลงบทดลองปัจจุบัน'!$A$5:$CL$846,29,0),2)</f>
        <v>0</v>
      </c>
      <c r="AE214" s="104">
        <f>ROUND(VLOOKUP($B214,'[4]3.ข้อมูลงบทดลองปัจจุบัน'!$A$5:$CL$846,30,0),2)</f>
        <v>0</v>
      </c>
      <c r="AF214" s="104">
        <f>ROUND(VLOOKUP($B214,'[4]3.ข้อมูลงบทดลองปัจจุบัน'!$A$5:$CL$846,31,0),2)</f>
        <v>0</v>
      </c>
      <c r="AG214" s="104">
        <f>ROUND(VLOOKUP($B214,'[4]3.ข้อมูลงบทดลองปัจจุบัน'!$A$5:$CL$846,32,0),2)</f>
        <v>0</v>
      </c>
      <c r="AH214" s="104">
        <f>ROUND(VLOOKUP($B214,'[4]3.ข้อมูลงบทดลองปัจจุบัน'!$A$5:$CL$846,33,0),2)</f>
        <v>0</v>
      </c>
      <c r="AI214" s="104">
        <f>ROUND(VLOOKUP($B214,'[4]3.ข้อมูลงบทดลองปัจจุบัน'!$A$5:$CL$846,34,0),2)</f>
        <v>0</v>
      </c>
      <c r="AJ214" s="104">
        <f>ROUND(VLOOKUP($B214,'[4]3.ข้อมูลงบทดลองปัจจุบัน'!$A$5:$CL$846,35,0),2)</f>
        <v>0</v>
      </c>
      <c r="AK214" s="104">
        <f>ROUND(VLOOKUP($B214,'[4]3.ข้อมูลงบทดลองปัจจุบัน'!$A$5:$CL$846,36,0),2)</f>
        <v>0</v>
      </c>
      <c r="AL214" s="104">
        <f>ROUND(VLOOKUP($B214,'[4]3.ข้อมูลงบทดลองปัจจุบัน'!$A$5:$CL$846,37,0),2)</f>
        <v>0</v>
      </c>
      <c r="AM214" s="104">
        <f>ROUND(VLOOKUP($B214,'[4]3.ข้อมูลงบทดลองปัจจุบัน'!$A$5:$CL$846,38,0),2)</f>
        <v>0</v>
      </c>
      <c r="AN214" s="104">
        <f>ROUND(VLOOKUP($B214,'[4]3.ข้อมูลงบทดลองปัจจุบัน'!$A$5:$CL$846,39,0),2)</f>
        <v>0</v>
      </c>
      <c r="AO214" s="104">
        <f>ROUND(VLOOKUP($B214,'[4]3.ข้อมูลงบทดลองปัจจุบัน'!$A$5:$CL$846,40,0),2)</f>
        <v>0</v>
      </c>
      <c r="AP214" s="104">
        <f>ROUND(VLOOKUP($B214,'[4]3.ข้อมูลงบทดลองปัจจุบัน'!$A$5:$CL$846,41,0),2)</f>
        <v>0</v>
      </c>
      <c r="AQ214" s="104">
        <f>ROUND(VLOOKUP($B214,'[4]3.ข้อมูลงบทดลองปัจจุบัน'!$A$5:$CL$846,42,0),2)</f>
        <v>0</v>
      </c>
      <c r="AR214" s="104">
        <f>ROUND(VLOOKUP($B214,'[4]3.ข้อมูลงบทดลองปัจจุบัน'!$A$5:$CL$846,43,0),2)</f>
        <v>0</v>
      </c>
      <c r="AS214" s="104">
        <f>ROUND(VLOOKUP($B214,'[4]3.ข้อมูลงบทดลองปัจจุบัน'!$A$5:$CL$846,44,0),2)</f>
        <v>0</v>
      </c>
      <c r="AT214" s="104">
        <f>ROUND(VLOOKUP($B214,'[4]3.ข้อมูลงบทดลองปัจจุบัน'!$A$5:$CL$846,45,0),2)</f>
        <v>0</v>
      </c>
      <c r="AU214" s="104">
        <f>ROUND(VLOOKUP($B214,'[4]3.ข้อมูลงบทดลองปัจจุบัน'!$A$5:$CL$846,46,0),2)</f>
        <v>0</v>
      </c>
      <c r="AV214" s="104">
        <f>ROUND(VLOOKUP($B214,'[4]3.ข้อมูลงบทดลองปัจจุบัน'!$A$5:$CL$846,47,0),2)</f>
        <v>0</v>
      </c>
      <c r="AW214" s="104">
        <f>ROUND(VLOOKUP($B214,'[4]3.ข้อมูลงบทดลองปัจจุบัน'!$A$5:$CL$846,48,0),2)</f>
        <v>0</v>
      </c>
      <c r="AX214" s="104">
        <f>ROUND(VLOOKUP($B214,'[4]3.ข้อมูลงบทดลองปัจจุบัน'!$A$5:$CL$846,49,0),2)</f>
        <v>0</v>
      </c>
      <c r="AY214" s="104">
        <f>ROUND(VLOOKUP($B214,'[4]3.ข้อมูลงบทดลองปัจจุบัน'!$A$5:$CL$846,50,0),2)</f>
        <v>0</v>
      </c>
      <c r="AZ214" s="104">
        <f>ROUND(VLOOKUP($B214,'[4]3.ข้อมูลงบทดลองปัจจุบัน'!$A$5:$CL$846,51,0),2)</f>
        <v>0</v>
      </c>
      <c r="BA214" s="104">
        <f>ROUND(VLOOKUP($B214,'[4]3.ข้อมูลงบทดลองปัจจุบัน'!$A$5:$CL$846,52,0),2)</f>
        <v>0</v>
      </c>
      <c r="BB214" s="104">
        <f>ROUND(VLOOKUP($B214,'[4]3.ข้อมูลงบทดลองปัจจุบัน'!$A$5:$CL$846,53,0),2)</f>
        <v>0</v>
      </c>
      <c r="BC214" s="104">
        <f>ROUND(VLOOKUP($B214,'[4]3.ข้อมูลงบทดลองปัจจุบัน'!$A$5:$CL$846,54,0),2)</f>
        <v>0</v>
      </c>
      <c r="BD214" s="104">
        <f>ROUND(VLOOKUP($B214,'[4]3.ข้อมูลงบทดลองปัจจุบัน'!$A$5:$CL$846,55,0),2)</f>
        <v>0</v>
      </c>
      <c r="BE214" s="104">
        <f>ROUND(VLOOKUP($B214,'[4]3.ข้อมูลงบทดลองปัจจุบัน'!$A$5:$CL$846,56,0),2)</f>
        <v>0</v>
      </c>
      <c r="BF214" s="104">
        <f>ROUND(VLOOKUP($B214,'[4]3.ข้อมูลงบทดลองปัจจุบัน'!$A$5:$CL$846,57,0),2)</f>
        <v>0</v>
      </c>
      <c r="BG214" s="104">
        <f>ROUND(VLOOKUP($B214,'[4]3.ข้อมูลงบทดลองปัจจุบัน'!$A$5:$CL$846,58,0),2)</f>
        <v>0</v>
      </c>
      <c r="BH214" s="104">
        <f>ROUND(VLOOKUP($B214,'[4]3.ข้อมูลงบทดลองปัจจุบัน'!$A$5:$CL$846,59,0),2)</f>
        <v>0</v>
      </c>
      <c r="BI214" s="104">
        <f>ROUND(VLOOKUP($B214,'[4]3.ข้อมูลงบทดลองปัจจุบัน'!$A$5:$CL$846,60,0),2)</f>
        <v>0</v>
      </c>
      <c r="BJ214" s="104">
        <f>ROUND(VLOOKUP($B214,'[4]3.ข้อมูลงบทดลองปัจจุบัน'!$A$5:$CL$846,61,0),2)</f>
        <v>0</v>
      </c>
      <c r="BK214" s="104">
        <f>ROUND(VLOOKUP($B214,'[4]3.ข้อมูลงบทดลองปัจจุบัน'!$A$5:$CL$846,62,0),2)</f>
        <v>0</v>
      </c>
      <c r="BL214" s="104">
        <f>ROUND(VLOOKUP($B214,'[4]3.ข้อมูลงบทดลองปัจจุบัน'!$A$5:$CL$846,63,0),2)</f>
        <v>0</v>
      </c>
      <c r="BM214" s="104">
        <f>ROUND(VLOOKUP($B214,'[4]3.ข้อมูลงบทดลองปัจจุบัน'!$A$5:$CL$846,64,0),2)</f>
        <v>0</v>
      </c>
      <c r="BN214" s="104">
        <f>ROUND(VLOOKUP($B214,'[4]3.ข้อมูลงบทดลองปัจจุบัน'!$A$5:$CL$846,65,0),2)</f>
        <v>0</v>
      </c>
      <c r="BO214" s="104">
        <f>ROUND(VLOOKUP($B214,'[4]3.ข้อมูลงบทดลองปัจจุบัน'!$A$5:$CL$846,66,0),2)</f>
        <v>0</v>
      </c>
      <c r="BP214" s="104">
        <f>ROUND(VLOOKUP($B214,'[4]3.ข้อมูลงบทดลองปัจจุบัน'!$A$5:$CL$846,67,0),2)</f>
        <v>0</v>
      </c>
      <c r="BQ214" s="104">
        <f>ROUND(VLOOKUP($B214,'[4]3.ข้อมูลงบทดลองปัจจุบัน'!$A$5:$CL$846,68,0),2)</f>
        <v>0</v>
      </c>
      <c r="BR214" s="104">
        <f>ROUND(VLOOKUP($B214,'[4]3.ข้อมูลงบทดลองปัจจุบัน'!$A$5:$CL$846,69,0),2)</f>
        <v>0</v>
      </c>
      <c r="BS214" s="104">
        <f>ROUND(VLOOKUP($B214,'[4]3.ข้อมูลงบทดลองปัจจุบัน'!$A$5:$CL$846,70,0),2)</f>
        <v>118723.36</v>
      </c>
      <c r="BT214" s="104">
        <f>ROUND(VLOOKUP($B214,'[4]3.ข้อมูลงบทดลองปัจจุบัน'!$A$5:$CL$846,71,0),2)</f>
        <v>0</v>
      </c>
      <c r="BU214" s="104">
        <f>ROUND(VLOOKUP($B214,'[4]3.ข้อมูลงบทดลองปัจจุบัน'!$A$5:$CL$846,72,0),2)</f>
        <v>0</v>
      </c>
      <c r="BV214" s="104">
        <f>ROUND(VLOOKUP($B214,'[4]3.ข้อมูลงบทดลองปัจจุบัน'!$A$5:$CL$846,73,0),2)</f>
        <v>0</v>
      </c>
      <c r="BW214" s="104">
        <f>ROUND(VLOOKUP($B214,'[4]3.ข้อมูลงบทดลองปัจจุบัน'!$A$5:$CL$846,74,0),2)</f>
        <v>0</v>
      </c>
      <c r="BX214" s="104">
        <f>ROUND(VLOOKUP($B214,'[4]3.ข้อมูลงบทดลองปัจจุบัน'!$A$5:$CL$846,75,0),2)</f>
        <v>0</v>
      </c>
      <c r="BY214" s="104">
        <f>ROUND(VLOOKUP($B214,'[4]3.ข้อมูลงบทดลองปัจจุบัน'!$A$5:$CL$846,76,0),2)</f>
        <v>0</v>
      </c>
      <c r="BZ214" s="104">
        <f>ROUND(VLOOKUP($B214,'[4]3.ข้อมูลงบทดลองปัจจุบัน'!$A$5:$CL$846,77,0),2)</f>
        <v>0</v>
      </c>
      <c r="CA214" s="104">
        <f>ROUND(VLOOKUP($B214,'[4]3.ข้อมูลงบทดลองปัจจุบัน'!$A$5:$CL$846,78,0),2)</f>
        <v>0</v>
      </c>
      <c r="CB214" s="104">
        <f>ROUND(VLOOKUP($B214,'[4]3.ข้อมูลงบทดลองปัจจุบัน'!$A$5:$CL$846,79,0),2)</f>
        <v>0</v>
      </c>
      <c r="CC214" s="104">
        <f>ROUND(VLOOKUP($B214,'[4]3.ข้อมูลงบทดลองปัจจุบัน'!$A$5:$CL$846,80,0),2)</f>
        <v>0</v>
      </c>
      <c r="CD214" s="104">
        <f>ROUND(VLOOKUP($B214,'[4]3.ข้อมูลงบทดลองปัจจุบัน'!$A$5:$CL$846,81,0),2)</f>
        <v>0</v>
      </c>
      <c r="CE214" s="104">
        <f>ROUND(VLOOKUP($B214,'[4]3.ข้อมูลงบทดลองปัจจุบัน'!$A$5:$CL$846,82,0),2)</f>
        <v>0</v>
      </c>
      <c r="CF214" s="104">
        <f>ROUND(VLOOKUP($B214,'[4]3.ข้อมูลงบทดลองปัจจุบัน'!$A$5:$CL$846,83,0),2)</f>
        <v>0</v>
      </c>
      <c r="CG214" s="104">
        <f>ROUND(VLOOKUP($B214,'[4]3.ข้อมูลงบทดลองปัจจุบัน'!$A$5:$CL$846,84,0),2)</f>
        <v>0</v>
      </c>
      <c r="CH214" s="104">
        <f>ROUND(VLOOKUP($B214,'[4]3.ข้อมูลงบทดลองปัจจุบัน'!$A$5:$CL$846,85,0),2)</f>
        <v>0</v>
      </c>
      <c r="CI214" s="104">
        <f>ROUND(VLOOKUP($B214,'[4]3.ข้อมูลงบทดลองปัจจุบัน'!$A$5:$CL$846,86,0),2)</f>
        <v>0</v>
      </c>
      <c r="CJ214" s="104">
        <f>ROUND(VLOOKUP($B214,'[4]3.ข้อมูลงบทดลองปัจจุบัน'!$A$5:$CL$846,87,0),2)</f>
        <v>0</v>
      </c>
      <c r="CK214" s="104">
        <f>ROUND(VLOOKUP($B214,'[4]3.ข้อมูลงบทดลองปัจจุบัน'!$A$5:$CL$846,88,0),2)</f>
        <v>0</v>
      </c>
      <c r="CL214" s="104">
        <f>ROUND(VLOOKUP($B214,'[4]3.ข้อมูลงบทดลองปัจจุบัน'!$A$5:$CL$846,89,0),2)</f>
        <v>0</v>
      </c>
      <c r="CM214" s="104">
        <f>ROUND(VLOOKUP($B214,'[4]3.ข้อมูลงบทดลองปัจจุบัน'!$A$5:$CL$846,90,0),2)</f>
        <v>0</v>
      </c>
      <c r="CO214" s="97"/>
    </row>
    <row r="215" spans="1:93" x14ac:dyDescent="0.7">
      <c r="A215" s="127" t="s">
        <v>789</v>
      </c>
      <c r="B215" s="18" t="s">
        <v>818</v>
      </c>
      <c r="C215" s="19" t="s">
        <v>819</v>
      </c>
      <c r="D215" s="104">
        <f>ROUND(VLOOKUP($B215,'[4]3.ข้อมูลงบทดลองปัจจุบัน'!$A$5:$CL$846,3,0),2)</f>
        <v>0</v>
      </c>
      <c r="E215" s="104">
        <f>ROUND(VLOOKUP($B215,'[4]3.ข้อมูลงบทดลองปัจจุบัน'!$A$5:$CL$846,4,0),2)</f>
        <v>0</v>
      </c>
      <c r="F215" s="104">
        <f>ROUND(VLOOKUP($B215,'[4]3.ข้อมูลงบทดลองปัจจุบัน'!$A$5:$CL$846,5,0),2)</f>
        <v>0</v>
      </c>
      <c r="G215" s="104">
        <f>ROUND(VLOOKUP($B215,'[4]3.ข้อมูลงบทดลองปัจจุบัน'!$A$5:$CL$846,6,0),2)</f>
        <v>0</v>
      </c>
      <c r="H215" s="104">
        <f>ROUND(VLOOKUP($B215,'[4]3.ข้อมูลงบทดลองปัจจุบัน'!$A$5:$CL$846,7,0),2)</f>
        <v>0</v>
      </c>
      <c r="I215" s="104">
        <f>ROUND(VLOOKUP($B215,'[4]3.ข้อมูลงบทดลองปัจจุบัน'!$A$5:$CL$846,8,0),2)</f>
        <v>0</v>
      </c>
      <c r="J215" s="104">
        <f>ROUND(VLOOKUP($B215,'[4]3.ข้อมูลงบทดลองปัจจุบัน'!$A$5:$CL$846,9,0),2)</f>
        <v>0</v>
      </c>
      <c r="K215" s="104">
        <f>ROUND(VLOOKUP($B215,'[4]3.ข้อมูลงบทดลองปัจจุบัน'!$A$5:$CL$846,10,0),2)</f>
        <v>0</v>
      </c>
      <c r="L215" s="104">
        <f>ROUND(VLOOKUP($B215,'[4]3.ข้อมูลงบทดลองปัจจุบัน'!$A$5:$CL$846,11,0),2)</f>
        <v>0</v>
      </c>
      <c r="M215" s="104">
        <f>ROUND(VLOOKUP($B215,'[4]3.ข้อมูลงบทดลองปัจจุบัน'!$A$5:$CL$846,12,0),2)</f>
        <v>0</v>
      </c>
      <c r="N215" s="104">
        <f>ROUND(VLOOKUP($B215,'[4]3.ข้อมูลงบทดลองปัจจุบัน'!$A$5:$CL$846,13,0),2)</f>
        <v>0</v>
      </c>
      <c r="O215" s="104">
        <f>ROUND(VLOOKUP($B215,'[4]3.ข้อมูลงบทดลองปัจจุบัน'!$A$5:$CL$846,14,0),2)</f>
        <v>0</v>
      </c>
      <c r="P215" s="104">
        <f>ROUND(VLOOKUP($B215,'[4]3.ข้อมูลงบทดลองปัจจุบัน'!$A$5:$CL$846,15,0),2)</f>
        <v>0</v>
      </c>
      <c r="Q215" s="104">
        <f>ROUND(VLOOKUP($B215,'[4]3.ข้อมูลงบทดลองปัจจุบัน'!$A$5:$CL$846,16,0),2)</f>
        <v>0</v>
      </c>
      <c r="R215" s="104">
        <f>ROUND(VLOOKUP($B215,'[4]3.ข้อมูลงบทดลองปัจจุบัน'!$A$5:$CL$846,17,0),2)</f>
        <v>0</v>
      </c>
      <c r="S215" s="104">
        <f>ROUND(VLOOKUP($B215,'[4]3.ข้อมูลงบทดลองปัจจุบัน'!$A$5:$CL$846,18,0),2)</f>
        <v>0</v>
      </c>
      <c r="T215" s="104">
        <f>ROUND(VLOOKUP($B215,'[4]3.ข้อมูลงบทดลองปัจจุบัน'!$A$5:$CL$846,19,0),2)</f>
        <v>0</v>
      </c>
      <c r="U215" s="104">
        <f>ROUND(VLOOKUP($B215,'[4]3.ข้อมูลงบทดลองปัจจุบัน'!$A$5:$CL$846,20,0),2)</f>
        <v>0</v>
      </c>
      <c r="V215" s="104">
        <f>ROUND(VLOOKUP($B215,'[4]3.ข้อมูลงบทดลองปัจจุบัน'!$A$5:$CL$846,21,0),2)</f>
        <v>0</v>
      </c>
      <c r="W215" s="104">
        <f>ROUND(VLOOKUP($B215,'[4]3.ข้อมูลงบทดลองปัจจุบัน'!$A$5:$CL$846,22,0),2)</f>
        <v>0</v>
      </c>
      <c r="X215" s="104">
        <f>ROUND(VLOOKUP($B215,'[4]3.ข้อมูลงบทดลองปัจจุบัน'!$A$5:$CL$846,23,0),2)</f>
        <v>0</v>
      </c>
      <c r="Y215" s="104">
        <f>ROUND(VLOOKUP($B215,'[4]3.ข้อมูลงบทดลองปัจจุบัน'!$A$5:$CL$846,24,0),2)</f>
        <v>0</v>
      </c>
      <c r="Z215" s="104">
        <f>ROUND(VLOOKUP($B215,'[4]3.ข้อมูลงบทดลองปัจจุบัน'!$A$5:$CL$846,25,0),2)</f>
        <v>0</v>
      </c>
      <c r="AA215" s="104">
        <f>ROUND(VLOOKUP($B215,'[4]3.ข้อมูลงบทดลองปัจจุบัน'!$A$5:$CL$846,26,0),2)</f>
        <v>0</v>
      </c>
      <c r="AB215" s="104">
        <f>ROUND(VLOOKUP($B215,'[4]3.ข้อมูลงบทดลองปัจจุบัน'!$A$5:$CL$846,27,0),2)</f>
        <v>0</v>
      </c>
      <c r="AC215" s="104">
        <f>ROUND(VLOOKUP($B215,'[4]3.ข้อมูลงบทดลองปัจจุบัน'!$A$5:$CL$846,28,0),2)</f>
        <v>0</v>
      </c>
      <c r="AD215" s="104">
        <f>ROUND(VLOOKUP($B215,'[4]3.ข้อมูลงบทดลองปัจจุบัน'!$A$5:$CL$846,29,0),2)</f>
        <v>0</v>
      </c>
      <c r="AE215" s="104">
        <f>ROUND(VLOOKUP($B215,'[4]3.ข้อมูลงบทดลองปัจจุบัน'!$A$5:$CL$846,30,0),2)</f>
        <v>0</v>
      </c>
      <c r="AF215" s="104">
        <f>ROUND(VLOOKUP($B215,'[4]3.ข้อมูลงบทดลองปัจจุบัน'!$A$5:$CL$846,31,0),2)</f>
        <v>0</v>
      </c>
      <c r="AG215" s="104">
        <f>ROUND(VLOOKUP($B215,'[4]3.ข้อมูลงบทดลองปัจจุบัน'!$A$5:$CL$846,32,0),2)</f>
        <v>0</v>
      </c>
      <c r="AH215" s="104">
        <f>ROUND(VLOOKUP($B215,'[4]3.ข้อมูลงบทดลองปัจจุบัน'!$A$5:$CL$846,33,0),2)</f>
        <v>0</v>
      </c>
      <c r="AI215" s="104">
        <f>ROUND(VLOOKUP($B215,'[4]3.ข้อมูลงบทดลองปัจจุบัน'!$A$5:$CL$846,34,0),2)</f>
        <v>0</v>
      </c>
      <c r="AJ215" s="104">
        <f>ROUND(VLOOKUP($B215,'[4]3.ข้อมูลงบทดลองปัจจุบัน'!$A$5:$CL$846,35,0),2)</f>
        <v>0</v>
      </c>
      <c r="AK215" s="104">
        <f>ROUND(VLOOKUP($B215,'[4]3.ข้อมูลงบทดลองปัจจุบัน'!$A$5:$CL$846,36,0),2)</f>
        <v>0</v>
      </c>
      <c r="AL215" s="104">
        <f>ROUND(VLOOKUP($B215,'[4]3.ข้อมูลงบทดลองปัจจุบัน'!$A$5:$CL$846,37,0),2)</f>
        <v>0</v>
      </c>
      <c r="AM215" s="104">
        <f>ROUND(VLOOKUP($B215,'[4]3.ข้อมูลงบทดลองปัจจุบัน'!$A$5:$CL$846,38,0),2)</f>
        <v>0</v>
      </c>
      <c r="AN215" s="104">
        <f>ROUND(VLOOKUP($B215,'[4]3.ข้อมูลงบทดลองปัจจุบัน'!$A$5:$CL$846,39,0),2)</f>
        <v>0</v>
      </c>
      <c r="AO215" s="104">
        <f>ROUND(VLOOKUP($B215,'[4]3.ข้อมูลงบทดลองปัจจุบัน'!$A$5:$CL$846,40,0),2)</f>
        <v>0</v>
      </c>
      <c r="AP215" s="104">
        <f>ROUND(VLOOKUP($B215,'[4]3.ข้อมูลงบทดลองปัจจุบัน'!$A$5:$CL$846,41,0),2)</f>
        <v>0</v>
      </c>
      <c r="AQ215" s="104">
        <f>ROUND(VLOOKUP($B215,'[4]3.ข้อมูลงบทดลองปัจจุบัน'!$A$5:$CL$846,42,0),2)</f>
        <v>0</v>
      </c>
      <c r="AR215" s="104">
        <f>ROUND(VLOOKUP($B215,'[4]3.ข้อมูลงบทดลองปัจจุบัน'!$A$5:$CL$846,43,0),2)</f>
        <v>0</v>
      </c>
      <c r="AS215" s="104">
        <f>ROUND(VLOOKUP($B215,'[4]3.ข้อมูลงบทดลองปัจจุบัน'!$A$5:$CL$846,44,0),2)</f>
        <v>0</v>
      </c>
      <c r="AT215" s="104">
        <f>ROUND(VLOOKUP($B215,'[4]3.ข้อมูลงบทดลองปัจจุบัน'!$A$5:$CL$846,45,0),2)</f>
        <v>0</v>
      </c>
      <c r="AU215" s="104">
        <f>ROUND(VLOOKUP($B215,'[4]3.ข้อมูลงบทดลองปัจจุบัน'!$A$5:$CL$846,46,0),2)</f>
        <v>0</v>
      </c>
      <c r="AV215" s="104">
        <f>ROUND(VLOOKUP($B215,'[4]3.ข้อมูลงบทดลองปัจจุบัน'!$A$5:$CL$846,47,0),2)</f>
        <v>0</v>
      </c>
      <c r="AW215" s="104">
        <f>ROUND(VLOOKUP($B215,'[4]3.ข้อมูลงบทดลองปัจจุบัน'!$A$5:$CL$846,48,0),2)</f>
        <v>0</v>
      </c>
      <c r="AX215" s="104">
        <f>ROUND(VLOOKUP($B215,'[4]3.ข้อมูลงบทดลองปัจจุบัน'!$A$5:$CL$846,49,0),2)</f>
        <v>0</v>
      </c>
      <c r="AY215" s="104">
        <f>ROUND(VLOOKUP($B215,'[4]3.ข้อมูลงบทดลองปัจจุบัน'!$A$5:$CL$846,50,0),2)</f>
        <v>0</v>
      </c>
      <c r="AZ215" s="104">
        <f>ROUND(VLOOKUP($B215,'[4]3.ข้อมูลงบทดลองปัจจุบัน'!$A$5:$CL$846,51,0),2)</f>
        <v>0</v>
      </c>
      <c r="BA215" s="104">
        <f>ROUND(VLOOKUP($B215,'[4]3.ข้อมูลงบทดลองปัจจุบัน'!$A$5:$CL$846,52,0),2)</f>
        <v>0</v>
      </c>
      <c r="BB215" s="104">
        <f>ROUND(VLOOKUP($B215,'[4]3.ข้อมูลงบทดลองปัจจุบัน'!$A$5:$CL$846,53,0),2)</f>
        <v>0</v>
      </c>
      <c r="BC215" s="104">
        <f>ROUND(VLOOKUP($B215,'[4]3.ข้อมูลงบทดลองปัจจุบัน'!$A$5:$CL$846,54,0),2)</f>
        <v>0</v>
      </c>
      <c r="BD215" s="104">
        <f>ROUND(VLOOKUP($B215,'[4]3.ข้อมูลงบทดลองปัจจุบัน'!$A$5:$CL$846,55,0),2)</f>
        <v>0</v>
      </c>
      <c r="BE215" s="104">
        <f>ROUND(VLOOKUP($B215,'[4]3.ข้อมูลงบทดลองปัจจุบัน'!$A$5:$CL$846,56,0),2)</f>
        <v>0</v>
      </c>
      <c r="BF215" s="104">
        <f>ROUND(VLOOKUP($B215,'[4]3.ข้อมูลงบทดลองปัจจุบัน'!$A$5:$CL$846,57,0),2)</f>
        <v>0</v>
      </c>
      <c r="BG215" s="104">
        <f>ROUND(VLOOKUP($B215,'[4]3.ข้อมูลงบทดลองปัจจุบัน'!$A$5:$CL$846,58,0),2)</f>
        <v>0</v>
      </c>
      <c r="BH215" s="104">
        <f>ROUND(VLOOKUP($B215,'[4]3.ข้อมูลงบทดลองปัจจุบัน'!$A$5:$CL$846,59,0),2)</f>
        <v>0</v>
      </c>
      <c r="BI215" s="104">
        <f>ROUND(VLOOKUP($B215,'[4]3.ข้อมูลงบทดลองปัจจุบัน'!$A$5:$CL$846,60,0),2)</f>
        <v>0</v>
      </c>
      <c r="BJ215" s="104">
        <f>ROUND(VLOOKUP($B215,'[4]3.ข้อมูลงบทดลองปัจจุบัน'!$A$5:$CL$846,61,0),2)</f>
        <v>0</v>
      </c>
      <c r="BK215" s="104">
        <f>ROUND(VLOOKUP($B215,'[4]3.ข้อมูลงบทดลองปัจจุบัน'!$A$5:$CL$846,62,0),2)</f>
        <v>0</v>
      </c>
      <c r="BL215" s="104">
        <f>ROUND(VLOOKUP($B215,'[4]3.ข้อมูลงบทดลองปัจจุบัน'!$A$5:$CL$846,63,0),2)</f>
        <v>0</v>
      </c>
      <c r="BM215" s="104">
        <f>ROUND(VLOOKUP($B215,'[4]3.ข้อมูลงบทดลองปัจจุบัน'!$A$5:$CL$846,64,0),2)</f>
        <v>0</v>
      </c>
      <c r="BN215" s="104">
        <f>ROUND(VLOOKUP($B215,'[4]3.ข้อมูลงบทดลองปัจจุบัน'!$A$5:$CL$846,65,0),2)</f>
        <v>0</v>
      </c>
      <c r="BO215" s="104">
        <f>ROUND(VLOOKUP($B215,'[4]3.ข้อมูลงบทดลองปัจจุบัน'!$A$5:$CL$846,66,0),2)</f>
        <v>0</v>
      </c>
      <c r="BP215" s="104">
        <f>ROUND(VLOOKUP($B215,'[4]3.ข้อมูลงบทดลองปัจจุบัน'!$A$5:$CL$846,67,0),2)</f>
        <v>0</v>
      </c>
      <c r="BQ215" s="104">
        <f>ROUND(VLOOKUP($B215,'[4]3.ข้อมูลงบทดลองปัจจุบัน'!$A$5:$CL$846,68,0),2)</f>
        <v>0</v>
      </c>
      <c r="BR215" s="104">
        <f>ROUND(VLOOKUP($B215,'[4]3.ข้อมูลงบทดลองปัจจุบัน'!$A$5:$CL$846,69,0),2)</f>
        <v>0</v>
      </c>
      <c r="BS215" s="104">
        <f>ROUND(VLOOKUP($B215,'[4]3.ข้อมูลงบทดลองปัจจุบัน'!$A$5:$CL$846,70,0),2)</f>
        <v>12266.64</v>
      </c>
      <c r="BT215" s="104">
        <f>ROUND(VLOOKUP($B215,'[4]3.ข้อมูลงบทดลองปัจจุบัน'!$A$5:$CL$846,71,0),2)</f>
        <v>0</v>
      </c>
      <c r="BU215" s="104">
        <f>ROUND(VLOOKUP($B215,'[4]3.ข้อมูลงบทดลองปัจจุบัน'!$A$5:$CL$846,72,0),2)</f>
        <v>0</v>
      </c>
      <c r="BV215" s="104">
        <f>ROUND(VLOOKUP($B215,'[4]3.ข้อมูลงบทดลองปัจจุบัน'!$A$5:$CL$846,73,0),2)</f>
        <v>0</v>
      </c>
      <c r="BW215" s="104">
        <f>ROUND(VLOOKUP($B215,'[4]3.ข้อมูลงบทดลองปัจจุบัน'!$A$5:$CL$846,74,0),2)</f>
        <v>0</v>
      </c>
      <c r="BX215" s="104">
        <f>ROUND(VLOOKUP($B215,'[4]3.ข้อมูลงบทดลองปัจจุบัน'!$A$5:$CL$846,75,0),2)</f>
        <v>0</v>
      </c>
      <c r="BY215" s="104">
        <f>ROUND(VLOOKUP($B215,'[4]3.ข้อมูลงบทดลองปัจจุบัน'!$A$5:$CL$846,76,0),2)</f>
        <v>0</v>
      </c>
      <c r="BZ215" s="104">
        <f>ROUND(VLOOKUP($B215,'[4]3.ข้อมูลงบทดลองปัจจุบัน'!$A$5:$CL$846,77,0),2)</f>
        <v>0</v>
      </c>
      <c r="CA215" s="104">
        <f>ROUND(VLOOKUP($B215,'[4]3.ข้อมูลงบทดลองปัจจุบัน'!$A$5:$CL$846,78,0),2)</f>
        <v>0</v>
      </c>
      <c r="CB215" s="104">
        <f>ROUND(VLOOKUP($B215,'[4]3.ข้อมูลงบทดลองปัจจุบัน'!$A$5:$CL$846,79,0),2)</f>
        <v>0</v>
      </c>
      <c r="CC215" s="104">
        <f>ROUND(VLOOKUP($B215,'[4]3.ข้อมูลงบทดลองปัจจุบัน'!$A$5:$CL$846,80,0),2)</f>
        <v>0</v>
      </c>
      <c r="CD215" s="104">
        <f>ROUND(VLOOKUP($B215,'[4]3.ข้อมูลงบทดลองปัจจุบัน'!$A$5:$CL$846,81,0),2)</f>
        <v>0</v>
      </c>
      <c r="CE215" s="104">
        <f>ROUND(VLOOKUP($B215,'[4]3.ข้อมูลงบทดลองปัจจุบัน'!$A$5:$CL$846,82,0),2)</f>
        <v>0</v>
      </c>
      <c r="CF215" s="104">
        <f>ROUND(VLOOKUP($B215,'[4]3.ข้อมูลงบทดลองปัจจุบัน'!$A$5:$CL$846,83,0),2)</f>
        <v>0</v>
      </c>
      <c r="CG215" s="104">
        <f>ROUND(VLOOKUP($B215,'[4]3.ข้อมูลงบทดลองปัจจุบัน'!$A$5:$CL$846,84,0),2)</f>
        <v>0</v>
      </c>
      <c r="CH215" s="104">
        <f>ROUND(VLOOKUP($B215,'[4]3.ข้อมูลงบทดลองปัจจุบัน'!$A$5:$CL$846,85,0),2)</f>
        <v>0</v>
      </c>
      <c r="CI215" s="104">
        <f>ROUND(VLOOKUP($B215,'[4]3.ข้อมูลงบทดลองปัจจุบัน'!$A$5:$CL$846,86,0),2)</f>
        <v>0</v>
      </c>
      <c r="CJ215" s="104">
        <f>ROUND(VLOOKUP($B215,'[4]3.ข้อมูลงบทดลองปัจจุบัน'!$A$5:$CL$846,87,0),2)</f>
        <v>0</v>
      </c>
      <c r="CK215" s="104">
        <f>ROUND(VLOOKUP($B215,'[4]3.ข้อมูลงบทดลองปัจจุบัน'!$A$5:$CL$846,88,0),2)</f>
        <v>0</v>
      </c>
      <c r="CL215" s="104">
        <f>ROUND(VLOOKUP($B215,'[4]3.ข้อมูลงบทดลองปัจจุบัน'!$A$5:$CL$846,89,0),2)</f>
        <v>0</v>
      </c>
      <c r="CM215" s="104">
        <f>ROUND(VLOOKUP($B215,'[4]3.ข้อมูลงบทดลองปัจจุบัน'!$A$5:$CL$846,90,0),2)</f>
        <v>0</v>
      </c>
      <c r="CO215" s="97"/>
    </row>
    <row r="216" spans="1:93" x14ac:dyDescent="0.7">
      <c r="A216" s="127" t="s">
        <v>789</v>
      </c>
      <c r="B216" s="18" t="s">
        <v>820</v>
      </c>
      <c r="C216" s="19" t="s">
        <v>821</v>
      </c>
      <c r="D216" s="104">
        <f>ROUND(VLOOKUP($B216,'[4]3.ข้อมูลงบทดลองปัจจุบัน'!$A$5:$CL$846,3,0),2)</f>
        <v>13969122.949999999</v>
      </c>
      <c r="E216" s="104">
        <f>ROUND(VLOOKUP($B216,'[4]3.ข้อมูลงบทดลองปัจจุบัน'!$A$5:$CL$846,4,0),2)</f>
        <v>0</v>
      </c>
      <c r="F216" s="104">
        <f>ROUND(VLOOKUP($B216,'[4]3.ข้อมูลงบทดลองปัจจุบัน'!$A$5:$CL$846,5,0),2)</f>
        <v>23155</v>
      </c>
      <c r="G216" s="104">
        <f>ROUND(VLOOKUP($B216,'[4]3.ข้อมูลงบทดลองปัจจุบัน'!$A$5:$CL$846,6,0),2)</f>
        <v>0</v>
      </c>
      <c r="H216" s="104">
        <f>ROUND(VLOOKUP($B216,'[4]3.ข้อมูลงบทดลองปัจจุบัน'!$A$5:$CL$846,7,0),2)</f>
        <v>192028.25</v>
      </c>
      <c r="I216" s="104">
        <f>ROUND(VLOOKUP($B216,'[4]3.ข้อมูลงบทดลองปัจจุบัน'!$A$5:$CL$846,8,0),2)</f>
        <v>0</v>
      </c>
      <c r="J216" s="104">
        <f>ROUND(VLOOKUP($B216,'[4]3.ข้อมูลงบทดลองปัจจุบัน'!$A$5:$CL$846,9,0),2)</f>
        <v>354976.5</v>
      </c>
      <c r="K216" s="104">
        <f>ROUND(VLOOKUP($B216,'[4]3.ข้อมูลงบทดลองปัจจุบัน'!$A$5:$CL$846,10,0),2)</f>
        <v>806529.64</v>
      </c>
      <c r="L216" s="104">
        <f>ROUND(VLOOKUP($B216,'[4]3.ข้อมูลงบทดลองปัจจุบัน'!$A$5:$CL$846,11,0),2)</f>
        <v>0</v>
      </c>
      <c r="M216" s="104">
        <f>ROUND(VLOOKUP($B216,'[4]3.ข้อมูลงบทดลองปัจจุบัน'!$A$5:$CL$846,12,0),2)</f>
        <v>0</v>
      </c>
      <c r="N216" s="104">
        <f>ROUND(VLOOKUP($B216,'[4]3.ข้อมูลงบทดลองปัจจุบัน'!$A$5:$CL$846,13,0),2)</f>
        <v>3260404.88</v>
      </c>
      <c r="O216" s="104">
        <f>ROUND(VLOOKUP($B216,'[4]3.ข้อมูลงบทดลองปัจจุบัน'!$A$5:$CL$846,14,0),2)</f>
        <v>915606.45</v>
      </c>
      <c r="P216" s="104">
        <f>ROUND(VLOOKUP($B216,'[4]3.ข้อมูลงบทดลองปัจจุบัน'!$A$5:$CL$846,15,0),2)</f>
        <v>7692344.9900000002</v>
      </c>
      <c r="Q216" s="104">
        <f>ROUND(VLOOKUP($B216,'[4]3.ข้อมูลงบทดลองปัจจุบัน'!$A$5:$CL$846,16,0),2)</f>
        <v>492685</v>
      </c>
      <c r="R216" s="104">
        <f>ROUND(VLOOKUP($B216,'[4]3.ข้อมูลงบทดลองปัจจุบัน'!$A$5:$CL$846,17,0),2)</f>
        <v>23233.33</v>
      </c>
      <c r="S216" s="104">
        <f>ROUND(VLOOKUP($B216,'[4]3.ข้อมูลงบทดลองปัจจุบัน'!$A$5:$CL$846,18,0),2)</f>
        <v>526420.87</v>
      </c>
      <c r="T216" s="104">
        <f>ROUND(VLOOKUP($B216,'[4]3.ข้อมูลงบทดลองปัจจุบัน'!$A$5:$CL$846,19,0),2)</f>
        <v>538828.32999999996</v>
      </c>
      <c r="U216" s="104">
        <f>ROUND(VLOOKUP($B216,'[4]3.ข้อมูลงบทดลองปัจจุบัน'!$A$5:$CL$846,20,0),2)</f>
        <v>600093.27</v>
      </c>
      <c r="V216" s="104">
        <f>ROUND(VLOOKUP($B216,'[4]3.ข้อมูลงบทดลองปัจจุบัน'!$A$5:$CL$846,21,0),2)</f>
        <v>0</v>
      </c>
      <c r="W216" s="104">
        <f>ROUND(VLOOKUP($B216,'[4]3.ข้อมูลงบทดลองปัจจุบัน'!$A$5:$CL$846,22,0),2)</f>
        <v>169333.36</v>
      </c>
      <c r="X216" s="104">
        <f>ROUND(VLOOKUP($B216,'[4]3.ข้อมูลงบทดลองปัจจุบัน'!$A$5:$CL$846,23,0),2)</f>
        <v>10485016.140000001</v>
      </c>
      <c r="Y216" s="104">
        <f>ROUND(VLOOKUP($B216,'[4]3.ข้อมูลงบทดลองปัจจุบัน'!$A$5:$CL$846,24,0),2)</f>
        <v>45270.26</v>
      </c>
      <c r="Z216" s="104">
        <f>ROUND(VLOOKUP($B216,'[4]3.ข้อมูลงบทดลองปัจจุบัน'!$A$5:$CL$846,25,0),2)</f>
        <v>485860.94</v>
      </c>
      <c r="AA216" s="104">
        <f>ROUND(VLOOKUP($B216,'[4]3.ข้อมูลงบทดลองปัจจุบัน'!$A$5:$CL$846,26,0),2)</f>
        <v>53316.69</v>
      </c>
      <c r="AB216" s="104">
        <f>ROUND(VLOOKUP($B216,'[4]3.ข้อมูลงบทดลองปัจจุบัน'!$A$5:$CL$846,27,0),2)</f>
        <v>65882.33</v>
      </c>
      <c r="AC216" s="104">
        <f>ROUND(VLOOKUP($B216,'[4]3.ข้อมูลงบทดลองปัจจุบัน'!$A$5:$CL$846,28,0),2)</f>
        <v>318805.48</v>
      </c>
      <c r="AD216" s="104">
        <f>ROUND(VLOOKUP($B216,'[4]3.ข้อมูลงบทดลองปัจจุบัน'!$A$5:$CL$846,29,0),2)</f>
        <v>0</v>
      </c>
      <c r="AE216" s="104">
        <f>ROUND(VLOOKUP($B216,'[4]3.ข้อมูลงบทดลองปัจจุบัน'!$A$5:$CL$846,30,0),2)</f>
        <v>1701180.47</v>
      </c>
      <c r="AF216" s="104">
        <f>ROUND(VLOOKUP($B216,'[4]3.ข้อมูลงบทดลองปัจจุบัน'!$A$5:$CL$846,31,0),2)</f>
        <v>38733.42</v>
      </c>
      <c r="AG216" s="104">
        <f>ROUND(VLOOKUP($B216,'[4]3.ข้อมูลงบทดลองปัจจุบัน'!$A$5:$CL$846,32,0),2)</f>
        <v>45239.839999999997</v>
      </c>
      <c r="AH216" s="104">
        <f>ROUND(VLOOKUP($B216,'[4]3.ข้อมูลงบทดลองปัจจุบัน'!$A$5:$CL$846,33,0),2)</f>
        <v>183460.67</v>
      </c>
      <c r="AI216" s="104">
        <f>ROUND(VLOOKUP($B216,'[4]3.ข้อมูลงบทดลองปัจจุบัน'!$A$5:$CL$846,34,0),2)</f>
        <v>831247.38</v>
      </c>
      <c r="AJ216" s="104">
        <f>ROUND(VLOOKUP($B216,'[4]3.ข้อมูลงบทดลองปัจจุบัน'!$A$5:$CL$846,35,0),2)</f>
        <v>19976.650000000001</v>
      </c>
      <c r="AK216" s="104">
        <f>ROUND(VLOOKUP($B216,'[4]3.ข้อมูลงบทดลองปัจจุบัน'!$A$5:$CL$846,36,0),2)</f>
        <v>160241.66</v>
      </c>
      <c r="AL216" s="104">
        <f>ROUND(VLOOKUP($B216,'[4]3.ข้อมูลงบทดลองปัจจุบัน'!$A$5:$CL$846,37,0),2)</f>
        <v>28040936.920000002</v>
      </c>
      <c r="AM216" s="104">
        <f>ROUND(VLOOKUP($B216,'[4]3.ข้อมูลงบทดลองปัจจุบัน'!$A$5:$CL$846,38,0),2)</f>
        <v>656688.55000000005</v>
      </c>
      <c r="AN216" s="104">
        <f>ROUND(VLOOKUP($B216,'[4]3.ข้อมูลงบทดลองปัจจุบัน'!$A$5:$CL$846,39,0),2)</f>
        <v>641085.26</v>
      </c>
      <c r="AO216" s="104">
        <f>ROUND(VLOOKUP($B216,'[4]3.ข้อมูลงบทดลองปัจจุบัน'!$A$5:$CL$846,40,0),2)</f>
        <v>107941.2</v>
      </c>
      <c r="AP216" s="104">
        <f>ROUND(VLOOKUP($B216,'[4]3.ข้อมูลงบทดลองปัจจุบัน'!$A$5:$CL$846,41,0),2)</f>
        <v>1205794.8400000001</v>
      </c>
      <c r="AQ216" s="104">
        <f>ROUND(VLOOKUP($B216,'[4]3.ข้อมูลงบทดลองปัจจุบัน'!$A$5:$CL$846,42,0),2)</f>
        <v>900336</v>
      </c>
      <c r="AR216" s="104">
        <f>ROUND(VLOOKUP($B216,'[4]3.ข้อมูลงบทดลองปัจจุบัน'!$A$5:$CL$846,43,0),2)</f>
        <v>244448.67</v>
      </c>
      <c r="AS216" s="104">
        <f>ROUND(VLOOKUP($B216,'[4]3.ข้อมูลงบทดลองปัจจุบัน'!$A$5:$CL$846,44,0),2)</f>
        <v>4037179</v>
      </c>
      <c r="AT216" s="104">
        <f>ROUND(VLOOKUP($B216,'[4]3.ข้อมูลงบทดลองปัจจุบัน'!$A$5:$CL$846,45,0),2)</f>
        <v>573862.47</v>
      </c>
      <c r="AU216" s="104">
        <f>ROUND(VLOOKUP($B216,'[4]3.ข้อมูลงบทดลองปัจจุบัน'!$A$5:$CL$846,46,0),2)</f>
        <v>767218.03</v>
      </c>
      <c r="AV216" s="104">
        <f>ROUND(VLOOKUP($B216,'[4]3.ข้อมูลงบทดลองปัจจุบัน'!$A$5:$CL$846,47,0),2)</f>
        <v>539516.17000000004</v>
      </c>
      <c r="AW216" s="104">
        <f>ROUND(VLOOKUP($B216,'[4]3.ข้อมูลงบทดลองปัจจุบัน'!$A$5:$CL$846,48,0),2)</f>
        <v>117488.96000000001</v>
      </c>
      <c r="AX216" s="104">
        <f>ROUND(VLOOKUP($B216,'[4]3.ข้อมูลงบทดลองปัจจุบัน'!$A$5:$CL$846,49,0),2)</f>
        <v>574570.01</v>
      </c>
      <c r="AY216" s="104">
        <f>ROUND(VLOOKUP($B216,'[4]3.ข้อมูลงบทดลองปัจจุบัน'!$A$5:$CL$846,50,0),2)</f>
        <v>574871.36</v>
      </c>
      <c r="AZ216" s="104">
        <f>ROUND(VLOOKUP($B216,'[4]3.ข้อมูลงบทดลองปัจจุบัน'!$A$5:$CL$846,51,0),2)</f>
        <v>625594.71</v>
      </c>
      <c r="BA216" s="104">
        <f>ROUND(VLOOKUP($B216,'[4]3.ข้อมูลงบทดลองปัจจุบัน'!$A$5:$CL$846,52,0),2)</f>
        <v>1052967.5</v>
      </c>
      <c r="BB216" s="104">
        <f>ROUND(VLOOKUP($B216,'[4]3.ข้อมูลงบทดลองปัจจุบัน'!$A$5:$CL$846,53,0),2)</f>
        <v>6348223.0700000003</v>
      </c>
      <c r="BC216" s="104">
        <f>ROUND(VLOOKUP($B216,'[4]3.ข้อมูลงบทดลองปัจจุบัน'!$A$5:$CL$846,54,0),2)</f>
        <v>620432.64000000001</v>
      </c>
      <c r="BD216" s="104">
        <f>ROUND(VLOOKUP($B216,'[4]3.ข้อมูลงบทดลองปัจจุบัน'!$A$5:$CL$846,55,0),2)</f>
        <v>6392967.8700000001</v>
      </c>
      <c r="BE216" s="104">
        <f>ROUND(VLOOKUP($B216,'[4]3.ข้อมูลงบทดลองปัจจุบัน'!$A$5:$CL$846,56,0),2)</f>
        <v>2557707.44</v>
      </c>
      <c r="BF216" s="104">
        <f>ROUND(VLOOKUP($B216,'[4]3.ข้อมูลงบทดลองปัจจุบัน'!$A$5:$CL$846,57,0),2)</f>
        <v>725132.54</v>
      </c>
      <c r="BG216" s="104">
        <f>ROUND(VLOOKUP($B216,'[4]3.ข้อมูลงบทดลองปัจจุบัน'!$A$5:$CL$846,58,0),2)</f>
        <v>236508.79999999999</v>
      </c>
      <c r="BH216" s="104">
        <f>ROUND(VLOOKUP($B216,'[4]3.ข้อมูลงบทดลองปัจจุบัน'!$A$5:$CL$846,59,0),2)</f>
        <v>8645672.4399999995</v>
      </c>
      <c r="BI216" s="104">
        <f>ROUND(VLOOKUP($B216,'[4]3.ข้อมูลงบทดลองปัจจุบัน'!$A$5:$CL$846,60,0),2)</f>
        <v>0</v>
      </c>
      <c r="BJ216" s="104">
        <f>ROUND(VLOOKUP($B216,'[4]3.ข้อมูลงบทดลองปัจจุบัน'!$A$5:$CL$846,61,0),2)</f>
        <v>729887.67</v>
      </c>
      <c r="BK216" s="104">
        <f>ROUND(VLOOKUP($B216,'[4]3.ข้อมูลงบทดลองปัจจุบัน'!$A$5:$CL$846,62,0),2)</f>
        <v>0</v>
      </c>
      <c r="BL216" s="104">
        <f>ROUND(VLOOKUP($B216,'[4]3.ข้อมูลงบทดลองปัจจุบัน'!$A$5:$CL$846,63,0),2)</f>
        <v>324142.93</v>
      </c>
      <c r="BM216" s="104">
        <f>ROUND(VLOOKUP($B216,'[4]3.ข้อมูลงบทดลองปัจจุบัน'!$A$5:$CL$846,64,0),2)</f>
        <v>7744551.7400000002</v>
      </c>
      <c r="BN216" s="104">
        <f>ROUND(VLOOKUP($B216,'[4]3.ข้อมูลงบทดลองปัจจุบัน'!$A$5:$CL$846,65,0),2)</f>
        <v>1362498.33</v>
      </c>
      <c r="BO216" s="104">
        <f>ROUND(VLOOKUP($B216,'[4]3.ข้อมูลงบทดลองปัจจุบัน'!$A$5:$CL$846,66,0),2)</f>
        <v>1017268.68</v>
      </c>
      <c r="BP216" s="104">
        <f>ROUND(VLOOKUP($B216,'[4]3.ข้อมูลงบทดลองปัจจุบัน'!$A$5:$CL$846,67,0),2)</f>
        <v>1973962.45</v>
      </c>
      <c r="BQ216" s="104">
        <f>ROUND(VLOOKUP($B216,'[4]3.ข้อมูลงบทดลองปัจจุบัน'!$A$5:$CL$846,68,0),2)</f>
        <v>243232.16</v>
      </c>
      <c r="BR216" s="104">
        <f>ROUND(VLOOKUP($B216,'[4]3.ข้อมูลงบทดลองปัจจุบัน'!$A$5:$CL$846,69,0),2)</f>
        <v>997754.36</v>
      </c>
      <c r="BS216" s="104">
        <f>ROUND(VLOOKUP($B216,'[4]3.ข้อมูลงบทดลองปัจจุบัน'!$A$5:$CL$846,70,0),2)</f>
        <v>50281262.060000002</v>
      </c>
      <c r="BT216" s="104">
        <f>ROUND(VLOOKUP($B216,'[4]3.ข้อมูลงบทดลองปัจจุบัน'!$A$5:$CL$846,71,0),2)</f>
        <v>305557.15000000002</v>
      </c>
      <c r="BU216" s="104">
        <f>ROUND(VLOOKUP($B216,'[4]3.ข้อมูลงบทดลองปัจจุบัน'!$A$5:$CL$846,72,0),2)</f>
        <v>0</v>
      </c>
      <c r="BV216" s="104">
        <f>ROUND(VLOOKUP($B216,'[4]3.ข้อมูลงบทดลองปัจจุบัน'!$A$5:$CL$846,73,0),2)</f>
        <v>5380499.9900000002</v>
      </c>
      <c r="BW216" s="104">
        <f>ROUND(VLOOKUP($B216,'[4]3.ข้อมูลงบทดลองปัจจุบัน'!$A$5:$CL$846,74,0),2)</f>
        <v>165395.20000000001</v>
      </c>
      <c r="BX216" s="104">
        <f>ROUND(VLOOKUP($B216,'[4]3.ข้อมูลงบทดลองปัจจุบัน'!$A$5:$CL$846,75,0),2)</f>
        <v>924341.43</v>
      </c>
      <c r="BY216" s="104">
        <f>ROUND(VLOOKUP($B216,'[4]3.ข้อมูลงบทดลองปัจจุบัน'!$A$5:$CL$846,76,0),2)</f>
        <v>2677525.66</v>
      </c>
      <c r="BZ216" s="104">
        <f>ROUND(VLOOKUP($B216,'[4]3.ข้อมูลงบทดลองปัจจุบัน'!$A$5:$CL$846,77,0),2)</f>
        <v>318519.06</v>
      </c>
      <c r="CA216" s="104">
        <f>ROUND(VLOOKUP($B216,'[4]3.ข้อมูลงบทดลองปัจจุบัน'!$A$5:$CL$846,78,0),2)</f>
        <v>511776</v>
      </c>
      <c r="CB216" s="104">
        <f>ROUND(VLOOKUP($B216,'[4]3.ข้อมูลงบทดลองปัจจุบัน'!$A$5:$CL$846,79,0),2)</f>
        <v>782693.36</v>
      </c>
      <c r="CC216" s="104">
        <f>ROUND(VLOOKUP($B216,'[4]3.ข้อมูลงบทดลองปัจจุบัน'!$A$5:$CL$846,80,0),2)</f>
        <v>173510.48</v>
      </c>
      <c r="CD216" s="104">
        <f>ROUND(VLOOKUP($B216,'[4]3.ข้อมูลงบทดลองปัจจุบัน'!$A$5:$CL$846,81,0),2)</f>
        <v>3380428.34</v>
      </c>
      <c r="CE216" s="104">
        <f>ROUND(VLOOKUP($B216,'[4]3.ข้อมูลงบทดลองปัจจุบัน'!$A$5:$CL$846,82,0),2)</f>
        <v>395282.14</v>
      </c>
      <c r="CF216" s="104">
        <f>ROUND(VLOOKUP($B216,'[4]3.ข้อมูลงบทดลองปัจจุบัน'!$A$5:$CL$846,83,0),2)</f>
        <v>1979103.32</v>
      </c>
      <c r="CG216" s="104">
        <f>ROUND(VLOOKUP($B216,'[4]3.ข้อมูลงบทดลองปัจจุบัน'!$A$5:$CL$846,84,0),2)</f>
        <v>829758.8</v>
      </c>
      <c r="CH216" s="104">
        <f>ROUND(VLOOKUP($B216,'[4]3.ข้อมูลงบทดลองปัจจุบัน'!$A$5:$CL$846,85,0),2)</f>
        <v>27481.51</v>
      </c>
      <c r="CI216" s="104">
        <f>ROUND(VLOOKUP($B216,'[4]3.ข้อมูลงบทดลองปัจจุบัน'!$A$5:$CL$846,86,0),2)</f>
        <v>562278.55000000005</v>
      </c>
      <c r="CJ216" s="104">
        <f>ROUND(VLOOKUP($B216,'[4]3.ข้อมูลงบทดลองปัจจุบัน'!$A$5:$CL$846,87,0),2)</f>
        <v>62340</v>
      </c>
      <c r="CK216" s="104">
        <f>ROUND(VLOOKUP($B216,'[4]3.ข้อมูลงบทดลองปัจจุบัน'!$A$5:$CL$846,88,0),2)</f>
        <v>1217397</v>
      </c>
      <c r="CL216" s="104">
        <f>ROUND(VLOOKUP($B216,'[4]3.ข้อมูลงบทดลองปัจจุบัน'!$A$5:$CL$846,89,0),2)</f>
        <v>784753.36</v>
      </c>
      <c r="CM216" s="104">
        <f>ROUND(VLOOKUP($B216,'[4]3.ข้อมูลงบทดลองปัจจุบัน'!$A$5:$CL$846,90,0),2)</f>
        <v>349181.66</v>
      </c>
      <c r="CO216" s="97"/>
    </row>
    <row r="217" spans="1:93" x14ac:dyDescent="0.7">
      <c r="A217" s="127" t="s">
        <v>789</v>
      </c>
      <c r="B217" s="18" t="s">
        <v>822</v>
      </c>
      <c r="C217" s="19" t="s">
        <v>823</v>
      </c>
      <c r="D217" s="104">
        <f>ROUND(VLOOKUP($B217,'[4]3.ข้อมูลงบทดลองปัจจุบัน'!$A$5:$CL$846,3,0),2)</f>
        <v>0</v>
      </c>
      <c r="E217" s="104">
        <f>ROUND(VLOOKUP($B217,'[4]3.ข้อมูลงบทดลองปัจจุบัน'!$A$5:$CL$846,4,0),2)</f>
        <v>0</v>
      </c>
      <c r="F217" s="104">
        <f>ROUND(VLOOKUP($B217,'[4]3.ข้อมูลงบทดลองปัจจุบัน'!$A$5:$CL$846,5,0),2)</f>
        <v>0</v>
      </c>
      <c r="G217" s="104">
        <f>ROUND(VLOOKUP($B217,'[4]3.ข้อมูลงบทดลองปัจจุบัน'!$A$5:$CL$846,6,0),2)</f>
        <v>0</v>
      </c>
      <c r="H217" s="104">
        <f>ROUND(VLOOKUP($B217,'[4]3.ข้อมูลงบทดลองปัจจุบัน'!$A$5:$CL$846,7,0),2)</f>
        <v>0</v>
      </c>
      <c r="I217" s="104">
        <f>ROUND(VLOOKUP($B217,'[4]3.ข้อมูลงบทดลองปัจจุบัน'!$A$5:$CL$846,8,0),2)</f>
        <v>0</v>
      </c>
      <c r="J217" s="104">
        <f>ROUND(VLOOKUP($B217,'[4]3.ข้อมูลงบทดลองปัจจุบัน'!$A$5:$CL$846,9,0),2)</f>
        <v>0</v>
      </c>
      <c r="K217" s="104">
        <f>ROUND(VLOOKUP($B217,'[4]3.ข้อมูลงบทดลองปัจจุบัน'!$A$5:$CL$846,10,0),2)</f>
        <v>0</v>
      </c>
      <c r="L217" s="104">
        <f>ROUND(VLOOKUP($B217,'[4]3.ข้อมูลงบทดลองปัจจุบัน'!$A$5:$CL$846,11,0),2)</f>
        <v>0</v>
      </c>
      <c r="M217" s="104">
        <f>ROUND(VLOOKUP($B217,'[4]3.ข้อมูลงบทดลองปัจจุบัน'!$A$5:$CL$846,12,0),2)</f>
        <v>0</v>
      </c>
      <c r="N217" s="104">
        <f>ROUND(VLOOKUP($B217,'[4]3.ข้อมูลงบทดลองปัจจุบัน'!$A$5:$CL$846,13,0),2)</f>
        <v>0</v>
      </c>
      <c r="O217" s="104">
        <f>ROUND(VLOOKUP($B217,'[4]3.ข้อมูลงบทดลองปัจจุบัน'!$A$5:$CL$846,14,0),2)</f>
        <v>0</v>
      </c>
      <c r="P217" s="104">
        <f>ROUND(VLOOKUP($B217,'[4]3.ข้อมูลงบทดลองปัจจุบัน'!$A$5:$CL$846,15,0),2)</f>
        <v>0</v>
      </c>
      <c r="Q217" s="104">
        <f>ROUND(VLOOKUP($B217,'[4]3.ข้อมูลงบทดลองปัจจุบัน'!$A$5:$CL$846,16,0),2)</f>
        <v>0</v>
      </c>
      <c r="R217" s="104">
        <f>ROUND(VLOOKUP($B217,'[4]3.ข้อมูลงบทดลองปัจจุบัน'!$A$5:$CL$846,17,0),2)</f>
        <v>0</v>
      </c>
      <c r="S217" s="104">
        <f>ROUND(VLOOKUP($B217,'[4]3.ข้อมูลงบทดลองปัจจุบัน'!$A$5:$CL$846,18,0),2)</f>
        <v>0</v>
      </c>
      <c r="T217" s="104">
        <f>ROUND(VLOOKUP($B217,'[4]3.ข้อมูลงบทดลองปัจจุบัน'!$A$5:$CL$846,19,0),2)</f>
        <v>0</v>
      </c>
      <c r="U217" s="104">
        <f>ROUND(VLOOKUP($B217,'[4]3.ข้อมูลงบทดลองปัจจุบัน'!$A$5:$CL$846,20,0),2)</f>
        <v>0</v>
      </c>
      <c r="V217" s="104">
        <f>ROUND(VLOOKUP($B217,'[4]3.ข้อมูลงบทดลองปัจจุบัน'!$A$5:$CL$846,21,0),2)</f>
        <v>0</v>
      </c>
      <c r="W217" s="104">
        <f>ROUND(VLOOKUP($B217,'[4]3.ข้อมูลงบทดลองปัจจุบัน'!$A$5:$CL$846,22,0),2)</f>
        <v>0</v>
      </c>
      <c r="X217" s="104">
        <f>ROUND(VLOOKUP($B217,'[4]3.ข้อมูลงบทดลองปัจจุบัน'!$A$5:$CL$846,23,0),2)</f>
        <v>0</v>
      </c>
      <c r="Y217" s="104">
        <f>ROUND(VLOOKUP($B217,'[4]3.ข้อมูลงบทดลองปัจจุบัน'!$A$5:$CL$846,24,0),2)</f>
        <v>0</v>
      </c>
      <c r="Z217" s="104">
        <f>ROUND(VLOOKUP($B217,'[4]3.ข้อมูลงบทดลองปัจจุบัน'!$A$5:$CL$846,25,0),2)</f>
        <v>0</v>
      </c>
      <c r="AA217" s="104">
        <f>ROUND(VLOOKUP($B217,'[4]3.ข้อมูลงบทดลองปัจจุบัน'!$A$5:$CL$846,26,0),2)</f>
        <v>0</v>
      </c>
      <c r="AB217" s="104">
        <f>ROUND(VLOOKUP($B217,'[4]3.ข้อมูลงบทดลองปัจจุบัน'!$A$5:$CL$846,27,0),2)</f>
        <v>0</v>
      </c>
      <c r="AC217" s="104">
        <f>ROUND(VLOOKUP($B217,'[4]3.ข้อมูลงบทดลองปัจจุบัน'!$A$5:$CL$846,28,0),2)</f>
        <v>0</v>
      </c>
      <c r="AD217" s="104">
        <f>ROUND(VLOOKUP($B217,'[4]3.ข้อมูลงบทดลองปัจจุบัน'!$A$5:$CL$846,29,0),2)</f>
        <v>0</v>
      </c>
      <c r="AE217" s="104">
        <f>ROUND(VLOOKUP($B217,'[4]3.ข้อมูลงบทดลองปัจจุบัน'!$A$5:$CL$846,30,0),2)</f>
        <v>0</v>
      </c>
      <c r="AF217" s="104">
        <f>ROUND(VLOOKUP($B217,'[4]3.ข้อมูลงบทดลองปัจจุบัน'!$A$5:$CL$846,31,0),2)</f>
        <v>0</v>
      </c>
      <c r="AG217" s="104">
        <f>ROUND(VLOOKUP($B217,'[4]3.ข้อมูลงบทดลองปัจจุบัน'!$A$5:$CL$846,32,0),2)</f>
        <v>0</v>
      </c>
      <c r="AH217" s="104">
        <f>ROUND(VLOOKUP($B217,'[4]3.ข้อมูลงบทดลองปัจจุบัน'!$A$5:$CL$846,33,0),2)</f>
        <v>0</v>
      </c>
      <c r="AI217" s="104">
        <f>ROUND(VLOOKUP($B217,'[4]3.ข้อมูลงบทดลองปัจจุบัน'!$A$5:$CL$846,34,0),2)</f>
        <v>0</v>
      </c>
      <c r="AJ217" s="104">
        <f>ROUND(VLOOKUP($B217,'[4]3.ข้อมูลงบทดลองปัจจุบัน'!$A$5:$CL$846,35,0),2)</f>
        <v>0</v>
      </c>
      <c r="AK217" s="104">
        <f>ROUND(VLOOKUP($B217,'[4]3.ข้อมูลงบทดลองปัจจุบัน'!$A$5:$CL$846,36,0),2)</f>
        <v>0</v>
      </c>
      <c r="AL217" s="104">
        <f>ROUND(VLOOKUP($B217,'[4]3.ข้อมูลงบทดลองปัจจุบัน'!$A$5:$CL$846,37,0),2)</f>
        <v>0</v>
      </c>
      <c r="AM217" s="104">
        <f>ROUND(VLOOKUP($B217,'[4]3.ข้อมูลงบทดลองปัจจุบัน'!$A$5:$CL$846,38,0),2)</f>
        <v>0</v>
      </c>
      <c r="AN217" s="104">
        <f>ROUND(VLOOKUP($B217,'[4]3.ข้อมูลงบทดลองปัจจุบัน'!$A$5:$CL$846,39,0),2)</f>
        <v>0</v>
      </c>
      <c r="AO217" s="104">
        <f>ROUND(VLOOKUP($B217,'[4]3.ข้อมูลงบทดลองปัจจุบัน'!$A$5:$CL$846,40,0),2)</f>
        <v>66800</v>
      </c>
      <c r="AP217" s="104">
        <f>ROUND(VLOOKUP($B217,'[4]3.ข้อมูลงบทดลองปัจจุบัน'!$A$5:$CL$846,41,0),2)</f>
        <v>0</v>
      </c>
      <c r="AQ217" s="104">
        <f>ROUND(VLOOKUP($B217,'[4]3.ข้อมูลงบทดลองปัจจุบัน'!$A$5:$CL$846,42,0),2)</f>
        <v>0</v>
      </c>
      <c r="AR217" s="104">
        <f>ROUND(VLOOKUP($B217,'[4]3.ข้อมูลงบทดลองปัจจุบัน'!$A$5:$CL$846,43,0),2)</f>
        <v>0</v>
      </c>
      <c r="AS217" s="104">
        <f>ROUND(VLOOKUP($B217,'[4]3.ข้อมูลงบทดลองปัจจุบัน'!$A$5:$CL$846,44,0),2)</f>
        <v>0</v>
      </c>
      <c r="AT217" s="104">
        <f>ROUND(VLOOKUP($B217,'[4]3.ข้อมูลงบทดลองปัจจุบัน'!$A$5:$CL$846,45,0),2)</f>
        <v>0</v>
      </c>
      <c r="AU217" s="104">
        <f>ROUND(VLOOKUP($B217,'[4]3.ข้อมูลงบทดลองปัจจุบัน'!$A$5:$CL$846,46,0),2)</f>
        <v>0</v>
      </c>
      <c r="AV217" s="104">
        <f>ROUND(VLOOKUP($B217,'[4]3.ข้อมูลงบทดลองปัจจุบัน'!$A$5:$CL$846,47,0),2)</f>
        <v>0</v>
      </c>
      <c r="AW217" s="104">
        <f>ROUND(VLOOKUP($B217,'[4]3.ข้อมูลงบทดลองปัจจุบัน'!$A$5:$CL$846,48,0),2)</f>
        <v>0</v>
      </c>
      <c r="AX217" s="104">
        <f>ROUND(VLOOKUP($B217,'[4]3.ข้อมูลงบทดลองปัจจุบัน'!$A$5:$CL$846,49,0),2)</f>
        <v>0</v>
      </c>
      <c r="AY217" s="104">
        <f>ROUND(VLOOKUP($B217,'[4]3.ข้อมูลงบทดลองปัจจุบัน'!$A$5:$CL$846,50,0),2)</f>
        <v>0</v>
      </c>
      <c r="AZ217" s="104">
        <f>ROUND(VLOOKUP($B217,'[4]3.ข้อมูลงบทดลองปัจจุบัน'!$A$5:$CL$846,51,0),2)</f>
        <v>56446.68</v>
      </c>
      <c r="BA217" s="104">
        <f>ROUND(VLOOKUP($B217,'[4]3.ข้อมูลงบทดลองปัจจุบัน'!$A$5:$CL$846,52,0),2)</f>
        <v>0</v>
      </c>
      <c r="BB217" s="104">
        <f>ROUND(VLOOKUP($B217,'[4]3.ข้อมูลงบทดลองปัจจุบัน'!$A$5:$CL$846,53,0),2)</f>
        <v>0</v>
      </c>
      <c r="BC217" s="104">
        <f>ROUND(VLOOKUP($B217,'[4]3.ข้อมูลงบทดลองปัจจุบัน'!$A$5:$CL$846,54,0),2)</f>
        <v>0</v>
      </c>
      <c r="BD217" s="104">
        <f>ROUND(VLOOKUP($B217,'[4]3.ข้อมูลงบทดลองปัจจุบัน'!$A$5:$CL$846,55,0),2)</f>
        <v>350222.24</v>
      </c>
      <c r="BE217" s="104">
        <f>ROUND(VLOOKUP($B217,'[4]3.ข้อมูลงบทดลองปัจจุบัน'!$A$5:$CL$846,56,0),2)</f>
        <v>0</v>
      </c>
      <c r="BF217" s="104">
        <f>ROUND(VLOOKUP($B217,'[4]3.ข้อมูลงบทดลองปัจจุบัน'!$A$5:$CL$846,57,0),2)</f>
        <v>0</v>
      </c>
      <c r="BG217" s="104">
        <f>ROUND(VLOOKUP($B217,'[4]3.ข้อมูลงบทดลองปัจจุบัน'!$A$5:$CL$846,58,0),2)</f>
        <v>0</v>
      </c>
      <c r="BH217" s="104">
        <f>ROUND(VLOOKUP($B217,'[4]3.ข้อมูลงบทดลองปัจจุบัน'!$A$5:$CL$846,59,0),2)</f>
        <v>0</v>
      </c>
      <c r="BI217" s="104">
        <f>ROUND(VLOOKUP($B217,'[4]3.ข้อมูลงบทดลองปัจจุบัน'!$A$5:$CL$846,60,0),2)</f>
        <v>0</v>
      </c>
      <c r="BJ217" s="104">
        <f>ROUND(VLOOKUP($B217,'[4]3.ข้อมูลงบทดลองปัจจุบัน'!$A$5:$CL$846,61,0),2)</f>
        <v>0</v>
      </c>
      <c r="BK217" s="104">
        <f>ROUND(VLOOKUP($B217,'[4]3.ข้อมูลงบทดลองปัจจุบัน'!$A$5:$CL$846,62,0),2)</f>
        <v>0</v>
      </c>
      <c r="BL217" s="104">
        <f>ROUND(VLOOKUP($B217,'[4]3.ข้อมูลงบทดลองปัจจุบัน'!$A$5:$CL$846,63,0),2)</f>
        <v>0</v>
      </c>
      <c r="BM217" s="104">
        <f>ROUND(VLOOKUP($B217,'[4]3.ข้อมูลงบทดลองปัจจุบัน'!$A$5:$CL$846,64,0),2)</f>
        <v>0</v>
      </c>
      <c r="BN217" s="104">
        <f>ROUND(VLOOKUP($B217,'[4]3.ข้อมูลงบทดลองปัจจุบัน'!$A$5:$CL$846,65,0),2)</f>
        <v>0</v>
      </c>
      <c r="BO217" s="104">
        <f>ROUND(VLOOKUP($B217,'[4]3.ข้อมูลงบทดลองปัจจุบัน'!$A$5:$CL$846,66,0),2)</f>
        <v>0</v>
      </c>
      <c r="BP217" s="104">
        <f>ROUND(VLOOKUP($B217,'[4]3.ข้อมูลงบทดลองปัจจุบัน'!$A$5:$CL$846,67,0),2)</f>
        <v>0</v>
      </c>
      <c r="BQ217" s="104">
        <f>ROUND(VLOOKUP($B217,'[4]3.ข้อมูลงบทดลองปัจจุบัน'!$A$5:$CL$846,68,0),2)</f>
        <v>0</v>
      </c>
      <c r="BR217" s="104">
        <f>ROUND(VLOOKUP($B217,'[4]3.ข้อมูลงบทดลองปัจจุบัน'!$A$5:$CL$846,69,0),2)</f>
        <v>0</v>
      </c>
      <c r="BS217" s="104">
        <f>ROUND(VLOOKUP($B217,'[4]3.ข้อมูลงบทดลองปัจจุบัน'!$A$5:$CL$846,70,0),2)</f>
        <v>7206347.0099999998</v>
      </c>
      <c r="BT217" s="104">
        <f>ROUND(VLOOKUP($B217,'[4]3.ข้อมูลงบทดลองปัจจุบัน'!$A$5:$CL$846,71,0),2)</f>
        <v>0</v>
      </c>
      <c r="BU217" s="104">
        <f>ROUND(VLOOKUP($B217,'[4]3.ข้อมูลงบทดลองปัจจุบัน'!$A$5:$CL$846,72,0),2)</f>
        <v>0</v>
      </c>
      <c r="BV217" s="104">
        <f>ROUND(VLOOKUP($B217,'[4]3.ข้อมูลงบทดลองปัจจุบัน'!$A$5:$CL$846,73,0),2)</f>
        <v>0</v>
      </c>
      <c r="BW217" s="104">
        <f>ROUND(VLOOKUP($B217,'[4]3.ข้อมูลงบทดลองปัจจุบัน'!$A$5:$CL$846,74,0),2)</f>
        <v>0</v>
      </c>
      <c r="BX217" s="104">
        <f>ROUND(VLOOKUP($B217,'[4]3.ข้อมูลงบทดลองปัจจุบัน'!$A$5:$CL$846,75,0),2)</f>
        <v>0</v>
      </c>
      <c r="BY217" s="104">
        <f>ROUND(VLOOKUP($B217,'[4]3.ข้อมูลงบทดลองปัจจุบัน'!$A$5:$CL$846,76,0),2)</f>
        <v>0</v>
      </c>
      <c r="BZ217" s="104">
        <f>ROUND(VLOOKUP($B217,'[4]3.ข้อมูลงบทดลองปัจจุบัน'!$A$5:$CL$846,77,0),2)</f>
        <v>0</v>
      </c>
      <c r="CA217" s="104">
        <f>ROUND(VLOOKUP($B217,'[4]3.ข้อมูลงบทดลองปัจจุบัน'!$A$5:$CL$846,78,0),2)</f>
        <v>0</v>
      </c>
      <c r="CB217" s="104">
        <f>ROUND(VLOOKUP($B217,'[4]3.ข้อมูลงบทดลองปัจจุบัน'!$A$5:$CL$846,79,0),2)</f>
        <v>0</v>
      </c>
      <c r="CC217" s="104">
        <f>ROUND(VLOOKUP($B217,'[4]3.ข้อมูลงบทดลองปัจจุบัน'!$A$5:$CL$846,80,0),2)</f>
        <v>0</v>
      </c>
      <c r="CD217" s="104">
        <f>ROUND(VLOOKUP($B217,'[4]3.ข้อมูลงบทดลองปัจจุบัน'!$A$5:$CL$846,81,0),2)</f>
        <v>0</v>
      </c>
      <c r="CE217" s="104">
        <f>ROUND(VLOOKUP($B217,'[4]3.ข้อมูลงบทดลองปัจจุบัน'!$A$5:$CL$846,82,0),2)</f>
        <v>0</v>
      </c>
      <c r="CF217" s="104">
        <f>ROUND(VLOOKUP($B217,'[4]3.ข้อมูลงบทดลองปัจจุบัน'!$A$5:$CL$846,83,0),2)</f>
        <v>0</v>
      </c>
      <c r="CG217" s="104">
        <f>ROUND(VLOOKUP($B217,'[4]3.ข้อมูลงบทดลองปัจจุบัน'!$A$5:$CL$846,84,0),2)</f>
        <v>0</v>
      </c>
      <c r="CH217" s="104">
        <f>ROUND(VLOOKUP($B217,'[4]3.ข้อมูลงบทดลองปัจจุบัน'!$A$5:$CL$846,85,0),2)</f>
        <v>0</v>
      </c>
      <c r="CI217" s="104">
        <f>ROUND(VLOOKUP($B217,'[4]3.ข้อมูลงบทดลองปัจจุบัน'!$A$5:$CL$846,86,0),2)</f>
        <v>0</v>
      </c>
      <c r="CJ217" s="104">
        <f>ROUND(VLOOKUP($B217,'[4]3.ข้อมูลงบทดลองปัจจุบัน'!$A$5:$CL$846,87,0),2)</f>
        <v>0</v>
      </c>
      <c r="CK217" s="104">
        <f>ROUND(VLOOKUP($B217,'[4]3.ข้อมูลงบทดลองปัจจุบัน'!$A$5:$CL$846,88,0),2)</f>
        <v>0</v>
      </c>
      <c r="CL217" s="104">
        <f>ROUND(VLOOKUP($B217,'[4]3.ข้อมูลงบทดลองปัจจุบัน'!$A$5:$CL$846,89,0),2)</f>
        <v>0</v>
      </c>
      <c r="CM217" s="104">
        <f>ROUND(VLOOKUP($B217,'[4]3.ข้อมูลงบทดลองปัจจุบัน'!$A$5:$CL$846,90,0),2)</f>
        <v>2966.64</v>
      </c>
      <c r="CO217" s="97"/>
    </row>
    <row r="218" spans="1:93" x14ac:dyDescent="0.7">
      <c r="A218" s="127" t="s">
        <v>789</v>
      </c>
      <c r="B218" s="18" t="s">
        <v>824</v>
      </c>
      <c r="C218" s="19" t="s">
        <v>825</v>
      </c>
      <c r="D218" s="104">
        <f>ROUND(VLOOKUP($B218,'[4]3.ข้อมูลงบทดลองปัจจุบัน'!$A$5:$CL$846,3,0),2)</f>
        <v>0</v>
      </c>
      <c r="E218" s="104">
        <f>ROUND(VLOOKUP($B218,'[4]3.ข้อมูลงบทดลองปัจจุบัน'!$A$5:$CL$846,4,0),2)</f>
        <v>0</v>
      </c>
      <c r="F218" s="104">
        <f>ROUND(VLOOKUP($B218,'[4]3.ข้อมูลงบทดลองปัจจุบัน'!$A$5:$CL$846,5,0),2)</f>
        <v>0</v>
      </c>
      <c r="G218" s="104">
        <f>ROUND(VLOOKUP($B218,'[4]3.ข้อมูลงบทดลองปัจจุบัน'!$A$5:$CL$846,6,0),2)</f>
        <v>0</v>
      </c>
      <c r="H218" s="104">
        <f>ROUND(VLOOKUP($B218,'[4]3.ข้อมูลงบทดลองปัจจุบัน'!$A$5:$CL$846,7,0),2)</f>
        <v>0</v>
      </c>
      <c r="I218" s="104">
        <f>ROUND(VLOOKUP($B218,'[4]3.ข้อมูลงบทดลองปัจจุบัน'!$A$5:$CL$846,8,0),2)</f>
        <v>0</v>
      </c>
      <c r="J218" s="104">
        <f>ROUND(VLOOKUP($B218,'[4]3.ข้อมูลงบทดลองปัจจุบัน'!$A$5:$CL$846,9,0),2)</f>
        <v>0</v>
      </c>
      <c r="K218" s="104">
        <f>ROUND(VLOOKUP($B218,'[4]3.ข้อมูลงบทดลองปัจจุบัน'!$A$5:$CL$846,10,0),2)</f>
        <v>0</v>
      </c>
      <c r="L218" s="104">
        <f>ROUND(VLOOKUP($B218,'[4]3.ข้อมูลงบทดลองปัจจุบัน'!$A$5:$CL$846,11,0),2)</f>
        <v>0</v>
      </c>
      <c r="M218" s="104">
        <f>ROUND(VLOOKUP($B218,'[4]3.ข้อมูลงบทดลองปัจจุบัน'!$A$5:$CL$846,12,0),2)</f>
        <v>0</v>
      </c>
      <c r="N218" s="104">
        <f>ROUND(VLOOKUP($B218,'[4]3.ข้อมูลงบทดลองปัจจุบัน'!$A$5:$CL$846,13,0),2)</f>
        <v>0</v>
      </c>
      <c r="O218" s="104">
        <f>ROUND(VLOOKUP($B218,'[4]3.ข้อมูลงบทดลองปัจจุบัน'!$A$5:$CL$846,14,0),2)</f>
        <v>0</v>
      </c>
      <c r="P218" s="104">
        <f>ROUND(VLOOKUP($B218,'[4]3.ข้อมูลงบทดลองปัจจุบัน'!$A$5:$CL$846,15,0),2)</f>
        <v>0</v>
      </c>
      <c r="Q218" s="104">
        <f>ROUND(VLOOKUP($B218,'[4]3.ข้อมูลงบทดลองปัจจุบัน'!$A$5:$CL$846,16,0),2)</f>
        <v>0</v>
      </c>
      <c r="R218" s="104">
        <f>ROUND(VLOOKUP($B218,'[4]3.ข้อมูลงบทดลองปัจจุบัน'!$A$5:$CL$846,17,0),2)</f>
        <v>0</v>
      </c>
      <c r="S218" s="104">
        <f>ROUND(VLOOKUP($B218,'[4]3.ข้อมูลงบทดลองปัจจุบัน'!$A$5:$CL$846,18,0),2)</f>
        <v>0</v>
      </c>
      <c r="T218" s="104">
        <f>ROUND(VLOOKUP($B218,'[4]3.ข้อมูลงบทดลองปัจจุบัน'!$A$5:$CL$846,19,0),2)</f>
        <v>0</v>
      </c>
      <c r="U218" s="104">
        <f>ROUND(VLOOKUP($B218,'[4]3.ข้อมูลงบทดลองปัจจุบัน'!$A$5:$CL$846,20,0),2)</f>
        <v>0</v>
      </c>
      <c r="V218" s="104">
        <f>ROUND(VLOOKUP($B218,'[4]3.ข้อมูลงบทดลองปัจจุบัน'!$A$5:$CL$846,21,0),2)</f>
        <v>0</v>
      </c>
      <c r="W218" s="104">
        <f>ROUND(VLOOKUP($B218,'[4]3.ข้อมูลงบทดลองปัจจุบัน'!$A$5:$CL$846,22,0),2)</f>
        <v>0</v>
      </c>
      <c r="X218" s="104">
        <f>ROUND(VLOOKUP($B218,'[4]3.ข้อมูลงบทดลองปัจจุบัน'!$A$5:$CL$846,23,0),2)</f>
        <v>0</v>
      </c>
      <c r="Y218" s="104">
        <f>ROUND(VLOOKUP($B218,'[4]3.ข้อมูลงบทดลองปัจจุบัน'!$A$5:$CL$846,24,0),2)</f>
        <v>0</v>
      </c>
      <c r="Z218" s="104">
        <f>ROUND(VLOOKUP($B218,'[4]3.ข้อมูลงบทดลองปัจจุบัน'!$A$5:$CL$846,25,0),2)</f>
        <v>0</v>
      </c>
      <c r="AA218" s="104">
        <f>ROUND(VLOOKUP($B218,'[4]3.ข้อมูลงบทดลองปัจจุบัน'!$A$5:$CL$846,26,0),2)</f>
        <v>0</v>
      </c>
      <c r="AB218" s="104">
        <f>ROUND(VLOOKUP($B218,'[4]3.ข้อมูลงบทดลองปัจจุบัน'!$A$5:$CL$846,27,0),2)</f>
        <v>0</v>
      </c>
      <c r="AC218" s="104">
        <f>ROUND(VLOOKUP($B218,'[4]3.ข้อมูลงบทดลองปัจจุบัน'!$A$5:$CL$846,28,0),2)</f>
        <v>0</v>
      </c>
      <c r="AD218" s="104">
        <f>ROUND(VLOOKUP($B218,'[4]3.ข้อมูลงบทดลองปัจจุบัน'!$A$5:$CL$846,29,0),2)</f>
        <v>0</v>
      </c>
      <c r="AE218" s="104">
        <f>ROUND(VLOOKUP($B218,'[4]3.ข้อมูลงบทดลองปัจจุบัน'!$A$5:$CL$846,30,0),2)</f>
        <v>0</v>
      </c>
      <c r="AF218" s="104">
        <f>ROUND(VLOOKUP($B218,'[4]3.ข้อมูลงบทดลองปัจจุบัน'!$A$5:$CL$846,31,0),2)</f>
        <v>0</v>
      </c>
      <c r="AG218" s="104">
        <f>ROUND(VLOOKUP($B218,'[4]3.ข้อมูลงบทดลองปัจจุบัน'!$A$5:$CL$846,32,0),2)</f>
        <v>0</v>
      </c>
      <c r="AH218" s="104">
        <f>ROUND(VLOOKUP($B218,'[4]3.ข้อมูลงบทดลองปัจจุบัน'!$A$5:$CL$846,33,0),2)</f>
        <v>0</v>
      </c>
      <c r="AI218" s="104">
        <f>ROUND(VLOOKUP($B218,'[4]3.ข้อมูลงบทดลองปัจจุบัน'!$A$5:$CL$846,34,0),2)</f>
        <v>0</v>
      </c>
      <c r="AJ218" s="104">
        <f>ROUND(VLOOKUP($B218,'[4]3.ข้อมูลงบทดลองปัจจุบัน'!$A$5:$CL$846,35,0),2)</f>
        <v>0</v>
      </c>
      <c r="AK218" s="104">
        <f>ROUND(VLOOKUP($B218,'[4]3.ข้อมูลงบทดลองปัจจุบัน'!$A$5:$CL$846,36,0),2)</f>
        <v>0</v>
      </c>
      <c r="AL218" s="104">
        <f>ROUND(VLOOKUP($B218,'[4]3.ข้อมูลงบทดลองปัจจุบัน'!$A$5:$CL$846,37,0),2)</f>
        <v>0</v>
      </c>
      <c r="AM218" s="104">
        <f>ROUND(VLOOKUP($B218,'[4]3.ข้อมูลงบทดลองปัจจุบัน'!$A$5:$CL$846,38,0),2)</f>
        <v>0</v>
      </c>
      <c r="AN218" s="104">
        <f>ROUND(VLOOKUP($B218,'[4]3.ข้อมูลงบทดลองปัจจุบัน'!$A$5:$CL$846,39,0),2)</f>
        <v>0</v>
      </c>
      <c r="AO218" s="104">
        <f>ROUND(VLOOKUP($B218,'[4]3.ข้อมูลงบทดลองปัจจุบัน'!$A$5:$CL$846,40,0),2)</f>
        <v>0</v>
      </c>
      <c r="AP218" s="104">
        <f>ROUND(VLOOKUP($B218,'[4]3.ข้อมูลงบทดลองปัจจุบัน'!$A$5:$CL$846,41,0),2)</f>
        <v>0</v>
      </c>
      <c r="AQ218" s="104">
        <f>ROUND(VLOOKUP($B218,'[4]3.ข้อมูลงบทดลองปัจจุบัน'!$A$5:$CL$846,42,0),2)</f>
        <v>0</v>
      </c>
      <c r="AR218" s="104">
        <f>ROUND(VLOOKUP($B218,'[4]3.ข้อมูลงบทดลองปัจจุบัน'!$A$5:$CL$846,43,0),2)</f>
        <v>0</v>
      </c>
      <c r="AS218" s="104">
        <f>ROUND(VLOOKUP($B218,'[4]3.ข้อมูลงบทดลองปัจจุบัน'!$A$5:$CL$846,44,0),2)</f>
        <v>0</v>
      </c>
      <c r="AT218" s="104">
        <f>ROUND(VLOOKUP($B218,'[4]3.ข้อมูลงบทดลองปัจจุบัน'!$A$5:$CL$846,45,0),2)</f>
        <v>0</v>
      </c>
      <c r="AU218" s="104">
        <f>ROUND(VLOOKUP($B218,'[4]3.ข้อมูลงบทดลองปัจจุบัน'!$A$5:$CL$846,46,0),2)</f>
        <v>0</v>
      </c>
      <c r="AV218" s="104">
        <f>ROUND(VLOOKUP($B218,'[4]3.ข้อมูลงบทดลองปัจจุบัน'!$A$5:$CL$846,47,0),2)</f>
        <v>0</v>
      </c>
      <c r="AW218" s="104">
        <f>ROUND(VLOOKUP($B218,'[4]3.ข้อมูลงบทดลองปัจจุบัน'!$A$5:$CL$846,48,0),2)</f>
        <v>0</v>
      </c>
      <c r="AX218" s="104">
        <f>ROUND(VLOOKUP($B218,'[4]3.ข้อมูลงบทดลองปัจจุบัน'!$A$5:$CL$846,49,0),2)</f>
        <v>0</v>
      </c>
      <c r="AY218" s="104">
        <f>ROUND(VLOOKUP($B218,'[4]3.ข้อมูลงบทดลองปัจจุบัน'!$A$5:$CL$846,50,0),2)</f>
        <v>0</v>
      </c>
      <c r="AZ218" s="104">
        <f>ROUND(VLOOKUP($B218,'[4]3.ข้อมูลงบทดลองปัจจุบัน'!$A$5:$CL$846,51,0),2)</f>
        <v>0</v>
      </c>
      <c r="BA218" s="104">
        <f>ROUND(VLOOKUP($B218,'[4]3.ข้อมูลงบทดลองปัจจุบัน'!$A$5:$CL$846,52,0),2)</f>
        <v>0</v>
      </c>
      <c r="BB218" s="104">
        <f>ROUND(VLOOKUP($B218,'[4]3.ข้อมูลงบทดลองปัจจุบัน'!$A$5:$CL$846,53,0),2)</f>
        <v>0</v>
      </c>
      <c r="BC218" s="104">
        <f>ROUND(VLOOKUP($B218,'[4]3.ข้อมูลงบทดลองปัจจุบัน'!$A$5:$CL$846,54,0),2)</f>
        <v>0</v>
      </c>
      <c r="BD218" s="104">
        <f>ROUND(VLOOKUP($B218,'[4]3.ข้อมูลงบทดลองปัจจุบัน'!$A$5:$CL$846,55,0),2)</f>
        <v>0</v>
      </c>
      <c r="BE218" s="104">
        <f>ROUND(VLOOKUP($B218,'[4]3.ข้อมูลงบทดลองปัจจุบัน'!$A$5:$CL$846,56,0),2)</f>
        <v>0</v>
      </c>
      <c r="BF218" s="104">
        <f>ROUND(VLOOKUP($B218,'[4]3.ข้อมูลงบทดลองปัจจุบัน'!$A$5:$CL$846,57,0),2)</f>
        <v>0</v>
      </c>
      <c r="BG218" s="104">
        <f>ROUND(VLOOKUP($B218,'[4]3.ข้อมูลงบทดลองปัจจุบัน'!$A$5:$CL$846,58,0),2)</f>
        <v>0</v>
      </c>
      <c r="BH218" s="104">
        <f>ROUND(VLOOKUP($B218,'[4]3.ข้อมูลงบทดลองปัจจุบัน'!$A$5:$CL$846,59,0),2)</f>
        <v>0</v>
      </c>
      <c r="BI218" s="104">
        <f>ROUND(VLOOKUP($B218,'[4]3.ข้อมูลงบทดลองปัจจุบัน'!$A$5:$CL$846,60,0),2)</f>
        <v>0</v>
      </c>
      <c r="BJ218" s="104">
        <f>ROUND(VLOOKUP($B218,'[4]3.ข้อมูลงบทดลองปัจจุบัน'!$A$5:$CL$846,61,0),2)</f>
        <v>0</v>
      </c>
      <c r="BK218" s="104">
        <f>ROUND(VLOOKUP($B218,'[4]3.ข้อมูลงบทดลองปัจจุบัน'!$A$5:$CL$846,62,0),2)</f>
        <v>0</v>
      </c>
      <c r="BL218" s="104">
        <f>ROUND(VLOOKUP($B218,'[4]3.ข้อมูลงบทดลองปัจจุบัน'!$A$5:$CL$846,63,0),2)</f>
        <v>0</v>
      </c>
      <c r="BM218" s="104">
        <f>ROUND(VLOOKUP($B218,'[4]3.ข้อมูลงบทดลองปัจจุบัน'!$A$5:$CL$846,64,0),2)</f>
        <v>0</v>
      </c>
      <c r="BN218" s="104">
        <f>ROUND(VLOOKUP($B218,'[4]3.ข้อมูลงบทดลองปัจจุบัน'!$A$5:$CL$846,65,0),2)</f>
        <v>0</v>
      </c>
      <c r="BO218" s="104">
        <f>ROUND(VLOOKUP($B218,'[4]3.ข้อมูลงบทดลองปัจจุบัน'!$A$5:$CL$846,66,0),2)</f>
        <v>0</v>
      </c>
      <c r="BP218" s="104">
        <f>ROUND(VLOOKUP($B218,'[4]3.ข้อมูลงบทดลองปัจจุบัน'!$A$5:$CL$846,67,0),2)</f>
        <v>0</v>
      </c>
      <c r="BQ218" s="104">
        <f>ROUND(VLOOKUP($B218,'[4]3.ข้อมูลงบทดลองปัจจุบัน'!$A$5:$CL$846,68,0),2)</f>
        <v>0</v>
      </c>
      <c r="BR218" s="104">
        <f>ROUND(VLOOKUP($B218,'[4]3.ข้อมูลงบทดลองปัจจุบัน'!$A$5:$CL$846,69,0),2)</f>
        <v>0</v>
      </c>
      <c r="BS218" s="104">
        <f>ROUND(VLOOKUP($B218,'[4]3.ข้อมูลงบทดลองปัจจุบัน'!$A$5:$CL$846,70,0),2)</f>
        <v>490944.44</v>
      </c>
      <c r="BT218" s="104">
        <f>ROUND(VLOOKUP($B218,'[4]3.ข้อมูลงบทดลองปัจจุบัน'!$A$5:$CL$846,71,0),2)</f>
        <v>0</v>
      </c>
      <c r="BU218" s="104">
        <f>ROUND(VLOOKUP($B218,'[4]3.ข้อมูลงบทดลองปัจจุบัน'!$A$5:$CL$846,72,0),2)</f>
        <v>0</v>
      </c>
      <c r="BV218" s="104">
        <f>ROUND(VLOOKUP($B218,'[4]3.ข้อมูลงบทดลองปัจจุบัน'!$A$5:$CL$846,73,0),2)</f>
        <v>0</v>
      </c>
      <c r="BW218" s="104">
        <f>ROUND(VLOOKUP($B218,'[4]3.ข้อมูลงบทดลองปัจจุบัน'!$A$5:$CL$846,74,0),2)</f>
        <v>0</v>
      </c>
      <c r="BX218" s="104">
        <f>ROUND(VLOOKUP($B218,'[4]3.ข้อมูลงบทดลองปัจจุบัน'!$A$5:$CL$846,75,0),2)</f>
        <v>0</v>
      </c>
      <c r="BY218" s="104">
        <f>ROUND(VLOOKUP($B218,'[4]3.ข้อมูลงบทดลองปัจจุบัน'!$A$5:$CL$846,76,0),2)</f>
        <v>0</v>
      </c>
      <c r="BZ218" s="104">
        <f>ROUND(VLOOKUP($B218,'[4]3.ข้อมูลงบทดลองปัจจุบัน'!$A$5:$CL$846,77,0),2)</f>
        <v>0</v>
      </c>
      <c r="CA218" s="104">
        <f>ROUND(VLOOKUP($B218,'[4]3.ข้อมูลงบทดลองปัจจุบัน'!$A$5:$CL$846,78,0),2)</f>
        <v>0</v>
      </c>
      <c r="CB218" s="104">
        <f>ROUND(VLOOKUP($B218,'[4]3.ข้อมูลงบทดลองปัจจุบัน'!$A$5:$CL$846,79,0),2)</f>
        <v>0</v>
      </c>
      <c r="CC218" s="104">
        <f>ROUND(VLOOKUP($B218,'[4]3.ข้อมูลงบทดลองปัจจุบัน'!$A$5:$CL$846,80,0),2)</f>
        <v>0</v>
      </c>
      <c r="CD218" s="104">
        <f>ROUND(VLOOKUP($B218,'[4]3.ข้อมูลงบทดลองปัจจุบัน'!$A$5:$CL$846,81,0),2)</f>
        <v>0</v>
      </c>
      <c r="CE218" s="104">
        <f>ROUND(VLOOKUP($B218,'[4]3.ข้อมูลงบทดลองปัจจุบัน'!$A$5:$CL$846,82,0),2)</f>
        <v>0</v>
      </c>
      <c r="CF218" s="104">
        <f>ROUND(VLOOKUP($B218,'[4]3.ข้อมูลงบทดลองปัจจุบัน'!$A$5:$CL$846,83,0),2)</f>
        <v>0</v>
      </c>
      <c r="CG218" s="104">
        <f>ROUND(VLOOKUP($B218,'[4]3.ข้อมูลงบทดลองปัจจุบัน'!$A$5:$CL$846,84,0),2)</f>
        <v>0</v>
      </c>
      <c r="CH218" s="104">
        <f>ROUND(VLOOKUP($B218,'[4]3.ข้อมูลงบทดลองปัจจุบัน'!$A$5:$CL$846,85,0),2)</f>
        <v>0</v>
      </c>
      <c r="CI218" s="104">
        <f>ROUND(VLOOKUP($B218,'[4]3.ข้อมูลงบทดลองปัจจุบัน'!$A$5:$CL$846,86,0),2)</f>
        <v>0</v>
      </c>
      <c r="CJ218" s="104">
        <f>ROUND(VLOOKUP($B218,'[4]3.ข้อมูลงบทดลองปัจจุบัน'!$A$5:$CL$846,87,0),2)</f>
        <v>0</v>
      </c>
      <c r="CK218" s="104">
        <f>ROUND(VLOOKUP($B218,'[4]3.ข้อมูลงบทดลองปัจจุบัน'!$A$5:$CL$846,88,0),2)</f>
        <v>0</v>
      </c>
      <c r="CL218" s="104">
        <f>ROUND(VLOOKUP($B218,'[4]3.ข้อมูลงบทดลองปัจจุบัน'!$A$5:$CL$846,89,0),2)</f>
        <v>0</v>
      </c>
      <c r="CM218" s="104">
        <f>ROUND(VLOOKUP($B218,'[4]3.ข้อมูลงบทดลองปัจจุบัน'!$A$5:$CL$846,90,0),2)</f>
        <v>0</v>
      </c>
      <c r="CO218" s="97"/>
    </row>
    <row r="219" spans="1:93" x14ac:dyDescent="0.7">
      <c r="A219" s="127" t="s">
        <v>789</v>
      </c>
      <c r="B219" s="18" t="s">
        <v>826</v>
      </c>
      <c r="C219" s="19" t="s">
        <v>827</v>
      </c>
      <c r="D219" s="104">
        <f>ROUND(VLOOKUP($B219,'[4]3.ข้อมูลงบทดลองปัจจุบัน'!$A$5:$CL$846,3,0),2)</f>
        <v>0</v>
      </c>
      <c r="E219" s="104">
        <f>ROUND(VLOOKUP($B219,'[4]3.ข้อมูลงบทดลองปัจจุบัน'!$A$5:$CL$846,4,0),2)</f>
        <v>0</v>
      </c>
      <c r="F219" s="104">
        <f>ROUND(VLOOKUP($B219,'[4]3.ข้อมูลงบทดลองปัจจุบัน'!$A$5:$CL$846,5,0),2)</f>
        <v>0</v>
      </c>
      <c r="G219" s="104">
        <f>ROUND(VLOOKUP($B219,'[4]3.ข้อมูลงบทดลองปัจจุบัน'!$A$5:$CL$846,6,0),2)</f>
        <v>0</v>
      </c>
      <c r="H219" s="104">
        <f>ROUND(VLOOKUP($B219,'[4]3.ข้อมูลงบทดลองปัจจุบัน'!$A$5:$CL$846,7,0),2)</f>
        <v>0</v>
      </c>
      <c r="I219" s="104">
        <f>ROUND(VLOOKUP($B219,'[4]3.ข้อมูลงบทดลองปัจจุบัน'!$A$5:$CL$846,8,0),2)</f>
        <v>0</v>
      </c>
      <c r="J219" s="104">
        <f>ROUND(VLOOKUP($B219,'[4]3.ข้อมูลงบทดลองปัจจุบัน'!$A$5:$CL$846,9,0),2)</f>
        <v>0</v>
      </c>
      <c r="K219" s="104">
        <f>ROUND(VLOOKUP($B219,'[4]3.ข้อมูลงบทดลองปัจจุบัน'!$A$5:$CL$846,10,0),2)</f>
        <v>0</v>
      </c>
      <c r="L219" s="104">
        <f>ROUND(VLOOKUP($B219,'[4]3.ข้อมูลงบทดลองปัจจุบัน'!$A$5:$CL$846,11,0),2)</f>
        <v>0</v>
      </c>
      <c r="M219" s="104">
        <f>ROUND(VLOOKUP($B219,'[4]3.ข้อมูลงบทดลองปัจจุบัน'!$A$5:$CL$846,12,0),2)</f>
        <v>0</v>
      </c>
      <c r="N219" s="104">
        <f>ROUND(VLOOKUP($B219,'[4]3.ข้อมูลงบทดลองปัจจุบัน'!$A$5:$CL$846,13,0),2)</f>
        <v>0</v>
      </c>
      <c r="O219" s="104">
        <f>ROUND(VLOOKUP($B219,'[4]3.ข้อมูลงบทดลองปัจจุบัน'!$A$5:$CL$846,14,0),2)</f>
        <v>19999.87</v>
      </c>
      <c r="P219" s="104">
        <f>ROUND(VLOOKUP($B219,'[4]3.ข้อมูลงบทดลองปัจจุบัน'!$A$5:$CL$846,15,0),2)</f>
        <v>0</v>
      </c>
      <c r="Q219" s="104">
        <f>ROUND(VLOOKUP($B219,'[4]3.ข้อมูลงบทดลองปัจจุบัน'!$A$5:$CL$846,16,0),2)</f>
        <v>0</v>
      </c>
      <c r="R219" s="104">
        <f>ROUND(VLOOKUP($B219,'[4]3.ข้อมูลงบทดลองปัจจุบัน'!$A$5:$CL$846,17,0),2)</f>
        <v>0</v>
      </c>
      <c r="S219" s="104">
        <f>ROUND(VLOOKUP($B219,'[4]3.ข้อมูลงบทดลองปัจจุบัน'!$A$5:$CL$846,18,0),2)</f>
        <v>0</v>
      </c>
      <c r="T219" s="104">
        <f>ROUND(VLOOKUP($B219,'[4]3.ข้อมูลงบทดลองปัจจุบัน'!$A$5:$CL$846,19,0),2)</f>
        <v>41665.64</v>
      </c>
      <c r="U219" s="104">
        <f>ROUND(VLOOKUP($B219,'[4]3.ข้อมูลงบทดลองปัจจุบัน'!$A$5:$CL$846,20,0),2)</f>
        <v>0</v>
      </c>
      <c r="V219" s="104">
        <f>ROUND(VLOOKUP($B219,'[4]3.ข้อมูลงบทดลองปัจจุบัน'!$A$5:$CL$846,21,0),2)</f>
        <v>0</v>
      </c>
      <c r="W219" s="104">
        <f>ROUND(VLOOKUP($B219,'[4]3.ข้อมูลงบทดลองปัจจุบัน'!$A$5:$CL$846,22,0),2)</f>
        <v>0</v>
      </c>
      <c r="X219" s="104">
        <f>ROUND(VLOOKUP($B219,'[4]3.ข้อมูลงบทดลองปัจจุบัน'!$A$5:$CL$846,23,0),2)</f>
        <v>0</v>
      </c>
      <c r="Y219" s="104">
        <f>ROUND(VLOOKUP($B219,'[4]3.ข้อมูลงบทดลองปัจจุบัน'!$A$5:$CL$846,24,0),2)</f>
        <v>0</v>
      </c>
      <c r="Z219" s="104">
        <f>ROUND(VLOOKUP($B219,'[4]3.ข้อมูลงบทดลองปัจจุบัน'!$A$5:$CL$846,25,0),2)</f>
        <v>0</v>
      </c>
      <c r="AA219" s="104">
        <f>ROUND(VLOOKUP($B219,'[4]3.ข้อมูลงบทดลองปัจจุบัน'!$A$5:$CL$846,26,0),2)</f>
        <v>0</v>
      </c>
      <c r="AB219" s="104">
        <f>ROUND(VLOOKUP($B219,'[4]3.ข้อมูลงบทดลองปัจจุบัน'!$A$5:$CL$846,27,0),2)</f>
        <v>0</v>
      </c>
      <c r="AC219" s="104">
        <f>ROUND(VLOOKUP($B219,'[4]3.ข้อมูลงบทดลองปัจจุบัน'!$A$5:$CL$846,28,0),2)</f>
        <v>0</v>
      </c>
      <c r="AD219" s="104">
        <f>ROUND(VLOOKUP($B219,'[4]3.ข้อมูลงบทดลองปัจจุบัน'!$A$5:$CL$846,29,0),2)</f>
        <v>0</v>
      </c>
      <c r="AE219" s="104">
        <f>ROUND(VLOOKUP($B219,'[4]3.ข้อมูลงบทดลองปัจจุบัน'!$A$5:$CL$846,30,0),2)</f>
        <v>0</v>
      </c>
      <c r="AF219" s="104">
        <f>ROUND(VLOOKUP($B219,'[4]3.ข้อมูลงบทดลองปัจจุบัน'!$A$5:$CL$846,31,0),2)</f>
        <v>0</v>
      </c>
      <c r="AG219" s="104">
        <f>ROUND(VLOOKUP($B219,'[4]3.ข้อมูลงบทดลองปัจจุบัน'!$A$5:$CL$846,32,0),2)</f>
        <v>0</v>
      </c>
      <c r="AH219" s="104">
        <f>ROUND(VLOOKUP($B219,'[4]3.ข้อมูลงบทดลองปัจจุบัน'!$A$5:$CL$846,33,0),2)</f>
        <v>0</v>
      </c>
      <c r="AI219" s="104">
        <f>ROUND(VLOOKUP($B219,'[4]3.ข้อมูลงบทดลองปัจจุบัน'!$A$5:$CL$846,34,0),2)</f>
        <v>0</v>
      </c>
      <c r="AJ219" s="104">
        <f>ROUND(VLOOKUP($B219,'[4]3.ข้อมูลงบทดลองปัจจุบัน'!$A$5:$CL$846,35,0),2)</f>
        <v>0</v>
      </c>
      <c r="AK219" s="104">
        <f>ROUND(VLOOKUP($B219,'[4]3.ข้อมูลงบทดลองปัจจุบัน'!$A$5:$CL$846,36,0),2)</f>
        <v>0</v>
      </c>
      <c r="AL219" s="104">
        <f>ROUND(VLOOKUP($B219,'[4]3.ข้อมูลงบทดลองปัจจุบัน'!$A$5:$CL$846,37,0),2)</f>
        <v>0</v>
      </c>
      <c r="AM219" s="104">
        <f>ROUND(VLOOKUP($B219,'[4]3.ข้อมูลงบทดลองปัจจุบัน'!$A$5:$CL$846,38,0),2)</f>
        <v>0</v>
      </c>
      <c r="AN219" s="104">
        <f>ROUND(VLOOKUP($B219,'[4]3.ข้อมูลงบทดลองปัจจุบัน'!$A$5:$CL$846,39,0),2)</f>
        <v>0</v>
      </c>
      <c r="AO219" s="104">
        <f>ROUND(VLOOKUP($B219,'[4]3.ข้อมูลงบทดลองปัจจุบัน'!$A$5:$CL$846,40,0),2)</f>
        <v>62184.75</v>
      </c>
      <c r="AP219" s="104">
        <f>ROUND(VLOOKUP($B219,'[4]3.ข้อมูลงบทดลองปัจจุบัน'!$A$5:$CL$846,41,0),2)</f>
        <v>0</v>
      </c>
      <c r="AQ219" s="104">
        <f>ROUND(VLOOKUP($B219,'[4]3.ข้อมูลงบทดลองปัจจุบัน'!$A$5:$CL$846,42,0),2)</f>
        <v>0</v>
      </c>
      <c r="AR219" s="104">
        <f>ROUND(VLOOKUP($B219,'[4]3.ข้อมูลงบทดลองปัจจุบัน'!$A$5:$CL$846,43,0),2)</f>
        <v>0</v>
      </c>
      <c r="AS219" s="104">
        <f>ROUND(VLOOKUP($B219,'[4]3.ข้อมูลงบทดลองปัจจุบัน'!$A$5:$CL$846,44,0),2)</f>
        <v>0</v>
      </c>
      <c r="AT219" s="104">
        <f>ROUND(VLOOKUP($B219,'[4]3.ข้อมูลงบทดลองปัจจุบัน'!$A$5:$CL$846,45,0),2)</f>
        <v>0</v>
      </c>
      <c r="AU219" s="104">
        <f>ROUND(VLOOKUP($B219,'[4]3.ข้อมูลงบทดลองปัจจุบัน'!$A$5:$CL$846,46,0),2)</f>
        <v>0</v>
      </c>
      <c r="AV219" s="104">
        <f>ROUND(VLOOKUP($B219,'[4]3.ข้อมูลงบทดลองปัจจุบัน'!$A$5:$CL$846,47,0),2)</f>
        <v>0</v>
      </c>
      <c r="AW219" s="104">
        <f>ROUND(VLOOKUP($B219,'[4]3.ข้อมูลงบทดลองปัจจุบัน'!$A$5:$CL$846,48,0),2)</f>
        <v>0</v>
      </c>
      <c r="AX219" s="104">
        <f>ROUND(VLOOKUP($B219,'[4]3.ข้อมูลงบทดลองปัจจุบัน'!$A$5:$CL$846,49,0),2)</f>
        <v>0</v>
      </c>
      <c r="AY219" s="104">
        <f>ROUND(VLOOKUP($B219,'[4]3.ข้อมูลงบทดลองปัจจุบัน'!$A$5:$CL$846,50,0),2)</f>
        <v>0</v>
      </c>
      <c r="AZ219" s="104">
        <f>ROUND(VLOOKUP($B219,'[4]3.ข้อมูลงบทดลองปัจจุบัน'!$A$5:$CL$846,51,0),2)</f>
        <v>88332.4</v>
      </c>
      <c r="BA219" s="104">
        <f>ROUND(VLOOKUP($B219,'[4]3.ข้อมูลงบทดลองปัจจุบัน'!$A$5:$CL$846,52,0),2)</f>
        <v>0</v>
      </c>
      <c r="BB219" s="104">
        <f>ROUND(VLOOKUP($B219,'[4]3.ข้อมูลงบทดลองปัจจุบัน'!$A$5:$CL$846,53,0),2)</f>
        <v>0</v>
      </c>
      <c r="BC219" s="104">
        <f>ROUND(VLOOKUP($B219,'[4]3.ข้อมูลงบทดลองปัจจุบัน'!$A$5:$CL$846,54,0),2)</f>
        <v>0</v>
      </c>
      <c r="BD219" s="104">
        <f>ROUND(VLOOKUP($B219,'[4]3.ข้อมูลงบทดลองปัจจุบัน'!$A$5:$CL$846,55,0),2)</f>
        <v>0</v>
      </c>
      <c r="BE219" s="104">
        <f>ROUND(VLOOKUP($B219,'[4]3.ข้อมูลงบทดลองปัจจุบัน'!$A$5:$CL$846,56,0),2)</f>
        <v>0</v>
      </c>
      <c r="BF219" s="104">
        <f>ROUND(VLOOKUP($B219,'[4]3.ข้อมูลงบทดลองปัจจุบัน'!$A$5:$CL$846,57,0),2)</f>
        <v>0</v>
      </c>
      <c r="BG219" s="104">
        <f>ROUND(VLOOKUP($B219,'[4]3.ข้อมูลงบทดลองปัจจุบัน'!$A$5:$CL$846,58,0),2)</f>
        <v>0</v>
      </c>
      <c r="BH219" s="104">
        <f>ROUND(VLOOKUP($B219,'[4]3.ข้อมูลงบทดลองปัจจุบัน'!$A$5:$CL$846,59,0),2)</f>
        <v>1072833</v>
      </c>
      <c r="BI219" s="104">
        <f>ROUND(VLOOKUP($B219,'[4]3.ข้อมูลงบทดลองปัจจุบัน'!$A$5:$CL$846,60,0),2)</f>
        <v>0</v>
      </c>
      <c r="BJ219" s="104">
        <f>ROUND(VLOOKUP($B219,'[4]3.ข้อมูลงบทดลองปัจจุบัน'!$A$5:$CL$846,61,0),2)</f>
        <v>0</v>
      </c>
      <c r="BK219" s="104">
        <f>ROUND(VLOOKUP($B219,'[4]3.ข้อมูลงบทดลองปัจจุบัน'!$A$5:$CL$846,62,0),2)</f>
        <v>0</v>
      </c>
      <c r="BL219" s="104">
        <f>ROUND(VLOOKUP($B219,'[4]3.ข้อมูลงบทดลองปัจจุบัน'!$A$5:$CL$846,63,0),2)</f>
        <v>0</v>
      </c>
      <c r="BM219" s="104">
        <f>ROUND(VLOOKUP($B219,'[4]3.ข้อมูลงบทดลองปัจจุบัน'!$A$5:$CL$846,64,0),2)</f>
        <v>0</v>
      </c>
      <c r="BN219" s="104">
        <f>ROUND(VLOOKUP($B219,'[4]3.ข้อมูลงบทดลองปัจจุบัน'!$A$5:$CL$846,65,0),2)</f>
        <v>0</v>
      </c>
      <c r="BO219" s="104">
        <f>ROUND(VLOOKUP($B219,'[4]3.ข้อมูลงบทดลองปัจจุบัน'!$A$5:$CL$846,66,0),2)</f>
        <v>0</v>
      </c>
      <c r="BP219" s="104">
        <f>ROUND(VLOOKUP($B219,'[4]3.ข้อมูลงบทดลองปัจจุบัน'!$A$5:$CL$846,67,0),2)</f>
        <v>0</v>
      </c>
      <c r="BQ219" s="104">
        <f>ROUND(VLOOKUP($B219,'[4]3.ข้อมูลงบทดลองปัจจุบัน'!$A$5:$CL$846,68,0),2)</f>
        <v>0</v>
      </c>
      <c r="BR219" s="104">
        <f>ROUND(VLOOKUP($B219,'[4]3.ข้อมูลงบทดลองปัจจุบัน'!$A$5:$CL$846,69,0),2)</f>
        <v>14666.64</v>
      </c>
      <c r="BS219" s="104">
        <f>ROUND(VLOOKUP($B219,'[4]3.ข้อมูลงบทดลองปัจจุบัน'!$A$5:$CL$846,70,0),2)</f>
        <v>1480800.17</v>
      </c>
      <c r="BT219" s="104">
        <f>ROUND(VLOOKUP($B219,'[4]3.ข้อมูลงบทดลองปัจจุบัน'!$A$5:$CL$846,71,0),2)</f>
        <v>47554.559999999998</v>
      </c>
      <c r="BU219" s="104">
        <f>ROUND(VLOOKUP($B219,'[4]3.ข้อมูลงบทดลองปัจจุบัน'!$A$5:$CL$846,72,0),2)</f>
        <v>0</v>
      </c>
      <c r="BV219" s="104">
        <f>ROUND(VLOOKUP($B219,'[4]3.ข้อมูลงบทดลองปัจจุบัน'!$A$5:$CL$846,73,0),2)</f>
        <v>0</v>
      </c>
      <c r="BW219" s="104">
        <f>ROUND(VLOOKUP($B219,'[4]3.ข้อมูลงบทดลองปัจจุบัน'!$A$5:$CL$846,74,0),2)</f>
        <v>132888.88</v>
      </c>
      <c r="BX219" s="104">
        <f>ROUND(VLOOKUP($B219,'[4]3.ข้อมูลงบทดลองปัจจุบัน'!$A$5:$CL$846,75,0),2)</f>
        <v>0</v>
      </c>
      <c r="BY219" s="104">
        <f>ROUND(VLOOKUP($B219,'[4]3.ข้อมูลงบทดลองปัจจุบัน'!$A$5:$CL$846,76,0),2)</f>
        <v>0</v>
      </c>
      <c r="BZ219" s="104">
        <f>ROUND(VLOOKUP($B219,'[4]3.ข้อมูลงบทดลองปัจจุบัน'!$A$5:$CL$846,77,0),2)</f>
        <v>48998</v>
      </c>
      <c r="CA219" s="104">
        <f>ROUND(VLOOKUP($B219,'[4]3.ข้อมูลงบทดลองปัจจุบัน'!$A$5:$CL$846,78,0),2)</f>
        <v>0</v>
      </c>
      <c r="CB219" s="104">
        <f>ROUND(VLOOKUP($B219,'[4]3.ข้อมูลงบทดลองปัจจุบัน'!$A$5:$CL$846,79,0),2)</f>
        <v>0</v>
      </c>
      <c r="CC219" s="104">
        <f>ROUND(VLOOKUP($B219,'[4]3.ข้อมูลงบทดลองปัจจุบัน'!$A$5:$CL$846,80,0),2)</f>
        <v>0</v>
      </c>
      <c r="CD219" s="104">
        <f>ROUND(VLOOKUP($B219,'[4]3.ข้อมูลงบทดลองปัจจุบัน'!$A$5:$CL$846,81,0),2)</f>
        <v>0</v>
      </c>
      <c r="CE219" s="104">
        <f>ROUND(VLOOKUP($B219,'[4]3.ข้อมูลงบทดลองปัจจุบัน'!$A$5:$CL$846,82,0),2)</f>
        <v>0</v>
      </c>
      <c r="CF219" s="104">
        <f>ROUND(VLOOKUP($B219,'[4]3.ข้อมูลงบทดลองปัจจุบัน'!$A$5:$CL$846,83,0),2)</f>
        <v>0</v>
      </c>
      <c r="CG219" s="104">
        <f>ROUND(VLOOKUP($B219,'[4]3.ข้อมูลงบทดลองปัจจุบัน'!$A$5:$CL$846,84,0),2)</f>
        <v>41666.639999999999</v>
      </c>
      <c r="CH219" s="104">
        <f>ROUND(VLOOKUP($B219,'[4]3.ข้อมูลงบทดลองปัจจุบัน'!$A$5:$CL$846,85,0),2)</f>
        <v>0</v>
      </c>
      <c r="CI219" s="104">
        <f>ROUND(VLOOKUP($B219,'[4]3.ข้อมูลงบทดลองปัจจุบัน'!$A$5:$CL$846,86,0),2)</f>
        <v>0</v>
      </c>
      <c r="CJ219" s="104">
        <f>ROUND(VLOOKUP($B219,'[4]3.ข้อมูลงบทดลองปัจจุบัน'!$A$5:$CL$846,87,0),2)</f>
        <v>0</v>
      </c>
      <c r="CK219" s="104">
        <f>ROUND(VLOOKUP($B219,'[4]3.ข้อมูลงบทดลองปัจจุบัน'!$A$5:$CL$846,88,0),2)</f>
        <v>0</v>
      </c>
      <c r="CL219" s="104">
        <f>ROUND(VLOOKUP($B219,'[4]3.ข้อมูลงบทดลองปัจจุบัน'!$A$5:$CL$846,89,0),2)</f>
        <v>0</v>
      </c>
      <c r="CM219" s="104">
        <f>ROUND(VLOOKUP($B219,'[4]3.ข้อมูลงบทดลองปัจจุบัน'!$A$5:$CL$846,90,0),2)</f>
        <v>0</v>
      </c>
      <c r="CO219" s="97"/>
    </row>
    <row r="220" spans="1:93" x14ac:dyDescent="0.7">
      <c r="A220" s="127" t="s">
        <v>789</v>
      </c>
      <c r="B220" s="18" t="s">
        <v>828</v>
      </c>
      <c r="C220" s="19" t="s">
        <v>829</v>
      </c>
      <c r="D220" s="104">
        <f>ROUND(VLOOKUP($B220,'[4]3.ข้อมูลงบทดลองปัจจุบัน'!$A$5:$CL$846,3,0),2)</f>
        <v>0</v>
      </c>
      <c r="E220" s="104">
        <f>ROUND(VLOOKUP($B220,'[4]3.ข้อมูลงบทดลองปัจจุบัน'!$A$5:$CL$846,4,0),2)</f>
        <v>0</v>
      </c>
      <c r="F220" s="104">
        <f>ROUND(VLOOKUP($B220,'[4]3.ข้อมูลงบทดลองปัจจุบัน'!$A$5:$CL$846,5,0),2)</f>
        <v>0</v>
      </c>
      <c r="G220" s="104">
        <f>ROUND(VLOOKUP($B220,'[4]3.ข้อมูลงบทดลองปัจจุบัน'!$A$5:$CL$846,6,0),2)</f>
        <v>0</v>
      </c>
      <c r="H220" s="104">
        <f>ROUND(VLOOKUP($B220,'[4]3.ข้อมูลงบทดลองปัจจุบัน'!$A$5:$CL$846,7,0),2)</f>
        <v>0</v>
      </c>
      <c r="I220" s="104">
        <f>ROUND(VLOOKUP($B220,'[4]3.ข้อมูลงบทดลองปัจจุบัน'!$A$5:$CL$846,8,0),2)</f>
        <v>0</v>
      </c>
      <c r="J220" s="104">
        <f>ROUND(VLOOKUP($B220,'[4]3.ข้อมูลงบทดลองปัจจุบัน'!$A$5:$CL$846,9,0),2)</f>
        <v>0</v>
      </c>
      <c r="K220" s="104">
        <f>ROUND(VLOOKUP($B220,'[4]3.ข้อมูลงบทดลองปัจจุบัน'!$A$5:$CL$846,10,0),2)</f>
        <v>0</v>
      </c>
      <c r="L220" s="104">
        <f>ROUND(VLOOKUP($B220,'[4]3.ข้อมูลงบทดลองปัจจุบัน'!$A$5:$CL$846,11,0),2)</f>
        <v>0</v>
      </c>
      <c r="M220" s="104">
        <f>ROUND(VLOOKUP($B220,'[4]3.ข้อมูลงบทดลองปัจจุบัน'!$A$5:$CL$846,12,0),2)</f>
        <v>0</v>
      </c>
      <c r="N220" s="104">
        <f>ROUND(VLOOKUP($B220,'[4]3.ข้อมูลงบทดลองปัจจุบัน'!$A$5:$CL$846,13,0),2)</f>
        <v>0</v>
      </c>
      <c r="O220" s="104">
        <f>ROUND(VLOOKUP($B220,'[4]3.ข้อมูลงบทดลองปัจจุบัน'!$A$5:$CL$846,14,0),2)</f>
        <v>0</v>
      </c>
      <c r="P220" s="104">
        <f>ROUND(VLOOKUP($B220,'[4]3.ข้อมูลงบทดลองปัจจุบัน'!$A$5:$CL$846,15,0),2)</f>
        <v>0</v>
      </c>
      <c r="Q220" s="104">
        <f>ROUND(VLOOKUP($B220,'[4]3.ข้อมูลงบทดลองปัจจุบัน'!$A$5:$CL$846,16,0),2)</f>
        <v>0</v>
      </c>
      <c r="R220" s="104">
        <f>ROUND(VLOOKUP($B220,'[4]3.ข้อมูลงบทดลองปัจจุบัน'!$A$5:$CL$846,17,0),2)</f>
        <v>0</v>
      </c>
      <c r="S220" s="104">
        <f>ROUND(VLOOKUP($B220,'[4]3.ข้อมูลงบทดลองปัจจุบัน'!$A$5:$CL$846,18,0),2)</f>
        <v>0</v>
      </c>
      <c r="T220" s="104">
        <f>ROUND(VLOOKUP($B220,'[4]3.ข้อมูลงบทดลองปัจจุบัน'!$A$5:$CL$846,19,0),2)</f>
        <v>0</v>
      </c>
      <c r="U220" s="104">
        <f>ROUND(VLOOKUP($B220,'[4]3.ข้อมูลงบทดลองปัจจุบัน'!$A$5:$CL$846,20,0),2)</f>
        <v>0</v>
      </c>
      <c r="V220" s="104">
        <f>ROUND(VLOOKUP($B220,'[4]3.ข้อมูลงบทดลองปัจจุบัน'!$A$5:$CL$846,21,0),2)</f>
        <v>0</v>
      </c>
      <c r="W220" s="104">
        <f>ROUND(VLOOKUP($B220,'[4]3.ข้อมูลงบทดลองปัจจุบัน'!$A$5:$CL$846,22,0),2)</f>
        <v>0</v>
      </c>
      <c r="X220" s="104">
        <f>ROUND(VLOOKUP($B220,'[4]3.ข้อมูลงบทดลองปัจจุบัน'!$A$5:$CL$846,23,0),2)</f>
        <v>0</v>
      </c>
      <c r="Y220" s="104">
        <f>ROUND(VLOOKUP($B220,'[4]3.ข้อมูลงบทดลองปัจจุบัน'!$A$5:$CL$846,24,0),2)</f>
        <v>0</v>
      </c>
      <c r="Z220" s="104">
        <f>ROUND(VLOOKUP($B220,'[4]3.ข้อมูลงบทดลองปัจจุบัน'!$A$5:$CL$846,25,0),2)</f>
        <v>0</v>
      </c>
      <c r="AA220" s="104">
        <f>ROUND(VLOOKUP($B220,'[4]3.ข้อมูลงบทดลองปัจจุบัน'!$A$5:$CL$846,26,0),2)</f>
        <v>0</v>
      </c>
      <c r="AB220" s="104">
        <f>ROUND(VLOOKUP($B220,'[4]3.ข้อมูลงบทดลองปัจจุบัน'!$A$5:$CL$846,27,0),2)</f>
        <v>0</v>
      </c>
      <c r="AC220" s="104">
        <f>ROUND(VLOOKUP($B220,'[4]3.ข้อมูลงบทดลองปัจจุบัน'!$A$5:$CL$846,28,0),2)</f>
        <v>0</v>
      </c>
      <c r="AD220" s="104">
        <f>ROUND(VLOOKUP($B220,'[4]3.ข้อมูลงบทดลองปัจจุบัน'!$A$5:$CL$846,29,0),2)</f>
        <v>0</v>
      </c>
      <c r="AE220" s="104">
        <f>ROUND(VLOOKUP($B220,'[4]3.ข้อมูลงบทดลองปัจจุบัน'!$A$5:$CL$846,30,0),2)</f>
        <v>0</v>
      </c>
      <c r="AF220" s="104">
        <f>ROUND(VLOOKUP($B220,'[4]3.ข้อมูลงบทดลองปัจจุบัน'!$A$5:$CL$846,31,0),2)</f>
        <v>0</v>
      </c>
      <c r="AG220" s="104">
        <f>ROUND(VLOOKUP($B220,'[4]3.ข้อมูลงบทดลองปัจจุบัน'!$A$5:$CL$846,32,0),2)</f>
        <v>0</v>
      </c>
      <c r="AH220" s="104">
        <f>ROUND(VLOOKUP($B220,'[4]3.ข้อมูลงบทดลองปัจจุบัน'!$A$5:$CL$846,33,0),2)</f>
        <v>0</v>
      </c>
      <c r="AI220" s="104">
        <f>ROUND(VLOOKUP($B220,'[4]3.ข้อมูลงบทดลองปัจจุบัน'!$A$5:$CL$846,34,0),2)</f>
        <v>0</v>
      </c>
      <c r="AJ220" s="104">
        <f>ROUND(VLOOKUP($B220,'[4]3.ข้อมูลงบทดลองปัจจุบัน'!$A$5:$CL$846,35,0),2)</f>
        <v>0</v>
      </c>
      <c r="AK220" s="104">
        <f>ROUND(VLOOKUP($B220,'[4]3.ข้อมูลงบทดลองปัจจุบัน'!$A$5:$CL$846,36,0),2)</f>
        <v>0</v>
      </c>
      <c r="AL220" s="104">
        <f>ROUND(VLOOKUP($B220,'[4]3.ข้อมูลงบทดลองปัจจุบัน'!$A$5:$CL$846,37,0),2)</f>
        <v>0</v>
      </c>
      <c r="AM220" s="104">
        <f>ROUND(VLOOKUP($B220,'[4]3.ข้อมูลงบทดลองปัจจุบัน'!$A$5:$CL$846,38,0),2)</f>
        <v>0</v>
      </c>
      <c r="AN220" s="104">
        <f>ROUND(VLOOKUP($B220,'[4]3.ข้อมูลงบทดลองปัจจุบัน'!$A$5:$CL$846,39,0),2)</f>
        <v>0</v>
      </c>
      <c r="AO220" s="104">
        <f>ROUND(VLOOKUP($B220,'[4]3.ข้อมูลงบทดลองปัจจุบัน'!$A$5:$CL$846,40,0),2)</f>
        <v>0</v>
      </c>
      <c r="AP220" s="104">
        <f>ROUND(VLOOKUP($B220,'[4]3.ข้อมูลงบทดลองปัจจุบัน'!$A$5:$CL$846,41,0),2)</f>
        <v>0</v>
      </c>
      <c r="AQ220" s="104">
        <f>ROUND(VLOOKUP($B220,'[4]3.ข้อมูลงบทดลองปัจจุบัน'!$A$5:$CL$846,42,0),2)</f>
        <v>0</v>
      </c>
      <c r="AR220" s="104">
        <f>ROUND(VLOOKUP($B220,'[4]3.ข้อมูลงบทดลองปัจจุบัน'!$A$5:$CL$846,43,0),2)</f>
        <v>0</v>
      </c>
      <c r="AS220" s="104">
        <f>ROUND(VLOOKUP($B220,'[4]3.ข้อมูลงบทดลองปัจจุบัน'!$A$5:$CL$846,44,0),2)</f>
        <v>0</v>
      </c>
      <c r="AT220" s="104">
        <f>ROUND(VLOOKUP($B220,'[4]3.ข้อมูลงบทดลองปัจจุบัน'!$A$5:$CL$846,45,0),2)</f>
        <v>0</v>
      </c>
      <c r="AU220" s="104">
        <f>ROUND(VLOOKUP($B220,'[4]3.ข้อมูลงบทดลองปัจจุบัน'!$A$5:$CL$846,46,0),2)</f>
        <v>0</v>
      </c>
      <c r="AV220" s="104">
        <f>ROUND(VLOOKUP($B220,'[4]3.ข้อมูลงบทดลองปัจจุบัน'!$A$5:$CL$846,47,0),2)</f>
        <v>0</v>
      </c>
      <c r="AW220" s="104">
        <f>ROUND(VLOOKUP($B220,'[4]3.ข้อมูลงบทดลองปัจจุบัน'!$A$5:$CL$846,48,0),2)</f>
        <v>0</v>
      </c>
      <c r="AX220" s="104">
        <f>ROUND(VLOOKUP($B220,'[4]3.ข้อมูลงบทดลองปัจจุบัน'!$A$5:$CL$846,49,0),2)</f>
        <v>0</v>
      </c>
      <c r="AY220" s="104">
        <f>ROUND(VLOOKUP($B220,'[4]3.ข้อมูลงบทดลองปัจจุบัน'!$A$5:$CL$846,50,0),2)</f>
        <v>0</v>
      </c>
      <c r="AZ220" s="104">
        <f>ROUND(VLOOKUP($B220,'[4]3.ข้อมูลงบทดลองปัจจุบัน'!$A$5:$CL$846,51,0),2)</f>
        <v>0</v>
      </c>
      <c r="BA220" s="104">
        <f>ROUND(VLOOKUP($B220,'[4]3.ข้อมูลงบทดลองปัจจุบัน'!$A$5:$CL$846,52,0),2)</f>
        <v>0</v>
      </c>
      <c r="BB220" s="104">
        <f>ROUND(VLOOKUP($B220,'[4]3.ข้อมูลงบทดลองปัจจุบัน'!$A$5:$CL$846,53,0),2)</f>
        <v>0</v>
      </c>
      <c r="BC220" s="104">
        <f>ROUND(VLOOKUP($B220,'[4]3.ข้อมูลงบทดลองปัจจุบัน'!$A$5:$CL$846,54,0),2)</f>
        <v>0</v>
      </c>
      <c r="BD220" s="104">
        <f>ROUND(VLOOKUP($B220,'[4]3.ข้อมูลงบทดลองปัจจุบัน'!$A$5:$CL$846,55,0),2)</f>
        <v>0</v>
      </c>
      <c r="BE220" s="104">
        <f>ROUND(VLOOKUP($B220,'[4]3.ข้อมูลงบทดลองปัจจุบัน'!$A$5:$CL$846,56,0),2)</f>
        <v>0</v>
      </c>
      <c r="BF220" s="104">
        <f>ROUND(VLOOKUP($B220,'[4]3.ข้อมูลงบทดลองปัจจุบัน'!$A$5:$CL$846,57,0),2)</f>
        <v>0</v>
      </c>
      <c r="BG220" s="104">
        <f>ROUND(VLOOKUP($B220,'[4]3.ข้อมูลงบทดลองปัจจุบัน'!$A$5:$CL$846,58,0),2)</f>
        <v>0</v>
      </c>
      <c r="BH220" s="104">
        <f>ROUND(VLOOKUP($B220,'[4]3.ข้อมูลงบทดลองปัจจุบัน'!$A$5:$CL$846,59,0),2)</f>
        <v>0</v>
      </c>
      <c r="BI220" s="104">
        <f>ROUND(VLOOKUP($B220,'[4]3.ข้อมูลงบทดลองปัจจุบัน'!$A$5:$CL$846,60,0),2)</f>
        <v>0</v>
      </c>
      <c r="BJ220" s="104">
        <f>ROUND(VLOOKUP($B220,'[4]3.ข้อมูลงบทดลองปัจจุบัน'!$A$5:$CL$846,61,0),2)</f>
        <v>0</v>
      </c>
      <c r="BK220" s="104">
        <f>ROUND(VLOOKUP($B220,'[4]3.ข้อมูลงบทดลองปัจจุบัน'!$A$5:$CL$846,62,0),2)</f>
        <v>0</v>
      </c>
      <c r="BL220" s="104">
        <f>ROUND(VLOOKUP($B220,'[4]3.ข้อมูลงบทดลองปัจจุบัน'!$A$5:$CL$846,63,0),2)</f>
        <v>0</v>
      </c>
      <c r="BM220" s="104">
        <f>ROUND(VLOOKUP($B220,'[4]3.ข้อมูลงบทดลองปัจจุบัน'!$A$5:$CL$846,64,0),2)</f>
        <v>0</v>
      </c>
      <c r="BN220" s="104">
        <f>ROUND(VLOOKUP($B220,'[4]3.ข้อมูลงบทดลองปัจจุบัน'!$A$5:$CL$846,65,0),2)</f>
        <v>0</v>
      </c>
      <c r="BO220" s="104">
        <f>ROUND(VLOOKUP($B220,'[4]3.ข้อมูลงบทดลองปัจจุบัน'!$A$5:$CL$846,66,0),2)</f>
        <v>0</v>
      </c>
      <c r="BP220" s="104">
        <f>ROUND(VLOOKUP($B220,'[4]3.ข้อมูลงบทดลองปัจจุบัน'!$A$5:$CL$846,67,0),2)</f>
        <v>0</v>
      </c>
      <c r="BQ220" s="104">
        <f>ROUND(VLOOKUP($B220,'[4]3.ข้อมูลงบทดลองปัจจุบัน'!$A$5:$CL$846,68,0),2)</f>
        <v>0</v>
      </c>
      <c r="BR220" s="104">
        <f>ROUND(VLOOKUP($B220,'[4]3.ข้อมูลงบทดลองปัจจุบัน'!$A$5:$CL$846,69,0),2)</f>
        <v>0</v>
      </c>
      <c r="BS220" s="104">
        <f>ROUND(VLOOKUP($B220,'[4]3.ข้อมูลงบทดลองปัจจุบัน'!$A$5:$CL$846,70,0),2)</f>
        <v>0</v>
      </c>
      <c r="BT220" s="104">
        <f>ROUND(VLOOKUP($B220,'[4]3.ข้อมูลงบทดลองปัจจุบัน'!$A$5:$CL$846,71,0),2)</f>
        <v>0</v>
      </c>
      <c r="BU220" s="104">
        <f>ROUND(VLOOKUP($B220,'[4]3.ข้อมูลงบทดลองปัจจุบัน'!$A$5:$CL$846,72,0),2)</f>
        <v>0</v>
      </c>
      <c r="BV220" s="104">
        <f>ROUND(VLOOKUP($B220,'[4]3.ข้อมูลงบทดลองปัจจุบัน'!$A$5:$CL$846,73,0),2)</f>
        <v>0</v>
      </c>
      <c r="BW220" s="104">
        <f>ROUND(VLOOKUP($B220,'[4]3.ข้อมูลงบทดลองปัจจุบัน'!$A$5:$CL$846,74,0),2)</f>
        <v>0</v>
      </c>
      <c r="BX220" s="104">
        <f>ROUND(VLOOKUP($B220,'[4]3.ข้อมูลงบทดลองปัจจุบัน'!$A$5:$CL$846,75,0),2)</f>
        <v>0</v>
      </c>
      <c r="BY220" s="104">
        <f>ROUND(VLOOKUP($B220,'[4]3.ข้อมูลงบทดลองปัจจุบัน'!$A$5:$CL$846,76,0),2)</f>
        <v>0</v>
      </c>
      <c r="BZ220" s="104">
        <f>ROUND(VLOOKUP($B220,'[4]3.ข้อมูลงบทดลองปัจจุบัน'!$A$5:$CL$846,77,0),2)</f>
        <v>0</v>
      </c>
      <c r="CA220" s="104">
        <f>ROUND(VLOOKUP($B220,'[4]3.ข้อมูลงบทดลองปัจจุบัน'!$A$5:$CL$846,78,0),2)</f>
        <v>0</v>
      </c>
      <c r="CB220" s="104">
        <f>ROUND(VLOOKUP($B220,'[4]3.ข้อมูลงบทดลองปัจจุบัน'!$A$5:$CL$846,79,0),2)</f>
        <v>0</v>
      </c>
      <c r="CC220" s="104">
        <f>ROUND(VLOOKUP($B220,'[4]3.ข้อมูลงบทดลองปัจจุบัน'!$A$5:$CL$846,80,0),2)</f>
        <v>0</v>
      </c>
      <c r="CD220" s="104">
        <f>ROUND(VLOOKUP($B220,'[4]3.ข้อมูลงบทดลองปัจจุบัน'!$A$5:$CL$846,81,0),2)</f>
        <v>0</v>
      </c>
      <c r="CE220" s="104">
        <f>ROUND(VLOOKUP($B220,'[4]3.ข้อมูลงบทดลองปัจจุบัน'!$A$5:$CL$846,82,0),2)</f>
        <v>0</v>
      </c>
      <c r="CF220" s="104">
        <f>ROUND(VLOOKUP($B220,'[4]3.ข้อมูลงบทดลองปัจจุบัน'!$A$5:$CL$846,83,0),2)</f>
        <v>0</v>
      </c>
      <c r="CG220" s="104">
        <f>ROUND(VLOOKUP($B220,'[4]3.ข้อมูลงบทดลองปัจจุบัน'!$A$5:$CL$846,84,0),2)</f>
        <v>0</v>
      </c>
      <c r="CH220" s="104">
        <f>ROUND(VLOOKUP($B220,'[4]3.ข้อมูลงบทดลองปัจจุบัน'!$A$5:$CL$846,85,0),2)</f>
        <v>0</v>
      </c>
      <c r="CI220" s="104">
        <f>ROUND(VLOOKUP($B220,'[4]3.ข้อมูลงบทดลองปัจจุบัน'!$A$5:$CL$846,86,0),2)</f>
        <v>0</v>
      </c>
      <c r="CJ220" s="104">
        <f>ROUND(VLOOKUP($B220,'[4]3.ข้อมูลงบทดลองปัจจุบัน'!$A$5:$CL$846,87,0),2)</f>
        <v>0</v>
      </c>
      <c r="CK220" s="104">
        <f>ROUND(VLOOKUP($B220,'[4]3.ข้อมูลงบทดลองปัจจุบัน'!$A$5:$CL$846,88,0),2)</f>
        <v>0</v>
      </c>
      <c r="CL220" s="104">
        <f>ROUND(VLOOKUP($B220,'[4]3.ข้อมูลงบทดลองปัจจุบัน'!$A$5:$CL$846,89,0),2)</f>
        <v>0</v>
      </c>
      <c r="CM220" s="104">
        <f>ROUND(VLOOKUP($B220,'[4]3.ข้อมูลงบทดลองปัจจุบัน'!$A$5:$CL$846,90,0),2)</f>
        <v>0</v>
      </c>
      <c r="CO220" s="97"/>
    </row>
    <row r="221" spans="1:93" x14ac:dyDescent="0.7">
      <c r="A221" s="127" t="s">
        <v>789</v>
      </c>
      <c r="B221" s="18" t="s">
        <v>830</v>
      </c>
      <c r="C221" s="19" t="s">
        <v>831</v>
      </c>
      <c r="D221" s="104">
        <f>ROUND(VLOOKUP($B221,'[4]3.ข้อมูลงบทดลองปัจจุบัน'!$A$5:$CL$846,3,0),2)</f>
        <v>0</v>
      </c>
      <c r="E221" s="104">
        <f>ROUND(VLOOKUP($B221,'[4]3.ข้อมูลงบทดลองปัจจุบัน'!$A$5:$CL$846,4,0),2)</f>
        <v>0</v>
      </c>
      <c r="F221" s="104">
        <f>ROUND(VLOOKUP($B221,'[4]3.ข้อมูลงบทดลองปัจจุบัน'!$A$5:$CL$846,5,0),2)</f>
        <v>0</v>
      </c>
      <c r="G221" s="104">
        <f>ROUND(VLOOKUP($B221,'[4]3.ข้อมูลงบทดลองปัจจุบัน'!$A$5:$CL$846,6,0),2)</f>
        <v>0</v>
      </c>
      <c r="H221" s="104">
        <f>ROUND(VLOOKUP($B221,'[4]3.ข้อมูลงบทดลองปัจจุบัน'!$A$5:$CL$846,7,0),2)</f>
        <v>0</v>
      </c>
      <c r="I221" s="104">
        <f>ROUND(VLOOKUP($B221,'[4]3.ข้อมูลงบทดลองปัจจุบัน'!$A$5:$CL$846,8,0),2)</f>
        <v>0</v>
      </c>
      <c r="J221" s="104">
        <f>ROUND(VLOOKUP($B221,'[4]3.ข้อมูลงบทดลองปัจจุบัน'!$A$5:$CL$846,9,0),2)</f>
        <v>0</v>
      </c>
      <c r="K221" s="104">
        <f>ROUND(VLOOKUP($B221,'[4]3.ข้อมูลงบทดลองปัจจุบัน'!$A$5:$CL$846,10,0),2)</f>
        <v>0</v>
      </c>
      <c r="L221" s="104">
        <f>ROUND(VLOOKUP($B221,'[4]3.ข้อมูลงบทดลองปัจจุบัน'!$A$5:$CL$846,11,0),2)</f>
        <v>0</v>
      </c>
      <c r="M221" s="104">
        <f>ROUND(VLOOKUP($B221,'[4]3.ข้อมูลงบทดลองปัจจุบัน'!$A$5:$CL$846,12,0),2)</f>
        <v>0</v>
      </c>
      <c r="N221" s="104">
        <f>ROUND(VLOOKUP($B221,'[4]3.ข้อมูลงบทดลองปัจจุบัน'!$A$5:$CL$846,13,0),2)</f>
        <v>0</v>
      </c>
      <c r="O221" s="104">
        <f>ROUND(VLOOKUP($B221,'[4]3.ข้อมูลงบทดลองปัจจุบัน'!$A$5:$CL$846,14,0),2)</f>
        <v>0</v>
      </c>
      <c r="P221" s="104">
        <f>ROUND(VLOOKUP($B221,'[4]3.ข้อมูลงบทดลองปัจจุบัน'!$A$5:$CL$846,15,0),2)</f>
        <v>0</v>
      </c>
      <c r="Q221" s="104">
        <f>ROUND(VLOOKUP($B221,'[4]3.ข้อมูลงบทดลองปัจจุบัน'!$A$5:$CL$846,16,0),2)</f>
        <v>0</v>
      </c>
      <c r="R221" s="104">
        <f>ROUND(VLOOKUP($B221,'[4]3.ข้อมูลงบทดลองปัจจุบัน'!$A$5:$CL$846,17,0),2)</f>
        <v>0</v>
      </c>
      <c r="S221" s="104">
        <f>ROUND(VLOOKUP($B221,'[4]3.ข้อมูลงบทดลองปัจจุบัน'!$A$5:$CL$846,18,0),2)</f>
        <v>0</v>
      </c>
      <c r="T221" s="104">
        <f>ROUND(VLOOKUP($B221,'[4]3.ข้อมูลงบทดลองปัจจุบัน'!$A$5:$CL$846,19,0),2)</f>
        <v>0</v>
      </c>
      <c r="U221" s="104">
        <f>ROUND(VLOOKUP($B221,'[4]3.ข้อมูลงบทดลองปัจจุบัน'!$A$5:$CL$846,20,0),2)</f>
        <v>0</v>
      </c>
      <c r="V221" s="104">
        <f>ROUND(VLOOKUP($B221,'[4]3.ข้อมูลงบทดลองปัจจุบัน'!$A$5:$CL$846,21,0),2)</f>
        <v>0</v>
      </c>
      <c r="W221" s="104">
        <f>ROUND(VLOOKUP($B221,'[4]3.ข้อมูลงบทดลองปัจจุบัน'!$A$5:$CL$846,22,0),2)</f>
        <v>0</v>
      </c>
      <c r="X221" s="104">
        <f>ROUND(VLOOKUP($B221,'[4]3.ข้อมูลงบทดลองปัจจุบัน'!$A$5:$CL$846,23,0),2)</f>
        <v>0</v>
      </c>
      <c r="Y221" s="104">
        <f>ROUND(VLOOKUP($B221,'[4]3.ข้อมูลงบทดลองปัจจุบัน'!$A$5:$CL$846,24,0),2)</f>
        <v>0</v>
      </c>
      <c r="Z221" s="104">
        <f>ROUND(VLOOKUP($B221,'[4]3.ข้อมูลงบทดลองปัจจุบัน'!$A$5:$CL$846,25,0),2)</f>
        <v>0</v>
      </c>
      <c r="AA221" s="104">
        <f>ROUND(VLOOKUP($B221,'[4]3.ข้อมูลงบทดลองปัจจุบัน'!$A$5:$CL$846,26,0),2)</f>
        <v>0</v>
      </c>
      <c r="AB221" s="104">
        <f>ROUND(VLOOKUP($B221,'[4]3.ข้อมูลงบทดลองปัจจุบัน'!$A$5:$CL$846,27,0),2)</f>
        <v>0</v>
      </c>
      <c r="AC221" s="104">
        <f>ROUND(VLOOKUP($B221,'[4]3.ข้อมูลงบทดลองปัจจุบัน'!$A$5:$CL$846,28,0),2)</f>
        <v>0</v>
      </c>
      <c r="AD221" s="104">
        <f>ROUND(VLOOKUP($B221,'[4]3.ข้อมูลงบทดลองปัจจุบัน'!$A$5:$CL$846,29,0),2)</f>
        <v>0</v>
      </c>
      <c r="AE221" s="104">
        <f>ROUND(VLOOKUP($B221,'[4]3.ข้อมูลงบทดลองปัจจุบัน'!$A$5:$CL$846,30,0),2)</f>
        <v>0</v>
      </c>
      <c r="AF221" s="104">
        <f>ROUND(VLOOKUP($B221,'[4]3.ข้อมูลงบทดลองปัจจุบัน'!$A$5:$CL$846,31,0),2)</f>
        <v>0</v>
      </c>
      <c r="AG221" s="104">
        <f>ROUND(VLOOKUP($B221,'[4]3.ข้อมูลงบทดลองปัจจุบัน'!$A$5:$CL$846,32,0),2)</f>
        <v>0</v>
      </c>
      <c r="AH221" s="104">
        <f>ROUND(VLOOKUP($B221,'[4]3.ข้อมูลงบทดลองปัจจุบัน'!$A$5:$CL$846,33,0),2)</f>
        <v>0</v>
      </c>
      <c r="AI221" s="104">
        <f>ROUND(VLOOKUP($B221,'[4]3.ข้อมูลงบทดลองปัจจุบัน'!$A$5:$CL$846,34,0),2)</f>
        <v>0</v>
      </c>
      <c r="AJ221" s="104">
        <f>ROUND(VLOOKUP($B221,'[4]3.ข้อมูลงบทดลองปัจจุบัน'!$A$5:$CL$846,35,0),2)</f>
        <v>0</v>
      </c>
      <c r="AK221" s="104">
        <f>ROUND(VLOOKUP($B221,'[4]3.ข้อมูลงบทดลองปัจจุบัน'!$A$5:$CL$846,36,0),2)</f>
        <v>0</v>
      </c>
      <c r="AL221" s="104">
        <f>ROUND(VLOOKUP($B221,'[4]3.ข้อมูลงบทดลองปัจจุบัน'!$A$5:$CL$846,37,0),2)</f>
        <v>0</v>
      </c>
      <c r="AM221" s="104">
        <f>ROUND(VLOOKUP($B221,'[4]3.ข้อมูลงบทดลองปัจจุบัน'!$A$5:$CL$846,38,0),2)</f>
        <v>0</v>
      </c>
      <c r="AN221" s="104">
        <f>ROUND(VLOOKUP($B221,'[4]3.ข้อมูลงบทดลองปัจจุบัน'!$A$5:$CL$846,39,0),2)</f>
        <v>0</v>
      </c>
      <c r="AO221" s="104">
        <f>ROUND(VLOOKUP($B221,'[4]3.ข้อมูลงบทดลองปัจจุบัน'!$A$5:$CL$846,40,0),2)</f>
        <v>0</v>
      </c>
      <c r="AP221" s="104">
        <f>ROUND(VLOOKUP($B221,'[4]3.ข้อมูลงบทดลองปัจจุบัน'!$A$5:$CL$846,41,0),2)</f>
        <v>0</v>
      </c>
      <c r="AQ221" s="104">
        <f>ROUND(VLOOKUP($B221,'[4]3.ข้อมูลงบทดลองปัจจุบัน'!$A$5:$CL$846,42,0),2)</f>
        <v>0</v>
      </c>
      <c r="AR221" s="104">
        <f>ROUND(VLOOKUP($B221,'[4]3.ข้อมูลงบทดลองปัจจุบัน'!$A$5:$CL$846,43,0),2)</f>
        <v>0</v>
      </c>
      <c r="AS221" s="104">
        <f>ROUND(VLOOKUP($B221,'[4]3.ข้อมูลงบทดลองปัจจุบัน'!$A$5:$CL$846,44,0),2)</f>
        <v>0</v>
      </c>
      <c r="AT221" s="104">
        <f>ROUND(VLOOKUP($B221,'[4]3.ข้อมูลงบทดลองปัจจุบัน'!$A$5:$CL$846,45,0),2)</f>
        <v>0</v>
      </c>
      <c r="AU221" s="104">
        <f>ROUND(VLOOKUP($B221,'[4]3.ข้อมูลงบทดลองปัจจุบัน'!$A$5:$CL$846,46,0),2)</f>
        <v>0</v>
      </c>
      <c r="AV221" s="104">
        <f>ROUND(VLOOKUP($B221,'[4]3.ข้อมูลงบทดลองปัจจุบัน'!$A$5:$CL$846,47,0),2)</f>
        <v>0</v>
      </c>
      <c r="AW221" s="104">
        <f>ROUND(VLOOKUP($B221,'[4]3.ข้อมูลงบทดลองปัจจุบัน'!$A$5:$CL$846,48,0),2)</f>
        <v>0</v>
      </c>
      <c r="AX221" s="104">
        <f>ROUND(VLOOKUP($B221,'[4]3.ข้อมูลงบทดลองปัจจุบัน'!$A$5:$CL$846,49,0),2)</f>
        <v>0</v>
      </c>
      <c r="AY221" s="104">
        <f>ROUND(VLOOKUP($B221,'[4]3.ข้อมูลงบทดลองปัจจุบัน'!$A$5:$CL$846,50,0),2)</f>
        <v>0</v>
      </c>
      <c r="AZ221" s="104">
        <f>ROUND(VLOOKUP($B221,'[4]3.ข้อมูลงบทดลองปัจจุบัน'!$A$5:$CL$846,51,0),2)</f>
        <v>0</v>
      </c>
      <c r="BA221" s="104">
        <f>ROUND(VLOOKUP($B221,'[4]3.ข้อมูลงบทดลองปัจจุบัน'!$A$5:$CL$846,52,0),2)</f>
        <v>0</v>
      </c>
      <c r="BB221" s="104">
        <f>ROUND(VLOOKUP($B221,'[4]3.ข้อมูลงบทดลองปัจจุบัน'!$A$5:$CL$846,53,0),2)</f>
        <v>0</v>
      </c>
      <c r="BC221" s="104">
        <f>ROUND(VLOOKUP($B221,'[4]3.ข้อมูลงบทดลองปัจจุบัน'!$A$5:$CL$846,54,0),2)</f>
        <v>0</v>
      </c>
      <c r="BD221" s="104">
        <f>ROUND(VLOOKUP($B221,'[4]3.ข้อมูลงบทดลองปัจจุบัน'!$A$5:$CL$846,55,0),2)</f>
        <v>0</v>
      </c>
      <c r="BE221" s="104">
        <f>ROUND(VLOOKUP($B221,'[4]3.ข้อมูลงบทดลองปัจจุบัน'!$A$5:$CL$846,56,0),2)</f>
        <v>0</v>
      </c>
      <c r="BF221" s="104">
        <f>ROUND(VLOOKUP($B221,'[4]3.ข้อมูลงบทดลองปัจจุบัน'!$A$5:$CL$846,57,0),2)</f>
        <v>0</v>
      </c>
      <c r="BG221" s="104">
        <f>ROUND(VLOOKUP($B221,'[4]3.ข้อมูลงบทดลองปัจจุบัน'!$A$5:$CL$846,58,0),2)</f>
        <v>0</v>
      </c>
      <c r="BH221" s="104">
        <f>ROUND(VLOOKUP($B221,'[4]3.ข้อมูลงบทดลองปัจจุบัน'!$A$5:$CL$846,59,0),2)</f>
        <v>0</v>
      </c>
      <c r="BI221" s="104">
        <f>ROUND(VLOOKUP($B221,'[4]3.ข้อมูลงบทดลองปัจจุบัน'!$A$5:$CL$846,60,0),2)</f>
        <v>0</v>
      </c>
      <c r="BJ221" s="104">
        <f>ROUND(VLOOKUP($B221,'[4]3.ข้อมูลงบทดลองปัจจุบัน'!$A$5:$CL$846,61,0),2)</f>
        <v>0</v>
      </c>
      <c r="BK221" s="104">
        <f>ROUND(VLOOKUP($B221,'[4]3.ข้อมูลงบทดลองปัจจุบัน'!$A$5:$CL$846,62,0),2)</f>
        <v>0</v>
      </c>
      <c r="BL221" s="104">
        <f>ROUND(VLOOKUP($B221,'[4]3.ข้อมูลงบทดลองปัจจุบัน'!$A$5:$CL$846,63,0),2)</f>
        <v>0</v>
      </c>
      <c r="BM221" s="104">
        <f>ROUND(VLOOKUP($B221,'[4]3.ข้อมูลงบทดลองปัจจุบัน'!$A$5:$CL$846,64,0),2)</f>
        <v>0</v>
      </c>
      <c r="BN221" s="104">
        <f>ROUND(VLOOKUP($B221,'[4]3.ข้อมูลงบทดลองปัจจุบัน'!$A$5:$CL$846,65,0),2)</f>
        <v>0</v>
      </c>
      <c r="BO221" s="104">
        <f>ROUND(VLOOKUP($B221,'[4]3.ข้อมูลงบทดลองปัจจุบัน'!$A$5:$CL$846,66,0),2)</f>
        <v>0</v>
      </c>
      <c r="BP221" s="104">
        <f>ROUND(VLOOKUP($B221,'[4]3.ข้อมูลงบทดลองปัจจุบัน'!$A$5:$CL$846,67,0),2)</f>
        <v>0</v>
      </c>
      <c r="BQ221" s="104">
        <f>ROUND(VLOOKUP($B221,'[4]3.ข้อมูลงบทดลองปัจจุบัน'!$A$5:$CL$846,68,0),2)</f>
        <v>0</v>
      </c>
      <c r="BR221" s="104">
        <f>ROUND(VLOOKUP($B221,'[4]3.ข้อมูลงบทดลองปัจจุบัน'!$A$5:$CL$846,69,0),2)</f>
        <v>0</v>
      </c>
      <c r="BS221" s="104">
        <f>ROUND(VLOOKUP($B221,'[4]3.ข้อมูลงบทดลองปัจจุบัน'!$A$5:$CL$846,70,0),2)</f>
        <v>0</v>
      </c>
      <c r="BT221" s="104">
        <f>ROUND(VLOOKUP($B221,'[4]3.ข้อมูลงบทดลองปัจจุบัน'!$A$5:$CL$846,71,0),2)</f>
        <v>0</v>
      </c>
      <c r="BU221" s="104">
        <f>ROUND(VLOOKUP($B221,'[4]3.ข้อมูลงบทดลองปัจจุบัน'!$A$5:$CL$846,72,0),2)</f>
        <v>0</v>
      </c>
      <c r="BV221" s="104">
        <f>ROUND(VLOOKUP($B221,'[4]3.ข้อมูลงบทดลองปัจจุบัน'!$A$5:$CL$846,73,0),2)</f>
        <v>0</v>
      </c>
      <c r="BW221" s="104">
        <f>ROUND(VLOOKUP($B221,'[4]3.ข้อมูลงบทดลองปัจจุบัน'!$A$5:$CL$846,74,0),2)</f>
        <v>0</v>
      </c>
      <c r="BX221" s="104">
        <f>ROUND(VLOOKUP($B221,'[4]3.ข้อมูลงบทดลองปัจจุบัน'!$A$5:$CL$846,75,0),2)</f>
        <v>0</v>
      </c>
      <c r="BY221" s="104">
        <f>ROUND(VLOOKUP($B221,'[4]3.ข้อมูลงบทดลองปัจจุบัน'!$A$5:$CL$846,76,0),2)</f>
        <v>0</v>
      </c>
      <c r="BZ221" s="104">
        <f>ROUND(VLOOKUP($B221,'[4]3.ข้อมูลงบทดลองปัจจุบัน'!$A$5:$CL$846,77,0),2)</f>
        <v>0</v>
      </c>
      <c r="CA221" s="104">
        <f>ROUND(VLOOKUP($B221,'[4]3.ข้อมูลงบทดลองปัจจุบัน'!$A$5:$CL$846,78,0),2)</f>
        <v>0</v>
      </c>
      <c r="CB221" s="104">
        <f>ROUND(VLOOKUP($B221,'[4]3.ข้อมูลงบทดลองปัจจุบัน'!$A$5:$CL$846,79,0),2)</f>
        <v>0</v>
      </c>
      <c r="CC221" s="104">
        <f>ROUND(VLOOKUP($B221,'[4]3.ข้อมูลงบทดลองปัจจุบัน'!$A$5:$CL$846,80,0),2)</f>
        <v>0</v>
      </c>
      <c r="CD221" s="104">
        <f>ROUND(VLOOKUP($B221,'[4]3.ข้อมูลงบทดลองปัจจุบัน'!$A$5:$CL$846,81,0),2)</f>
        <v>0</v>
      </c>
      <c r="CE221" s="104">
        <f>ROUND(VLOOKUP($B221,'[4]3.ข้อมูลงบทดลองปัจจุบัน'!$A$5:$CL$846,82,0),2)</f>
        <v>0</v>
      </c>
      <c r="CF221" s="104">
        <f>ROUND(VLOOKUP($B221,'[4]3.ข้อมูลงบทดลองปัจจุบัน'!$A$5:$CL$846,83,0),2)</f>
        <v>0</v>
      </c>
      <c r="CG221" s="104">
        <f>ROUND(VLOOKUP($B221,'[4]3.ข้อมูลงบทดลองปัจจุบัน'!$A$5:$CL$846,84,0),2)</f>
        <v>0</v>
      </c>
      <c r="CH221" s="104">
        <f>ROUND(VLOOKUP($B221,'[4]3.ข้อมูลงบทดลองปัจจุบัน'!$A$5:$CL$846,85,0),2)</f>
        <v>0</v>
      </c>
      <c r="CI221" s="104">
        <f>ROUND(VLOOKUP($B221,'[4]3.ข้อมูลงบทดลองปัจจุบัน'!$A$5:$CL$846,86,0),2)</f>
        <v>0</v>
      </c>
      <c r="CJ221" s="104">
        <f>ROUND(VLOOKUP($B221,'[4]3.ข้อมูลงบทดลองปัจจุบัน'!$A$5:$CL$846,87,0),2)</f>
        <v>0</v>
      </c>
      <c r="CK221" s="104">
        <f>ROUND(VLOOKUP($B221,'[4]3.ข้อมูลงบทดลองปัจจุบัน'!$A$5:$CL$846,88,0),2)</f>
        <v>0</v>
      </c>
      <c r="CL221" s="104">
        <f>ROUND(VLOOKUP($B221,'[4]3.ข้อมูลงบทดลองปัจจุบัน'!$A$5:$CL$846,89,0),2)</f>
        <v>0</v>
      </c>
      <c r="CM221" s="104">
        <f>ROUND(VLOOKUP($B221,'[4]3.ข้อมูลงบทดลองปัจจุบัน'!$A$5:$CL$846,90,0),2)</f>
        <v>0</v>
      </c>
      <c r="CO221" s="97"/>
    </row>
    <row r="222" spans="1:93" x14ac:dyDescent="0.7">
      <c r="A222" s="127" t="s">
        <v>789</v>
      </c>
      <c r="B222" s="18" t="s">
        <v>832</v>
      </c>
      <c r="C222" s="19" t="s">
        <v>833</v>
      </c>
      <c r="D222" s="104">
        <f>ROUND(VLOOKUP($B222,'[4]3.ข้อมูลงบทดลองปัจจุบัน'!$A$5:$CL$846,3,0),2)</f>
        <v>0</v>
      </c>
      <c r="E222" s="104">
        <f>ROUND(VLOOKUP($B222,'[4]3.ข้อมูลงบทดลองปัจจุบัน'!$A$5:$CL$846,4,0),2)</f>
        <v>0</v>
      </c>
      <c r="F222" s="104">
        <f>ROUND(VLOOKUP($B222,'[4]3.ข้อมูลงบทดลองปัจจุบัน'!$A$5:$CL$846,5,0),2)</f>
        <v>0</v>
      </c>
      <c r="G222" s="104">
        <f>ROUND(VLOOKUP($B222,'[4]3.ข้อมูลงบทดลองปัจจุบัน'!$A$5:$CL$846,6,0),2)</f>
        <v>0</v>
      </c>
      <c r="H222" s="104">
        <f>ROUND(VLOOKUP($B222,'[4]3.ข้อมูลงบทดลองปัจจุบัน'!$A$5:$CL$846,7,0),2)</f>
        <v>0</v>
      </c>
      <c r="I222" s="104">
        <f>ROUND(VLOOKUP($B222,'[4]3.ข้อมูลงบทดลองปัจจุบัน'!$A$5:$CL$846,8,0),2)</f>
        <v>0</v>
      </c>
      <c r="J222" s="104">
        <f>ROUND(VLOOKUP($B222,'[4]3.ข้อมูลงบทดลองปัจจุบัน'!$A$5:$CL$846,9,0),2)</f>
        <v>0</v>
      </c>
      <c r="K222" s="104">
        <f>ROUND(VLOOKUP($B222,'[4]3.ข้อมูลงบทดลองปัจจุบัน'!$A$5:$CL$846,10,0),2)</f>
        <v>0</v>
      </c>
      <c r="L222" s="104">
        <f>ROUND(VLOOKUP($B222,'[4]3.ข้อมูลงบทดลองปัจจุบัน'!$A$5:$CL$846,11,0),2)</f>
        <v>0</v>
      </c>
      <c r="M222" s="104">
        <f>ROUND(VLOOKUP($B222,'[4]3.ข้อมูลงบทดลองปัจจุบัน'!$A$5:$CL$846,12,0),2)</f>
        <v>0</v>
      </c>
      <c r="N222" s="104">
        <f>ROUND(VLOOKUP($B222,'[4]3.ข้อมูลงบทดลองปัจจุบัน'!$A$5:$CL$846,13,0),2)</f>
        <v>0</v>
      </c>
      <c r="O222" s="104">
        <f>ROUND(VLOOKUP($B222,'[4]3.ข้อมูลงบทดลองปัจจุบัน'!$A$5:$CL$846,14,0),2)</f>
        <v>0</v>
      </c>
      <c r="P222" s="104">
        <f>ROUND(VLOOKUP($B222,'[4]3.ข้อมูลงบทดลองปัจจุบัน'!$A$5:$CL$846,15,0),2)</f>
        <v>0</v>
      </c>
      <c r="Q222" s="104">
        <f>ROUND(VLOOKUP($B222,'[4]3.ข้อมูลงบทดลองปัจจุบัน'!$A$5:$CL$846,16,0),2)</f>
        <v>0</v>
      </c>
      <c r="R222" s="104">
        <f>ROUND(VLOOKUP($B222,'[4]3.ข้อมูลงบทดลองปัจจุบัน'!$A$5:$CL$846,17,0),2)</f>
        <v>0</v>
      </c>
      <c r="S222" s="104">
        <f>ROUND(VLOOKUP($B222,'[4]3.ข้อมูลงบทดลองปัจจุบัน'!$A$5:$CL$846,18,0),2)</f>
        <v>0</v>
      </c>
      <c r="T222" s="104">
        <f>ROUND(VLOOKUP($B222,'[4]3.ข้อมูลงบทดลองปัจจุบัน'!$A$5:$CL$846,19,0),2)</f>
        <v>0</v>
      </c>
      <c r="U222" s="104">
        <f>ROUND(VLOOKUP($B222,'[4]3.ข้อมูลงบทดลองปัจจุบัน'!$A$5:$CL$846,20,0),2)</f>
        <v>0</v>
      </c>
      <c r="V222" s="104">
        <f>ROUND(VLOOKUP($B222,'[4]3.ข้อมูลงบทดลองปัจจุบัน'!$A$5:$CL$846,21,0),2)</f>
        <v>0</v>
      </c>
      <c r="W222" s="104">
        <f>ROUND(VLOOKUP($B222,'[4]3.ข้อมูลงบทดลองปัจจุบัน'!$A$5:$CL$846,22,0),2)</f>
        <v>0</v>
      </c>
      <c r="X222" s="104">
        <f>ROUND(VLOOKUP($B222,'[4]3.ข้อมูลงบทดลองปัจจุบัน'!$A$5:$CL$846,23,0),2)</f>
        <v>0</v>
      </c>
      <c r="Y222" s="104">
        <f>ROUND(VLOOKUP($B222,'[4]3.ข้อมูลงบทดลองปัจจุบัน'!$A$5:$CL$846,24,0),2)</f>
        <v>0</v>
      </c>
      <c r="Z222" s="104">
        <f>ROUND(VLOOKUP($B222,'[4]3.ข้อมูลงบทดลองปัจจุบัน'!$A$5:$CL$846,25,0),2)</f>
        <v>0</v>
      </c>
      <c r="AA222" s="104">
        <f>ROUND(VLOOKUP($B222,'[4]3.ข้อมูลงบทดลองปัจจุบัน'!$A$5:$CL$846,26,0),2)</f>
        <v>0</v>
      </c>
      <c r="AB222" s="104">
        <f>ROUND(VLOOKUP($B222,'[4]3.ข้อมูลงบทดลองปัจจุบัน'!$A$5:$CL$846,27,0),2)</f>
        <v>0</v>
      </c>
      <c r="AC222" s="104">
        <f>ROUND(VLOOKUP($B222,'[4]3.ข้อมูลงบทดลองปัจจุบัน'!$A$5:$CL$846,28,0),2)</f>
        <v>0</v>
      </c>
      <c r="AD222" s="104">
        <f>ROUND(VLOOKUP($B222,'[4]3.ข้อมูลงบทดลองปัจจุบัน'!$A$5:$CL$846,29,0),2)</f>
        <v>0</v>
      </c>
      <c r="AE222" s="104">
        <f>ROUND(VLOOKUP($B222,'[4]3.ข้อมูลงบทดลองปัจจุบัน'!$A$5:$CL$846,30,0),2)</f>
        <v>0</v>
      </c>
      <c r="AF222" s="104">
        <f>ROUND(VLOOKUP($B222,'[4]3.ข้อมูลงบทดลองปัจจุบัน'!$A$5:$CL$846,31,0),2)</f>
        <v>0</v>
      </c>
      <c r="AG222" s="104">
        <f>ROUND(VLOOKUP($B222,'[4]3.ข้อมูลงบทดลองปัจจุบัน'!$A$5:$CL$846,32,0),2)</f>
        <v>0</v>
      </c>
      <c r="AH222" s="104">
        <f>ROUND(VLOOKUP($B222,'[4]3.ข้อมูลงบทดลองปัจจุบัน'!$A$5:$CL$846,33,0),2)</f>
        <v>0</v>
      </c>
      <c r="AI222" s="104">
        <f>ROUND(VLOOKUP($B222,'[4]3.ข้อมูลงบทดลองปัจจุบัน'!$A$5:$CL$846,34,0),2)</f>
        <v>0</v>
      </c>
      <c r="AJ222" s="104">
        <f>ROUND(VLOOKUP($B222,'[4]3.ข้อมูลงบทดลองปัจจุบัน'!$A$5:$CL$846,35,0),2)</f>
        <v>0</v>
      </c>
      <c r="AK222" s="104">
        <f>ROUND(VLOOKUP($B222,'[4]3.ข้อมูลงบทดลองปัจจุบัน'!$A$5:$CL$846,36,0),2)</f>
        <v>0</v>
      </c>
      <c r="AL222" s="104">
        <f>ROUND(VLOOKUP($B222,'[4]3.ข้อมูลงบทดลองปัจจุบัน'!$A$5:$CL$846,37,0),2)</f>
        <v>0</v>
      </c>
      <c r="AM222" s="104">
        <f>ROUND(VLOOKUP($B222,'[4]3.ข้อมูลงบทดลองปัจจุบัน'!$A$5:$CL$846,38,0),2)</f>
        <v>0</v>
      </c>
      <c r="AN222" s="104">
        <f>ROUND(VLOOKUP($B222,'[4]3.ข้อมูลงบทดลองปัจจุบัน'!$A$5:$CL$846,39,0),2)</f>
        <v>0</v>
      </c>
      <c r="AO222" s="104">
        <f>ROUND(VLOOKUP($B222,'[4]3.ข้อมูลงบทดลองปัจจุบัน'!$A$5:$CL$846,40,0),2)</f>
        <v>0</v>
      </c>
      <c r="AP222" s="104">
        <f>ROUND(VLOOKUP($B222,'[4]3.ข้อมูลงบทดลองปัจจุบัน'!$A$5:$CL$846,41,0),2)</f>
        <v>0</v>
      </c>
      <c r="AQ222" s="104">
        <f>ROUND(VLOOKUP($B222,'[4]3.ข้อมูลงบทดลองปัจจุบัน'!$A$5:$CL$846,42,0),2)</f>
        <v>0</v>
      </c>
      <c r="AR222" s="104">
        <f>ROUND(VLOOKUP($B222,'[4]3.ข้อมูลงบทดลองปัจจุบัน'!$A$5:$CL$846,43,0),2)</f>
        <v>0</v>
      </c>
      <c r="AS222" s="104">
        <f>ROUND(VLOOKUP($B222,'[4]3.ข้อมูลงบทดลองปัจจุบัน'!$A$5:$CL$846,44,0),2)</f>
        <v>0</v>
      </c>
      <c r="AT222" s="104">
        <f>ROUND(VLOOKUP($B222,'[4]3.ข้อมูลงบทดลองปัจจุบัน'!$A$5:$CL$846,45,0),2)</f>
        <v>0</v>
      </c>
      <c r="AU222" s="104">
        <f>ROUND(VLOOKUP($B222,'[4]3.ข้อมูลงบทดลองปัจจุบัน'!$A$5:$CL$846,46,0),2)</f>
        <v>0</v>
      </c>
      <c r="AV222" s="104">
        <f>ROUND(VLOOKUP($B222,'[4]3.ข้อมูลงบทดลองปัจจุบัน'!$A$5:$CL$846,47,0),2)</f>
        <v>0</v>
      </c>
      <c r="AW222" s="104">
        <f>ROUND(VLOOKUP($B222,'[4]3.ข้อมูลงบทดลองปัจจุบัน'!$A$5:$CL$846,48,0),2)</f>
        <v>0</v>
      </c>
      <c r="AX222" s="104">
        <f>ROUND(VLOOKUP($B222,'[4]3.ข้อมูลงบทดลองปัจจุบัน'!$A$5:$CL$846,49,0),2)</f>
        <v>0</v>
      </c>
      <c r="AY222" s="104">
        <f>ROUND(VLOOKUP($B222,'[4]3.ข้อมูลงบทดลองปัจจุบัน'!$A$5:$CL$846,50,0),2)</f>
        <v>0</v>
      </c>
      <c r="AZ222" s="104">
        <f>ROUND(VLOOKUP($B222,'[4]3.ข้อมูลงบทดลองปัจจุบัน'!$A$5:$CL$846,51,0),2)</f>
        <v>0</v>
      </c>
      <c r="BA222" s="104">
        <f>ROUND(VLOOKUP($B222,'[4]3.ข้อมูลงบทดลองปัจจุบัน'!$A$5:$CL$846,52,0),2)</f>
        <v>0</v>
      </c>
      <c r="BB222" s="104">
        <f>ROUND(VLOOKUP($B222,'[4]3.ข้อมูลงบทดลองปัจจุบัน'!$A$5:$CL$846,53,0),2)</f>
        <v>0</v>
      </c>
      <c r="BC222" s="104">
        <f>ROUND(VLOOKUP($B222,'[4]3.ข้อมูลงบทดลองปัจจุบัน'!$A$5:$CL$846,54,0),2)</f>
        <v>0</v>
      </c>
      <c r="BD222" s="104">
        <f>ROUND(VLOOKUP($B222,'[4]3.ข้อมูลงบทดลองปัจจุบัน'!$A$5:$CL$846,55,0),2)</f>
        <v>0</v>
      </c>
      <c r="BE222" s="104">
        <f>ROUND(VLOOKUP($B222,'[4]3.ข้อมูลงบทดลองปัจจุบัน'!$A$5:$CL$846,56,0),2)</f>
        <v>0</v>
      </c>
      <c r="BF222" s="104">
        <f>ROUND(VLOOKUP($B222,'[4]3.ข้อมูลงบทดลองปัจจุบัน'!$A$5:$CL$846,57,0),2)</f>
        <v>0</v>
      </c>
      <c r="BG222" s="104">
        <f>ROUND(VLOOKUP($B222,'[4]3.ข้อมูลงบทดลองปัจจุบัน'!$A$5:$CL$846,58,0),2)</f>
        <v>0</v>
      </c>
      <c r="BH222" s="104">
        <f>ROUND(VLOOKUP($B222,'[4]3.ข้อมูลงบทดลองปัจจุบัน'!$A$5:$CL$846,59,0),2)</f>
        <v>0</v>
      </c>
      <c r="BI222" s="104">
        <f>ROUND(VLOOKUP($B222,'[4]3.ข้อมูลงบทดลองปัจจุบัน'!$A$5:$CL$846,60,0),2)</f>
        <v>0</v>
      </c>
      <c r="BJ222" s="104">
        <f>ROUND(VLOOKUP($B222,'[4]3.ข้อมูลงบทดลองปัจจุบัน'!$A$5:$CL$846,61,0),2)</f>
        <v>0</v>
      </c>
      <c r="BK222" s="104">
        <f>ROUND(VLOOKUP($B222,'[4]3.ข้อมูลงบทดลองปัจจุบัน'!$A$5:$CL$846,62,0),2)</f>
        <v>0</v>
      </c>
      <c r="BL222" s="104">
        <f>ROUND(VLOOKUP($B222,'[4]3.ข้อมูลงบทดลองปัจจุบัน'!$A$5:$CL$846,63,0),2)</f>
        <v>0</v>
      </c>
      <c r="BM222" s="104">
        <f>ROUND(VLOOKUP($B222,'[4]3.ข้อมูลงบทดลองปัจจุบัน'!$A$5:$CL$846,64,0),2)</f>
        <v>0</v>
      </c>
      <c r="BN222" s="104">
        <f>ROUND(VLOOKUP($B222,'[4]3.ข้อมูลงบทดลองปัจจุบัน'!$A$5:$CL$846,65,0),2)</f>
        <v>0</v>
      </c>
      <c r="BO222" s="104">
        <f>ROUND(VLOOKUP($B222,'[4]3.ข้อมูลงบทดลองปัจจุบัน'!$A$5:$CL$846,66,0),2)</f>
        <v>0</v>
      </c>
      <c r="BP222" s="104">
        <f>ROUND(VLOOKUP($B222,'[4]3.ข้อมูลงบทดลองปัจจุบัน'!$A$5:$CL$846,67,0),2)</f>
        <v>0</v>
      </c>
      <c r="BQ222" s="104">
        <f>ROUND(VLOOKUP($B222,'[4]3.ข้อมูลงบทดลองปัจจุบัน'!$A$5:$CL$846,68,0),2)</f>
        <v>0</v>
      </c>
      <c r="BR222" s="104">
        <f>ROUND(VLOOKUP($B222,'[4]3.ข้อมูลงบทดลองปัจจุบัน'!$A$5:$CL$846,69,0),2)</f>
        <v>0</v>
      </c>
      <c r="BS222" s="104">
        <f>ROUND(VLOOKUP($B222,'[4]3.ข้อมูลงบทดลองปัจจุบัน'!$A$5:$CL$846,70,0),2)</f>
        <v>0</v>
      </c>
      <c r="BT222" s="104">
        <f>ROUND(VLOOKUP($B222,'[4]3.ข้อมูลงบทดลองปัจจุบัน'!$A$5:$CL$846,71,0),2)</f>
        <v>0</v>
      </c>
      <c r="BU222" s="104">
        <f>ROUND(VLOOKUP($B222,'[4]3.ข้อมูลงบทดลองปัจจุบัน'!$A$5:$CL$846,72,0),2)</f>
        <v>0</v>
      </c>
      <c r="BV222" s="104">
        <f>ROUND(VLOOKUP($B222,'[4]3.ข้อมูลงบทดลองปัจจุบัน'!$A$5:$CL$846,73,0),2)</f>
        <v>0</v>
      </c>
      <c r="BW222" s="104">
        <f>ROUND(VLOOKUP($B222,'[4]3.ข้อมูลงบทดลองปัจจุบัน'!$A$5:$CL$846,74,0),2)</f>
        <v>0</v>
      </c>
      <c r="BX222" s="104">
        <f>ROUND(VLOOKUP($B222,'[4]3.ข้อมูลงบทดลองปัจจุบัน'!$A$5:$CL$846,75,0),2)</f>
        <v>0</v>
      </c>
      <c r="BY222" s="104">
        <f>ROUND(VLOOKUP($B222,'[4]3.ข้อมูลงบทดลองปัจจุบัน'!$A$5:$CL$846,76,0),2)</f>
        <v>0</v>
      </c>
      <c r="BZ222" s="104">
        <f>ROUND(VLOOKUP($B222,'[4]3.ข้อมูลงบทดลองปัจจุบัน'!$A$5:$CL$846,77,0),2)</f>
        <v>0</v>
      </c>
      <c r="CA222" s="104">
        <f>ROUND(VLOOKUP($B222,'[4]3.ข้อมูลงบทดลองปัจจุบัน'!$A$5:$CL$846,78,0),2)</f>
        <v>0</v>
      </c>
      <c r="CB222" s="104">
        <f>ROUND(VLOOKUP($B222,'[4]3.ข้อมูลงบทดลองปัจจุบัน'!$A$5:$CL$846,79,0),2)</f>
        <v>0</v>
      </c>
      <c r="CC222" s="104">
        <f>ROUND(VLOOKUP($B222,'[4]3.ข้อมูลงบทดลองปัจจุบัน'!$A$5:$CL$846,80,0),2)</f>
        <v>0</v>
      </c>
      <c r="CD222" s="104">
        <f>ROUND(VLOOKUP($B222,'[4]3.ข้อมูลงบทดลองปัจจุบัน'!$A$5:$CL$846,81,0),2)</f>
        <v>0</v>
      </c>
      <c r="CE222" s="104">
        <f>ROUND(VLOOKUP($B222,'[4]3.ข้อมูลงบทดลองปัจจุบัน'!$A$5:$CL$846,82,0),2)</f>
        <v>0</v>
      </c>
      <c r="CF222" s="104">
        <f>ROUND(VLOOKUP($B222,'[4]3.ข้อมูลงบทดลองปัจจุบัน'!$A$5:$CL$846,83,0),2)</f>
        <v>0</v>
      </c>
      <c r="CG222" s="104">
        <f>ROUND(VLOOKUP($B222,'[4]3.ข้อมูลงบทดลองปัจจุบัน'!$A$5:$CL$846,84,0),2)</f>
        <v>0</v>
      </c>
      <c r="CH222" s="104">
        <f>ROUND(VLOOKUP($B222,'[4]3.ข้อมูลงบทดลองปัจจุบัน'!$A$5:$CL$846,85,0),2)</f>
        <v>0</v>
      </c>
      <c r="CI222" s="104">
        <f>ROUND(VLOOKUP($B222,'[4]3.ข้อมูลงบทดลองปัจจุบัน'!$A$5:$CL$846,86,0),2)</f>
        <v>0</v>
      </c>
      <c r="CJ222" s="104">
        <f>ROUND(VLOOKUP($B222,'[4]3.ข้อมูลงบทดลองปัจจุบัน'!$A$5:$CL$846,87,0),2)</f>
        <v>0</v>
      </c>
      <c r="CK222" s="104">
        <f>ROUND(VLOOKUP($B222,'[4]3.ข้อมูลงบทดลองปัจจุบัน'!$A$5:$CL$846,88,0),2)</f>
        <v>0</v>
      </c>
      <c r="CL222" s="104">
        <f>ROUND(VLOOKUP($B222,'[4]3.ข้อมูลงบทดลองปัจจุบัน'!$A$5:$CL$846,89,0),2)</f>
        <v>0</v>
      </c>
      <c r="CM222" s="104">
        <f>ROUND(VLOOKUP($B222,'[4]3.ข้อมูลงบทดลองปัจจุบัน'!$A$5:$CL$846,90,0),2)</f>
        <v>0</v>
      </c>
      <c r="CO222" s="97"/>
    </row>
    <row r="223" spans="1:93" x14ac:dyDescent="0.7">
      <c r="A223" s="127" t="s">
        <v>789</v>
      </c>
      <c r="B223" s="18" t="s">
        <v>834</v>
      </c>
      <c r="C223" s="19" t="s">
        <v>835</v>
      </c>
      <c r="D223" s="104">
        <f>ROUND(VLOOKUP($B223,'[4]3.ข้อมูลงบทดลองปัจจุบัน'!$A$5:$CL$846,3,0),2)</f>
        <v>0</v>
      </c>
      <c r="E223" s="104">
        <f>ROUND(VLOOKUP($B223,'[4]3.ข้อมูลงบทดลองปัจจุบัน'!$A$5:$CL$846,4,0),2)</f>
        <v>0</v>
      </c>
      <c r="F223" s="104">
        <f>ROUND(VLOOKUP($B223,'[4]3.ข้อมูลงบทดลองปัจจุบัน'!$A$5:$CL$846,5,0),2)</f>
        <v>0</v>
      </c>
      <c r="G223" s="104">
        <f>ROUND(VLOOKUP($B223,'[4]3.ข้อมูลงบทดลองปัจจุบัน'!$A$5:$CL$846,6,0),2)</f>
        <v>0</v>
      </c>
      <c r="H223" s="104">
        <f>ROUND(VLOOKUP($B223,'[4]3.ข้อมูลงบทดลองปัจจุบัน'!$A$5:$CL$846,7,0),2)</f>
        <v>0</v>
      </c>
      <c r="I223" s="104">
        <f>ROUND(VLOOKUP($B223,'[4]3.ข้อมูลงบทดลองปัจจุบัน'!$A$5:$CL$846,8,0),2)</f>
        <v>0</v>
      </c>
      <c r="J223" s="104">
        <f>ROUND(VLOOKUP($B223,'[4]3.ข้อมูลงบทดลองปัจจุบัน'!$A$5:$CL$846,9,0),2)</f>
        <v>0</v>
      </c>
      <c r="K223" s="104">
        <f>ROUND(VLOOKUP($B223,'[4]3.ข้อมูลงบทดลองปัจจุบัน'!$A$5:$CL$846,10,0),2)</f>
        <v>0</v>
      </c>
      <c r="L223" s="104">
        <f>ROUND(VLOOKUP($B223,'[4]3.ข้อมูลงบทดลองปัจจุบัน'!$A$5:$CL$846,11,0),2)</f>
        <v>0</v>
      </c>
      <c r="M223" s="104">
        <f>ROUND(VLOOKUP($B223,'[4]3.ข้อมูลงบทดลองปัจจุบัน'!$A$5:$CL$846,12,0),2)</f>
        <v>0</v>
      </c>
      <c r="N223" s="104">
        <f>ROUND(VLOOKUP($B223,'[4]3.ข้อมูลงบทดลองปัจจุบัน'!$A$5:$CL$846,13,0),2)</f>
        <v>0</v>
      </c>
      <c r="O223" s="104">
        <f>ROUND(VLOOKUP($B223,'[4]3.ข้อมูลงบทดลองปัจจุบัน'!$A$5:$CL$846,14,0),2)</f>
        <v>0</v>
      </c>
      <c r="P223" s="104">
        <f>ROUND(VLOOKUP($B223,'[4]3.ข้อมูลงบทดลองปัจจุบัน'!$A$5:$CL$846,15,0),2)</f>
        <v>0</v>
      </c>
      <c r="Q223" s="104">
        <f>ROUND(VLOOKUP($B223,'[4]3.ข้อมูลงบทดลองปัจจุบัน'!$A$5:$CL$846,16,0),2)</f>
        <v>0</v>
      </c>
      <c r="R223" s="104">
        <f>ROUND(VLOOKUP($B223,'[4]3.ข้อมูลงบทดลองปัจจุบัน'!$A$5:$CL$846,17,0),2)</f>
        <v>0</v>
      </c>
      <c r="S223" s="104">
        <f>ROUND(VLOOKUP($B223,'[4]3.ข้อมูลงบทดลองปัจจุบัน'!$A$5:$CL$846,18,0),2)</f>
        <v>0</v>
      </c>
      <c r="T223" s="104">
        <f>ROUND(VLOOKUP($B223,'[4]3.ข้อมูลงบทดลองปัจจุบัน'!$A$5:$CL$846,19,0),2)</f>
        <v>0</v>
      </c>
      <c r="U223" s="104">
        <f>ROUND(VLOOKUP($B223,'[4]3.ข้อมูลงบทดลองปัจจุบัน'!$A$5:$CL$846,20,0),2)</f>
        <v>0</v>
      </c>
      <c r="V223" s="104">
        <f>ROUND(VLOOKUP($B223,'[4]3.ข้อมูลงบทดลองปัจจุบัน'!$A$5:$CL$846,21,0),2)</f>
        <v>0</v>
      </c>
      <c r="W223" s="104">
        <f>ROUND(VLOOKUP($B223,'[4]3.ข้อมูลงบทดลองปัจจุบัน'!$A$5:$CL$846,22,0),2)</f>
        <v>0</v>
      </c>
      <c r="X223" s="104">
        <f>ROUND(VLOOKUP($B223,'[4]3.ข้อมูลงบทดลองปัจจุบัน'!$A$5:$CL$846,23,0),2)</f>
        <v>0</v>
      </c>
      <c r="Y223" s="104">
        <f>ROUND(VLOOKUP($B223,'[4]3.ข้อมูลงบทดลองปัจจุบัน'!$A$5:$CL$846,24,0),2)</f>
        <v>0</v>
      </c>
      <c r="Z223" s="104">
        <f>ROUND(VLOOKUP($B223,'[4]3.ข้อมูลงบทดลองปัจจุบัน'!$A$5:$CL$846,25,0),2)</f>
        <v>0</v>
      </c>
      <c r="AA223" s="104">
        <f>ROUND(VLOOKUP($B223,'[4]3.ข้อมูลงบทดลองปัจจุบัน'!$A$5:$CL$846,26,0),2)</f>
        <v>0</v>
      </c>
      <c r="AB223" s="104">
        <f>ROUND(VLOOKUP($B223,'[4]3.ข้อมูลงบทดลองปัจจุบัน'!$A$5:$CL$846,27,0),2)</f>
        <v>0</v>
      </c>
      <c r="AC223" s="104">
        <f>ROUND(VLOOKUP($B223,'[4]3.ข้อมูลงบทดลองปัจจุบัน'!$A$5:$CL$846,28,0),2)</f>
        <v>0</v>
      </c>
      <c r="AD223" s="104">
        <f>ROUND(VLOOKUP($B223,'[4]3.ข้อมูลงบทดลองปัจจุบัน'!$A$5:$CL$846,29,0),2)</f>
        <v>0</v>
      </c>
      <c r="AE223" s="104">
        <f>ROUND(VLOOKUP($B223,'[4]3.ข้อมูลงบทดลองปัจจุบัน'!$A$5:$CL$846,30,0),2)</f>
        <v>0</v>
      </c>
      <c r="AF223" s="104">
        <f>ROUND(VLOOKUP($B223,'[4]3.ข้อมูลงบทดลองปัจจุบัน'!$A$5:$CL$846,31,0),2)</f>
        <v>0</v>
      </c>
      <c r="AG223" s="104">
        <f>ROUND(VLOOKUP($B223,'[4]3.ข้อมูลงบทดลองปัจจุบัน'!$A$5:$CL$846,32,0),2)</f>
        <v>0</v>
      </c>
      <c r="AH223" s="104">
        <f>ROUND(VLOOKUP($B223,'[4]3.ข้อมูลงบทดลองปัจจุบัน'!$A$5:$CL$846,33,0),2)</f>
        <v>0</v>
      </c>
      <c r="AI223" s="104">
        <f>ROUND(VLOOKUP($B223,'[4]3.ข้อมูลงบทดลองปัจจุบัน'!$A$5:$CL$846,34,0),2)</f>
        <v>0</v>
      </c>
      <c r="AJ223" s="104">
        <f>ROUND(VLOOKUP($B223,'[4]3.ข้อมูลงบทดลองปัจจุบัน'!$A$5:$CL$846,35,0),2)</f>
        <v>0</v>
      </c>
      <c r="AK223" s="104">
        <f>ROUND(VLOOKUP($B223,'[4]3.ข้อมูลงบทดลองปัจจุบัน'!$A$5:$CL$846,36,0),2)</f>
        <v>0</v>
      </c>
      <c r="AL223" s="104">
        <f>ROUND(VLOOKUP($B223,'[4]3.ข้อมูลงบทดลองปัจจุบัน'!$A$5:$CL$846,37,0),2)</f>
        <v>0</v>
      </c>
      <c r="AM223" s="104">
        <f>ROUND(VLOOKUP($B223,'[4]3.ข้อมูลงบทดลองปัจจุบัน'!$A$5:$CL$846,38,0),2)</f>
        <v>0</v>
      </c>
      <c r="AN223" s="104">
        <f>ROUND(VLOOKUP($B223,'[4]3.ข้อมูลงบทดลองปัจจุบัน'!$A$5:$CL$846,39,0),2)</f>
        <v>0</v>
      </c>
      <c r="AO223" s="104">
        <f>ROUND(VLOOKUP($B223,'[4]3.ข้อมูลงบทดลองปัจจุบัน'!$A$5:$CL$846,40,0),2)</f>
        <v>4400</v>
      </c>
      <c r="AP223" s="104">
        <f>ROUND(VLOOKUP($B223,'[4]3.ข้อมูลงบทดลองปัจจุบัน'!$A$5:$CL$846,41,0),2)</f>
        <v>0</v>
      </c>
      <c r="AQ223" s="104">
        <f>ROUND(VLOOKUP($B223,'[4]3.ข้อมูลงบทดลองปัจจุบัน'!$A$5:$CL$846,42,0),2)</f>
        <v>0</v>
      </c>
      <c r="AR223" s="104">
        <f>ROUND(VLOOKUP($B223,'[4]3.ข้อมูลงบทดลองปัจจุบัน'!$A$5:$CL$846,43,0),2)</f>
        <v>0</v>
      </c>
      <c r="AS223" s="104">
        <f>ROUND(VLOOKUP($B223,'[4]3.ข้อมูลงบทดลองปัจจุบัน'!$A$5:$CL$846,44,0),2)</f>
        <v>0</v>
      </c>
      <c r="AT223" s="104">
        <f>ROUND(VLOOKUP($B223,'[4]3.ข้อมูลงบทดลองปัจจุบัน'!$A$5:$CL$846,45,0),2)</f>
        <v>0</v>
      </c>
      <c r="AU223" s="104">
        <f>ROUND(VLOOKUP($B223,'[4]3.ข้อมูลงบทดลองปัจจุบัน'!$A$5:$CL$846,46,0),2)</f>
        <v>0</v>
      </c>
      <c r="AV223" s="104">
        <f>ROUND(VLOOKUP($B223,'[4]3.ข้อมูลงบทดลองปัจจุบัน'!$A$5:$CL$846,47,0),2)</f>
        <v>0</v>
      </c>
      <c r="AW223" s="104">
        <f>ROUND(VLOOKUP($B223,'[4]3.ข้อมูลงบทดลองปัจจุบัน'!$A$5:$CL$846,48,0),2)</f>
        <v>0</v>
      </c>
      <c r="AX223" s="104">
        <f>ROUND(VLOOKUP($B223,'[4]3.ข้อมูลงบทดลองปัจจุบัน'!$A$5:$CL$846,49,0),2)</f>
        <v>0</v>
      </c>
      <c r="AY223" s="104">
        <f>ROUND(VLOOKUP($B223,'[4]3.ข้อมูลงบทดลองปัจจุบัน'!$A$5:$CL$846,50,0),2)</f>
        <v>0</v>
      </c>
      <c r="AZ223" s="104">
        <f>ROUND(VLOOKUP($B223,'[4]3.ข้อมูลงบทดลองปัจจุบัน'!$A$5:$CL$846,51,0),2)</f>
        <v>0</v>
      </c>
      <c r="BA223" s="104">
        <f>ROUND(VLOOKUP($B223,'[4]3.ข้อมูลงบทดลองปัจจุบัน'!$A$5:$CL$846,52,0),2)</f>
        <v>0</v>
      </c>
      <c r="BB223" s="104">
        <f>ROUND(VLOOKUP($B223,'[4]3.ข้อมูลงบทดลองปัจจุบัน'!$A$5:$CL$846,53,0),2)</f>
        <v>0</v>
      </c>
      <c r="BC223" s="104">
        <f>ROUND(VLOOKUP($B223,'[4]3.ข้อมูลงบทดลองปัจจุบัน'!$A$5:$CL$846,54,0),2)</f>
        <v>0</v>
      </c>
      <c r="BD223" s="104">
        <f>ROUND(VLOOKUP($B223,'[4]3.ข้อมูลงบทดลองปัจจุบัน'!$A$5:$CL$846,55,0),2)</f>
        <v>0</v>
      </c>
      <c r="BE223" s="104">
        <f>ROUND(VLOOKUP($B223,'[4]3.ข้อมูลงบทดลองปัจจุบัน'!$A$5:$CL$846,56,0),2)</f>
        <v>0</v>
      </c>
      <c r="BF223" s="104">
        <f>ROUND(VLOOKUP($B223,'[4]3.ข้อมูลงบทดลองปัจจุบัน'!$A$5:$CL$846,57,0),2)</f>
        <v>0</v>
      </c>
      <c r="BG223" s="104">
        <f>ROUND(VLOOKUP($B223,'[4]3.ข้อมูลงบทดลองปัจจุบัน'!$A$5:$CL$846,58,0),2)</f>
        <v>0</v>
      </c>
      <c r="BH223" s="104">
        <f>ROUND(VLOOKUP($B223,'[4]3.ข้อมูลงบทดลองปัจจุบัน'!$A$5:$CL$846,59,0),2)</f>
        <v>0</v>
      </c>
      <c r="BI223" s="104">
        <f>ROUND(VLOOKUP($B223,'[4]3.ข้อมูลงบทดลองปัจจุบัน'!$A$5:$CL$846,60,0),2)</f>
        <v>0</v>
      </c>
      <c r="BJ223" s="104">
        <f>ROUND(VLOOKUP($B223,'[4]3.ข้อมูลงบทดลองปัจจุบัน'!$A$5:$CL$846,61,0),2)</f>
        <v>0</v>
      </c>
      <c r="BK223" s="104">
        <f>ROUND(VLOOKUP($B223,'[4]3.ข้อมูลงบทดลองปัจจุบัน'!$A$5:$CL$846,62,0),2)</f>
        <v>0</v>
      </c>
      <c r="BL223" s="104">
        <f>ROUND(VLOOKUP($B223,'[4]3.ข้อมูลงบทดลองปัจจุบัน'!$A$5:$CL$846,63,0),2)</f>
        <v>0</v>
      </c>
      <c r="BM223" s="104">
        <f>ROUND(VLOOKUP($B223,'[4]3.ข้อมูลงบทดลองปัจจุบัน'!$A$5:$CL$846,64,0),2)</f>
        <v>0</v>
      </c>
      <c r="BN223" s="104">
        <f>ROUND(VLOOKUP($B223,'[4]3.ข้อมูลงบทดลองปัจจุบัน'!$A$5:$CL$846,65,0),2)</f>
        <v>0</v>
      </c>
      <c r="BO223" s="104">
        <f>ROUND(VLOOKUP($B223,'[4]3.ข้อมูลงบทดลองปัจจุบัน'!$A$5:$CL$846,66,0),2)</f>
        <v>0</v>
      </c>
      <c r="BP223" s="104">
        <f>ROUND(VLOOKUP($B223,'[4]3.ข้อมูลงบทดลองปัจจุบัน'!$A$5:$CL$846,67,0),2)</f>
        <v>0</v>
      </c>
      <c r="BQ223" s="104">
        <f>ROUND(VLOOKUP($B223,'[4]3.ข้อมูลงบทดลองปัจจุบัน'!$A$5:$CL$846,68,0),2)</f>
        <v>0</v>
      </c>
      <c r="BR223" s="104">
        <f>ROUND(VLOOKUP($B223,'[4]3.ข้อมูลงบทดลองปัจจุบัน'!$A$5:$CL$846,69,0),2)</f>
        <v>0</v>
      </c>
      <c r="BS223" s="104">
        <f>ROUND(VLOOKUP($B223,'[4]3.ข้อมูลงบทดลองปัจจุบัน'!$A$5:$CL$846,70,0),2)</f>
        <v>32577.759999999998</v>
      </c>
      <c r="BT223" s="104">
        <f>ROUND(VLOOKUP($B223,'[4]3.ข้อมูลงบทดลองปัจจุบัน'!$A$5:$CL$846,71,0),2)</f>
        <v>0</v>
      </c>
      <c r="BU223" s="104">
        <f>ROUND(VLOOKUP($B223,'[4]3.ข้อมูลงบทดลองปัจจุบัน'!$A$5:$CL$846,72,0),2)</f>
        <v>0</v>
      </c>
      <c r="BV223" s="104">
        <f>ROUND(VLOOKUP($B223,'[4]3.ข้อมูลงบทดลองปัจจุบัน'!$A$5:$CL$846,73,0),2)</f>
        <v>0</v>
      </c>
      <c r="BW223" s="104">
        <f>ROUND(VLOOKUP($B223,'[4]3.ข้อมูลงบทดลองปัจจุบัน'!$A$5:$CL$846,74,0),2)</f>
        <v>126260</v>
      </c>
      <c r="BX223" s="104">
        <f>ROUND(VLOOKUP($B223,'[4]3.ข้อมูลงบทดลองปัจจุบัน'!$A$5:$CL$846,75,0),2)</f>
        <v>0</v>
      </c>
      <c r="BY223" s="104">
        <f>ROUND(VLOOKUP($B223,'[4]3.ข้อมูลงบทดลองปัจจุบัน'!$A$5:$CL$846,76,0),2)</f>
        <v>0</v>
      </c>
      <c r="BZ223" s="104">
        <f>ROUND(VLOOKUP($B223,'[4]3.ข้อมูลงบทดลองปัจจุบัน'!$A$5:$CL$846,77,0),2)</f>
        <v>0</v>
      </c>
      <c r="CA223" s="104">
        <f>ROUND(VLOOKUP($B223,'[4]3.ข้อมูลงบทดลองปัจจุบัน'!$A$5:$CL$846,78,0),2)</f>
        <v>0</v>
      </c>
      <c r="CB223" s="104">
        <f>ROUND(VLOOKUP($B223,'[4]3.ข้อมูลงบทดลองปัจจุบัน'!$A$5:$CL$846,79,0),2)</f>
        <v>0</v>
      </c>
      <c r="CC223" s="104">
        <f>ROUND(VLOOKUP($B223,'[4]3.ข้อมูลงบทดลองปัจจุบัน'!$A$5:$CL$846,80,0),2)</f>
        <v>0</v>
      </c>
      <c r="CD223" s="104">
        <f>ROUND(VLOOKUP($B223,'[4]3.ข้อมูลงบทดลองปัจจุบัน'!$A$5:$CL$846,81,0),2)</f>
        <v>0</v>
      </c>
      <c r="CE223" s="104">
        <f>ROUND(VLOOKUP($B223,'[4]3.ข้อมูลงบทดลองปัจจุบัน'!$A$5:$CL$846,82,0),2)</f>
        <v>0</v>
      </c>
      <c r="CF223" s="104">
        <f>ROUND(VLOOKUP($B223,'[4]3.ข้อมูลงบทดลองปัจจุบัน'!$A$5:$CL$846,83,0),2)</f>
        <v>0</v>
      </c>
      <c r="CG223" s="104">
        <f>ROUND(VLOOKUP($B223,'[4]3.ข้อมูลงบทดลองปัจจุบัน'!$A$5:$CL$846,84,0),2)</f>
        <v>0</v>
      </c>
      <c r="CH223" s="104">
        <f>ROUND(VLOOKUP($B223,'[4]3.ข้อมูลงบทดลองปัจจุบัน'!$A$5:$CL$846,85,0),2)</f>
        <v>0</v>
      </c>
      <c r="CI223" s="104">
        <f>ROUND(VLOOKUP($B223,'[4]3.ข้อมูลงบทดลองปัจจุบัน'!$A$5:$CL$846,86,0),2)</f>
        <v>0</v>
      </c>
      <c r="CJ223" s="104">
        <f>ROUND(VLOOKUP($B223,'[4]3.ข้อมูลงบทดลองปัจจุบัน'!$A$5:$CL$846,87,0),2)</f>
        <v>0</v>
      </c>
      <c r="CK223" s="104">
        <f>ROUND(VLOOKUP($B223,'[4]3.ข้อมูลงบทดลองปัจจุบัน'!$A$5:$CL$846,88,0),2)</f>
        <v>0</v>
      </c>
      <c r="CL223" s="104">
        <f>ROUND(VLOOKUP($B223,'[4]3.ข้อมูลงบทดลองปัจจุบัน'!$A$5:$CL$846,89,0),2)</f>
        <v>0</v>
      </c>
      <c r="CM223" s="104">
        <f>ROUND(VLOOKUP($B223,'[4]3.ข้อมูลงบทดลองปัจจุบัน'!$A$5:$CL$846,90,0),2)</f>
        <v>0</v>
      </c>
      <c r="CO223" s="97"/>
    </row>
    <row r="224" spans="1:93" x14ac:dyDescent="0.7">
      <c r="A224" s="127" t="s">
        <v>789</v>
      </c>
      <c r="B224" s="18" t="s">
        <v>836</v>
      </c>
      <c r="C224" s="19" t="s">
        <v>837</v>
      </c>
      <c r="D224" s="104">
        <f>ROUND(VLOOKUP($B224,'[4]3.ข้อมูลงบทดลองปัจจุบัน'!$A$5:$CL$846,3,0),2)</f>
        <v>0</v>
      </c>
      <c r="E224" s="104">
        <f>ROUND(VLOOKUP($B224,'[4]3.ข้อมูลงบทดลองปัจจุบัน'!$A$5:$CL$846,4,0),2)</f>
        <v>0</v>
      </c>
      <c r="F224" s="104">
        <f>ROUND(VLOOKUP($B224,'[4]3.ข้อมูลงบทดลองปัจจุบัน'!$A$5:$CL$846,5,0),2)</f>
        <v>0</v>
      </c>
      <c r="G224" s="104">
        <f>ROUND(VLOOKUP($B224,'[4]3.ข้อมูลงบทดลองปัจจุบัน'!$A$5:$CL$846,6,0),2)</f>
        <v>0</v>
      </c>
      <c r="H224" s="104">
        <f>ROUND(VLOOKUP($B224,'[4]3.ข้อมูลงบทดลองปัจจุบัน'!$A$5:$CL$846,7,0),2)</f>
        <v>0</v>
      </c>
      <c r="I224" s="104">
        <f>ROUND(VLOOKUP($B224,'[4]3.ข้อมูลงบทดลองปัจจุบัน'!$A$5:$CL$846,8,0),2)</f>
        <v>0</v>
      </c>
      <c r="J224" s="104">
        <f>ROUND(VLOOKUP($B224,'[4]3.ข้อมูลงบทดลองปัจจุบัน'!$A$5:$CL$846,9,0),2)</f>
        <v>0</v>
      </c>
      <c r="K224" s="104">
        <f>ROUND(VLOOKUP($B224,'[4]3.ข้อมูลงบทดลองปัจจุบัน'!$A$5:$CL$846,10,0),2)</f>
        <v>0</v>
      </c>
      <c r="L224" s="104">
        <f>ROUND(VLOOKUP($B224,'[4]3.ข้อมูลงบทดลองปัจจุบัน'!$A$5:$CL$846,11,0),2)</f>
        <v>0</v>
      </c>
      <c r="M224" s="104">
        <f>ROUND(VLOOKUP($B224,'[4]3.ข้อมูลงบทดลองปัจจุบัน'!$A$5:$CL$846,12,0),2)</f>
        <v>0</v>
      </c>
      <c r="N224" s="104">
        <f>ROUND(VLOOKUP($B224,'[4]3.ข้อมูลงบทดลองปัจจุบัน'!$A$5:$CL$846,13,0),2)</f>
        <v>0</v>
      </c>
      <c r="O224" s="104">
        <f>ROUND(VLOOKUP($B224,'[4]3.ข้อมูลงบทดลองปัจจุบัน'!$A$5:$CL$846,14,0),2)</f>
        <v>0</v>
      </c>
      <c r="P224" s="104">
        <f>ROUND(VLOOKUP($B224,'[4]3.ข้อมูลงบทดลองปัจจุบัน'!$A$5:$CL$846,15,0),2)</f>
        <v>0</v>
      </c>
      <c r="Q224" s="104">
        <f>ROUND(VLOOKUP($B224,'[4]3.ข้อมูลงบทดลองปัจจุบัน'!$A$5:$CL$846,16,0),2)</f>
        <v>0</v>
      </c>
      <c r="R224" s="104">
        <f>ROUND(VLOOKUP($B224,'[4]3.ข้อมูลงบทดลองปัจจุบัน'!$A$5:$CL$846,17,0),2)</f>
        <v>0</v>
      </c>
      <c r="S224" s="104">
        <f>ROUND(VLOOKUP($B224,'[4]3.ข้อมูลงบทดลองปัจจุบัน'!$A$5:$CL$846,18,0),2)</f>
        <v>0</v>
      </c>
      <c r="T224" s="104">
        <f>ROUND(VLOOKUP($B224,'[4]3.ข้อมูลงบทดลองปัจจุบัน'!$A$5:$CL$846,19,0),2)</f>
        <v>0</v>
      </c>
      <c r="U224" s="104">
        <f>ROUND(VLOOKUP($B224,'[4]3.ข้อมูลงบทดลองปัจจุบัน'!$A$5:$CL$846,20,0),2)</f>
        <v>0</v>
      </c>
      <c r="V224" s="104">
        <f>ROUND(VLOOKUP($B224,'[4]3.ข้อมูลงบทดลองปัจจุบัน'!$A$5:$CL$846,21,0),2)</f>
        <v>0</v>
      </c>
      <c r="W224" s="104">
        <f>ROUND(VLOOKUP($B224,'[4]3.ข้อมูลงบทดลองปัจจุบัน'!$A$5:$CL$846,22,0),2)</f>
        <v>0</v>
      </c>
      <c r="X224" s="104">
        <f>ROUND(VLOOKUP($B224,'[4]3.ข้อมูลงบทดลองปัจจุบัน'!$A$5:$CL$846,23,0),2)</f>
        <v>0</v>
      </c>
      <c r="Y224" s="104">
        <f>ROUND(VLOOKUP($B224,'[4]3.ข้อมูลงบทดลองปัจจุบัน'!$A$5:$CL$846,24,0),2)</f>
        <v>0</v>
      </c>
      <c r="Z224" s="104">
        <f>ROUND(VLOOKUP($B224,'[4]3.ข้อมูลงบทดลองปัจจุบัน'!$A$5:$CL$846,25,0),2)</f>
        <v>0</v>
      </c>
      <c r="AA224" s="104">
        <f>ROUND(VLOOKUP($B224,'[4]3.ข้อมูลงบทดลองปัจจุบัน'!$A$5:$CL$846,26,0),2)</f>
        <v>0</v>
      </c>
      <c r="AB224" s="104">
        <f>ROUND(VLOOKUP($B224,'[4]3.ข้อมูลงบทดลองปัจจุบัน'!$A$5:$CL$846,27,0),2)</f>
        <v>0</v>
      </c>
      <c r="AC224" s="104">
        <f>ROUND(VLOOKUP($B224,'[4]3.ข้อมูลงบทดลองปัจจุบัน'!$A$5:$CL$846,28,0),2)</f>
        <v>0</v>
      </c>
      <c r="AD224" s="104">
        <f>ROUND(VLOOKUP($B224,'[4]3.ข้อมูลงบทดลองปัจจุบัน'!$A$5:$CL$846,29,0),2)</f>
        <v>0</v>
      </c>
      <c r="AE224" s="104">
        <f>ROUND(VLOOKUP($B224,'[4]3.ข้อมูลงบทดลองปัจจุบัน'!$A$5:$CL$846,30,0),2)</f>
        <v>0</v>
      </c>
      <c r="AF224" s="104">
        <f>ROUND(VLOOKUP($B224,'[4]3.ข้อมูลงบทดลองปัจจุบัน'!$A$5:$CL$846,31,0),2)</f>
        <v>0</v>
      </c>
      <c r="AG224" s="104">
        <f>ROUND(VLOOKUP($B224,'[4]3.ข้อมูลงบทดลองปัจจุบัน'!$A$5:$CL$846,32,0),2)</f>
        <v>0</v>
      </c>
      <c r="AH224" s="104">
        <f>ROUND(VLOOKUP($B224,'[4]3.ข้อมูลงบทดลองปัจจุบัน'!$A$5:$CL$846,33,0),2)</f>
        <v>0</v>
      </c>
      <c r="AI224" s="104">
        <f>ROUND(VLOOKUP($B224,'[4]3.ข้อมูลงบทดลองปัจจุบัน'!$A$5:$CL$846,34,0),2)</f>
        <v>0</v>
      </c>
      <c r="AJ224" s="104">
        <f>ROUND(VLOOKUP($B224,'[4]3.ข้อมูลงบทดลองปัจจุบัน'!$A$5:$CL$846,35,0),2)</f>
        <v>0</v>
      </c>
      <c r="AK224" s="104">
        <f>ROUND(VLOOKUP($B224,'[4]3.ข้อมูลงบทดลองปัจจุบัน'!$A$5:$CL$846,36,0),2)</f>
        <v>0</v>
      </c>
      <c r="AL224" s="104">
        <f>ROUND(VLOOKUP($B224,'[4]3.ข้อมูลงบทดลองปัจจุบัน'!$A$5:$CL$846,37,0),2)</f>
        <v>0</v>
      </c>
      <c r="AM224" s="104">
        <f>ROUND(VLOOKUP($B224,'[4]3.ข้อมูลงบทดลองปัจจุบัน'!$A$5:$CL$846,38,0),2)</f>
        <v>0</v>
      </c>
      <c r="AN224" s="104">
        <f>ROUND(VLOOKUP($B224,'[4]3.ข้อมูลงบทดลองปัจจุบัน'!$A$5:$CL$846,39,0),2)</f>
        <v>0</v>
      </c>
      <c r="AO224" s="104">
        <f>ROUND(VLOOKUP($B224,'[4]3.ข้อมูลงบทดลองปัจจุบัน'!$A$5:$CL$846,40,0),2)</f>
        <v>0</v>
      </c>
      <c r="AP224" s="104">
        <f>ROUND(VLOOKUP($B224,'[4]3.ข้อมูลงบทดลองปัจจุบัน'!$A$5:$CL$846,41,0),2)</f>
        <v>0</v>
      </c>
      <c r="AQ224" s="104">
        <f>ROUND(VLOOKUP($B224,'[4]3.ข้อมูลงบทดลองปัจจุบัน'!$A$5:$CL$846,42,0),2)</f>
        <v>0</v>
      </c>
      <c r="AR224" s="104">
        <f>ROUND(VLOOKUP($B224,'[4]3.ข้อมูลงบทดลองปัจจุบัน'!$A$5:$CL$846,43,0),2)</f>
        <v>0</v>
      </c>
      <c r="AS224" s="104">
        <f>ROUND(VLOOKUP($B224,'[4]3.ข้อมูลงบทดลองปัจจุบัน'!$A$5:$CL$846,44,0),2)</f>
        <v>0</v>
      </c>
      <c r="AT224" s="104">
        <f>ROUND(VLOOKUP($B224,'[4]3.ข้อมูลงบทดลองปัจจุบัน'!$A$5:$CL$846,45,0),2)</f>
        <v>0</v>
      </c>
      <c r="AU224" s="104">
        <f>ROUND(VLOOKUP($B224,'[4]3.ข้อมูลงบทดลองปัจจุบัน'!$A$5:$CL$846,46,0),2)</f>
        <v>0</v>
      </c>
      <c r="AV224" s="104">
        <f>ROUND(VLOOKUP($B224,'[4]3.ข้อมูลงบทดลองปัจจุบัน'!$A$5:$CL$846,47,0),2)</f>
        <v>0</v>
      </c>
      <c r="AW224" s="104">
        <f>ROUND(VLOOKUP($B224,'[4]3.ข้อมูลงบทดลองปัจจุบัน'!$A$5:$CL$846,48,0),2)</f>
        <v>0</v>
      </c>
      <c r="AX224" s="104">
        <f>ROUND(VLOOKUP($B224,'[4]3.ข้อมูลงบทดลองปัจจุบัน'!$A$5:$CL$846,49,0),2)</f>
        <v>0</v>
      </c>
      <c r="AY224" s="104">
        <f>ROUND(VLOOKUP($B224,'[4]3.ข้อมูลงบทดลองปัจจุบัน'!$A$5:$CL$846,50,0),2)</f>
        <v>0</v>
      </c>
      <c r="AZ224" s="104">
        <f>ROUND(VLOOKUP($B224,'[4]3.ข้อมูลงบทดลองปัจจุบัน'!$A$5:$CL$846,51,0),2)</f>
        <v>0</v>
      </c>
      <c r="BA224" s="104">
        <f>ROUND(VLOOKUP($B224,'[4]3.ข้อมูลงบทดลองปัจจุบัน'!$A$5:$CL$846,52,0),2)</f>
        <v>0</v>
      </c>
      <c r="BB224" s="104">
        <f>ROUND(VLOOKUP($B224,'[4]3.ข้อมูลงบทดลองปัจจุบัน'!$A$5:$CL$846,53,0),2)</f>
        <v>0</v>
      </c>
      <c r="BC224" s="104">
        <f>ROUND(VLOOKUP($B224,'[4]3.ข้อมูลงบทดลองปัจจุบัน'!$A$5:$CL$846,54,0),2)</f>
        <v>0</v>
      </c>
      <c r="BD224" s="104">
        <f>ROUND(VLOOKUP($B224,'[4]3.ข้อมูลงบทดลองปัจจุบัน'!$A$5:$CL$846,55,0),2)</f>
        <v>0</v>
      </c>
      <c r="BE224" s="104">
        <f>ROUND(VLOOKUP($B224,'[4]3.ข้อมูลงบทดลองปัจจุบัน'!$A$5:$CL$846,56,0),2)</f>
        <v>0</v>
      </c>
      <c r="BF224" s="104">
        <f>ROUND(VLOOKUP($B224,'[4]3.ข้อมูลงบทดลองปัจจุบัน'!$A$5:$CL$846,57,0),2)</f>
        <v>0</v>
      </c>
      <c r="BG224" s="104">
        <f>ROUND(VLOOKUP($B224,'[4]3.ข้อมูลงบทดลองปัจจุบัน'!$A$5:$CL$846,58,0),2)</f>
        <v>0</v>
      </c>
      <c r="BH224" s="104">
        <f>ROUND(VLOOKUP($B224,'[4]3.ข้อมูลงบทดลองปัจจุบัน'!$A$5:$CL$846,59,0),2)</f>
        <v>126666.24000000001</v>
      </c>
      <c r="BI224" s="104">
        <f>ROUND(VLOOKUP($B224,'[4]3.ข้อมูลงบทดลองปัจจุบัน'!$A$5:$CL$846,60,0),2)</f>
        <v>0</v>
      </c>
      <c r="BJ224" s="104">
        <f>ROUND(VLOOKUP($B224,'[4]3.ข้อมูลงบทดลองปัจจุบัน'!$A$5:$CL$846,61,0),2)</f>
        <v>0</v>
      </c>
      <c r="BK224" s="104">
        <f>ROUND(VLOOKUP($B224,'[4]3.ข้อมูลงบทดลองปัจจุบัน'!$A$5:$CL$846,62,0),2)</f>
        <v>0</v>
      </c>
      <c r="BL224" s="104">
        <f>ROUND(VLOOKUP($B224,'[4]3.ข้อมูลงบทดลองปัจจุบัน'!$A$5:$CL$846,63,0),2)</f>
        <v>0</v>
      </c>
      <c r="BM224" s="104">
        <f>ROUND(VLOOKUP($B224,'[4]3.ข้อมูลงบทดลองปัจจุบัน'!$A$5:$CL$846,64,0),2)</f>
        <v>0</v>
      </c>
      <c r="BN224" s="104">
        <f>ROUND(VLOOKUP($B224,'[4]3.ข้อมูลงบทดลองปัจจุบัน'!$A$5:$CL$846,65,0),2)</f>
        <v>0</v>
      </c>
      <c r="BO224" s="104">
        <f>ROUND(VLOOKUP($B224,'[4]3.ข้อมูลงบทดลองปัจจุบัน'!$A$5:$CL$846,66,0),2)</f>
        <v>0</v>
      </c>
      <c r="BP224" s="104">
        <f>ROUND(VLOOKUP($B224,'[4]3.ข้อมูลงบทดลองปัจจุบัน'!$A$5:$CL$846,67,0),2)</f>
        <v>0</v>
      </c>
      <c r="BQ224" s="104">
        <f>ROUND(VLOOKUP($B224,'[4]3.ข้อมูลงบทดลองปัจจุบัน'!$A$5:$CL$846,68,0),2)</f>
        <v>0</v>
      </c>
      <c r="BR224" s="104">
        <f>ROUND(VLOOKUP($B224,'[4]3.ข้อมูลงบทดลองปัจจุบัน'!$A$5:$CL$846,69,0),2)</f>
        <v>0</v>
      </c>
      <c r="BS224" s="104">
        <f>ROUND(VLOOKUP($B224,'[4]3.ข้อมูลงบทดลองปัจจุบัน'!$A$5:$CL$846,70,0),2)</f>
        <v>0</v>
      </c>
      <c r="BT224" s="104">
        <f>ROUND(VLOOKUP($B224,'[4]3.ข้อมูลงบทดลองปัจจุบัน'!$A$5:$CL$846,71,0),2)</f>
        <v>0</v>
      </c>
      <c r="BU224" s="104">
        <f>ROUND(VLOOKUP($B224,'[4]3.ข้อมูลงบทดลองปัจจุบัน'!$A$5:$CL$846,72,0),2)</f>
        <v>0</v>
      </c>
      <c r="BV224" s="104">
        <f>ROUND(VLOOKUP($B224,'[4]3.ข้อมูลงบทดลองปัจจุบัน'!$A$5:$CL$846,73,0),2)</f>
        <v>0</v>
      </c>
      <c r="BW224" s="104">
        <f>ROUND(VLOOKUP($B224,'[4]3.ข้อมูลงบทดลองปัจจุบัน'!$A$5:$CL$846,74,0),2)</f>
        <v>0</v>
      </c>
      <c r="BX224" s="104">
        <f>ROUND(VLOOKUP($B224,'[4]3.ข้อมูลงบทดลองปัจจุบัน'!$A$5:$CL$846,75,0),2)</f>
        <v>0</v>
      </c>
      <c r="BY224" s="104">
        <f>ROUND(VLOOKUP($B224,'[4]3.ข้อมูลงบทดลองปัจจุบัน'!$A$5:$CL$846,76,0),2)</f>
        <v>0</v>
      </c>
      <c r="BZ224" s="104">
        <f>ROUND(VLOOKUP($B224,'[4]3.ข้อมูลงบทดลองปัจจุบัน'!$A$5:$CL$846,77,0),2)</f>
        <v>0</v>
      </c>
      <c r="CA224" s="104">
        <f>ROUND(VLOOKUP($B224,'[4]3.ข้อมูลงบทดลองปัจจุบัน'!$A$5:$CL$846,78,0),2)</f>
        <v>0</v>
      </c>
      <c r="CB224" s="104">
        <f>ROUND(VLOOKUP($B224,'[4]3.ข้อมูลงบทดลองปัจจุบัน'!$A$5:$CL$846,79,0),2)</f>
        <v>0</v>
      </c>
      <c r="CC224" s="104">
        <f>ROUND(VLOOKUP($B224,'[4]3.ข้อมูลงบทดลองปัจจุบัน'!$A$5:$CL$846,80,0),2)</f>
        <v>1</v>
      </c>
      <c r="CD224" s="104">
        <f>ROUND(VLOOKUP($B224,'[4]3.ข้อมูลงบทดลองปัจจุบัน'!$A$5:$CL$846,81,0),2)</f>
        <v>0</v>
      </c>
      <c r="CE224" s="104">
        <f>ROUND(VLOOKUP($B224,'[4]3.ข้อมูลงบทดลองปัจจุบัน'!$A$5:$CL$846,82,0),2)</f>
        <v>0</v>
      </c>
      <c r="CF224" s="104">
        <f>ROUND(VLOOKUP($B224,'[4]3.ข้อมูลงบทดลองปัจจุบัน'!$A$5:$CL$846,83,0),2)</f>
        <v>0</v>
      </c>
      <c r="CG224" s="104">
        <f>ROUND(VLOOKUP($B224,'[4]3.ข้อมูลงบทดลองปัจจุบัน'!$A$5:$CL$846,84,0),2)</f>
        <v>0</v>
      </c>
      <c r="CH224" s="104">
        <f>ROUND(VLOOKUP($B224,'[4]3.ข้อมูลงบทดลองปัจจุบัน'!$A$5:$CL$846,85,0),2)</f>
        <v>0</v>
      </c>
      <c r="CI224" s="104">
        <f>ROUND(VLOOKUP($B224,'[4]3.ข้อมูลงบทดลองปัจจุบัน'!$A$5:$CL$846,86,0),2)</f>
        <v>0</v>
      </c>
      <c r="CJ224" s="104">
        <f>ROUND(VLOOKUP($B224,'[4]3.ข้อมูลงบทดลองปัจจุบัน'!$A$5:$CL$846,87,0),2)</f>
        <v>1</v>
      </c>
      <c r="CK224" s="104">
        <f>ROUND(VLOOKUP($B224,'[4]3.ข้อมูลงบทดลองปัจจุบัน'!$A$5:$CL$846,88,0),2)</f>
        <v>1</v>
      </c>
      <c r="CL224" s="104">
        <f>ROUND(VLOOKUP($B224,'[4]3.ข้อมูลงบทดลองปัจจุบัน'!$A$5:$CL$846,89,0),2)</f>
        <v>0</v>
      </c>
      <c r="CM224" s="104">
        <f>ROUND(VLOOKUP($B224,'[4]3.ข้อมูลงบทดลองปัจจุบัน'!$A$5:$CL$846,90,0),2)</f>
        <v>0</v>
      </c>
      <c r="CO224" s="97"/>
    </row>
    <row r="225" spans="1:93" x14ac:dyDescent="0.7">
      <c r="A225" s="127" t="s">
        <v>789</v>
      </c>
      <c r="B225" s="18" t="s">
        <v>838</v>
      </c>
      <c r="C225" s="19" t="s">
        <v>839</v>
      </c>
      <c r="D225" s="104">
        <f>ROUND(VLOOKUP($B225,'[4]3.ข้อมูลงบทดลองปัจจุบัน'!$A$5:$CL$846,3,0),2)</f>
        <v>0</v>
      </c>
      <c r="E225" s="104">
        <f>ROUND(VLOOKUP($B225,'[4]3.ข้อมูลงบทดลองปัจจุบัน'!$A$5:$CL$846,4,0),2)</f>
        <v>0</v>
      </c>
      <c r="F225" s="104">
        <f>ROUND(VLOOKUP($B225,'[4]3.ข้อมูลงบทดลองปัจจุบัน'!$A$5:$CL$846,5,0),2)</f>
        <v>0</v>
      </c>
      <c r="G225" s="104">
        <f>ROUND(VLOOKUP($B225,'[4]3.ข้อมูลงบทดลองปัจจุบัน'!$A$5:$CL$846,6,0),2)</f>
        <v>0</v>
      </c>
      <c r="H225" s="104">
        <f>ROUND(VLOOKUP($B225,'[4]3.ข้อมูลงบทดลองปัจจุบัน'!$A$5:$CL$846,7,0),2)</f>
        <v>0</v>
      </c>
      <c r="I225" s="104">
        <f>ROUND(VLOOKUP($B225,'[4]3.ข้อมูลงบทดลองปัจจุบัน'!$A$5:$CL$846,8,0),2)</f>
        <v>0</v>
      </c>
      <c r="J225" s="104">
        <f>ROUND(VLOOKUP($B225,'[4]3.ข้อมูลงบทดลองปัจจุบัน'!$A$5:$CL$846,9,0),2)</f>
        <v>0</v>
      </c>
      <c r="K225" s="104">
        <f>ROUND(VLOOKUP($B225,'[4]3.ข้อมูลงบทดลองปัจจุบัน'!$A$5:$CL$846,10,0),2)</f>
        <v>0</v>
      </c>
      <c r="L225" s="104">
        <f>ROUND(VLOOKUP($B225,'[4]3.ข้อมูลงบทดลองปัจจุบัน'!$A$5:$CL$846,11,0),2)</f>
        <v>0</v>
      </c>
      <c r="M225" s="104">
        <f>ROUND(VLOOKUP($B225,'[4]3.ข้อมูลงบทดลองปัจจุบัน'!$A$5:$CL$846,12,0),2)</f>
        <v>0</v>
      </c>
      <c r="N225" s="104">
        <f>ROUND(VLOOKUP($B225,'[4]3.ข้อมูลงบทดลองปัจจุบัน'!$A$5:$CL$846,13,0),2)</f>
        <v>0</v>
      </c>
      <c r="O225" s="104">
        <f>ROUND(VLOOKUP($B225,'[4]3.ข้อมูลงบทดลองปัจจุบัน'!$A$5:$CL$846,14,0),2)</f>
        <v>0</v>
      </c>
      <c r="P225" s="104">
        <f>ROUND(VLOOKUP($B225,'[4]3.ข้อมูลงบทดลองปัจจุบัน'!$A$5:$CL$846,15,0),2)</f>
        <v>0</v>
      </c>
      <c r="Q225" s="104">
        <f>ROUND(VLOOKUP($B225,'[4]3.ข้อมูลงบทดลองปัจจุบัน'!$A$5:$CL$846,16,0),2)</f>
        <v>0</v>
      </c>
      <c r="R225" s="104">
        <f>ROUND(VLOOKUP($B225,'[4]3.ข้อมูลงบทดลองปัจจุบัน'!$A$5:$CL$846,17,0),2)</f>
        <v>0</v>
      </c>
      <c r="S225" s="104">
        <f>ROUND(VLOOKUP($B225,'[4]3.ข้อมูลงบทดลองปัจจุบัน'!$A$5:$CL$846,18,0),2)</f>
        <v>0</v>
      </c>
      <c r="T225" s="104">
        <f>ROUND(VLOOKUP($B225,'[4]3.ข้อมูลงบทดลองปัจจุบัน'!$A$5:$CL$846,19,0),2)</f>
        <v>0</v>
      </c>
      <c r="U225" s="104">
        <f>ROUND(VLOOKUP($B225,'[4]3.ข้อมูลงบทดลองปัจจุบัน'!$A$5:$CL$846,20,0),2)</f>
        <v>0</v>
      </c>
      <c r="V225" s="104">
        <f>ROUND(VLOOKUP($B225,'[4]3.ข้อมูลงบทดลองปัจจุบัน'!$A$5:$CL$846,21,0),2)</f>
        <v>0</v>
      </c>
      <c r="W225" s="104">
        <f>ROUND(VLOOKUP($B225,'[4]3.ข้อมูลงบทดลองปัจจุบัน'!$A$5:$CL$846,22,0),2)</f>
        <v>0</v>
      </c>
      <c r="X225" s="104">
        <f>ROUND(VLOOKUP($B225,'[4]3.ข้อมูลงบทดลองปัจจุบัน'!$A$5:$CL$846,23,0),2)</f>
        <v>0</v>
      </c>
      <c r="Y225" s="104">
        <f>ROUND(VLOOKUP($B225,'[4]3.ข้อมูลงบทดลองปัจจุบัน'!$A$5:$CL$846,24,0),2)</f>
        <v>0</v>
      </c>
      <c r="Z225" s="104">
        <f>ROUND(VLOOKUP($B225,'[4]3.ข้อมูลงบทดลองปัจจุบัน'!$A$5:$CL$846,25,0),2)</f>
        <v>0</v>
      </c>
      <c r="AA225" s="104">
        <f>ROUND(VLOOKUP($B225,'[4]3.ข้อมูลงบทดลองปัจจุบัน'!$A$5:$CL$846,26,0),2)</f>
        <v>0</v>
      </c>
      <c r="AB225" s="104">
        <f>ROUND(VLOOKUP($B225,'[4]3.ข้อมูลงบทดลองปัจจุบัน'!$A$5:$CL$846,27,0),2)</f>
        <v>0</v>
      </c>
      <c r="AC225" s="104">
        <f>ROUND(VLOOKUP($B225,'[4]3.ข้อมูลงบทดลองปัจจุบัน'!$A$5:$CL$846,28,0),2)</f>
        <v>0</v>
      </c>
      <c r="AD225" s="104">
        <f>ROUND(VLOOKUP($B225,'[4]3.ข้อมูลงบทดลองปัจจุบัน'!$A$5:$CL$846,29,0),2)</f>
        <v>0</v>
      </c>
      <c r="AE225" s="104">
        <f>ROUND(VLOOKUP($B225,'[4]3.ข้อมูลงบทดลองปัจจุบัน'!$A$5:$CL$846,30,0),2)</f>
        <v>0</v>
      </c>
      <c r="AF225" s="104">
        <f>ROUND(VLOOKUP($B225,'[4]3.ข้อมูลงบทดลองปัจจุบัน'!$A$5:$CL$846,31,0),2)</f>
        <v>0</v>
      </c>
      <c r="AG225" s="104">
        <f>ROUND(VLOOKUP($B225,'[4]3.ข้อมูลงบทดลองปัจจุบัน'!$A$5:$CL$846,32,0),2)</f>
        <v>0</v>
      </c>
      <c r="AH225" s="104">
        <f>ROUND(VLOOKUP($B225,'[4]3.ข้อมูลงบทดลองปัจจุบัน'!$A$5:$CL$846,33,0),2)</f>
        <v>0</v>
      </c>
      <c r="AI225" s="104">
        <f>ROUND(VLOOKUP($B225,'[4]3.ข้อมูลงบทดลองปัจจุบัน'!$A$5:$CL$846,34,0),2)</f>
        <v>0</v>
      </c>
      <c r="AJ225" s="104">
        <f>ROUND(VLOOKUP($B225,'[4]3.ข้อมูลงบทดลองปัจจุบัน'!$A$5:$CL$846,35,0),2)</f>
        <v>0</v>
      </c>
      <c r="AK225" s="104">
        <f>ROUND(VLOOKUP($B225,'[4]3.ข้อมูลงบทดลองปัจจุบัน'!$A$5:$CL$846,36,0),2)</f>
        <v>0</v>
      </c>
      <c r="AL225" s="104">
        <f>ROUND(VLOOKUP($B225,'[4]3.ข้อมูลงบทดลองปัจจุบัน'!$A$5:$CL$846,37,0),2)</f>
        <v>0</v>
      </c>
      <c r="AM225" s="104">
        <f>ROUND(VLOOKUP($B225,'[4]3.ข้อมูลงบทดลองปัจจุบัน'!$A$5:$CL$846,38,0),2)</f>
        <v>0</v>
      </c>
      <c r="AN225" s="104">
        <f>ROUND(VLOOKUP($B225,'[4]3.ข้อมูลงบทดลองปัจจุบัน'!$A$5:$CL$846,39,0),2)</f>
        <v>0</v>
      </c>
      <c r="AO225" s="104">
        <f>ROUND(VLOOKUP($B225,'[4]3.ข้อมูลงบทดลองปัจจุบัน'!$A$5:$CL$846,40,0),2)</f>
        <v>0</v>
      </c>
      <c r="AP225" s="104">
        <f>ROUND(VLOOKUP($B225,'[4]3.ข้อมูลงบทดลองปัจจุบัน'!$A$5:$CL$846,41,0),2)</f>
        <v>0</v>
      </c>
      <c r="AQ225" s="104">
        <f>ROUND(VLOOKUP($B225,'[4]3.ข้อมูลงบทดลองปัจจุบัน'!$A$5:$CL$846,42,0),2)</f>
        <v>0</v>
      </c>
      <c r="AR225" s="104">
        <f>ROUND(VLOOKUP($B225,'[4]3.ข้อมูลงบทดลองปัจจุบัน'!$A$5:$CL$846,43,0),2)</f>
        <v>0</v>
      </c>
      <c r="AS225" s="104">
        <f>ROUND(VLOOKUP($B225,'[4]3.ข้อมูลงบทดลองปัจจุบัน'!$A$5:$CL$846,44,0),2)</f>
        <v>0</v>
      </c>
      <c r="AT225" s="104">
        <f>ROUND(VLOOKUP($B225,'[4]3.ข้อมูลงบทดลองปัจจุบัน'!$A$5:$CL$846,45,0),2)</f>
        <v>0</v>
      </c>
      <c r="AU225" s="104">
        <f>ROUND(VLOOKUP($B225,'[4]3.ข้อมูลงบทดลองปัจจุบัน'!$A$5:$CL$846,46,0),2)</f>
        <v>0</v>
      </c>
      <c r="AV225" s="104">
        <f>ROUND(VLOOKUP($B225,'[4]3.ข้อมูลงบทดลองปัจจุบัน'!$A$5:$CL$846,47,0),2)</f>
        <v>0</v>
      </c>
      <c r="AW225" s="104">
        <f>ROUND(VLOOKUP($B225,'[4]3.ข้อมูลงบทดลองปัจจุบัน'!$A$5:$CL$846,48,0),2)</f>
        <v>0</v>
      </c>
      <c r="AX225" s="104">
        <f>ROUND(VLOOKUP($B225,'[4]3.ข้อมูลงบทดลองปัจจุบัน'!$A$5:$CL$846,49,0),2)</f>
        <v>0</v>
      </c>
      <c r="AY225" s="104">
        <f>ROUND(VLOOKUP($B225,'[4]3.ข้อมูลงบทดลองปัจจุบัน'!$A$5:$CL$846,50,0),2)</f>
        <v>0</v>
      </c>
      <c r="AZ225" s="104">
        <f>ROUND(VLOOKUP($B225,'[4]3.ข้อมูลงบทดลองปัจจุบัน'!$A$5:$CL$846,51,0),2)</f>
        <v>0</v>
      </c>
      <c r="BA225" s="104">
        <f>ROUND(VLOOKUP($B225,'[4]3.ข้อมูลงบทดลองปัจจุบัน'!$A$5:$CL$846,52,0),2)</f>
        <v>0</v>
      </c>
      <c r="BB225" s="104">
        <f>ROUND(VLOOKUP($B225,'[4]3.ข้อมูลงบทดลองปัจจุบัน'!$A$5:$CL$846,53,0),2)</f>
        <v>0</v>
      </c>
      <c r="BC225" s="104">
        <f>ROUND(VLOOKUP($B225,'[4]3.ข้อมูลงบทดลองปัจจุบัน'!$A$5:$CL$846,54,0),2)</f>
        <v>0</v>
      </c>
      <c r="BD225" s="104">
        <f>ROUND(VLOOKUP($B225,'[4]3.ข้อมูลงบทดลองปัจจุบัน'!$A$5:$CL$846,55,0),2)</f>
        <v>0</v>
      </c>
      <c r="BE225" s="104">
        <f>ROUND(VLOOKUP($B225,'[4]3.ข้อมูลงบทดลองปัจจุบัน'!$A$5:$CL$846,56,0),2)</f>
        <v>0</v>
      </c>
      <c r="BF225" s="104">
        <f>ROUND(VLOOKUP($B225,'[4]3.ข้อมูลงบทดลองปัจจุบัน'!$A$5:$CL$846,57,0),2)</f>
        <v>0</v>
      </c>
      <c r="BG225" s="104">
        <f>ROUND(VLOOKUP($B225,'[4]3.ข้อมูลงบทดลองปัจจุบัน'!$A$5:$CL$846,58,0),2)</f>
        <v>0</v>
      </c>
      <c r="BH225" s="104">
        <f>ROUND(VLOOKUP($B225,'[4]3.ข้อมูลงบทดลองปัจจุบัน'!$A$5:$CL$846,59,0),2)</f>
        <v>0</v>
      </c>
      <c r="BI225" s="104">
        <f>ROUND(VLOOKUP($B225,'[4]3.ข้อมูลงบทดลองปัจจุบัน'!$A$5:$CL$846,60,0),2)</f>
        <v>0</v>
      </c>
      <c r="BJ225" s="104">
        <f>ROUND(VLOOKUP($B225,'[4]3.ข้อมูลงบทดลองปัจจุบัน'!$A$5:$CL$846,61,0),2)</f>
        <v>0</v>
      </c>
      <c r="BK225" s="104">
        <f>ROUND(VLOOKUP($B225,'[4]3.ข้อมูลงบทดลองปัจจุบัน'!$A$5:$CL$846,62,0),2)</f>
        <v>0</v>
      </c>
      <c r="BL225" s="104">
        <f>ROUND(VLOOKUP($B225,'[4]3.ข้อมูลงบทดลองปัจจุบัน'!$A$5:$CL$846,63,0),2)</f>
        <v>0</v>
      </c>
      <c r="BM225" s="104">
        <f>ROUND(VLOOKUP($B225,'[4]3.ข้อมูลงบทดลองปัจจุบัน'!$A$5:$CL$846,64,0),2)</f>
        <v>52068.6</v>
      </c>
      <c r="BN225" s="104">
        <f>ROUND(VLOOKUP($B225,'[4]3.ข้อมูลงบทดลองปัจจุบัน'!$A$5:$CL$846,65,0),2)</f>
        <v>0</v>
      </c>
      <c r="BO225" s="104">
        <f>ROUND(VLOOKUP($B225,'[4]3.ข้อมูลงบทดลองปัจจุบัน'!$A$5:$CL$846,66,0),2)</f>
        <v>0</v>
      </c>
      <c r="BP225" s="104">
        <f>ROUND(VLOOKUP($B225,'[4]3.ข้อมูลงบทดลองปัจจุบัน'!$A$5:$CL$846,67,0),2)</f>
        <v>0</v>
      </c>
      <c r="BQ225" s="104">
        <f>ROUND(VLOOKUP($B225,'[4]3.ข้อมูลงบทดลองปัจจุบัน'!$A$5:$CL$846,68,0),2)</f>
        <v>0</v>
      </c>
      <c r="BR225" s="104">
        <f>ROUND(VLOOKUP($B225,'[4]3.ข้อมูลงบทดลองปัจจุบัน'!$A$5:$CL$846,69,0),2)</f>
        <v>0</v>
      </c>
      <c r="BS225" s="104">
        <f>ROUND(VLOOKUP($B225,'[4]3.ข้อมูลงบทดลองปัจจุบัน'!$A$5:$CL$846,70,0),2)</f>
        <v>0</v>
      </c>
      <c r="BT225" s="104">
        <f>ROUND(VLOOKUP($B225,'[4]3.ข้อมูลงบทดลองปัจจุบัน'!$A$5:$CL$846,71,0),2)</f>
        <v>0</v>
      </c>
      <c r="BU225" s="104">
        <f>ROUND(VLOOKUP($B225,'[4]3.ข้อมูลงบทดลองปัจจุบัน'!$A$5:$CL$846,72,0),2)</f>
        <v>0</v>
      </c>
      <c r="BV225" s="104">
        <f>ROUND(VLOOKUP($B225,'[4]3.ข้อมูลงบทดลองปัจจุบัน'!$A$5:$CL$846,73,0),2)</f>
        <v>0</v>
      </c>
      <c r="BW225" s="104">
        <f>ROUND(VLOOKUP($B225,'[4]3.ข้อมูลงบทดลองปัจจุบัน'!$A$5:$CL$846,74,0),2)</f>
        <v>0</v>
      </c>
      <c r="BX225" s="104">
        <f>ROUND(VLOOKUP($B225,'[4]3.ข้อมูลงบทดลองปัจจุบัน'!$A$5:$CL$846,75,0),2)</f>
        <v>62427.92</v>
      </c>
      <c r="BY225" s="104">
        <f>ROUND(VLOOKUP($B225,'[4]3.ข้อมูลงบทดลองปัจจุบัน'!$A$5:$CL$846,76,0),2)</f>
        <v>0</v>
      </c>
      <c r="BZ225" s="104">
        <f>ROUND(VLOOKUP($B225,'[4]3.ข้อมูลงบทดลองปัจจุบัน'!$A$5:$CL$846,77,0),2)</f>
        <v>0</v>
      </c>
      <c r="CA225" s="104">
        <f>ROUND(VLOOKUP($B225,'[4]3.ข้อมูลงบทดลองปัจจุบัน'!$A$5:$CL$846,78,0),2)</f>
        <v>0</v>
      </c>
      <c r="CB225" s="104">
        <f>ROUND(VLOOKUP($B225,'[4]3.ข้อมูลงบทดลองปัจจุบัน'!$A$5:$CL$846,79,0),2)</f>
        <v>0</v>
      </c>
      <c r="CC225" s="104">
        <f>ROUND(VLOOKUP($B225,'[4]3.ข้อมูลงบทดลองปัจจุบัน'!$A$5:$CL$846,80,0),2)</f>
        <v>0</v>
      </c>
      <c r="CD225" s="104">
        <f>ROUND(VLOOKUP($B225,'[4]3.ข้อมูลงบทดลองปัจจุบัน'!$A$5:$CL$846,81,0),2)</f>
        <v>0</v>
      </c>
      <c r="CE225" s="104">
        <f>ROUND(VLOOKUP($B225,'[4]3.ข้อมูลงบทดลองปัจจุบัน'!$A$5:$CL$846,82,0),2)</f>
        <v>0</v>
      </c>
      <c r="CF225" s="104">
        <f>ROUND(VLOOKUP($B225,'[4]3.ข้อมูลงบทดลองปัจจุบัน'!$A$5:$CL$846,83,0),2)</f>
        <v>0</v>
      </c>
      <c r="CG225" s="104">
        <f>ROUND(VLOOKUP($B225,'[4]3.ข้อมูลงบทดลองปัจจุบัน'!$A$5:$CL$846,84,0),2)</f>
        <v>0</v>
      </c>
      <c r="CH225" s="104">
        <f>ROUND(VLOOKUP($B225,'[4]3.ข้อมูลงบทดลองปัจจุบัน'!$A$5:$CL$846,85,0),2)</f>
        <v>0</v>
      </c>
      <c r="CI225" s="104">
        <f>ROUND(VLOOKUP($B225,'[4]3.ข้อมูลงบทดลองปัจจุบัน'!$A$5:$CL$846,86,0),2)</f>
        <v>0</v>
      </c>
      <c r="CJ225" s="104">
        <f>ROUND(VLOOKUP($B225,'[4]3.ข้อมูลงบทดลองปัจจุบัน'!$A$5:$CL$846,87,0),2)</f>
        <v>0</v>
      </c>
      <c r="CK225" s="104">
        <f>ROUND(VLOOKUP($B225,'[4]3.ข้อมูลงบทดลองปัจจุบัน'!$A$5:$CL$846,88,0),2)</f>
        <v>0</v>
      </c>
      <c r="CL225" s="104">
        <f>ROUND(VLOOKUP($B225,'[4]3.ข้อมูลงบทดลองปัจจุบัน'!$A$5:$CL$846,89,0),2)</f>
        <v>21555.52</v>
      </c>
      <c r="CM225" s="104">
        <f>ROUND(VLOOKUP($B225,'[4]3.ข้อมูลงบทดลองปัจจุบัน'!$A$5:$CL$846,90,0),2)</f>
        <v>0</v>
      </c>
      <c r="CO225" s="97"/>
    </row>
    <row r="226" spans="1:93" x14ac:dyDescent="0.7">
      <c r="A226" s="127" t="s">
        <v>789</v>
      </c>
      <c r="B226" s="18" t="s">
        <v>840</v>
      </c>
      <c r="C226" s="19" t="s">
        <v>841</v>
      </c>
      <c r="D226" s="104">
        <f>ROUND(VLOOKUP($B226,'[4]3.ข้อมูลงบทดลองปัจจุบัน'!$A$5:$CL$846,3,0),2)</f>
        <v>732328.78</v>
      </c>
      <c r="E226" s="104">
        <f>ROUND(VLOOKUP($B226,'[4]3.ข้อมูลงบทดลองปัจจุบัน'!$A$5:$CL$846,4,0),2)</f>
        <v>0</v>
      </c>
      <c r="F226" s="104">
        <f>ROUND(VLOOKUP($B226,'[4]3.ข้อมูลงบทดลองปัจจุบัน'!$A$5:$CL$846,5,0),2)</f>
        <v>201537.38</v>
      </c>
      <c r="G226" s="104">
        <f>ROUND(VLOOKUP($B226,'[4]3.ข้อมูลงบทดลองปัจจุบัน'!$A$5:$CL$846,6,0),2)</f>
        <v>0</v>
      </c>
      <c r="H226" s="104">
        <f>ROUND(VLOOKUP($B226,'[4]3.ข้อมูลงบทดลองปัจจุบัน'!$A$5:$CL$846,7,0),2)</f>
        <v>224035.73</v>
      </c>
      <c r="I226" s="104">
        <f>ROUND(VLOOKUP($B226,'[4]3.ข้อมูลงบทดลองปัจจุบัน'!$A$5:$CL$846,8,0),2)</f>
        <v>164439.46</v>
      </c>
      <c r="J226" s="104">
        <f>ROUND(VLOOKUP($B226,'[4]3.ข้อมูลงบทดลองปัจจุบัน'!$A$5:$CL$846,9,0),2)</f>
        <v>0</v>
      </c>
      <c r="K226" s="104">
        <f>ROUND(VLOOKUP($B226,'[4]3.ข้อมูลงบทดลองปัจจุบัน'!$A$5:$CL$846,10,0),2)</f>
        <v>0</v>
      </c>
      <c r="L226" s="104">
        <f>ROUND(VLOOKUP($B226,'[4]3.ข้อมูลงบทดลองปัจจุบัน'!$A$5:$CL$846,11,0),2)</f>
        <v>0</v>
      </c>
      <c r="M226" s="104">
        <f>ROUND(VLOOKUP($B226,'[4]3.ข้อมูลงบทดลองปัจจุบัน'!$A$5:$CL$846,12,0),2)</f>
        <v>247824.81</v>
      </c>
      <c r="N226" s="104">
        <f>ROUND(VLOOKUP($B226,'[4]3.ข้อมูลงบทดลองปัจจุบัน'!$A$5:$CL$846,13,0),2)</f>
        <v>0</v>
      </c>
      <c r="O226" s="104">
        <f>ROUND(VLOOKUP($B226,'[4]3.ข้อมูลงบทดลองปัจจุบัน'!$A$5:$CL$846,14,0),2)</f>
        <v>0</v>
      </c>
      <c r="P226" s="104">
        <f>ROUND(VLOOKUP($B226,'[4]3.ข้อมูลงบทดลองปัจจุบัน'!$A$5:$CL$846,15,0),2)</f>
        <v>404196.64</v>
      </c>
      <c r="Q226" s="104">
        <f>ROUND(VLOOKUP($B226,'[4]3.ข้อมูลงบทดลองปัจจุบัน'!$A$5:$CL$846,16,0),2)</f>
        <v>30788.240000000002</v>
      </c>
      <c r="R226" s="104">
        <f>ROUND(VLOOKUP($B226,'[4]3.ข้อมูลงบทดลองปัจจุบัน'!$A$5:$CL$846,17,0),2)</f>
        <v>103395.36</v>
      </c>
      <c r="S226" s="104">
        <f>ROUND(VLOOKUP($B226,'[4]3.ข้อมูลงบทดลองปัจจุบัน'!$A$5:$CL$846,18,0),2)</f>
        <v>94029.35</v>
      </c>
      <c r="T226" s="104">
        <f>ROUND(VLOOKUP($B226,'[4]3.ข้อมูลงบทดลองปัจจุบัน'!$A$5:$CL$846,19,0),2)</f>
        <v>311057.28000000003</v>
      </c>
      <c r="U226" s="104">
        <f>ROUND(VLOOKUP($B226,'[4]3.ข้อมูลงบทดลองปัจจุบัน'!$A$5:$CL$846,20,0),2)</f>
        <v>266965.03999999998</v>
      </c>
      <c r="V226" s="104">
        <f>ROUND(VLOOKUP($B226,'[4]3.ข้อมูลงบทดลองปัจจุบัน'!$A$5:$CL$846,21,0),2)</f>
        <v>10234.4</v>
      </c>
      <c r="W226" s="104">
        <f>ROUND(VLOOKUP($B226,'[4]3.ข้อมูลงบทดลองปัจจุบัน'!$A$5:$CL$846,22,0),2)</f>
        <v>0</v>
      </c>
      <c r="X226" s="104">
        <f>ROUND(VLOOKUP($B226,'[4]3.ข้อมูลงบทดลองปัจจุบัน'!$A$5:$CL$846,23,0),2)</f>
        <v>0</v>
      </c>
      <c r="Y226" s="104">
        <f>ROUND(VLOOKUP($B226,'[4]3.ข้อมูลงบทดลองปัจจุบัน'!$A$5:$CL$846,24,0),2)</f>
        <v>0</v>
      </c>
      <c r="Z226" s="104">
        <f>ROUND(VLOOKUP($B226,'[4]3.ข้อมูลงบทดลองปัจจุบัน'!$A$5:$CL$846,25,0),2)</f>
        <v>51129.86</v>
      </c>
      <c r="AA226" s="104">
        <f>ROUND(VLOOKUP($B226,'[4]3.ข้อมูลงบทดลองปัจจุบัน'!$A$5:$CL$846,26,0),2)</f>
        <v>8373.36</v>
      </c>
      <c r="AB226" s="104">
        <f>ROUND(VLOOKUP($B226,'[4]3.ข้อมูลงบทดลองปัจจุบัน'!$A$5:$CL$846,27,0),2)</f>
        <v>0</v>
      </c>
      <c r="AC226" s="104">
        <f>ROUND(VLOOKUP($B226,'[4]3.ข้อมูลงบทดลองปัจจุบัน'!$A$5:$CL$846,28,0),2)</f>
        <v>48884.24</v>
      </c>
      <c r="AD226" s="104">
        <f>ROUND(VLOOKUP($B226,'[4]3.ข้อมูลงบทดลองปัจจุบัน'!$A$5:$CL$846,29,0),2)</f>
        <v>229541.38</v>
      </c>
      <c r="AE226" s="104">
        <f>ROUND(VLOOKUP($B226,'[4]3.ข้อมูลงบทดลองปัจจุบัน'!$A$5:$CL$846,30,0),2)</f>
        <v>183472</v>
      </c>
      <c r="AF226" s="104">
        <f>ROUND(VLOOKUP($B226,'[4]3.ข้อมูลงบทดลองปัจจุบัน'!$A$5:$CL$846,31,0),2)</f>
        <v>172005.65</v>
      </c>
      <c r="AG226" s="104">
        <f>ROUND(VLOOKUP($B226,'[4]3.ข้อมูลงบทดลองปัจจุบัน'!$A$5:$CL$846,32,0),2)</f>
        <v>13344.37</v>
      </c>
      <c r="AH226" s="104">
        <f>ROUND(VLOOKUP($B226,'[4]3.ข้อมูลงบทดลองปัจจุบัน'!$A$5:$CL$846,33,0),2)</f>
        <v>1466.64</v>
      </c>
      <c r="AI226" s="104">
        <f>ROUND(VLOOKUP($B226,'[4]3.ข้อมูลงบทดลองปัจจุบัน'!$A$5:$CL$846,34,0),2)</f>
        <v>0</v>
      </c>
      <c r="AJ226" s="104">
        <f>ROUND(VLOOKUP($B226,'[4]3.ข้อมูลงบทดลองปัจจุบัน'!$A$5:$CL$846,35,0),2)</f>
        <v>0</v>
      </c>
      <c r="AK226" s="104">
        <f>ROUND(VLOOKUP($B226,'[4]3.ข้อมูลงบทดลองปัจจุบัน'!$A$5:$CL$846,36,0),2)</f>
        <v>0</v>
      </c>
      <c r="AL226" s="104">
        <f>ROUND(VLOOKUP($B226,'[4]3.ข้อมูลงบทดลองปัจจุบัน'!$A$5:$CL$846,37,0),2)</f>
        <v>1478912.58</v>
      </c>
      <c r="AM226" s="104">
        <f>ROUND(VLOOKUP($B226,'[4]3.ข้อมูลงบทดลองปัจจุบัน'!$A$5:$CL$846,38,0),2)</f>
        <v>0</v>
      </c>
      <c r="AN226" s="104">
        <f>ROUND(VLOOKUP($B226,'[4]3.ข้อมูลงบทดลองปัจจุบัน'!$A$5:$CL$846,39,0),2)</f>
        <v>0</v>
      </c>
      <c r="AO226" s="104">
        <f>ROUND(VLOOKUP($B226,'[4]3.ข้อมูลงบทดลองปัจจุบัน'!$A$5:$CL$846,40,0),2)</f>
        <v>75796</v>
      </c>
      <c r="AP226" s="104">
        <f>ROUND(VLOOKUP($B226,'[4]3.ข้อมูลงบทดลองปัจจุบัน'!$A$5:$CL$846,41,0),2)</f>
        <v>0</v>
      </c>
      <c r="AQ226" s="104">
        <f>ROUND(VLOOKUP($B226,'[4]3.ข้อมูลงบทดลองปัจจุบัน'!$A$5:$CL$846,42,0),2)</f>
        <v>0</v>
      </c>
      <c r="AR226" s="104">
        <f>ROUND(VLOOKUP($B226,'[4]3.ข้อมูลงบทดลองปัจจุบัน'!$A$5:$CL$846,43,0),2)</f>
        <v>0</v>
      </c>
      <c r="AS226" s="104">
        <f>ROUND(VLOOKUP($B226,'[4]3.ข้อมูลงบทดลองปัจจุบัน'!$A$5:$CL$846,44,0),2)</f>
        <v>1761081.45</v>
      </c>
      <c r="AT226" s="104">
        <f>ROUND(VLOOKUP($B226,'[4]3.ข้อมูลงบทดลองปัจจุบัน'!$A$5:$CL$846,45,0),2)</f>
        <v>159885.35999999999</v>
      </c>
      <c r="AU226" s="104">
        <f>ROUND(VLOOKUP($B226,'[4]3.ข้อมูลงบทดลองปัจจุบัน'!$A$5:$CL$846,46,0),2)</f>
        <v>219802.06</v>
      </c>
      <c r="AV226" s="104">
        <f>ROUND(VLOOKUP($B226,'[4]3.ข้อมูลงบทดลองปัจจุบัน'!$A$5:$CL$846,47,0),2)</f>
        <v>116316.77</v>
      </c>
      <c r="AW226" s="104">
        <f>ROUND(VLOOKUP($B226,'[4]3.ข้อมูลงบทดลองปัจจุบัน'!$A$5:$CL$846,48,0),2)</f>
        <v>0</v>
      </c>
      <c r="AX226" s="104">
        <f>ROUND(VLOOKUP($B226,'[4]3.ข้อมูลงบทดลองปัจจุบัน'!$A$5:$CL$846,49,0),2)</f>
        <v>23680</v>
      </c>
      <c r="AY226" s="104">
        <f>ROUND(VLOOKUP($B226,'[4]3.ข้อมูลงบทดลองปัจจุบัน'!$A$5:$CL$846,50,0),2)</f>
        <v>1893.36</v>
      </c>
      <c r="AZ226" s="104">
        <f>ROUND(VLOOKUP($B226,'[4]3.ข้อมูลงบทดลองปัจจุบัน'!$A$5:$CL$846,51,0),2)</f>
        <v>42400</v>
      </c>
      <c r="BA226" s="104">
        <f>ROUND(VLOOKUP($B226,'[4]3.ข้อมูลงบทดลองปัจจุบัน'!$A$5:$CL$846,52,0),2)</f>
        <v>16888.88</v>
      </c>
      <c r="BB226" s="104">
        <f>ROUND(VLOOKUP($B226,'[4]3.ข้อมูลงบทดลองปัจจุบัน'!$A$5:$CL$846,53,0),2)</f>
        <v>468606.88</v>
      </c>
      <c r="BC226" s="104">
        <f>ROUND(VLOOKUP($B226,'[4]3.ข้อมูลงบทดลองปัจจุบัน'!$A$5:$CL$846,54,0),2)</f>
        <v>778310.08</v>
      </c>
      <c r="BD226" s="104">
        <f>ROUND(VLOOKUP($B226,'[4]3.ข้อมูลงบทดลองปัจจุบัน'!$A$5:$CL$846,55,0),2)</f>
        <v>93493.440000000002</v>
      </c>
      <c r="BE226" s="104">
        <f>ROUND(VLOOKUP($B226,'[4]3.ข้อมูลงบทดลองปัจจุบัน'!$A$5:$CL$846,56,0),2)</f>
        <v>225834.16</v>
      </c>
      <c r="BF226" s="104">
        <f>ROUND(VLOOKUP($B226,'[4]3.ข้อมูลงบทดลองปัจจุบัน'!$A$5:$CL$846,57,0),2)</f>
        <v>0</v>
      </c>
      <c r="BG226" s="104">
        <f>ROUND(VLOOKUP($B226,'[4]3.ข้อมูลงบทดลองปัจจุบัน'!$A$5:$CL$846,58,0),2)</f>
        <v>212533.36</v>
      </c>
      <c r="BH226" s="104">
        <f>ROUND(VLOOKUP($B226,'[4]3.ข้อมูลงบทดลองปัจจุบัน'!$A$5:$CL$846,59,0),2)</f>
        <v>920232.32</v>
      </c>
      <c r="BI226" s="104">
        <f>ROUND(VLOOKUP($B226,'[4]3.ข้อมูลงบทดลองปัจจุบัน'!$A$5:$CL$846,60,0),2)</f>
        <v>371437.2</v>
      </c>
      <c r="BJ226" s="104">
        <f>ROUND(VLOOKUP($B226,'[4]3.ข้อมูลงบทดลองปัจจุบัน'!$A$5:$CL$846,61,0),2)</f>
        <v>210666.64</v>
      </c>
      <c r="BK226" s="104">
        <f>ROUND(VLOOKUP($B226,'[4]3.ข้อมูลงบทดลองปัจจุบัน'!$A$5:$CL$846,62,0),2)</f>
        <v>207330.8</v>
      </c>
      <c r="BL226" s="104">
        <f>ROUND(VLOOKUP($B226,'[4]3.ข้อมูลงบทดลองปัจจุบัน'!$A$5:$CL$846,63,0),2)</f>
        <v>0</v>
      </c>
      <c r="BM226" s="104">
        <f>ROUND(VLOOKUP($B226,'[4]3.ข้อมูลงบทดลองปัจจุบัน'!$A$5:$CL$846,64,0),2)</f>
        <v>0</v>
      </c>
      <c r="BN226" s="104">
        <f>ROUND(VLOOKUP($B226,'[4]3.ข้อมูลงบทดลองปัจจุบัน'!$A$5:$CL$846,65,0),2)</f>
        <v>40192</v>
      </c>
      <c r="BO226" s="104">
        <f>ROUND(VLOOKUP($B226,'[4]3.ข้อมูลงบทดลองปัจจุบัน'!$A$5:$CL$846,66,0),2)</f>
        <v>49882.64</v>
      </c>
      <c r="BP226" s="104">
        <f>ROUND(VLOOKUP($B226,'[4]3.ข้อมูลงบทดลองปัจจุบัน'!$A$5:$CL$846,67,0),2)</f>
        <v>202075.51999999999</v>
      </c>
      <c r="BQ226" s="104">
        <f>ROUND(VLOOKUP($B226,'[4]3.ข้อมูลงบทดลองปัจจุบัน'!$A$5:$CL$846,68,0),2)</f>
        <v>0</v>
      </c>
      <c r="BR226" s="104">
        <f>ROUND(VLOOKUP($B226,'[4]3.ข้อมูลงบทดลองปัจจุบัน'!$A$5:$CL$846,69,0),2)</f>
        <v>13752</v>
      </c>
      <c r="BS226" s="104">
        <f>ROUND(VLOOKUP($B226,'[4]3.ข้อมูลงบทดลองปัจจุบัน'!$A$5:$CL$846,70,0),2)</f>
        <v>1400533.36</v>
      </c>
      <c r="BT226" s="104">
        <f>ROUND(VLOOKUP($B226,'[4]3.ข้อมูลงบทดลองปัจจุบัน'!$A$5:$CL$846,71,0),2)</f>
        <v>0</v>
      </c>
      <c r="BU226" s="104">
        <f>ROUND(VLOOKUP($B226,'[4]3.ข้อมูลงบทดลองปัจจุบัน'!$A$5:$CL$846,72,0),2)</f>
        <v>152426.66</v>
      </c>
      <c r="BV226" s="104">
        <f>ROUND(VLOOKUP($B226,'[4]3.ข้อมูลงบทดลองปัจจุบัน'!$A$5:$CL$846,73,0),2)</f>
        <v>0</v>
      </c>
      <c r="BW226" s="104">
        <f>ROUND(VLOOKUP($B226,'[4]3.ข้อมูลงบทดลองปัจจุบัน'!$A$5:$CL$846,74,0),2)</f>
        <v>0</v>
      </c>
      <c r="BX226" s="104">
        <f>ROUND(VLOOKUP($B226,'[4]3.ข้อมูลงบทดลองปัจจุบัน'!$A$5:$CL$846,75,0),2)</f>
        <v>20266.64</v>
      </c>
      <c r="BY226" s="104">
        <f>ROUND(VLOOKUP($B226,'[4]3.ข้อมูลงบทดลองปัจจุบัน'!$A$5:$CL$846,76,0),2)</f>
        <v>318428.03999999998</v>
      </c>
      <c r="BZ226" s="104">
        <f>ROUND(VLOOKUP($B226,'[4]3.ข้อมูลงบทดลองปัจจุบัน'!$A$5:$CL$846,77,0),2)</f>
        <v>0</v>
      </c>
      <c r="CA226" s="104">
        <f>ROUND(VLOOKUP($B226,'[4]3.ข้อมูลงบทดลองปัจจุบัน'!$A$5:$CL$846,78,0),2)</f>
        <v>46054.879999999997</v>
      </c>
      <c r="CB226" s="104">
        <f>ROUND(VLOOKUP($B226,'[4]3.ข้อมูลงบทดลองปัจจุบัน'!$A$5:$CL$846,79,0),2)</f>
        <v>133226.64000000001</v>
      </c>
      <c r="CC226" s="104">
        <f>ROUND(VLOOKUP($B226,'[4]3.ข้อมูลงบทดลองปัจจุบัน'!$A$5:$CL$846,80,0),2)</f>
        <v>125256.08</v>
      </c>
      <c r="CD226" s="104">
        <f>ROUND(VLOOKUP($B226,'[4]3.ข้อมูลงบทดลองปัจจุบัน'!$A$5:$CL$846,81,0),2)</f>
        <v>326141.69</v>
      </c>
      <c r="CE226" s="104">
        <f>ROUND(VLOOKUP($B226,'[4]3.ข้อมูลงบทดลองปัจจุบัน'!$A$5:$CL$846,82,0),2)</f>
        <v>284453.36</v>
      </c>
      <c r="CF226" s="104">
        <f>ROUND(VLOOKUP($B226,'[4]3.ข้อมูลงบทดลองปัจจุบัน'!$A$5:$CL$846,83,0),2)</f>
        <v>119733.36</v>
      </c>
      <c r="CG226" s="104">
        <f>ROUND(VLOOKUP($B226,'[4]3.ข้อมูลงบทดลองปัจจุบัน'!$A$5:$CL$846,84,0),2)</f>
        <v>34666.639999999999</v>
      </c>
      <c r="CH226" s="104">
        <f>ROUND(VLOOKUP($B226,'[4]3.ข้อมูลงบทดลองปัจจุบัน'!$A$5:$CL$846,85,0),2)</f>
        <v>47319.839999999997</v>
      </c>
      <c r="CI226" s="104">
        <f>ROUND(VLOOKUP($B226,'[4]3.ข้อมูลงบทดลองปัจจุบัน'!$A$5:$CL$846,86,0),2)</f>
        <v>215703.44</v>
      </c>
      <c r="CJ226" s="104">
        <f>ROUND(VLOOKUP($B226,'[4]3.ข้อมูลงบทดลองปัจจุบัน'!$A$5:$CL$846,87,0),2)</f>
        <v>0</v>
      </c>
      <c r="CK226" s="104">
        <f>ROUND(VLOOKUP($B226,'[4]3.ข้อมูลงบทดลองปัจจุบัน'!$A$5:$CL$846,88,0),2)</f>
        <v>314026.64</v>
      </c>
      <c r="CL226" s="104">
        <f>ROUND(VLOOKUP($B226,'[4]3.ข้อมูลงบทดลองปัจจุบัน'!$A$5:$CL$846,89,0),2)</f>
        <v>0</v>
      </c>
      <c r="CM226" s="104">
        <f>ROUND(VLOOKUP($B226,'[4]3.ข้อมูลงบทดลองปัจจุบัน'!$A$5:$CL$846,90,0),2)</f>
        <v>14613.36</v>
      </c>
      <c r="CO226" s="97"/>
    </row>
    <row r="227" spans="1:93" x14ac:dyDescent="0.7">
      <c r="A227" s="127" t="s">
        <v>789</v>
      </c>
      <c r="B227" s="18" t="s">
        <v>842</v>
      </c>
      <c r="C227" s="19" t="s">
        <v>843</v>
      </c>
      <c r="D227" s="104">
        <f>ROUND(VLOOKUP($B227,'[4]3.ข้อมูลงบทดลองปัจจุบัน'!$A$5:$CL$846,3,0),2)</f>
        <v>125995.18</v>
      </c>
      <c r="E227" s="104">
        <f>ROUND(VLOOKUP($B227,'[4]3.ข้อมูลงบทดลองปัจจุบัน'!$A$5:$CL$846,4,0),2)</f>
        <v>0</v>
      </c>
      <c r="F227" s="104">
        <f>ROUND(VLOOKUP($B227,'[4]3.ข้อมูลงบทดลองปัจจุบัน'!$A$5:$CL$846,5,0),2)</f>
        <v>33209.120000000003</v>
      </c>
      <c r="G227" s="104">
        <f>ROUND(VLOOKUP($B227,'[4]3.ข้อมูลงบทดลองปัจจุบัน'!$A$5:$CL$846,6,0),2)</f>
        <v>0</v>
      </c>
      <c r="H227" s="104">
        <f>ROUND(VLOOKUP($B227,'[4]3.ข้อมูลงบทดลองปัจจุบัน'!$A$5:$CL$846,7,0),2)</f>
        <v>269156.99</v>
      </c>
      <c r="I227" s="104">
        <f>ROUND(VLOOKUP($B227,'[4]3.ข้อมูลงบทดลองปัจจุบัน'!$A$5:$CL$846,8,0),2)</f>
        <v>438735.86</v>
      </c>
      <c r="J227" s="104">
        <f>ROUND(VLOOKUP($B227,'[4]3.ข้อมูลงบทดลองปัจจุบัน'!$A$5:$CL$846,9,0),2)</f>
        <v>0</v>
      </c>
      <c r="K227" s="104">
        <f>ROUND(VLOOKUP($B227,'[4]3.ข้อมูลงบทดลองปัจจุบัน'!$A$5:$CL$846,10,0),2)</f>
        <v>628819.07999999996</v>
      </c>
      <c r="L227" s="104">
        <f>ROUND(VLOOKUP($B227,'[4]3.ข้อมูลงบทดลองปัจจุบัน'!$A$5:$CL$846,11,0),2)</f>
        <v>79488.820000000007</v>
      </c>
      <c r="M227" s="104">
        <f>ROUND(VLOOKUP($B227,'[4]3.ข้อมูลงบทดลองปัจจุบัน'!$A$5:$CL$846,12,0),2)</f>
        <v>76399.95</v>
      </c>
      <c r="N227" s="104">
        <f>ROUND(VLOOKUP($B227,'[4]3.ข้อมูลงบทดลองปัจจุบัน'!$A$5:$CL$846,13,0),2)</f>
        <v>1109217.6499999999</v>
      </c>
      <c r="O227" s="104">
        <f>ROUND(VLOOKUP($B227,'[4]3.ข้อมูลงบทดลองปัจจุบัน'!$A$5:$CL$846,14,0),2)</f>
        <v>25262.32</v>
      </c>
      <c r="P227" s="104">
        <f>ROUND(VLOOKUP($B227,'[4]3.ข้อมูลงบทดลองปัจจุบัน'!$A$5:$CL$846,15,0),2)</f>
        <v>981173.84</v>
      </c>
      <c r="Q227" s="104">
        <f>ROUND(VLOOKUP($B227,'[4]3.ข้อมูลงบทดลองปัจจุบัน'!$A$5:$CL$846,16,0),2)</f>
        <v>332831.11</v>
      </c>
      <c r="R227" s="104">
        <f>ROUND(VLOOKUP($B227,'[4]3.ข้อมูลงบทดลองปัจจุบัน'!$A$5:$CL$846,17,0),2)</f>
        <v>516150.24</v>
      </c>
      <c r="S227" s="104">
        <f>ROUND(VLOOKUP($B227,'[4]3.ข้อมูลงบทดลองปัจจุบัน'!$A$5:$CL$846,18,0),2)</f>
        <v>620962.28</v>
      </c>
      <c r="T227" s="104">
        <f>ROUND(VLOOKUP($B227,'[4]3.ข้อมูลงบทดลองปัจจุบัน'!$A$5:$CL$846,19,0),2)</f>
        <v>151686.32</v>
      </c>
      <c r="U227" s="104">
        <f>ROUND(VLOOKUP($B227,'[4]3.ข้อมูลงบทดลองปัจจุบัน'!$A$5:$CL$846,20,0),2)</f>
        <v>177161.76</v>
      </c>
      <c r="V227" s="104">
        <f>ROUND(VLOOKUP($B227,'[4]3.ข้อมูลงบทดลองปัจจุบัน'!$A$5:$CL$846,21,0),2)</f>
        <v>90716.6</v>
      </c>
      <c r="W227" s="104">
        <f>ROUND(VLOOKUP($B227,'[4]3.ข้อมูลงบทดลองปัจจุบัน'!$A$5:$CL$846,22,0),2)</f>
        <v>87585.36</v>
      </c>
      <c r="X227" s="104">
        <f>ROUND(VLOOKUP($B227,'[4]3.ข้อมูลงบทดลองปัจจุบัน'!$A$5:$CL$846,23,0),2)</f>
        <v>1819276.87</v>
      </c>
      <c r="Y227" s="104">
        <f>ROUND(VLOOKUP($B227,'[4]3.ข้อมูลงบทดลองปัจจุบัน'!$A$5:$CL$846,24,0),2)</f>
        <v>521402.76</v>
      </c>
      <c r="Z227" s="104">
        <f>ROUND(VLOOKUP($B227,'[4]3.ข้อมูลงบทดลองปัจจุบัน'!$A$5:$CL$846,25,0),2)</f>
        <v>201099.56</v>
      </c>
      <c r="AA227" s="104">
        <f>ROUND(VLOOKUP($B227,'[4]3.ข้อมูลงบทดลองปัจจุบัน'!$A$5:$CL$846,26,0),2)</f>
        <v>61750.559999999998</v>
      </c>
      <c r="AB227" s="104">
        <f>ROUND(VLOOKUP($B227,'[4]3.ข้อมูลงบทดลองปัจจุบัน'!$A$5:$CL$846,27,0),2)</f>
        <v>2380.64</v>
      </c>
      <c r="AC227" s="104">
        <f>ROUND(VLOOKUP($B227,'[4]3.ข้อมูลงบทดลองปัจจุบัน'!$A$5:$CL$846,28,0),2)</f>
        <v>39921.68</v>
      </c>
      <c r="AD227" s="104">
        <f>ROUND(VLOOKUP($B227,'[4]3.ข้อมูลงบทดลองปัจจุบัน'!$A$5:$CL$846,29,0),2)</f>
        <v>267801.32</v>
      </c>
      <c r="AE227" s="104">
        <f>ROUND(VLOOKUP($B227,'[4]3.ข้อมูลงบทดลองปัจจุบัน'!$A$5:$CL$846,30,0),2)</f>
        <v>115719.3</v>
      </c>
      <c r="AF227" s="104">
        <f>ROUND(VLOOKUP($B227,'[4]3.ข้อมูลงบทดลองปัจจุบัน'!$A$5:$CL$846,31,0),2)</f>
        <v>82699.899999999994</v>
      </c>
      <c r="AG227" s="104">
        <f>ROUND(VLOOKUP($B227,'[4]3.ข้อมูลงบทดลองปัจจุบัน'!$A$5:$CL$846,32,0),2)</f>
        <v>44589.1</v>
      </c>
      <c r="AH227" s="104">
        <f>ROUND(VLOOKUP($B227,'[4]3.ข้อมูลงบทดลองปัจจุบัน'!$A$5:$CL$846,33,0),2)</f>
        <v>136898.16</v>
      </c>
      <c r="AI227" s="104">
        <f>ROUND(VLOOKUP($B227,'[4]3.ข้อมูลงบทดลองปัจจุบัน'!$A$5:$CL$846,34,0),2)</f>
        <v>518328.72</v>
      </c>
      <c r="AJ227" s="104">
        <f>ROUND(VLOOKUP($B227,'[4]3.ข้อมูลงบทดลองปัจจุบัน'!$A$5:$CL$846,35,0),2)</f>
        <v>249572.92</v>
      </c>
      <c r="AK227" s="104">
        <f>ROUND(VLOOKUP($B227,'[4]3.ข้อมูลงบทดลองปัจจุบัน'!$A$5:$CL$846,36,0),2)</f>
        <v>103011.09</v>
      </c>
      <c r="AL227" s="104">
        <f>ROUND(VLOOKUP($B227,'[4]3.ข้อมูลงบทดลองปัจจุบัน'!$A$5:$CL$846,37,0),2)</f>
        <v>3671457.84</v>
      </c>
      <c r="AM227" s="104">
        <f>ROUND(VLOOKUP($B227,'[4]3.ข้อมูลงบทดลองปัจจุบัน'!$A$5:$CL$846,38,0),2)</f>
        <v>131335.92000000001</v>
      </c>
      <c r="AN227" s="104">
        <f>ROUND(VLOOKUP($B227,'[4]3.ข้อมูลงบทดลองปัจจุบัน'!$A$5:$CL$846,39,0),2)</f>
        <v>84746.64</v>
      </c>
      <c r="AO227" s="104">
        <f>ROUND(VLOOKUP($B227,'[4]3.ข้อมูลงบทดลองปัจจุบัน'!$A$5:$CL$846,40,0),2)</f>
        <v>946442.48</v>
      </c>
      <c r="AP227" s="104">
        <f>ROUND(VLOOKUP($B227,'[4]3.ข้อมูลงบทดลองปัจจุบัน'!$A$5:$CL$846,41,0),2)</f>
        <v>100378.32</v>
      </c>
      <c r="AQ227" s="104">
        <f>ROUND(VLOOKUP($B227,'[4]3.ข้อมูลงบทดลองปัจจุบัน'!$A$5:$CL$846,42,0),2)</f>
        <v>157736.32000000001</v>
      </c>
      <c r="AR227" s="104">
        <f>ROUND(VLOOKUP($B227,'[4]3.ข้อมูลงบทดลองปัจจุบัน'!$A$5:$CL$846,43,0),2)</f>
        <v>4480.05</v>
      </c>
      <c r="AS227" s="104">
        <f>ROUND(VLOOKUP($B227,'[4]3.ข้อมูลงบทดลองปัจจุบัน'!$A$5:$CL$846,44,0),2)</f>
        <v>4040495.99</v>
      </c>
      <c r="AT227" s="104">
        <f>ROUND(VLOOKUP($B227,'[4]3.ข้อมูลงบทดลองปัจจุบัน'!$A$5:$CL$846,45,0),2)</f>
        <v>227120</v>
      </c>
      <c r="AU227" s="104">
        <f>ROUND(VLOOKUP($B227,'[4]3.ข้อมูลงบทดลองปัจจุบัน'!$A$5:$CL$846,46,0),2)</f>
        <v>834713.75</v>
      </c>
      <c r="AV227" s="104">
        <f>ROUND(VLOOKUP($B227,'[4]3.ข้อมูลงบทดลองปัจจุบัน'!$A$5:$CL$846,47,0),2)</f>
        <v>537047.52</v>
      </c>
      <c r="AW227" s="104">
        <f>ROUND(VLOOKUP($B227,'[4]3.ข้อมูลงบทดลองปัจจุบัน'!$A$5:$CL$846,48,0),2)</f>
        <v>6109.36</v>
      </c>
      <c r="AX227" s="104">
        <f>ROUND(VLOOKUP($B227,'[4]3.ข้อมูลงบทดลองปัจจุบัน'!$A$5:$CL$846,49,0),2)</f>
        <v>53808</v>
      </c>
      <c r="AY227" s="104">
        <f>ROUND(VLOOKUP($B227,'[4]3.ข้อมูลงบทดลองปัจจุบัน'!$A$5:$CL$846,50,0),2)</f>
        <v>1621017.77</v>
      </c>
      <c r="AZ227" s="104">
        <f>ROUND(VLOOKUP($B227,'[4]3.ข้อมูลงบทดลองปัจจุบัน'!$A$5:$CL$846,51,0),2)</f>
        <v>30636.69</v>
      </c>
      <c r="BA227" s="104">
        <f>ROUND(VLOOKUP($B227,'[4]3.ข้อมูลงบทดลองปัจจุบัน'!$A$5:$CL$846,52,0),2)</f>
        <v>210528.96</v>
      </c>
      <c r="BB227" s="104">
        <f>ROUND(VLOOKUP($B227,'[4]3.ข้อมูลงบทดลองปัจจุบัน'!$A$5:$CL$846,53,0),2)</f>
        <v>1839924</v>
      </c>
      <c r="BC227" s="104">
        <f>ROUND(VLOOKUP($B227,'[4]3.ข้อมูลงบทดลองปัจจุบัน'!$A$5:$CL$846,54,0),2)</f>
        <v>2763567.84</v>
      </c>
      <c r="BD227" s="104">
        <f>ROUND(VLOOKUP($B227,'[4]3.ข้อมูลงบทดลองปัจจุบัน'!$A$5:$CL$846,55,0),2)</f>
        <v>4101719.08</v>
      </c>
      <c r="BE227" s="104">
        <f>ROUND(VLOOKUP($B227,'[4]3.ข้อมูลงบทดลองปัจจุบัน'!$A$5:$CL$846,56,0),2)</f>
        <v>1234595.3600000001</v>
      </c>
      <c r="BF227" s="104">
        <f>ROUND(VLOOKUP($B227,'[4]3.ข้อมูลงบทดลองปัจจุบัน'!$A$5:$CL$846,57,0),2)</f>
        <v>41312</v>
      </c>
      <c r="BG227" s="104">
        <f>ROUND(VLOOKUP($B227,'[4]3.ข้อมูลงบทดลองปัจจุบัน'!$A$5:$CL$846,58,0),2)</f>
        <v>4026818.8</v>
      </c>
      <c r="BH227" s="104">
        <f>ROUND(VLOOKUP($B227,'[4]3.ข้อมูลงบทดลองปัจจุบัน'!$A$5:$CL$846,59,0),2)</f>
        <v>3816265.47</v>
      </c>
      <c r="BI227" s="104">
        <f>ROUND(VLOOKUP($B227,'[4]3.ข้อมูลงบทดลองปัจจุบัน'!$A$5:$CL$846,60,0),2)</f>
        <v>120255.92</v>
      </c>
      <c r="BJ227" s="104">
        <f>ROUND(VLOOKUP($B227,'[4]3.ข้อมูลงบทดลองปัจจุบัน'!$A$5:$CL$846,61,0),2)</f>
        <v>58241.47</v>
      </c>
      <c r="BK227" s="104">
        <f>ROUND(VLOOKUP($B227,'[4]3.ข้อมูลงบทดลองปัจจุบัน'!$A$5:$CL$846,62,0),2)</f>
        <v>102679.73</v>
      </c>
      <c r="BL227" s="104">
        <f>ROUND(VLOOKUP($B227,'[4]3.ข้อมูลงบทดลองปัจจุบัน'!$A$5:$CL$846,63,0),2)</f>
        <v>42853.36</v>
      </c>
      <c r="BM227" s="104">
        <f>ROUND(VLOOKUP($B227,'[4]3.ข้อมูลงบทดลองปัจจุบัน'!$A$5:$CL$846,64,0),2)</f>
        <v>492361.11</v>
      </c>
      <c r="BN227" s="104">
        <f>ROUND(VLOOKUP($B227,'[4]3.ข้อมูลงบทดลองปัจจุบัน'!$A$5:$CL$846,65,0),2)</f>
        <v>382846.64</v>
      </c>
      <c r="BO227" s="104">
        <f>ROUND(VLOOKUP($B227,'[4]3.ข้อมูลงบทดลองปัจจุบัน'!$A$5:$CL$846,66,0),2)</f>
        <v>191384.48</v>
      </c>
      <c r="BP227" s="104">
        <f>ROUND(VLOOKUP($B227,'[4]3.ข้อมูลงบทดลองปัจจุบัน'!$A$5:$CL$846,67,0),2)</f>
        <v>287680</v>
      </c>
      <c r="BQ227" s="104">
        <f>ROUND(VLOOKUP($B227,'[4]3.ข้อมูลงบทดลองปัจจุบัน'!$A$5:$CL$846,68,0),2)</f>
        <v>75434.63</v>
      </c>
      <c r="BR227" s="104">
        <f>ROUND(VLOOKUP($B227,'[4]3.ข้อมูลงบทดลองปัจจุบัน'!$A$5:$CL$846,69,0),2)</f>
        <v>133545.24</v>
      </c>
      <c r="BS227" s="104">
        <f>ROUND(VLOOKUP($B227,'[4]3.ข้อมูลงบทดลองปัจจุบัน'!$A$5:$CL$846,70,0),2)</f>
        <v>15511753.199999999</v>
      </c>
      <c r="BT227" s="104">
        <f>ROUND(VLOOKUP($B227,'[4]3.ข้อมูลงบทดลองปัจจุบัน'!$A$5:$CL$846,71,0),2)</f>
        <v>38669.360000000001</v>
      </c>
      <c r="BU227" s="104">
        <f>ROUND(VLOOKUP($B227,'[4]3.ข้อมูลงบทดลองปัจจุบัน'!$A$5:$CL$846,72,0),2)</f>
        <v>238091.95</v>
      </c>
      <c r="BV227" s="104">
        <f>ROUND(VLOOKUP($B227,'[4]3.ข้อมูลงบทดลองปัจจุบัน'!$A$5:$CL$846,73,0),2)</f>
        <v>0</v>
      </c>
      <c r="BW227" s="104">
        <f>ROUND(VLOOKUP($B227,'[4]3.ข้อมูลงบทดลองปัจจุบัน'!$A$5:$CL$846,74,0),2)</f>
        <v>0</v>
      </c>
      <c r="BX227" s="104">
        <f>ROUND(VLOOKUP($B227,'[4]3.ข้อมูลงบทดลองปัจจุบัน'!$A$5:$CL$846,75,0),2)</f>
        <v>0</v>
      </c>
      <c r="BY227" s="104">
        <f>ROUND(VLOOKUP($B227,'[4]3.ข้อมูลงบทดลองปัจจุบัน'!$A$5:$CL$846,76,0),2)</f>
        <v>1530215.61</v>
      </c>
      <c r="BZ227" s="104">
        <f>ROUND(VLOOKUP($B227,'[4]3.ข้อมูลงบทดลองปัจจุบัน'!$A$5:$CL$846,77,0),2)</f>
        <v>0</v>
      </c>
      <c r="CA227" s="104">
        <f>ROUND(VLOOKUP($B227,'[4]3.ข้อมูลงบทดลองปัจจุบัน'!$A$5:$CL$846,78,0),2)</f>
        <v>67120.240000000005</v>
      </c>
      <c r="CB227" s="104">
        <f>ROUND(VLOOKUP($B227,'[4]3.ข้อมูลงบทดลองปัจจุบัน'!$A$5:$CL$846,79,0),2)</f>
        <v>81866.64</v>
      </c>
      <c r="CC227" s="104">
        <f>ROUND(VLOOKUP($B227,'[4]3.ข้อมูลงบทดลองปัจจุบัน'!$A$5:$CL$846,80,0),2)</f>
        <v>237819.46</v>
      </c>
      <c r="CD227" s="104">
        <f>ROUND(VLOOKUP($B227,'[4]3.ข้อมูลงบทดลองปัจจุบัน'!$A$5:$CL$846,81,0),2)</f>
        <v>0</v>
      </c>
      <c r="CE227" s="104">
        <f>ROUND(VLOOKUP($B227,'[4]3.ข้อมูลงบทดลองปัจจุบัน'!$A$5:$CL$846,82,0),2)</f>
        <v>0</v>
      </c>
      <c r="CF227" s="104">
        <f>ROUND(VLOOKUP($B227,'[4]3.ข้อมูลงบทดลองปัจจุบัน'!$A$5:$CL$846,83,0),2)</f>
        <v>259817.2</v>
      </c>
      <c r="CG227" s="104">
        <f>ROUND(VLOOKUP($B227,'[4]3.ข้อมูลงบทดลองปัจจุบัน'!$A$5:$CL$846,84,0),2)</f>
        <v>0</v>
      </c>
      <c r="CH227" s="104">
        <f>ROUND(VLOOKUP($B227,'[4]3.ข้อมูลงบทดลองปัจจุบัน'!$A$5:$CL$846,85,0),2)</f>
        <v>54240</v>
      </c>
      <c r="CI227" s="104">
        <f>ROUND(VLOOKUP($B227,'[4]3.ข้อมูลงบทดลองปัจจุบัน'!$A$5:$CL$846,86,0),2)</f>
        <v>41053.360000000001</v>
      </c>
      <c r="CJ227" s="104">
        <f>ROUND(VLOOKUP($B227,'[4]3.ข้อมูลงบทดลองปัจจุบัน'!$A$5:$CL$846,87,0),2)</f>
        <v>0</v>
      </c>
      <c r="CK227" s="104">
        <f>ROUND(VLOOKUP($B227,'[4]3.ข้อมูลงบทดลองปัจจุบัน'!$A$5:$CL$846,88,0),2)</f>
        <v>1549276.48</v>
      </c>
      <c r="CL227" s="104">
        <f>ROUND(VLOOKUP($B227,'[4]3.ข้อมูลงบทดลองปัจจุบัน'!$A$5:$CL$846,89,0),2)</f>
        <v>0</v>
      </c>
      <c r="CM227" s="104">
        <f>ROUND(VLOOKUP($B227,'[4]3.ข้อมูลงบทดลองปัจจุบัน'!$A$5:$CL$846,90,0),2)</f>
        <v>76285.2</v>
      </c>
      <c r="CO227" s="97"/>
    </row>
    <row r="228" spans="1:93" x14ac:dyDescent="0.7">
      <c r="A228" s="127" t="s">
        <v>789</v>
      </c>
      <c r="B228" s="18" t="s">
        <v>844</v>
      </c>
      <c r="C228" s="19" t="s">
        <v>845</v>
      </c>
      <c r="D228" s="104">
        <f>ROUND(VLOOKUP($B228,'[4]3.ข้อมูลงบทดลองปัจจุบัน'!$A$5:$CL$846,3,0),2)</f>
        <v>38320.78</v>
      </c>
      <c r="E228" s="104">
        <f>ROUND(VLOOKUP($B228,'[4]3.ข้อมูลงบทดลองปัจจุบัน'!$A$5:$CL$846,4,0),2)</f>
        <v>43910.83</v>
      </c>
      <c r="F228" s="104">
        <f>ROUND(VLOOKUP($B228,'[4]3.ข้อมูลงบทดลองปัจจุบัน'!$A$5:$CL$846,5,0),2)</f>
        <v>54628.97</v>
      </c>
      <c r="G228" s="104">
        <f>ROUND(VLOOKUP($B228,'[4]3.ข้อมูลงบทดลองปัจจุบัน'!$A$5:$CL$846,6,0),2)</f>
        <v>93804.66</v>
      </c>
      <c r="H228" s="104">
        <f>ROUND(VLOOKUP($B228,'[4]3.ข้อมูลงบทดลองปัจจุบัน'!$A$5:$CL$846,7,0),2)</f>
        <v>60565.82</v>
      </c>
      <c r="I228" s="104">
        <f>ROUND(VLOOKUP($B228,'[4]3.ข้อมูลงบทดลองปัจจุบัน'!$A$5:$CL$846,8,0),2)</f>
        <v>1619.75</v>
      </c>
      <c r="J228" s="104">
        <f>ROUND(VLOOKUP($B228,'[4]3.ข้อมูลงบทดลองปัจจุบัน'!$A$5:$CL$846,9,0),2)</f>
        <v>0</v>
      </c>
      <c r="K228" s="104">
        <f>ROUND(VLOOKUP($B228,'[4]3.ข้อมูลงบทดลองปัจจุบัน'!$A$5:$CL$846,10,0),2)</f>
        <v>0</v>
      </c>
      <c r="L228" s="104">
        <f>ROUND(VLOOKUP($B228,'[4]3.ข้อมูลงบทดลองปัจจุบัน'!$A$5:$CL$846,11,0),2)</f>
        <v>96843.99</v>
      </c>
      <c r="M228" s="104">
        <f>ROUND(VLOOKUP($B228,'[4]3.ข้อมูลงบทดลองปัจจุบัน'!$A$5:$CL$846,12,0),2)</f>
        <v>65184.94</v>
      </c>
      <c r="N228" s="104">
        <f>ROUND(VLOOKUP($B228,'[4]3.ข้อมูลงบทดลองปัจจุบัน'!$A$5:$CL$846,13,0),2)</f>
        <v>11375.36</v>
      </c>
      <c r="O228" s="104">
        <f>ROUND(VLOOKUP($B228,'[4]3.ข้อมูลงบทดลองปัจจุบัน'!$A$5:$CL$846,14,0),2)</f>
        <v>39314.870000000003</v>
      </c>
      <c r="P228" s="104">
        <f>ROUND(VLOOKUP($B228,'[4]3.ข้อมูลงบทดลองปัจจุบัน'!$A$5:$CL$846,15,0),2)</f>
        <v>264738.48</v>
      </c>
      <c r="Q228" s="104">
        <f>ROUND(VLOOKUP($B228,'[4]3.ข้อมูลงบทดลองปัจจุบัน'!$A$5:$CL$846,16,0),2)</f>
        <v>6977.76</v>
      </c>
      <c r="R228" s="104">
        <f>ROUND(VLOOKUP($B228,'[4]3.ข้อมูลงบทดลองปัจจุบัน'!$A$5:$CL$846,17,0),2)</f>
        <v>103922.96</v>
      </c>
      <c r="S228" s="104">
        <f>ROUND(VLOOKUP($B228,'[4]3.ข้อมูลงบทดลองปัจจุบัน'!$A$5:$CL$846,18,0),2)</f>
        <v>131527.04000000001</v>
      </c>
      <c r="T228" s="104">
        <f>ROUND(VLOOKUP($B228,'[4]3.ข้อมูลงบทดลองปัจจุบัน'!$A$5:$CL$846,19,0),2)</f>
        <v>0</v>
      </c>
      <c r="U228" s="104">
        <f>ROUND(VLOOKUP($B228,'[4]3.ข้อมูลงบทดลองปัจจุบัน'!$A$5:$CL$846,20,0),2)</f>
        <v>75153.919999999998</v>
      </c>
      <c r="V228" s="104">
        <f>ROUND(VLOOKUP($B228,'[4]3.ข้อมูลงบทดลองปัจจุบัน'!$A$5:$CL$846,21,0),2)</f>
        <v>17333.36</v>
      </c>
      <c r="W228" s="104">
        <f>ROUND(VLOOKUP($B228,'[4]3.ข้อมูลงบทดลองปัจจุบัน'!$A$5:$CL$846,22,0),2)</f>
        <v>3555.52</v>
      </c>
      <c r="X228" s="104">
        <f>ROUND(VLOOKUP($B228,'[4]3.ข้อมูลงบทดลองปัจจุบัน'!$A$5:$CL$846,23,0),2)</f>
        <v>92359.44</v>
      </c>
      <c r="Y228" s="104">
        <f>ROUND(VLOOKUP($B228,'[4]3.ข้อมูลงบทดลองปัจจุบัน'!$A$5:$CL$846,24,0),2)</f>
        <v>58593.15</v>
      </c>
      <c r="Z228" s="104">
        <f>ROUND(VLOOKUP($B228,'[4]3.ข้อมูลงบทดลองปัจจุบัน'!$A$5:$CL$846,25,0),2)</f>
        <v>76709.19</v>
      </c>
      <c r="AA228" s="104">
        <f>ROUND(VLOOKUP($B228,'[4]3.ข้อมูลงบทดลองปัจจุบัน'!$A$5:$CL$846,26,0),2)</f>
        <v>1573.36</v>
      </c>
      <c r="AB228" s="104">
        <f>ROUND(VLOOKUP($B228,'[4]3.ข้อมูลงบทดลองปัจจุบัน'!$A$5:$CL$846,27,0),2)</f>
        <v>19259.68</v>
      </c>
      <c r="AC228" s="104">
        <f>ROUND(VLOOKUP($B228,'[4]3.ข้อมูลงบทดลองปัจจุบัน'!$A$5:$CL$846,28,0),2)</f>
        <v>0</v>
      </c>
      <c r="AD228" s="104">
        <f>ROUND(VLOOKUP($B228,'[4]3.ข้อมูลงบทดลองปัจจุบัน'!$A$5:$CL$846,29,0),2)</f>
        <v>0</v>
      </c>
      <c r="AE228" s="104">
        <f>ROUND(VLOOKUP($B228,'[4]3.ข้อมูลงบทดลองปัจจุบัน'!$A$5:$CL$846,30,0),2)</f>
        <v>0</v>
      </c>
      <c r="AF228" s="104">
        <f>ROUND(VLOOKUP($B228,'[4]3.ข้อมูลงบทดลองปัจจุบัน'!$A$5:$CL$846,31,0),2)</f>
        <v>13253.02</v>
      </c>
      <c r="AG228" s="104">
        <f>ROUND(VLOOKUP($B228,'[4]3.ข้อมูลงบทดลองปัจจุบัน'!$A$5:$CL$846,32,0),2)</f>
        <v>18981.97</v>
      </c>
      <c r="AH228" s="104">
        <f>ROUND(VLOOKUP($B228,'[4]3.ข้อมูลงบทดลองปัจจุบัน'!$A$5:$CL$846,33,0),2)</f>
        <v>118431.69</v>
      </c>
      <c r="AI228" s="104">
        <f>ROUND(VLOOKUP($B228,'[4]3.ข้อมูลงบทดลองปัจจุบัน'!$A$5:$CL$846,34,0),2)</f>
        <v>33844.980000000003</v>
      </c>
      <c r="AJ228" s="104">
        <f>ROUND(VLOOKUP($B228,'[4]3.ข้อมูลงบทดลองปัจจุบัน'!$A$5:$CL$846,35,0),2)</f>
        <v>44094.18</v>
      </c>
      <c r="AK228" s="104">
        <f>ROUND(VLOOKUP($B228,'[4]3.ข้อมูลงบทดลองปัจจุบัน'!$A$5:$CL$846,36,0),2)</f>
        <v>136568.91</v>
      </c>
      <c r="AL228" s="104">
        <f>ROUND(VLOOKUP($B228,'[4]3.ข้อมูลงบทดลองปัจจุบัน'!$A$5:$CL$846,37,0),2)</f>
        <v>84622.32</v>
      </c>
      <c r="AM228" s="104">
        <f>ROUND(VLOOKUP($B228,'[4]3.ข้อมูลงบทดลองปัจจุบัน'!$A$5:$CL$846,38,0),2)</f>
        <v>10026.64</v>
      </c>
      <c r="AN228" s="104">
        <f>ROUND(VLOOKUP($B228,'[4]3.ข้อมูลงบทดลองปัจจุบัน'!$A$5:$CL$846,39,0),2)</f>
        <v>12000</v>
      </c>
      <c r="AO228" s="104">
        <f>ROUND(VLOOKUP($B228,'[4]3.ข้อมูลงบทดลองปัจจุบัน'!$A$5:$CL$846,40,0),2)</f>
        <v>39278.480000000003</v>
      </c>
      <c r="AP228" s="104">
        <f>ROUND(VLOOKUP($B228,'[4]3.ข้อมูลงบทดลองปัจจุบัน'!$A$5:$CL$846,41,0),2)</f>
        <v>57333.279999999999</v>
      </c>
      <c r="AQ228" s="104">
        <f>ROUND(VLOOKUP($B228,'[4]3.ข้อมูลงบทดลองปัจจุบัน'!$A$5:$CL$846,42,0),2)</f>
        <v>78595.520000000004</v>
      </c>
      <c r="AR228" s="104">
        <f>ROUND(VLOOKUP($B228,'[4]3.ข้อมูลงบทดลองปัจจุบัน'!$A$5:$CL$846,43,0),2)</f>
        <v>191513.60000000001</v>
      </c>
      <c r="AS228" s="104">
        <f>ROUND(VLOOKUP($B228,'[4]3.ข้อมูลงบทดลองปัจจุบัน'!$A$5:$CL$846,44,0),2)</f>
        <v>96666.66</v>
      </c>
      <c r="AT228" s="104">
        <f>ROUND(VLOOKUP($B228,'[4]3.ข้อมูลงบทดลองปัจจุบัน'!$A$5:$CL$846,45,0),2)</f>
        <v>55271.68</v>
      </c>
      <c r="AU228" s="104">
        <f>ROUND(VLOOKUP($B228,'[4]3.ข้อมูลงบทดลองปัจจุบัน'!$A$5:$CL$846,46,0),2)</f>
        <v>125325.84</v>
      </c>
      <c r="AV228" s="104">
        <f>ROUND(VLOOKUP($B228,'[4]3.ข้อมูลงบทดลองปัจจุบัน'!$A$5:$CL$846,47,0),2)</f>
        <v>287860.83</v>
      </c>
      <c r="AW228" s="104">
        <f>ROUND(VLOOKUP($B228,'[4]3.ข้อมูลงบทดลองปัจจุบัน'!$A$5:$CL$846,48,0),2)</f>
        <v>36933.360000000001</v>
      </c>
      <c r="AX228" s="104">
        <f>ROUND(VLOOKUP($B228,'[4]3.ข้อมูลงบทดลองปัจจุบัน'!$A$5:$CL$846,49,0),2)</f>
        <v>64666.67</v>
      </c>
      <c r="AY228" s="104">
        <f>ROUND(VLOOKUP($B228,'[4]3.ข้อมูลงบทดลองปัจจุบัน'!$A$5:$CL$846,50,0),2)</f>
        <v>0</v>
      </c>
      <c r="AZ228" s="104">
        <f>ROUND(VLOOKUP($B228,'[4]3.ข้อมูลงบทดลองปัจจุบัน'!$A$5:$CL$846,51,0),2)</f>
        <v>267288.88</v>
      </c>
      <c r="BA228" s="104">
        <f>ROUND(VLOOKUP($B228,'[4]3.ข้อมูลงบทดลองปัจจุบัน'!$A$5:$CL$846,52,0),2)</f>
        <v>295463.78999999998</v>
      </c>
      <c r="BB228" s="104">
        <f>ROUND(VLOOKUP($B228,'[4]3.ข้อมูลงบทดลองปัจจุบัน'!$A$5:$CL$846,53,0),2)</f>
        <v>228828.88</v>
      </c>
      <c r="BC228" s="104">
        <f>ROUND(VLOOKUP($B228,'[4]3.ข้อมูลงบทดลองปัจจุบัน'!$A$5:$CL$846,54,0),2)</f>
        <v>128723.76</v>
      </c>
      <c r="BD228" s="104">
        <f>ROUND(VLOOKUP($B228,'[4]3.ข้อมูลงบทดลองปัจจุบัน'!$A$5:$CL$846,55,0),2)</f>
        <v>19155.52</v>
      </c>
      <c r="BE228" s="104">
        <f>ROUND(VLOOKUP($B228,'[4]3.ข้อมูลงบทดลองปัจจุบัน'!$A$5:$CL$846,56,0),2)</f>
        <v>227512.95999999999</v>
      </c>
      <c r="BF228" s="104">
        <f>ROUND(VLOOKUP($B228,'[4]3.ข้อมูลงบทดลองปัจจุบัน'!$A$5:$CL$846,57,0),2)</f>
        <v>0</v>
      </c>
      <c r="BG228" s="104">
        <f>ROUND(VLOOKUP($B228,'[4]3.ข้อมูลงบทดลองปัจจุบัน'!$A$5:$CL$846,58,0),2)</f>
        <v>80152</v>
      </c>
      <c r="BH228" s="104">
        <f>ROUND(VLOOKUP($B228,'[4]3.ข้อมูลงบทดลองปัจจุบัน'!$A$5:$CL$846,59,0),2)</f>
        <v>0</v>
      </c>
      <c r="BI228" s="104">
        <f>ROUND(VLOOKUP($B228,'[4]3.ข้อมูลงบทดลองปัจจุบัน'!$A$5:$CL$846,60,0),2)</f>
        <v>0</v>
      </c>
      <c r="BJ228" s="104">
        <f>ROUND(VLOOKUP($B228,'[4]3.ข้อมูลงบทดลองปัจจุบัน'!$A$5:$CL$846,61,0),2)</f>
        <v>0</v>
      </c>
      <c r="BK228" s="104">
        <f>ROUND(VLOOKUP($B228,'[4]3.ข้อมูลงบทดลองปัจจุบัน'!$A$5:$CL$846,62,0),2)</f>
        <v>88913</v>
      </c>
      <c r="BL228" s="104">
        <f>ROUND(VLOOKUP($B228,'[4]3.ข้อมูลงบทดลองปัจจุบัน'!$A$5:$CL$846,63,0),2)</f>
        <v>19733.36</v>
      </c>
      <c r="BM228" s="104">
        <f>ROUND(VLOOKUP($B228,'[4]3.ข้อมูลงบทดลองปัจจุบัน'!$A$5:$CL$846,64,0),2)</f>
        <v>80132.460000000006</v>
      </c>
      <c r="BN228" s="104">
        <f>ROUND(VLOOKUP($B228,'[4]3.ข้อมูลงบทดลองปัจจุบัน'!$A$5:$CL$846,65,0),2)</f>
        <v>12935.68</v>
      </c>
      <c r="BO228" s="104">
        <f>ROUND(VLOOKUP($B228,'[4]3.ข้อมูลงบทดลองปัจจุบัน'!$A$5:$CL$846,66,0),2)</f>
        <v>61401.74</v>
      </c>
      <c r="BP228" s="104">
        <f>ROUND(VLOOKUP($B228,'[4]3.ข้อมูลงบทดลองปัจจุบัน'!$A$5:$CL$846,67,0),2)</f>
        <v>31306.639999999999</v>
      </c>
      <c r="BQ228" s="104">
        <f>ROUND(VLOOKUP($B228,'[4]3.ข้อมูลงบทดลองปัจจุบัน'!$A$5:$CL$846,68,0),2)</f>
        <v>17544.54</v>
      </c>
      <c r="BR228" s="104">
        <f>ROUND(VLOOKUP($B228,'[4]3.ข้อมูลงบทดลองปัจจุบัน'!$A$5:$CL$846,69,0),2)</f>
        <v>49005.36</v>
      </c>
      <c r="BS228" s="104">
        <f>ROUND(VLOOKUP($B228,'[4]3.ข้อมูลงบทดลองปัจจุบัน'!$A$5:$CL$846,70,0),2)</f>
        <v>2145146.64</v>
      </c>
      <c r="BT228" s="104">
        <f>ROUND(VLOOKUP($B228,'[4]3.ข้อมูลงบทดลองปัจจุบัน'!$A$5:$CL$846,71,0),2)</f>
        <v>63328.56</v>
      </c>
      <c r="BU228" s="104">
        <f>ROUND(VLOOKUP($B228,'[4]3.ข้อมูลงบทดลองปัจจุบัน'!$A$5:$CL$846,72,0),2)</f>
        <v>41761.360000000001</v>
      </c>
      <c r="BV228" s="104">
        <f>ROUND(VLOOKUP($B228,'[4]3.ข้อมูลงบทดลองปัจจุบัน'!$A$5:$CL$846,73,0),2)</f>
        <v>806213.78</v>
      </c>
      <c r="BW228" s="104">
        <f>ROUND(VLOOKUP($B228,'[4]3.ข้อมูลงบทดลองปัจจุบัน'!$A$5:$CL$846,74,0),2)</f>
        <v>118477.28</v>
      </c>
      <c r="BX228" s="104">
        <f>ROUND(VLOOKUP($B228,'[4]3.ข้อมูลงบทดลองปัจจุบัน'!$A$5:$CL$846,75,0),2)</f>
        <v>114006.01</v>
      </c>
      <c r="BY228" s="104">
        <f>ROUND(VLOOKUP($B228,'[4]3.ข้อมูลงบทดลองปัจจุบัน'!$A$5:$CL$846,76,0),2)</f>
        <v>58029.36</v>
      </c>
      <c r="BZ228" s="104">
        <f>ROUND(VLOOKUP($B228,'[4]3.ข้อมูลงบทดลองปัจจุบัน'!$A$5:$CL$846,77,0),2)</f>
        <v>73808.490000000005</v>
      </c>
      <c r="CA228" s="104">
        <f>ROUND(VLOOKUP($B228,'[4]3.ข้อมูลงบทดลองปัจจุบัน'!$A$5:$CL$846,78,0),2)</f>
        <v>69253.36</v>
      </c>
      <c r="CB228" s="104">
        <f>ROUND(VLOOKUP($B228,'[4]3.ข้อมูลงบทดลองปัจจุบัน'!$A$5:$CL$846,79,0),2)</f>
        <v>4435.5200000000004</v>
      </c>
      <c r="CC228" s="104">
        <f>ROUND(VLOOKUP($B228,'[4]3.ข้อมูลงบทดลองปัจจุบัน'!$A$5:$CL$846,80,0),2)</f>
        <v>0</v>
      </c>
      <c r="CD228" s="104">
        <f>ROUND(VLOOKUP($B228,'[4]3.ข้อมูลงบทดลองปัจจุบัน'!$A$5:$CL$846,81,0),2)</f>
        <v>82373.350000000006</v>
      </c>
      <c r="CE228" s="104">
        <f>ROUND(VLOOKUP($B228,'[4]3.ข้อมูลงบทดลองปัจจุบัน'!$A$5:$CL$846,82,0),2)</f>
        <v>307785.33</v>
      </c>
      <c r="CF228" s="104">
        <f>ROUND(VLOOKUP($B228,'[4]3.ข้อมูลงบทดลองปัจจุบัน'!$A$5:$CL$846,83,0),2)</f>
        <v>10211.36</v>
      </c>
      <c r="CG228" s="104">
        <f>ROUND(VLOOKUP($B228,'[4]3.ข้อมูลงบทดลองปัจจุบัน'!$A$5:$CL$846,84,0),2)</f>
        <v>23520</v>
      </c>
      <c r="CH228" s="104">
        <f>ROUND(VLOOKUP($B228,'[4]3.ข้อมูลงบทดลองปัจจุบัน'!$A$5:$CL$846,85,0),2)</f>
        <v>29233.25</v>
      </c>
      <c r="CI228" s="104">
        <f>ROUND(VLOOKUP($B228,'[4]3.ข้อมูลงบทดลองปัจจุบัน'!$A$5:$CL$846,86,0),2)</f>
        <v>160597.12</v>
      </c>
      <c r="CJ228" s="104">
        <f>ROUND(VLOOKUP($B228,'[4]3.ข้อมูลงบทดลองปัจจุบัน'!$A$5:$CL$846,87,0),2)</f>
        <v>0</v>
      </c>
      <c r="CK228" s="104">
        <f>ROUND(VLOOKUP($B228,'[4]3.ข้อมูลงบทดลองปัจจุบัน'!$A$5:$CL$846,88,0),2)</f>
        <v>0</v>
      </c>
      <c r="CL228" s="104">
        <f>ROUND(VLOOKUP($B228,'[4]3.ข้อมูลงบทดลองปัจจุบัน'!$A$5:$CL$846,89,0),2)</f>
        <v>66080</v>
      </c>
      <c r="CM228" s="104">
        <f>ROUND(VLOOKUP($B228,'[4]3.ข้อมูลงบทดลองปัจจุบัน'!$A$5:$CL$846,90,0),2)</f>
        <v>64799.44</v>
      </c>
      <c r="CO228" s="97"/>
    </row>
    <row r="229" spans="1:93" x14ac:dyDescent="0.7">
      <c r="A229" s="127" t="s">
        <v>789</v>
      </c>
      <c r="B229" s="18" t="s">
        <v>846</v>
      </c>
      <c r="C229" s="19" t="s">
        <v>847</v>
      </c>
      <c r="D229" s="104">
        <f>ROUND(VLOOKUP($B229,'[4]3.ข้อมูลงบทดลองปัจจุบัน'!$A$5:$CL$846,3,0),2)</f>
        <v>91440.67</v>
      </c>
      <c r="E229" s="104">
        <f>ROUND(VLOOKUP($B229,'[4]3.ข้อมูลงบทดลองปัจจุบัน'!$A$5:$CL$846,4,0),2)</f>
        <v>70745.259999999995</v>
      </c>
      <c r="F229" s="104">
        <f>ROUND(VLOOKUP($B229,'[4]3.ข้อมูลงบทดลองปัจจุบัน'!$A$5:$CL$846,5,0),2)</f>
        <v>142603.71</v>
      </c>
      <c r="G229" s="104">
        <f>ROUND(VLOOKUP($B229,'[4]3.ข้อมูลงบทดลองปัจจุบัน'!$A$5:$CL$846,6,0),2)</f>
        <v>174425.88</v>
      </c>
      <c r="H229" s="104">
        <f>ROUND(VLOOKUP($B229,'[4]3.ข้อมูลงบทดลองปัจจุบัน'!$A$5:$CL$846,7,0),2)</f>
        <v>7535.66</v>
      </c>
      <c r="I229" s="104">
        <f>ROUND(VLOOKUP($B229,'[4]3.ข้อมูลงบทดลองปัจจุบัน'!$A$5:$CL$846,8,0),2)</f>
        <v>85096.02</v>
      </c>
      <c r="J229" s="104">
        <f>ROUND(VLOOKUP($B229,'[4]3.ข้อมูลงบทดลองปัจจุบัน'!$A$5:$CL$846,9,0),2)</f>
        <v>0</v>
      </c>
      <c r="K229" s="104">
        <f>ROUND(VLOOKUP($B229,'[4]3.ข้อมูลงบทดลองปัจจุบัน'!$A$5:$CL$846,10,0),2)</f>
        <v>22135.23</v>
      </c>
      <c r="L229" s="104">
        <f>ROUND(VLOOKUP($B229,'[4]3.ข้อมูลงบทดลองปัจจุบัน'!$A$5:$CL$846,11,0),2)</f>
        <v>315903.99</v>
      </c>
      <c r="M229" s="104">
        <f>ROUND(VLOOKUP($B229,'[4]3.ข้อมูลงบทดลองปัจจุบัน'!$A$5:$CL$846,12,0),2)</f>
        <v>35425.72</v>
      </c>
      <c r="N229" s="104">
        <f>ROUND(VLOOKUP($B229,'[4]3.ข้อมูลงบทดลองปัจจุบัน'!$A$5:$CL$846,13,0),2)</f>
        <v>427868.28</v>
      </c>
      <c r="O229" s="104">
        <f>ROUND(VLOOKUP($B229,'[4]3.ข้อมูลงบทดลองปัจจุบัน'!$A$5:$CL$846,14,0),2)</f>
        <v>22024.1</v>
      </c>
      <c r="P229" s="104">
        <f>ROUND(VLOOKUP($B229,'[4]3.ข้อมูลงบทดลองปัจจุบัน'!$A$5:$CL$846,15,0),2)</f>
        <v>392774.63</v>
      </c>
      <c r="Q229" s="104">
        <f>ROUND(VLOOKUP($B229,'[4]3.ข้อมูลงบทดลองปัจจุบัน'!$A$5:$CL$846,16,0),2)</f>
        <v>28666.65</v>
      </c>
      <c r="R229" s="104">
        <f>ROUND(VLOOKUP($B229,'[4]3.ข้อมูลงบทดลองปัจจุบัน'!$A$5:$CL$846,17,0),2)</f>
        <v>302969.25</v>
      </c>
      <c r="S229" s="104">
        <f>ROUND(VLOOKUP($B229,'[4]3.ข้อมูลงบทดลองปัจจุบัน'!$A$5:$CL$846,18,0),2)</f>
        <v>47070.32</v>
      </c>
      <c r="T229" s="104">
        <f>ROUND(VLOOKUP($B229,'[4]3.ข้อมูลงบทดลองปัจจุบัน'!$A$5:$CL$846,19,0),2)</f>
        <v>73254.880000000005</v>
      </c>
      <c r="U229" s="104">
        <f>ROUND(VLOOKUP($B229,'[4]3.ข้อมูลงบทดลองปัจจุบัน'!$A$5:$CL$846,20,0),2)</f>
        <v>22240</v>
      </c>
      <c r="V229" s="104">
        <f>ROUND(VLOOKUP($B229,'[4]3.ข้อมูลงบทดลองปัจจุบัน'!$A$5:$CL$846,21,0),2)</f>
        <v>36391.120000000003</v>
      </c>
      <c r="W229" s="104">
        <f>ROUND(VLOOKUP($B229,'[4]3.ข้อมูลงบทดลองปัจจุบัน'!$A$5:$CL$846,22,0),2)</f>
        <v>26644.639999999999</v>
      </c>
      <c r="X229" s="104">
        <f>ROUND(VLOOKUP($B229,'[4]3.ข้อมูลงบทดลองปัจจุบัน'!$A$5:$CL$846,23,0),2)</f>
        <v>201678.86</v>
      </c>
      <c r="Y229" s="104">
        <f>ROUND(VLOOKUP($B229,'[4]3.ข้อมูลงบทดลองปัจจุบัน'!$A$5:$CL$846,24,0),2)</f>
        <v>288928.11</v>
      </c>
      <c r="Z229" s="104">
        <f>ROUND(VLOOKUP($B229,'[4]3.ข้อมูลงบทดลองปัจจุบัน'!$A$5:$CL$846,25,0),2)</f>
        <v>40439.82</v>
      </c>
      <c r="AA229" s="104">
        <f>ROUND(VLOOKUP($B229,'[4]3.ข้อมูลงบทดลองปัจจุบัน'!$A$5:$CL$846,26,0),2)</f>
        <v>232875.04</v>
      </c>
      <c r="AB229" s="104">
        <f>ROUND(VLOOKUP($B229,'[4]3.ข้อมูลงบทดลองปัจจุบัน'!$A$5:$CL$846,27,0),2)</f>
        <v>44391.92</v>
      </c>
      <c r="AC229" s="104">
        <f>ROUND(VLOOKUP($B229,'[4]3.ข้อมูลงบทดลองปัจจุบัน'!$A$5:$CL$846,28,0),2)</f>
        <v>9230.24</v>
      </c>
      <c r="AD229" s="104">
        <f>ROUND(VLOOKUP($B229,'[4]3.ข้อมูลงบทดลองปัจจุบัน'!$A$5:$CL$846,29,0),2)</f>
        <v>128905.82</v>
      </c>
      <c r="AE229" s="104">
        <f>ROUND(VLOOKUP($B229,'[4]3.ข้อมูลงบทดลองปัจจุบัน'!$A$5:$CL$846,30,0),2)</f>
        <v>155453.15</v>
      </c>
      <c r="AF229" s="104">
        <f>ROUND(VLOOKUP($B229,'[4]3.ข้อมูลงบทดลองปัจจุบัน'!$A$5:$CL$846,31,0),2)</f>
        <v>0</v>
      </c>
      <c r="AG229" s="104">
        <f>ROUND(VLOOKUP($B229,'[4]3.ข้อมูลงบทดลองปัจจุบัน'!$A$5:$CL$846,32,0),2)</f>
        <v>25453.96</v>
      </c>
      <c r="AH229" s="104">
        <f>ROUND(VLOOKUP($B229,'[4]3.ข้อมูลงบทดลองปัจจุบัน'!$A$5:$CL$846,33,0),2)</f>
        <v>16834.64</v>
      </c>
      <c r="AI229" s="104">
        <f>ROUND(VLOOKUP($B229,'[4]3.ข้อมูลงบทดลองปัจจุบัน'!$A$5:$CL$846,34,0),2)</f>
        <v>56259.360000000001</v>
      </c>
      <c r="AJ229" s="104">
        <f>ROUND(VLOOKUP($B229,'[4]3.ข้อมูลงบทดลองปัจจุบัน'!$A$5:$CL$846,35,0),2)</f>
        <v>36024.74</v>
      </c>
      <c r="AK229" s="104">
        <f>ROUND(VLOOKUP($B229,'[4]3.ข้อมูลงบทดลองปัจจุบัน'!$A$5:$CL$846,36,0),2)</f>
        <v>30577.82</v>
      </c>
      <c r="AL229" s="104">
        <f>ROUND(VLOOKUP($B229,'[4]3.ข้อมูลงบทดลองปัจจุบัน'!$A$5:$CL$846,37,0),2)</f>
        <v>1409327.65</v>
      </c>
      <c r="AM229" s="104">
        <f>ROUND(VLOOKUP($B229,'[4]3.ข้อมูลงบทดลองปัจจุบัน'!$A$5:$CL$846,38,0),2)</f>
        <v>83555.600000000006</v>
      </c>
      <c r="AN229" s="104">
        <f>ROUND(VLOOKUP($B229,'[4]3.ข้อมูลงบทดลองปัจจุบัน'!$A$5:$CL$846,39,0),2)</f>
        <v>46066.64</v>
      </c>
      <c r="AO229" s="104">
        <f>ROUND(VLOOKUP($B229,'[4]3.ข้อมูลงบทดลองปัจจุบัน'!$A$5:$CL$846,40,0),2)</f>
        <v>196566.88</v>
      </c>
      <c r="AP229" s="104">
        <f>ROUND(VLOOKUP($B229,'[4]3.ข้อมูลงบทดลองปัจจุบัน'!$A$5:$CL$846,41,0),2)</f>
        <v>19855.12</v>
      </c>
      <c r="AQ229" s="104">
        <f>ROUND(VLOOKUP($B229,'[4]3.ข้อมูลงบทดลองปัจจุบัน'!$A$5:$CL$846,42,0),2)</f>
        <v>134787.64000000001</v>
      </c>
      <c r="AR229" s="104">
        <f>ROUND(VLOOKUP($B229,'[4]3.ข้อมูลงบทดลองปัจจุบัน'!$A$5:$CL$846,43,0),2)</f>
        <v>6844.44</v>
      </c>
      <c r="AS229" s="104">
        <f>ROUND(VLOOKUP($B229,'[4]3.ข้อมูลงบทดลองปัจจุบัน'!$A$5:$CL$846,44,0),2)</f>
        <v>991344.44</v>
      </c>
      <c r="AT229" s="104">
        <f>ROUND(VLOOKUP($B229,'[4]3.ข้อมูลงบทดลองปัจจุบัน'!$A$5:$CL$846,45,0),2)</f>
        <v>188396.08</v>
      </c>
      <c r="AU229" s="104">
        <f>ROUND(VLOOKUP($B229,'[4]3.ข้อมูลงบทดลองปัจจุบัน'!$A$5:$CL$846,46,0),2)</f>
        <v>273978.27</v>
      </c>
      <c r="AV229" s="104">
        <f>ROUND(VLOOKUP($B229,'[4]3.ข้อมูลงบทดลองปัจจุบัน'!$A$5:$CL$846,47,0),2)</f>
        <v>65709.83</v>
      </c>
      <c r="AW229" s="104">
        <f>ROUND(VLOOKUP($B229,'[4]3.ข้อมูลงบทดลองปัจจุบัน'!$A$5:$CL$846,48,0),2)</f>
        <v>266516.71999999997</v>
      </c>
      <c r="AX229" s="104">
        <f>ROUND(VLOOKUP($B229,'[4]3.ข้อมูลงบทดลองปัจจุบัน'!$A$5:$CL$846,49,0),2)</f>
        <v>7666.64</v>
      </c>
      <c r="AY229" s="104">
        <f>ROUND(VLOOKUP($B229,'[4]3.ข้อมูลงบทดลองปัจจุบัน'!$A$5:$CL$846,50,0),2)</f>
        <v>22222.16</v>
      </c>
      <c r="AZ229" s="104">
        <f>ROUND(VLOOKUP($B229,'[4]3.ข้อมูลงบทดลองปัจจุบัน'!$A$5:$CL$846,51,0),2)</f>
        <v>47715.92</v>
      </c>
      <c r="BA229" s="104">
        <f>ROUND(VLOOKUP($B229,'[4]3.ข้อมูลงบทดลองปัจจุบัน'!$A$5:$CL$846,52,0),2)</f>
        <v>60522.84</v>
      </c>
      <c r="BB229" s="104">
        <f>ROUND(VLOOKUP($B229,'[4]3.ข้อมูลงบทดลองปัจจุบัน'!$A$5:$CL$846,53,0),2)</f>
        <v>122222.24</v>
      </c>
      <c r="BC229" s="104">
        <f>ROUND(VLOOKUP($B229,'[4]3.ข้อมูลงบทดลองปัจจุบัน'!$A$5:$CL$846,54,0),2)</f>
        <v>32979.199999999997</v>
      </c>
      <c r="BD229" s="104">
        <f>ROUND(VLOOKUP($B229,'[4]3.ข้อมูลงบทดลองปัจจุบัน'!$A$5:$CL$846,55,0),2)</f>
        <v>147619.5</v>
      </c>
      <c r="BE229" s="104">
        <f>ROUND(VLOOKUP($B229,'[4]3.ข้อมูลงบทดลองปัจจุบัน'!$A$5:$CL$846,56,0),2)</f>
        <v>293683.68</v>
      </c>
      <c r="BF229" s="104">
        <f>ROUND(VLOOKUP($B229,'[4]3.ข้อมูลงบทดลองปัจจุบัน'!$A$5:$CL$846,57,0),2)</f>
        <v>98648.65</v>
      </c>
      <c r="BG229" s="104">
        <f>ROUND(VLOOKUP($B229,'[4]3.ข้อมูลงบทดลองปัจจุบัน'!$A$5:$CL$846,58,0),2)</f>
        <v>126837.75999999999</v>
      </c>
      <c r="BH229" s="104">
        <f>ROUND(VLOOKUP($B229,'[4]3.ข้อมูลงบทดลองปัจจุบัน'!$A$5:$CL$846,59,0),2)</f>
        <v>605911.12</v>
      </c>
      <c r="BI229" s="104">
        <f>ROUND(VLOOKUP($B229,'[4]3.ข้อมูลงบทดลองปัจจุบัน'!$A$5:$CL$846,60,0),2)</f>
        <v>101592.8</v>
      </c>
      <c r="BJ229" s="104">
        <f>ROUND(VLOOKUP($B229,'[4]3.ข้อมูลงบทดลองปัจจุบัน'!$A$5:$CL$846,61,0),2)</f>
        <v>142068.96</v>
      </c>
      <c r="BK229" s="104">
        <f>ROUND(VLOOKUP($B229,'[4]3.ข้อมูลงบทดลองปัจจุบัน'!$A$5:$CL$846,62,0),2)</f>
        <v>74756.460000000006</v>
      </c>
      <c r="BL229" s="104">
        <f>ROUND(VLOOKUP($B229,'[4]3.ข้อมูลงบทดลองปัจจุบัน'!$A$5:$CL$846,63,0),2)</f>
        <v>180082.81</v>
      </c>
      <c r="BM229" s="104">
        <f>ROUND(VLOOKUP($B229,'[4]3.ข้อมูลงบทดลองปัจจุบัน'!$A$5:$CL$846,64,0),2)</f>
        <v>0</v>
      </c>
      <c r="BN229" s="104">
        <f>ROUND(VLOOKUP($B229,'[4]3.ข้อมูลงบทดลองปัจจุบัน'!$A$5:$CL$846,65,0),2)</f>
        <v>225182.48</v>
      </c>
      <c r="BO229" s="104">
        <f>ROUND(VLOOKUP($B229,'[4]3.ข้อมูลงบทดลองปัจจุบัน'!$A$5:$CL$846,66,0),2)</f>
        <v>64915.39</v>
      </c>
      <c r="BP229" s="104">
        <f>ROUND(VLOOKUP($B229,'[4]3.ข้อมูลงบทดลองปัจจุบัน'!$A$5:$CL$846,67,0),2)</f>
        <v>119046.39999999999</v>
      </c>
      <c r="BQ229" s="104">
        <f>ROUND(VLOOKUP($B229,'[4]3.ข้อมูลงบทดลองปัจจุบัน'!$A$5:$CL$846,68,0),2)</f>
        <v>109216.84</v>
      </c>
      <c r="BR229" s="104">
        <f>ROUND(VLOOKUP($B229,'[4]3.ข้อมูลงบทดลองปัจจุบัน'!$A$5:$CL$846,69,0),2)</f>
        <v>133144.14000000001</v>
      </c>
      <c r="BS229" s="104">
        <f>ROUND(VLOOKUP($B229,'[4]3.ข้อมูลงบทดลองปัจจุบัน'!$A$5:$CL$846,70,0),2)</f>
        <v>315186.8</v>
      </c>
      <c r="BT229" s="104">
        <f>ROUND(VLOOKUP($B229,'[4]3.ข้อมูลงบทดลองปัจจุบัน'!$A$5:$CL$846,71,0),2)</f>
        <v>94746.64</v>
      </c>
      <c r="BU229" s="104">
        <f>ROUND(VLOOKUP($B229,'[4]3.ข้อมูลงบทดลองปัจจุบัน'!$A$5:$CL$846,72,0),2)</f>
        <v>0</v>
      </c>
      <c r="BV229" s="104">
        <f>ROUND(VLOOKUP($B229,'[4]3.ข้อมูลงบทดลองปัจจุบัน'!$A$5:$CL$846,73,0),2)</f>
        <v>0</v>
      </c>
      <c r="BW229" s="104">
        <f>ROUND(VLOOKUP($B229,'[4]3.ข้อมูลงบทดลองปัจจุบัน'!$A$5:$CL$846,74,0),2)</f>
        <v>0</v>
      </c>
      <c r="BX229" s="104">
        <f>ROUND(VLOOKUP($B229,'[4]3.ข้อมูลงบทดลองปัจจุบัน'!$A$5:$CL$846,75,0),2)</f>
        <v>0</v>
      </c>
      <c r="BY229" s="104">
        <f>ROUND(VLOOKUP($B229,'[4]3.ข้อมูลงบทดลองปัจจุบัน'!$A$5:$CL$846,76,0),2)</f>
        <v>167199.20000000001</v>
      </c>
      <c r="BZ229" s="104">
        <f>ROUND(VLOOKUP($B229,'[4]3.ข้อมูลงบทดลองปัจจุบัน'!$A$5:$CL$846,77,0),2)</f>
        <v>0</v>
      </c>
      <c r="CA229" s="104">
        <f>ROUND(VLOOKUP($B229,'[4]3.ข้อมูลงบทดลองปัจจุบัน'!$A$5:$CL$846,78,0),2)</f>
        <v>188674.64</v>
      </c>
      <c r="CB229" s="104">
        <f>ROUND(VLOOKUP($B229,'[4]3.ข้อมูลงบทดลองปัจจุบัน'!$A$5:$CL$846,79,0),2)</f>
        <v>0</v>
      </c>
      <c r="CC229" s="104">
        <f>ROUND(VLOOKUP($B229,'[4]3.ข้อมูลงบทดลองปัจจุบัน'!$A$5:$CL$846,80,0),2)</f>
        <v>35051.620000000003</v>
      </c>
      <c r="CD229" s="104">
        <f>ROUND(VLOOKUP($B229,'[4]3.ข้อมูลงบทดลองปัจจุบัน'!$A$5:$CL$846,81,0),2)</f>
        <v>21153.52</v>
      </c>
      <c r="CE229" s="104">
        <f>ROUND(VLOOKUP($B229,'[4]3.ข้อมูลงบทดลองปัจจุบัน'!$A$5:$CL$846,82,0),2)</f>
        <v>0</v>
      </c>
      <c r="CF229" s="104">
        <f>ROUND(VLOOKUP($B229,'[4]3.ข้อมูลงบทดลองปัจจุบัน'!$A$5:$CL$846,83,0),2)</f>
        <v>5777.76</v>
      </c>
      <c r="CG229" s="104">
        <f>ROUND(VLOOKUP($B229,'[4]3.ข้อมูลงบทดลองปัจจุบัน'!$A$5:$CL$846,84,0),2)</f>
        <v>36146.639999999999</v>
      </c>
      <c r="CH229" s="104">
        <f>ROUND(VLOOKUP($B229,'[4]3.ข้อมูลงบทดลองปัจจุบัน'!$A$5:$CL$846,85,0),2)</f>
        <v>0</v>
      </c>
      <c r="CI229" s="104">
        <f>ROUND(VLOOKUP($B229,'[4]3.ข้อมูลงบทดลองปัจจุบัน'!$A$5:$CL$846,86,0),2)</f>
        <v>0</v>
      </c>
      <c r="CJ229" s="104">
        <f>ROUND(VLOOKUP($B229,'[4]3.ข้อมูลงบทดลองปัจจุบัน'!$A$5:$CL$846,87,0),2)</f>
        <v>0</v>
      </c>
      <c r="CK229" s="104">
        <f>ROUND(VLOOKUP($B229,'[4]3.ข้อมูลงบทดลองปัจจุบัน'!$A$5:$CL$846,88,0),2)</f>
        <v>0</v>
      </c>
      <c r="CL229" s="104">
        <f>ROUND(VLOOKUP($B229,'[4]3.ข้อมูลงบทดลองปัจจุบัน'!$A$5:$CL$846,89,0),2)</f>
        <v>368915.22</v>
      </c>
      <c r="CM229" s="104">
        <f>ROUND(VLOOKUP($B229,'[4]3.ข้อมูลงบทดลองปัจจุบัน'!$A$5:$CL$846,90,0),2)</f>
        <v>99873.04</v>
      </c>
      <c r="CO229" s="97"/>
    </row>
    <row r="230" spans="1:93" x14ac:dyDescent="0.7">
      <c r="A230" s="127" t="s">
        <v>789</v>
      </c>
      <c r="B230" s="18" t="s">
        <v>848</v>
      </c>
      <c r="C230" s="19" t="s">
        <v>849</v>
      </c>
      <c r="D230" s="104">
        <f>ROUND(VLOOKUP($B230,'[4]3.ข้อมูลงบทดลองปัจจุบัน'!$A$5:$CL$846,3,0),2)</f>
        <v>0</v>
      </c>
      <c r="E230" s="104">
        <f>ROUND(VLOOKUP($B230,'[4]3.ข้อมูลงบทดลองปัจจุบัน'!$A$5:$CL$846,4,0),2)</f>
        <v>0</v>
      </c>
      <c r="F230" s="104">
        <f>ROUND(VLOOKUP($B230,'[4]3.ข้อมูลงบทดลองปัจจุบัน'!$A$5:$CL$846,5,0),2)</f>
        <v>0</v>
      </c>
      <c r="G230" s="104">
        <f>ROUND(VLOOKUP($B230,'[4]3.ข้อมูลงบทดลองปัจจุบัน'!$A$5:$CL$846,6,0),2)</f>
        <v>0</v>
      </c>
      <c r="H230" s="104">
        <f>ROUND(VLOOKUP($B230,'[4]3.ข้อมูลงบทดลองปัจจุบัน'!$A$5:$CL$846,7,0),2)</f>
        <v>0</v>
      </c>
      <c r="I230" s="104">
        <f>ROUND(VLOOKUP($B230,'[4]3.ข้อมูลงบทดลองปัจจุบัน'!$A$5:$CL$846,8,0),2)</f>
        <v>0</v>
      </c>
      <c r="J230" s="104">
        <f>ROUND(VLOOKUP($B230,'[4]3.ข้อมูลงบทดลองปัจจุบัน'!$A$5:$CL$846,9,0),2)</f>
        <v>57267.519999999997</v>
      </c>
      <c r="K230" s="104">
        <f>ROUND(VLOOKUP($B230,'[4]3.ข้อมูลงบทดลองปัจจุบัน'!$A$5:$CL$846,10,0),2)</f>
        <v>0</v>
      </c>
      <c r="L230" s="104">
        <f>ROUND(VLOOKUP($B230,'[4]3.ข้อมูลงบทดลองปัจจุบัน'!$A$5:$CL$846,11,0),2)</f>
        <v>0</v>
      </c>
      <c r="M230" s="104">
        <f>ROUND(VLOOKUP($B230,'[4]3.ข้อมูลงบทดลองปัจจุบัน'!$A$5:$CL$846,12,0),2)</f>
        <v>0</v>
      </c>
      <c r="N230" s="104">
        <f>ROUND(VLOOKUP($B230,'[4]3.ข้อมูลงบทดลองปัจจุบัน'!$A$5:$CL$846,13,0),2)</f>
        <v>0</v>
      </c>
      <c r="O230" s="104">
        <f>ROUND(VLOOKUP($B230,'[4]3.ข้อมูลงบทดลองปัจจุบัน'!$A$5:$CL$846,14,0),2)</f>
        <v>0</v>
      </c>
      <c r="P230" s="104">
        <f>ROUND(VLOOKUP($B230,'[4]3.ข้อมูลงบทดลองปัจจุบัน'!$A$5:$CL$846,15,0),2)</f>
        <v>0</v>
      </c>
      <c r="Q230" s="104">
        <f>ROUND(VLOOKUP($B230,'[4]3.ข้อมูลงบทดลองปัจจุบัน'!$A$5:$CL$846,16,0),2)</f>
        <v>7262.24</v>
      </c>
      <c r="R230" s="104">
        <f>ROUND(VLOOKUP($B230,'[4]3.ข้อมูลงบทดลองปัจจุบัน'!$A$5:$CL$846,17,0),2)</f>
        <v>0</v>
      </c>
      <c r="S230" s="104">
        <f>ROUND(VLOOKUP($B230,'[4]3.ข้อมูลงบทดลองปัจจุบัน'!$A$5:$CL$846,18,0),2)</f>
        <v>0</v>
      </c>
      <c r="T230" s="104">
        <f>ROUND(VLOOKUP($B230,'[4]3.ข้อมูลงบทดลองปัจจุบัน'!$A$5:$CL$846,19,0),2)</f>
        <v>2000</v>
      </c>
      <c r="U230" s="104">
        <f>ROUND(VLOOKUP($B230,'[4]3.ข้อมูลงบทดลองปัจจุบัน'!$A$5:$CL$846,20,0),2)</f>
        <v>0</v>
      </c>
      <c r="V230" s="104">
        <f>ROUND(VLOOKUP($B230,'[4]3.ข้อมูลงบทดลองปัจจุบัน'!$A$5:$CL$846,21,0),2)</f>
        <v>0</v>
      </c>
      <c r="W230" s="104">
        <f>ROUND(VLOOKUP($B230,'[4]3.ข้อมูลงบทดลองปัจจุบัน'!$A$5:$CL$846,22,0),2)</f>
        <v>0</v>
      </c>
      <c r="X230" s="104">
        <f>ROUND(VLOOKUP($B230,'[4]3.ข้อมูลงบทดลองปัจจุบัน'!$A$5:$CL$846,23,0),2)</f>
        <v>0</v>
      </c>
      <c r="Y230" s="104">
        <f>ROUND(VLOOKUP($B230,'[4]3.ข้อมูลงบทดลองปัจจุบัน'!$A$5:$CL$846,24,0),2)</f>
        <v>4506.47</v>
      </c>
      <c r="Z230" s="104">
        <f>ROUND(VLOOKUP($B230,'[4]3.ข้อมูลงบทดลองปัจจุบัน'!$A$5:$CL$846,25,0),2)</f>
        <v>0</v>
      </c>
      <c r="AA230" s="104">
        <f>ROUND(VLOOKUP($B230,'[4]3.ข้อมูลงบทดลองปัจจุบัน'!$A$5:$CL$846,26,0),2)</f>
        <v>0</v>
      </c>
      <c r="AB230" s="104">
        <f>ROUND(VLOOKUP($B230,'[4]3.ข้อมูลงบทดลองปัจจุบัน'!$A$5:$CL$846,27,0),2)</f>
        <v>22088.880000000001</v>
      </c>
      <c r="AC230" s="104">
        <f>ROUND(VLOOKUP($B230,'[4]3.ข้อมูลงบทดลองปัจจุบัน'!$A$5:$CL$846,28,0),2)</f>
        <v>0</v>
      </c>
      <c r="AD230" s="104">
        <f>ROUND(VLOOKUP($B230,'[4]3.ข้อมูลงบทดลองปัจจุบัน'!$A$5:$CL$846,29,0),2)</f>
        <v>0</v>
      </c>
      <c r="AE230" s="104">
        <f>ROUND(VLOOKUP($B230,'[4]3.ข้อมูลงบทดลองปัจจุบัน'!$A$5:$CL$846,30,0),2)</f>
        <v>0</v>
      </c>
      <c r="AF230" s="104">
        <f>ROUND(VLOOKUP($B230,'[4]3.ข้อมูลงบทดลองปัจจุบัน'!$A$5:$CL$846,31,0),2)</f>
        <v>0</v>
      </c>
      <c r="AG230" s="104">
        <f>ROUND(VLOOKUP($B230,'[4]3.ข้อมูลงบทดลองปัจจุบัน'!$A$5:$CL$846,32,0),2)</f>
        <v>0</v>
      </c>
      <c r="AH230" s="104">
        <f>ROUND(VLOOKUP($B230,'[4]3.ข้อมูลงบทดลองปัจจุบัน'!$A$5:$CL$846,33,0),2)</f>
        <v>0</v>
      </c>
      <c r="AI230" s="104">
        <f>ROUND(VLOOKUP($B230,'[4]3.ข้อมูลงบทดลองปัจจุบัน'!$A$5:$CL$846,34,0),2)</f>
        <v>0</v>
      </c>
      <c r="AJ230" s="104">
        <f>ROUND(VLOOKUP($B230,'[4]3.ข้อมูลงบทดลองปัจจุบัน'!$A$5:$CL$846,35,0),2)</f>
        <v>0</v>
      </c>
      <c r="AK230" s="104">
        <f>ROUND(VLOOKUP($B230,'[4]3.ข้อมูลงบทดลองปัจจุบัน'!$A$5:$CL$846,36,0),2)</f>
        <v>0</v>
      </c>
      <c r="AL230" s="104">
        <f>ROUND(VLOOKUP($B230,'[4]3.ข้อมูลงบทดลองปัจจุบัน'!$A$5:$CL$846,37,0),2)</f>
        <v>4257.3599999999997</v>
      </c>
      <c r="AM230" s="104">
        <f>ROUND(VLOOKUP($B230,'[4]3.ข้อมูลงบทดลองปัจจุบัน'!$A$5:$CL$846,38,0),2)</f>
        <v>0</v>
      </c>
      <c r="AN230" s="104">
        <f>ROUND(VLOOKUP($B230,'[4]3.ข้อมูลงบทดลองปัจจุบัน'!$A$5:$CL$846,39,0),2)</f>
        <v>0</v>
      </c>
      <c r="AO230" s="104">
        <f>ROUND(VLOOKUP($B230,'[4]3.ข้อมูลงบทดลองปัจจุบัน'!$A$5:$CL$846,40,0),2)</f>
        <v>0</v>
      </c>
      <c r="AP230" s="104">
        <f>ROUND(VLOOKUP($B230,'[4]3.ข้อมูลงบทดลองปัจจุบัน'!$A$5:$CL$846,41,0),2)</f>
        <v>0</v>
      </c>
      <c r="AQ230" s="104">
        <f>ROUND(VLOOKUP($B230,'[4]3.ข้อมูลงบทดลองปัจจุบัน'!$A$5:$CL$846,42,0),2)</f>
        <v>4041.52</v>
      </c>
      <c r="AR230" s="104">
        <f>ROUND(VLOOKUP($B230,'[4]3.ข้อมูลงบทดลองปัจจุบัน'!$A$5:$CL$846,43,0),2)</f>
        <v>0</v>
      </c>
      <c r="AS230" s="104">
        <f>ROUND(VLOOKUP($B230,'[4]3.ข้อมูลงบทดลองปัจจุบัน'!$A$5:$CL$846,44,0),2)</f>
        <v>0</v>
      </c>
      <c r="AT230" s="104">
        <f>ROUND(VLOOKUP($B230,'[4]3.ข้อมูลงบทดลองปัจจุบัน'!$A$5:$CL$846,45,0),2)</f>
        <v>0</v>
      </c>
      <c r="AU230" s="104">
        <f>ROUND(VLOOKUP($B230,'[4]3.ข้อมูลงบทดลองปัจจุบัน'!$A$5:$CL$846,46,0),2)</f>
        <v>41862.22</v>
      </c>
      <c r="AV230" s="104">
        <f>ROUND(VLOOKUP($B230,'[4]3.ข้อมูลงบทดลองปัจจุบัน'!$A$5:$CL$846,47,0),2)</f>
        <v>85178.67</v>
      </c>
      <c r="AW230" s="104">
        <f>ROUND(VLOOKUP($B230,'[4]3.ข้อมูลงบทดลองปัจจุบัน'!$A$5:$CL$846,48,0),2)</f>
        <v>0</v>
      </c>
      <c r="AX230" s="104">
        <f>ROUND(VLOOKUP($B230,'[4]3.ข้อมูลงบทดลองปัจจุบัน'!$A$5:$CL$846,49,0),2)</f>
        <v>0</v>
      </c>
      <c r="AY230" s="104">
        <f>ROUND(VLOOKUP($B230,'[4]3.ข้อมูลงบทดลองปัจจุบัน'!$A$5:$CL$846,50,0),2)</f>
        <v>28999.01</v>
      </c>
      <c r="AZ230" s="104">
        <f>ROUND(VLOOKUP($B230,'[4]3.ข้อมูลงบทดลองปัจจุบัน'!$A$5:$CL$846,51,0),2)</f>
        <v>0</v>
      </c>
      <c r="BA230" s="104">
        <f>ROUND(VLOOKUP($B230,'[4]3.ข้อมูลงบทดลองปัจจุบัน'!$A$5:$CL$846,52,0),2)</f>
        <v>0</v>
      </c>
      <c r="BB230" s="104">
        <f>ROUND(VLOOKUP($B230,'[4]3.ข้อมูลงบทดลองปัจจุบัน'!$A$5:$CL$846,53,0),2)</f>
        <v>0</v>
      </c>
      <c r="BC230" s="104">
        <f>ROUND(VLOOKUP($B230,'[4]3.ข้อมูลงบทดลองปัจจุบัน'!$A$5:$CL$846,54,0),2)</f>
        <v>21246</v>
      </c>
      <c r="BD230" s="104">
        <f>ROUND(VLOOKUP($B230,'[4]3.ข้อมูลงบทดลองปัจจุบัน'!$A$5:$CL$846,55,0),2)</f>
        <v>6438.08</v>
      </c>
      <c r="BE230" s="104">
        <f>ROUND(VLOOKUP($B230,'[4]3.ข้อมูลงบทดลองปัจจุบัน'!$A$5:$CL$846,56,0),2)</f>
        <v>0</v>
      </c>
      <c r="BF230" s="104">
        <f>ROUND(VLOOKUP($B230,'[4]3.ข้อมูลงบทดลองปัจจุบัน'!$A$5:$CL$846,57,0),2)</f>
        <v>4192.53</v>
      </c>
      <c r="BG230" s="104">
        <f>ROUND(VLOOKUP($B230,'[4]3.ข้อมูลงบทดลองปัจจุบัน'!$A$5:$CL$846,58,0),2)</f>
        <v>13591.04</v>
      </c>
      <c r="BH230" s="104">
        <f>ROUND(VLOOKUP($B230,'[4]3.ข้อมูลงบทดลองปัจจุบัน'!$A$5:$CL$846,59,0),2)</f>
        <v>422621.44</v>
      </c>
      <c r="BI230" s="104">
        <f>ROUND(VLOOKUP($B230,'[4]3.ข้อมูลงบทดลองปัจจุบัน'!$A$5:$CL$846,60,0),2)</f>
        <v>7777.76</v>
      </c>
      <c r="BJ230" s="104">
        <f>ROUND(VLOOKUP($B230,'[4]3.ข้อมูลงบทดลองปัจจุบัน'!$A$5:$CL$846,61,0),2)</f>
        <v>41646.160000000003</v>
      </c>
      <c r="BK230" s="104">
        <f>ROUND(VLOOKUP($B230,'[4]3.ข้อมูลงบทดลองปัจจุบัน'!$A$5:$CL$846,62,0),2)</f>
        <v>42989.18</v>
      </c>
      <c r="BL230" s="104">
        <f>ROUND(VLOOKUP($B230,'[4]3.ข้อมูลงบทดลองปัจจุบัน'!$A$5:$CL$846,63,0),2)</f>
        <v>0</v>
      </c>
      <c r="BM230" s="104">
        <f>ROUND(VLOOKUP($B230,'[4]3.ข้อมูลงบทดลองปัจจุบัน'!$A$5:$CL$846,64,0),2)</f>
        <v>0</v>
      </c>
      <c r="BN230" s="104">
        <f>ROUND(VLOOKUP($B230,'[4]3.ข้อมูลงบทดลองปัจจุบัน'!$A$5:$CL$846,65,0),2)</f>
        <v>48521.279999999999</v>
      </c>
      <c r="BO230" s="104">
        <f>ROUND(VLOOKUP($B230,'[4]3.ข้อมูลงบทดลองปัจจุบัน'!$A$5:$CL$846,66,0),2)</f>
        <v>0</v>
      </c>
      <c r="BP230" s="104">
        <f>ROUND(VLOOKUP($B230,'[4]3.ข้อมูลงบทดลองปัจจุบัน'!$A$5:$CL$846,67,0),2)</f>
        <v>136136.16</v>
      </c>
      <c r="BQ230" s="104">
        <f>ROUND(VLOOKUP($B230,'[4]3.ข้อมูลงบทดลองปัจจุบัน'!$A$5:$CL$846,68,0),2)</f>
        <v>39993.58</v>
      </c>
      <c r="BR230" s="104">
        <f>ROUND(VLOOKUP($B230,'[4]3.ข้อมูลงบทดลองปัจจุบัน'!$A$5:$CL$846,69,0),2)</f>
        <v>4355.5200000000004</v>
      </c>
      <c r="BS230" s="104">
        <f>ROUND(VLOOKUP($B230,'[4]3.ข้อมูลงบทดลองปัจจุบัน'!$A$5:$CL$846,70,0),2)</f>
        <v>96878.8</v>
      </c>
      <c r="BT230" s="104">
        <f>ROUND(VLOOKUP($B230,'[4]3.ข้อมูลงบทดลองปัจจุบัน'!$A$5:$CL$846,71,0),2)</f>
        <v>0</v>
      </c>
      <c r="BU230" s="104">
        <f>ROUND(VLOOKUP($B230,'[4]3.ข้อมูลงบทดลองปัจจุบัน'!$A$5:$CL$846,72,0),2)</f>
        <v>0</v>
      </c>
      <c r="BV230" s="104">
        <f>ROUND(VLOOKUP($B230,'[4]3.ข้อมูลงบทดลองปัจจุบัน'!$A$5:$CL$846,73,0),2)</f>
        <v>27910.68</v>
      </c>
      <c r="BW230" s="104">
        <f>ROUND(VLOOKUP($B230,'[4]3.ข้อมูลงบทดลองปัจจุบัน'!$A$5:$CL$846,74,0),2)</f>
        <v>0</v>
      </c>
      <c r="BX230" s="104">
        <f>ROUND(VLOOKUP($B230,'[4]3.ข้อมูลงบทดลองปัจจุบัน'!$A$5:$CL$846,75,0),2)</f>
        <v>0</v>
      </c>
      <c r="BY230" s="104">
        <f>ROUND(VLOOKUP($B230,'[4]3.ข้อมูลงบทดลองปัจจุบัน'!$A$5:$CL$846,76,0),2)</f>
        <v>151520.16</v>
      </c>
      <c r="BZ230" s="104">
        <f>ROUND(VLOOKUP($B230,'[4]3.ข้อมูลงบทดลองปัจจุบัน'!$A$5:$CL$846,77,0),2)</f>
        <v>1313.36</v>
      </c>
      <c r="CA230" s="104">
        <f>ROUND(VLOOKUP($B230,'[4]3.ข้อมูลงบทดลองปัจจุบัน'!$A$5:$CL$846,78,0),2)</f>
        <v>0</v>
      </c>
      <c r="CB230" s="104">
        <f>ROUND(VLOOKUP($B230,'[4]3.ข้อมูลงบทดลองปัจจุบัน'!$A$5:$CL$846,79,0),2)</f>
        <v>0</v>
      </c>
      <c r="CC230" s="104">
        <f>ROUND(VLOOKUP($B230,'[4]3.ข้อมูลงบทดลองปัจจุบัน'!$A$5:$CL$846,80,0),2)</f>
        <v>0</v>
      </c>
      <c r="CD230" s="104">
        <f>ROUND(VLOOKUP($B230,'[4]3.ข้อมูลงบทดลองปัจจุบัน'!$A$5:$CL$846,81,0),2)</f>
        <v>773.85</v>
      </c>
      <c r="CE230" s="104">
        <f>ROUND(VLOOKUP($B230,'[4]3.ข้อมูลงบทดลองปัจจุบัน'!$A$5:$CL$846,82,0),2)</f>
        <v>0</v>
      </c>
      <c r="CF230" s="104">
        <f>ROUND(VLOOKUP($B230,'[4]3.ข้อมูลงบทดลองปัจจุบัน'!$A$5:$CL$846,83,0),2)</f>
        <v>0</v>
      </c>
      <c r="CG230" s="104">
        <f>ROUND(VLOOKUP($B230,'[4]3.ข้อมูลงบทดลองปัจจุบัน'!$A$5:$CL$846,84,0),2)</f>
        <v>3568.88</v>
      </c>
      <c r="CH230" s="104">
        <f>ROUND(VLOOKUP($B230,'[4]3.ข้อมูลงบทดลองปัจจุบัน'!$A$5:$CL$846,85,0),2)</f>
        <v>0</v>
      </c>
      <c r="CI230" s="104">
        <f>ROUND(VLOOKUP($B230,'[4]3.ข้อมูลงบทดลองปัจจุบัน'!$A$5:$CL$846,86,0),2)</f>
        <v>0</v>
      </c>
      <c r="CJ230" s="104">
        <f>ROUND(VLOOKUP($B230,'[4]3.ข้อมูลงบทดลองปัจจุบัน'!$A$5:$CL$846,87,0),2)</f>
        <v>0</v>
      </c>
      <c r="CK230" s="104">
        <f>ROUND(VLOOKUP($B230,'[4]3.ข้อมูลงบทดลองปัจจุบัน'!$A$5:$CL$846,88,0),2)</f>
        <v>0</v>
      </c>
      <c r="CL230" s="104">
        <f>ROUND(VLOOKUP($B230,'[4]3.ข้อมูลงบทดลองปัจจุบัน'!$A$5:$CL$846,89,0),2)</f>
        <v>0</v>
      </c>
      <c r="CM230" s="104">
        <f>ROUND(VLOOKUP($B230,'[4]3.ข้อมูลงบทดลองปัจจุบัน'!$A$5:$CL$846,90,0),2)</f>
        <v>3133.36</v>
      </c>
      <c r="CO230" s="97"/>
    </row>
    <row r="231" spans="1:93" x14ac:dyDescent="0.7">
      <c r="A231" s="127" t="s">
        <v>789</v>
      </c>
      <c r="B231" s="18" t="s">
        <v>850</v>
      </c>
      <c r="C231" s="19" t="s">
        <v>851</v>
      </c>
      <c r="D231" s="104">
        <f>ROUND(VLOOKUP($B231,'[4]3.ข้อมูลงบทดลองปัจจุบัน'!$A$5:$CL$846,3,0),2)</f>
        <v>0</v>
      </c>
      <c r="E231" s="104">
        <f>ROUND(VLOOKUP($B231,'[4]3.ข้อมูลงบทดลองปัจจุบัน'!$A$5:$CL$846,4,0),2)</f>
        <v>0</v>
      </c>
      <c r="F231" s="104">
        <f>ROUND(VLOOKUP($B231,'[4]3.ข้อมูลงบทดลองปัจจุบัน'!$A$5:$CL$846,5,0),2)</f>
        <v>0</v>
      </c>
      <c r="G231" s="104">
        <f>ROUND(VLOOKUP($B231,'[4]3.ข้อมูลงบทดลองปัจจุบัน'!$A$5:$CL$846,6,0),2)</f>
        <v>0</v>
      </c>
      <c r="H231" s="104">
        <f>ROUND(VLOOKUP($B231,'[4]3.ข้อมูลงบทดลองปัจจุบัน'!$A$5:$CL$846,7,0),2)</f>
        <v>0</v>
      </c>
      <c r="I231" s="104">
        <f>ROUND(VLOOKUP($B231,'[4]3.ข้อมูลงบทดลองปัจจุบัน'!$A$5:$CL$846,8,0),2)</f>
        <v>0</v>
      </c>
      <c r="J231" s="104">
        <f>ROUND(VLOOKUP($B231,'[4]3.ข้อมูลงบทดลองปัจจุบัน'!$A$5:$CL$846,9,0),2)</f>
        <v>0</v>
      </c>
      <c r="K231" s="104">
        <f>ROUND(VLOOKUP($B231,'[4]3.ข้อมูลงบทดลองปัจจุบัน'!$A$5:$CL$846,10,0),2)</f>
        <v>0</v>
      </c>
      <c r="L231" s="104">
        <f>ROUND(VLOOKUP($B231,'[4]3.ข้อมูลงบทดลองปัจจุบัน'!$A$5:$CL$846,11,0),2)</f>
        <v>0</v>
      </c>
      <c r="M231" s="104">
        <f>ROUND(VLOOKUP($B231,'[4]3.ข้อมูลงบทดลองปัจจุบัน'!$A$5:$CL$846,12,0),2)</f>
        <v>0</v>
      </c>
      <c r="N231" s="104">
        <f>ROUND(VLOOKUP($B231,'[4]3.ข้อมูลงบทดลองปัจจุบัน'!$A$5:$CL$846,13,0),2)</f>
        <v>0</v>
      </c>
      <c r="O231" s="104">
        <f>ROUND(VLOOKUP($B231,'[4]3.ข้อมูลงบทดลองปัจจุบัน'!$A$5:$CL$846,14,0),2)</f>
        <v>0</v>
      </c>
      <c r="P231" s="104">
        <f>ROUND(VLOOKUP($B231,'[4]3.ข้อมูลงบทดลองปัจจุบัน'!$A$5:$CL$846,15,0),2)</f>
        <v>0</v>
      </c>
      <c r="Q231" s="104">
        <f>ROUND(VLOOKUP($B231,'[4]3.ข้อมูลงบทดลองปัจจุบัน'!$A$5:$CL$846,16,0),2)</f>
        <v>0</v>
      </c>
      <c r="R231" s="104">
        <f>ROUND(VLOOKUP($B231,'[4]3.ข้อมูลงบทดลองปัจจุบัน'!$A$5:$CL$846,17,0),2)</f>
        <v>0</v>
      </c>
      <c r="S231" s="104">
        <f>ROUND(VLOOKUP($B231,'[4]3.ข้อมูลงบทดลองปัจจุบัน'!$A$5:$CL$846,18,0),2)</f>
        <v>0</v>
      </c>
      <c r="T231" s="104">
        <f>ROUND(VLOOKUP($B231,'[4]3.ข้อมูลงบทดลองปัจจุบัน'!$A$5:$CL$846,19,0),2)</f>
        <v>0</v>
      </c>
      <c r="U231" s="104">
        <f>ROUND(VLOOKUP($B231,'[4]3.ข้อมูลงบทดลองปัจจุบัน'!$A$5:$CL$846,20,0),2)</f>
        <v>0</v>
      </c>
      <c r="V231" s="104">
        <f>ROUND(VLOOKUP($B231,'[4]3.ข้อมูลงบทดลองปัจจุบัน'!$A$5:$CL$846,21,0),2)</f>
        <v>0</v>
      </c>
      <c r="W231" s="104">
        <f>ROUND(VLOOKUP($B231,'[4]3.ข้อมูลงบทดลองปัจจุบัน'!$A$5:$CL$846,22,0),2)</f>
        <v>0</v>
      </c>
      <c r="X231" s="104">
        <f>ROUND(VLOOKUP($B231,'[4]3.ข้อมูลงบทดลองปัจจุบัน'!$A$5:$CL$846,23,0),2)</f>
        <v>0</v>
      </c>
      <c r="Y231" s="104">
        <f>ROUND(VLOOKUP($B231,'[4]3.ข้อมูลงบทดลองปัจจุบัน'!$A$5:$CL$846,24,0),2)</f>
        <v>0</v>
      </c>
      <c r="Z231" s="104">
        <f>ROUND(VLOOKUP($B231,'[4]3.ข้อมูลงบทดลองปัจจุบัน'!$A$5:$CL$846,25,0),2)</f>
        <v>0</v>
      </c>
      <c r="AA231" s="104">
        <f>ROUND(VLOOKUP($B231,'[4]3.ข้อมูลงบทดลองปัจจุบัน'!$A$5:$CL$846,26,0),2)</f>
        <v>0</v>
      </c>
      <c r="AB231" s="104">
        <f>ROUND(VLOOKUP($B231,'[4]3.ข้อมูลงบทดลองปัจจุบัน'!$A$5:$CL$846,27,0),2)</f>
        <v>0</v>
      </c>
      <c r="AC231" s="104">
        <f>ROUND(VLOOKUP($B231,'[4]3.ข้อมูลงบทดลองปัจจุบัน'!$A$5:$CL$846,28,0),2)</f>
        <v>0</v>
      </c>
      <c r="AD231" s="104">
        <f>ROUND(VLOOKUP($B231,'[4]3.ข้อมูลงบทดลองปัจจุบัน'!$A$5:$CL$846,29,0),2)</f>
        <v>0</v>
      </c>
      <c r="AE231" s="104">
        <f>ROUND(VLOOKUP($B231,'[4]3.ข้อมูลงบทดลองปัจจุบัน'!$A$5:$CL$846,30,0),2)</f>
        <v>0</v>
      </c>
      <c r="AF231" s="104">
        <f>ROUND(VLOOKUP($B231,'[4]3.ข้อมูลงบทดลองปัจจุบัน'!$A$5:$CL$846,31,0),2)</f>
        <v>0</v>
      </c>
      <c r="AG231" s="104">
        <f>ROUND(VLOOKUP($B231,'[4]3.ข้อมูลงบทดลองปัจจุบัน'!$A$5:$CL$846,32,0),2)</f>
        <v>0</v>
      </c>
      <c r="AH231" s="104">
        <f>ROUND(VLOOKUP($B231,'[4]3.ข้อมูลงบทดลองปัจจุบัน'!$A$5:$CL$846,33,0),2)</f>
        <v>0</v>
      </c>
      <c r="AI231" s="104">
        <f>ROUND(VLOOKUP($B231,'[4]3.ข้อมูลงบทดลองปัจจุบัน'!$A$5:$CL$846,34,0),2)</f>
        <v>0</v>
      </c>
      <c r="AJ231" s="104">
        <f>ROUND(VLOOKUP($B231,'[4]3.ข้อมูลงบทดลองปัจจุบัน'!$A$5:$CL$846,35,0),2)</f>
        <v>0</v>
      </c>
      <c r="AK231" s="104">
        <f>ROUND(VLOOKUP($B231,'[4]3.ข้อมูลงบทดลองปัจจุบัน'!$A$5:$CL$846,36,0),2)</f>
        <v>40666.699999999997</v>
      </c>
      <c r="AL231" s="104">
        <f>ROUND(VLOOKUP($B231,'[4]3.ข้อมูลงบทดลองปัจจุบัน'!$A$5:$CL$846,37,0),2)</f>
        <v>6043.75</v>
      </c>
      <c r="AM231" s="104">
        <f>ROUND(VLOOKUP($B231,'[4]3.ข้อมูลงบทดลองปัจจุบัน'!$A$5:$CL$846,38,0),2)</f>
        <v>0</v>
      </c>
      <c r="AN231" s="104">
        <f>ROUND(VLOOKUP($B231,'[4]3.ข้อมูลงบทดลองปัจจุบัน'!$A$5:$CL$846,39,0),2)</f>
        <v>0</v>
      </c>
      <c r="AO231" s="104">
        <f>ROUND(VLOOKUP($B231,'[4]3.ข้อมูลงบทดลองปัจจุบัน'!$A$5:$CL$846,40,0),2)</f>
        <v>0</v>
      </c>
      <c r="AP231" s="104">
        <f>ROUND(VLOOKUP($B231,'[4]3.ข้อมูลงบทดลองปัจจุบัน'!$A$5:$CL$846,41,0),2)</f>
        <v>0</v>
      </c>
      <c r="AQ231" s="104">
        <f>ROUND(VLOOKUP($B231,'[4]3.ข้อมูลงบทดลองปัจจุบัน'!$A$5:$CL$846,42,0),2)</f>
        <v>0</v>
      </c>
      <c r="AR231" s="104">
        <f>ROUND(VLOOKUP($B231,'[4]3.ข้อมูลงบทดลองปัจจุบัน'!$A$5:$CL$846,43,0),2)</f>
        <v>0</v>
      </c>
      <c r="AS231" s="104">
        <f>ROUND(VLOOKUP($B231,'[4]3.ข้อมูลงบทดลองปัจจุบัน'!$A$5:$CL$846,44,0),2)</f>
        <v>0</v>
      </c>
      <c r="AT231" s="104">
        <f>ROUND(VLOOKUP($B231,'[4]3.ข้อมูลงบทดลองปัจจุบัน'!$A$5:$CL$846,45,0),2)</f>
        <v>0</v>
      </c>
      <c r="AU231" s="104">
        <f>ROUND(VLOOKUP($B231,'[4]3.ข้อมูลงบทดลองปัจจุบัน'!$A$5:$CL$846,46,0),2)</f>
        <v>0</v>
      </c>
      <c r="AV231" s="104">
        <f>ROUND(VLOOKUP($B231,'[4]3.ข้อมูลงบทดลองปัจจุบัน'!$A$5:$CL$846,47,0),2)</f>
        <v>0</v>
      </c>
      <c r="AW231" s="104">
        <f>ROUND(VLOOKUP($B231,'[4]3.ข้อมูลงบทดลองปัจจุบัน'!$A$5:$CL$846,48,0),2)</f>
        <v>0</v>
      </c>
      <c r="AX231" s="104">
        <f>ROUND(VLOOKUP($B231,'[4]3.ข้อมูลงบทดลองปัจจุบัน'!$A$5:$CL$846,49,0),2)</f>
        <v>3417.76</v>
      </c>
      <c r="AY231" s="104">
        <f>ROUND(VLOOKUP($B231,'[4]3.ข้อมูลงบทดลองปัจจุบัน'!$A$5:$CL$846,50,0),2)</f>
        <v>0</v>
      </c>
      <c r="AZ231" s="104">
        <f>ROUND(VLOOKUP($B231,'[4]3.ข้อมูลงบทดลองปัจจุบัน'!$A$5:$CL$846,51,0),2)</f>
        <v>0</v>
      </c>
      <c r="BA231" s="104">
        <f>ROUND(VLOOKUP($B231,'[4]3.ข้อมูลงบทดลองปัจจุบัน'!$A$5:$CL$846,52,0),2)</f>
        <v>11200</v>
      </c>
      <c r="BB231" s="104">
        <f>ROUND(VLOOKUP($B231,'[4]3.ข้อมูลงบทดลองปัจจุบัน'!$A$5:$CL$846,53,0),2)</f>
        <v>0</v>
      </c>
      <c r="BC231" s="104">
        <f>ROUND(VLOOKUP($B231,'[4]3.ข้อมูลงบทดลองปัจจุบัน'!$A$5:$CL$846,54,0),2)</f>
        <v>5333.36</v>
      </c>
      <c r="BD231" s="104">
        <f>ROUND(VLOOKUP($B231,'[4]3.ข้อมูลงบทดลองปัจจุบัน'!$A$5:$CL$846,55,0),2)</f>
        <v>80000</v>
      </c>
      <c r="BE231" s="104">
        <f>ROUND(VLOOKUP($B231,'[4]3.ข้อมูลงบทดลองปัจจุบัน'!$A$5:$CL$846,56,0),2)</f>
        <v>12497.2</v>
      </c>
      <c r="BF231" s="104">
        <f>ROUND(VLOOKUP($B231,'[4]3.ข้อมูลงบทดลองปัจจุบัน'!$A$5:$CL$846,57,0),2)</f>
        <v>0</v>
      </c>
      <c r="BG231" s="104">
        <f>ROUND(VLOOKUP($B231,'[4]3.ข้อมูลงบทดลองปัจจุบัน'!$A$5:$CL$846,58,0),2)</f>
        <v>6382.24</v>
      </c>
      <c r="BH231" s="104">
        <f>ROUND(VLOOKUP($B231,'[4]3.ข้อมูลงบทดลองปัจจุบัน'!$A$5:$CL$846,59,0),2)</f>
        <v>46738.32</v>
      </c>
      <c r="BI231" s="104">
        <f>ROUND(VLOOKUP($B231,'[4]3.ข้อมูลงบทดลองปัจจุบัน'!$A$5:$CL$846,60,0),2)</f>
        <v>20997.759999999998</v>
      </c>
      <c r="BJ231" s="104">
        <f>ROUND(VLOOKUP($B231,'[4]3.ข้อมูลงบทดลองปัจจุบัน'!$A$5:$CL$846,61,0),2)</f>
        <v>39327.919999999998</v>
      </c>
      <c r="BK231" s="104">
        <f>ROUND(VLOOKUP($B231,'[4]3.ข้อมูลงบทดลองปัจจุบัน'!$A$5:$CL$846,62,0),2)</f>
        <v>3444.6</v>
      </c>
      <c r="BL231" s="104">
        <f>ROUND(VLOOKUP($B231,'[4]3.ข้อมูลงบทดลองปัจจุบัน'!$A$5:$CL$846,63,0),2)</f>
        <v>15647.04</v>
      </c>
      <c r="BM231" s="104">
        <f>ROUND(VLOOKUP($B231,'[4]3.ข้อมูลงบทดลองปัจจุบัน'!$A$5:$CL$846,64,0),2)</f>
        <v>0</v>
      </c>
      <c r="BN231" s="104">
        <f>ROUND(VLOOKUP($B231,'[4]3.ข้อมูลงบทดลองปัจจุบัน'!$A$5:$CL$846,65,0),2)</f>
        <v>0</v>
      </c>
      <c r="BO231" s="104">
        <f>ROUND(VLOOKUP($B231,'[4]3.ข้อมูลงบทดลองปัจจุบัน'!$A$5:$CL$846,66,0),2)</f>
        <v>0</v>
      </c>
      <c r="BP231" s="104">
        <f>ROUND(VLOOKUP($B231,'[4]3.ข้อมูลงบทดลองปัจจุบัน'!$A$5:$CL$846,67,0),2)</f>
        <v>11132.16</v>
      </c>
      <c r="BQ231" s="104">
        <f>ROUND(VLOOKUP($B231,'[4]3.ข้อมูลงบทดลองปัจจุบัน'!$A$5:$CL$846,68,0),2)</f>
        <v>0</v>
      </c>
      <c r="BR231" s="104">
        <f>ROUND(VLOOKUP($B231,'[4]3.ข้อมูลงบทดลองปัจจุบัน'!$A$5:$CL$846,69,0),2)</f>
        <v>164000</v>
      </c>
      <c r="BS231" s="104">
        <f>ROUND(VLOOKUP($B231,'[4]3.ข้อมูลงบทดลองปัจจุบัน'!$A$5:$CL$846,70,0),2)</f>
        <v>82777.759999999995</v>
      </c>
      <c r="BT231" s="104">
        <f>ROUND(VLOOKUP($B231,'[4]3.ข้อมูลงบทดลองปัจจุบัน'!$A$5:$CL$846,71,0),2)</f>
        <v>0</v>
      </c>
      <c r="BU231" s="104">
        <f>ROUND(VLOOKUP($B231,'[4]3.ข้อมูลงบทดลองปัจจุบัน'!$A$5:$CL$846,72,0),2)</f>
        <v>4565.3599999999997</v>
      </c>
      <c r="BV231" s="104">
        <f>ROUND(VLOOKUP($B231,'[4]3.ข้อมูลงบทดลองปัจจุบัน'!$A$5:$CL$846,73,0),2)</f>
        <v>0</v>
      </c>
      <c r="BW231" s="104">
        <f>ROUND(VLOOKUP($B231,'[4]3.ข้อมูลงบทดลองปัจจุบัน'!$A$5:$CL$846,74,0),2)</f>
        <v>0</v>
      </c>
      <c r="BX231" s="104">
        <f>ROUND(VLOOKUP($B231,'[4]3.ข้อมูลงบทดลองปัจจุบัน'!$A$5:$CL$846,75,0),2)</f>
        <v>1255.44</v>
      </c>
      <c r="BY231" s="104">
        <f>ROUND(VLOOKUP($B231,'[4]3.ข้อมูลงบทดลองปัจจุบัน'!$A$5:$CL$846,76,0),2)</f>
        <v>10296.69</v>
      </c>
      <c r="BZ231" s="104">
        <f>ROUND(VLOOKUP($B231,'[4]3.ข้อมูลงบทดลองปัจจุบัน'!$A$5:$CL$846,77,0),2)</f>
        <v>0</v>
      </c>
      <c r="CA231" s="104">
        <f>ROUND(VLOOKUP($B231,'[4]3.ข้อมูลงบทดลองปัจจุบัน'!$A$5:$CL$846,78,0),2)</f>
        <v>108452.8</v>
      </c>
      <c r="CB231" s="104">
        <f>ROUND(VLOOKUP($B231,'[4]3.ข้อมูลงบทดลองปัจจุบัน'!$A$5:$CL$846,79,0),2)</f>
        <v>0</v>
      </c>
      <c r="CC231" s="104">
        <f>ROUND(VLOOKUP($B231,'[4]3.ข้อมูลงบทดลองปัจจุบัน'!$A$5:$CL$846,80,0),2)</f>
        <v>0</v>
      </c>
      <c r="CD231" s="104">
        <f>ROUND(VLOOKUP($B231,'[4]3.ข้อมูลงบทดลองปัจจุบัน'!$A$5:$CL$846,81,0),2)</f>
        <v>0</v>
      </c>
      <c r="CE231" s="104">
        <f>ROUND(VLOOKUP($B231,'[4]3.ข้อมูลงบทดลองปัจจุบัน'!$A$5:$CL$846,82,0),2)</f>
        <v>0</v>
      </c>
      <c r="CF231" s="104">
        <f>ROUND(VLOOKUP($B231,'[4]3.ข้อมูลงบทดลองปัจจุบัน'!$A$5:$CL$846,83,0),2)</f>
        <v>5654.96</v>
      </c>
      <c r="CG231" s="104">
        <f>ROUND(VLOOKUP($B231,'[4]3.ข้อมูลงบทดลองปัจจุบัน'!$A$5:$CL$846,84,0),2)</f>
        <v>0</v>
      </c>
      <c r="CH231" s="104">
        <f>ROUND(VLOOKUP($B231,'[4]3.ข้อมูลงบทดลองปัจจุบัน'!$A$5:$CL$846,85,0),2)</f>
        <v>0</v>
      </c>
      <c r="CI231" s="104">
        <f>ROUND(VLOOKUP($B231,'[4]3.ข้อมูลงบทดลองปัจจุบัน'!$A$5:$CL$846,86,0),2)</f>
        <v>0</v>
      </c>
      <c r="CJ231" s="104">
        <f>ROUND(VLOOKUP($B231,'[4]3.ข้อมูลงบทดลองปัจจุบัน'!$A$5:$CL$846,87,0),2)</f>
        <v>0</v>
      </c>
      <c r="CK231" s="104">
        <f>ROUND(VLOOKUP($B231,'[4]3.ข้อมูลงบทดลองปัจจุบัน'!$A$5:$CL$846,88,0),2)</f>
        <v>9333.36</v>
      </c>
      <c r="CL231" s="104">
        <f>ROUND(VLOOKUP($B231,'[4]3.ข้อมูลงบทดลองปัจจุบัน'!$A$5:$CL$846,89,0),2)</f>
        <v>0</v>
      </c>
      <c r="CM231" s="104">
        <f>ROUND(VLOOKUP($B231,'[4]3.ข้อมูลงบทดลองปัจจุบัน'!$A$5:$CL$846,90,0),2)</f>
        <v>75419.600000000006</v>
      </c>
      <c r="CO231" s="97"/>
    </row>
    <row r="232" spans="1:93" x14ac:dyDescent="0.7">
      <c r="A232" s="127" t="s">
        <v>789</v>
      </c>
      <c r="B232" s="18" t="s">
        <v>852</v>
      </c>
      <c r="C232" s="19" t="s">
        <v>853</v>
      </c>
      <c r="D232" s="104">
        <f>ROUND(VLOOKUP($B232,'[4]3.ข้อมูลงบทดลองปัจจุบัน'!$A$5:$CL$846,3,0),2)</f>
        <v>0</v>
      </c>
      <c r="E232" s="104">
        <f>ROUND(VLOOKUP($B232,'[4]3.ข้อมูลงบทดลองปัจจุบัน'!$A$5:$CL$846,4,0),2)</f>
        <v>220657.06</v>
      </c>
      <c r="F232" s="104">
        <f>ROUND(VLOOKUP($B232,'[4]3.ข้อมูลงบทดลองปัจจุบัน'!$A$5:$CL$846,5,0),2)</f>
        <v>0</v>
      </c>
      <c r="G232" s="104">
        <f>ROUND(VLOOKUP($B232,'[4]3.ข้อมูลงบทดลองปัจจุบัน'!$A$5:$CL$846,6,0),2)</f>
        <v>0</v>
      </c>
      <c r="H232" s="104">
        <f>ROUND(VLOOKUP($B232,'[4]3.ข้อมูลงบทดลองปัจจุบัน'!$A$5:$CL$846,7,0),2)</f>
        <v>0</v>
      </c>
      <c r="I232" s="104">
        <f>ROUND(VLOOKUP($B232,'[4]3.ข้อมูลงบทดลองปัจจุบัน'!$A$5:$CL$846,8,0),2)</f>
        <v>57134.8</v>
      </c>
      <c r="J232" s="104">
        <f>ROUND(VLOOKUP($B232,'[4]3.ข้อมูลงบทดลองปัจจุบัน'!$A$5:$CL$846,9,0),2)</f>
        <v>0</v>
      </c>
      <c r="K232" s="104">
        <f>ROUND(VLOOKUP($B232,'[4]3.ข้อมูลงบทดลองปัจจุบัน'!$A$5:$CL$846,10,0),2)</f>
        <v>0</v>
      </c>
      <c r="L232" s="104">
        <f>ROUND(VLOOKUP($B232,'[4]3.ข้อมูลงบทดลองปัจจุบัน'!$A$5:$CL$846,11,0),2)</f>
        <v>131191.29999999999</v>
      </c>
      <c r="M232" s="104">
        <f>ROUND(VLOOKUP($B232,'[4]3.ข้อมูลงบทดลองปัจจุบัน'!$A$5:$CL$846,12,0),2)</f>
        <v>0</v>
      </c>
      <c r="N232" s="104">
        <f>ROUND(VLOOKUP($B232,'[4]3.ข้อมูลงบทดลองปัจจุบัน'!$A$5:$CL$846,13,0),2)</f>
        <v>0</v>
      </c>
      <c r="O232" s="104">
        <f>ROUND(VLOOKUP($B232,'[4]3.ข้อมูลงบทดลองปัจจุบัน'!$A$5:$CL$846,14,0),2)</f>
        <v>0</v>
      </c>
      <c r="P232" s="104">
        <f>ROUND(VLOOKUP($B232,'[4]3.ข้อมูลงบทดลองปัจจุบัน'!$A$5:$CL$846,15,0),2)</f>
        <v>56806.32</v>
      </c>
      <c r="Q232" s="104">
        <f>ROUND(VLOOKUP($B232,'[4]3.ข้อมูลงบทดลองปัจจุบัน'!$A$5:$CL$846,16,0),2)</f>
        <v>33111.11</v>
      </c>
      <c r="R232" s="104">
        <f>ROUND(VLOOKUP($B232,'[4]3.ข้อมูลงบทดลองปัจจุบัน'!$A$5:$CL$846,17,0),2)</f>
        <v>159935.67999999999</v>
      </c>
      <c r="S232" s="104">
        <f>ROUND(VLOOKUP($B232,'[4]3.ข้อมูลงบทดลองปัจจุบัน'!$A$5:$CL$846,18,0),2)</f>
        <v>4956.3100000000004</v>
      </c>
      <c r="T232" s="104">
        <f>ROUND(VLOOKUP($B232,'[4]3.ข้อมูลงบทดลองปัจจุบัน'!$A$5:$CL$846,19,0),2)</f>
        <v>0</v>
      </c>
      <c r="U232" s="104">
        <f>ROUND(VLOOKUP($B232,'[4]3.ข้อมูลงบทดลองปัจจุบัน'!$A$5:$CL$846,20,0),2)</f>
        <v>0</v>
      </c>
      <c r="V232" s="104">
        <f>ROUND(VLOOKUP($B232,'[4]3.ข้อมูลงบทดลองปัจจุบัน'!$A$5:$CL$846,21,0),2)</f>
        <v>0</v>
      </c>
      <c r="W232" s="104">
        <f>ROUND(VLOOKUP($B232,'[4]3.ข้อมูลงบทดลองปัจจุบัน'!$A$5:$CL$846,22,0),2)</f>
        <v>0</v>
      </c>
      <c r="X232" s="104">
        <f>ROUND(VLOOKUP($B232,'[4]3.ข้อมูลงบทดลองปัจจุบัน'!$A$5:$CL$846,23,0),2)</f>
        <v>0</v>
      </c>
      <c r="Y232" s="104">
        <f>ROUND(VLOOKUP($B232,'[4]3.ข้อมูลงบทดลองปัจจุบัน'!$A$5:$CL$846,24,0),2)</f>
        <v>49305.39</v>
      </c>
      <c r="Z232" s="104">
        <f>ROUND(VLOOKUP($B232,'[4]3.ข้อมูลงบทดลองปัจจุบัน'!$A$5:$CL$846,25,0),2)</f>
        <v>19207.22</v>
      </c>
      <c r="AA232" s="104">
        <f>ROUND(VLOOKUP($B232,'[4]3.ข้อมูลงบทดลองปัจจุบัน'!$A$5:$CL$846,26,0),2)</f>
        <v>0</v>
      </c>
      <c r="AB232" s="104">
        <f>ROUND(VLOOKUP($B232,'[4]3.ข้อมูลงบทดลองปัจจุบัน'!$A$5:$CL$846,27,0),2)</f>
        <v>0</v>
      </c>
      <c r="AC232" s="104">
        <f>ROUND(VLOOKUP($B232,'[4]3.ข้อมูลงบทดลองปัจจุบัน'!$A$5:$CL$846,28,0),2)</f>
        <v>17554.64</v>
      </c>
      <c r="AD232" s="104">
        <f>ROUND(VLOOKUP($B232,'[4]3.ข้อมูลงบทดลองปัจจุบัน'!$A$5:$CL$846,29,0),2)</f>
        <v>0</v>
      </c>
      <c r="AE232" s="104">
        <f>ROUND(VLOOKUP($B232,'[4]3.ข้อมูลงบทดลองปัจจุบัน'!$A$5:$CL$846,30,0),2)</f>
        <v>66488.89</v>
      </c>
      <c r="AF232" s="104">
        <f>ROUND(VLOOKUP($B232,'[4]3.ข้อมูลงบทดลองปัจจุบัน'!$A$5:$CL$846,31,0),2)</f>
        <v>0</v>
      </c>
      <c r="AG232" s="104">
        <f>ROUND(VLOOKUP($B232,'[4]3.ข้อมูลงบทดลองปัจจุบัน'!$A$5:$CL$846,32,0),2)</f>
        <v>5343.8</v>
      </c>
      <c r="AH232" s="104">
        <f>ROUND(VLOOKUP($B232,'[4]3.ข้อมูลงบทดลองปัจจุบัน'!$A$5:$CL$846,33,0),2)</f>
        <v>0</v>
      </c>
      <c r="AI232" s="104">
        <f>ROUND(VLOOKUP($B232,'[4]3.ข้อมูลงบทดลองปัจจุบัน'!$A$5:$CL$846,34,0),2)</f>
        <v>90082.53</v>
      </c>
      <c r="AJ232" s="104">
        <f>ROUND(VLOOKUP($B232,'[4]3.ข้อมูลงบทดลองปัจจุบัน'!$A$5:$CL$846,35,0),2)</f>
        <v>34175.35</v>
      </c>
      <c r="AK232" s="104">
        <f>ROUND(VLOOKUP($B232,'[4]3.ข้อมูลงบทดลองปัจจุบัน'!$A$5:$CL$846,36,0),2)</f>
        <v>2425.41</v>
      </c>
      <c r="AL232" s="104">
        <f>ROUND(VLOOKUP($B232,'[4]3.ข้อมูลงบทดลองปัจจุบัน'!$A$5:$CL$846,37,0),2)</f>
        <v>186424.74</v>
      </c>
      <c r="AM232" s="104">
        <f>ROUND(VLOOKUP($B232,'[4]3.ข้อมูลงบทดลองปัจจุบัน'!$A$5:$CL$846,38,0),2)</f>
        <v>0</v>
      </c>
      <c r="AN232" s="104">
        <f>ROUND(VLOOKUP($B232,'[4]3.ข้อมูลงบทดลองปัจจุบัน'!$A$5:$CL$846,39,0),2)</f>
        <v>0</v>
      </c>
      <c r="AO232" s="104">
        <f>ROUND(VLOOKUP($B232,'[4]3.ข้อมูลงบทดลองปัจจุบัน'!$A$5:$CL$846,40,0),2)</f>
        <v>113325.28</v>
      </c>
      <c r="AP232" s="104">
        <f>ROUND(VLOOKUP($B232,'[4]3.ข้อมูลงบทดลองปัจจุบัน'!$A$5:$CL$846,41,0),2)</f>
        <v>0</v>
      </c>
      <c r="AQ232" s="104">
        <f>ROUND(VLOOKUP($B232,'[4]3.ข้อมูลงบทดลองปัจจุบัน'!$A$5:$CL$846,42,0),2)</f>
        <v>76000</v>
      </c>
      <c r="AR232" s="104">
        <f>ROUND(VLOOKUP($B232,'[4]3.ข้อมูลงบทดลองปัจจุบัน'!$A$5:$CL$846,43,0),2)</f>
        <v>0</v>
      </c>
      <c r="AS232" s="104">
        <f>ROUND(VLOOKUP($B232,'[4]3.ข้อมูลงบทดลองปัจจุบัน'!$A$5:$CL$846,44,0),2)</f>
        <v>195552.49</v>
      </c>
      <c r="AT232" s="104">
        <f>ROUND(VLOOKUP($B232,'[4]3.ข้อมูลงบทดลองปัจจุบัน'!$A$5:$CL$846,45,0),2)</f>
        <v>45491.92</v>
      </c>
      <c r="AU232" s="104">
        <f>ROUND(VLOOKUP($B232,'[4]3.ข้อมูลงบทดลองปัจจุบัน'!$A$5:$CL$846,46,0),2)</f>
        <v>65747.5</v>
      </c>
      <c r="AV232" s="104">
        <f>ROUND(VLOOKUP($B232,'[4]3.ข้อมูลงบทดลองปัจจุบัน'!$A$5:$CL$846,47,0),2)</f>
        <v>0</v>
      </c>
      <c r="AW232" s="104">
        <f>ROUND(VLOOKUP($B232,'[4]3.ข้อมูลงบทดลองปัจจุบัน'!$A$5:$CL$846,48,0),2)</f>
        <v>0</v>
      </c>
      <c r="AX232" s="104">
        <f>ROUND(VLOOKUP($B232,'[4]3.ข้อมูลงบทดลองปัจจุบัน'!$A$5:$CL$846,49,0),2)</f>
        <v>0</v>
      </c>
      <c r="AY232" s="104">
        <f>ROUND(VLOOKUP($B232,'[4]3.ข้อมูลงบทดลองปัจจุบัน'!$A$5:$CL$846,50,0),2)</f>
        <v>0</v>
      </c>
      <c r="AZ232" s="104">
        <f>ROUND(VLOOKUP($B232,'[4]3.ข้อมูลงบทดลองปัจจุบัน'!$A$5:$CL$846,51,0),2)</f>
        <v>0</v>
      </c>
      <c r="BA232" s="104">
        <f>ROUND(VLOOKUP($B232,'[4]3.ข้อมูลงบทดลองปัจจุบัน'!$A$5:$CL$846,52,0),2)</f>
        <v>61839.92</v>
      </c>
      <c r="BB232" s="104">
        <f>ROUND(VLOOKUP($B232,'[4]3.ข้อมูลงบทดลองปัจจุบัน'!$A$5:$CL$846,53,0),2)</f>
        <v>0</v>
      </c>
      <c r="BC232" s="104">
        <f>ROUND(VLOOKUP($B232,'[4]3.ข้อมูลงบทดลองปัจจุบัน'!$A$5:$CL$846,54,0),2)</f>
        <v>0</v>
      </c>
      <c r="BD232" s="104">
        <f>ROUND(VLOOKUP($B232,'[4]3.ข้อมูลงบทดลองปัจจุบัน'!$A$5:$CL$846,55,0),2)</f>
        <v>53477.120000000003</v>
      </c>
      <c r="BE232" s="104">
        <f>ROUND(VLOOKUP($B232,'[4]3.ข้อมูลงบทดลองปัจจุบัน'!$A$5:$CL$846,56,0),2)</f>
        <v>327392.64000000001</v>
      </c>
      <c r="BF232" s="104">
        <f>ROUND(VLOOKUP($B232,'[4]3.ข้อมูลงบทดลองปัจจุบัน'!$A$5:$CL$846,57,0),2)</f>
        <v>31111.040000000001</v>
      </c>
      <c r="BG232" s="104">
        <f>ROUND(VLOOKUP($B232,'[4]3.ข้อมูลงบทดลองปัจจุบัน'!$A$5:$CL$846,58,0),2)</f>
        <v>0</v>
      </c>
      <c r="BH232" s="104">
        <f>ROUND(VLOOKUP($B232,'[4]3.ข้อมูลงบทดลองปัจจุบัน'!$A$5:$CL$846,59,0),2)</f>
        <v>2308654.4900000002</v>
      </c>
      <c r="BI232" s="104">
        <f>ROUND(VLOOKUP($B232,'[4]3.ข้อมูลงบทดลองปัจจุบัน'!$A$5:$CL$846,60,0),2)</f>
        <v>66666.64</v>
      </c>
      <c r="BJ232" s="104">
        <f>ROUND(VLOOKUP($B232,'[4]3.ข้อมูลงบทดลองปัจจุบัน'!$A$5:$CL$846,61,0),2)</f>
        <v>74051.839999999997</v>
      </c>
      <c r="BK232" s="104">
        <f>ROUND(VLOOKUP($B232,'[4]3.ข้อมูลงบทดลองปัจจุบัน'!$A$5:$CL$846,62,0),2)</f>
        <v>4595</v>
      </c>
      <c r="BL232" s="104">
        <f>ROUND(VLOOKUP($B232,'[4]3.ข้อมูลงบทดลองปัจจุบัน'!$A$5:$CL$846,63,0),2)</f>
        <v>56421.84</v>
      </c>
      <c r="BM232" s="104">
        <f>ROUND(VLOOKUP($B232,'[4]3.ข้อมูลงบทดลองปัจจุบัน'!$A$5:$CL$846,64,0),2)</f>
        <v>0</v>
      </c>
      <c r="BN232" s="104">
        <f>ROUND(VLOOKUP($B232,'[4]3.ข้อมูลงบทดลองปัจจุบัน'!$A$5:$CL$846,65,0),2)</f>
        <v>0</v>
      </c>
      <c r="BO232" s="104">
        <f>ROUND(VLOOKUP($B232,'[4]3.ข้อมูลงบทดลองปัจจุบัน'!$A$5:$CL$846,66,0),2)</f>
        <v>94888.88</v>
      </c>
      <c r="BP232" s="104">
        <f>ROUND(VLOOKUP($B232,'[4]3.ข้อมูลงบทดลองปัจจุบัน'!$A$5:$CL$846,67,0),2)</f>
        <v>0</v>
      </c>
      <c r="BQ232" s="104">
        <f>ROUND(VLOOKUP($B232,'[4]3.ข้อมูลงบทดลองปัจจุบัน'!$A$5:$CL$846,68,0),2)</f>
        <v>0</v>
      </c>
      <c r="BR232" s="104">
        <f>ROUND(VLOOKUP($B232,'[4]3.ข้อมูลงบทดลองปัจจุบัน'!$A$5:$CL$846,69,0),2)</f>
        <v>77761.440000000002</v>
      </c>
      <c r="BS232" s="104">
        <f>ROUND(VLOOKUP($B232,'[4]3.ข้อมูลงบทดลองปัจจุบัน'!$A$5:$CL$846,70,0),2)</f>
        <v>1109861.3600000001</v>
      </c>
      <c r="BT232" s="104">
        <f>ROUND(VLOOKUP($B232,'[4]3.ข้อมูลงบทดลองปัจจุบัน'!$A$5:$CL$846,71,0),2)</f>
        <v>0</v>
      </c>
      <c r="BU232" s="104">
        <f>ROUND(VLOOKUP($B232,'[4]3.ข้อมูลงบทดลองปัจจุบัน'!$A$5:$CL$846,72,0),2)</f>
        <v>0</v>
      </c>
      <c r="BV232" s="104">
        <f>ROUND(VLOOKUP($B232,'[4]3.ข้อมูลงบทดลองปัจจุบัน'!$A$5:$CL$846,73,0),2)</f>
        <v>426132.08</v>
      </c>
      <c r="BW232" s="104">
        <f>ROUND(VLOOKUP($B232,'[4]3.ข้อมูลงบทดลองปัจจุบัน'!$A$5:$CL$846,74,0),2)</f>
        <v>0</v>
      </c>
      <c r="BX232" s="104">
        <f>ROUND(VLOOKUP($B232,'[4]3.ข้อมูลงบทดลองปัจจุบัน'!$A$5:$CL$846,75,0),2)</f>
        <v>0</v>
      </c>
      <c r="BY232" s="104">
        <f>ROUND(VLOOKUP($B232,'[4]3.ข้อมูลงบทดลองปัจจุบัน'!$A$5:$CL$846,76,0),2)</f>
        <v>117616.32000000001</v>
      </c>
      <c r="BZ232" s="104">
        <f>ROUND(VLOOKUP($B232,'[4]3.ข้อมูลงบทดลองปัจจุบัน'!$A$5:$CL$846,77,0),2)</f>
        <v>0</v>
      </c>
      <c r="CA232" s="104">
        <f>ROUND(VLOOKUP($B232,'[4]3.ข้อมูลงบทดลองปัจจุบัน'!$A$5:$CL$846,78,0),2)</f>
        <v>66311.12</v>
      </c>
      <c r="CB232" s="104">
        <f>ROUND(VLOOKUP($B232,'[4]3.ข้อมูลงบทดลองปัจจุบัน'!$A$5:$CL$846,79,0),2)</f>
        <v>0</v>
      </c>
      <c r="CC232" s="104">
        <f>ROUND(VLOOKUP($B232,'[4]3.ข้อมูลงบทดลองปัจจุบัน'!$A$5:$CL$846,80,0),2)</f>
        <v>0</v>
      </c>
      <c r="CD232" s="104">
        <f>ROUND(VLOOKUP($B232,'[4]3.ข้อมูลงบทดลองปัจจุบัน'!$A$5:$CL$846,81,0),2)</f>
        <v>0</v>
      </c>
      <c r="CE232" s="104">
        <f>ROUND(VLOOKUP($B232,'[4]3.ข้อมูลงบทดลองปัจจุบัน'!$A$5:$CL$846,82,0),2)</f>
        <v>0</v>
      </c>
      <c r="CF232" s="104">
        <f>ROUND(VLOOKUP($B232,'[4]3.ข้อมูลงบทดลองปัจจุบัน'!$A$5:$CL$846,83,0),2)</f>
        <v>0</v>
      </c>
      <c r="CG232" s="104">
        <f>ROUND(VLOOKUP($B232,'[4]3.ข้อมูลงบทดลองปัจจุบัน'!$A$5:$CL$846,84,0),2)</f>
        <v>0</v>
      </c>
      <c r="CH232" s="104">
        <f>ROUND(VLOOKUP($B232,'[4]3.ข้อมูลงบทดลองปัจจุบัน'!$A$5:$CL$846,85,0),2)</f>
        <v>0</v>
      </c>
      <c r="CI232" s="104">
        <f>ROUND(VLOOKUP($B232,'[4]3.ข้อมูลงบทดลองปัจจุบัน'!$A$5:$CL$846,86,0),2)</f>
        <v>22222.240000000002</v>
      </c>
      <c r="CJ232" s="104">
        <f>ROUND(VLOOKUP($B232,'[4]3.ข้อมูลงบทดลองปัจจุบัน'!$A$5:$CL$846,87,0),2)</f>
        <v>0</v>
      </c>
      <c r="CK232" s="104">
        <f>ROUND(VLOOKUP($B232,'[4]3.ข้อมูลงบทดลองปัจจุบัน'!$A$5:$CL$846,88,0),2)</f>
        <v>55376.88</v>
      </c>
      <c r="CL232" s="104">
        <f>ROUND(VLOOKUP($B232,'[4]3.ข้อมูลงบทดลองปัจจุบัน'!$A$5:$CL$846,89,0),2)</f>
        <v>394654.32</v>
      </c>
      <c r="CM232" s="104">
        <f>ROUND(VLOOKUP($B232,'[4]3.ข้อมูลงบทดลองปัจจุบัน'!$A$5:$CL$846,90,0),2)</f>
        <v>15466.64</v>
      </c>
      <c r="CO232" s="97"/>
    </row>
    <row r="233" spans="1:93" x14ac:dyDescent="0.7">
      <c r="A233" s="127" t="s">
        <v>789</v>
      </c>
      <c r="B233" s="18" t="s">
        <v>854</v>
      </c>
      <c r="C233" s="19" t="s">
        <v>855</v>
      </c>
      <c r="D233" s="104">
        <f>ROUND(VLOOKUP($B233,'[4]3.ข้อมูลงบทดลองปัจจุบัน'!$A$5:$CL$846,3,0),2)</f>
        <v>0</v>
      </c>
      <c r="E233" s="104">
        <f>ROUND(VLOOKUP($B233,'[4]3.ข้อมูลงบทดลองปัจจุบัน'!$A$5:$CL$846,4,0),2)</f>
        <v>0</v>
      </c>
      <c r="F233" s="104">
        <f>ROUND(VLOOKUP($B233,'[4]3.ข้อมูลงบทดลองปัจจุบัน'!$A$5:$CL$846,5,0),2)</f>
        <v>0</v>
      </c>
      <c r="G233" s="104">
        <f>ROUND(VLOOKUP($B233,'[4]3.ข้อมูลงบทดลองปัจจุบัน'!$A$5:$CL$846,6,0),2)</f>
        <v>0</v>
      </c>
      <c r="H233" s="104">
        <f>ROUND(VLOOKUP($B233,'[4]3.ข้อมูลงบทดลองปัจจุบัน'!$A$5:$CL$846,7,0),2)</f>
        <v>0</v>
      </c>
      <c r="I233" s="104">
        <f>ROUND(VLOOKUP($B233,'[4]3.ข้อมูลงบทดลองปัจจุบัน'!$A$5:$CL$846,8,0),2)</f>
        <v>0</v>
      </c>
      <c r="J233" s="104">
        <f>ROUND(VLOOKUP($B233,'[4]3.ข้อมูลงบทดลองปัจจุบัน'!$A$5:$CL$846,9,0),2)</f>
        <v>0</v>
      </c>
      <c r="K233" s="104">
        <f>ROUND(VLOOKUP($B233,'[4]3.ข้อมูลงบทดลองปัจจุบัน'!$A$5:$CL$846,10,0),2)</f>
        <v>0</v>
      </c>
      <c r="L233" s="104">
        <f>ROUND(VLOOKUP($B233,'[4]3.ข้อมูลงบทดลองปัจจุบัน'!$A$5:$CL$846,11,0),2)</f>
        <v>0</v>
      </c>
      <c r="M233" s="104">
        <f>ROUND(VLOOKUP($B233,'[4]3.ข้อมูลงบทดลองปัจจุบัน'!$A$5:$CL$846,12,0),2)</f>
        <v>0</v>
      </c>
      <c r="N233" s="104">
        <f>ROUND(VLOOKUP($B233,'[4]3.ข้อมูลงบทดลองปัจจุบัน'!$A$5:$CL$846,13,0),2)</f>
        <v>0</v>
      </c>
      <c r="O233" s="104">
        <f>ROUND(VLOOKUP($B233,'[4]3.ข้อมูลงบทดลองปัจจุบัน'!$A$5:$CL$846,14,0),2)</f>
        <v>0</v>
      </c>
      <c r="P233" s="104">
        <f>ROUND(VLOOKUP($B233,'[4]3.ข้อมูลงบทดลองปัจจุบัน'!$A$5:$CL$846,15,0),2)</f>
        <v>0</v>
      </c>
      <c r="Q233" s="104">
        <f>ROUND(VLOOKUP($B233,'[4]3.ข้อมูลงบทดลองปัจจุบัน'!$A$5:$CL$846,16,0),2)</f>
        <v>0</v>
      </c>
      <c r="R233" s="104">
        <f>ROUND(VLOOKUP($B233,'[4]3.ข้อมูลงบทดลองปัจจุบัน'!$A$5:$CL$846,17,0),2)</f>
        <v>4432.16</v>
      </c>
      <c r="S233" s="104">
        <f>ROUND(VLOOKUP($B233,'[4]3.ข้อมูลงบทดลองปัจจุบัน'!$A$5:$CL$846,18,0),2)</f>
        <v>0</v>
      </c>
      <c r="T233" s="104">
        <f>ROUND(VLOOKUP($B233,'[4]3.ข้อมูลงบทดลองปัจจุบัน'!$A$5:$CL$846,19,0),2)</f>
        <v>0</v>
      </c>
      <c r="U233" s="104">
        <f>ROUND(VLOOKUP($B233,'[4]3.ข้อมูลงบทดลองปัจจุบัน'!$A$5:$CL$846,20,0),2)</f>
        <v>0</v>
      </c>
      <c r="V233" s="104">
        <f>ROUND(VLOOKUP($B233,'[4]3.ข้อมูลงบทดลองปัจจุบัน'!$A$5:$CL$846,21,0),2)</f>
        <v>0</v>
      </c>
      <c r="W233" s="104">
        <f>ROUND(VLOOKUP($B233,'[4]3.ข้อมูลงบทดลองปัจจุบัน'!$A$5:$CL$846,22,0),2)</f>
        <v>0</v>
      </c>
      <c r="X233" s="104">
        <f>ROUND(VLOOKUP($B233,'[4]3.ข้อมูลงบทดลองปัจจุบัน'!$A$5:$CL$846,23,0),2)</f>
        <v>0</v>
      </c>
      <c r="Y233" s="104">
        <f>ROUND(VLOOKUP($B233,'[4]3.ข้อมูลงบทดลองปัจจุบัน'!$A$5:$CL$846,24,0),2)</f>
        <v>0</v>
      </c>
      <c r="Z233" s="104">
        <f>ROUND(VLOOKUP($B233,'[4]3.ข้อมูลงบทดลองปัจจุบัน'!$A$5:$CL$846,25,0),2)</f>
        <v>0</v>
      </c>
      <c r="AA233" s="104">
        <f>ROUND(VLOOKUP($B233,'[4]3.ข้อมูลงบทดลองปัจจุบัน'!$A$5:$CL$846,26,0),2)</f>
        <v>0</v>
      </c>
      <c r="AB233" s="104">
        <f>ROUND(VLOOKUP($B233,'[4]3.ข้อมูลงบทดลองปัจจุบัน'!$A$5:$CL$846,27,0),2)</f>
        <v>0</v>
      </c>
      <c r="AC233" s="104">
        <f>ROUND(VLOOKUP($B233,'[4]3.ข้อมูลงบทดลองปัจจุบัน'!$A$5:$CL$846,28,0),2)</f>
        <v>0</v>
      </c>
      <c r="AD233" s="104">
        <f>ROUND(VLOOKUP($B233,'[4]3.ข้อมูลงบทดลองปัจจุบัน'!$A$5:$CL$846,29,0),2)</f>
        <v>0</v>
      </c>
      <c r="AE233" s="104">
        <f>ROUND(VLOOKUP($B233,'[4]3.ข้อมูลงบทดลองปัจจุบัน'!$A$5:$CL$846,30,0),2)</f>
        <v>0</v>
      </c>
      <c r="AF233" s="104">
        <f>ROUND(VLOOKUP($B233,'[4]3.ข้อมูลงบทดลองปัจจุบัน'!$A$5:$CL$846,31,0),2)</f>
        <v>0</v>
      </c>
      <c r="AG233" s="104">
        <f>ROUND(VLOOKUP($B233,'[4]3.ข้อมูลงบทดลองปัจจุบัน'!$A$5:$CL$846,32,0),2)</f>
        <v>0</v>
      </c>
      <c r="AH233" s="104">
        <f>ROUND(VLOOKUP($B233,'[4]3.ข้อมูลงบทดลองปัจจุบัน'!$A$5:$CL$846,33,0),2)</f>
        <v>0</v>
      </c>
      <c r="AI233" s="104">
        <f>ROUND(VLOOKUP($B233,'[4]3.ข้อมูลงบทดลองปัจจุบัน'!$A$5:$CL$846,34,0),2)</f>
        <v>0</v>
      </c>
      <c r="AJ233" s="104">
        <f>ROUND(VLOOKUP($B233,'[4]3.ข้อมูลงบทดลองปัจจุบัน'!$A$5:$CL$846,35,0),2)</f>
        <v>0</v>
      </c>
      <c r="AK233" s="104">
        <f>ROUND(VLOOKUP($B233,'[4]3.ข้อมูลงบทดลองปัจจุบัน'!$A$5:$CL$846,36,0),2)</f>
        <v>0</v>
      </c>
      <c r="AL233" s="104">
        <f>ROUND(VLOOKUP($B233,'[4]3.ข้อมูลงบทดลองปัจจุบัน'!$A$5:$CL$846,37,0),2)</f>
        <v>132743.60999999999</v>
      </c>
      <c r="AM233" s="104">
        <f>ROUND(VLOOKUP($B233,'[4]3.ข้อมูลงบทดลองปัจจุบัน'!$A$5:$CL$846,38,0),2)</f>
        <v>0</v>
      </c>
      <c r="AN233" s="104">
        <f>ROUND(VLOOKUP($B233,'[4]3.ข้อมูลงบทดลองปัจจุบัน'!$A$5:$CL$846,39,0),2)</f>
        <v>0</v>
      </c>
      <c r="AO233" s="104">
        <f>ROUND(VLOOKUP($B233,'[4]3.ข้อมูลงบทดลองปัจจุบัน'!$A$5:$CL$846,40,0),2)</f>
        <v>0</v>
      </c>
      <c r="AP233" s="104">
        <f>ROUND(VLOOKUP($B233,'[4]3.ข้อมูลงบทดลองปัจจุบัน'!$A$5:$CL$846,41,0),2)</f>
        <v>0</v>
      </c>
      <c r="AQ233" s="104">
        <f>ROUND(VLOOKUP($B233,'[4]3.ข้อมูลงบทดลองปัจจุบัน'!$A$5:$CL$846,42,0),2)</f>
        <v>0</v>
      </c>
      <c r="AR233" s="104">
        <f>ROUND(VLOOKUP($B233,'[4]3.ข้อมูลงบทดลองปัจจุบัน'!$A$5:$CL$846,43,0),2)</f>
        <v>0</v>
      </c>
      <c r="AS233" s="104">
        <f>ROUND(VLOOKUP($B233,'[4]3.ข้อมูลงบทดลองปัจจุบัน'!$A$5:$CL$846,44,0),2)</f>
        <v>0</v>
      </c>
      <c r="AT233" s="104">
        <f>ROUND(VLOOKUP($B233,'[4]3.ข้อมูลงบทดลองปัจจุบัน'!$A$5:$CL$846,45,0),2)</f>
        <v>0</v>
      </c>
      <c r="AU233" s="104">
        <f>ROUND(VLOOKUP($B233,'[4]3.ข้อมูลงบทดลองปัจจุบัน'!$A$5:$CL$846,46,0),2)</f>
        <v>0</v>
      </c>
      <c r="AV233" s="104">
        <f>ROUND(VLOOKUP($B233,'[4]3.ข้อมูลงบทดลองปัจจุบัน'!$A$5:$CL$846,47,0),2)</f>
        <v>0</v>
      </c>
      <c r="AW233" s="104">
        <f>ROUND(VLOOKUP($B233,'[4]3.ข้อมูลงบทดลองปัจจุบัน'!$A$5:$CL$846,48,0),2)</f>
        <v>0</v>
      </c>
      <c r="AX233" s="104">
        <f>ROUND(VLOOKUP($B233,'[4]3.ข้อมูลงบทดลองปัจจุบัน'!$A$5:$CL$846,49,0),2)</f>
        <v>0</v>
      </c>
      <c r="AY233" s="104">
        <f>ROUND(VLOOKUP($B233,'[4]3.ข้อมูลงบทดลองปัจจุบัน'!$A$5:$CL$846,50,0),2)</f>
        <v>0</v>
      </c>
      <c r="AZ233" s="104">
        <f>ROUND(VLOOKUP($B233,'[4]3.ข้อมูลงบทดลองปัจจุบัน'!$A$5:$CL$846,51,0),2)</f>
        <v>0</v>
      </c>
      <c r="BA233" s="104">
        <f>ROUND(VLOOKUP($B233,'[4]3.ข้อมูลงบทดลองปัจจุบัน'!$A$5:$CL$846,52,0),2)</f>
        <v>0</v>
      </c>
      <c r="BB233" s="104">
        <f>ROUND(VLOOKUP($B233,'[4]3.ข้อมูลงบทดลองปัจจุบัน'!$A$5:$CL$846,53,0),2)</f>
        <v>0</v>
      </c>
      <c r="BC233" s="104">
        <f>ROUND(VLOOKUP($B233,'[4]3.ข้อมูลงบทดลองปัจจุบัน'!$A$5:$CL$846,54,0),2)</f>
        <v>0</v>
      </c>
      <c r="BD233" s="104">
        <f>ROUND(VLOOKUP($B233,'[4]3.ข้อมูลงบทดลองปัจจุบัน'!$A$5:$CL$846,55,0),2)</f>
        <v>175932.08</v>
      </c>
      <c r="BE233" s="104">
        <f>ROUND(VLOOKUP($B233,'[4]3.ข้อมูลงบทดลองปัจจุบัน'!$A$5:$CL$846,56,0),2)</f>
        <v>0</v>
      </c>
      <c r="BF233" s="104">
        <f>ROUND(VLOOKUP($B233,'[4]3.ข้อมูลงบทดลองปัจจุบัน'!$A$5:$CL$846,57,0),2)</f>
        <v>15955.52</v>
      </c>
      <c r="BG233" s="104">
        <f>ROUND(VLOOKUP($B233,'[4]3.ข้อมูลงบทดลองปัจจุบัน'!$A$5:$CL$846,58,0),2)</f>
        <v>0</v>
      </c>
      <c r="BH233" s="104">
        <f>ROUND(VLOOKUP($B233,'[4]3.ข้อมูลงบทดลองปัจจุบัน'!$A$5:$CL$846,59,0),2)</f>
        <v>75114.320000000007</v>
      </c>
      <c r="BI233" s="104">
        <f>ROUND(VLOOKUP($B233,'[4]3.ข้อมูลงบทดลองปัจจุบัน'!$A$5:$CL$846,60,0),2)</f>
        <v>0</v>
      </c>
      <c r="BJ233" s="104">
        <f>ROUND(VLOOKUP($B233,'[4]3.ข้อมูลงบทดลองปัจจุบัน'!$A$5:$CL$846,61,0),2)</f>
        <v>0</v>
      </c>
      <c r="BK233" s="104">
        <f>ROUND(VLOOKUP($B233,'[4]3.ข้อมูลงบทดลองปัจจุบัน'!$A$5:$CL$846,62,0),2)</f>
        <v>0</v>
      </c>
      <c r="BL233" s="104">
        <f>ROUND(VLOOKUP($B233,'[4]3.ข้อมูลงบทดลองปัจจุบัน'!$A$5:$CL$846,63,0),2)</f>
        <v>11009.12</v>
      </c>
      <c r="BM233" s="104">
        <f>ROUND(VLOOKUP($B233,'[4]3.ข้อมูลงบทดลองปัจจุบัน'!$A$5:$CL$846,64,0),2)</f>
        <v>0</v>
      </c>
      <c r="BN233" s="104">
        <f>ROUND(VLOOKUP($B233,'[4]3.ข้อมูลงบทดลองปัจจุบัน'!$A$5:$CL$846,65,0),2)</f>
        <v>0</v>
      </c>
      <c r="BO233" s="104">
        <f>ROUND(VLOOKUP($B233,'[4]3.ข้อมูลงบทดลองปัจจุบัน'!$A$5:$CL$846,66,0),2)</f>
        <v>0</v>
      </c>
      <c r="BP233" s="104">
        <f>ROUND(VLOOKUP($B233,'[4]3.ข้อมูลงบทดลองปัจจุบัน'!$A$5:$CL$846,67,0),2)</f>
        <v>0</v>
      </c>
      <c r="BQ233" s="104">
        <f>ROUND(VLOOKUP($B233,'[4]3.ข้อมูลงบทดลองปัจจุบัน'!$A$5:$CL$846,68,0),2)</f>
        <v>0</v>
      </c>
      <c r="BR233" s="104">
        <f>ROUND(VLOOKUP($B233,'[4]3.ข้อมูลงบทดลองปัจจุบัน'!$A$5:$CL$846,69,0),2)</f>
        <v>0</v>
      </c>
      <c r="BS233" s="104">
        <f>ROUND(VLOOKUP($B233,'[4]3.ข้อมูลงบทดลองปัจจุบัน'!$A$5:$CL$846,70,0),2)</f>
        <v>220000</v>
      </c>
      <c r="BT233" s="104">
        <f>ROUND(VLOOKUP($B233,'[4]3.ข้อมูลงบทดลองปัจจุบัน'!$A$5:$CL$846,71,0),2)</f>
        <v>0</v>
      </c>
      <c r="BU233" s="104">
        <f>ROUND(VLOOKUP($B233,'[4]3.ข้อมูลงบทดลองปัจจุบัน'!$A$5:$CL$846,72,0),2)</f>
        <v>0</v>
      </c>
      <c r="BV233" s="104">
        <f>ROUND(VLOOKUP($B233,'[4]3.ข้อมูลงบทดลองปัจจุบัน'!$A$5:$CL$846,73,0),2)</f>
        <v>0</v>
      </c>
      <c r="BW233" s="104">
        <f>ROUND(VLOOKUP($B233,'[4]3.ข้อมูลงบทดลองปัจจุบัน'!$A$5:$CL$846,74,0),2)</f>
        <v>-0.88</v>
      </c>
      <c r="BX233" s="104">
        <f>ROUND(VLOOKUP($B233,'[4]3.ข้อมูลงบทดลองปัจจุบัน'!$A$5:$CL$846,75,0),2)</f>
        <v>0</v>
      </c>
      <c r="BY233" s="104">
        <f>ROUND(VLOOKUP($B233,'[4]3.ข้อมูลงบทดลองปัจจุบัน'!$A$5:$CL$846,76,0),2)</f>
        <v>95372.74</v>
      </c>
      <c r="BZ233" s="104">
        <f>ROUND(VLOOKUP($B233,'[4]3.ข้อมูลงบทดลองปัจจุบัน'!$A$5:$CL$846,77,0),2)</f>
        <v>9645.6</v>
      </c>
      <c r="CA233" s="104">
        <f>ROUND(VLOOKUP($B233,'[4]3.ข้อมูลงบทดลองปัจจุบัน'!$A$5:$CL$846,78,0),2)</f>
        <v>0</v>
      </c>
      <c r="CB233" s="104">
        <f>ROUND(VLOOKUP($B233,'[4]3.ข้อมูลงบทดลองปัจจุบัน'!$A$5:$CL$846,79,0),2)</f>
        <v>0</v>
      </c>
      <c r="CC233" s="104">
        <f>ROUND(VLOOKUP($B233,'[4]3.ข้อมูลงบทดลองปัจจุบัน'!$A$5:$CL$846,80,0),2)</f>
        <v>0</v>
      </c>
      <c r="CD233" s="104">
        <f>ROUND(VLOOKUP($B233,'[4]3.ข้อมูลงบทดลองปัจจุบัน'!$A$5:$CL$846,81,0),2)</f>
        <v>0</v>
      </c>
      <c r="CE233" s="104">
        <f>ROUND(VLOOKUP($B233,'[4]3.ข้อมูลงบทดลองปัจจุบัน'!$A$5:$CL$846,82,0),2)</f>
        <v>0</v>
      </c>
      <c r="CF233" s="104">
        <f>ROUND(VLOOKUP($B233,'[4]3.ข้อมูลงบทดลองปัจจุบัน'!$A$5:$CL$846,83,0),2)</f>
        <v>0</v>
      </c>
      <c r="CG233" s="104">
        <f>ROUND(VLOOKUP($B233,'[4]3.ข้อมูลงบทดลองปัจจุบัน'!$A$5:$CL$846,84,0),2)</f>
        <v>0</v>
      </c>
      <c r="CH233" s="104">
        <f>ROUND(VLOOKUP($B233,'[4]3.ข้อมูลงบทดลองปัจจุบัน'!$A$5:$CL$846,85,0),2)</f>
        <v>0</v>
      </c>
      <c r="CI233" s="104">
        <f>ROUND(VLOOKUP($B233,'[4]3.ข้อมูลงบทดลองปัจจุบัน'!$A$5:$CL$846,86,0),2)</f>
        <v>0</v>
      </c>
      <c r="CJ233" s="104">
        <f>ROUND(VLOOKUP($B233,'[4]3.ข้อมูลงบทดลองปัจจุบัน'!$A$5:$CL$846,87,0),2)</f>
        <v>13111.04</v>
      </c>
      <c r="CK233" s="104">
        <f>ROUND(VLOOKUP($B233,'[4]3.ข้อมูลงบทดลองปัจจุบัน'!$A$5:$CL$846,88,0),2)</f>
        <v>1657.5</v>
      </c>
      <c r="CL233" s="104">
        <f>ROUND(VLOOKUP($B233,'[4]3.ข้อมูลงบทดลองปัจจุบัน'!$A$5:$CL$846,89,0),2)</f>
        <v>0</v>
      </c>
      <c r="CM233" s="104">
        <f>ROUND(VLOOKUP($B233,'[4]3.ข้อมูลงบทดลองปัจจุบัน'!$A$5:$CL$846,90,0),2)</f>
        <v>0</v>
      </c>
      <c r="CO233" s="97"/>
    </row>
    <row r="234" spans="1:93" x14ac:dyDescent="0.7">
      <c r="A234" s="127" t="s">
        <v>789</v>
      </c>
      <c r="B234" s="18" t="s">
        <v>856</v>
      </c>
      <c r="C234" s="19" t="s">
        <v>857</v>
      </c>
      <c r="D234" s="104">
        <f>ROUND(VLOOKUP($B234,'[4]3.ข้อมูลงบทดลองปัจจุบัน'!$A$5:$CL$846,3,0),2)</f>
        <v>0</v>
      </c>
      <c r="E234" s="104">
        <f>ROUND(VLOOKUP($B234,'[4]3.ข้อมูลงบทดลองปัจจุบัน'!$A$5:$CL$846,4,0),2)</f>
        <v>0</v>
      </c>
      <c r="F234" s="104">
        <f>ROUND(VLOOKUP($B234,'[4]3.ข้อมูลงบทดลองปัจจุบัน'!$A$5:$CL$846,5,0),2)</f>
        <v>53092.44</v>
      </c>
      <c r="G234" s="104">
        <f>ROUND(VLOOKUP($B234,'[4]3.ข้อมูลงบทดลองปัจจุบัน'!$A$5:$CL$846,6,0),2)</f>
        <v>0</v>
      </c>
      <c r="H234" s="104">
        <f>ROUND(VLOOKUP($B234,'[4]3.ข้อมูลงบทดลองปัจจุบัน'!$A$5:$CL$846,7,0),2)</f>
        <v>11096.3</v>
      </c>
      <c r="I234" s="104">
        <f>ROUND(VLOOKUP($B234,'[4]3.ข้อมูลงบทดลองปัจจุบัน'!$A$5:$CL$846,8,0),2)</f>
        <v>5654.19</v>
      </c>
      <c r="J234" s="104">
        <f>ROUND(VLOOKUP($B234,'[4]3.ข้อมูลงบทดลองปัจจุบัน'!$A$5:$CL$846,9,0),2)</f>
        <v>0</v>
      </c>
      <c r="K234" s="104">
        <f>ROUND(VLOOKUP($B234,'[4]3.ข้อมูลงบทดลองปัจจุบัน'!$A$5:$CL$846,10,0),2)</f>
        <v>15969.29</v>
      </c>
      <c r="L234" s="104">
        <f>ROUND(VLOOKUP($B234,'[4]3.ข้อมูลงบทดลองปัจจุบัน'!$A$5:$CL$846,11,0),2)</f>
        <v>74160.56</v>
      </c>
      <c r="M234" s="104">
        <f>ROUND(VLOOKUP($B234,'[4]3.ข้อมูลงบทดลองปัจจุบัน'!$A$5:$CL$846,12,0),2)</f>
        <v>0</v>
      </c>
      <c r="N234" s="104">
        <f>ROUND(VLOOKUP($B234,'[4]3.ข้อมูลงบทดลองปัจจุบัน'!$A$5:$CL$846,13,0),2)</f>
        <v>136502.54999999999</v>
      </c>
      <c r="O234" s="104">
        <f>ROUND(VLOOKUP($B234,'[4]3.ข้อมูลงบทดลองปัจจุบัน'!$A$5:$CL$846,14,0),2)</f>
        <v>0</v>
      </c>
      <c r="P234" s="104">
        <f>ROUND(VLOOKUP($B234,'[4]3.ข้อมูลงบทดลองปัจจุบัน'!$A$5:$CL$846,15,0),2)</f>
        <v>0</v>
      </c>
      <c r="Q234" s="104">
        <f>ROUND(VLOOKUP($B234,'[4]3.ข้อมูลงบทดลองปัจจุบัน'!$A$5:$CL$846,16,0),2)</f>
        <v>0</v>
      </c>
      <c r="R234" s="104">
        <f>ROUND(VLOOKUP($B234,'[4]3.ข้อมูลงบทดลองปัจจุบัน'!$A$5:$CL$846,17,0),2)</f>
        <v>54746.239999999998</v>
      </c>
      <c r="S234" s="104">
        <f>ROUND(VLOOKUP($B234,'[4]3.ข้อมูลงบทดลองปัจจุบัน'!$A$5:$CL$846,18,0),2)</f>
        <v>41097.760000000002</v>
      </c>
      <c r="T234" s="104">
        <f>ROUND(VLOOKUP($B234,'[4]3.ข้อมูลงบทดลองปัจจุบัน'!$A$5:$CL$846,19,0),2)</f>
        <v>12977.76</v>
      </c>
      <c r="U234" s="104">
        <f>ROUND(VLOOKUP($B234,'[4]3.ข้อมูลงบทดลองปัจจุบัน'!$A$5:$CL$846,20,0),2)</f>
        <v>68866.64</v>
      </c>
      <c r="V234" s="104">
        <f>ROUND(VLOOKUP($B234,'[4]3.ข้อมูลงบทดลองปัจจุบัน'!$A$5:$CL$846,21,0),2)</f>
        <v>23536.880000000001</v>
      </c>
      <c r="W234" s="104">
        <f>ROUND(VLOOKUP($B234,'[4]3.ข้อมูลงบทดลองปัจจุบัน'!$A$5:$CL$846,22,0),2)</f>
        <v>2533.36</v>
      </c>
      <c r="X234" s="104">
        <f>ROUND(VLOOKUP($B234,'[4]3.ข้อมูลงบทดลองปัจจุบัน'!$A$5:$CL$846,23,0),2)</f>
        <v>0</v>
      </c>
      <c r="Y234" s="104">
        <f>ROUND(VLOOKUP($B234,'[4]3.ข้อมูลงบทดลองปัจจุบัน'!$A$5:$CL$846,24,0),2)</f>
        <v>33540.660000000003</v>
      </c>
      <c r="Z234" s="104">
        <f>ROUND(VLOOKUP($B234,'[4]3.ข้อมูลงบทดลองปัจจุบัน'!$A$5:$CL$846,25,0),2)</f>
        <v>134328.73000000001</v>
      </c>
      <c r="AA234" s="104">
        <f>ROUND(VLOOKUP($B234,'[4]3.ข้อมูลงบทดลองปัจจุบัน'!$A$5:$CL$846,26,0),2)</f>
        <v>0</v>
      </c>
      <c r="AB234" s="104">
        <f>ROUND(VLOOKUP($B234,'[4]3.ข้อมูลงบทดลองปัจจุบัน'!$A$5:$CL$846,27,0),2)</f>
        <v>0</v>
      </c>
      <c r="AC234" s="104">
        <f>ROUND(VLOOKUP($B234,'[4]3.ข้อมูลงบทดลองปัจจุบัน'!$A$5:$CL$846,28,0),2)</f>
        <v>37467.519999999997</v>
      </c>
      <c r="AD234" s="104">
        <f>ROUND(VLOOKUP($B234,'[4]3.ข้อมูลงบทดลองปัจจุบัน'!$A$5:$CL$846,29,0),2)</f>
        <v>0</v>
      </c>
      <c r="AE234" s="104">
        <f>ROUND(VLOOKUP($B234,'[4]3.ข้อมูลงบทดลองปัจจุบัน'!$A$5:$CL$846,30,0),2)</f>
        <v>22940</v>
      </c>
      <c r="AF234" s="104">
        <f>ROUND(VLOOKUP($B234,'[4]3.ข้อมูลงบทดลองปัจจุบัน'!$A$5:$CL$846,31,0),2)</f>
        <v>27475.66</v>
      </c>
      <c r="AG234" s="104">
        <f>ROUND(VLOOKUP($B234,'[4]3.ข้อมูลงบทดลองปัจจุบัน'!$A$5:$CL$846,32,0),2)</f>
        <v>0</v>
      </c>
      <c r="AH234" s="104">
        <f>ROUND(VLOOKUP($B234,'[4]3.ข้อมูลงบทดลองปัจจุบัน'!$A$5:$CL$846,33,0),2)</f>
        <v>19298</v>
      </c>
      <c r="AI234" s="104">
        <f>ROUND(VLOOKUP($B234,'[4]3.ข้อมูลงบทดลองปัจจุบัน'!$A$5:$CL$846,34,0),2)</f>
        <v>53323.92</v>
      </c>
      <c r="AJ234" s="104">
        <f>ROUND(VLOOKUP($B234,'[4]3.ข้อมูลงบทดลองปัจจุบัน'!$A$5:$CL$846,35,0),2)</f>
        <v>18197.12</v>
      </c>
      <c r="AK234" s="104">
        <f>ROUND(VLOOKUP($B234,'[4]3.ข้อมูลงบทดลองปัจจุบัน'!$A$5:$CL$846,36,0),2)</f>
        <v>50466.7</v>
      </c>
      <c r="AL234" s="104">
        <f>ROUND(VLOOKUP($B234,'[4]3.ข้อมูลงบทดลองปัจจุบัน'!$A$5:$CL$846,37,0),2)</f>
        <v>171069.57</v>
      </c>
      <c r="AM234" s="104">
        <f>ROUND(VLOOKUP($B234,'[4]3.ข้อมูลงบทดลองปัจจุบัน'!$A$5:$CL$846,38,0),2)</f>
        <v>0</v>
      </c>
      <c r="AN234" s="104">
        <f>ROUND(VLOOKUP($B234,'[4]3.ข้อมูลงบทดลองปัจจุบัน'!$A$5:$CL$846,39,0),2)</f>
        <v>0</v>
      </c>
      <c r="AO234" s="104">
        <f>ROUND(VLOOKUP($B234,'[4]3.ข้อมูลงบทดลองปัจจุบัน'!$A$5:$CL$846,40,0),2)</f>
        <v>16137.93</v>
      </c>
      <c r="AP234" s="104">
        <f>ROUND(VLOOKUP($B234,'[4]3.ข้อมูลงบทดลองปัจจุบัน'!$A$5:$CL$846,41,0),2)</f>
        <v>0</v>
      </c>
      <c r="AQ234" s="104">
        <f>ROUND(VLOOKUP($B234,'[4]3.ข้อมูลงบทดลองปัจจุบัน'!$A$5:$CL$846,42,0),2)</f>
        <v>16220.09</v>
      </c>
      <c r="AR234" s="104">
        <f>ROUND(VLOOKUP($B234,'[4]3.ข้อมูลงบทดลองปัจจุบัน'!$A$5:$CL$846,43,0),2)</f>
        <v>10400</v>
      </c>
      <c r="AS234" s="104">
        <f>ROUND(VLOOKUP($B234,'[4]3.ข้อมูลงบทดลองปัจจุบัน'!$A$5:$CL$846,44,0),2)</f>
        <v>0</v>
      </c>
      <c r="AT234" s="104">
        <f>ROUND(VLOOKUP($B234,'[4]3.ข้อมูลงบทดลองปัจจุบัน'!$A$5:$CL$846,45,0),2)</f>
        <v>40129.279999999999</v>
      </c>
      <c r="AU234" s="104">
        <f>ROUND(VLOOKUP($B234,'[4]3.ข้อมูลงบทดลองปัจจุบัน'!$A$5:$CL$846,46,0),2)</f>
        <v>62654.68</v>
      </c>
      <c r="AV234" s="104">
        <f>ROUND(VLOOKUP($B234,'[4]3.ข้อมูลงบทดลองปัจจุบัน'!$A$5:$CL$846,47,0),2)</f>
        <v>0</v>
      </c>
      <c r="AW234" s="104">
        <f>ROUND(VLOOKUP($B234,'[4]3.ข้อมูลงบทดลองปัจจุบัน'!$A$5:$CL$846,48,0),2)</f>
        <v>0</v>
      </c>
      <c r="AX234" s="104">
        <f>ROUND(VLOOKUP($B234,'[4]3.ข้อมูลงบทดลองปัจจุบัน'!$A$5:$CL$846,49,0),2)</f>
        <v>0</v>
      </c>
      <c r="AY234" s="104">
        <f>ROUND(VLOOKUP($B234,'[4]3.ข้อมูลงบทดลองปัจจุบัน'!$A$5:$CL$846,50,0),2)</f>
        <v>0</v>
      </c>
      <c r="AZ234" s="104">
        <f>ROUND(VLOOKUP($B234,'[4]3.ข้อมูลงบทดลองปัจจุบัน'!$A$5:$CL$846,51,0),2)</f>
        <v>0</v>
      </c>
      <c r="BA234" s="104">
        <f>ROUND(VLOOKUP($B234,'[4]3.ข้อมูลงบทดลองปัจจุบัน'!$A$5:$CL$846,52,0),2)</f>
        <v>77173.36</v>
      </c>
      <c r="BB234" s="104">
        <f>ROUND(VLOOKUP($B234,'[4]3.ข้อมูลงบทดลองปัจจุบัน'!$A$5:$CL$846,53,0),2)</f>
        <v>88711.12</v>
      </c>
      <c r="BC234" s="104">
        <f>ROUND(VLOOKUP($B234,'[4]3.ข้อมูลงบทดลองปัจจุบัน'!$A$5:$CL$846,54,0),2)</f>
        <v>0</v>
      </c>
      <c r="BD234" s="104">
        <f>ROUND(VLOOKUP($B234,'[4]3.ข้อมูลงบทดลองปัจจุบัน'!$A$5:$CL$846,55,0),2)</f>
        <v>1949.28</v>
      </c>
      <c r="BE234" s="104">
        <f>ROUND(VLOOKUP($B234,'[4]3.ข้อมูลงบทดลองปัจจุบัน'!$A$5:$CL$846,56,0),2)</f>
        <v>158506.44</v>
      </c>
      <c r="BF234" s="104">
        <f>ROUND(VLOOKUP($B234,'[4]3.ข้อมูลงบทดลองปัจจุบัน'!$A$5:$CL$846,57,0),2)</f>
        <v>0</v>
      </c>
      <c r="BG234" s="104">
        <f>ROUND(VLOOKUP($B234,'[4]3.ข้อมูลงบทดลองปัจจุบัน'!$A$5:$CL$846,58,0),2)</f>
        <v>61113.36</v>
      </c>
      <c r="BH234" s="104">
        <f>ROUND(VLOOKUP($B234,'[4]3.ข้อมูลงบทดลองปัจจุบัน'!$A$5:$CL$846,59,0),2)</f>
        <v>214953.28</v>
      </c>
      <c r="BI234" s="104">
        <f>ROUND(VLOOKUP($B234,'[4]3.ข้อมูลงบทดลองปัจจุบัน'!$A$5:$CL$846,60,0),2)</f>
        <v>45473.04</v>
      </c>
      <c r="BJ234" s="104">
        <f>ROUND(VLOOKUP($B234,'[4]3.ข้อมูลงบทดลองปัจจุบัน'!$A$5:$CL$846,61,0),2)</f>
        <v>108924.24</v>
      </c>
      <c r="BK234" s="104">
        <f>ROUND(VLOOKUP($B234,'[4]3.ข้อมูลงบทดลองปัจจุบัน'!$A$5:$CL$846,62,0),2)</f>
        <v>4176.84</v>
      </c>
      <c r="BL234" s="104">
        <f>ROUND(VLOOKUP($B234,'[4]3.ข้อมูลงบทดลองปัจจุบัน'!$A$5:$CL$846,63,0),2)</f>
        <v>0</v>
      </c>
      <c r="BM234" s="104">
        <f>ROUND(VLOOKUP($B234,'[4]3.ข้อมูลงบทดลองปัจจุบัน'!$A$5:$CL$846,64,0),2)</f>
        <v>0</v>
      </c>
      <c r="BN234" s="104">
        <f>ROUND(VLOOKUP($B234,'[4]3.ข้อมูลงบทดลองปัจจุบัน'!$A$5:$CL$846,65,0),2)</f>
        <v>10441.07</v>
      </c>
      <c r="BO234" s="104">
        <f>ROUND(VLOOKUP($B234,'[4]3.ข้อมูลงบทดลองปัจจุบัน'!$A$5:$CL$846,66,0),2)</f>
        <v>34515.519999999997</v>
      </c>
      <c r="BP234" s="104">
        <f>ROUND(VLOOKUP($B234,'[4]3.ข้อมูลงบทดลองปัจจุบัน'!$A$5:$CL$846,67,0),2)</f>
        <v>59360</v>
      </c>
      <c r="BQ234" s="104">
        <f>ROUND(VLOOKUP($B234,'[4]3.ข้อมูลงบทดลองปัจจุบัน'!$A$5:$CL$846,68,0),2)</f>
        <v>10560.46</v>
      </c>
      <c r="BR234" s="104">
        <f>ROUND(VLOOKUP($B234,'[4]3.ข้อมูลงบทดลองปัจจุบัน'!$A$5:$CL$846,69,0),2)</f>
        <v>0</v>
      </c>
      <c r="BS234" s="104">
        <f>ROUND(VLOOKUP($B234,'[4]3.ข้อมูลงบทดลองปัจจุบัน'!$A$5:$CL$846,70,0),2)</f>
        <v>9777.76</v>
      </c>
      <c r="BT234" s="104">
        <f>ROUND(VLOOKUP($B234,'[4]3.ข้อมูลงบทดลองปัจจุบัน'!$A$5:$CL$846,71,0),2)</f>
        <v>0</v>
      </c>
      <c r="BU234" s="104">
        <f>ROUND(VLOOKUP($B234,'[4]3.ข้อมูลงบทดลองปัจจุบัน'!$A$5:$CL$846,72,0),2)</f>
        <v>16645.2</v>
      </c>
      <c r="BV234" s="104">
        <f>ROUND(VLOOKUP($B234,'[4]3.ข้อมูลงบทดลองปัจจุบัน'!$A$5:$CL$846,73,0),2)</f>
        <v>122123.99</v>
      </c>
      <c r="BW234" s="104">
        <f>ROUND(VLOOKUP($B234,'[4]3.ข้อมูลงบทดลองปัจจุบัน'!$A$5:$CL$846,74,0),2)</f>
        <v>12558.64</v>
      </c>
      <c r="BX234" s="104">
        <f>ROUND(VLOOKUP($B234,'[4]3.ข้อมูลงบทดลองปัจจุบัน'!$A$5:$CL$846,75,0),2)</f>
        <v>23304.16</v>
      </c>
      <c r="BY234" s="104">
        <f>ROUND(VLOOKUP($B234,'[4]3.ข้อมูลงบทดลองปัจจุบัน'!$A$5:$CL$846,76,0),2)</f>
        <v>59099.5</v>
      </c>
      <c r="BZ234" s="104">
        <f>ROUND(VLOOKUP($B234,'[4]3.ข้อมูลงบทดลองปัจจุบัน'!$A$5:$CL$846,77,0),2)</f>
        <v>9866.64</v>
      </c>
      <c r="CA234" s="104">
        <f>ROUND(VLOOKUP($B234,'[4]3.ข้อมูลงบทดลองปัจจุบัน'!$A$5:$CL$846,78,0),2)</f>
        <v>16457.439999999999</v>
      </c>
      <c r="CB234" s="104">
        <f>ROUND(VLOOKUP($B234,'[4]3.ข้อมูลงบทดลองปัจจุบัน'!$A$5:$CL$846,79,0),2)</f>
        <v>0</v>
      </c>
      <c r="CC234" s="104">
        <f>ROUND(VLOOKUP($B234,'[4]3.ข้อมูลงบทดลองปัจจุบัน'!$A$5:$CL$846,80,0),2)</f>
        <v>73481.8</v>
      </c>
      <c r="CD234" s="104">
        <f>ROUND(VLOOKUP($B234,'[4]3.ข้อมูลงบทดลองปัจจุบัน'!$A$5:$CL$846,81,0),2)</f>
        <v>41777.769999999997</v>
      </c>
      <c r="CE234" s="104">
        <f>ROUND(VLOOKUP($B234,'[4]3.ข้อมูลงบทดลองปัจจุบัน'!$A$5:$CL$846,82,0),2)</f>
        <v>0</v>
      </c>
      <c r="CF234" s="104">
        <f>ROUND(VLOOKUP($B234,'[4]3.ข้อมูลงบทดลองปัจจุบัน'!$A$5:$CL$846,83,0),2)</f>
        <v>11733.28</v>
      </c>
      <c r="CG234" s="104">
        <f>ROUND(VLOOKUP($B234,'[4]3.ข้อมูลงบทดลองปัจจุบัน'!$A$5:$CL$846,84,0),2)</f>
        <v>9021.8799999999992</v>
      </c>
      <c r="CH234" s="104">
        <f>ROUND(VLOOKUP($B234,'[4]3.ข้อมูลงบทดลองปัจจุบัน'!$A$5:$CL$846,85,0),2)</f>
        <v>0</v>
      </c>
      <c r="CI234" s="104">
        <f>ROUND(VLOOKUP($B234,'[4]3.ข้อมูลงบทดลองปัจจุบัน'!$A$5:$CL$846,86,0),2)</f>
        <v>36600</v>
      </c>
      <c r="CJ234" s="104">
        <f>ROUND(VLOOKUP($B234,'[4]3.ข้อมูลงบทดลองปัจจุบัน'!$A$5:$CL$846,87,0),2)</f>
        <v>0</v>
      </c>
      <c r="CK234" s="104">
        <f>ROUND(VLOOKUP($B234,'[4]3.ข้อมูลงบทดลองปัจจุบัน'!$A$5:$CL$846,88,0),2)</f>
        <v>125424.96000000001</v>
      </c>
      <c r="CL234" s="104">
        <f>ROUND(VLOOKUP($B234,'[4]3.ข้อมูลงบทดลองปัจจุบัน'!$A$5:$CL$846,89,0),2)</f>
        <v>0</v>
      </c>
      <c r="CM234" s="104">
        <f>ROUND(VLOOKUP($B234,'[4]3.ข้อมูลงบทดลองปัจจุบัน'!$A$5:$CL$846,90,0),2)</f>
        <v>5546.64</v>
      </c>
      <c r="CO234" s="97"/>
    </row>
    <row r="235" spans="1:93" x14ac:dyDescent="0.7">
      <c r="A235" s="127" t="s">
        <v>789</v>
      </c>
      <c r="B235" s="18" t="s">
        <v>858</v>
      </c>
      <c r="C235" s="19" t="s">
        <v>859</v>
      </c>
      <c r="D235" s="104">
        <f>ROUND(VLOOKUP($B235,'[4]3.ข้อมูลงบทดลองปัจจุบัน'!$A$5:$CL$846,3,0),2)</f>
        <v>213099.1</v>
      </c>
      <c r="E235" s="104">
        <f>ROUND(VLOOKUP($B235,'[4]3.ข้อมูลงบทดลองปัจจุบัน'!$A$5:$CL$846,4,0),2)</f>
        <v>218329.88</v>
      </c>
      <c r="F235" s="104">
        <f>ROUND(VLOOKUP($B235,'[4]3.ข้อมูลงบทดลองปัจจุบัน'!$A$5:$CL$846,5,0),2)</f>
        <v>146277.23000000001</v>
      </c>
      <c r="G235" s="104">
        <f>ROUND(VLOOKUP($B235,'[4]3.ข้อมูลงบทดลองปัจจุบัน'!$A$5:$CL$846,6,0),2)</f>
        <v>106587.8</v>
      </c>
      <c r="H235" s="104">
        <f>ROUND(VLOOKUP($B235,'[4]3.ข้อมูลงบทดลองปัจจุบัน'!$A$5:$CL$846,7,0),2)</f>
        <v>34592.660000000003</v>
      </c>
      <c r="I235" s="104">
        <f>ROUND(VLOOKUP($B235,'[4]3.ข้อมูลงบทดลองปัจจุบัน'!$A$5:$CL$846,8,0),2)</f>
        <v>123978.67</v>
      </c>
      <c r="J235" s="104">
        <f>ROUND(VLOOKUP($B235,'[4]3.ข้อมูลงบทดลองปัจจุบัน'!$A$5:$CL$846,9,0),2)</f>
        <v>215955.52</v>
      </c>
      <c r="K235" s="104">
        <f>ROUND(VLOOKUP($B235,'[4]3.ข้อมูลงบทดลองปัจจุบัน'!$A$5:$CL$846,10,0),2)</f>
        <v>312768.17</v>
      </c>
      <c r="L235" s="104">
        <f>ROUND(VLOOKUP($B235,'[4]3.ข้อมูลงบทดลองปัจจุบัน'!$A$5:$CL$846,11,0),2)</f>
        <v>171289.86</v>
      </c>
      <c r="M235" s="104">
        <f>ROUND(VLOOKUP($B235,'[4]3.ข้อมูลงบทดลองปัจจุบัน'!$A$5:$CL$846,12,0),2)</f>
        <v>400496.07</v>
      </c>
      <c r="N235" s="104">
        <f>ROUND(VLOOKUP($B235,'[4]3.ข้อมูลงบทดลองปัจจุบัน'!$A$5:$CL$846,13,0),2)</f>
        <v>155159.87</v>
      </c>
      <c r="O235" s="104">
        <f>ROUND(VLOOKUP($B235,'[4]3.ข้อมูลงบทดลองปัจจุบัน'!$A$5:$CL$846,14,0),2)</f>
        <v>152129.26</v>
      </c>
      <c r="P235" s="104">
        <f>ROUND(VLOOKUP($B235,'[4]3.ข้อมูลงบทดลองปัจจุบัน'!$A$5:$CL$846,15,0),2)</f>
        <v>645528.43999999994</v>
      </c>
      <c r="Q235" s="104">
        <f>ROUND(VLOOKUP($B235,'[4]3.ข้อมูลงบทดลองปัจจุบัน'!$A$5:$CL$846,16,0),2)</f>
        <v>338696.12</v>
      </c>
      <c r="R235" s="104">
        <f>ROUND(VLOOKUP($B235,'[4]3.ข้อมูลงบทดลองปัจจุบัน'!$A$5:$CL$846,17,0),2)</f>
        <v>375217.04</v>
      </c>
      <c r="S235" s="104">
        <f>ROUND(VLOOKUP($B235,'[4]3.ข้อมูลงบทดลองปัจจุบัน'!$A$5:$CL$846,18,0),2)</f>
        <v>143245.03</v>
      </c>
      <c r="T235" s="104">
        <f>ROUND(VLOOKUP($B235,'[4]3.ข้อมูลงบทดลองปัจจุบัน'!$A$5:$CL$846,19,0),2)</f>
        <v>160880.59</v>
      </c>
      <c r="U235" s="104">
        <f>ROUND(VLOOKUP($B235,'[4]3.ข้อมูลงบทดลองปัจจุบัน'!$A$5:$CL$846,20,0),2)</f>
        <v>304346.28999999998</v>
      </c>
      <c r="V235" s="104">
        <f>ROUND(VLOOKUP($B235,'[4]3.ข้อมูลงบทดลองปัจจุบัน'!$A$5:$CL$846,21,0),2)</f>
        <v>147220.42000000001</v>
      </c>
      <c r="W235" s="104">
        <f>ROUND(VLOOKUP($B235,'[4]3.ข้อมูลงบทดลองปัจจุบัน'!$A$5:$CL$846,22,0),2)</f>
        <v>85118.2</v>
      </c>
      <c r="X235" s="104">
        <f>ROUND(VLOOKUP($B235,'[4]3.ข้อมูลงบทดลองปัจจุบัน'!$A$5:$CL$846,23,0),2)</f>
        <v>7551935.6600000001</v>
      </c>
      <c r="Y235" s="104">
        <f>ROUND(VLOOKUP($B235,'[4]3.ข้อมูลงบทดลองปัจจุบัน'!$A$5:$CL$846,24,0),2)</f>
        <v>186138.39</v>
      </c>
      <c r="Z235" s="104">
        <f>ROUND(VLOOKUP($B235,'[4]3.ข้อมูลงบทดลองปัจจุบัน'!$A$5:$CL$846,25,0),2)</f>
        <v>79285.59</v>
      </c>
      <c r="AA235" s="104">
        <f>ROUND(VLOOKUP($B235,'[4]3.ข้อมูลงบทดลองปัจจุบัน'!$A$5:$CL$846,26,0),2)</f>
        <v>165738.32999999999</v>
      </c>
      <c r="AB235" s="104">
        <f>ROUND(VLOOKUP($B235,'[4]3.ข้อมูลงบทดลองปัจจุบัน'!$A$5:$CL$846,27,0),2)</f>
        <v>78241.929999999993</v>
      </c>
      <c r="AC235" s="104">
        <f>ROUND(VLOOKUP($B235,'[4]3.ข้อมูลงบทดลองปัจจุบัน'!$A$5:$CL$846,28,0),2)</f>
        <v>73888.63</v>
      </c>
      <c r="AD235" s="104">
        <f>ROUND(VLOOKUP($B235,'[4]3.ข้อมูลงบทดลองปัจจุบัน'!$A$5:$CL$846,29,0),2)</f>
        <v>121486.79</v>
      </c>
      <c r="AE235" s="104">
        <f>ROUND(VLOOKUP($B235,'[4]3.ข้อมูลงบทดลองปัจจุบัน'!$A$5:$CL$846,30,0),2)</f>
        <v>450826.89</v>
      </c>
      <c r="AF235" s="104">
        <f>ROUND(VLOOKUP($B235,'[4]3.ข้อมูลงบทดลองปัจจุบัน'!$A$5:$CL$846,31,0),2)</f>
        <v>87910.86</v>
      </c>
      <c r="AG235" s="104">
        <f>ROUND(VLOOKUP($B235,'[4]3.ข้อมูลงบทดลองปัจจุบัน'!$A$5:$CL$846,32,0),2)</f>
        <v>112642.99</v>
      </c>
      <c r="AH235" s="104">
        <f>ROUND(VLOOKUP($B235,'[4]3.ข้อมูลงบทดลองปัจจุบัน'!$A$5:$CL$846,33,0),2)</f>
        <v>355927.58</v>
      </c>
      <c r="AI235" s="104">
        <f>ROUND(VLOOKUP($B235,'[4]3.ข้อมูลงบทดลองปัจจุบัน'!$A$5:$CL$846,34,0),2)</f>
        <v>66356.2</v>
      </c>
      <c r="AJ235" s="104">
        <f>ROUND(VLOOKUP($B235,'[4]3.ข้อมูลงบทดลองปัจจุบัน'!$A$5:$CL$846,35,0),2)</f>
        <v>221859.56</v>
      </c>
      <c r="AK235" s="104">
        <f>ROUND(VLOOKUP($B235,'[4]3.ข้อมูลงบทดลองปัจจุบัน'!$A$5:$CL$846,36,0),2)</f>
        <v>245608.11</v>
      </c>
      <c r="AL235" s="104">
        <f>ROUND(VLOOKUP($B235,'[4]3.ข้อมูลงบทดลองปัจจุบัน'!$A$5:$CL$846,37,0),2)</f>
        <v>3236768.33</v>
      </c>
      <c r="AM235" s="104">
        <f>ROUND(VLOOKUP($B235,'[4]3.ข้อมูลงบทดลองปัจจุบัน'!$A$5:$CL$846,38,0),2)</f>
        <v>221965.35</v>
      </c>
      <c r="AN235" s="104">
        <f>ROUND(VLOOKUP($B235,'[4]3.ข้อมูลงบทดลองปัจจุบัน'!$A$5:$CL$846,39,0),2)</f>
        <v>107507.8</v>
      </c>
      <c r="AO235" s="104">
        <f>ROUND(VLOOKUP($B235,'[4]3.ข้อมูลงบทดลองปัจจุบัน'!$A$5:$CL$846,40,0),2)</f>
        <v>178786.65</v>
      </c>
      <c r="AP235" s="104">
        <f>ROUND(VLOOKUP($B235,'[4]3.ข้อมูลงบทดลองปัจจุบัน'!$A$5:$CL$846,41,0),2)</f>
        <v>802945.75</v>
      </c>
      <c r="AQ235" s="104">
        <f>ROUND(VLOOKUP($B235,'[4]3.ข้อมูลงบทดลองปัจจุบัน'!$A$5:$CL$846,42,0),2)</f>
        <v>113752.63</v>
      </c>
      <c r="AR235" s="104">
        <f>ROUND(VLOOKUP($B235,'[4]3.ข้อมูลงบทดลองปัจจุบัน'!$A$5:$CL$846,43,0),2)</f>
        <v>79977.95</v>
      </c>
      <c r="AS235" s="104">
        <f>ROUND(VLOOKUP($B235,'[4]3.ข้อมูลงบทดลองปัจจุบัน'!$A$5:$CL$846,44,0),2)</f>
        <v>1667047.44</v>
      </c>
      <c r="AT235" s="104">
        <f>ROUND(VLOOKUP($B235,'[4]3.ข้อมูลงบทดลองปัจจุบัน'!$A$5:$CL$846,45,0),2)</f>
        <v>319079.93</v>
      </c>
      <c r="AU235" s="104">
        <f>ROUND(VLOOKUP($B235,'[4]3.ข้อมูลงบทดลองปัจจุบัน'!$A$5:$CL$846,46,0),2)</f>
        <v>348292.44</v>
      </c>
      <c r="AV235" s="104">
        <f>ROUND(VLOOKUP($B235,'[4]3.ข้อมูลงบทดลองปัจจุบัน'!$A$5:$CL$846,47,0),2)</f>
        <v>355934.01</v>
      </c>
      <c r="AW235" s="104">
        <f>ROUND(VLOOKUP($B235,'[4]3.ข้อมูลงบทดลองปัจจุบัน'!$A$5:$CL$846,48,0),2)</f>
        <v>161271.76999999999</v>
      </c>
      <c r="AX235" s="104">
        <f>ROUND(VLOOKUP($B235,'[4]3.ข้อมูลงบทดลองปัจจุบัน'!$A$5:$CL$846,49,0),2)</f>
        <v>90142.33</v>
      </c>
      <c r="AY235" s="104">
        <f>ROUND(VLOOKUP($B235,'[4]3.ข้อมูลงบทดลองปัจจุบัน'!$A$5:$CL$846,50,0),2)</f>
        <v>97497.2</v>
      </c>
      <c r="AZ235" s="104">
        <f>ROUND(VLOOKUP($B235,'[4]3.ข้อมูลงบทดลองปัจจุบัน'!$A$5:$CL$846,51,0),2)</f>
        <v>166051.97</v>
      </c>
      <c r="BA235" s="104">
        <f>ROUND(VLOOKUP($B235,'[4]3.ข้อมูลงบทดลองปัจจุบัน'!$A$5:$CL$846,52,0),2)</f>
        <v>522254.93</v>
      </c>
      <c r="BB235" s="104">
        <f>ROUND(VLOOKUP($B235,'[4]3.ข้อมูลงบทดลองปัจจุบัน'!$A$5:$CL$846,53,0),2)</f>
        <v>549041.1</v>
      </c>
      <c r="BC235" s="104">
        <f>ROUND(VLOOKUP($B235,'[4]3.ข้อมูลงบทดลองปัจจุบัน'!$A$5:$CL$846,54,0),2)</f>
        <v>68596.77</v>
      </c>
      <c r="BD235" s="104">
        <f>ROUND(VLOOKUP($B235,'[4]3.ข้อมูลงบทดลองปัจจุบัน'!$A$5:$CL$846,55,0),2)</f>
        <v>852819.44</v>
      </c>
      <c r="BE235" s="104">
        <f>ROUND(VLOOKUP($B235,'[4]3.ข้อมูลงบทดลองปัจจุบัน'!$A$5:$CL$846,56,0),2)</f>
        <v>551006.87</v>
      </c>
      <c r="BF235" s="104">
        <f>ROUND(VLOOKUP($B235,'[4]3.ข้อมูลงบทดลองปัจจุบัน'!$A$5:$CL$846,57,0),2)</f>
        <v>53663.86</v>
      </c>
      <c r="BG235" s="104">
        <f>ROUND(VLOOKUP($B235,'[4]3.ข้อมูลงบทดลองปัจจุบัน'!$A$5:$CL$846,58,0),2)</f>
        <v>177564.79999999999</v>
      </c>
      <c r="BH235" s="104">
        <f>ROUND(VLOOKUP($B235,'[4]3.ข้อมูลงบทดลองปัจจุบัน'!$A$5:$CL$846,59,0),2)</f>
        <v>1500484.11</v>
      </c>
      <c r="BI235" s="104">
        <f>ROUND(VLOOKUP($B235,'[4]3.ข้อมูลงบทดลองปัจจุบัน'!$A$5:$CL$846,60,0),2)</f>
        <v>19661.759999999998</v>
      </c>
      <c r="BJ235" s="104">
        <f>ROUND(VLOOKUP($B235,'[4]3.ข้อมูลงบทดลองปัจจุบัน'!$A$5:$CL$846,61,0),2)</f>
        <v>183201.05</v>
      </c>
      <c r="BK235" s="104">
        <f>ROUND(VLOOKUP($B235,'[4]3.ข้อมูลงบทดลองปัจจุบัน'!$A$5:$CL$846,62,0),2)</f>
        <v>130085.64</v>
      </c>
      <c r="BL235" s="104">
        <f>ROUND(VLOOKUP($B235,'[4]3.ข้อมูลงบทดลองปัจจุบัน'!$A$5:$CL$846,63,0),2)</f>
        <v>288856.2</v>
      </c>
      <c r="BM235" s="104">
        <f>ROUND(VLOOKUP($B235,'[4]3.ข้อมูลงบทดลองปัจจุบัน'!$A$5:$CL$846,64,0),2)</f>
        <v>300349.34000000003</v>
      </c>
      <c r="BN235" s="104">
        <f>ROUND(VLOOKUP($B235,'[4]3.ข้อมูลงบทดลองปัจจุบัน'!$A$5:$CL$846,65,0),2)</f>
        <v>151474.71</v>
      </c>
      <c r="BO235" s="104">
        <f>ROUND(VLOOKUP($B235,'[4]3.ข้อมูลงบทดลองปัจจุบัน'!$A$5:$CL$846,66,0),2)</f>
        <v>520895.29</v>
      </c>
      <c r="BP235" s="104">
        <f>ROUND(VLOOKUP($B235,'[4]3.ข้อมูลงบทดลองปัจจุบัน'!$A$5:$CL$846,67,0),2)</f>
        <v>363934.29</v>
      </c>
      <c r="BQ235" s="104">
        <f>ROUND(VLOOKUP($B235,'[4]3.ข้อมูลงบทดลองปัจจุบัน'!$A$5:$CL$846,68,0),2)</f>
        <v>194570.05</v>
      </c>
      <c r="BR235" s="104">
        <f>ROUND(VLOOKUP($B235,'[4]3.ข้อมูลงบทดลองปัจจุบัน'!$A$5:$CL$846,69,0),2)</f>
        <v>442296.93</v>
      </c>
      <c r="BS235" s="104">
        <f>ROUND(VLOOKUP($B235,'[4]3.ข้อมูลงบทดลองปัจจุบัน'!$A$5:$CL$846,70,0),2)</f>
        <v>754540.47</v>
      </c>
      <c r="BT235" s="104">
        <f>ROUND(VLOOKUP($B235,'[4]3.ข้อมูลงบทดลองปัจจุบัน'!$A$5:$CL$846,71,0),2)</f>
        <v>393869.47</v>
      </c>
      <c r="BU235" s="104">
        <f>ROUND(VLOOKUP($B235,'[4]3.ข้อมูลงบทดลองปัจจุบัน'!$A$5:$CL$846,72,0),2)</f>
        <v>142221.31</v>
      </c>
      <c r="BV235" s="104">
        <f>ROUND(VLOOKUP($B235,'[4]3.ข้อมูลงบทดลองปัจจุบัน'!$A$5:$CL$846,73,0),2)</f>
        <v>445635.48</v>
      </c>
      <c r="BW235" s="104">
        <f>ROUND(VLOOKUP($B235,'[4]3.ข้อมูลงบทดลองปัจจุบัน'!$A$5:$CL$846,74,0),2)</f>
        <v>42961.279999999999</v>
      </c>
      <c r="BX235" s="104">
        <f>ROUND(VLOOKUP($B235,'[4]3.ข้อมูลงบทดลองปัจจุบัน'!$A$5:$CL$846,75,0),2)</f>
        <v>259744.53</v>
      </c>
      <c r="BY235" s="104">
        <f>ROUND(VLOOKUP($B235,'[4]3.ข้อมูลงบทดลองปัจจุบัน'!$A$5:$CL$846,76,0),2)</f>
        <v>427582.31</v>
      </c>
      <c r="BZ235" s="104">
        <f>ROUND(VLOOKUP($B235,'[4]3.ข้อมูลงบทดลองปัจจุบัน'!$A$5:$CL$846,77,0),2)</f>
        <v>164327.09</v>
      </c>
      <c r="CA235" s="104">
        <f>ROUND(VLOOKUP($B235,'[4]3.ข้อมูลงบทดลองปัจจุบัน'!$A$5:$CL$846,78,0),2)</f>
        <v>209088.88</v>
      </c>
      <c r="CB235" s="104">
        <f>ROUND(VLOOKUP($B235,'[4]3.ข้อมูลงบทดลองปัจจุบัน'!$A$5:$CL$846,79,0),2)</f>
        <v>248833.07</v>
      </c>
      <c r="CC235" s="104">
        <f>ROUND(VLOOKUP($B235,'[4]3.ข้อมูลงบทดลองปัจจุบัน'!$A$5:$CL$846,80,0),2)</f>
        <v>367449.16</v>
      </c>
      <c r="CD235" s="104">
        <f>ROUND(VLOOKUP($B235,'[4]3.ข้อมูลงบทดลองปัจจุบัน'!$A$5:$CL$846,81,0),2)</f>
        <v>364885.7</v>
      </c>
      <c r="CE235" s="104">
        <f>ROUND(VLOOKUP($B235,'[4]3.ข้อมูลงบทดลองปัจจุบัน'!$A$5:$CL$846,82,0),2)</f>
        <v>320155.69</v>
      </c>
      <c r="CF235" s="104">
        <f>ROUND(VLOOKUP($B235,'[4]3.ข้อมูลงบทดลองปัจจุบัน'!$A$5:$CL$846,83,0),2)</f>
        <v>394943.94</v>
      </c>
      <c r="CG235" s="104">
        <f>ROUND(VLOOKUP($B235,'[4]3.ข้อมูลงบทดลองปัจจุบัน'!$A$5:$CL$846,84,0),2)</f>
        <v>101041.43</v>
      </c>
      <c r="CH235" s="104">
        <f>ROUND(VLOOKUP($B235,'[4]3.ข้อมูลงบทดลองปัจจุบัน'!$A$5:$CL$846,85,0),2)</f>
        <v>102229.81</v>
      </c>
      <c r="CI235" s="104">
        <f>ROUND(VLOOKUP($B235,'[4]3.ข้อมูลงบทดลองปัจจุบัน'!$A$5:$CL$846,86,0),2)</f>
        <v>61355.49</v>
      </c>
      <c r="CJ235" s="104">
        <f>ROUND(VLOOKUP($B235,'[4]3.ข้อมูลงบทดลองปัจจุบัน'!$A$5:$CL$846,87,0),2)</f>
        <v>108229.31</v>
      </c>
      <c r="CK235" s="104">
        <f>ROUND(VLOOKUP($B235,'[4]3.ข้อมูลงบทดลองปัจจุบัน'!$A$5:$CL$846,88,0),2)</f>
        <v>532017.82999999996</v>
      </c>
      <c r="CL235" s="104">
        <f>ROUND(VLOOKUP($B235,'[4]3.ข้อมูลงบทดลองปัจจุบัน'!$A$5:$CL$846,89,0),2)</f>
        <v>200208.38</v>
      </c>
      <c r="CM235" s="104">
        <f>ROUND(VLOOKUP($B235,'[4]3.ข้อมูลงบทดลองปัจจุบัน'!$A$5:$CL$846,90,0),2)</f>
        <v>84418.97</v>
      </c>
      <c r="CO235" s="97"/>
    </row>
    <row r="236" spans="1:93" x14ac:dyDescent="0.7">
      <c r="A236" s="127" t="s">
        <v>789</v>
      </c>
      <c r="B236" s="18" t="s">
        <v>860</v>
      </c>
      <c r="C236" s="19" t="s">
        <v>861</v>
      </c>
      <c r="D236" s="104">
        <f>ROUND(VLOOKUP($B236,'[4]3.ข้อมูลงบทดลองปัจจุบัน'!$A$5:$CL$846,3,0),2)</f>
        <v>312159.7</v>
      </c>
      <c r="E236" s="104">
        <f>ROUND(VLOOKUP($B236,'[4]3.ข้อมูลงบทดลองปัจจุบัน'!$A$5:$CL$846,4,0),2)</f>
        <v>430084.14</v>
      </c>
      <c r="F236" s="104">
        <f>ROUND(VLOOKUP($B236,'[4]3.ข้อมูลงบทดลองปัจจุบัน'!$A$5:$CL$846,5,0),2)</f>
        <v>221392.46</v>
      </c>
      <c r="G236" s="104">
        <f>ROUND(VLOOKUP($B236,'[4]3.ข้อมูลงบทดลองปัจจุบัน'!$A$5:$CL$846,6,0),2)</f>
        <v>270380</v>
      </c>
      <c r="H236" s="104">
        <f>ROUND(VLOOKUP($B236,'[4]3.ข้อมูลงบทดลองปัจจุบัน'!$A$5:$CL$846,7,0),2)</f>
        <v>357090.01</v>
      </c>
      <c r="I236" s="104">
        <f>ROUND(VLOOKUP($B236,'[4]3.ข้อมูลงบทดลองปัจจุบัน'!$A$5:$CL$846,8,0),2)</f>
        <v>545573.74</v>
      </c>
      <c r="J236" s="104">
        <f>ROUND(VLOOKUP($B236,'[4]3.ข้อมูลงบทดลองปัจจุบัน'!$A$5:$CL$846,9,0),2)</f>
        <v>760575.91</v>
      </c>
      <c r="K236" s="104">
        <f>ROUND(VLOOKUP($B236,'[4]3.ข้อมูลงบทดลองปัจจุบัน'!$A$5:$CL$846,10,0),2)</f>
        <v>342627.26</v>
      </c>
      <c r="L236" s="104">
        <f>ROUND(VLOOKUP($B236,'[4]3.ข้อมูลงบทดลองปัจจุบัน'!$A$5:$CL$846,11,0),2)</f>
        <v>501514.83</v>
      </c>
      <c r="M236" s="104">
        <f>ROUND(VLOOKUP($B236,'[4]3.ข้อมูลงบทดลองปัจจุบัน'!$A$5:$CL$846,12,0),2)</f>
        <v>279310.21999999997</v>
      </c>
      <c r="N236" s="104">
        <f>ROUND(VLOOKUP($B236,'[4]3.ข้อมูลงบทดลองปัจจุบัน'!$A$5:$CL$846,13,0),2)</f>
        <v>124560.39</v>
      </c>
      <c r="O236" s="104">
        <f>ROUND(VLOOKUP($B236,'[4]3.ข้อมูลงบทดลองปัจจุบัน'!$A$5:$CL$846,14,0),2)</f>
        <v>324542.64</v>
      </c>
      <c r="P236" s="104">
        <f>ROUND(VLOOKUP($B236,'[4]3.ข้อมูลงบทดลองปัจจุบัน'!$A$5:$CL$846,15,0),2)</f>
        <v>2280319.08</v>
      </c>
      <c r="Q236" s="104">
        <f>ROUND(VLOOKUP($B236,'[4]3.ข้อมูลงบทดลองปัจจุบัน'!$A$5:$CL$846,16,0),2)</f>
        <v>435333.36</v>
      </c>
      <c r="R236" s="104">
        <f>ROUND(VLOOKUP($B236,'[4]3.ข้อมูลงบทดลองปัจจุบัน'!$A$5:$CL$846,17,0),2)</f>
        <v>444165.74</v>
      </c>
      <c r="S236" s="104">
        <f>ROUND(VLOOKUP($B236,'[4]3.ข้อมูลงบทดลองปัจจุบัน'!$A$5:$CL$846,18,0),2)</f>
        <v>98759.92</v>
      </c>
      <c r="T236" s="104">
        <f>ROUND(VLOOKUP($B236,'[4]3.ข้อมูลงบทดลองปัจจุบัน'!$A$5:$CL$846,19,0),2)</f>
        <v>0</v>
      </c>
      <c r="U236" s="104">
        <f>ROUND(VLOOKUP($B236,'[4]3.ข้อมูลงบทดลองปัจจุบัน'!$A$5:$CL$846,20,0),2)</f>
        <v>187294.69</v>
      </c>
      <c r="V236" s="104">
        <f>ROUND(VLOOKUP($B236,'[4]3.ข้อมูลงบทดลองปัจจุบัน'!$A$5:$CL$846,21,0),2)</f>
        <v>7239.31</v>
      </c>
      <c r="W236" s="104">
        <f>ROUND(VLOOKUP($B236,'[4]3.ข้อมูลงบทดลองปัจจุบัน'!$A$5:$CL$846,22,0),2)</f>
        <v>196586.64</v>
      </c>
      <c r="X236" s="104">
        <f>ROUND(VLOOKUP($B236,'[4]3.ข้อมูลงบทดลองปัจจุบัน'!$A$5:$CL$846,23,0),2)</f>
        <v>1662713.72</v>
      </c>
      <c r="Y236" s="104">
        <f>ROUND(VLOOKUP($B236,'[4]3.ข้อมูลงบทดลองปัจจุบัน'!$A$5:$CL$846,24,0),2)</f>
        <v>282194.52</v>
      </c>
      <c r="Z236" s="104">
        <f>ROUND(VLOOKUP($B236,'[4]3.ข้อมูลงบทดลองปัจจุบัน'!$A$5:$CL$846,25,0),2)</f>
        <v>256241.08</v>
      </c>
      <c r="AA236" s="104">
        <f>ROUND(VLOOKUP($B236,'[4]3.ข้อมูลงบทดลองปัจจุบัน'!$A$5:$CL$846,26,0),2)</f>
        <v>499200</v>
      </c>
      <c r="AB236" s="104">
        <f>ROUND(VLOOKUP($B236,'[4]3.ข้อมูลงบทดลองปัจจุบัน'!$A$5:$CL$846,27,0),2)</f>
        <v>69320</v>
      </c>
      <c r="AC236" s="104">
        <f>ROUND(VLOOKUP($B236,'[4]3.ข้อมูลงบทดลองปัจจุบัน'!$A$5:$CL$846,28,0),2)</f>
        <v>388831.54</v>
      </c>
      <c r="AD236" s="104">
        <f>ROUND(VLOOKUP($B236,'[4]3.ข้อมูลงบทดลองปัจจุบัน'!$A$5:$CL$846,29,0),2)</f>
        <v>299927.78000000003</v>
      </c>
      <c r="AE236" s="104">
        <f>ROUND(VLOOKUP($B236,'[4]3.ข้อมูลงบทดลองปัจจุบัน'!$A$5:$CL$846,30,0),2)</f>
        <v>394466.66</v>
      </c>
      <c r="AF236" s="104">
        <f>ROUND(VLOOKUP($B236,'[4]3.ข้อมูลงบทดลองปัจจุบัน'!$A$5:$CL$846,31,0),2)</f>
        <v>311266.03999999998</v>
      </c>
      <c r="AG236" s="104">
        <f>ROUND(VLOOKUP($B236,'[4]3.ข้อมูลงบทดลองปัจจุบัน'!$A$5:$CL$846,32,0),2)</f>
        <v>145807.69</v>
      </c>
      <c r="AH236" s="104">
        <f>ROUND(VLOOKUP($B236,'[4]3.ข้อมูลงบทดลองปัจจุบัน'!$A$5:$CL$846,33,0),2)</f>
        <v>612933.36</v>
      </c>
      <c r="AI236" s="104">
        <f>ROUND(VLOOKUP($B236,'[4]3.ข้อมูลงบทดลองปัจจุบัน'!$A$5:$CL$846,34,0),2)</f>
        <v>165417.39000000001</v>
      </c>
      <c r="AJ236" s="104">
        <f>ROUND(VLOOKUP($B236,'[4]3.ข้อมูลงบทดลองปัจจุบัน'!$A$5:$CL$846,35,0),2)</f>
        <v>391862.46</v>
      </c>
      <c r="AK236" s="104">
        <f>ROUND(VLOOKUP($B236,'[4]3.ข้อมูลงบทดลองปัจจุบัน'!$A$5:$CL$846,36,0),2)</f>
        <v>251866.68</v>
      </c>
      <c r="AL236" s="104">
        <f>ROUND(VLOOKUP($B236,'[4]3.ข้อมูลงบทดลองปัจจุบัน'!$A$5:$CL$846,37,0),2)</f>
        <v>2046237.06</v>
      </c>
      <c r="AM236" s="104">
        <f>ROUND(VLOOKUP($B236,'[4]3.ข้อมูลงบทดลองปัจจุบัน'!$A$5:$CL$846,38,0),2)</f>
        <v>400547.98</v>
      </c>
      <c r="AN236" s="104">
        <f>ROUND(VLOOKUP($B236,'[4]3.ข้อมูลงบทดลองปัจจุบัน'!$A$5:$CL$846,39,0),2)</f>
        <v>98133.36</v>
      </c>
      <c r="AO236" s="104">
        <f>ROUND(VLOOKUP($B236,'[4]3.ข้อมูลงบทดลองปัจจุบัน'!$A$5:$CL$846,40,0),2)</f>
        <v>223769.94</v>
      </c>
      <c r="AP236" s="104">
        <f>ROUND(VLOOKUP($B236,'[4]3.ข้อมูลงบทดลองปัจจุบัน'!$A$5:$CL$846,41,0),2)</f>
        <v>858950</v>
      </c>
      <c r="AQ236" s="104">
        <f>ROUND(VLOOKUP($B236,'[4]3.ข้อมูลงบทดลองปัจจุบัน'!$A$5:$CL$846,42,0),2)</f>
        <v>800281.65</v>
      </c>
      <c r="AR236" s="104">
        <f>ROUND(VLOOKUP($B236,'[4]3.ข้อมูลงบทดลองปัจจุบัน'!$A$5:$CL$846,43,0),2)</f>
        <v>363466.72</v>
      </c>
      <c r="AS236" s="104">
        <f>ROUND(VLOOKUP($B236,'[4]3.ข้อมูลงบทดลองปัจจุบัน'!$A$5:$CL$846,44,0),2)</f>
        <v>642234.66</v>
      </c>
      <c r="AT236" s="104">
        <f>ROUND(VLOOKUP($B236,'[4]3.ข้อมูลงบทดลองปัจจุบัน'!$A$5:$CL$846,45,0),2)</f>
        <v>112725.64</v>
      </c>
      <c r="AU236" s="104">
        <f>ROUND(VLOOKUP($B236,'[4]3.ข้อมูลงบทดลองปัจจุบัน'!$A$5:$CL$846,46,0),2)</f>
        <v>844834.94</v>
      </c>
      <c r="AV236" s="104">
        <f>ROUND(VLOOKUP($B236,'[4]3.ข้อมูลงบทดลองปัจจุบัน'!$A$5:$CL$846,47,0),2)</f>
        <v>811998</v>
      </c>
      <c r="AW236" s="104">
        <f>ROUND(VLOOKUP($B236,'[4]3.ข้อมูลงบทดลองปัจจุบัน'!$A$5:$CL$846,48,0),2)</f>
        <v>499843.52</v>
      </c>
      <c r="AX236" s="104">
        <f>ROUND(VLOOKUP($B236,'[4]3.ข้อมูลงบทดลองปัจจุบัน'!$A$5:$CL$846,49,0),2)</f>
        <v>437600</v>
      </c>
      <c r="AY236" s="104">
        <f>ROUND(VLOOKUP($B236,'[4]3.ข้อมูลงบทดลองปัจจุบัน'!$A$5:$CL$846,50,0),2)</f>
        <v>691683.3</v>
      </c>
      <c r="AZ236" s="104">
        <f>ROUND(VLOOKUP($B236,'[4]3.ข้อมูลงบทดลองปัจจุบัน'!$A$5:$CL$846,51,0),2)</f>
        <v>808269.98</v>
      </c>
      <c r="BA236" s="104">
        <f>ROUND(VLOOKUP($B236,'[4]3.ข้อมูลงบทดลองปัจจุบัน'!$A$5:$CL$846,52,0),2)</f>
        <v>504389.94</v>
      </c>
      <c r="BB236" s="104">
        <f>ROUND(VLOOKUP($B236,'[4]3.ข้อมูลงบทดลองปัจจุบัน'!$A$5:$CL$846,53,0),2)</f>
        <v>1314816.67</v>
      </c>
      <c r="BC236" s="104">
        <f>ROUND(VLOOKUP($B236,'[4]3.ข้อมูลงบทดลองปัจจุบัน'!$A$5:$CL$846,54,0),2)</f>
        <v>569800</v>
      </c>
      <c r="BD236" s="104">
        <f>ROUND(VLOOKUP($B236,'[4]3.ข้อมูลงบทดลองปัจจุบัน'!$A$5:$CL$846,55,0),2)</f>
        <v>929099.75</v>
      </c>
      <c r="BE236" s="104">
        <f>ROUND(VLOOKUP($B236,'[4]3.ข้อมูลงบทดลองปัจจุบัน'!$A$5:$CL$846,56,0),2)</f>
        <v>359533.28</v>
      </c>
      <c r="BF236" s="104">
        <f>ROUND(VLOOKUP($B236,'[4]3.ข้อมูลงบทดลองปัจจุบัน'!$A$5:$CL$846,57,0),2)</f>
        <v>0</v>
      </c>
      <c r="BG236" s="104">
        <f>ROUND(VLOOKUP($B236,'[4]3.ข้อมูลงบทดลองปัจจุบัน'!$A$5:$CL$846,58,0),2)</f>
        <v>267333.28000000003</v>
      </c>
      <c r="BH236" s="104">
        <f>ROUND(VLOOKUP($B236,'[4]3.ข้อมูลงบทดลองปัจจุบัน'!$A$5:$CL$846,59,0),2)</f>
        <v>190467.44</v>
      </c>
      <c r="BI236" s="104">
        <f>ROUND(VLOOKUP($B236,'[4]3.ข้อมูลงบทดลองปัจจุบัน'!$A$5:$CL$846,60,0),2)</f>
        <v>66154.399999999994</v>
      </c>
      <c r="BJ236" s="104">
        <f>ROUND(VLOOKUP($B236,'[4]3.ข้อมูลงบทดลองปัจจุบัน'!$A$5:$CL$846,61,0),2)</f>
        <v>584916.6</v>
      </c>
      <c r="BK236" s="104">
        <f>ROUND(VLOOKUP($B236,'[4]3.ข้อมูลงบทดลองปัจจุบัน'!$A$5:$CL$846,62,0),2)</f>
        <v>5866.64</v>
      </c>
      <c r="BL236" s="104">
        <f>ROUND(VLOOKUP($B236,'[4]3.ข้อมูลงบทดลองปัจจุบัน'!$A$5:$CL$846,63,0),2)</f>
        <v>175817.67</v>
      </c>
      <c r="BM236" s="104">
        <f>ROUND(VLOOKUP($B236,'[4]3.ข้อมูลงบทดลองปัจจุบัน'!$A$5:$CL$846,64,0),2)</f>
        <v>187060.5</v>
      </c>
      <c r="BN236" s="104">
        <f>ROUND(VLOOKUP($B236,'[4]3.ข้อมูลงบทดลองปัจจุบัน'!$A$5:$CL$846,65,0),2)</f>
        <v>362366.69</v>
      </c>
      <c r="BO236" s="104">
        <f>ROUND(VLOOKUP($B236,'[4]3.ข้อมูลงบทดลองปัจจุบัน'!$A$5:$CL$846,66,0),2)</f>
        <v>266000</v>
      </c>
      <c r="BP236" s="104">
        <f>ROUND(VLOOKUP($B236,'[4]3.ข้อมูลงบทดลองปัจจุบัน'!$A$5:$CL$846,67,0),2)</f>
        <v>113999.99</v>
      </c>
      <c r="BQ236" s="104">
        <f>ROUND(VLOOKUP($B236,'[4]3.ข้อมูลงบทดลองปัจจุบัน'!$A$5:$CL$846,68,0),2)</f>
        <v>41300.01</v>
      </c>
      <c r="BR236" s="104">
        <f>ROUND(VLOOKUP($B236,'[4]3.ข้อมูลงบทดลองปัจจุบัน'!$A$5:$CL$846,69,0),2)</f>
        <v>111695.01</v>
      </c>
      <c r="BS236" s="104">
        <f>ROUND(VLOOKUP($B236,'[4]3.ข้อมูลงบทดลองปัจจุบัน'!$A$5:$CL$846,70,0),2)</f>
        <v>864655.84</v>
      </c>
      <c r="BT236" s="104">
        <f>ROUND(VLOOKUP($B236,'[4]3.ข้อมูลงบทดลองปัจจุบัน'!$A$5:$CL$846,71,0),2)</f>
        <v>315457.32</v>
      </c>
      <c r="BU236" s="104">
        <f>ROUND(VLOOKUP($B236,'[4]3.ข้อมูลงบทดลองปัจจุบัน'!$A$5:$CL$846,72,0),2)</f>
        <v>39000</v>
      </c>
      <c r="BV236" s="104">
        <f>ROUND(VLOOKUP($B236,'[4]3.ข้อมูลงบทดลองปัจจุบัน'!$A$5:$CL$846,73,0),2)</f>
        <v>621513.67000000004</v>
      </c>
      <c r="BW236" s="104">
        <f>ROUND(VLOOKUP($B236,'[4]3.ข้อมูลงบทดลองปัจจุบัน'!$A$5:$CL$846,74,0),2)</f>
        <v>234399.66</v>
      </c>
      <c r="BX236" s="104">
        <f>ROUND(VLOOKUP($B236,'[4]3.ข้อมูลงบทดลองปัจจุบัน'!$A$5:$CL$846,75,0),2)</f>
        <v>149333.34</v>
      </c>
      <c r="BY236" s="104">
        <f>ROUND(VLOOKUP($B236,'[4]3.ข้อมูลงบทดลองปัจจุบัน'!$A$5:$CL$846,76,0),2)</f>
        <v>433497.15</v>
      </c>
      <c r="BZ236" s="104">
        <f>ROUND(VLOOKUP($B236,'[4]3.ข้อมูลงบทดลองปัจจุบัน'!$A$5:$CL$846,77,0),2)</f>
        <v>272000</v>
      </c>
      <c r="CA236" s="104">
        <f>ROUND(VLOOKUP($B236,'[4]3.ข้อมูลงบทดลองปัจจุบัน'!$A$5:$CL$846,78,0),2)</f>
        <v>0</v>
      </c>
      <c r="CB236" s="104">
        <f>ROUND(VLOOKUP($B236,'[4]3.ข้อมูลงบทดลองปัจจุบัน'!$A$5:$CL$846,79,0),2)</f>
        <v>444583.35</v>
      </c>
      <c r="CC236" s="104">
        <f>ROUND(VLOOKUP($B236,'[4]3.ข้อมูลงบทดลองปัจจุบัน'!$A$5:$CL$846,80,0),2)</f>
        <v>21476.36</v>
      </c>
      <c r="CD236" s="104">
        <f>ROUND(VLOOKUP($B236,'[4]3.ข้อมูลงบทดลองปัจจุบัน'!$A$5:$CL$846,81,0),2)</f>
        <v>233333.32</v>
      </c>
      <c r="CE236" s="104">
        <f>ROUND(VLOOKUP($B236,'[4]3.ข้อมูลงบทดลองปัจจุบัน'!$A$5:$CL$846,82,0),2)</f>
        <v>677200.08</v>
      </c>
      <c r="CF236" s="104">
        <f>ROUND(VLOOKUP($B236,'[4]3.ข้อมูลงบทดลองปัจจุบัน'!$A$5:$CL$846,83,0),2)</f>
        <v>265466.69</v>
      </c>
      <c r="CG236" s="104">
        <f>ROUND(VLOOKUP($B236,'[4]3.ข้อมูลงบทดลองปัจจุบัน'!$A$5:$CL$846,84,0),2)</f>
        <v>266133.36</v>
      </c>
      <c r="CH236" s="104">
        <f>ROUND(VLOOKUP($B236,'[4]3.ข้อมูลงบทดลองปัจจุบัน'!$A$5:$CL$846,85,0),2)</f>
        <v>224549.1</v>
      </c>
      <c r="CI236" s="104">
        <f>ROUND(VLOOKUP($B236,'[4]3.ข้อมูลงบทดลองปัจจุบัน'!$A$5:$CL$846,86,0),2)</f>
        <v>393533.32</v>
      </c>
      <c r="CJ236" s="104">
        <f>ROUND(VLOOKUP($B236,'[4]3.ข้อมูลงบทดลองปัจจุบัน'!$A$5:$CL$846,87,0),2)</f>
        <v>330666.64</v>
      </c>
      <c r="CK236" s="104">
        <f>ROUND(VLOOKUP($B236,'[4]3.ข้อมูลงบทดลองปัจจุบัน'!$A$5:$CL$846,88,0),2)</f>
        <v>674184.28</v>
      </c>
      <c r="CL236" s="104">
        <f>ROUND(VLOOKUP($B236,'[4]3.ข้อมูลงบทดลองปัจจุบัน'!$A$5:$CL$846,89,0),2)</f>
        <v>20000</v>
      </c>
      <c r="CM236" s="104">
        <f>ROUND(VLOOKUP($B236,'[4]3.ข้อมูลงบทดลองปัจจุบัน'!$A$5:$CL$846,90,0),2)</f>
        <v>55533.36</v>
      </c>
      <c r="CO236" s="97"/>
    </row>
    <row r="237" spans="1:93" x14ac:dyDescent="0.7">
      <c r="A237" s="127" t="s">
        <v>789</v>
      </c>
      <c r="B237" s="18" t="s">
        <v>862</v>
      </c>
      <c r="C237" s="19" t="s">
        <v>863</v>
      </c>
      <c r="D237" s="104">
        <f>ROUND(VLOOKUP($B237,'[4]3.ข้อมูลงบทดลองปัจจุบัน'!$A$5:$CL$846,3,0),2)</f>
        <v>176501.33</v>
      </c>
      <c r="E237" s="104">
        <f>ROUND(VLOOKUP($B237,'[4]3.ข้อมูลงบทดลองปัจจุบัน'!$A$5:$CL$846,4,0),2)</f>
        <v>216523.82</v>
      </c>
      <c r="F237" s="104">
        <f>ROUND(VLOOKUP($B237,'[4]3.ข้อมูลงบทดลองปัจจุบัน'!$A$5:$CL$846,5,0),2)</f>
        <v>62051.54</v>
      </c>
      <c r="G237" s="104">
        <f>ROUND(VLOOKUP($B237,'[4]3.ข้อมูลงบทดลองปัจจุบัน'!$A$5:$CL$846,6,0),2)</f>
        <v>186596.76</v>
      </c>
      <c r="H237" s="104">
        <f>ROUND(VLOOKUP($B237,'[4]3.ข้อมูลงบทดลองปัจจุบัน'!$A$5:$CL$846,7,0),2)</f>
        <v>64961.09</v>
      </c>
      <c r="I237" s="104">
        <f>ROUND(VLOOKUP($B237,'[4]3.ข้อมูลงบทดลองปัจจุบัน'!$A$5:$CL$846,8,0),2)</f>
        <v>70518.289999999994</v>
      </c>
      <c r="J237" s="104">
        <f>ROUND(VLOOKUP($B237,'[4]3.ข้อมูลงบทดลองปัจจุบัน'!$A$5:$CL$846,9,0),2)</f>
        <v>87289.56</v>
      </c>
      <c r="K237" s="104">
        <f>ROUND(VLOOKUP($B237,'[4]3.ข้อมูลงบทดลองปัจจุบัน'!$A$5:$CL$846,10,0),2)</f>
        <v>166082.54999999999</v>
      </c>
      <c r="L237" s="104">
        <f>ROUND(VLOOKUP($B237,'[4]3.ข้อมูลงบทดลองปัจจุบัน'!$A$5:$CL$846,11,0),2)</f>
        <v>20362</v>
      </c>
      <c r="M237" s="104">
        <f>ROUND(VLOOKUP($B237,'[4]3.ข้อมูลงบทดลองปัจจุบัน'!$A$5:$CL$846,12,0),2)</f>
        <v>98694.89</v>
      </c>
      <c r="N237" s="104">
        <f>ROUND(VLOOKUP($B237,'[4]3.ข้อมูลงบทดลองปัจจุบัน'!$A$5:$CL$846,13,0),2)</f>
        <v>81777.899999999994</v>
      </c>
      <c r="O237" s="104">
        <f>ROUND(VLOOKUP($B237,'[4]3.ข้อมูลงบทดลองปัจจุบัน'!$A$5:$CL$846,14,0),2)</f>
        <v>10041.799999999999</v>
      </c>
      <c r="P237" s="104">
        <f>ROUND(VLOOKUP($B237,'[4]3.ข้อมูลงบทดลองปัจจุบัน'!$A$5:$CL$846,15,0),2)</f>
        <v>382679.41</v>
      </c>
      <c r="Q237" s="104">
        <f>ROUND(VLOOKUP($B237,'[4]3.ข้อมูลงบทดลองปัจจุบัน'!$A$5:$CL$846,16,0),2)</f>
        <v>4666.6499999999996</v>
      </c>
      <c r="R237" s="104">
        <f>ROUND(VLOOKUP($B237,'[4]3.ข้อมูลงบทดลองปัจจุบัน'!$A$5:$CL$846,17,0),2)</f>
        <v>18406.38</v>
      </c>
      <c r="S237" s="104">
        <f>ROUND(VLOOKUP($B237,'[4]3.ข้อมูลงบทดลองปัจจุบัน'!$A$5:$CL$846,18,0),2)</f>
        <v>7466.56</v>
      </c>
      <c r="T237" s="104">
        <f>ROUND(VLOOKUP($B237,'[4]3.ข้อมูลงบทดลองปัจจุบัน'!$A$5:$CL$846,19,0),2)</f>
        <v>41804.67</v>
      </c>
      <c r="U237" s="104">
        <f>ROUND(VLOOKUP($B237,'[4]3.ข้อมูลงบทดลองปัจจุบัน'!$A$5:$CL$846,20,0),2)</f>
        <v>391018.6</v>
      </c>
      <c r="V237" s="104">
        <f>ROUND(VLOOKUP($B237,'[4]3.ข้อมูลงบทดลองปัจจุบัน'!$A$5:$CL$846,21,0),2)</f>
        <v>31757.68</v>
      </c>
      <c r="W237" s="104">
        <f>ROUND(VLOOKUP($B237,'[4]3.ข้อมูลงบทดลองปัจจุบัน'!$A$5:$CL$846,22,0),2)</f>
        <v>193333.36</v>
      </c>
      <c r="X237" s="104">
        <f>ROUND(VLOOKUP($B237,'[4]3.ข้อมูลงบทดลองปัจจุบัน'!$A$5:$CL$846,23,0),2)</f>
        <v>1254512.9099999999</v>
      </c>
      <c r="Y237" s="104">
        <f>ROUND(VLOOKUP($B237,'[4]3.ข้อมูลงบทดลองปัจจุบัน'!$A$5:$CL$846,24,0),2)</f>
        <v>186060.09</v>
      </c>
      <c r="Z237" s="104">
        <f>ROUND(VLOOKUP($B237,'[4]3.ข้อมูลงบทดลองปัจจุบัน'!$A$5:$CL$846,25,0),2)</f>
        <v>18977.38</v>
      </c>
      <c r="AA237" s="104">
        <f>ROUND(VLOOKUP($B237,'[4]3.ข้อมูลงบทดลองปัจจุบัน'!$A$5:$CL$846,26,0),2)</f>
        <v>210143.35999999999</v>
      </c>
      <c r="AB237" s="104">
        <f>ROUND(VLOOKUP($B237,'[4]3.ข้อมูลงบทดลองปัจจุบัน'!$A$5:$CL$846,27,0),2)</f>
        <v>62373.32</v>
      </c>
      <c r="AC237" s="104">
        <f>ROUND(VLOOKUP($B237,'[4]3.ข้อมูลงบทดลองปัจจุบัน'!$A$5:$CL$846,28,0),2)</f>
        <v>2953.28</v>
      </c>
      <c r="AD237" s="104">
        <f>ROUND(VLOOKUP($B237,'[4]3.ข้อมูลงบทดลองปัจจุบัน'!$A$5:$CL$846,29,0),2)</f>
        <v>104754.83</v>
      </c>
      <c r="AE237" s="104">
        <f>ROUND(VLOOKUP($B237,'[4]3.ข้อมูลงบทดลองปัจจุบัน'!$A$5:$CL$846,30,0),2)</f>
        <v>23687.33</v>
      </c>
      <c r="AF237" s="104">
        <f>ROUND(VLOOKUP($B237,'[4]3.ข้อมูลงบทดลองปัจจุบัน'!$A$5:$CL$846,31,0),2)</f>
        <v>562.55999999999995</v>
      </c>
      <c r="AG237" s="104">
        <f>ROUND(VLOOKUP($B237,'[4]3.ข้อมูลงบทดลองปัจจุบัน'!$A$5:$CL$846,32,0),2)</f>
        <v>68612.53</v>
      </c>
      <c r="AH237" s="104">
        <f>ROUND(VLOOKUP($B237,'[4]3.ข้อมูลงบทดลองปัจจุบัน'!$A$5:$CL$846,33,0),2)</f>
        <v>59271.66</v>
      </c>
      <c r="AI237" s="104">
        <f>ROUND(VLOOKUP($B237,'[4]3.ข้อมูลงบทดลองปัจจุบัน'!$A$5:$CL$846,34,0),2)</f>
        <v>125277.03</v>
      </c>
      <c r="AJ237" s="104">
        <f>ROUND(VLOOKUP($B237,'[4]3.ข้อมูลงบทดลองปัจจุบัน'!$A$5:$CL$846,35,0),2)</f>
        <v>13995.78</v>
      </c>
      <c r="AK237" s="104">
        <f>ROUND(VLOOKUP($B237,'[4]3.ข้อมูลงบทดลองปัจจุบัน'!$A$5:$CL$846,36,0),2)</f>
        <v>41383.910000000003</v>
      </c>
      <c r="AL237" s="104">
        <f>ROUND(VLOOKUP($B237,'[4]3.ข้อมูลงบทดลองปัจจุบัน'!$A$5:$CL$846,37,0),2)</f>
        <v>360454.46</v>
      </c>
      <c r="AM237" s="104">
        <f>ROUND(VLOOKUP($B237,'[4]3.ข้อมูลงบทดลองปัจจุบัน'!$A$5:$CL$846,38,0),2)</f>
        <v>8399.92</v>
      </c>
      <c r="AN237" s="104">
        <f>ROUND(VLOOKUP($B237,'[4]3.ข้อมูลงบทดลองปัจจุบัน'!$A$5:$CL$846,39,0),2)</f>
        <v>25560.63</v>
      </c>
      <c r="AO237" s="104">
        <f>ROUND(VLOOKUP($B237,'[4]3.ข้อมูลงบทดลองปัจจุบัน'!$A$5:$CL$846,40,0),2)</f>
        <v>2520</v>
      </c>
      <c r="AP237" s="104">
        <f>ROUND(VLOOKUP($B237,'[4]3.ข้อมูลงบทดลองปัจจุบัน'!$A$5:$CL$846,41,0),2)</f>
        <v>82951.12</v>
      </c>
      <c r="AQ237" s="104">
        <f>ROUND(VLOOKUP($B237,'[4]3.ข้อมูลงบทดลองปัจจุบัน'!$A$5:$CL$846,42,0),2)</f>
        <v>25544.42</v>
      </c>
      <c r="AR237" s="104">
        <f>ROUND(VLOOKUP($B237,'[4]3.ข้อมูลงบทดลองปัจจุบัน'!$A$5:$CL$846,43,0),2)</f>
        <v>14741.72</v>
      </c>
      <c r="AS237" s="104">
        <f>ROUND(VLOOKUP($B237,'[4]3.ข้อมูลงบทดลองปัจจุบัน'!$A$5:$CL$846,44,0),2)</f>
        <v>86075</v>
      </c>
      <c r="AT237" s="104">
        <f>ROUND(VLOOKUP($B237,'[4]3.ข้อมูลงบทดลองปัจจุบัน'!$A$5:$CL$846,45,0),2)</f>
        <v>118880.16</v>
      </c>
      <c r="AU237" s="104">
        <f>ROUND(VLOOKUP($B237,'[4]3.ข้อมูลงบทดลองปัจจุบัน'!$A$5:$CL$846,46,0),2)</f>
        <v>116367.46</v>
      </c>
      <c r="AV237" s="104">
        <f>ROUND(VLOOKUP($B237,'[4]3.ข้อมูลงบทดลองปัจจุบัน'!$A$5:$CL$846,47,0),2)</f>
        <v>68592.53</v>
      </c>
      <c r="AW237" s="104">
        <f>ROUND(VLOOKUP($B237,'[4]3.ข้อมูลงบทดลองปัจจุบัน'!$A$5:$CL$846,48,0),2)</f>
        <v>188238.4</v>
      </c>
      <c r="AX237" s="104">
        <f>ROUND(VLOOKUP($B237,'[4]3.ข้อมูลงบทดลองปัจจุบัน'!$A$5:$CL$846,49,0),2)</f>
        <v>165993.51999999999</v>
      </c>
      <c r="AY237" s="104">
        <f>ROUND(VLOOKUP($B237,'[4]3.ข้อมูลงบทดลองปัจจุบัน'!$A$5:$CL$846,50,0),2)</f>
        <v>10933.35</v>
      </c>
      <c r="AZ237" s="104">
        <f>ROUND(VLOOKUP($B237,'[4]3.ข้อมูลงบทดลองปัจจุบัน'!$A$5:$CL$846,51,0),2)</f>
        <v>78826.240000000005</v>
      </c>
      <c r="BA237" s="104">
        <f>ROUND(VLOOKUP($B237,'[4]3.ข้อมูลงบทดลองปัจจุบัน'!$A$5:$CL$846,52,0),2)</f>
        <v>14695.98</v>
      </c>
      <c r="BB237" s="104">
        <f>ROUND(VLOOKUP($B237,'[4]3.ข้อมูลงบทดลองปัจจุบัน'!$A$5:$CL$846,53,0),2)</f>
        <v>94066.64</v>
      </c>
      <c r="BC237" s="104">
        <f>ROUND(VLOOKUP($B237,'[4]3.ข้อมูลงบทดลองปัจจุบัน'!$A$5:$CL$846,54,0),2)</f>
        <v>12971.35</v>
      </c>
      <c r="BD237" s="104">
        <f>ROUND(VLOOKUP($B237,'[4]3.ข้อมูลงบทดลองปัจจุบัน'!$A$5:$CL$846,55,0),2)</f>
        <v>335436.09999999998</v>
      </c>
      <c r="BE237" s="104">
        <f>ROUND(VLOOKUP($B237,'[4]3.ข้อมูลงบทดลองปัจจุบัน'!$A$5:$CL$846,56,0),2)</f>
        <v>152761.96</v>
      </c>
      <c r="BF237" s="104">
        <f>ROUND(VLOOKUP($B237,'[4]3.ข้อมูลงบทดลองปัจจุบัน'!$A$5:$CL$846,57,0),2)</f>
        <v>2252.96</v>
      </c>
      <c r="BG237" s="104">
        <f>ROUND(VLOOKUP($B237,'[4]3.ข้อมูลงบทดลองปัจจุบัน'!$A$5:$CL$846,58,0),2)</f>
        <v>6315.38</v>
      </c>
      <c r="BH237" s="104">
        <f>ROUND(VLOOKUP($B237,'[4]3.ข้อมูลงบทดลองปัจจุบัน'!$A$5:$CL$846,59,0),2)</f>
        <v>335215.95</v>
      </c>
      <c r="BI237" s="104">
        <f>ROUND(VLOOKUP($B237,'[4]3.ข้อมูลงบทดลองปัจจุบัน'!$A$5:$CL$846,60,0),2)</f>
        <v>7666.4</v>
      </c>
      <c r="BJ237" s="104">
        <f>ROUND(VLOOKUP($B237,'[4]3.ข้อมูลงบทดลองปัจจุบัน'!$A$5:$CL$846,61,0),2)</f>
        <v>159298.12</v>
      </c>
      <c r="BK237" s="104">
        <f>ROUND(VLOOKUP($B237,'[4]3.ข้อมูลงบทดลองปัจจุบัน'!$A$5:$CL$846,62,0),2)</f>
        <v>50982.78</v>
      </c>
      <c r="BL237" s="104">
        <f>ROUND(VLOOKUP($B237,'[4]3.ข้อมูลงบทดลองปัจจุบัน'!$A$5:$CL$846,63,0),2)</f>
        <v>17487.009999999998</v>
      </c>
      <c r="BM237" s="104">
        <f>ROUND(VLOOKUP($B237,'[4]3.ข้อมูลงบทดลองปัจจุบัน'!$A$5:$CL$846,64,0),2)</f>
        <v>135782.15</v>
      </c>
      <c r="BN237" s="104">
        <f>ROUND(VLOOKUP($B237,'[4]3.ข้อมูลงบทดลองปัจจุบัน'!$A$5:$CL$846,65,0),2)</f>
        <v>38970</v>
      </c>
      <c r="BO237" s="104">
        <f>ROUND(VLOOKUP($B237,'[4]3.ข้อมูลงบทดลองปัจจุบัน'!$A$5:$CL$846,66,0),2)</f>
        <v>453166.64</v>
      </c>
      <c r="BP237" s="104">
        <f>ROUND(VLOOKUP($B237,'[4]3.ข้อมูลงบทดลองปัจจุบัน'!$A$5:$CL$846,67,0),2)</f>
        <v>36215.089999999997</v>
      </c>
      <c r="BQ237" s="104">
        <f>ROUND(VLOOKUP($B237,'[4]3.ข้อมูลงบทดลองปัจจุบัน'!$A$5:$CL$846,68,0),2)</f>
        <v>92564.93</v>
      </c>
      <c r="BR237" s="104">
        <f>ROUND(VLOOKUP($B237,'[4]3.ข้อมูลงบทดลองปัจจุบัน'!$A$5:$CL$846,69,0),2)</f>
        <v>540292.65</v>
      </c>
      <c r="BS237" s="104">
        <f>ROUND(VLOOKUP($B237,'[4]3.ข้อมูลงบทดลองปัจจุบัน'!$A$5:$CL$846,70,0),2)</f>
        <v>2249991</v>
      </c>
      <c r="BT237" s="104">
        <f>ROUND(VLOOKUP($B237,'[4]3.ข้อมูลงบทดลองปัจจุบัน'!$A$5:$CL$846,71,0),2)</f>
        <v>113113.56</v>
      </c>
      <c r="BU237" s="104">
        <f>ROUND(VLOOKUP($B237,'[4]3.ข้อมูลงบทดลองปัจจุบัน'!$A$5:$CL$846,72,0),2)</f>
        <v>0</v>
      </c>
      <c r="BV237" s="104">
        <f>ROUND(VLOOKUP($B237,'[4]3.ข้อมูลงบทดลองปัจจุบัน'!$A$5:$CL$846,73,0),2)</f>
        <v>539438.06000000006</v>
      </c>
      <c r="BW237" s="104">
        <f>ROUND(VLOOKUP($B237,'[4]3.ข้อมูลงบทดลองปัจจุบัน'!$A$5:$CL$846,74,0),2)</f>
        <v>122960.35</v>
      </c>
      <c r="BX237" s="104">
        <f>ROUND(VLOOKUP($B237,'[4]3.ข้อมูลงบทดลองปัจจุบัน'!$A$5:$CL$846,75,0),2)</f>
        <v>89535.54</v>
      </c>
      <c r="BY237" s="104">
        <f>ROUND(VLOOKUP($B237,'[4]3.ข้อมูลงบทดลองปัจจุบัน'!$A$5:$CL$846,76,0),2)</f>
        <v>448873.24</v>
      </c>
      <c r="BZ237" s="104">
        <f>ROUND(VLOOKUP($B237,'[4]3.ข้อมูลงบทดลองปัจจุบัน'!$A$5:$CL$846,77,0),2)</f>
        <v>28156.82</v>
      </c>
      <c r="CA237" s="104">
        <f>ROUND(VLOOKUP($B237,'[4]3.ข้อมูลงบทดลองปัจจุบัน'!$A$5:$CL$846,78,0),2)</f>
        <v>3920</v>
      </c>
      <c r="CB237" s="104">
        <f>ROUND(VLOOKUP($B237,'[4]3.ข้อมูลงบทดลองปัจจุบัน'!$A$5:$CL$846,79,0),2)</f>
        <v>89808.98</v>
      </c>
      <c r="CC237" s="104">
        <f>ROUND(VLOOKUP($B237,'[4]3.ข้อมูลงบทดลองปัจจุบัน'!$A$5:$CL$846,80,0),2)</f>
        <v>211765</v>
      </c>
      <c r="CD237" s="104">
        <f>ROUND(VLOOKUP($B237,'[4]3.ข้อมูลงบทดลองปัจจุบัน'!$A$5:$CL$846,81,0),2)</f>
        <v>112761.13</v>
      </c>
      <c r="CE237" s="104">
        <f>ROUND(VLOOKUP($B237,'[4]3.ข้อมูลงบทดลองปัจจุบัน'!$A$5:$CL$846,82,0),2)</f>
        <v>61026.64</v>
      </c>
      <c r="CF237" s="104">
        <f>ROUND(VLOOKUP($B237,'[4]3.ข้อมูลงบทดลองปัจจุบัน'!$A$5:$CL$846,83,0),2)</f>
        <v>10620.4</v>
      </c>
      <c r="CG237" s="104">
        <f>ROUND(VLOOKUP($B237,'[4]3.ข้อมูลงบทดลองปัจจุบัน'!$A$5:$CL$846,84,0),2)</f>
        <v>20289.04</v>
      </c>
      <c r="CH237" s="104">
        <f>ROUND(VLOOKUP($B237,'[4]3.ข้อมูลงบทดลองปัจจุบัน'!$A$5:$CL$846,85,0),2)</f>
        <v>7840.1</v>
      </c>
      <c r="CI237" s="104">
        <f>ROUND(VLOOKUP($B237,'[4]3.ข้อมูลงบทดลองปัจจุบัน'!$A$5:$CL$846,86,0),2)</f>
        <v>67684.14</v>
      </c>
      <c r="CJ237" s="104">
        <f>ROUND(VLOOKUP($B237,'[4]3.ข้อมูลงบทดลองปัจจุบัน'!$A$5:$CL$846,87,0),2)</f>
        <v>76600.56</v>
      </c>
      <c r="CK237" s="104">
        <f>ROUND(VLOOKUP($B237,'[4]3.ข้อมูลงบทดลองปัจจุบัน'!$A$5:$CL$846,88,0),2)</f>
        <v>606078.29</v>
      </c>
      <c r="CL237" s="104">
        <f>ROUND(VLOOKUP($B237,'[4]3.ข้อมูลงบทดลองปัจจุบัน'!$A$5:$CL$846,89,0),2)</f>
        <v>28763.040000000001</v>
      </c>
      <c r="CM237" s="104">
        <f>ROUND(VLOOKUP($B237,'[4]3.ข้อมูลงบทดลองปัจจุบัน'!$A$5:$CL$846,90,0),2)</f>
        <v>40704.339999999997</v>
      </c>
      <c r="CO237" s="97"/>
    </row>
    <row r="238" spans="1:93" x14ac:dyDescent="0.7">
      <c r="A238" s="127" t="s">
        <v>789</v>
      </c>
      <c r="B238" s="18" t="s">
        <v>864</v>
      </c>
      <c r="C238" s="19" t="s">
        <v>865</v>
      </c>
      <c r="D238" s="104">
        <f>ROUND(VLOOKUP($B238,'[4]3.ข้อมูลงบทดลองปัจจุบัน'!$A$5:$CL$846,3,0),2)</f>
        <v>57221.66</v>
      </c>
      <c r="E238" s="104">
        <f>ROUND(VLOOKUP($B238,'[4]3.ข้อมูลงบทดลองปัจจุบัน'!$A$5:$CL$846,4,0),2)</f>
        <v>14683</v>
      </c>
      <c r="F238" s="104">
        <f>ROUND(VLOOKUP($B238,'[4]3.ข้อมูลงบทดลองปัจจุบัน'!$A$5:$CL$846,5,0),2)</f>
        <v>23037.83</v>
      </c>
      <c r="G238" s="104">
        <f>ROUND(VLOOKUP($B238,'[4]3.ข้อมูลงบทดลองปัจจุบัน'!$A$5:$CL$846,6,0),2)</f>
        <v>15803.18</v>
      </c>
      <c r="H238" s="104">
        <f>ROUND(VLOOKUP($B238,'[4]3.ข้อมูลงบทดลองปัจจุบัน'!$A$5:$CL$846,7,0),2)</f>
        <v>29739.16</v>
      </c>
      <c r="I238" s="104">
        <f>ROUND(VLOOKUP($B238,'[4]3.ข้อมูลงบทดลองปัจจุบัน'!$A$5:$CL$846,8,0),2)</f>
        <v>17408.79</v>
      </c>
      <c r="J238" s="104">
        <f>ROUND(VLOOKUP($B238,'[4]3.ข้อมูลงบทดลองปัจจุบัน'!$A$5:$CL$846,9,0),2)</f>
        <v>22797.17</v>
      </c>
      <c r="K238" s="104">
        <f>ROUND(VLOOKUP($B238,'[4]3.ข้อมูลงบทดลองปัจจุบัน'!$A$5:$CL$846,10,0),2)</f>
        <v>30048.560000000001</v>
      </c>
      <c r="L238" s="104">
        <f>ROUND(VLOOKUP($B238,'[4]3.ข้อมูลงบทดลองปัจจุบัน'!$A$5:$CL$846,11,0),2)</f>
        <v>66383.649999999994</v>
      </c>
      <c r="M238" s="104">
        <f>ROUND(VLOOKUP($B238,'[4]3.ข้อมูลงบทดลองปัจจุบัน'!$A$5:$CL$846,12,0),2)</f>
        <v>41295.18</v>
      </c>
      <c r="N238" s="104">
        <f>ROUND(VLOOKUP($B238,'[4]3.ข้อมูลงบทดลองปัจจุบัน'!$A$5:$CL$846,13,0),2)</f>
        <v>72299.86</v>
      </c>
      <c r="O238" s="104">
        <f>ROUND(VLOOKUP($B238,'[4]3.ข้อมูลงบทดลองปัจจุบัน'!$A$5:$CL$846,14,0),2)</f>
        <v>19883.95</v>
      </c>
      <c r="P238" s="104">
        <f>ROUND(VLOOKUP($B238,'[4]3.ข้อมูลงบทดลองปัจจุบัน'!$A$5:$CL$846,15,0),2)</f>
        <v>112016.17</v>
      </c>
      <c r="Q238" s="104">
        <f>ROUND(VLOOKUP($B238,'[4]3.ข้อมูลงบทดลองปัจจุบัน'!$A$5:$CL$846,16,0),2)</f>
        <v>26510.32</v>
      </c>
      <c r="R238" s="104">
        <f>ROUND(VLOOKUP($B238,'[4]3.ข้อมูลงบทดลองปัจจุบัน'!$A$5:$CL$846,17,0),2)</f>
        <v>19434.330000000002</v>
      </c>
      <c r="S238" s="104">
        <f>ROUND(VLOOKUP($B238,'[4]3.ข้อมูลงบทดลองปัจจุบัน'!$A$5:$CL$846,18,0),2)</f>
        <v>27342.6</v>
      </c>
      <c r="T238" s="104">
        <f>ROUND(VLOOKUP($B238,'[4]3.ข้อมูลงบทดลองปัจจุบัน'!$A$5:$CL$846,19,0),2)</f>
        <v>30937.02</v>
      </c>
      <c r="U238" s="104">
        <f>ROUND(VLOOKUP($B238,'[4]3.ข้อมูลงบทดลองปัจจุบัน'!$A$5:$CL$846,20,0),2)</f>
        <v>38858.019999999997</v>
      </c>
      <c r="V238" s="104">
        <f>ROUND(VLOOKUP($B238,'[4]3.ข้อมูลงบทดลองปัจจุบัน'!$A$5:$CL$846,21,0),2)</f>
        <v>16144.21</v>
      </c>
      <c r="W238" s="104">
        <f>ROUND(VLOOKUP($B238,'[4]3.ข้อมูลงบทดลองปัจจุบัน'!$A$5:$CL$846,22,0),2)</f>
        <v>25221.360000000001</v>
      </c>
      <c r="X238" s="104">
        <f>ROUND(VLOOKUP($B238,'[4]3.ข้อมูลงบทดลองปัจจุบัน'!$A$5:$CL$846,23,0),2)</f>
        <v>249276.47</v>
      </c>
      <c r="Y238" s="104">
        <f>ROUND(VLOOKUP($B238,'[4]3.ข้อมูลงบทดลองปัจจุบัน'!$A$5:$CL$846,24,0),2)</f>
        <v>21532.7</v>
      </c>
      <c r="Z238" s="104">
        <f>ROUND(VLOOKUP($B238,'[4]3.ข้อมูลงบทดลองปัจจุบัน'!$A$5:$CL$846,25,0),2)</f>
        <v>6729.99</v>
      </c>
      <c r="AA238" s="104">
        <f>ROUND(VLOOKUP($B238,'[4]3.ข้อมูลงบทดลองปัจจุบัน'!$A$5:$CL$846,26,0),2)</f>
        <v>12164.16</v>
      </c>
      <c r="AB238" s="104">
        <f>ROUND(VLOOKUP($B238,'[4]3.ข้อมูลงบทดลองปัจจุบัน'!$A$5:$CL$846,27,0),2)</f>
        <v>18978.02</v>
      </c>
      <c r="AC238" s="104">
        <f>ROUND(VLOOKUP($B238,'[4]3.ข้อมูลงบทดลองปัจจุบัน'!$A$5:$CL$846,28,0),2)</f>
        <v>25414.55</v>
      </c>
      <c r="AD238" s="104">
        <f>ROUND(VLOOKUP($B238,'[4]3.ข้อมูลงบทดลองปัจจุบัน'!$A$5:$CL$846,29,0),2)</f>
        <v>28136.240000000002</v>
      </c>
      <c r="AE238" s="104">
        <f>ROUND(VLOOKUP($B238,'[4]3.ข้อมูลงบทดลองปัจจุบัน'!$A$5:$CL$846,30,0),2)</f>
        <v>27026.33</v>
      </c>
      <c r="AF238" s="104">
        <f>ROUND(VLOOKUP($B238,'[4]3.ข้อมูลงบทดลองปัจจุบัน'!$A$5:$CL$846,31,0),2)</f>
        <v>34339.56</v>
      </c>
      <c r="AG238" s="104">
        <f>ROUND(VLOOKUP($B238,'[4]3.ข้อมูลงบทดลองปัจจุบัน'!$A$5:$CL$846,32,0),2)</f>
        <v>33152.71</v>
      </c>
      <c r="AH238" s="104">
        <f>ROUND(VLOOKUP($B238,'[4]3.ข้อมูลงบทดลองปัจจุบัน'!$A$5:$CL$846,33,0),2)</f>
        <v>34553</v>
      </c>
      <c r="AI238" s="104">
        <f>ROUND(VLOOKUP($B238,'[4]3.ข้อมูลงบทดลองปัจจุบัน'!$A$5:$CL$846,34,0),2)</f>
        <v>38836.26</v>
      </c>
      <c r="AJ238" s="104">
        <f>ROUND(VLOOKUP($B238,'[4]3.ข้อมูลงบทดลองปัจจุบัน'!$A$5:$CL$846,35,0),2)</f>
        <v>71679.75</v>
      </c>
      <c r="AK238" s="104">
        <f>ROUND(VLOOKUP($B238,'[4]3.ข้อมูลงบทดลองปัจจุบัน'!$A$5:$CL$846,36,0),2)</f>
        <v>18213.3</v>
      </c>
      <c r="AL238" s="104">
        <f>ROUND(VLOOKUP($B238,'[4]3.ข้อมูลงบทดลองปัจจุบัน'!$A$5:$CL$846,37,0),2)</f>
        <v>363313.46</v>
      </c>
      <c r="AM238" s="104">
        <f>ROUND(VLOOKUP($B238,'[4]3.ข้อมูลงบทดลองปัจจุบัน'!$A$5:$CL$846,38,0),2)</f>
        <v>45252.26</v>
      </c>
      <c r="AN238" s="104">
        <f>ROUND(VLOOKUP($B238,'[4]3.ข้อมูลงบทดลองปัจจุบัน'!$A$5:$CL$846,39,0),2)</f>
        <v>17365.55</v>
      </c>
      <c r="AO238" s="104">
        <f>ROUND(VLOOKUP($B238,'[4]3.ข้อมูลงบทดลองปัจจุบัน'!$A$5:$CL$846,40,0),2)</f>
        <v>55710.36</v>
      </c>
      <c r="AP238" s="104">
        <f>ROUND(VLOOKUP($B238,'[4]3.ข้อมูลงบทดลองปัจจุบัน'!$A$5:$CL$846,41,0),2)</f>
        <v>25003.279999999999</v>
      </c>
      <c r="AQ238" s="104">
        <f>ROUND(VLOOKUP($B238,'[4]3.ข้อมูลงบทดลองปัจจุบัน'!$A$5:$CL$846,42,0),2)</f>
        <v>11760.4</v>
      </c>
      <c r="AR238" s="104">
        <f>ROUND(VLOOKUP($B238,'[4]3.ข้อมูลงบทดลองปัจจุบัน'!$A$5:$CL$846,43,0),2)</f>
        <v>52418.85</v>
      </c>
      <c r="AS238" s="104">
        <f>ROUND(VLOOKUP($B238,'[4]3.ข้อมูลงบทดลองปัจจุบัน'!$A$5:$CL$846,44,0),2)</f>
        <v>253796.78</v>
      </c>
      <c r="AT238" s="104">
        <f>ROUND(VLOOKUP($B238,'[4]3.ข้อมูลงบทดลองปัจจุบัน'!$A$5:$CL$846,45,0),2)</f>
        <v>19768.080000000002</v>
      </c>
      <c r="AU238" s="104">
        <f>ROUND(VLOOKUP($B238,'[4]3.ข้อมูลงบทดลองปัจจุบัน'!$A$5:$CL$846,46,0),2)</f>
        <v>80325.58</v>
      </c>
      <c r="AV238" s="104">
        <f>ROUND(VLOOKUP($B238,'[4]3.ข้อมูลงบทดลองปัจจุบัน'!$A$5:$CL$846,47,0),2)</f>
        <v>19721.98</v>
      </c>
      <c r="AW238" s="104">
        <f>ROUND(VLOOKUP($B238,'[4]3.ข้อมูลงบทดลองปัจจุบัน'!$A$5:$CL$846,48,0),2)</f>
        <v>8618.86</v>
      </c>
      <c r="AX238" s="104">
        <f>ROUND(VLOOKUP($B238,'[4]3.ข้อมูลงบทดลองปัจจุบัน'!$A$5:$CL$846,49,0),2)</f>
        <v>18833.82</v>
      </c>
      <c r="AY238" s="104">
        <f>ROUND(VLOOKUP($B238,'[4]3.ข้อมูลงบทดลองปัจจุบัน'!$A$5:$CL$846,50,0),2)</f>
        <v>16525</v>
      </c>
      <c r="AZ238" s="104">
        <f>ROUND(VLOOKUP($B238,'[4]3.ข้อมูลงบทดลองปัจจุบัน'!$A$5:$CL$846,51,0),2)</f>
        <v>43035.519999999997</v>
      </c>
      <c r="BA238" s="104">
        <f>ROUND(VLOOKUP($B238,'[4]3.ข้อมูลงบทดลองปัจจุบัน'!$A$5:$CL$846,52,0),2)</f>
        <v>48065.120000000003</v>
      </c>
      <c r="BB238" s="104">
        <f>ROUND(VLOOKUP($B238,'[4]3.ข้อมูลงบทดลองปัจจุบัน'!$A$5:$CL$846,53,0),2)</f>
        <v>22253.35</v>
      </c>
      <c r="BC238" s="104">
        <f>ROUND(VLOOKUP($B238,'[4]3.ข้อมูลงบทดลองปัจจุบัน'!$A$5:$CL$846,54,0),2)</f>
        <v>11796.99</v>
      </c>
      <c r="BD238" s="104">
        <f>ROUND(VLOOKUP($B238,'[4]3.ข้อมูลงบทดลองปัจจุบัน'!$A$5:$CL$846,55,0),2)</f>
        <v>225345.48</v>
      </c>
      <c r="BE238" s="104">
        <f>ROUND(VLOOKUP($B238,'[4]3.ข้อมูลงบทดลองปัจจุบัน'!$A$5:$CL$846,56,0),2)</f>
        <v>32986.32</v>
      </c>
      <c r="BF238" s="104">
        <f>ROUND(VLOOKUP($B238,'[4]3.ข้อมูลงบทดลองปัจจุบัน'!$A$5:$CL$846,57,0),2)</f>
        <v>25918.14</v>
      </c>
      <c r="BG238" s="104">
        <f>ROUND(VLOOKUP($B238,'[4]3.ข้อมูลงบทดลองปัจจุบัน'!$A$5:$CL$846,58,0),2)</f>
        <v>20897.21</v>
      </c>
      <c r="BH238" s="104">
        <f>ROUND(VLOOKUP($B238,'[4]3.ข้อมูลงบทดลองปัจจุบัน'!$A$5:$CL$846,59,0),2)</f>
        <v>40072.76</v>
      </c>
      <c r="BI238" s="104">
        <f>ROUND(VLOOKUP($B238,'[4]3.ข้อมูลงบทดลองปัจจุบัน'!$A$5:$CL$846,60,0),2)</f>
        <v>42600.480000000003</v>
      </c>
      <c r="BJ238" s="104">
        <f>ROUND(VLOOKUP($B238,'[4]3.ข้อมูลงบทดลองปัจจุบัน'!$A$5:$CL$846,61,0),2)</f>
        <v>80639.87</v>
      </c>
      <c r="BK238" s="104">
        <f>ROUND(VLOOKUP($B238,'[4]3.ข้อมูลงบทดลองปัจจุบัน'!$A$5:$CL$846,62,0),2)</f>
        <v>79075.679999999993</v>
      </c>
      <c r="BL238" s="104">
        <f>ROUND(VLOOKUP($B238,'[4]3.ข้อมูลงบทดลองปัจจุบัน'!$A$5:$CL$846,63,0),2)</f>
        <v>87033.23</v>
      </c>
      <c r="BM238" s="104">
        <f>ROUND(VLOOKUP($B238,'[4]3.ข้อมูลงบทดลองปัจจุบัน'!$A$5:$CL$846,64,0),2)</f>
        <v>194235</v>
      </c>
      <c r="BN238" s="104">
        <f>ROUND(VLOOKUP($B238,'[4]3.ข้อมูลงบทดลองปัจจุบัน'!$A$5:$CL$846,65,0),2)</f>
        <v>0</v>
      </c>
      <c r="BO238" s="104">
        <f>ROUND(VLOOKUP($B238,'[4]3.ข้อมูลงบทดลองปัจจุบัน'!$A$5:$CL$846,66,0),2)</f>
        <v>61729.02</v>
      </c>
      <c r="BP238" s="104">
        <f>ROUND(VLOOKUP($B238,'[4]3.ข้อมูลงบทดลองปัจจุบัน'!$A$5:$CL$846,67,0),2)</f>
        <v>37695.53</v>
      </c>
      <c r="BQ238" s="104">
        <f>ROUND(VLOOKUP($B238,'[4]3.ข้อมูลงบทดลองปัจจุบัน'!$A$5:$CL$846,68,0),2)</f>
        <v>15153.92</v>
      </c>
      <c r="BR238" s="104">
        <f>ROUND(VLOOKUP($B238,'[4]3.ข้อมูลงบทดลองปัจจุบัน'!$A$5:$CL$846,69,0),2)</f>
        <v>30592.95</v>
      </c>
      <c r="BS238" s="104">
        <f>ROUND(VLOOKUP($B238,'[4]3.ข้อมูลงบทดลองปัจจุบัน'!$A$5:$CL$846,70,0),2)</f>
        <v>231402.74</v>
      </c>
      <c r="BT238" s="104">
        <f>ROUND(VLOOKUP($B238,'[4]3.ข้อมูลงบทดลองปัจจุบัน'!$A$5:$CL$846,71,0),2)</f>
        <v>40249.19</v>
      </c>
      <c r="BU238" s="104">
        <f>ROUND(VLOOKUP($B238,'[4]3.ข้อมูลงบทดลองปัจจุบัน'!$A$5:$CL$846,72,0),2)</f>
        <v>33506.639999999999</v>
      </c>
      <c r="BV238" s="104">
        <f>ROUND(VLOOKUP($B238,'[4]3.ข้อมูลงบทดลองปัจจุบัน'!$A$5:$CL$846,73,0),2)</f>
        <v>219274.51</v>
      </c>
      <c r="BW238" s="104">
        <f>ROUND(VLOOKUP($B238,'[4]3.ข้อมูลงบทดลองปัจจุบัน'!$A$5:$CL$846,74,0),2)</f>
        <v>41277.730000000003</v>
      </c>
      <c r="BX238" s="104">
        <f>ROUND(VLOOKUP($B238,'[4]3.ข้อมูลงบทดลองปัจจุบัน'!$A$5:$CL$846,75,0),2)</f>
        <v>30884.32</v>
      </c>
      <c r="BY238" s="104">
        <f>ROUND(VLOOKUP($B238,'[4]3.ข้อมูลงบทดลองปัจจุบัน'!$A$5:$CL$846,76,0),2)</f>
        <v>164740.47</v>
      </c>
      <c r="BZ238" s="104">
        <f>ROUND(VLOOKUP($B238,'[4]3.ข้อมูลงบทดลองปัจจุบัน'!$A$5:$CL$846,77,0),2)</f>
        <v>5367.36</v>
      </c>
      <c r="CA238" s="104">
        <f>ROUND(VLOOKUP($B238,'[4]3.ข้อมูลงบทดลองปัจจุบัน'!$A$5:$CL$846,78,0),2)</f>
        <v>8920</v>
      </c>
      <c r="CB238" s="104">
        <f>ROUND(VLOOKUP($B238,'[4]3.ข้อมูลงบทดลองปัจจุบัน'!$A$5:$CL$846,79,0),2)</f>
        <v>54666</v>
      </c>
      <c r="CC238" s="104">
        <f>ROUND(VLOOKUP($B238,'[4]3.ข้อมูลงบทดลองปัจจุบัน'!$A$5:$CL$846,80,0),2)</f>
        <v>9540</v>
      </c>
      <c r="CD238" s="104">
        <f>ROUND(VLOOKUP($B238,'[4]3.ข้อมูลงบทดลองปัจจุบัน'!$A$5:$CL$846,81,0),2)</f>
        <v>46720</v>
      </c>
      <c r="CE238" s="104">
        <f>ROUND(VLOOKUP($B238,'[4]3.ข้อมูลงบทดลองปัจจุบัน'!$A$5:$CL$846,82,0),2)</f>
        <v>13595.64</v>
      </c>
      <c r="CF238" s="104">
        <f>ROUND(VLOOKUP($B238,'[4]3.ข้อมูลงบทดลองปัจจุบัน'!$A$5:$CL$846,83,0),2)</f>
        <v>41127.31</v>
      </c>
      <c r="CG238" s="104">
        <f>ROUND(VLOOKUP($B238,'[4]3.ข้อมูลงบทดลองปัจจุบัน'!$A$5:$CL$846,84,0),2)</f>
        <v>38838.639999999999</v>
      </c>
      <c r="CH238" s="104">
        <f>ROUND(VLOOKUP($B238,'[4]3.ข้อมูลงบทดลองปัจจุบัน'!$A$5:$CL$846,85,0),2)</f>
        <v>5783.2</v>
      </c>
      <c r="CI238" s="104">
        <f>ROUND(VLOOKUP($B238,'[4]3.ข้อมูลงบทดลองปัจจุบัน'!$A$5:$CL$846,86,0),2)</f>
        <v>5020</v>
      </c>
      <c r="CJ238" s="104">
        <f>ROUND(VLOOKUP($B238,'[4]3.ข้อมูลงบทดลองปัจจุบัน'!$A$5:$CL$846,87,0),2)</f>
        <v>20574.09</v>
      </c>
      <c r="CK238" s="104">
        <f>ROUND(VLOOKUP($B238,'[4]3.ข้อมูลงบทดลองปัจจุบัน'!$A$5:$CL$846,88,0),2)</f>
        <v>46780.06</v>
      </c>
      <c r="CL238" s="104">
        <f>ROUND(VLOOKUP($B238,'[4]3.ข้อมูลงบทดลองปัจจุบัน'!$A$5:$CL$846,89,0),2)</f>
        <v>54924.65</v>
      </c>
      <c r="CM238" s="104">
        <f>ROUND(VLOOKUP($B238,'[4]3.ข้อมูลงบทดลองปัจจุบัน'!$A$5:$CL$846,90,0),2)</f>
        <v>38029.040000000001</v>
      </c>
      <c r="CO238" s="97"/>
    </row>
    <row r="239" spans="1:93" x14ac:dyDescent="0.7">
      <c r="A239" s="127" t="s">
        <v>789</v>
      </c>
      <c r="B239" s="18" t="s">
        <v>866</v>
      </c>
      <c r="C239" s="19" t="s">
        <v>867</v>
      </c>
      <c r="D239" s="104">
        <f>ROUND(VLOOKUP($B239,'[4]3.ข้อมูลงบทดลองปัจจุบัน'!$A$5:$CL$846,3,0),2)</f>
        <v>67756.45</v>
      </c>
      <c r="E239" s="104">
        <f>ROUND(VLOOKUP($B239,'[4]3.ข้อมูลงบทดลองปัจจุบัน'!$A$5:$CL$846,4,0),2)</f>
        <v>86608.17</v>
      </c>
      <c r="F239" s="104">
        <f>ROUND(VLOOKUP($B239,'[4]3.ข้อมูลงบทดลองปัจจุบัน'!$A$5:$CL$846,5,0),2)</f>
        <v>21833.5</v>
      </c>
      <c r="G239" s="104">
        <f>ROUND(VLOOKUP($B239,'[4]3.ข้อมูลงบทดลองปัจจุบัน'!$A$5:$CL$846,6,0),2)</f>
        <v>0</v>
      </c>
      <c r="H239" s="104">
        <f>ROUND(VLOOKUP($B239,'[4]3.ข้อมูลงบทดลองปัจจุบัน'!$A$5:$CL$846,7,0),2)</f>
        <v>4526.5600000000004</v>
      </c>
      <c r="I239" s="104">
        <f>ROUND(VLOOKUP($B239,'[4]3.ข้อมูลงบทดลองปัจจุบัน'!$A$5:$CL$846,8,0),2)</f>
        <v>7588.88</v>
      </c>
      <c r="J239" s="104">
        <f>ROUND(VLOOKUP($B239,'[4]3.ข้อมูลงบทดลองปัจจุบัน'!$A$5:$CL$846,9,0),2)</f>
        <v>12494.6</v>
      </c>
      <c r="K239" s="104">
        <f>ROUND(VLOOKUP($B239,'[4]3.ข้อมูลงบทดลองปัจจุบัน'!$A$5:$CL$846,10,0),2)</f>
        <v>17411.89</v>
      </c>
      <c r="L239" s="104">
        <f>ROUND(VLOOKUP($B239,'[4]3.ข้อมูลงบทดลองปัจจุบัน'!$A$5:$CL$846,11,0),2)</f>
        <v>4933.3500000000004</v>
      </c>
      <c r="M239" s="104">
        <f>ROUND(VLOOKUP($B239,'[4]3.ข้อมูลงบทดลองปัจจุบัน'!$A$5:$CL$846,12,0),2)</f>
        <v>44636.09</v>
      </c>
      <c r="N239" s="104">
        <f>ROUND(VLOOKUP($B239,'[4]3.ข้อมูลงบทดลองปัจจุบัน'!$A$5:$CL$846,13,0),2)</f>
        <v>9736.3700000000008</v>
      </c>
      <c r="O239" s="104">
        <f>ROUND(VLOOKUP($B239,'[4]3.ข้อมูลงบทดลองปัจจุบัน'!$A$5:$CL$846,14,0),2)</f>
        <v>0</v>
      </c>
      <c r="P239" s="104">
        <f>ROUND(VLOOKUP($B239,'[4]3.ข้อมูลงบทดลองปัจจุบัน'!$A$5:$CL$846,15,0),2)</f>
        <v>61386.879999999997</v>
      </c>
      <c r="Q239" s="104">
        <f>ROUND(VLOOKUP($B239,'[4]3.ข้อมูลงบทดลองปัจจุบัน'!$A$5:$CL$846,16,0),2)</f>
        <v>0</v>
      </c>
      <c r="R239" s="104">
        <f>ROUND(VLOOKUP($B239,'[4]3.ข้อมูลงบทดลองปัจจุบัน'!$A$5:$CL$846,17,0),2)</f>
        <v>15096.8</v>
      </c>
      <c r="S239" s="104">
        <f>ROUND(VLOOKUP($B239,'[4]3.ข้อมูลงบทดลองปัจจุบัน'!$A$5:$CL$846,18,0),2)</f>
        <v>0</v>
      </c>
      <c r="T239" s="104">
        <f>ROUND(VLOOKUP($B239,'[4]3.ข้อมูลงบทดลองปัจจุบัน'!$A$5:$CL$846,19,0),2)</f>
        <v>20344.8</v>
      </c>
      <c r="U239" s="104">
        <f>ROUND(VLOOKUP($B239,'[4]3.ข้อมูลงบทดลองปัจจุบัน'!$A$5:$CL$846,20,0),2)</f>
        <v>19125.14</v>
      </c>
      <c r="V239" s="104">
        <f>ROUND(VLOOKUP($B239,'[4]3.ข้อมูลงบทดลองปัจจุบัน'!$A$5:$CL$846,21,0),2)</f>
        <v>30353.85</v>
      </c>
      <c r="W239" s="104">
        <f>ROUND(VLOOKUP($B239,'[4]3.ข้อมูลงบทดลองปัจจุบัน'!$A$5:$CL$846,22,0),2)</f>
        <v>0</v>
      </c>
      <c r="X239" s="104">
        <f>ROUND(VLOOKUP($B239,'[4]3.ข้อมูลงบทดลองปัจจุบัน'!$A$5:$CL$846,23,0),2)</f>
        <v>22284.31</v>
      </c>
      <c r="Y239" s="104">
        <f>ROUND(VLOOKUP($B239,'[4]3.ข้อมูลงบทดลองปัจจุบัน'!$A$5:$CL$846,24,0),2)</f>
        <v>874.13</v>
      </c>
      <c r="Z239" s="104">
        <f>ROUND(VLOOKUP($B239,'[4]3.ข้อมูลงบทดลองปัจจุบัน'!$A$5:$CL$846,25,0),2)</f>
        <v>1437.36</v>
      </c>
      <c r="AA239" s="104">
        <f>ROUND(VLOOKUP($B239,'[4]3.ข้อมูลงบทดลองปัจจุบัน'!$A$5:$CL$846,26,0),2)</f>
        <v>21666.639999999999</v>
      </c>
      <c r="AB239" s="104">
        <f>ROUND(VLOOKUP($B239,'[4]3.ข้อมูลงบทดลองปัจจุบัน'!$A$5:$CL$846,27,0),2)</f>
        <v>29070.51</v>
      </c>
      <c r="AC239" s="104">
        <f>ROUND(VLOOKUP($B239,'[4]3.ข้อมูลงบทดลองปัจจุบัน'!$A$5:$CL$846,28,0),2)</f>
        <v>8374.98</v>
      </c>
      <c r="AD239" s="104">
        <f>ROUND(VLOOKUP($B239,'[4]3.ข้อมูลงบทดลองปัจจุบัน'!$A$5:$CL$846,29,0),2)</f>
        <v>63946.9</v>
      </c>
      <c r="AE239" s="104">
        <f>ROUND(VLOOKUP($B239,'[4]3.ข้อมูลงบทดลองปัจจุบัน'!$A$5:$CL$846,30,0),2)</f>
        <v>30167.67</v>
      </c>
      <c r="AF239" s="104">
        <f>ROUND(VLOOKUP($B239,'[4]3.ข้อมูลงบทดลองปัจจุบัน'!$A$5:$CL$846,31,0),2)</f>
        <v>28910.85</v>
      </c>
      <c r="AG239" s="104">
        <f>ROUND(VLOOKUP($B239,'[4]3.ข้อมูลงบทดลองปัจจุบัน'!$A$5:$CL$846,32,0),2)</f>
        <v>13250.38</v>
      </c>
      <c r="AH239" s="104">
        <f>ROUND(VLOOKUP($B239,'[4]3.ข้อมูลงบทดลองปัจจุบัน'!$A$5:$CL$846,33,0),2)</f>
        <v>22066.720000000001</v>
      </c>
      <c r="AI239" s="104">
        <f>ROUND(VLOOKUP($B239,'[4]3.ข้อมูลงบทดลองปัจจุบัน'!$A$5:$CL$846,34,0),2)</f>
        <v>78060.31</v>
      </c>
      <c r="AJ239" s="104">
        <f>ROUND(VLOOKUP($B239,'[4]3.ข้อมูลงบทดลองปัจจุบัน'!$A$5:$CL$846,35,0),2)</f>
        <v>0</v>
      </c>
      <c r="AK239" s="104">
        <f>ROUND(VLOOKUP($B239,'[4]3.ข้อมูลงบทดลองปัจจุบัน'!$A$5:$CL$846,36,0),2)</f>
        <v>0</v>
      </c>
      <c r="AL239" s="104">
        <f>ROUND(VLOOKUP($B239,'[4]3.ข้อมูลงบทดลองปัจจุบัน'!$A$5:$CL$846,37,0),2)</f>
        <v>49429.95</v>
      </c>
      <c r="AM239" s="104">
        <f>ROUND(VLOOKUP($B239,'[4]3.ข้อมูลงบทดลองปัจจุบัน'!$A$5:$CL$846,38,0),2)</f>
        <v>0</v>
      </c>
      <c r="AN239" s="104">
        <f>ROUND(VLOOKUP($B239,'[4]3.ข้อมูลงบทดลองปัจจุบัน'!$A$5:$CL$846,39,0),2)</f>
        <v>65106.23</v>
      </c>
      <c r="AO239" s="104">
        <f>ROUND(VLOOKUP($B239,'[4]3.ข้อมูลงบทดลองปัจจุบัน'!$A$5:$CL$846,40,0),2)</f>
        <v>0</v>
      </c>
      <c r="AP239" s="104">
        <f>ROUND(VLOOKUP($B239,'[4]3.ข้อมูลงบทดลองปัจจุบัน'!$A$5:$CL$846,41,0),2)</f>
        <v>0</v>
      </c>
      <c r="AQ239" s="104">
        <f>ROUND(VLOOKUP($B239,'[4]3.ข้อมูลงบทดลองปัจจุบัน'!$A$5:$CL$846,42,0),2)</f>
        <v>0</v>
      </c>
      <c r="AR239" s="104">
        <f>ROUND(VLOOKUP($B239,'[4]3.ข้อมูลงบทดลองปัจจุบัน'!$A$5:$CL$846,43,0),2)</f>
        <v>30773.88</v>
      </c>
      <c r="AS239" s="104">
        <f>ROUND(VLOOKUP($B239,'[4]3.ข้อมูลงบทดลองปัจจุบัน'!$A$5:$CL$846,44,0),2)</f>
        <v>0</v>
      </c>
      <c r="AT239" s="104">
        <f>ROUND(VLOOKUP($B239,'[4]3.ข้อมูลงบทดลองปัจจุบัน'!$A$5:$CL$846,45,0),2)</f>
        <v>9126.7199999999993</v>
      </c>
      <c r="AU239" s="104">
        <f>ROUND(VLOOKUP($B239,'[4]3.ข้อมูลงบทดลองปัจจุบัน'!$A$5:$CL$846,46,0),2)</f>
        <v>27138.720000000001</v>
      </c>
      <c r="AV239" s="104">
        <f>ROUND(VLOOKUP($B239,'[4]3.ข้อมูลงบทดลองปัจจุบัน'!$A$5:$CL$846,47,0),2)</f>
        <v>28894.01</v>
      </c>
      <c r="AW239" s="104">
        <f>ROUND(VLOOKUP($B239,'[4]3.ข้อมูลงบทดลองปัจจุบัน'!$A$5:$CL$846,48,0),2)</f>
        <v>0.03</v>
      </c>
      <c r="AX239" s="104">
        <f>ROUND(VLOOKUP($B239,'[4]3.ข้อมูลงบทดลองปัจจุบัน'!$A$5:$CL$846,49,0),2)</f>
        <v>48482.34</v>
      </c>
      <c r="AY239" s="104">
        <f>ROUND(VLOOKUP($B239,'[4]3.ข้อมูลงบทดลองปัจจุบัน'!$A$5:$CL$846,50,0),2)</f>
        <v>0</v>
      </c>
      <c r="AZ239" s="104">
        <f>ROUND(VLOOKUP($B239,'[4]3.ข้อมูลงบทดลองปัจจุบัน'!$A$5:$CL$846,51,0),2)</f>
        <v>32833.279999999999</v>
      </c>
      <c r="BA239" s="104">
        <f>ROUND(VLOOKUP($B239,'[4]3.ข้อมูลงบทดลองปัจจุบัน'!$A$5:$CL$846,52,0),2)</f>
        <v>9204.7199999999993</v>
      </c>
      <c r="BB239" s="104">
        <f>ROUND(VLOOKUP($B239,'[4]3.ข้อมูลงบทดลองปัจจุบัน'!$A$5:$CL$846,53,0),2)</f>
        <v>0</v>
      </c>
      <c r="BC239" s="104">
        <f>ROUND(VLOOKUP($B239,'[4]3.ข้อมูลงบทดลองปัจจุบัน'!$A$5:$CL$846,54,0),2)</f>
        <v>60700.01</v>
      </c>
      <c r="BD239" s="104">
        <f>ROUND(VLOOKUP($B239,'[4]3.ข้อมูลงบทดลองปัจจุบัน'!$A$5:$CL$846,55,0),2)</f>
        <v>0</v>
      </c>
      <c r="BE239" s="104">
        <f>ROUND(VLOOKUP($B239,'[4]3.ข้อมูลงบทดลองปัจจุบัน'!$A$5:$CL$846,56,0),2)</f>
        <v>23541.64</v>
      </c>
      <c r="BF239" s="104">
        <f>ROUND(VLOOKUP($B239,'[4]3.ข้อมูลงบทดลองปัจจุบัน'!$A$5:$CL$846,57,0),2)</f>
        <v>5944.64</v>
      </c>
      <c r="BG239" s="104">
        <f>ROUND(VLOOKUP($B239,'[4]3.ข้อมูลงบทดลองปัจจุบัน'!$A$5:$CL$846,58,0),2)</f>
        <v>38035.440000000002</v>
      </c>
      <c r="BH239" s="104">
        <f>ROUND(VLOOKUP($B239,'[4]3.ข้อมูลงบทดลองปัจจุบัน'!$A$5:$CL$846,59,0),2)</f>
        <v>6977.44</v>
      </c>
      <c r="BI239" s="104">
        <f>ROUND(VLOOKUP($B239,'[4]3.ข้อมูลงบทดลองปัจจุบัน'!$A$5:$CL$846,60,0),2)</f>
        <v>1999.76</v>
      </c>
      <c r="BJ239" s="104">
        <f>ROUND(VLOOKUP($B239,'[4]3.ข้อมูลงบทดลองปัจจุบัน'!$A$5:$CL$846,61,0),2)</f>
        <v>374.46</v>
      </c>
      <c r="BK239" s="104">
        <f>ROUND(VLOOKUP($B239,'[4]3.ข้อมูลงบทดลองปัจจุบัน'!$A$5:$CL$846,62,0),2)</f>
        <v>2000.09</v>
      </c>
      <c r="BL239" s="104">
        <f>ROUND(VLOOKUP($B239,'[4]3.ข้อมูลงบทดลองปัจจุบัน'!$A$5:$CL$846,63,0),2)</f>
        <v>0</v>
      </c>
      <c r="BM239" s="104">
        <f>ROUND(VLOOKUP($B239,'[4]3.ข้อมูลงบทดลองปัจจุบัน'!$A$5:$CL$846,64,0),2)</f>
        <v>58282.18</v>
      </c>
      <c r="BN239" s="104">
        <f>ROUND(VLOOKUP($B239,'[4]3.ข้อมูลงบทดลองปัจจุบัน'!$A$5:$CL$846,65,0),2)</f>
        <v>12110.64</v>
      </c>
      <c r="BO239" s="104">
        <f>ROUND(VLOOKUP($B239,'[4]3.ข้อมูลงบทดลองปัจจุบัน'!$A$5:$CL$846,66,0),2)</f>
        <v>50426.65</v>
      </c>
      <c r="BP239" s="104">
        <f>ROUND(VLOOKUP($B239,'[4]3.ข้อมูลงบทดลองปัจจุบัน'!$A$5:$CL$846,67,0),2)</f>
        <v>924.99</v>
      </c>
      <c r="BQ239" s="104">
        <f>ROUND(VLOOKUP($B239,'[4]3.ข้อมูลงบทดลองปัจจุบัน'!$A$5:$CL$846,68,0),2)</f>
        <v>18010.650000000001</v>
      </c>
      <c r="BR239" s="104">
        <f>ROUND(VLOOKUP($B239,'[4]3.ข้อมูลงบทดลองปัจจุบัน'!$A$5:$CL$846,69,0),2)</f>
        <v>22621</v>
      </c>
      <c r="BS239" s="104">
        <f>ROUND(VLOOKUP($B239,'[4]3.ข้อมูลงบทดลองปัจจุบัน'!$A$5:$CL$846,70,0),2)</f>
        <v>0</v>
      </c>
      <c r="BT239" s="104">
        <f>ROUND(VLOOKUP($B239,'[4]3.ข้อมูลงบทดลองปัจจุบัน'!$A$5:$CL$846,71,0),2)</f>
        <v>0</v>
      </c>
      <c r="BU239" s="104">
        <f>ROUND(VLOOKUP($B239,'[4]3.ข้อมูลงบทดลองปัจจุบัน'!$A$5:$CL$846,72,0),2)</f>
        <v>3806.96</v>
      </c>
      <c r="BV239" s="104">
        <f>ROUND(VLOOKUP($B239,'[4]3.ข้อมูลงบทดลองปัจจุบัน'!$A$5:$CL$846,73,0),2)</f>
        <v>52585.32</v>
      </c>
      <c r="BW239" s="104">
        <f>ROUND(VLOOKUP($B239,'[4]3.ข้อมูลงบทดลองปัจจุบัน'!$A$5:$CL$846,74,0),2)</f>
        <v>0</v>
      </c>
      <c r="BX239" s="104">
        <f>ROUND(VLOOKUP($B239,'[4]3.ข้อมูลงบทดลองปัจจุบัน'!$A$5:$CL$846,75,0),2)</f>
        <v>7062.94</v>
      </c>
      <c r="BY239" s="104">
        <f>ROUND(VLOOKUP($B239,'[4]3.ข้อมูลงบทดลองปัจจุบัน'!$A$5:$CL$846,76,0),2)</f>
        <v>0</v>
      </c>
      <c r="BZ239" s="104">
        <f>ROUND(VLOOKUP($B239,'[4]3.ข้อมูลงบทดลองปัจจุบัน'!$A$5:$CL$846,77,0),2)</f>
        <v>19738.89</v>
      </c>
      <c r="CA239" s="104">
        <f>ROUND(VLOOKUP($B239,'[4]3.ข้อมูลงบทดลองปัจจุบัน'!$A$5:$CL$846,78,0),2)</f>
        <v>2400</v>
      </c>
      <c r="CB239" s="104">
        <f>ROUND(VLOOKUP($B239,'[4]3.ข้อมูลงบทดลองปัจจุบัน'!$A$5:$CL$846,79,0),2)</f>
        <v>39987.800000000003</v>
      </c>
      <c r="CC239" s="104">
        <f>ROUND(VLOOKUP($B239,'[4]3.ข้อมูลงบทดลองปัจจุบัน'!$A$5:$CL$846,80,0),2)</f>
        <v>0</v>
      </c>
      <c r="CD239" s="104">
        <f>ROUND(VLOOKUP($B239,'[4]3.ข้อมูลงบทดลองปัจจุบัน'!$A$5:$CL$846,81,0),2)</f>
        <v>52496</v>
      </c>
      <c r="CE239" s="104">
        <f>ROUND(VLOOKUP($B239,'[4]3.ข้อมูลงบทดลองปัจจุบัน'!$A$5:$CL$846,82,0),2)</f>
        <v>28087.8</v>
      </c>
      <c r="CF239" s="104">
        <f>ROUND(VLOOKUP($B239,'[4]3.ข้อมูลงบทดลองปัจจุบัน'!$A$5:$CL$846,83,0),2)</f>
        <v>0</v>
      </c>
      <c r="CG239" s="104">
        <f>ROUND(VLOOKUP($B239,'[4]3.ข้อมูลงบทดลองปัจจุบัน'!$A$5:$CL$846,84,0),2)</f>
        <v>5506.69</v>
      </c>
      <c r="CH239" s="104">
        <f>ROUND(VLOOKUP($B239,'[4]3.ข้อมูลงบทดลองปัจจุบัน'!$A$5:$CL$846,85,0),2)</f>
        <v>4666.26</v>
      </c>
      <c r="CI239" s="104">
        <f>ROUND(VLOOKUP($B239,'[4]3.ข้อมูลงบทดลองปัจจุบัน'!$A$5:$CL$846,86,0),2)</f>
        <v>2166.64</v>
      </c>
      <c r="CJ239" s="104">
        <f>ROUND(VLOOKUP($B239,'[4]3.ข้อมูลงบทดลองปัจจุบัน'!$A$5:$CL$846,87,0),2)</f>
        <v>19179.810000000001</v>
      </c>
      <c r="CK239" s="104">
        <f>ROUND(VLOOKUP($B239,'[4]3.ข้อมูลงบทดลองปัจจุบัน'!$A$5:$CL$846,88,0),2)</f>
        <v>0</v>
      </c>
      <c r="CL239" s="104">
        <f>ROUND(VLOOKUP($B239,'[4]3.ข้อมูลงบทดลองปัจจุบัน'!$A$5:$CL$846,89,0),2)</f>
        <v>9914.99</v>
      </c>
      <c r="CM239" s="104">
        <f>ROUND(VLOOKUP($B239,'[4]3.ข้อมูลงบทดลองปัจจุบัน'!$A$5:$CL$846,90,0),2)</f>
        <v>0</v>
      </c>
      <c r="CO239" s="97"/>
    </row>
    <row r="240" spans="1:93" x14ac:dyDescent="0.7">
      <c r="A240" s="127" t="s">
        <v>789</v>
      </c>
      <c r="B240" s="18" t="s">
        <v>868</v>
      </c>
      <c r="C240" s="19" t="s">
        <v>869</v>
      </c>
      <c r="D240" s="104">
        <f>ROUND(VLOOKUP($B240,'[4]3.ข้อมูลงบทดลองปัจจุบัน'!$A$5:$CL$846,3,0),2)</f>
        <v>3454.82</v>
      </c>
      <c r="E240" s="104">
        <f>ROUND(VLOOKUP($B240,'[4]3.ข้อมูลงบทดลองปัจจุบัน'!$A$5:$CL$846,4,0),2)</f>
        <v>2061.44</v>
      </c>
      <c r="F240" s="104">
        <f>ROUND(VLOOKUP($B240,'[4]3.ข้อมูลงบทดลองปัจจุบัน'!$A$5:$CL$846,5,0),2)</f>
        <v>0</v>
      </c>
      <c r="G240" s="104">
        <f>ROUND(VLOOKUP($B240,'[4]3.ข้อมูลงบทดลองปัจจุบัน'!$A$5:$CL$846,6,0),2)</f>
        <v>0</v>
      </c>
      <c r="H240" s="104">
        <f>ROUND(VLOOKUP($B240,'[4]3.ข้อมูลงบทดลองปัจจุบัน'!$A$5:$CL$846,7,0),2)</f>
        <v>0</v>
      </c>
      <c r="I240" s="104">
        <f>ROUND(VLOOKUP($B240,'[4]3.ข้อมูลงบทดลองปัจจุบัน'!$A$5:$CL$846,8,0),2)</f>
        <v>0</v>
      </c>
      <c r="J240" s="104">
        <f>ROUND(VLOOKUP($B240,'[4]3.ข้อมูลงบทดลองปัจจุบัน'!$A$5:$CL$846,9,0),2)</f>
        <v>11753.01</v>
      </c>
      <c r="K240" s="104">
        <f>ROUND(VLOOKUP($B240,'[4]3.ข้อมูลงบทดลองปัจจุบัน'!$A$5:$CL$846,10,0),2)</f>
        <v>0</v>
      </c>
      <c r="L240" s="104">
        <f>ROUND(VLOOKUP($B240,'[4]3.ข้อมูลงบทดลองปัจจุบัน'!$A$5:$CL$846,11,0),2)</f>
        <v>0</v>
      </c>
      <c r="M240" s="104">
        <f>ROUND(VLOOKUP($B240,'[4]3.ข้อมูลงบทดลองปัจจุบัน'!$A$5:$CL$846,12,0),2)</f>
        <v>665.26</v>
      </c>
      <c r="N240" s="104">
        <f>ROUND(VLOOKUP($B240,'[4]3.ข้อมูลงบทดลองปัจจุบัน'!$A$5:$CL$846,13,0),2)</f>
        <v>2501.89</v>
      </c>
      <c r="O240" s="104">
        <f>ROUND(VLOOKUP($B240,'[4]3.ข้อมูลงบทดลองปัจจุบัน'!$A$5:$CL$846,14,0),2)</f>
        <v>0</v>
      </c>
      <c r="P240" s="104">
        <f>ROUND(VLOOKUP($B240,'[4]3.ข้อมูลงบทดลองปัจจุบัน'!$A$5:$CL$846,15,0),2)</f>
        <v>18666.72</v>
      </c>
      <c r="Q240" s="104">
        <f>ROUND(VLOOKUP($B240,'[4]3.ข้อมูลงบทดลองปัจจุบัน'!$A$5:$CL$846,16,0),2)</f>
        <v>0</v>
      </c>
      <c r="R240" s="104">
        <f>ROUND(VLOOKUP($B240,'[4]3.ข้อมูลงบทดลองปัจจุบัน'!$A$5:$CL$846,17,0),2)</f>
        <v>0</v>
      </c>
      <c r="S240" s="104">
        <f>ROUND(VLOOKUP($B240,'[4]3.ข้อมูลงบทดลองปัจจุบัน'!$A$5:$CL$846,18,0),2)</f>
        <v>0</v>
      </c>
      <c r="T240" s="104">
        <f>ROUND(VLOOKUP($B240,'[4]3.ข้อมูลงบทดลองปัจจุบัน'!$A$5:$CL$846,19,0),2)</f>
        <v>0</v>
      </c>
      <c r="U240" s="104">
        <f>ROUND(VLOOKUP($B240,'[4]3.ข้อมูลงบทดลองปัจจุบัน'!$A$5:$CL$846,20,0),2)</f>
        <v>9675.3700000000008</v>
      </c>
      <c r="V240" s="104">
        <f>ROUND(VLOOKUP($B240,'[4]3.ข้อมูลงบทดลองปัจจุบัน'!$A$5:$CL$846,21,0),2)</f>
        <v>0</v>
      </c>
      <c r="W240" s="104">
        <f>ROUND(VLOOKUP($B240,'[4]3.ข้อมูลงบทดลองปัจจุบัน'!$A$5:$CL$846,22,0),2)</f>
        <v>0</v>
      </c>
      <c r="X240" s="104">
        <f>ROUND(VLOOKUP($B240,'[4]3.ข้อมูลงบทดลองปัจจุบัน'!$A$5:$CL$846,23,0),2)</f>
        <v>0</v>
      </c>
      <c r="Y240" s="104">
        <f>ROUND(VLOOKUP($B240,'[4]3.ข้อมูลงบทดลองปัจจุบัน'!$A$5:$CL$846,24,0),2)</f>
        <v>0</v>
      </c>
      <c r="Z240" s="104">
        <f>ROUND(VLOOKUP($B240,'[4]3.ข้อมูลงบทดลองปัจจุบัน'!$A$5:$CL$846,25,0),2)</f>
        <v>0</v>
      </c>
      <c r="AA240" s="104">
        <f>ROUND(VLOOKUP($B240,'[4]3.ข้อมูลงบทดลองปัจจุบัน'!$A$5:$CL$846,26,0),2)</f>
        <v>0</v>
      </c>
      <c r="AB240" s="104">
        <f>ROUND(VLOOKUP($B240,'[4]3.ข้อมูลงบทดลองปัจจุบัน'!$A$5:$CL$846,27,0),2)</f>
        <v>0</v>
      </c>
      <c r="AC240" s="104">
        <f>ROUND(VLOOKUP($B240,'[4]3.ข้อมูลงบทดลองปัจจุบัน'!$A$5:$CL$846,28,0),2)</f>
        <v>0</v>
      </c>
      <c r="AD240" s="104">
        <f>ROUND(VLOOKUP($B240,'[4]3.ข้อมูลงบทดลองปัจจุบัน'!$A$5:$CL$846,29,0),2)</f>
        <v>2208.35</v>
      </c>
      <c r="AE240" s="104">
        <f>ROUND(VLOOKUP($B240,'[4]3.ข้อมูลงบทดลองปัจจุบัน'!$A$5:$CL$846,30,0),2)</f>
        <v>28900</v>
      </c>
      <c r="AF240" s="104">
        <f>ROUND(VLOOKUP($B240,'[4]3.ข้อมูลงบทดลองปัจจุบัน'!$A$5:$CL$846,31,0),2)</f>
        <v>0</v>
      </c>
      <c r="AG240" s="104">
        <f>ROUND(VLOOKUP($B240,'[4]3.ข้อมูลงบทดลองปัจจุบัน'!$A$5:$CL$846,32,0),2)</f>
        <v>107250.64</v>
      </c>
      <c r="AH240" s="104">
        <f>ROUND(VLOOKUP($B240,'[4]3.ข้อมูลงบทดลองปัจจุบัน'!$A$5:$CL$846,33,0),2)</f>
        <v>30749.98</v>
      </c>
      <c r="AI240" s="104">
        <f>ROUND(VLOOKUP($B240,'[4]3.ข้อมูลงบทดลองปัจจุบัน'!$A$5:$CL$846,34,0),2)</f>
        <v>0</v>
      </c>
      <c r="AJ240" s="104">
        <f>ROUND(VLOOKUP($B240,'[4]3.ข้อมูลงบทดลองปัจจุบัน'!$A$5:$CL$846,35,0),2)</f>
        <v>0</v>
      </c>
      <c r="AK240" s="104">
        <f>ROUND(VLOOKUP($B240,'[4]3.ข้อมูลงบทดลองปัจจุบัน'!$A$5:$CL$846,36,0),2)</f>
        <v>0</v>
      </c>
      <c r="AL240" s="104">
        <f>ROUND(VLOOKUP($B240,'[4]3.ข้อมูลงบทดลองปัจจุบัน'!$A$5:$CL$846,37,0),2)</f>
        <v>3959.22</v>
      </c>
      <c r="AM240" s="104">
        <f>ROUND(VLOOKUP($B240,'[4]3.ข้อมูลงบทดลองปัจจุบัน'!$A$5:$CL$846,38,0),2)</f>
        <v>0</v>
      </c>
      <c r="AN240" s="104">
        <f>ROUND(VLOOKUP($B240,'[4]3.ข้อมูลงบทดลองปัจจุบัน'!$A$5:$CL$846,39,0),2)</f>
        <v>0</v>
      </c>
      <c r="AO240" s="104">
        <f>ROUND(VLOOKUP($B240,'[4]3.ข้อมูลงบทดลองปัจจุบัน'!$A$5:$CL$846,40,0),2)</f>
        <v>0</v>
      </c>
      <c r="AP240" s="104">
        <f>ROUND(VLOOKUP($B240,'[4]3.ข้อมูลงบทดลองปัจจุบัน'!$A$5:$CL$846,41,0),2)</f>
        <v>0</v>
      </c>
      <c r="AQ240" s="104">
        <f>ROUND(VLOOKUP($B240,'[4]3.ข้อมูลงบทดลองปัจจุบัน'!$A$5:$CL$846,42,0),2)</f>
        <v>0</v>
      </c>
      <c r="AR240" s="104">
        <f>ROUND(VLOOKUP($B240,'[4]3.ข้อมูลงบทดลองปัจจุบัน'!$A$5:$CL$846,43,0),2)</f>
        <v>0</v>
      </c>
      <c r="AS240" s="104">
        <f>ROUND(VLOOKUP($B240,'[4]3.ข้อมูลงบทดลองปัจจุบัน'!$A$5:$CL$846,44,0),2)</f>
        <v>0</v>
      </c>
      <c r="AT240" s="104">
        <f>ROUND(VLOOKUP($B240,'[4]3.ข้อมูลงบทดลองปัจจุบัน'!$A$5:$CL$846,45,0),2)</f>
        <v>0</v>
      </c>
      <c r="AU240" s="104">
        <f>ROUND(VLOOKUP($B240,'[4]3.ข้อมูลงบทดลองปัจจุบัน'!$A$5:$CL$846,46,0),2)</f>
        <v>0</v>
      </c>
      <c r="AV240" s="104">
        <f>ROUND(VLOOKUP($B240,'[4]3.ข้อมูลงบทดลองปัจจุบัน'!$A$5:$CL$846,47,0),2)</f>
        <v>720</v>
      </c>
      <c r="AW240" s="104">
        <f>ROUND(VLOOKUP($B240,'[4]3.ข้อมูลงบทดลองปัจจุบัน'!$A$5:$CL$846,48,0),2)</f>
        <v>0</v>
      </c>
      <c r="AX240" s="104">
        <f>ROUND(VLOOKUP($B240,'[4]3.ข้อมูลงบทดลองปัจจุบัน'!$A$5:$CL$846,49,0),2)</f>
        <v>0</v>
      </c>
      <c r="AY240" s="104">
        <f>ROUND(VLOOKUP($B240,'[4]3.ข้อมูลงบทดลองปัจจุบัน'!$A$5:$CL$846,50,0),2)</f>
        <v>0</v>
      </c>
      <c r="AZ240" s="104">
        <f>ROUND(VLOOKUP($B240,'[4]3.ข้อมูลงบทดลองปัจจุบัน'!$A$5:$CL$846,51,0),2)</f>
        <v>0</v>
      </c>
      <c r="BA240" s="104">
        <f>ROUND(VLOOKUP($B240,'[4]3.ข้อมูลงบทดลองปัจจุบัน'!$A$5:$CL$846,52,0),2)</f>
        <v>0</v>
      </c>
      <c r="BB240" s="104">
        <f>ROUND(VLOOKUP($B240,'[4]3.ข้อมูลงบทดลองปัจจุบัน'!$A$5:$CL$846,53,0),2)</f>
        <v>532.5</v>
      </c>
      <c r="BC240" s="104">
        <f>ROUND(VLOOKUP($B240,'[4]3.ข้อมูลงบทดลองปัจจุบัน'!$A$5:$CL$846,54,0),2)</f>
        <v>0</v>
      </c>
      <c r="BD240" s="104">
        <f>ROUND(VLOOKUP($B240,'[4]3.ข้อมูลงบทดลองปัจจุบัน'!$A$5:$CL$846,55,0),2)</f>
        <v>0</v>
      </c>
      <c r="BE240" s="104">
        <f>ROUND(VLOOKUP($B240,'[4]3.ข้อมูลงบทดลองปัจจุบัน'!$A$5:$CL$846,56,0),2)</f>
        <v>0</v>
      </c>
      <c r="BF240" s="104">
        <f>ROUND(VLOOKUP($B240,'[4]3.ข้อมูลงบทดลองปัจจุบัน'!$A$5:$CL$846,57,0),2)</f>
        <v>0</v>
      </c>
      <c r="BG240" s="104">
        <f>ROUND(VLOOKUP($B240,'[4]3.ข้อมูลงบทดลองปัจจุบัน'!$A$5:$CL$846,58,0),2)</f>
        <v>0</v>
      </c>
      <c r="BH240" s="104">
        <f>ROUND(VLOOKUP($B240,'[4]3.ข้อมูลงบทดลองปัจจุบัน'!$A$5:$CL$846,59,0),2)</f>
        <v>79779.06</v>
      </c>
      <c r="BI240" s="104">
        <f>ROUND(VLOOKUP($B240,'[4]3.ข้อมูลงบทดลองปัจจุบัน'!$A$5:$CL$846,60,0),2)</f>
        <v>1873.42</v>
      </c>
      <c r="BJ240" s="104">
        <f>ROUND(VLOOKUP($B240,'[4]3.ข้อมูลงบทดลองปัจจุบัน'!$A$5:$CL$846,61,0),2)</f>
        <v>0</v>
      </c>
      <c r="BK240" s="104">
        <f>ROUND(VLOOKUP($B240,'[4]3.ข้อมูลงบทดลองปัจจุบัน'!$A$5:$CL$846,62,0),2)</f>
        <v>11680</v>
      </c>
      <c r="BL240" s="104">
        <f>ROUND(VLOOKUP($B240,'[4]3.ข้อมูลงบทดลองปัจจุบัน'!$A$5:$CL$846,63,0),2)</f>
        <v>0</v>
      </c>
      <c r="BM240" s="104">
        <f>ROUND(VLOOKUP($B240,'[4]3.ข้อมูลงบทดลองปัจจุบัน'!$A$5:$CL$846,64,0),2)</f>
        <v>0</v>
      </c>
      <c r="BN240" s="104">
        <f>ROUND(VLOOKUP($B240,'[4]3.ข้อมูลงบทดลองปัจจุบัน'!$A$5:$CL$846,65,0),2)</f>
        <v>0</v>
      </c>
      <c r="BO240" s="104">
        <f>ROUND(VLOOKUP($B240,'[4]3.ข้อมูลงบทดลองปัจจุบัน'!$A$5:$CL$846,66,0),2)</f>
        <v>0</v>
      </c>
      <c r="BP240" s="104">
        <f>ROUND(VLOOKUP($B240,'[4]3.ข้อมูลงบทดลองปัจจุบัน'!$A$5:$CL$846,67,0),2)</f>
        <v>0</v>
      </c>
      <c r="BQ240" s="104">
        <f>ROUND(VLOOKUP($B240,'[4]3.ข้อมูลงบทดลองปัจจุบัน'!$A$5:$CL$846,68,0),2)</f>
        <v>0</v>
      </c>
      <c r="BR240" s="104">
        <f>ROUND(VLOOKUP($B240,'[4]3.ข้อมูลงบทดลองปัจจุบัน'!$A$5:$CL$846,69,0),2)</f>
        <v>3936.64</v>
      </c>
      <c r="BS240" s="104">
        <f>ROUND(VLOOKUP($B240,'[4]3.ข้อมูลงบทดลองปัจจุบัน'!$A$5:$CL$846,70,0),2)</f>
        <v>0</v>
      </c>
      <c r="BT240" s="104">
        <f>ROUND(VLOOKUP($B240,'[4]3.ข้อมูลงบทดลองปัจจุบัน'!$A$5:$CL$846,71,0),2)</f>
        <v>0</v>
      </c>
      <c r="BU240" s="104">
        <f>ROUND(VLOOKUP($B240,'[4]3.ข้อมูลงบทดลองปัจจุบัน'!$A$5:$CL$846,72,0),2)</f>
        <v>29333.279999999999</v>
      </c>
      <c r="BV240" s="104">
        <f>ROUND(VLOOKUP($B240,'[4]3.ข้อมูลงบทดลองปัจจุบัน'!$A$5:$CL$846,73,0),2)</f>
        <v>0</v>
      </c>
      <c r="BW240" s="104">
        <f>ROUND(VLOOKUP($B240,'[4]3.ข้อมูลงบทดลองปัจจุบัน'!$A$5:$CL$846,74,0),2)</f>
        <v>0</v>
      </c>
      <c r="BX240" s="104">
        <f>ROUND(VLOOKUP($B240,'[4]3.ข้อมูลงบทดลองปัจจุบัน'!$A$5:$CL$846,75,0),2)</f>
        <v>0</v>
      </c>
      <c r="BY240" s="104">
        <f>ROUND(VLOOKUP($B240,'[4]3.ข้อมูลงบทดลองปัจจุบัน'!$A$5:$CL$846,76,0),2)</f>
        <v>0</v>
      </c>
      <c r="BZ240" s="104">
        <f>ROUND(VLOOKUP($B240,'[4]3.ข้อมูลงบทดลองปัจจุบัน'!$A$5:$CL$846,77,0),2)</f>
        <v>0</v>
      </c>
      <c r="CA240" s="104">
        <f>ROUND(VLOOKUP($B240,'[4]3.ข้อมูลงบทดลองปัจจุบัน'!$A$5:$CL$846,78,0),2)</f>
        <v>0</v>
      </c>
      <c r="CB240" s="104">
        <f>ROUND(VLOOKUP($B240,'[4]3.ข้อมูลงบทดลองปัจจุบัน'!$A$5:$CL$846,79,0),2)</f>
        <v>4500</v>
      </c>
      <c r="CC240" s="104">
        <f>ROUND(VLOOKUP($B240,'[4]3.ข้อมูลงบทดลองปัจจุบัน'!$A$5:$CL$846,80,0),2)</f>
        <v>0</v>
      </c>
      <c r="CD240" s="104">
        <f>ROUND(VLOOKUP($B240,'[4]3.ข้อมูลงบทดลองปัจจุบัน'!$A$5:$CL$846,81,0),2)</f>
        <v>0</v>
      </c>
      <c r="CE240" s="104">
        <f>ROUND(VLOOKUP($B240,'[4]3.ข้อมูลงบทดลองปัจจุบัน'!$A$5:$CL$846,82,0),2)</f>
        <v>0</v>
      </c>
      <c r="CF240" s="104">
        <f>ROUND(VLOOKUP($B240,'[4]3.ข้อมูลงบทดลองปัจจุบัน'!$A$5:$CL$846,83,0),2)</f>
        <v>8166.64</v>
      </c>
      <c r="CG240" s="104">
        <f>ROUND(VLOOKUP($B240,'[4]3.ข้อมูลงบทดลองปัจจุบัน'!$A$5:$CL$846,84,0),2)</f>
        <v>0</v>
      </c>
      <c r="CH240" s="104">
        <f>ROUND(VLOOKUP($B240,'[4]3.ข้อมูลงบทดลองปัจจุบัน'!$A$5:$CL$846,85,0),2)</f>
        <v>4183.1099999999997</v>
      </c>
      <c r="CI240" s="104">
        <f>ROUND(VLOOKUP($B240,'[4]3.ข้อมูลงบทดลองปัจจุบัน'!$A$5:$CL$846,86,0),2)</f>
        <v>0</v>
      </c>
      <c r="CJ240" s="104">
        <f>ROUND(VLOOKUP($B240,'[4]3.ข้อมูลงบทดลองปัจจุบัน'!$A$5:$CL$846,87,0),2)</f>
        <v>2000</v>
      </c>
      <c r="CK240" s="104">
        <f>ROUND(VLOOKUP($B240,'[4]3.ข้อมูลงบทดลองปัจจุบัน'!$A$5:$CL$846,88,0),2)</f>
        <v>0</v>
      </c>
      <c r="CL240" s="104">
        <f>ROUND(VLOOKUP($B240,'[4]3.ข้อมูลงบทดลองปัจจุบัน'!$A$5:$CL$846,89,0),2)</f>
        <v>0</v>
      </c>
      <c r="CM240" s="104">
        <f>ROUND(VLOOKUP($B240,'[4]3.ข้อมูลงบทดลองปัจจุบัน'!$A$5:$CL$846,90,0),2)</f>
        <v>0</v>
      </c>
      <c r="CO240" s="97"/>
    </row>
    <row r="241" spans="1:93" x14ac:dyDescent="0.7">
      <c r="A241" s="127" t="s">
        <v>789</v>
      </c>
      <c r="B241" s="18" t="s">
        <v>870</v>
      </c>
      <c r="C241" s="19" t="s">
        <v>871</v>
      </c>
      <c r="D241" s="104">
        <f>ROUND(VLOOKUP($B241,'[4]3.ข้อมูลงบทดลองปัจจุบัน'!$A$5:$CL$846,3,0),2)</f>
        <v>12689848.720000001</v>
      </c>
      <c r="E241" s="104">
        <f>ROUND(VLOOKUP($B241,'[4]3.ข้อมูลงบทดลองปัจจุบัน'!$A$5:$CL$846,4,0),2)</f>
        <v>2086116.62</v>
      </c>
      <c r="F241" s="104">
        <f>ROUND(VLOOKUP($B241,'[4]3.ข้อมูลงบทดลองปัจจุบัน'!$A$5:$CL$846,5,0),2)</f>
        <v>1190499.02</v>
      </c>
      <c r="G241" s="104">
        <f>ROUND(VLOOKUP($B241,'[4]3.ข้อมูลงบทดลองปัจจุบัน'!$A$5:$CL$846,6,0),2)</f>
        <v>2679072.6800000002</v>
      </c>
      <c r="H241" s="104">
        <f>ROUND(VLOOKUP($B241,'[4]3.ข้อมูลงบทดลองปัจจุบัน'!$A$5:$CL$846,7,0),2)</f>
        <v>830402.7</v>
      </c>
      <c r="I241" s="104">
        <f>ROUND(VLOOKUP($B241,'[4]3.ข้อมูลงบทดลองปัจจุบัน'!$A$5:$CL$846,8,0),2)</f>
        <v>1317454.57</v>
      </c>
      <c r="J241" s="104">
        <f>ROUND(VLOOKUP($B241,'[4]3.ข้อมูลงบทดลองปัจจุบัน'!$A$5:$CL$846,9,0),2)</f>
        <v>1505588.8</v>
      </c>
      <c r="K241" s="104">
        <f>ROUND(VLOOKUP($B241,'[4]3.ข้อมูลงบทดลองปัจจุบัน'!$A$5:$CL$846,10,0),2)</f>
        <v>4222322.04</v>
      </c>
      <c r="L241" s="104">
        <f>ROUND(VLOOKUP($B241,'[4]3.ข้อมูลงบทดลองปัจจุบัน'!$A$5:$CL$846,11,0),2)</f>
        <v>1478498.55</v>
      </c>
      <c r="M241" s="104">
        <f>ROUND(VLOOKUP($B241,'[4]3.ข้อมูลงบทดลองปัจจุบัน'!$A$5:$CL$846,12,0),2)</f>
        <v>2052160.25</v>
      </c>
      <c r="N241" s="104">
        <f>ROUND(VLOOKUP($B241,'[4]3.ข้อมูลงบทดลองปัจจุบัน'!$A$5:$CL$846,13,0),2)</f>
        <v>8060852.8499999996</v>
      </c>
      <c r="O241" s="104">
        <f>ROUND(VLOOKUP($B241,'[4]3.ข้อมูลงบทดลองปัจจุบัน'!$A$5:$CL$846,14,0),2)</f>
        <v>901250.64</v>
      </c>
      <c r="P241" s="104">
        <f>ROUND(VLOOKUP($B241,'[4]3.ข้อมูลงบทดลองปัจจุบัน'!$A$5:$CL$846,15,0),2)</f>
        <v>15977931.640000001</v>
      </c>
      <c r="Q241" s="104">
        <f>ROUND(VLOOKUP($B241,'[4]3.ข้อมูลงบทดลองปัจจุบัน'!$A$5:$CL$846,16,0),2)</f>
        <v>2113519.12</v>
      </c>
      <c r="R241" s="104">
        <f>ROUND(VLOOKUP($B241,'[4]3.ข้อมูลงบทดลองปัจจุบัน'!$A$5:$CL$846,17,0),2)</f>
        <v>1693898.66</v>
      </c>
      <c r="S241" s="104">
        <f>ROUND(VLOOKUP($B241,'[4]3.ข้อมูลงบทดลองปัจจุบัน'!$A$5:$CL$846,18,0),2)</f>
        <v>4693895.3600000003</v>
      </c>
      <c r="T241" s="104">
        <f>ROUND(VLOOKUP($B241,'[4]3.ข้อมูลงบทดลองปัจจุบัน'!$A$5:$CL$846,19,0),2)</f>
        <v>1711213.65</v>
      </c>
      <c r="U241" s="104">
        <f>ROUND(VLOOKUP($B241,'[4]3.ข้อมูลงบทดลองปัจจุบัน'!$A$5:$CL$846,20,0),2)</f>
        <v>1962900.5</v>
      </c>
      <c r="V241" s="104">
        <f>ROUND(VLOOKUP($B241,'[4]3.ข้อมูลงบทดลองปัจจุบัน'!$A$5:$CL$846,21,0),2)</f>
        <v>897893.44</v>
      </c>
      <c r="W241" s="104">
        <f>ROUND(VLOOKUP($B241,'[4]3.ข้อมูลงบทดลองปัจจุบัน'!$A$5:$CL$846,22,0),2)</f>
        <v>1171984.42</v>
      </c>
      <c r="X241" s="104">
        <f>ROUND(VLOOKUP($B241,'[4]3.ข้อมูลงบทดลองปัจจุบัน'!$A$5:$CL$846,23,0),2)</f>
        <v>26827768.57</v>
      </c>
      <c r="Y241" s="104">
        <f>ROUND(VLOOKUP($B241,'[4]3.ข้อมูลงบทดลองปัจจุบัน'!$A$5:$CL$846,24,0),2)</f>
        <v>1937036.22</v>
      </c>
      <c r="Z241" s="104">
        <f>ROUND(VLOOKUP($B241,'[4]3.ข้อมูลงบทดลองปัจจุบัน'!$A$5:$CL$846,25,0),2)</f>
        <v>2044495.6</v>
      </c>
      <c r="AA241" s="104">
        <f>ROUND(VLOOKUP($B241,'[4]3.ข้อมูลงบทดลองปัจจุบัน'!$A$5:$CL$846,26,0),2)</f>
        <v>1971306.16</v>
      </c>
      <c r="AB241" s="104">
        <f>ROUND(VLOOKUP($B241,'[4]3.ข้อมูลงบทดลองปัจจุบัน'!$A$5:$CL$846,27,0),2)</f>
        <v>976943.21</v>
      </c>
      <c r="AC241" s="104">
        <f>ROUND(VLOOKUP($B241,'[4]3.ข้อมูลงบทดลองปัจจุบัน'!$A$5:$CL$846,28,0),2)</f>
        <v>1135499.6200000001</v>
      </c>
      <c r="AD241" s="104">
        <f>ROUND(VLOOKUP($B241,'[4]3.ข้อมูลงบทดลองปัจจุบัน'!$A$5:$CL$846,29,0),2)</f>
        <v>1135818.95</v>
      </c>
      <c r="AE241" s="104">
        <f>ROUND(VLOOKUP($B241,'[4]3.ข้อมูลงบทดลองปัจจุบัน'!$A$5:$CL$846,30,0),2)</f>
        <v>6266787.5800000001</v>
      </c>
      <c r="AF241" s="104">
        <f>ROUND(VLOOKUP($B241,'[4]3.ข้อมูลงบทดลองปัจจุบัน'!$A$5:$CL$846,31,0),2)</f>
        <v>1679121.91</v>
      </c>
      <c r="AG241" s="104">
        <f>ROUND(VLOOKUP($B241,'[4]3.ข้อมูลงบทดลองปัจจุบัน'!$A$5:$CL$846,32,0),2)</f>
        <v>1645425.02</v>
      </c>
      <c r="AH241" s="104">
        <f>ROUND(VLOOKUP($B241,'[4]3.ข้อมูลงบทดลองปัจจุบัน'!$A$5:$CL$846,33,0),2)</f>
        <v>1502710.82</v>
      </c>
      <c r="AI241" s="104">
        <f>ROUND(VLOOKUP($B241,'[4]3.ข้อมูลงบทดลองปัจจุบัน'!$A$5:$CL$846,34,0),2)</f>
        <v>3378482.82</v>
      </c>
      <c r="AJ241" s="104">
        <f>ROUND(VLOOKUP($B241,'[4]3.ข้อมูลงบทดลองปัจจุบัน'!$A$5:$CL$846,35,0),2)</f>
        <v>1701036.32</v>
      </c>
      <c r="AK241" s="104">
        <f>ROUND(VLOOKUP($B241,'[4]3.ข้อมูลงบทดลองปัจจุบัน'!$A$5:$CL$846,36,0),2)</f>
        <v>1485514.57</v>
      </c>
      <c r="AL241" s="104">
        <f>ROUND(VLOOKUP($B241,'[4]3.ข้อมูลงบทดลองปัจจุบัน'!$A$5:$CL$846,37,0),2)</f>
        <v>60545406.060000002</v>
      </c>
      <c r="AM241" s="104">
        <f>ROUND(VLOOKUP($B241,'[4]3.ข้อมูลงบทดลองปัจจุบัน'!$A$5:$CL$846,38,0),2)</f>
        <v>2955716.46</v>
      </c>
      <c r="AN241" s="104">
        <f>ROUND(VLOOKUP($B241,'[4]3.ข้อมูลงบทดลองปัจจุบัน'!$A$5:$CL$846,39,0),2)</f>
        <v>1190553.33</v>
      </c>
      <c r="AO241" s="104">
        <f>ROUND(VLOOKUP($B241,'[4]3.ข้อมูลงบทดลองปัจจุบัน'!$A$5:$CL$846,40,0),2)</f>
        <v>2861954.32</v>
      </c>
      <c r="AP241" s="104">
        <f>ROUND(VLOOKUP($B241,'[4]3.ข้อมูลงบทดลองปัจจุบัน'!$A$5:$CL$846,41,0),2)</f>
        <v>3623187.24</v>
      </c>
      <c r="AQ241" s="104">
        <f>ROUND(VLOOKUP($B241,'[4]3.ข้อมูลงบทดลองปัจจุบัน'!$A$5:$CL$846,42,0),2)</f>
        <v>2178434.19</v>
      </c>
      <c r="AR241" s="104">
        <f>ROUND(VLOOKUP($B241,'[4]3.ข้อมูลงบทดลองปัจจุบัน'!$A$5:$CL$846,43,0),2)</f>
        <v>1269158.98</v>
      </c>
      <c r="AS241" s="104">
        <f>ROUND(VLOOKUP($B241,'[4]3.ข้อมูลงบทดลองปัจจุบัน'!$A$5:$CL$846,44,0),2)</f>
        <v>13870993.970000001</v>
      </c>
      <c r="AT241" s="104">
        <f>ROUND(VLOOKUP($B241,'[4]3.ข้อมูลงบทดลองปัจจุบัน'!$A$5:$CL$846,45,0),2)</f>
        <v>2033742.98</v>
      </c>
      <c r="AU241" s="104">
        <f>ROUND(VLOOKUP($B241,'[4]3.ข้อมูลงบทดลองปัจจุบัน'!$A$5:$CL$846,46,0),2)</f>
        <v>3252070.43</v>
      </c>
      <c r="AV241" s="104">
        <f>ROUND(VLOOKUP($B241,'[4]3.ข้อมูลงบทดลองปัจจุบัน'!$A$5:$CL$846,47,0),2)</f>
        <v>3083037.76</v>
      </c>
      <c r="AW241" s="104">
        <f>ROUND(VLOOKUP($B241,'[4]3.ข้อมูลงบทดลองปัจจุบัน'!$A$5:$CL$846,48,0),2)</f>
        <v>1739730.36</v>
      </c>
      <c r="AX241" s="104">
        <f>ROUND(VLOOKUP($B241,'[4]3.ข้อมูลงบทดลองปัจจุบัน'!$A$5:$CL$846,49,0),2)</f>
        <v>1632830.21</v>
      </c>
      <c r="AY241" s="104">
        <f>ROUND(VLOOKUP($B241,'[4]3.ข้อมูลงบทดลองปัจจุบัน'!$A$5:$CL$846,50,0),2)</f>
        <v>1225938.18</v>
      </c>
      <c r="AZ241" s="104">
        <f>ROUND(VLOOKUP($B241,'[4]3.ข้อมูลงบทดลองปัจจุบัน'!$A$5:$CL$846,51,0),2)</f>
        <v>2014368.01</v>
      </c>
      <c r="BA241" s="104">
        <f>ROUND(VLOOKUP($B241,'[4]3.ข้อมูลงบทดลองปัจจุบัน'!$A$5:$CL$846,52,0),2)</f>
        <v>2458978.83</v>
      </c>
      <c r="BB241" s="104">
        <f>ROUND(VLOOKUP($B241,'[4]3.ข้อมูลงบทดลองปัจจุบัน'!$A$5:$CL$846,53,0),2)</f>
        <v>13122599.76</v>
      </c>
      <c r="BC241" s="104">
        <f>ROUND(VLOOKUP($B241,'[4]3.ข้อมูลงบทดลองปัจจุบัน'!$A$5:$CL$846,54,0),2)</f>
        <v>1298839.98</v>
      </c>
      <c r="BD241" s="104">
        <f>ROUND(VLOOKUP($B241,'[4]3.ข้อมูลงบทดลองปัจจุบัน'!$A$5:$CL$846,55,0),2)</f>
        <v>23822026.59</v>
      </c>
      <c r="BE241" s="104">
        <f>ROUND(VLOOKUP($B241,'[4]3.ข้อมูลงบทดลองปัจจุบัน'!$A$5:$CL$846,56,0),2)</f>
        <v>3485849</v>
      </c>
      <c r="BF241" s="104">
        <f>ROUND(VLOOKUP($B241,'[4]3.ข้อมูลงบทดลองปัจจุบัน'!$A$5:$CL$846,57,0),2)</f>
        <v>835415.68</v>
      </c>
      <c r="BG241" s="104">
        <f>ROUND(VLOOKUP($B241,'[4]3.ข้อมูลงบทดลองปัจจุบัน'!$A$5:$CL$846,58,0),2)</f>
        <v>4491121.79</v>
      </c>
      <c r="BH241" s="104">
        <f>ROUND(VLOOKUP($B241,'[4]3.ข้อมูลงบทดลองปัจจุบัน'!$A$5:$CL$846,59,0),2)</f>
        <v>17914133.52</v>
      </c>
      <c r="BI241" s="104">
        <f>ROUND(VLOOKUP($B241,'[4]3.ข้อมูลงบทดลองปัจจุบัน'!$A$5:$CL$846,60,0),2)</f>
        <v>657645.6</v>
      </c>
      <c r="BJ241" s="104">
        <f>ROUND(VLOOKUP($B241,'[4]3.ข้อมูลงบทดลองปัจจุบัน'!$A$5:$CL$846,61,0),2)</f>
        <v>1107910.3600000001</v>
      </c>
      <c r="BK241" s="104">
        <f>ROUND(VLOOKUP($B241,'[4]3.ข้อมูลงบทดลองปัจจุบัน'!$A$5:$CL$846,62,0),2)</f>
        <v>879886.22</v>
      </c>
      <c r="BL241" s="104">
        <f>ROUND(VLOOKUP($B241,'[4]3.ข้อมูลงบทดลองปัจจุบัน'!$A$5:$CL$846,63,0),2)</f>
        <v>1753148.69</v>
      </c>
      <c r="BM241" s="104">
        <f>ROUND(VLOOKUP($B241,'[4]3.ข้อมูลงบทดลองปัจจุบัน'!$A$5:$CL$846,64,0),2)</f>
        <v>15535281.060000001</v>
      </c>
      <c r="BN241" s="104">
        <f>ROUND(VLOOKUP($B241,'[4]3.ข้อมูลงบทดลองปัจจุบัน'!$A$5:$CL$846,65,0),2)</f>
        <v>2372597.7599999998</v>
      </c>
      <c r="BO241" s="104">
        <f>ROUND(VLOOKUP($B241,'[4]3.ข้อมูลงบทดลองปัจจุบัน'!$A$5:$CL$846,66,0),2)</f>
        <v>1657538.96</v>
      </c>
      <c r="BP241" s="104">
        <f>ROUND(VLOOKUP($B241,'[4]3.ข้อมูลงบทดลองปัจจุบัน'!$A$5:$CL$846,67,0),2)</f>
        <v>3629146.36</v>
      </c>
      <c r="BQ241" s="104">
        <f>ROUND(VLOOKUP($B241,'[4]3.ข้อมูลงบทดลองปัจจุบัน'!$A$5:$CL$846,68,0),2)</f>
        <v>2969024.55</v>
      </c>
      <c r="BR241" s="104">
        <f>ROUND(VLOOKUP($B241,'[4]3.ข้อมูลงบทดลองปัจจุบัน'!$A$5:$CL$846,69,0),2)</f>
        <v>903142.73</v>
      </c>
      <c r="BS241" s="104">
        <f>ROUND(VLOOKUP($B241,'[4]3.ข้อมูลงบทดลองปัจจุบัน'!$A$5:$CL$846,70,0),2)</f>
        <v>36644491.82</v>
      </c>
      <c r="BT241" s="104">
        <f>ROUND(VLOOKUP($B241,'[4]3.ข้อมูลงบทดลองปัจจุบัน'!$A$5:$CL$846,71,0),2)</f>
        <v>2782889.14</v>
      </c>
      <c r="BU241" s="104">
        <f>ROUND(VLOOKUP($B241,'[4]3.ข้อมูลงบทดลองปัจจุบัน'!$A$5:$CL$846,72,0),2)</f>
        <v>1882512.85</v>
      </c>
      <c r="BV241" s="104">
        <f>ROUND(VLOOKUP($B241,'[4]3.ข้อมูลงบทดลองปัจจุบัน'!$A$5:$CL$846,73,0),2)</f>
        <v>12492368.35</v>
      </c>
      <c r="BW241" s="104">
        <f>ROUND(VLOOKUP($B241,'[4]3.ข้อมูลงบทดลองปัจจุบัน'!$A$5:$CL$846,74,0),2)</f>
        <v>784000.28</v>
      </c>
      <c r="BX241" s="104">
        <f>ROUND(VLOOKUP($B241,'[4]3.ข้อมูลงบทดลองปัจจุบัน'!$A$5:$CL$846,75,0),2)</f>
        <v>1570547.63</v>
      </c>
      <c r="BY241" s="104">
        <f>ROUND(VLOOKUP($B241,'[4]3.ข้อมูลงบทดลองปัจจุบัน'!$A$5:$CL$846,76,0),2)</f>
        <v>7704368.6299999999</v>
      </c>
      <c r="BZ241" s="104">
        <f>ROUND(VLOOKUP($B241,'[4]3.ข้อมูลงบทดลองปัจจุบัน'!$A$5:$CL$846,77,0),2)</f>
        <v>1156306.78</v>
      </c>
      <c r="CA241" s="104">
        <f>ROUND(VLOOKUP($B241,'[4]3.ข้อมูลงบทดลองปัจจุบัน'!$A$5:$CL$846,78,0),2)</f>
        <v>387542.32</v>
      </c>
      <c r="CB241" s="104">
        <f>ROUND(VLOOKUP($B241,'[4]3.ข้อมูลงบทดลองปัจจุบัน'!$A$5:$CL$846,79,0),2)</f>
        <v>1668263.08</v>
      </c>
      <c r="CC241" s="104">
        <f>ROUND(VLOOKUP($B241,'[4]3.ข้อมูลงบทดลองปัจจุบัน'!$A$5:$CL$846,80,0),2)</f>
        <v>2994956.2</v>
      </c>
      <c r="CD241" s="104">
        <f>ROUND(VLOOKUP($B241,'[4]3.ข้อมูลงบทดลองปัจจุบัน'!$A$5:$CL$846,81,0),2)</f>
        <v>7360495.6699999999</v>
      </c>
      <c r="CE241" s="104">
        <f>ROUND(VLOOKUP($B241,'[4]3.ข้อมูลงบทดลองปัจจุบัน'!$A$5:$CL$846,82,0),2)</f>
        <v>2488734.12</v>
      </c>
      <c r="CF241" s="104">
        <f>ROUND(VLOOKUP($B241,'[4]3.ข้อมูลงบทดลองปัจจุบัน'!$A$5:$CL$846,83,0),2)</f>
        <v>7984458.2199999997</v>
      </c>
      <c r="CG241" s="104">
        <f>ROUND(VLOOKUP($B241,'[4]3.ข้อมูลงบทดลองปัจจุบัน'!$A$5:$CL$846,84,0),2)</f>
        <v>1060312.6599999999</v>
      </c>
      <c r="CH241" s="104">
        <f>ROUND(VLOOKUP($B241,'[4]3.ข้อมูลงบทดลองปัจจุบัน'!$A$5:$CL$846,85,0),2)</f>
        <v>1292832.79</v>
      </c>
      <c r="CI241" s="104">
        <f>ROUND(VLOOKUP($B241,'[4]3.ข้อมูลงบทดลองปัจจุบัน'!$A$5:$CL$846,86,0),2)</f>
        <v>1054127.1000000001</v>
      </c>
      <c r="CJ241" s="104">
        <f>ROUND(VLOOKUP($B241,'[4]3.ข้อมูลงบทดลองปัจจุบัน'!$A$5:$CL$846,87,0),2)</f>
        <v>894924.36</v>
      </c>
      <c r="CK241" s="104">
        <f>ROUND(VLOOKUP($B241,'[4]3.ข้อมูลงบทดลองปัจจุบัน'!$A$5:$CL$846,88,0),2)</f>
        <v>11386245.619999999</v>
      </c>
      <c r="CL241" s="104">
        <f>ROUND(VLOOKUP($B241,'[4]3.ข้อมูลงบทดลองปัจจุบัน'!$A$5:$CL$846,89,0),2)</f>
        <v>2216729.16</v>
      </c>
      <c r="CM241" s="104">
        <f>ROUND(VLOOKUP($B241,'[4]3.ข้อมูลงบทดลองปัจจุบัน'!$A$5:$CL$846,90,0),2)</f>
        <v>1174809.54</v>
      </c>
      <c r="CO241" s="97"/>
    </row>
    <row r="242" spans="1:93" x14ac:dyDescent="0.7">
      <c r="A242" s="127" t="s">
        <v>789</v>
      </c>
      <c r="B242" s="18" t="s">
        <v>872</v>
      </c>
      <c r="C242" s="19" t="s">
        <v>873</v>
      </c>
      <c r="D242" s="104">
        <f>ROUND(VLOOKUP($B242,'[4]3.ข้อมูลงบทดลองปัจจุบัน'!$A$5:$CL$846,3,0),2)</f>
        <v>625263.09</v>
      </c>
      <c r="E242" s="104">
        <f>ROUND(VLOOKUP($B242,'[4]3.ข้อมูลงบทดลองปัจจุบัน'!$A$5:$CL$846,4,0),2)</f>
        <v>171868.08</v>
      </c>
      <c r="F242" s="104">
        <f>ROUND(VLOOKUP($B242,'[4]3.ข้อมูลงบทดลองปัจจุบัน'!$A$5:$CL$846,5,0),2)</f>
        <v>136850.23999999999</v>
      </c>
      <c r="G242" s="104">
        <f>ROUND(VLOOKUP($B242,'[4]3.ข้อมูลงบทดลองปัจจุบัน'!$A$5:$CL$846,6,0),2)</f>
        <v>151213.24</v>
      </c>
      <c r="H242" s="104">
        <f>ROUND(VLOOKUP($B242,'[4]3.ข้อมูลงบทดลองปัจจุบัน'!$A$5:$CL$846,7,0),2)</f>
        <v>122767.52</v>
      </c>
      <c r="I242" s="104">
        <f>ROUND(VLOOKUP($B242,'[4]3.ข้อมูลงบทดลองปัจจุบัน'!$A$5:$CL$846,8,0),2)</f>
        <v>125846.12</v>
      </c>
      <c r="J242" s="104">
        <f>ROUND(VLOOKUP($B242,'[4]3.ข้อมูลงบทดลองปัจจุบัน'!$A$5:$CL$846,9,0),2)</f>
        <v>284198.17</v>
      </c>
      <c r="K242" s="104">
        <f>ROUND(VLOOKUP($B242,'[4]3.ข้อมูลงบทดลองปัจจุบัน'!$A$5:$CL$846,10,0),2)</f>
        <v>174953.61</v>
      </c>
      <c r="L242" s="104">
        <f>ROUND(VLOOKUP($B242,'[4]3.ข้อมูลงบทดลองปัจจุบัน'!$A$5:$CL$846,11,0),2)</f>
        <v>122585.57</v>
      </c>
      <c r="M242" s="104">
        <f>ROUND(VLOOKUP($B242,'[4]3.ข้อมูลงบทดลองปัจจุบัน'!$A$5:$CL$846,12,0),2)</f>
        <v>249724.5</v>
      </c>
      <c r="N242" s="104">
        <f>ROUND(VLOOKUP($B242,'[4]3.ข้อมูลงบทดลองปัจจุบัน'!$A$5:$CL$846,13,0),2)</f>
        <v>395002.52</v>
      </c>
      <c r="O242" s="104">
        <f>ROUND(VLOOKUP($B242,'[4]3.ข้อมูลงบทดลองปัจจุบัน'!$A$5:$CL$846,14,0),2)</f>
        <v>182851.28</v>
      </c>
      <c r="P242" s="104">
        <f>ROUND(VLOOKUP($B242,'[4]3.ข้อมูลงบทดลองปัจจุบัน'!$A$5:$CL$846,15,0),2)</f>
        <v>898844.99</v>
      </c>
      <c r="Q242" s="104">
        <f>ROUND(VLOOKUP($B242,'[4]3.ข้อมูลงบทดลองปัจจุบัน'!$A$5:$CL$846,16,0),2)</f>
        <v>571020.07999999996</v>
      </c>
      <c r="R242" s="104">
        <f>ROUND(VLOOKUP($B242,'[4]3.ข้อมูลงบทดลองปัจจุบัน'!$A$5:$CL$846,17,0),2)</f>
        <v>166884.37</v>
      </c>
      <c r="S242" s="104">
        <f>ROUND(VLOOKUP($B242,'[4]3.ข้อมูลงบทดลองปัจจุบัน'!$A$5:$CL$846,18,0),2)</f>
        <v>223604.14</v>
      </c>
      <c r="T242" s="104">
        <f>ROUND(VLOOKUP($B242,'[4]3.ข้อมูลงบทดลองปัจจุบัน'!$A$5:$CL$846,19,0),2)</f>
        <v>347083.56</v>
      </c>
      <c r="U242" s="104">
        <f>ROUND(VLOOKUP($B242,'[4]3.ข้อมูลงบทดลองปัจจุบัน'!$A$5:$CL$846,20,0),2)</f>
        <v>427274.23999999999</v>
      </c>
      <c r="V242" s="104">
        <f>ROUND(VLOOKUP($B242,'[4]3.ข้อมูลงบทดลองปัจจุบัน'!$A$5:$CL$846,21,0),2)</f>
        <v>325240.63</v>
      </c>
      <c r="W242" s="104">
        <f>ROUND(VLOOKUP($B242,'[4]3.ข้อมูลงบทดลองปัจจุบัน'!$A$5:$CL$846,22,0),2)</f>
        <v>143873.24</v>
      </c>
      <c r="X242" s="104">
        <f>ROUND(VLOOKUP($B242,'[4]3.ข้อมูลงบทดลองปัจจุบัน'!$A$5:$CL$846,23,0),2)</f>
        <v>1333444.93</v>
      </c>
      <c r="Y242" s="104">
        <f>ROUND(VLOOKUP($B242,'[4]3.ข้อมูลงบทดลองปัจจุบัน'!$A$5:$CL$846,24,0),2)</f>
        <v>99145.19</v>
      </c>
      <c r="Z242" s="104">
        <f>ROUND(VLOOKUP($B242,'[4]3.ข้อมูลงบทดลองปัจจุบัน'!$A$5:$CL$846,25,0),2)</f>
        <v>130285.67</v>
      </c>
      <c r="AA242" s="104">
        <f>ROUND(VLOOKUP($B242,'[4]3.ข้อมูลงบทดลองปัจจุบัน'!$A$5:$CL$846,26,0),2)</f>
        <v>295552.77</v>
      </c>
      <c r="AB242" s="104">
        <f>ROUND(VLOOKUP($B242,'[4]3.ข้อมูลงบทดลองปัจจุบัน'!$A$5:$CL$846,27,0),2)</f>
        <v>187235.75</v>
      </c>
      <c r="AC242" s="104">
        <f>ROUND(VLOOKUP($B242,'[4]3.ข้อมูลงบทดลองปัจจุบัน'!$A$5:$CL$846,28,0),2)</f>
        <v>77797.279999999999</v>
      </c>
      <c r="AD242" s="104">
        <f>ROUND(VLOOKUP($B242,'[4]3.ข้อมูลงบทดลองปัจจุบัน'!$A$5:$CL$846,29,0),2)</f>
        <v>155467.23000000001</v>
      </c>
      <c r="AE242" s="104">
        <f>ROUND(VLOOKUP($B242,'[4]3.ข้อมูลงบทดลองปัจจุบัน'!$A$5:$CL$846,30,0),2)</f>
        <v>229923.78</v>
      </c>
      <c r="AF242" s="104">
        <f>ROUND(VLOOKUP($B242,'[4]3.ข้อมูลงบทดลองปัจจุบัน'!$A$5:$CL$846,31,0),2)</f>
        <v>159870.17000000001</v>
      </c>
      <c r="AG242" s="104">
        <f>ROUND(VLOOKUP($B242,'[4]3.ข้อมูลงบทดลองปัจจุบัน'!$A$5:$CL$846,32,0),2)</f>
        <v>220442.15</v>
      </c>
      <c r="AH242" s="104">
        <f>ROUND(VLOOKUP($B242,'[4]3.ข้อมูลงบทดลองปัจจุบัน'!$A$5:$CL$846,33,0),2)</f>
        <v>275685.23</v>
      </c>
      <c r="AI242" s="104">
        <f>ROUND(VLOOKUP($B242,'[4]3.ข้อมูลงบทดลองปัจจุบัน'!$A$5:$CL$846,34,0),2)</f>
        <v>129274.28</v>
      </c>
      <c r="AJ242" s="104">
        <f>ROUND(VLOOKUP($B242,'[4]3.ข้อมูลงบทดลองปัจจุบัน'!$A$5:$CL$846,35,0),2)</f>
        <v>196112.49</v>
      </c>
      <c r="AK242" s="104">
        <f>ROUND(VLOOKUP($B242,'[4]3.ข้อมูลงบทดลองปัจจุบัน'!$A$5:$CL$846,36,0),2)</f>
        <v>98927.77</v>
      </c>
      <c r="AL242" s="104">
        <f>ROUND(VLOOKUP($B242,'[4]3.ข้อมูลงบทดลองปัจจุบัน'!$A$5:$CL$846,37,0),2)</f>
        <v>1975174.51</v>
      </c>
      <c r="AM242" s="104">
        <f>ROUND(VLOOKUP($B242,'[4]3.ข้อมูลงบทดลองปัจจุบัน'!$A$5:$CL$846,38,0),2)</f>
        <v>285681.98</v>
      </c>
      <c r="AN242" s="104">
        <f>ROUND(VLOOKUP($B242,'[4]3.ข้อมูลงบทดลองปัจจุบัน'!$A$5:$CL$846,39,0),2)</f>
        <v>163782.71</v>
      </c>
      <c r="AO242" s="104">
        <f>ROUND(VLOOKUP($B242,'[4]3.ข้อมูลงบทดลองปัจจุบัน'!$A$5:$CL$846,40,0),2)</f>
        <v>133577.26</v>
      </c>
      <c r="AP242" s="104">
        <f>ROUND(VLOOKUP($B242,'[4]3.ข้อมูลงบทดลองปัจจุบัน'!$A$5:$CL$846,41,0),2)</f>
        <v>245340.66</v>
      </c>
      <c r="AQ242" s="104">
        <f>ROUND(VLOOKUP($B242,'[4]3.ข้อมูลงบทดลองปัจจุบัน'!$A$5:$CL$846,42,0),2)</f>
        <v>173792.88</v>
      </c>
      <c r="AR242" s="104">
        <f>ROUND(VLOOKUP($B242,'[4]3.ข้อมูลงบทดลองปัจจุบัน'!$A$5:$CL$846,43,0),2)</f>
        <v>107341.96</v>
      </c>
      <c r="AS242" s="104">
        <f>ROUND(VLOOKUP($B242,'[4]3.ข้อมูลงบทดลองปัจจุบัน'!$A$5:$CL$846,44,0),2)</f>
        <v>378152.83</v>
      </c>
      <c r="AT242" s="104">
        <f>ROUND(VLOOKUP($B242,'[4]3.ข้อมูลงบทดลองปัจจุบัน'!$A$5:$CL$846,45,0),2)</f>
        <v>184029.92</v>
      </c>
      <c r="AU242" s="104">
        <f>ROUND(VLOOKUP($B242,'[4]3.ข้อมูลงบทดลองปัจจุบัน'!$A$5:$CL$846,46,0),2)</f>
        <v>625868.89</v>
      </c>
      <c r="AV242" s="104">
        <f>ROUND(VLOOKUP($B242,'[4]3.ข้อมูลงบทดลองปัจจุบัน'!$A$5:$CL$846,47,0),2)</f>
        <v>225203.23</v>
      </c>
      <c r="AW242" s="104">
        <f>ROUND(VLOOKUP($B242,'[4]3.ข้อมูลงบทดลองปัจจุบัน'!$A$5:$CL$846,48,0),2)</f>
        <v>205912.82</v>
      </c>
      <c r="AX242" s="104">
        <f>ROUND(VLOOKUP($B242,'[4]3.ข้อมูลงบทดลองปัจจุบัน'!$A$5:$CL$846,49,0),2)</f>
        <v>77368.789999999994</v>
      </c>
      <c r="AY242" s="104">
        <f>ROUND(VLOOKUP($B242,'[4]3.ข้อมูลงบทดลองปัจจุบัน'!$A$5:$CL$846,50,0),2)</f>
        <v>178033.87</v>
      </c>
      <c r="AZ242" s="104">
        <f>ROUND(VLOOKUP($B242,'[4]3.ข้อมูลงบทดลองปัจจุบัน'!$A$5:$CL$846,51,0),2)</f>
        <v>246116.73</v>
      </c>
      <c r="BA242" s="104">
        <f>ROUND(VLOOKUP($B242,'[4]3.ข้อมูลงบทดลองปัจจุบัน'!$A$5:$CL$846,52,0),2)</f>
        <v>202465.8</v>
      </c>
      <c r="BB242" s="104">
        <f>ROUND(VLOOKUP($B242,'[4]3.ข้อมูลงบทดลองปัจจุบัน'!$A$5:$CL$846,53,0),2)</f>
        <v>511879.26</v>
      </c>
      <c r="BC242" s="104">
        <f>ROUND(VLOOKUP($B242,'[4]3.ข้อมูลงบทดลองปัจจุบัน'!$A$5:$CL$846,54,0),2)</f>
        <v>190507.73</v>
      </c>
      <c r="BD242" s="104">
        <f>ROUND(VLOOKUP($B242,'[4]3.ข้อมูลงบทดลองปัจจุบัน'!$A$5:$CL$846,55,0),2)</f>
        <v>1729191.52</v>
      </c>
      <c r="BE242" s="104">
        <f>ROUND(VLOOKUP($B242,'[4]3.ข้อมูลงบทดลองปัจจุบัน'!$A$5:$CL$846,56,0),2)</f>
        <v>540405.21</v>
      </c>
      <c r="BF242" s="104">
        <f>ROUND(VLOOKUP($B242,'[4]3.ข้อมูลงบทดลองปัจจุบัน'!$A$5:$CL$846,57,0),2)</f>
        <v>168389.44</v>
      </c>
      <c r="BG242" s="104">
        <f>ROUND(VLOOKUP($B242,'[4]3.ข้อมูลงบทดลองปัจจุบัน'!$A$5:$CL$846,58,0),2)</f>
        <v>124908.1</v>
      </c>
      <c r="BH242" s="104">
        <f>ROUND(VLOOKUP($B242,'[4]3.ข้อมูลงบทดลองปัจจุบัน'!$A$5:$CL$846,59,0),2)</f>
        <v>1043376.64</v>
      </c>
      <c r="BI242" s="104">
        <f>ROUND(VLOOKUP($B242,'[4]3.ข้อมูลงบทดลองปัจจุบัน'!$A$5:$CL$846,60,0),2)</f>
        <v>230661.76000000001</v>
      </c>
      <c r="BJ242" s="104">
        <f>ROUND(VLOOKUP($B242,'[4]3.ข้อมูลงบทดลองปัจจุบัน'!$A$5:$CL$846,61,0),2)</f>
        <v>140113.49</v>
      </c>
      <c r="BK242" s="104">
        <f>ROUND(VLOOKUP($B242,'[4]3.ข้อมูลงบทดลองปัจจุบัน'!$A$5:$CL$846,62,0),2)</f>
        <v>255730.42</v>
      </c>
      <c r="BL242" s="104">
        <f>ROUND(VLOOKUP($B242,'[4]3.ข้อมูลงบทดลองปัจจุบัน'!$A$5:$CL$846,63,0),2)</f>
        <v>300111.59000000003</v>
      </c>
      <c r="BM242" s="104">
        <f>ROUND(VLOOKUP($B242,'[4]3.ข้อมูลงบทดลองปัจจุบัน'!$A$5:$CL$846,64,0),2)</f>
        <v>1071216.3400000001</v>
      </c>
      <c r="BN242" s="104">
        <f>ROUND(VLOOKUP($B242,'[4]3.ข้อมูลงบทดลองปัจจุบัน'!$A$5:$CL$846,65,0),2)</f>
        <v>228743.85</v>
      </c>
      <c r="BO242" s="104">
        <f>ROUND(VLOOKUP($B242,'[4]3.ข้อมูลงบทดลองปัจจุบัน'!$A$5:$CL$846,66,0),2)</f>
        <v>394842.95</v>
      </c>
      <c r="BP242" s="104">
        <f>ROUND(VLOOKUP($B242,'[4]3.ข้อมูลงบทดลองปัจจุบัน'!$A$5:$CL$846,67,0),2)</f>
        <v>659496.87</v>
      </c>
      <c r="BQ242" s="104">
        <f>ROUND(VLOOKUP($B242,'[4]3.ข้อมูลงบทดลองปัจจุบัน'!$A$5:$CL$846,68,0),2)</f>
        <v>111348.67</v>
      </c>
      <c r="BR242" s="104">
        <f>ROUND(VLOOKUP($B242,'[4]3.ข้อมูลงบทดลองปัจจุบัน'!$A$5:$CL$846,69,0),2)</f>
        <v>291455.45</v>
      </c>
      <c r="BS242" s="104">
        <f>ROUND(VLOOKUP($B242,'[4]3.ข้อมูลงบทดลองปัจจุบัน'!$A$5:$CL$846,70,0),2)</f>
        <v>1525377.59</v>
      </c>
      <c r="BT242" s="104">
        <f>ROUND(VLOOKUP($B242,'[4]3.ข้อมูลงบทดลองปัจจุบัน'!$A$5:$CL$846,71,0),2)</f>
        <v>433825.89</v>
      </c>
      <c r="BU242" s="104">
        <f>ROUND(VLOOKUP($B242,'[4]3.ข้อมูลงบทดลองปัจจุบัน'!$A$5:$CL$846,72,0),2)</f>
        <v>270547.48</v>
      </c>
      <c r="BV242" s="104">
        <f>ROUND(VLOOKUP($B242,'[4]3.ข้อมูลงบทดลองปัจจุบัน'!$A$5:$CL$846,73,0),2)</f>
        <v>580161.09</v>
      </c>
      <c r="BW242" s="104">
        <f>ROUND(VLOOKUP($B242,'[4]3.ข้อมูลงบทดลองปัจจุบัน'!$A$5:$CL$846,74,0),2)</f>
        <v>32655.52</v>
      </c>
      <c r="BX242" s="104">
        <f>ROUND(VLOOKUP($B242,'[4]3.ข้อมูลงบทดลองปัจจุบัน'!$A$5:$CL$846,75,0),2)</f>
        <v>202539.98</v>
      </c>
      <c r="BY242" s="104">
        <f>ROUND(VLOOKUP($B242,'[4]3.ข้อมูลงบทดลองปัจจุบัน'!$A$5:$CL$846,76,0),2)</f>
        <v>1542209.21</v>
      </c>
      <c r="BZ242" s="104">
        <f>ROUND(VLOOKUP($B242,'[4]3.ข้อมูลงบทดลองปัจจุบัน'!$A$5:$CL$846,77,0),2)</f>
        <v>145068.99</v>
      </c>
      <c r="CA242" s="104">
        <f>ROUND(VLOOKUP($B242,'[4]3.ข้อมูลงบทดลองปัจจุบัน'!$A$5:$CL$846,78,0),2)</f>
        <v>114625.02</v>
      </c>
      <c r="CB242" s="104">
        <f>ROUND(VLOOKUP($B242,'[4]3.ข้อมูลงบทดลองปัจจุบัน'!$A$5:$CL$846,79,0),2)</f>
        <v>367621.69</v>
      </c>
      <c r="CC242" s="104">
        <f>ROUND(VLOOKUP($B242,'[4]3.ข้อมูลงบทดลองปัจจุบัน'!$A$5:$CL$846,80,0),2)</f>
        <v>319077.78000000003</v>
      </c>
      <c r="CD242" s="104">
        <f>ROUND(VLOOKUP($B242,'[4]3.ข้อมูลงบทดลองปัจจุบัน'!$A$5:$CL$846,81,0),2)</f>
        <v>440680.66</v>
      </c>
      <c r="CE242" s="104">
        <f>ROUND(VLOOKUP($B242,'[4]3.ข้อมูลงบทดลองปัจจุบัน'!$A$5:$CL$846,82,0),2)</f>
        <v>198538.42</v>
      </c>
      <c r="CF242" s="104">
        <f>ROUND(VLOOKUP($B242,'[4]3.ข้อมูลงบทดลองปัจจุบัน'!$A$5:$CL$846,83,0),2)</f>
        <v>356876.11</v>
      </c>
      <c r="CG242" s="104">
        <f>ROUND(VLOOKUP($B242,'[4]3.ข้อมูลงบทดลองปัจจุบัน'!$A$5:$CL$846,84,0),2)</f>
        <v>175557.5</v>
      </c>
      <c r="CH242" s="104">
        <f>ROUND(VLOOKUP($B242,'[4]3.ข้อมูลงบทดลองปัจจุบัน'!$A$5:$CL$846,85,0),2)</f>
        <v>80652.23</v>
      </c>
      <c r="CI242" s="104">
        <f>ROUND(VLOOKUP($B242,'[4]3.ข้อมูลงบทดลองปัจจุบัน'!$A$5:$CL$846,86,0),2)</f>
        <v>92519.98</v>
      </c>
      <c r="CJ242" s="104">
        <f>ROUND(VLOOKUP($B242,'[4]3.ข้อมูลงบทดลองปัจจุบัน'!$A$5:$CL$846,87,0),2)</f>
        <v>201560.65</v>
      </c>
      <c r="CK242" s="104">
        <f>ROUND(VLOOKUP($B242,'[4]3.ข้อมูลงบทดลองปัจจุบัน'!$A$5:$CL$846,88,0),2)</f>
        <v>1063491.27</v>
      </c>
      <c r="CL242" s="104">
        <f>ROUND(VLOOKUP($B242,'[4]3.ข้อมูลงบทดลองปัจจุบัน'!$A$5:$CL$846,89,0),2)</f>
        <v>196598.33</v>
      </c>
      <c r="CM242" s="104">
        <f>ROUND(VLOOKUP($B242,'[4]3.ข้อมูลงบทดลองปัจจุบัน'!$A$5:$CL$846,90,0),2)</f>
        <v>128157.66</v>
      </c>
      <c r="CO242" s="97"/>
    </row>
    <row r="243" spans="1:93" x14ac:dyDescent="0.7">
      <c r="A243" s="127" t="s">
        <v>789</v>
      </c>
      <c r="B243" s="18" t="s">
        <v>874</v>
      </c>
      <c r="C243" s="19" t="s">
        <v>875</v>
      </c>
      <c r="D243" s="104">
        <f>ROUND(VLOOKUP($B243,'[4]3.ข้อมูลงบทดลองปัจจุบัน'!$A$5:$CL$846,3,0),2)</f>
        <v>129396.29</v>
      </c>
      <c r="E243" s="104">
        <f>ROUND(VLOOKUP($B243,'[4]3.ข้อมูลงบทดลองปัจจุบัน'!$A$5:$CL$846,4,0),2)</f>
        <v>14665.92</v>
      </c>
      <c r="F243" s="104">
        <f>ROUND(VLOOKUP($B243,'[4]3.ข้อมูลงบทดลองปัจจุบัน'!$A$5:$CL$846,5,0),2)</f>
        <v>1172.6500000000001</v>
      </c>
      <c r="G243" s="104">
        <f>ROUND(VLOOKUP($B243,'[4]3.ข้อมูลงบทดลองปัจจุบัน'!$A$5:$CL$846,6,0),2)</f>
        <v>24347.53</v>
      </c>
      <c r="H243" s="104">
        <f>ROUND(VLOOKUP($B243,'[4]3.ข้อมูลงบทดลองปัจจุบัน'!$A$5:$CL$846,7,0),2)</f>
        <v>29831.81</v>
      </c>
      <c r="I243" s="104">
        <f>ROUND(VLOOKUP($B243,'[4]3.ข้อมูลงบทดลองปัจจุบัน'!$A$5:$CL$846,8,0),2)</f>
        <v>140555.97</v>
      </c>
      <c r="J243" s="104">
        <f>ROUND(VLOOKUP($B243,'[4]3.ข้อมูลงบทดลองปัจจุบัน'!$A$5:$CL$846,9,0),2)</f>
        <v>78839.350000000006</v>
      </c>
      <c r="K243" s="104">
        <f>ROUND(VLOOKUP($B243,'[4]3.ข้อมูลงบทดลองปัจจุบัน'!$A$5:$CL$846,10,0),2)</f>
        <v>117726.93</v>
      </c>
      <c r="L243" s="104">
        <f>ROUND(VLOOKUP($B243,'[4]3.ข้อมูลงบทดลองปัจจุบัน'!$A$5:$CL$846,11,0),2)</f>
        <v>42794.99</v>
      </c>
      <c r="M243" s="104">
        <f>ROUND(VLOOKUP($B243,'[4]3.ข้อมูลงบทดลองปัจจุบัน'!$A$5:$CL$846,12,0),2)</f>
        <v>73295.12</v>
      </c>
      <c r="N243" s="104">
        <f>ROUND(VLOOKUP($B243,'[4]3.ข้อมูลงบทดลองปัจจุบัน'!$A$5:$CL$846,13,0),2)</f>
        <v>260745.9</v>
      </c>
      <c r="O243" s="104">
        <f>ROUND(VLOOKUP($B243,'[4]3.ข้อมูลงบทดลองปัจจุบัน'!$A$5:$CL$846,14,0),2)</f>
        <v>16131.75</v>
      </c>
      <c r="P243" s="104">
        <f>ROUND(VLOOKUP($B243,'[4]3.ข้อมูลงบทดลองปัจจุบัน'!$A$5:$CL$846,15,0),2)</f>
        <v>127449.45</v>
      </c>
      <c r="Q243" s="104">
        <f>ROUND(VLOOKUP($B243,'[4]3.ข้อมูลงบทดลองปัจจุบัน'!$A$5:$CL$846,16,0),2)</f>
        <v>35360.839999999997</v>
      </c>
      <c r="R243" s="104">
        <f>ROUND(VLOOKUP($B243,'[4]3.ข้อมูลงบทดลองปัจจุบัน'!$A$5:$CL$846,17,0),2)</f>
        <v>30073.31</v>
      </c>
      <c r="S243" s="104">
        <f>ROUND(VLOOKUP($B243,'[4]3.ข้อมูลงบทดลองปัจจุบัน'!$A$5:$CL$846,18,0),2)</f>
        <v>57452.28</v>
      </c>
      <c r="T243" s="104">
        <f>ROUND(VLOOKUP($B243,'[4]3.ข้อมูลงบทดลองปัจจุบัน'!$A$5:$CL$846,19,0),2)</f>
        <v>32777.550000000003</v>
      </c>
      <c r="U243" s="104">
        <f>ROUND(VLOOKUP($B243,'[4]3.ข้อมูลงบทดลองปัจจุบัน'!$A$5:$CL$846,20,0),2)</f>
        <v>226431.35</v>
      </c>
      <c r="V243" s="104">
        <f>ROUND(VLOOKUP($B243,'[4]3.ข้อมูลงบทดลองปัจจุบัน'!$A$5:$CL$846,21,0),2)</f>
        <v>33657.42</v>
      </c>
      <c r="W243" s="104">
        <f>ROUND(VLOOKUP($B243,'[4]3.ข้อมูลงบทดลองปัจจุบัน'!$A$5:$CL$846,22,0),2)</f>
        <v>59782.2</v>
      </c>
      <c r="X243" s="104">
        <f>ROUND(VLOOKUP($B243,'[4]3.ข้อมูลงบทดลองปัจจุบัน'!$A$5:$CL$846,23,0),2)</f>
        <v>2140474.13</v>
      </c>
      <c r="Y243" s="104">
        <f>ROUND(VLOOKUP($B243,'[4]3.ข้อมูลงบทดลองปัจจุบัน'!$A$5:$CL$846,24,0),2)</f>
        <v>167249.64000000001</v>
      </c>
      <c r="Z243" s="104">
        <f>ROUND(VLOOKUP($B243,'[4]3.ข้อมูลงบทดลองปัจจุบัน'!$A$5:$CL$846,25,0),2)</f>
        <v>144385.97</v>
      </c>
      <c r="AA243" s="104">
        <f>ROUND(VLOOKUP($B243,'[4]3.ข้อมูลงบทดลองปัจจุบัน'!$A$5:$CL$846,26,0),2)</f>
        <v>521856.3</v>
      </c>
      <c r="AB243" s="104">
        <f>ROUND(VLOOKUP($B243,'[4]3.ข้อมูลงบทดลองปัจจุบัน'!$A$5:$CL$846,27,0),2)</f>
        <v>73242.570000000007</v>
      </c>
      <c r="AC243" s="104">
        <f>ROUND(VLOOKUP($B243,'[4]3.ข้อมูลงบทดลองปัจจุบัน'!$A$5:$CL$846,28,0),2)</f>
        <v>35194.519999999997</v>
      </c>
      <c r="AD243" s="104">
        <f>ROUND(VLOOKUP($B243,'[4]3.ข้อมูลงบทดลองปัจจุบัน'!$A$5:$CL$846,29,0),2)</f>
        <v>208674.68</v>
      </c>
      <c r="AE243" s="104">
        <f>ROUND(VLOOKUP($B243,'[4]3.ข้อมูลงบทดลองปัจจุบัน'!$A$5:$CL$846,30,0),2)</f>
        <v>85640.33</v>
      </c>
      <c r="AF243" s="104">
        <f>ROUND(VLOOKUP($B243,'[4]3.ข้อมูลงบทดลองปัจจุบัน'!$A$5:$CL$846,31,0),2)</f>
        <v>19706.3</v>
      </c>
      <c r="AG243" s="104">
        <f>ROUND(VLOOKUP($B243,'[4]3.ข้อมูลงบทดลองปัจจุบัน'!$A$5:$CL$846,32,0),2)</f>
        <v>94896.42</v>
      </c>
      <c r="AH243" s="104">
        <f>ROUND(VLOOKUP($B243,'[4]3.ข้อมูลงบทดลองปัจจุบัน'!$A$5:$CL$846,33,0),2)</f>
        <v>156873.07</v>
      </c>
      <c r="AI243" s="104">
        <f>ROUND(VLOOKUP($B243,'[4]3.ข้อมูลงบทดลองปัจจุบัน'!$A$5:$CL$846,34,0),2)</f>
        <v>160034.16</v>
      </c>
      <c r="AJ243" s="104">
        <f>ROUND(VLOOKUP($B243,'[4]3.ข้อมูลงบทดลองปัจจุบัน'!$A$5:$CL$846,35,0),2)</f>
        <v>74316.33</v>
      </c>
      <c r="AK243" s="104">
        <f>ROUND(VLOOKUP($B243,'[4]3.ข้อมูลงบทดลองปัจจุบัน'!$A$5:$CL$846,36,0),2)</f>
        <v>308456.07</v>
      </c>
      <c r="AL243" s="104">
        <f>ROUND(VLOOKUP($B243,'[4]3.ข้อมูลงบทดลองปัจจุบัน'!$A$5:$CL$846,37,0),2)</f>
        <v>958863.84</v>
      </c>
      <c r="AM243" s="104">
        <f>ROUND(VLOOKUP($B243,'[4]3.ข้อมูลงบทดลองปัจจุบัน'!$A$5:$CL$846,38,0),2)</f>
        <v>154549.54</v>
      </c>
      <c r="AN243" s="104">
        <f>ROUND(VLOOKUP($B243,'[4]3.ข้อมูลงบทดลองปัจจุบัน'!$A$5:$CL$846,39,0),2)</f>
        <v>37235.11</v>
      </c>
      <c r="AO243" s="104">
        <f>ROUND(VLOOKUP($B243,'[4]3.ข้อมูลงบทดลองปัจจุบัน'!$A$5:$CL$846,40,0),2)</f>
        <v>26513.07</v>
      </c>
      <c r="AP243" s="104">
        <f>ROUND(VLOOKUP($B243,'[4]3.ข้อมูลงบทดลองปัจจุบัน'!$A$5:$CL$846,41,0),2)</f>
        <v>92665.7</v>
      </c>
      <c r="AQ243" s="104">
        <f>ROUND(VLOOKUP($B243,'[4]3.ข้อมูลงบทดลองปัจจุบัน'!$A$5:$CL$846,42,0),2)</f>
        <v>46120.4</v>
      </c>
      <c r="AR243" s="104">
        <f>ROUND(VLOOKUP($B243,'[4]3.ข้อมูลงบทดลองปัจจุบัน'!$A$5:$CL$846,43,0),2)</f>
        <v>79454.710000000006</v>
      </c>
      <c r="AS243" s="104">
        <f>ROUND(VLOOKUP($B243,'[4]3.ข้อมูลงบทดลองปัจจุบัน'!$A$5:$CL$846,44,0),2)</f>
        <v>260032.75</v>
      </c>
      <c r="AT243" s="104">
        <f>ROUND(VLOOKUP($B243,'[4]3.ข้อมูลงบทดลองปัจจุบัน'!$A$5:$CL$846,45,0),2)</f>
        <v>4087.14</v>
      </c>
      <c r="AU243" s="104">
        <f>ROUND(VLOOKUP($B243,'[4]3.ข้อมูลงบทดลองปัจจุบัน'!$A$5:$CL$846,46,0),2)</f>
        <v>69811.759999999995</v>
      </c>
      <c r="AV243" s="104">
        <f>ROUND(VLOOKUP($B243,'[4]3.ข้อมูลงบทดลองปัจจุบัน'!$A$5:$CL$846,47,0),2)</f>
        <v>93333.33</v>
      </c>
      <c r="AW243" s="104">
        <f>ROUND(VLOOKUP($B243,'[4]3.ข้อมูลงบทดลองปัจจุบัน'!$A$5:$CL$846,48,0),2)</f>
        <v>55104.3</v>
      </c>
      <c r="AX243" s="104">
        <f>ROUND(VLOOKUP($B243,'[4]3.ข้อมูลงบทดลองปัจจุบัน'!$A$5:$CL$846,49,0),2)</f>
        <v>191151.74</v>
      </c>
      <c r="AY243" s="104">
        <f>ROUND(VLOOKUP($B243,'[4]3.ข้อมูลงบทดลองปัจจุบัน'!$A$5:$CL$846,50,0),2)</f>
        <v>148755.82</v>
      </c>
      <c r="AZ243" s="104">
        <f>ROUND(VLOOKUP($B243,'[4]3.ข้อมูลงบทดลองปัจจุบัน'!$A$5:$CL$846,51,0),2)</f>
        <v>22397.439999999999</v>
      </c>
      <c r="BA243" s="104">
        <f>ROUND(VLOOKUP($B243,'[4]3.ข้อมูลงบทดลองปัจจุบัน'!$A$5:$CL$846,52,0),2)</f>
        <v>182155.25</v>
      </c>
      <c r="BB243" s="104">
        <f>ROUND(VLOOKUP($B243,'[4]3.ข้อมูลงบทดลองปัจจุบัน'!$A$5:$CL$846,53,0),2)</f>
        <v>217505.27</v>
      </c>
      <c r="BC243" s="104">
        <f>ROUND(VLOOKUP($B243,'[4]3.ข้อมูลงบทดลองปัจจุบัน'!$A$5:$CL$846,54,0),2)</f>
        <v>14736.67</v>
      </c>
      <c r="BD243" s="104">
        <f>ROUND(VLOOKUP($B243,'[4]3.ข้อมูลงบทดลองปัจจุบัน'!$A$5:$CL$846,55,0),2)</f>
        <v>198889.8</v>
      </c>
      <c r="BE243" s="104">
        <f>ROUND(VLOOKUP($B243,'[4]3.ข้อมูลงบทดลองปัจจุบัน'!$A$5:$CL$846,56,0),2)</f>
        <v>213774.92</v>
      </c>
      <c r="BF243" s="104">
        <f>ROUND(VLOOKUP($B243,'[4]3.ข้อมูลงบทดลองปัจจุบัน'!$A$5:$CL$846,57,0),2)</f>
        <v>8268.58</v>
      </c>
      <c r="BG243" s="104">
        <f>ROUND(VLOOKUP($B243,'[4]3.ข้อมูลงบทดลองปัจจุบัน'!$A$5:$CL$846,58,0),2)</f>
        <v>7968.88</v>
      </c>
      <c r="BH243" s="104">
        <f>ROUND(VLOOKUP($B243,'[4]3.ข้อมูลงบทดลองปัจจุบัน'!$A$5:$CL$846,59,0),2)</f>
        <v>736956.55</v>
      </c>
      <c r="BI243" s="104">
        <f>ROUND(VLOOKUP($B243,'[4]3.ข้อมูลงบทดลองปัจจุบัน'!$A$5:$CL$846,60,0),2)</f>
        <v>42354</v>
      </c>
      <c r="BJ243" s="104">
        <f>ROUND(VLOOKUP($B243,'[4]3.ข้อมูลงบทดลองปัจจุบัน'!$A$5:$CL$846,61,0),2)</f>
        <v>106076.56</v>
      </c>
      <c r="BK243" s="104">
        <f>ROUND(VLOOKUP($B243,'[4]3.ข้อมูลงบทดลองปัจจุบัน'!$A$5:$CL$846,62,0),2)</f>
        <v>70465.67</v>
      </c>
      <c r="BL243" s="104">
        <f>ROUND(VLOOKUP($B243,'[4]3.ข้อมูลงบทดลองปัจจุบัน'!$A$5:$CL$846,63,0),2)</f>
        <v>33873.18</v>
      </c>
      <c r="BM243" s="104">
        <f>ROUND(VLOOKUP($B243,'[4]3.ข้อมูลงบทดลองปัจจุบัน'!$A$5:$CL$846,64,0),2)</f>
        <v>123833.78</v>
      </c>
      <c r="BN243" s="104">
        <f>ROUND(VLOOKUP($B243,'[4]3.ข้อมูลงบทดลองปัจจุบัน'!$A$5:$CL$846,65,0),2)</f>
        <v>35314.879999999997</v>
      </c>
      <c r="BO243" s="104">
        <f>ROUND(VLOOKUP($B243,'[4]3.ข้อมูลงบทดลองปัจจุบัน'!$A$5:$CL$846,66,0),2)</f>
        <v>121347.8</v>
      </c>
      <c r="BP243" s="104">
        <f>ROUND(VLOOKUP($B243,'[4]3.ข้อมูลงบทดลองปัจจุบัน'!$A$5:$CL$846,67,0),2)</f>
        <v>200264.16</v>
      </c>
      <c r="BQ243" s="104">
        <f>ROUND(VLOOKUP($B243,'[4]3.ข้อมูลงบทดลองปัจจุบัน'!$A$5:$CL$846,68,0),2)</f>
        <v>108944.45</v>
      </c>
      <c r="BR243" s="104">
        <f>ROUND(VLOOKUP($B243,'[4]3.ข้อมูลงบทดลองปัจจุบัน'!$A$5:$CL$846,69,0),2)</f>
        <v>78682.350000000006</v>
      </c>
      <c r="BS243" s="104">
        <f>ROUND(VLOOKUP($B243,'[4]3.ข้อมูลงบทดลองปัจจุบัน'!$A$5:$CL$846,70,0),2)</f>
        <v>344302.31</v>
      </c>
      <c r="BT243" s="104">
        <f>ROUND(VLOOKUP($B243,'[4]3.ข้อมูลงบทดลองปัจจุบัน'!$A$5:$CL$846,71,0),2)</f>
        <v>63733.97</v>
      </c>
      <c r="BU243" s="104">
        <f>ROUND(VLOOKUP($B243,'[4]3.ข้อมูลงบทดลองปัจจุบัน'!$A$5:$CL$846,72,0),2)</f>
        <v>26179.69</v>
      </c>
      <c r="BV243" s="104">
        <f>ROUND(VLOOKUP($B243,'[4]3.ข้อมูลงบทดลองปัจจุบัน'!$A$5:$CL$846,73,0),2)</f>
        <v>280711.98</v>
      </c>
      <c r="BW243" s="104">
        <f>ROUND(VLOOKUP($B243,'[4]3.ข้อมูลงบทดลองปัจจุบัน'!$A$5:$CL$846,74,0),2)</f>
        <v>11320</v>
      </c>
      <c r="BX243" s="104">
        <f>ROUND(VLOOKUP($B243,'[4]3.ข้อมูลงบทดลองปัจจุบัน'!$A$5:$CL$846,75,0),2)</f>
        <v>97301.08</v>
      </c>
      <c r="BY243" s="104">
        <f>ROUND(VLOOKUP($B243,'[4]3.ข้อมูลงบทดลองปัจจุบัน'!$A$5:$CL$846,76,0),2)</f>
        <v>244331.51999999999</v>
      </c>
      <c r="BZ243" s="104">
        <f>ROUND(VLOOKUP($B243,'[4]3.ข้อมูลงบทดลองปัจจุบัน'!$A$5:$CL$846,77,0),2)</f>
        <v>41151.230000000003</v>
      </c>
      <c r="CA243" s="104">
        <f>ROUND(VLOOKUP($B243,'[4]3.ข้อมูลงบทดลองปัจจุบัน'!$A$5:$CL$846,78,0),2)</f>
        <v>45992</v>
      </c>
      <c r="CB243" s="104">
        <f>ROUND(VLOOKUP($B243,'[4]3.ข้อมูลงบทดลองปัจจุบัน'!$A$5:$CL$846,79,0),2)</f>
        <v>35756.99</v>
      </c>
      <c r="CC243" s="104">
        <f>ROUND(VLOOKUP($B243,'[4]3.ข้อมูลงบทดลองปัจจุบัน'!$A$5:$CL$846,80,0),2)</f>
        <v>219794.42</v>
      </c>
      <c r="CD243" s="104">
        <f>ROUND(VLOOKUP($B243,'[4]3.ข้อมูลงบทดลองปัจจุบัน'!$A$5:$CL$846,81,0),2)</f>
        <v>82642.55</v>
      </c>
      <c r="CE243" s="104">
        <f>ROUND(VLOOKUP($B243,'[4]3.ข้อมูลงบทดลองปัจจุบัน'!$A$5:$CL$846,82,0),2)</f>
        <v>310515.09999999998</v>
      </c>
      <c r="CF243" s="104">
        <f>ROUND(VLOOKUP($B243,'[4]3.ข้อมูลงบทดลองปัจจุบัน'!$A$5:$CL$846,83,0),2)</f>
        <v>240796.18</v>
      </c>
      <c r="CG243" s="104">
        <f>ROUND(VLOOKUP($B243,'[4]3.ข้อมูลงบทดลองปัจจุบัน'!$A$5:$CL$846,84,0),2)</f>
        <v>32977.440000000002</v>
      </c>
      <c r="CH243" s="104">
        <f>ROUND(VLOOKUP($B243,'[4]3.ข้อมูลงบทดลองปัจจุบัน'!$A$5:$CL$846,85,0),2)</f>
        <v>63764.91</v>
      </c>
      <c r="CI243" s="104">
        <f>ROUND(VLOOKUP($B243,'[4]3.ข้อมูลงบทดลองปัจจุบัน'!$A$5:$CL$846,86,0),2)</f>
        <v>11443.43</v>
      </c>
      <c r="CJ243" s="104">
        <f>ROUND(VLOOKUP($B243,'[4]3.ข้อมูลงบทดลองปัจจุบัน'!$A$5:$CL$846,87,0),2)</f>
        <v>67787.7</v>
      </c>
      <c r="CK243" s="104">
        <f>ROUND(VLOOKUP($B243,'[4]3.ข้อมูลงบทดลองปัจจุบัน'!$A$5:$CL$846,88,0),2)</f>
        <v>134604.82</v>
      </c>
      <c r="CL243" s="104">
        <f>ROUND(VLOOKUP($B243,'[4]3.ข้อมูลงบทดลองปัจจุบัน'!$A$5:$CL$846,89,0),2)</f>
        <v>141551.96</v>
      </c>
      <c r="CM243" s="104">
        <f>ROUND(VLOOKUP($B243,'[4]3.ข้อมูลงบทดลองปัจจุบัน'!$A$5:$CL$846,90,0),2)</f>
        <v>27885.68</v>
      </c>
      <c r="CO243" s="97"/>
    </row>
    <row r="244" spans="1:93" x14ac:dyDescent="0.7">
      <c r="A244" s="127" t="s">
        <v>789</v>
      </c>
      <c r="B244" s="18" t="s">
        <v>876</v>
      </c>
      <c r="C244" s="19" t="s">
        <v>877</v>
      </c>
      <c r="D244" s="104">
        <f>ROUND(VLOOKUP($B244,'[4]3.ข้อมูลงบทดลองปัจจุบัน'!$A$5:$CL$846,3,0),2)</f>
        <v>0</v>
      </c>
      <c r="E244" s="104">
        <f>ROUND(VLOOKUP($B244,'[4]3.ข้อมูลงบทดลองปัจจุบัน'!$A$5:$CL$846,4,0),2)</f>
        <v>0</v>
      </c>
      <c r="F244" s="104">
        <f>ROUND(VLOOKUP($B244,'[4]3.ข้อมูลงบทดลองปัจจุบัน'!$A$5:$CL$846,5,0),2)</f>
        <v>28410.639999999999</v>
      </c>
      <c r="G244" s="104">
        <f>ROUND(VLOOKUP($B244,'[4]3.ข้อมูลงบทดลองปัจจุบัน'!$A$5:$CL$846,6,0),2)</f>
        <v>14462.17</v>
      </c>
      <c r="H244" s="104">
        <f>ROUND(VLOOKUP($B244,'[4]3.ข้อมูลงบทดลองปัจจุบัน'!$A$5:$CL$846,7,0),2)</f>
        <v>0</v>
      </c>
      <c r="I244" s="104">
        <f>ROUND(VLOOKUP($B244,'[4]3.ข้อมูลงบทดลองปัจจุบัน'!$A$5:$CL$846,8,0),2)</f>
        <v>10911.84</v>
      </c>
      <c r="J244" s="104">
        <f>ROUND(VLOOKUP($B244,'[4]3.ข้อมูลงบทดลองปัจจุบัน'!$A$5:$CL$846,9,0),2)</f>
        <v>0</v>
      </c>
      <c r="K244" s="104">
        <f>ROUND(VLOOKUP($B244,'[4]3.ข้อมูลงบทดลองปัจจุบัน'!$A$5:$CL$846,10,0),2)</f>
        <v>0</v>
      </c>
      <c r="L244" s="104">
        <f>ROUND(VLOOKUP($B244,'[4]3.ข้อมูลงบทดลองปัจจุบัน'!$A$5:$CL$846,11,0),2)</f>
        <v>0</v>
      </c>
      <c r="M244" s="104">
        <f>ROUND(VLOOKUP($B244,'[4]3.ข้อมูลงบทดลองปัจจุบัน'!$A$5:$CL$846,12,0),2)</f>
        <v>0</v>
      </c>
      <c r="N244" s="104">
        <f>ROUND(VLOOKUP($B244,'[4]3.ข้อมูลงบทดลองปัจจุบัน'!$A$5:$CL$846,13,0),2)</f>
        <v>5855.71</v>
      </c>
      <c r="O244" s="104">
        <f>ROUND(VLOOKUP($B244,'[4]3.ข้อมูลงบทดลองปัจจุบัน'!$A$5:$CL$846,14,0),2)</f>
        <v>0</v>
      </c>
      <c r="P244" s="104">
        <f>ROUND(VLOOKUP($B244,'[4]3.ข้อมูลงบทดลองปัจจุบัน'!$A$5:$CL$846,15,0),2)</f>
        <v>2666.64</v>
      </c>
      <c r="Q244" s="104">
        <f>ROUND(VLOOKUP($B244,'[4]3.ข้อมูลงบทดลองปัจจุบัน'!$A$5:$CL$846,16,0),2)</f>
        <v>0</v>
      </c>
      <c r="R244" s="104">
        <f>ROUND(VLOOKUP($B244,'[4]3.ข้อมูลงบทดลองปัจจุบัน'!$A$5:$CL$846,17,0),2)</f>
        <v>16545.32</v>
      </c>
      <c r="S244" s="104">
        <f>ROUND(VLOOKUP($B244,'[4]3.ข้อมูลงบทดลองปัจจุบัน'!$A$5:$CL$846,18,0),2)</f>
        <v>0</v>
      </c>
      <c r="T244" s="104">
        <f>ROUND(VLOOKUP($B244,'[4]3.ข้อมูลงบทดลองปัจจุบัน'!$A$5:$CL$846,19,0),2)</f>
        <v>7396</v>
      </c>
      <c r="U244" s="104">
        <f>ROUND(VLOOKUP($B244,'[4]3.ข้อมูลงบทดลองปัจจุบัน'!$A$5:$CL$846,20,0),2)</f>
        <v>19702.96</v>
      </c>
      <c r="V244" s="104">
        <f>ROUND(VLOOKUP($B244,'[4]3.ข้อมูลงบทดลองปัจจุบัน'!$A$5:$CL$846,21,0),2)</f>
        <v>0</v>
      </c>
      <c r="W244" s="104">
        <f>ROUND(VLOOKUP($B244,'[4]3.ข้อมูลงบทดลองปัจจุบัน'!$A$5:$CL$846,22,0),2)</f>
        <v>0</v>
      </c>
      <c r="X244" s="104">
        <f>ROUND(VLOOKUP($B244,'[4]3.ข้อมูลงบทดลองปัจจุบัน'!$A$5:$CL$846,23,0),2)</f>
        <v>221888.16</v>
      </c>
      <c r="Y244" s="104">
        <f>ROUND(VLOOKUP($B244,'[4]3.ข้อมูลงบทดลองปัจจุบัน'!$A$5:$CL$846,24,0),2)</f>
        <v>0</v>
      </c>
      <c r="Z244" s="104">
        <f>ROUND(VLOOKUP($B244,'[4]3.ข้อมูลงบทดลองปัจจุบัน'!$A$5:$CL$846,25,0),2)</f>
        <v>0</v>
      </c>
      <c r="AA244" s="104">
        <f>ROUND(VLOOKUP($B244,'[4]3.ข้อมูลงบทดลองปัจจุบัน'!$A$5:$CL$846,26,0),2)</f>
        <v>4213.49</v>
      </c>
      <c r="AB244" s="104">
        <f>ROUND(VLOOKUP($B244,'[4]3.ข้อมูลงบทดลองปัจจุบัน'!$A$5:$CL$846,27,0),2)</f>
        <v>0</v>
      </c>
      <c r="AC244" s="104">
        <f>ROUND(VLOOKUP($B244,'[4]3.ข้อมูลงบทดลองปัจจุบัน'!$A$5:$CL$846,28,0),2)</f>
        <v>0</v>
      </c>
      <c r="AD244" s="104">
        <f>ROUND(VLOOKUP($B244,'[4]3.ข้อมูลงบทดลองปัจจุบัน'!$A$5:$CL$846,29,0),2)</f>
        <v>0</v>
      </c>
      <c r="AE244" s="104">
        <f>ROUND(VLOOKUP($B244,'[4]3.ข้อมูลงบทดลองปัจจุบัน'!$A$5:$CL$846,30,0),2)</f>
        <v>46852.17</v>
      </c>
      <c r="AF244" s="104">
        <f>ROUND(VLOOKUP($B244,'[4]3.ข้อมูลงบทดลองปัจจุบัน'!$A$5:$CL$846,31,0),2)</f>
        <v>0</v>
      </c>
      <c r="AG244" s="104">
        <f>ROUND(VLOOKUP($B244,'[4]3.ข้อมูลงบทดลองปัจจุบัน'!$A$5:$CL$846,32,0),2)</f>
        <v>77273.98</v>
      </c>
      <c r="AH244" s="104">
        <f>ROUND(VLOOKUP($B244,'[4]3.ข้อมูลงบทดลองปัจจุบัน'!$A$5:$CL$846,33,0),2)</f>
        <v>25875</v>
      </c>
      <c r="AI244" s="104">
        <f>ROUND(VLOOKUP($B244,'[4]3.ข้อมูลงบทดลองปัจจุบัน'!$A$5:$CL$846,34,0),2)</f>
        <v>17299.169999999998</v>
      </c>
      <c r="AJ244" s="104">
        <f>ROUND(VLOOKUP($B244,'[4]3.ข้อมูลงบทดลองปัจจุบัน'!$A$5:$CL$846,35,0),2)</f>
        <v>4906.34</v>
      </c>
      <c r="AK244" s="104">
        <f>ROUND(VLOOKUP($B244,'[4]3.ข้อมูลงบทดลองปัจจุบัน'!$A$5:$CL$846,36,0),2)</f>
        <v>0</v>
      </c>
      <c r="AL244" s="104">
        <f>ROUND(VLOOKUP($B244,'[4]3.ข้อมูลงบทดลองปัจจุบัน'!$A$5:$CL$846,37,0),2)</f>
        <v>43414.38</v>
      </c>
      <c r="AM244" s="104">
        <f>ROUND(VLOOKUP($B244,'[4]3.ข้อมูลงบทดลองปัจจุบัน'!$A$5:$CL$846,38,0),2)</f>
        <v>0</v>
      </c>
      <c r="AN244" s="104">
        <f>ROUND(VLOOKUP($B244,'[4]3.ข้อมูลงบทดลองปัจจุบัน'!$A$5:$CL$846,39,0),2)</f>
        <v>7111.04</v>
      </c>
      <c r="AO244" s="104">
        <f>ROUND(VLOOKUP($B244,'[4]3.ข้อมูลงบทดลองปัจจุบัน'!$A$5:$CL$846,40,0),2)</f>
        <v>62623.6</v>
      </c>
      <c r="AP244" s="104">
        <f>ROUND(VLOOKUP($B244,'[4]3.ข้อมูลงบทดลองปัจจุบัน'!$A$5:$CL$846,41,0),2)</f>
        <v>0</v>
      </c>
      <c r="AQ244" s="104">
        <f>ROUND(VLOOKUP($B244,'[4]3.ข้อมูลงบทดลองปัจจุบัน'!$A$5:$CL$846,42,0),2)</f>
        <v>14166.65</v>
      </c>
      <c r="AR244" s="104">
        <f>ROUND(VLOOKUP($B244,'[4]3.ข้อมูลงบทดลองปัจจุบัน'!$A$5:$CL$846,43,0),2)</f>
        <v>0</v>
      </c>
      <c r="AS244" s="104">
        <f>ROUND(VLOOKUP($B244,'[4]3.ข้อมูลงบทดลองปัจจุบัน'!$A$5:$CL$846,44,0),2)</f>
        <v>62000</v>
      </c>
      <c r="AT244" s="104">
        <f>ROUND(VLOOKUP($B244,'[4]3.ข้อมูลงบทดลองปัจจุบัน'!$A$5:$CL$846,45,0),2)</f>
        <v>0</v>
      </c>
      <c r="AU244" s="104">
        <f>ROUND(VLOOKUP($B244,'[4]3.ข้อมูลงบทดลองปัจจุบัน'!$A$5:$CL$846,46,0),2)</f>
        <v>20833.2</v>
      </c>
      <c r="AV244" s="104">
        <f>ROUND(VLOOKUP($B244,'[4]3.ข้อมูลงบทดลองปัจจุบัน'!$A$5:$CL$846,47,0),2)</f>
        <v>0</v>
      </c>
      <c r="AW244" s="104">
        <f>ROUND(VLOOKUP($B244,'[4]3.ข้อมูลงบทดลองปัจจุบัน'!$A$5:$CL$846,48,0),2)</f>
        <v>18821.36</v>
      </c>
      <c r="AX244" s="104">
        <f>ROUND(VLOOKUP($B244,'[4]3.ข้อมูลงบทดลองปัจจุบัน'!$A$5:$CL$846,49,0),2)</f>
        <v>0</v>
      </c>
      <c r="AY244" s="104">
        <f>ROUND(VLOOKUP($B244,'[4]3.ข้อมูลงบทดลองปัจจุบัน'!$A$5:$CL$846,50,0),2)</f>
        <v>0</v>
      </c>
      <c r="AZ244" s="104">
        <f>ROUND(VLOOKUP($B244,'[4]3.ข้อมูลงบทดลองปัจจุบัน'!$A$5:$CL$846,51,0),2)</f>
        <v>0</v>
      </c>
      <c r="BA244" s="104">
        <f>ROUND(VLOOKUP($B244,'[4]3.ข้อมูลงบทดลองปัจจุบัน'!$A$5:$CL$846,52,0),2)</f>
        <v>0</v>
      </c>
      <c r="BB244" s="104">
        <f>ROUND(VLOOKUP($B244,'[4]3.ข้อมูลงบทดลองปัจจุบัน'!$A$5:$CL$846,53,0),2)</f>
        <v>97582.65</v>
      </c>
      <c r="BC244" s="104">
        <f>ROUND(VLOOKUP($B244,'[4]3.ข้อมูลงบทดลองปัจจุบัน'!$A$5:$CL$846,54,0),2)</f>
        <v>8060.68</v>
      </c>
      <c r="BD244" s="104">
        <f>ROUND(VLOOKUP($B244,'[4]3.ข้อมูลงบทดลองปัจจุบัน'!$A$5:$CL$846,55,0),2)</f>
        <v>42917.97</v>
      </c>
      <c r="BE244" s="104">
        <f>ROUND(VLOOKUP($B244,'[4]3.ข้อมูลงบทดลองปัจจุบัน'!$A$5:$CL$846,56,0),2)</f>
        <v>0</v>
      </c>
      <c r="BF244" s="104">
        <f>ROUND(VLOOKUP($B244,'[4]3.ข้อมูลงบทดลองปัจจุบัน'!$A$5:$CL$846,57,0),2)</f>
        <v>0</v>
      </c>
      <c r="BG244" s="104">
        <f>ROUND(VLOOKUP($B244,'[4]3.ข้อมูลงบทดลองปัจจุบัน'!$A$5:$CL$846,58,0),2)</f>
        <v>0</v>
      </c>
      <c r="BH244" s="104">
        <f>ROUND(VLOOKUP($B244,'[4]3.ข้อมูลงบทดลองปัจจุบัน'!$A$5:$CL$846,59,0),2)</f>
        <v>109866.48</v>
      </c>
      <c r="BI244" s="104">
        <f>ROUND(VLOOKUP($B244,'[4]3.ข้อมูลงบทดลองปัจจุบัน'!$A$5:$CL$846,60,0),2)</f>
        <v>0</v>
      </c>
      <c r="BJ244" s="104">
        <f>ROUND(VLOOKUP($B244,'[4]3.ข้อมูลงบทดลองปัจจุบัน'!$A$5:$CL$846,61,0),2)</f>
        <v>0</v>
      </c>
      <c r="BK244" s="104">
        <f>ROUND(VLOOKUP($B244,'[4]3.ข้อมูลงบทดลองปัจจุบัน'!$A$5:$CL$846,62,0),2)</f>
        <v>12000</v>
      </c>
      <c r="BL244" s="104">
        <f>ROUND(VLOOKUP($B244,'[4]3.ข้อมูลงบทดลองปัจจุบัน'!$A$5:$CL$846,63,0),2)</f>
        <v>0</v>
      </c>
      <c r="BM244" s="104">
        <f>ROUND(VLOOKUP($B244,'[4]3.ข้อมูลงบทดลองปัจจุบัน'!$A$5:$CL$846,64,0),2)</f>
        <v>42029.63</v>
      </c>
      <c r="BN244" s="104">
        <f>ROUND(VLOOKUP($B244,'[4]3.ข้อมูลงบทดลองปัจจุบัน'!$A$5:$CL$846,65,0),2)</f>
        <v>0</v>
      </c>
      <c r="BO244" s="104">
        <f>ROUND(VLOOKUP($B244,'[4]3.ข้อมูลงบทดลองปัจจุบัน'!$A$5:$CL$846,66,0),2)</f>
        <v>0</v>
      </c>
      <c r="BP244" s="104">
        <f>ROUND(VLOOKUP($B244,'[4]3.ข้อมูลงบทดลองปัจจุบัน'!$A$5:$CL$846,67,0),2)</f>
        <v>0</v>
      </c>
      <c r="BQ244" s="104">
        <f>ROUND(VLOOKUP($B244,'[4]3.ข้อมูลงบทดลองปัจจุบัน'!$A$5:$CL$846,68,0),2)</f>
        <v>0</v>
      </c>
      <c r="BR244" s="104">
        <f>ROUND(VLOOKUP($B244,'[4]3.ข้อมูลงบทดลองปัจจุบัน'!$A$5:$CL$846,69,0),2)</f>
        <v>2010</v>
      </c>
      <c r="BS244" s="104">
        <f>ROUND(VLOOKUP($B244,'[4]3.ข้อมูลงบทดลองปัจจุบัน'!$A$5:$CL$846,70,0),2)</f>
        <v>0</v>
      </c>
      <c r="BT244" s="104">
        <f>ROUND(VLOOKUP($B244,'[4]3.ข้อมูลงบทดลองปัจจุบัน'!$A$5:$CL$846,71,0),2)</f>
        <v>76435.63</v>
      </c>
      <c r="BU244" s="104">
        <f>ROUND(VLOOKUP($B244,'[4]3.ข้อมูลงบทดลองปัจจุบัน'!$A$5:$CL$846,72,0),2)</f>
        <v>3644.48</v>
      </c>
      <c r="BV244" s="104">
        <f>ROUND(VLOOKUP($B244,'[4]3.ข้อมูลงบทดลองปัจจุบัน'!$A$5:$CL$846,73,0),2)</f>
        <v>45133.36</v>
      </c>
      <c r="BW244" s="104">
        <f>ROUND(VLOOKUP($B244,'[4]3.ข้อมูลงบทดลองปัจจุบัน'!$A$5:$CL$846,74,0),2)</f>
        <v>172281.47</v>
      </c>
      <c r="BX244" s="104">
        <f>ROUND(VLOOKUP($B244,'[4]3.ข้อมูลงบทดลองปัจจุบัน'!$A$5:$CL$846,75,0),2)</f>
        <v>38200</v>
      </c>
      <c r="BY244" s="104">
        <f>ROUND(VLOOKUP($B244,'[4]3.ข้อมูลงบทดลองปัจจุบัน'!$A$5:$CL$846,76,0),2)</f>
        <v>0</v>
      </c>
      <c r="BZ244" s="104">
        <f>ROUND(VLOOKUP($B244,'[4]3.ข้อมูลงบทดลองปัจจุบัน'!$A$5:$CL$846,77,0),2)</f>
        <v>5395.98</v>
      </c>
      <c r="CA244" s="104">
        <f>ROUND(VLOOKUP($B244,'[4]3.ข้อมูลงบทดลองปัจจุบัน'!$A$5:$CL$846,78,0),2)</f>
        <v>15920</v>
      </c>
      <c r="CB244" s="104">
        <f>ROUND(VLOOKUP($B244,'[4]3.ข้อมูลงบทดลองปัจจุบัน'!$A$5:$CL$846,79,0),2)</f>
        <v>36183.57</v>
      </c>
      <c r="CC244" s="104">
        <f>ROUND(VLOOKUP($B244,'[4]3.ข้อมูลงบทดลองปัจจุบัน'!$A$5:$CL$846,80,0),2)</f>
        <v>18772.5</v>
      </c>
      <c r="CD244" s="104">
        <f>ROUND(VLOOKUP($B244,'[4]3.ข้อมูลงบทดลองปัจจุบัน'!$A$5:$CL$846,81,0),2)</f>
        <v>2844.47</v>
      </c>
      <c r="CE244" s="104">
        <f>ROUND(VLOOKUP($B244,'[4]3.ข้อมูลงบทดลองปัจจุบัน'!$A$5:$CL$846,82,0),2)</f>
        <v>26694.25</v>
      </c>
      <c r="CF244" s="104">
        <f>ROUND(VLOOKUP($B244,'[4]3.ข้อมูลงบทดลองปัจจุบัน'!$A$5:$CL$846,83,0),2)</f>
        <v>33306.639999999999</v>
      </c>
      <c r="CG244" s="104">
        <f>ROUND(VLOOKUP($B244,'[4]3.ข้อมูลงบทดลองปัจจุบัน'!$A$5:$CL$846,84,0),2)</f>
        <v>5616</v>
      </c>
      <c r="CH244" s="104">
        <f>ROUND(VLOOKUP($B244,'[4]3.ข้อมูลงบทดลองปัจจุบัน'!$A$5:$CL$846,85,0),2)</f>
        <v>0</v>
      </c>
      <c r="CI244" s="104">
        <f>ROUND(VLOOKUP($B244,'[4]3.ข้อมูลงบทดลองปัจจุบัน'!$A$5:$CL$846,86,0),2)</f>
        <v>0</v>
      </c>
      <c r="CJ244" s="104">
        <f>ROUND(VLOOKUP($B244,'[4]3.ข้อมูลงบทดลองปัจจุบัน'!$A$5:$CL$846,87,0),2)</f>
        <v>12933.36</v>
      </c>
      <c r="CK244" s="104">
        <f>ROUND(VLOOKUP($B244,'[4]3.ข้อมูลงบทดลองปัจจุบัน'!$A$5:$CL$846,88,0),2)</f>
        <v>354703.99</v>
      </c>
      <c r="CL244" s="104">
        <f>ROUND(VLOOKUP($B244,'[4]3.ข้อมูลงบทดลองปัจจุบัน'!$A$5:$CL$846,89,0),2)</f>
        <v>10123.85</v>
      </c>
      <c r="CM244" s="104">
        <f>ROUND(VLOOKUP($B244,'[4]3.ข้อมูลงบทดลองปัจจุบัน'!$A$5:$CL$846,90,0),2)</f>
        <v>4933.3599999999997</v>
      </c>
      <c r="CO244" s="97"/>
    </row>
    <row r="245" spans="1:93" x14ac:dyDescent="0.7">
      <c r="A245" s="127" t="s">
        <v>789</v>
      </c>
      <c r="B245" s="18" t="s">
        <v>878</v>
      </c>
      <c r="C245" s="19" t="s">
        <v>879</v>
      </c>
      <c r="D245" s="104">
        <f>ROUND(VLOOKUP($B245,'[4]3.ข้อมูลงบทดลองปัจจุบัน'!$A$5:$CL$846,3,0),2)</f>
        <v>0</v>
      </c>
      <c r="E245" s="104">
        <f>ROUND(VLOOKUP($B245,'[4]3.ข้อมูลงบทดลองปัจจุบัน'!$A$5:$CL$846,4,0),2)</f>
        <v>0</v>
      </c>
      <c r="F245" s="104">
        <f>ROUND(VLOOKUP($B245,'[4]3.ข้อมูลงบทดลองปัจจุบัน'!$A$5:$CL$846,5,0),2)</f>
        <v>0</v>
      </c>
      <c r="G245" s="104">
        <f>ROUND(VLOOKUP($B245,'[4]3.ข้อมูลงบทดลองปัจจุบัน'!$A$5:$CL$846,6,0),2)</f>
        <v>0</v>
      </c>
      <c r="H245" s="104">
        <f>ROUND(VLOOKUP($B245,'[4]3.ข้อมูลงบทดลองปัจจุบัน'!$A$5:$CL$846,7,0),2)</f>
        <v>0</v>
      </c>
      <c r="I245" s="104">
        <f>ROUND(VLOOKUP($B245,'[4]3.ข้อมูลงบทดลองปัจจุบัน'!$A$5:$CL$846,8,0),2)</f>
        <v>0</v>
      </c>
      <c r="J245" s="104">
        <f>ROUND(VLOOKUP($B245,'[4]3.ข้อมูลงบทดลองปัจจุบัน'!$A$5:$CL$846,9,0),2)</f>
        <v>0</v>
      </c>
      <c r="K245" s="104">
        <f>ROUND(VLOOKUP($B245,'[4]3.ข้อมูลงบทดลองปัจจุบัน'!$A$5:$CL$846,10,0),2)</f>
        <v>2773.75</v>
      </c>
      <c r="L245" s="104">
        <f>ROUND(VLOOKUP($B245,'[4]3.ข้อมูลงบทดลองปัจจุบัน'!$A$5:$CL$846,11,0),2)</f>
        <v>75554.559999999998</v>
      </c>
      <c r="M245" s="104">
        <f>ROUND(VLOOKUP($B245,'[4]3.ข้อมูลงบทดลองปัจจุบัน'!$A$5:$CL$846,12,0),2)</f>
        <v>0</v>
      </c>
      <c r="N245" s="104">
        <f>ROUND(VLOOKUP($B245,'[4]3.ข้อมูลงบทดลองปัจจุบัน'!$A$5:$CL$846,13,0),2)</f>
        <v>10052.06</v>
      </c>
      <c r="O245" s="104">
        <f>ROUND(VLOOKUP($B245,'[4]3.ข้อมูลงบทดลองปัจจุบัน'!$A$5:$CL$846,14,0),2)</f>
        <v>0</v>
      </c>
      <c r="P245" s="104">
        <f>ROUND(VLOOKUP($B245,'[4]3.ข้อมูลงบทดลองปัจจุบัน'!$A$5:$CL$846,15,0),2)</f>
        <v>0</v>
      </c>
      <c r="Q245" s="104">
        <f>ROUND(VLOOKUP($B245,'[4]3.ข้อมูลงบทดลองปัจจุบัน'!$A$5:$CL$846,16,0),2)</f>
        <v>0</v>
      </c>
      <c r="R245" s="104">
        <f>ROUND(VLOOKUP($B245,'[4]3.ข้อมูลงบทดลองปัจจุบัน'!$A$5:$CL$846,17,0),2)</f>
        <v>3555.52</v>
      </c>
      <c r="S245" s="104">
        <f>ROUND(VLOOKUP($B245,'[4]3.ข้อมูลงบทดลองปัจจุบัน'!$A$5:$CL$846,18,0),2)</f>
        <v>5538.3</v>
      </c>
      <c r="T245" s="104">
        <f>ROUND(VLOOKUP($B245,'[4]3.ข้อมูลงบทดลองปัจจุบัน'!$A$5:$CL$846,19,0),2)</f>
        <v>0</v>
      </c>
      <c r="U245" s="104">
        <f>ROUND(VLOOKUP($B245,'[4]3.ข้อมูลงบทดลองปัจจุบัน'!$A$5:$CL$846,20,0),2)</f>
        <v>0</v>
      </c>
      <c r="V245" s="104">
        <f>ROUND(VLOOKUP($B245,'[4]3.ข้อมูลงบทดลองปัจจุบัน'!$A$5:$CL$846,21,0),2)</f>
        <v>0</v>
      </c>
      <c r="W245" s="104">
        <f>ROUND(VLOOKUP($B245,'[4]3.ข้อมูลงบทดลองปัจจุบัน'!$A$5:$CL$846,22,0),2)</f>
        <v>0</v>
      </c>
      <c r="X245" s="104">
        <f>ROUND(VLOOKUP($B245,'[4]3.ข้อมูลงบทดลองปัจจุบัน'!$A$5:$CL$846,23,0),2)</f>
        <v>34634.620000000003</v>
      </c>
      <c r="Y245" s="104">
        <f>ROUND(VLOOKUP($B245,'[4]3.ข้อมูลงบทดลองปัจจุบัน'!$A$5:$CL$846,24,0),2)</f>
        <v>0</v>
      </c>
      <c r="Z245" s="104">
        <f>ROUND(VLOOKUP($B245,'[4]3.ข้อมูลงบทดลองปัจจุบัน'!$A$5:$CL$846,25,0),2)</f>
        <v>11835.62</v>
      </c>
      <c r="AA245" s="104">
        <f>ROUND(VLOOKUP($B245,'[4]3.ข้อมูลงบทดลองปัจจุบัน'!$A$5:$CL$846,26,0),2)</f>
        <v>0</v>
      </c>
      <c r="AB245" s="104">
        <f>ROUND(VLOOKUP($B245,'[4]3.ข้อมูลงบทดลองปัจจุบัน'!$A$5:$CL$846,27,0),2)</f>
        <v>39777.760000000002</v>
      </c>
      <c r="AC245" s="104">
        <f>ROUND(VLOOKUP($B245,'[4]3.ข้อมูลงบทดลองปัจจุบัน'!$A$5:$CL$846,28,0),2)</f>
        <v>0</v>
      </c>
      <c r="AD245" s="104">
        <f>ROUND(VLOOKUP($B245,'[4]3.ข้อมูลงบทดลองปัจจุบัน'!$A$5:$CL$846,29,0),2)</f>
        <v>0</v>
      </c>
      <c r="AE245" s="104">
        <f>ROUND(VLOOKUP($B245,'[4]3.ข้อมูลงบทดลองปัจจุบัน'!$A$5:$CL$846,30,0),2)</f>
        <v>64200</v>
      </c>
      <c r="AF245" s="104">
        <f>ROUND(VLOOKUP($B245,'[4]3.ข้อมูลงบทดลองปัจจุบัน'!$A$5:$CL$846,31,0),2)</f>
        <v>0</v>
      </c>
      <c r="AG245" s="104">
        <f>ROUND(VLOOKUP($B245,'[4]3.ข้อมูลงบทดลองปัจจุบัน'!$A$5:$CL$846,32,0),2)</f>
        <v>0</v>
      </c>
      <c r="AH245" s="104">
        <f>ROUND(VLOOKUP($B245,'[4]3.ข้อมูลงบทดลองปัจจุบัน'!$A$5:$CL$846,33,0),2)</f>
        <v>6243.06</v>
      </c>
      <c r="AI245" s="104">
        <f>ROUND(VLOOKUP($B245,'[4]3.ข้อมูลงบทดลองปัจจุบัน'!$A$5:$CL$846,34,0),2)</f>
        <v>0</v>
      </c>
      <c r="AJ245" s="104">
        <f>ROUND(VLOOKUP($B245,'[4]3.ข้อมูลงบทดลองปัจจุบัน'!$A$5:$CL$846,35,0),2)</f>
        <v>21341.38</v>
      </c>
      <c r="AK245" s="104">
        <f>ROUND(VLOOKUP($B245,'[4]3.ข้อมูลงบทดลองปัจจุบัน'!$A$5:$CL$846,36,0),2)</f>
        <v>0</v>
      </c>
      <c r="AL245" s="104">
        <f>ROUND(VLOOKUP($B245,'[4]3.ข้อมูลงบทดลองปัจจุบัน'!$A$5:$CL$846,37,0),2)</f>
        <v>2110326.91</v>
      </c>
      <c r="AM245" s="104">
        <f>ROUND(VLOOKUP($B245,'[4]3.ข้อมูลงบทดลองปัจจุบัน'!$A$5:$CL$846,38,0),2)</f>
        <v>0</v>
      </c>
      <c r="AN245" s="104">
        <f>ROUND(VLOOKUP($B245,'[4]3.ข้อมูลงบทดลองปัจจุบัน'!$A$5:$CL$846,39,0),2)</f>
        <v>0</v>
      </c>
      <c r="AO245" s="104">
        <f>ROUND(VLOOKUP($B245,'[4]3.ข้อมูลงบทดลองปัจจุบัน'!$A$5:$CL$846,40,0),2)</f>
        <v>0</v>
      </c>
      <c r="AP245" s="104">
        <f>ROUND(VLOOKUP($B245,'[4]3.ข้อมูลงบทดลองปัจจุบัน'!$A$5:$CL$846,41,0),2)</f>
        <v>0</v>
      </c>
      <c r="AQ245" s="104">
        <f>ROUND(VLOOKUP($B245,'[4]3.ข้อมูลงบทดลองปัจจุบัน'!$A$5:$CL$846,42,0),2)</f>
        <v>979.95</v>
      </c>
      <c r="AR245" s="104">
        <f>ROUND(VLOOKUP($B245,'[4]3.ข้อมูลงบทดลองปัจจุบัน'!$A$5:$CL$846,43,0),2)</f>
        <v>0</v>
      </c>
      <c r="AS245" s="104">
        <f>ROUND(VLOOKUP($B245,'[4]3.ข้อมูลงบทดลองปัจจุบัน'!$A$5:$CL$846,44,0),2)</f>
        <v>0</v>
      </c>
      <c r="AT245" s="104">
        <f>ROUND(VLOOKUP($B245,'[4]3.ข้อมูลงบทดลองปัจจุบัน'!$A$5:$CL$846,45,0),2)</f>
        <v>0</v>
      </c>
      <c r="AU245" s="104">
        <f>ROUND(VLOOKUP($B245,'[4]3.ข้อมูลงบทดลองปัจจุบัน'!$A$5:$CL$846,46,0),2)</f>
        <v>0</v>
      </c>
      <c r="AV245" s="104">
        <f>ROUND(VLOOKUP($B245,'[4]3.ข้อมูลงบทดลองปัจจุบัน'!$A$5:$CL$846,47,0),2)</f>
        <v>0</v>
      </c>
      <c r="AW245" s="104">
        <f>ROUND(VLOOKUP($B245,'[4]3.ข้อมูลงบทดลองปัจจุบัน'!$A$5:$CL$846,48,0),2)</f>
        <v>0</v>
      </c>
      <c r="AX245" s="104">
        <f>ROUND(VLOOKUP($B245,'[4]3.ข้อมูลงบทดลองปัจจุบัน'!$A$5:$CL$846,49,0),2)</f>
        <v>0</v>
      </c>
      <c r="AY245" s="104">
        <f>ROUND(VLOOKUP($B245,'[4]3.ข้อมูลงบทดลองปัจจุบัน'!$A$5:$CL$846,50,0),2)</f>
        <v>0</v>
      </c>
      <c r="AZ245" s="104">
        <f>ROUND(VLOOKUP($B245,'[4]3.ข้อมูลงบทดลองปัจจุบัน'!$A$5:$CL$846,51,0),2)</f>
        <v>0</v>
      </c>
      <c r="BA245" s="104">
        <f>ROUND(VLOOKUP($B245,'[4]3.ข้อมูลงบทดลองปัจจุบัน'!$A$5:$CL$846,52,0),2)</f>
        <v>0</v>
      </c>
      <c r="BB245" s="104">
        <f>ROUND(VLOOKUP($B245,'[4]3.ข้อมูลงบทดลองปัจจุบัน'!$A$5:$CL$846,53,0),2)</f>
        <v>0</v>
      </c>
      <c r="BC245" s="104">
        <f>ROUND(VLOOKUP($B245,'[4]3.ข้อมูลงบทดลองปัจจุบัน'!$A$5:$CL$846,54,0),2)</f>
        <v>0</v>
      </c>
      <c r="BD245" s="104">
        <f>ROUND(VLOOKUP($B245,'[4]3.ข้อมูลงบทดลองปัจจุบัน'!$A$5:$CL$846,55,0),2)</f>
        <v>8</v>
      </c>
      <c r="BE245" s="104">
        <f>ROUND(VLOOKUP($B245,'[4]3.ข้อมูลงบทดลองปัจจุบัน'!$A$5:$CL$846,56,0),2)</f>
        <v>2</v>
      </c>
      <c r="BF245" s="104">
        <f>ROUND(VLOOKUP($B245,'[4]3.ข้อมูลงบทดลองปัจจุบัน'!$A$5:$CL$846,57,0),2)</f>
        <v>19999.75</v>
      </c>
      <c r="BG245" s="104">
        <f>ROUND(VLOOKUP($B245,'[4]3.ข้อมูลงบทดลองปัจจุบัน'!$A$5:$CL$846,58,0),2)</f>
        <v>0</v>
      </c>
      <c r="BH245" s="104">
        <f>ROUND(VLOOKUP($B245,'[4]3.ข้อมูลงบทดลองปัจจุบัน'!$A$5:$CL$846,59,0),2)</f>
        <v>155768.32000000001</v>
      </c>
      <c r="BI245" s="104">
        <f>ROUND(VLOOKUP($B245,'[4]3.ข้อมูลงบทดลองปัจจุบัน'!$A$5:$CL$846,60,0),2)</f>
        <v>0</v>
      </c>
      <c r="BJ245" s="104">
        <f>ROUND(VLOOKUP($B245,'[4]3.ข้อมูลงบทดลองปัจจุบัน'!$A$5:$CL$846,61,0),2)</f>
        <v>0</v>
      </c>
      <c r="BK245" s="104">
        <f>ROUND(VLOOKUP($B245,'[4]3.ข้อมูลงบทดลองปัจจุบัน'!$A$5:$CL$846,62,0),2)</f>
        <v>20000</v>
      </c>
      <c r="BL245" s="104">
        <f>ROUND(VLOOKUP($B245,'[4]3.ข้อมูลงบทดลองปัจจุบัน'!$A$5:$CL$846,63,0),2)</f>
        <v>35705.120000000003</v>
      </c>
      <c r="BM245" s="104">
        <f>ROUND(VLOOKUP($B245,'[4]3.ข้อมูลงบทดลองปัจจุบัน'!$A$5:$CL$846,64,0),2)</f>
        <v>0</v>
      </c>
      <c r="BN245" s="104">
        <f>ROUND(VLOOKUP($B245,'[4]3.ข้อมูลงบทดลองปัจจุบัน'!$A$5:$CL$846,65,0),2)</f>
        <v>0</v>
      </c>
      <c r="BO245" s="104">
        <f>ROUND(VLOOKUP($B245,'[4]3.ข้อมูลงบทดลองปัจจุบัน'!$A$5:$CL$846,66,0),2)</f>
        <v>309499.98</v>
      </c>
      <c r="BP245" s="104">
        <f>ROUND(VLOOKUP($B245,'[4]3.ข้อมูลงบทดลองปัจจุบัน'!$A$5:$CL$846,67,0),2)</f>
        <v>0</v>
      </c>
      <c r="BQ245" s="104">
        <f>ROUND(VLOOKUP($B245,'[4]3.ข้อมูลงบทดลองปัจจุบัน'!$A$5:$CL$846,68,0),2)</f>
        <v>29866.66</v>
      </c>
      <c r="BR245" s="104">
        <f>ROUND(VLOOKUP($B245,'[4]3.ข้อมูลงบทดลองปัจจุบัน'!$A$5:$CL$846,69,0),2)</f>
        <v>18448.86</v>
      </c>
      <c r="BS245" s="104">
        <f>ROUND(VLOOKUP($B245,'[4]3.ข้อมูลงบทดลองปัจจุบัน'!$A$5:$CL$846,70,0),2)</f>
        <v>0</v>
      </c>
      <c r="BT245" s="104">
        <f>ROUND(VLOOKUP($B245,'[4]3.ข้อมูลงบทดลองปัจจุบัน'!$A$5:$CL$846,71,0),2)</f>
        <v>0</v>
      </c>
      <c r="BU245" s="104">
        <f>ROUND(VLOOKUP($B245,'[4]3.ข้อมูลงบทดลองปัจจุบัน'!$A$5:$CL$846,72,0),2)</f>
        <v>0</v>
      </c>
      <c r="BV245" s="104">
        <f>ROUND(VLOOKUP($B245,'[4]3.ข้อมูลงบทดลองปัจจุบัน'!$A$5:$CL$846,73,0),2)</f>
        <v>0</v>
      </c>
      <c r="BW245" s="104">
        <f>ROUND(VLOOKUP($B245,'[4]3.ข้อมูลงบทดลองปัจจุบัน'!$A$5:$CL$846,74,0),2)</f>
        <v>0</v>
      </c>
      <c r="BX245" s="104">
        <f>ROUND(VLOOKUP($B245,'[4]3.ข้อมูลงบทดลองปัจจุบัน'!$A$5:$CL$846,75,0),2)</f>
        <v>0</v>
      </c>
      <c r="BY245" s="104">
        <f>ROUND(VLOOKUP($B245,'[4]3.ข้อมูลงบทดลองปัจจุบัน'!$A$5:$CL$846,76,0),2)</f>
        <v>31088.959999999999</v>
      </c>
      <c r="BZ245" s="104">
        <f>ROUND(VLOOKUP($B245,'[4]3.ข้อมูลงบทดลองปัจจุบัน'!$A$5:$CL$846,77,0),2)</f>
        <v>36309.19</v>
      </c>
      <c r="CA245" s="104">
        <f>ROUND(VLOOKUP($B245,'[4]3.ข้อมูลงบทดลองปัจจุบัน'!$A$5:$CL$846,78,0),2)</f>
        <v>1383.6</v>
      </c>
      <c r="CB245" s="104">
        <f>ROUND(VLOOKUP($B245,'[4]3.ข้อมูลงบทดลองปัจจุบัน'!$A$5:$CL$846,79,0),2)</f>
        <v>6666.64</v>
      </c>
      <c r="CC245" s="104">
        <f>ROUND(VLOOKUP($B245,'[4]3.ข้อมูลงบทดลองปัจจุบัน'!$A$5:$CL$846,80,0),2)</f>
        <v>4166.6499999999996</v>
      </c>
      <c r="CD245" s="104">
        <f>ROUND(VLOOKUP($B245,'[4]3.ข้อมูลงบทดลองปัจจุบัน'!$A$5:$CL$846,81,0),2)</f>
        <v>0</v>
      </c>
      <c r="CE245" s="104">
        <f>ROUND(VLOOKUP($B245,'[4]3.ข้อมูลงบทดลองปัจจุบัน'!$A$5:$CL$846,82,0),2)</f>
        <v>0</v>
      </c>
      <c r="CF245" s="104">
        <f>ROUND(VLOOKUP($B245,'[4]3.ข้อมูลงบทดลองปัจจุบัน'!$A$5:$CL$846,83,0),2)</f>
        <v>128649.99</v>
      </c>
      <c r="CG245" s="104">
        <f>ROUND(VLOOKUP($B245,'[4]3.ข้อมูลงบทดลองปัจจุบัน'!$A$5:$CL$846,84,0),2)</f>
        <v>0</v>
      </c>
      <c r="CH245" s="104">
        <f>ROUND(VLOOKUP($B245,'[4]3.ข้อมูลงบทดลองปัจจุบัน'!$A$5:$CL$846,85,0),2)</f>
        <v>0</v>
      </c>
      <c r="CI245" s="104">
        <f>ROUND(VLOOKUP($B245,'[4]3.ข้อมูลงบทดลองปัจจุบัน'!$A$5:$CL$846,86,0),2)</f>
        <v>22004</v>
      </c>
      <c r="CJ245" s="104">
        <f>ROUND(VLOOKUP($B245,'[4]3.ข้อมูลงบทดลองปัจจุบัน'!$A$5:$CL$846,87,0),2)</f>
        <v>0</v>
      </c>
      <c r="CK245" s="104">
        <f>ROUND(VLOOKUP($B245,'[4]3.ข้อมูลงบทดลองปัจจุบัน'!$A$5:$CL$846,88,0),2)</f>
        <v>777852.28</v>
      </c>
      <c r="CL245" s="104">
        <f>ROUND(VLOOKUP($B245,'[4]3.ข้อมูลงบทดลองปัจจุบัน'!$A$5:$CL$846,89,0),2)</f>
        <v>90155.520000000004</v>
      </c>
      <c r="CM245" s="104">
        <f>ROUND(VLOOKUP($B245,'[4]3.ข้อมูลงบทดลองปัจจุบัน'!$A$5:$CL$846,90,0),2)</f>
        <v>0</v>
      </c>
      <c r="CO245" s="97"/>
    </row>
    <row r="246" spans="1:93" x14ac:dyDescent="0.7">
      <c r="A246" s="127" t="s">
        <v>789</v>
      </c>
      <c r="B246" s="18" t="s">
        <v>880</v>
      </c>
      <c r="C246" s="19" t="s">
        <v>881</v>
      </c>
      <c r="D246" s="104">
        <f>ROUND(VLOOKUP($B246,'[4]3.ข้อมูลงบทดลองปัจจุบัน'!$A$5:$CL$846,3,0),2)</f>
        <v>0</v>
      </c>
      <c r="E246" s="104">
        <f>ROUND(VLOOKUP($B246,'[4]3.ข้อมูลงบทดลองปัจจุบัน'!$A$5:$CL$846,4,0),2)</f>
        <v>0</v>
      </c>
      <c r="F246" s="104">
        <f>ROUND(VLOOKUP($B246,'[4]3.ข้อมูลงบทดลองปัจจุบัน'!$A$5:$CL$846,5,0),2)</f>
        <v>0</v>
      </c>
      <c r="G246" s="104">
        <f>ROUND(VLOOKUP($B246,'[4]3.ข้อมูลงบทดลองปัจจุบัน'!$A$5:$CL$846,6,0),2)</f>
        <v>0</v>
      </c>
      <c r="H246" s="104">
        <f>ROUND(VLOOKUP($B246,'[4]3.ข้อมูลงบทดลองปัจจุบัน'!$A$5:$CL$846,7,0),2)</f>
        <v>0</v>
      </c>
      <c r="I246" s="104">
        <f>ROUND(VLOOKUP($B246,'[4]3.ข้อมูลงบทดลองปัจจุบัน'!$A$5:$CL$846,8,0),2)</f>
        <v>0</v>
      </c>
      <c r="J246" s="104">
        <f>ROUND(VLOOKUP($B246,'[4]3.ข้อมูลงบทดลองปัจจุบัน'!$A$5:$CL$846,9,0),2)</f>
        <v>0</v>
      </c>
      <c r="K246" s="104">
        <f>ROUND(VLOOKUP($B246,'[4]3.ข้อมูลงบทดลองปัจจุบัน'!$A$5:$CL$846,10,0),2)</f>
        <v>0</v>
      </c>
      <c r="L246" s="104">
        <f>ROUND(VLOOKUP($B246,'[4]3.ข้อมูลงบทดลองปัจจุบัน'!$A$5:$CL$846,11,0),2)</f>
        <v>0</v>
      </c>
      <c r="M246" s="104">
        <f>ROUND(VLOOKUP($B246,'[4]3.ข้อมูลงบทดลองปัจจุบัน'!$A$5:$CL$846,12,0),2)</f>
        <v>0</v>
      </c>
      <c r="N246" s="104">
        <f>ROUND(VLOOKUP($B246,'[4]3.ข้อมูลงบทดลองปัจจุบัน'!$A$5:$CL$846,13,0),2)</f>
        <v>0</v>
      </c>
      <c r="O246" s="104">
        <f>ROUND(VLOOKUP($B246,'[4]3.ข้อมูลงบทดลองปัจจุบัน'!$A$5:$CL$846,14,0),2)</f>
        <v>266301.14</v>
      </c>
      <c r="P246" s="104">
        <f>ROUND(VLOOKUP($B246,'[4]3.ข้อมูลงบทดลองปัจจุบัน'!$A$5:$CL$846,15,0),2)</f>
        <v>0</v>
      </c>
      <c r="Q246" s="104">
        <f>ROUND(VLOOKUP($B246,'[4]3.ข้อมูลงบทดลองปัจจุบัน'!$A$5:$CL$846,16,0),2)</f>
        <v>0</v>
      </c>
      <c r="R246" s="104">
        <f>ROUND(VLOOKUP($B246,'[4]3.ข้อมูลงบทดลองปัจจุบัน'!$A$5:$CL$846,17,0),2)</f>
        <v>0</v>
      </c>
      <c r="S246" s="104">
        <f>ROUND(VLOOKUP($B246,'[4]3.ข้อมูลงบทดลองปัจจุบัน'!$A$5:$CL$846,18,0),2)</f>
        <v>173693.09</v>
      </c>
      <c r="T246" s="104">
        <f>ROUND(VLOOKUP($B246,'[4]3.ข้อมูลงบทดลองปัจจุบัน'!$A$5:$CL$846,19,0),2)</f>
        <v>0</v>
      </c>
      <c r="U246" s="104">
        <f>ROUND(VLOOKUP($B246,'[4]3.ข้อมูลงบทดลองปัจจุบัน'!$A$5:$CL$846,20,0),2)</f>
        <v>0</v>
      </c>
      <c r="V246" s="104">
        <f>ROUND(VLOOKUP($B246,'[4]3.ข้อมูลงบทดลองปัจจุบัน'!$A$5:$CL$846,21,0),2)</f>
        <v>0</v>
      </c>
      <c r="W246" s="104">
        <f>ROUND(VLOOKUP($B246,'[4]3.ข้อมูลงบทดลองปัจจุบัน'!$A$5:$CL$846,22,0),2)</f>
        <v>0</v>
      </c>
      <c r="X246" s="104">
        <f>ROUND(VLOOKUP($B246,'[4]3.ข้อมูลงบทดลองปัจจุบัน'!$A$5:$CL$846,23,0),2)</f>
        <v>0</v>
      </c>
      <c r="Y246" s="104">
        <f>ROUND(VLOOKUP($B246,'[4]3.ข้อมูลงบทดลองปัจจุบัน'!$A$5:$CL$846,24,0),2)</f>
        <v>0</v>
      </c>
      <c r="Z246" s="104">
        <f>ROUND(VLOOKUP($B246,'[4]3.ข้อมูลงบทดลองปัจจุบัน'!$A$5:$CL$846,25,0),2)</f>
        <v>0</v>
      </c>
      <c r="AA246" s="104">
        <f>ROUND(VLOOKUP($B246,'[4]3.ข้อมูลงบทดลองปัจจุบัน'!$A$5:$CL$846,26,0),2)</f>
        <v>0</v>
      </c>
      <c r="AB246" s="104">
        <f>ROUND(VLOOKUP($B246,'[4]3.ข้อมูลงบทดลองปัจจุบัน'!$A$5:$CL$846,27,0),2)</f>
        <v>0</v>
      </c>
      <c r="AC246" s="104">
        <f>ROUND(VLOOKUP($B246,'[4]3.ข้อมูลงบทดลองปัจจุบัน'!$A$5:$CL$846,28,0),2)</f>
        <v>0</v>
      </c>
      <c r="AD246" s="104">
        <f>ROUND(VLOOKUP($B246,'[4]3.ข้อมูลงบทดลองปัจจุบัน'!$A$5:$CL$846,29,0),2)</f>
        <v>0</v>
      </c>
      <c r="AE246" s="104">
        <f>ROUND(VLOOKUP($B246,'[4]3.ข้อมูลงบทดลองปัจจุบัน'!$A$5:$CL$846,30,0),2)</f>
        <v>0</v>
      </c>
      <c r="AF246" s="104">
        <f>ROUND(VLOOKUP($B246,'[4]3.ข้อมูลงบทดลองปัจจุบัน'!$A$5:$CL$846,31,0),2)</f>
        <v>0</v>
      </c>
      <c r="AG246" s="104">
        <f>ROUND(VLOOKUP($B246,'[4]3.ข้อมูลงบทดลองปัจจุบัน'!$A$5:$CL$846,32,0),2)</f>
        <v>0</v>
      </c>
      <c r="AH246" s="104">
        <f>ROUND(VLOOKUP($B246,'[4]3.ข้อมูลงบทดลองปัจจุบัน'!$A$5:$CL$846,33,0),2)</f>
        <v>0</v>
      </c>
      <c r="AI246" s="104">
        <f>ROUND(VLOOKUP($B246,'[4]3.ข้อมูลงบทดลองปัจจุบัน'!$A$5:$CL$846,34,0),2)</f>
        <v>0</v>
      </c>
      <c r="AJ246" s="104">
        <f>ROUND(VLOOKUP($B246,'[4]3.ข้อมูลงบทดลองปัจจุบัน'!$A$5:$CL$846,35,0),2)</f>
        <v>0</v>
      </c>
      <c r="AK246" s="104">
        <f>ROUND(VLOOKUP($B246,'[4]3.ข้อมูลงบทดลองปัจจุบัน'!$A$5:$CL$846,36,0),2)</f>
        <v>0</v>
      </c>
      <c r="AL246" s="104">
        <f>ROUND(VLOOKUP($B246,'[4]3.ข้อมูลงบทดลองปัจจุบัน'!$A$5:$CL$846,37,0),2)</f>
        <v>0</v>
      </c>
      <c r="AM246" s="104">
        <f>ROUND(VLOOKUP($B246,'[4]3.ข้อมูลงบทดลองปัจจุบัน'!$A$5:$CL$846,38,0),2)</f>
        <v>0</v>
      </c>
      <c r="AN246" s="104">
        <f>ROUND(VLOOKUP($B246,'[4]3.ข้อมูลงบทดลองปัจจุบัน'!$A$5:$CL$846,39,0),2)</f>
        <v>0</v>
      </c>
      <c r="AO246" s="104">
        <f>ROUND(VLOOKUP($B246,'[4]3.ข้อมูลงบทดลองปัจจุบัน'!$A$5:$CL$846,40,0),2)</f>
        <v>0</v>
      </c>
      <c r="AP246" s="104">
        <f>ROUND(VLOOKUP($B246,'[4]3.ข้อมูลงบทดลองปัจจุบัน'!$A$5:$CL$846,41,0),2)</f>
        <v>0</v>
      </c>
      <c r="AQ246" s="104">
        <f>ROUND(VLOOKUP($B246,'[4]3.ข้อมูลงบทดลองปัจจุบัน'!$A$5:$CL$846,42,0),2)</f>
        <v>0</v>
      </c>
      <c r="AR246" s="104">
        <f>ROUND(VLOOKUP($B246,'[4]3.ข้อมูลงบทดลองปัจจุบัน'!$A$5:$CL$846,43,0),2)</f>
        <v>0</v>
      </c>
      <c r="AS246" s="104">
        <f>ROUND(VLOOKUP($B246,'[4]3.ข้อมูลงบทดลองปัจจุบัน'!$A$5:$CL$846,44,0),2)</f>
        <v>0</v>
      </c>
      <c r="AT246" s="104">
        <f>ROUND(VLOOKUP($B246,'[4]3.ข้อมูลงบทดลองปัจจุบัน'!$A$5:$CL$846,45,0),2)</f>
        <v>0</v>
      </c>
      <c r="AU246" s="104">
        <f>ROUND(VLOOKUP($B246,'[4]3.ข้อมูลงบทดลองปัจจุบัน'!$A$5:$CL$846,46,0),2)</f>
        <v>0</v>
      </c>
      <c r="AV246" s="104">
        <f>ROUND(VLOOKUP($B246,'[4]3.ข้อมูลงบทดลองปัจจุบัน'!$A$5:$CL$846,47,0),2)</f>
        <v>0</v>
      </c>
      <c r="AW246" s="104">
        <f>ROUND(VLOOKUP($B246,'[4]3.ข้อมูลงบทดลองปัจจุบัน'!$A$5:$CL$846,48,0),2)</f>
        <v>0</v>
      </c>
      <c r="AX246" s="104">
        <f>ROUND(VLOOKUP($B246,'[4]3.ข้อมูลงบทดลองปัจจุบัน'!$A$5:$CL$846,49,0),2)</f>
        <v>0</v>
      </c>
      <c r="AY246" s="104">
        <f>ROUND(VLOOKUP($B246,'[4]3.ข้อมูลงบทดลองปัจจุบัน'!$A$5:$CL$846,50,0),2)</f>
        <v>0</v>
      </c>
      <c r="AZ246" s="104">
        <f>ROUND(VLOOKUP($B246,'[4]3.ข้อมูลงบทดลองปัจจุบัน'!$A$5:$CL$846,51,0),2)</f>
        <v>0</v>
      </c>
      <c r="BA246" s="104">
        <f>ROUND(VLOOKUP($B246,'[4]3.ข้อมูลงบทดลองปัจจุบัน'!$A$5:$CL$846,52,0),2)</f>
        <v>0</v>
      </c>
      <c r="BB246" s="104">
        <f>ROUND(VLOOKUP($B246,'[4]3.ข้อมูลงบทดลองปัจจุบัน'!$A$5:$CL$846,53,0),2)</f>
        <v>0</v>
      </c>
      <c r="BC246" s="104">
        <f>ROUND(VLOOKUP($B246,'[4]3.ข้อมูลงบทดลองปัจจุบัน'!$A$5:$CL$846,54,0),2)</f>
        <v>0</v>
      </c>
      <c r="BD246" s="104">
        <f>ROUND(VLOOKUP($B246,'[4]3.ข้อมูลงบทดลองปัจจุบัน'!$A$5:$CL$846,55,0),2)</f>
        <v>0</v>
      </c>
      <c r="BE246" s="104">
        <f>ROUND(VLOOKUP($B246,'[4]3.ข้อมูลงบทดลองปัจจุบัน'!$A$5:$CL$846,56,0),2)</f>
        <v>0</v>
      </c>
      <c r="BF246" s="104">
        <f>ROUND(VLOOKUP($B246,'[4]3.ข้อมูลงบทดลองปัจจุบัน'!$A$5:$CL$846,57,0),2)</f>
        <v>0</v>
      </c>
      <c r="BG246" s="104">
        <f>ROUND(VLOOKUP($B246,'[4]3.ข้อมูลงบทดลองปัจจุบัน'!$A$5:$CL$846,58,0),2)</f>
        <v>0</v>
      </c>
      <c r="BH246" s="104">
        <f>ROUND(VLOOKUP($B246,'[4]3.ข้อมูลงบทดลองปัจจุบัน'!$A$5:$CL$846,59,0),2)</f>
        <v>0</v>
      </c>
      <c r="BI246" s="104">
        <f>ROUND(VLOOKUP($B246,'[4]3.ข้อมูลงบทดลองปัจจุบัน'!$A$5:$CL$846,60,0),2)</f>
        <v>0</v>
      </c>
      <c r="BJ246" s="104">
        <f>ROUND(VLOOKUP($B246,'[4]3.ข้อมูลงบทดลองปัจจุบัน'!$A$5:$CL$846,61,0),2)</f>
        <v>0</v>
      </c>
      <c r="BK246" s="104">
        <f>ROUND(VLOOKUP($B246,'[4]3.ข้อมูลงบทดลองปัจจุบัน'!$A$5:$CL$846,62,0),2)</f>
        <v>0</v>
      </c>
      <c r="BL246" s="104">
        <f>ROUND(VLOOKUP($B246,'[4]3.ข้อมูลงบทดลองปัจจุบัน'!$A$5:$CL$846,63,0),2)</f>
        <v>0</v>
      </c>
      <c r="BM246" s="104">
        <f>ROUND(VLOOKUP($B246,'[4]3.ข้อมูลงบทดลองปัจจุบัน'!$A$5:$CL$846,64,0),2)</f>
        <v>0</v>
      </c>
      <c r="BN246" s="104">
        <f>ROUND(VLOOKUP($B246,'[4]3.ข้อมูลงบทดลองปัจจุบัน'!$A$5:$CL$846,65,0),2)</f>
        <v>0</v>
      </c>
      <c r="BO246" s="104">
        <f>ROUND(VLOOKUP($B246,'[4]3.ข้อมูลงบทดลองปัจจุบัน'!$A$5:$CL$846,66,0),2)</f>
        <v>0</v>
      </c>
      <c r="BP246" s="104">
        <f>ROUND(VLOOKUP($B246,'[4]3.ข้อมูลงบทดลองปัจจุบัน'!$A$5:$CL$846,67,0),2)</f>
        <v>0</v>
      </c>
      <c r="BQ246" s="104">
        <f>ROUND(VLOOKUP($B246,'[4]3.ข้อมูลงบทดลองปัจจุบัน'!$A$5:$CL$846,68,0),2)</f>
        <v>0</v>
      </c>
      <c r="BR246" s="104">
        <f>ROUND(VLOOKUP($B246,'[4]3.ข้อมูลงบทดลองปัจจุบัน'!$A$5:$CL$846,69,0),2)</f>
        <v>0</v>
      </c>
      <c r="BS246" s="104">
        <f>ROUND(VLOOKUP($B246,'[4]3.ข้อมูลงบทดลองปัจจุบัน'!$A$5:$CL$846,70,0),2)</f>
        <v>0</v>
      </c>
      <c r="BT246" s="104">
        <f>ROUND(VLOOKUP($B246,'[4]3.ข้อมูลงบทดลองปัจจุบัน'!$A$5:$CL$846,71,0),2)</f>
        <v>0</v>
      </c>
      <c r="BU246" s="104">
        <f>ROUND(VLOOKUP($B246,'[4]3.ข้อมูลงบทดลองปัจจุบัน'!$A$5:$CL$846,72,0),2)</f>
        <v>0</v>
      </c>
      <c r="BV246" s="104">
        <f>ROUND(VLOOKUP($B246,'[4]3.ข้อมูลงบทดลองปัจจุบัน'!$A$5:$CL$846,73,0),2)</f>
        <v>0</v>
      </c>
      <c r="BW246" s="104">
        <f>ROUND(VLOOKUP($B246,'[4]3.ข้อมูลงบทดลองปัจจุบัน'!$A$5:$CL$846,74,0),2)</f>
        <v>0</v>
      </c>
      <c r="BX246" s="104">
        <f>ROUND(VLOOKUP($B246,'[4]3.ข้อมูลงบทดลองปัจจุบัน'!$A$5:$CL$846,75,0),2)</f>
        <v>0</v>
      </c>
      <c r="BY246" s="104">
        <f>ROUND(VLOOKUP($B246,'[4]3.ข้อมูลงบทดลองปัจจุบัน'!$A$5:$CL$846,76,0),2)</f>
        <v>0</v>
      </c>
      <c r="BZ246" s="104">
        <f>ROUND(VLOOKUP($B246,'[4]3.ข้อมูลงบทดลองปัจจุบัน'!$A$5:$CL$846,77,0),2)</f>
        <v>0</v>
      </c>
      <c r="CA246" s="104">
        <f>ROUND(VLOOKUP($B246,'[4]3.ข้อมูลงบทดลองปัจจุบัน'!$A$5:$CL$846,78,0),2)</f>
        <v>0</v>
      </c>
      <c r="CB246" s="104">
        <f>ROUND(VLOOKUP($B246,'[4]3.ข้อมูลงบทดลองปัจจุบัน'!$A$5:$CL$846,79,0),2)</f>
        <v>0</v>
      </c>
      <c r="CC246" s="104">
        <f>ROUND(VLOOKUP($B246,'[4]3.ข้อมูลงบทดลองปัจจุบัน'!$A$5:$CL$846,80,0),2)</f>
        <v>0</v>
      </c>
      <c r="CD246" s="104">
        <f>ROUND(VLOOKUP($B246,'[4]3.ข้อมูลงบทดลองปัจจุบัน'!$A$5:$CL$846,81,0),2)</f>
        <v>0</v>
      </c>
      <c r="CE246" s="104">
        <f>ROUND(VLOOKUP($B246,'[4]3.ข้อมูลงบทดลองปัจจุบัน'!$A$5:$CL$846,82,0),2)</f>
        <v>0</v>
      </c>
      <c r="CF246" s="104">
        <f>ROUND(VLOOKUP($B246,'[4]3.ข้อมูลงบทดลองปัจจุบัน'!$A$5:$CL$846,83,0),2)</f>
        <v>0</v>
      </c>
      <c r="CG246" s="104">
        <f>ROUND(VLOOKUP($B246,'[4]3.ข้อมูลงบทดลองปัจจุบัน'!$A$5:$CL$846,84,0),2)</f>
        <v>0</v>
      </c>
      <c r="CH246" s="104">
        <f>ROUND(VLOOKUP($B246,'[4]3.ข้อมูลงบทดลองปัจจุบัน'!$A$5:$CL$846,85,0),2)</f>
        <v>0</v>
      </c>
      <c r="CI246" s="104">
        <f>ROUND(VLOOKUP($B246,'[4]3.ข้อมูลงบทดลองปัจจุบัน'!$A$5:$CL$846,86,0),2)</f>
        <v>0</v>
      </c>
      <c r="CJ246" s="104">
        <f>ROUND(VLOOKUP($B246,'[4]3.ข้อมูลงบทดลองปัจจุบัน'!$A$5:$CL$846,87,0),2)</f>
        <v>0</v>
      </c>
      <c r="CK246" s="104">
        <f>ROUND(VLOOKUP($B246,'[4]3.ข้อมูลงบทดลองปัจจุบัน'!$A$5:$CL$846,88,0),2)</f>
        <v>0</v>
      </c>
      <c r="CL246" s="104">
        <f>ROUND(VLOOKUP($B246,'[4]3.ข้อมูลงบทดลองปัจจุบัน'!$A$5:$CL$846,89,0),2)</f>
        <v>0</v>
      </c>
      <c r="CM246" s="104">
        <f>ROUND(VLOOKUP($B246,'[4]3.ข้อมูลงบทดลองปัจจุบัน'!$A$5:$CL$846,90,0),2)</f>
        <v>0</v>
      </c>
      <c r="CO246" s="97"/>
    </row>
    <row r="247" spans="1:93" x14ac:dyDescent="0.7">
      <c r="A247" s="127" t="s">
        <v>789</v>
      </c>
      <c r="B247" s="18" t="s">
        <v>882</v>
      </c>
      <c r="C247" s="19" t="s">
        <v>883</v>
      </c>
      <c r="D247" s="104">
        <f>ROUND(VLOOKUP($B247,'[4]3.ข้อมูลงบทดลองปัจจุบัน'!$A$5:$CL$846,3,0),2)</f>
        <v>0</v>
      </c>
      <c r="E247" s="104">
        <f>ROUND(VLOOKUP($B247,'[4]3.ข้อมูลงบทดลองปัจจุบัน'!$A$5:$CL$846,4,0),2)</f>
        <v>0</v>
      </c>
      <c r="F247" s="104">
        <f>ROUND(VLOOKUP($B247,'[4]3.ข้อมูลงบทดลองปัจจุบัน'!$A$5:$CL$846,5,0),2)</f>
        <v>0</v>
      </c>
      <c r="G247" s="104">
        <f>ROUND(VLOOKUP($B247,'[4]3.ข้อมูลงบทดลองปัจจุบัน'!$A$5:$CL$846,6,0),2)</f>
        <v>0</v>
      </c>
      <c r="H247" s="104">
        <f>ROUND(VLOOKUP($B247,'[4]3.ข้อมูลงบทดลองปัจจุบัน'!$A$5:$CL$846,7,0),2)</f>
        <v>0</v>
      </c>
      <c r="I247" s="104">
        <f>ROUND(VLOOKUP($B247,'[4]3.ข้อมูลงบทดลองปัจจุบัน'!$A$5:$CL$846,8,0),2)</f>
        <v>0</v>
      </c>
      <c r="J247" s="104">
        <f>ROUND(VLOOKUP($B247,'[4]3.ข้อมูลงบทดลองปัจจุบัน'!$A$5:$CL$846,9,0),2)</f>
        <v>0</v>
      </c>
      <c r="K247" s="104">
        <f>ROUND(VLOOKUP($B247,'[4]3.ข้อมูลงบทดลองปัจจุบัน'!$A$5:$CL$846,10,0),2)</f>
        <v>0</v>
      </c>
      <c r="L247" s="104">
        <f>ROUND(VLOOKUP($B247,'[4]3.ข้อมูลงบทดลองปัจจุบัน'!$A$5:$CL$846,11,0),2)</f>
        <v>0</v>
      </c>
      <c r="M247" s="104">
        <f>ROUND(VLOOKUP($B247,'[4]3.ข้อมูลงบทดลองปัจจุบัน'!$A$5:$CL$846,12,0),2)</f>
        <v>0</v>
      </c>
      <c r="N247" s="104">
        <f>ROUND(VLOOKUP($B247,'[4]3.ข้อมูลงบทดลองปัจจุบัน'!$A$5:$CL$846,13,0),2)</f>
        <v>0</v>
      </c>
      <c r="O247" s="104">
        <f>ROUND(VLOOKUP($B247,'[4]3.ข้อมูลงบทดลองปัจจุบัน'!$A$5:$CL$846,14,0),2)</f>
        <v>0</v>
      </c>
      <c r="P247" s="104">
        <f>ROUND(VLOOKUP($B247,'[4]3.ข้อมูลงบทดลองปัจจุบัน'!$A$5:$CL$846,15,0),2)</f>
        <v>0</v>
      </c>
      <c r="Q247" s="104">
        <f>ROUND(VLOOKUP($B247,'[4]3.ข้อมูลงบทดลองปัจจุบัน'!$A$5:$CL$846,16,0),2)</f>
        <v>0</v>
      </c>
      <c r="R247" s="104">
        <f>ROUND(VLOOKUP($B247,'[4]3.ข้อมูลงบทดลองปัจจุบัน'!$A$5:$CL$846,17,0),2)</f>
        <v>0</v>
      </c>
      <c r="S247" s="104">
        <f>ROUND(VLOOKUP($B247,'[4]3.ข้อมูลงบทดลองปัจจุบัน'!$A$5:$CL$846,18,0),2)</f>
        <v>0</v>
      </c>
      <c r="T247" s="104">
        <f>ROUND(VLOOKUP($B247,'[4]3.ข้อมูลงบทดลองปัจจุบัน'!$A$5:$CL$846,19,0),2)</f>
        <v>0</v>
      </c>
      <c r="U247" s="104">
        <f>ROUND(VLOOKUP($B247,'[4]3.ข้อมูลงบทดลองปัจจุบัน'!$A$5:$CL$846,20,0),2)</f>
        <v>0</v>
      </c>
      <c r="V247" s="104">
        <f>ROUND(VLOOKUP($B247,'[4]3.ข้อมูลงบทดลองปัจจุบัน'!$A$5:$CL$846,21,0),2)</f>
        <v>0</v>
      </c>
      <c r="W247" s="104">
        <f>ROUND(VLOOKUP($B247,'[4]3.ข้อมูลงบทดลองปัจจุบัน'!$A$5:$CL$846,22,0),2)</f>
        <v>0</v>
      </c>
      <c r="X247" s="104">
        <f>ROUND(VLOOKUP($B247,'[4]3.ข้อมูลงบทดลองปัจจุบัน'!$A$5:$CL$846,23,0),2)</f>
        <v>0</v>
      </c>
      <c r="Y247" s="104">
        <f>ROUND(VLOOKUP($B247,'[4]3.ข้อมูลงบทดลองปัจจุบัน'!$A$5:$CL$846,24,0),2)</f>
        <v>0</v>
      </c>
      <c r="Z247" s="104">
        <f>ROUND(VLOOKUP($B247,'[4]3.ข้อมูลงบทดลองปัจจุบัน'!$A$5:$CL$846,25,0),2)</f>
        <v>0</v>
      </c>
      <c r="AA247" s="104">
        <f>ROUND(VLOOKUP($B247,'[4]3.ข้อมูลงบทดลองปัจจุบัน'!$A$5:$CL$846,26,0),2)</f>
        <v>0</v>
      </c>
      <c r="AB247" s="104">
        <f>ROUND(VLOOKUP($B247,'[4]3.ข้อมูลงบทดลองปัจจุบัน'!$A$5:$CL$846,27,0),2)</f>
        <v>0</v>
      </c>
      <c r="AC247" s="104">
        <f>ROUND(VLOOKUP($B247,'[4]3.ข้อมูลงบทดลองปัจจุบัน'!$A$5:$CL$846,28,0),2)</f>
        <v>0</v>
      </c>
      <c r="AD247" s="104">
        <f>ROUND(VLOOKUP($B247,'[4]3.ข้อมูลงบทดลองปัจจุบัน'!$A$5:$CL$846,29,0),2)</f>
        <v>0</v>
      </c>
      <c r="AE247" s="104">
        <f>ROUND(VLOOKUP($B247,'[4]3.ข้อมูลงบทดลองปัจจุบัน'!$A$5:$CL$846,30,0),2)</f>
        <v>0</v>
      </c>
      <c r="AF247" s="104">
        <f>ROUND(VLOOKUP($B247,'[4]3.ข้อมูลงบทดลองปัจจุบัน'!$A$5:$CL$846,31,0),2)</f>
        <v>0</v>
      </c>
      <c r="AG247" s="104">
        <f>ROUND(VLOOKUP($B247,'[4]3.ข้อมูลงบทดลองปัจจุบัน'!$A$5:$CL$846,32,0),2)</f>
        <v>0</v>
      </c>
      <c r="AH247" s="104">
        <f>ROUND(VLOOKUP($B247,'[4]3.ข้อมูลงบทดลองปัจจุบัน'!$A$5:$CL$846,33,0),2)</f>
        <v>0</v>
      </c>
      <c r="AI247" s="104">
        <f>ROUND(VLOOKUP($B247,'[4]3.ข้อมูลงบทดลองปัจจุบัน'!$A$5:$CL$846,34,0),2)</f>
        <v>0</v>
      </c>
      <c r="AJ247" s="104">
        <f>ROUND(VLOOKUP($B247,'[4]3.ข้อมูลงบทดลองปัจจุบัน'!$A$5:$CL$846,35,0),2)</f>
        <v>0</v>
      </c>
      <c r="AK247" s="104">
        <f>ROUND(VLOOKUP($B247,'[4]3.ข้อมูลงบทดลองปัจจุบัน'!$A$5:$CL$846,36,0),2)</f>
        <v>0</v>
      </c>
      <c r="AL247" s="104">
        <f>ROUND(VLOOKUP($B247,'[4]3.ข้อมูลงบทดลองปัจจุบัน'!$A$5:$CL$846,37,0),2)</f>
        <v>0</v>
      </c>
      <c r="AM247" s="104">
        <f>ROUND(VLOOKUP($B247,'[4]3.ข้อมูลงบทดลองปัจจุบัน'!$A$5:$CL$846,38,0),2)</f>
        <v>0</v>
      </c>
      <c r="AN247" s="104">
        <f>ROUND(VLOOKUP($B247,'[4]3.ข้อมูลงบทดลองปัจจุบัน'!$A$5:$CL$846,39,0),2)</f>
        <v>0</v>
      </c>
      <c r="AO247" s="104">
        <f>ROUND(VLOOKUP($B247,'[4]3.ข้อมูลงบทดลองปัจจุบัน'!$A$5:$CL$846,40,0),2)</f>
        <v>0</v>
      </c>
      <c r="AP247" s="104">
        <f>ROUND(VLOOKUP($B247,'[4]3.ข้อมูลงบทดลองปัจจุบัน'!$A$5:$CL$846,41,0),2)</f>
        <v>0</v>
      </c>
      <c r="AQ247" s="104">
        <f>ROUND(VLOOKUP($B247,'[4]3.ข้อมูลงบทดลองปัจจุบัน'!$A$5:$CL$846,42,0),2)</f>
        <v>0</v>
      </c>
      <c r="AR247" s="104">
        <f>ROUND(VLOOKUP($B247,'[4]3.ข้อมูลงบทดลองปัจจุบัน'!$A$5:$CL$846,43,0),2)</f>
        <v>0</v>
      </c>
      <c r="AS247" s="104">
        <f>ROUND(VLOOKUP($B247,'[4]3.ข้อมูลงบทดลองปัจจุบัน'!$A$5:$CL$846,44,0),2)</f>
        <v>193256.86</v>
      </c>
      <c r="AT247" s="104">
        <f>ROUND(VLOOKUP($B247,'[4]3.ข้อมูลงบทดลองปัจจุบัน'!$A$5:$CL$846,45,0),2)</f>
        <v>0</v>
      </c>
      <c r="AU247" s="104">
        <f>ROUND(VLOOKUP($B247,'[4]3.ข้อมูลงบทดลองปัจจุบัน'!$A$5:$CL$846,46,0),2)</f>
        <v>0</v>
      </c>
      <c r="AV247" s="104">
        <f>ROUND(VLOOKUP($B247,'[4]3.ข้อมูลงบทดลองปัจจุบัน'!$A$5:$CL$846,47,0),2)</f>
        <v>0</v>
      </c>
      <c r="AW247" s="104">
        <f>ROUND(VLOOKUP($B247,'[4]3.ข้อมูลงบทดลองปัจจุบัน'!$A$5:$CL$846,48,0),2)</f>
        <v>0</v>
      </c>
      <c r="AX247" s="104">
        <f>ROUND(VLOOKUP($B247,'[4]3.ข้อมูลงบทดลองปัจจุบัน'!$A$5:$CL$846,49,0),2)</f>
        <v>0</v>
      </c>
      <c r="AY247" s="104">
        <f>ROUND(VLOOKUP($B247,'[4]3.ข้อมูลงบทดลองปัจจุบัน'!$A$5:$CL$846,50,0),2)</f>
        <v>0</v>
      </c>
      <c r="AZ247" s="104">
        <f>ROUND(VLOOKUP($B247,'[4]3.ข้อมูลงบทดลองปัจจุบัน'!$A$5:$CL$846,51,0),2)</f>
        <v>0</v>
      </c>
      <c r="BA247" s="104">
        <f>ROUND(VLOOKUP($B247,'[4]3.ข้อมูลงบทดลองปัจจุบัน'!$A$5:$CL$846,52,0),2)</f>
        <v>0</v>
      </c>
      <c r="BB247" s="104">
        <f>ROUND(VLOOKUP($B247,'[4]3.ข้อมูลงบทดลองปัจจุบัน'!$A$5:$CL$846,53,0),2)</f>
        <v>0</v>
      </c>
      <c r="BC247" s="104">
        <f>ROUND(VLOOKUP($B247,'[4]3.ข้อมูลงบทดลองปัจจุบัน'!$A$5:$CL$846,54,0),2)</f>
        <v>0</v>
      </c>
      <c r="BD247" s="104">
        <f>ROUND(VLOOKUP($B247,'[4]3.ข้อมูลงบทดลองปัจจุบัน'!$A$5:$CL$846,55,0),2)</f>
        <v>0</v>
      </c>
      <c r="BE247" s="104">
        <f>ROUND(VLOOKUP($B247,'[4]3.ข้อมูลงบทดลองปัจจุบัน'!$A$5:$CL$846,56,0),2)</f>
        <v>0</v>
      </c>
      <c r="BF247" s="104">
        <f>ROUND(VLOOKUP($B247,'[4]3.ข้อมูลงบทดลองปัจจุบัน'!$A$5:$CL$846,57,0),2)</f>
        <v>0</v>
      </c>
      <c r="BG247" s="104">
        <f>ROUND(VLOOKUP($B247,'[4]3.ข้อมูลงบทดลองปัจจุบัน'!$A$5:$CL$846,58,0),2)</f>
        <v>0</v>
      </c>
      <c r="BH247" s="104">
        <f>ROUND(VLOOKUP($B247,'[4]3.ข้อมูลงบทดลองปัจจุบัน'!$A$5:$CL$846,59,0),2)</f>
        <v>0</v>
      </c>
      <c r="BI247" s="104">
        <f>ROUND(VLOOKUP($B247,'[4]3.ข้อมูลงบทดลองปัจจุบัน'!$A$5:$CL$846,60,0),2)</f>
        <v>0</v>
      </c>
      <c r="BJ247" s="104">
        <f>ROUND(VLOOKUP($B247,'[4]3.ข้อมูลงบทดลองปัจจุบัน'!$A$5:$CL$846,61,0),2)</f>
        <v>0</v>
      </c>
      <c r="BK247" s="104">
        <f>ROUND(VLOOKUP($B247,'[4]3.ข้อมูลงบทดลองปัจจุบัน'!$A$5:$CL$846,62,0),2)</f>
        <v>0</v>
      </c>
      <c r="BL247" s="104">
        <f>ROUND(VLOOKUP($B247,'[4]3.ข้อมูลงบทดลองปัจจุบัน'!$A$5:$CL$846,63,0),2)</f>
        <v>0</v>
      </c>
      <c r="BM247" s="104">
        <f>ROUND(VLOOKUP($B247,'[4]3.ข้อมูลงบทดลองปัจจุบัน'!$A$5:$CL$846,64,0),2)</f>
        <v>0</v>
      </c>
      <c r="BN247" s="104">
        <f>ROUND(VLOOKUP($B247,'[4]3.ข้อมูลงบทดลองปัจจุบัน'!$A$5:$CL$846,65,0),2)</f>
        <v>0</v>
      </c>
      <c r="BO247" s="104">
        <f>ROUND(VLOOKUP($B247,'[4]3.ข้อมูลงบทดลองปัจจุบัน'!$A$5:$CL$846,66,0),2)</f>
        <v>0</v>
      </c>
      <c r="BP247" s="104">
        <f>ROUND(VLOOKUP($B247,'[4]3.ข้อมูลงบทดลองปัจจุบัน'!$A$5:$CL$846,67,0),2)</f>
        <v>0</v>
      </c>
      <c r="BQ247" s="104">
        <f>ROUND(VLOOKUP($B247,'[4]3.ข้อมูลงบทดลองปัจจุบัน'!$A$5:$CL$846,68,0),2)</f>
        <v>0</v>
      </c>
      <c r="BR247" s="104">
        <f>ROUND(VLOOKUP($B247,'[4]3.ข้อมูลงบทดลองปัจจุบัน'!$A$5:$CL$846,69,0),2)</f>
        <v>0</v>
      </c>
      <c r="BS247" s="104">
        <f>ROUND(VLOOKUP($B247,'[4]3.ข้อมูลงบทดลองปัจจุบัน'!$A$5:$CL$846,70,0),2)</f>
        <v>0</v>
      </c>
      <c r="BT247" s="104">
        <f>ROUND(VLOOKUP($B247,'[4]3.ข้อมูลงบทดลองปัจจุบัน'!$A$5:$CL$846,71,0),2)</f>
        <v>0</v>
      </c>
      <c r="BU247" s="104">
        <f>ROUND(VLOOKUP($B247,'[4]3.ข้อมูลงบทดลองปัจจุบัน'!$A$5:$CL$846,72,0),2)</f>
        <v>0</v>
      </c>
      <c r="BV247" s="104">
        <f>ROUND(VLOOKUP($B247,'[4]3.ข้อมูลงบทดลองปัจจุบัน'!$A$5:$CL$846,73,0),2)</f>
        <v>0</v>
      </c>
      <c r="BW247" s="104">
        <f>ROUND(VLOOKUP($B247,'[4]3.ข้อมูลงบทดลองปัจจุบัน'!$A$5:$CL$846,74,0),2)</f>
        <v>0</v>
      </c>
      <c r="BX247" s="104">
        <f>ROUND(VLOOKUP($B247,'[4]3.ข้อมูลงบทดลองปัจจุบัน'!$A$5:$CL$846,75,0),2)</f>
        <v>0</v>
      </c>
      <c r="BY247" s="104">
        <f>ROUND(VLOOKUP($B247,'[4]3.ข้อมูลงบทดลองปัจจุบัน'!$A$5:$CL$846,76,0),2)</f>
        <v>0</v>
      </c>
      <c r="BZ247" s="104">
        <f>ROUND(VLOOKUP($B247,'[4]3.ข้อมูลงบทดลองปัจจุบัน'!$A$5:$CL$846,77,0),2)</f>
        <v>0</v>
      </c>
      <c r="CA247" s="104">
        <f>ROUND(VLOOKUP($B247,'[4]3.ข้อมูลงบทดลองปัจจุบัน'!$A$5:$CL$846,78,0),2)</f>
        <v>0</v>
      </c>
      <c r="CB247" s="104">
        <f>ROUND(VLOOKUP($B247,'[4]3.ข้อมูลงบทดลองปัจจุบัน'!$A$5:$CL$846,79,0),2)</f>
        <v>0</v>
      </c>
      <c r="CC247" s="104">
        <f>ROUND(VLOOKUP($B247,'[4]3.ข้อมูลงบทดลองปัจจุบัน'!$A$5:$CL$846,80,0),2)</f>
        <v>0</v>
      </c>
      <c r="CD247" s="104">
        <f>ROUND(VLOOKUP($B247,'[4]3.ข้อมูลงบทดลองปัจจุบัน'!$A$5:$CL$846,81,0),2)</f>
        <v>0</v>
      </c>
      <c r="CE247" s="104">
        <f>ROUND(VLOOKUP($B247,'[4]3.ข้อมูลงบทดลองปัจจุบัน'!$A$5:$CL$846,82,0),2)</f>
        <v>0</v>
      </c>
      <c r="CF247" s="104">
        <f>ROUND(VLOOKUP($B247,'[4]3.ข้อมูลงบทดลองปัจจุบัน'!$A$5:$CL$846,83,0),2)</f>
        <v>0</v>
      </c>
      <c r="CG247" s="104">
        <f>ROUND(VLOOKUP($B247,'[4]3.ข้อมูลงบทดลองปัจจุบัน'!$A$5:$CL$846,84,0),2)</f>
        <v>0</v>
      </c>
      <c r="CH247" s="104">
        <f>ROUND(VLOOKUP($B247,'[4]3.ข้อมูลงบทดลองปัจจุบัน'!$A$5:$CL$846,85,0),2)</f>
        <v>0</v>
      </c>
      <c r="CI247" s="104">
        <f>ROUND(VLOOKUP($B247,'[4]3.ข้อมูลงบทดลองปัจจุบัน'!$A$5:$CL$846,86,0),2)</f>
        <v>0</v>
      </c>
      <c r="CJ247" s="104">
        <f>ROUND(VLOOKUP($B247,'[4]3.ข้อมูลงบทดลองปัจจุบัน'!$A$5:$CL$846,87,0),2)</f>
        <v>0</v>
      </c>
      <c r="CK247" s="104">
        <f>ROUND(VLOOKUP($B247,'[4]3.ข้อมูลงบทดลองปัจจุบัน'!$A$5:$CL$846,88,0),2)</f>
        <v>0</v>
      </c>
      <c r="CL247" s="104">
        <f>ROUND(VLOOKUP($B247,'[4]3.ข้อมูลงบทดลองปัจจุบัน'!$A$5:$CL$846,89,0),2)</f>
        <v>0</v>
      </c>
      <c r="CM247" s="104">
        <f>ROUND(VLOOKUP($B247,'[4]3.ข้อมูลงบทดลองปัจจุบัน'!$A$5:$CL$846,90,0),2)</f>
        <v>0</v>
      </c>
      <c r="CO247" s="97"/>
    </row>
    <row r="248" spans="1:93" x14ac:dyDescent="0.7">
      <c r="A248" s="125" t="s">
        <v>789</v>
      </c>
      <c r="B248" s="124"/>
      <c r="C248" s="125" t="s">
        <v>396</v>
      </c>
      <c r="D248" s="126">
        <f>SUM(D201:D247)</f>
        <v>49179366.570000008</v>
      </c>
      <c r="E248" s="126">
        <f t="shared" ref="E248:BP248" si="8">SUM(E201:E247)</f>
        <v>3576254.2199999997</v>
      </c>
      <c r="F248" s="126">
        <f t="shared" si="8"/>
        <v>2608773.6900000004</v>
      </c>
      <c r="G248" s="126">
        <f t="shared" si="8"/>
        <v>4337660.3000000007</v>
      </c>
      <c r="H248" s="126">
        <f t="shared" si="8"/>
        <v>2762164.09</v>
      </c>
      <c r="I248" s="126">
        <f t="shared" si="8"/>
        <v>3188776.8700000006</v>
      </c>
      <c r="J248" s="126">
        <f t="shared" si="8"/>
        <v>3480322.0100000002</v>
      </c>
      <c r="K248" s="126">
        <f t="shared" si="8"/>
        <v>7159704.6200000001</v>
      </c>
      <c r="L248" s="126">
        <f t="shared" si="8"/>
        <v>4177305.8900000006</v>
      </c>
      <c r="M248" s="126">
        <f t="shared" si="8"/>
        <v>5193101.24</v>
      </c>
      <c r="N248" s="126">
        <f t="shared" si="8"/>
        <v>16985881.259999998</v>
      </c>
      <c r="O248" s="126">
        <f t="shared" si="8"/>
        <v>4279350.58</v>
      </c>
      <c r="P248" s="126">
        <f t="shared" si="8"/>
        <v>41620579.49000001</v>
      </c>
      <c r="Q248" s="126">
        <f t="shared" si="8"/>
        <v>5124464.2899999991</v>
      </c>
      <c r="R248" s="126">
        <f t="shared" si="8"/>
        <v>4068027.4199999995</v>
      </c>
      <c r="S248" s="126">
        <f t="shared" si="8"/>
        <v>10141367.869999999</v>
      </c>
      <c r="T248" s="126">
        <f t="shared" si="8"/>
        <v>4294338.05</v>
      </c>
      <c r="U248" s="126">
        <f t="shared" si="8"/>
        <v>4945920.5699999994</v>
      </c>
      <c r="V248" s="126">
        <f t="shared" si="8"/>
        <v>1865788.2399999998</v>
      </c>
      <c r="W248" s="126">
        <f t="shared" si="8"/>
        <v>2485285.0200000005</v>
      </c>
      <c r="X248" s="126">
        <f t="shared" si="8"/>
        <v>67335993.000000015</v>
      </c>
      <c r="Y248" s="126">
        <f t="shared" si="8"/>
        <v>4741688.7799999993</v>
      </c>
      <c r="Z248" s="126">
        <f t="shared" si="8"/>
        <v>6223472.1499999994</v>
      </c>
      <c r="AA248" s="126">
        <f t="shared" si="8"/>
        <v>4358273.1900000004</v>
      </c>
      <c r="AB248" s="126">
        <f t="shared" si="8"/>
        <v>2552797.19</v>
      </c>
      <c r="AC248" s="126">
        <f t="shared" si="8"/>
        <v>2631431.7999999998</v>
      </c>
      <c r="AD248" s="126">
        <f t="shared" si="8"/>
        <v>3062486.2700000005</v>
      </c>
      <c r="AE248" s="126">
        <f t="shared" si="8"/>
        <v>13536566.060000001</v>
      </c>
      <c r="AF248" s="126">
        <f t="shared" si="8"/>
        <v>3440188.8899999997</v>
      </c>
      <c r="AG248" s="126">
        <f t="shared" si="8"/>
        <v>3206304.6899999995</v>
      </c>
      <c r="AH248" s="126">
        <f t="shared" si="8"/>
        <v>4545413.5900000008</v>
      </c>
      <c r="AI248" s="126">
        <f t="shared" si="8"/>
        <v>7433489.0899999989</v>
      </c>
      <c r="AJ248" s="126">
        <f t="shared" si="8"/>
        <v>4539818.66</v>
      </c>
      <c r="AK248" s="126">
        <f t="shared" si="8"/>
        <v>4513462.8</v>
      </c>
      <c r="AL248" s="126">
        <f t="shared" si="8"/>
        <v>131412523.55000001</v>
      </c>
      <c r="AM248" s="126">
        <f t="shared" si="8"/>
        <v>5627613.2399999993</v>
      </c>
      <c r="AN248" s="126">
        <f t="shared" si="8"/>
        <v>3447255.0799999996</v>
      </c>
      <c r="AO248" s="126">
        <f t="shared" si="8"/>
        <v>5484007.879999999</v>
      </c>
      <c r="AP248" s="126">
        <f t="shared" si="8"/>
        <v>8216418.6500000004</v>
      </c>
      <c r="AQ248" s="126">
        <f t="shared" si="8"/>
        <v>5344635.620000001</v>
      </c>
      <c r="AR248" s="126">
        <f t="shared" si="8"/>
        <v>2915580.05</v>
      </c>
      <c r="AS248" s="126">
        <f t="shared" si="8"/>
        <v>32760077.799999997</v>
      </c>
      <c r="AT248" s="126">
        <f t="shared" si="8"/>
        <v>4175092.9599999995</v>
      </c>
      <c r="AU248" s="126">
        <f t="shared" si="8"/>
        <v>8388535.8099999987</v>
      </c>
      <c r="AV248" s="126">
        <f t="shared" si="8"/>
        <v>7694777.6400000006</v>
      </c>
      <c r="AW248" s="126">
        <f t="shared" si="8"/>
        <v>3510226.3</v>
      </c>
      <c r="AX248" s="126">
        <f t="shared" si="8"/>
        <v>4061790.26</v>
      </c>
      <c r="AY248" s="126">
        <f t="shared" si="8"/>
        <v>4985623.7400000012</v>
      </c>
      <c r="AZ248" s="126">
        <f t="shared" si="8"/>
        <v>4605351.0500000007</v>
      </c>
      <c r="BA248" s="126">
        <f t="shared" si="8"/>
        <v>6416097.5799999991</v>
      </c>
      <c r="BB248" s="126">
        <f t="shared" si="8"/>
        <v>33725017.609999999</v>
      </c>
      <c r="BC248" s="126">
        <f t="shared" si="8"/>
        <v>6659491.9399999995</v>
      </c>
      <c r="BD248" s="126">
        <f t="shared" si="8"/>
        <v>58379952.770000003</v>
      </c>
      <c r="BE248" s="126">
        <f t="shared" si="8"/>
        <v>13159530.530000003</v>
      </c>
      <c r="BF248" s="126">
        <f t="shared" si="8"/>
        <v>2587506.6800000002</v>
      </c>
      <c r="BG248" s="126">
        <f t="shared" si="8"/>
        <v>10779648.380000001</v>
      </c>
      <c r="BH248" s="126">
        <f t="shared" si="8"/>
        <v>47898752.589999996</v>
      </c>
      <c r="BI248" s="126">
        <f t="shared" si="8"/>
        <v>1991408.4600000002</v>
      </c>
      <c r="BJ248" s="126">
        <f t="shared" si="8"/>
        <v>4545911.01</v>
      </c>
      <c r="BK248" s="126">
        <f t="shared" si="8"/>
        <v>2759232.57</v>
      </c>
      <c r="BL248" s="126">
        <f t="shared" si="8"/>
        <v>5266779.2699999996</v>
      </c>
      <c r="BM248" s="126">
        <f t="shared" si="8"/>
        <v>41484479.890000008</v>
      </c>
      <c r="BN248" s="126">
        <f t="shared" si="8"/>
        <v>6863737.9399999995</v>
      </c>
      <c r="BO248" s="126">
        <f t="shared" si="8"/>
        <v>6701479.75</v>
      </c>
      <c r="BP248" s="126">
        <f t="shared" si="8"/>
        <v>9339545.6199999992</v>
      </c>
      <c r="BQ248" s="126">
        <f t="shared" ref="BQ248:CM248" si="9">SUM(BQ201:BQ247)</f>
        <v>5147265.0200000005</v>
      </c>
      <c r="BR248" s="126">
        <f t="shared" si="9"/>
        <v>6382324.9699999988</v>
      </c>
      <c r="BS248" s="126">
        <f t="shared" si="9"/>
        <v>150765243.51000002</v>
      </c>
      <c r="BT248" s="126">
        <f t="shared" si="9"/>
        <v>5975487.7199999988</v>
      </c>
      <c r="BU248" s="126">
        <f t="shared" si="9"/>
        <v>3040083.22</v>
      </c>
      <c r="BV248" s="126">
        <f t="shared" si="9"/>
        <v>36047417.560000002</v>
      </c>
      <c r="BW248" s="126">
        <f t="shared" si="9"/>
        <v>2520661.17</v>
      </c>
      <c r="BX248" s="126">
        <f t="shared" si="9"/>
        <v>5374564.75</v>
      </c>
      <c r="BY248" s="126">
        <f t="shared" si="9"/>
        <v>19541199.310000006</v>
      </c>
      <c r="BZ248" s="126">
        <f t="shared" si="9"/>
        <v>4332920.2400000012</v>
      </c>
      <c r="CA248" s="126">
        <f t="shared" si="9"/>
        <v>2630530.1399999997</v>
      </c>
      <c r="CB248" s="126">
        <f t="shared" si="9"/>
        <v>4316686.0900000008</v>
      </c>
      <c r="CC248" s="126">
        <f t="shared" si="9"/>
        <v>5787479.6300000008</v>
      </c>
      <c r="CD248" s="126">
        <f t="shared" si="9"/>
        <v>17608228.619999997</v>
      </c>
      <c r="CE248" s="126">
        <f t="shared" si="9"/>
        <v>5374597.5599999996</v>
      </c>
      <c r="CF248" s="126">
        <f t="shared" si="9"/>
        <v>16059769.950000001</v>
      </c>
      <c r="CG248" s="126">
        <f t="shared" si="9"/>
        <v>2838888.8799999994</v>
      </c>
      <c r="CH248" s="126">
        <f t="shared" si="9"/>
        <v>2737637.6500000004</v>
      </c>
      <c r="CI248" s="126">
        <f t="shared" si="9"/>
        <v>3608401.5300000003</v>
      </c>
      <c r="CJ248" s="126">
        <f t="shared" si="9"/>
        <v>2071417.48</v>
      </c>
      <c r="CK248" s="126">
        <f t="shared" si="9"/>
        <v>22572806.539999999</v>
      </c>
      <c r="CL248" s="126">
        <f t="shared" si="9"/>
        <v>5850125.9799999995</v>
      </c>
      <c r="CM248" s="126">
        <f t="shared" si="9"/>
        <v>3905338.0800000005</v>
      </c>
      <c r="CO248" s="97"/>
    </row>
    <row r="249" spans="1:93" x14ac:dyDescent="0.7">
      <c r="A249" s="128" t="s">
        <v>884</v>
      </c>
      <c r="B249" s="18" t="s">
        <v>885</v>
      </c>
      <c r="C249" s="129" t="s">
        <v>886</v>
      </c>
      <c r="D249" s="104">
        <f>ROUND(VLOOKUP($B249,'[4]3.ข้อมูลงบทดลองปัจจุบัน'!$A$5:$CL$846,3,0),2)</f>
        <v>215112.94</v>
      </c>
      <c r="E249" s="104">
        <f>ROUND(VLOOKUP($B249,'[4]3.ข้อมูลงบทดลองปัจจุบัน'!$A$5:$CL$846,4,0),2)</f>
        <v>0</v>
      </c>
      <c r="F249" s="104">
        <f>ROUND(VLOOKUP($B249,'[4]3.ข้อมูลงบทดลองปัจจุบัน'!$A$5:$CL$846,5,0),2)</f>
        <v>0</v>
      </c>
      <c r="G249" s="104">
        <f>ROUND(VLOOKUP($B249,'[4]3.ข้อมูลงบทดลองปัจจุบัน'!$A$5:$CL$846,6,0),2)</f>
        <v>0</v>
      </c>
      <c r="H249" s="104">
        <f>ROUND(VLOOKUP($B249,'[4]3.ข้อมูลงบทดลองปัจจุบัน'!$A$5:$CL$846,7,0),2)</f>
        <v>0</v>
      </c>
      <c r="I249" s="104">
        <f>ROUND(VLOOKUP($B249,'[4]3.ข้อมูลงบทดลองปัจจุบัน'!$A$5:$CL$846,8,0),2)</f>
        <v>0</v>
      </c>
      <c r="J249" s="104">
        <f>ROUND(VLOOKUP($B249,'[4]3.ข้อมูลงบทดลองปัจจุบัน'!$A$5:$CL$846,9,0),2)</f>
        <v>0</v>
      </c>
      <c r="K249" s="104">
        <f>ROUND(VLOOKUP($B249,'[4]3.ข้อมูลงบทดลองปัจจุบัน'!$A$5:$CL$846,10,0),2)</f>
        <v>0</v>
      </c>
      <c r="L249" s="104">
        <f>ROUND(VLOOKUP($B249,'[4]3.ข้อมูลงบทดลองปัจจุบัน'!$A$5:$CL$846,11,0),2)</f>
        <v>0</v>
      </c>
      <c r="M249" s="104">
        <f>ROUND(VLOOKUP($B249,'[4]3.ข้อมูลงบทดลองปัจจุบัน'!$A$5:$CL$846,12,0),2)</f>
        <v>0</v>
      </c>
      <c r="N249" s="104">
        <f>ROUND(VLOOKUP($B249,'[4]3.ข้อมูลงบทดลองปัจจุบัน'!$A$5:$CL$846,13,0),2)</f>
        <v>0</v>
      </c>
      <c r="O249" s="104">
        <f>ROUND(VLOOKUP($B249,'[4]3.ข้อมูลงบทดลองปัจจุบัน'!$A$5:$CL$846,14,0),2)</f>
        <v>0</v>
      </c>
      <c r="P249" s="104">
        <f>ROUND(VLOOKUP($B249,'[4]3.ข้อมูลงบทดลองปัจจุบัน'!$A$5:$CL$846,15,0),2)</f>
        <v>1301373.3600000001</v>
      </c>
      <c r="Q249" s="104">
        <f>ROUND(VLOOKUP($B249,'[4]3.ข้อมูลงบทดลองปัจจุบัน'!$A$5:$CL$846,16,0),2)</f>
        <v>0</v>
      </c>
      <c r="R249" s="104">
        <f>ROUND(VLOOKUP($B249,'[4]3.ข้อมูลงบทดลองปัจจุบัน'!$A$5:$CL$846,17,0),2)</f>
        <v>0</v>
      </c>
      <c r="S249" s="104">
        <f>ROUND(VLOOKUP($B249,'[4]3.ข้อมูลงบทดลองปัจจุบัน'!$A$5:$CL$846,18,0),2)</f>
        <v>0</v>
      </c>
      <c r="T249" s="104">
        <f>ROUND(VLOOKUP($B249,'[4]3.ข้อมูลงบทดลองปัจจุบัน'!$A$5:$CL$846,19,0),2)</f>
        <v>0</v>
      </c>
      <c r="U249" s="104">
        <f>ROUND(VLOOKUP($B249,'[4]3.ข้อมูลงบทดลองปัจจุบัน'!$A$5:$CL$846,20,0),2)</f>
        <v>0</v>
      </c>
      <c r="V249" s="104">
        <f>ROUND(VLOOKUP($B249,'[4]3.ข้อมูลงบทดลองปัจจุบัน'!$A$5:$CL$846,21,0),2)</f>
        <v>0</v>
      </c>
      <c r="W249" s="104">
        <f>ROUND(VLOOKUP($B249,'[4]3.ข้อมูลงบทดลองปัจจุบัน'!$A$5:$CL$846,22,0),2)</f>
        <v>0</v>
      </c>
      <c r="X249" s="104">
        <f>ROUND(VLOOKUP($B249,'[4]3.ข้อมูลงบทดลองปัจจุบัน'!$A$5:$CL$846,23,0),2)</f>
        <v>1978620.76</v>
      </c>
      <c r="Y249" s="104">
        <f>ROUND(VLOOKUP($B249,'[4]3.ข้อมูลงบทดลองปัจจุบัน'!$A$5:$CL$846,24,0),2)</f>
        <v>0</v>
      </c>
      <c r="Z249" s="104">
        <f>ROUND(VLOOKUP($B249,'[4]3.ข้อมูลงบทดลองปัจจุบัน'!$A$5:$CL$846,25,0),2)</f>
        <v>0</v>
      </c>
      <c r="AA249" s="104">
        <f>ROUND(VLOOKUP($B249,'[4]3.ข้อมูลงบทดลองปัจจุบัน'!$A$5:$CL$846,26,0),2)</f>
        <v>0</v>
      </c>
      <c r="AB249" s="104">
        <f>ROUND(VLOOKUP($B249,'[4]3.ข้อมูลงบทดลองปัจจุบัน'!$A$5:$CL$846,27,0),2)</f>
        <v>0</v>
      </c>
      <c r="AC249" s="104">
        <f>ROUND(VLOOKUP($B249,'[4]3.ข้อมูลงบทดลองปัจจุบัน'!$A$5:$CL$846,28,0),2)</f>
        <v>0</v>
      </c>
      <c r="AD249" s="104">
        <f>ROUND(VLOOKUP($B249,'[4]3.ข้อมูลงบทดลองปัจจุบัน'!$A$5:$CL$846,29,0),2)</f>
        <v>0</v>
      </c>
      <c r="AE249" s="104">
        <f>ROUND(VLOOKUP($B249,'[4]3.ข้อมูลงบทดลองปัจจุบัน'!$A$5:$CL$846,30,0),2)</f>
        <v>0</v>
      </c>
      <c r="AF249" s="104">
        <f>ROUND(VLOOKUP($B249,'[4]3.ข้อมูลงบทดลองปัจจุบัน'!$A$5:$CL$846,31,0),2)</f>
        <v>0</v>
      </c>
      <c r="AG249" s="104">
        <f>ROUND(VLOOKUP($B249,'[4]3.ข้อมูลงบทดลองปัจจุบัน'!$A$5:$CL$846,32,0),2)</f>
        <v>0</v>
      </c>
      <c r="AH249" s="104">
        <f>ROUND(VLOOKUP($B249,'[4]3.ข้อมูลงบทดลองปัจจุบัน'!$A$5:$CL$846,33,0),2)</f>
        <v>0</v>
      </c>
      <c r="AI249" s="104">
        <f>ROUND(VLOOKUP($B249,'[4]3.ข้อมูลงบทดลองปัจจุบัน'!$A$5:$CL$846,34,0),2)</f>
        <v>0</v>
      </c>
      <c r="AJ249" s="104">
        <f>ROUND(VLOOKUP($B249,'[4]3.ข้อมูลงบทดลองปัจจุบัน'!$A$5:$CL$846,35,0),2)</f>
        <v>0</v>
      </c>
      <c r="AK249" s="104">
        <f>ROUND(VLOOKUP($B249,'[4]3.ข้อมูลงบทดลองปัจจุบัน'!$A$5:$CL$846,36,0),2)</f>
        <v>0</v>
      </c>
      <c r="AL249" s="104">
        <f>ROUND(VLOOKUP($B249,'[4]3.ข้อมูลงบทดลองปัจจุบัน'!$A$5:$CL$846,37,0),2)</f>
        <v>0</v>
      </c>
      <c r="AM249" s="104">
        <f>ROUND(VLOOKUP($B249,'[4]3.ข้อมูลงบทดลองปัจจุบัน'!$A$5:$CL$846,38,0),2)</f>
        <v>0</v>
      </c>
      <c r="AN249" s="104">
        <f>ROUND(VLOOKUP($B249,'[4]3.ข้อมูลงบทดลองปัจจุบัน'!$A$5:$CL$846,39,0),2)</f>
        <v>0</v>
      </c>
      <c r="AO249" s="104">
        <f>ROUND(VLOOKUP($B249,'[4]3.ข้อมูลงบทดลองปัจจุบัน'!$A$5:$CL$846,40,0),2)</f>
        <v>0</v>
      </c>
      <c r="AP249" s="104">
        <f>ROUND(VLOOKUP($B249,'[4]3.ข้อมูลงบทดลองปัจจุบัน'!$A$5:$CL$846,41,0),2)</f>
        <v>0</v>
      </c>
      <c r="AQ249" s="104">
        <f>ROUND(VLOOKUP($B249,'[4]3.ข้อมูลงบทดลองปัจจุบัน'!$A$5:$CL$846,42,0),2)</f>
        <v>0</v>
      </c>
      <c r="AR249" s="104">
        <f>ROUND(VLOOKUP($B249,'[4]3.ข้อมูลงบทดลองปัจจุบัน'!$A$5:$CL$846,43,0),2)</f>
        <v>0</v>
      </c>
      <c r="AS249" s="104">
        <f>ROUND(VLOOKUP($B249,'[4]3.ข้อมูลงบทดลองปัจจุบัน'!$A$5:$CL$846,44,0),2)</f>
        <v>0</v>
      </c>
      <c r="AT249" s="104">
        <f>ROUND(VLOOKUP($B249,'[4]3.ข้อมูลงบทดลองปัจจุบัน'!$A$5:$CL$846,45,0),2)</f>
        <v>0</v>
      </c>
      <c r="AU249" s="104">
        <f>ROUND(VLOOKUP($B249,'[4]3.ข้อมูลงบทดลองปัจจุบัน'!$A$5:$CL$846,46,0),2)</f>
        <v>0</v>
      </c>
      <c r="AV249" s="104">
        <f>ROUND(VLOOKUP($B249,'[4]3.ข้อมูลงบทดลองปัจจุบัน'!$A$5:$CL$846,47,0),2)</f>
        <v>0</v>
      </c>
      <c r="AW249" s="104">
        <f>ROUND(VLOOKUP($B249,'[4]3.ข้อมูลงบทดลองปัจจุบัน'!$A$5:$CL$846,48,0),2)</f>
        <v>0</v>
      </c>
      <c r="AX249" s="104">
        <f>ROUND(VLOOKUP($B249,'[4]3.ข้อมูลงบทดลองปัจจุบัน'!$A$5:$CL$846,49,0),2)</f>
        <v>0</v>
      </c>
      <c r="AY249" s="104">
        <f>ROUND(VLOOKUP($B249,'[4]3.ข้อมูลงบทดลองปัจจุบัน'!$A$5:$CL$846,50,0),2)</f>
        <v>0</v>
      </c>
      <c r="AZ249" s="104">
        <f>ROUND(VLOOKUP($B249,'[4]3.ข้อมูลงบทดลองปัจจุบัน'!$A$5:$CL$846,51,0),2)</f>
        <v>0</v>
      </c>
      <c r="BA249" s="104">
        <f>ROUND(VLOOKUP($B249,'[4]3.ข้อมูลงบทดลองปัจจุบัน'!$A$5:$CL$846,52,0),2)</f>
        <v>0</v>
      </c>
      <c r="BB249" s="104">
        <f>ROUND(VLOOKUP($B249,'[4]3.ข้อมูลงบทดลองปัจจุบัน'!$A$5:$CL$846,53,0),2)</f>
        <v>0</v>
      </c>
      <c r="BC249" s="104">
        <f>ROUND(VLOOKUP($B249,'[4]3.ข้อมูลงบทดลองปัจจุบัน'!$A$5:$CL$846,54,0),2)</f>
        <v>0</v>
      </c>
      <c r="BD249" s="104">
        <f>ROUND(VLOOKUP($B249,'[4]3.ข้อมูลงบทดลองปัจจุบัน'!$A$5:$CL$846,55,0),2)</f>
        <v>0</v>
      </c>
      <c r="BE249" s="104">
        <f>ROUND(VLOOKUP($B249,'[4]3.ข้อมูลงบทดลองปัจจุบัน'!$A$5:$CL$846,56,0),2)</f>
        <v>0</v>
      </c>
      <c r="BF249" s="104">
        <f>ROUND(VLOOKUP($B249,'[4]3.ข้อมูลงบทดลองปัจจุบัน'!$A$5:$CL$846,57,0),2)</f>
        <v>0</v>
      </c>
      <c r="BG249" s="104">
        <f>ROUND(VLOOKUP($B249,'[4]3.ข้อมูลงบทดลองปัจจุบัน'!$A$5:$CL$846,58,0),2)</f>
        <v>0</v>
      </c>
      <c r="BH249" s="104">
        <f>ROUND(VLOOKUP($B249,'[4]3.ข้อมูลงบทดลองปัจจุบัน'!$A$5:$CL$846,59,0),2)</f>
        <v>0</v>
      </c>
      <c r="BI249" s="104">
        <f>ROUND(VLOOKUP($B249,'[4]3.ข้อมูลงบทดลองปัจจุบัน'!$A$5:$CL$846,60,0),2)</f>
        <v>0</v>
      </c>
      <c r="BJ249" s="104">
        <f>ROUND(VLOOKUP($B249,'[4]3.ข้อมูลงบทดลองปัจจุบัน'!$A$5:$CL$846,61,0),2)</f>
        <v>0</v>
      </c>
      <c r="BK249" s="104">
        <f>ROUND(VLOOKUP($B249,'[4]3.ข้อมูลงบทดลองปัจจุบัน'!$A$5:$CL$846,62,0),2)</f>
        <v>0</v>
      </c>
      <c r="BL249" s="104">
        <f>ROUND(VLOOKUP($B249,'[4]3.ข้อมูลงบทดลองปัจจุบัน'!$A$5:$CL$846,63,0),2)</f>
        <v>0</v>
      </c>
      <c r="BM249" s="104">
        <f>ROUND(VLOOKUP($B249,'[4]3.ข้อมูลงบทดลองปัจจุบัน'!$A$5:$CL$846,64,0),2)</f>
        <v>891948.5</v>
      </c>
      <c r="BN249" s="104">
        <f>ROUND(VLOOKUP($B249,'[4]3.ข้อมูลงบทดลองปัจจุบัน'!$A$5:$CL$846,65,0),2)</f>
        <v>0</v>
      </c>
      <c r="BO249" s="104">
        <f>ROUND(VLOOKUP($B249,'[4]3.ข้อมูลงบทดลองปัจจุบัน'!$A$5:$CL$846,66,0),2)</f>
        <v>0</v>
      </c>
      <c r="BP249" s="104">
        <f>ROUND(VLOOKUP($B249,'[4]3.ข้อมูลงบทดลองปัจจุบัน'!$A$5:$CL$846,67,0),2)</f>
        <v>0</v>
      </c>
      <c r="BQ249" s="104">
        <f>ROUND(VLOOKUP($B249,'[4]3.ข้อมูลงบทดลองปัจจุบัน'!$A$5:$CL$846,68,0),2)</f>
        <v>0</v>
      </c>
      <c r="BR249" s="104">
        <f>ROUND(VLOOKUP($B249,'[4]3.ข้อมูลงบทดลองปัจจุบัน'!$A$5:$CL$846,69,0),2)</f>
        <v>0</v>
      </c>
      <c r="BS249" s="104">
        <f>ROUND(VLOOKUP($B249,'[4]3.ข้อมูลงบทดลองปัจจุบัน'!$A$5:$CL$846,70,0),2)</f>
        <v>0</v>
      </c>
      <c r="BT249" s="104">
        <f>ROUND(VLOOKUP($B249,'[4]3.ข้อมูลงบทดลองปัจจุบัน'!$A$5:$CL$846,71,0),2)</f>
        <v>0</v>
      </c>
      <c r="BU249" s="104">
        <f>ROUND(VLOOKUP($B249,'[4]3.ข้อมูลงบทดลองปัจจุบัน'!$A$5:$CL$846,72,0),2)</f>
        <v>0</v>
      </c>
      <c r="BV249" s="104">
        <f>ROUND(VLOOKUP($B249,'[4]3.ข้อมูลงบทดลองปัจจุบัน'!$A$5:$CL$846,73,0),2)</f>
        <v>0</v>
      </c>
      <c r="BW249" s="104">
        <f>ROUND(VLOOKUP($B249,'[4]3.ข้อมูลงบทดลองปัจจุบัน'!$A$5:$CL$846,74,0),2)</f>
        <v>0</v>
      </c>
      <c r="BX249" s="104">
        <f>ROUND(VLOOKUP($B249,'[4]3.ข้อมูลงบทดลองปัจจุบัน'!$A$5:$CL$846,75,0),2)</f>
        <v>0</v>
      </c>
      <c r="BY249" s="104">
        <f>ROUND(VLOOKUP($B249,'[4]3.ข้อมูลงบทดลองปัจจุบัน'!$A$5:$CL$846,76,0),2)</f>
        <v>0</v>
      </c>
      <c r="BZ249" s="104">
        <f>ROUND(VLOOKUP($B249,'[4]3.ข้อมูลงบทดลองปัจจุบัน'!$A$5:$CL$846,77,0),2)</f>
        <v>0</v>
      </c>
      <c r="CA249" s="104">
        <f>ROUND(VLOOKUP($B249,'[4]3.ข้อมูลงบทดลองปัจจุบัน'!$A$5:$CL$846,78,0),2)</f>
        <v>0</v>
      </c>
      <c r="CB249" s="104">
        <f>ROUND(VLOOKUP($B249,'[4]3.ข้อมูลงบทดลองปัจจุบัน'!$A$5:$CL$846,79,0),2)</f>
        <v>0</v>
      </c>
      <c r="CC249" s="104">
        <f>ROUND(VLOOKUP($B249,'[4]3.ข้อมูลงบทดลองปัจจุบัน'!$A$5:$CL$846,80,0),2)</f>
        <v>0</v>
      </c>
      <c r="CD249" s="104">
        <f>ROUND(VLOOKUP($B249,'[4]3.ข้อมูลงบทดลองปัจจุบัน'!$A$5:$CL$846,81,0),2)</f>
        <v>0</v>
      </c>
      <c r="CE249" s="104">
        <f>ROUND(VLOOKUP($B249,'[4]3.ข้อมูลงบทดลองปัจจุบัน'!$A$5:$CL$846,82,0),2)</f>
        <v>0</v>
      </c>
      <c r="CF249" s="104">
        <f>ROUND(VLOOKUP($B249,'[4]3.ข้อมูลงบทดลองปัจจุบัน'!$A$5:$CL$846,83,0),2)</f>
        <v>0</v>
      </c>
      <c r="CG249" s="104">
        <f>ROUND(VLOOKUP($B249,'[4]3.ข้อมูลงบทดลองปัจจุบัน'!$A$5:$CL$846,84,0),2)</f>
        <v>0</v>
      </c>
      <c r="CH249" s="104">
        <f>ROUND(VLOOKUP($B249,'[4]3.ข้อมูลงบทดลองปัจจุบัน'!$A$5:$CL$846,85,0),2)</f>
        <v>0</v>
      </c>
      <c r="CI249" s="104">
        <f>ROUND(VLOOKUP($B249,'[4]3.ข้อมูลงบทดลองปัจจุบัน'!$A$5:$CL$846,86,0),2)</f>
        <v>0</v>
      </c>
      <c r="CJ249" s="104">
        <f>ROUND(VLOOKUP($B249,'[4]3.ข้อมูลงบทดลองปัจจุบัน'!$A$5:$CL$846,87,0),2)</f>
        <v>0</v>
      </c>
      <c r="CK249" s="104">
        <f>ROUND(VLOOKUP($B249,'[4]3.ข้อมูลงบทดลองปัจจุบัน'!$A$5:$CL$846,88,0),2)</f>
        <v>0</v>
      </c>
      <c r="CL249" s="104">
        <f>ROUND(VLOOKUP($B249,'[4]3.ข้อมูลงบทดลองปัจจุบัน'!$A$5:$CL$846,89,0),2)</f>
        <v>0</v>
      </c>
      <c r="CM249" s="104">
        <f>ROUND(VLOOKUP($B249,'[4]3.ข้อมูลงบทดลองปัจจุบัน'!$A$5:$CL$846,90,0),2)</f>
        <v>0</v>
      </c>
      <c r="CO249" s="97"/>
    </row>
    <row r="250" spans="1:93" x14ac:dyDescent="0.7">
      <c r="A250" s="128" t="s">
        <v>884</v>
      </c>
      <c r="B250" s="18" t="s">
        <v>887</v>
      </c>
      <c r="C250" s="129" t="s">
        <v>888</v>
      </c>
      <c r="D250" s="104">
        <f>ROUND(VLOOKUP($B250,'[4]3.ข้อมูลงบทดลองปัจจุบัน'!$A$5:$CL$846,3,0),2)</f>
        <v>0</v>
      </c>
      <c r="E250" s="104">
        <f>ROUND(VLOOKUP($B250,'[4]3.ข้อมูลงบทดลองปัจจุบัน'!$A$5:$CL$846,4,0),2)</f>
        <v>0</v>
      </c>
      <c r="F250" s="104">
        <f>ROUND(VLOOKUP($B250,'[4]3.ข้อมูลงบทดลองปัจจุบัน'!$A$5:$CL$846,5,0),2)</f>
        <v>0</v>
      </c>
      <c r="G250" s="104">
        <f>ROUND(VLOOKUP($B250,'[4]3.ข้อมูลงบทดลองปัจจุบัน'!$A$5:$CL$846,6,0),2)</f>
        <v>0</v>
      </c>
      <c r="H250" s="104">
        <f>ROUND(VLOOKUP($B250,'[4]3.ข้อมูลงบทดลองปัจจุบัน'!$A$5:$CL$846,7,0),2)</f>
        <v>0</v>
      </c>
      <c r="I250" s="104">
        <f>ROUND(VLOOKUP($B250,'[4]3.ข้อมูลงบทดลองปัจจุบัน'!$A$5:$CL$846,8,0),2)</f>
        <v>0</v>
      </c>
      <c r="J250" s="104">
        <f>ROUND(VLOOKUP($B250,'[4]3.ข้อมูลงบทดลองปัจจุบัน'!$A$5:$CL$846,9,0),2)</f>
        <v>0</v>
      </c>
      <c r="K250" s="104">
        <f>ROUND(VLOOKUP($B250,'[4]3.ข้อมูลงบทดลองปัจจุบัน'!$A$5:$CL$846,10,0),2)</f>
        <v>0</v>
      </c>
      <c r="L250" s="104">
        <f>ROUND(VLOOKUP($B250,'[4]3.ข้อมูลงบทดลองปัจจุบัน'!$A$5:$CL$846,11,0),2)</f>
        <v>0</v>
      </c>
      <c r="M250" s="104">
        <f>ROUND(VLOOKUP($B250,'[4]3.ข้อมูลงบทดลองปัจจุบัน'!$A$5:$CL$846,12,0),2)</f>
        <v>0</v>
      </c>
      <c r="N250" s="104">
        <f>ROUND(VLOOKUP($B250,'[4]3.ข้อมูลงบทดลองปัจจุบัน'!$A$5:$CL$846,13,0),2)</f>
        <v>0</v>
      </c>
      <c r="O250" s="104">
        <f>ROUND(VLOOKUP($B250,'[4]3.ข้อมูลงบทดลองปัจจุบัน'!$A$5:$CL$846,14,0),2)</f>
        <v>0</v>
      </c>
      <c r="P250" s="104">
        <f>ROUND(VLOOKUP($B250,'[4]3.ข้อมูลงบทดลองปัจจุบัน'!$A$5:$CL$846,15,0),2)</f>
        <v>0</v>
      </c>
      <c r="Q250" s="104">
        <f>ROUND(VLOOKUP($B250,'[4]3.ข้อมูลงบทดลองปัจจุบัน'!$A$5:$CL$846,16,0),2)</f>
        <v>0</v>
      </c>
      <c r="R250" s="104">
        <f>ROUND(VLOOKUP($B250,'[4]3.ข้อมูลงบทดลองปัจจุบัน'!$A$5:$CL$846,17,0),2)</f>
        <v>0</v>
      </c>
      <c r="S250" s="104">
        <f>ROUND(VLOOKUP($B250,'[4]3.ข้อมูลงบทดลองปัจจุบัน'!$A$5:$CL$846,18,0),2)</f>
        <v>0</v>
      </c>
      <c r="T250" s="104">
        <f>ROUND(VLOOKUP($B250,'[4]3.ข้อมูลงบทดลองปัจจุบัน'!$A$5:$CL$846,19,0),2)</f>
        <v>0</v>
      </c>
      <c r="U250" s="104">
        <f>ROUND(VLOOKUP($B250,'[4]3.ข้อมูลงบทดลองปัจจุบัน'!$A$5:$CL$846,20,0),2)</f>
        <v>0</v>
      </c>
      <c r="V250" s="104">
        <f>ROUND(VLOOKUP($B250,'[4]3.ข้อมูลงบทดลองปัจจุบัน'!$A$5:$CL$846,21,0),2)</f>
        <v>0</v>
      </c>
      <c r="W250" s="104">
        <f>ROUND(VLOOKUP($B250,'[4]3.ข้อมูลงบทดลองปัจจุบัน'!$A$5:$CL$846,22,0),2)</f>
        <v>0</v>
      </c>
      <c r="X250" s="104">
        <f>ROUND(VLOOKUP($B250,'[4]3.ข้อมูลงบทดลองปัจจุบัน'!$A$5:$CL$846,23,0),2)</f>
        <v>0</v>
      </c>
      <c r="Y250" s="104">
        <f>ROUND(VLOOKUP($B250,'[4]3.ข้อมูลงบทดลองปัจจุบัน'!$A$5:$CL$846,24,0),2)</f>
        <v>0</v>
      </c>
      <c r="Z250" s="104">
        <f>ROUND(VLOOKUP($B250,'[4]3.ข้อมูลงบทดลองปัจจุบัน'!$A$5:$CL$846,25,0),2)</f>
        <v>0</v>
      </c>
      <c r="AA250" s="104">
        <f>ROUND(VLOOKUP($B250,'[4]3.ข้อมูลงบทดลองปัจจุบัน'!$A$5:$CL$846,26,0),2)</f>
        <v>0</v>
      </c>
      <c r="AB250" s="104">
        <f>ROUND(VLOOKUP($B250,'[4]3.ข้อมูลงบทดลองปัจจุบัน'!$A$5:$CL$846,27,0),2)</f>
        <v>0</v>
      </c>
      <c r="AC250" s="104">
        <f>ROUND(VLOOKUP($B250,'[4]3.ข้อมูลงบทดลองปัจจุบัน'!$A$5:$CL$846,28,0),2)</f>
        <v>0</v>
      </c>
      <c r="AD250" s="104">
        <f>ROUND(VLOOKUP($B250,'[4]3.ข้อมูลงบทดลองปัจจุบัน'!$A$5:$CL$846,29,0),2)</f>
        <v>0</v>
      </c>
      <c r="AE250" s="104">
        <f>ROUND(VLOOKUP($B250,'[4]3.ข้อมูลงบทดลองปัจจุบัน'!$A$5:$CL$846,30,0),2)</f>
        <v>0</v>
      </c>
      <c r="AF250" s="104">
        <f>ROUND(VLOOKUP($B250,'[4]3.ข้อมูลงบทดลองปัจจุบัน'!$A$5:$CL$846,31,0),2)</f>
        <v>0</v>
      </c>
      <c r="AG250" s="104">
        <f>ROUND(VLOOKUP($B250,'[4]3.ข้อมูลงบทดลองปัจจุบัน'!$A$5:$CL$846,32,0),2)</f>
        <v>0</v>
      </c>
      <c r="AH250" s="104">
        <f>ROUND(VLOOKUP($B250,'[4]3.ข้อมูลงบทดลองปัจจุบัน'!$A$5:$CL$846,33,0),2)</f>
        <v>0</v>
      </c>
      <c r="AI250" s="104">
        <f>ROUND(VLOOKUP($B250,'[4]3.ข้อมูลงบทดลองปัจจุบัน'!$A$5:$CL$846,34,0),2)</f>
        <v>0</v>
      </c>
      <c r="AJ250" s="104">
        <f>ROUND(VLOOKUP($B250,'[4]3.ข้อมูลงบทดลองปัจจุบัน'!$A$5:$CL$846,35,0),2)</f>
        <v>0</v>
      </c>
      <c r="AK250" s="104">
        <f>ROUND(VLOOKUP($B250,'[4]3.ข้อมูลงบทดลองปัจจุบัน'!$A$5:$CL$846,36,0),2)</f>
        <v>0</v>
      </c>
      <c r="AL250" s="104">
        <f>ROUND(VLOOKUP($B250,'[4]3.ข้อมูลงบทดลองปัจจุบัน'!$A$5:$CL$846,37,0),2)</f>
        <v>179064</v>
      </c>
      <c r="AM250" s="104">
        <f>ROUND(VLOOKUP($B250,'[4]3.ข้อมูลงบทดลองปัจจุบัน'!$A$5:$CL$846,38,0),2)</f>
        <v>0</v>
      </c>
      <c r="AN250" s="104">
        <f>ROUND(VLOOKUP($B250,'[4]3.ข้อมูลงบทดลองปัจจุบัน'!$A$5:$CL$846,39,0),2)</f>
        <v>0</v>
      </c>
      <c r="AO250" s="104">
        <f>ROUND(VLOOKUP($B250,'[4]3.ข้อมูลงบทดลองปัจจุบัน'!$A$5:$CL$846,40,0),2)</f>
        <v>0</v>
      </c>
      <c r="AP250" s="104">
        <f>ROUND(VLOOKUP($B250,'[4]3.ข้อมูลงบทดลองปัจจุบัน'!$A$5:$CL$846,41,0),2)</f>
        <v>0</v>
      </c>
      <c r="AQ250" s="104">
        <f>ROUND(VLOOKUP($B250,'[4]3.ข้อมูลงบทดลองปัจจุบัน'!$A$5:$CL$846,42,0),2)</f>
        <v>0</v>
      </c>
      <c r="AR250" s="104">
        <f>ROUND(VLOOKUP($B250,'[4]3.ข้อมูลงบทดลองปัจจุบัน'!$A$5:$CL$846,43,0),2)</f>
        <v>0</v>
      </c>
      <c r="AS250" s="104">
        <f>ROUND(VLOOKUP($B250,'[4]3.ข้อมูลงบทดลองปัจจุบัน'!$A$5:$CL$846,44,0),2)</f>
        <v>0</v>
      </c>
      <c r="AT250" s="104">
        <f>ROUND(VLOOKUP($B250,'[4]3.ข้อมูลงบทดลองปัจจุบัน'!$A$5:$CL$846,45,0),2)</f>
        <v>0</v>
      </c>
      <c r="AU250" s="104">
        <f>ROUND(VLOOKUP($B250,'[4]3.ข้อมูลงบทดลองปัจจุบัน'!$A$5:$CL$846,46,0),2)</f>
        <v>0</v>
      </c>
      <c r="AV250" s="104">
        <f>ROUND(VLOOKUP($B250,'[4]3.ข้อมูลงบทดลองปัจจุบัน'!$A$5:$CL$846,47,0),2)</f>
        <v>0</v>
      </c>
      <c r="AW250" s="104">
        <f>ROUND(VLOOKUP($B250,'[4]3.ข้อมูลงบทดลองปัจจุบัน'!$A$5:$CL$846,48,0),2)</f>
        <v>0</v>
      </c>
      <c r="AX250" s="104">
        <f>ROUND(VLOOKUP($B250,'[4]3.ข้อมูลงบทดลองปัจจุบัน'!$A$5:$CL$846,49,0),2)</f>
        <v>0</v>
      </c>
      <c r="AY250" s="104">
        <f>ROUND(VLOOKUP($B250,'[4]3.ข้อมูลงบทดลองปัจจุบัน'!$A$5:$CL$846,50,0),2)</f>
        <v>0</v>
      </c>
      <c r="AZ250" s="104">
        <f>ROUND(VLOOKUP($B250,'[4]3.ข้อมูลงบทดลองปัจจุบัน'!$A$5:$CL$846,51,0),2)</f>
        <v>0</v>
      </c>
      <c r="BA250" s="104">
        <f>ROUND(VLOOKUP($B250,'[4]3.ข้อมูลงบทดลองปัจจุบัน'!$A$5:$CL$846,52,0),2)</f>
        <v>0</v>
      </c>
      <c r="BB250" s="104">
        <f>ROUND(VLOOKUP($B250,'[4]3.ข้อมูลงบทดลองปัจจุบัน'!$A$5:$CL$846,53,0),2)</f>
        <v>0</v>
      </c>
      <c r="BC250" s="104">
        <f>ROUND(VLOOKUP($B250,'[4]3.ข้อมูลงบทดลองปัจจุบัน'!$A$5:$CL$846,54,0),2)</f>
        <v>0</v>
      </c>
      <c r="BD250" s="104">
        <f>ROUND(VLOOKUP($B250,'[4]3.ข้อมูลงบทดลองปัจจุบัน'!$A$5:$CL$846,55,0),2)</f>
        <v>0</v>
      </c>
      <c r="BE250" s="104">
        <f>ROUND(VLOOKUP($B250,'[4]3.ข้อมูลงบทดลองปัจจุบัน'!$A$5:$CL$846,56,0),2)</f>
        <v>0</v>
      </c>
      <c r="BF250" s="104">
        <f>ROUND(VLOOKUP($B250,'[4]3.ข้อมูลงบทดลองปัจจุบัน'!$A$5:$CL$846,57,0),2)</f>
        <v>0</v>
      </c>
      <c r="BG250" s="104">
        <f>ROUND(VLOOKUP($B250,'[4]3.ข้อมูลงบทดลองปัจจุบัน'!$A$5:$CL$846,58,0),2)</f>
        <v>0</v>
      </c>
      <c r="BH250" s="104">
        <f>ROUND(VLOOKUP($B250,'[4]3.ข้อมูลงบทดลองปัจจุบัน'!$A$5:$CL$846,59,0),2)</f>
        <v>0</v>
      </c>
      <c r="BI250" s="104">
        <f>ROUND(VLOOKUP($B250,'[4]3.ข้อมูลงบทดลองปัจจุบัน'!$A$5:$CL$846,60,0),2)</f>
        <v>0</v>
      </c>
      <c r="BJ250" s="104">
        <f>ROUND(VLOOKUP($B250,'[4]3.ข้อมูลงบทดลองปัจจุบัน'!$A$5:$CL$846,61,0),2)</f>
        <v>0</v>
      </c>
      <c r="BK250" s="104">
        <f>ROUND(VLOOKUP($B250,'[4]3.ข้อมูลงบทดลองปัจจุบัน'!$A$5:$CL$846,62,0),2)</f>
        <v>0</v>
      </c>
      <c r="BL250" s="104">
        <f>ROUND(VLOOKUP($B250,'[4]3.ข้อมูลงบทดลองปัจจุบัน'!$A$5:$CL$846,63,0),2)</f>
        <v>0</v>
      </c>
      <c r="BM250" s="104">
        <f>ROUND(VLOOKUP($B250,'[4]3.ข้อมูลงบทดลองปัจจุบัน'!$A$5:$CL$846,64,0),2)</f>
        <v>0</v>
      </c>
      <c r="BN250" s="104">
        <f>ROUND(VLOOKUP($B250,'[4]3.ข้อมูลงบทดลองปัจจุบัน'!$A$5:$CL$846,65,0),2)</f>
        <v>0</v>
      </c>
      <c r="BO250" s="104">
        <f>ROUND(VLOOKUP($B250,'[4]3.ข้อมูลงบทดลองปัจจุบัน'!$A$5:$CL$846,66,0),2)</f>
        <v>0</v>
      </c>
      <c r="BP250" s="104">
        <f>ROUND(VLOOKUP($B250,'[4]3.ข้อมูลงบทดลองปัจจุบัน'!$A$5:$CL$846,67,0),2)</f>
        <v>0</v>
      </c>
      <c r="BQ250" s="104">
        <f>ROUND(VLOOKUP($B250,'[4]3.ข้อมูลงบทดลองปัจจุบัน'!$A$5:$CL$846,68,0),2)</f>
        <v>0</v>
      </c>
      <c r="BR250" s="104">
        <f>ROUND(VLOOKUP($B250,'[4]3.ข้อมูลงบทดลองปัจจุบัน'!$A$5:$CL$846,69,0),2)</f>
        <v>0</v>
      </c>
      <c r="BS250" s="104">
        <f>ROUND(VLOOKUP($B250,'[4]3.ข้อมูลงบทดลองปัจจุบัน'!$A$5:$CL$846,70,0),2)</f>
        <v>0</v>
      </c>
      <c r="BT250" s="104">
        <f>ROUND(VLOOKUP($B250,'[4]3.ข้อมูลงบทดลองปัจจุบัน'!$A$5:$CL$846,71,0),2)</f>
        <v>0</v>
      </c>
      <c r="BU250" s="104">
        <f>ROUND(VLOOKUP($B250,'[4]3.ข้อมูลงบทดลองปัจจุบัน'!$A$5:$CL$846,72,0),2)</f>
        <v>0</v>
      </c>
      <c r="BV250" s="104">
        <f>ROUND(VLOOKUP($B250,'[4]3.ข้อมูลงบทดลองปัจจุบัน'!$A$5:$CL$846,73,0),2)</f>
        <v>0</v>
      </c>
      <c r="BW250" s="104">
        <f>ROUND(VLOOKUP($B250,'[4]3.ข้อมูลงบทดลองปัจจุบัน'!$A$5:$CL$846,74,0),2)</f>
        <v>0</v>
      </c>
      <c r="BX250" s="104">
        <f>ROUND(VLOOKUP($B250,'[4]3.ข้อมูลงบทดลองปัจจุบัน'!$A$5:$CL$846,75,0),2)</f>
        <v>0</v>
      </c>
      <c r="BY250" s="104">
        <f>ROUND(VLOOKUP($B250,'[4]3.ข้อมูลงบทดลองปัจจุบัน'!$A$5:$CL$846,76,0),2)</f>
        <v>0</v>
      </c>
      <c r="BZ250" s="104">
        <f>ROUND(VLOOKUP($B250,'[4]3.ข้อมูลงบทดลองปัจจุบัน'!$A$5:$CL$846,77,0),2)</f>
        <v>0</v>
      </c>
      <c r="CA250" s="104">
        <f>ROUND(VLOOKUP($B250,'[4]3.ข้อมูลงบทดลองปัจจุบัน'!$A$5:$CL$846,78,0),2)</f>
        <v>0</v>
      </c>
      <c r="CB250" s="104">
        <f>ROUND(VLOOKUP($B250,'[4]3.ข้อมูลงบทดลองปัจจุบัน'!$A$5:$CL$846,79,0),2)</f>
        <v>0</v>
      </c>
      <c r="CC250" s="104">
        <f>ROUND(VLOOKUP($B250,'[4]3.ข้อมูลงบทดลองปัจจุบัน'!$A$5:$CL$846,80,0),2)</f>
        <v>0</v>
      </c>
      <c r="CD250" s="104">
        <f>ROUND(VLOOKUP($B250,'[4]3.ข้อมูลงบทดลองปัจจุบัน'!$A$5:$CL$846,81,0),2)</f>
        <v>0</v>
      </c>
      <c r="CE250" s="104">
        <f>ROUND(VLOOKUP($B250,'[4]3.ข้อมูลงบทดลองปัจจุบัน'!$A$5:$CL$846,82,0),2)</f>
        <v>0</v>
      </c>
      <c r="CF250" s="104">
        <f>ROUND(VLOOKUP($B250,'[4]3.ข้อมูลงบทดลองปัจจุบัน'!$A$5:$CL$846,83,0),2)</f>
        <v>0</v>
      </c>
      <c r="CG250" s="104">
        <f>ROUND(VLOOKUP($B250,'[4]3.ข้อมูลงบทดลองปัจจุบัน'!$A$5:$CL$846,84,0),2)</f>
        <v>0</v>
      </c>
      <c r="CH250" s="104">
        <f>ROUND(VLOOKUP($B250,'[4]3.ข้อมูลงบทดลองปัจจุบัน'!$A$5:$CL$846,85,0),2)</f>
        <v>0</v>
      </c>
      <c r="CI250" s="104">
        <f>ROUND(VLOOKUP($B250,'[4]3.ข้อมูลงบทดลองปัจจุบัน'!$A$5:$CL$846,86,0),2)</f>
        <v>0</v>
      </c>
      <c r="CJ250" s="104">
        <f>ROUND(VLOOKUP($B250,'[4]3.ข้อมูลงบทดลองปัจจุบัน'!$A$5:$CL$846,87,0),2)</f>
        <v>0</v>
      </c>
      <c r="CK250" s="104">
        <f>ROUND(VLOOKUP($B250,'[4]3.ข้อมูลงบทดลองปัจจุบัน'!$A$5:$CL$846,88,0),2)</f>
        <v>0</v>
      </c>
      <c r="CL250" s="104">
        <f>ROUND(VLOOKUP($B250,'[4]3.ข้อมูลงบทดลองปัจจุบัน'!$A$5:$CL$846,89,0),2)</f>
        <v>0</v>
      </c>
      <c r="CM250" s="104">
        <f>ROUND(VLOOKUP($B250,'[4]3.ข้อมูลงบทดลองปัจจุบัน'!$A$5:$CL$846,90,0),2)</f>
        <v>0</v>
      </c>
      <c r="CO250" s="97"/>
    </row>
    <row r="251" spans="1:93" x14ac:dyDescent="0.7">
      <c r="A251" s="128" t="s">
        <v>884</v>
      </c>
      <c r="B251" s="18" t="s">
        <v>889</v>
      </c>
      <c r="C251" s="129" t="s">
        <v>890</v>
      </c>
      <c r="D251" s="104">
        <f>ROUND(VLOOKUP($B251,'[4]3.ข้อมูลงบทดลองปัจจุบัน'!$A$5:$CL$846,3,0),2)</f>
        <v>11300</v>
      </c>
      <c r="E251" s="104">
        <f>ROUND(VLOOKUP($B251,'[4]3.ข้อมูลงบทดลองปัจจุบัน'!$A$5:$CL$846,4,0),2)</f>
        <v>0</v>
      </c>
      <c r="F251" s="104">
        <f>ROUND(VLOOKUP($B251,'[4]3.ข้อมูลงบทดลองปัจจุบัน'!$A$5:$CL$846,5,0),2)</f>
        <v>0</v>
      </c>
      <c r="G251" s="104">
        <f>ROUND(VLOOKUP($B251,'[4]3.ข้อมูลงบทดลองปัจจุบัน'!$A$5:$CL$846,6,0),2)</f>
        <v>0</v>
      </c>
      <c r="H251" s="104">
        <f>ROUND(VLOOKUP($B251,'[4]3.ข้อมูลงบทดลองปัจจุบัน'!$A$5:$CL$846,7,0),2)</f>
        <v>0</v>
      </c>
      <c r="I251" s="104">
        <f>ROUND(VLOOKUP($B251,'[4]3.ข้อมูลงบทดลองปัจจุบัน'!$A$5:$CL$846,8,0),2)</f>
        <v>0</v>
      </c>
      <c r="J251" s="104">
        <f>ROUND(VLOOKUP($B251,'[4]3.ข้อมูลงบทดลองปัจจุบัน'!$A$5:$CL$846,9,0),2)</f>
        <v>0</v>
      </c>
      <c r="K251" s="104">
        <f>ROUND(VLOOKUP($B251,'[4]3.ข้อมูลงบทดลองปัจจุบัน'!$A$5:$CL$846,10,0),2)</f>
        <v>0</v>
      </c>
      <c r="L251" s="104">
        <f>ROUND(VLOOKUP($B251,'[4]3.ข้อมูลงบทดลองปัจจุบัน'!$A$5:$CL$846,11,0),2)</f>
        <v>0</v>
      </c>
      <c r="M251" s="104">
        <f>ROUND(VLOOKUP($B251,'[4]3.ข้อมูลงบทดลองปัจจุบัน'!$A$5:$CL$846,12,0),2)</f>
        <v>0</v>
      </c>
      <c r="N251" s="104">
        <f>ROUND(VLOOKUP($B251,'[4]3.ข้อมูลงบทดลองปัจจุบัน'!$A$5:$CL$846,13,0),2)</f>
        <v>0</v>
      </c>
      <c r="O251" s="104">
        <f>ROUND(VLOOKUP($B251,'[4]3.ข้อมูลงบทดลองปัจจุบัน'!$A$5:$CL$846,14,0),2)</f>
        <v>0</v>
      </c>
      <c r="P251" s="104">
        <f>ROUND(VLOOKUP($B251,'[4]3.ข้อมูลงบทดลองปัจจุบัน'!$A$5:$CL$846,15,0),2)</f>
        <v>24950</v>
      </c>
      <c r="Q251" s="104">
        <f>ROUND(VLOOKUP($B251,'[4]3.ข้อมูลงบทดลองปัจจุบัน'!$A$5:$CL$846,16,0),2)</f>
        <v>0</v>
      </c>
      <c r="R251" s="104">
        <f>ROUND(VLOOKUP($B251,'[4]3.ข้อมูลงบทดลองปัจจุบัน'!$A$5:$CL$846,17,0),2)</f>
        <v>0</v>
      </c>
      <c r="S251" s="104">
        <f>ROUND(VLOOKUP($B251,'[4]3.ข้อมูลงบทดลองปัจจุบัน'!$A$5:$CL$846,18,0),2)</f>
        <v>0</v>
      </c>
      <c r="T251" s="104">
        <f>ROUND(VLOOKUP($B251,'[4]3.ข้อมูลงบทดลองปัจจุบัน'!$A$5:$CL$846,19,0),2)</f>
        <v>0</v>
      </c>
      <c r="U251" s="104">
        <f>ROUND(VLOOKUP($B251,'[4]3.ข้อมูลงบทดลองปัจจุบัน'!$A$5:$CL$846,20,0),2)</f>
        <v>0</v>
      </c>
      <c r="V251" s="104">
        <f>ROUND(VLOOKUP($B251,'[4]3.ข้อมูลงบทดลองปัจจุบัน'!$A$5:$CL$846,21,0),2)</f>
        <v>0</v>
      </c>
      <c r="W251" s="104">
        <f>ROUND(VLOOKUP($B251,'[4]3.ข้อมูลงบทดลองปัจจุบัน'!$A$5:$CL$846,22,0),2)</f>
        <v>0</v>
      </c>
      <c r="X251" s="104">
        <f>ROUND(VLOOKUP($B251,'[4]3.ข้อมูลงบทดลองปัจจุบัน'!$A$5:$CL$846,23,0),2)</f>
        <v>11800</v>
      </c>
      <c r="Y251" s="104">
        <f>ROUND(VLOOKUP($B251,'[4]3.ข้อมูลงบทดลองปัจจุบัน'!$A$5:$CL$846,24,0),2)</f>
        <v>0</v>
      </c>
      <c r="Z251" s="104">
        <f>ROUND(VLOOKUP($B251,'[4]3.ข้อมูลงบทดลองปัจจุบัน'!$A$5:$CL$846,25,0),2)</f>
        <v>0</v>
      </c>
      <c r="AA251" s="104">
        <f>ROUND(VLOOKUP($B251,'[4]3.ข้อมูลงบทดลองปัจจุบัน'!$A$5:$CL$846,26,0),2)</f>
        <v>0</v>
      </c>
      <c r="AB251" s="104">
        <f>ROUND(VLOOKUP($B251,'[4]3.ข้อมูลงบทดลองปัจจุบัน'!$A$5:$CL$846,27,0),2)</f>
        <v>0</v>
      </c>
      <c r="AC251" s="104">
        <f>ROUND(VLOOKUP($B251,'[4]3.ข้อมูลงบทดลองปัจจุบัน'!$A$5:$CL$846,28,0),2)</f>
        <v>0</v>
      </c>
      <c r="AD251" s="104">
        <f>ROUND(VLOOKUP($B251,'[4]3.ข้อมูลงบทดลองปัจจุบัน'!$A$5:$CL$846,29,0),2)</f>
        <v>0</v>
      </c>
      <c r="AE251" s="104">
        <f>ROUND(VLOOKUP($B251,'[4]3.ข้อมูลงบทดลองปัจจุบัน'!$A$5:$CL$846,30,0),2)</f>
        <v>0</v>
      </c>
      <c r="AF251" s="104">
        <f>ROUND(VLOOKUP($B251,'[4]3.ข้อมูลงบทดลองปัจจุบัน'!$A$5:$CL$846,31,0),2)</f>
        <v>0</v>
      </c>
      <c r="AG251" s="104">
        <f>ROUND(VLOOKUP($B251,'[4]3.ข้อมูลงบทดลองปัจจุบัน'!$A$5:$CL$846,32,0),2)</f>
        <v>0</v>
      </c>
      <c r="AH251" s="104">
        <f>ROUND(VLOOKUP($B251,'[4]3.ข้อมูลงบทดลองปัจจุบัน'!$A$5:$CL$846,33,0),2)</f>
        <v>0</v>
      </c>
      <c r="AI251" s="104">
        <f>ROUND(VLOOKUP($B251,'[4]3.ข้อมูลงบทดลองปัจจุบัน'!$A$5:$CL$846,34,0),2)</f>
        <v>0</v>
      </c>
      <c r="AJ251" s="104">
        <f>ROUND(VLOOKUP($B251,'[4]3.ข้อมูลงบทดลองปัจจุบัน'!$A$5:$CL$846,35,0),2)</f>
        <v>0</v>
      </c>
      <c r="AK251" s="104">
        <f>ROUND(VLOOKUP($B251,'[4]3.ข้อมูลงบทดลองปัจจุบัน'!$A$5:$CL$846,36,0),2)</f>
        <v>0</v>
      </c>
      <c r="AL251" s="104">
        <f>ROUND(VLOOKUP($B251,'[4]3.ข้อมูลงบทดลองปัจจุบัน'!$A$5:$CL$846,37,0),2)</f>
        <v>34982.300000000003</v>
      </c>
      <c r="AM251" s="104">
        <f>ROUND(VLOOKUP($B251,'[4]3.ข้อมูลงบทดลองปัจจุบัน'!$A$5:$CL$846,38,0),2)</f>
        <v>0</v>
      </c>
      <c r="AN251" s="104">
        <f>ROUND(VLOOKUP($B251,'[4]3.ข้อมูลงบทดลองปัจจุบัน'!$A$5:$CL$846,39,0),2)</f>
        <v>0</v>
      </c>
      <c r="AO251" s="104">
        <f>ROUND(VLOOKUP($B251,'[4]3.ข้อมูลงบทดลองปัจจุบัน'!$A$5:$CL$846,40,0),2)</f>
        <v>0</v>
      </c>
      <c r="AP251" s="104">
        <f>ROUND(VLOOKUP($B251,'[4]3.ข้อมูลงบทดลองปัจจุบัน'!$A$5:$CL$846,41,0),2)</f>
        <v>0</v>
      </c>
      <c r="AQ251" s="104">
        <f>ROUND(VLOOKUP($B251,'[4]3.ข้อมูลงบทดลองปัจจุบัน'!$A$5:$CL$846,42,0),2)</f>
        <v>0</v>
      </c>
      <c r="AR251" s="104">
        <f>ROUND(VLOOKUP($B251,'[4]3.ข้อมูลงบทดลองปัจจุบัน'!$A$5:$CL$846,43,0),2)</f>
        <v>0</v>
      </c>
      <c r="AS251" s="104">
        <f>ROUND(VLOOKUP($B251,'[4]3.ข้อมูลงบทดลองปัจจุบัน'!$A$5:$CL$846,44,0),2)</f>
        <v>11200</v>
      </c>
      <c r="AT251" s="104">
        <f>ROUND(VLOOKUP($B251,'[4]3.ข้อมูลงบทดลองปัจจุบัน'!$A$5:$CL$846,45,0),2)</f>
        <v>0</v>
      </c>
      <c r="AU251" s="104">
        <f>ROUND(VLOOKUP($B251,'[4]3.ข้อมูลงบทดลองปัจจุบัน'!$A$5:$CL$846,46,0),2)</f>
        <v>0</v>
      </c>
      <c r="AV251" s="104">
        <f>ROUND(VLOOKUP($B251,'[4]3.ข้อมูลงบทดลองปัจจุบัน'!$A$5:$CL$846,47,0),2)</f>
        <v>0</v>
      </c>
      <c r="AW251" s="104">
        <f>ROUND(VLOOKUP($B251,'[4]3.ข้อมูลงบทดลองปัจจุบัน'!$A$5:$CL$846,48,0),2)</f>
        <v>0</v>
      </c>
      <c r="AX251" s="104">
        <f>ROUND(VLOOKUP($B251,'[4]3.ข้อมูลงบทดลองปัจจุบัน'!$A$5:$CL$846,49,0),2)</f>
        <v>0</v>
      </c>
      <c r="AY251" s="104">
        <f>ROUND(VLOOKUP($B251,'[4]3.ข้อมูลงบทดลองปัจจุบัน'!$A$5:$CL$846,50,0),2)</f>
        <v>0</v>
      </c>
      <c r="AZ251" s="104">
        <f>ROUND(VLOOKUP($B251,'[4]3.ข้อมูลงบทดลองปัจจุบัน'!$A$5:$CL$846,51,0),2)</f>
        <v>0</v>
      </c>
      <c r="BA251" s="104">
        <f>ROUND(VLOOKUP($B251,'[4]3.ข้อมูลงบทดลองปัจจุบัน'!$A$5:$CL$846,52,0),2)</f>
        <v>0</v>
      </c>
      <c r="BB251" s="104">
        <f>ROUND(VLOOKUP($B251,'[4]3.ข้อมูลงบทดลองปัจจุบัน'!$A$5:$CL$846,53,0),2)</f>
        <v>34800</v>
      </c>
      <c r="BC251" s="104">
        <f>ROUND(VLOOKUP($B251,'[4]3.ข้อมูลงบทดลองปัจจุบัน'!$A$5:$CL$846,54,0),2)</f>
        <v>0</v>
      </c>
      <c r="BD251" s="104">
        <f>ROUND(VLOOKUP($B251,'[4]3.ข้อมูลงบทดลองปัจจุบัน'!$A$5:$CL$846,55,0),2)</f>
        <v>9400</v>
      </c>
      <c r="BE251" s="104">
        <f>ROUND(VLOOKUP($B251,'[4]3.ข้อมูลงบทดลองปัจจุบัน'!$A$5:$CL$846,56,0),2)</f>
        <v>0</v>
      </c>
      <c r="BF251" s="104">
        <f>ROUND(VLOOKUP($B251,'[4]3.ข้อมูลงบทดลองปัจจุบัน'!$A$5:$CL$846,57,0),2)</f>
        <v>0</v>
      </c>
      <c r="BG251" s="104">
        <f>ROUND(VLOOKUP($B251,'[4]3.ข้อมูลงบทดลองปัจจุบัน'!$A$5:$CL$846,58,0),2)</f>
        <v>0</v>
      </c>
      <c r="BH251" s="104">
        <f>ROUND(VLOOKUP($B251,'[4]3.ข้อมูลงบทดลองปัจจุบัน'!$A$5:$CL$846,59,0),2)</f>
        <v>0</v>
      </c>
      <c r="BI251" s="104">
        <f>ROUND(VLOOKUP($B251,'[4]3.ข้อมูลงบทดลองปัจจุบัน'!$A$5:$CL$846,60,0),2)</f>
        <v>0</v>
      </c>
      <c r="BJ251" s="104">
        <f>ROUND(VLOOKUP($B251,'[4]3.ข้อมูลงบทดลองปัจจุบัน'!$A$5:$CL$846,61,0),2)</f>
        <v>0</v>
      </c>
      <c r="BK251" s="104">
        <f>ROUND(VLOOKUP($B251,'[4]3.ข้อมูลงบทดลองปัจจุบัน'!$A$5:$CL$846,62,0),2)</f>
        <v>0</v>
      </c>
      <c r="BL251" s="104">
        <f>ROUND(VLOOKUP($B251,'[4]3.ข้อมูลงบทดลองปัจจุบัน'!$A$5:$CL$846,63,0),2)</f>
        <v>0</v>
      </c>
      <c r="BM251" s="104">
        <f>ROUND(VLOOKUP($B251,'[4]3.ข้อมูลงบทดลองปัจจุบัน'!$A$5:$CL$846,64,0),2)</f>
        <v>10700</v>
      </c>
      <c r="BN251" s="104">
        <f>ROUND(VLOOKUP($B251,'[4]3.ข้อมูลงบทดลองปัจจุบัน'!$A$5:$CL$846,65,0),2)</f>
        <v>0</v>
      </c>
      <c r="BO251" s="104">
        <f>ROUND(VLOOKUP($B251,'[4]3.ข้อมูลงบทดลองปัจจุบัน'!$A$5:$CL$846,66,0),2)</f>
        <v>0</v>
      </c>
      <c r="BP251" s="104">
        <f>ROUND(VLOOKUP($B251,'[4]3.ข้อมูลงบทดลองปัจจุบัน'!$A$5:$CL$846,67,0),2)</f>
        <v>0</v>
      </c>
      <c r="BQ251" s="104">
        <f>ROUND(VLOOKUP($B251,'[4]3.ข้อมูลงบทดลองปัจจุบัน'!$A$5:$CL$846,68,0),2)</f>
        <v>0</v>
      </c>
      <c r="BR251" s="104">
        <f>ROUND(VLOOKUP($B251,'[4]3.ข้อมูลงบทดลองปัจจุบัน'!$A$5:$CL$846,69,0),2)</f>
        <v>0</v>
      </c>
      <c r="BS251" s="104">
        <f>ROUND(VLOOKUP($B251,'[4]3.ข้อมูลงบทดลองปัจจุบัน'!$A$5:$CL$846,70,0),2)</f>
        <v>26900</v>
      </c>
      <c r="BT251" s="104">
        <f>ROUND(VLOOKUP($B251,'[4]3.ข้อมูลงบทดลองปัจจุบัน'!$A$5:$CL$846,71,0),2)</f>
        <v>0</v>
      </c>
      <c r="BU251" s="104">
        <f>ROUND(VLOOKUP($B251,'[4]3.ข้อมูลงบทดลองปัจจุบัน'!$A$5:$CL$846,72,0),2)</f>
        <v>0</v>
      </c>
      <c r="BV251" s="104">
        <f>ROUND(VLOOKUP($B251,'[4]3.ข้อมูลงบทดลองปัจจุบัน'!$A$5:$CL$846,73,0),2)</f>
        <v>0</v>
      </c>
      <c r="BW251" s="104">
        <f>ROUND(VLOOKUP($B251,'[4]3.ข้อมูลงบทดลองปัจจุบัน'!$A$5:$CL$846,74,0),2)</f>
        <v>0</v>
      </c>
      <c r="BX251" s="104">
        <f>ROUND(VLOOKUP($B251,'[4]3.ข้อมูลงบทดลองปัจจุบัน'!$A$5:$CL$846,75,0),2)</f>
        <v>0</v>
      </c>
      <c r="BY251" s="104">
        <f>ROUND(VLOOKUP($B251,'[4]3.ข้อมูลงบทดลองปัจจุบัน'!$A$5:$CL$846,76,0),2)</f>
        <v>0</v>
      </c>
      <c r="BZ251" s="104">
        <f>ROUND(VLOOKUP($B251,'[4]3.ข้อมูลงบทดลองปัจจุบัน'!$A$5:$CL$846,77,0),2)</f>
        <v>0</v>
      </c>
      <c r="CA251" s="104">
        <f>ROUND(VLOOKUP($B251,'[4]3.ข้อมูลงบทดลองปัจจุบัน'!$A$5:$CL$846,78,0),2)</f>
        <v>0</v>
      </c>
      <c r="CB251" s="104">
        <f>ROUND(VLOOKUP($B251,'[4]3.ข้อมูลงบทดลองปัจจุบัน'!$A$5:$CL$846,79,0),2)</f>
        <v>0</v>
      </c>
      <c r="CC251" s="104">
        <f>ROUND(VLOOKUP($B251,'[4]3.ข้อมูลงบทดลองปัจจุบัน'!$A$5:$CL$846,80,0),2)</f>
        <v>0</v>
      </c>
      <c r="CD251" s="104">
        <f>ROUND(VLOOKUP($B251,'[4]3.ข้อมูลงบทดลองปัจจุบัน'!$A$5:$CL$846,81,0),2)</f>
        <v>0</v>
      </c>
      <c r="CE251" s="104">
        <f>ROUND(VLOOKUP($B251,'[4]3.ข้อมูลงบทดลองปัจจุบัน'!$A$5:$CL$846,82,0),2)</f>
        <v>0</v>
      </c>
      <c r="CF251" s="104">
        <f>ROUND(VLOOKUP($B251,'[4]3.ข้อมูลงบทดลองปัจจุบัน'!$A$5:$CL$846,83,0),2)</f>
        <v>0</v>
      </c>
      <c r="CG251" s="104">
        <f>ROUND(VLOOKUP($B251,'[4]3.ข้อมูลงบทดลองปัจจุบัน'!$A$5:$CL$846,84,0),2)</f>
        <v>0</v>
      </c>
      <c r="CH251" s="104">
        <f>ROUND(VLOOKUP($B251,'[4]3.ข้อมูลงบทดลองปัจจุบัน'!$A$5:$CL$846,85,0),2)</f>
        <v>0</v>
      </c>
      <c r="CI251" s="104">
        <f>ROUND(VLOOKUP($B251,'[4]3.ข้อมูลงบทดลองปัจจุบัน'!$A$5:$CL$846,86,0),2)</f>
        <v>0</v>
      </c>
      <c r="CJ251" s="104">
        <f>ROUND(VLOOKUP($B251,'[4]3.ข้อมูลงบทดลองปัจจุบัน'!$A$5:$CL$846,87,0),2)</f>
        <v>0</v>
      </c>
      <c r="CK251" s="104">
        <f>ROUND(VLOOKUP($B251,'[4]3.ข้อมูลงบทดลองปัจจุบัน'!$A$5:$CL$846,88,0),2)</f>
        <v>0</v>
      </c>
      <c r="CL251" s="104">
        <f>ROUND(VLOOKUP($B251,'[4]3.ข้อมูลงบทดลองปัจจุบัน'!$A$5:$CL$846,89,0),2)</f>
        <v>0</v>
      </c>
      <c r="CM251" s="104">
        <f>ROUND(VLOOKUP($B251,'[4]3.ข้อมูลงบทดลองปัจจุบัน'!$A$5:$CL$846,90,0),2)</f>
        <v>0</v>
      </c>
      <c r="CO251" s="97"/>
    </row>
    <row r="252" spans="1:93" x14ac:dyDescent="0.7">
      <c r="A252" s="128" t="s">
        <v>884</v>
      </c>
      <c r="B252" s="18" t="s">
        <v>891</v>
      </c>
      <c r="C252" s="129" t="s">
        <v>892</v>
      </c>
      <c r="D252" s="104">
        <f>ROUND(VLOOKUP($B252,'[4]3.ข้อมูลงบทดลองปัจจุบัน'!$A$5:$CL$846,3,0),2)</f>
        <v>0</v>
      </c>
      <c r="E252" s="104">
        <f>ROUND(VLOOKUP($B252,'[4]3.ข้อมูลงบทดลองปัจจุบัน'!$A$5:$CL$846,4,0),2)</f>
        <v>0</v>
      </c>
      <c r="F252" s="104">
        <f>ROUND(VLOOKUP($B252,'[4]3.ข้อมูลงบทดลองปัจจุบัน'!$A$5:$CL$846,5,0),2)</f>
        <v>0</v>
      </c>
      <c r="G252" s="104">
        <f>ROUND(VLOOKUP($B252,'[4]3.ข้อมูลงบทดลองปัจจุบัน'!$A$5:$CL$846,6,0),2)</f>
        <v>0</v>
      </c>
      <c r="H252" s="104">
        <f>ROUND(VLOOKUP($B252,'[4]3.ข้อมูลงบทดลองปัจจุบัน'!$A$5:$CL$846,7,0),2)</f>
        <v>0</v>
      </c>
      <c r="I252" s="104">
        <f>ROUND(VLOOKUP($B252,'[4]3.ข้อมูลงบทดลองปัจจุบัน'!$A$5:$CL$846,8,0),2)</f>
        <v>0</v>
      </c>
      <c r="J252" s="104">
        <f>ROUND(VLOOKUP($B252,'[4]3.ข้อมูลงบทดลองปัจจุบัน'!$A$5:$CL$846,9,0),2)</f>
        <v>0</v>
      </c>
      <c r="K252" s="104">
        <f>ROUND(VLOOKUP($B252,'[4]3.ข้อมูลงบทดลองปัจจุบัน'!$A$5:$CL$846,10,0),2)</f>
        <v>0</v>
      </c>
      <c r="L252" s="104">
        <f>ROUND(VLOOKUP($B252,'[4]3.ข้อมูลงบทดลองปัจจุบัน'!$A$5:$CL$846,11,0),2)</f>
        <v>0</v>
      </c>
      <c r="M252" s="104">
        <f>ROUND(VLOOKUP($B252,'[4]3.ข้อมูลงบทดลองปัจจุบัน'!$A$5:$CL$846,12,0),2)</f>
        <v>0</v>
      </c>
      <c r="N252" s="104">
        <f>ROUND(VLOOKUP($B252,'[4]3.ข้อมูลงบทดลองปัจจุบัน'!$A$5:$CL$846,13,0),2)</f>
        <v>0</v>
      </c>
      <c r="O252" s="104">
        <f>ROUND(VLOOKUP($B252,'[4]3.ข้อมูลงบทดลองปัจจุบัน'!$A$5:$CL$846,14,0),2)</f>
        <v>0</v>
      </c>
      <c r="P252" s="104">
        <f>ROUND(VLOOKUP($B252,'[4]3.ข้อมูลงบทดลองปัจจุบัน'!$A$5:$CL$846,15,0),2)</f>
        <v>0</v>
      </c>
      <c r="Q252" s="104">
        <f>ROUND(VLOOKUP($B252,'[4]3.ข้อมูลงบทดลองปัจจุบัน'!$A$5:$CL$846,16,0),2)</f>
        <v>0</v>
      </c>
      <c r="R252" s="104">
        <f>ROUND(VLOOKUP($B252,'[4]3.ข้อมูลงบทดลองปัจจุบัน'!$A$5:$CL$846,17,0),2)</f>
        <v>0</v>
      </c>
      <c r="S252" s="104">
        <f>ROUND(VLOOKUP($B252,'[4]3.ข้อมูลงบทดลองปัจจุบัน'!$A$5:$CL$846,18,0),2)</f>
        <v>0</v>
      </c>
      <c r="T252" s="104">
        <f>ROUND(VLOOKUP($B252,'[4]3.ข้อมูลงบทดลองปัจจุบัน'!$A$5:$CL$846,19,0),2)</f>
        <v>0</v>
      </c>
      <c r="U252" s="104">
        <f>ROUND(VLOOKUP($B252,'[4]3.ข้อมูลงบทดลองปัจจุบัน'!$A$5:$CL$846,20,0),2)</f>
        <v>0</v>
      </c>
      <c r="V252" s="104">
        <f>ROUND(VLOOKUP($B252,'[4]3.ข้อมูลงบทดลองปัจจุบัน'!$A$5:$CL$846,21,0),2)</f>
        <v>0</v>
      </c>
      <c r="W252" s="104">
        <f>ROUND(VLOOKUP($B252,'[4]3.ข้อมูลงบทดลองปัจจุบัน'!$A$5:$CL$846,22,0),2)</f>
        <v>0</v>
      </c>
      <c r="X252" s="104">
        <f>ROUND(VLOOKUP($B252,'[4]3.ข้อมูลงบทดลองปัจจุบัน'!$A$5:$CL$846,23,0),2)</f>
        <v>8000</v>
      </c>
      <c r="Y252" s="104">
        <f>ROUND(VLOOKUP($B252,'[4]3.ข้อมูลงบทดลองปัจจุบัน'!$A$5:$CL$846,24,0),2)</f>
        <v>0</v>
      </c>
      <c r="Z252" s="104">
        <f>ROUND(VLOOKUP($B252,'[4]3.ข้อมูลงบทดลองปัจจุบัน'!$A$5:$CL$846,25,0),2)</f>
        <v>0</v>
      </c>
      <c r="AA252" s="104">
        <f>ROUND(VLOOKUP($B252,'[4]3.ข้อมูลงบทดลองปัจจุบัน'!$A$5:$CL$846,26,0),2)</f>
        <v>0</v>
      </c>
      <c r="AB252" s="104">
        <f>ROUND(VLOOKUP($B252,'[4]3.ข้อมูลงบทดลองปัจจุบัน'!$A$5:$CL$846,27,0),2)</f>
        <v>0</v>
      </c>
      <c r="AC252" s="104">
        <f>ROUND(VLOOKUP($B252,'[4]3.ข้อมูลงบทดลองปัจจุบัน'!$A$5:$CL$846,28,0),2)</f>
        <v>0</v>
      </c>
      <c r="AD252" s="104">
        <f>ROUND(VLOOKUP($B252,'[4]3.ข้อมูลงบทดลองปัจจุบัน'!$A$5:$CL$846,29,0),2)</f>
        <v>0</v>
      </c>
      <c r="AE252" s="104">
        <f>ROUND(VLOOKUP($B252,'[4]3.ข้อมูลงบทดลองปัจจุบัน'!$A$5:$CL$846,30,0),2)</f>
        <v>0</v>
      </c>
      <c r="AF252" s="104">
        <f>ROUND(VLOOKUP($B252,'[4]3.ข้อมูลงบทดลองปัจจุบัน'!$A$5:$CL$846,31,0),2)</f>
        <v>0</v>
      </c>
      <c r="AG252" s="104">
        <f>ROUND(VLOOKUP($B252,'[4]3.ข้อมูลงบทดลองปัจจุบัน'!$A$5:$CL$846,32,0),2)</f>
        <v>0</v>
      </c>
      <c r="AH252" s="104">
        <f>ROUND(VLOOKUP($B252,'[4]3.ข้อมูลงบทดลองปัจจุบัน'!$A$5:$CL$846,33,0),2)</f>
        <v>0</v>
      </c>
      <c r="AI252" s="104">
        <f>ROUND(VLOOKUP($B252,'[4]3.ข้อมูลงบทดลองปัจจุบัน'!$A$5:$CL$846,34,0),2)</f>
        <v>0</v>
      </c>
      <c r="AJ252" s="104">
        <f>ROUND(VLOOKUP($B252,'[4]3.ข้อมูลงบทดลองปัจจุบัน'!$A$5:$CL$846,35,0),2)</f>
        <v>0</v>
      </c>
      <c r="AK252" s="104">
        <f>ROUND(VLOOKUP($B252,'[4]3.ข้อมูลงบทดลองปัจจุบัน'!$A$5:$CL$846,36,0),2)</f>
        <v>0</v>
      </c>
      <c r="AL252" s="104">
        <f>ROUND(VLOOKUP($B252,'[4]3.ข้อมูลงบทดลองปัจจุบัน'!$A$5:$CL$846,37,0),2)</f>
        <v>4500</v>
      </c>
      <c r="AM252" s="104">
        <f>ROUND(VLOOKUP($B252,'[4]3.ข้อมูลงบทดลองปัจจุบัน'!$A$5:$CL$846,38,0),2)</f>
        <v>0</v>
      </c>
      <c r="AN252" s="104">
        <f>ROUND(VLOOKUP($B252,'[4]3.ข้อมูลงบทดลองปัจจุบัน'!$A$5:$CL$846,39,0),2)</f>
        <v>0</v>
      </c>
      <c r="AO252" s="104">
        <f>ROUND(VLOOKUP($B252,'[4]3.ข้อมูลงบทดลองปัจจุบัน'!$A$5:$CL$846,40,0),2)</f>
        <v>0</v>
      </c>
      <c r="AP252" s="104">
        <f>ROUND(VLOOKUP($B252,'[4]3.ข้อมูลงบทดลองปัจจุบัน'!$A$5:$CL$846,41,0),2)</f>
        <v>0</v>
      </c>
      <c r="AQ252" s="104">
        <f>ROUND(VLOOKUP($B252,'[4]3.ข้อมูลงบทดลองปัจจุบัน'!$A$5:$CL$846,42,0),2)</f>
        <v>0</v>
      </c>
      <c r="AR252" s="104">
        <f>ROUND(VLOOKUP($B252,'[4]3.ข้อมูลงบทดลองปัจจุบัน'!$A$5:$CL$846,43,0),2)</f>
        <v>0</v>
      </c>
      <c r="AS252" s="104">
        <f>ROUND(VLOOKUP($B252,'[4]3.ข้อมูลงบทดลองปัจจุบัน'!$A$5:$CL$846,44,0),2)</f>
        <v>0</v>
      </c>
      <c r="AT252" s="104">
        <f>ROUND(VLOOKUP($B252,'[4]3.ข้อมูลงบทดลองปัจจุบัน'!$A$5:$CL$846,45,0),2)</f>
        <v>0</v>
      </c>
      <c r="AU252" s="104">
        <f>ROUND(VLOOKUP($B252,'[4]3.ข้อมูลงบทดลองปัจจุบัน'!$A$5:$CL$846,46,0),2)</f>
        <v>0</v>
      </c>
      <c r="AV252" s="104">
        <f>ROUND(VLOOKUP($B252,'[4]3.ข้อมูลงบทดลองปัจจุบัน'!$A$5:$CL$846,47,0),2)</f>
        <v>0</v>
      </c>
      <c r="AW252" s="104">
        <f>ROUND(VLOOKUP($B252,'[4]3.ข้อมูลงบทดลองปัจจุบัน'!$A$5:$CL$846,48,0),2)</f>
        <v>0</v>
      </c>
      <c r="AX252" s="104">
        <f>ROUND(VLOOKUP($B252,'[4]3.ข้อมูลงบทดลองปัจจุบัน'!$A$5:$CL$846,49,0),2)</f>
        <v>0</v>
      </c>
      <c r="AY252" s="104">
        <f>ROUND(VLOOKUP($B252,'[4]3.ข้อมูลงบทดลองปัจจุบัน'!$A$5:$CL$846,50,0),2)</f>
        <v>0</v>
      </c>
      <c r="AZ252" s="104">
        <f>ROUND(VLOOKUP($B252,'[4]3.ข้อมูลงบทดลองปัจจุบัน'!$A$5:$CL$846,51,0),2)</f>
        <v>0</v>
      </c>
      <c r="BA252" s="104">
        <f>ROUND(VLOOKUP($B252,'[4]3.ข้อมูลงบทดลองปัจจุบัน'!$A$5:$CL$846,52,0),2)</f>
        <v>0</v>
      </c>
      <c r="BB252" s="104">
        <f>ROUND(VLOOKUP($B252,'[4]3.ข้อมูลงบทดลองปัจจุบัน'!$A$5:$CL$846,53,0),2)</f>
        <v>0</v>
      </c>
      <c r="BC252" s="104">
        <f>ROUND(VLOOKUP($B252,'[4]3.ข้อมูลงบทดลองปัจจุบัน'!$A$5:$CL$846,54,0),2)</f>
        <v>0</v>
      </c>
      <c r="BD252" s="104">
        <f>ROUND(VLOOKUP($B252,'[4]3.ข้อมูลงบทดลองปัจจุบัน'!$A$5:$CL$846,55,0),2)</f>
        <v>0</v>
      </c>
      <c r="BE252" s="104">
        <f>ROUND(VLOOKUP($B252,'[4]3.ข้อมูลงบทดลองปัจจุบัน'!$A$5:$CL$846,56,0),2)</f>
        <v>0</v>
      </c>
      <c r="BF252" s="104">
        <f>ROUND(VLOOKUP($B252,'[4]3.ข้อมูลงบทดลองปัจจุบัน'!$A$5:$CL$846,57,0),2)</f>
        <v>0</v>
      </c>
      <c r="BG252" s="104">
        <f>ROUND(VLOOKUP($B252,'[4]3.ข้อมูลงบทดลองปัจจุบัน'!$A$5:$CL$846,58,0),2)</f>
        <v>0</v>
      </c>
      <c r="BH252" s="104">
        <f>ROUND(VLOOKUP($B252,'[4]3.ข้อมูลงบทดลองปัจจุบัน'!$A$5:$CL$846,59,0),2)</f>
        <v>0</v>
      </c>
      <c r="BI252" s="104">
        <f>ROUND(VLOOKUP($B252,'[4]3.ข้อมูลงบทดลองปัจจุบัน'!$A$5:$CL$846,60,0),2)</f>
        <v>0</v>
      </c>
      <c r="BJ252" s="104">
        <f>ROUND(VLOOKUP($B252,'[4]3.ข้อมูลงบทดลองปัจจุบัน'!$A$5:$CL$846,61,0),2)</f>
        <v>0</v>
      </c>
      <c r="BK252" s="104">
        <f>ROUND(VLOOKUP($B252,'[4]3.ข้อมูลงบทดลองปัจจุบัน'!$A$5:$CL$846,62,0),2)</f>
        <v>0</v>
      </c>
      <c r="BL252" s="104">
        <f>ROUND(VLOOKUP($B252,'[4]3.ข้อมูลงบทดลองปัจจุบัน'!$A$5:$CL$846,63,0),2)</f>
        <v>0</v>
      </c>
      <c r="BM252" s="104">
        <f>ROUND(VLOOKUP($B252,'[4]3.ข้อมูลงบทดลองปัจจุบัน'!$A$5:$CL$846,64,0),2)</f>
        <v>0</v>
      </c>
      <c r="BN252" s="104">
        <f>ROUND(VLOOKUP($B252,'[4]3.ข้อมูลงบทดลองปัจจุบัน'!$A$5:$CL$846,65,0),2)</f>
        <v>0</v>
      </c>
      <c r="BO252" s="104">
        <f>ROUND(VLOOKUP($B252,'[4]3.ข้อมูลงบทดลองปัจจุบัน'!$A$5:$CL$846,66,0),2)</f>
        <v>0</v>
      </c>
      <c r="BP252" s="104">
        <f>ROUND(VLOOKUP($B252,'[4]3.ข้อมูลงบทดลองปัจจุบัน'!$A$5:$CL$846,67,0),2)</f>
        <v>0</v>
      </c>
      <c r="BQ252" s="104">
        <f>ROUND(VLOOKUP($B252,'[4]3.ข้อมูลงบทดลองปัจจุบัน'!$A$5:$CL$846,68,0),2)</f>
        <v>0</v>
      </c>
      <c r="BR252" s="104">
        <f>ROUND(VLOOKUP($B252,'[4]3.ข้อมูลงบทดลองปัจจุบัน'!$A$5:$CL$846,69,0),2)</f>
        <v>0</v>
      </c>
      <c r="BS252" s="104">
        <f>ROUND(VLOOKUP($B252,'[4]3.ข้อมูลงบทดลองปัจจุบัน'!$A$5:$CL$846,70,0),2)</f>
        <v>0</v>
      </c>
      <c r="BT252" s="104">
        <f>ROUND(VLOOKUP($B252,'[4]3.ข้อมูลงบทดลองปัจจุบัน'!$A$5:$CL$846,71,0),2)</f>
        <v>0</v>
      </c>
      <c r="BU252" s="104">
        <f>ROUND(VLOOKUP($B252,'[4]3.ข้อมูลงบทดลองปัจจุบัน'!$A$5:$CL$846,72,0),2)</f>
        <v>0</v>
      </c>
      <c r="BV252" s="104">
        <f>ROUND(VLOOKUP($B252,'[4]3.ข้อมูลงบทดลองปัจจุบัน'!$A$5:$CL$846,73,0),2)</f>
        <v>0</v>
      </c>
      <c r="BW252" s="104">
        <f>ROUND(VLOOKUP($B252,'[4]3.ข้อมูลงบทดลองปัจจุบัน'!$A$5:$CL$846,74,0),2)</f>
        <v>0</v>
      </c>
      <c r="BX252" s="104">
        <f>ROUND(VLOOKUP($B252,'[4]3.ข้อมูลงบทดลองปัจจุบัน'!$A$5:$CL$846,75,0),2)</f>
        <v>0</v>
      </c>
      <c r="BY252" s="104">
        <f>ROUND(VLOOKUP($B252,'[4]3.ข้อมูลงบทดลองปัจจุบัน'!$A$5:$CL$846,76,0),2)</f>
        <v>0</v>
      </c>
      <c r="BZ252" s="104">
        <f>ROUND(VLOOKUP($B252,'[4]3.ข้อมูลงบทดลองปัจจุบัน'!$A$5:$CL$846,77,0),2)</f>
        <v>0</v>
      </c>
      <c r="CA252" s="104">
        <f>ROUND(VLOOKUP($B252,'[4]3.ข้อมูลงบทดลองปัจจุบัน'!$A$5:$CL$846,78,0),2)</f>
        <v>0</v>
      </c>
      <c r="CB252" s="104">
        <f>ROUND(VLOOKUP($B252,'[4]3.ข้อมูลงบทดลองปัจจุบัน'!$A$5:$CL$846,79,0),2)</f>
        <v>0</v>
      </c>
      <c r="CC252" s="104">
        <f>ROUND(VLOOKUP($B252,'[4]3.ข้อมูลงบทดลองปัจจุบัน'!$A$5:$CL$846,80,0),2)</f>
        <v>0</v>
      </c>
      <c r="CD252" s="104">
        <f>ROUND(VLOOKUP($B252,'[4]3.ข้อมูลงบทดลองปัจจุบัน'!$A$5:$CL$846,81,0),2)</f>
        <v>0</v>
      </c>
      <c r="CE252" s="104">
        <f>ROUND(VLOOKUP($B252,'[4]3.ข้อมูลงบทดลองปัจจุบัน'!$A$5:$CL$846,82,0),2)</f>
        <v>0</v>
      </c>
      <c r="CF252" s="104">
        <f>ROUND(VLOOKUP($B252,'[4]3.ข้อมูลงบทดลองปัจจุบัน'!$A$5:$CL$846,83,0),2)</f>
        <v>0</v>
      </c>
      <c r="CG252" s="104">
        <f>ROUND(VLOOKUP($B252,'[4]3.ข้อมูลงบทดลองปัจจุบัน'!$A$5:$CL$846,84,0),2)</f>
        <v>0</v>
      </c>
      <c r="CH252" s="104">
        <f>ROUND(VLOOKUP($B252,'[4]3.ข้อมูลงบทดลองปัจจุบัน'!$A$5:$CL$846,85,0),2)</f>
        <v>0</v>
      </c>
      <c r="CI252" s="104">
        <f>ROUND(VLOOKUP($B252,'[4]3.ข้อมูลงบทดลองปัจจุบัน'!$A$5:$CL$846,86,0),2)</f>
        <v>0</v>
      </c>
      <c r="CJ252" s="104">
        <f>ROUND(VLOOKUP($B252,'[4]3.ข้อมูลงบทดลองปัจจุบัน'!$A$5:$CL$846,87,0),2)</f>
        <v>0</v>
      </c>
      <c r="CK252" s="104">
        <f>ROUND(VLOOKUP($B252,'[4]3.ข้อมูลงบทดลองปัจจุบัน'!$A$5:$CL$846,88,0),2)</f>
        <v>0</v>
      </c>
      <c r="CL252" s="104">
        <f>ROUND(VLOOKUP($B252,'[4]3.ข้อมูลงบทดลองปัจจุบัน'!$A$5:$CL$846,89,0),2)</f>
        <v>0</v>
      </c>
      <c r="CM252" s="104">
        <f>ROUND(VLOOKUP($B252,'[4]3.ข้อมูลงบทดลองปัจจุบัน'!$A$5:$CL$846,90,0),2)</f>
        <v>0</v>
      </c>
      <c r="CO252" s="97"/>
    </row>
    <row r="253" spans="1:93" x14ac:dyDescent="0.7">
      <c r="A253" s="128" t="s">
        <v>884</v>
      </c>
      <c r="B253" s="18" t="s">
        <v>893</v>
      </c>
      <c r="C253" s="129" t="s">
        <v>894</v>
      </c>
      <c r="D253" s="104">
        <f>ROUND(VLOOKUP($B253,'[4]3.ข้อมูลงบทดลองปัจจุบัน'!$A$5:$CL$846,3,0),2)</f>
        <v>0</v>
      </c>
      <c r="E253" s="104">
        <f>ROUND(VLOOKUP($B253,'[4]3.ข้อมูลงบทดลองปัจจุบัน'!$A$5:$CL$846,4,0),2)</f>
        <v>0</v>
      </c>
      <c r="F253" s="104">
        <f>ROUND(VLOOKUP($B253,'[4]3.ข้อมูลงบทดลองปัจจุบัน'!$A$5:$CL$846,5,0),2)</f>
        <v>0</v>
      </c>
      <c r="G253" s="104">
        <f>ROUND(VLOOKUP($B253,'[4]3.ข้อมูลงบทดลองปัจจุบัน'!$A$5:$CL$846,6,0),2)</f>
        <v>0</v>
      </c>
      <c r="H253" s="104">
        <f>ROUND(VLOOKUP($B253,'[4]3.ข้อมูลงบทดลองปัจจุบัน'!$A$5:$CL$846,7,0),2)</f>
        <v>0</v>
      </c>
      <c r="I253" s="104">
        <f>ROUND(VLOOKUP($B253,'[4]3.ข้อมูลงบทดลองปัจจุบัน'!$A$5:$CL$846,8,0),2)</f>
        <v>0</v>
      </c>
      <c r="J253" s="104">
        <f>ROUND(VLOOKUP($B253,'[4]3.ข้อมูลงบทดลองปัจจุบัน'!$A$5:$CL$846,9,0),2)</f>
        <v>0</v>
      </c>
      <c r="K253" s="104">
        <f>ROUND(VLOOKUP($B253,'[4]3.ข้อมูลงบทดลองปัจจุบัน'!$A$5:$CL$846,10,0),2)</f>
        <v>0</v>
      </c>
      <c r="L253" s="104">
        <f>ROUND(VLOOKUP($B253,'[4]3.ข้อมูลงบทดลองปัจจุบัน'!$A$5:$CL$846,11,0),2)</f>
        <v>0</v>
      </c>
      <c r="M253" s="104">
        <f>ROUND(VLOOKUP($B253,'[4]3.ข้อมูลงบทดลองปัจจุบัน'!$A$5:$CL$846,12,0),2)</f>
        <v>0</v>
      </c>
      <c r="N253" s="104">
        <f>ROUND(VLOOKUP($B253,'[4]3.ข้อมูลงบทดลองปัจจุบัน'!$A$5:$CL$846,13,0),2)</f>
        <v>0</v>
      </c>
      <c r="O253" s="104">
        <f>ROUND(VLOOKUP($B253,'[4]3.ข้อมูลงบทดลองปัจจุบัน'!$A$5:$CL$846,14,0),2)</f>
        <v>0</v>
      </c>
      <c r="P253" s="104">
        <f>ROUND(VLOOKUP($B253,'[4]3.ข้อมูลงบทดลองปัจจุบัน'!$A$5:$CL$846,15,0),2)</f>
        <v>0</v>
      </c>
      <c r="Q253" s="104">
        <f>ROUND(VLOOKUP($B253,'[4]3.ข้อมูลงบทดลองปัจจุบัน'!$A$5:$CL$846,16,0),2)</f>
        <v>0</v>
      </c>
      <c r="R253" s="104">
        <f>ROUND(VLOOKUP($B253,'[4]3.ข้อมูลงบทดลองปัจจุบัน'!$A$5:$CL$846,17,0),2)</f>
        <v>0</v>
      </c>
      <c r="S253" s="104">
        <f>ROUND(VLOOKUP($B253,'[4]3.ข้อมูลงบทดลองปัจจุบัน'!$A$5:$CL$846,18,0),2)</f>
        <v>0</v>
      </c>
      <c r="T253" s="104">
        <f>ROUND(VLOOKUP($B253,'[4]3.ข้อมูลงบทดลองปัจจุบัน'!$A$5:$CL$846,19,0),2)</f>
        <v>0</v>
      </c>
      <c r="U253" s="104">
        <f>ROUND(VLOOKUP($B253,'[4]3.ข้อมูลงบทดลองปัจจุบัน'!$A$5:$CL$846,20,0),2)</f>
        <v>0</v>
      </c>
      <c r="V253" s="104">
        <f>ROUND(VLOOKUP($B253,'[4]3.ข้อมูลงบทดลองปัจจุบัน'!$A$5:$CL$846,21,0),2)</f>
        <v>0</v>
      </c>
      <c r="W253" s="104">
        <f>ROUND(VLOOKUP($B253,'[4]3.ข้อมูลงบทดลองปัจจุบัน'!$A$5:$CL$846,22,0),2)</f>
        <v>0</v>
      </c>
      <c r="X253" s="104">
        <f>ROUND(VLOOKUP($B253,'[4]3.ข้อมูลงบทดลองปัจจุบัน'!$A$5:$CL$846,23,0),2)</f>
        <v>0</v>
      </c>
      <c r="Y253" s="104">
        <f>ROUND(VLOOKUP($B253,'[4]3.ข้อมูลงบทดลองปัจจุบัน'!$A$5:$CL$846,24,0),2)</f>
        <v>0</v>
      </c>
      <c r="Z253" s="104">
        <f>ROUND(VLOOKUP($B253,'[4]3.ข้อมูลงบทดลองปัจจุบัน'!$A$5:$CL$846,25,0),2)</f>
        <v>0</v>
      </c>
      <c r="AA253" s="104">
        <f>ROUND(VLOOKUP($B253,'[4]3.ข้อมูลงบทดลองปัจจุบัน'!$A$5:$CL$846,26,0),2)</f>
        <v>0</v>
      </c>
      <c r="AB253" s="104">
        <f>ROUND(VLOOKUP($B253,'[4]3.ข้อมูลงบทดลองปัจจุบัน'!$A$5:$CL$846,27,0),2)</f>
        <v>0</v>
      </c>
      <c r="AC253" s="104">
        <f>ROUND(VLOOKUP($B253,'[4]3.ข้อมูลงบทดลองปัจจุบัน'!$A$5:$CL$846,28,0),2)</f>
        <v>0</v>
      </c>
      <c r="AD253" s="104">
        <f>ROUND(VLOOKUP($B253,'[4]3.ข้อมูลงบทดลองปัจจุบัน'!$A$5:$CL$846,29,0),2)</f>
        <v>0</v>
      </c>
      <c r="AE253" s="104">
        <f>ROUND(VLOOKUP($B253,'[4]3.ข้อมูลงบทดลองปัจจุบัน'!$A$5:$CL$846,30,0),2)</f>
        <v>0</v>
      </c>
      <c r="AF253" s="104">
        <f>ROUND(VLOOKUP($B253,'[4]3.ข้อมูลงบทดลองปัจจุบัน'!$A$5:$CL$846,31,0),2)</f>
        <v>0</v>
      </c>
      <c r="AG253" s="104">
        <f>ROUND(VLOOKUP($B253,'[4]3.ข้อมูลงบทดลองปัจจุบัน'!$A$5:$CL$846,32,0),2)</f>
        <v>0</v>
      </c>
      <c r="AH253" s="104">
        <f>ROUND(VLOOKUP($B253,'[4]3.ข้อมูลงบทดลองปัจจุบัน'!$A$5:$CL$846,33,0),2)</f>
        <v>0</v>
      </c>
      <c r="AI253" s="104">
        <f>ROUND(VLOOKUP($B253,'[4]3.ข้อมูลงบทดลองปัจจุบัน'!$A$5:$CL$846,34,0),2)</f>
        <v>0</v>
      </c>
      <c r="AJ253" s="104">
        <f>ROUND(VLOOKUP($B253,'[4]3.ข้อมูลงบทดลองปัจจุบัน'!$A$5:$CL$846,35,0),2)</f>
        <v>0</v>
      </c>
      <c r="AK253" s="104">
        <f>ROUND(VLOOKUP($B253,'[4]3.ข้อมูลงบทดลองปัจจุบัน'!$A$5:$CL$846,36,0),2)</f>
        <v>0</v>
      </c>
      <c r="AL253" s="104">
        <f>ROUND(VLOOKUP($B253,'[4]3.ข้อมูลงบทดลองปัจจุบัน'!$A$5:$CL$846,37,0),2)</f>
        <v>0</v>
      </c>
      <c r="AM253" s="104">
        <f>ROUND(VLOOKUP($B253,'[4]3.ข้อมูลงบทดลองปัจจุบัน'!$A$5:$CL$846,38,0),2)</f>
        <v>0</v>
      </c>
      <c r="AN253" s="104">
        <f>ROUND(VLOOKUP($B253,'[4]3.ข้อมูลงบทดลองปัจจุบัน'!$A$5:$CL$846,39,0),2)</f>
        <v>0</v>
      </c>
      <c r="AO253" s="104">
        <f>ROUND(VLOOKUP($B253,'[4]3.ข้อมูลงบทดลองปัจจุบัน'!$A$5:$CL$846,40,0),2)</f>
        <v>0</v>
      </c>
      <c r="AP253" s="104">
        <f>ROUND(VLOOKUP($B253,'[4]3.ข้อมูลงบทดลองปัจจุบัน'!$A$5:$CL$846,41,0),2)</f>
        <v>0</v>
      </c>
      <c r="AQ253" s="104">
        <f>ROUND(VLOOKUP($B253,'[4]3.ข้อมูลงบทดลองปัจจุบัน'!$A$5:$CL$846,42,0),2)</f>
        <v>0</v>
      </c>
      <c r="AR253" s="104">
        <f>ROUND(VLOOKUP($B253,'[4]3.ข้อมูลงบทดลองปัจจุบัน'!$A$5:$CL$846,43,0),2)</f>
        <v>0</v>
      </c>
      <c r="AS253" s="104">
        <f>ROUND(VLOOKUP($B253,'[4]3.ข้อมูลงบทดลองปัจจุบัน'!$A$5:$CL$846,44,0),2)</f>
        <v>143000</v>
      </c>
      <c r="AT253" s="104">
        <f>ROUND(VLOOKUP($B253,'[4]3.ข้อมูลงบทดลองปัจจุบัน'!$A$5:$CL$846,45,0),2)</f>
        <v>0</v>
      </c>
      <c r="AU253" s="104">
        <f>ROUND(VLOOKUP($B253,'[4]3.ข้อมูลงบทดลองปัจจุบัน'!$A$5:$CL$846,46,0),2)</f>
        <v>0</v>
      </c>
      <c r="AV253" s="104">
        <f>ROUND(VLOOKUP($B253,'[4]3.ข้อมูลงบทดลองปัจจุบัน'!$A$5:$CL$846,47,0),2)</f>
        <v>0</v>
      </c>
      <c r="AW253" s="104">
        <f>ROUND(VLOOKUP($B253,'[4]3.ข้อมูลงบทดลองปัจจุบัน'!$A$5:$CL$846,48,0),2)</f>
        <v>0</v>
      </c>
      <c r="AX253" s="104">
        <f>ROUND(VLOOKUP($B253,'[4]3.ข้อมูลงบทดลองปัจจุบัน'!$A$5:$CL$846,49,0),2)</f>
        <v>0</v>
      </c>
      <c r="AY253" s="104">
        <f>ROUND(VLOOKUP($B253,'[4]3.ข้อมูลงบทดลองปัจจุบัน'!$A$5:$CL$846,50,0),2)</f>
        <v>0</v>
      </c>
      <c r="AZ253" s="104">
        <f>ROUND(VLOOKUP($B253,'[4]3.ข้อมูลงบทดลองปัจจุบัน'!$A$5:$CL$846,51,0),2)</f>
        <v>0</v>
      </c>
      <c r="BA253" s="104">
        <f>ROUND(VLOOKUP($B253,'[4]3.ข้อมูลงบทดลองปัจจุบัน'!$A$5:$CL$846,52,0),2)</f>
        <v>0</v>
      </c>
      <c r="BB253" s="104">
        <f>ROUND(VLOOKUP($B253,'[4]3.ข้อมูลงบทดลองปัจจุบัน'!$A$5:$CL$846,53,0),2)</f>
        <v>0</v>
      </c>
      <c r="BC253" s="104">
        <f>ROUND(VLOOKUP($B253,'[4]3.ข้อมูลงบทดลองปัจจุบัน'!$A$5:$CL$846,54,0),2)</f>
        <v>0</v>
      </c>
      <c r="BD253" s="104">
        <f>ROUND(VLOOKUP($B253,'[4]3.ข้อมูลงบทดลองปัจจุบัน'!$A$5:$CL$846,55,0),2)</f>
        <v>0</v>
      </c>
      <c r="BE253" s="104">
        <f>ROUND(VLOOKUP($B253,'[4]3.ข้อมูลงบทดลองปัจจุบัน'!$A$5:$CL$846,56,0),2)</f>
        <v>0</v>
      </c>
      <c r="BF253" s="104">
        <f>ROUND(VLOOKUP($B253,'[4]3.ข้อมูลงบทดลองปัจจุบัน'!$A$5:$CL$846,57,0),2)</f>
        <v>0</v>
      </c>
      <c r="BG253" s="104">
        <f>ROUND(VLOOKUP($B253,'[4]3.ข้อมูลงบทดลองปัจจุบัน'!$A$5:$CL$846,58,0),2)</f>
        <v>0</v>
      </c>
      <c r="BH253" s="104">
        <f>ROUND(VLOOKUP($B253,'[4]3.ข้อมูลงบทดลองปัจจุบัน'!$A$5:$CL$846,59,0),2)</f>
        <v>0</v>
      </c>
      <c r="BI253" s="104">
        <f>ROUND(VLOOKUP($B253,'[4]3.ข้อมูลงบทดลองปัจจุบัน'!$A$5:$CL$846,60,0),2)</f>
        <v>7000</v>
      </c>
      <c r="BJ253" s="104">
        <f>ROUND(VLOOKUP($B253,'[4]3.ข้อมูลงบทดลองปัจจุบัน'!$A$5:$CL$846,61,0),2)</f>
        <v>0</v>
      </c>
      <c r="BK253" s="104">
        <f>ROUND(VLOOKUP($B253,'[4]3.ข้อมูลงบทดลองปัจจุบัน'!$A$5:$CL$846,62,0),2)</f>
        <v>0</v>
      </c>
      <c r="BL253" s="104">
        <f>ROUND(VLOOKUP($B253,'[4]3.ข้อมูลงบทดลองปัจจุบัน'!$A$5:$CL$846,63,0),2)</f>
        <v>0</v>
      </c>
      <c r="BM253" s="104">
        <f>ROUND(VLOOKUP($B253,'[4]3.ข้อมูลงบทดลองปัจจุบัน'!$A$5:$CL$846,64,0),2)</f>
        <v>0</v>
      </c>
      <c r="BN253" s="104">
        <f>ROUND(VLOOKUP($B253,'[4]3.ข้อมูลงบทดลองปัจจุบัน'!$A$5:$CL$846,65,0),2)</f>
        <v>0</v>
      </c>
      <c r="BO253" s="104">
        <f>ROUND(VLOOKUP($B253,'[4]3.ข้อมูลงบทดลองปัจจุบัน'!$A$5:$CL$846,66,0),2)</f>
        <v>0</v>
      </c>
      <c r="BP253" s="104">
        <f>ROUND(VLOOKUP($B253,'[4]3.ข้อมูลงบทดลองปัจจุบัน'!$A$5:$CL$846,67,0),2)</f>
        <v>0</v>
      </c>
      <c r="BQ253" s="104">
        <f>ROUND(VLOOKUP($B253,'[4]3.ข้อมูลงบทดลองปัจจุบัน'!$A$5:$CL$846,68,0),2)</f>
        <v>0</v>
      </c>
      <c r="BR253" s="104">
        <f>ROUND(VLOOKUP($B253,'[4]3.ข้อมูลงบทดลองปัจจุบัน'!$A$5:$CL$846,69,0),2)</f>
        <v>0</v>
      </c>
      <c r="BS253" s="104">
        <f>ROUND(VLOOKUP($B253,'[4]3.ข้อมูลงบทดลองปัจจุบัน'!$A$5:$CL$846,70,0),2)</f>
        <v>91400</v>
      </c>
      <c r="BT253" s="104">
        <f>ROUND(VLOOKUP($B253,'[4]3.ข้อมูลงบทดลองปัจจุบัน'!$A$5:$CL$846,71,0),2)</f>
        <v>0</v>
      </c>
      <c r="BU253" s="104">
        <f>ROUND(VLOOKUP($B253,'[4]3.ข้อมูลงบทดลองปัจจุบัน'!$A$5:$CL$846,72,0),2)</f>
        <v>0</v>
      </c>
      <c r="BV253" s="104">
        <f>ROUND(VLOOKUP($B253,'[4]3.ข้อมูลงบทดลองปัจจุบัน'!$A$5:$CL$846,73,0),2)</f>
        <v>0</v>
      </c>
      <c r="BW253" s="104">
        <f>ROUND(VLOOKUP($B253,'[4]3.ข้อมูลงบทดลองปัจจุบัน'!$A$5:$CL$846,74,0),2)</f>
        <v>0</v>
      </c>
      <c r="BX253" s="104">
        <f>ROUND(VLOOKUP($B253,'[4]3.ข้อมูลงบทดลองปัจจุบัน'!$A$5:$CL$846,75,0),2)</f>
        <v>0</v>
      </c>
      <c r="BY253" s="104">
        <f>ROUND(VLOOKUP($B253,'[4]3.ข้อมูลงบทดลองปัจจุบัน'!$A$5:$CL$846,76,0),2)</f>
        <v>0</v>
      </c>
      <c r="BZ253" s="104">
        <f>ROUND(VLOOKUP($B253,'[4]3.ข้อมูลงบทดลองปัจจุบัน'!$A$5:$CL$846,77,0),2)</f>
        <v>0</v>
      </c>
      <c r="CA253" s="104">
        <f>ROUND(VLOOKUP($B253,'[4]3.ข้อมูลงบทดลองปัจจุบัน'!$A$5:$CL$846,78,0),2)</f>
        <v>0</v>
      </c>
      <c r="CB253" s="104">
        <f>ROUND(VLOOKUP($B253,'[4]3.ข้อมูลงบทดลองปัจจุบัน'!$A$5:$CL$846,79,0),2)</f>
        <v>0</v>
      </c>
      <c r="CC253" s="104">
        <f>ROUND(VLOOKUP($B253,'[4]3.ข้อมูลงบทดลองปัจจุบัน'!$A$5:$CL$846,80,0),2)</f>
        <v>0</v>
      </c>
      <c r="CD253" s="104">
        <f>ROUND(VLOOKUP($B253,'[4]3.ข้อมูลงบทดลองปัจจุบัน'!$A$5:$CL$846,81,0),2)</f>
        <v>0</v>
      </c>
      <c r="CE253" s="104">
        <f>ROUND(VLOOKUP($B253,'[4]3.ข้อมูลงบทดลองปัจจุบัน'!$A$5:$CL$846,82,0),2)</f>
        <v>0</v>
      </c>
      <c r="CF253" s="104">
        <f>ROUND(VLOOKUP($B253,'[4]3.ข้อมูลงบทดลองปัจจุบัน'!$A$5:$CL$846,83,0),2)</f>
        <v>0</v>
      </c>
      <c r="CG253" s="104">
        <f>ROUND(VLOOKUP($B253,'[4]3.ข้อมูลงบทดลองปัจจุบัน'!$A$5:$CL$846,84,0),2)</f>
        <v>0</v>
      </c>
      <c r="CH253" s="104">
        <f>ROUND(VLOOKUP($B253,'[4]3.ข้อมูลงบทดลองปัจจุบัน'!$A$5:$CL$846,85,0),2)</f>
        <v>0</v>
      </c>
      <c r="CI253" s="104">
        <f>ROUND(VLOOKUP($B253,'[4]3.ข้อมูลงบทดลองปัจจุบัน'!$A$5:$CL$846,86,0),2)</f>
        <v>0</v>
      </c>
      <c r="CJ253" s="104">
        <f>ROUND(VLOOKUP($B253,'[4]3.ข้อมูลงบทดลองปัจจุบัน'!$A$5:$CL$846,87,0),2)</f>
        <v>0</v>
      </c>
      <c r="CK253" s="104">
        <f>ROUND(VLOOKUP($B253,'[4]3.ข้อมูลงบทดลองปัจจุบัน'!$A$5:$CL$846,88,0),2)</f>
        <v>0</v>
      </c>
      <c r="CL253" s="104">
        <f>ROUND(VLOOKUP($B253,'[4]3.ข้อมูลงบทดลองปัจจุบัน'!$A$5:$CL$846,89,0),2)</f>
        <v>0</v>
      </c>
      <c r="CM253" s="104">
        <f>ROUND(VLOOKUP($B253,'[4]3.ข้อมูลงบทดลองปัจจุบัน'!$A$5:$CL$846,90,0),2)</f>
        <v>0</v>
      </c>
      <c r="CO253" s="97"/>
    </row>
    <row r="254" spans="1:93" x14ac:dyDescent="0.7">
      <c r="A254" s="128" t="s">
        <v>884</v>
      </c>
      <c r="B254" s="18" t="s">
        <v>895</v>
      </c>
      <c r="C254" s="129" t="s">
        <v>896</v>
      </c>
      <c r="D254" s="104">
        <f>ROUND(VLOOKUP($B254,'[4]3.ข้อมูลงบทดลองปัจจุบัน'!$A$5:$CL$846,3,0),2)</f>
        <v>0</v>
      </c>
      <c r="E254" s="104">
        <f>ROUND(VLOOKUP($B254,'[4]3.ข้อมูลงบทดลองปัจจุบัน'!$A$5:$CL$846,4,0),2)</f>
        <v>0</v>
      </c>
      <c r="F254" s="104">
        <f>ROUND(VLOOKUP($B254,'[4]3.ข้อมูลงบทดลองปัจจุบัน'!$A$5:$CL$846,5,0),2)</f>
        <v>0</v>
      </c>
      <c r="G254" s="104">
        <f>ROUND(VLOOKUP($B254,'[4]3.ข้อมูลงบทดลองปัจจุบัน'!$A$5:$CL$846,6,0),2)</f>
        <v>0</v>
      </c>
      <c r="H254" s="104">
        <f>ROUND(VLOOKUP($B254,'[4]3.ข้อมูลงบทดลองปัจจุบัน'!$A$5:$CL$846,7,0),2)</f>
        <v>0</v>
      </c>
      <c r="I254" s="104">
        <f>ROUND(VLOOKUP($B254,'[4]3.ข้อมูลงบทดลองปัจจุบัน'!$A$5:$CL$846,8,0),2)</f>
        <v>0</v>
      </c>
      <c r="J254" s="104">
        <f>ROUND(VLOOKUP($B254,'[4]3.ข้อมูลงบทดลองปัจจุบัน'!$A$5:$CL$846,9,0),2)</f>
        <v>0</v>
      </c>
      <c r="K254" s="104">
        <f>ROUND(VLOOKUP($B254,'[4]3.ข้อมูลงบทดลองปัจจุบัน'!$A$5:$CL$846,10,0),2)</f>
        <v>0</v>
      </c>
      <c r="L254" s="104">
        <f>ROUND(VLOOKUP($B254,'[4]3.ข้อมูลงบทดลองปัจจุบัน'!$A$5:$CL$846,11,0),2)</f>
        <v>0</v>
      </c>
      <c r="M254" s="104">
        <f>ROUND(VLOOKUP($B254,'[4]3.ข้อมูลงบทดลองปัจจุบัน'!$A$5:$CL$846,12,0),2)</f>
        <v>0</v>
      </c>
      <c r="N254" s="104">
        <f>ROUND(VLOOKUP($B254,'[4]3.ข้อมูลงบทดลองปัจจุบัน'!$A$5:$CL$846,13,0),2)</f>
        <v>0</v>
      </c>
      <c r="O254" s="104">
        <f>ROUND(VLOOKUP($B254,'[4]3.ข้อมูลงบทดลองปัจจุบัน'!$A$5:$CL$846,14,0),2)</f>
        <v>0</v>
      </c>
      <c r="P254" s="104">
        <f>ROUND(VLOOKUP($B254,'[4]3.ข้อมูลงบทดลองปัจจุบัน'!$A$5:$CL$846,15,0),2)</f>
        <v>3809.34</v>
      </c>
      <c r="Q254" s="104">
        <f>ROUND(VLOOKUP($B254,'[4]3.ข้อมูลงบทดลองปัจจุบัน'!$A$5:$CL$846,16,0),2)</f>
        <v>0</v>
      </c>
      <c r="R254" s="104">
        <f>ROUND(VLOOKUP($B254,'[4]3.ข้อมูลงบทดลองปัจจุบัน'!$A$5:$CL$846,17,0),2)</f>
        <v>0</v>
      </c>
      <c r="S254" s="104">
        <f>ROUND(VLOOKUP($B254,'[4]3.ข้อมูลงบทดลองปัจจุบัน'!$A$5:$CL$846,18,0),2)</f>
        <v>0</v>
      </c>
      <c r="T254" s="104">
        <f>ROUND(VLOOKUP($B254,'[4]3.ข้อมูลงบทดลองปัจจุบัน'!$A$5:$CL$846,19,0),2)</f>
        <v>0</v>
      </c>
      <c r="U254" s="104">
        <f>ROUND(VLOOKUP($B254,'[4]3.ข้อมูลงบทดลองปัจจุบัน'!$A$5:$CL$846,20,0),2)</f>
        <v>0</v>
      </c>
      <c r="V254" s="104">
        <f>ROUND(VLOOKUP($B254,'[4]3.ข้อมูลงบทดลองปัจจุบัน'!$A$5:$CL$846,21,0),2)</f>
        <v>0</v>
      </c>
      <c r="W254" s="104">
        <f>ROUND(VLOOKUP($B254,'[4]3.ข้อมูลงบทดลองปัจจุบัน'!$A$5:$CL$846,22,0),2)</f>
        <v>0</v>
      </c>
      <c r="X254" s="104">
        <f>ROUND(VLOOKUP($B254,'[4]3.ข้อมูลงบทดลองปัจจุบัน'!$A$5:$CL$846,23,0),2)</f>
        <v>0</v>
      </c>
      <c r="Y254" s="104">
        <f>ROUND(VLOOKUP($B254,'[4]3.ข้อมูลงบทดลองปัจจุบัน'!$A$5:$CL$846,24,0),2)</f>
        <v>0</v>
      </c>
      <c r="Z254" s="104">
        <f>ROUND(VLOOKUP($B254,'[4]3.ข้อมูลงบทดลองปัจจุบัน'!$A$5:$CL$846,25,0),2)</f>
        <v>0</v>
      </c>
      <c r="AA254" s="104">
        <f>ROUND(VLOOKUP($B254,'[4]3.ข้อมูลงบทดลองปัจจุบัน'!$A$5:$CL$846,26,0),2)</f>
        <v>0</v>
      </c>
      <c r="AB254" s="104">
        <f>ROUND(VLOOKUP($B254,'[4]3.ข้อมูลงบทดลองปัจจุบัน'!$A$5:$CL$846,27,0),2)</f>
        <v>0</v>
      </c>
      <c r="AC254" s="104">
        <f>ROUND(VLOOKUP($B254,'[4]3.ข้อมูลงบทดลองปัจจุบัน'!$A$5:$CL$846,28,0),2)</f>
        <v>0</v>
      </c>
      <c r="AD254" s="104">
        <f>ROUND(VLOOKUP($B254,'[4]3.ข้อมูลงบทดลองปัจจุบัน'!$A$5:$CL$846,29,0),2)</f>
        <v>0</v>
      </c>
      <c r="AE254" s="104">
        <f>ROUND(VLOOKUP($B254,'[4]3.ข้อมูลงบทดลองปัจจุบัน'!$A$5:$CL$846,30,0),2)</f>
        <v>0</v>
      </c>
      <c r="AF254" s="104">
        <f>ROUND(VLOOKUP($B254,'[4]3.ข้อมูลงบทดลองปัจจุบัน'!$A$5:$CL$846,31,0),2)</f>
        <v>0</v>
      </c>
      <c r="AG254" s="104">
        <f>ROUND(VLOOKUP($B254,'[4]3.ข้อมูลงบทดลองปัจจุบัน'!$A$5:$CL$846,32,0),2)</f>
        <v>0</v>
      </c>
      <c r="AH254" s="104">
        <f>ROUND(VLOOKUP($B254,'[4]3.ข้อมูลงบทดลองปัจจุบัน'!$A$5:$CL$846,33,0),2)</f>
        <v>0</v>
      </c>
      <c r="AI254" s="104">
        <f>ROUND(VLOOKUP($B254,'[4]3.ข้อมูลงบทดลองปัจจุบัน'!$A$5:$CL$846,34,0),2)</f>
        <v>0</v>
      </c>
      <c r="AJ254" s="104">
        <f>ROUND(VLOOKUP($B254,'[4]3.ข้อมูลงบทดลองปัจจุบัน'!$A$5:$CL$846,35,0),2)</f>
        <v>0</v>
      </c>
      <c r="AK254" s="104">
        <f>ROUND(VLOOKUP($B254,'[4]3.ข้อมูลงบทดลองปัจจุบัน'!$A$5:$CL$846,36,0),2)</f>
        <v>0</v>
      </c>
      <c r="AL254" s="104">
        <f>ROUND(VLOOKUP($B254,'[4]3.ข้อมูลงบทดลองปัจจุบัน'!$A$5:$CL$846,37,0),2)</f>
        <v>0</v>
      </c>
      <c r="AM254" s="104">
        <f>ROUND(VLOOKUP($B254,'[4]3.ข้อมูลงบทดลองปัจจุบัน'!$A$5:$CL$846,38,0),2)</f>
        <v>0</v>
      </c>
      <c r="AN254" s="104">
        <f>ROUND(VLOOKUP($B254,'[4]3.ข้อมูลงบทดลองปัจจุบัน'!$A$5:$CL$846,39,0),2)</f>
        <v>0</v>
      </c>
      <c r="AO254" s="104">
        <f>ROUND(VLOOKUP($B254,'[4]3.ข้อมูลงบทดลองปัจจุบัน'!$A$5:$CL$846,40,0),2)</f>
        <v>0</v>
      </c>
      <c r="AP254" s="104">
        <f>ROUND(VLOOKUP($B254,'[4]3.ข้อมูลงบทดลองปัจจุบัน'!$A$5:$CL$846,41,0),2)</f>
        <v>0</v>
      </c>
      <c r="AQ254" s="104">
        <f>ROUND(VLOOKUP($B254,'[4]3.ข้อมูลงบทดลองปัจจุบัน'!$A$5:$CL$846,42,0),2)</f>
        <v>0</v>
      </c>
      <c r="AR254" s="104">
        <f>ROUND(VLOOKUP($B254,'[4]3.ข้อมูลงบทดลองปัจจุบัน'!$A$5:$CL$846,43,0),2)</f>
        <v>0</v>
      </c>
      <c r="AS254" s="104">
        <f>ROUND(VLOOKUP($B254,'[4]3.ข้อมูลงบทดลองปัจจุบัน'!$A$5:$CL$846,44,0),2)</f>
        <v>0</v>
      </c>
      <c r="AT254" s="104">
        <f>ROUND(VLOOKUP($B254,'[4]3.ข้อมูลงบทดลองปัจจุบัน'!$A$5:$CL$846,45,0),2)</f>
        <v>0</v>
      </c>
      <c r="AU254" s="104">
        <f>ROUND(VLOOKUP($B254,'[4]3.ข้อมูลงบทดลองปัจจุบัน'!$A$5:$CL$846,46,0),2)</f>
        <v>0</v>
      </c>
      <c r="AV254" s="104">
        <f>ROUND(VLOOKUP($B254,'[4]3.ข้อมูลงบทดลองปัจจุบัน'!$A$5:$CL$846,47,0),2)</f>
        <v>0</v>
      </c>
      <c r="AW254" s="104">
        <f>ROUND(VLOOKUP($B254,'[4]3.ข้อมูลงบทดลองปัจจุบัน'!$A$5:$CL$846,48,0),2)</f>
        <v>0</v>
      </c>
      <c r="AX254" s="104">
        <f>ROUND(VLOOKUP($B254,'[4]3.ข้อมูลงบทดลองปัจจุบัน'!$A$5:$CL$846,49,0),2)</f>
        <v>0</v>
      </c>
      <c r="AY254" s="104">
        <f>ROUND(VLOOKUP($B254,'[4]3.ข้อมูลงบทดลองปัจจุบัน'!$A$5:$CL$846,50,0),2)</f>
        <v>0</v>
      </c>
      <c r="AZ254" s="104">
        <f>ROUND(VLOOKUP($B254,'[4]3.ข้อมูลงบทดลองปัจจุบัน'!$A$5:$CL$846,51,0),2)</f>
        <v>0</v>
      </c>
      <c r="BA254" s="104">
        <f>ROUND(VLOOKUP($B254,'[4]3.ข้อมูลงบทดลองปัจจุบัน'!$A$5:$CL$846,52,0),2)</f>
        <v>0</v>
      </c>
      <c r="BB254" s="104">
        <f>ROUND(VLOOKUP($B254,'[4]3.ข้อมูลงบทดลองปัจจุบัน'!$A$5:$CL$846,53,0),2)</f>
        <v>80.540000000000006</v>
      </c>
      <c r="BC254" s="104">
        <f>ROUND(VLOOKUP($B254,'[4]3.ข้อมูลงบทดลองปัจจุบัน'!$A$5:$CL$846,54,0),2)</f>
        <v>0</v>
      </c>
      <c r="BD254" s="104">
        <f>ROUND(VLOOKUP($B254,'[4]3.ข้อมูลงบทดลองปัจจุบัน'!$A$5:$CL$846,55,0),2)</f>
        <v>4249.78</v>
      </c>
      <c r="BE254" s="104">
        <f>ROUND(VLOOKUP($B254,'[4]3.ข้อมูลงบทดลองปัจจุบัน'!$A$5:$CL$846,56,0),2)</f>
        <v>0</v>
      </c>
      <c r="BF254" s="104">
        <f>ROUND(VLOOKUP($B254,'[4]3.ข้อมูลงบทดลองปัจจุบัน'!$A$5:$CL$846,57,0),2)</f>
        <v>0</v>
      </c>
      <c r="BG254" s="104">
        <f>ROUND(VLOOKUP($B254,'[4]3.ข้อมูลงบทดลองปัจจุบัน'!$A$5:$CL$846,58,0),2)</f>
        <v>0</v>
      </c>
      <c r="BH254" s="104">
        <f>ROUND(VLOOKUP($B254,'[4]3.ข้อมูลงบทดลองปัจจุบัน'!$A$5:$CL$846,59,0),2)</f>
        <v>0</v>
      </c>
      <c r="BI254" s="104">
        <f>ROUND(VLOOKUP($B254,'[4]3.ข้อมูลงบทดลองปัจจุบัน'!$A$5:$CL$846,60,0),2)</f>
        <v>0</v>
      </c>
      <c r="BJ254" s="104">
        <f>ROUND(VLOOKUP($B254,'[4]3.ข้อมูลงบทดลองปัจจุบัน'!$A$5:$CL$846,61,0),2)</f>
        <v>0</v>
      </c>
      <c r="BK254" s="104">
        <f>ROUND(VLOOKUP($B254,'[4]3.ข้อมูลงบทดลองปัจจุบัน'!$A$5:$CL$846,62,0),2)</f>
        <v>0</v>
      </c>
      <c r="BL254" s="104">
        <f>ROUND(VLOOKUP($B254,'[4]3.ข้อมูลงบทดลองปัจจุบัน'!$A$5:$CL$846,63,0),2)</f>
        <v>0</v>
      </c>
      <c r="BM254" s="104">
        <f>ROUND(VLOOKUP($B254,'[4]3.ข้อมูลงบทดลองปัจจุบัน'!$A$5:$CL$846,64,0),2)</f>
        <v>19.54</v>
      </c>
      <c r="BN254" s="104">
        <f>ROUND(VLOOKUP($B254,'[4]3.ข้อมูลงบทดลองปัจจุบัน'!$A$5:$CL$846,65,0),2)</f>
        <v>0</v>
      </c>
      <c r="BO254" s="104">
        <f>ROUND(VLOOKUP($B254,'[4]3.ข้อมูลงบทดลองปัจจุบัน'!$A$5:$CL$846,66,0),2)</f>
        <v>0</v>
      </c>
      <c r="BP254" s="104">
        <f>ROUND(VLOOKUP($B254,'[4]3.ข้อมูลงบทดลองปัจจุบัน'!$A$5:$CL$846,67,0),2)</f>
        <v>0</v>
      </c>
      <c r="BQ254" s="104">
        <f>ROUND(VLOOKUP($B254,'[4]3.ข้อมูลงบทดลองปัจจุบัน'!$A$5:$CL$846,68,0),2)</f>
        <v>0</v>
      </c>
      <c r="BR254" s="104">
        <f>ROUND(VLOOKUP($B254,'[4]3.ข้อมูลงบทดลองปัจจุบัน'!$A$5:$CL$846,69,0),2)</f>
        <v>0</v>
      </c>
      <c r="BS254" s="104">
        <f>ROUND(VLOOKUP($B254,'[4]3.ข้อมูลงบทดลองปัจจุบัน'!$A$5:$CL$846,70,0),2)</f>
        <v>43582.71</v>
      </c>
      <c r="BT254" s="104">
        <f>ROUND(VLOOKUP($B254,'[4]3.ข้อมูลงบทดลองปัจจุบัน'!$A$5:$CL$846,71,0),2)</f>
        <v>0</v>
      </c>
      <c r="BU254" s="104">
        <f>ROUND(VLOOKUP($B254,'[4]3.ข้อมูลงบทดลองปัจจุบัน'!$A$5:$CL$846,72,0),2)</f>
        <v>0</v>
      </c>
      <c r="BV254" s="104">
        <f>ROUND(VLOOKUP($B254,'[4]3.ข้อมูลงบทดลองปัจจุบัน'!$A$5:$CL$846,73,0),2)</f>
        <v>0</v>
      </c>
      <c r="BW254" s="104">
        <f>ROUND(VLOOKUP($B254,'[4]3.ข้อมูลงบทดลองปัจจุบัน'!$A$5:$CL$846,74,0),2)</f>
        <v>0</v>
      </c>
      <c r="BX254" s="104">
        <f>ROUND(VLOOKUP($B254,'[4]3.ข้อมูลงบทดลองปัจจุบัน'!$A$5:$CL$846,75,0),2)</f>
        <v>0</v>
      </c>
      <c r="BY254" s="104">
        <f>ROUND(VLOOKUP($B254,'[4]3.ข้อมูลงบทดลองปัจจุบัน'!$A$5:$CL$846,76,0),2)</f>
        <v>0</v>
      </c>
      <c r="BZ254" s="104">
        <f>ROUND(VLOOKUP($B254,'[4]3.ข้อมูลงบทดลองปัจจุบัน'!$A$5:$CL$846,77,0),2)</f>
        <v>0</v>
      </c>
      <c r="CA254" s="104">
        <f>ROUND(VLOOKUP($B254,'[4]3.ข้อมูลงบทดลองปัจจุบัน'!$A$5:$CL$846,78,0),2)</f>
        <v>0</v>
      </c>
      <c r="CB254" s="104">
        <f>ROUND(VLOOKUP($B254,'[4]3.ข้อมูลงบทดลองปัจจุบัน'!$A$5:$CL$846,79,0),2)</f>
        <v>0</v>
      </c>
      <c r="CC254" s="104">
        <f>ROUND(VLOOKUP($B254,'[4]3.ข้อมูลงบทดลองปัจจุบัน'!$A$5:$CL$846,80,0),2)</f>
        <v>0</v>
      </c>
      <c r="CD254" s="104">
        <f>ROUND(VLOOKUP($B254,'[4]3.ข้อมูลงบทดลองปัจจุบัน'!$A$5:$CL$846,81,0),2)</f>
        <v>0</v>
      </c>
      <c r="CE254" s="104">
        <f>ROUND(VLOOKUP($B254,'[4]3.ข้อมูลงบทดลองปัจจุบัน'!$A$5:$CL$846,82,0),2)</f>
        <v>0</v>
      </c>
      <c r="CF254" s="104">
        <f>ROUND(VLOOKUP($B254,'[4]3.ข้อมูลงบทดลองปัจจุบัน'!$A$5:$CL$846,83,0),2)</f>
        <v>0</v>
      </c>
      <c r="CG254" s="104">
        <f>ROUND(VLOOKUP($B254,'[4]3.ข้อมูลงบทดลองปัจจุบัน'!$A$5:$CL$846,84,0),2)</f>
        <v>0</v>
      </c>
      <c r="CH254" s="104">
        <f>ROUND(VLOOKUP($B254,'[4]3.ข้อมูลงบทดลองปัจจุบัน'!$A$5:$CL$846,85,0),2)</f>
        <v>0</v>
      </c>
      <c r="CI254" s="104">
        <f>ROUND(VLOOKUP($B254,'[4]3.ข้อมูลงบทดลองปัจจุบัน'!$A$5:$CL$846,86,0),2)</f>
        <v>0</v>
      </c>
      <c r="CJ254" s="104">
        <f>ROUND(VLOOKUP($B254,'[4]3.ข้อมูลงบทดลองปัจจุบัน'!$A$5:$CL$846,87,0),2)</f>
        <v>0</v>
      </c>
      <c r="CK254" s="104">
        <f>ROUND(VLOOKUP($B254,'[4]3.ข้อมูลงบทดลองปัจจุบัน'!$A$5:$CL$846,88,0),2)</f>
        <v>0</v>
      </c>
      <c r="CL254" s="104">
        <f>ROUND(VLOOKUP($B254,'[4]3.ข้อมูลงบทดลองปัจจุบัน'!$A$5:$CL$846,89,0),2)</f>
        <v>0</v>
      </c>
      <c r="CM254" s="104">
        <f>ROUND(VLOOKUP($B254,'[4]3.ข้อมูลงบทดลองปัจจุบัน'!$A$5:$CL$846,90,0),2)</f>
        <v>0</v>
      </c>
      <c r="CO254" s="97"/>
    </row>
    <row r="255" spans="1:93" x14ac:dyDescent="0.7">
      <c r="A255" s="128" t="s">
        <v>884</v>
      </c>
      <c r="B255" s="18" t="s">
        <v>897</v>
      </c>
      <c r="C255" s="129" t="s">
        <v>898</v>
      </c>
      <c r="D255" s="104">
        <f>ROUND(VLOOKUP($B255,'[4]3.ข้อมูลงบทดลองปัจจุบัน'!$A$5:$CL$846,3,0),2)</f>
        <v>0</v>
      </c>
      <c r="E255" s="104">
        <f>ROUND(VLOOKUP($B255,'[4]3.ข้อมูลงบทดลองปัจจุบัน'!$A$5:$CL$846,4,0),2)</f>
        <v>0</v>
      </c>
      <c r="F255" s="104">
        <f>ROUND(VLOOKUP($B255,'[4]3.ข้อมูลงบทดลองปัจจุบัน'!$A$5:$CL$846,5,0),2)</f>
        <v>0</v>
      </c>
      <c r="G255" s="104">
        <f>ROUND(VLOOKUP($B255,'[4]3.ข้อมูลงบทดลองปัจจุบัน'!$A$5:$CL$846,6,0),2)</f>
        <v>0</v>
      </c>
      <c r="H255" s="104">
        <f>ROUND(VLOOKUP($B255,'[4]3.ข้อมูลงบทดลองปัจจุบัน'!$A$5:$CL$846,7,0),2)</f>
        <v>0</v>
      </c>
      <c r="I255" s="104">
        <f>ROUND(VLOOKUP($B255,'[4]3.ข้อมูลงบทดลองปัจจุบัน'!$A$5:$CL$846,8,0),2)</f>
        <v>0</v>
      </c>
      <c r="J255" s="104">
        <f>ROUND(VLOOKUP($B255,'[4]3.ข้อมูลงบทดลองปัจจุบัน'!$A$5:$CL$846,9,0),2)</f>
        <v>0</v>
      </c>
      <c r="K255" s="104">
        <f>ROUND(VLOOKUP($B255,'[4]3.ข้อมูลงบทดลองปัจจุบัน'!$A$5:$CL$846,10,0),2)</f>
        <v>0</v>
      </c>
      <c r="L255" s="104">
        <f>ROUND(VLOOKUP($B255,'[4]3.ข้อมูลงบทดลองปัจจุบัน'!$A$5:$CL$846,11,0),2)</f>
        <v>0</v>
      </c>
      <c r="M255" s="104">
        <f>ROUND(VLOOKUP($B255,'[4]3.ข้อมูลงบทดลองปัจจุบัน'!$A$5:$CL$846,12,0),2)</f>
        <v>0</v>
      </c>
      <c r="N255" s="104">
        <f>ROUND(VLOOKUP($B255,'[4]3.ข้อมูลงบทดลองปัจจุบัน'!$A$5:$CL$846,13,0),2)</f>
        <v>0</v>
      </c>
      <c r="O255" s="104">
        <f>ROUND(VLOOKUP($B255,'[4]3.ข้อมูลงบทดลองปัจจุบัน'!$A$5:$CL$846,14,0),2)</f>
        <v>0</v>
      </c>
      <c r="P255" s="104">
        <f>ROUND(VLOOKUP($B255,'[4]3.ข้อมูลงบทดลองปัจจุบัน'!$A$5:$CL$846,15,0),2)</f>
        <v>180500</v>
      </c>
      <c r="Q255" s="104">
        <f>ROUND(VLOOKUP($B255,'[4]3.ข้อมูลงบทดลองปัจจุบัน'!$A$5:$CL$846,16,0),2)</f>
        <v>0</v>
      </c>
      <c r="R255" s="104">
        <f>ROUND(VLOOKUP($B255,'[4]3.ข้อมูลงบทดลองปัจจุบัน'!$A$5:$CL$846,17,0),2)</f>
        <v>0</v>
      </c>
      <c r="S255" s="104">
        <f>ROUND(VLOOKUP($B255,'[4]3.ข้อมูลงบทดลองปัจจุบัน'!$A$5:$CL$846,18,0),2)</f>
        <v>0</v>
      </c>
      <c r="T255" s="104">
        <f>ROUND(VLOOKUP($B255,'[4]3.ข้อมูลงบทดลองปัจจุบัน'!$A$5:$CL$846,19,0),2)</f>
        <v>0</v>
      </c>
      <c r="U255" s="104">
        <f>ROUND(VLOOKUP($B255,'[4]3.ข้อมูลงบทดลองปัจจุบัน'!$A$5:$CL$846,20,0),2)</f>
        <v>0</v>
      </c>
      <c r="V255" s="104">
        <f>ROUND(VLOOKUP($B255,'[4]3.ข้อมูลงบทดลองปัจจุบัน'!$A$5:$CL$846,21,0),2)</f>
        <v>0</v>
      </c>
      <c r="W255" s="104">
        <f>ROUND(VLOOKUP($B255,'[4]3.ข้อมูลงบทดลองปัจจุบัน'!$A$5:$CL$846,22,0),2)</f>
        <v>0</v>
      </c>
      <c r="X255" s="104">
        <f>ROUND(VLOOKUP($B255,'[4]3.ข้อมูลงบทดลองปัจจุบัน'!$A$5:$CL$846,23,0),2)</f>
        <v>0</v>
      </c>
      <c r="Y255" s="104">
        <f>ROUND(VLOOKUP($B255,'[4]3.ข้อมูลงบทดลองปัจจุบัน'!$A$5:$CL$846,24,0),2)</f>
        <v>0</v>
      </c>
      <c r="Z255" s="104">
        <f>ROUND(VLOOKUP($B255,'[4]3.ข้อมูลงบทดลองปัจจุบัน'!$A$5:$CL$846,25,0),2)</f>
        <v>0</v>
      </c>
      <c r="AA255" s="104">
        <f>ROUND(VLOOKUP($B255,'[4]3.ข้อมูลงบทดลองปัจจุบัน'!$A$5:$CL$846,26,0),2)</f>
        <v>0</v>
      </c>
      <c r="AB255" s="104">
        <f>ROUND(VLOOKUP($B255,'[4]3.ข้อมูลงบทดลองปัจจุบัน'!$A$5:$CL$846,27,0),2)</f>
        <v>0</v>
      </c>
      <c r="AC255" s="104">
        <f>ROUND(VLOOKUP($B255,'[4]3.ข้อมูลงบทดลองปัจจุบัน'!$A$5:$CL$846,28,0),2)</f>
        <v>0</v>
      </c>
      <c r="AD255" s="104">
        <f>ROUND(VLOOKUP($B255,'[4]3.ข้อมูลงบทดลองปัจจุบัน'!$A$5:$CL$846,29,0),2)</f>
        <v>0</v>
      </c>
      <c r="AE255" s="104">
        <f>ROUND(VLOOKUP($B255,'[4]3.ข้อมูลงบทดลองปัจจุบัน'!$A$5:$CL$846,30,0),2)</f>
        <v>0</v>
      </c>
      <c r="AF255" s="104">
        <f>ROUND(VLOOKUP($B255,'[4]3.ข้อมูลงบทดลองปัจจุบัน'!$A$5:$CL$846,31,0),2)</f>
        <v>0</v>
      </c>
      <c r="AG255" s="104">
        <f>ROUND(VLOOKUP($B255,'[4]3.ข้อมูลงบทดลองปัจจุบัน'!$A$5:$CL$846,32,0),2)</f>
        <v>0</v>
      </c>
      <c r="AH255" s="104">
        <f>ROUND(VLOOKUP($B255,'[4]3.ข้อมูลงบทดลองปัจจุบัน'!$A$5:$CL$846,33,0),2)</f>
        <v>0</v>
      </c>
      <c r="AI255" s="104">
        <f>ROUND(VLOOKUP($B255,'[4]3.ข้อมูลงบทดลองปัจจุบัน'!$A$5:$CL$846,34,0),2)</f>
        <v>0</v>
      </c>
      <c r="AJ255" s="104">
        <f>ROUND(VLOOKUP($B255,'[4]3.ข้อมูลงบทดลองปัจจุบัน'!$A$5:$CL$846,35,0),2)</f>
        <v>0</v>
      </c>
      <c r="AK255" s="104">
        <f>ROUND(VLOOKUP($B255,'[4]3.ข้อมูลงบทดลองปัจจุบัน'!$A$5:$CL$846,36,0),2)</f>
        <v>0</v>
      </c>
      <c r="AL255" s="104">
        <f>ROUND(VLOOKUP($B255,'[4]3.ข้อมูลงบทดลองปัจจุบัน'!$A$5:$CL$846,37,0),2)</f>
        <v>8500</v>
      </c>
      <c r="AM255" s="104">
        <f>ROUND(VLOOKUP($B255,'[4]3.ข้อมูลงบทดลองปัจจุบัน'!$A$5:$CL$846,38,0),2)</f>
        <v>0</v>
      </c>
      <c r="AN255" s="104">
        <f>ROUND(VLOOKUP($B255,'[4]3.ข้อมูลงบทดลองปัจจุบัน'!$A$5:$CL$846,39,0),2)</f>
        <v>0</v>
      </c>
      <c r="AO255" s="104">
        <f>ROUND(VLOOKUP($B255,'[4]3.ข้อมูลงบทดลองปัจจุบัน'!$A$5:$CL$846,40,0),2)</f>
        <v>0</v>
      </c>
      <c r="AP255" s="104">
        <f>ROUND(VLOOKUP($B255,'[4]3.ข้อมูลงบทดลองปัจจุบัน'!$A$5:$CL$846,41,0),2)</f>
        <v>0</v>
      </c>
      <c r="AQ255" s="104">
        <f>ROUND(VLOOKUP($B255,'[4]3.ข้อมูลงบทดลองปัจจุบัน'!$A$5:$CL$846,42,0),2)</f>
        <v>0</v>
      </c>
      <c r="AR255" s="104">
        <f>ROUND(VLOOKUP($B255,'[4]3.ข้อมูลงบทดลองปัจจุบัน'!$A$5:$CL$846,43,0),2)</f>
        <v>0</v>
      </c>
      <c r="AS255" s="104">
        <f>ROUND(VLOOKUP($B255,'[4]3.ข้อมูลงบทดลองปัจจุบัน'!$A$5:$CL$846,44,0),2)</f>
        <v>0</v>
      </c>
      <c r="AT255" s="104">
        <f>ROUND(VLOOKUP($B255,'[4]3.ข้อมูลงบทดลองปัจจุบัน'!$A$5:$CL$846,45,0),2)</f>
        <v>0</v>
      </c>
      <c r="AU255" s="104">
        <f>ROUND(VLOOKUP($B255,'[4]3.ข้อมูลงบทดลองปัจจุบัน'!$A$5:$CL$846,46,0),2)</f>
        <v>0</v>
      </c>
      <c r="AV255" s="104">
        <f>ROUND(VLOOKUP($B255,'[4]3.ข้อมูลงบทดลองปัจจุบัน'!$A$5:$CL$846,47,0),2)</f>
        <v>0</v>
      </c>
      <c r="AW255" s="104">
        <f>ROUND(VLOOKUP($B255,'[4]3.ข้อมูลงบทดลองปัจจุบัน'!$A$5:$CL$846,48,0),2)</f>
        <v>0</v>
      </c>
      <c r="AX255" s="104">
        <f>ROUND(VLOOKUP($B255,'[4]3.ข้อมูลงบทดลองปัจจุบัน'!$A$5:$CL$846,49,0),2)</f>
        <v>0</v>
      </c>
      <c r="AY255" s="104">
        <f>ROUND(VLOOKUP($B255,'[4]3.ข้อมูลงบทดลองปัจจุบัน'!$A$5:$CL$846,50,0),2)</f>
        <v>0</v>
      </c>
      <c r="AZ255" s="104">
        <f>ROUND(VLOOKUP($B255,'[4]3.ข้อมูลงบทดลองปัจจุบัน'!$A$5:$CL$846,51,0),2)</f>
        <v>0</v>
      </c>
      <c r="BA255" s="104">
        <f>ROUND(VLOOKUP($B255,'[4]3.ข้อมูลงบทดลองปัจจุบัน'!$A$5:$CL$846,52,0),2)</f>
        <v>0</v>
      </c>
      <c r="BB255" s="104">
        <f>ROUND(VLOOKUP($B255,'[4]3.ข้อมูลงบทดลองปัจจุบัน'!$A$5:$CL$846,53,0),2)</f>
        <v>0</v>
      </c>
      <c r="BC255" s="104">
        <f>ROUND(VLOOKUP($B255,'[4]3.ข้อมูลงบทดลองปัจจุบัน'!$A$5:$CL$846,54,0),2)</f>
        <v>0</v>
      </c>
      <c r="BD255" s="104">
        <f>ROUND(VLOOKUP($B255,'[4]3.ข้อมูลงบทดลองปัจจุบัน'!$A$5:$CL$846,55,0),2)</f>
        <v>0</v>
      </c>
      <c r="BE255" s="104">
        <f>ROUND(VLOOKUP($B255,'[4]3.ข้อมูลงบทดลองปัจจุบัน'!$A$5:$CL$846,56,0),2)</f>
        <v>0</v>
      </c>
      <c r="BF255" s="104">
        <f>ROUND(VLOOKUP($B255,'[4]3.ข้อมูลงบทดลองปัจจุบัน'!$A$5:$CL$846,57,0),2)</f>
        <v>0</v>
      </c>
      <c r="BG255" s="104">
        <f>ROUND(VLOOKUP($B255,'[4]3.ข้อมูลงบทดลองปัจจุบัน'!$A$5:$CL$846,58,0),2)</f>
        <v>0</v>
      </c>
      <c r="BH255" s="104">
        <f>ROUND(VLOOKUP($B255,'[4]3.ข้อมูลงบทดลองปัจจุบัน'!$A$5:$CL$846,59,0),2)</f>
        <v>0</v>
      </c>
      <c r="BI255" s="104">
        <f>ROUND(VLOOKUP($B255,'[4]3.ข้อมูลงบทดลองปัจจุบัน'!$A$5:$CL$846,60,0),2)</f>
        <v>0</v>
      </c>
      <c r="BJ255" s="104">
        <f>ROUND(VLOOKUP($B255,'[4]3.ข้อมูลงบทดลองปัจจุบัน'!$A$5:$CL$846,61,0),2)</f>
        <v>0</v>
      </c>
      <c r="BK255" s="104">
        <f>ROUND(VLOOKUP($B255,'[4]3.ข้อมูลงบทดลองปัจจุบัน'!$A$5:$CL$846,62,0),2)</f>
        <v>0</v>
      </c>
      <c r="BL255" s="104">
        <f>ROUND(VLOOKUP($B255,'[4]3.ข้อมูลงบทดลองปัจจุบัน'!$A$5:$CL$846,63,0),2)</f>
        <v>0</v>
      </c>
      <c r="BM255" s="104">
        <f>ROUND(VLOOKUP($B255,'[4]3.ข้อมูลงบทดลองปัจจุบัน'!$A$5:$CL$846,64,0),2)</f>
        <v>0</v>
      </c>
      <c r="BN255" s="104">
        <f>ROUND(VLOOKUP($B255,'[4]3.ข้อมูลงบทดลองปัจจุบัน'!$A$5:$CL$846,65,0),2)</f>
        <v>0</v>
      </c>
      <c r="BO255" s="104">
        <f>ROUND(VLOOKUP($B255,'[4]3.ข้อมูลงบทดลองปัจจุบัน'!$A$5:$CL$846,66,0),2)</f>
        <v>0</v>
      </c>
      <c r="BP255" s="104">
        <f>ROUND(VLOOKUP($B255,'[4]3.ข้อมูลงบทดลองปัจจุบัน'!$A$5:$CL$846,67,0),2)</f>
        <v>0</v>
      </c>
      <c r="BQ255" s="104">
        <f>ROUND(VLOOKUP($B255,'[4]3.ข้อมูลงบทดลองปัจจุบัน'!$A$5:$CL$846,68,0),2)</f>
        <v>0</v>
      </c>
      <c r="BR255" s="104">
        <f>ROUND(VLOOKUP($B255,'[4]3.ข้อมูลงบทดลองปัจจุบัน'!$A$5:$CL$846,69,0),2)</f>
        <v>0</v>
      </c>
      <c r="BS255" s="104">
        <f>ROUND(VLOOKUP($B255,'[4]3.ข้อมูลงบทดลองปัจจุบัน'!$A$5:$CL$846,70,0),2)</f>
        <v>0</v>
      </c>
      <c r="BT255" s="104">
        <f>ROUND(VLOOKUP($B255,'[4]3.ข้อมูลงบทดลองปัจจุบัน'!$A$5:$CL$846,71,0),2)</f>
        <v>0</v>
      </c>
      <c r="BU255" s="104">
        <f>ROUND(VLOOKUP($B255,'[4]3.ข้อมูลงบทดลองปัจจุบัน'!$A$5:$CL$846,72,0),2)</f>
        <v>0</v>
      </c>
      <c r="BV255" s="104">
        <f>ROUND(VLOOKUP($B255,'[4]3.ข้อมูลงบทดลองปัจจุบัน'!$A$5:$CL$846,73,0),2)</f>
        <v>0</v>
      </c>
      <c r="BW255" s="104">
        <f>ROUND(VLOOKUP($B255,'[4]3.ข้อมูลงบทดลองปัจจุบัน'!$A$5:$CL$846,74,0),2)</f>
        <v>0</v>
      </c>
      <c r="BX255" s="104">
        <f>ROUND(VLOOKUP($B255,'[4]3.ข้อมูลงบทดลองปัจจุบัน'!$A$5:$CL$846,75,0),2)</f>
        <v>0</v>
      </c>
      <c r="BY255" s="104">
        <f>ROUND(VLOOKUP($B255,'[4]3.ข้อมูลงบทดลองปัจจุบัน'!$A$5:$CL$846,76,0),2)</f>
        <v>0</v>
      </c>
      <c r="BZ255" s="104">
        <f>ROUND(VLOOKUP($B255,'[4]3.ข้อมูลงบทดลองปัจจุบัน'!$A$5:$CL$846,77,0),2)</f>
        <v>0</v>
      </c>
      <c r="CA255" s="104">
        <f>ROUND(VLOOKUP($B255,'[4]3.ข้อมูลงบทดลองปัจจุบัน'!$A$5:$CL$846,78,0),2)</f>
        <v>0</v>
      </c>
      <c r="CB255" s="104">
        <f>ROUND(VLOOKUP($B255,'[4]3.ข้อมูลงบทดลองปัจจุบัน'!$A$5:$CL$846,79,0),2)</f>
        <v>0</v>
      </c>
      <c r="CC255" s="104">
        <f>ROUND(VLOOKUP($B255,'[4]3.ข้อมูลงบทดลองปัจจุบัน'!$A$5:$CL$846,80,0),2)</f>
        <v>0</v>
      </c>
      <c r="CD255" s="104">
        <f>ROUND(VLOOKUP($B255,'[4]3.ข้อมูลงบทดลองปัจจุบัน'!$A$5:$CL$846,81,0),2)</f>
        <v>0</v>
      </c>
      <c r="CE255" s="104">
        <f>ROUND(VLOOKUP($B255,'[4]3.ข้อมูลงบทดลองปัจจุบัน'!$A$5:$CL$846,82,0),2)</f>
        <v>0</v>
      </c>
      <c r="CF255" s="104">
        <f>ROUND(VLOOKUP($B255,'[4]3.ข้อมูลงบทดลองปัจจุบัน'!$A$5:$CL$846,83,0),2)</f>
        <v>0</v>
      </c>
      <c r="CG255" s="104">
        <f>ROUND(VLOOKUP($B255,'[4]3.ข้อมูลงบทดลองปัจจุบัน'!$A$5:$CL$846,84,0),2)</f>
        <v>0</v>
      </c>
      <c r="CH255" s="104">
        <f>ROUND(VLOOKUP($B255,'[4]3.ข้อมูลงบทดลองปัจจุบัน'!$A$5:$CL$846,85,0),2)</f>
        <v>0</v>
      </c>
      <c r="CI255" s="104">
        <f>ROUND(VLOOKUP($B255,'[4]3.ข้อมูลงบทดลองปัจจุบัน'!$A$5:$CL$846,86,0),2)</f>
        <v>0</v>
      </c>
      <c r="CJ255" s="104">
        <f>ROUND(VLOOKUP($B255,'[4]3.ข้อมูลงบทดลองปัจจุบัน'!$A$5:$CL$846,87,0),2)</f>
        <v>0</v>
      </c>
      <c r="CK255" s="104">
        <f>ROUND(VLOOKUP($B255,'[4]3.ข้อมูลงบทดลองปัจจุบัน'!$A$5:$CL$846,88,0),2)</f>
        <v>0</v>
      </c>
      <c r="CL255" s="104">
        <f>ROUND(VLOOKUP($B255,'[4]3.ข้อมูลงบทดลองปัจจุบัน'!$A$5:$CL$846,89,0),2)</f>
        <v>0</v>
      </c>
      <c r="CM255" s="104">
        <f>ROUND(VLOOKUP($B255,'[4]3.ข้อมูลงบทดลองปัจจุบัน'!$A$5:$CL$846,90,0),2)</f>
        <v>0</v>
      </c>
      <c r="CO255" s="97"/>
    </row>
    <row r="256" spans="1:93" x14ac:dyDescent="0.7">
      <c r="A256" s="128" t="s">
        <v>884</v>
      </c>
      <c r="B256" s="18" t="s">
        <v>899</v>
      </c>
      <c r="C256" s="129" t="s">
        <v>900</v>
      </c>
      <c r="D256" s="104">
        <f>ROUND(VLOOKUP($B256,'[4]3.ข้อมูลงบทดลองปัจจุบัน'!$A$5:$CL$846,3,0),2)</f>
        <v>0</v>
      </c>
      <c r="E256" s="104">
        <f>ROUND(VLOOKUP($B256,'[4]3.ข้อมูลงบทดลองปัจจุบัน'!$A$5:$CL$846,4,0),2)</f>
        <v>0</v>
      </c>
      <c r="F256" s="104">
        <f>ROUND(VLOOKUP($B256,'[4]3.ข้อมูลงบทดลองปัจจุบัน'!$A$5:$CL$846,5,0),2)</f>
        <v>0</v>
      </c>
      <c r="G256" s="104">
        <f>ROUND(VLOOKUP($B256,'[4]3.ข้อมูลงบทดลองปัจจุบัน'!$A$5:$CL$846,6,0),2)</f>
        <v>0</v>
      </c>
      <c r="H256" s="104">
        <f>ROUND(VLOOKUP($B256,'[4]3.ข้อมูลงบทดลองปัจจุบัน'!$A$5:$CL$846,7,0),2)</f>
        <v>0</v>
      </c>
      <c r="I256" s="104">
        <f>ROUND(VLOOKUP($B256,'[4]3.ข้อมูลงบทดลองปัจจุบัน'!$A$5:$CL$846,8,0),2)</f>
        <v>0</v>
      </c>
      <c r="J256" s="104">
        <f>ROUND(VLOOKUP($B256,'[4]3.ข้อมูลงบทดลองปัจจุบัน'!$A$5:$CL$846,9,0),2)</f>
        <v>0</v>
      </c>
      <c r="K256" s="104">
        <f>ROUND(VLOOKUP($B256,'[4]3.ข้อมูลงบทดลองปัจจุบัน'!$A$5:$CL$846,10,0),2)</f>
        <v>0</v>
      </c>
      <c r="L256" s="104">
        <f>ROUND(VLOOKUP($B256,'[4]3.ข้อมูลงบทดลองปัจจุบัน'!$A$5:$CL$846,11,0),2)</f>
        <v>0</v>
      </c>
      <c r="M256" s="104">
        <f>ROUND(VLOOKUP($B256,'[4]3.ข้อมูลงบทดลองปัจจุบัน'!$A$5:$CL$846,12,0),2)</f>
        <v>0</v>
      </c>
      <c r="N256" s="104">
        <f>ROUND(VLOOKUP($B256,'[4]3.ข้อมูลงบทดลองปัจจุบัน'!$A$5:$CL$846,13,0),2)</f>
        <v>0</v>
      </c>
      <c r="O256" s="104">
        <f>ROUND(VLOOKUP($B256,'[4]3.ข้อมูลงบทดลองปัจจุบัน'!$A$5:$CL$846,14,0),2)</f>
        <v>0</v>
      </c>
      <c r="P256" s="104">
        <f>ROUND(VLOOKUP($B256,'[4]3.ข้อมูลงบทดลองปัจจุบัน'!$A$5:$CL$846,15,0),2)</f>
        <v>15000</v>
      </c>
      <c r="Q256" s="104">
        <f>ROUND(VLOOKUP($B256,'[4]3.ข้อมูลงบทดลองปัจจุบัน'!$A$5:$CL$846,16,0),2)</f>
        <v>0</v>
      </c>
      <c r="R256" s="104">
        <f>ROUND(VLOOKUP($B256,'[4]3.ข้อมูลงบทดลองปัจจุบัน'!$A$5:$CL$846,17,0),2)</f>
        <v>0</v>
      </c>
      <c r="S256" s="104">
        <f>ROUND(VLOOKUP($B256,'[4]3.ข้อมูลงบทดลองปัจจุบัน'!$A$5:$CL$846,18,0),2)</f>
        <v>0</v>
      </c>
      <c r="T256" s="104">
        <f>ROUND(VLOOKUP($B256,'[4]3.ข้อมูลงบทดลองปัจจุบัน'!$A$5:$CL$846,19,0),2)</f>
        <v>0</v>
      </c>
      <c r="U256" s="104">
        <f>ROUND(VLOOKUP($B256,'[4]3.ข้อมูลงบทดลองปัจจุบัน'!$A$5:$CL$846,20,0),2)</f>
        <v>0</v>
      </c>
      <c r="V256" s="104">
        <f>ROUND(VLOOKUP($B256,'[4]3.ข้อมูลงบทดลองปัจจุบัน'!$A$5:$CL$846,21,0),2)</f>
        <v>0</v>
      </c>
      <c r="W256" s="104">
        <f>ROUND(VLOOKUP($B256,'[4]3.ข้อมูลงบทดลองปัจจุบัน'!$A$5:$CL$846,22,0),2)</f>
        <v>0</v>
      </c>
      <c r="X256" s="104">
        <f>ROUND(VLOOKUP($B256,'[4]3.ข้อมูลงบทดลองปัจจุบัน'!$A$5:$CL$846,23,0),2)</f>
        <v>0</v>
      </c>
      <c r="Y256" s="104">
        <f>ROUND(VLOOKUP($B256,'[4]3.ข้อมูลงบทดลองปัจจุบัน'!$A$5:$CL$846,24,0),2)</f>
        <v>0</v>
      </c>
      <c r="Z256" s="104">
        <f>ROUND(VLOOKUP($B256,'[4]3.ข้อมูลงบทดลองปัจจุบัน'!$A$5:$CL$846,25,0),2)</f>
        <v>0</v>
      </c>
      <c r="AA256" s="104">
        <f>ROUND(VLOOKUP($B256,'[4]3.ข้อมูลงบทดลองปัจจุบัน'!$A$5:$CL$846,26,0),2)</f>
        <v>0</v>
      </c>
      <c r="AB256" s="104">
        <f>ROUND(VLOOKUP($B256,'[4]3.ข้อมูลงบทดลองปัจจุบัน'!$A$5:$CL$846,27,0),2)</f>
        <v>0</v>
      </c>
      <c r="AC256" s="104">
        <f>ROUND(VLOOKUP($B256,'[4]3.ข้อมูลงบทดลองปัจจุบัน'!$A$5:$CL$846,28,0),2)</f>
        <v>0</v>
      </c>
      <c r="AD256" s="104">
        <f>ROUND(VLOOKUP($B256,'[4]3.ข้อมูลงบทดลองปัจจุบัน'!$A$5:$CL$846,29,0),2)</f>
        <v>0</v>
      </c>
      <c r="AE256" s="104">
        <f>ROUND(VLOOKUP($B256,'[4]3.ข้อมูลงบทดลองปัจจุบัน'!$A$5:$CL$846,30,0),2)</f>
        <v>0</v>
      </c>
      <c r="AF256" s="104">
        <f>ROUND(VLOOKUP($B256,'[4]3.ข้อมูลงบทดลองปัจจุบัน'!$A$5:$CL$846,31,0),2)</f>
        <v>0</v>
      </c>
      <c r="AG256" s="104">
        <f>ROUND(VLOOKUP($B256,'[4]3.ข้อมูลงบทดลองปัจจุบัน'!$A$5:$CL$846,32,0),2)</f>
        <v>0</v>
      </c>
      <c r="AH256" s="104">
        <f>ROUND(VLOOKUP($B256,'[4]3.ข้อมูลงบทดลองปัจจุบัน'!$A$5:$CL$846,33,0),2)</f>
        <v>0</v>
      </c>
      <c r="AI256" s="104">
        <f>ROUND(VLOOKUP($B256,'[4]3.ข้อมูลงบทดลองปัจจุบัน'!$A$5:$CL$846,34,0),2)</f>
        <v>0</v>
      </c>
      <c r="AJ256" s="104">
        <f>ROUND(VLOOKUP($B256,'[4]3.ข้อมูลงบทดลองปัจจุบัน'!$A$5:$CL$846,35,0),2)</f>
        <v>0</v>
      </c>
      <c r="AK256" s="104">
        <f>ROUND(VLOOKUP($B256,'[4]3.ข้อมูลงบทดลองปัจจุบัน'!$A$5:$CL$846,36,0),2)</f>
        <v>0</v>
      </c>
      <c r="AL256" s="104">
        <f>ROUND(VLOOKUP($B256,'[4]3.ข้อมูลงบทดลองปัจจุบัน'!$A$5:$CL$846,37,0),2)</f>
        <v>0</v>
      </c>
      <c r="AM256" s="104">
        <f>ROUND(VLOOKUP($B256,'[4]3.ข้อมูลงบทดลองปัจจุบัน'!$A$5:$CL$846,38,0),2)</f>
        <v>0</v>
      </c>
      <c r="AN256" s="104">
        <f>ROUND(VLOOKUP($B256,'[4]3.ข้อมูลงบทดลองปัจจุบัน'!$A$5:$CL$846,39,0),2)</f>
        <v>0</v>
      </c>
      <c r="AO256" s="104">
        <f>ROUND(VLOOKUP($B256,'[4]3.ข้อมูลงบทดลองปัจจุบัน'!$A$5:$CL$846,40,0),2)</f>
        <v>0</v>
      </c>
      <c r="AP256" s="104">
        <f>ROUND(VLOOKUP($B256,'[4]3.ข้อมูลงบทดลองปัจจุบัน'!$A$5:$CL$846,41,0),2)</f>
        <v>0</v>
      </c>
      <c r="AQ256" s="104">
        <f>ROUND(VLOOKUP($B256,'[4]3.ข้อมูลงบทดลองปัจจุบัน'!$A$5:$CL$846,42,0),2)</f>
        <v>0</v>
      </c>
      <c r="AR256" s="104">
        <f>ROUND(VLOOKUP($B256,'[4]3.ข้อมูลงบทดลองปัจจุบัน'!$A$5:$CL$846,43,0),2)</f>
        <v>0</v>
      </c>
      <c r="AS256" s="104">
        <f>ROUND(VLOOKUP($B256,'[4]3.ข้อมูลงบทดลองปัจจุบัน'!$A$5:$CL$846,44,0),2)</f>
        <v>0</v>
      </c>
      <c r="AT256" s="104">
        <f>ROUND(VLOOKUP($B256,'[4]3.ข้อมูลงบทดลองปัจจุบัน'!$A$5:$CL$846,45,0),2)</f>
        <v>0</v>
      </c>
      <c r="AU256" s="104">
        <f>ROUND(VLOOKUP($B256,'[4]3.ข้อมูลงบทดลองปัจจุบัน'!$A$5:$CL$846,46,0),2)</f>
        <v>0</v>
      </c>
      <c r="AV256" s="104">
        <f>ROUND(VLOOKUP($B256,'[4]3.ข้อมูลงบทดลองปัจจุบัน'!$A$5:$CL$846,47,0),2)</f>
        <v>0</v>
      </c>
      <c r="AW256" s="104">
        <f>ROUND(VLOOKUP($B256,'[4]3.ข้อมูลงบทดลองปัจจุบัน'!$A$5:$CL$846,48,0),2)</f>
        <v>0</v>
      </c>
      <c r="AX256" s="104">
        <f>ROUND(VLOOKUP($B256,'[4]3.ข้อมูลงบทดลองปัจจุบัน'!$A$5:$CL$846,49,0),2)</f>
        <v>0</v>
      </c>
      <c r="AY256" s="104">
        <f>ROUND(VLOOKUP($B256,'[4]3.ข้อมูลงบทดลองปัจจุบัน'!$A$5:$CL$846,50,0),2)</f>
        <v>0</v>
      </c>
      <c r="AZ256" s="104">
        <f>ROUND(VLOOKUP($B256,'[4]3.ข้อมูลงบทดลองปัจจุบัน'!$A$5:$CL$846,51,0),2)</f>
        <v>0</v>
      </c>
      <c r="BA256" s="104">
        <f>ROUND(VLOOKUP($B256,'[4]3.ข้อมูลงบทดลองปัจจุบัน'!$A$5:$CL$846,52,0),2)</f>
        <v>0</v>
      </c>
      <c r="BB256" s="104">
        <f>ROUND(VLOOKUP($B256,'[4]3.ข้อมูลงบทดลองปัจจุบัน'!$A$5:$CL$846,53,0),2)</f>
        <v>0</v>
      </c>
      <c r="BC256" s="104">
        <f>ROUND(VLOOKUP($B256,'[4]3.ข้อมูลงบทดลองปัจจุบัน'!$A$5:$CL$846,54,0),2)</f>
        <v>0</v>
      </c>
      <c r="BD256" s="104">
        <f>ROUND(VLOOKUP($B256,'[4]3.ข้อมูลงบทดลองปัจจุบัน'!$A$5:$CL$846,55,0),2)</f>
        <v>0</v>
      </c>
      <c r="BE256" s="104">
        <f>ROUND(VLOOKUP($B256,'[4]3.ข้อมูลงบทดลองปัจจุบัน'!$A$5:$CL$846,56,0),2)</f>
        <v>0</v>
      </c>
      <c r="BF256" s="104">
        <f>ROUND(VLOOKUP($B256,'[4]3.ข้อมูลงบทดลองปัจจุบัน'!$A$5:$CL$846,57,0),2)</f>
        <v>0</v>
      </c>
      <c r="BG256" s="104">
        <f>ROUND(VLOOKUP($B256,'[4]3.ข้อมูลงบทดลองปัจจุบัน'!$A$5:$CL$846,58,0),2)</f>
        <v>0</v>
      </c>
      <c r="BH256" s="104">
        <f>ROUND(VLOOKUP($B256,'[4]3.ข้อมูลงบทดลองปัจจุบัน'!$A$5:$CL$846,59,0),2)</f>
        <v>0</v>
      </c>
      <c r="BI256" s="104">
        <f>ROUND(VLOOKUP($B256,'[4]3.ข้อมูลงบทดลองปัจจุบัน'!$A$5:$CL$846,60,0),2)</f>
        <v>0</v>
      </c>
      <c r="BJ256" s="104">
        <f>ROUND(VLOOKUP($B256,'[4]3.ข้อมูลงบทดลองปัจจุบัน'!$A$5:$CL$846,61,0),2)</f>
        <v>0</v>
      </c>
      <c r="BK256" s="104">
        <f>ROUND(VLOOKUP($B256,'[4]3.ข้อมูลงบทดลองปัจจุบัน'!$A$5:$CL$846,62,0),2)</f>
        <v>0</v>
      </c>
      <c r="BL256" s="104">
        <f>ROUND(VLOOKUP($B256,'[4]3.ข้อมูลงบทดลองปัจจุบัน'!$A$5:$CL$846,63,0),2)</f>
        <v>0</v>
      </c>
      <c r="BM256" s="104">
        <f>ROUND(VLOOKUP($B256,'[4]3.ข้อมูลงบทดลองปัจจุบัน'!$A$5:$CL$846,64,0),2)</f>
        <v>0</v>
      </c>
      <c r="BN256" s="104">
        <f>ROUND(VLOOKUP($B256,'[4]3.ข้อมูลงบทดลองปัจจุบัน'!$A$5:$CL$846,65,0),2)</f>
        <v>0</v>
      </c>
      <c r="BO256" s="104">
        <f>ROUND(VLOOKUP($B256,'[4]3.ข้อมูลงบทดลองปัจจุบัน'!$A$5:$CL$846,66,0),2)</f>
        <v>0</v>
      </c>
      <c r="BP256" s="104">
        <f>ROUND(VLOOKUP($B256,'[4]3.ข้อมูลงบทดลองปัจจุบัน'!$A$5:$CL$846,67,0),2)</f>
        <v>0</v>
      </c>
      <c r="BQ256" s="104">
        <f>ROUND(VLOOKUP($B256,'[4]3.ข้อมูลงบทดลองปัจจุบัน'!$A$5:$CL$846,68,0),2)</f>
        <v>0</v>
      </c>
      <c r="BR256" s="104">
        <f>ROUND(VLOOKUP($B256,'[4]3.ข้อมูลงบทดลองปัจจุบัน'!$A$5:$CL$846,69,0),2)</f>
        <v>0</v>
      </c>
      <c r="BS256" s="104">
        <f>ROUND(VLOOKUP($B256,'[4]3.ข้อมูลงบทดลองปัจจุบัน'!$A$5:$CL$846,70,0),2)</f>
        <v>0</v>
      </c>
      <c r="BT256" s="104">
        <f>ROUND(VLOOKUP($B256,'[4]3.ข้อมูลงบทดลองปัจจุบัน'!$A$5:$CL$846,71,0),2)</f>
        <v>0</v>
      </c>
      <c r="BU256" s="104">
        <f>ROUND(VLOOKUP($B256,'[4]3.ข้อมูลงบทดลองปัจจุบัน'!$A$5:$CL$846,72,0),2)</f>
        <v>0</v>
      </c>
      <c r="BV256" s="104">
        <f>ROUND(VLOOKUP($B256,'[4]3.ข้อมูลงบทดลองปัจจุบัน'!$A$5:$CL$846,73,0),2)</f>
        <v>0</v>
      </c>
      <c r="BW256" s="104">
        <f>ROUND(VLOOKUP($B256,'[4]3.ข้อมูลงบทดลองปัจจุบัน'!$A$5:$CL$846,74,0),2)</f>
        <v>0</v>
      </c>
      <c r="BX256" s="104">
        <f>ROUND(VLOOKUP($B256,'[4]3.ข้อมูลงบทดลองปัจจุบัน'!$A$5:$CL$846,75,0),2)</f>
        <v>4000</v>
      </c>
      <c r="BY256" s="104">
        <f>ROUND(VLOOKUP($B256,'[4]3.ข้อมูลงบทดลองปัจจุบัน'!$A$5:$CL$846,76,0),2)</f>
        <v>0</v>
      </c>
      <c r="BZ256" s="104">
        <f>ROUND(VLOOKUP($B256,'[4]3.ข้อมูลงบทดลองปัจจุบัน'!$A$5:$CL$846,77,0),2)</f>
        <v>0</v>
      </c>
      <c r="CA256" s="104">
        <f>ROUND(VLOOKUP($B256,'[4]3.ข้อมูลงบทดลองปัจจุบัน'!$A$5:$CL$846,78,0),2)</f>
        <v>0</v>
      </c>
      <c r="CB256" s="104">
        <f>ROUND(VLOOKUP($B256,'[4]3.ข้อมูลงบทดลองปัจจุบัน'!$A$5:$CL$846,79,0),2)</f>
        <v>0</v>
      </c>
      <c r="CC256" s="104">
        <f>ROUND(VLOOKUP($B256,'[4]3.ข้อมูลงบทดลองปัจจุบัน'!$A$5:$CL$846,80,0),2)</f>
        <v>0</v>
      </c>
      <c r="CD256" s="104">
        <f>ROUND(VLOOKUP($B256,'[4]3.ข้อมูลงบทดลองปัจจุบัน'!$A$5:$CL$846,81,0),2)</f>
        <v>0</v>
      </c>
      <c r="CE256" s="104">
        <f>ROUND(VLOOKUP($B256,'[4]3.ข้อมูลงบทดลองปัจจุบัน'!$A$5:$CL$846,82,0),2)</f>
        <v>0</v>
      </c>
      <c r="CF256" s="104">
        <f>ROUND(VLOOKUP($B256,'[4]3.ข้อมูลงบทดลองปัจจุบัน'!$A$5:$CL$846,83,0),2)</f>
        <v>0</v>
      </c>
      <c r="CG256" s="104">
        <f>ROUND(VLOOKUP($B256,'[4]3.ข้อมูลงบทดลองปัจจุบัน'!$A$5:$CL$846,84,0),2)</f>
        <v>0</v>
      </c>
      <c r="CH256" s="104">
        <f>ROUND(VLOOKUP($B256,'[4]3.ข้อมูลงบทดลองปัจจุบัน'!$A$5:$CL$846,85,0),2)</f>
        <v>0</v>
      </c>
      <c r="CI256" s="104">
        <f>ROUND(VLOOKUP($B256,'[4]3.ข้อมูลงบทดลองปัจจุบัน'!$A$5:$CL$846,86,0),2)</f>
        <v>0</v>
      </c>
      <c r="CJ256" s="104">
        <f>ROUND(VLOOKUP($B256,'[4]3.ข้อมูลงบทดลองปัจจุบัน'!$A$5:$CL$846,87,0),2)</f>
        <v>0</v>
      </c>
      <c r="CK256" s="104">
        <f>ROUND(VLOOKUP($B256,'[4]3.ข้อมูลงบทดลองปัจจุบัน'!$A$5:$CL$846,88,0),2)</f>
        <v>0</v>
      </c>
      <c r="CL256" s="104">
        <f>ROUND(VLOOKUP($B256,'[4]3.ข้อมูลงบทดลองปัจจุบัน'!$A$5:$CL$846,89,0),2)</f>
        <v>0</v>
      </c>
      <c r="CM256" s="104">
        <f>ROUND(VLOOKUP($B256,'[4]3.ข้อมูลงบทดลองปัจจุบัน'!$A$5:$CL$846,90,0),2)</f>
        <v>0</v>
      </c>
      <c r="CO256" s="97"/>
    </row>
    <row r="257" spans="1:94" x14ac:dyDescent="0.7">
      <c r="A257" s="128" t="s">
        <v>884</v>
      </c>
      <c r="B257" s="18" t="s">
        <v>901</v>
      </c>
      <c r="C257" s="129" t="s">
        <v>902</v>
      </c>
      <c r="D257" s="104">
        <f>ROUND(VLOOKUP($B257,'[4]3.ข้อมูลงบทดลองปัจจุบัน'!$A$5:$CL$846,3,0),2)</f>
        <v>0</v>
      </c>
      <c r="E257" s="104">
        <f>ROUND(VLOOKUP($B257,'[4]3.ข้อมูลงบทดลองปัจจุบัน'!$A$5:$CL$846,4,0),2)</f>
        <v>0</v>
      </c>
      <c r="F257" s="104">
        <f>ROUND(VLOOKUP($B257,'[4]3.ข้อมูลงบทดลองปัจจุบัน'!$A$5:$CL$846,5,0),2)</f>
        <v>0</v>
      </c>
      <c r="G257" s="104">
        <f>ROUND(VLOOKUP($B257,'[4]3.ข้อมูลงบทดลองปัจจุบัน'!$A$5:$CL$846,6,0),2)</f>
        <v>0</v>
      </c>
      <c r="H257" s="104">
        <f>ROUND(VLOOKUP($B257,'[4]3.ข้อมูลงบทดลองปัจจุบัน'!$A$5:$CL$846,7,0),2)</f>
        <v>0</v>
      </c>
      <c r="I257" s="104">
        <f>ROUND(VLOOKUP($B257,'[4]3.ข้อมูลงบทดลองปัจจุบัน'!$A$5:$CL$846,8,0),2)</f>
        <v>0</v>
      </c>
      <c r="J257" s="104">
        <f>ROUND(VLOOKUP($B257,'[4]3.ข้อมูลงบทดลองปัจจุบัน'!$A$5:$CL$846,9,0),2)</f>
        <v>0</v>
      </c>
      <c r="K257" s="104">
        <f>ROUND(VLOOKUP($B257,'[4]3.ข้อมูลงบทดลองปัจจุบัน'!$A$5:$CL$846,10,0),2)</f>
        <v>0</v>
      </c>
      <c r="L257" s="104">
        <f>ROUND(VLOOKUP($B257,'[4]3.ข้อมูลงบทดลองปัจจุบัน'!$A$5:$CL$846,11,0),2)</f>
        <v>0</v>
      </c>
      <c r="M257" s="104">
        <f>ROUND(VLOOKUP($B257,'[4]3.ข้อมูลงบทดลองปัจจุบัน'!$A$5:$CL$846,12,0),2)</f>
        <v>0</v>
      </c>
      <c r="N257" s="104">
        <f>ROUND(VLOOKUP($B257,'[4]3.ข้อมูลงบทดลองปัจจุบัน'!$A$5:$CL$846,13,0),2)</f>
        <v>0</v>
      </c>
      <c r="O257" s="104">
        <f>ROUND(VLOOKUP($B257,'[4]3.ข้อมูลงบทดลองปัจจุบัน'!$A$5:$CL$846,14,0),2)</f>
        <v>0</v>
      </c>
      <c r="P257" s="104">
        <f>ROUND(VLOOKUP($B257,'[4]3.ข้อมูลงบทดลองปัจจุบัน'!$A$5:$CL$846,15,0),2)</f>
        <v>332824.03999999998</v>
      </c>
      <c r="Q257" s="104">
        <f>ROUND(VLOOKUP($B257,'[4]3.ข้อมูลงบทดลองปัจจุบัน'!$A$5:$CL$846,16,0),2)</f>
        <v>0</v>
      </c>
      <c r="R257" s="104">
        <f>ROUND(VLOOKUP($B257,'[4]3.ข้อมูลงบทดลองปัจจุบัน'!$A$5:$CL$846,17,0),2)</f>
        <v>0</v>
      </c>
      <c r="S257" s="104">
        <f>ROUND(VLOOKUP($B257,'[4]3.ข้อมูลงบทดลองปัจจุบัน'!$A$5:$CL$846,18,0),2)</f>
        <v>0</v>
      </c>
      <c r="T257" s="104">
        <f>ROUND(VLOOKUP($B257,'[4]3.ข้อมูลงบทดลองปัจจุบัน'!$A$5:$CL$846,19,0),2)</f>
        <v>0</v>
      </c>
      <c r="U257" s="104">
        <f>ROUND(VLOOKUP($B257,'[4]3.ข้อมูลงบทดลองปัจจุบัน'!$A$5:$CL$846,20,0),2)</f>
        <v>0</v>
      </c>
      <c r="V257" s="104">
        <f>ROUND(VLOOKUP($B257,'[4]3.ข้อมูลงบทดลองปัจจุบัน'!$A$5:$CL$846,21,0),2)</f>
        <v>0</v>
      </c>
      <c r="W257" s="104">
        <f>ROUND(VLOOKUP($B257,'[4]3.ข้อมูลงบทดลองปัจจุบัน'!$A$5:$CL$846,22,0),2)</f>
        <v>0</v>
      </c>
      <c r="X257" s="104">
        <f>ROUND(VLOOKUP($B257,'[4]3.ข้อมูลงบทดลองปัจจุบัน'!$A$5:$CL$846,23,0),2)</f>
        <v>14384</v>
      </c>
      <c r="Y257" s="104">
        <f>ROUND(VLOOKUP($B257,'[4]3.ข้อมูลงบทดลองปัจจุบัน'!$A$5:$CL$846,24,0),2)</f>
        <v>0</v>
      </c>
      <c r="Z257" s="104">
        <f>ROUND(VLOOKUP($B257,'[4]3.ข้อมูลงบทดลองปัจจุบัน'!$A$5:$CL$846,25,0),2)</f>
        <v>0</v>
      </c>
      <c r="AA257" s="104">
        <f>ROUND(VLOOKUP($B257,'[4]3.ข้อมูลงบทดลองปัจจุบัน'!$A$5:$CL$846,26,0),2)</f>
        <v>0</v>
      </c>
      <c r="AB257" s="104">
        <f>ROUND(VLOOKUP($B257,'[4]3.ข้อมูลงบทดลองปัจจุบัน'!$A$5:$CL$846,27,0),2)</f>
        <v>0</v>
      </c>
      <c r="AC257" s="104">
        <f>ROUND(VLOOKUP($B257,'[4]3.ข้อมูลงบทดลองปัจจุบัน'!$A$5:$CL$846,28,0),2)</f>
        <v>0</v>
      </c>
      <c r="AD257" s="104">
        <f>ROUND(VLOOKUP($B257,'[4]3.ข้อมูลงบทดลองปัจจุบัน'!$A$5:$CL$846,29,0),2)</f>
        <v>0</v>
      </c>
      <c r="AE257" s="104">
        <f>ROUND(VLOOKUP($B257,'[4]3.ข้อมูลงบทดลองปัจจุบัน'!$A$5:$CL$846,30,0),2)</f>
        <v>0</v>
      </c>
      <c r="AF257" s="104">
        <f>ROUND(VLOOKUP($B257,'[4]3.ข้อมูลงบทดลองปัจจุบัน'!$A$5:$CL$846,31,0),2)</f>
        <v>0</v>
      </c>
      <c r="AG257" s="104">
        <f>ROUND(VLOOKUP($B257,'[4]3.ข้อมูลงบทดลองปัจจุบัน'!$A$5:$CL$846,32,0),2)</f>
        <v>0</v>
      </c>
      <c r="AH257" s="104">
        <f>ROUND(VLOOKUP($B257,'[4]3.ข้อมูลงบทดลองปัจจุบัน'!$A$5:$CL$846,33,0),2)</f>
        <v>0</v>
      </c>
      <c r="AI257" s="104">
        <f>ROUND(VLOOKUP($B257,'[4]3.ข้อมูลงบทดลองปัจจุบัน'!$A$5:$CL$846,34,0),2)</f>
        <v>0</v>
      </c>
      <c r="AJ257" s="104">
        <f>ROUND(VLOOKUP($B257,'[4]3.ข้อมูลงบทดลองปัจจุบัน'!$A$5:$CL$846,35,0),2)</f>
        <v>0</v>
      </c>
      <c r="AK257" s="104">
        <f>ROUND(VLOOKUP($B257,'[4]3.ข้อมูลงบทดลองปัจจุบัน'!$A$5:$CL$846,36,0),2)</f>
        <v>0</v>
      </c>
      <c r="AL257" s="104">
        <f>ROUND(VLOOKUP($B257,'[4]3.ข้อมูลงบทดลองปัจจุบัน'!$A$5:$CL$846,37,0),2)</f>
        <v>18476.580000000002</v>
      </c>
      <c r="AM257" s="104">
        <f>ROUND(VLOOKUP($B257,'[4]3.ข้อมูลงบทดลองปัจจุบัน'!$A$5:$CL$846,38,0),2)</f>
        <v>0</v>
      </c>
      <c r="AN257" s="104">
        <f>ROUND(VLOOKUP($B257,'[4]3.ข้อมูลงบทดลองปัจจุบัน'!$A$5:$CL$846,39,0),2)</f>
        <v>0</v>
      </c>
      <c r="AO257" s="104">
        <f>ROUND(VLOOKUP($B257,'[4]3.ข้อมูลงบทดลองปัจจุบัน'!$A$5:$CL$846,40,0),2)</f>
        <v>0</v>
      </c>
      <c r="AP257" s="104">
        <f>ROUND(VLOOKUP($B257,'[4]3.ข้อมูลงบทดลองปัจจุบัน'!$A$5:$CL$846,41,0),2)</f>
        <v>0</v>
      </c>
      <c r="AQ257" s="104">
        <f>ROUND(VLOOKUP($B257,'[4]3.ข้อมูลงบทดลองปัจจุบัน'!$A$5:$CL$846,42,0),2)</f>
        <v>0</v>
      </c>
      <c r="AR257" s="104">
        <f>ROUND(VLOOKUP($B257,'[4]3.ข้อมูลงบทดลองปัจจุบัน'!$A$5:$CL$846,43,0),2)</f>
        <v>0</v>
      </c>
      <c r="AS257" s="104">
        <f>ROUND(VLOOKUP($B257,'[4]3.ข้อมูลงบทดลองปัจจุบัน'!$A$5:$CL$846,44,0),2)</f>
        <v>0</v>
      </c>
      <c r="AT257" s="104">
        <f>ROUND(VLOOKUP($B257,'[4]3.ข้อมูลงบทดลองปัจจุบัน'!$A$5:$CL$846,45,0),2)</f>
        <v>0</v>
      </c>
      <c r="AU257" s="104">
        <f>ROUND(VLOOKUP($B257,'[4]3.ข้อมูลงบทดลองปัจจุบัน'!$A$5:$CL$846,46,0),2)</f>
        <v>0</v>
      </c>
      <c r="AV257" s="104">
        <f>ROUND(VLOOKUP($B257,'[4]3.ข้อมูลงบทดลองปัจจุบัน'!$A$5:$CL$846,47,0),2)</f>
        <v>0</v>
      </c>
      <c r="AW257" s="104">
        <f>ROUND(VLOOKUP($B257,'[4]3.ข้อมูลงบทดลองปัจจุบัน'!$A$5:$CL$846,48,0),2)</f>
        <v>0</v>
      </c>
      <c r="AX257" s="104">
        <f>ROUND(VLOOKUP($B257,'[4]3.ข้อมูลงบทดลองปัจจุบัน'!$A$5:$CL$846,49,0),2)</f>
        <v>0</v>
      </c>
      <c r="AY257" s="104">
        <f>ROUND(VLOOKUP($B257,'[4]3.ข้อมูลงบทดลองปัจจุบัน'!$A$5:$CL$846,50,0),2)</f>
        <v>0</v>
      </c>
      <c r="AZ257" s="104">
        <f>ROUND(VLOOKUP($B257,'[4]3.ข้อมูลงบทดลองปัจจุบัน'!$A$5:$CL$846,51,0),2)</f>
        <v>0</v>
      </c>
      <c r="BA257" s="104">
        <f>ROUND(VLOOKUP($B257,'[4]3.ข้อมูลงบทดลองปัจจุบัน'!$A$5:$CL$846,52,0),2)</f>
        <v>0</v>
      </c>
      <c r="BB257" s="104">
        <f>ROUND(VLOOKUP($B257,'[4]3.ข้อมูลงบทดลองปัจจุบัน'!$A$5:$CL$846,53,0),2)</f>
        <v>0</v>
      </c>
      <c r="BC257" s="104">
        <f>ROUND(VLOOKUP($B257,'[4]3.ข้อมูลงบทดลองปัจจุบัน'!$A$5:$CL$846,54,0),2)</f>
        <v>0</v>
      </c>
      <c r="BD257" s="104">
        <f>ROUND(VLOOKUP($B257,'[4]3.ข้อมูลงบทดลองปัจจุบัน'!$A$5:$CL$846,55,0),2)</f>
        <v>0</v>
      </c>
      <c r="BE257" s="104">
        <f>ROUND(VLOOKUP($B257,'[4]3.ข้อมูลงบทดลองปัจจุบัน'!$A$5:$CL$846,56,0),2)</f>
        <v>0</v>
      </c>
      <c r="BF257" s="104">
        <f>ROUND(VLOOKUP($B257,'[4]3.ข้อมูลงบทดลองปัจจุบัน'!$A$5:$CL$846,57,0),2)</f>
        <v>0</v>
      </c>
      <c r="BG257" s="104">
        <f>ROUND(VLOOKUP($B257,'[4]3.ข้อมูลงบทดลองปัจจุบัน'!$A$5:$CL$846,58,0),2)</f>
        <v>0</v>
      </c>
      <c r="BH257" s="104">
        <f>ROUND(VLOOKUP($B257,'[4]3.ข้อมูลงบทดลองปัจจุบัน'!$A$5:$CL$846,59,0),2)</f>
        <v>0</v>
      </c>
      <c r="BI257" s="104">
        <f>ROUND(VLOOKUP($B257,'[4]3.ข้อมูลงบทดลองปัจจุบัน'!$A$5:$CL$846,60,0),2)</f>
        <v>0</v>
      </c>
      <c r="BJ257" s="104">
        <f>ROUND(VLOOKUP($B257,'[4]3.ข้อมูลงบทดลองปัจจุบัน'!$A$5:$CL$846,61,0),2)</f>
        <v>0</v>
      </c>
      <c r="BK257" s="104">
        <f>ROUND(VLOOKUP($B257,'[4]3.ข้อมูลงบทดลองปัจจุบัน'!$A$5:$CL$846,62,0),2)</f>
        <v>0</v>
      </c>
      <c r="BL257" s="104">
        <f>ROUND(VLOOKUP($B257,'[4]3.ข้อมูลงบทดลองปัจจุบัน'!$A$5:$CL$846,63,0),2)</f>
        <v>0</v>
      </c>
      <c r="BM257" s="104">
        <f>ROUND(VLOOKUP($B257,'[4]3.ข้อมูลงบทดลองปัจจุบัน'!$A$5:$CL$846,64,0),2)</f>
        <v>456604.67</v>
      </c>
      <c r="BN257" s="104">
        <f>ROUND(VLOOKUP($B257,'[4]3.ข้อมูลงบทดลองปัจจุบัน'!$A$5:$CL$846,65,0),2)</f>
        <v>0</v>
      </c>
      <c r="BO257" s="104">
        <f>ROUND(VLOOKUP($B257,'[4]3.ข้อมูลงบทดลองปัจจุบัน'!$A$5:$CL$846,66,0),2)</f>
        <v>0</v>
      </c>
      <c r="BP257" s="104">
        <f>ROUND(VLOOKUP($B257,'[4]3.ข้อมูลงบทดลองปัจจุบัน'!$A$5:$CL$846,67,0),2)</f>
        <v>0</v>
      </c>
      <c r="BQ257" s="104">
        <f>ROUND(VLOOKUP($B257,'[4]3.ข้อมูลงบทดลองปัจจุบัน'!$A$5:$CL$846,68,0),2)</f>
        <v>0</v>
      </c>
      <c r="BR257" s="104">
        <f>ROUND(VLOOKUP($B257,'[4]3.ข้อมูลงบทดลองปัจจุบัน'!$A$5:$CL$846,69,0),2)</f>
        <v>0</v>
      </c>
      <c r="BS257" s="104">
        <f>ROUND(VLOOKUP($B257,'[4]3.ข้อมูลงบทดลองปัจจุบัน'!$A$5:$CL$846,70,0),2)</f>
        <v>449280.05</v>
      </c>
      <c r="BT257" s="104">
        <f>ROUND(VLOOKUP($B257,'[4]3.ข้อมูลงบทดลองปัจจุบัน'!$A$5:$CL$846,71,0),2)</f>
        <v>0</v>
      </c>
      <c r="BU257" s="104">
        <f>ROUND(VLOOKUP($B257,'[4]3.ข้อมูลงบทดลองปัจจุบัน'!$A$5:$CL$846,72,0),2)</f>
        <v>0</v>
      </c>
      <c r="BV257" s="104">
        <f>ROUND(VLOOKUP($B257,'[4]3.ข้อมูลงบทดลองปัจจุบัน'!$A$5:$CL$846,73,0),2)</f>
        <v>0</v>
      </c>
      <c r="BW257" s="104">
        <f>ROUND(VLOOKUP($B257,'[4]3.ข้อมูลงบทดลองปัจจุบัน'!$A$5:$CL$846,74,0),2)</f>
        <v>0</v>
      </c>
      <c r="BX257" s="104">
        <f>ROUND(VLOOKUP($B257,'[4]3.ข้อมูลงบทดลองปัจจุบัน'!$A$5:$CL$846,75,0),2)</f>
        <v>0</v>
      </c>
      <c r="BY257" s="104">
        <f>ROUND(VLOOKUP($B257,'[4]3.ข้อมูลงบทดลองปัจจุบัน'!$A$5:$CL$846,76,0),2)</f>
        <v>0</v>
      </c>
      <c r="BZ257" s="104">
        <f>ROUND(VLOOKUP($B257,'[4]3.ข้อมูลงบทดลองปัจจุบัน'!$A$5:$CL$846,77,0),2)</f>
        <v>0</v>
      </c>
      <c r="CA257" s="104">
        <f>ROUND(VLOOKUP($B257,'[4]3.ข้อมูลงบทดลองปัจจุบัน'!$A$5:$CL$846,78,0),2)</f>
        <v>0</v>
      </c>
      <c r="CB257" s="104">
        <f>ROUND(VLOOKUP($B257,'[4]3.ข้อมูลงบทดลองปัจจุบัน'!$A$5:$CL$846,79,0),2)</f>
        <v>0</v>
      </c>
      <c r="CC257" s="104">
        <f>ROUND(VLOOKUP($B257,'[4]3.ข้อมูลงบทดลองปัจจุบัน'!$A$5:$CL$846,80,0),2)</f>
        <v>0</v>
      </c>
      <c r="CD257" s="104">
        <f>ROUND(VLOOKUP($B257,'[4]3.ข้อมูลงบทดลองปัจจุบัน'!$A$5:$CL$846,81,0),2)</f>
        <v>0</v>
      </c>
      <c r="CE257" s="104">
        <f>ROUND(VLOOKUP($B257,'[4]3.ข้อมูลงบทดลองปัจจุบัน'!$A$5:$CL$846,82,0),2)</f>
        <v>0</v>
      </c>
      <c r="CF257" s="104">
        <f>ROUND(VLOOKUP($B257,'[4]3.ข้อมูลงบทดลองปัจจุบัน'!$A$5:$CL$846,83,0),2)</f>
        <v>0</v>
      </c>
      <c r="CG257" s="104">
        <f>ROUND(VLOOKUP($B257,'[4]3.ข้อมูลงบทดลองปัจจุบัน'!$A$5:$CL$846,84,0),2)</f>
        <v>0</v>
      </c>
      <c r="CH257" s="104">
        <f>ROUND(VLOOKUP($B257,'[4]3.ข้อมูลงบทดลองปัจจุบัน'!$A$5:$CL$846,85,0),2)</f>
        <v>0</v>
      </c>
      <c r="CI257" s="104">
        <f>ROUND(VLOOKUP($B257,'[4]3.ข้อมูลงบทดลองปัจจุบัน'!$A$5:$CL$846,86,0),2)</f>
        <v>0</v>
      </c>
      <c r="CJ257" s="104">
        <f>ROUND(VLOOKUP($B257,'[4]3.ข้อมูลงบทดลองปัจจุบัน'!$A$5:$CL$846,87,0),2)</f>
        <v>0</v>
      </c>
      <c r="CK257" s="104">
        <f>ROUND(VLOOKUP($B257,'[4]3.ข้อมูลงบทดลองปัจจุบัน'!$A$5:$CL$846,88,0),2)</f>
        <v>0</v>
      </c>
      <c r="CL257" s="104">
        <f>ROUND(VLOOKUP($B257,'[4]3.ข้อมูลงบทดลองปัจจุบัน'!$A$5:$CL$846,89,0),2)</f>
        <v>0</v>
      </c>
      <c r="CM257" s="104">
        <f>ROUND(VLOOKUP($B257,'[4]3.ข้อมูลงบทดลองปัจจุบัน'!$A$5:$CL$846,90,0),2)</f>
        <v>0</v>
      </c>
      <c r="CO257" s="97"/>
    </row>
    <row r="258" spans="1:94" x14ac:dyDescent="0.7">
      <c r="A258" s="128" t="s">
        <v>884</v>
      </c>
      <c r="B258" s="18" t="s">
        <v>903</v>
      </c>
      <c r="C258" s="129" t="s">
        <v>904</v>
      </c>
      <c r="D258" s="104">
        <f>ROUND(VLOOKUP($B258,'[4]3.ข้อมูลงบทดลองปัจจุบัน'!$A$5:$CL$846,3,0),2)</f>
        <v>0</v>
      </c>
      <c r="E258" s="104">
        <f>ROUND(VLOOKUP($B258,'[4]3.ข้อมูลงบทดลองปัจจุบัน'!$A$5:$CL$846,4,0),2)</f>
        <v>0</v>
      </c>
      <c r="F258" s="104">
        <f>ROUND(VLOOKUP($B258,'[4]3.ข้อมูลงบทดลองปัจจุบัน'!$A$5:$CL$846,5,0),2)</f>
        <v>0</v>
      </c>
      <c r="G258" s="104">
        <f>ROUND(VLOOKUP($B258,'[4]3.ข้อมูลงบทดลองปัจจุบัน'!$A$5:$CL$846,6,0),2)</f>
        <v>0</v>
      </c>
      <c r="H258" s="104">
        <f>ROUND(VLOOKUP($B258,'[4]3.ข้อมูลงบทดลองปัจจุบัน'!$A$5:$CL$846,7,0),2)</f>
        <v>0</v>
      </c>
      <c r="I258" s="104">
        <f>ROUND(VLOOKUP($B258,'[4]3.ข้อมูลงบทดลองปัจจุบัน'!$A$5:$CL$846,8,0),2)</f>
        <v>0</v>
      </c>
      <c r="J258" s="104">
        <f>ROUND(VLOOKUP($B258,'[4]3.ข้อมูลงบทดลองปัจจุบัน'!$A$5:$CL$846,9,0),2)</f>
        <v>0</v>
      </c>
      <c r="K258" s="104">
        <f>ROUND(VLOOKUP($B258,'[4]3.ข้อมูลงบทดลองปัจจุบัน'!$A$5:$CL$846,10,0),2)</f>
        <v>0</v>
      </c>
      <c r="L258" s="104">
        <f>ROUND(VLOOKUP($B258,'[4]3.ข้อมูลงบทดลองปัจจุบัน'!$A$5:$CL$846,11,0),2)</f>
        <v>0</v>
      </c>
      <c r="M258" s="104">
        <f>ROUND(VLOOKUP($B258,'[4]3.ข้อมูลงบทดลองปัจจุบัน'!$A$5:$CL$846,12,0),2)</f>
        <v>0</v>
      </c>
      <c r="N258" s="104">
        <f>ROUND(VLOOKUP($B258,'[4]3.ข้อมูลงบทดลองปัจจุบัน'!$A$5:$CL$846,13,0),2)</f>
        <v>0</v>
      </c>
      <c r="O258" s="104">
        <f>ROUND(VLOOKUP($B258,'[4]3.ข้อมูลงบทดลองปัจจุบัน'!$A$5:$CL$846,14,0),2)</f>
        <v>0</v>
      </c>
      <c r="P258" s="104">
        <f>ROUND(VLOOKUP($B258,'[4]3.ข้อมูลงบทดลองปัจจุบัน'!$A$5:$CL$846,15,0),2)</f>
        <v>0</v>
      </c>
      <c r="Q258" s="104">
        <f>ROUND(VLOOKUP($B258,'[4]3.ข้อมูลงบทดลองปัจจุบัน'!$A$5:$CL$846,16,0),2)</f>
        <v>0</v>
      </c>
      <c r="R258" s="104">
        <f>ROUND(VLOOKUP($B258,'[4]3.ข้อมูลงบทดลองปัจจุบัน'!$A$5:$CL$846,17,0),2)</f>
        <v>0</v>
      </c>
      <c r="S258" s="104">
        <f>ROUND(VLOOKUP($B258,'[4]3.ข้อมูลงบทดลองปัจจุบัน'!$A$5:$CL$846,18,0),2)</f>
        <v>0</v>
      </c>
      <c r="T258" s="104">
        <f>ROUND(VLOOKUP($B258,'[4]3.ข้อมูลงบทดลองปัจจุบัน'!$A$5:$CL$846,19,0),2)</f>
        <v>0</v>
      </c>
      <c r="U258" s="104">
        <f>ROUND(VLOOKUP($B258,'[4]3.ข้อมูลงบทดลองปัจจุบัน'!$A$5:$CL$846,20,0),2)</f>
        <v>0</v>
      </c>
      <c r="V258" s="104">
        <f>ROUND(VLOOKUP($B258,'[4]3.ข้อมูลงบทดลองปัจจุบัน'!$A$5:$CL$846,21,0),2)</f>
        <v>0</v>
      </c>
      <c r="W258" s="104">
        <f>ROUND(VLOOKUP($B258,'[4]3.ข้อมูลงบทดลองปัจจุบัน'!$A$5:$CL$846,22,0),2)</f>
        <v>0</v>
      </c>
      <c r="X258" s="104">
        <f>ROUND(VLOOKUP($B258,'[4]3.ข้อมูลงบทดลองปัจจุบัน'!$A$5:$CL$846,23,0),2)</f>
        <v>0</v>
      </c>
      <c r="Y258" s="104">
        <f>ROUND(VLOOKUP($B258,'[4]3.ข้อมูลงบทดลองปัจจุบัน'!$A$5:$CL$846,24,0),2)</f>
        <v>0</v>
      </c>
      <c r="Z258" s="104">
        <f>ROUND(VLOOKUP($B258,'[4]3.ข้อมูลงบทดลองปัจจุบัน'!$A$5:$CL$846,25,0),2)</f>
        <v>0</v>
      </c>
      <c r="AA258" s="104">
        <f>ROUND(VLOOKUP($B258,'[4]3.ข้อมูลงบทดลองปัจจุบัน'!$A$5:$CL$846,26,0),2)</f>
        <v>0</v>
      </c>
      <c r="AB258" s="104">
        <f>ROUND(VLOOKUP($B258,'[4]3.ข้อมูลงบทดลองปัจจุบัน'!$A$5:$CL$846,27,0),2)</f>
        <v>0</v>
      </c>
      <c r="AC258" s="104">
        <f>ROUND(VLOOKUP($B258,'[4]3.ข้อมูลงบทดลองปัจจุบัน'!$A$5:$CL$846,28,0),2)</f>
        <v>0</v>
      </c>
      <c r="AD258" s="104">
        <f>ROUND(VLOOKUP($B258,'[4]3.ข้อมูลงบทดลองปัจจุบัน'!$A$5:$CL$846,29,0),2)</f>
        <v>0</v>
      </c>
      <c r="AE258" s="104">
        <f>ROUND(VLOOKUP($B258,'[4]3.ข้อมูลงบทดลองปัจจุบัน'!$A$5:$CL$846,30,0),2)</f>
        <v>0</v>
      </c>
      <c r="AF258" s="104">
        <f>ROUND(VLOOKUP($B258,'[4]3.ข้อมูลงบทดลองปัจจุบัน'!$A$5:$CL$846,31,0),2)</f>
        <v>0</v>
      </c>
      <c r="AG258" s="104">
        <f>ROUND(VLOOKUP($B258,'[4]3.ข้อมูลงบทดลองปัจจุบัน'!$A$5:$CL$846,32,0),2)</f>
        <v>0</v>
      </c>
      <c r="AH258" s="104">
        <f>ROUND(VLOOKUP($B258,'[4]3.ข้อมูลงบทดลองปัจจุบัน'!$A$5:$CL$846,33,0),2)</f>
        <v>0</v>
      </c>
      <c r="AI258" s="104">
        <f>ROUND(VLOOKUP($B258,'[4]3.ข้อมูลงบทดลองปัจจุบัน'!$A$5:$CL$846,34,0),2)</f>
        <v>0</v>
      </c>
      <c r="AJ258" s="104">
        <f>ROUND(VLOOKUP($B258,'[4]3.ข้อมูลงบทดลองปัจจุบัน'!$A$5:$CL$846,35,0),2)</f>
        <v>0</v>
      </c>
      <c r="AK258" s="104">
        <f>ROUND(VLOOKUP($B258,'[4]3.ข้อมูลงบทดลองปัจจุบัน'!$A$5:$CL$846,36,0),2)</f>
        <v>0</v>
      </c>
      <c r="AL258" s="104">
        <f>ROUND(VLOOKUP($B258,'[4]3.ข้อมูลงบทดลองปัจจุบัน'!$A$5:$CL$846,37,0),2)</f>
        <v>0</v>
      </c>
      <c r="AM258" s="104">
        <f>ROUND(VLOOKUP($B258,'[4]3.ข้อมูลงบทดลองปัจจุบัน'!$A$5:$CL$846,38,0),2)</f>
        <v>0</v>
      </c>
      <c r="AN258" s="104">
        <f>ROUND(VLOOKUP($B258,'[4]3.ข้อมูลงบทดลองปัจจุบัน'!$A$5:$CL$846,39,0),2)</f>
        <v>0</v>
      </c>
      <c r="AO258" s="104">
        <f>ROUND(VLOOKUP($B258,'[4]3.ข้อมูลงบทดลองปัจจุบัน'!$A$5:$CL$846,40,0),2)</f>
        <v>0</v>
      </c>
      <c r="AP258" s="104">
        <f>ROUND(VLOOKUP($B258,'[4]3.ข้อมูลงบทดลองปัจจุบัน'!$A$5:$CL$846,41,0),2)</f>
        <v>0</v>
      </c>
      <c r="AQ258" s="104">
        <f>ROUND(VLOOKUP($B258,'[4]3.ข้อมูลงบทดลองปัจจุบัน'!$A$5:$CL$846,42,0),2)</f>
        <v>0</v>
      </c>
      <c r="AR258" s="104">
        <f>ROUND(VLOOKUP($B258,'[4]3.ข้อมูลงบทดลองปัจจุบัน'!$A$5:$CL$846,43,0),2)</f>
        <v>0</v>
      </c>
      <c r="AS258" s="104">
        <f>ROUND(VLOOKUP($B258,'[4]3.ข้อมูลงบทดลองปัจจุบัน'!$A$5:$CL$846,44,0),2)</f>
        <v>0</v>
      </c>
      <c r="AT258" s="104">
        <f>ROUND(VLOOKUP($B258,'[4]3.ข้อมูลงบทดลองปัจจุบัน'!$A$5:$CL$846,45,0),2)</f>
        <v>0</v>
      </c>
      <c r="AU258" s="104">
        <f>ROUND(VLOOKUP($B258,'[4]3.ข้อมูลงบทดลองปัจจุบัน'!$A$5:$CL$846,46,0),2)</f>
        <v>0</v>
      </c>
      <c r="AV258" s="104">
        <f>ROUND(VLOOKUP($B258,'[4]3.ข้อมูลงบทดลองปัจจุบัน'!$A$5:$CL$846,47,0),2)</f>
        <v>0</v>
      </c>
      <c r="AW258" s="104">
        <f>ROUND(VLOOKUP($B258,'[4]3.ข้อมูลงบทดลองปัจจุบัน'!$A$5:$CL$846,48,0),2)</f>
        <v>0</v>
      </c>
      <c r="AX258" s="104">
        <f>ROUND(VLOOKUP($B258,'[4]3.ข้อมูลงบทดลองปัจจุบัน'!$A$5:$CL$846,49,0),2)</f>
        <v>0</v>
      </c>
      <c r="AY258" s="104">
        <f>ROUND(VLOOKUP($B258,'[4]3.ข้อมูลงบทดลองปัจจุบัน'!$A$5:$CL$846,50,0),2)</f>
        <v>0</v>
      </c>
      <c r="AZ258" s="104">
        <f>ROUND(VLOOKUP($B258,'[4]3.ข้อมูลงบทดลองปัจจุบัน'!$A$5:$CL$846,51,0),2)</f>
        <v>0</v>
      </c>
      <c r="BA258" s="104">
        <f>ROUND(VLOOKUP($B258,'[4]3.ข้อมูลงบทดลองปัจจุบัน'!$A$5:$CL$846,52,0),2)</f>
        <v>0</v>
      </c>
      <c r="BB258" s="104">
        <f>ROUND(VLOOKUP($B258,'[4]3.ข้อมูลงบทดลองปัจจุบัน'!$A$5:$CL$846,53,0),2)</f>
        <v>0</v>
      </c>
      <c r="BC258" s="104">
        <f>ROUND(VLOOKUP($B258,'[4]3.ข้อมูลงบทดลองปัจจุบัน'!$A$5:$CL$846,54,0),2)</f>
        <v>0</v>
      </c>
      <c r="BD258" s="104">
        <f>ROUND(VLOOKUP($B258,'[4]3.ข้อมูลงบทดลองปัจจุบัน'!$A$5:$CL$846,55,0),2)</f>
        <v>0</v>
      </c>
      <c r="BE258" s="104">
        <f>ROUND(VLOOKUP($B258,'[4]3.ข้อมูลงบทดลองปัจจุบัน'!$A$5:$CL$846,56,0),2)</f>
        <v>0</v>
      </c>
      <c r="BF258" s="104">
        <f>ROUND(VLOOKUP($B258,'[4]3.ข้อมูลงบทดลองปัจจุบัน'!$A$5:$CL$846,57,0),2)</f>
        <v>0</v>
      </c>
      <c r="BG258" s="104">
        <f>ROUND(VLOOKUP($B258,'[4]3.ข้อมูลงบทดลองปัจจุบัน'!$A$5:$CL$846,58,0),2)</f>
        <v>0</v>
      </c>
      <c r="BH258" s="104">
        <f>ROUND(VLOOKUP($B258,'[4]3.ข้อมูลงบทดลองปัจจุบัน'!$A$5:$CL$846,59,0),2)</f>
        <v>0</v>
      </c>
      <c r="BI258" s="104">
        <f>ROUND(VLOOKUP($B258,'[4]3.ข้อมูลงบทดลองปัจจุบัน'!$A$5:$CL$846,60,0),2)</f>
        <v>0</v>
      </c>
      <c r="BJ258" s="104">
        <f>ROUND(VLOOKUP($B258,'[4]3.ข้อมูลงบทดลองปัจจุบัน'!$A$5:$CL$846,61,0),2)</f>
        <v>0</v>
      </c>
      <c r="BK258" s="104">
        <f>ROUND(VLOOKUP($B258,'[4]3.ข้อมูลงบทดลองปัจจุบัน'!$A$5:$CL$846,62,0),2)</f>
        <v>0</v>
      </c>
      <c r="BL258" s="104">
        <f>ROUND(VLOOKUP($B258,'[4]3.ข้อมูลงบทดลองปัจจุบัน'!$A$5:$CL$846,63,0),2)</f>
        <v>0</v>
      </c>
      <c r="BM258" s="104">
        <f>ROUND(VLOOKUP($B258,'[4]3.ข้อมูลงบทดลองปัจจุบัน'!$A$5:$CL$846,64,0),2)</f>
        <v>0</v>
      </c>
      <c r="BN258" s="104">
        <f>ROUND(VLOOKUP($B258,'[4]3.ข้อมูลงบทดลองปัจจุบัน'!$A$5:$CL$846,65,0),2)</f>
        <v>0</v>
      </c>
      <c r="BO258" s="104">
        <f>ROUND(VLOOKUP($B258,'[4]3.ข้อมูลงบทดลองปัจจุบัน'!$A$5:$CL$846,66,0),2)</f>
        <v>0</v>
      </c>
      <c r="BP258" s="104">
        <f>ROUND(VLOOKUP($B258,'[4]3.ข้อมูลงบทดลองปัจจุบัน'!$A$5:$CL$846,67,0),2)</f>
        <v>0</v>
      </c>
      <c r="BQ258" s="104">
        <f>ROUND(VLOOKUP($B258,'[4]3.ข้อมูลงบทดลองปัจจุบัน'!$A$5:$CL$846,68,0),2)</f>
        <v>0</v>
      </c>
      <c r="BR258" s="104">
        <f>ROUND(VLOOKUP($B258,'[4]3.ข้อมูลงบทดลองปัจจุบัน'!$A$5:$CL$846,69,0),2)</f>
        <v>0</v>
      </c>
      <c r="BS258" s="104">
        <f>ROUND(VLOOKUP($B258,'[4]3.ข้อมูลงบทดลองปัจจุบัน'!$A$5:$CL$846,70,0),2)</f>
        <v>0</v>
      </c>
      <c r="BT258" s="104">
        <f>ROUND(VLOOKUP($B258,'[4]3.ข้อมูลงบทดลองปัจจุบัน'!$A$5:$CL$846,71,0),2)</f>
        <v>0</v>
      </c>
      <c r="BU258" s="104">
        <f>ROUND(VLOOKUP($B258,'[4]3.ข้อมูลงบทดลองปัจจุบัน'!$A$5:$CL$846,72,0),2)</f>
        <v>0</v>
      </c>
      <c r="BV258" s="104">
        <f>ROUND(VLOOKUP($B258,'[4]3.ข้อมูลงบทดลองปัจจุบัน'!$A$5:$CL$846,73,0),2)</f>
        <v>0</v>
      </c>
      <c r="BW258" s="104">
        <f>ROUND(VLOOKUP($B258,'[4]3.ข้อมูลงบทดลองปัจจุบัน'!$A$5:$CL$846,74,0),2)</f>
        <v>0</v>
      </c>
      <c r="BX258" s="104">
        <f>ROUND(VLOOKUP($B258,'[4]3.ข้อมูลงบทดลองปัจจุบัน'!$A$5:$CL$846,75,0),2)</f>
        <v>0</v>
      </c>
      <c r="BY258" s="104">
        <f>ROUND(VLOOKUP($B258,'[4]3.ข้อมูลงบทดลองปัจจุบัน'!$A$5:$CL$846,76,0),2)</f>
        <v>0</v>
      </c>
      <c r="BZ258" s="104">
        <f>ROUND(VLOOKUP($B258,'[4]3.ข้อมูลงบทดลองปัจจุบัน'!$A$5:$CL$846,77,0),2)</f>
        <v>0</v>
      </c>
      <c r="CA258" s="104">
        <f>ROUND(VLOOKUP($B258,'[4]3.ข้อมูลงบทดลองปัจจุบัน'!$A$5:$CL$846,78,0),2)</f>
        <v>0</v>
      </c>
      <c r="CB258" s="104">
        <f>ROUND(VLOOKUP($B258,'[4]3.ข้อมูลงบทดลองปัจจุบัน'!$A$5:$CL$846,79,0),2)</f>
        <v>0</v>
      </c>
      <c r="CC258" s="104">
        <f>ROUND(VLOOKUP($B258,'[4]3.ข้อมูลงบทดลองปัจจุบัน'!$A$5:$CL$846,80,0),2)</f>
        <v>0</v>
      </c>
      <c r="CD258" s="104">
        <f>ROUND(VLOOKUP($B258,'[4]3.ข้อมูลงบทดลองปัจจุบัน'!$A$5:$CL$846,81,0),2)</f>
        <v>0</v>
      </c>
      <c r="CE258" s="104">
        <f>ROUND(VLOOKUP($B258,'[4]3.ข้อมูลงบทดลองปัจจุบัน'!$A$5:$CL$846,82,0),2)</f>
        <v>0</v>
      </c>
      <c r="CF258" s="104">
        <f>ROUND(VLOOKUP($B258,'[4]3.ข้อมูลงบทดลองปัจจุบัน'!$A$5:$CL$846,83,0),2)</f>
        <v>0</v>
      </c>
      <c r="CG258" s="104">
        <f>ROUND(VLOOKUP($B258,'[4]3.ข้อมูลงบทดลองปัจจุบัน'!$A$5:$CL$846,84,0),2)</f>
        <v>0</v>
      </c>
      <c r="CH258" s="104">
        <f>ROUND(VLOOKUP($B258,'[4]3.ข้อมูลงบทดลองปัจจุบัน'!$A$5:$CL$846,85,0),2)</f>
        <v>0</v>
      </c>
      <c r="CI258" s="104">
        <f>ROUND(VLOOKUP($B258,'[4]3.ข้อมูลงบทดลองปัจจุบัน'!$A$5:$CL$846,86,0),2)</f>
        <v>0</v>
      </c>
      <c r="CJ258" s="104">
        <f>ROUND(VLOOKUP($B258,'[4]3.ข้อมูลงบทดลองปัจจุบัน'!$A$5:$CL$846,87,0),2)</f>
        <v>0</v>
      </c>
      <c r="CK258" s="104">
        <f>ROUND(VLOOKUP($B258,'[4]3.ข้อมูลงบทดลองปัจจุบัน'!$A$5:$CL$846,88,0),2)</f>
        <v>0</v>
      </c>
      <c r="CL258" s="104">
        <f>ROUND(VLOOKUP($B258,'[4]3.ข้อมูลงบทดลองปัจจุบัน'!$A$5:$CL$846,89,0),2)</f>
        <v>0</v>
      </c>
      <c r="CM258" s="104">
        <f>ROUND(VLOOKUP($B258,'[4]3.ข้อมูลงบทดลองปัจจุบัน'!$A$5:$CL$846,90,0),2)</f>
        <v>0</v>
      </c>
      <c r="CO258" s="97"/>
    </row>
    <row r="259" spans="1:94" x14ac:dyDescent="0.7">
      <c r="A259" s="128" t="s">
        <v>884</v>
      </c>
      <c r="B259" s="18" t="s">
        <v>905</v>
      </c>
      <c r="C259" s="129" t="s">
        <v>906</v>
      </c>
      <c r="D259" s="104">
        <f>ROUND(VLOOKUP($B259,'[4]3.ข้อมูลงบทดลองปัจจุบัน'!$A$5:$CL$846,3,0),2)</f>
        <v>0</v>
      </c>
      <c r="E259" s="104">
        <f>ROUND(VLOOKUP($B259,'[4]3.ข้อมูลงบทดลองปัจจุบัน'!$A$5:$CL$846,4,0),2)</f>
        <v>0</v>
      </c>
      <c r="F259" s="104">
        <f>ROUND(VLOOKUP($B259,'[4]3.ข้อมูลงบทดลองปัจจุบัน'!$A$5:$CL$846,5,0),2)</f>
        <v>0</v>
      </c>
      <c r="G259" s="104">
        <f>ROUND(VLOOKUP($B259,'[4]3.ข้อมูลงบทดลองปัจจุบัน'!$A$5:$CL$846,6,0),2)</f>
        <v>0</v>
      </c>
      <c r="H259" s="104">
        <f>ROUND(VLOOKUP($B259,'[4]3.ข้อมูลงบทดลองปัจจุบัน'!$A$5:$CL$846,7,0),2)</f>
        <v>0</v>
      </c>
      <c r="I259" s="104">
        <f>ROUND(VLOOKUP($B259,'[4]3.ข้อมูลงบทดลองปัจจุบัน'!$A$5:$CL$846,8,0),2)</f>
        <v>0</v>
      </c>
      <c r="J259" s="104">
        <f>ROUND(VLOOKUP($B259,'[4]3.ข้อมูลงบทดลองปัจจุบัน'!$A$5:$CL$846,9,0),2)</f>
        <v>0</v>
      </c>
      <c r="K259" s="104">
        <f>ROUND(VLOOKUP($B259,'[4]3.ข้อมูลงบทดลองปัจจุบัน'!$A$5:$CL$846,10,0),2)</f>
        <v>0</v>
      </c>
      <c r="L259" s="104">
        <f>ROUND(VLOOKUP($B259,'[4]3.ข้อมูลงบทดลองปัจจุบัน'!$A$5:$CL$846,11,0),2)</f>
        <v>0</v>
      </c>
      <c r="M259" s="104">
        <f>ROUND(VLOOKUP($B259,'[4]3.ข้อมูลงบทดลองปัจจุบัน'!$A$5:$CL$846,12,0),2)</f>
        <v>0</v>
      </c>
      <c r="N259" s="104">
        <f>ROUND(VLOOKUP($B259,'[4]3.ข้อมูลงบทดลองปัจจุบัน'!$A$5:$CL$846,13,0),2)</f>
        <v>0</v>
      </c>
      <c r="O259" s="104">
        <f>ROUND(VLOOKUP($B259,'[4]3.ข้อมูลงบทดลองปัจจุบัน'!$A$5:$CL$846,14,0),2)</f>
        <v>0</v>
      </c>
      <c r="P259" s="104">
        <f>ROUND(VLOOKUP($B259,'[4]3.ข้อมูลงบทดลองปัจจุบัน'!$A$5:$CL$846,15,0),2)</f>
        <v>0</v>
      </c>
      <c r="Q259" s="104">
        <f>ROUND(VLOOKUP($B259,'[4]3.ข้อมูลงบทดลองปัจจุบัน'!$A$5:$CL$846,16,0),2)</f>
        <v>0</v>
      </c>
      <c r="R259" s="104">
        <f>ROUND(VLOOKUP($B259,'[4]3.ข้อมูลงบทดลองปัจจุบัน'!$A$5:$CL$846,17,0),2)</f>
        <v>0</v>
      </c>
      <c r="S259" s="104">
        <f>ROUND(VLOOKUP($B259,'[4]3.ข้อมูลงบทดลองปัจจุบัน'!$A$5:$CL$846,18,0),2)</f>
        <v>0</v>
      </c>
      <c r="T259" s="104">
        <f>ROUND(VLOOKUP($B259,'[4]3.ข้อมูลงบทดลองปัจจุบัน'!$A$5:$CL$846,19,0),2)</f>
        <v>0</v>
      </c>
      <c r="U259" s="104">
        <f>ROUND(VLOOKUP($B259,'[4]3.ข้อมูลงบทดลองปัจจุบัน'!$A$5:$CL$846,20,0),2)</f>
        <v>0</v>
      </c>
      <c r="V259" s="104">
        <f>ROUND(VLOOKUP($B259,'[4]3.ข้อมูลงบทดลองปัจจุบัน'!$A$5:$CL$846,21,0),2)</f>
        <v>0</v>
      </c>
      <c r="W259" s="104">
        <f>ROUND(VLOOKUP($B259,'[4]3.ข้อมูลงบทดลองปัจจุบัน'!$A$5:$CL$846,22,0),2)</f>
        <v>0</v>
      </c>
      <c r="X259" s="104">
        <f>ROUND(VLOOKUP($B259,'[4]3.ข้อมูลงบทดลองปัจจุบัน'!$A$5:$CL$846,23,0),2)</f>
        <v>0</v>
      </c>
      <c r="Y259" s="104">
        <f>ROUND(VLOOKUP($B259,'[4]3.ข้อมูลงบทดลองปัจจุบัน'!$A$5:$CL$846,24,0),2)</f>
        <v>0</v>
      </c>
      <c r="Z259" s="104">
        <f>ROUND(VLOOKUP($B259,'[4]3.ข้อมูลงบทดลองปัจจุบัน'!$A$5:$CL$846,25,0),2)</f>
        <v>0</v>
      </c>
      <c r="AA259" s="104">
        <f>ROUND(VLOOKUP($B259,'[4]3.ข้อมูลงบทดลองปัจจุบัน'!$A$5:$CL$846,26,0),2)</f>
        <v>0</v>
      </c>
      <c r="AB259" s="104">
        <f>ROUND(VLOOKUP($B259,'[4]3.ข้อมูลงบทดลองปัจจุบัน'!$A$5:$CL$846,27,0),2)</f>
        <v>0</v>
      </c>
      <c r="AC259" s="104">
        <f>ROUND(VLOOKUP($B259,'[4]3.ข้อมูลงบทดลองปัจจุบัน'!$A$5:$CL$846,28,0),2)</f>
        <v>0</v>
      </c>
      <c r="AD259" s="104">
        <f>ROUND(VLOOKUP($B259,'[4]3.ข้อมูลงบทดลองปัจจุบัน'!$A$5:$CL$846,29,0),2)</f>
        <v>0</v>
      </c>
      <c r="AE259" s="104">
        <f>ROUND(VLOOKUP($B259,'[4]3.ข้อมูลงบทดลองปัจจุบัน'!$A$5:$CL$846,30,0),2)</f>
        <v>0</v>
      </c>
      <c r="AF259" s="104">
        <f>ROUND(VLOOKUP($B259,'[4]3.ข้อมูลงบทดลองปัจจุบัน'!$A$5:$CL$846,31,0),2)</f>
        <v>0</v>
      </c>
      <c r="AG259" s="104">
        <f>ROUND(VLOOKUP($B259,'[4]3.ข้อมูลงบทดลองปัจจุบัน'!$A$5:$CL$846,32,0),2)</f>
        <v>0</v>
      </c>
      <c r="AH259" s="104">
        <f>ROUND(VLOOKUP($B259,'[4]3.ข้อมูลงบทดลองปัจจุบัน'!$A$5:$CL$846,33,0),2)</f>
        <v>0</v>
      </c>
      <c r="AI259" s="104">
        <f>ROUND(VLOOKUP($B259,'[4]3.ข้อมูลงบทดลองปัจจุบัน'!$A$5:$CL$846,34,0),2)</f>
        <v>0</v>
      </c>
      <c r="AJ259" s="104">
        <f>ROUND(VLOOKUP($B259,'[4]3.ข้อมูลงบทดลองปัจจุบัน'!$A$5:$CL$846,35,0),2)</f>
        <v>0</v>
      </c>
      <c r="AK259" s="104">
        <f>ROUND(VLOOKUP($B259,'[4]3.ข้อมูลงบทดลองปัจจุบัน'!$A$5:$CL$846,36,0),2)</f>
        <v>0</v>
      </c>
      <c r="AL259" s="104">
        <f>ROUND(VLOOKUP($B259,'[4]3.ข้อมูลงบทดลองปัจจุบัน'!$A$5:$CL$846,37,0),2)</f>
        <v>0</v>
      </c>
      <c r="AM259" s="104">
        <f>ROUND(VLOOKUP($B259,'[4]3.ข้อมูลงบทดลองปัจจุบัน'!$A$5:$CL$846,38,0),2)</f>
        <v>0</v>
      </c>
      <c r="AN259" s="104">
        <f>ROUND(VLOOKUP($B259,'[4]3.ข้อมูลงบทดลองปัจจุบัน'!$A$5:$CL$846,39,0),2)</f>
        <v>0</v>
      </c>
      <c r="AO259" s="104">
        <f>ROUND(VLOOKUP($B259,'[4]3.ข้อมูลงบทดลองปัจจุบัน'!$A$5:$CL$846,40,0),2)</f>
        <v>0</v>
      </c>
      <c r="AP259" s="104">
        <f>ROUND(VLOOKUP($B259,'[4]3.ข้อมูลงบทดลองปัจจุบัน'!$A$5:$CL$846,41,0),2)</f>
        <v>0</v>
      </c>
      <c r="AQ259" s="104">
        <f>ROUND(VLOOKUP($B259,'[4]3.ข้อมูลงบทดลองปัจจุบัน'!$A$5:$CL$846,42,0),2)</f>
        <v>0</v>
      </c>
      <c r="AR259" s="104">
        <f>ROUND(VLOOKUP($B259,'[4]3.ข้อมูลงบทดลองปัจจุบัน'!$A$5:$CL$846,43,0),2)</f>
        <v>0</v>
      </c>
      <c r="AS259" s="104">
        <f>ROUND(VLOOKUP($B259,'[4]3.ข้อมูลงบทดลองปัจจุบัน'!$A$5:$CL$846,44,0),2)</f>
        <v>0</v>
      </c>
      <c r="AT259" s="104">
        <f>ROUND(VLOOKUP($B259,'[4]3.ข้อมูลงบทดลองปัจจุบัน'!$A$5:$CL$846,45,0),2)</f>
        <v>0</v>
      </c>
      <c r="AU259" s="104">
        <f>ROUND(VLOOKUP($B259,'[4]3.ข้อมูลงบทดลองปัจจุบัน'!$A$5:$CL$846,46,0),2)</f>
        <v>0</v>
      </c>
      <c r="AV259" s="104">
        <f>ROUND(VLOOKUP($B259,'[4]3.ข้อมูลงบทดลองปัจจุบัน'!$A$5:$CL$846,47,0),2)</f>
        <v>0</v>
      </c>
      <c r="AW259" s="104">
        <f>ROUND(VLOOKUP($B259,'[4]3.ข้อมูลงบทดลองปัจจุบัน'!$A$5:$CL$846,48,0),2)</f>
        <v>0</v>
      </c>
      <c r="AX259" s="104">
        <f>ROUND(VLOOKUP($B259,'[4]3.ข้อมูลงบทดลองปัจจุบัน'!$A$5:$CL$846,49,0),2)</f>
        <v>0</v>
      </c>
      <c r="AY259" s="104">
        <f>ROUND(VLOOKUP($B259,'[4]3.ข้อมูลงบทดลองปัจจุบัน'!$A$5:$CL$846,50,0),2)</f>
        <v>0</v>
      </c>
      <c r="AZ259" s="104">
        <f>ROUND(VLOOKUP($B259,'[4]3.ข้อมูลงบทดลองปัจจุบัน'!$A$5:$CL$846,51,0),2)</f>
        <v>0</v>
      </c>
      <c r="BA259" s="104">
        <f>ROUND(VLOOKUP($B259,'[4]3.ข้อมูลงบทดลองปัจจุบัน'!$A$5:$CL$846,52,0),2)</f>
        <v>0</v>
      </c>
      <c r="BB259" s="104">
        <f>ROUND(VLOOKUP($B259,'[4]3.ข้อมูลงบทดลองปัจจุบัน'!$A$5:$CL$846,53,0),2)</f>
        <v>0</v>
      </c>
      <c r="BC259" s="104">
        <f>ROUND(VLOOKUP($B259,'[4]3.ข้อมูลงบทดลองปัจจุบัน'!$A$5:$CL$846,54,0),2)</f>
        <v>0</v>
      </c>
      <c r="BD259" s="104">
        <f>ROUND(VLOOKUP($B259,'[4]3.ข้อมูลงบทดลองปัจจุบัน'!$A$5:$CL$846,55,0),2)</f>
        <v>0</v>
      </c>
      <c r="BE259" s="104">
        <f>ROUND(VLOOKUP($B259,'[4]3.ข้อมูลงบทดลองปัจจุบัน'!$A$5:$CL$846,56,0),2)</f>
        <v>0</v>
      </c>
      <c r="BF259" s="104">
        <f>ROUND(VLOOKUP($B259,'[4]3.ข้อมูลงบทดลองปัจจุบัน'!$A$5:$CL$846,57,0),2)</f>
        <v>0</v>
      </c>
      <c r="BG259" s="104">
        <f>ROUND(VLOOKUP($B259,'[4]3.ข้อมูลงบทดลองปัจจุบัน'!$A$5:$CL$846,58,0),2)</f>
        <v>0</v>
      </c>
      <c r="BH259" s="104">
        <f>ROUND(VLOOKUP($B259,'[4]3.ข้อมูลงบทดลองปัจจุบัน'!$A$5:$CL$846,59,0),2)</f>
        <v>0</v>
      </c>
      <c r="BI259" s="104">
        <f>ROUND(VLOOKUP($B259,'[4]3.ข้อมูลงบทดลองปัจจุบัน'!$A$5:$CL$846,60,0),2)</f>
        <v>0</v>
      </c>
      <c r="BJ259" s="104">
        <f>ROUND(VLOOKUP($B259,'[4]3.ข้อมูลงบทดลองปัจจุบัน'!$A$5:$CL$846,61,0),2)</f>
        <v>0</v>
      </c>
      <c r="BK259" s="104">
        <f>ROUND(VLOOKUP($B259,'[4]3.ข้อมูลงบทดลองปัจจุบัน'!$A$5:$CL$846,62,0),2)</f>
        <v>0</v>
      </c>
      <c r="BL259" s="104">
        <f>ROUND(VLOOKUP($B259,'[4]3.ข้อมูลงบทดลองปัจจุบัน'!$A$5:$CL$846,63,0),2)</f>
        <v>0</v>
      </c>
      <c r="BM259" s="104">
        <f>ROUND(VLOOKUP($B259,'[4]3.ข้อมูลงบทดลองปัจจุบัน'!$A$5:$CL$846,64,0),2)</f>
        <v>0</v>
      </c>
      <c r="BN259" s="104">
        <f>ROUND(VLOOKUP($B259,'[4]3.ข้อมูลงบทดลองปัจจุบัน'!$A$5:$CL$846,65,0),2)</f>
        <v>0</v>
      </c>
      <c r="BO259" s="104">
        <f>ROUND(VLOOKUP($B259,'[4]3.ข้อมูลงบทดลองปัจจุบัน'!$A$5:$CL$846,66,0),2)</f>
        <v>0</v>
      </c>
      <c r="BP259" s="104">
        <f>ROUND(VLOOKUP($B259,'[4]3.ข้อมูลงบทดลองปัจจุบัน'!$A$5:$CL$846,67,0),2)</f>
        <v>0</v>
      </c>
      <c r="BQ259" s="104">
        <f>ROUND(VLOOKUP($B259,'[4]3.ข้อมูลงบทดลองปัจจุบัน'!$A$5:$CL$846,68,0),2)</f>
        <v>0</v>
      </c>
      <c r="BR259" s="104">
        <f>ROUND(VLOOKUP($B259,'[4]3.ข้อมูลงบทดลองปัจจุบัน'!$A$5:$CL$846,69,0),2)</f>
        <v>0</v>
      </c>
      <c r="BS259" s="104">
        <f>ROUND(VLOOKUP($B259,'[4]3.ข้อมูลงบทดลองปัจจุบัน'!$A$5:$CL$846,70,0),2)</f>
        <v>0</v>
      </c>
      <c r="BT259" s="104">
        <f>ROUND(VLOOKUP($B259,'[4]3.ข้อมูลงบทดลองปัจจุบัน'!$A$5:$CL$846,71,0),2)</f>
        <v>0</v>
      </c>
      <c r="BU259" s="104">
        <f>ROUND(VLOOKUP($B259,'[4]3.ข้อมูลงบทดลองปัจจุบัน'!$A$5:$CL$846,72,0),2)</f>
        <v>0</v>
      </c>
      <c r="BV259" s="104">
        <f>ROUND(VLOOKUP($B259,'[4]3.ข้อมูลงบทดลองปัจจุบัน'!$A$5:$CL$846,73,0),2)</f>
        <v>0</v>
      </c>
      <c r="BW259" s="104">
        <f>ROUND(VLOOKUP($B259,'[4]3.ข้อมูลงบทดลองปัจจุบัน'!$A$5:$CL$846,74,0),2)</f>
        <v>0</v>
      </c>
      <c r="BX259" s="104">
        <f>ROUND(VLOOKUP($B259,'[4]3.ข้อมูลงบทดลองปัจจุบัน'!$A$5:$CL$846,75,0),2)</f>
        <v>0</v>
      </c>
      <c r="BY259" s="104">
        <f>ROUND(VLOOKUP($B259,'[4]3.ข้อมูลงบทดลองปัจจุบัน'!$A$5:$CL$846,76,0),2)</f>
        <v>0</v>
      </c>
      <c r="BZ259" s="104">
        <f>ROUND(VLOOKUP($B259,'[4]3.ข้อมูลงบทดลองปัจจุบัน'!$A$5:$CL$846,77,0),2)</f>
        <v>0</v>
      </c>
      <c r="CA259" s="104">
        <f>ROUND(VLOOKUP($B259,'[4]3.ข้อมูลงบทดลองปัจจุบัน'!$A$5:$CL$846,78,0),2)</f>
        <v>0</v>
      </c>
      <c r="CB259" s="104">
        <f>ROUND(VLOOKUP($B259,'[4]3.ข้อมูลงบทดลองปัจจุบัน'!$A$5:$CL$846,79,0),2)</f>
        <v>0</v>
      </c>
      <c r="CC259" s="104">
        <f>ROUND(VLOOKUP($B259,'[4]3.ข้อมูลงบทดลองปัจจุบัน'!$A$5:$CL$846,80,0),2)</f>
        <v>0</v>
      </c>
      <c r="CD259" s="104">
        <f>ROUND(VLOOKUP($B259,'[4]3.ข้อมูลงบทดลองปัจจุบัน'!$A$5:$CL$846,81,0),2)</f>
        <v>0</v>
      </c>
      <c r="CE259" s="104">
        <f>ROUND(VLOOKUP($B259,'[4]3.ข้อมูลงบทดลองปัจจุบัน'!$A$5:$CL$846,82,0),2)</f>
        <v>0</v>
      </c>
      <c r="CF259" s="104">
        <f>ROUND(VLOOKUP($B259,'[4]3.ข้อมูลงบทดลองปัจจุบัน'!$A$5:$CL$846,83,0),2)</f>
        <v>0</v>
      </c>
      <c r="CG259" s="104">
        <f>ROUND(VLOOKUP($B259,'[4]3.ข้อมูลงบทดลองปัจจุบัน'!$A$5:$CL$846,84,0),2)</f>
        <v>0</v>
      </c>
      <c r="CH259" s="104">
        <f>ROUND(VLOOKUP($B259,'[4]3.ข้อมูลงบทดลองปัจจุบัน'!$A$5:$CL$846,85,0),2)</f>
        <v>0</v>
      </c>
      <c r="CI259" s="104">
        <f>ROUND(VLOOKUP($B259,'[4]3.ข้อมูลงบทดลองปัจจุบัน'!$A$5:$CL$846,86,0),2)</f>
        <v>0</v>
      </c>
      <c r="CJ259" s="104">
        <f>ROUND(VLOOKUP($B259,'[4]3.ข้อมูลงบทดลองปัจจุบัน'!$A$5:$CL$846,87,0),2)</f>
        <v>0</v>
      </c>
      <c r="CK259" s="104">
        <f>ROUND(VLOOKUP($B259,'[4]3.ข้อมูลงบทดลองปัจจุบัน'!$A$5:$CL$846,88,0),2)</f>
        <v>0</v>
      </c>
      <c r="CL259" s="104">
        <f>ROUND(VLOOKUP($B259,'[4]3.ข้อมูลงบทดลองปัจจุบัน'!$A$5:$CL$846,89,0),2)</f>
        <v>0</v>
      </c>
      <c r="CM259" s="104">
        <f>ROUND(VLOOKUP($B259,'[4]3.ข้อมูลงบทดลองปัจจุบัน'!$A$5:$CL$846,90,0),2)</f>
        <v>0</v>
      </c>
      <c r="CO259" s="97"/>
    </row>
    <row r="260" spans="1:94" x14ac:dyDescent="0.7">
      <c r="A260" s="128" t="s">
        <v>884</v>
      </c>
      <c r="B260" s="18" t="s">
        <v>907</v>
      </c>
      <c r="C260" s="129" t="s">
        <v>908</v>
      </c>
      <c r="D260" s="104">
        <f>ROUND(VLOOKUP($B260,'[4]3.ข้อมูลงบทดลองปัจจุบัน'!$A$5:$CL$846,3,0),2)</f>
        <v>0</v>
      </c>
      <c r="E260" s="104">
        <f>ROUND(VLOOKUP($B260,'[4]3.ข้อมูลงบทดลองปัจจุบัน'!$A$5:$CL$846,4,0),2)</f>
        <v>0</v>
      </c>
      <c r="F260" s="104">
        <f>ROUND(VLOOKUP($B260,'[4]3.ข้อมูลงบทดลองปัจจุบัน'!$A$5:$CL$846,5,0),2)</f>
        <v>0</v>
      </c>
      <c r="G260" s="104">
        <f>ROUND(VLOOKUP($B260,'[4]3.ข้อมูลงบทดลองปัจจุบัน'!$A$5:$CL$846,6,0),2)</f>
        <v>0</v>
      </c>
      <c r="H260" s="104">
        <f>ROUND(VLOOKUP($B260,'[4]3.ข้อมูลงบทดลองปัจจุบัน'!$A$5:$CL$846,7,0),2)</f>
        <v>0</v>
      </c>
      <c r="I260" s="104">
        <f>ROUND(VLOOKUP($B260,'[4]3.ข้อมูลงบทดลองปัจจุบัน'!$A$5:$CL$846,8,0),2)</f>
        <v>38236</v>
      </c>
      <c r="J260" s="104">
        <f>ROUND(VLOOKUP($B260,'[4]3.ข้อมูลงบทดลองปัจจุบัน'!$A$5:$CL$846,9,0),2)</f>
        <v>0</v>
      </c>
      <c r="K260" s="104">
        <f>ROUND(VLOOKUP($B260,'[4]3.ข้อมูลงบทดลองปัจจุบัน'!$A$5:$CL$846,10,0),2)</f>
        <v>0</v>
      </c>
      <c r="L260" s="104">
        <f>ROUND(VLOOKUP($B260,'[4]3.ข้อมูลงบทดลองปัจจุบัน'!$A$5:$CL$846,11,0),2)</f>
        <v>0</v>
      </c>
      <c r="M260" s="104">
        <f>ROUND(VLOOKUP($B260,'[4]3.ข้อมูลงบทดลองปัจจุบัน'!$A$5:$CL$846,12,0),2)</f>
        <v>0</v>
      </c>
      <c r="N260" s="104">
        <f>ROUND(VLOOKUP($B260,'[4]3.ข้อมูลงบทดลองปัจจุบัน'!$A$5:$CL$846,13,0),2)</f>
        <v>0</v>
      </c>
      <c r="O260" s="104">
        <f>ROUND(VLOOKUP($B260,'[4]3.ข้อมูลงบทดลองปัจจุบัน'!$A$5:$CL$846,14,0),2)</f>
        <v>0</v>
      </c>
      <c r="P260" s="104">
        <f>ROUND(VLOOKUP($B260,'[4]3.ข้อมูลงบทดลองปัจจุบัน'!$A$5:$CL$846,15,0),2)</f>
        <v>0</v>
      </c>
      <c r="Q260" s="104">
        <f>ROUND(VLOOKUP($B260,'[4]3.ข้อมูลงบทดลองปัจจุบัน'!$A$5:$CL$846,16,0),2)</f>
        <v>0</v>
      </c>
      <c r="R260" s="104">
        <f>ROUND(VLOOKUP($B260,'[4]3.ข้อมูลงบทดลองปัจจุบัน'!$A$5:$CL$846,17,0),2)</f>
        <v>0</v>
      </c>
      <c r="S260" s="104">
        <f>ROUND(VLOOKUP($B260,'[4]3.ข้อมูลงบทดลองปัจจุบัน'!$A$5:$CL$846,18,0),2)</f>
        <v>0</v>
      </c>
      <c r="T260" s="104">
        <f>ROUND(VLOOKUP($B260,'[4]3.ข้อมูลงบทดลองปัจจุบัน'!$A$5:$CL$846,19,0),2)</f>
        <v>0</v>
      </c>
      <c r="U260" s="104">
        <f>ROUND(VLOOKUP($B260,'[4]3.ข้อมูลงบทดลองปัจจุบัน'!$A$5:$CL$846,20,0),2)</f>
        <v>0</v>
      </c>
      <c r="V260" s="104">
        <f>ROUND(VLOOKUP($B260,'[4]3.ข้อมูลงบทดลองปัจจุบัน'!$A$5:$CL$846,21,0),2)</f>
        <v>0</v>
      </c>
      <c r="W260" s="104">
        <f>ROUND(VLOOKUP($B260,'[4]3.ข้อมูลงบทดลองปัจจุบัน'!$A$5:$CL$846,22,0),2)</f>
        <v>0</v>
      </c>
      <c r="X260" s="104">
        <f>ROUND(VLOOKUP($B260,'[4]3.ข้อมูลงบทดลองปัจจุบัน'!$A$5:$CL$846,23,0),2)</f>
        <v>348292.5</v>
      </c>
      <c r="Y260" s="104">
        <f>ROUND(VLOOKUP($B260,'[4]3.ข้อมูลงบทดลองปัจจุบัน'!$A$5:$CL$846,24,0),2)</f>
        <v>0</v>
      </c>
      <c r="Z260" s="104">
        <f>ROUND(VLOOKUP($B260,'[4]3.ข้อมูลงบทดลองปัจจุบัน'!$A$5:$CL$846,25,0),2)</f>
        <v>0</v>
      </c>
      <c r="AA260" s="104">
        <f>ROUND(VLOOKUP($B260,'[4]3.ข้อมูลงบทดลองปัจจุบัน'!$A$5:$CL$846,26,0),2)</f>
        <v>0</v>
      </c>
      <c r="AB260" s="104">
        <f>ROUND(VLOOKUP($B260,'[4]3.ข้อมูลงบทดลองปัจจุบัน'!$A$5:$CL$846,27,0),2)</f>
        <v>0</v>
      </c>
      <c r="AC260" s="104">
        <f>ROUND(VLOOKUP($B260,'[4]3.ข้อมูลงบทดลองปัจจุบัน'!$A$5:$CL$846,28,0),2)</f>
        <v>0</v>
      </c>
      <c r="AD260" s="104">
        <f>ROUND(VLOOKUP($B260,'[4]3.ข้อมูลงบทดลองปัจจุบัน'!$A$5:$CL$846,29,0),2)</f>
        <v>0</v>
      </c>
      <c r="AE260" s="104">
        <f>ROUND(VLOOKUP($B260,'[4]3.ข้อมูลงบทดลองปัจจุบัน'!$A$5:$CL$846,30,0),2)</f>
        <v>0</v>
      </c>
      <c r="AF260" s="104">
        <f>ROUND(VLOOKUP($B260,'[4]3.ข้อมูลงบทดลองปัจจุบัน'!$A$5:$CL$846,31,0),2)</f>
        <v>0</v>
      </c>
      <c r="AG260" s="104">
        <f>ROUND(VLOOKUP($B260,'[4]3.ข้อมูลงบทดลองปัจจุบัน'!$A$5:$CL$846,32,0),2)</f>
        <v>0</v>
      </c>
      <c r="AH260" s="104">
        <f>ROUND(VLOOKUP($B260,'[4]3.ข้อมูลงบทดลองปัจจุบัน'!$A$5:$CL$846,33,0),2)</f>
        <v>0</v>
      </c>
      <c r="AI260" s="104">
        <f>ROUND(VLOOKUP($B260,'[4]3.ข้อมูลงบทดลองปัจจุบัน'!$A$5:$CL$846,34,0),2)</f>
        <v>0</v>
      </c>
      <c r="AJ260" s="104">
        <f>ROUND(VLOOKUP($B260,'[4]3.ข้อมูลงบทดลองปัจจุบัน'!$A$5:$CL$846,35,0),2)</f>
        <v>0</v>
      </c>
      <c r="AK260" s="104">
        <f>ROUND(VLOOKUP($B260,'[4]3.ข้อมูลงบทดลองปัจจุบัน'!$A$5:$CL$846,36,0),2)</f>
        <v>0</v>
      </c>
      <c r="AL260" s="104">
        <f>ROUND(VLOOKUP($B260,'[4]3.ข้อมูลงบทดลองปัจจุบัน'!$A$5:$CL$846,37,0),2)</f>
        <v>0</v>
      </c>
      <c r="AM260" s="104">
        <f>ROUND(VLOOKUP($B260,'[4]3.ข้อมูลงบทดลองปัจจุบัน'!$A$5:$CL$846,38,0),2)</f>
        <v>0</v>
      </c>
      <c r="AN260" s="104">
        <f>ROUND(VLOOKUP($B260,'[4]3.ข้อมูลงบทดลองปัจจุบัน'!$A$5:$CL$846,39,0),2)</f>
        <v>0</v>
      </c>
      <c r="AO260" s="104">
        <f>ROUND(VLOOKUP($B260,'[4]3.ข้อมูลงบทดลองปัจจุบัน'!$A$5:$CL$846,40,0),2)</f>
        <v>2027028.95</v>
      </c>
      <c r="AP260" s="104">
        <f>ROUND(VLOOKUP($B260,'[4]3.ข้อมูลงบทดลองปัจจุบัน'!$A$5:$CL$846,41,0),2)</f>
        <v>0</v>
      </c>
      <c r="AQ260" s="104">
        <f>ROUND(VLOOKUP($B260,'[4]3.ข้อมูลงบทดลองปัจจุบัน'!$A$5:$CL$846,42,0),2)</f>
        <v>0</v>
      </c>
      <c r="AR260" s="104">
        <f>ROUND(VLOOKUP($B260,'[4]3.ข้อมูลงบทดลองปัจจุบัน'!$A$5:$CL$846,43,0),2)</f>
        <v>0</v>
      </c>
      <c r="AS260" s="104">
        <f>ROUND(VLOOKUP($B260,'[4]3.ข้อมูลงบทดลองปัจจุบัน'!$A$5:$CL$846,44,0),2)</f>
        <v>0</v>
      </c>
      <c r="AT260" s="104">
        <f>ROUND(VLOOKUP($B260,'[4]3.ข้อมูลงบทดลองปัจจุบัน'!$A$5:$CL$846,45,0),2)</f>
        <v>0</v>
      </c>
      <c r="AU260" s="104">
        <f>ROUND(VLOOKUP($B260,'[4]3.ข้อมูลงบทดลองปัจจุบัน'!$A$5:$CL$846,46,0),2)</f>
        <v>0</v>
      </c>
      <c r="AV260" s="104">
        <f>ROUND(VLOOKUP($B260,'[4]3.ข้อมูลงบทดลองปัจจุบัน'!$A$5:$CL$846,47,0),2)</f>
        <v>0</v>
      </c>
      <c r="AW260" s="104">
        <f>ROUND(VLOOKUP($B260,'[4]3.ข้อมูลงบทดลองปัจจุบัน'!$A$5:$CL$846,48,0),2)</f>
        <v>0</v>
      </c>
      <c r="AX260" s="104">
        <f>ROUND(VLOOKUP($B260,'[4]3.ข้อมูลงบทดลองปัจจุบัน'!$A$5:$CL$846,49,0),2)</f>
        <v>0</v>
      </c>
      <c r="AY260" s="104">
        <f>ROUND(VLOOKUP($B260,'[4]3.ข้อมูลงบทดลองปัจจุบัน'!$A$5:$CL$846,50,0),2)</f>
        <v>0</v>
      </c>
      <c r="AZ260" s="104">
        <f>ROUND(VLOOKUP($B260,'[4]3.ข้อมูลงบทดลองปัจจุบัน'!$A$5:$CL$846,51,0),2)</f>
        <v>0</v>
      </c>
      <c r="BA260" s="104">
        <f>ROUND(VLOOKUP($B260,'[4]3.ข้อมูลงบทดลองปัจจุบัน'!$A$5:$CL$846,52,0),2)</f>
        <v>0</v>
      </c>
      <c r="BB260" s="104">
        <f>ROUND(VLOOKUP($B260,'[4]3.ข้อมูลงบทดลองปัจจุบัน'!$A$5:$CL$846,53,0),2)</f>
        <v>0</v>
      </c>
      <c r="BC260" s="104">
        <f>ROUND(VLOOKUP($B260,'[4]3.ข้อมูลงบทดลองปัจจุบัน'!$A$5:$CL$846,54,0),2)</f>
        <v>0</v>
      </c>
      <c r="BD260" s="104">
        <f>ROUND(VLOOKUP($B260,'[4]3.ข้อมูลงบทดลองปัจจุบัน'!$A$5:$CL$846,55,0),2)</f>
        <v>0</v>
      </c>
      <c r="BE260" s="104">
        <f>ROUND(VLOOKUP($B260,'[4]3.ข้อมูลงบทดลองปัจจุบัน'!$A$5:$CL$846,56,0),2)</f>
        <v>15193</v>
      </c>
      <c r="BF260" s="104">
        <f>ROUND(VLOOKUP($B260,'[4]3.ข้อมูลงบทดลองปัจจุบัน'!$A$5:$CL$846,57,0),2)</f>
        <v>0</v>
      </c>
      <c r="BG260" s="104">
        <f>ROUND(VLOOKUP($B260,'[4]3.ข้อมูลงบทดลองปัจจุบัน'!$A$5:$CL$846,58,0),2)</f>
        <v>0</v>
      </c>
      <c r="BH260" s="104">
        <f>ROUND(VLOOKUP($B260,'[4]3.ข้อมูลงบทดลองปัจจุบัน'!$A$5:$CL$846,59,0),2)</f>
        <v>0</v>
      </c>
      <c r="BI260" s="104">
        <f>ROUND(VLOOKUP($B260,'[4]3.ข้อมูลงบทดลองปัจจุบัน'!$A$5:$CL$846,60,0),2)</f>
        <v>0</v>
      </c>
      <c r="BJ260" s="104">
        <f>ROUND(VLOOKUP($B260,'[4]3.ข้อมูลงบทดลองปัจจุบัน'!$A$5:$CL$846,61,0),2)</f>
        <v>0</v>
      </c>
      <c r="BK260" s="104">
        <f>ROUND(VLOOKUP($B260,'[4]3.ข้อมูลงบทดลองปัจจุบัน'!$A$5:$CL$846,62,0),2)</f>
        <v>0</v>
      </c>
      <c r="BL260" s="104">
        <f>ROUND(VLOOKUP($B260,'[4]3.ข้อมูลงบทดลองปัจจุบัน'!$A$5:$CL$846,63,0),2)</f>
        <v>0</v>
      </c>
      <c r="BM260" s="104">
        <f>ROUND(VLOOKUP($B260,'[4]3.ข้อมูลงบทดลองปัจจุบัน'!$A$5:$CL$846,64,0),2)</f>
        <v>0</v>
      </c>
      <c r="BN260" s="104">
        <f>ROUND(VLOOKUP($B260,'[4]3.ข้อมูลงบทดลองปัจจุบัน'!$A$5:$CL$846,65,0),2)</f>
        <v>0</v>
      </c>
      <c r="BO260" s="104">
        <f>ROUND(VLOOKUP($B260,'[4]3.ข้อมูลงบทดลองปัจจุบัน'!$A$5:$CL$846,66,0),2)</f>
        <v>0</v>
      </c>
      <c r="BP260" s="104">
        <f>ROUND(VLOOKUP($B260,'[4]3.ข้อมูลงบทดลองปัจจุบัน'!$A$5:$CL$846,67,0),2)</f>
        <v>0</v>
      </c>
      <c r="BQ260" s="104">
        <f>ROUND(VLOOKUP($B260,'[4]3.ข้อมูลงบทดลองปัจจุบัน'!$A$5:$CL$846,68,0),2)</f>
        <v>0</v>
      </c>
      <c r="BR260" s="104">
        <f>ROUND(VLOOKUP($B260,'[4]3.ข้อมูลงบทดลองปัจจุบัน'!$A$5:$CL$846,69,0),2)</f>
        <v>0</v>
      </c>
      <c r="BS260" s="104">
        <f>ROUND(VLOOKUP($B260,'[4]3.ข้อมูลงบทดลองปัจจุบัน'!$A$5:$CL$846,70,0),2)</f>
        <v>0</v>
      </c>
      <c r="BT260" s="104">
        <f>ROUND(VLOOKUP($B260,'[4]3.ข้อมูลงบทดลองปัจจุบัน'!$A$5:$CL$846,71,0),2)</f>
        <v>0</v>
      </c>
      <c r="BU260" s="104">
        <f>ROUND(VLOOKUP($B260,'[4]3.ข้อมูลงบทดลองปัจจุบัน'!$A$5:$CL$846,72,0),2)</f>
        <v>0</v>
      </c>
      <c r="BV260" s="104">
        <f>ROUND(VLOOKUP($B260,'[4]3.ข้อมูลงบทดลองปัจจุบัน'!$A$5:$CL$846,73,0),2)</f>
        <v>0</v>
      </c>
      <c r="BW260" s="104">
        <f>ROUND(VLOOKUP($B260,'[4]3.ข้อมูลงบทดลองปัจจุบัน'!$A$5:$CL$846,74,0),2)</f>
        <v>200</v>
      </c>
      <c r="BX260" s="104">
        <f>ROUND(VLOOKUP($B260,'[4]3.ข้อมูลงบทดลองปัจจุบัน'!$A$5:$CL$846,75,0),2)</f>
        <v>0</v>
      </c>
      <c r="BY260" s="104">
        <f>ROUND(VLOOKUP($B260,'[4]3.ข้อมูลงบทดลองปัจจุบัน'!$A$5:$CL$846,76,0),2)</f>
        <v>0</v>
      </c>
      <c r="BZ260" s="104">
        <f>ROUND(VLOOKUP($B260,'[4]3.ข้อมูลงบทดลองปัจจุบัน'!$A$5:$CL$846,77,0),2)</f>
        <v>0</v>
      </c>
      <c r="CA260" s="104">
        <f>ROUND(VLOOKUP($B260,'[4]3.ข้อมูลงบทดลองปัจจุบัน'!$A$5:$CL$846,78,0),2)</f>
        <v>0</v>
      </c>
      <c r="CB260" s="104">
        <f>ROUND(VLOOKUP($B260,'[4]3.ข้อมูลงบทดลองปัจจุบัน'!$A$5:$CL$846,79,0),2)</f>
        <v>0</v>
      </c>
      <c r="CC260" s="104">
        <f>ROUND(VLOOKUP($B260,'[4]3.ข้อมูลงบทดลองปัจจุบัน'!$A$5:$CL$846,80,0),2)</f>
        <v>0</v>
      </c>
      <c r="CD260" s="104">
        <f>ROUND(VLOOKUP($B260,'[4]3.ข้อมูลงบทดลองปัจจุบัน'!$A$5:$CL$846,81,0),2)</f>
        <v>0</v>
      </c>
      <c r="CE260" s="104">
        <f>ROUND(VLOOKUP($B260,'[4]3.ข้อมูลงบทดลองปัจจุบัน'!$A$5:$CL$846,82,0),2)</f>
        <v>0</v>
      </c>
      <c r="CF260" s="104">
        <f>ROUND(VLOOKUP($B260,'[4]3.ข้อมูลงบทดลองปัจจุบัน'!$A$5:$CL$846,83,0),2)</f>
        <v>0</v>
      </c>
      <c r="CG260" s="104">
        <f>ROUND(VLOOKUP($B260,'[4]3.ข้อมูลงบทดลองปัจจุบัน'!$A$5:$CL$846,84,0),2)</f>
        <v>0</v>
      </c>
      <c r="CH260" s="104">
        <f>ROUND(VLOOKUP($B260,'[4]3.ข้อมูลงบทดลองปัจจุบัน'!$A$5:$CL$846,85,0),2)</f>
        <v>0</v>
      </c>
      <c r="CI260" s="104">
        <f>ROUND(VLOOKUP($B260,'[4]3.ข้อมูลงบทดลองปัจจุบัน'!$A$5:$CL$846,86,0),2)</f>
        <v>0</v>
      </c>
      <c r="CJ260" s="104">
        <f>ROUND(VLOOKUP($B260,'[4]3.ข้อมูลงบทดลองปัจจุบัน'!$A$5:$CL$846,87,0),2)</f>
        <v>0</v>
      </c>
      <c r="CK260" s="104">
        <f>ROUND(VLOOKUP($B260,'[4]3.ข้อมูลงบทดลองปัจจุบัน'!$A$5:$CL$846,88,0),2)</f>
        <v>0</v>
      </c>
      <c r="CL260" s="104">
        <f>ROUND(VLOOKUP($B260,'[4]3.ข้อมูลงบทดลองปัจจุบัน'!$A$5:$CL$846,89,0),2)</f>
        <v>0</v>
      </c>
      <c r="CM260" s="104">
        <f>ROUND(VLOOKUP($B260,'[4]3.ข้อมูลงบทดลองปัจจุบัน'!$A$5:$CL$846,90,0),2)</f>
        <v>0</v>
      </c>
      <c r="CO260" s="97"/>
    </row>
    <row r="261" spans="1:94" x14ac:dyDescent="0.7">
      <c r="A261" s="128" t="s">
        <v>884</v>
      </c>
      <c r="B261" s="18" t="s">
        <v>909</v>
      </c>
      <c r="C261" s="129" t="s">
        <v>910</v>
      </c>
      <c r="D261" s="104">
        <f>ROUND(VLOOKUP($B261,'[4]3.ข้อมูลงบทดลองปัจจุบัน'!$A$5:$CL$846,3,0),2)</f>
        <v>0</v>
      </c>
      <c r="E261" s="104">
        <f>ROUND(VLOOKUP($B261,'[4]3.ข้อมูลงบทดลองปัจจุบัน'!$A$5:$CL$846,4,0),2)</f>
        <v>0</v>
      </c>
      <c r="F261" s="104">
        <f>ROUND(VLOOKUP($B261,'[4]3.ข้อมูลงบทดลองปัจจุบัน'!$A$5:$CL$846,5,0),2)</f>
        <v>0</v>
      </c>
      <c r="G261" s="104">
        <f>ROUND(VLOOKUP($B261,'[4]3.ข้อมูลงบทดลองปัจจุบัน'!$A$5:$CL$846,6,0),2)</f>
        <v>0</v>
      </c>
      <c r="H261" s="104">
        <f>ROUND(VLOOKUP($B261,'[4]3.ข้อมูลงบทดลองปัจจุบัน'!$A$5:$CL$846,7,0),2)</f>
        <v>0</v>
      </c>
      <c r="I261" s="104">
        <f>ROUND(VLOOKUP($B261,'[4]3.ข้อมูลงบทดลองปัจจุบัน'!$A$5:$CL$846,8,0),2)</f>
        <v>0</v>
      </c>
      <c r="J261" s="104">
        <f>ROUND(VLOOKUP($B261,'[4]3.ข้อมูลงบทดลองปัจจุบัน'!$A$5:$CL$846,9,0),2)</f>
        <v>0</v>
      </c>
      <c r="K261" s="104">
        <f>ROUND(VLOOKUP($B261,'[4]3.ข้อมูลงบทดลองปัจจุบัน'!$A$5:$CL$846,10,0),2)</f>
        <v>0</v>
      </c>
      <c r="L261" s="104">
        <f>ROUND(VLOOKUP($B261,'[4]3.ข้อมูลงบทดลองปัจจุบัน'!$A$5:$CL$846,11,0),2)</f>
        <v>0</v>
      </c>
      <c r="M261" s="104">
        <f>ROUND(VLOOKUP($B261,'[4]3.ข้อมูลงบทดลองปัจจุบัน'!$A$5:$CL$846,12,0),2)</f>
        <v>0</v>
      </c>
      <c r="N261" s="104">
        <f>ROUND(VLOOKUP($B261,'[4]3.ข้อมูลงบทดลองปัจจุบัน'!$A$5:$CL$846,13,0),2)</f>
        <v>0</v>
      </c>
      <c r="O261" s="104">
        <f>ROUND(VLOOKUP($B261,'[4]3.ข้อมูลงบทดลองปัจจุบัน'!$A$5:$CL$846,14,0),2)</f>
        <v>0</v>
      </c>
      <c r="P261" s="104">
        <f>ROUND(VLOOKUP($B261,'[4]3.ข้อมูลงบทดลองปัจจุบัน'!$A$5:$CL$846,15,0),2)</f>
        <v>0</v>
      </c>
      <c r="Q261" s="104">
        <f>ROUND(VLOOKUP($B261,'[4]3.ข้อมูลงบทดลองปัจจุบัน'!$A$5:$CL$846,16,0),2)</f>
        <v>0</v>
      </c>
      <c r="R261" s="104">
        <f>ROUND(VLOOKUP($B261,'[4]3.ข้อมูลงบทดลองปัจจุบัน'!$A$5:$CL$846,17,0),2)</f>
        <v>0</v>
      </c>
      <c r="S261" s="104">
        <f>ROUND(VLOOKUP($B261,'[4]3.ข้อมูลงบทดลองปัจจุบัน'!$A$5:$CL$846,18,0),2)</f>
        <v>0</v>
      </c>
      <c r="T261" s="104">
        <f>ROUND(VLOOKUP($B261,'[4]3.ข้อมูลงบทดลองปัจจุบัน'!$A$5:$CL$846,19,0),2)</f>
        <v>0</v>
      </c>
      <c r="U261" s="104">
        <f>ROUND(VLOOKUP($B261,'[4]3.ข้อมูลงบทดลองปัจจุบัน'!$A$5:$CL$846,20,0),2)</f>
        <v>0</v>
      </c>
      <c r="V261" s="104">
        <f>ROUND(VLOOKUP($B261,'[4]3.ข้อมูลงบทดลองปัจจุบัน'!$A$5:$CL$846,21,0),2)</f>
        <v>0</v>
      </c>
      <c r="W261" s="104">
        <f>ROUND(VLOOKUP($B261,'[4]3.ข้อมูลงบทดลองปัจจุบัน'!$A$5:$CL$846,22,0),2)</f>
        <v>0</v>
      </c>
      <c r="X261" s="104">
        <f>ROUND(VLOOKUP($B261,'[4]3.ข้อมูลงบทดลองปัจจุบัน'!$A$5:$CL$846,23,0),2)</f>
        <v>0</v>
      </c>
      <c r="Y261" s="104">
        <f>ROUND(VLOOKUP($B261,'[4]3.ข้อมูลงบทดลองปัจจุบัน'!$A$5:$CL$846,24,0),2)</f>
        <v>0</v>
      </c>
      <c r="Z261" s="104">
        <f>ROUND(VLOOKUP($B261,'[4]3.ข้อมูลงบทดลองปัจจุบัน'!$A$5:$CL$846,25,0),2)</f>
        <v>0</v>
      </c>
      <c r="AA261" s="104">
        <f>ROUND(VLOOKUP($B261,'[4]3.ข้อมูลงบทดลองปัจจุบัน'!$A$5:$CL$846,26,0),2)</f>
        <v>0</v>
      </c>
      <c r="AB261" s="104">
        <f>ROUND(VLOOKUP($B261,'[4]3.ข้อมูลงบทดลองปัจจุบัน'!$A$5:$CL$846,27,0),2)</f>
        <v>0</v>
      </c>
      <c r="AC261" s="104">
        <f>ROUND(VLOOKUP($B261,'[4]3.ข้อมูลงบทดลองปัจจุบัน'!$A$5:$CL$846,28,0),2)</f>
        <v>0</v>
      </c>
      <c r="AD261" s="104">
        <f>ROUND(VLOOKUP($B261,'[4]3.ข้อมูลงบทดลองปัจจุบัน'!$A$5:$CL$846,29,0),2)</f>
        <v>0</v>
      </c>
      <c r="AE261" s="104">
        <f>ROUND(VLOOKUP($B261,'[4]3.ข้อมูลงบทดลองปัจจุบัน'!$A$5:$CL$846,30,0),2)</f>
        <v>0</v>
      </c>
      <c r="AF261" s="104">
        <f>ROUND(VLOOKUP($B261,'[4]3.ข้อมูลงบทดลองปัจจุบัน'!$A$5:$CL$846,31,0),2)</f>
        <v>0</v>
      </c>
      <c r="AG261" s="104">
        <f>ROUND(VLOOKUP($B261,'[4]3.ข้อมูลงบทดลองปัจจุบัน'!$A$5:$CL$846,32,0),2)</f>
        <v>0</v>
      </c>
      <c r="AH261" s="104">
        <f>ROUND(VLOOKUP($B261,'[4]3.ข้อมูลงบทดลองปัจจุบัน'!$A$5:$CL$846,33,0),2)</f>
        <v>0</v>
      </c>
      <c r="AI261" s="104">
        <f>ROUND(VLOOKUP($B261,'[4]3.ข้อมูลงบทดลองปัจจุบัน'!$A$5:$CL$846,34,0),2)</f>
        <v>158068</v>
      </c>
      <c r="AJ261" s="104">
        <f>ROUND(VLOOKUP($B261,'[4]3.ข้อมูลงบทดลองปัจจุบัน'!$A$5:$CL$846,35,0),2)</f>
        <v>0</v>
      </c>
      <c r="AK261" s="104">
        <f>ROUND(VLOOKUP($B261,'[4]3.ข้อมูลงบทดลองปัจจุบัน'!$A$5:$CL$846,36,0),2)</f>
        <v>0</v>
      </c>
      <c r="AL261" s="104">
        <f>ROUND(VLOOKUP($B261,'[4]3.ข้อมูลงบทดลองปัจจุบัน'!$A$5:$CL$846,37,0),2)</f>
        <v>0</v>
      </c>
      <c r="AM261" s="104">
        <f>ROUND(VLOOKUP($B261,'[4]3.ข้อมูลงบทดลองปัจจุบัน'!$A$5:$CL$846,38,0),2)</f>
        <v>0</v>
      </c>
      <c r="AN261" s="104">
        <f>ROUND(VLOOKUP($B261,'[4]3.ข้อมูลงบทดลองปัจจุบัน'!$A$5:$CL$846,39,0),2)</f>
        <v>0</v>
      </c>
      <c r="AO261" s="104">
        <f>ROUND(VLOOKUP($B261,'[4]3.ข้อมูลงบทดลองปัจจุบัน'!$A$5:$CL$846,40,0),2)</f>
        <v>0</v>
      </c>
      <c r="AP261" s="104">
        <f>ROUND(VLOOKUP($B261,'[4]3.ข้อมูลงบทดลองปัจจุบัน'!$A$5:$CL$846,41,0),2)</f>
        <v>0</v>
      </c>
      <c r="AQ261" s="104">
        <f>ROUND(VLOOKUP($B261,'[4]3.ข้อมูลงบทดลองปัจจุบัน'!$A$5:$CL$846,42,0),2)</f>
        <v>0</v>
      </c>
      <c r="AR261" s="104">
        <f>ROUND(VLOOKUP($B261,'[4]3.ข้อมูลงบทดลองปัจจุบัน'!$A$5:$CL$846,43,0),2)</f>
        <v>0</v>
      </c>
      <c r="AS261" s="104">
        <f>ROUND(VLOOKUP($B261,'[4]3.ข้อมูลงบทดลองปัจจุบัน'!$A$5:$CL$846,44,0),2)</f>
        <v>0</v>
      </c>
      <c r="AT261" s="104">
        <f>ROUND(VLOOKUP($B261,'[4]3.ข้อมูลงบทดลองปัจจุบัน'!$A$5:$CL$846,45,0),2)</f>
        <v>0</v>
      </c>
      <c r="AU261" s="104">
        <f>ROUND(VLOOKUP($B261,'[4]3.ข้อมูลงบทดลองปัจจุบัน'!$A$5:$CL$846,46,0),2)</f>
        <v>0</v>
      </c>
      <c r="AV261" s="104">
        <f>ROUND(VLOOKUP($B261,'[4]3.ข้อมูลงบทดลองปัจจุบัน'!$A$5:$CL$846,47,0),2)</f>
        <v>0</v>
      </c>
      <c r="AW261" s="104">
        <f>ROUND(VLOOKUP($B261,'[4]3.ข้อมูลงบทดลองปัจจุบัน'!$A$5:$CL$846,48,0),2)</f>
        <v>0</v>
      </c>
      <c r="AX261" s="104">
        <f>ROUND(VLOOKUP($B261,'[4]3.ข้อมูลงบทดลองปัจจุบัน'!$A$5:$CL$846,49,0),2)</f>
        <v>0</v>
      </c>
      <c r="AY261" s="104">
        <f>ROUND(VLOOKUP($B261,'[4]3.ข้อมูลงบทดลองปัจจุบัน'!$A$5:$CL$846,50,0),2)</f>
        <v>0</v>
      </c>
      <c r="AZ261" s="104">
        <f>ROUND(VLOOKUP($B261,'[4]3.ข้อมูลงบทดลองปัจจุบัน'!$A$5:$CL$846,51,0),2)</f>
        <v>0</v>
      </c>
      <c r="BA261" s="104">
        <f>ROUND(VLOOKUP($B261,'[4]3.ข้อมูลงบทดลองปัจจุบัน'!$A$5:$CL$846,52,0),2)</f>
        <v>0</v>
      </c>
      <c r="BB261" s="104">
        <f>ROUND(VLOOKUP($B261,'[4]3.ข้อมูลงบทดลองปัจจุบัน'!$A$5:$CL$846,53,0),2)</f>
        <v>0</v>
      </c>
      <c r="BC261" s="104">
        <f>ROUND(VLOOKUP($B261,'[4]3.ข้อมูลงบทดลองปัจจุบัน'!$A$5:$CL$846,54,0),2)</f>
        <v>0</v>
      </c>
      <c r="BD261" s="104">
        <f>ROUND(VLOOKUP($B261,'[4]3.ข้อมูลงบทดลองปัจจุบัน'!$A$5:$CL$846,55,0),2)</f>
        <v>0</v>
      </c>
      <c r="BE261" s="104">
        <f>ROUND(VLOOKUP($B261,'[4]3.ข้อมูลงบทดลองปัจจุบัน'!$A$5:$CL$846,56,0),2)</f>
        <v>0</v>
      </c>
      <c r="BF261" s="104">
        <f>ROUND(VLOOKUP($B261,'[4]3.ข้อมูลงบทดลองปัจจุบัน'!$A$5:$CL$846,57,0),2)</f>
        <v>0</v>
      </c>
      <c r="BG261" s="104">
        <f>ROUND(VLOOKUP($B261,'[4]3.ข้อมูลงบทดลองปัจจุบัน'!$A$5:$CL$846,58,0),2)</f>
        <v>0</v>
      </c>
      <c r="BH261" s="104">
        <f>ROUND(VLOOKUP($B261,'[4]3.ข้อมูลงบทดลองปัจจุบัน'!$A$5:$CL$846,59,0),2)</f>
        <v>0</v>
      </c>
      <c r="BI261" s="104">
        <f>ROUND(VLOOKUP($B261,'[4]3.ข้อมูลงบทดลองปัจจุบัน'!$A$5:$CL$846,60,0),2)</f>
        <v>0</v>
      </c>
      <c r="BJ261" s="104">
        <f>ROUND(VLOOKUP($B261,'[4]3.ข้อมูลงบทดลองปัจจุบัน'!$A$5:$CL$846,61,0),2)</f>
        <v>0</v>
      </c>
      <c r="BK261" s="104">
        <f>ROUND(VLOOKUP($B261,'[4]3.ข้อมูลงบทดลองปัจจุบัน'!$A$5:$CL$846,62,0),2)</f>
        <v>0</v>
      </c>
      <c r="BL261" s="104">
        <f>ROUND(VLOOKUP($B261,'[4]3.ข้อมูลงบทดลองปัจจุบัน'!$A$5:$CL$846,63,0),2)</f>
        <v>0</v>
      </c>
      <c r="BM261" s="104">
        <f>ROUND(VLOOKUP($B261,'[4]3.ข้อมูลงบทดลองปัจจุบัน'!$A$5:$CL$846,64,0),2)</f>
        <v>0</v>
      </c>
      <c r="BN261" s="104">
        <f>ROUND(VLOOKUP($B261,'[4]3.ข้อมูลงบทดลองปัจจุบัน'!$A$5:$CL$846,65,0),2)</f>
        <v>0</v>
      </c>
      <c r="BO261" s="104">
        <f>ROUND(VLOOKUP($B261,'[4]3.ข้อมูลงบทดลองปัจจุบัน'!$A$5:$CL$846,66,0),2)</f>
        <v>0</v>
      </c>
      <c r="BP261" s="104">
        <f>ROUND(VLOOKUP($B261,'[4]3.ข้อมูลงบทดลองปัจจุบัน'!$A$5:$CL$846,67,0),2)</f>
        <v>0</v>
      </c>
      <c r="BQ261" s="104">
        <f>ROUND(VLOOKUP($B261,'[4]3.ข้อมูลงบทดลองปัจจุบัน'!$A$5:$CL$846,68,0),2)</f>
        <v>0</v>
      </c>
      <c r="BR261" s="104">
        <f>ROUND(VLOOKUP($B261,'[4]3.ข้อมูลงบทดลองปัจจุบัน'!$A$5:$CL$846,69,0),2)</f>
        <v>0</v>
      </c>
      <c r="BS261" s="104">
        <f>ROUND(VLOOKUP($B261,'[4]3.ข้อมูลงบทดลองปัจจุบัน'!$A$5:$CL$846,70,0),2)</f>
        <v>0</v>
      </c>
      <c r="BT261" s="104">
        <f>ROUND(VLOOKUP($B261,'[4]3.ข้อมูลงบทดลองปัจจุบัน'!$A$5:$CL$846,71,0),2)</f>
        <v>0</v>
      </c>
      <c r="BU261" s="104">
        <f>ROUND(VLOOKUP($B261,'[4]3.ข้อมูลงบทดลองปัจจุบัน'!$A$5:$CL$846,72,0),2)</f>
        <v>0</v>
      </c>
      <c r="BV261" s="104">
        <f>ROUND(VLOOKUP($B261,'[4]3.ข้อมูลงบทดลองปัจจุบัน'!$A$5:$CL$846,73,0),2)</f>
        <v>0</v>
      </c>
      <c r="BW261" s="104">
        <f>ROUND(VLOOKUP($B261,'[4]3.ข้อมูลงบทดลองปัจจุบัน'!$A$5:$CL$846,74,0),2)</f>
        <v>300</v>
      </c>
      <c r="BX261" s="104">
        <f>ROUND(VLOOKUP($B261,'[4]3.ข้อมูลงบทดลองปัจจุบัน'!$A$5:$CL$846,75,0),2)</f>
        <v>0</v>
      </c>
      <c r="BY261" s="104">
        <f>ROUND(VLOOKUP($B261,'[4]3.ข้อมูลงบทดลองปัจจุบัน'!$A$5:$CL$846,76,0),2)</f>
        <v>0</v>
      </c>
      <c r="BZ261" s="104">
        <f>ROUND(VLOOKUP($B261,'[4]3.ข้อมูลงบทดลองปัจจุบัน'!$A$5:$CL$846,77,0),2)</f>
        <v>0</v>
      </c>
      <c r="CA261" s="104">
        <f>ROUND(VLOOKUP($B261,'[4]3.ข้อมูลงบทดลองปัจจุบัน'!$A$5:$CL$846,78,0),2)</f>
        <v>0</v>
      </c>
      <c r="CB261" s="104">
        <f>ROUND(VLOOKUP($B261,'[4]3.ข้อมูลงบทดลองปัจจุบัน'!$A$5:$CL$846,79,0),2)</f>
        <v>0</v>
      </c>
      <c r="CC261" s="104">
        <f>ROUND(VLOOKUP($B261,'[4]3.ข้อมูลงบทดลองปัจจุบัน'!$A$5:$CL$846,80,0),2)</f>
        <v>0</v>
      </c>
      <c r="CD261" s="104">
        <f>ROUND(VLOOKUP($B261,'[4]3.ข้อมูลงบทดลองปัจจุบัน'!$A$5:$CL$846,81,0),2)</f>
        <v>0</v>
      </c>
      <c r="CE261" s="104">
        <f>ROUND(VLOOKUP($B261,'[4]3.ข้อมูลงบทดลองปัจจุบัน'!$A$5:$CL$846,82,0),2)</f>
        <v>0</v>
      </c>
      <c r="CF261" s="104">
        <f>ROUND(VLOOKUP($B261,'[4]3.ข้อมูลงบทดลองปัจจุบัน'!$A$5:$CL$846,83,0),2)</f>
        <v>0</v>
      </c>
      <c r="CG261" s="104">
        <f>ROUND(VLOOKUP($B261,'[4]3.ข้อมูลงบทดลองปัจจุบัน'!$A$5:$CL$846,84,0),2)</f>
        <v>0</v>
      </c>
      <c r="CH261" s="104">
        <f>ROUND(VLOOKUP($B261,'[4]3.ข้อมูลงบทดลองปัจจุบัน'!$A$5:$CL$846,85,0),2)</f>
        <v>0</v>
      </c>
      <c r="CI261" s="104">
        <f>ROUND(VLOOKUP($B261,'[4]3.ข้อมูลงบทดลองปัจจุบัน'!$A$5:$CL$846,86,0),2)</f>
        <v>0</v>
      </c>
      <c r="CJ261" s="104">
        <f>ROUND(VLOOKUP($B261,'[4]3.ข้อมูลงบทดลองปัจจุบัน'!$A$5:$CL$846,87,0),2)</f>
        <v>0</v>
      </c>
      <c r="CK261" s="104">
        <f>ROUND(VLOOKUP($B261,'[4]3.ข้อมูลงบทดลองปัจจุบัน'!$A$5:$CL$846,88,0),2)</f>
        <v>0</v>
      </c>
      <c r="CL261" s="104">
        <f>ROUND(VLOOKUP($B261,'[4]3.ข้อมูลงบทดลองปัจจุบัน'!$A$5:$CL$846,89,0),2)</f>
        <v>0</v>
      </c>
      <c r="CM261" s="104">
        <f>ROUND(VLOOKUP($B261,'[4]3.ข้อมูลงบทดลองปัจจุบัน'!$A$5:$CL$846,90,0),2)</f>
        <v>0</v>
      </c>
      <c r="CO261" s="97"/>
    </row>
    <row r="262" spans="1:94" x14ac:dyDescent="0.7">
      <c r="A262" s="128" t="s">
        <v>884</v>
      </c>
      <c r="B262" s="18" t="s">
        <v>911</v>
      </c>
      <c r="C262" s="129" t="s">
        <v>912</v>
      </c>
      <c r="D262" s="104">
        <f>ROUND(VLOOKUP($B262,'[4]3.ข้อมูลงบทดลองปัจจุบัน'!$A$5:$CL$846,3,0),2)</f>
        <v>0</v>
      </c>
      <c r="E262" s="104">
        <f>ROUND(VLOOKUP($B262,'[4]3.ข้อมูลงบทดลองปัจจุบัน'!$A$5:$CL$846,4,0),2)</f>
        <v>0</v>
      </c>
      <c r="F262" s="104">
        <f>ROUND(VLOOKUP($B262,'[4]3.ข้อมูลงบทดลองปัจจุบัน'!$A$5:$CL$846,5,0),2)</f>
        <v>0</v>
      </c>
      <c r="G262" s="104">
        <f>ROUND(VLOOKUP($B262,'[4]3.ข้อมูลงบทดลองปัจจุบัน'!$A$5:$CL$846,6,0),2)</f>
        <v>0</v>
      </c>
      <c r="H262" s="104">
        <f>ROUND(VLOOKUP($B262,'[4]3.ข้อมูลงบทดลองปัจจุบัน'!$A$5:$CL$846,7,0),2)</f>
        <v>0</v>
      </c>
      <c r="I262" s="104">
        <f>ROUND(VLOOKUP($B262,'[4]3.ข้อมูลงบทดลองปัจจุบัน'!$A$5:$CL$846,8,0),2)</f>
        <v>0</v>
      </c>
      <c r="J262" s="104">
        <f>ROUND(VLOOKUP($B262,'[4]3.ข้อมูลงบทดลองปัจจุบัน'!$A$5:$CL$846,9,0),2)</f>
        <v>0</v>
      </c>
      <c r="K262" s="104">
        <f>ROUND(VLOOKUP($B262,'[4]3.ข้อมูลงบทดลองปัจจุบัน'!$A$5:$CL$846,10,0),2)</f>
        <v>0</v>
      </c>
      <c r="L262" s="104">
        <f>ROUND(VLOOKUP($B262,'[4]3.ข้อมูลงบทดลองปัจจุบัน'!$A$5:$CL$846,11,0),2)</f>
        <v>0</v>
      </c>
      <c r="M262" s="104">
        <f>ROUND(VLOOKUP($B262,'[4]3.ข้อมูลงบทดลองปัจจุบัน'!$A$5:$CL$846,12,0),2)</f>
        <v>0</v>
      </c>
      <c r="N262" s="104">
        <f>ROUND(VLOOKUP($B262,'[4]3.ข้อมูลงบทดลองปัจจุบัน'!$A$5:$CL$846,13,0),2)</f>
        <v>0</v>
      </c>
      <c r="O262" s="104">
        <f>ROUND(VLOOKUP($B262,'[4]3.ข้อมูลงบทดลองปัจจุบัน'!$A$5:$CL$846,14,0),2)</f>
        <v>0</v>
      </c>
      <c r="P262" s="104">
        <f>ROUND(VLOOKUP($B262,'[4]3.ข้อมูลงบทดลองปัจจุบัน'!$A$5:$CL$846,15,0),2)</f>
        <v>0</v>
      </c>
      <c r="Q262" s="104">
        <f>ROUND(VLOOKUP($B262,'[4]3.ข้อมูลงบทดลองปัจจุบัน'!$A$5:$CL$846,16,0),2)</f>
        <v>0</v>
      </c>
      <c r="R262" s="104">
        <f>ROUND(VLOOKUP($B262,'[4]3.ข้อมูลงบทดลองปัจจุบัน'!$A$5:$CL$846,17,0),2)</f>
        <v>0</v>
      </c>
      <c r="S262" s="104">
        <f>ROUND(VLOOKUP($B262,'[4]3.ข้อมูลงบทดลองปัจจุบัน'!$A$5:$CL$846,18,0),2)</f>
        <v>0</v>
      </c>
      <c r="T262" s="104">
        <f>ROUND(VLOOKUP($B262,'[4]3.ข้อมูลงบทดลองปัจจุบัน'!$A$5:$CL$846,19,0),2)</f>
        <v>0</v>
      </c>
      <c r="U262" s="104">
        <f>ROUND(VLOOKUP($B262,'[4]3.ข้อมูลงบทดลองปัจจุบัน'!$A$5:$CL$846,20,0),2)</f>
        <v>0</v>
      </c>
      <c r="V262" s="104">
        <f>ROUND(VLOOKUP($B262,'[4]3.ข้อมูลงบทดลองปัจจุบัน'!$A$5:$CL$846,21,0),2)</f>
        <v>0</v>
      </c>
      <c r="W262" s="104">
        <f>ROUND(VLOOKUP($B262,'[4]3.ข้อมูลงบทดลองปัจจุบัน'!$A$5:$CL$846,22,0),2)</f>
        <v>0</v>
      </c>
      <c r="X262" s="104">
        <f>ROUND(VLOOKUP($B262,'[4]3.ข้อมูลงบทดลองปัจจุบัน'!$A$5:$CL$846,23,0),2)</f>
        <v>0</v>
      </c>
      <c r="Y262" s="104">
        <f>ROUND(VLOOKUP($B262,'[4]3.ข้อมูลงบทดลองปัจจุบัน'!$A$5:$CL$846,24,0),2)</f>
        <v>0</v>
      </c>
      <c r="Z262" s="104">
        <f>ROUND(VLOOKUP($B262,'[4]3.ข้อมูลงบทดลองปัจจุบัน'!$A$5:$CL$846,25,0),2)</f>
        <v>0</v>
      </c>
      <c r="AA262" s="104">
        <f>ROUND(VLOOKUP($B262,'[4]3.ข้อมูลงบทดลองปัจจุบัน'!$A$5:$CL$846,26,0),2)</f>
        <v>0</v>
      </c>
      <c r="AB262" s="104">
        <f>ROUND(VLOOKUP($B262,'[4]3.ข้อมูลงบทดลองปัจจุบัน'!$A$5:$CL$846,27,0),2)</f>
        <v>0</v>
      </c>
      <c r="AC262" s="104">
        <f>ROUND(VLOOKUP($B262,'[4]3.ข้อมูลงบทดลองปัจจุบัน'!$A$5:$CL$846,28,0),2)</f>
        <v>0</v>
      </c>
      <c r="AD262" s="104">
        <f>ROUND(VLOOKUP($B262,'[4]3.ข้อมูลงบทดลองปัจจุบัน'!$A$5:$CL$846,29,0),2)</f>
        <v>0</v>
      </c>
      <c r="AE262" s="104">
        <f>ROUND(VLOOKUP($B262,'[4]3.ข้อมูลงบทดลองปัจจุบัน'!$A$5:$CL$846,30,0),2)</f>
        <v>0</v>
      </c>
      <c r="AF262" s="104">
        <f>ROUND(VLOOKUP($B262,'[4]3.ข้อมูลงบทดลองปัจจุบัน'!$A$5:$CL$846,31,0),2)</f>
        <v>0</v>
      </c>
      <c r="AG262" s="104">
        <f>ROUND(VLOOKUP($B262,'[4]3.ข้อมูลงบทดลองปัจจุบัน'!$A$5:$CL$846,32,0),2)</f>
        <v>0</v>
      </c>
      <c r="AH262" s="104">
        <f>ROUND(VLOOKUP($B262,'[4]3.ข้อมูลงบทดลองปัจจุบัน'!$A$5:$CL$846,33,0),2)</f>
        <v>0</v>
      </c>
      <c r="AI262" s="104">
        <f>ROUND(VLOOKUP($B262,'[4]3.ข้อมูลงบทดลองปัจจุบัน'!$A$5:$CL$846,34,0),2)</f>
        <v>0</v>
      </c>
      <c r="AJ262" s="104">
        <f>ROUND(VLOOKUP($B262,'[4]3.ข้อมูลงบทดลองปัจจุบัน'!$A$5:$CL$846,35,0),2)</f>
        <v>0</v>
      </c>
      <c r="AK262" s="104">
        <f>ROUND(VLOOKUP($B262,'[4]3.ข้อมูลงบทดลองปัจจุบัน'!$A$5:$CL$846,36,0),2)</f>
        <v>0</v>
      </c>
      <c r="AL262" s="104">
        <f>ROUND(VLOOKUP($B262,'[4]3.ข้อมูลงบทดลองปัจจุบัน'!$A$5:$CL$846,37,0),2)</f>
        <v>0</v>
      </c>
      <c r="AM262" s="104">
        <f>ROUND(VLOOKUP($B262,'[4]3.ข้อมูลงบทดลองปัจจุบัน'!$A$5:$CL$846,38,0),2)</f>
        <v>0</v>
      </c>
      <c r="AN262" s="104">
        <f>ROUND(VLOOKUP($B262,'[4]3.ข้อมูลงบทดลองปัจจุบัน'!$A$5:$CL$846,39,0),2)</f>
        <v>0</v>
      </c>
      <c r="AO262" s="104">
        <f>ROUND(VLOOKUP($B262,'[4]3.ข้อมูลงบทดลองปัจจุบัน'!$A$5:$CL$846,40,0),2)</f>
        <v>8089984</v>
      </c>
      <c r="AP262" s="104">
        <f>ROUND(VLOOKUP($B262,'[4]3.ข้อมูลงบทดลองปัจจุบัน'!$A$5:$CL$846,41,0),2)</f>
        <v>0</v>
      </c>
      <c r="AQ262" s="104">
        <f>ROUND(VLOOKUP($B262,'[4]3.ข้อมูลงบทดลองปัจจุบัน'!$A$5:$CL$846,42,0),2)</f>
        <v>0</v>
      </c>
      <c r="AR262" s="104">
        <f>ROUND(VLOOKUP($B262,'[4]3.ข้อมูลงบทดลองปัจจุบัน'!$A$5:$CL$846,43,0),2)</f>
        <v>0</v>
      </c>
      <c r="AS262" s="104">
        <f>ROUND(VLOOKUP($B262,'[4]3.ข้อมูลงบทดลองปัจจุบัน'!$A$5:$CL$846,44,0),2)</f>
        <v>0</v>
      </c>
      <c r="AT262" s="104">
        <f>ROUND(VLOOKUP($B262,'[4]3.ข้อมูลงบทดลองปัจจุบัน'!$A$5:$CL$846,45,0),2)</f>
        <v>0</v>
      </c>
      <c r="AU262" s="104">
        <f>ROUND(VLOOKUP($B262,'[4]3.ข้อมูลงบทดลองปัจจุบัน'!$A$5:$CL$846,46,0),2)</f>
        <v>0</v>
      </c>
      <c r="AV262" s="104">
        <f>ROUND(VLOOKUP($B262,'[4]3.ข้อมูลงบทดลองปัจจุบัน'!$A$5:$CL$846,47,0),2)</f>
        <v>0</v>
      </c>
      <c r="AW262" s="104">
        <f>ROUND(VLOOKUP($B262,'[4]3.ข้อมูลงบทดลองปัจจุบัน'!$A$5:$CL$846,48,0),2)</f>
        <v>0</v>
      </c>
      <c r="AX262" s="104">
        <f>ROUND(VLOOKUP($B262,'[4]3.ข้อมูลงบทดลองปัจจุบัน'!$A$5:$CL$846,49,0),2)</f>
        <v>0</v>
      </c>
      <c r="AY262" s="104">
        <f>ROUND(VLOOKUP($B262,'[4]3.ข้อมูลงบทดลองปัจจุบัน'!$A$5:$CL$846,50,0),2)</f>
        <v>0</v>
      </c>
      <c r="AZ262" s="104">
        <f>ROUND(VLOOKUP($B262,'[4]3.ข้อมูลงบทดลองปัจจุบัน'!$A$5:$CL$846,51,0),2)</f>
        <v>0</v>
      </c>
      <c r="BA262" s="104">
        <f>ROUND(VLOOKUP($B262,'[4]3.ข้อมูลงบทดลองปัจจุบัน'!$A$5:$CL$846,52,0),2)</f>
        <v>0</v>
      </c>
      <c r="BB262" s="104">
        <f>ROUND(VLOOKUP($B262,'[4]3.ข้อมูลงบทดลองปัจจุบัน'!$A$5:$CL$846,53,0),2)</f>
        <v>0</v>
      </c>
      <c r="BC262" s="104">
        <f>ROUND(VLOOKUP($B262,'[4]3.ข้อมูลงบทดลองปัจจุบัน'!$A$5:$CL$846,54,0),2)</f>
        <v>0</v>
      </c>
      <c r="BD262" s="104">
        <f>ROUND(VLOOKUP($B262,'[4]3.ข้อมูลงบทดลองปัจจุบัน'!$A$5:$CL$846,55,0),2)</f>
        <v>0</v>
      </c>
      <c r="BE262" s="104">
        <f>ROUND(VLOOKUP($B262,'[4]3.ข้อมูลงบทดลองปัจจุบัน'!$A$5:$CL$846,56,0),2)</f>
        <v>0</v>
      </c>
      <c r="BF262" s="104">
        <f>ROUND(VLOOKUP($B262,'[4]3.ข้อมูลงบทดลองปัจจุบัน'!$A$5:$CL$846,57,0),2)</f>
        <v>0</v>
      </c>
      <c r="BG262" s="104">
        <f>ROUND(VLOOKUP($B262,'[4]3.ข้อมูลงบทดลองปัจจุบัน'!$A$5:$CL$846,58,0),2)</f>
        <v>0</v>
      </c>
      <c r="BH262" s="104">
        <f>ROUND(VLOOKUP($B262,'[4]3.ข้อมูลงบทดลองปัจจุบัน'!$A$5:$CL$846,59,0),2)</f>
        <v>0</v>
      </c>
      <c r="BI262" s="104">
        <f>ROUND(VLOOKUP($B262,'[4]3.ข้อมูลงบทดลองปัจจุบัน'!$A$5:$CL$846,60,0),2)</f>
        <v>0</v>
      </c>
      <c r="BJ262" s="104">
        <f>ROUND(VLOOKUP($B262,'[4]3.ข้อมูลงบทดลองปัจจุบัน'!$A$5:$CL$846,61,0),2)</f>
        <v>0</v>
      </c>
      <c r="BK262" s="104">
        <f>ROUND(VLOOKUP($B262,'[4]3.ข้อมูลงบทดลองปัจจุบัน'!$A$5:$CL$846,62,0),2)</f>
        <v>0</v>
      </c>
      <c r="BL262" s="104">
        <f>ROUND(VLOOKUP($B262,'[4]3.ข้อมูลงบทดลองปัจจุบัน'!$A$5:$CL$846,63,0),2)</f>
        <v>0</v>
      </c>
      <c r="BM262" s="104">
        <f>ROUND(VLOOKUP($B262,'[4]3.ข้อมูลงบทดลองปัจจุบัน'!$A$5:$CL$846,64,0),2)</f>
        <v>0</v>
      </c>
      <c r="BN262" s="104">
        <f>ROUND(VLOOKUP($B262,'[4]3.ข้อมูลงบทดลองปัจจุบัน'!$A$5:$CL$846,65,0),2)</f>
        <v>0</v>
      </c>
      <c r="BO262" s="104">
        <f>ROUND(VLOOKUP($B262,'[4]3.ข้อมูลงบทดลองปัจจุบัน'!$A$5:$CL$846,66,0),2)</f>
        <v>0</v>
      </c>
      <c r="BP262" s="104">
        <f>ROUND(VLOOKUP($B262,'[4]3.ข้อมูลงบทดลองปัจจุบัน'!$A$5:$CL$846,67,0),2)</f>
        <v>0</v>
      </c>
      <c r="BQ262" s="104">
        <f>ROUND(VLOOKUP($B262,'[4]3.ข้อมูลงบทดลองปัจจุบัน'!$A$5:$CL$846,68,0),2)</f>
        <v>0</v>
      </c>
      <c r="BR262" s="104">
        <f>ROUND(VLOOKUP($B262,'[4]3.ข้อมูลงบทดลองปัจจุบัน'!$A$5:$CL$846,69,0),2)</f>
        <v>0</v>
      </c>
      <c r="BS262" s="104">
        <f>ROUND(VLOOKUP($B262,'[4]3.ข้อมูลงบทดลองปัจจุบัน'!$A$5:$CL$846,70,0),2)</f>
        <v>0</v>
      </c>
      <c r="BT262" s="104">
        <f>ROUND(VLOOKUP($B262,'[4]3.ข้อมูลงบทดลองปัจจุบัน'!$A$5:$CL$846,71,0),2)</f>
        <v>0</v>
      </c>
      <c r="BU262" s="104">
        <f>ROUND(VLOOKUP($B262,'[4]3.ข้อมูลงบทดลองปัจจุบัน'!$A$5:$CL$846,72,0),2)</f>
        <v>0</v>
      </c>
      <c r="BV262" s="104">
        <f>ROUND(VLOOKUP($B262,'[4]3.ข้อมูลงบทดลองปัจจุบัน'!$A$5:$CL$846,73,0),2)</f>
        <v>0</v>
      </c>
      <c r="BW262" s="104">
        <f>ROUND(VLOOKUP($B262,'[4]3.ข้อมูลงบทดลองปัจจุบัน'!$A$5:$CL$846,74,0),2)</f>
        <v>1345810</v>
      </c>
      <c r="BX262" s="104">
        <f>ROUND(VLOOKUP($B262,'[4]3.ข้อมูลงบทดลองปัจจุบัน'!$A$5:$CL$846,75,0),2)</f>
        <v>0</v>
      </c>
      <c r="BY262" s="104">
        <f>ROUND(VLOOKUP($B262,'[4]3.ข้อมูลงบทดลองปัจจุบัน'!$A$5:$CL$846,76,0),2)</f>
        <v>0</v>
      </c>
      <c r="BZ262" s="104">
        <f>ROUND(VLOOKUP($B262,'[4]3.ข้อมูลงบทดลองปัจจุบัน'!$A$5:$CL$846,77,0),2)</f>
        <v>0</v>
      </c>
      <c r="CA262" s="104">
        <f>ROUND(VLOOKUP($B262,'[4]3.ข้อมูลงบทดลองปัจจุบัน'!$A$5:$CL$846,78,0),2)</f>
        <v>0</v>
      </c>
      <c r="CB262" s="104">
        <f>ROUND(VLOOKUP($B262,'[4]3.ข้อมูลงบทดลองปัจจุบัน'!$A$5:$CL$846,79,0),2)</f>
        <v>0</v>
      </c>
      <c r="CC262" s="104">
        <f>ROUND(VLOOKUP($B262,'[4]3.ข้อมูลงบทดลองปัจจุบัน'!$A$5:$CL$846,80,0),2)</f>
        <v>0</v>
      </c>
      <c r="CD262" s="104">
        <f>ROUND(VLOOKUP($B262,'[4]3.ข้อมูลงบทดลองปัจจุบัน'!$A$5:$CL$846,81,0),2)</f>
        <v>0</v>
      </c>
      <c r="CE262" s="104">
        <f>ROUND(VLOOKUP($B262,'[4]3.ข้อมูลงบทดลองปัจจุบัน'!$A$5:$CL$846,82,0),2)</f>
        <v>0</v>
      </c>
      <c r="CF262" s="104">
        <f>ROUND(VLOOKUP($B262,'[4]3.ข้อมูลงบทดลองปัจจุบัน'!$A$5:$CL$846,83,0),2)</f>
        <v>0</v>
      </c>
      <c r="CG262" s="104">
        <f>ROUND(VLOOKUP($B262,'[4]3.ข้อมูลงบทดลองปัจจุบัน'!$A$5:$CL$846,84,0),2)</f>
        <v>0</v>
      </c>
      <c r="CH262" s="104">
        <f>ROUND(VLOOKUP($B262,'[4]3.ข้อมูลงบทดลองปัจจุบัน'!$A$5:$CL$846,85,0),2)</f>
        <v>0</v>
      </c>
      <c r="CI262" s="104">
        <f>ROUND(VLOOKUP($B262,'[4]3.ข้อมูลงบทดลองปัจจุบัน'!$A$5:$CL$846,86,0),2)</f>
        <v>0</v>
      </c>
      <c r="CJ262" s="104">
        <f>ROUND(VLOOKUP($B262,'[4]3.ข้อมูลงบทดลองปัจจุบัน'!$A$5:$CL$846,87,0),2)</f>
        <v>0</v>
      </c>
      <c r="CK262" s="104">
        <f>ROUND(VLOOKUP($B262,'[4]3.ข้อมูลงบทดลองปัจจุบัน'!$A$5:$CL$846,88,0),2)</f>
        <v>0</v>
      </c>
      <c r="CL262" s="104">
        <f>ROUND(VLOOKUP($B262,'[4]3.ข้อมูลงบทดลองปัจจุบัน'!$A$5:$CL$846,89,0),2)</f>
        <v>0</v>
      </c>
      <c r="CM262" s="104">
        <f>ROUND(VLOOKUP($B262,'[4]3.ข้อมูลงบทดลองปัจจุบัน'!$A$5:$CL$846,90,0),2)</f>
        <v>0</v>
      </c>
      <c r="CO262" s="97"/>
    </row>
    <row r="263" spans="1:94" x14ac:dyDescent="0.7">
      <c r="A263" s="128" t="s">
        <v>884</v>
      </c>
      <c r="B263" s="18" t="s">
        <v>913</v>
      </c>
      <c r="C263" s="129" t="s">
        <v>914</v>
      </c>
      <c r="D263" s="104">
        <f>ROUND(VLOOKUP($B263,'[4]3.ข้อมูลงบทดลองปัจจุบัน'!$A$5:$CL$846,3,0),2)</f>
        <v>0</v>
      </c>
      <c r="E263" s="104">
        <f>ROUND(VLOOKUP($B263,'[4]3.ข้อมูลงบทดลองปัจจุบัน'!$A$5:$CL$846,4,0),2)</f>
        <v>0</v>
      </c>
      <c r="F263" s="104">
        <f>ROUND(VLOOKUP($B263,'[4]3.ข้อมูลงบทดลองปัจจุบัน'!$A$5:$CL$846,5,0),2)</f>
        <v>0</v>
      </c>
      <c r="G263" s="104">
        <f>ROUND(VLOOKUP($B263,'[4]3.ข้อมูลงบทดลองปัจจุบัน'!$A$5:$CL$846,6,0),2)</f>
        <v>0</v>
      </c>
      <c r="H263" s="104">
        <f>ROUND(VLOOKUP($B263,'[4]3.ข้อมูลงบทดลองปัจจุบัน'!$A$5:$CL$846,7,0),2)</f>
        <v>0</v>
      </c>
      <c r="I263" s="104">
        <f>ROUND(VLOOKUP($B263,'[4]3.ข้อมูลงบทดลองปัจจุบัน'!$A$5:$CL$846,8,0),2)</f>
        <v>0</v>
      </c>
      <c r="J263" s="104">
        <f>ROUND(VLOOKUP($B263,'[4]3.ข้อมูลงบทดลองปัจจุบัน'!$A$5:$CL$846,9,0),2)</f>
        <v>0</v>
      </c>
      <c r="K263" s="104">
        <f>ROUND(VLOOKUP($B263,'[4]3.ข้อมูลงบทดลองปัจจุบัน'!$A$5:$CL$846,10,0),2)</f>
        <v>0</v>
      </c>
      <c r="L263" s="104">
        <f>ROUND(VLOOKUP($B263,'[4]3.ข้อมูลงบทดลองปัจจุบัน'!$A$5:$CL$846,11,0),2)</f>
        <v>0</v>
      </c>
      <c r="M263" s="104">
        <f>ROUND(VLOOKUP($B263,'[4]3.ข้อมูลงบทดลองปัจจุบัน'!$A$5:$CL$846,12,0),2)</f>
        <v>0</v>
      </c>
      <c r="N263" s="104">
        <f>ROUND(VLOOKUP($B263,'[4]3.ข้อมูลงบทดลองปัจจุบัน'!$A$5:$CL$846,13,0),2)</f>
        <v>0</v>
      </c>
      <c r="O263" s="104">
        <f>ROUND(VLOOKUP($B263,'[4]3.ข้อมูลงบทดลองปัจจุบัน'!$A$5:$CL$846,14,0),2)</f>
        <v>0</v>
      </c>
      <c r="P263" s="104">
        <f>ROUND(VLOOKUP($B263,'[4]3.ข้อมูลงบทดลองปัจจุบัน'!$A$5:$CL$846,15,0),2)</f>
        <v>0</v>
      </c>
      <c r="Q263" s="104">
        <f>ROUND(VLOOKUP($B263,'[4]3.ข้อมูลงบทดลองปัจจุบัน'!$A$5:$CL$846,16,0),2)</f>
        <v>0</v>
      </c>
      <c r="R263" s="104">
        <f>ROUND(VLOOKUP($B263,'[4]3.ข้อมูลงบทดลองปัจจุบัน'!$A$5:$CL$846,17,0),2)</f>
        <v>0</v>
      </c>
      <c r="S263" s="104">
        <f>ROUND(VLOOKUP($B263,'[4]3.ข้อมูลงบทดลองปัจจุบัน'!$A$5:$CL$846,18,0),2)</f>
        <v>0</v>
      </c>
      <c r="T263" s="104">
        <f>ROUND(VLOOKUP($B263,'[4]3.ข้อมูลงบทดลองปัจจุบัน'!$A$5:$CL$846,19,0),2)</f>
        <v>0</v>
      </c>
      <c r="U263" s="104">
        <f>ROUND(VLOOKUP($B263,'[4]3.ข้อมูลงบทดลองปัจจุบัน'!$A$5:$CL$846,20,0),2)</f>
        <v>0</v>
      </c>
      <c r="V263" s="104">
        <f>ROUND(VLOOKUP($B263,'[4]3.ข้อมูลงบทดลองปัจจุบัน'!$A$5:$CL$846,21,0),2)</f>
        <v>0</v>
      </c>
      <c r="W263" s="104">
        <f>ROUND(VLOOKUP($B263,'[4]3.ข้อมูลงบทดลองปัจจุบัน'!$A$5:$CL$846,22,0),2)</f>
        <v>0</v>
      </c>
      <c r="X263" s="104">
        <f>ROUND(VLOOKUP($B263,'[4]3.ข้อมูลงบทดลองปัจจุบัน'!$A$5:$CL$846,23,0),2)</f>
        <v>0</v>
      </c>
      <c r="Y263" s="104">
        <f>ROUND(VLOOKUP($B263,'[4]3.ข้อมูลงบทดลองปัจจุบัน'!$A$5:$CL$846,24,0),2)</f>
        <v>0</v>
      </c>
      <c r="Z263" s="104">
        <f>ROUND(VLOOKUP($B263,'[4]3.ข้อมูลงบทดลองปัจจุบัน'!$A$5:$CL$846,25,0),2)</f>
        <v>0</v>
      </c>
      <c r="AA263" s="104">
        <f>ROUND(VLOOKUP($B263,'[4]3.ข้อมูลงบทดลองปัจจุบัน'!$A$5:$CL$846,26,0),2)</f>
        <v>0</v>
      </c>
      <c r="AB263" s="104">
        <f>ROUND(VLOOKUP($B263,'[4]3.ข้อมูลงบทดลองปัจจุบัน'!$A$5:$CL$846,27,0),2)</f>
        <v>0</v>
      </c>
      <c r="AC263" s="104">
        <f>ROUND(VLOOKUP($B263,'[4]3.ข้อมูลงบทดลองปัจจุบัน'!$A$5:$CL$846,28,0),2)</f>
        <v>0</v>
      </c>
      <c r="AD263" s="104">
        <f>ROUND(VLOOKUP($B263,'[4]3.ข้อมูลงบทดลองปัจจุบัน'!$A$5:$CL$846,29,0),2)</f>
        <v>0</v>
      </c>
      <c r="AE263" s="104">
        <f>ROUND(VLOOKUP($B263,'[4]3.ข้อมูลงบทดลองปัจจุบัน'!$A$5:$CL$846,30,0),2)</f>
        <v>0</v>
      </c>
      <c r="AF263" s="104">
        <f>ROUND(VLOOKUP($B263,'[4]3.ข้อมูลงบทดลองปัจจุบัน'!$A$5:$CL$846,31,0),2)</f>
        <v>0</v>
      </c>
      <c r="AG263" s="104">
        <f>ROUND(VLOOKUP($B263,'[4]3.ข้อมูลงบทดลองปัจจุบัน'!$A$5:$CL$846,32,0),2)</f>
        <v>0</v>
      </c>
      <c r="AH263" s="104">
        <f>ROUND(VLOOKUP($B263,'[4]3.ข้อมูลงบทดลองปัจจุบัน'!$A$5:$CL$846,33,0),2)</f>
        <v>0</v>
      </c>
      <c r="AI263" s="104">
        <f>ROUND(VLOOKUP($B263,'[4]3.ข้อมูลงบทดลองปัจจุบัน'!$A$5:$CL$846,34,0),2)</f>
        <v>0</v>
      </c>
      <c r="AJ263" s="104">
        <f>ROUND(VLOOKUP($B263,'[4]3.ข้อมูลงบทดลองปัจจุบัน'!$A$5:$CL$846,35,0),2)</f>
        <v>0</v>
      </c>
      <c r="AK263" s="104">
        <f>ROUND(VLOOKUP($B263,'[4]3.ข้อมูลงบทดลองปัจจุบัน'!$A$5:$CL$846,36,0),2)</f>
        <v>0</v>
      </c>
      <c r="AL263" s="104">
        <f>ROUND(VLOOKUP($B263,'[4]3.ข้อมูลงบทดลองปัจจุบัน'!$A$5:$CL$846,37,0),2)</f>
        <v>0</v>
      </c>
      <c r="AM263" s="104">
        <f>ROUND(VLOOKUP($B263,'[4]3.ข้อมูลงบทดลองปัจจุบัน'!$A$5:$CL$846,38,0),2)</f>
        <v>0</v>
      </c>
      <c r="AN263" s="104">
        <f>ROUND(VLOOKUP($B263,'[4]3.ข้อมูลงบทดลองปัจจุบัน'!$A$5:$CL$846,39,0),2)</f>
        <v>0</v>
      </c>
      <c r="AO263" s="104">
        <f>ROUND(VLOOKUP($B263,'[4]3.ข้อมูลงบทดลองปัจจุบัน'!$A$5:$CL$846,40,0),2)</f>
        <v>0</v>
      </c>
      <c r="AP263" s="104">
        <f>ROUND(VLOOKUP($B263,'[4]3.ข้อมูลงบทดลองปัจจุบัน'!$A$5:$CL$846,41,0),2)</f>
        <v>0</v>
      </c>
      <c r="AQ263" s="104">
        <f>ROUND(VLOOKUP($B263,'[4]3.ข้อมูลงบทดลองปัจจุบัน'!$A$5:$CL$846,42,0),2)</f>
        <v>0</v>
      </c>
      <c r="AR263" s="104">
        <f>ROUND(VLOOKUP($B263,'[4]3.ข้อมูลงบทดลองปัจจุบัน'!$A$5:$CL$846,43,0),2)</f>
        <v>0</v>
      </c>
      <c r="AS263" s="104">
        <f>ROUND(VLOOKUP($B263,'[4]3.ข้อมูลงบทดลองปัจจุบัน'!$A$5:$CL$846,44,0),2)</f>
        <v>0</v>
      </c>
      <c r="AT263" s="104">
        <f>ROUND(VLOOKUP($B263,'[4]3.ข้อมูลงบทดลองปัจจุบัน'!$A$5:$CL$846,45,0),2)</f>
        <v>0</v>
      </c>
      <c r="AU263" s="104">
        <f>ROUND(VLOOKUP($B263,'[4]3.ข้อมูลงบทดลองปัจจุบัน'!$A$5:$CL$846,46,0),2)</f>
        <v>0</v>
      </c>
      <c r="AV263" s="104">
        <f>ROUND(VLOOKUP($B263,'[4]3.ข้อมูลงบทดลองปัจจุบัน'!$A$5:$CL$846,47,0),2)</f>
        <v>0</v>
      </c>
      <c r="AW263" s="104">
        <f>ROUND(VLOOKUP($B263,'[4]3.ข้อมูลงบทดลองปัจจุบัน'!$A$5:$CL$846,48,0),2)</f>
        <v>0</v>
      </c>
      <c r="AX263" s="104">
        <f>ROUND(VLOOKUP($B263,'[4]3.ข้อมูลงบทดลองปัจจุบัน'!$A$5:$CL$846,49,0),2)</f>
        <v>0</v>
      </c>
      <c r="AY263" s="104">
        <f>ROUND(VLOOKUP($B263,'[4]3.ข้อมูลงบทดลองปัจจุบัน'!$A$5:$CL$846,50,0),2)</f>
        <v>0</v>
      </c>
      <c r="AZ263" s="104">
        <f>ROUND(VLOOKUP($B263,'[4]3.ข้อมูลงบทดลองปัจจุบัน'!$A$5:$CL$846,51,0),2)</f>
        <v>0</v>
      </c>
      <c r="BA263" s="104">
        <f>ROUND(VLOOKUP($B263,'[4]3.ข้อมูลงบทดลองปัจจุบัน'!$A$5:$CL$846,52,0),2)</f>
        <v>0</v>
      </c>
      <c r="BB263" s="104">
        <f>ROUND(VLOOKUP($B263,'[4]3.ข้อมูลงบทดลองปัจจุบัน'!$A$5:$CL$846,53,0),2)</f>
        <v>0</v>
      </c>
      <c r="BC263" s="104">
        <f>ROUND(VLOOKUP($B263,'[4]3.ข้อมูลงบทดลองปัจจุบัน'!$A$5:$CL$846,54,0),2)</f>
        <v>0</v>
      </c>
      <c r="BD263" s="104">
        <f>ROUND(VLOOKUP($B263,'[4]3.ข้อมูลงบทดลองปัจจุบัน'!$A$5:$CL$846,55,0),2)</f>
        <v>0</v>
      </c>
      <c r="BE263" s="104">
        <f>ROUND(VLOOKUP($B263,'[4]3.ข้อมูลงบทดลองปัจจุบัน'!$A$5:$CL$846,56,0),2)</f>
        <v>0</v>
      </c>
      <c r="BF263" s="104">
        <f>ROUND(VLOOKUP($B263,'[4]3.ข้อมูลงบทดลองปัจจุบัน'!$A$5:$CL$846,57,0),2)</f>
        <v>0</v>
      </c>
      <c r="BG263" s="104">
        <f>ROUND(VLOOKUP($B263,'[4]3.ข้อมูลงบทดลองปัจจุบัน'!$A$5:$CL$846,58,0),2)</f>
        <v>0</v>
      </c>
      <c r="BH263" s="104">
        <f>ROUND(VLOOKUP($B263,'[4]3.ข้อมูลงบทดลองปัจจุบัน'!$A$5:$CL$846,59,0),2)</f>
        <v>0</v>
      </c>
      <c r="BI263" s="104">
        <f>ROUND(VLOOKUP($B263,'[4]3.ข้อมูลงบทดลองปัจจุบัน'!$A$5:$CL$846,60,0),2)</f>
        <v>0</v>
      </c>
      <c r="BJ263" s="104">
        <f>ROUND(VLOOKUP($B263,'[4]3.ข้อมูลงบทดลองปัจจุบัน'!$A$5:$CL$846,61,0),2)</f>
        <v>0</v>
      </c>
      <c r="BK263" s="104">
        <f>ROUND(VLOOKUP($B263,'[4]3.ข้อมูลงบทดลองปัจจุบัน'!$A$5:$CL$846,62,0),2)</f>
        <v>0</v>
      </c>
      <c r="BL263" s="104">
        <f>ROUND(VLOOKUP($B263,'[4]3.ข้อมูลงบทดลองปัจจุบัน'!$A$5:$CL$846,63,0),2)</f>
        <v>0</v>
      </c>
      <c r="BM263" s="104">
        <f>ROUND(VLOOKUP($B263,'[4]3.ข้อมูลงบทดลองปัจจุบัน'!$A$5:$CL$846,64,0),2)</f>
        <v>809644.65</v>
      </c>
      <c r="BN263" s="104">
        <f>ROUND(VLOOKUP($B263,'[4]3.ข้อมูลงบทดลองปัจจุบัน'!$A$5:$CL$846,65,0),2)</f>
        <v>0</v>
      </c>
      <c r="BO263" s="104">
        <f>ROUND(VLOOKUP($B263,'[4]3.ข้อมูลงบทดลองปัจจุบัน'!$A$5:$CL$846,66,0),2)</f>
        <v>0</v>
      </c>
      <c r="BP263" s="104">
        <f>ROUND(VLOOKUP($B263,'[4]3.ข้อมูลงบทดลองปัจจุบัน'!$A$5:$CL$846,67,0),2)</f>
        <v>0</v>
      </c>
      <c r="BQ263" s="104">
        <f>ROUND(VLOOKUP($B263,'[4]3.ข้อมูลงบทดลองปัจจุบัน'!$A$5:$CL$846,68,0),2)</f>
        <v>0</v>
      </c>
      <c r="BR263" s="104">
        <f>ROUND(VLOOKUP($B263,'[4]3.ข้อมูลงบทดลองปัจจุบัน'!$A$5:$CL$846,69,0),2)</f>
        <v>0</v>
      </c>
      <c r="BS263" s="104">
        <f>ROUND(VLOOKUP($B263,'[4]3.ข้อมูลงบทดลองปัจจุบัน'!$A$5:$CL$846,70,0),2)</f>
        <v>0</v>
      </c>
      <c r="BT263" s="104">
        <f>ROUND(VLOOKUP($B263,'[4]3.ข้อมูลงบทดลองปัจจุบัน'!$A$5:$CL$846,71,0),2)</f>
        <v>0</v>
      </c>
      <c r="BU263" s="104">
        <f>ROUND(VLOOKUP($B263,'[4]3.ข้อมูลงบทดลองปัจจุบัน'!$A$5:$CL$846,72,0),2)</f>
        <v>0</v>
      </c>
      <c r="BV263" s="104">
        <f>ROUND(VLOOKUP($B263,'[4]3.ข้อมูลงบทดลองปัจจุบัน'!$A$5:$CL$846,73,0),2)</f>
        <v>0</v>
      </c>
      <c r="BW263" s="104">
        <f>ROUND(VLOOKUP($B263,'[4]3.ข้อมูลงบทดลองปัจจุบัน'!$A$5:$CL$846,74,0),2)</f>
        <v>0</v>
      </c>
      <c r="BX263" s="104">
        <f>ROUND(VLOOKUP($B263,'[4]3.ข้อมูลงบทดลองปัจจุบัน'!$A$5:$CL$846,75,0),2)</f>
        <v>0</v>
      </c>
      <c r="BY263" s="104">
        <f>ROUND(VLOOKUP($B263,'[4]3.ข้อมูลงบทดลองปัจจุบัน'!$A$5:$CL$846,76,0),2)</f>
        <v>0</v>
      </c>
      <c r="BZ263" s="104">
        <f>ROUND(VLOOKUP($B263,'[4]3.ข้อมูลงบทดลองปัจจุบัน'!$A$5:$CL$846,77,0),2)</f>
        <v>0</v>
      </c>
      <c r="CA263" s="104">
        <f>ROUND(VLOOKUP($B263,'[4]3.ข้อมูลงบทดลองปัจจุบัน'!$A$5:$CL$846,78,0),2)</f>
        <v>0</v>
      </c>
      <c r="CB263" s="104">
        <f>ROUND(VLOOKUP($B263,'[4]3.ข้อมูลงบทดลองปัจจุบัน'!$A$5:$CL$846,79,0),2)</f>
        <v>0</v>
      </c>
      <c r="CC263" s="104">
        <f>ROUND(VLOOKUP($B263,'[4]3.ข้อมูลงบทดลองปัจจุบัน'!$A$5:$CL$846,80,0),2)</f>
        <v>0</v>
      </c>
      <c r="CD263" s="104">
        <f>ROUND(VLOOKUP($B263,'[4]3.ข้อมูลงบทดลองปัจจุบัน'!$A$5:$CL$846,81,0),2)</f>
        <v>0</v>
      </c>
      <c r="CE263" s="104">
        <f>ROUND(VLOOKUP($B263,'[4]3.ข้อมูลงบทดลองปัจจุบัน'!$A$5:$CL$846,82,0),2)</f>
        <v>0</v>
      </c>
      <c r="CF263" s="104">
        <f>ROUND(VLOOKUP($B263,'[4]3.ข้อมูลงบทดลองปัจจุบัน'!$A$5:$CL$846,83,0),2)</f>
        <v>0</v>
      </c>
      <c r="CG263" s="104">
        <f>ROUND(VLOOKUP($B263,'[4]3.ข้อมูลงบทดลองปัจจุบัน'!$A$5:$CL$846,84,0),2)</f>
        <v>0</v>
      </c>
      <c r="CH263" s="104">
        <f>ROUND(VLOOKUP($B263,'[4]3.ข้อมูลงบทดลองปัจจุบัน'!$A$5:$CL$846,85,0),2)</f>
        <v>0</v>
      </c>
      <c r="CI263" s="104">
        <f>ROUND(VLOOKUP($B263,'[4]3.ข้อมูลงบทดลองปัจจุบัน'!$A$5:$CL$846,86,0),2)</f>
        <v>0</v>
      </c>
      <c r="CJ263" s="104">
        <f>ROUND(VLOOKUP($B263,'[4]3.ข้อมูลงบทดลองปัจจุบัน'!$A$5:$CL$846,87,0),2)</f>
        <v>0</v>
      </c>
      <c r="CK263" s="104">
        <f>ROUND(VLOOKUP($B263,'[4]3.ข้อมูลงบทดลองปัจจุบัน'!$A$5:$CL$846,88,0),2)</f>
        <v>0</v>
      </c>
      <c r="CL263" s="104">
        <f>ROUND(VLOOKUP($B263,'[4]3.ข้อมูลงบทดลองปัจจุบัน'!$A$5:$CL$846,89,0),2)</f>
        <v>0</v>
      </c>
      <c r="CM263" s="104">
        <f>ROUND(VLOOKUP($B263,'[4]3.ข้อมูลงบทดลองปัจจุบัน'!$A$5:$CL$846,90,0),2)</f>
        <v>0</v>
      </c>
      <c r="CO263" s="97"/>
    </row>
    <row r="264" spans="1:94" x14ac:dyDescent="0.7">
      <c r="A264" s="128" t="s">
        <v>884</v>
      </c>
      <c r="B264" s="18" t="s">
        <v>915</v>
      </c>
      <c r="C264" s="129" t="s">
        <v>916</v>
      </c>
      <c r="D264" s="104">
        <f>ROUND(VLOOKUP($B264,'[4]3.ข้อมูลงบทดลองปัจจุบัน'!$A$5:$CL$846,3,0),2)</f>
        <v>1600</v>
      </c>
      <c r="E264" s="104">
        <f>ROUND(VLOOKUP($B264,'[4]3.ข้อมูลงบทดลองปัจจุบัน'!$A$5:$CL$846,4,0),2)</f>
        <v>0</v>
      </c>
      <c r="F264" s="104">
        <f>ROUND(VLOOKUP($B264,'[4]3.ข้อมูลงบทดลองปัจจุบัน'!$A$5:$CL$846,5,0),2)</f>
        <v>0</v>
      </c>
      <c r="G264" s="104">
        <f>ROUND(VLOOKUP($B264,'[4]3.ข้อมูลงบทดลองปัจจุบัน'!$A$5:$CL$846,6,0),2)</f>
        <v>0</v>
      </c>
      <c r="H264" s="104">
        <f>ROUND(VLOOKUP($B264,'[4]3.ข้อมูลงบทดลองปัจจุบัน'!$A$5:$CL$846,7,0),2)</f>
        <v>0</v>
      </c>
      <c r="I264" s="104">
        <f>ROUND(VLOOKUP($B264,'[4]3.ข้อมูลงบทดลองปัจจุบัน'!$A$5:$CL$846,8,0),2)</f>
        <v>0</v>
      </c>
      <c r="J264" s="104">
        <f>ROUND(VLOOKUP($B264,'[4]3.ข้อมูลงบทดลองปัจจุบัน'!$A$5:$CL$846,9,0),2)</f>
        <v>0</v>
      </c>
      <c r="K264" s="104">
        <f>ROUND(VLOOKUP($B264,'[4]3.ข้อมูลงบทดลองปัจจุบัน'!$A$5:$CL$846,10,0),2)</f>
        <v>0</v>
      </c>
      <c r="L264" s="104">
        <f>ROUND(VLOOKUP($B264,'[4]3.ข้อมูลงบทดลองปัจจุบัน'!$A$5:$CL$846,11,0),2)</f>
        <v>0</v>
      </c>
      <c r="M264" s="104">
        <f>ROUND(VLOOKUP($B264,'[4]3.ข้อมูลงบทดลองปัจจุบัน'!$A$5:$CL$846,12,0),2)</f>
        <v>0</v>
      </c>
      <c r="N264" s="104">
        <f>ROUND(VLOOKUP($B264,'[4]3.ข้อมูลงบทดลองปัจจุบัน'!$A$5:$CL$846,13,0),2)</f>
        <v>0</v>
      </c>
      <c r="O264" s="104">
        <f>ROUND(VLOOKUP($B264,'[4]3.ข้อมูลงบทดลองปัจจุบัน'!$A$5:$CL$846,14,0),2)</f>
        <v>0</v>
      </c>
      <c r="P264" s="104">
        <f>ROUND(VLOOKUP($B264,'[4]3.ข้อมูลงบทดลองปัจจุบัน'!$A$5:$CL$846,15,0),2)</f>
        <v>0</v>
      </c>
      <c r="Q264" s="104">
        <f>ROUND(VLOOKUP($B264,'[4]3.ข้อมูลงบทดลองปัจจุบัน'!$A$5:$CL$846,16,0),2)</f>
        <v>0</v>
      </c>
      <c r="R264" s="104">
        <f>ROUND(VLOOKUP($B264,'[4]3.ข้อมูลงบทดลองปัจจุบัน'!$A$5:$CL$846,17,0),2)</f>
        <v>0</v>
      </c>
      <c r="S264" s="104">
        <f>ROUND(VLOOKUP($B264,'[4]3.ข้อมูลงบทดลองปัจจุบัน'!$A$5:$CL$846,18,0),2)</f>
        <v>0</v>
      </c>
      <c r="T264" s="104">
        <f>ROUND(VLOOKUP($B264,'[4]3.ข้อมูลงบทดลองปัจจุบัน'!$A$5:$CL$846,19,0),2)</f>
        <v>0</v>
      </c>
      <c r="U264" s="104">
        <f>ROUND(VLOOKUP($B264,'[4]3.ข้อมูลงบทดลองปัจจุบัน'!$A$5:$CL$846,20,0),2)</f>
        <v>0</v>
      </c>
      <c r="V264" s="104">
        <f>ROUND(VLOOKUP($B264,'[4]3.ข้อมูลงบทดลองปัจจุบัน'!$A$5:$CL$846,21,0),2)</f>
        <v>0</v>
      </c>
      <c r="W264" s="104">
        <f>ROUND(VLOOKUP($B264,'[4]3.ข้อมูลงบทดลองปัจจุบัน'!$A$5:$CL$846,22,0),2)</f>
        <v>0</v>
      </c>
      <c r="X264" s="104">
        <f>ROUND(VLOOKUP($B264,'[4]3.ข้อมูลงบทดลองปัจจุบัน'!$A$5:$CL$846,23,0),2)</f>
        <v>50708.25</v>
      </c>
      <c r="Y264" s="104">
        <f>ROUND(VLOOKUP($B264,'[4]3.ข้อมูลงบทดลองปัจจุบัน'!$A$5:$CL$846,24,0),2)</f>
        <v>0</v>
      </c>
      <c r="Z264" s="104">
        <f>ROUND(VLOOKUP($B264,'[4]3.ข้อมูลงบทดลองปัจจุบัน'!$A$5:$CL$846,25,0),2)</f>
        <v>0</v>
      </c>
      <c r="AA264" s="104">
        <f>ROUND(VLOOKUP($B264,'[4]3.ข้อมูลงบทดลองปัจจุบัน'!$A$5:$CL$846,26,0),2)</f>
        <v>0</v>
      </c>
      <c r="AB264" s="104">
        <f>ROUND(VLOOKUP($B264,'[4]3.ข้อมูลงบทดลองปัจจุบัน'!$A$5:$CL$846,27,0),2)</f>
        <v>0</v>
      </c>
      <c r="AC264" s="104">
        <f>ROUND(VLOOKUP($B264,'[4]3.ข้อมูลงบทดลองปัจจุบัน'!$A$5:$CL$846,28,0),2)</f>
        <v>0</v>
      </c>
      <c r="AD264" s="104">
        <f>ROUND(VLOOKUP($B264,'[4]3.ข้อมูลงบทดลองปัจจุบัน'!$A$5:$CL$846,29,0),2)</f>
        <v>0</v>
      </c>
      <c r="AE264" s="104">
        <f>ROUND(VLOOKUP($B264,'[4]3.ข้อมูลงบทดลองปัจจุบัน'!$A$5:$CL$846,30,0),2)</f>
        <v>0</v>
      </c>
      <c r="AF264" s="104">
        <f>ROUND(VLOOKUP($B264,'[4]3.ข้อมูลงบทดลองปัจจุบัน'!$A$5:$CL$846,31,0),2)</f>
        <v>0</v>
      </c>
      <c r="AG264" s="104">
        <f>ROUND(VLOOKUP($B264,'[4]3.ข้อมูลงบทดลองปัจจุบัน'!$A$5:$CL$846,32,0),2)</f>
        <v>0</v>
      </c>
      <c r="AH264" s="104">
        <f>ROUND(VLOOKUP($B264,'[4]3.ข้อมูลงบทดลองปัจจุบัน'!$A$5:$CL$846,33,0),2)</f>
        <v>0</v>
      </c>
      <c r="AI264" s="104">
        <f>ROUND(VLOOKUP($B264,'[4]3.ข้อมูลงบทดลองปัจจุบัน'!$A$5:$CL$846,34,0),2)</f>
        <v>0</v>
      </c>
      <c r="AJ264" s="104">
        <f>ROUND(VLOOKUP($B264,'[4]3.ข้อมูลงบทดลองปัจจุบัน'!$A$5:$CL$846,35,0),2)</f>
        <v>0</v>
      </c>
      <c r="AK264" s="104">
        <f>ROUND(VLOOKUP($B264,'[4]3.ข้อมูลงบทดลองปัจจุบัน'!$A$5:$CL$846,36,0),2)</f>
        <v>0</v>
      </c>
      <c r="AL264" s="104">
        <f>ROUND(VLOOKUP($B264,'[4]3.ข้อมูลงบทดลองปัจจุบัน'!$A$5:$CL$846,37,0),2)</f>
        <v>1300</v>
      </c>
      <c r="AM264" s="104">
        <f>ROUND(VLOOKUP($B264,'[4]3.ข้อมูลงบทดลองปัจจุบัน'!$A$5:$CL$846,38,0),2)</f>
        <v>0</v>
      </c>
      <c r="AN264" s="104">
        <f>ROUND(VLOOKUP($B264,'[4]3.ข้อมูลงบทดลองปัจจุบัน'!$A$5:$CL$846,39,0),2)</f>
        <v>0</v>
      </c>
      <c r="AO264" s="104">
        <f>ROUND(VLOOKUP($B264,'[4]3.ข้อมูลงบทดลองปัจจุบัน'!$A$5:$CL$846,40,0),2)</f>
        <v>0</v>
      </c>
      <c r="AP264" s="104">
        <f>ROUND(VLOOKUP($B264,'[4]3.ข้อมูลงบทดลองปัจจุบัน'!$A$5:$CL$846,41,0),2)</f>
        <v>0</v>
      </c>
      <c r="AQ264" s="104">
        <f>ROUND(VLOOKUP($B264,'[4]3.ข้อมูลงบทดลองปัจจุบัน'!$A$5:$CL$846,42,0),2)</f>
        <v>0</v>
      </c>
      <c r="AR264" s="104">
        <f>ROUND(VLOOKUP($B264,'[4]3.ข้อมูลงบทดลองปัจจุบัน'!$A$5:$CL$846,43,0),2)</f>
        <v>0</v>
      </c>
      <c r="AS264" s="104">
        <f>ROUND(VLOOKUP($B264,'[4]3.ข้อมูลงบทดลองปัจจุบัน'!$A$5:$CL$846,44,0),2)</f>
        <v>0</v>
      </c>
      <c r="AT264" s="104">
        <f>ROUND(VLOOKUP($B264,'[4]3.ข้อมูลงบทดลองปัจจุบัน'!$A$5:$CL$846,45,0),2)</f>
        <v>0</v>
      </c>
      <c r="AU264" s="104">
        <f>ROUND(VLOOKUP($B264,'[4]3.ข้อมูลงบทดลองปัจจุบัน'!$A$5:$CL$846,46,0),2)</f>
        <v>0</v>
      </c>
      <c r="AV264" s="104">
        <f>ROUND(VLOOKUP($B264,'[4]3.ข้อมูลงบทดลองปัจจุบัน'!$A$5:$CL$846,47,0),2)</f>
        <v>0</v>
      </c>
      <c r="AW264" s="104">
        <f>ROUND(VLOOKUP($B264,'[4]3.ข้อมูลงบทดลองปัจจุบัน'!$A$5:$CL$846,48,0),2)</f>
        <v>0</v>
      </c>
      <c r="AX264" s="104">
        <f>ROUND(VLOOKUP($B264,'[4]3.ข้อมูลงบทดลองปัจจุบัน'!$A$5:$CL$846,49,0),2)</f>
        <v>0</v>
      </c>
      <c r="AY264" s="104">
        <f>ROUND(VLOOKUP($B264,'[4]3.ข้อมูลงบทดลองปัจจุบัน'!$A$5:$CL$846,50,0),2)</f>
        <v>0</v>
      </c>
      <c r="AZ264" s="104">
        <f>ROUND(VLOOKUP($B264,'[4]3.ข้อมูลงบทดลองปัจจุบัน'!$A$5:$CL$846,51,0),2)</f>
        <v>0</v>
      </c>
      <c r="BA264" s="104">
        <f>ROUND(VLOOKUP($B264,'[4]3.ข้อมูลงบทดลองปัจจุบัน'!$A$5:$CL$846,52,0),2)</f>
        <v>0</v>
      </c>
      <c r="BB264" s="104">
        <f>ROUND(VLOOKUP($B264,'[4]3.ข้อมูลงบทดลองปัจจุบัน'!$A$5:$CL$846,53,0),2)</f>
        <v>85650</v>
      </c>
      <c r="BC264" s="104">
        <f>ROUND(VLOOKUP($B264,'[4]3.ข้อมูลงบทดลองปัจจุบัน'!$A$5:$CL$846,54,0),2)</f>
        <v>0</v>
      </c>
      <c r="BD264" s="104">
        <f>ROUND(VLOOKUP($B264,'[4]3.ข้อมูลงบทดลองปัจจุบัน'!$A$5:$CL$846,55,0),2)</f>
        <v>17510964</v>
      </c>
      <c r="BE264" s="104">
        <f>ROUND(VLOOKUP($B264,'[4]3.ข้อมูลงบทดลองปัจจุบัน'!$A$5:$CL$846,56,0),2)</f>
        <v>54660</v>
      </c>
      <c r="BF264" s="104">
        <f>ROUND(VLOOKUP($B264,'[4]3.ข้อมูลงบทดลองปัจจุบัน'!$A$5:$CL$846,57,0),2)</f>
        <v>0</v>
      </c>
      <c r="BG264" s="104">
        <f>ROUND(VLOOKUP($B264,'[4]3.ข้อมูลงบทดลองปัจจุบัน'!$A$5:$CL$846,58,0),2)</f>
        <v>0</v>
      </c>
      <c r="BH264" s="104">
        <f>ROUND(VLOOKUP($B264,'[4]3.ข้อมูลงบทดลองปัจจุบัน'!$A$5:$CL$846,59,0),2)</f>
        <v>0</v>
      </c>
      <c r="BI264" s="104">
        <f>ROUND(VLOOKUP($B264,'[4]3.ข้อมูลงบทดลองปัจจุบัน'!$A$5:$CL$846,60,0),2)</f>
        <v>0</v>
      </c>
      <c r="BJ264" s="104">
        <f>ROUND(VLOOKUP($B264,'[4]3.ข้อมูลงบทดลองปัจจุบัน'!$A$5:$CL$846,61,0),2)</f>
        <v>0</v>
      </c>
      <c r="BK264" s="104">
        <f>ROUND(VLOOKUP($B264,'[4]3.ข้อมูลงบทดลองปัจจุบัน'!$A$5:$CL$846,62,0),2)</f>
        <v>0</v>
      </c>
      <c r="BL264" s="104">
        <f>ROUND(VLOOKUP($B264,'[4]3.ข้อมูลงบทดลองปัจจุบัน'!$A$5:$CL$846,63,0),2)</f>
        <v>0</v>
      </c>
      <c r="BM264" s="104">
        <f>ROUND(VLOOKUP($B264,'[4]3.ข้อมูลงบทดลองปัจจุบัน'!$A$5:$CL$846,64,0),2)</f>
        <v>0</v>
      </c>
      <c r="BN264" s="104">
        <f>ROUND(VLOOKUP($B264,'[4]3.ข้อมูลงบทดลองปัจจุบัน'!$A$5:$CL$846,65,0),2)</f>
        <v>0</v>
      </c>
      <c r="BO264" s="104">
        <f>ROUND(VLOOKUP($B264,'[4]3.ข้อมูลงบทดลองปัจจุบัน'!$A$5:$CL$846,66,0),2)</f>
        <v>0</v>
      </c>
      <c r="BP264" s="104">
        <f>ROUND(VLOOKUP($B264,'[4]3.ข้อมูลงบทดลองปัจจุบัน'!$A$5:$CL$846,67,0),2)</f>
        <v>0</v>
      </c>
      <c r="BQ264" s="104">
        <f>ROUND(VLOOKUP($B264,'[4]3.ข้อมูลงบทดลองปัจจุบัน'!$A$5:$CL$846,68,0),2)</f>
        <v>0</v>
      </c>
      <c r="BR264" s="104">
        <f>ROUND(VLOOKUP($B264,'[4]3.ข้อมูลงบทดลองปัจจุบัน'!$A$5:$CL$846,69,0),2)</f>
        <v>0</v>
      </c>
      <c r="BS264" s="104">
        <f>ROUND(VLOOKUP($B264,'[4]3.ข้อมูลงบทดลองปัจจุบัน'!$A$5:$CL$846,70,0),2)</f>
        <v>547150</v>
      </c>
      <c r="BT264" s="104">
        <f>ROUND(VLOOKUP($B264,'[4]3.ข้อมูลงบทดลองปัจจุบัน'!$A$5:$CL$846,71,0),2)</f>
        <v>0</v>
      </c>
      <c r="BU264" s="104">
        <f>ROUND(VLOOKUP($B264,'[4]3.ข้อมูลงบทดลองปัจจุบัน'!$A$5:$CL$846,72,0),2)</f>
        <v>0</v>
      </c>
      <c r="BV264" s="104">
        <f>ROUND(VLOOKUP($B264,'[4]3.ข้อมูลงบทดลองปัจจุบัน'!$A$5:$CL$846,73,0),2)</f>
        <v>76505</v>
      </c>
      <c r="BW264" s="104">
        <f>ROUND(VLOOKUP($B264,'[4]3.ข้อมูลงบทดลองปัจจุบัน'!$A$5:$CL$846,74,0),2)</f>
        <v>0</v>
      </c>
      <c r="BX264" s="104">
        <f>ROUND(VLOOKUP($B264,'[4]3.ข้อมูลงบทดลองปัจจุบัน'!$A$5:$CL$846,75,0),2)</f>
        <v>0</v>
      </c>
      <c r="BY264" s="104">
        <f>ROUND(VLOOKUP($B264,'[4]3.ข้อมูลงบทดลองปัจจุบัน'!$A$5:$CL$846,76,0),2)</f>
        <v>400</v>
      </c>
      <c r="BZ264" s="104">
        <f>ROUND(VLOOKUP($B264,'[4]3.ข้อมูลงบทดลองปัจจุบัน'!$A$5:$CL$846,77,0),2)</f>
        <v>0</v>
      </c>
      <c r="CA264" s="104">
        <f>ROUND(VLOOKUP($B264,'[4]3.ข้อมูลงบทดลองปัจจุบัน'!$A$5:$CL$846,78,0),2)</f>
        <v>0</v>
      </c>
      <c r="CB264" s="104">
        <f>ROUND(VLOOKUP($B264,'[4]3.ข้อมูลงบทดลองปัจจุบัน'!$A$5:$CL$846,79,0),2)</f>
        <v>0</v>
      </c>
      <c r="CC264" s="104">
        <f>ROUND(VLOOKUP($B264,'[4]3.ข้อมูลงบทดลองปัจจุบัน'!$A$5:$CL$846,80,0),2)</f>
        <v>0</v>
      </c>
      <c r="CD264" s="104">
        <f>ROUND(VLOOKUP($B264,'[4]3.ข้อมูลงบทดลองปัจจุบัน'!$A$5:$CL$846,81,0),2)</f>
        <v>0</v>
      </c>
      <c r="CE264" s="104">
        <f>ROUND(VLOOKUP($B264,'[4]3.ข้อมูลงบทดลองปัจจุบัน'!$A$5:$CL$846,82,0),2)</f>
        <v>160393</v>
      </c>
      <c r="CF264" s="104">
        <f>ROUND(VLOOKUP($B264,'[4]3.ข้อมูลงบทดลองปัจจุบัน'!$A$5:$CL$846,83,0),2)</f>
        <v>0</v>
      </c>
      <c r="CG264" s="104">
        <f>ROUND(VLOOKUP($B264,'[4]3.ข้อมูลงบทดลองปัจจุบัน'!$A$5:$CL$846,84,0),2)</f>
        <v>0</v>
      </c>
      <c r="CH264" s="104">
        <f>ROUND(VLOOKUP($B264,'[4]3.ข้อมูลงบทดลองปัจจุบัน'!$A$5:$CL$846,85,0),2)</f>
        <v>0</v>
      </c>
      <c r="CI264" s="104">
        <f>ROUND(VLOOKUP($B264,'[4]3.ข้อมูลงบทดลองปัจจุบัน'!$A$5:$CL$846,86,0),2)</f>
        <v>0</v>
      </c>
      <c r="CJ264" s="104">
        <f>ROUND(VLOOKUP($B264,'[4]3.ข้อมูลงบทดลองปัจจุบัน'!$A$5:$CL$846,87,0),2)</f>
        <v>0</v>
      </c>
      <c r="CK264" s="104">
        <f>ROUND(VLOOKUP($B264,'[4]3.ข้อมูลงบทดลองปัจจุบัน'!$A$5:$CL$846,88,0),2)</f>
        <v>0</v>
      </c>
      <c r="CL264" s="104">
        <f>ROUND(VLOOKUP($B264,'[4]3.ข้อมูลงบทดลองปัจจุบัน'!$A$5:$CL$846,89,0),2)</f>
        <v>0</v>
      </c>
      <c r="CM264" s="104">
        <f>ROUND(VLOOKUP($B264,'[4]3.ข้อมูลงบทดลองปัจจุบัน'!$A$5:$CL$846,90,0),2)</f>
        <v>0</v>
      </c>
      <c r="CO264" s="97"/>
    </row>
    <row r="265" spans="1:94" x14ac:dyDescent="0.7">
      <c r="A265" s="128" t="s">
        <v>884</v>
      </c>
      <c r="B265" s="18" t="s">
        <v>917</v>
      </c>
      <c r="C265" s="129" t="s">
        <v>918</v>
      </c>
      <c r="D265" s="104">
        <f>ROUND(VLOOKUP($B265,'[4]3.ข้อมูลงบทดลองปัจจุบัน'!$A$5:$CL$846,3,0),2)</f>
        <v>5689675</v>
      </c>
      <c r="E265" s="104">
        <f>ROUND(VLOOKUP($B265,'[4]3.ข้อมูลงบทดลองปัจจุบัน'!$A$5:$CL$846,4,0),2)</f>
        <v>0</v>
      </c>
      <c r="F265" s="104">
        <f>ROUND(VLOOKUP($B265,'[4]3.ข้อมูลงบทดลองปัจจุบัน'!$A$5:$CL$846,5,0),2)</f>
        <v>0</v>
      </c>
      <c r="G265" s="104">
        <f>ROUND(VLOOKUP($B265,'[4]3.ข้อมูลงบทดลองปัจจุบัน'!$A$5:$CL$846,6,0),2)</f>
        <v>0</v>
      </c>
      <c r="H265" s="104">
        <f>ROUND(VLOOKUP($B265,'[4]3.ข้อมูลงบทดลองปัจจุบัน'!$A$5:$CL$846,7,0),2)</f>
        <v>0</v>
      </c>
      <c r="I265" s="104">
        <f>ROUND(VLOOKUP($B265,'[4]3.ข้อมูลงบทดลองปัจจุบัน'!$A$5:$CL$846,8,0),2)</f>
        <v>0</v>
      </c>
      <c r="J265" s="104">
        <f>ROUND(VLOOKUP($B265,'[4]3.ข้อมูลงบทดลองปัจจุบัน'!$A$5:$CL$846,9,0),2)</f>
        <v>0</v>
      </c>
      <c r="K265" s="104">
        <f>ROUND(VLOOKUP($B265,'[4]3.ข้อมูลงบทดลองปัจจุบัน'!$A$5:$CL$846,10,0),2)</f>
        <v>200</v>
      </c>
      <c r="L265" s="104">
        <f>ROUND(VLOOKUP($B265,'[4]3.ข้อมูลงบทดลองปัจจุบัน'!$A$5:$CL$846,11,0),2)</f>
        <v>0</v>
      </c>
      <c r="M265" s="104">
        <f>ROUND(VLOOKUP($B265,'[4]3.ข้อมูลงบทดลองปัจจุบัน'!$A$5:$CL$846,12,0),2)</f>
        <v>0</v>
      </c>
      <c r="N265" s="104">
        <f>ROUND(VLOOKUP($B265,'[4]3.ข้อมูลงบทดลองปัจจุบัน'!$A$5:$CL$846,13,0),2)</f>
        <v>0</v>
      </c>
      <c r="O265" s="104">
        <f>ROUND(VLOOKUP($B265,'[4]3.ข้อมูลงบทดลองปัจจุบัน'!$A$5:$CL$846,14,0),2)</f>
        <v>0</v>
      </c>
      <c r="P265" s="104">
        <f>ROUND(VLOOKUP($B265,'[4]3.ข้อมูลงบทดลองปัจจุบัน'!$A$5:$CL$846,15,0),2)</f>
        <v>912235</v>
      </c>
      <c r="Q265" s="104">
        <f>ROUND(VLOOKUP($B265,'[4]3.ข้อมูลงบทดลองปัจจุบัน'!$A$5:$CL$846,16,0),2)</f>
        <v>7080</v>
      </c>
      <c r="R265" s="104">
        <f>ROUND(VLOOKUP($B265,'[4]3.ข้อมูลงบทดลองปัจจุบัน'!$A$5:$CL$846,17,0),2)</f>
        <v>0</v>
      </c>
      <c r="S265" s="104">
        <f>ROUND(VLOOKUP($B265,'[4]3.ข้อมูลงบทดลองปัจจุบัน'!$A$5:$CL$846,18,0),2)</f>
        <v>0</v>
      </c>
      <c r="T265" s="104">
        <f>ROUND(VLOOKUP($B265,'[4]3.ข้อมูลงบทดลองปัจจุบัน'!$A$5:$CL$846,19,0),2)</f>
        <v>0</v>
      </c>
      <c r="U265" s="104">
        <f>ROUND(VLOOKUP($B265,'[4]3.ข้อมูลงบทดลองปัจจุบัน'!$A$5:$CL$846,20,0),2)</f>
        <v>0</v>
      </c>
      <c r="V265" s="104">
        <f>ROUND(VLOOKUP($B265,'[4]3.ข้อมูลงบทดลองปัจจุบัน'!$A$5:$CL$846,21,0),2)</f>
        <v>0</v>
      </c>
      <c r="W265" s="104">
        <f>ROUND(VLOOKUP($B265,'[4]3.ข้อมูลงบทดลองปัจจุบัน'!$A$5:$CL$846,22,0),2)</f>
        <v>0</v>
      </c>
      <c r="X265" s="104">
        <f>ROUND(VLOOKUP($B265,'[4]3.ข้อมูลงบทดลองปัจจุบัน'!$A$5:$CL$846,23,0),2)</f>
        <v>4786934.3499999996</v>
      </c>
      <c r="Y265" s="104">
        <f>ROUND(VLOOKUP($B265,'[4]3.ข้อมูลงบทดลองปัจจุบัน'!$A$5:$CL$846,24,0),2)</f>
        <v>0</v>
      </c>
      <c r="Z265" s="104">
        <f>ROUND(VLOOKUP($B265,'[4]3.ข้อมูลงบทดลองปัจจุบัน'!$A$5:$CL$846,25,0),2)</f>
        <v>0</v>
      </c>
      <c r="AA265" s="104">
        <f>ROUND(VLOOKUP($B265,'[4]3.ข้อมูลงบทดลองปัจจุบัน'!$A$5:$CL$846,26,0),2)</f>
        <v>0</v>
      </c>
      <c r="AB265" s="104">
        <f>ROUND(VLOOKUP($B265,'[4]3.ข้อมูลงบทดลองปัจจุบัน'!$A$5:$CL$846,27,0),2)</f>
        <v>0</v>
      </c>
      <c r="AC265" s="104">
        <f>ROUND(VLOOKUP($B265,'[4]3.ข้อมูลงบทดลองปัจจุบัน'!$A$5:$CL$846,28,0),2)</f>
        <v>0</v>
      </c>
      <c r="AD265" s="104">
        <f>ROUND(VLOOKUP($B265,'[4]3.ข้อมูลงบทดลองปัจจุบัน'!$A$5:$CL$846,29,0),2)</f>
        <v>0</v>
      </c>
      <c r="AE265" s="104">
        <f>ROUND(VLOOKUP($B265,'[4]3.ข้อมูลงบทดลองปัจจุบัน'!$A$5:$CL$846,30,0),2)</f>
        <v>0</v>
      </c>
      <c r="AF265" s="104">
        <f>ROUND(VLOOKUP($B265,'[4]3.ข้อมูลงบทดลองปัจจุบัน'!$A$5:$CL$846,31,0),2)</f>
        <v>0</v>
      </c>
      <c r="AG265" s="104">
        <f>ROUND(VLOOKUP($B265,'[4]3.ข้อมูลงบทดลองปัจจุบัน'!$A$5:$CL$846,32,0),2)</f>
        <v>0</v>
      </c>
      <c r="AH265" s="104">
        <f>ROUND(VLOOKUP($B265,'[4]3.ข้อมูลงบทดลองปัจจุบัน'!$A$5:$CL$846,33,0),2)</f>
        <v>0</v>
      </c>
      <c r="AI265" s="104">
        <f>ROUND(VLOOKUP($B265,'[4]3.ข้อมูลงบทดลองปัจจุบัน'!$A$5:$CL$846,34,0),2)</f>
        <v>109235</v>
      </c>
      <c r="AJ265" s="104">
        <f>ROUND(VLOOKUP($B265,'[4]3.ข้อมูลงบทดลองปัจจุบัน'!$A$5:$CL$846,35,0),2)</f>
        <v>0</v>
      </c>
      <c r="AK265" s="104">
        <f>ROUND(VLOOKUP($B265,'[4]3.ข้อมูลงบทดลองปัจจุบัน'!$A$5:$CL$846,36,0),2)</f>
        <v>0</v>
      </c>
      <c r="AL265" s="104">
        <f>ROUND(VLOOKUP($B265,'[4]3.ข้อมูลงบทดลองปัจจุบัน'!$A$5:$CL$846,37,0),2)</f>
        <v>1204113</v>
      </c>
      <c r="AM265" s="104">
        <f>ROUND(VLOOKUP($B265,'[4]3.ข้อมูลงบทดลองปัจจุบัน'!$A$5:$CL$846,38,0),2)</f>
        <v>0</v>
      </c>
      <c r="AN265" s="104">
        <f>ROUND(VLOOKUP($B265,'[4]3.ข้อมูลงบทดลองปัจจุบัน'!$A$5:$CL$846,39,0),2)</f>
        <v>0</v>
      </c>
      <c r="AO265" s="104">
        <f>ROUND(VLOOKUP($B265,'[4]3.ข้อมูลงบทดลองปัจจุบัน'!$A$5:$CL$846,40,0),2)</f>
        <v>0</v>
      </c>
      <c r="AP265" s="104">
        <f>ROUND(VLOOKUP($B265,'[4]3.ข้อมูลงบทดลองปัจจุบัน'!$A$5:$CL$846,41,0),2)</f>
        <v>0</v>
      </c>
      <c r="AQ265" s="104">
        <f>ROUND(VLOOKUP($B265,'[4]3.ข้อมูลงบทดลองปัจจุบัน'!$A$5:$CL$846,42,0),2)</f>
        <v>0</v>
      </c>
      <c r="AR265" s="104">
        <f>ROUND(VLOOKUP($B265,'[4]3.ข้อมูลงบทดลองปัจจุบัน'!$A$5:$CL$846,43,0),2)</f>
        <v>0</v>
      </c>
      <c r="AS265" s="104">
        <f>ROUND(VLOOKUP($B265,'[4]3.ข้อมูลงบทดลองปัจจุบัน'!$A$5:$CL$846,44,0),2)</f>
        <v>0</v>
      </c>
      <c r="AT265" s="104">
        <f>ROUND(VLOOKUP($B265,'[4]3.ข้อมูลงบทดลองปัจจุบัน'!$A$5:$CL$846,45,0),2)</f>
        <v>0</v>
      </c>
      <c r="AU265" s="104">
        <f>ROUND(VLOOKUP($B265,'[4]3.ข้อมูลงบทดลองปัจจุบัน'!$A$5:$CL$846,46,0),2)</f>
        <v>0</v>
      </c>
      <c r="AV265" s="104">
        <f>ROUND(VLOOKUP($B265,'[4]3.ข้อมูลงบทดลองปัจจุบัน'!$A$5:$CL$846,47,0),2)</f>
        <v>0</v>
      </c>
      <c r="AW265" s="104">
        <f>ROUND(VLOOKUP($B265,'[4]3.ข้อมูลงบทดลองปัจจุบัน'!$A$5:$CL$846,48,0),2)</f>
        <v>0</v>
      </c>
      <c r="AX265" s="104">
        <f>ROUND(VLOOKUP($B265,'[4]3.ข้อมูลงบทดลองปัจจุบัน'!$A$5:$CL$846,49,0),2)</f>
        <v>44000</v>
      </c>
      <c r="AY265" s="104">
        <f>ROUND(VLOOKUP($B265,'[4]3.ข้อมูลงบทดลองปัจจุบัน'!$A$5:$CL$846,50,0),2)</f>
        <v>0</v>
      </c>
      <c r="AZ265" s="104">
        <f>ROUND(VLOOKUP($B265,'[4]3.ข้อมูลงบทดลองปัจจุบัน'!$A$5:$CL$846,51,0),2)</f>
        <v>0</v>
      </c>
      <c r="BA265" s="104">
        <f>ROUND(VLOOKUP($B265,'[4]3.ข้อมูลงบทดลองปัจจุบัน'!$A$5:$CL$846,52,0),2)</f>
        <v>0</v>
      </c>
      <c r="BB265" s="104">
        <f>ROUND(VLOOKUP($B265,'[4]3.ข้อมูลงบทดลองปัจจุบัน'!$A$5:$CL$846,53,0),2)</f>
        <v>538340</v>
      </c>
      <c r="BC265" s="104">
        <f>ROUND(VLOOKUP($B265,'[4]3.ข้อมูลงบทดลองปัจจุบัน'!$A$5:$CL$846,54,0),2)</f>
        <v>0</v>
      </c>
      <c r="BD265" s="104">
        <f>ROUND(VLOOKUP($B265,'[4]3.ข้อมูลงบทดลองปัจจุบัน'!$A$5:$CL$846,55,0),2)</f>
        <v>444370</v>
      </c>
      <c r="BE265" s="104">
        <f>ROUND(VLOOKUP($B265,'[4]3.ข้อมูลงบทดลองปัจจุบัน'!$A$5:$CL$846,56,0),2)</f>
        <v>130358</v>
      </c>
      <c r="BF265" s="104">
        <f>ROUND(VLOOKUP($B265,'[4]3.ข้อมูลงบทดลองปัจจุบัน'!$A$5:$CL$846,57,0),2)</f>
        <v>19355</v>
      </c>
      <c r="BG265" s="104">
        <f>ROUND(VLOOKUP($B265,'[4]3.ข้อมูลงบทดลองปัจจุบัน'!$A$5:$CL$846,58,0),2)</f>
        <v>0</v>
      </c>
      <c r="BH265" s="104">
        <f>ROUND(VLOOKUP($B265,'[4]3.ข้อมูลงบทดลองปัจจุบัน'!$A$5:$CL$846,59,0),2)</f>
        <v>817833</v>
      </c>
      <c r="BI265" s="104">
        <f>ROUND(VLOOKUP($B265,'[4]3.ข้อมูลงบทดลองปัจจุบัน'!$A$5:$CL$846,60,0),2)</f>
        <v>0</v>
      </c>
      <c r="BJ265" s="104">
        <f>ROUND(VLOOKUP($B265,'[4]3.ข้อมูลงบทดลองปัจจุบัน'!$A$5:$CL$846,61,0),2)</f>
        <v>0</v>
      </c>
      <c r="BK265" s="104">
        <f>ROUND(VLOOKUP($B265,'[4]3.ข้อมูลงบทดลองปัจจุบัน'!$A$5:$CL$846,62,0),2)</f>
        <v>0</v>
      </c>
      <c r="BL265" s="104">
        <f>ROUND(VLOOKUP($B265,'[4]3.ข้อมูลงบทดลองปัจจุบัน'!$A$5:$CL$846,63,0),2)</f>
        <v>0</v>
      </c>
      <c r="BM265" s="104">
        <f>ROUND(VLOOKUP($B265,'[4]3.ข้อมูลงบทดลองปัจจุบัน'!$A$5:$CL$846,64,0),2)</f>
        <v>2534795</v>
      </c>
      <c r="BN265" s="104">
        <f>ROUND(VLOOKUP($B265,'[4]3.ข้อมูลงบทดลองปัจจุบัน'!$A$5:$CL$846,65,0),2)</f>
        <v>0</v>
      </c>
      <c r="BO265" s="104">
        <f>ROUND(VLOOKUP($B265,'[4]3.ข้อมูลงบทดลองปัจจุบัน'!$A$5:$CL$846,66,0),2)</f>
        <v>0</v>
      </c>
      <c r="BP265" s="104">
        <f>ROUND(VLOOKUP($B265,'[4]3.ข้อมูลงบทดลองปัจจุบัน'!$A$5:$CL$846,67,0),2)</f>
        <v>0</v>
      </c>
      <c r="BQ265" s="104">
        <f>ROUND(VLOOKUP($B265,'[4]3.ข้อมูลงบทดลองปัจจุบัน'!$A$5:$CL$846,68,0),2)</f>
        <v>0</v>
      </c>
      <c r="BR265" s="104">
        <f>ROUND(VLOOKUP($B265,'[4]3.ข้อมูลงบทดลองปัจจุบัน'!$A$5:$CL$846,69,0),2)</f>
        <v>0</v>
      </c>
      <c r="BS265" s="104">
        <f>ROUND(VLOOKUP($B265,'[4]3.ข้อมูลงบทดลองปัจจุบัน'!$A$5:$CL$846,70,0),2)</f>
        <v>3696624</v>
      </c>
      <c r="BT265" s="104">
        <f>ROUND(VLOOKUP($B265,'[4]3.ข้อมูลงบทดลองปัจจุบัน'!$A$5:$CL$846,71,0),2)</f>
        <v>0</v>
      </c>
      <c r="BU265" s="104">
        <f>ROUND(VLOOKUP($B265,'[4]3.ข้อมูลงบทดลองปัจจุบัน'!$A$5:$CL$846,72,0),2)</f>
        <v>0</v>
      </c>
      <c r="BV265" s="104">
        <f>ROUND(VLOOKUP($B265,'[4]3.ข้อมูลงบทดลองปัจจุบัน'!$A$5:$CL$846,73,0),2)</f>
        <v>1550010</v>
      </c>
      <c r="BW265" s="104">
        <f>ROUND(VLOOKUP($B265,'[4]3.ข้อมูลงบทดลองปัจจุบัน'!$A$5:$CL$846,74,0),2)</f>
        <v>0</v>
      </c>
      <c r="BX265" s="104">
        <f>ROUND(VLOOKUP($B265,'[4]3.ข้อมูลงบทดลองปัจจุบัน'!$A$5:$CL$846,75,0),2)</f>
        <v>7800</v>
      </c>
      <c r="BY265" s="104">
        <f>ROUND(VLOOKUP($B265,'[4]3.ข้อมูลงบทดลองปัจจุบัน'!$A$5:$CL$846,76,0),2)</f>
        <v>403120</v>
      </c>
      <c r="BZ265" s="104">
        <f>ROUND(VLOOKUP($B265,'[4]3.ข้อมูลงบทดลองปัจจุบัน'!$A$5:$CL$846,77,0),2)</f>
        <v>5800</v>
      </c>
      <c r="CA265" s="104">
        <f>ROUND(VLOOKUP($B265,'[4]3.ข้อมูลงบทดลองปัจจุบัน'!$A$5:$CL$846,78,0),2)</f>
        <v>0</v>
      </c>
      <c r="CB265" s="104">
        <f>ROUND(VLOOKUP($B265,'[4]3.ข้อมูลงบทดลองปัจจุบัน'!$A$5:$CL$846,79,0),2)</f>
        <v>0</v>
      </c>
      <c r="CC265" s="104">
        <f>ROUND(VLOOKUP($B265,'[4]3.ข้อมูลงบทดลองปัจจุบัน'!$A$5:$CL$846,80,0),2)</f>
        <v>0</v>
      </c>
      <c r="CD265" s="104">
        <f>ROUND(VLOOKUP($B265,'[4]3.ข้อมูลงบทดลองปัจจุบัน'!$A$5:$CL$846,81,0),2)</f>
        <v>0</v>
      </c>
      <c r="CE265" s="104">
        <f>ROUND(VLOOKUP($B265,'[4]3.ข้อมูลงบทดลองปัจจุบัน'!$A$5:$CL$846,82,0),2)</f>
        <v>0</v>
      </c>
      <c r="CF265" s="104">
        <f>ROUND(VLOOKUP($B265,'[4]3.ข้อมูลงบทดลองปัจจุบัน'!$A$5:$CL$846,83,0),2)</f>
        <v>0</v>
      </c>
      <c r="CG265" s="104">
        <f>ROUND(VLOOKUP($B265,'[4]3.ข้อมูลงบทดลองปัจจุบัน'!$A$5:$CL$846,84,0),2)</f>
        <v>0</v>
      </c>
      <c r="CH265" s="104">
        <f>ROUND(VLOOKUP($B265,'[4]3.ข้อมูลงบทดลองปัจจุบัน'!$A$5:$CL$846,85,0),2)</f>
        <v>0</v>
      </c>
      <c r="CI265" s="104">
        <f>ROUND(VLOOKUP($B265,'[4]3.ข้อมูลงบทดลองปัจจุบัน'!$A$5:$CL$846,86,0),2)</f>
        <v>0</v>
      </c>
      <c r="CJ265" s="104">
        <f>ROUND(VLOOKUP($B265,'[4]3.ข้อมูลงบทดลองปัจจุบัน'!$A$5:$CL$846,87,0),2)</f>
        <v>8400</v>
      </c>
      <c r="CK265" s="104">
        <f>ROUND(VLOOKUP($B265,'[4]3.ข้อมูลงบทดลองปัจจุบัน'!$A$5:$CL$846,88,0),2)</f>
        <v>6600</v>
      </c>
      <c r="CL265" s="104">
        <f>ROUND(VLOOKUP($B265,'[4]3.ข้อมูลงบทดลองปัจจุบัน'!$A$5:$CL$846,89,0),2)</f>
        <v>0</v>
      </c>
      <c r="CM265" s="104">
        <f>ROUND(VLOOKUP($B265,'[4]3.ข้อมูลงบทดลองปัจจุบัน'!$A$5:$CL$846,90,0),2)</f>
        <v>19600</v>
      </c>
      <c r="CO265" s="97"/>
    </row>
    <row r="266" spans="1:94" x14ac:dyDescent="0.7">
      <c r="A266" s="128" t="s">
        <v>884</v>
      </c>
      <c r="B266" s="18" t="s">
        <v>919</v>
      </c>
      <c r="C266" s="129" t="s">
        <v>920</v>
      </c>
      <c r="D266" s="104">
        <f>ROUND(VLOOKUP($B266,'[4]3.ข้อมูลงบทดลองปัจจุบัน'!$A$5:$CL$846,3,0),2)</f>
        <v>2377767</v>
      </c>
      <c r="E266" s="104">
        <f>ROUND(VLOOKUP($B266,'[4]3.ข้อมูลงบทดลองปัจจุบัน'!$A$5:$CL$846,4,0),2)</f>
        <v>69700</v>
      </c>
      <c r="F266" s="104">
        <f>ROUND(VLOOKUP($B266,'[4]3.ข้อมูลงบทดลองปัจจุบัน'!$A$5:$CL$846,5,0),2)</f>
        <v>148900</v>
      </c>
      <c r="G266" s="104">
        <f>ROUND(VLOOKUP($B266,'[4]3.ข้อมูลงบทดลองปัจจุบัน'!$A$5:$CL$846,6,0),2)</f>
        <v>97050</v>
      </c>
      <c r="H266" s="104">
        <f>ROUND(VLOOKUP($B266,'[4]3.ข้อมูลงบทดลองปัจจุบัน'!$A$5:$CL$846,7,0),2)</f>
        <v>45450</v>
      </c>
      <c r="I266" s="104">
        <f>ROUND(VLOOKUP($B266,'[4]3.ข้อมูลงบทดลองปัจจุบัน'!$A$5:$CL$846,8,0),2)</f>
        <v>145800</v>
      </c>
      <c r="J266" s="104">
        <f>ROUND(VLOOKUP($B266,'[4]3.ข้อมูลงบทดลองปัจจุบัน'!$A$5:$CL$846,9,0),2)</f>
        <v>134200</v>
      </c>
      <c r="K266" s="104">
        <f>ROUND(VLOOKUP($B266,'[4]3.ข้อมูลงบทดลองปัจจุบัน'!$A$5:$CL$846,10,0),2)</f>
        <v>125650</v>
      </c>
      <c r="L266" s="104">
        <f>ROUND(VLOOKUP($B266,'[4]3.ข้อมูลงบทดลองปัจจุบัน'!$A$5:$CL$846,11,0),2)</f>
        <v>164189</v>
      </c>
      <c r="M266" s="104">
        <f>ROUND(VLOOKUP($B266,'[4]3.ข้อมูลงบทดลองปัจจุบัน'!$A$5:$CL$846,12,0),2)</f>
        <v>185700</v>
      </c>
      <c r="N266" s="104">
        <f>ROUND(VLOOKUP($B266,'[4]3.ข้อมูลงบทดลองปัจจุบัน'!$A$5:$CL$846,13,0),2)</f>
        <v>395050</v>
      </c>
      <c r="O266" s="104">
        <f>ROUND(VLOOKUP($B266,'[4]3.ข้อมูลงบทดลองปัจจุบัน'!$A$5:$CL$846,14,0),2)</f>
        <v>36050</v>
      </c>
      <c r="P266" s="104">
        <f>ROUND(VLOOKUP($B266,'[4]3.ข้อมูลงบทดลองปัจจุบัน'!$A$5:$CL$846,15,0),2)</f>
        <v>297900</v>
      </c>
      <c r="Q266" s="104">
        <f>ROUND(VLOOKUP($B266,'[4]3.ข้อมูลงบทดลองปัจจุบัน'!$A$5:$CL$846,16,0),2)</f>
        <v>149050</v>
      </c>
      <c r="R266" s="104">
        <f>ROUND(VLOOKUP($B266,'[4]3.ข้อมูลงบทดลองปัจจุบัน'!$A$5:$CL$846,17,0),2)</f>
        <v>256450</v>
      </c>
      <c r="S266" s="104">
        <f>ROUND(VLOOKUP($B266,'[4]3.ข้อมูลงบทดลองปัจจุบัน'!$A$5:$CL$846,18,0),2)</f>
        <v>34200</v>
      </c>
      <c r="T266" s="104">
        <f>ROUND(VLOOKUP($B266,'[4]3.ข้อมูลงบทดลองปัจจุบัน'!$A$5:$CL$846,19,0),2)</f>
        <v>67398</v>
      </c>
      <c r="U266" s="104">
        <f>ROUND(VLOOKUP($B266,'[4]3.ข้อมูลงบทดลองปัจจุบัน'!$A$5:$CL$846,20,0),2)</f>
        <v>59200</v>
      </c>
      <c r="V266" s="104">
        <f>ROUND(VLOOKUP($B266,'[4]3.ข้อมูลงบทดลองปัจจุบัน'!$A$5:$CL$846,21,0),2)</f>
        <v>87600</v>
      </c>
      <c r="W266" s="104">
        <f>ROUND(VLOOKUP($B266,'[4]3.ข้อมูลงบทดลองปัจจุบัน'!$A$5:$CL$846,22,0),2)</f>
        <v>84150</v>
      </c>
      <c r="X266" s="104">
        <f>ROUND(VLOOKUP($B266,'[4]3.ข้อมูลงบทดลองปัจจุบัน'!$A$5:$CL$846,23,0),2)</f>
        <v>1020350</v>
      </c>
      <c r="Y266" s="104">
        <f>ROUND(VLOOKUP($B266,'[4]3.ข้อมูลงบทดลองปัจจุบัน'!$A$5:$CL$846,24,0),2)</f>
        <v>218800</v>
      </c>
      <c r="Z266" s="104">
        <f>ROUND(VLOOKUP($B266,'[4]3.ข้อมูลงบทดลองปัจจุบัน'!$A$5:$CL$846,25,0),2)</f>
        <v>216850</v>
      </c>
      <c r="AA266" s="104">
        <f>ROUND(VLOOKUP($B266,'[4]3.ข้อมูลงบทดลองปัจจุบัน'!$A$5:$CL$846,26,0),2)</f>
        <v>231200</v>
      </c>
      <c r="AB266" s="104">
        <f>ROUND(VLOOKUP($B266,'[4]3.ข้อมูลงบทดลองปัจจุบัน'!$A$5:$CL$846,27,0),2)</f>
        <v>91650</v>
      </c>
      <c r="AC266" s="104">
        <f>ROUND(VLOOKUP($B266,'[4]3.ข้อมูลงบทดลองปัจจุบัน'!$A$5:$CL$846,28,0),2)</f>
        <v>57750</v>
      </c>
      <c r="AD266" s="104">
        <f>ROUND(VLOOKUP($B266,'[4]3.ข้อมูลงบทดลองปัจจุบัน'!$A$5:$CL$846,29,0),2)</f>
        <v>290050</v>
      </c>
      <c r="AE266" s="104">
        <f>ROUND(VLOOKUP($B266,'[4]3.ข้อมูลงบทดลองปัจจุบัน'!$A$5:$CL$846,30,0),2)</f>
        <v>461500</v>
      </c>
      <c r="AF266" s="104">
        <f>ROUND(VLOOKUP($B266,'[4]3.ข้อมูลงบทดลองปัจจุบัน'!$A$5:$CL$846,31,0),2)</f>
        <v>230450</v>
      </c>
      <c r="AG266" s="104">
        <f>ROUND(VLOOKUP($B266,'[4]3.ข้อมูลงบทดลองปัจจุบัน'!$A$5:$CL$846,32,0),2)</f>
        <v>162050</v>
      </c>
      <c r="AH266" s="104">
        <f>ROUND(VLOOKUP($B266,'[4]3.ข้อมูลงบทดลองปัจจุบัน'!$A$5:$CL$846,33,0),2)</f>
        <v>311100</v>
      </c>
      <c r="AI266" s="104">
        <f>ROUND(VLOOKUP($B266,'[4]3.ข้อมูลงบทดลองปัจจุบัน'!$A$5:$CL$846,34,0),2)</f>
        <v>195450</v>
      </c>
      <c r="AJ266" s="104">
        <f>ROUND(VLOOKUP($B266,'[4]3.ข้อมูลงบทดลองปัจจุบัน'!$A$5:$CL$846,35,0),2)</f>
        <v>118550</v>
      </c>
      <c r="AK266" s="104">
        <f>ROUND(VLOOKUP($B266,'[4]3.ข้อมูลงบทดลองปัจจุบัน'!$A$5:$CL$846,36,0),2)</f>
        <v>530017</v>
      </c>
      <c r="AL266" s="104">
        <f>ROUND(VLOOKUP($B266,'[4]3.ข้อมูลงบทดลองปัจจุบัน'!$A$5:$CL$846,37,0),2)</f>
        <v>1153500</v>
      </c>
      <c r="AM266" s="104">
        <f>ROUND(VLOOKUP($B266,'[4]3.ข้อมูลงบทดลองปัจจุบัน'!$A$5:$CL$846,38,0),2)</f>
        <v>48600</v>
      </c>
      <c r="AN266" s="104">
        <f>ROUND(VLOOKUP($B266,'[4]3.ข้อมูลงบทดลองปัจจุบัน'!$A$5:$CL$846,39,0),2)</f>
        <v>63750</v>
      </c>
      <c r="AO266" s="104">
        <f>ROUND(VLOOKUP($B266,'[4]3.ข้อมูลงบทดลองปัจจุบัน'!$A$5:$CL$846,40,0),2)</f>
        <v>126500</v>
      </c>
      <c r="AP266" s="104">
        <f>ROUND(VLOOKUP($B266,'[4]3.ข้อมูลงบทดลองปัจจุบัน'!$A$5:$CL$846,41,0),2)</f>
        <v>250750</v>
      </c>
      <c r="AQ266" s="104">
        <f>ROUND(VLOOKUP($B266,'[4]3.ข้อมูลงบทดลองปัจจุบัน'!$A$5:$CL$846,42,0),2)</f>
        <v>279850</v>
      </c>
      <c r="AR266" s="104">
        <f>ROUND(VLOOKUP($B266,'[4]3.ข้อมูลงบทดลองปัจจุบัน'!$A$5:$CL$846,43,0),2)</f>
        <v>63900</v>
      </c>
      <c r="AS266" s="104">
        <f>ROUND(VLOOKUP($B266,'[4]3.ข้อมูลงบทดลองปัจจุบัน'!$A$5:$CL$846,44,0),2)</f>
        <v>709500</v>
      </c>
      <c r="AT266" s="104">
        <f>ROUND(VLOOKUP($B266,'[4]3.ข้อมูลงบทดลองปัจจุบัน'!$A$5:$CL$846,45,0),2)</f>
        <v>155700</v>
      </c>
      <c r="AU266" s="104">
        <f>ROUND(VLOOKUP($B266,'[4]3.ข้อมูลงบทดลองปัจจุบัน'!$A$5:$CL$846,46,0),2)</f>
        <v>336600</v>
      </c>
      <c r="AV266" s="104">
        <f>ROUND(VLOOKUP($B266,'[4]3.ข้อมูลงบทดลองปัจจุบัน'!$A$5:$CL$846,47,0),2)</f>
        <v>126900</v>
      </c>
      <c r="AW266" s="104">
        <f>ROUND(VLOOKUP($B266,'[4]3.ข้อมูลงบทดลองปัจจุบัน'!$A$5:$CL$846,48,0),2)</f>
        <v>302650</v>
      </c>
      <c r="AX266" s="104">
        <f>ROUND(VLOOKUP($B266,'[4]3.ข้อมูลงบทดลองปัจจุบัน'!$A$5:$CL$846,49,0),2)</f>
        <v>30750</v>
      </c>
      <c r="AY266" s="104">
        <f>ROUND(VLOOKUP($B266,'[4]3.ข้อมูลงบทดลองปัจจุบัน'!$A$5:$CL$846,50,0),2)</f>
        <v>38350</v>
      </c>
      <c r="AZ266" s="104">
        <f>ROUND(VLOOKUP($B266,'[4]3.ข้อมูลงบทดลองปัจจุบัน'!$A$5:$CL$846,51,0),2)</f>
        <v>79900</v>
      </c>
      <c r="BA266" s="104">
        <f>ROUND(VLOOKUP($B266,'[4]3.ข้อมูลงบทดลองปัจจุบัน'!$A$5:$CL$846,52,0),2)</f>
        <v>16800</v>
      </c>
      <c r="BB266" s="104">
        <f>ROUND(VLOOKUP($B266,'[4]3.ข้อมูลงบทดลองปัจจุบัน'!$A$5:$CL$846,53,0),2)</f>
        <v>593300</v>
      </c>
      <c r="BC266" s="104">
        <f>ROUND(VLOOKUP($B266,'[4]3.ข้อมูลงบทดลองปัจจุบัน'!$A$5:$CL$846,54,0),2)</f>
        <v>102300</v>
      </c>
      <c r="BD266" s="104">
        <f>ROUND(VLOOKUP($B266,'[4]3.ข้อมูลงบทดลองปัจจุบัน'!$A$5:$CL$846,55,0),2)</f>
        <v>780200</v>
      </c>
      <c r="BE266" s="104">
        <f>ROUND(VLOOKUP($B266,'[4]3.ข้อมูลงบทดลองปัจจุบัน'!$A$5:$CL$846,56,0),2)</f>
        <v>181400</v>
      </c>
      <c r="BF266" s="104">
        <f>ROUND(VLOOKUP($B266,'[4]3.ข้อมูลงบทดลองปัจจุบัน'!$A$5:$CL$846,57,0),2)</f>
        <v>44200</v>
      </c>
      <c r="BG266" s="104">
        <f>ROUND(VLOOKUP($B266,'[4]3.ข้อมูลงบทดลองปัจจุบัน'!$A$5:$CL$846,58,0),2)</f>
        <v>0</v>
      </c>
      <c r="BH266" s="104">
        <f>ROUND(VLOOKUP($B266,'[4]3.ข้อมูลงบทดลองปัจจุบัน'!$A$5:$CL$846,59,0),2)</f>
        <v>223050</v>
      </c>
      <c r="BI266" s="104">
        <f>ROUND(VLOOKUP($B266,'[4]3.ข้อมูลงบทดลองปัจจุบัน'!$A$5:$CL$846,60,0),2)</f>
        <v>50950</v>
      </c>
      <c r="BJ266" s="104">
        <f>ROUND(VLOOKUP($B266,'[4]3.ข้อมูลงบทดลองปัจจุบัน'!$A$5:$CL$846,61,0),2)</f>
        <v>20150</v>
      </c>
      <c r="BK266" s="104">
        <f>ROUND(VLOOKUP($B266,'[4]3.ข้อมูลงบทดลองปัจจุบัน'!$A$5:$CL$846,62,0),2)</f>
        <v>444100</v>
      </c>
      <c r="BL266" s="104">
        <f>ROUND(VLOOKUP($B266,'[4]3.ข้อมูลงบทดลองปัจจุบัน'!$A$5:$CL$846,63,0),2)</f>
        <v>239500</v>
      </c>
      <c r="BM266" s="104">
        <f>ROUND(VLOOKUP($B266,'[4]3.ข้อมูลงบทดลองปัจจุบัน'!$A$5:$CL$846,64,0),2)</f>
        <v>658550</v>
      </c>
      <c r="BN266" s="104">
        <f>ROUND(VLOOKUP($B266,'[4]3.ข้อมูลงบทดลองปัจจุบัน'!$A$5:$CL$846,65,0),2)</f>
        <v>133350</v>
      </c>
      <c r="BO266" s="104">
        <f>ROUND(VLOOKUP($B266,'[4]3.ข้อมูลงบทดลองปัจจุบัน'!$A$5:$CL$846,66,0),2)</f>
        <v>90700</v>
      </c>
      <c r="BP266" s="104">
        <f>ROUND(VLOOKUP($B266,'[4]3.ข้อมูลงบทดลองปัจจุบัน'!$A$5:$CL$846,67,0),2)</f>
        <v>183300</v>
      </c>
      <c r="BQ266" s="104">
        <f>ROUND(VLOOKUP($B266,'[4]3.ข้อมูลงบทดลองปัจจุบัน'!$A$5:$CL$846,68,0),2)</f>
        <v>111450</v>
      </c>
      <c r="BR266" s="104">
        <f>ROUND(VLOOKUP($B266,'[4]3.ข้อมูลงบทดลองปัจจุบัน'!$A$5:$CL$846,69,0),2)</f>
        <v>73200</v>
      </c>
      <c r="BS266" s="104">
        <f>ROUND(VLOOKUP($B266,'[4]3.ข้อมูลงบทดลองปัจจุบัน'!$A$5:$CL$846,70,0),2)</f>
        <v>1096650</v>
      </c>
      <c r="BT266" s="104">
        <f>ROUND(VLOOKUP($B266,'[4]3.ข้อมูลงบทดลองปัจจุบัน'!$A$5:$CL$846,71,0),2)</f>
        <v>139050</v>
      </c>
      <c r="BU266" s="104">
        <f>ROUND(VLOOKUP($B266,'[4]3.ข้อมูลงบทดลองปัจจุบัน'!$A$5:$CL$846,72,0),2)</f>
        <v>81950</v>
      </c>
      <c r="BV266" s="104">
        <f>ROUND(VLOOKUP($B266,'[4]3.ข้อมูลงบทดลองปัจจุบัน'!$A$5:$CL$846,73,0),2)</f>
        <v>821000</v>
      </c>
      <c r="BW266" s="104">
        <f>ROUND(VLOOKUP($B266,'[4]3.ข้อมูลงบทดลองปัจจุบัน'!$A$5:$CL$846,74,0),2)</f>
        <v>0</v>
      </c>
      <c r="BX266" s="104">
        <f>ROUND(VLOOKUP($B266,'[4]3.ข้อมูลงบทดลองปัจจุบัน'!$A$5:$CL$846,75,0),2)</f>
        <v>100500</v>
      </c>
      <c r="BY266" s="104">
        <f>ROUND(VLOOKUP($B266,'[4]3.ข้อมูลงบทดลองปัจจุบัน'!$A$5:$CL$846,76,0),2)</f>
        <v>139400</v>
      </c>
      <c r="BZ266" s="104">
        <f>ROUND(VLOOKUP($B266,'[4]3.ข้อมูลงบทดลองปัจจุบัน'!$A$5:$CL$846,77,0),2)</f>
        <v>145800</v>
      </c>
      <c r="CA266" s="104">
        <f>ROUND(VLOOKUP($B266,'[4]3.ข้อมูลงบทดลองปัจจุบัน'!$A$5:$CL$846,78,0),2)</f>
        <v>205400</v>
      </c>
      <c r="CB266" s="104">
        <f>ROUND(VLOOKUP($B266,'[4]3.ข้อมูลงบทดลองปัจจุบัน'!$A$5:$CL$846,79,0),2)</f>
        <v>39750</v>
      </c>
      <c r="CC266" s="104">
        <f>ROUND(VLOOKUP($B266,'[4]3.ข้อมูลงบทดลองปัจจุบัน'!$A$5:$CL$846,80,0),2)</f>
        <v>27500</v>
      </c>
      <c r="CD266" s="104">
        <f>ROUND(VLOOKUP($B266,'[4]3.ข้อมูลงบทดลองปัจจุบัน'!$A$5:$CL$846,81,0),2)</f>
        <v>146000</v>
      </c>
      <c r="CE266" s="104">
        <f>ROUND(VLOOKUP($B266,'[4]3.ข้อมูลงบทดลองปัจจุบัน'!$A$5:$CL$846,82,0),2)</f>
        <v>35850</v>
      </c>
      <c r="CF266" s="104">
        <f>ROUND(VLOOKUP($B266,'[4]3.ข้อมูลงบทดลองปัจจุบัน'!$A$5:$CL$846,83,0),2)</f>
        <v>59200</v>
      </c>
      <c r="CG266" s="104">
        <f>ROUND(VLOOKUP($B266,'[4]3.ข้อมูลงบทดลองปัจจุบัน'!$A$5:$CL$846,84,0),2)</f>
        <v>108700</v>
      </c>
      <c r="CH266" s="104">
        <f>ROUND(VLOOKUP($B266,'[4]3.ข้อมูลงบทดลองปัจจุบัน'!$A$5:$CL$846,85,0),2)</f>
        <v>124950</v>
      </c>
      <c r="CI266" s="104">
        <f>ROUND(VLOOKUP($B266,'[4]3.ข้อมูลงบทดลองปัจจุบัน'!$A$5:$CL$846,86,0),2)</f>
        <v>45200</v>
      </c>
      <c r="CJ266" s="104">
        <f>ROUND(VLOOKUP($B266,'[4]3.ข้อมูลงบทดลองปัจจุบัน'!$A$5:$CL$846,87,0),2)</f>
        <v>52550</v>
      </c>
      <c r="CK266" s="104">
        <f>ROUND(VLOOKUP($B266,'[4]3.ข้อมูลงบทดลองปัจจุบัน'!$A$5:$CL$846,88,0),2)</f>
        <v>162500</v>
      </c>
      <c r="CL266" s="104">
        <f>ROUND(VLOOKUP($B266,'[4]3.ข้อมูลงบทดลองปัจจุบัน'!$A$5:$CL$846,89,0),2)</f>
        <v>35800</v>
      </c>
      <c r="CM266" s="104">
        <f>ROUND(VLOOKUP($B266,'[4]3.ข้อมูลงบทดลองปัจจุบัน'!$A$5:$CL$846,90,0),2)</f>
        <v>158050</v>
      </c>
      <c r="CO266" s="97"/>
    </row>
    <row r="267" spans="1:94" x14ac:dyDescent="0.7">
      <c r="A267" s="128" t="s">
        <v>884</v>
      </c>
      <c r="B267" s="18" t="s">
        <v>921</v>
      </c>
      <c r="C267" s="129" t="s">
        <v>922</v>
      </c>
      <c r="D267" s="104">
        <f>ROUND(VLOOKUP($B267,'[4]3.ข้อมูลงบทดลองปัจจุบัน'!$A$5:$CL$846,3,0),2)</f>
        <v>39996117.68</v>
      </c>
      <c r="E267" s="104">
        <f>ROUND(VLOOKUP($B267,'[4]3.ข้อมูลงบทดลองปัจจุบัน'!$A$5:$CL$846,4,0),2)</f>
        <v>10682079.1</v>
      </c>
      <c r="F267" s="104">
        <f>ROUND(VLOOKUP($B267,'[4]3.ข้อมูลงบทดลองปัจจุบัน'!$A$5:$CL$846,5,0),2)</f>
        <v>306381.65999999997</v>
      </c>
      <c r="G267" s="104">
        <f>ROUND(VLOOKUP($B267,'[4]3.ข้อมูลงบทดลองปัจจุบัน'!$A$5:$CL$846,6,0),2)</f>
        <v>0</v>
      </c>
      <c r="H267" s="104">
        <f>ROUND(VLOOKUP($B267,'[4]3.ข้อมูลงบทดลองปัจจุบัน'!$A$5:$CL$846,7,0),2)</f>
        <v>4180947.74</v>
      </c>
      <c r="I267" s="104">
        <f>ROUND(VLOOKUP($B267,'[4]3.ข้อมูลงบทดลองปัจจุบัน'!$A$5:$CL$846,8,0),2)</f>
        <v>550423.74</v>
      </c>
      <c r="J267" s="104">
        <f>ROUND(VLOOKUP($B267,'[4]3.ข้อมูลงบทดลองปัจจุบัน'!$A$5:$CL$846,9,0),2)</f>
        <v>128515.3</v>
      </c>
      <c r="K267" s="104">
        <f>ROUND(VLOOKUP($B267,'[4]3.ข้อมูลงบทดลองปัจจุบัน'!$A$5:$CL$846,10,0),2)</f>
        <v>24583376.850000001</v>
      </c>
      <c r="L267" s="104">
        <f>ROUND(VLOOKUP($B267,'[4]3.ข้อมูลงบทดลองปัจจุบัน'!$A$5:$CL$846,11,0),2)</f>
        <v>16946236.059999999</v>
      </c>
      <c r="M267" s="104">
        <f>ROUND(VLOOKUP($B267,'[4]3.ข้อมูลงบทดลองปัจจุบัน'!$A$5:$CL$846,12,0),2)</f>
        <v>1982859.9</v>
      </c>
      <c r="N267" s="104">
        <f>ROUND(VLOOKUP($B267,'[4]3.ข้อมูลงบทดลองปัจจุบัน'!$A$5:$CL$846,13,0),2)</f>
        <v>322289.62</v>
      </c>
      <c r="O267" s="104">
        <f>ROUND(VLOOKUP($B267,'[4]3.ข้อมูลงบทดลองปัจจุบัน'!$A$5:$CL$846,14,0),2)</f>
        <v>447132.02</v>
      </c>
      <c r="P267" s="104">
        <f>ROUND(VLOOKUP($B267,'[4]3.ข้อมูลงบทดลองปัจจุบัน'!$A$5:$CL$846,15,0),2)</f>
        <v>2013737.88</v>
      </c>
      <c r="Q267" s="104">
        <f>ROUND(VLOOKUP($B267,'[4]3.ข้อมูลงบทดลองปัจจุบัน'!$A$5:$CL$846,16,0),2)</f>
        <v>100165.54</v>
      </c>
      <c r="R267" s="104">
        <f>ROUND(VLOOKUP($B267,'[4]3.ข้อมูลงบทดลองปัจจุบัน'!$A$5:$CL$846,17,0),2)</f>
        <v>124347.45</v>
      </c>
      <c r="S267" s="104">
        <f>ROUND(VLOOKUP($B267,'[4]3.ข้อมูลงบทดลองปัจจุบัน'!$A$5:$CL$846,18,0),2)</f>
        <v>0</v>
      </c>
      <c r="T267" s="104">
        <f>ROUND(VLOOKUP($B267,'[4]3.ข้อมูลงบทดลองปัจจุบัน'!$A$5:$CL$846,19,0),2)</f>
        <v>100309.04</v>
      </c>
      <c r="U267" s="104">
        <f>ROUND(VLOOKUP($B267,'[4]3.ข้อมูลงบทดลองปัจจุบัน'!$A$5:$CL$846,20,0),2)</f>
        <v>163266.91</v>
      </c>
      <c r="V267" s="104">
        <f>ROUND(VLOOKUP($B267,'[4]3.ข้อมูลงบทดลองปัจจุบัน'!$A$5:$CL$846,21,0),2)</f>
        <v>513088.27</v>
      </c>
      <c r="W267" s="104">
        <f>ROUND(VLOOKUP($B267,'[4]3.ข้อมูลงบทดลองปัจจุบัน'!$A$5:$CL$846,22,0),2)</f>
        <v>117966.47</v>
      </c>
      <c r="X267" s="104">
        <f>ROUND(VLOOKUP($B267,'[4]3.ข้อมูลงบทดลองปัจจุบัน'!$A$5:$CL$846,23,0),2)</f>
        <v>0</v>
      </c>
      <c r="Y267" s="104">
        <f>ROUND(VLOOKUP($B267,'[4]3.ข้อมูลงบทดลองปัจจุบัน'!$A$5:$CL$846,24,0),2)</f>
        <v>142934.45000000001</v>
      </c>
      <c r="Z267" s="104">
        <f>ROUND(VLOOKUP($B267,'[4]3.ข้อมูลงบทดลองปัจจุบัน'!$A$5:$CL$846,25,0),2)</f>
        <v>0</v>
      </c>
      <c r="AA267" s="104">
        <f>ROUND(VLOOKUP($B267,'[4]3.ข้อมูลงบทดลองปัจจุบัน'!$A$5:$CL$846,26,0),2)</f>
        <v>163629.4</v>
      </c>
      <c r="AB267" s="104">
        <f>ROUND(VLOOKUP($B267,'[4]3.ข้อมูลงบทดลองปัจจุบัน'!$A$5:$CL$846,27,0),2)</f>
        <v>411420.9</v>
      </c>
      <c r="AC267" s="104">
        <f>ROUND(VLOOKUP($B267,'[4]3.ข้อมูลงบทดลองปัจจุบัน'!$A$5:$CL$846,28,0),2)</f>
        <v>742096.41</v>
      </c>
      <c r="AD267" s="104">
        <f>ROUND(VLOOKUP($B267,'[4]3.ข้อมูลงบทดลองปัจจุบัน'!$A$5:$CL$846,29,0),2)</f>
        <v>1085799.23</v>
      </c>
      <c r="AE267" s="104">
        <f>ROUND(VLOOKUP($B267,'[4]3.ข้อมูลงบทดลองปัจจุบัน'!$A$5:$CL$846,30,0),2)</f>
        <v>7784233.29</v>
      </c>
      <c r="AF267" s="104">
        <f>ROUND(VLOOKUP($B267,'[4]3.ข้อมูลงบทดลองปัจจุบัน'!$A$5:$CL$846,31,0),2)</f>
        <v>0</v>
      </c>
      <c r="AG267" s="104">
        <f>ROUND(VLOOKUP($B267,'[4]3.ข้อมูลงบทดลองปัจจุบัน'!$A$5:$CL$846,32,0),2)</f>
        <v>372021.8</v>
      </c>
      <c r="AH267" s="104">
        <f>ROUND(VLOOKUP($B267,'[4]3.ข้อมูลงบทดลองปัจจุบัน'!$A$5:$CL$846,33,0),2)</f>
        <v>0</v>
      </c>
      <c r="AI267" s="104">
        <f>ROUND(VLOOKUP($B267,'[4]3.ข้อมูลงบทดลองปัจจุบัน'!$A$5:$CL$846,34,0),2)</f>
        <v>525928.81999999995</v>
      </c>
      <c r="AJ267" s="104">
        <f>ROUND(VLOOKUP($B267,'[4]3.ข้อมูลงบทดลองปัจจุบัน'!$A$5:$CL$846,35,0),2)</f>
        <v>1227306.73</v>
      </c>
      <c r="AK267" s="104">
        <f>ROUND(VLOOKUP($B267,'[4]3.ข้อมูลงบทดลองปัจจุบัน'!$A$5:$CL$846,36,0),2)</f>
        <v>621322.07999999996</v>
      </c>
      <c r="AL267" s="104">
        <f>ROUND(VLOOKUP($B267,'[4]3.ข้อมูลงบทดลองปัจจุบัน'!$A$5:$CL$846,37,0),2)</f>
        <v>27181487.559999999</v>
      </c>
      <c r="AM267" s="104">
        <f>ROUND(VLOOKUP($B267,'[4]3.ข้อมูลงบทดลองปัจจุบัน'!$A$5:$CL$846,38,0),2)</f>
        <v>0</v>
      </c>
      <c r="AN267" s="104">
        <f>ROUND(VLOOKUP($B267,'[4]3.ข้อมูลงบทดลองปัจจุบัน'!$A$5:$CL$846,39,0),2)</f>
        <v>101850.65</v>
      </c>
      <c r="AO267" s="104">
        <f>ROUND(VLOOKUP($B267,'[4]3.ข้อมูลงบทดลองปัจจุบัน'!$A$5:$CL$846,40,0),2)</f>
        <v>4387966.59</v>
      </c>
      <c r="AP267" s="104">
        <f>ROUND(VLOOKUP($B267,'[4]3.ข้อมูลงบทดลองปัจจุบัน'!$A$5:$CL$846,41,0),2)</f>
        <v>3209675.83</v>
      </c>
      <c r="AQ267" s="104">
        <f>ROUND(VLOOKUP($B267,'[4]3.ข้อมูลงบทดลองปัจจุบัน'!$A$5:$CL$846,42,0),2)</f>
        <v>2090290.89</v>
      </c>
      <c r="AR267" s="104">
        <f>ROUND(VLOOKUP($B267,'[4]3.ข้อมูลงบทดลองปัจจุบัน'!$A$5:$CL$846,43,0),2)</f>
        <v>674433.3</v>
      </c>
      <c r="AS267" s="104">
        <f>ROUND(VLOOKUP($B267,'[4]3.ข้อมูลงบทดลองปัจจุบัน'!$A$5:$CL$846,44,0),2)</f>
        <v>5499625.2599999998</v>
      </c>
      <c r="AT267" s="104">
        <f>ROUND(VLOOKUP($B267,'[4]3.ข้อมูลงบทดลองปัจจุบัน'!$A$5:$CL$846,45,0),2)</f>
        <v>289953.36</v>
      </c>
      <c r="AU267" s="104">
        <f>ROUND(VLOOKUP($B267,'[4]3.ข้อมูลงบทดลองปัจจุบัน'!$A$5:$CL$846,46,0),2)</f>
        <v>856412</v>
      </c>
      <c r="AV267" s="104">
        <f>ROUND(VLOOKUP($B267,'[4]3.ข้อมูลงบทดลองปัจจุบัน'!$A$5:$CL$846,47,0),2)</f>
        <v>150390.6</v>
      </c>
      <c r="AW267" s="104">
        <f>ROUND(VLOOKUP($B267,'[4]3.ข้อมูลงบทดลองปัจจุบัน'!$A$5:$CL$846,48,0),2)</f>
        <v>390314.49</v>
      </c>
      <c r="AX267" s="104">
        <f>ROUND(VLOOKUP($B267,'[4]3.ข้อมูลงบทดลองปัจจุบัน'!$A$5:$CL$846,49,0),2)</f>
        <v>41566.910000000003</v>
      </c>
      <c r="AY267" s="104">
        <f>ROUND(VLOOKUP($B267,'[4]3.ข้อมูลงบทดลองปัจจุบัน'!$A$5:$CL$846,50,0),2)</f>
        <v>1501796.97</v>
      </c>
      <c r="AZ267" s="104">
        <f>ROUND(VLOOKUP($B267,'[4]3.ข้อมูลงบทดลองปัจจุบัน'!$A$5:$CL$846,51,0),2)</f>
        <v>1874039.12</v>
      </c>
      <c r="BA267" s="104">
        <f>ROUND(VLOOKUP($B267,'[4]3.ข้อมูลงบทดลองปัจจุบัน'!$A$5:$CL$846,52,0),2)</f>
        <v>1155132.25</v>
      </c>
      <c r="BB267" s="104">
        <f>ROUND(VLOOKUP($B267,'[4]3.ข้อมูลงบทดลองปัจจุบัน'!$A$5:$CL$846,53,0),2)</f>
        <v>7284680.3099999996</v>
      </c>
      <c r="BC267" s="104">
        <f>ROUND(VLOOKUP($B267,'[4]3.ข้อมูลงบทดลองปัจจุบัน'!$A$5:$CL$846,54,0),2)</f>
        <v>596874.62</v>
      </c>
      <c r="BD267" s="104">
        <f>ROUND(VLOOKUP($B267,'[4]3.ข้อมูลงบทดลองปัจจุบัน'!$A$5:$CL$846,55,0),2)</f>
        <v>26755500.859999999</v>
      </c>
      <c r="BE267" s="104">
        <f>ROUND(VLOOKUP($B267,'[4]3.ข้อมูลงบทดลองปัจจุบัน'!$A$5:$CL$846,56,0),2)</f>
        <v>0</v>
      </c>
      <c r="BF267" s="104">
        <f>ROUND(VLOOKUP($B267,'[4]3.ข้อมูลงบทดลองปัจจุบัน'!$A$5:$CL$846,57,0),2)</f>
        <v>80000</v>
      </c>
      <c r="BG267" s="104">
        <f>ROUND(VLOOKUP($B267,'[4]3.ข้อมูลงบทดลองปัจจุบัน'!$A$5:$CL$846,58,0),2)</f>
        <v>0</v>
      </c>
      <c r="BH267" s="104">
        <f>ROUND(VLOOKUP($B267,'[4]3.ข้อมูลงบทดลองปัจจุบัน'!$A$5:$CL$846,59,0),2)</f>
        <v>0</v>
      </c>
      <c r="BI267" s="104">
        <f>ROUND(VLOOKUP($B267,'[4]3.ข้อมูลงบทดลองปัจจุบัน'!$A$5:$CL$846,60,0),2)</f>
        <v>1270782.4099999999</v>
      </c>
      <c r="BJ267" s="104">
        <f>ROUND(VLOOKUP($B267,'[4]3.ข้อมูลงบทดลองปัจจุบัน'!$A$5:$CL$846,61,0),2)</f>
        <v>0</v>
      </c>
      <c r="BK267" s="104">
        <f>ROUND(VLOOKUP($B267,'[4]3.ข้อมูลงบทดลองปัจจุบัน'!$A$5:$CL$846,62,0),2)</f>
        <v>0</v>
      </c>
      <c r="BL267" s="104">
        <f>ROUND(VLOOKUP($B267,'[4]3.ข้อมูลงบทดลองปัจจุบัน'!$A$5:$CL$846,63,0),2)</f>
        <v>0</v>
      </c>
      <c r="BM267" s="104">
        <f>ROUND(VLOOKUP($B267,'[4]3.ข้อมูลงบทดลองปัจจุบัน'!$A$5:$CL$846,64,0),2)</f>
        <v>54698161.579999998</v>
      </c>
      <c r="BN267" s="104">
        <f>ROUND(VLOOKUP($B267,'[4]3.ข้อมูลงบทดลองปัจจุบัน'!$A$5:$CL$846,65,0),2)</f>
        <v>44564.800000000003</v>
      </c>
      <c r="BO267" s="104">
        <f>ROUND(VLOOKUP($B267,'[4]3.ข้อมูลงบทดลองปัจจุบัน'!$A$5:$CL$846,66,0),2)</f>
        <v>236564.81</v>
      </c>
      <c r="BP267" s="104">
        <f>ROUND(VLOOKUP($B267,'[4]3.ข้อมูลงบทดลองปัจจุบัน'!$A$5:$CL$846,67,0),2)</f>
        <v>0</v>
      </c>
      <c r="BQ267" s="104">
        <f>ROUND(VLOOKUP($B267,'[4]3.ข้อมูลงบทดลองปัจจุบัน'!$A$5:$CL$846,68,0),2)</f>
        <v>0</v>
      </c>
      <c r="BR267" s="104">
        <f>ROUND(VLOOKUP($B267,'[4]3.ข้อมูลงบทดลองปัจจุบัน'!$A$5:$CL$846,69,0),2)</f>
        <v>0</v>
      </c>
      <c r="BS267" s="104">
        <f>ROUND(VLOOKUP($B267,'[4]3.ข้อมูลงบทดลองปัจจุบัน'!$A$5:$CL$846,70,0),2)</f>
        <v>150148032.87</v>
      </c>
      <c r="BT267" s="104">
        <f>ROUND(VLOOKUP($B267,'[4]3.ข้อมูลงบทดลองปัจจุบัน'!$A$5:$CL$846,71,0),2)</f>
        <v>0</v>
      </c>
      <c r="BU267" s="104">
        <f>ROUND(VLOOKUP($B267,'[4]3.ข้อมูลงบทดลองปัจจุบัน'!$A$5:$CL$846,72,0),2)</f>
        <v>0</v>
      </c>
      <c r="BV267" s="104">
        <f>ROUND(VLOOKUP($B267,'[4]3.ข้อมูลงบทดลองปัจจุบัน'!$A$5:$CL$846,73,0),2)</f>
        <v>2626711.31</v>
      </c>
      <c r="BW267" s="104">
        <f>ROUND(VLOOKUP($B267,'[4]3.ข้อมูลงบทดลองปัจจุบัน'!$A$5:$CL$846,74,0),2)</f>
        <v>397000</v>
      </c>
      <c r="BX267" s="104">
        <f>ROUND(VLOOKUP($B267,'[4]3.ข้อมูลงบทดลองปัจจุบัน'!$A$5:$CL$846,75,0),2)</f>
        <v>1511406.64</v>
      </c>
      <c r="BY267" s="104">
        <f>ROUND(VLOOKUP($B267,'[4]3.ข้อมูลงบทดลองปัจจุบัน'!$A$5:$CL$846,76,0),2)</f>
        <v>0</v>
      </c>
      <c r="BZ267" s="104">
        <f>ROUND(VLOOKUP($B267,'[4]3.ข้อมูลงบทดลองปัจจุบัน'!$A$5:$CL$846,77,0),2)</f>
        <v>994876.07</v>
      </c>
      <c r="CA267" s="104">
        <f>ROUND(VLOOKUP($B267,'[4]3.ข้อมูลงบทดลองปัจจุบัน'!$A$5:$CL$846,78,0),2)</f>
        <v>299711.05</v>
      </c>
      <c r="CB267" s="104">
        <f>ROUND(VLOOKUP($B267,'[4]3.ข้อมูลงบทดลองปัจจุบัน'!$A$5:$CL$846,79,0),2)</f>
        <v>897245.14</v>
      </c>
      <c r="CC267" s="104">
        <f>ROUND(VLOOKUP($B267,'[4]3.ข้อมูลงบทดลองปัจจุบัน'!$A$5:$CL$846,80,0),2)</f>
        <v>290706.45</v>
      </c>
      <c r="CD267" s="104">
        <f>ROUND(VLOOKUP($B267,'[4]3.ข้อมูลงบทดลองปัจจุบัน'!$A$5:$CL$846,81,0),2)</f>
        <v>3355853.79</v>
      </c>
      <c r="CE267" s="104">
        <f>ROUND(VLOOKUP($B267,'[4]3.ข้อมูลงบทดลองปัจจุบัน'!$A$5:$CL$846,82,0),2)</f>
        <v>27031.599999999999</v>
      </c>
      <c r="CF267" s="104">
        <f>ROUND(VLOOKUP($B267,'[4]3.ข้อมูลงบทดลองปัจจุบัน'!$A$5:$CL$846,83,0),2)</f>
        <v>412461.09</v>
      </c>
      <c r="CG267" s="104">
        <f>ROUND(VLOOKUP($B267,'[4]3.ข้อมูลงบทดลองปัจจุบัน'!$A$5:$CL$846,84,0),2)</f>
        <v>310745.78000000003</v>
      </c>
      <c r="CH267" s="104">
        <f>ROUND(VLOOKUP($B267,'[4]3.ข้อมูลงบทดลองปัจจุบัน'!$A$5:$CL$846,85,0),2)</f>
        <v>559861.46</v>
      </c>
      <c r="CI267" s="104">
        <f>ROUND(VLOOKUP($B267,'[4]3.ข้อมูลงบทดลองปัจจุบัน'!$A$5:$CL$846,86,0),2)</f>
        <v>0</v>
      </c>
      <c r="CJ267" s="104">
        <f>ROUND(VLOOKUP($B267,'[4]3.ข้อมูลงบทดลองปัจจุบัน'!$A$5:$CL$846,87,0),2)</f>
        <v>720633.18</v>
      </c>
      <c r="CK267" s="104">
        <f>ROUND(VLOOKUP($B267,'[4]3.ข้อมูลงบทดลองปัจจุบัน'!$A$5:$CL$846,88,0),2)</f>
        <v>623143.07999999996</v>
      </c>
      <c r="CL267" s="104">
        <f>ROUND(VLOOKUP($B267,'[4]3.ข้อมูลงบทดลองปัจจุบัน'!$A$5:$CL$846,89,0),2)</f>
        <v>0</v>
      </c>
      <c r="CM267" s="104">
        <f>ROUND(VLOOKUP($B267,'[4]3.ข้อมูลงบทดลองปัจจุบัน'!$A$5:$CL$846,90,0),2)</f>
        <v>0</v>
      </c>
      <c r="CO267" s="97"/>
    </row>
    <row r="268" spans="1:94" x14ac:dyDescent="0.7">
      <c r="A268" s="128" t="s">
        <v>884</v>
      </c>
      <c r="B268" s="18" t="s">
        <v>923</v>
      </c>
      <c r="C268" s="129" t="s">
        <v>924</v>
      </c>
      <c r="D268" s="104">
        <f>ROUND(VLOOKUP($B268,'[4]3.ข้อมูลงบทดลองปัจจุบัน'!$A$5:$CL$846,3,0),2)</f>
        <v>0</v>
      </c>
      <c r="E268" s="104">
        <f>ROUND(VLOOKUP($B268,'[4]3.ข้อมูลงบทดลองปัจจุบัน'!$A$5:$CL$846,4,0),2)</f>
        <v>0</v>
      </c>
      <c r="F268" s="104">
        <f>ROUND(VLOOKUP($B268,'[4]3.ข้อมูลงบทดลองปัจจุบัน'!$A$5:$CL$846,5,0),2)</f>
        <v>0</v>
      </c>
      <c r="G268" s="104">
        <f>ROUND(VLOOKUP($B268,'[4]3.ข้อมูลงบทดลองปัจจุบัน'!$A$5:$CL$846,6,0),2)</f>
        <v>0</v>
      </c>
      <c r="H268" s="104">
        <f>ROUND(VLOOKUP($B268,'[4]3.ข้อมูลงบทดลองปัจจุบัน'!$A$5:$CL$846,7,0),2)</f>
        <v>0</v>
      </c>
      <c r="I268" s="104">
        <f>ROUND(VLOOKUP($B268,'[4]3.ข้อมูลงบทดลองปัจจุบัน'!$A$5:$CL$846,8,0),2)</f>
        <v>0</v>
      </c>
      <c r="J268" s="104">
        <f>ROUND(VLOOKUP($B268,'[4]3.ข้อมูลงบทดลองปัจจุบัน'!$A$5:$CL$846,9,0),2)</f>
        <v>0</v>
      </c>
      <c r="K268" s="104">
        <f>ROUND(VLOOKUP($B268,'[4]3.ข้อมูลงบทดลองปัจจุบัน'!$A$5:$CL$846,10,0),2)</f>
        <v>0</v>
      </c>
      <c r="L268" s="104">
        <f>ROUND(VLOOKUP($B268,'[4]3.ข้อมูลงบทดลองปัจจุบัน'!$A$5:$CL$846,11,0),2)</f>
        <v>0</v>
      </c>
      <c r="M268" s="104">
        <f>ROUND(VLOOKUP($B268,'[4]3.ข้อมูลงบทดลองปัจจุบัน'!$A$5:$CL$846,12,0),2)</f>
        <v>0</v>
      </c>
      <c r="N268" s="104">
        <f>ROUND(VLOOKUP($B268,'[4]3.ข้อมูลงบทดลองปัจจุบัน'!$A$5:$CL$846,13,0),2)</f>
        <v>0</v>
      </c>
      <c r="O268" s="104">
        <f>ROUND(VLOOKUP($B268,'[4]3.ข้อมูลงบทดลองปัจจุบัน'!$A$5:$CL$846,14,0),2)</f>
        <v>0</v>
      </c>
      <c r="P268" s="104">
        <f>ROUND(VLOOKUP($B268,'[4]3.ข้อมูลงบทดลองปัจจุบัน'!$A$5:$CL$846,15,0),2)</f>
        <v>-1217.19</v>
      </c>
      <c r="Q268" s="104">
        <f>ROUND(VLOOKUP($B268,'[4]3.ข้อมูลงบทดลองปัจจุบัน'!$A$5:$CL$846,16,0),2)</f>
        <v>0</v>
      </c>
      <c r="R268" s="104">
        <f>ROUND(VLOOKUP($B268,'[4]3.ข้อมูลงบทดลองปัจจุบัน'!$A$5:$CL$846,17,0),2)</f>
        <v>0</v>
      </c>
      <c r="S268" s="104">
        <f>ROUND(VLOOKUP($B268,'[4]3.ข้อมูลงบทดลองปัจจุบัน'!$A$5:$CL$846,18,0),2)</f>
        <v>0</v>
      </c>
      <c r="T268" s="104">
        <f>ROUND(VLOOKUP($B268,'[4]3.ข้อมูลงบทดลองปัจจุบัน'!$A$5:$CL$846,19,0),2)</f>
        <v>0</v>
      </c>
      <c r="U268" s="104">
        <f>ROUND(VLOOKUP($B268,'[4]3.ข้อมูลงบทดลองปัจจุบัน'!$A$5:$CL$846,20,0),2)</f>
        <v>0</v>
      </c>
      <c r="V268" s="104">
        <f>ROUND(VLOOKUP($B268,'[4]3.ข้อมูลงบทดลองปัจจุบัน'!$A$5:$CL$846,21,0),2)</f>
        <v>0</v>
      </c>
      <c r="W268" s="104">
        <f>ROUND(VLOOKUP($B268,'[4]3.ข้อมูลงบทดลองปัจจุบัน'!$A$5:$CL$846,22,0),2)</f>
        <v>0</v>
      </c>
      <c r="X268" s="104">
        <f>ROUND(VLOOKUP($B268,'[4]3.ข้อมูลงบทดลองปัจจุบัน'!$A$5:$CL$846,23,0),2)</f>
        <v>0</v>
      </c>
      <c r="Y268" s="104">
        <f>ROUND(VLOOKUP($B268,'[4]3.ข้อมูลงบทดลองปัจจุบัน'!$A$5:$CL$846,24,0),2)</f>
        <v>0</v>
      </c>
      <c r="Z268" s="104">
        <f>ROUND(VLOOKUP($B268,'[4]3.ข้อมูลงบทดลองปัจจุบัน'!$A$5:$CL$846,25,0),2)</f>
        <v>0</v>
      </c>
      <c r="AA268" s="104">
        <f>ROUND(VLOOKUP($B268,'[4]3.ข้อมูลงบทดลองปัจจุบัน'!$A$5:$CL$846,26,0),2)</f>
        <v>0</v>
      </c>
      <c r="AB268" s="104">
        <f>ROUND(VLOOKUP($B268,'[4]3.ข้อมูลงบทดลองปัจจุบัน'!$A$5:$CL$846,27,0),2)</f>
        <v>0</v>
      </c>
      <c r="AC268" s="104">
        <f>ROUND(VLOOKUP($B268,'[4]3.ข้อมูลงบทดลองปัจจุบัน'!$A$5:$CL$846,28,0),2)</f>
        <v>0</v>
      </c>
      <c r="AD268" s="104">
        <f>ROUND(VLOOKUP($B268,'[4]3.ข้อมูลงบทดลองปัจจุบัน'!$A$5:$CL$846,29,0),2)</f>
        <v>0</v>
      </c>
      <c r="AE268" s="104">
        <f>ROUND(VLOOKUP($B268,'[4]3.ข้อมูลงบทดลองปัจจุบัน'!$A$5:$CL$846,30,0),2)</f>
        <v>0</v>
      </c>
      <c r="AF268" s="104">
        <f>ROUND(VLOOKUP($B268,'[4]3.ข้อมูลงบทดลองปัจจุบัน'!$A$5:$CL$846,31,0),2)</f>
        <v>0</v>
      </c>
      <c r="AG268" s="104">
        <f>ROUND(VLOOKUP($B268,'[4]3.ข้อมูลงบทดลองปัจจุบัน'!$A$5:$CL$846,32,0),2)</f>
        <v>0</v>
      </c>
      <c r="AH268" s="104">
        <f>ROUND(VLOOKUP($B268,'[4]3.ข้อมูลงบทดลองปัจจุบัน'!$A$5:$CL$846,33,0),2)</f>
        <v>0</v>
      </c>
      <c r="AI268" s="104">
        <f>ROUND(VLOOKUP($B268,'[4]3.ข้อมูลงบทดลองปัจจุบัน'!$A$5:$CL$846,34,0),2)</f>
        <v>0</v>
      </c>
      <c r="AJ268" s="104">
        <f>ROUND(VLOOKUP($B268,'[4]3.ข้อมูลงบทดลองปัจจุบัน'!$A$5:$CL$846,35,0),2)</f>
        <v>0</v>
      </c>
      <c r="AK268" s="104">
        <f>ROUND(VLOOKUP($B268,'[4]3.ข้อมูลงบทดลองปัจจุบัน'!$A$5:$CL$846,36,0),2)</f>
        <v>0</v>
      </c>
      <c r="AL268" s="104">
        <f>ROUND(VLOOKUP($B268,'[4]3.ข้อมูลงบทดลองปัจจุบัน'!$A$5:$CL$846,37,0),2)</f>
        <v>0</v>
      </c>
      <c r="AM268" s="104">
        <f>ROUND(VLOOKUP($B268,'[4]3.ข้อมูลงบทดลองปัจจุบัน'!$A$5:$CL$846,38,0),2)</f>
        <v>0</v>
      </c>
      <c r="AN268" s="104">
        <f>ROUND(VLOOKUP($B268,'[4]3.ข้อมูลงบทดลองปัจจุบัน'!$A$5:$CL$846,39,0),2)</f>
        <v>0</v>
      </c>
      <c r="AO268" s="104">
        <f>ROUND(VLOOKUP($B268,'[4]3.ข้อมูลงบทดลองปัจจุบัน'!$A$5:$CL$846,40,0),2)</f>
        <v>0</v>
      </c>
      <c r="AP268" s="104">
        <f>ROUND(VLOOKUP($B268,'[4]3.ข้อมูลงบทดลองปัจจุบัน'!$A$5:$CL$846,41,0),2)</f>
        <v>0</v>
      </c>
      <c r="AQ268" s="104">
        <f>ROUND(VLOOKUP($B268,'[4]3.ข้อมูลงบทดลองปัจจุบัน'!$A$5:$CL$846,42,0),2)</f>
        <v>0</v>
      </c>
      <c r="AR268" s="104">
        <f>ROUND(VLOOKUP($B268,'[4]3.ข้อมูลงบทดลองปัจจุบัน'!$A$5:$CL$846,43,0),2)</f>
        <v>0</v>
      </c>
      <c r="AS268" s="104">
        <f>ROUND(VLOOKUP($B268,'[4]3.ข้อมูลงบทดลองปัจจุบัน'!$A$5:$CL$846,44,0),2)</f>
        <v>0</v>
      </c>
      <c r="AT268" s="104">
        <f>ROUND(VLOOKUP($B268,'[4]3.ข้อมูลงบทดลองปัจจุบัน'!$A$5:$CL$846,45,0),2)</f>
        <v>0</v>
      </c>
      <c r="AU268" s="104">
        <f>ROUND(VLOOKUP($B268,'[4]3.ข้อมูลงบทดลองปัจจุบัน'!$A$5:$CL$846,46,0),2)</f>
        <v>0</v>
      </c>
      <c r="AV268" s="104">
        <f>ROUND(VLOOKUP($B268,'[4]3.ข้อมูลงบทดลองปัจจุบัน'!$A$5:$CL$846,47,0),2)</f>
        <v>0</v>
      </c>
      <c r="AW268" s="104">
        <f>ROUND(VLOOKUP($B268,'[4]3.ข้อมูลงบทดลองปัจจุบัน'!$A$5:$CL$846,48,0),2)</f>
        <v>0</v>
      </c>
      <c r="AX268" s="104">
        <f>ROUND(VLOOKUP($B268,'[4]3.ข้อมูลงบทดลองปัจจุบัน'!$A$5:$CL$846,49,0),2)</f>
        <v>0</v>
      </c>
      <c r="AY268" s="104">
        <f>ROUND(VLOOKUP($B268,'[4]3.ข้อมูลงบทดลองปัจจุบัน'!$A$5:$CL$846,50,0),2)</f>
        <v>0</v>
      </c>
      <c r="AZ268" s="104">
        <f>ROUND(VLOOKUP($B268,'[4]3.ข้อมูลงบทดลองปัจจุบัน'!$A$5:$CL$846,51,0),2)</f>
        <v>0</v>
      </c>
      <c r="BA268" s="104">
        <f>ROUND(VLOOKUP($B268,'[4]3.ข้อมูลงบทดลองปัจจุบัน'!$A$5:$CL$846,52,0),2)</f>
        <v>0</v>
      </c>
      <c r="BB268" s="104">
        <f>ROUND(VLOOKUP($B268,'[4]3.ข้อมูลงบทดลองปัจจุบัน'!$A$5:$CL$846,53,0),2)</f>
        <v>0</v>
      </c>
      <c r="BC268" s="104">
        <f>ROUND(VLOOKUP($B268,'[4]3.ข้อมูลงบทดลองปัจจุบัน'!$A$5:$CL$846,54,0),2)</f>
        <v>0</v>
      </c>
      <c r="BD268" s="104">
        <f>ROUND(VLOOKUP($B268,'[4]3.ข้อมูลงบทดลองปัจจุบัน'!$A$5:$CL$846,55,0),2)</f>
        <v>0</v>
      </c>
      <c r="BE268" s="104">
        <f>ROUND(VLOOKUP($B268,'[4]3.ข้อมูลงบทดลองปัจจุบัน'!$A$5:$CL$846,56,0),2)</f>
        <v>0</v>
      </c>
      <c r="BF268" s="104">
        <f>ROUND(VLOOKUP($B268,'[4]3.ข้อมูลงบทดลองปัจจุบัน'!$A$5:$CL$846,57,0),2)</f>
        <v>0</v>
      </c>
      <c r="BG268" s="104">
        <f>ROUND(VLOOKUP($B268,'[4]3.ข้อมูลงบทดลองปัจจุบัน'!$A$5:$CL$846,58,0),2)</f>
        <v>0</v>
      </c>
      <c r="BH268" s="104">
        <f>ROUND(VLOOKUP($B268,'[4]3.ข้อมูลงบทดลองปัจจุบัน'!$A$5:$CL$846,59,0),2)</f>
        <v>-4556.79</v>
      </c>
      <c r="BI268" s="104">
        <f>ROUND(VLOOKUP($B268,'[4]3.ข้อมูลงบทดลองปัจจุบัน'!$A$5:$CL$846,60,0),2)</f>
        <v>0</v>
      </c>
      <c r="BJ268" s="104">
        <f>ROUND(VLOOKUP($B268,'[4]3.ข้อมูลงบทดลองปัจจุบัน'!$A$5:$CL$846,61,0),2)</f>
        <v>0</v>
      </c>
      <c r="BK268" s="104">
        <f>ROUND(VLOOKUP($B268,'[4]3.ข้อมูลงบทดลองปัจจุบัน'!$A$5:$CL$846,62,0),2)</f>
        <v>0</v>
      </c>
      <c r="BL268" s="104">
        <f>ROUND(VLOOKUP($B268,'[4]3.ข้อมูลงบทดลองปัจจุบัน'!$A$5:$CL$846,63,0),2)</f>
        <v>0</v>
      </c>
      <c r="BM268" s="104">
        <f>ROUND(VLOOKUP($B268,'[4]3.ข้อมูลงบทดลองปัจจุบัน'!$A$5:$CL$846,64,0),2)</f>
        <v>0</v>
      </c>
      <c r="BN268" s="104">
        <f>ROUND(VLOOKUP($B268,'[4]3.ข้อมูลงบทดลองปัจจุบัน'!$A$5:$CL$846,65,0),2)</f>
        <v>0</v>
      </c>
      <c r="BO268" s="104">
        <f>ROUND(VLOOKUP($B268,'[4]3.ข้อมูลงบทดลองปัจจุบัน'!$A$5:$CL$846,66,0),2)</f>
        <v>0</v>
      </c>
      <c r="BP268" s="104">
        <f>ROUND(VLOOKUP($B268,'[4]3.ข้อมูลงบทดลองปัจจุบัน'!$A$5:$CL$846,67,0),2)</f>
        <v>0</v>
      </c>
      <c r="BQ268" s="104">
        <f>ROUND(VLOOKUP($B268,'[4]3.ข้อมูลงบทดลองปัจจุบัน'!$A$5:$CL$846,68,0),2)</f>
        <v>0</v>
      </c>
      <c r="BR268" s="104">
        <f>ROUND(VLOOKUP($B268,'[4]3.ข้อมูลงบทดลองปัจจุบัน'!$A$5:$CL$846,69,0),2)</f>
        <v>0</v>
      </c>
      <c r="BS268" s="104">
        <f>ROUND(VLOOKUP($B268,'[4]3.ข้อมูลงบทดลองปัจจุบัน'!$A$5:$CL$846,70,0),2)</f>
        <v>0</v>
      </c>
      <c r="BT268" s="104">
        <f>ROUND(VLOOKUP($B268,'[4]3.ข้อมูลงบทดลองปัจจุบัน'!$A$5:$CL$846,71,0),2)</f>
        <v>0</v>
      </c>
      <c r="BU268" s="104">
        <f>ROUND(VLOOKUP($B268,'[4]3.ข้อมูลงบทดลองปัจจุบัน'!$A$5:$CL$846,72,0),2)</f>
        <v>0</v>
      </c>
      <c r="BV268" s="104">
        <f>ROUND(VLOOKUP($B268,'[4]3.ข้อมูลงบทดลองปัจจุบัน'!$A$5:$CL$846,73,0),2)</f>
        <v>0</v>
      </c>
      <c r="BW268" s="104">
        <f>ROUND(VLOOKUP($B268,'[4]3.ข้อมูลงบทดลองปัจจุบัน'!$A$5:$CL$846,74,0),2)</f>
        <v>0</v>
      </c>
      <c r="BX268" s="104">
        <f>ROUND(VLOOKUP($B268,'[4]3.ข้อมูลงบทดลองปัจจุบัน'!$A$5:$CL$846,75,0),2)</f>
        <v>0</v>
      </c>
      <c r="BY268" s="104">
        <f>ROUND(VLOOKUP($B268,'[4]3.ข้อมูลงบทดลองปัจจุบัน'!$A$5:$CL$846,76,0),2)</f>
        <v>0</v>
      </c>
      <c r="BZ268" s="104">
        <f>ROUND(VLOOKUP($B268,'[4]3.ข้อมูลงบทดลองปัจจุบัน'!$A$5:$CL$846,77,0),2)</f>
        <v>0</v>
      </c>
      <c r="CA268" s="104">
        <f>ROUND(VLOOKUP($B268,'[4]3.ข้อมูลงบทดลองปัจจุบัน'!$A$5:$CL$846,78,0),2)</f>
        <v>0</v>
      </c>
      <c r="CB268" s="104">
        <f>ROUND(VLOOKUP($B268,'[4]3.ข้อมูลงบทดลองปัจจุบัน'!$A$5:$CL$846,79,0),2)</f>
        <v>0</v>
      </c>
      <c r="CC268" s="104">
        <f>ROUND(VLOOKUP($B268,'[4]3.ข้อมูลงบทดลองปัจจุบัน'!$A$5:$CL$846,80,0),2)</f>
        <v>0</v>
      </c>
      <c r="CD268" s="104">
        <f>ROUND(VLOOKUP($B268,'[4]3.ข้อมูลงบทดลองปัจจุบัน'!$A$5:$CL$846,81,0),2)</f>
        <v>0</v>
      </c>
      <c r="CE268" s="104">
        <f>ROUND(VLOOKUP($B268,'[4]3.ข้อมูลงบทดลองปัจจุบัน'!$A$5:$CL$846,82,0),2)</f>
        <v>0</v>
      </c>
      <c r="CF268" s="104">
        <f>ROUND(VLOOKUP($B268,'[4]3.ข้อมูลงบทดลองปัจจุบัน'!$A$5:$CL$846,83,0),2)</f>
        <v>0</v>
      </c>
      <c r="CG268" s="104">
        <f>ROUND(VLOOKUP($B268,'[4]3.ข้อมูลงบทดลองปัจจุบัน'!$A$5:$CL$846,84,0),2)</f>
        <v>0</v>
      </c>
      <c r="CH268" s="104">
        <f>ROUND(VLOOKUP($B268,'[4]3.ข้อมูลงบทดลองปัจจุบัน'!$A$5:$CL$846,85,0),2)</f>
        <v>0</v>
      </c>
      <c r="CI268" s="104">
        <f>ROUND(VLOOKUP($B268,'[4]3.ข้อมูลงบทดลองปัจจุบัน'!$A$5:$CL$846,86,0),2)</f>
        <v>0</v>
      </c>
      <c r="CJ268" s="104">
        <f>ROUND(VLOOKUP($B268,'[4]3.ข้อมูลงบทดลองปัจจุบัน'!$A$5:$CL$846,87,0),2)</f>
        <v>0</v>
      </c>
      <c r="CK268" s="104">
        <f>ROUND(VLOOKUP($B268,'[4]3.ข้อมูลงบทดลองปัจจุบัน'!$A$5:$CL$846,88,0),2)</f>
        <v>0</v>
      </c>
      <c r="CL268" s="104">
        <f>ROUND(VLOOKUP($B268,'[4]3.ข้อมูลงบทดลองปัจจุบัน'!$A$5:$CL$846,89,0),2)</f>
        <v>0</v>
      </c>
      <c r="CM268" s="104">
        <f>ROUND(VLOOKUP($B268,'[4]3.ข้อมูลงบทดลองปัจจุบัน'!$A$5:$CL$846,90,0),2)</f>
        <v>0</v>
      </c>
      <c r="CO268" s="97"/>
    </row>
    <row r="269" spans="1:94" x14ac:dyDescent="0.7">
      <c r="A269" s="128" t="s">
        <v>884</v>
      </c>
      <c r="B269" s="18" t="s">
        <v>925</v>
      </c>
      <c r="C269" s="129" t="s">
        <v>926</v>
      </c>
      <c r="D269" s="104">
        <f>ROUND(VLOOKUP($B269,'[4]3.ข้อมูลงบทดลองปัจจุบัน'!$A$5:$CL$846,3,0),2)</f>
        <v>0</v>
      </c>
      <c r="E269" s="104">
        <f>ROUND(VLOOKUP($B269,'[4]3.ข้อมูลงบทดลองปัจจุบัน'!$A$5:$CL$846,4,0),2)</f>
        <v>0</v>
      </c>
      <c r="F269" s="104">
        <f>ROUND(VLOOKUP($B269,'[4]3.ข้อมูลงบทดลองปัจจุบัน'!$A$5:$CL$846,5,0),2)</f>
        <v>0</v>
      </c>
      <c r="G269" s="104">
        <f>ROUND(VLOOKUP($B269,'[4]3.ข้อมูลงบทดลองปัจจุบัน'!$A$5:$CL$846,6,0),2)</f>
        <v>0</v>
      </c>
      <c r="H269" s="104">
        <f>ROUND(VLOOKUP($B269,'[4]3.ข้อมูลงบทดลองปัจจุบัน'!$A$5:$CL$846,7,0),2)</f>
        <v>0</v>
      </c>
      <c r="I269" s="104">
        <f>ROUND(VLOOKUP($B269,'[4]3.ข้อมูลงบทดลองปัจจุบัน'!$A$5:$CL$846,8,0),2)</f>
        <v>0</v>
      </c>
      <c r="J269" s="104">
        <f>ROUND(VLOOKUP($B269,'[4]3.ข้อมูลงบทดลองปัจจุบัน'!$A$5:$CL$846,9,0),2)</f>
        <v>0</v>
      </c>
      <c r="K269" s="104">
        <f>ROUND(VLOOKUP($B269,'[4]3.ข้อมูลงบทดลองปัจจุบัน'!$A$5:$CL$846,10,0),2)</f>
        <v>0</v>
      </c>
      <c r="L269" s="104">
        <f>ROUND(VLOOKUP($B269,'[4]3.ข้อมูลงบทดลองปัจจุบัน'!$A$5:$CL$846,11,0),2)</f>
        <v>0</v>
      </c>
      <c r="M269" s="104">
        <f>ROUND(VLOOKUP($B269,'[4]3.ข้อมูลงบทดลองปัจจุบัน'!$A$5:$CL$846,12,0),2)</f>
        <v>0</v>
      </c>
      <c r="N269" s="104">
        <f>ROUND(VLOOKUP($B269,'[4]3.ข้อมูลงบทดลองปัจจุบัน'!$A$5:$CL$846,13,0),2)</f>
        <v>0</v>
      </c>
      <c r="O269" s="104">
        <f>ROUND(VLOOKUP($B269,'[4]3.ข้อมูลงบทดลองปัจจุบัน'!$A$5:$CL$846,14,0),2)</f>
        <v>0</v>
      </c>
      <c r="P269" s="104">
        <f>ROUND(VLOOKUP($B269,'[4]3.ข้อมูลงบทดลองปัจจุบัน'!$A$5:$CL$846,15,0),2)</f>
        <v>15271.72</v>
      </c>
      <c r="Q269" s="104">
        <f>ROUND(VLOOKUP($B269,'[4]3.ข้อมูลงบทดลองปัจจุบัน'!$A$5:$CL$846,16,0),2)</f>
        <v>0</v>
      </c>
      <c r="R269" s="104">
        <f>ROUND(VLOOKUP($B269,'[4]3.ข้อมูลงบทดลองปัจจุบัน'!$A$5:$CL$846,17,0),2)</f>
        <v>0</v>
      </c>
      <c r="S269" s="104">
        <f>ROUND(VLOOKUP($B269,'[4]3.ข้อมูลงบทดลองปัจจุบัน'!$A$5:$CL$846,18,0),2)</f>
        <v>0</v>
      </c>
      <c r="T269" s="104">
        <f>ROUND(VLOOKUP($B269,'[4]3.ข้อมูลงบทดลองปัจจุบัน'!$A$5:$CL$846,19,0),2)</f>
        <v>0</v>
      </c>
      <c r="U269" s="104">
        <f>ROUND(VLOOKUP($B269,'[4]3.ข้อมูลงบทดลองปัจจุบัน'!$A$5:$CL$846,20,0),2)</f>
        <v>0</v>
      </c>
      <c r="V269" s="104">
        <f>ROUND(VLOOKUP($B269,'[4]3.ข้อมูลงบทดลองปัจจุบัน'!$A$5:$CL$846,21,0),2)</f>
        <v>0</v>
      </c>
      <c r="W269" s="104">
        <f>ROUND(VLOOKUP($B269,'[4]3.ข้อมูลงบทดลองปัจจุบัน'!$A$5:$CL$846,22,0),2)</f>
        <v>0</v>
      </c>
      <c r="X269" s="104">
        <f>ROUND(VLOOKUP($B269,'[4]3.ข้อมูลงบทดลองปัจจุบัน'!$A$5:$CL$846,23,0),2)</f>
        <v>0</v>
      </c>
      <c r="Y269" s="104">
        <f>ROUND(VLOOKUP($B269,'[4]3.ข้อมูลงบทดลองปัจจุบัน'!$A$5:$CL$846,24,0),2)</f>
        <v>0</v>
      </c>
      <c r="Z269" s="104">
        <f>ROUND(VLOOKUP($B269,'[4]3.ข้อมูลงบทดลองปัจจุบัน'!$A$5:$CL$846,25,0),2)</f>
        <v>0</v>
      </c>
      <c r="AA269" s="104">
        <f>ROUND(VLOOKUP($B269,'[4]3.ข้อมูลงบทดลองปัจจุบัน'!$A$5:$CL$846,26,0),2)</f>
        <v>0</v>
      </c>
      <c r="AB269" s="104">
        <f>ROUND(VLOOKUP($B269,'[4]3.ข้อมูลงบทดลองปัจจุบัน'!$A$5:$CL$846,27,0),2)</f>
        <v>0</v>
      </c>
      <c r="AC269" s="104">
        <f>ROUND(VLOOKUP($B269,'[4]3.ข้อมูลงบทดลองปัจจุบัน'!$A$5:$CL$846,28,0),2)</f>
        <v>0</v>
      </c>
      <c r="AD269" s="104">
        <f>ROUND(VLOOKUP($B269,'[4]3.ข้อมูลงบทดลองปัจจุบัน'!$A$5:$CL$846,29,0),2)</f>
        <v>0</v>
      </c>
      <c r="AE269" s="104">
        <f>ROUND(VLOOKUP($B269,'[4]3.ข้อมูลงบทดลองปัจจุบัน'!$A$5:$CL$846,30,0),2)</f>
        <v>0</v>
      </c>
      <c r="AF269" s="104">
        <f>ROUND(VLOOKUP($B269,'[4]3.ข้อมูลงบทดลองปัจจุบัน'!$A$5:$CL$846,31,0),2)</f>
        <v>0</v>
      </c>
      <c r="AG269" s="104">
        <f>ROUND(VLOOKUP($B269,'[4]3.ข้อมูลงบทดลองปัจจุบัน'!$A$5:$CL$846,32,0),2)</f>
        <v>0</v>
      </c>
      <c r="AH269" s="104">
        <f>ROUND(VLOOKUP($B269,'[4]3.ข้อมูลงบทดลองปัจจุบัน'!$A$5:$CL$846,33,0),2)</f>
        <v>0</v>
      </c>
      <c r="AI269" s="104">
        <f>ROUND(VLOOKUP($B269,'[4]3.ข้อมูลงบทดลองปัจจุบัน'!$A$5:$CL$846,34,0),2)</f>
        <v>0</v>
      </c>
      <c r="AJ269" s="104">
        <f>ROUND(VLOOKUP($B269,'[4]3.ข้อมูลงบทดลองปัจจุบัน'!$A$5:$CL$846,35,0),2)</f>
        <v>0</v>
      </c>
      <c r="AK269" s="104">
        <f>ROUND(VLOOKUP($B269,'[4]3.ข้อมูลงบทดลองปัจจุบัน'!$A$5:$CL$846,36,0),2)</f>
        <v>0</v>
      </c>
      <c r="AL269" s="104">
        <f>ROUND(VLOOKUP($B269,'[4]3.ข้อมูลงบทดลองปัจจุบัน'!$A$5:$CL$846,37,0),2)</f>
        <v>0</v>
      </c>
      <c r="AM269" s="104">
        <f>ROUND(VLOOKUP($B269,'[4]3.ข้อมูลงบทดลองปัจจุบัน'!$A$5:$CL$846,38,0),2)</f>
        <v>0</v>
      </c>
      <c r="AN269" s="104">
        <f>ROUND(VLOOKUP($B269,'[4]3.ข้อมูลงบทดลองปัจจุบัน'!$A$5:$CL$846,39,0),2)</f>
        <v>0</v>
      </c>
      <c r="AO269" s="104">
        <f>ROUND(VLOOKUP($B269,'[4]3.ข้อมูลงบทดลองปัจจุบัน'!$A$5:$CL$846,40,0),2)</f>
        <v>0</v>
      </c>
      <c r="AP269" s="104">
        <f>ROUND(VLOOKUP($B269,'[4]3.ข้อมูลงบทดลองปัจจุบัน'!$A$5:$CL$846,41,0),2)</f>
        <v>0</v>
      </c>
      <c r="AQ269" s="104">
        <f>ROUND(VLOOKUP($B269,'[4]3.ข้อมูลงบทดลองปัจจุบัน'!$A$5:$CL$846,42,0),2)</f>
        <v>0</v>
      </c>
      <c r="AR269" s="104">
        <f>ROUND(VLOOKUP($B269,'[4]3.ข้อมูลงบทดลองปัจจุบัน'!$A$5:$CL$846,43,0),2)</f>
        <v>0</v>
      </c>
      <c r="AS269" s="104">
        <f>ROUND(VLOOKUP($B269,'[4]3.ข้อมูลงบทดลองปัจจุบัน'!$A$5:$CL$846,44,0),2)</f>
        <v>0</v>
      </c>
      <c r="AT269" s="104">
        <f>ROUND(VLOOKUP($B269,'[4]3.ข้อมูลงบทดลองปัจจุบัน'!$A$5:$CL$846,45,0),2)</f>
        <v>0</v>
      </c>
      <c r="AU269" s="104">
        <f>ROUND(VLOOKUP($B269,'[4]3.ข้อมูลงบทดลองปัจจุบัน'!$A$5:$CL$846,46,0),2)</f>
        <v>0</v>
      </c>
      <c r="AV269" s="104">
        <f>ROUND(VLOOKUP($B269,'[4]3.ข้อมูลงบทดลองปัจจุบัน'!$A$5:$CL$846,47,0),2)</f>
        <v>0</v>
      </c>
      <c r="AW269" s="104">
        <f>ROUND(VLOOKUP($B269,'[4]3.ข้อมูลงบทดลองปัจจุบัน'!$A$5:$CL$846,48,0),2)</f>
        <v>0</v>
      </c>
      <c r="AX269" s="104">
        <f>ROUND(VLOOKUP($B269,'[4]3.ข้อมูลงบทดลองปัจจุบัน'!$A$5:$CL$846,49,0),2)</f>
        <v>0</v>
      </c>
      <c r="AY269" s="104">
        <f>ROUND(VLOOKUP($B269,'[4]3.ข้อมูลงบทดลองปัจจุบัน'!$A$5:$CL$846,50,0),2)</f>
        <v>0</v>
      </c>
      <c r="AZ269" s="104">
        <f>ROUND(VLOOKUP($B269,'[4]3.ข้อมูลงบทดลองปัจจุบัน'!$A$5:$CL$846,51,0),2)</f>
        <v>0</v>
      </c>
      <c r="BA269" s="104">
        <f>ROUND(VLOOKUP($B269,'[4]3.ข้อมูลงบทดลองปัจจุบัน'!$A$5:$CL$846,52,0),2)</f>
        <v>0</v>
      </c>
      <c r="BB269" s="104">
        <f>ROUND(VLOOKUP($B269,'[4]3.ข้อมูลงบทดลองปัจจุบัน'!$A$5:$CL$846,53,0),2)</f>
        <v>0</v>
      </c>
      <c r="BC269" s="104">
        <f>ROUND(VLOOKUP($B269,'[4]3.ข้อมูลงบทดลองปัจจุบัน'!$A$5:$CL$846,54,0),2)</f>
        <v>0</v>
      </c>
      <c r="BD269" s="104">
        <f>ROUND(VLOOKUP($B269,'[4]3.ข้อมูลงบทดลองปัจจุบัน'!$A$5:$CL$846,55,0),2)</f>
        <v>0</v>
      </c>
      <c r="BE269" s="104">
        <f>ROUND(VLOOKUP($B269,'[4]3.ข้อมูลงบทดลองปัจจุบัน'!$A$5:$CL$846,56,0),2)</f>
        <v>700</v>
      </c>
      <c r="BF269" s="104">
        <f>ROUND(VLOOKUP($B269,'[4]3.ข้อมูลงบทดลองปัจจุบัน'!$A$5:$CL$846,57,0),2)</f>
        <v>0</v>
      </c>
      <c r="BG269" s="104">
        <f>ROUND(VLOOKUP($B269,'[4]3.ข้อมูลงบทดลองปัจจุบัน'!$A$5:$CL$846,58,0),2)</f>
        <v>0</v>
      </c>
      <c r="BH269" s="104">
        <f>ROUND(VLOOKUP($B269,'[4]3.ข้อมูลงบทดลองปัจจุบัน'!$A$5:$CL$846,59,0),2)</f>
        <v>0</v>
      </c>
      <c r="BI269" s="104">
        <f>ROUND(VLOOKUP($B269,'[4]3.ข้อมูลงบทดลองปัจจุบัน'!$A$5:$CL$846,60,0),2)</f>
        <v>0</v>
      </c>
      <c r="BJ269" s="104">
        <f>ROUND(VLOOKUP($B269,'[4]3.ข้อมูลงบทดลองปัจจุบัน'!$A$5:$CL$846,61,0),2)</f>
        <v>0</v>
      </c>
      <c r="BK269" s="104">
        <f>ROUND(VLOOKUP($B269,'[4]3.ข้อมูลงบทดลองปัจจุบัน'!$A$5:$CL$846,62,0),2)</f>
        <v>0</v>
      </c>
      <c r="BL269" s="104">
        <f>ROUND(VLOOKUP($B269,'[4]3.ข้อมูลงบทดลองปัจจุบัน'!$A$5:$CL$846,63,0),2)</f>
        <v>0</v>
      </c>
      <c r="BM269" s="104">
        <f>ROUND(VLOOKUP($B269,'[4]3.ข้อมูลงบทดลองปัจจุบัน'!$A$5:$CL$846,64,0),2)</f>
        <v>0</v>
      </c>
      <c r="BN269" s="104">
        <f>ROUND(VLOOKUP($B269,'[4]3.ข้อมูลงบทดลองปัจจุบัน'!$A$5:$CL$846,65,0),2)</f>
        <v>0</v>
      </c>
      <c r="BO269" s="104">
        <f>ROUND(VLOOKUP($B269,'[4]3.ข้อมูลงบทดลองปัจจุบัน'!$A$5:$CL$846,66,0),2)</f>
        <v>0</v>
      </c>
      <c r="BP269" s="104">
        <f>ROUND(VLOOKUP($B269,'[4]3.ข้อมูลงบทดลองปัจจุบัน'!$A$5:$CL$846,67,0),2)</f>
        <v>0</v>
      </c>
      <c r="BQ269" s="104">
        <f>ROUND(VLOOKUP($B269,'[4]3.ข้อมูลงบทดลองปัจจุบัน'!$A$5:$CL$846,68,0),2)</f>
        <v>0</v>
      </c>
      <c r="BR269" s="104">
        <f>ROUND(VLOOKUP($B269,'[4]3.ข้อมูลงบทดลองปัจจุบัน'!$A$5:$CL$846,69,0),2)</f>
        <v>0</v>
      </c>
      <c r="BS269" s="104">
        <f>ROUND(VLOOKUP($B269,'[4]3.ข้อมูลงบทดลองปัจจุบัน'!$A$5:$CL$846,70,0),2)</f>
        <v>0</v>
      </c>
      <c r="BT269" s="104">
        <f>ROUND(VLOOKUP($B269,'[4]3.ข้อมูลงบทดลองปัจจุบัน'!$A$5:$CL$846,71,0),2)</f>
        <v>0</v>
      </c>
      <c r="BU269" s="104">
        <f>ROUND(VLOOKUP($B269,'[4]3.ข้อมูลงบทดลองปัจจุบัน'!$A$5:$CL$846,72,0),2)</f>
        <v>0</v>
      </c>
      <c r="BV269" s="104">
        <f>ROUND(VLOOKUP($B269,'[4]3.ข้อมูลงบทดลองปัจจุบัน'!$A$5:$CL$846,73,0),2)</f>
        <v>0</v>
      </c>
      <c r="BW269" s="104">
        <f>ROUND(VLOOKUP($B269,'[4]3.ข้อมูลงบทดลองปัจจุบัน'!$A$5:$CL$846,74,0),2)</f>
        <v>0</v>
      </c>
      <c r="BX269" s="104">
        <f>ROUND(VLOOKUP($B269,'[4]3.ข้อมูลงบทดลองปัจจุบัน'!$A$5:$CL$846,75,0),2)</f>
        <v>0</v>
      </c>
      <c r="BY269" s="104">
        <f>ROUND(VLOOKUP($B269,'[4]3.ข้อมูลงบทดลองปัจจุบัน'!$A$5:$CL$846,76,0),2)</f>
        <v>0</v>
      </c>
      <c r="BZ269" s="104">
        <f>ROUND(VLOOKUP($B269,'[4]3.ข้อมูลงบทดลองปัจจุบัน'!$A$5:$CL$846,77,0),2)</f>
        <v>0</v>
      </c>
      <c r="CA269" s="104">
        <f>ROUND(VLOOKUP($B269,'[4]3.ข้อมูลงบทดลองปัจจุบัน'!$A$5:$CL$846,78,0),2)</f>
        <v>0</v>
      </c>
      <c r="CB269" s="104">
        <f>ROUND(VLOOKUP($B269,'[4]3.ข้อมูลงบทดลองปัจจุบัน'!$A$5:$CL$846,79,0),2)</f>
        <v>0</v>
      </c>
      <c r="CC269" s="104">
        <f>ROUND(VLOOKUP($B269,'[4]3.ข้อมูลงบทดลองปัจจุบัน'!$A$5:$CL$846,80,0),2)</f>
        <v>0</v>
      </c>
      <c r="CD269" s="104">
        <f>ROUND(VLOOKUP($B269,'[4]3.ข้อมูลงบทดลองปัจจุบัน'!$A$5:$CL$846,81,0),2)</f>
        <v>0</v>
      </c>
      <c r="CE269" s="104">
        <f>ROUND(VLOOKUP($B269,'[4]3.ข้อมูลงบทดลองปัจจุบัน'!$A$5:$CL$846,82,0),2)</f>
        <v>0</v>
      </c>
      <c r="CF269" s="104">
        <f>ROUND(VLOOKUP($B269,'[4]3.ข้อมูลงบทดลองปัจจุบัน'!$A$5:$CL$846,83,0),2)</f>
        <v>0</v>
      </c>
      <c r="CG269" s="104">
        <f>ROUND(VLOOKUP($B269,'[4]3.ข้อมูลงบทดลองปัจจุบัน'!$A$5:$CL$846,84,0),2)</f>
        <v>0</v>
      </c>
      <c r="CH269" s="104">
        <f>ROUND(VLOOKUP($B269,'[4]3.ข้อมูลงบทดลองปัจจุบัน'!$A$5:$CL$846,85,0),2)</f>
        <v>0</v>
      </c>
      <c r="CI269" s="104">
        <f>ROUND(VLOOKUP($B269,'[4]3.ข้อมูลงบทดลองปัจจุบัน'!$A$5:$CL$846,86,0),2)</f>
        <v>0</v>
      </c>
      <c r="CJ269" s="104">
        <f>ROUND(VLOOKUP($B269,'[4]3.ข้อมูลงบทดลองปัจจุบัน'!$A$5:$CL$846,87,0),2)</f>
        <v>0</v>
      </c>
      <c r="CK269" s="104">
        <f>ROUND(VLOOKUP($B269,'[4]3.ข้อมูลงบทดลองปัจจุบัน'!$A$5:$CL$846,88,0),2)</f>
        <v>0</v>
      </c>
      <c r="CL269" s="104">
        <f>ROUND(VLOOKUP($B269,'[4]3.ข้อมูลงบทดลองปัจจุบัน'!$A$5:$CL$846,89,0),2)</f>
        <v>0</v>
      </c>
      <c r="CM269" s="104">
        <f>ROUND(VLOOKUP($B269,'[4]3.ข้อมูลงบทดลองปัจจุบัน'!$A$5:$CL$846,90,0),2)</f>
        <v>0</v>
      </c>
      <c r="CO269" s="97"/>
    </row>
    <row r="270" spans="1:94" x14ac:dyDescent="0.7">
      <c r="A270" s="128" t="s">
        <v>884</v>
      </c>
      <c r="B270" s="18" t="s">
        <v>927</v>
      </c>
      <c r="C270" s="129" t="s">
        <v>928</v>
      </c>
      <c r="D270" s="104">
        <f>ROUND(VLOOKUP($B270,'[4]3.ข้อมูลงบทดลองปัจจุบัน'!$A$5:$CL$846,3,0),2)</f>
        <v>-55643044.399999999</v>
      </c>
      <c r="E270" s="104">
        <f>ROUND(VLOOKUP($B270,'[4]3.ข้อมูลงบทดลองปัจจุบัน'!$A$5:$CL$846,4,0),2)</f>
        <v>-2605133.56</v>
      </c>
      <c r="F270" s="104">
        <f>ROUND(VLOOKUP($B270,'[4]3.ข้อมูลงบทดลองปัจจุบัน'!$A$5:$CL$846,5,0),2)</f>
        <v>-474204.55</v>
      </c>
      <c r="G270" s="104">
        <f>ROUND(VLOOKUP($B270,'[4]3.ข้อมูลงบทดลองปัจจุบัน'!$A$5:$CL$846,6,0),2)</f>
        <v>-136772.41</v>
      </c>
      <c r="H270" s="104">
        <f>ROUND(VLOOKUP($B270,'[4]3.ข้อมูลงบทดลองปัจจุบัน'!$A$5:$CL$846,7,0),2)</f>
        <v>-54502.94</v>
      </c>
      <c r="I270" s="104">
        <f>ROUND(VLOOKUP($B270,'[4]3.ข้อมูลงบทดลองปัจจุบัน'!$A$5:$CL$846,8,0),2)</f>
        <v>-555230.12</v>
      </c>
      <c r="J270" s="104">
        <f>ROUND(VLOOKUP($B270,'[4]3.ข้อมูลงบทดลองปัจจุบัน'!$A$5:$CL$846,9,0),2)</f>
        <v>-313888.84999999998</v>
      </c>
      <c r="K270" s="104">
        <f>ROUND(VLOOKUP($B270,'[4]3.ข้อมูลงบทดลองปัจจุบัน'!$A$5:$CL$846,10,0),2)</f>
        <v>-368971.3</v>
      </c>
      <c r="L270" s="104">
        <f>ROUND(VLOOKUP($B270,'[4]3.ข้อมูลงบทดลองปัจจุบัน'!$A$5:$CL$846,11,0),2)</f>
        <v>-61765.68</v>
      </c>
      <c r="M270" s="104">
        <f>ROUND(VLOOKUP($B270,'[4]3.ข้อมูลงบทดลองปัจจุบัน'!$A$5:$CL$846,12,0),2)</f>
        <v>-3344634.86</v>
      </c>
      <c r="N270" s="104">
        <f>ROUND(VLOOKUP($B270,'[4]3.ข้อมูลงบทดลองปัจจุบัน'!$A$5:$CL$846,13,0),2)</f>
        <v>-1258586.24</v>
      </c>
      <c r="O270" s="104">
        <f>ROUND(VLOOKUP($B270,'[4]3.ข้อมูลงบทดลองปัจจุบัน'!$A$5:$CL$846,14,0),2)</f>
        <v>-101480.22</v>
      </c>
      <c r="P270" s="104">
        <f>ROUND(VLOOKUP($B270,'[4]3.ข้อมูลงบทดลองปัจจุบัน'!$A$5:$CL$846,15,0),2)</f>
        <v>-5148853.41</v>
      </c>
      <c r="Q270" s="104">
        <f>ROUND(VLOOKUP($B270,'[4]3.ข้อมูลงบทดลองปัจจุบัน'!$A$5:$CL$846,16,0),2)</f>
        <v>-815814.91</v>
      </c>
      <c r="R270" s="104">
        <f>ROUND(VLOOKUP($B270,'[4]3.ข้อมูลงบทดลองปัจจุบัน'!$A$5:$CL$846,17,0),2)</f>
        <v>-560097.69999999995</v>
      </c>
      <c r="S270" s="104">
        <f>ROUND(VLOOKUP($B270,'[4]3.ข้อมูลงบทดลองปัจจุบัน'!$A$5:$CL$846,18,0),2)</f>
        <v>-3094410.73</v>
      </c>
      <c r="T270" s="104">
        <f>ROUND(VLOOKUP($B270,'[4]3.ข้อมูลงบทดลองปัจจุบัน'!$A$5:$CL$846,19,0),2)</f>
        <v>-718926.04</v>
      </c>
      <c r="U270" s="104">
        <f>ROUND(VLOOKUP($B270,'[4]3.ข้อมูลงบทดลองปัจจุบัน'!$A$5:$CL$846,20,0),2)</f>
        <v>-328561.17</v>
      </c>
      <c r="V270" s="104">
        <f>ROUND(VLOOKUP($B270,'[4]3.ข้อมูลงบทดลองปัจจุบัน'!$A$5:$CL$846,21,0),2)</f>
        <v>-1100651.17</v>
      </c>
      <c r="W270" s="104">
        <f>ROUND(VLOOKUP($B270,'[4]3.ข้อมูลงบทดลองปัจจุบัน'!$A$5:$CL$846,22,0),2)</f>
        <v>-227040.88</v>
      </c>
      <c r="X270" s="104">
        <f>ROUND(VLOOKUP($B270,'[4]3.ข้อมูลงบทดลองปัจจุบัน'!$A$5:$CL$846,23,0),2)</f>
        <v>-5255575.3600000003</v>
      </c>
      <c r="Y270" s="104">
        <f>ROUND(VLOOKUP($B270,'[4]3.ข้อมูลงบทดลองปัจจุบัน'!$A$5:$CL$846,24,0),2)</f>
        <v>-1332664.25</v>
      </c>
      <c r="Z270" s="104">
        <f>ROUND(VLOOKUP($B270,'[4]3.ข้อมูลงบทดลองปัจจุบัน'!$A$5:$CL$846,25,0),2)</f>
        <v>70698.06</v>
      </c>
      <c r="AA270" s="104">
        <f>ROUND(VLOOKUP($B270,'[4]3.ข้อมูลงบทดลองปัจจุบัน'!$A$5:$CL$846,26,0),2)</f>
        <v>-1044210.31</v>
      </c>
      <c r="AB270" s="104">
        <f>ROUND(VLOOKUP($B270,'[4]3.ข้อมูลงบทดลองปัจจุบัน'!$A$5:$CL$846,27,0),2)</f>
        <v>-116557.5</v>
      </c>
      <c r="AC270" s="104">
        <f>ROUND(VLOOKUP($B270,'[4]3.ข้อมูลงบทดลองปัจจุบัน'!$A$5:$CL$846,28,0),2)</f>
        <v>-841177.95</v>
      </c>
      <c r="AD270" s="104">
        <f>ROUND(VLOOKUP($B270,'[4]3.ข้อมูลงบทดลองปัจจุบัน'!$A$5:$CL$846,29,0),2)</f>
        <v>-124048.57</v>
      </c>
      <c r="AE270" s="104">
        <f>ROUND(VLOOKUP($B270,'[4]3.ข้อมูลงบทดลองปัจจุบัน'!$A$5:$CL$846,30,0),2)</f>
        <v>-1127118.8700000001</v>
      </c>
      <c r="AF270" s="104">
        <f>ROUND(VLOOKUP($B270,'[4]3.ข้อมูลงบทดลองปัจจุบัน'!$A$5:$CL$846,31,0),2)</f>
        <v>-579952.42000000004</v>
      </c>
      <c r="AG270" s="104">
        <f>ROUND(VLOOKUP($B270,'[4]3.ข้อมูลงบทดลองปัจจุบัน'!$A$5:$CL$846,32,0),2)</f>
        <v>-264047.84999999998</v>
      </c>
      <c r="AH270" s="104">
        <f>ROUND(VLOOKUP($B270,'[4]3.ข้อมูลงบทดลองปัจจุบัน'!$A$5:$CL$846,33,0),2)</f>
        <v>-1379479.26</v>
      </c>
      <c r="AI270" s="104">
        <f>ROUND(VLOOKUP($B270,'[4]3.ข้อมูลงบทดลองปัจจุบัน'!$A$5:$CL$846,34,0),2)</f>
        <v>-216754.32</v>
      </c>
      <c r="AJ270" s="104">
        <f>ROUND(VLOOKUP($B270,'[4]3.ข้อมูลงบทดลองปัจจุบัน'!$A$5:$CL$846,35,0),2)</f>
        <v>-246578.19</v>
      </c>
      <c r="AK270" s="104">
        <f>ROUND(VLOOKUP($B270,'[4]3.ข้อมูลงบทดลองปัจจุบัน'!$A$5:$CL$846,36,0),2)</f>
        <v>-114716</v>
      </c>
      <c r="AL270" s="104">
        <f>ROUND(VLOOKUP($B270,'[4]3.ข้อมูลงบทดลองปัจจุบัน'!$A$5:$CL$846,37,0),2)</f>
        <v>-23312645.809999999</v>
      </c>
      <c r="AM270" s="104">
        <f>ROUND(VLOOKUP($B270,'[4]3.ข้อมูลงบทดลองปัจจุบัน'!$A$5:$CL$846,38,0),2)</f>
        <v>-91767.56</v>
      </c>
      <c r="AN270" s="104">
        <f>ROUND(VLOOKUP($B270,'[4]3.ข้อมูลงบทดลองปัจจุบัน'!$A$5:$CL$846,39,0),2)</f>
        <v>-611063.04000000004</v>
      </c>
      <c r="AO270" s="104">
        <f>ROUND(VLOOKUP($B270,'[4]3.ข้อมูลงบทดลองปัจจุบัน'!$A$5:$CL$846,40,0),2)</f>
        <v>-955797.71</v>
      </c>
      <c r="AP270" s="104">
        <f>ROUND(VLOOKUP($B270,'[4]3.ข้อมูลงบทดลองปัจจุบัน'!$A$5:$CL$846,41,0),2)</f>
        <v>-1086347.6100000001</v>
      </c>
      <c r="AQ270" s="104">
        <f>ROUND(VLOOKUP($B270,'[4]3.ข้อมูลงบทดลองปัจจุบัน'!$A$5:$CL$846,42,0),2)</f>
        <v>-308675.44</v>
      </c>
      <c r="AR270" s="104">
        <f>ROUND(VLOOKUP($B270,'[4]3.ข้อมูลงบทดลองปัจจุบัน'!$A$5:$CL$846,43,0),2)</f>
        <v>-237091.99</v>
      </c>
      <c r="AS270" s="104">
        <f>ROUND(VLOOKUP($B270,'[4]3.ข้อมูลงบทดลองปัจจุบัน'!$A$5:$CL$846,44,0),2)</f>
        <v>-3779473.06</v>
      </c>
      <c r="AT270" s="104">
        <f>ROUND(VLOOKUP($B270,'[4]3.ข้อมูลงบทดลองปัจจุบัน'!$A$5:$CL$846,45,0),2)</f>
        <v>-97595.14</v>
      </c>
      <c r="AU270" s="104">
        <f>ROUND(VLOOKUP($B270,'[4]3.ข้อมูลงบทดลองปัจจุบัน'!$A$5:$CL$846,46,0),2)</f>
        <v>-1192024.26</v>
      </c>
      <c r="AV270" s="104">
        <f>ROUND(VLOOKUP($B270,'[4]3.ข้อมูลงบทดลองปัจจุบัน'!$A$5:$CL$846,47,0),2)</f>
        <v>-744208.17</v>
      </c>
      <c r="AW270" s="104">
        <f>ROUND(VLOOKUP($B270,'[4]3.ข้อมูลงบทดลองปัจจุบัน'!$A$5:$CL$846,48,0),2)</f>
        <v>-213989.33</v>
      </c>
      <c r="AX270" s="104">
        <f>ROUND(VLOOKUP($B270,'[4]3.ข้อมูลงบทดลองปัจจุบัน'!$A$5:$CL$846,49,0),2)</f>
        <v>-200294.05</v>
      </c>
      <c r="AY270" s="104">
        <f>ROUND(VLOOKUP($B270,'[4]3.ข้อมูลงบทดลองปัจจุบัน'!$A$5:$CL$846,50,0),2)</f>
        <v>-691291.57</v>
      </c>
      <c r="AZ270" s="104">
        <f>ROUND(VLOOKUP($B270,'[4]3.ข้อมูลงบทดลองปัจจุบัน'!$A$5:$CL$846,51,0),2)</f>
        <v>-166004.15</v>
      </c>
      <c r="BA270" s="104">
        <f>ROUND(VLOOKUP($B270,'[4]3.ข้อมูลงบทดลองปัจจุบัน'!$A$5:$CL$846,52,0),2)</f>
        <v>-256990.89</v>
      </c>
      <c r="BB270" s="104">
        <f>ROUND(VLOOKUP($B270,'[4]3.ข้อมูลงบทดลองปัจจุบัน'!$A$5:$CL$846,53,0),2)</f>
        <v>-7440278.3899999997</v>
      </c>
      <c r="BC270" s="104">
        <f>ROUND(VLOOKUP($B270,'[4]3.ข้อมูลงบทดลองปัจจุบัน'!$A$5:$CL$846,54,0),2)</f>
        <v>-251498.38</v>
      </c>
      <c r="BD270" s="104">
        <f>ROUND(VLOOKUP($B270,'[4]3.ข้อมูลงบทดลองปัจจุบัน'!$A$5:$CL$846,55,0),2)</f>
        <v>-14021366.26</v>
      </c>
      <c r="BE270" s="104">
        <f>ROUND(VLOOKUP($B270,'[4]3.ข้อมูลงบทดลองปัจจุบัน'!$A$5:$CL$846,56,0),2)</f>
        <v>-6768300.9100000001</v>
      </c>
      <c r="BF270" s="104">
        <f>ROUND(VLOOKUP($B270,'[4]3.ข้อมูลงบทดลองปัจจุบัน'!$A$5:$CL$846,57,0),2)</f>
        <v>-252253.37</v>
      </c>
      <c r="BG270" s="104">
        <f>ROUND(VLOOKUP($B270,'[4]3.ข้อมูลงบทดลองปัจจุบัน'!$A$5:$CL$846,58,0),2)</f>
        <v>-279503.46000000002</v>
      </c>
      <c r="BH270" s="104">
        <f>ROUND(VLOOKUP($B270,'[4]3.ข้อมูลงบทดลองปัจจุบัน'!$A$5:$CL$846,59,0),2)</f>
        <v>-7682180.4000000004</v>
      </c>
      <c r="BI270" s="104">
        <f>ROUND(VLOOKUP($B270,'[4]3.ข้อมูลงบทดลองปัจจุบัน'!$A$5:$CL$846,60,0),2)</f>
        <v>-102594.06</v>
      </c>
      <c r="BJ270" s="104">
        <f>ROUND(VLOOKUP($B270,'[4]3.ข้อมูลงบทดลองปัจจุบัน'!$A$5:$CL$846,61,0),2)</f>
        <v>-247588.35</v>
      </c>
      <c r="BK270" s="104">
        <f>ROUND(VLOOKUP($B270,'[4]3.ข้อมูลงบทดลองปัจจุบัน'!$A$5:$CL$846,62,0),2)</f>
        <v>-622060.26</v>
      </c>
      <c r="BL270" s="104">
        <f>ROUND(VLOOKUP($B270,'[4]3.ข้อมูลงบทดลองปัจจุบัน'!$A$5:$CL$846,63,0),2)</f>
        <v>-267987.20000000001</v>
      </c>
      <c r="BM270" s="104">
        <f>ROUND(VLOOKUP($B270,'[4]3.ข้อมูลงบทดลองปัจจุบัน'!$A$5:$CL$846,64,0),2)</f>
        <v>-5095669.17</v>
      </c>
      <c r="BN270" s="104">
        <f>ROUND(VLOOKUP($B270,'[4]3.ข้อมูลงบทดลองปัจจุบัน'!$A$5:$CL$846,65,0),2)</f>
        <v>-661473.96</v>
      </c>
      <c r="BO270" s="104">
        <f>ROUND(VLOOKUP($B270,'[4]3.ข้อมูลงบทดลองปัจจุบัน'!$A$5:$CL$846,66,0),2)</f>
        <v>-686065.64</v>
      </c>
      <c r="BP270" s="104">
        <f>ROUND(VLOOKUP($B270,'[4]3.ข้อมูลงบทดลองปัจจุบัน'!$A$5:$CL$846,67,0),2)</f>
        <v>-327445.94</v>
      </c>
      <c r="BQ270" s="104">
        <f>ROUND(VLOOKUP($B270,'[4]3.ข้อมูลงบทดลองปัจจุบัน'!$A$5:$CL$846,68,0),2)</f>
        <v>-488640.77</v>
      </c>
      <c r="BR270" s="104">
        <f>ROUND(VLOOKUP($B270,'[4]3.ข้อมูลงบทดลองปัจจุบัน'!$A$5:$CL$846,69,0),2)</f>
        <v>-318554.55</v>
      </c>
      <c r="BS270" s="104">
        <f>ROUND(VLOOKUP($B270,'[4]3.ข้อมูลงบทดลองปัจจุบัน'!$A$5:$CL$846,70,0),2)</f>
        <v>-42496469.880000003</v>
      </c>
      <c r="BT270" s="104">
        <f>ROUND(VLOOKUP($B270,'[4]3.ข้อมูลงบทดลองปัจจุบัน'!$A$5:$CL$846,71,0),2)</f>
        <v>-843289.25</v>
      </c>
      <c r="BU270" s="104">
        <f>ROUND(VLOOKUP($B270,'[4]3.ข้อมูลงบทดลองปัจจุบัน'!$A$5:$CL$846,72,0),2)</f>
        <v>-2176124.15</v>
      </c>
      <c r="BV270" s="104">
        <f>ROUND(VLOOKUP($B270,'[4]3.ข้อมูลงบทดลองปัจจุบัน'!$A$5:$CL$846,73,0),2)</f>
        <v>-4797462.72</v>
      </c>
      <c r="BW270" s="104">
        <f>ROUND(VLOOKUP($B270,'[4]3.ข้อมูลงบทดลองปัจจุบัน'!$A$5:$CL$846,74,0),2)</f>
        <v>-125607.52</v>
      </c>
      <c r="BX270" s="104">
        <f>ROUND(VLOOKUP($B270,'[4]3.ข้อมูลงบทดลองปัจจุบัน'!$A$5:$CL$846,75,0),2)</f>
        <v>-267382.55</v>
      </c>
      <c r="BY270" s="104">
        <f>ROUND(VLOOKUP($B270,'[4]3.ข้อมูลงบทดลองปัจจุบัน'!$A$5:$CL$846,76,0),2)</f>
        <v>-2578803.0699999998</v>
      </c>
      <c r="BZ270" s="104">
        <f>ROUND(VLOOKUP($B270,'[4]3.ข้อมูลงบทดลองปัจจุบัน'!$A$5:$CL$846,77,0),2)</f>
        <v>-69846.37</v>
      </c>
      <c r="CA270" s="104">
        <f>ROUND(VLOOKUP($B270,'[4]3.ข้อมูลงบทดลองปัจจุบัน'!$A$5:$CL$846,78,0),2)</f>
        <v>-534615.52</v>
      </c>
      <c r="CB270" s="104">
        <f>ROUND(VLOOKUP($B270,'[4]3.ข้อมูลงบทดลองปัจจุบัน'!$A$5:$CL$846,79,0),2)</f>
        <v>-411542.9</v>
      </c>
      <c r="CC270" s="104">
        <f>ROUND(VLOOKUP($B270,'[4]3.ข้อมูลงบทดลองปัจจุบัน'!$A$5:$CL$846,80,0),2)</f>
        <v>-1473331.92</v>
      </c>
      <c r="CD270" s="104">
        <f>ROUND(VLOOKUP($B270,'[4]3.ข้อมูลงบทดลองปัจจุบัน'!$A$5:$CL$846,81,0),2)</f>
        <v>-1704280.27</v>
      </c>
      <c r="CE270" s="104">
        <f>ROUND(VLOOKUP($B270,'[4]3.ข้อมูลงบทดลองปัจจุบัน'!$A$5:$CL$846,82,0),2)</f>
        <v>-414902.59</v>
      </c>
      <c r="CF270" s="104">
        <f>ROUND(VLOOKUP($B270,'[4]3.ข้อมูลงบทดลองปัจจุบัน'!$A$5:$CL$846,83,0),2)</f>
        <v>-1067671.53</v>
      </c>
      <c r="CG270" s="104">
        <f>ROUND(VLOOKUP($B270,'[4]3.ข้อมูลงบทดลองปัจจุบัน'!$A$5:$CL$846,84,0),2)</f>
        <v>-201131.87</v>
      </c>
      <c r="CH270" s="104">
        <f>ROUND(VLOOKUP($B270,'[4]3.ข้อมูลงบทดลองปัจจุบัน'!$A$5:$CL$846,85,0),2)</f>
        <v>-111056.54</v>
      </c>
      <c r="CI270" s="104">
        <f>ROUND(VLOOKUP($B270,'[4]3.ข้อมูลงบทดลองปัจจุบัน'!$A$5:$CL$846,86,0),2)</f>
        <v>-33532.519999999997</v>
      </c>
      <c r="CJ270" s="104">
        <f>ROUND(VLOOKUP($B270,'[4]3.ข้อมูลงบทดลองปัจจุบัน'!$A$5:$CL$846,87,0),2)</f>
        <v>-414823.52</v>
      </c>
      <c r="CK270" s="104">
        <f>ROUND(VLOOKUP($B270,'[4]3.ข้อมูลงบทดลองปัจจุบัน'!$A$5:$CL$846,88,0),2)</f>
        <v>-3337963.99</v>
      </c>
      <c r="CL270" s="104">
        <f>ROUND(VLOOKUP($B270,'[4]3.ข้อมูลงบทดลองปัจจุบัน'!$A$5:$CL$846,89,0),2)</f>
        <v>-293936.09999999998</v>
      </c>
      <c r="CM270" s="104">
        <f>ROUND(VLOOKUP($B270,'[4]3.ข้อมูลงบทดลองปัจจุบัน'!$A$5:$CL$846,90,0),2)</f>
        <v>-130253.68</v>
      </c>
      <c r="CO270" s="97"/>
    </row>
    <row r="271" spans="1:94" x14ac:dyDescent="0.7">
      <c r="A271" s="128" t="s">
        <v>884</v>
      </c>
      <c r="B271" s="18" t="s">
        <v>929</v>
      </c>
      <c r="C271" s="129" t="s">
        <v>930</v>
      </c>
      <c r="D271" s="104">
        <f>ROUND(VLOOKUP($B271,'[4]3.ข้อมูลงบทดลองปัจจุบัน'!$A$5:$CL$846,3,0),2)</f>
        <v>10525527.210000001</v>
      </c>
      <c r="E271" s="104">
        <f>ROUND(VLOOKUP($B271,'[4]3.ข้อมูลงบทดลองปัจจุบัน'!$A$5:$CL$846,4,0),2)</f>
        <v>114527.09</v>
      </c>
      <c r="F271" s="104">
        <f>ROUND(VLOOKUP($B271,'[4]3.ข้อมูลงบทดลองปัจจุบัน'!$A$5:$CL$846,5,0),2)</f>
        <v>327763.51</v>
      </c>
      <c r="G271" s="104">
        <f>ROUND(VLOOKUP($B271,'[4]3.ข้อมูลงบทดลองปัจจุบัน'!$A$5:$CL$846,6,0),2)</f>
        <v>143037.39000000001</v>
      </c>
      <c r="H271" s="104">
        <f>ROUND(VLOOKUP($B271,'[4]3.ข้อมูลงบทดลองปัจจุบัน'!$A$5:$CL$846,7,0),2)</f>
        <v>31554.38</v>
      </c>
      <c r="I271" s="104">
        <f>ROUND(VLOOKUP($B271,'[4]3.ข้อมูลงบทดลองปัจจุบัน'!$A$5:$CL$846,8,0),2)</f>
        <v>422565.04</v>
      </c>
      <c r="J271" s="104">
        <f>ROUND(VLOOKUP($B271,'[4]3.ข้อมูลงบทดลองปัจจุบัน'!$A$5:$CL$846,9,0),2)</f>
        <v>167988.98</v>
      </c>
      <c r="K271" s="104">
        <f>ROUND(VLOOKUP($B271,'[4]3.ข้อมูลงบทดลองปัจจุบัน'!$A$5:$CL$846,10,0),2)</f>
        <v>1545579</v>
      </c>
      <c r="L271" s="104">
        <f>ROUND(VLOOKUP($B271,'[4]3.ข้อมูลงบทดลองปัจจุบัน'!$A$5:$CL$846,11,0),2)</f>
        <v>44400.07</v>
      </c>
      <c r="M271" s="104">
        <f>ROUND(VLOOKUP($B271,'[4]3.ข้อมูลงบทดลองปัจจุบัน'!$A$5:$CL$846,12,0),2)</f>
        <v>75637.929999999993</v>
      </c>
      <c r="N271" s="104">
        <f>ROUND(VLOOKUP($B271,'[4]3.ข้อมูลงบทดลองปัจจุบัน'!$A$5:$CL$846,13,0),2)</f>
        <v>533242.66</v>
      </c>
      <c r="O271" s="104">
        <f>ROUND(VLOOKUP($B271,'[4]3.ข้อมูลงบทดลองปัจจุบัน'!$A$5:$CL$846,14,0),2)</f>
        <v>856.43</v>
      </c>
      <c r="P271" s="104">
        <f>ROUND(VLOOKUP($B271,'[4]3.ข้อมูลงบทดลองปัจจุบัน'!$A$5:$CL$846,15,0),2)</f>
        <v>3229052.71</v>
      </c>
      <c r="Q271" s="104">
        <f>ROUND(VLOOKUP($B271,'[4]3.ข้อมูลงบทดลองปัจจุบัน'!$A$5:$CL$846,16,0),2)</f>
        <v>47064.57</v>
      </c>
      <c r="R271" s="104">
        <f>ROUND(VLOOKUP($B271,'[4]3.ข้อมูลงบทดลองปัจจุบัน'!$A$5:$CL$846,17,0),2)</f>
        <v>232478.54</v>
      </c>
      <c r="S271" s="104">
        <f>ROUND(VLOOKUP($B271,'[4]3.ข้อมูลงบทดลองปัจจุบัน'!$A$5:$CL$846,18,0),2)</f>
        <v>905015.73</v>
      </c>
      <c r="T271" s="104">
        <f>ROUND(VLOOKUP($B271,'[4]3.ข้อมูลงบทดลองปัจจุบัน'!$A$5:$CL$846,19,0),2)</f>
        <v>55266.65</v>
      </c>
      <c r="U271" s="104">
        <f>ROUND(VLOOKUP($B271,'[4]3.ข้อมูลงบทดลองปัจจุบัน'!$A$5:$CL$846,20,0),2)</f>
        <v>144546.39000000001</v>
      </c>
      <c r="V271" s="104">
        <f>ROUND(VLOOKUP($B271,'[4]3.ข้อมูลงบทดลองปัจจุบัน'!$A$5:$CL$846,21,0),2)</f>
        <v>61047.32</v>
      </c>
      <c r="W271" s="104">
        <f>ROUND(VLOOKUP($B271,'[4]3.ข้อมูลงบทดลองปัจจุบัน'!$A$5:$CL$846,22,0),2)</f>
        <v>19129.95</v>
      </c>
      <c r="X271" s="104">
        <f>ROUND(VLOOKUP($B271,'[4]3.ข้อมูลงบทดลองปัจจุบัน'!$A$5:$CL$846,23,0),2)</f>
        <v>8387849.46</v>
      </c>
      <c r="Y271" s="104">
        <f>ROUND(VLOOKUP($B271,'[4]3.ข้อมูลงบทดลองปัจจุบัน'!$A$5:$CL$846,24,0),2)</f>
        <v>582789.53</v>
      </c>
      <c r="Z271" s="104">
        <f>ROUND(VLOOKUP($B271,'[4]3.ข้อมูลงบทดลองปัจจุบัน'!$A$5:$CL$846,25,0),2)</f>
        <v>99822.19</v>
      </c>
      <c r="AA271" s="104">
        <f>ROUND(VLOOKUP($B271,'[4]3.ข้อมูลงบทดลองปัจจุบัน'!$A$5:$CL$846,26,0),2)</f>
        <v>75173.710000000006</v>
      </c>
      <c r="AB271" s="104">
        <f>ROUND(VLOOKUP($B271,'[4]3.ข้อมูลงบทดลองปัจจุบัน'!$A$5:$CL$846,27,0),2)</f>
        <v>126090.39</v>
      </c>
      <c r="AC271" s="104">
        <f>ROUND(VLOOKUP($B271,'[4]3.ข้อมูลงบทดลองปัจจุบัน'!$A$5:$CL$846,28,0),2)</f>
        <v>88199.23</v>
      </c>
      <c r="AD271" s="104">
        <f>ROUND(VLOOKUP($B271,'[4]3.ข้อมูลงบทดลองปัจจุบัน'!$A$5:$CL$846,29,0),2)</f>
        <v>117247.73</v>
      </c>
      <c r="AE271" s="104">
        <f>ROUND(VLOOKUP($B271,'[4]3.ข้อมูลงบทดลองปัจจุบัน'!$A$5:$CL$846,30,0),2)</f>
        <v>362050.46</v>
      </c>
      <c r="AF271" s="104">
        <f>ROUND(VLOOKUP($B271,'[4]3.ข้อมูลงบทดลองปัจจุบัน'!$A$5:$CL$846,31,0),2)</f>
        <v>72391.09</v>
      </c>
      <c r="AG271" s="104">
        <f>ROUND(VLOOKUP($B271,'[4]3.ข้อมูลงบทดลองปัจจุบัน'!$A$5:$CL$846,32,0),2)</f>
        <v>69561.31</v>
      </c>
      <c r="AH271" s="104">
        <f>ROUND(VLOOKUP($B271,'[4]3.ข้อมูลงบทดลองปัจจุบัน'!$A$5:$CL$846,33,0),2)</f>
        <v>104078.22</v>
      </c>
      <c r="AI271" s="104">
        <f>ROUND(VLOOKUP($B271,'[4]3.ข้อมูลงบทดลองปัจจุบัน'!$A$5:$CL$846,34,0),2)</f>
        <v>280273.51</v>
      </c>
      <c r="AJ271" s="104">
        <f>ROUND(VLOOKUP($B271,'[4]3.ข้อมูลงบทดลองปัจจุบัน'!$A$5:$CL$846,35,0),2)</f>
        <v>45606.14</v>
      </c>
      <c r="AK271" s="104">
        <f>ROUND(VLOOKUP($B271,'[4]3.ข้อมูลงบทดลองปัจจุบัน'!$A$5:$CL$846,36,0),2)</f>
        <v>68221.05</v>
      </c>
      <c r="AL271" s="104">
        <f>ROUND(VLOOKUP($B271,'[4]3.ข้อมูลงบทดลองปัจจุบัน'!$A$5:$CL$846,37,0),2)</f>
        <v>14813656.039999999</v>
      </c>
      <c r="AM271" s="104">
        <f>ROUND(VLOOKUP($B271,'[4]3.ข้อมูลงบทดลองปัจจุบัน'!$A$5:$CL$846,38,0),2)</f>
        <v>90408.82</v>
      </c>
      <c r="AN271" s="104">
        <f>ROUND(VLOOKUP($B271,'[4]3.ข้อมูลงบทดลองปัจจุบัน'!$A$5:$CL$846,39,0),2)</f>
        <v>166559.26</v>
      </c>
      <c r="AO271" s="104">
        <f>ROUND(VLOOKUP($B271,'[4]3.ข้อมูลงบทดลองปัจจุบัน'!$A$5:$CL$846,40,0),2)</f>
        <v>124739.7</v>
      </c>
      <c r="AP271" s="104">
        <f>ROUND(VLOOKUP($B271,'[4]3.ข้อมูลงบทดลองปัจจุบัน'!$A$5:$CL$846,41,0),2)</f>
        <v>299231.78000000003</v>
      </c>
      <c r="AQ271" s="104">
        <f>ROUND(VLOOKUP($B271,'[4]3.ข้อมูลงบทดลองปัจจุบัน'!$A$5:$CL$846,42,0),2)</f>
        <v>103561.94</v>
      </c>
      <c r="AR271" s="104">
        <f>ROUND(VLOOKUP($B271,'[4]3.ข้อมูลงบทดลองปัจจุบัน'!$A$5:$CL$846,43,0),2)</f>
        <v>307368.09000000003</v>
      </c>
      <c r="AS271" s="104">
        <f>ROUND(VLOOKUP($B271,'[4]3.ข้อมูลงบทดลองปัจจุบัน'!$A$5:$CL$846,44,0),2)</f>
        <v>1409058.31</v>
      </c>
      <c r="AT271" s="104">
        <f>ROUND(VLOOKUP($B271,'[4]3.ข้อมูลงบทดลองปัจจุบัน'!$A$5:$CL$846,45,0),2)</f>
        <v>72767.25</v>
      </c>
      <c r="AU271" s="104">
        <f>ROUND(VLOOKUP($B271,'[4]3.ข้อมูลงบทดลองปัจจุบัน'!$A$5:$CL$846,46,0),2)</f>
        <v>131429.82999999999</v>
      </c>
      <c r="AV271" s="104">
        <f>ROUND(VLOOKUP($B271,'[4]3.ข้อมูลงบทดลองปัจจุบัน'!$A$5:$CL$846,47,0),2)</f>
        <v>379237.64</v>
      </c>
      <c r="AW271" s="104">
        <f>ROUND(VLOOKUP($B271,'[4]3.ข้อมูลงบทดลองปัจจุบัน'!$A$5:$CL$846,48,0),2)</f>
        <v>274856</v>
      </c>
      <c r="AX271" s="104">
        <f>ROUND(VLOOKUP($B271,'[4]3.ข้อมูลงบทดลองปัจจุบัน'!$A$5:$CL$846,49,0),2)</f>
        <v>18376.84</v>
      </c>
      <c r="AY271" s="104">
        <f>ROUND(VLOOKUP($B271,'[4]3.ข้อมูลงบทดลองปัจจุบัน'!$A$5:$CL$846,50,0),2)</f>
        <v>227593.34</v>
      </c>
      <c r="AZ271" s="104">
        <f>ROUND(VLOOKUP($B271,'[4]3.ข้อมูลงบทดลองปัจจุบัน'!$A$5:$CL$846,51,0),2)</f>
        <v>60017.59</v>
      </c>
      <c r="BA271" s="104">
        <f>ROUND(VLOOKUP($B271,'[4]3.ข้อมูลงบทดลองปัจจุบัน'!$A$5:$CL$846,52,0),2)</f>
        <v>45209.02</v>
      </c>
      <c r="BB271" s="104">
        <f>ROUND(VLOOKUP($B271,'[4]3.ข้อมูลงบทดลองปัจจุบัน'!$A$5:$CL$846,53,0),2)</f>
        <v>1406358.47</v>
      </c>
      <c r="BC271" s="104">
        <f>ROUND(VLOOKUP($B271,'[4]3.ข้อมูลงบทดลองปัจจุบัน'!$A$5:$CL$846,54,0),2)</f>
        <v>55679.72</v>
      </c>
      <c r="BD271" s="104">
        <f>ROUND(VLOOKUP($B271,'[4]3.ข้อมูลงบทดลองปัจจุบัน'!$A$5:$CL$846,55,0),2)</f>
        <v>5893830.0800000001</v>
      </c>
      <c r="BE271" s="104">
        <f>ROUND(VLOOKUP($B271,'[4]3.ข้อมูลงบทดลองปัจจุบัน'!$A$5:$CL$846,56,0),2)</f>
        <v>1309889.8400000001</v>
      </c>
      <c r="BF271" s="104">
        <f>ROUND(VLOOKUP($B271,'[4]3.ข้อมูลงบทดลองปัจจุบัน'!$A$5:$CL$846,57,0),2)</f>
        <v>100211.29</v>
      </c>
      <c r="BG271" s="104">
        <f>ROUND(VLOOKUP($B271,'[4]3.ข้อมูลงบทดลองปัจจุบัน'!$A$5:$CL$846,58,0),2)</f>
        <v>48075.66</v>
      </c>
      <c r="BH271" s="104">
        <f>ROUND(VLOOKUP($B271,'[4]3.ข้อมูลงบทดลองปัจจุบัน'!$A$5:$CL$846,59,0),2)</f>
        <v>2168460.2599999998</v>
      </c>
      <c r="BI271" s="104">
        <f>ROUND(VLOOKUP($B271,'[4]3.ข้อมูลงบทดลองปัจจุบัน'!$A$5:$CL$846,60,0),2)</f>
        <v>34990.730000000003</v>
      </c>
      <c r="BJ271" s="104">
        <f>ROUND(VLOOKUP($B271,'[4]3.ข้อมูลงบทดลองปัจจุบัน'!$A$5:$CL$846,61,0),2)</f>
        <v>22047.57</v>
      </c>
      <c r="BK271" s="104">
        <f>ROUND(VLOOKUP($B271,'[4]3.ข้อมูลงบทดลองปัจจุบัน'!$A$5:$CL$846,62,0),2)</f>
        <v>1184.6300000000001</v>
      </c>
      <c r="BL271" s="104">
        <f>ROUND(VLOOKUP($B271,'[4]3.ข้อมูลงบทดลองปัจจุบัน'!$A$5:$CL$846,63,0),2)</f>
        <v>0</v>
      </c>
      <c r="BM271" s="104">
        <f>ROUND(VLOOKUP($B271,'[4]3.ข้อมูลงบทดลองปัจจุบัน'!$A$5:$CL$846,64,0),2)</f>
        <v>4453805.92</v>
      </c>
      <c r="BN271" s="104">
        <f>ROUND(VLOOKUP($B271,'[4]3.ข้อมูลงบทดลองปัจจุบัน'!$A$5:$CL$846,65,0),2)</f>
        <v>222400.26</v>
      </c>
      <c r="BO271" s="104">
        <f>ROUND(VLOOKUP($B271,'[4]3.ข้อมูลงบทดลองปัจจุบัน'!$A$5:$CL$846,66,0),2)</f>
        <v>50773.55</v>
      </c>
      <c r="BP271" s="104">
        <f>ROUND(VLOOKUP($B271,'[4]3.ข้อมูลงบทดลองปัจจุบัน'!$A$5:$CL$846,67,0),2)</f>
        <v>1274082.6000000001</v>
      </c>
      <c r="BQ271" s="104">
        <f>ROUND(VLOOKUP($B271,'[4]3.ข้อมูลงบทดลองปัจจุบัน'!$A$5:$CL$846,68,0),2)</f>
        <v>13145.33</v>
      </c>
      <c r="BR271" s="104">
        <f>ROUND(VLOOKUP($B271,'[4]3.ข้อมูลงบทดลองปัจจุบัน'!$A$5:$CL$846,69,0),2)</f>
        <v>76809.25</v>
      </c>
      <c r="BS271" s="104">
        <f>ROUND(VLOOKUP($B271,'[4]3.ข้อมูลงบทดลองปัจจุบัน'!$A$5:$CL$846,70,0),2)</f>
        <v>20546520.48</v>
      </c>
      <c r="BT271" s="104">
        <f>ROUND(VLOOKUP($B271,'[4]3.ข้อมูลงบทดลองปัจจุบัน'!$A$5:$CL$846,71,0),2)</f>
        <v>109508.81</v>
      </c>
      <c r="BU271" s="104">
        <f>ROUND(VLOOKUP($B271,'[4]3.ข้อมูลงบทดลองปัจจุบัน'!$A$5:$CL$846,72,0),2)</f>
        <v>19558.43</v>
      </c>
      <c r="BV271" s="104">
        <f>ROUND(VLOOKUP($B271,'[4]3.ข้อมูลงบทดลองปัจจุบัน'!$A$5:$CL$846,73,0),2)</f>
        <v>4078739.4</v>
      </c>
      <c r="BW271" s="104">
        <f>ROUND(VLOOKUP($B271,'[4]3.ข้อมูลงบทดลองปัจจุบัน'!$A$5:$CL$846,74,0),2)</f>
        <v>935</v>
      </c>
      <c r="BX271" s="104">
        <f>ROUND(VLOOKUP($B271,'[4]3.ข้อมูลงบทดลองปัจจุบัน'!$A$5:$CL$846,75,0),2)</f>
        <v>110906.59</v>
      </c>
      <c r="BY271" s="104">
        <f>ROUND(VLOOKUP($B271,'[4]3.ข้อมูลงบทดลองปัจจุบัน'!$A$5:$CL$846,76,0),2)</f>
        <v>362303.29</v>
      </c>
      <c r="BZ271" s="104">
        <f>ROUND(VLOOKUP($B271,'[4]3.ข้อมูลงบทดลองปัจจุบัน'!$A$5:$CL$846,77,0),2)</f>
        <v>95953.31</v>
      </c>
      <c r="CA271" s="104">
        <f>ROUND(VLOOKUP($B271,'[4]3.ข้อมูลงบทดลองปัจจุบัน'!$A$5:$CL$846,78,0),2)</f>
        <v>47171.3</v>
      </c>
      <c r="CB271" s="104">
        <f>ROUND(VLOOKUP($B271,'[4]3.ข้อมูลงบทดลองปัจจุบัน'!$A$5:$CL$846,79,0),2)</f>
        <v>76835.360000000001</v>
      </c>
      <c r="CC271" s="104">
        <f>ROUND(VLOOKUP($B271,'[4]3.ข้อมูลงบทดลองปัจจุบัน'!$A$5:$CL$846,80,0),2)</f>
        <v>7523.41</v>
      </c>
      <c r="CD271" s="104">
        <f>ROUND(VLOOKUP($B271,'[4]3.ข้อมูลงบทดลองปัจจุบัน'!$A$5:$CL$846,81,0),2)</f>
        <v>364732.03</v>
      </c>
      <c r="CE271" s="104">
        <f>ROUND(VLOOKUP($B271,'[4]3.ข้อมูลงบทดลองปัจจุบัน'!$A$5:$CL$846,82,0),2)</f>
        <v>191914.54</v>
      </c>
      <c r="CF271" s="104">
        <f>ROUND(VLOOKUP($B271,'[4]3.ข้อมูลงบทดลองปัจจุบัน'!$A$5:$CL$846,83,0),2)</f>
        <v>417293.86</v>
      </c>
      <c r="CG271" s="104">
        <f>ROUND(VLOOKUP($B271,'[4]3.ข้อมูลงบทดลองปัจจุบัน'!$A$5:$CL$846,84,0),2)</f>
        <v>151178.82999999999</v>
      </c>
      <c r="CH271" s="104">
        <f>ROUND(VLOOKUP($B271,'[4]3.ข้อมูลงบทดลองปัจจุบัน'!$A$5:$CL$846,85,0),2)</f>
        <v>50974.42</v>
      </c>
      <c r="CI271" s="104">
        <f>ROUND(VLOOKUP($B271,'[4]3.ข้อมูลงบทดลองปัจจุบัน'!$A$5:$CL$846,86,0),2)</f>
        <v>98252.12</v>
      </c>
      <c r="CJ271" s="104">
        <f>ROUND(VLOOKUP($B271,'[4]3.ข้อมูลงบทดลองปัจจุบัน'!$A$5:$CL$846,87,0),2)</f>
        <v>14728.81</v>
      </c>
      <c r="CK271" s="104">
        <f>ROUND(VLOOKUP($B271,'[4]3.ข้อมูลงบทดลองปัจจุบัน'!$A$5:$CL$846,88,0),2)</f>
        <v>441840.22</v>
      </c>
      <c r="CL271" s="104">
        <f>ROUND(VLOOKUP($B271,'[4]3.ข้อมูลงบทดลองปัจจุบัน'!$A$5:$CL$846,89,0),2)</f>
        <v>68332.41</v>
      </c>
      <c r="CM271" s="104">
        <f>ROUND(VLOOKUP($B271,'[4]3.ข้อมูลงบทดลองปัจจุบัน'!$A$5:$CL$846,90,0),2)</f>
        <v>95286.92</v>
      </c>
      <c r="CO271" s="97"/>
      <c r="CP271" s="1"/>
    </row>
    <row r="272" spans="1:94" x14ac:dyDescent="0.7">
      <c r="A272" s="128" t="s">
        <v>884</v>
      </c>
      <c r="B272" s="18" t="s">
        <v>931</v>
      </c>
      <c r="C272" s="129" t="s">
        <v>932</v>
      </c>
      <c r="D272" s="104">
        <f>ROUND(VLOOKUP($B272,'[4]3.ข้อมูลงบทดลองปัจจุบัน'!$A$5:$CL$846,3,0),2)</f>
        <v>-906978.69</v>
      </c>
      <c r="E272" s="104">
        <f>ROUND(VLOOKUP($B272,'[4]3.ข้อมูลงบทดลองปัจจุบัน'!$A$5:$CL$846,4,0),2)</f>
        <v>-56202.97</v>
      </c>
      <c r="F272" s="104">
        <f>ROUND(VLOOKUP($B272,'[4]3.ข้อมูลงบทดลองปัจจุบัน'!$A$5:$CL$846,5,0),2)</f>
        <v>-71507.42</v>
      </c>
      <c r="G272" s="104">
        <f>ROUND(VLOOKUP($B272,'[4]3.ข้อมูลงบทดลองปัจจุบัน'!$A$5:$CL$846,6,0),2)</f>
        <v>-26412.34</v>
      </c>
      <c r="H272" s="104">
        <f>ROUND(VLOOKUP($B272,'[4]3.ข้อมูลงบทดลองปัจจุบัน'!$A$5:$CL$846,7,0),2)</f>
        <v>-36368.85</v>
      </c>
      <c r="I272" s="104">
        <f>ROUND(VLOOKUP($B272,'[4]3.ข้อมูลงบทดลองปัจจุบัน'!$A$5:$CL$846,8,0),2)</f>
        <v>-131872.39000000001</v>
      </c>
      <c r="J272" s="104">
        <f>ROUND(VLOOKUP($B272,'[4]3.ข้อมูลงบทดลองปัจจุบัน'!$A$5:$CL$846,9,0),2)</f>
        <v>-70579.11</v>
      </c>
      <c r="K272" s="104">
        <f>ROUND(VLOOKUP($B272,'[4]3.ข้อมูลงบทดลองปัจจุบัน'!$A$5:$CL$846,10,0),2)</f>
        <v>-57403.8</v>
      </c>
      <c r="L272" s="104">
        <f>ROUND(VLOOKUP($B272,'[4]3.ข้อมูลงบทดลองปัจจุบัน'!$A$5:$CL$846,11,0),2)</f>
        <v>-537.05999999999995</v>
      </c>
      <c r="M272" s="104">
        <f>ROUND(VLOOKUP($B272,'[4]3.ข้อมูลงบทดลองปัจจุบัน'!$A$5:$CL$846,12,0),2)</f>
        <v>-337801.27</v>
      </c>
      <c r="N272" s="104">
        <f>ROUND(VLOOKUP($B272,'[4]3.ข้อมูลงบทดลองปัจจุบัน'!$A$5:$CL$846,13,0),2)</f>
        <v>-104225.76</v>
      </c>
      <c r="O272" s="104">
        <f>ROUND(VLOOKUP($B272,'[4]3.ข้อมูลงบทดลองปัจจุบัน'!$A$5:$CL$846,14,0),2)</f>
        <v>0</v>
      </c>
      <c r="P272" s="104">
        <f>ROUND(VLOOKUP($B272,'[4]3.ข้อมูลงบทดลองปัจจุบัน'!$A$5:$CL$846,15,0),2)</f>
        <v>-768283.68</v>
      </c>
      <c r="Q272" s="104">
        <f>ROUND(VLOOKUP($B272,'[4]3.ข้อมูลงบทดลองปัจจุบัน'!$A$5:$CL$846,16,0),2)</f>
        <v>-222748.06</v>
      </c>
      <c r="R272" s="104">
        <f>ROUND(VLOOKUP($B272,'[4]3.ข้อมูลงบทดลองปัจจุบัน'!$A$5:$CL$846,17,0),2)</f>
        <v>-42552.61</v>
      </c>
      <c r="S272" s="104">
        <f>ROUND(VLOOKUP($B272,'[4]3.ข้อมูลงบทดลองปัจจุบัน'!$A$5:$CL$846,18,0),2)</f>
        <v>-411114.78</v>
      </c>
      <c r="T272" s="104">
        <f>ROUND(VLOOKUP($B272,'[4]3.ข้อมูลงบทดลองปัจจุบัน'!$A$5:$CL$846,19,0),2)</f>
        <v>-89352.58</v>
      </c>
      <c r="U272" s="104">
        <f>ROUND(VLOOKUP($B272,'[4]3.ข้อมูลงบทดลองปัจจุบัน'!$A$5:$CL$846,20,0),2)</f>
        <v>-19768.330000000002</v>
      </c>
      <c r="V272" s="104">
        <f>ROUND(VLOOKUP($B272,'[4]3.ข้อมูลงบทดลองปัจจุบัน'!$A$5:$CL$846,21,0),2)</f>
        <v>-262696.65999999997</v>
      </c>
      <c r="W272" s="104">
        <f>ROUND(VLOOKUP($B272,'[4]3.ข้อมูลงบทดลองปัจจุบัน'!$A$5:$CL$846,22,0),2)</f>
        <v>-11717.53</v>
      </c>
      <c r="X272" s="104">
        <f>ROUND(VLOOKUP($B272,'[4]3.ข้อมูลงบทดลองปัจจุบัน'!$A$5:$CL$846,23,0),2)</f>
        <v>-1707018.05</v>
      </c>
      <c r="Y272" s="104">
        <f>ROUND(VLOOKUP($B272,'[4]3.ข้อมูลงบทดลองปัจจุบัน'!$A$5:$CL$846,24,0),2)</f>
        <v>-157968.10999999999</v>
      </c>
      <c r="Z272" s="104">
        <f>ROUND(VLOOKUP($B272,'[4]3.ข้อมูลงบทดลองปัจจุบัน'!$A$5:$CL$846,25,0),2)</f>
        <v>-84170.44</v>
      </c>
      <c r="AA272" s="104">
        <f>ROUND(VLOOKUP($B272,'[4]3.ข้อมูลงบทดลองปัจจุบัน'!$A$5:$CL$846,26,0),2)</f>
        <v>-282585.65999999997</v>
      </c>
      <c r="AB272" s="104">
        <f>ROUND(VLOOKUP($B272,'[4]3.ข้อมูลงบทดลองปัจจุบัน'!$A$5:$CL$846,27,0),2)</f>
        <v>0</v>
      </c>
      <c r="AC272" s="104">
        <f>ROUND(VLOOKUP($B272,'[4]3.ข้อมูลงบทดลองปัจจุบัน'!$A$5:$CL$846,28,0),2)</f>
        <v>-236388.38</v>
      </c>
      <c r="AD272" s="104">
        <f>ROUND(VLOOKUP($B272,'[4]3.ข้อมูลงบทดลองปัจจุบัน'!$A$5:$CL$846,29,0),2)</f>
        <v>-32147.55</v>
      </c>
      <c r="AE272" s="104">
        <f>ROUND(VLOOKUP($B272,'[4]3.ข้อมูลงบทดลองปัจจุบัน'!$A$5:$CL$846,30,0),2)</f>
        <v>-160436.42000000001</v>
      </c>
      <c r="AF272" s="104">
        <f>ROUND(VLOOKUP($B272,'[4]3.ข้อมูลงบทดลองปัจจุบัน'!$A$5:$CL$846,31,0),2)</f>
        <v>-106016.2</v>
      </c>
      <c r="AG272" s="104">
        <f>ROUND(VLOOKUP($B272,'[4]3.ข้อมูลงบทดลองปัจจุบัน'!$A$5:$CL$846,32,0),2)</f>
        <v>-76026.94</v>
      </c>
      <c r="AH272" s="104">
        <f>ROUND(VLOOKUP($B272,'[4]3.ข้อมูลงบทดลองปัจจุบัน'!$A$5:$CL$846,33,0),2)</f>
        <v>-304075.25</v>
      </c>
      <c r="AI272" s="104">
        <f>ROUND(VLOOKUP($B272,'[4]3.ข้อมูลงบทดลองปัจจุบัน'!$A$5:$CL$846,34,0),2)</f>
        <v>-55124.95</v>
      </c>
      <c r="AJ272" s="104">
        <f>ROUND(VLOOKUP($B272,'[4]3.ข้อมูลงบทดลองปัจจุบัน'!$A$5:$CL$846,35,0),2)</f>
        <v>-43898.31</v>
      </c>
      <c r="AK272" s="104">
        <f>ROUND(VLOOKUP($B272,'[4]3.ข้อมูลงบทดลองปัจจุบัน'!$A$5:$CL$846,36,0),2)</f>
        <v>-7864.64</v>
      </c>
      <c r="AL272" s="104">
        <f>ROUND(VLOOKUP($B272,'[4]3.ข้อมูลงบทดลองปัจจุบัน'!$A$5:$CL$846,37,0),2)</f>
        <v>-3150922.51</v>
      </c>
      <c r="AM272" s="104">
        <f>ROUND(VLOOKUP($B272,'[4]3.ข้อมูลงบทดลองปัจจุบัน'!$A$5:$CL$846,38,0),2)</f>
        <v>-13742.65</v>
      </c>
      <c r="AN272" s="104">
        <f>ROUND(VLOOKUP($B272,'[4]3.ข้อมูลงบทดลองปัจจุบัน'!$A$5:$CL$846,39,0),2)</f>
        <v>-70950.98</v>
      </c>
      <c r="AO272" s="104">
        <f>ROUND(VLOOKUP($B272,'[4]3.ข้อมูลงบทดลองปัจจุบัน'!$A$5:$CL$846,40,0),2)</f>
        <v>-215293.29</v>
      </c>
      <c r="AP272" s="104">
        <f>ROUND(VLOOKUP($B272,'[4]3.ข้อมูลงบทดลองปัจจุบัน'!$A$5:$CL$846,41,0),2)</f>
        <v>-240730.47</v>
      </c>
      <c r="AQ272" s="104">
        <f>ROUND(VLOOKUP($B272,'[4]3.ข้อมูลงบทดลองปัจจุบัน'!$A$5:$CL$846,42,0),2)</f>
        <v>-49278.400000000001</v>
      </c>
      <c r="AR272" s="104">
        <f>ROUND(VLOOKUP($B272,'[4]3.ข้อมูลงบทดลองปัจจุบัน'!$A$5:$CL$846,43,0),2)</f>
        <v>-13880.3</v>
      </c>
      <c r="AS272" s="104">
        <f>ROUND(VLOOKUP($B272,'[4]3.ข้อมูลงบทดลองปัจจุบัน'!$A$5:$CL$846,44,0),2)</f>
        <v>-566070.21</v>
      </c>
      <c r="AT272" s="104">
        <f>ROUND(VLOOKUP($B272,'[4]3.ข้อมูลงบทดลองปัจจุบัน'!$A$5:$CL$846,45,0),2)</f>
        <v>-12413.19</v>
      </c>
      <c r="AU272" s="104">
        <f>ROUND(VLOOKUP($B272,'[4]3.ข้อมูลงบทดลองปัจจุบัน'!$A$5:$CL$846,46,0),2)</f>
        <v>-156100.96</v>
      </c>
      <c r="AV272" s="104">
        <f>ROUND(VLOOKUP($B272,'[4]3.ข้อมูลงบทดลองปัจจุบัน'!$A$5:$CL$846,47,0),2)</f>
        <v>-186581.83</v>
      </c>
      <c r="AW272" s="104">
        <f>ROUND(VLOOKUP($B272,'[4]3.ข้อมูลงบทดลองปัจจุบัน'!$A$5:$CL$846,48,0),2)</f>
        <v>-31095.01</v>
      </c>
      <c r="AX272" s="104">
        <f>ROUND(VLOOKUP($B272,'[4]3.ข้อมูลงบทดลองปัจจุบัน'!$A$5:$CL$846,49,0),2)</f>
        <v>-1727.62</v>
      </c>
      <c r="AY272" s="104">
        <f>ROUND(VLOOKUP($B272,'[4]3.ข้อมูลงบทดลองปัจจุบัน'!$A$5:$CL$846,50,0),2)</f>
        <v>-131155.07</v>
      </c>
      <c r="AZ272" s="104">
        <f>ROUND(VLOOKUP($B272,'[4]3.ข้อมูลงบทดลองปัจจุบัน'!$A$5:$CL$846,51,0),2)</f>
        <v>-49028.34</v>
      </c>
      <c r="BA272" s="104">
        <f>ROUND(VLOOKUP($B272,'[4]3.ข้อมูลงบทดลองปัจจุบัน'!$A$5:$CL$846,52,0),2)</f>
        <v>-13996.48</v>
      </c>
      <c r="BB272" s="104">
        <f>ROUND(VLOOKUP($B272,'[4]3.ข้อมูลงบทดลองปัจจุบัน'!$A$5:$CL$846,53,0),2)</f>
        <v>-1217054.48</v>
      </c>
      <c r="BC272" s="104">
        <f>ROUND(VLOOKUP($B272,'[4]3.ข้อมูลงบทดลองปัจจุบัน'!$A$5:$CL$846,54,0),2)</f>
        <v>-49714.02</v>
      </c>
      <c r="BD272" s="104">
        <f>ROUND(VLOOKUP($B272,'[4]3.ข้อมูลงบทดลองปัจจุบัน'!$A$5:$CL$846,55,0),2)</f>
        <v>-1949827.06</v>
      </c>
      <c r="BE272" s="104">
        <f>ROUND(VLOOKUP($B272,'[4]3.ข้อมูลงบทดลองปัจจุบัน'!$A$5:$CL$846,56,0),2)</f>
        <v>-780818.12</v>
      </c>
      <c r="BF272" s="104">
        <f>ROUND(VLOOKUP($B272,'[4]3.ข้อมูลงบทดลองปัจจุบัน'!$A$5:$CL$846,57,0),2)</f>
        <v>-60605.38</v>
      </c>
      <c r="BG272" s="104">
        <f>ROUND(VLOOKUP($B272,'[4]3.ข้อมูลงบทดลองปัจจุบัน'!$A$5:$CL$846,58,0),2)</f>
        <v>-5289.88</v>
      </c>
      <c r="BH272" s="104">
        <f>ROUND(VLOOKUP($B272,'[4]3.ข้อมูลงบทดลองปัจจุบัน'!$A$5:$CL$846,59,0),2)</f>
        <v>-1761852.75</v>
      </c>
      <c r="BI272" s="104">
        <f>ROUND(VLOOKUP($B272,'[4]3.ข้อมูลงบทดลองปัจจุบัน'!$A$5:$CL$846,60,0),2)</f>
        <v>-20173.009999999998</v>
      </c>
      <c r="BJ272" s="104">
        <f>ROUND(VLOOKUP($B272,'[4]3.ข้อมูลงบทดลองปัจจุบัน'!$A$5:$CL$846,61,0),2)</f>
        <v>-126922.3</v>
      </c>
      <c r="BK272" s="104">
        <f>ROUND(VLOOKUP($B272,'[4]3.ข้อมูลงบทดลองปัจจุบัน'!$A$5:$CL$846,62,0),2)</f>
        <v>-156345.82999999999</v>
      </c>
      <c r="BL272" s="104">
        <f>ROUND(VLOOKUP($B272,'[4]3.ข้อมูลงบทดลองปัจจุบัน'!$A$5:$CL$846,63,0),2)</f>
        <v>-96608.36</v>
      </c>
      <c r="BM272" s="104">
        <f>ROUND(VLOOKUP($B272,'[4]3.ข้อมูลงบทดลองปัจจุบัน'!$A$5:$CL$846,64,0),2)</f>
        <v>-826347.91</v>
      </c>
      <c r="BN272" s="104">
        <f>ROUND(VLOOKUP($B272,'[4]3.ข้อมูลงบทดลองปัจจุบัน'!$A$5:$CL$846,65,0),2)</f>
        <v>-262851.34000000003</v>
      </c>
      <c r="BO272" s="104">
        <f>ROUND(VLOOKUP($B272,'[4]3.ข้อมูลงบทดลองปัจจุบัน'!$A$5:$CL$846,66,0),2)</f>
        <v>-106491.84</v>
      </c>
      <c r="BP272" s="104">
        <f>ROUND(VLOOKUP($B272,'[4]3.ข้อมูลงบทดลองปัจจุบัน'!$A$5:$CL$846,67,0),2)</f>
        <v>-35835.72</v>
      </c>
      <c r="BQ272" s="104">
        <f>ROUND(VLOOKUP($B272,'[4]3.ข้อมูลงบทดลองปัจจุบัน'!$A$5:$CL$846,68,0),2)</f>
        <v>-185459.05</v>
      </c>
      <c r="BR272" s="104">
        <f>ROUND(VLOOKUP($B272,'[4]3.ข้อมูลงบทดลองปัจจุบัน'!$A$5:$CL$846,69,0),2)</f>
        <v>-2401.09</v>
      </c>
      <c r="BS272" s="104">
        <f>ROUND(VLOOKUP($B272,'[4]3.ข้อมูลงบทดลองปัจจุบัน'!$A$5:$CL$846,70,0),2)</f>
        <v>-5778577.3200000003</v>
      </c>
      <c r="BT272" s="104">
        <f>ROUND(VLOOKUP($B272,'[4]3.ข้อมูลงบทดลองปัจจุบัน'!$A$5:$CL$846,71,0),2)</f>
        <v>-170337.49</v>
      </c>
      <c r="BU272" s="104">
        <f>ROUND(VLOOKUP($B272,'[4]3.ข้อมูลงบทดลองปัจจุบัน'!$A$5:$CL$846,72,0),2)</f>
        <v>-600923.81999999995</v>
      </c>
      <c r="BV272" s="104">
        <f>ROUND(VLOOKUP($B272,'[4]3.ข้อมูลงบทดลองปัจจุบัน'!$A$5:$CL$846,73,0),2)</f>
        <v>-497277.97</v>
      </c>
      <c r="BW272" s="104">
        <f>ROUND(VLOOKUP($B272,'[4]3.ข้อมูลงบทดลองปัจจุบัน'!$A$5:$CL$846,74,0),2)</f>
        <v>-54861.5</v>
      </c>
      <c r="BX272" s="104">
        <f>ROUND(VLOOKUP($B272,'[4]3.ข้อมูลงบทดลองปัจจุบัน'!$A$5:$CL$846,75,0),2)</f>
        <v>-52905.85</v>
      </c>
      <c r="BY272" s="104">
        <f>ROUND(VLOOKUP($B272,'[4]3.ข้อมูลงบทดลองปัจจุบัน'!$A$5:$CL$846,76,0),2)</f>
        <v>-337261.15</v>
      </c>
      <c r="BZ272" s="104">
        <f>ROUND(VLOOKUP($B272,'[4]3.ข้อมูลงบทดลองปัจจุบัน'!$A$5:$CL$846,77,0),2)</f>
        <v>-33318.720000000001</v>
      </c>
      <c r="CA272" s="104">
        <f>ROUND(VLOOKUP($B272,'[4]3.ข้อมูลงบทดลองปัจจุบัน'!$A$5:$CL$846,78,0),2)</f>
        <v>-36822.519999999997</v>
      </c>
      <c r="CB272" s="104">
        <f>ROUND(VLOOKUP($B272,'[4]3.ข้อมูลงบทดลองปัจจุบัน'!$A$5:$CL$846,79,0),2)</f>
        <v>-31424.37</v>
      </c>
      <c r="CC272" s="104">
        <f>ROUND(VLOOKUP($B272,'[4]3.ข้อมูลงบทดลองปัจจุบัน'!$A$5:$CL$846,80,0),2)</f>
        <v>-178395.81</v>
      </c>
      <c r="CD272" s="104">
        <f>ROUND(VLOOKUP($B272,'[4]3.ข้อมูลงบทดลองปัจจุบัน'!$A$5:$CL$846,81,0),2)</f>
        <v>-293865.73</v>
      </c>
      <c r="CE272" s="104">
        <f>ROUND(VLOOKUP($B272,'[4]3.ข้อมูลงบทดลองปัจจุบัน'!$A$5:$CL$846,82,0),2)</f>
        <v>-208974.2</v>
      </c>
      <c r="CF272" s="104">
        <f>ROUND(VLOOKUP($B272,'[4]3.ข้อมูลงบทดลองปัจจุบัน'!$A$5:$CL$846,83,0),2)</f>
        <v>-125684.78</v>
      </c>
      <c r="CG272" s="104">
        <f>ROUND(VLOOKUP($B272,'[4]3.ข้อมูลงบทดลองปัจจุบัน'!$A$5:$CL$846,84,0),2)</f>
        <v>-28726.69</v>
      </c>
      <c r="CH272" s="104">
        <f>ROUND(VLOOKUP($B272,'[4]3.ข้อมูลงบทดลองปัจจุบัน'!$A$5:$CL$846,85,0),2)</f>
        <v>0</v>
      </c>
      <c r="CI272" s="104">
        <f>ROUND(VLOOKUP($B272,'[4]3.ข้อมูลงบทดลองปัจจุบัน'!$A$5:$CL$846,86,0),2)</f>
        <v>-631.96</v>
      </c>
      <c r="CJ272" s="104">
        <f>ROUND(VLOOKUP($B272,'[4]3.ข้อมูลงบทดลองปัจจุบัน'!$A$5:$CL$846,87,0),2)</f>
        <v>-70125.89</v>
      </c>
      <c r="CK272" s="104">
        <f>ROUND(VLOOKUP($B272,'[4]3.ข้อมูลงบทดลองปัจจุบัน'!$A$5:$CL$846,88,0),2)</f>
        <v>-465153.23</v>
      </c>
      <c r="CL272" s="104">
        <f>ROUND(VLOOKUP($B272,'[4]3.ข้อมูลงบทดลองปัจจุบัน'!$A$5:$CL$846,89,0),2)</f>
        <v>-56853.48</v>
      </c>
      <c r="CM272" s="104">
        <f>ROUND(VLOOKUP($B272,'[4]3.ข้อมูลงบทดลองปัจจุบัน'!$A$5:$CL$846,90,0),2)</f>
        <v>-13805.05</v>
      </c>
      <c r="CO272" s="97"/>
      <c r="CP272" s="1"/>
    </row>
    <row r="273" spans="1:94" x14ac:dyDescent="0.7">
      <c r="A273" s="128" t="s">
        <v>884</v>
      </c>
      <c r="B273" s="18" t="s">
        <v>933</v>
      </c>
      <c r="C273" s="129" t="s">
        <v>934</v>
      </c>
      <c r="D273" s="104">
        <f>ROUND(VLOOKUP($B273,'[4]3.ข้อมูลงบทดลองปัจจุบัน'!$A$5:$CL$846,3,0),2)</f>
        <v>1048041.14</v>
      </c>
      <c r="E273" s="104">
        <f>ROUND(VLOOKUP($B273,'[4]3.ข้อมูลงบทดลองปัจจุบัน'!$A$5:$CL$846,4,0),2)</f>
        <v>16467.939999999999</v>
      </c>
      <c r="F273" s="104">
        <f>ROUND(VLOOKUP($B273,'[4]3.ข้อมูลงบทดลองปัจจุบัน'!$A$5:$CL$846,5,0),2)</f>
        <v>38362.75</v>
      </c>
      <c r="G273" s="104">
        <f>ROUND(VLOOKUP($B273,'[4]3.ข้อมูลงบทดลองปัจจุบัน'!$A$5:$CL$846,6,0),2)</f>
        <v>11222.67</v>
      </c>
      <c r="H273" s="104">
        <f>ROUND(VLOOKUP($B273,'[4]3.ข้อมูลงบทดลองปัจจุบัน'!$A$5:$CL$846,7,0),2)</f>
        <v>8267.86</v>
      </c>
      <c r="I273" s="104">
        <f>ROUND(VLOOKUP($B273,'[4]3.ข้อมูลงบทดลองปัจจุบัน'!$A$5:$CL$846,8,0),2)</f>
        <v>10899.65</v>
      </c>
      <c r="J273" s="104">
        <f>ROUND(VLOOKUP($B273,'[4]3.ข้อมูลงบทดลองปัจจุบัน'!$A$5:$CL$846,9,0),2)</f>
        <v>5551.5</v>
      </c>
      <c r="K273" s="104">
        <f>ROUND(VLOOKUP($B273,'[4]3.ข้อมูลงบทดลองปัจจุบัน'!$A$5:$CL$846,10,0),2)</f>
        <v>450890.94</v>
      </c>
      <c r="L273" s="104">
        <f>ROUND(VLOOKUP($B273,'[4]3.ข้อมูลงบทดลองปัจจุบัน'!$A$5:$CL$846,11,0),2)</f>
        <v>9967.8799999999992</v>
      </c>
      <c r="M273" s="104">
        <f>ROUND(VLOOKUP($B273,'[4]3.ข้อมูลงบทดลองปัจจุบัน'!$A$5:$CL$846,12,0),2)</f>
        <v>10426.48</v>
      </c>
      <c r="N273" s="104">
        <f>ROUND(VLOOKUP($B273,'[4]3.ข้อมูลงบทดลองปัจจุบัน'!$A$5:$CL$846,13,0),2)</f>
        <v>91212.87</v>
      </c>
      <c r="O273" s="104">
        <f>ROUND(VLOOKUP($B273,'[4]3.ข้อมูลงบทดลองปัจจุบัน'!$A$5:$CL$846,14,0),2)</f>
        <v>0</v>
      </c>
      <c r="P273" s="104">
        <f>ROUND(VLOOKUP($B273,'[4]3.ข้อมูลงบทดลองปัจจุบัน'!$A$5:$CL$846,15,0),2)</f>
        <v>619512.49</v>
      </c>
      <c r="Q273" s="104">
        <f>ROUND(VLOOKUP($B273,'[4]3.ข้อมูลงบทดลองปัจจุบัน'!$A$5:$CL$846,16,0),2)</f>
        <v>3380.87</v>
      </c>
      <c r="R273" s="104">
        <f>ROUND(VLOOKUP($B273,'[4]3.ข้อมูลงบทดลองปัจจุบัน'!$A$5:$CL$846,17,0),2)</f>
        <v>45668.94</v>
      </c>
      <c r="S273" s="104">
        <f>ROUND(VLOOKUP($B273,'[4]3.ข้อมูลงบทดลองปัจจุบัน'!$A$5:$CL$846,18,0),2)</f>
        <v>285190.05</v>
      </c>
      <c r="T273" s="104">
        <f>ROUND(VLOOKUP($B273,'[4]3.ข้อมูลงบทดลองปัจจุบัน'!$A$5:$CL$846,19,0),2)</f>
        <v>11385.56</v>
      </c>
      <c r="U273" s="104">
        <f>ROUND(VLOOKUP($B273,'[4]3.ข้อมูลงบทดลองปัจจุบัน'!$A$5:$CL$846,20,0),2)</f>
        <v>35414.519999999997</v>
      </c>
      <c r="V273" s="104">
        <f>ROUND(VLOOKUP($B273,'[4]3.ข้อมูลงบทดลองปัจจุบัน'!$A$5:$CL$846,21,0),2)</f>
        <v>434.07</v>
      </c>
      <c r="W273" s="104">
        <f>ROUND(VLOOKUP($B273,'[4]3.ข้อมูลงบทดลองปัจจุบัน'!$A$5:$CL$846,22,0),2)</f>
        <v>11284.31</v>
      </c>
      <c r="X273" s="104">
        <f>ROUND(VLOOKUP($B273,'[4]3.ข้อมูลงบทดลองปัจจุบัน'!$A$5:$CL$846,23,0),2)</f>
        <v>1789444.73</v>
      </c>
      <c r="Y273" s="104">
        <f>ROUND(VLOOKUP($B273,'[4]3.ข้อมูลงบทดลองปัจจุบัน'!$A$5:$CL$846,24,0),2)</f>
        <v>52877.95</v>
      </c>
      <c r="Z273" s="104">
        <f>ROUND(VLOOKUP($B273,'[4]3.ข้อมูลงบทดลองปัจจุบัน'!$A$5:$CL$846,25,0),2)</f>
        <v>29374.03</v>
      </c>
      <c r="AA273" s="104">
        <f>ROUND(VLOOKUP($B273,'[4]3.ข้อมูลงบทดลองปัจจุบัน'!$A$5:$CL$846,26,0),2)</f>
        <v>17895.97</v>
      </c>
      <c r="AB273" s="104">
        <f>ROUND(VLOOKUP($B273,'[4]3.ข้อมูลงบทดลองปัจจุบัน'!$A$5:$CL$846,27,0),2)</f>
        <v>0</v>
      </c>
      <c r="AC273" s="104">
        <f>ROUND(VLOOKUP($B273,'[4]3.ข้อมูลงบทดลองปัจจุบัน'!$A$5:$CL$846,28,0),2)</f>
        <v>26672.36</v>
      </c>
      <c r="AD273" s="104">
        <f>ROUND(VLOOKUP($B273,'[4]3.ข้อมูลงบทดลองปัจจุบัน'!$A$5:$CL$846,29,0),2)</f>
        <v>29381.68</v>
      </c>
      <c r="AE273" s="104">
        <f>ROUND(VLOOKUP($B273,'[4]3.ข้อมูลงบทดลองปัจจุบัน'!$A$5:$CL$846,30,0),2)</f>
        <v>85650.63</v>
      </c>
      <c r="AF273" s="104">
        <f>ROUND(VLOOKUP($B273,'[4]3.ข้อมูลงบทดลองปัจจุบัน'!$A$5:$CL$846,31,0),2)</f>
        <v>22514.37</v>
      </c>
      <c r="AG273" s="104">
        <f>ROUND(VLOOKUP($B273,'[4]3.ข้อมูลงบทดลองปัจจุบัน'!$A$5:$CL$846,32,0),2)</f>
        <v>136589.66</v>
      </c>
      <c r="AH273" s="104">
        <f>ROUND(VLOOKUP($B273,'[4]3.ข้อมูลงบทดลองปัจจุบัน'!$A$5:$CL$846,33,0),2)</f>
        <v>16941.11</v>
      </c>
      <c r="AI273" s="104">
        <f>ROUND(VLOOKUP($B273,'[4]3.ข้อมูลงบทดลองปัจจุบัน'!$A$5:$CL$846,34,0),2)</f>
        <v>60561.63</v>
      </c>
      <c r="AJ273" s="104">
        <f>ROUND(VLOOKUP($B273,'[4]3.ข้อมูลงบทดลองปัจจุบัน'!$A$5:$CL$846,35,0),2)</f>
        <v>11339.23</v>
      </c>
      <c r="AK273" s="104">
        <f>ROUND(VLOOKUP($B273,'[4]3.ข้อมูลงบทดลองปัจจุบัน'!$A$5:$CL$846,36,0),2)</f>
        <v>16055.45</v>
      </c>
      <c r="AL273" s="104">
        <f>ROUND(VLOOKUP($B273,'[4]3.ข้อมูลงบทดลองปัจจุบัน'!$A$5:$CL$846,37,0),2)</f>
        <v>2022617.1</v>
      </c>
      <c r="AM273" s="104">
        <f>ROUND(VLOOKUP($B273,'[4]3.ข้อมูลงบทดลองปัจจุบัน'!$A$5:$CL$846,38,0),2)</f>
        <v>3235.41</v>
      </c>
      <c r="AN273" s="104">
        <f>ROUND(VLOOKUP($B273,'[4]3.ข้อมูลงบทดลองปัจจุบัน'!$A$5:$CL$846,39,0),2)</f>
        <v>15920.2</v>
      </c>
      <c r="AO273" s="104">
        <f>ROUND(VLOOKUP($B273,'[4]3.ข้อมูลงบทดลองปัจจุบัน'!$A$5:$CL$846,40,0),2)</f>
        <v>29290.85</v>
      </c>
      <c r="AP273" s="104">
        <f>ROUND(VLOOKUP($B273,'[4]3.ข้อมูลงบทดลองปัจจุบัน'!$A$5:$CL$846,41,0),2)</f>
        <v>35112.75</v>
      </c>
      <c r="AQ273" s="104">
        <f>ROUND(VLOOKUP($B273,'[4]3.ข้อมูลงบทดลองปัจจุบัน'!$A$5:$CL$846,42,0),2)</f>
        <v>2483.81</v>
      </c>
      <c r="AR273" s="104">
        <f>ROUND(VLOOKUP($B273,'[4]3.ข้อมูลงบทดลองปัจจุบัน'!$A$5:$CL$846,43,0),2)</f>
        <v>12326.65</v>
      </c>
      <c r="AS273" s="104">
        <f>ROUND(VLOOKUP($B273,'[4]3.ข้อมูลงบทดลองปัจจุบัน'!$A$5:$CL$846,44,0),2)</f>
        <v>186189.36</v>
      </c>
      <c r="AT273" s="104">
        <f>ROUND(VLOOKUP($B273,'[4]3.ข้อมูลงบทดลองปัจจุบัน'!$A$5:$CL$846,45,0),2)</f>
        <v>11767.51</v>
      </c>
      <c r="AU273" s="104">
        <f>ROUND(VLOOKUP($B273,'[4]3.ข้อมูลงบทดลองปัจจุบัน'!$A$5:$CL$846,46,0),2)</f>
        <v>34663.620000000003</v>
      </c>
      <c r="AV273" s="104">
        <f>ROUND(VLOOKUP($B273,'[4]3.ข้อมูลงบทดลองปัจจุบัน'!$A$5:$CL$846,47,0),2)</f>
        <v>98243.09</v>
      </c>
      <c r="AW273" s="104">
        <f>ROUND(VLOOKUP($B273,'[4]3.ข้อมูลงบทดลองปัจจุบัน'!$A$5:$CL$846,48,0),2)</f>
        <v>19147.02</v>
      </c>
      <c r="AX273" s="104">
        <f>ROUND(VLOOKUP($B273,'[4]3.ข้อมูลงบทดลองปัจจุบัน'!$A$5:$CL$846,49,0),2)</f>
        <v>2618.87</v>
      </c>
      <c r="AY273" s="104">
        <f>ROUND(VLOOKUP($B273,'[4]3.ข้อมูลงบทดลองปัจจุบัน'!$A$5:$CL$846,50,0),2)</f>
        <v>68605.72</v>
      </c>
      <c r="AZ273" s="104">
        <f>ROUND(VLOOKUP($B273,'[4]3.ข้อมูลงบทดลองปัจจุบัน'!$A$5:$CL$846,51,0),2)</f>
        <v>13095.68</v>
      </c>
      <c r="BA273" s="104">
        <f>ROUND(VLOOKUP($B273,'[4]3.ข้อมูลงบทดลองปัจจุบัน'!$A$5:$CL$846,52,0),2)</f>
        <v>4689.9399999999996</v>
      </c>
      <c r="BB273" s="104">
        <f>ROUND(VLOOKUP($B273,'[4]3.ข้อมูลงบทดลองปัจจุบัน'!$A$5:$CL$846,53,0),2)</f>
        <v>291736.18</v>
      </c>
      <c r="BC273" s="104">
        <f>ROUND(VLOOKUP($B273,'[4]3.ข้อมูลงบทดลองปัจจุบัน'!$A$5:$CL$846,54,0),2)</f>
        <v>36823</v>
      </c>
      <c r="BD273" s="104">
        <f>ROUND(VLOOKUP($B273,'[4]3.ข้อมูลงบทดลองปัจจุบัน'!$A$5:$CL$846,55,0),2)</f>
        <v>851677.43</v>
      </c>
      <c r="BE273" s="104">
        <f>ROUND(VLOOKUP($B273,'[4]3.ข้อมูลงบทดลองปัจจุบัน'!$A$5:$CL$846,56,0),2)</f>
        <v>86051.32</v>
      </c>
      <c r="BF273" s="104">
        <f>ROUND(VLOOKUP($B273,'[4]3.ข้อมูลงบทดลองปัจจุบัน'!$A$5:$CL$846,57,0),2)</f>
        <v>14610.86</v>
      </c>
      <c r="BG273" s="104">
        <f>ROUND(VLOOKUP($B273,'[4]3.ข้อมูลงบทดลองปัจจุบัน'!$A$5:$CL$846,58,0),2)</f>
        <v>5898.84</v>
      </c>
      <c r="BH273" s="104">
        <f>ROUND(VLOOKUP($B273,'[4]3.ข้อมูลงบทดลองปัจจุบัน'!$A$5:$CL$846,59,0),2)</f>
        <v>447890.28</v>
      </c>
      <c r="BI273" s="104">
        <f>ROUND(VLOOKUP($B273,'[4]3.ข้อมูลงบทดลองปัจจุบัน'!$A$5:$CL$846,60,0),2)</f>
        <v>8419.51</v>
      </c>
      <c r="BJ273" s="104">
        <f>ROUND(VLOOKUP($B273,'[4]3.ข้อมูลงบทดลองปัจจุบัน'!$A$5:$CL$846,61,0),2)</f>
        <v>9559.27</v>
      </c>
      <c r="BK273" s="104">
        <f>ROUND(VLOOKUP($B273,'[4]3.ข้อมูลงบทดลองปัจจุบัน'!$A$5:$CL$846,62,0),2)</f>
        <v>0</v>
      </c>
      <c r="BL273" s="104">
        <f>ROUND(VLOOKUP($B273,'[4]3.ข้อมูลงบทดลองปัจจุบัน'!$A$5:$CL$846,63,0),2)</f>
        <v>6246.72</v>
      </c>
      <c r="BM273" s="104">
        <f>ROUND(VLOOKUP($B273,'[4]3.ข้อมูลงบทดลองปัจจุบัน'!$A$5:$CL$846,64,0),2)</f>
        <v>505009.46</v>
      </c>
      <c r="BN273" s="104">
        <f>ROUND(VLOOKUP($B273,'[4]3.ข้อมูลงบทดลองปัจจุบัน'!$A$5:$CL$846,65,0),2)</f>
        <v>14235.5</v>
      </c>
      <c r="BO273" s="104">
        <f>ROUND(VLOOKUP($B273,'[4]3.ข้อมูลงบทดลองปัจจุบัน'!$A$5:$CL$846,66,0),2)</f>
        <v>34368.559999999998</v>
      </c>
      <c r="BP273" s="104">
        <f>ROUND(VLOOKUP($B273,'[4]3.ข้อมูลงบทดลองปัจจุบัน'!$A$5:$CL$846,67,0),2)</f>
        <v>275161.99</v>
      </c>
      <c r="BQ273" s="104">
        <f>ROUND(VLOOKUP($B273,'[4]3.ข้อมูลงบทดลองปัจจุบัน'!$A$5:$CL$846,68,0),2)</f>
        <v>8726.61</v>
      </c>
      <c r="BR273" s="104">
        <f>ROUND(VLOOKUP($B273,'[4]3.ข้อมูลงบทดลองปัจจุบัน'!$A$5:$CL$846,69,0),2)</f>
        <v>108.04</v>
      </c>
      <c r="BS273" s="104">
        <f>ROUND(VLOOKUP($B273,'[4]3.ข้อมูลงบทดลองปัจจุบัน'!$A$5:$CL$846,70,0),2)</f>
        <v>2930677.42</v>
      </c>
      <c r="BT273" s="104">
        <f>ROUND(VLOOKUP($B273,'[4]3.ข้อมูลงบทดลองปัจจุบัน'!$A$5:$CL$846,71,0),2)</f>
        <v>14841.9</v>
      </c>
      <c r="BU273" s="104">
        <f>ROUND(VLOOKUP($B273,'[4]3.ข้อมูลงบทดลองปัจจุบัน'!$A$5:$CL$846,72,0),2)</f>
        <v>2858.63</v>
      </c>
      <c r="BV273" s="104">
        <f>ROUND(VLOOKUP($B273,'[4]3.ข้อมูลงบทดลองปัจจุบัน'!$A$5:$CL$846,73,0),2)</f>
        <v>725657.99</v>
      </c>
      <c r="BW273" s="104">
        <f>ROUND(VLOOKUP($B273,'[4]3.ข้อมูลงบทดลองปัจจุบัน'!$A$5:$CL$846,74,0),2)</f>
        <v>220</v>
      </c>
      <c r="BX273" s="104">
        <f>ROUND(VLOOKUP($B273,'[4]3.ข้อมูลงบทดลองปัจจุบัน'!$A$5:$CL$846,75,0),2)</f>
        <v>25012.04</v>
      </c>
      <c r="BY273" s="104">
        <f>ROUND(VLOOKUP($B273,'[4]3.ข้อมูลงบทดลองปัจจุบัน'!$A$5:$CL$846,76,0),2)</f>
        <v>128581.77</v>
      </c>
      <c r="BZ273" s="104">
        <f>ROUND(VLOOKUP($B273,'[4]3.ข้อมูลงบทดลองปัจจุบัน'!$A$5:$CL$846,77,0),2)</f>
        <v>37458.769999999997</v>
      </c>
      <c r="CA273" s="104">
        <f>ROUND(VLOOKUP($B273,'[4]3.ข้อมูลงบทดลองปัจจุบัน'!$A$5:$CL$846,78,0),2)</f>
        <v>6778.61</v>
      </c>
      <c r="CB273" s="104">
        <f>ROUND(VLOOKUP($B273,'[4]3.ข้อมูลงบทดลองปัจจุบัน'!$A$5:$CL$846,79,0),2)</f>
        <v>9634.9</v>
      </c>
      <c r="CC273" s="104">
        <f>ROUND(VLOOKUP($B273,'[4]3.ข้อมูลงบทดลองปัจจุบัน'!$A$5:$CL$846,80,0),2)</f>
        <v>178</v>
      </c>
      <c r="CD273" s="104">
        <f>ROUND(VLOOKUP($B273,'[4]3.ข้อมูลงบทดลองปัจจุบัน'!$A$5:$CL$846,81,0),2)</f>
        <v>55455.56</v>
      </c>
      <c r="CE273" s="104">
        <f>ROUND(VLOOKUP($B273,'[4]3.ข้อมูลงบทดลองปัจจุบัน'!$A$5:$CL$846,82,0),2)</f>
        <v>26567.22</v>
      </c>
      <c r="CF273" s="104">
        <f>ROUND(VLOOKUP($B273,'[4]3.ข้อมูลงบทดลองปัจจุบัน'!$A$5:$CL$846,83,0),2)</f>
        <v>66584.320000000007</v>
      </c>
      <c r="CG273" s="104">
        <f>ROUND(VLOOKUP($B273,'[4]3.ข้อมูลงบทดลองปัจจุบัน'!$A$5:$CL$846,84,0),2)</f>
        <v>35253.769999999997</v>
      </c>
      <c r="CH273" s="104">
        <f>ROUND(VLOOKUP($B273,'[4]3.ข้อมูลงบทดลองปัจจุบัน'!$A$5:$CL$846,85,0),2)</f>
        <v>0</v>
      </c>
      <c r="CI273" s="104">
        <f>ROUND(VLOOKUP($B273,'[4]3.ข้อมูลงบทดลองปัจจุบัน'!$A$5:$CL$846,86,0),2)</f>
        <v>481.2</v>
      </c>
      <c r="CJ273" s="104">
        <f>ROUND(VLOOKUP($B273,'[4]3.ข้อมูลงบทดลองปัจจุบัน'!$A$5:$CL$846,87,0),2)</f>
        <v>4263.46</v>
      </c>
      <c r="CK273" s="104">
        <f>ROUND(VLOOKUP($B273,'[4]3.ข้อมูลงบทดลองปัจจุบัน'!$A$5:$CL$846,88,0),2)</f>
        <v>64330.27</v>
      </c>
      <c r="CL273" s="104">
        <f>ROUND(VLOOKUP($B273,'[4]3.ข้อมูลงบทดลองปัจจุบัน'!$A$5:$CL$846,89,0),2)</f>
        <v>0</v>
      </c>
      <c r="CM273" s="104">
        <f>ROUND(VLOOKUP($B273,'[4]3.ข้อมูลงบทดลองปัจจุบัน'!$A$5:$CL$846,90,0),2)</f>
        <v>15969.12</v>
      </c>
      <c r="CO273" s="97"/>
      <c r="CP273" s="1"/>
    </row>
    <row r="274" spans="1:94" x14ac:dyDescent="0.7">
      <c r="A274" s="128" t="s">
        <v>884</v>
      </c>
      <c r="B274" s="18" t="s">
        <v>935</v>
      </c>
      <c r="C274" s="129" t="s">
        <v>936</v>
      </c>
      <c r="D274" s="104">
        <f>ROUND(VLOOKUP($B274,'[4]3.ข้อมูลงบทดลองปัจจุบัน'!$A$5:$CL$846,3,0),2)</f>
        <v>0</v>
      </c>
      <c r="E274" s="104">
        <f>ROUND(VLOOKUP($B274,'[4]3.ข้อมูลงบทดลองปัจจุบัน'!$A$5:$CL$846,4,0),2)</f>
        <v>0</v>
      </c>
      <c r="F274" s="104">
        <f>ROUND(VLOOKUP($B274,'[4]3.ข้อมูลงบทดลองปัจจุบัน'!$A$5:$CL$846,5,0),2)</f>
        <v>0</v>
      </c>
      <c r="G274" s="104">
        <f>ROUND(VLOOKUP($B274,'[4]3.ข้อมูลงบทดลองปัจจุบัน'!$A$5:$CL$846,6,0),2)</f>
        <v>0</v>
      </c>
      <c r="H274" s="104">
        <f>ROUND(VLOOKUP($B274,'[4]3.ข้อมูลงบทดลองปัจจุบัน'!$A$5:$CL$846,7,0),2)</f>
        <v>0</v>
      </c>
      <c r="I274" s="104">
        <f>ROUND(VLOOKUP($B274,'[4]3.ข้อมูลงบทดลองปัจจุบัน'!$A$5:$CL$846,8,0),2)</f>
        <v>0</v>
      </c>
      <c r="J274" s="104">
        <f>ROUND(VLOOKUP($B274,'[4]3.ข้อมูลงบทดลองปัจจุบัน'!$A$5:$CL$846,9,0),2)</f>
        <v>0</v>
      </c>
      <c r="K274" s="104">
        <f>ROUND(VLOOKUP($B274,'[4]3.ข้อมูลงบทดลองปัจจุบัน'!$A$5:$CL$846,10,0),2)</f>
        <v>0</v>
      </c>
      <c r="L274" s="104">
        <f>ROUND(VLOOKUP($B274,'[4]3.ข้อมูลงบทดลองปัจจุบัน'!$A$5:$CL$846,11,0),2)</f>
        <v>0</v>
      </c>
      <c r="M274" s="104">
        <f>ROUND(VLOOKUP($B274,'[4]3.ข้อมูลงบทดลองปัจจุบัน'!$A$5:$CL$846,12,0),2)</f>
        <v>0</v>
      </c>
      <c r="N274" s="104">
        <f>ROUND(VLOOKUP($B274,'[4]3.ข้อมูลงบทดลองปัจจุบัน'!$A$5:$CL$846,13,0),2)</f>
        <v>0</v>
      </c>
      <c r="O274" s="104">
        <f>ROUND(VLOOKUP($B274,'[4]3.ข้อมูลงบทดลองปัจจุบัน'!$A$5:$CL$846,14,0),2)</f>
        <v>0</v>
      </c>
      <c r="P274" s="104">
        <f>ROUND(VLOOKUP($B274,'[4]3.ข้อมูลงบทดลองปัจจุบัน'!$A$5:$CL$846,15,0),2)</f>
        <v>-55670.879999999997</v>
      </c>
      <c r="Q274" s="104">
        <f>ROUND(VLOOKUP($B274,'[4]3.ข้อมูลงบทดลองปัจจุบัน'!$A$5:$CL$846,16,0),2)</f>
        <v>0</v>
      </c>
      <c r="R274" s="104">
        <f>ROUND(VLOOKUP($B274,'[4]3.ข้อมูลงบทดลองปัจจุบัน'!$A$5:$CL$846,17,0),2)</f>
        <v>-8512.7099999999991</v>
      </c>
      <c r="S274" s="104">
        <f>ROUND(VLOOKUP($B274,'[4]3.ข้อมูลงบทดลองปัจจุบัน'!$A$5:$CL$846,18,0),2)</f>
        <v>0</v>
      </c>
      <c r="T274" s="104">
        <f>ROUND(VLOOKUP($B274,'[4]3.ข้อมูลงบทดลองปัจจุบัน'!$A$5:$CL$846,19,0),2)</f>
        <v>0</v>
      </c>
      <c r="U274" s="104">
        <f>ROUND(VLOOKUP($B274,'[4]3.ข้อมูลงบทดลองปัจจุบัน'!$A$5:$CL$846,20,0),2)</f>
        <v>-6783.63</v>
      </c>
      <c r="V274" s="104">
        <f>ROUND(VLOOKUP($B274,'[4]3.ข้อมูลงบทดลองปัจจุบัน'!$A$5:$CL$846,21,0),2)</f>
        <v>-4907.12</v>
      </c>
      <c r="W274" s="104">
        <f>ROUND(VLOOKUP($B274,'[4]3.ข้อมูลงบทดลองปัจจุบัน'!$A$5:$CL$846,22,0),2)</f>
        <v>0</v>
      </c>
      <c r="X274" s="104">
        <f>ROUND(VLOOKUP($B274,'[4]3.ข้อมูลงบทดลองปัจจุบัน'!$A$5:$CL$846,23,0),2)</f>
        <v>-12597.33</v>
      </c>
      <c r="Y274" s="104">
        <f>ROUND(VLOOKUP($B274,'[4]3.ข้อมูลงบทดลองปัจจุบัน'!$A$5:$CL$846,24,0),2)</f>
        <v>0</v>
      </c>
      <c r="Z274" s="104">
        <f>ROUND(VLOOKUP($B274,'[4]3.ข้อมูลงบทดลองปัจจุบัน'!$A$5:$CL$846,25,0),2)</f>
        <v>0</v>
      </c>
      <c r="AA274" s="104">
        <f>ROUND(VLOOKUP($B274,'[4]3.ข้อมูลงบทดลองปัจจุบัน'!$A$5:$CL$846,26,0),2)</f>
        <v>0</v>
      </c>
      <c r="AB274" s="104">
        <f>ROUND(VLOOKUP($B274,'[4]3.ข้อมูลงบทดลองปัจจุบัน'!$A$5:$CL$846,27,0),2)</f>
        <v>0</v>
      </c>
      <c r="AC274" s="104">
        <f>ROUND(VLOOKUP($B274,'[4]3.ข้อมูลงบทดลองปัจจุบัน'!$A$5:$CL$846,28,0),2)</f>
        <v>0</v>
      </c>
      <c r="AD274" s="104">
        <f>ROUND(VLOOKUP($B274,'[4]3.ข้อมูลงบทดลองปัจจุบัน'!$A$5:$CL$846,29,0),2)</f>
        <v>0</v>
      </c>
      <c r="AE274" s="104">
        <f>ROUND(VLOOKUP($B274,'[4]3.ข้อมูลงบทดลองปัจจุบัน'!$A$5:$CL$846,30,0),2)</f>
        <v>0</v>
      </c>
      <c r="AF274" s="104">
        <f>ROUND(VLOOKUP($B274,'[4]3.ข้อมูลงบทดลองปัจจุบัน'!$A$5:$CL$846,31,0),2)</f>
        <v>0</v>
      </c>
      <c r="AG274" s="104">
        <f>ROUND(VLOOKUP($B274,'[4]3.ข้อมูลงบทดลองปัจจุบัน'!$A$5:$CL$846,32,0),2)</f>
        <v>0</v>
      </c>
      <c r="AH274" s="104">
        <f>ROUND(VLOOKUP($B274,'[4]3.ข้อมูลงบทดลองปัจจุบัน'!$A$5:$CL$846,33,0),2)</f>
        <v>0</v>
      </c>
      <c r="AI274" s="104">
        <f>ROUND(VLOOKUP($B274,'[4]3.ข้อมูลงบทดลองปัจจุบัน'!$A$5:$CL$846,34,0),2)</f>
        <v>0</v>
      </c>
      <c r="AJ274" s="104">
        <f>ROUND(VLOOKUP($B274,'[4]3.ข้อมูลงบทดลองปัจจุบัน'!$A$5:$CL$846,35,0),2)</f>
        <v>0</v>
      </c>
      <c r="AK274" s="104">
        <f>ROUND(VLOOKUP($B274,'[4]3.ข้อมูลงบทดลองปัจจุบัน'!$A$5:$CL$846,36,0),2)</f>
        <v>0</v>
      </c>
      <c r="AL274" s="104">
        <f>ROUND(VLOOKUP($B274,'[4]3.ข้อมูลงบทดลองปัจจุบัน'!$A$5:$CL$846,37,0),2)</f>
        <v>-168909.83</v>
      </c>
      <c r="AM274" s="104">
        <f>ROUND(VLOOKUP($B274,'[4]3.ข้อมูลงบทดลองปัจจุบัน'!$A$5:$CL$846,38,0),2)</f>
        <v>-5034.7</v>
      </c>
      <c r="AN274" s="104">
        <f>ROUND(VLOOKUP($B274,'[4]3.ข้อมูลงบทดลองปัจจุบัน'!$A$5:$CL$846,39,0),2)</f>
        <v>-204.04</v>
      </c>
      <c r="AO274" s="104">
        <f>ROUND(VLOOKUP($B274,'[4]3.ข้อมูลงบทดลองปัจจุบัน'!$A$5:$CL$846,40,0),2)</f>
        <v>0</v>
      </c>
      <c r="AP274" s="104">
        <f>ROUND(VLOOKUP($B274,'[4]3.ข้อมูลงบทดลองปัจจุบัน'!$A$5:$CL$846,41,0),2)</f>
        <v>-704.1</v>
      </c>
      <c r="AQ274" s="104">
        <f>ROUND(VLOOKUP($B274,'[4]3.ข้อมูลงบทดลองปัจจุบัน'!$A$5:$CL$846,42,0),2)</f>
        <v>0</v>
      </c>
      <c r="AR274" s="104">
        <f>ROUND(VLOOKUP($B274,'[4]3.ข้อมูลงบทดลองปัจจุบัน'!$A$5:$CL$846,43,0),2)</f>
        <v>-50</v>
      </c>
      <c r="AS274" s="104">
        <f>ROUND(VLOOKUP($B274,'[4]3.ข้อมูลงบทดลองปัจจุบัน'!$A$5:$CL$846,44,0),2)</f>
        <v>-100</v>
      </c>
      <c r="AT274" s="104">
        <f>ROUND(VLOOKUP($B274,'[4]3.ข้อมูลงบทดลองปัจจุบัน'!$A$5:$CL$846,45,0),2)</f>
        <v>0</v>
      </c>
      <c r="AU274" s="104">
        <f>ROUND(VLOOKUP($B274,'[4]3.ข้อมูลงบทดลองปัจจุบัน'!$A$5:$CL$846,46,0),2)</f>
        <v>0</v>
      </c>
      <c r="AV274" s="104">
        <f>ROUND(VLOOKUP($B274,'[4]3.ข้อมูลงบทดลองปัจจุบัน'!$A$5:$CL$846,47,0),2)</f>
        <v>0</v>
      </c>
      <c r="AW274" s="104">
        <f>ROUND(VLOOKUP($B274,'[4]3.ข้อมูลงบทดลองปัจจุบัน'!$A$5:$CL$846,48,0),2)</f>
        <v>-192.56</v>
      </c>
      <c r="AX274" s="104">
        <f>ROUND(VLOOKUP($B274,'[4]3.ข้อมูลงบทดลองปัจจุบัน'!$A$5:$CL$846,49,0),2)</f>
        <v>0</v>
      </c>
      <c r="AY274" s="104">
        <f>ROUND(VLOOKUP($B274,'[4]3.ข้อมูลงบทดลองปัจจุบัน'!$A$5:$CL$846,50,0),2)</f>
        <v>0</v>
      </c>
      <c r="AZ274" s="104">
        <f>ROUND(VLOOKUP($B274,'[4]3.ข้อมูลงบทดลองปัจจุบัน'!$A$5:$CL$846,51,0),2)</f>
        <v>0</v>
      </c>
      <c r="BA274" s="104">
        <f>ROUND(VLOOKUP($B274,'[4]3.ข้อมูลงบทดลองปัจจุบัน'!$A$5:$CL$846,52,0),2)</f>
        <v>0</v>
      </c>
      <c r="BB274" s="104">
        <f>ROUND(VLOOKUP($B274,'[4]3.ข้อมูลงบทดลองปัจจุบัน'!$A$5:$CL$846,53,0),2)</f>
        <v>0</v>
      </c>
      <c r="BC274" s="104">
        <f>ROUND(VLOOKUP($B274,'[4]3.ข้อมูลงบทดลองปัจจุบัน'!$A$5:$CL$846,54,0),2)</f>
        <v>0</v>
      </c>
      <c r="BD274" s="104">
        <f>ROUND(VLOOKUP($B274,'[4]3.ข้อมูลงบทดลองปัจจุบัน'!$A$5:$CL$846,55,0),2)</f>
        <v>-153009.43</v>
      </c>
      <c r="BE274" s="104">
        <f>ROUND(VLOOKUP($B274,'[4]3.ข้อมูลงบทดลองปัจจุบัน'!$A$5:$CL$846,56,0),2)</f>
        <v>0</v>
      </c>
      <c r="BF274" s="104">
        <f>ROUND(VLOOKUP($B274,'[4]3.ข้อมูลงบทดลองปัจจุบัน'!$A$5:$CL$846,57,0),2)</f>
        <v>0</v>
      </c>
      <c r="BG274" s="104">
        <f>ROUND(VLOOKUP($B274,'[4]3.ข้อมูลงบทดลองปัจจุบัน'!$A$5:$CL$846,58,0),2)</f>
        <v>0</v>
      </c>
      <c r="BH274" s="104">
        <f>ROUND(VLOOKUP($B274,'[4]3.ข้อมูลงบทดลองปัจจุบัน'!$A$5:$CL$846,59,0),2)</f>
        <v>-22774.16</v>
      </c>
      <c r="BI274" s="104">
        <f>ROUND(VLOOKUP($B274,'[4]3.ข้อมูลงบทดลองปัจจุบัน'!$A$5:$CL$846,60,0),2)</f>
        <v>0</v>
      </c>
      <c r="BJ274" s="104">
        <f>ROUND(VLOOKUP($B274,'[4]3.ข้อมูลงบทดลองปัจจุบัน'!$A$5:$CL$846,61,0),2)</f>
        <v>0</v>
      </c>
      <c r="BK274" s="104">
        <f>ROUND(VLOOKUP($B274,'[4]3.ข้อมูลงบทดลองปัจจุบัน'!$A$5:$CL$846,62,0),2)</f>
        <v>0</v>
      </c>
      <c r="BL274" s="104">
        <f>ROUND(VLOOKUP($B274,'[4]3.ข้อมูลงบทดลองปัจจุบัน'!$A$5:$CL$846,63,0),2)</f>
        <v>0</v>
      </c>
      <c r="BM274" s="104">
        <f>ROUND(VLOOKUP($B274,'[4]3.ข้อมูลงบทดลองปัจจุบัน'!$A$5:$CL$846,64,0),2)</f>
        <v>-153267.06</v>
      </c>
      <c r="BN274" s="104">
        <f>ROUND(VLOOKUP($B274,'[4]3.ข้อมูลงบทดลองปัจจุบัน'!$A$5:$CL$846,65,0),2)</f>
        <v>0</v>
      </c>
      <c r="BO274" s="104">
        <f>ROUND(VLOOKUP($B274,'[4]3.ข้อมูลงบทดลองปัจจุบัน'!$A$5:$CL$846,66,0),2)</f>
        <v>0</v>
      </c>
      <c r="BP274" s="104">
        <f>ROUND(VLOOKUP($B274,'[4]3.ข้อมูลงบทดลองปัจจุบัน'!$A$5:$CL$846,67,0),2)</f>
        <v>0</v>
      </c>
      <c r="BQ274" s="104">
        <f>ROUND(VLOOKUP($B274,'[4]3.ข้อมูลงบทดลองปัจจุบัน'!$A$5:$CL$846,68,0),2)</f>
        <v>0</v>
      </c>
      <c r="BR274" s="104">
        <f>ROUND(VLOOKUP($B274,'[4]3.ข้อมูลงบทดลองปัจจุบัน'!$A$5:$CL$846,69,0),2)</f>
        <v>0</v>
      </c>
      <c r="BS274" s="104">
        <f>ROUND(VLOOKUP($B274,'[4]3.ข้อมูลงบทดลองปัจจุบัน'!$A$5:$CL$846,70,0),2)</f>
        <v>0</v>
      </c>
      <c r="BT274" s="104">
        <f>ROUND(VLOOKUP($B274,'[4]3.ข้อมูลงบทดลองปัจจุบัน'!$A$5:$CL$846,71,0),2)</f>
        <v>0</v>
      </c>
      <c r="BU274" s="104">
        <f>ROUND(VLOOKUP($B274,'[4]3.ข้อมูลงบทดลองปัจจุบัน'!$A$5:$CL$846,72,0),2)</f>
        <v>0</v>
      </c>
      <c r="BV274" s="104">
        <f>ROUND(VLOOKUP($B274,'[4]3.ข้อมูลงบทดลองปัจจุบัน'!$A$5:$CL$846,73,0),2)</f>
        <v>-131692.6</v>
      </c>
      <c r="BW274" s="104">
        <f>ROUND(VLOOKUP($B274,'[4]3.ข้อมูลงบทดลองปัจจุบัน'!$A$5:$CL$846,74,0),2)</f>
        <v>0</v>
      </c>
      <c r="BX274" s="104">
        <f>ROUND(VLOOKUP($B274,'[4]3.ข้อมูลงบทดลองปัจจุบัน'!$A$5:$CL$846,75,0),2)</f>
        <v>0</v>
      </c>
      <c r="BY274" s="104">
        <f>ROUND(VLOOKUP($B274,'[4]3.ข้อมูลงบทดลองปัจจุบัน'!$A$5:$CL$846,76,0),2)</f>
        <v>0</v>
      </c>
      <c r="BZ274" s="104">
        <f>ROUND(VLOOKUP($B274,'[4]3.ข้อมูลงบทดลองปัจจุบัน'!$A$5:$CL$846,77,0),2)</f>
        <v>0</v>
      </c>
      <c r="CA274" s="104">
        <f>ROUND(VLOOKUP($B274,'[4]3.ข้อมูลงบทดลองปัจจุบัน'!$A$5:$CL$846,78,0),2)</f>
        <v>0</v>
      </c>
      <c r="CB274" s="104">
        <f>ROUND(VLOOKUP($B274,'[4]3.ข้อมูลงบทดลองปัจจุบัน'!$A$5:$CL$846,79,0),2)</f>
        <v>0</v>
      </c>
      <c r="CC274" s="104">
        <f>ROUND(VLOOKUP($B274,'[4]3.ข้อมูลงบทดลองปัจจุบัน'!$A$5:$CL$846,80,0),2)</f>
        <v>0</v>
      </c>
      <c r="CD274" s="104">
        <f>ROUND(VLOOKUP($B274,'[4]3.ข้อมูลงบทดลองปัจจุบัน'!$A$5:$CL$846,81,0),2)</f>
        <v>-9075</v>
      </c>
      <c r="CE274" s="104">
        <f>ROUND(VLOOKUP($B274,'[4]3.ข้อมูลงบทดลองปัจจุบัน'!$A$5:$CL$846,82,0),2)</f>
        <v>-5197.5600000000004</v>
      </c>
      <c r="CF274" s="104">
        <f>ROUND(VLOOKUP($B274,'[4]3.ข้อมูลงบทดลองปัจจุบัน'!$A$5:$CL$846,83,0),2)</f>
        <v>0</v>
      </c>
      <c r="CG274" s="104">
        <f>ROUND(VLOOKUP($B274,'[4]3.ข้อมูลงบทดลองปัจจุบัน'!$A$5:$CL$846,84,0),2)</f>
        <v>0</v>
      </c>
      <c r="CH274" s="104">
        <f>ROUND(VLOOKUP($B274,'[4]3.ข้อมูลงบทดลองปัจจุบัน'!$A$5:$CL$846,85,0),2)</f>
        <v>-17469.62</v>
      </c>
      <c r="CI274" s="104">
        <f>ROUND(VLOOKUP($B274,'[4]3.ข้อมูลงบทดลองปัจจุบัน'!$A$5:$CL$846,86,0),2)</f>
        <v>0</v>
      </c>
      <c r="CJ274" s="104">
        <f>ROUND(VLOOKUP($B274,'[4]3.ข้อมูลงบทดลองปัจจุบัน'!$A$5:$CL$846,87,0),2)</f>
        <v>0</v>
      </c>
      <c r="CK274" s="104">
        <f>ROUND(VLOOKUP($B274,'[4]3.ข้อมูลงบทดลองปัจจุบัน'!$A$5:$CL$846,88,0),2)</f>
        <v>0</v>
      </c>
      <c r="CL274" s="104">
        <f>ROUND(VLOOKUP($B274,'[4]3.ข้อมูลงบทดลองปัจจุบัน'!$A$5:$CL$846,89,0),2)</f>
        <v>0</v>
      </c>
      <c r="CM274" s="104">
        <f>ROUND(VLOOKUP($B274,'[4]3.ข้อมูลงบทดลองปัจจุบัน'!$A$5:$CL$846,90,0),2)</f>
        <v>0</v>
      </c>
      <c r="CO274" s="97"/>
      <c r="CP274" s="1"/>
    </row>
    <row r="275" spans="1:94" x14ac:dyDescent="0.7">
      <c r="A275" s="128" t="s">
        <v>884</v>
      </c>
      <c r="B275" s="18" t="s">
        <v>937</v>
      </c>
      <c r="C275" s="129" t="s">
        <v>938</v>
      </c>
      <c r="D275" s="104">
        <f>ROUND(VLOOKUP($B275,'[4]3.ข้อมูลงบทดลองปัจจุบัน'!$A$5:$CL$846,3,0),2)</f>
        <v>0</v>
      </c>
      <c r="E275" s="104">
        <f>ROUND(VLOOKUP($B275,'[4]3.ข้อมูลงบทดลองปัจจุบัน'!$A$5:$CL$846,4,0),2)</f>
        <v>0</v>
      </c>
      <c r="F275" s="104">
        <f>ROUND(VLOOKUP($B275,'[4]3.ข้อมูลงบทดลองปัจจุบัน'!$A$5:$CL$846,5,0),2)</f>
        <v>0</v>
      </c>
      <c r="G275" s="104">
        <f>ROUND(VLOOKUP($B275,'[4]3.ข้อมูลงบทดลองปัจจุบัน'!$A$5:$CL$846,6,0),2)</f>
        <v>0</v>
      </c>
      <c r="H275" s="104">
        <f>ROUND(VLOOKUP($B275,'[4]3.ข้อมูลงบทดลองปัจจุบัน'!$A$5:$CL$846,7,0),2)</f>
        <v>0</v>
      </c>
      <c r="I275" s="104">
        <f>ROUND(VLOOKUP($B275,'[4]3.ข้อมูลงบทดลองปัจจุบัน'!$A$5:$CL$846,8,0),2)</f>
        <v>0</v>
      </c>
      <c r="J275" s="104">
        <f>ROUND(VLOOKUP($B275,'[4]3.ข้อมูลงบทดลองปัจจุบัน'!$A$5:$CL$846,9,0),2)</f>
        <v>0</v>
      </c>
      <c r="K275" s="104">
        <f>ROUND(VLOOKUP($B275,'[4]3.ข้อมูลงบทดลองปัจจุบัน'!$A$5:$CL$846,10,0),2)</f>
        <v>0</v>
      </c>
      <c r="L275" s="104">
        <f>ROUND(VLOOKUP($B275,'[4]3.ข้อมูลงบทดลองปัจจุบัน'!$A$5:$CL$846,11,0),2)</f>
        <v>0</v>
      </c>
      <c r="M275" s="104">
        <f>ROUND(VLOOKUP($B275,'[4]3.ข้อมูลงบทดลองปัจจุบัน'!$A$5:$CL$846,12,0),2)</f>
        <v>0</v>
      </c>
      <c r="N275" s="104">
        <f>ROUND(VLOOKUP($B275,'[4]3.ข้อมูลงบทดลองปัจจุบัน'!$A$5:$CL$846,13,0),2)</f>
        <v>0</v>
      </c>
      <c r="O275" s="104">
        <f>ROUND(VLOOKUP($B275,'[4]3.ข้อมูลงบทดลองปัจจุบัน'!$A$5:$CL$846,14,0),2)</f>
        <v>0</v>
      </c>
      <c r="P275" s="104">
        <f>ROUND(VLOOKUP($B275,'[4]3.ข้อมูลงบทดลองปัจจุบัน'!$A$5:$CL$846,15,0),2)</f>
        <v>11447.97</v>
      </c>
      <c r="Q275" s="104">
        <f>ROUND(VLOOKUP($B275,'[4]3.ข้อมูลงบทดลองปัจจุบัน'!$A$5:$CL$846,16,0),2)</f>
        <v>0</v>
      </c>
      <c r="R275" s="104">
        <f>ROUND(VLOOKUP($B275,'[4]3.ข้อมูลงบทดลองปัจจุบัน'!$A$5:$CL$846,17,0),2)</f>
        <v>0</v>
      </c>
      <c r="S275" s="104">
        <f>ROUND(VLOOKUP($B275,'[4]3.ข้อมูลงบทดลองปัจจุบัน'!$A$5:$CL$846,18,0),2)</f>
        <v>0</v>
      </c>
      <c r="T275" s="104">
        <f>ROUND(VLOOKUP($B275,'[4]3.ข้อมูลงบทดลองปัจจุบัน'!$A$5:$CL$846,19,0),2)</f>
        <v>0</v>
      </c>
      <c r="U275" s="104">
        <f>ROUND(VLOOKUP($B275,'[4]3.ข้อมูลงบทดลองปัจจุบัน'!$A$5:$CL$846,20,0),2)</f>
        <v>0</v>
      </c>
      <c r="V275" s="104">
        <f>ROUND(VLOOKUP($B275,'[4]3.ข้อมูลงบทดลองปัจจุบัน'!$A$5:$CL$846,21,0),2)</f>
        <v>0</v>
      </c>
      <c r="W275" s="104">
        <f>ROUND(VLOOKUP($B275,'[4]3.ข้อมูลงบทดลองปัจจุบัน'!$A$5:$CL$846,22,0),2)</f>
        <v>0</v>
      </c>
      <c r="X275" s="104">
        <f>ROUND(VLOOKUP($B275,'[4]3.ข้อมูลงบทดลองปัจจุบัน'!$A$5:$CL$846,23,0),2)</f>
        <v>5966.06</v>
      </c>
      <c r="Y275" s="104">
        <f>ROUND(VLOOKUP($B275,'[4]3.ข้อมูลงบทดลองปัจจุบัน'!$A$5:$CL$846,24,0),2)</f>
        <v>0</v>
      </c>
      <c r="Z275" s="104">
        <f>ROUND(VLOOKUP($B275,'[4]3.ข้อมูลงบทดลองปัจจุบัน'!$A$5:$CL$846,25,0),2)</f>
        <v>0</v>
      </c>
      <c r="AA275" s="104">
        <f>ROUND(VLOOKUP($B275,'[4]3.ข้อมูลงบทดลองปัจจุบัน'!$A$5:$CL$846,26,0),2)</f>
        <v>0</v>
      </c>
      <c r="AB275" s="104">
        <f>ROUND(VLOOKUP($B275,'[4]3.ข้อมูลงบทดลองปัจจุบัน'!$A$5:$CL$846,27,0),2)</f>
        <v>0</v>
      </c>
      <c r="AC275" s="104">
        <f>ROUND(VLOOKUP($B275,'[4]3.ข้อมูลงบทดลองปัจจุบัน'!$A$5:$CL$846,28,0),2)</f>
        <v>0</v>
      </c>
      <c r="AD275" s="104">
        <f>ROUND(VLOOKUP($B275,'[4]3.ข้อมูลงบทดลองปัจจุบัน'!$A$5:$CL$846,29,0),2)</f>
        <v>0</v>
      </c>
      <c r="AE275" s="104">
        <f>ROUND(VLOOKUP($B275,'[4]3.ข้อมูลงบทดลองปัจจุบัน'!$A$5:$CL$846,30,0),2)</f>
        <v>0</v>
      </c>
      <c r="AF275" s="104">
        <f>ROUND(VLOOKUP($B275,'[4]3.ข้อมูลงบทดลองปัจจุบัน'!$A$5:$CL$846,31,0),2)</f>
        <v>0</v>
      </c>
      <c r="AG275" s="104">
        <f>ROUND(VLOOKUP($B275,'[4]3.ข้อมูลงบทดลองปัจจุบัน'!$A$5:$CL$846,32,0),2)</f>
        <v>0</v>
      </c>
      <c r="AH275" s="104">
        <f>ROUND(VLOOKUP($B275,'[4]3.ข้อมูลงบทดลองปัจจุบัน'!$A$5:$CL$846,33,0),2)</f>
        <v>0</v>
      </c>
      <c r="AI275" s="104">
        <f>ROUND(VLOOKUP($B275,'[4]3.ข้อมูลงบทดลองปัจจุบัน'!$A$5:$CL$846,34,0),2)</f>
        <v>0</v>
      </c>
      <c r="AJ275" s="104">
        <f>ROUND(VLOOKUP($B275,'[4]3.ข้อมูลงบทดลองปัจจุบัน'!$A$5:$CL$846,35,0),2)</f>
        <v>0</v>
      </c>
      <c r="AK275" s="104">
        <f>ROUND(VLOOKUP($B275,'[4]3.ข้อมูลงบทดลองปัจจุบัน'!$A$5:$CL$846,36,0),2)</f>
        <v>0</v>
      </c>
      <c r="AL275" s="104">
        <f>ROUND(VLOOKUP($B275,'[4]3.ข้อมูลงบทดลองปัจจุบัน'!$A$5:$CL$846,37,0),2)</f>
        <v>132937.4</v>
      </c>
      <c r="AM275" s="104">
        <f>ROUND(VLOOKUP($B275,'[4]3.ข้อมูลงบทดลองปัจจุบัน'!$A$5:$CL$846,38,0),2)</f>
        <v>1153.07</v>
      </c>
      <c r="AN275" s="104">
        <f>ROUND(VLOOKUP($B275,'[4]3.ข้อมูลงบทดลองปัจจุบัน'!$A$5:$CL$846,39,0),2)</f>
        <v>1158.3399999999999</v>
      </c>
      <c r="AO275" s="104">
        <f>ROUND(VLOOKUP($B275,'[4]3.ข้อมูลงบทดลองปัจจุบัน'!$A$5:$CL$846,40,0),2)</f>
        <v>0</v>
      </c>
      <c r="AP275" s="104">
        <f>ROUND(VLOOKUP($B275,'[4]3.ข้อมูลงบทดลองปัจจุบัน'!$A$5:$CL$846,41,0),2)</f>
        <v>4339.37</v>
      </c>
      <c r="AQ275" s="104">
        <f>ROUND(VLOOKUP($B275,'[4]3.ข้อมูลงบทดลองปัจจุบัน'!$A$5:$CL$846,42,0),2)</f>
        <v>0</v>
      </c>
      <c r="AR275" s="104">
        <f>ROUND(VLOOKUP($B275,'[4]3.ข้อมูลงบทดลองปัจจุบัน'!$A$5:$CL$846,43,0),2)</f>
        <v>0</v>
      </c>
      <c r="AS275" s="104">
        <f>ROUND(VLOOKUP($B275,'[4]3.ข้อมูลงบทดลองปัจจุบัน'!$A$5:$CL$846,44,0),2)</f>
        <v>500</v>
      </c>
      <c r="AT275" s="104">
        <f>ROUND(VLOOKUP($B275,'[4]3.ข้อมูลงบทดลองปัจจุบัน'!$A$5:$CL$846,45,0),2)</f>
        <v>0</v>
      </c>
      <c r="AU275" s="104">
        <f>ROUND(VLOOKUP($B275,'[4]3.ข้อมูลงบทดลองปัจจุบัน'!$A$5:$CL$846,46,0),2)</f>
        <v>0</v>
      </c>
      <c r="AV275" s="104">
        <f>ROUND(VLOOKUP($B275,'[4]3.ข้อมูลงบทดลองปัจจุบัน'!$A$5:$CL$846,47,0),2)</f>
        <v>0</v>
      </c>
      <c r="AW275" s="104">
        <f>ROUND(VLOOKUP($B275,'[4]3.ข้อมูลงบทดลองปัจจุบัน'!$A$5:$CL$846,48,0),2)</f>
        <v>929.2</v>
      </c>
      <c r="AX275" s="104">
        <f>ROUND(VLOOKUP($B275,'[4]3.ข้อมูลงบทดลองปัจจุบัน'!$A$5:$CL$846,49,0),2)</f>
        <v>0</v>
      </c>
      <c r="AY275" s="104">
        <f>ROUND(VLOOKUP($B275,'[4]3.ข้อมูลงบทดลองปัจจุบัน'!$A$5:$CL$846,50,0),2)</f>
        <v>0</v>
      </c>
      <c r="AZ275" s="104">
        <f>ROUND(VLOOKUP($B275,'[4]3.ข้อมูลงบทดลองปัจจุบัน'!$A$5:$CL$846,51,0),2)</f>
        <v>0</v>
      </c>
      <c r="BA275" s="104">
        <f>ROUND(VLOOKUP($B275,'[4]3.ข้อมูลงบทดลองปัจจุบัน'!$A$5:$CL$846,52,0),2)</f>
        <v>0</v>
      </c>
      <c r="BB275" s="104">
        <f>ROUND(VLOOKUP($B275,'[4]3.ข้อมูลงบทดลองปัจจุบัน'!$A$5:$CL$846,53,0),2)</f>
        <v>810.75</v>
      </c>
      <c r="BC275" s="104">
        <f>ROUND(VLOOKUP($B275,'[4]3.ข้อมูลงบทดลองปัจจุบัน'!$A$5:$CL$846,54,0),2)</f>
        <v>0</v>
      </c>
      <c r="BD275" s="104">
        <f>ROUND(VLOOKUP($B275,'[4]3.ข้อมูลงบทดลองปัจจุบัน'!$A$5:$CL$846,55,0),2)</f>
        <v>7766.86</v>
      </c>
      <c r="BE275" s="104">
        <f>ROUND(VLOOKUP($B275,'[4]3.ข้อมูลงบทดลองปัจจุบัน'!$A$5:$CL$846,56,0),2)</f>
        <v>0</v>
      </c>
      <c r="BF275" s="104">
        <f>ROUND(VLOOKUP($B275,'[4]3.ข้อมูลงบทดลองปัจจุบัน'!$A$5:$CL$846,57,0),2)</f>
        <v>0</v>
      </c>
      <c r="BG275" s="104">
        <f>ROUND(VLOOKUP($B275,'[4]3.ข้อมูลงบทดลองปัจจุบัน'!$A$5:$CL$846,58,0),2)</f>
        <v>0</v>
      </c>
      <c r="BH275" s="104">
        <f>ROUND(VLOOKUP($B275,'[4]3.ข้อมูลงบทดลองปัจจุบัน'!$A$5:$CL$846,59,0),2)</f>
        <v>26597.99</v>
      </c>
      <c r="BI275" s="104">
        <f>ROUND(VLOOKUP($B275,'[4]3.ข้อมูลงบทดลองปัจจุบัน'!$A$5:$CL$846,60,0),2)</f>
        <v>0</v>
      </c>
      <c r="BJ275" s="104">
        <f>ROUND(VLOOKUP($B275,'[4]3.ข้อมูลงบทดลองปัจจุบัน'!$A$5:$CL$846,61,0),2)</f>
        <v>0</v>
      </c>
      <c r="BK275" s="104">
        <f>ROUND(VLOOKUP($B275,'[4]3.ข้อมูลงบทดลองปัจจุบัน'!$A$5:$CL$846,62,0),2)</f>
        <v>0</v>
      </c>
      <c r="BL275" s="104">
        <f>ROUND(VLOOKUP($B275,'[4]3.ข้อมูลงบทดลองปัจจุบัน'!$A$5:$CL$846,63,0),2)</f>
        <v>0</v>
      </c>
      <c r="BM275" s="104">
        <f>ROUND(VLOOKUP($B275,'[4]3.ข้อมูลงบทดลองปัจจุบัน'!$A$5:$CL$846,64,0),2)</f>
        <v>48745.23</v>
      </c>
      <c r="BN275" s="104">
        <f>ROUND(VLOOKUP($B275,'[4]3.ข้อมูลงบทดลองปัจจุบัน'!$A$5:$CL$846,65,0),2)</f>
        <v>0</v>
      </c>
      <c r="BO275" s="104">
        <f>ROUND(VLOOKUP($B275,'[4]3.ข้อมูลงบทดลองปัจจุบัน'!$A$5:$CL$846,66,0),2)</f>
        <v>0</v>
      </c>
      <c r="BP275" s="104">
        <f>ROUND(VLOOKUP($B275,'[4]3.ข้อมูลงบทดลองปัจจุบัน'!$A$5:$CL$846,67,0),2)</f>
        <v>0</v>
      </c>
      <c r="BQ275" s="104">
        <f>ROUND(VLOOKUP($B275,'[4]3.ข้อมูลงบทดลองปัจจุบัน'!$A$5:$CL$846,68,0),2)</f>
        <v>0</v>
      </c>
      <c r="BR275" s="104">
        <f>ROUND(VLOOKUP($B275,'[4]3.ข้อมูลงบทดลองปัจจุบัน'!$A$5:$CL$846,69,0),2)</f>
        <v>0</v>
      </c>
      <c r="BS275" s="104">
        <f>ROUND(VLOOKUP($B275,'[4]3.ข้อมูลงบทดลองปัจจุบัน'!$A$5:$CL$846,70,0),2)</f>
        <v>14564.76</v>
      </c>
      <c r="BT275" s="104">
        <f>ROUND(VLOOKUP($B275,'[4]3.ข้อมูลงบทดลองปัจจุบัน'!$A$5:$CL$846,71,0),2)</f>
        <v>0</v>
      </c>
      <c r="BU275" s="104">
        <f>ROUND(VLOOKUP($B275,'[4]3.ข้อมูลงบทดลองปัจจุบัน'!$A$5:$CL$846,72,0),2)</f>
        <v>0</v>
      </c>
      <c r="BV275" s="104">
        <f>ROUND(VLOOKUP($B275,'[4]3.ข้อมูลงบทดลองปัจจุบัน'!$A$5:$CL$846,73,0),2)</f>
        <v>9873.9</v>
      </c>
      <c r="BW275" s="104">
        <f>ROUND(VLOOKUP($B275,'[4]3.ข้อมูลงบทดลองปัจจุบัน'!$A$5:$CL$846,74,0),2)</f>
        <v>0</v>
      </c>
      <c r="BX275" s="104">
        <f>ROUND(VLOOKUP($B275,'[4]3.ข้อมูลงบทดลองปัจจุบัน'!$A$5:$CL$846,75,0),2)</f>
        <v>2010.12</v>
      </c>
      <c r="BY275" s="104">
        <f>ROUND(VLOOKUP($B275,'[4]3.ข้อมูลงบทดลองปัจจุบัน'!$A$5:$CL$846,76,0),2)</f>
        <v>0</v>
      </c>
      <c r="BZ275" s="104">
        <f>ROUND(VLOOKUP($B275,'[4]3.ข้อมูลงบทดลองปัจจุบัน'!$A$5:$CL$846,77,0),2)</f>
        <v>0</v>
      </c>
      <c r="CA275" s="104">
        <f>ROUND(VLOOKUP($B275,'[4]3.ข้อมูลงบทดลองปัจจุบัน'!$A$5:$CL$846,78,0),2)</f>
        <v>0</v>
      </c>
      <c r="CB275" s="104">
        <f>ROUND(VLOOKUP($B275,'[4]3.ข้อมูลงบทดลองปัจจุบัน'!$A$5:$CL$846,79,0),2)</f>
        <v>0</v>
      </c>
      <c r="CC275" s="104">
        <f>ROUND(VLOOKUP($B275,'[4]3.ข้อมูลงบทดลองปัจจุบัน'!$A$5:$CL$846,80,0),2)</f>
        <v>0</v>
      </c>
      <c r="CD275" s="104">
        <f>ROUND(VLOOKUP($B275,'[4]3.ข้อมูลงบทดลองปัจจุบัน'!$A$5:$CL$846,81,0),2)</f>
        <v>0</v>
      </c>
      <c r="CE275" s="104">
        <f>ROUND(VLOOKUP($B275,'[4]3.ข้อมูลงบทดลองปัจจุบัน'!$A$5:$CL$846,82,0),2)</f>
        <v>2679.6</v>
      </c>
      <c r="CF275" s="104">
        <f>ROUND(VLOOKUP($B275,'[4]3.ข้อมูลงบทดลองปัจจุบัน'!$A$5:$CL$846,83,0),2)</f>
        <v>0</v>
      </c>
      <c r="CG275" s="104">
        <f>ROUND(VLOOKUP($B275,'[4]3.ข้อมูลงบทดลองปัจจุบัน'!$A$5:$CL$846,84,0),2)</f>
        <v>0</v>
      </c>
      <c r="CH275" s="104">
        <f>ROUND(VLOOKUP($B275,'[4]3.ข้อมูลงบทดลองปัจจุบัน'!$A$5:$CL$846,85,0),2)</f>
        <v>4880.1499999999996</v>
      </c>
      <c r="CI275" s="104">
        <f>ROUND(VLOOKUP($B275,'[4]3.ข้อมูลงบทดลองปัจจุบัน'!$A$5:$CL$846,86,0),2)</f>
        <v>0</v>
      </c>
      <c r="CJ275" s="104">
        <f>ROUND(VLOOKUP($B275,'[4]3.ข้อมูลงบทดลองปัจจุบัน'!$A$5:$CL$846,87,0),2)</f>
        <v>0</v>
      </c>
      <c r="CK275" s="104">
        <f>ROUND(VLOOKUP($B275,'[4]3.ข้อมูลงบทดลองปัจจุบัน'!$A$5:$CL$846,88,0),2)</f>
        <v>0</v>
      </c>
      <c r="CL275" s="104">
        <f>ROUND(VLOOKUP($B275,'[4]3.ข้อมูลงบทดลองปัจจุบัน'!$A$5:$CL$846,89,0),2)</f>
        <v>2913.22</v>
      </c>
      <c r="CM275" s="104">
        <f>ROUND(VLOOKUP($B275,'[4]3.ข้อมูลงบทดลองปัจจุบัน'!$A$5:$CL$846,90,0),2)</f>
        <v>0</v>
      </c>
      <c r="CO275" s="97"/>
      <c r="CP275" s="1"/>
    </row>
    <row r="276" spans="1:94" x14ac:dyDescent="0.7">
      <c r="A276" s="128" t="s">
        <v>884</v>
      </c>
      <c r="B276" s="18" t="s">
        <v>939</v>
      </c>
      <c r="C276" s="129" t="s">
        <v>940</v>
      </c>
      <c r="D276" s="104">
        <f>ROUND(VLOOKUP($B276,'[4]3.ข้อมูลงบทดลองปัจจุบัน'!$A$5:$CL$846,3,0),2)</f>
        <v>9833797.4399999995</v>
      </c>
      <c r="E276" s="104">
        <f>ROUND(VLOOKUP($B276,'[4]3.ข้อมูลงบทดลองปัจจุบัน'!$A$5:$CL$846,4,0),2)</f>
        <v>3240324.65</v>
      </c>
      <c r="F276" s="104">
        <f>ROUND(VLOOKUP($B276,'[4]3.ข้อมูลงบทดลองปัจจุบัน'!$A$5:$CL$846,5,0),2)</f>
        <v>2097821.25</v>
      </c>
      <c r="G276" s="104">
        <f>ROUND(VLOOKUP($B276,'[4]3.ข้อมูลงบทดลองปัจจุบัน'!$A$5:$CL$846,6,0),2)</f>
        <v>1625036.37</v>
      </c>
      <c r="H276" s="104">
        <f>ROUND(VLOOKUP($B276,'[4]3.ข้อมูลงบทดลองปัจจุบัน'!$A$5:$CL$846,7,0),2)</f>
        <v>1260500</v>
      </c>
      <c r="I276" s="104">
        <f>ROUND(VLOOKUP($B276,'[4]3.ข้อมูลงบทดลองปัจจุบัน'!$A$5:$CL$846,8,0),2)</f>
        <v>2709955.54</v>
      </c>
      <c r="J276" s="104">
        <f>ROUND(VLOOKUP($B276,'[4]3.ข้อมูลงบทดลองปัจจุบัน'!$A$5:$CL$846,9,0),2)</f>
        <v>4385654.38</v>
      </c>
      <c r="K276" s="104">
        <f>ROUND(VLOOKUP($B276,'[4]3.ข้อมูลงบทดลองปัจจุบัน'!$A$5:$CL$846,10,0),2)</f>
        <v>4826953.55</v>
      </c>
      <c r="L276" s="104">
        <f>ROUND(VLOOKUP($B276,'[4]3.ข้อมูลงบทดลองปัจจุบัน'!$A$5:$CL$846,11,0),2)</f>
        <v>1457963.17</v>
      </c>
      <c r="M276" s="104">
        <f>ROUND(VLOOKUP($B276,'[4]3.ข้อมูลงบทดลองปัจจุบัน'!$A$5:$CL$846,12,0),2)</f>
        <v>1216249</v>
      </c>
      <c r="N276" s="104">
        <f>ROUND(VLOOKUP($B276,'[4]3.ข้อมูลงบทดลองปัจจุบัน'!$A$5:$CL$846,13,0),2)</f>
        <v>6413003.3300000001</v>
      </c>
      <c r="O276" s="104">
        <f>ROUND(VLOOKUP($B276,'[4]3.ข้อมูลงบทดลองปัจจุบัน'!$A$5:$CL$846,14,0),2)</f>
        <v>510833.76</v>
      </c>
      <c r="P276" s="104">
        <f>ROUND(VLOOKUP($B276,'[4]3.ข้อมูลงบทดลองปัจจุบัน'!$A$5:$CL$846,15,0),2)</f>
        <v>9424695.4299999997</v>
      </c>
      <c r="Q276" s="104">
        <f>ROUND(VLOOKUP($B276,'[4]3.ข้อมูลงบทดลองปัจจุบัน'!$A$5:$CL$846,16,0),2)</f>
        <v>1785691.92</v>
      </c>
      <c r="R276" s="104">
        <f>ROUND(VLOOKUP($B276,'[4]3.ข้อมูลงบทดลองปัจจุบัน'!$A$5:$CL$846,17,0),2)</f>
        <v>4596085.33</v>
      </c>
      <c r="S276" s="104">
        <f>ROUND(VLOOKUP($B276,'[4]3.ข้อมูลงบทดลองปัจจุบัน'!$A$5:$CL$846,18,0),2)</f>
        <v>5096589.0599999996</v>
      </c>
      <c r="T276" s="104">
        <f>ROUND(VLOOKUP($B276,'[4]3.ข้อมูลงบทดลองปัจจุบัน'!$A$5:$CL$846,19,0),2)</f>
        <v>1633426.36</v>
      </c>
      <c r="U276" s="104">
        <f>ROUND(VLOOKUP($B276,'[4]3.ข้อมูลงบทดลองปัจจุบัน'!$A$5:$CL$846,20,0),2)</f>
        <v>2250000</v>
      </c>
      <c r="V276" s="104">
        <f>ROUND(VLOOKUP($B276,'[4]3.ข้อมูลงบทดลองปัจจุบัน'!$A$5:$CL$846,21,0),2)</f>
        <v>1185066.23</v>
      </c>
      <c r="W276" s="104">
        <f>ROUND(VLOOKUP($B276,'[4]3.ข้อมูลงบทดลองปัจจุบัน'!$A$5:$CL$846,22,0),2)</f>
        <v>1460454.24</v>
      </c>
      <c r="X276" s="104">
        <f>ROUND(VLOOKUP($B276,'[4]3.ข้อมูลงบทดลองปัจจุบัน'!$A$5:$CL$846,23,0),2)</f>
        <v>15194456.02</v>
      </c>
      <c r="Y276" s="104">
        <f>ROUND(VLOOKUP($B276,'[4]3.ข้อมูลงบทดลองปัจจุบัน'!$A$5:$CL$846,24,0),2)</f>
        <v>2046281.55</v>
      </c>
      <c r="Z276" s="104">
        <f>ROUND(VLOOKUP($B276,'[4]3.ข้อมูลงบทดลองปัจจุบัน'!$A$5:$CL$846,25,0),2)</f>
        <v>2507847.13</v>
      </c>
      <c r="AA276" s="104">
        <f>ROUND(VLOOKUP($B276,'[4]3.ข้อมูลงบทดลองปัจจุบัน'!$A$5:$CL$846,26,0),2)</f>
        <v>2409574.5099999998</v>
      </c>
      <c r="AB276" s="104">
        <f>ROUND(VLOOKUP($B276,'[4]3.ข้อมูลงบทดลองปัจจุบัน'!$A$5:$CL$846,27,0),2)</f>
        <v>1560345.99</v>
      </c>
      <c r="AC276" s="104">
        <f>ROUND(VLOOKUP($B276,'[4]3.ข้อมูลงบทดลองปัจจุบัน'!$A$5:$CL$846,28,0),2)</f>
        <v>1894093.7</v>
      </c>
      <c r="AD276" s="104">
        <f>ROUND(VLOOKUP($B276,'[4]3.ข้อมูลงบทดลองปัจจุบัน'!$A$5:$CL$846,29,0),2)</f>
        <v>3568539.16</v>
      </c>
      <c r="AE276" s="104">
        <f>ROUND(VLOOKUP($B276,'[4]3.ข้อมูลงบทดลองปัจจุบัน'!$A$5:$CL$846,30,0),2)</f>
        <v>4675047.83</v>
      </c>
      <c r="AF276" s="104">
        <f>ROUND(VLOOKUP($B276,'[4]3.ข้อมูลงบทดลองปัจจุบัน'!$A$5:$CL$846,31,0),2)</f>
        <v>1994025.94</v>
      </c>
      <c r="AG276" s="104">
        <f>ROUND(VLOOKUP($B276,'[4]3.ข้อมูลงบทดลองปัจจุบัน'!$A$5:$CL$846,32,0),2)</f>
        <v>1652070.25</v>
      </c>
      <c r="AH276" s="104">
        <f>ROUND(VLOOKUP($B276,'[4]3.ข้อมูลงบทดลองปัจจุบัน'!$A$5:$CL$846,33,0),2)</f>
        <v>4285174.88</v>
      </c>
      <c r="AI276" s="104">
        <f>ROUND(VLOOKUP($B276,'[4]3.ข้อมูลงบทดลองปัจจุบัน'!$A$5:$CL$846,34,0),2)</f>
        <v>2846677.7</v>
      </c>
      <c r="AJ276" s="104">
        <f>ROUND(VLOOKUP($B276,'[4]3.ข้อมูลงบทดลองปัจจุบัน'!$A$5:$CL$846,35,0),2)</f>
        <v>2905573.64</v>
      </c>
      <c r="AK276" s="104">
        <f>ROUND(VLOOKUP($B276,'[4]3.ข้อมูลงบทดลองปัจจุบัน'!$A$5:$CL$846,36,0),2)</f>
        <v>1643016.47</v>
      </c>
      <c r="AL276" s="104">
        <f>ROUND(VLOOKUP($B276,'[4]3.ข้อมูลงบทดลองปัจจุบัน'!$A$5:$CL$846,37,0),2)</f>
        <v>21050446.739999998</v>
      </c>
      <c r="AM276" s="104">
        <f>ROUND(VLOOKUP($B276,'[4]3.ข้อมูลงบทดลองปัจจุบัน'!$A$5:$CL$846,38,0),2)</f>
        <v>3005681.64</v>
      </c>
      <c r="AN276" s="104">
        <f>ROUND(VLOOKUP($B276,'[4]3.ข้อมูลงบทดลองปัจจุบัน'!$A$5:$CL$846,39,0),2)</f>
        <v>2291393.4700000002</v>
      </c>
      <c r="AO276" s="104">
        <f>ROUND(VLOOKUP($B276,'[4]3.ข้อมูลงบทดลองปัจจุบัน'!$A$5:$CL$846,40,0),2)</f>
        <v>6159219.6100000003</v>
      </c>
      <c r="AP276" s="104">
        <f>ROUND(VLOOKUP($B276,'[4]3.ข้อมูลงบทดลองปัจจุบัน'!$A$5:$CL$846,41,0),2)</f>
        <v>3845714.51</v>
      </c>
      <c r="AQ276" s="104">
        <f>ROUND(VLOOKUP($B276,'[4]3.ข้อมูลงบทดลองปัจจุบัน'!$A$5:$CL$846,42,0),2)</f>
        <v>2502166.15</v>
      </c>
      <c r="AR276" s="104">
        <f>ROUND(VLOOKUP($B276,'[4]3.ข้อมูลงบทดลองปัจจุบัน'!$A$5:$CL$846,43,0),2)</f>
        <v>3669203.24</v>
      </c>
      <c r="AS276" s="104">
        <f>ROUND(VLOOKUP($B276,'[4]3.ข้อมูลงบทดลองปัจจุบัน'!$A$5:$CL$846,44,0),2)</f>
        <v>7667824.1900000004</v>
      </c>
      <c r="AT276" s="104">
        <f>ROUND(VLOOKUP($B276,'[4]3.ข้อมูลงบทดลองปัจจุบัน'!$A$5:$CL$846,45,0),2)</f>
        <v>2475199.6</v>
      </c>
      <c r="AU276" s="104">
        <f>ROUND(VLOOKUP($B276,'[4]3.ข้อมูลงบทดลองปัจจุบัน'!$A$5:$CL$846,46,0),2)</f>
        <v>3067720.94</v>
      </c>
      <c r="AV276" s="104">
        <f>ROUND(VLOOKUP($B276,'[4]3.ข้อมูลงบทดลองปัจจุบัน'!$A$5:$CL$846,47,0),2)</f>
        <v>7095962.9299999997</v>
      </c>
      <c r="AW276" s="104">
        <f>ROUND(VLOOKUP($B276,'[4]3.ข้อมูลงบทดลองปัจจุบัน'!$A$5:$CL$846,48,0),2)</f>
        <v>1872997.76</v>
      </c>
      <c r="AX276" s="104">
        <f>ROUND(VLOOKUP($B276,'[4]3.ข้อมูลงบทดลองปัจจุบัน'!$A$5:$CL$846,49,0),2)</f>
        <v>1763630.96</v>
      </c>
      <c r="AY276" s="104">
        <f>ROUND(VLOOKUP($B276,'[4]3.ข้อมูลงบทดลองปัจจุบัน'!$A$5:$CL$846,50,0),2)</f>
        <v>4581992.83</v>
      </c>
      <c r="AZ276" s="104">
        <f>ROUND(VLOOKUP($B276,'[4]3.ข้อมูลงบทดลองปัจจุบัน'!$A$5:$CL$846,51,0),2)</f>
        <v>3239581.48</v>
      </c>
      <c r="BA276" s="104">
        <f>ROUND(VLOOKUP($B276,'[4]3.ข้อมูลงบทดลองปัจจุบัน'!$A$5:$CL$846,52,0),2)</f>
        <v>2429882.0299999998</v>
      </c>
      <c r="BB276" s="104">
        <f>ROUND(VLOOKUP($B276,'[4]3.ข้อมูลงบทดลองปัจจุบัน'!$A$5:$CL$846,53,0),2)</f>
        <v>7690235.9900000002</v>
      </c>
      <c r="BC276" s="104">
        <f>ROUND(VLOOKUP($B276,'[4]3.ข้อมูลงบทดลองปัจจุบัน'!$A$5:$CL$846,54,0),2)</f>
        <v>2624994.64</v>
      </c>
      <c r="BD276" s="104">
        <f>ROUND(VLOOKUP($B276,'[4]3.ข้อมูลงบทดลองปัจจุบัน'!$A$5:$CL$846,55,0),2)</f>
        <v>14010000</v>
      </c>
      <c r="BE276" s="104">
        <f>ROUND(VLOOKUP($B276,'[4]3.ข้อมูลงบทดลองปัจจุบัน'!$A$5:$CL$846,56,0),2)</f>
        <v>6681238.1500000004</v>
      </c>
      <c r="BF276" s="104">
        <f>ROUND(VLOOKUP($B276,'[4]3.ข้อมูลงบทดลองปัจจุบัน'!$A$5:$CL$846,57,0),2)</f>
        <v>1751987.19</v>
      </c>
      <c r="BG276" s="104">
        <f>ROUND(VLOOKUP($B276,'[4]3.ข้อมูลงบทดลองปัจจุบัน'!$A$5:$CL$846,58,0),2)</f>
        <v>902992.19</v>
      </c>
      <c r="BH276" s="104">
        <f>ROUND(VLOOKUP($B276,'[4]3.ข้อมูลงบทดลองปัจจุบัน'!$A$5:$CL$846,59,0),2)</f>
        <v>8358608.4100000001</v>
      </c>
      <c r="BI276" s="104">
        <f>ROUND(VLOOKUP($B276,'[4]3.ข้อมูลงบทดลองปัจจุบัน'!$A$5:$CL$846,60,0),2)</f>
        <v>854000</v>
      </c>
      <c r="BJ276" s="104">
        <f>ROUND(VLOOKUP($B276,'[4]3.ข้อมูลงบทดลองปัจจุบัน'!$A$5:$CL$846,61,0),2)</f>
        <v>596349.34</v>
      </c>
      <c r="BK276" s="104">
        <f>ROUND(VLOOKUP($B276,'[4]3.ข้อมูลงบทดลองปัจจุบัน'!$A$5:$CL$846,62,0),2)</f>
        <v>1884575.28</v>
      </c>
      <c r="BL276" s="104">
        <f>ROUND(VLOOKUP($B276,'[4]3.ข้อมูลงบทดลองปัจจุบัน'!$A$5:$CL$846,63,0),2)</f>
        <v>1621638.2</v>
      </c>
      <c r="BM276" s="104">
        <f>ROUND(VLOOKUP($B276,'[4]3.ข้อมูลงบทดลองปัจจุบัน'!$A$5:$CL$846,64,0),2)</f>
        <v>8384178.7800000003</v>
      </c>
      <c r="BN276" s="104">
        <f>ROUND(VLOOKUP($B276,'[4]3.ข้อมูลงบทดลองปัจจุบัน'!$A$5:$CL$846,65,0),2)</f>
        <v>3403397</v>
      </c>
      <c r="BO276" s="104">
        <f>ROUND(VLOOKUP($B276,'[4]3.ข้อมูลงบทดลองปัจจุบัน'!$A$5:$CL$846,66,0),2)</f>
        <v>2268287.96</v>
      </c>
      <c r="BP276" s="104">
        <f>ROUND(VLOOKUP($B276,'[4]3.ข้อมูลงบทดลองปัจจุบัน'!$A$5:$CL$846,67,0),2)</f>
        <v>4328799.53</v>
      </c>
      <c r="BQ276" s="104">
        <f>ROUND(VLOOKUP($B276,'[4]3.ข้อมูลงบทดลองปัจจุบัน'!$A$5:$CL$846,68,0),2)</f>
        <v>4038000</v>
      </c>
      <c r="BR276" s="104">
        <f>ROUND(VLOOKUP($B276,'[4]3.ข้อมูลงบทดลองปัจจุบัน'!$A$5:$CL$846,69,0),2)</f>
        <v>2409709.63</v>
      </c>
      <c r="BS276" s="104">
        <f>ROUND(VLOOKUP($B276,'[4]3.ข้อมูลงบทดลองปัจจุบัน'!$A$5:$CL$846,70,0),2)</f>
        <v>44843856.859999999</v>
      </c>
      <c r="BT276" s="104">
        <f>ROUND(VLOOKUP($B276,'[4]3.ข้อมูลงบทดลองปัจจุบัน'!$A$5:$CL$846,71,0),2)</f>
        <v>3068196.74</v>
      </c>
      <c r="BU276" s="104">
        <f>ROUND(VLOOKUP($B276,'[4]3.ข้อมูลงบทดลองปัจจุบัน'!$A$5:$CL$846,72,0),2)</f>
        <v>2034165.35</v>
      </c>
      <c r="BV276" s="104">
        <f>ROUND(VLOOKUP($B276,'[4]3.ข้อมูลงบทดลองปัจจุบัน'!$A$5:$CL$846,73,0),2)</f>
        <v>6010563.5899999999</v>
      </c>
      <c r="BW276" s="104">
        <f>ROUND(VLOOKUP($B276,'[4]3.ข้อมูลงบทดลองปัจจุบัน'!$A$5:$CL$846,74,0),2)</f>
        <v>97801.93</v>
      </c>
      <c r="BX276" s="104">
        <f>ROUND(VLOOKUP($B276,'[4]3.ข้อมูลงบทดลองปัจจุบัน'!$A$5:$CL$846,75,0),2)</f>
        <v>2147099.85</v>
      </c>
      <c r="BY276" s="104">
        <f>ROUND(VLOOKUP($B276,'[4]3.ข้อมูลงบทดลองปัจจุบัน'!$A$5:$CL$846,76,0),2)</f>
        <v>14766711.26</v>
      </c>
      <c r="BZ276" s="104">
        <f>ROUND(VLOOKUP($B276,'[4]3.ข้อมูลงบทดลองปัจจุบัน'!$A$5:$CL$846,77,0),2)</f>
        <v>1402273.01</v>
      </c>
      <c r="CA276" s="104">
        <f>ROUND(VLOOKUP($B276,'[4]3.ข้อมูลงบทดลองปัจจุบัน'!$A$5:$CL$846,78,0),2)</f>
        <v>1302207.3400000001</v>
      </c>
      <c r="CB276" s="104">
        <f>ROUND(VLOOKUP($B276,'[4]3.ข้อมูลงบทดลองปัจจุบัน'!$A$5:$CL$846,79,0),2)</f>
        <v>2102635.4500000002</v>
      </c>
      <c r="CC276" s="104">
        <f>ROUND(VLOOKUP($B276,'[4]3.ข้อมูลงบทดลองปัจจุบัน'!$A$5:$CL$846,80,0),2)</f>
        <v>2981365.68</v>
      </c>
      <c r="CD276" s="104">
        <f>ROUND(VLOOKUP($B276,'[4]3.ข้อมูลงบทดลองปัจจุบัน'!$A$5:$CL$846,81,0),2)</f>
        <v>11449175.800000001</v>
      </c>
      <c r="CE276" s="104">
        <f>ROUND(VLOOKUP($B276,'[4]3.ข้อมูลงบทดลองปัจจุบัน'!$A$5:$CL$846,82,0),2)</f>
        <v>1774844.12</v>
      </c>
      <c r="CF276" s="104">
        <f>ROUND(VLOOKUP($B276,'[4]3.ข้อมูลงบทดลองปัจจุบัน'!$A$5:$CL$846,83,0),2)</f>
        <v>12586190</v>
      </c>
      <c r="CG276" s="104">
        <f>ROUND(VLOOKUP($B276,'[4]3.ข้อมูลงบทดลองปัจจุบัน'!$A$5:$CL$846,84,0),2)</f>
        <v>902250</v>
      </c>
      <c r="CH276" s="104">
        <f>ROUND(VLOOKUP($B276,'[4]3.ข้อมูลงบทดลองปัจจุบัน'!$A$5:$CL$846,85,0),2)</f>
        <v>967897.67</v>
      </c>
      <c r="CI276" s="104">
        <f>ROUND(VLOOKUP($B276,'[4]3.ข้อมูลงบทดลองปัจจุบัน'!$A$5:$CL$846,86,0),2)</f>
        <v>980305.86</v>
      </c>
      <c r="CJ276" s="104">
        <f>ROUND(VLOOKUP($B276,'[4]3.ข้อมูลงบทดลองปัจจุบัน'!$A$5:$CL$846,87,0),2)</f>
        <v>1695275.27</v>
      </c>
      <c r="CK276" s="104">
        <f>ROUND(VLOOKUP($B276,'[4]3.ข้อมูลงบทดลองปัจจุบัน'!$A$5:$CL$846,88,0),2)</f>
        <v>11958560.470000001</v>
      </c>
      <c r="CL276" s="104">
        <f>ROUND(VLOOKUP($B276,'[4]3.ข้อมูลงบทดลองปัจจุบัน'!$A$5:$CL$846,89,0),2)</f>
        <v>780781.99</v>
      </c>
      <c r="CM276" s="104">
        <f>ROUND(VLOOKUP($B276,'[4]3.ข้อมูลงบทดลองปัจจุบัน'!$A$5:$CL$846,90,0),2)</f>
        <v>1307917.8700000001</v>
      </c>
      <c r="CO276" s="97"/>
      <c r="CP276" s="1"/>
    </row>
    <row r="277" spans="1:94" x14ac:dyDescent="0.7">
      <c r="A277" s="128" t="s">
        <v>884</v>
      </c>
      <c r="B277" s="18" t="s">
        <v>941</v>
      </c>
      <c r="C277" s="129" t="s">
        <v>942</v>
      </c>
      <c r="D277" s="104">
        <f>ROUND(VLOOKUP($B277,'[4]3.ข้อมูลงบทดลองปัจจุบัน'!$A$5:$CL$846,3,0),2)</f>
        <v>60709037.850000001</v>
      </c>
      <c r="E277" s="104">
        <f>ROUND(VLOOKUP($B277,'[4]3.ข้อมูลงบทดลองปัจจุบัน'!$A$5:$CL$846,4,0),2)</f>
        <v>17030185.48</v>
      </c>
      <c r="F277" s="104">
        <f>ROUND(VLOOKUP($B277,'[4]3.ข้อมูลงบทดลองปัจจุบัน'!$A$5:$CL$846,5,0),2)</f>
        <v>26670326.539999999</v>
      </c>
      <c r="G277" s="104">
        <f>ROUND(VLOOKUP($B277,'[4]3.ข้อมูลงบทดลองปัจจุบัน'!$A$5:$CL$846,6,0),2)</f>
        <v>8348184.4199999999</v>
      </c>
      <c r="H277" s="104">
        <f>ROUND(VLOOKUP($B277,'[4]3.ข้อมูลงบทดลองปัจจุบัน'!$A$5:$CL$846,7,0),2)</f>
        <v>0</v>
      </c>
      <c r="I277" s="104">
        <f>ROUND(VLOOKUP($B277,'[4]3.ข้อมูลงบทดลองปัจจุบัน'!$A$5:$CL$846,8,0),2)</f>
        <v>15767470.48</v>
      </c>
      <c r="J277" s="104">
        <f>ROUND(VLOOKUP($B277,'[4]3.ข้อมูลงบทดลองปัจจุบัน'!$A$5:$CL$846,9,0),2)</f>
        <v>30754782.329999998</v>
      </c>
      <c r="K277" s="104">
        <f>ROUND(VLOOKUP($B277,'[4]3.ข้อมูลงบทดลองปัจจุบัน'!$A$5:$CL$846,10,0),2)</f>
        <v>22588872.219999999</v>
      </c>
      <c r="L277" s="104">
        <f>ROUND(VLOOKUP($B277,'[4]3.ข้อมูลงบทดลองปัจจุบัน'!$A$5:$CL$846,11,0),2)</f>
        <v>18966795.300000001</v>
      </c>
      <c r="M277" s="104">
        <f>ROUND(VLOOKUP($B277,'[4]3.ข้อมูลงบทดลองปัจจุบัน'!$A$5:$CL$846,12,0),2)</f>
        <v>10021769.470000001</v>
      </c>
      <c r="N277" s="104">
        <f>ROUND(VLOOKUP($B277,'[4]3.ข้อมูลงบทดลองปัจจุบัน'!$A$5:$CL$846,13,0),2)</f>
        <v>16071874.529999999</v>
      </c>
      <c r="O277" s="104">
        <f>ROUND(VLOOKUP($B277,'[4]3.ข้อมูลงบทดลองปัจจุบัน'!$A$5:$CL$846,14,0),2)</f>
        <v>5978742.21</v>
      </c>
      <c r="P277" s="104">
        <f>ROUND(VLOOKUP($B277,'[4]3.ข้อมูลงบทดลองปัจจุบัน'!$A$5:$CL$846,15,0),2)</f>
        <v>0</v>
      </c>
      <c r="Q277" s="104">
        <f>ROUND(VLOOKUP($B277,'[4]3.ข้อมูลงบทดลองปัจจุบัน'!$A$5:$CL$846,16,0),2)</f>
        <v>7458232.1699999999</v>
      </c>
      <c r="R277" s="104">
        <f>ROUND(VLOOKUP($B277,'[4]3.ข้อมูลงบทดลองปัจจุบัน'!$A$5:$CL$846,17,0),2)</f>
        <v>26381632.66</v>
      </c>
      <c r="S277" s="104">
        <f>ROUND(VLOOKUP($B277,'[4]3.ข้อมูลงบทดลองปัจจุบัน'!$A$5:$CL$846,18,0),2)</f>
        <v>4334308.4400000004</v>
      </c>
      <c r="T277" s="104">
        <f>ROUND(VLOOKUP($B277,'[4]3.ข้อมูลงบทดลองปัจจุบัน'!$A$5:$CL$846,19,0),2)</f>
        <v>12721704.49</v>
      </c>
      <c r="U277" s="104">
        <f>ROUND(VLOOKUP($B277,'[4]3.ข้อมูลงบทดลองปัจจุบัน'!$A$5:$CL$846,20,0),2)</f>
        <v>14749350.65</v>
      </c>
      <c r="V277" s="104">
        <f>ROUND(VLOOKUP($B277,'[4]3.ข้อมูลงบทดลองปัจจุบัน'!$A$5:$CL$846,21,0),2)</f>
        <v>11493034.189999999</v>
      </c>
      <c r="W277" s="104">
        <f>ROUND(VLOOKUP($B277,'[4]3.ข้อมูลงบทดลองปัจจุบัน'!$A$5:$CL$846,22,0),2)</f>
        <v>6565164.9199999999</v>
      </c>
      <c r="X277" s="104">
        <f>ROUND(VLOOKUP($B277,'[4]3.ข้อมูลงบทดลองปัจจุบัน'!$A$5:$CL$846,23,0),2)</f>
        <v>0</v>
      </c>
      <c r="Y277" s="104">
        <f>ROUND(VLOOKUP($B277,'[4]3.ข้อมูลงบทดลองปัจจุบัน'!$A$5:$CL$846,24,0),2)</f>
        <v>8648897.8499999996</v>
      </c>
      <c r="Z277" s="104">
        <f>ROUND(VLOOKUP($B277,'[4]3.ข้อมูลงบทดลองปัจจุบัน'!$A$5:$CL$846,25,0),2)</f>
        <v>26831234.280000001</v>
      </c>
      <c r="AA277" s="104">
        <f>ROUND(VLOOKUP($B277,'[4]3.ข้อมูลงบทดลองปัจจุบัน'!$A$5:$CL$846,26,0),2)</f>
        <v>17241759.52</v>
      </c>
      <c r="AB277" s="104">
        <f>ROUND(VLOOKUP($B277,'[4]3.ข้อมูลงบทดลองปัจจุบัน'!$A$5:$CL$846,27,0),2)</f>
        <v>3618455.2</v>
      </c>
      <c r="AC277" s="104">
        <f>ROUND(VLOOKUP($B277,'[4]3.ข้อมูลงบทดลองปัจจุบัน'!$A$5:$CL$846,28,0),2)</f>
        <v>12642196.369999999</v>
      </c>
      <c r="AD277" s="104">
        <f>ROUND(VLOOKUP($B277,'[4]3.ข้อมูลงบทดลองปัจจุบัน'!$A$5:$CL$846,29,0),2)</f>
        <v>3475206.48</v>
      </c>
      <c r="AE277" s="104">
        <f>ROUND(VLOOKUP($B277,'[4]3.ข้อมูลงบทดลองปัจจุบัน'!$A$5:$CL$846,30,0),2)</f>
        <v>14549074.119999999</v>
      </c>
      <c r="AF277" s="104">
        <f>ROUND(VLOOKUP($B277,'[4]3.ข้อมูลงบทดลองปัจจุบัน'!$A$5:$CL$846,31,0),2)</f>
        <v>21694914.699999999</v>
      </c>
      <c r="AG277" s="104">
        <f>ROUND(VLOOKUP($B277,'[4]3.ข้อมูลงบทดลองปัจจุบัน'!$A$5:$CL$846,32,0),2)</f>
        <v>7625045.3099999996</v>
      </c>
      <c r="AH277" s="104">
        <f>ROUND(VLOOKUP($B277,'[4]3.ข้อมูลงบทดลองปัจจุบัน'!$A$5:$CL$846,33,0),2)</f>
        <v>9056399.0700000003</v>
      </c>
      <c r="AI277" s="104">
        <f>ROUND(VLOOKUP($B277,'[4]3.ข้อมูลงบทดลองปัจจุบัน'!$A$5:$CL$846,34,0),2)</f>
        <v>15814769.99</v>
      </c>
      <c r="AJ277" s="104">
        <f>ROUND(VLOOKUP($B277,'[4]3.ข้อมูลงบทดลองปัจจุบัน'!$A$5:$CL$846,35,0),2)</f>
        <v>11278875.1</v>
      </c>
      <c r="AK277" s="104">
        <f>ROUND(VLOOKUP($B277,'[4]3.ข้อมูลงบทดลองปัจจุบัน'!$A$5:$CL$846,36,0),2)</f>
        <v>16188410.76</v>
      </c>
      <c r="AL277" s="104">
        <f>ROUND(VLOOKUP($B277,'[4]3.ข้อมูลงบทดลองปัจจุบัน'!$A$5:$CL$846,37,0),2)</f>
        <v>0</v>
      </c>
      <c r="AM277" s="104">
        <f>ROUND(VLOOKUP($B277,'[4]3.ข้อมูลงบทดลองปัจจุบัน'!$A$5:$CL$846,38,0),2)</f>
        <v>20467273.09</v>
      </c>
      <c r="AN277" s="104">
        <f>ROUND(VLOOKUP($B277,'[4]3.ข้อมูลงบทดลองปัจจุบัน'!$A$5:$CL$846,39,0),2)</f>
        <v>-3576889.73</v>
      </c>
      <c r="AO277" s="104">
        <f>ROUND(VLOOKUP($B277,'[4]3.ข้อมูลงบทดลองปัจจุบัน'!$A$5:$CL$846,40,0),2)</f>
        <v>14986007.310000001</v>
      </c>
      <c r="AP277" s="104">
        <f>ROUND(VLOOKUP($B277,'[4]3.ข้อมูลงบทดลองปัจจุบัน'!$A$5:$CL$846,41,0),2)</f>
        <v>0</v>
      </c>
      <c r="AQ277" s="104">
        <f>ROUND(VLOOKUP($B277,'[4]3.ข้อมูลงบทดลองปัจจุบัน'!$A$5:$CL$846,42,0),2)</f>
        <v>6317777.5999999996</v>
      </c>
      <c r="AR277" s="104">
        <f>ROUND(VLOOKUP($B277,'[4]3.ข้อมูลงบทดลองปัจจุบัน'!$A$5:$CL$846,43,0),2)</f>
        <v>9069521.2699999996</v>
      </c>
      <c r="AS277" s="104">
        <f>ROUND(VLOOKUP($B277,'[4]3.ข้อมูลงบทดลองปัจจุบัน'!$A$5:$CL$846,44,0),2)</f>
        <v>0</v>
      </c>
      <c r="AT277" s="104">
        <f>ROUND(VLOOKUP($B277,'[4]3.ข้อมูลงบทดลองปัจจุบัน'!$A$5:$CL$846,45,0),2)</f>
        <v>3800659.17</v>
      </c>
      <c r="AU277" s="104">
        <f>ROUND(VLOOKUP($B277,'[4]3.ข้อมูลงบทดลองปัจจุบัน'!$A$5:$CL$846,46,0),2)</f>
        <v>10204110.359999999</v>
      </c>
      <c r="AV277" s="104">
        <f>ROUND(VLOOKUP($B277,'[4]3.ข้อมูลงบทดลองปัจจุบัน'!$A$5:$CL$846,47,0),2)</f>
        <v>9940358.1099999994</v>
      </c>
      <c r="AW277" s="104">
        <f>ROUND(VLOOKUP($B277,'[4]3.ข้อมูลงบทดลองปัจจุบัน'!$A$5:$CL$846,48,0),2)</f>
        <v>0</v>
      </c>
      <c r="AX277" s="104">
        <f>ROUND(VLOOKUP($B277,'[4]3.ข้อมูลงบทดลองปัจจุบัน'!$A$5:$CL$846,49,0),2)</f>
        <v>2086487.31</v>
      </c>
      <c r="AY277" s="104">
        <f>ROUND(VLOOKUP($B277,'[4]3.ข้อมูลงบทดลองปัจจุบัน'!$A$5:$CL$846,50,0),2)</f>
        <v>2044444.37</v>
      </c>
      <c r="AZ277" s="104">
        <f>ROUND(VLOOKUP($B277,'[4]3.ข้อมูลงบทดลองปัจจุบัน'!$A$5:$CL$846,51,0),2)</f>
        <v>6676572.0700000003</v>
      </c>
      <c r="BA277" s="104">
        <f>ROUND(VLOOKUP($B277,'[4]3.ข้อมูลงบทดลองปัจจุบัน'!$A$5:$CL$846,52,0),2)</f>
        <v>0</v>
      </c>
      <c r="BB277" s="104">
        <f>ROUND(VLOOKUP($B277,'[4]3.ข้อมูลงบทดลองปัจจุบัน'!$A$5:$CL$846,53,0),2)</f>
        <v>0</v>
      </c>
      <c r="BC277" s="104">
        <f>ROUND(VLOOKUP($B277,'[4]3.ข้อมูลงบทดลองปัจจุบัน'!$A$5:$CL$846,54,0),2)</f>
        <v>16230517.880000001</v>
      </c>
      <c r="BD277" s="104">
        <f>ROUND(VLOOKUP($B277,'[4]3.ข้อมูลงบทดลองปัจจุบัน'!$A$5:$CL$846,55,0),2)</f>
        <v>0</v>
      </c>
      <c r="BE277" s="104">
        <f>ROUND(VLOOKUP($B277,'[4]3.ข้อมูลงบทดลองปัจจุบัน'!$A$5:$CL$846,56,0),2)</f>
        <v>0</v>
      </c>
      <c r="BF277" s="104">
        <f>ROUND(VLOOKUP($B277,'[4]3.ข้อมูลงบทดลองปัจจุบัน'!$A$5:$CL$846,57,0),2)</f>
        <v>19404242.899999999</v>
      </c>
      <c r="BG277" s="104">
        <f>ROUND(VLOOKUP($B277,'[4]3.ข้อมูลงบทดลองปัจจุบัน'!$A$5:$CL$846,58,0),2)</f>
        <v>14614834.109999999</v>
      </c>
      <c r="BH277" s="104">
        <f>ROUND(VLOOKUP($B277,'[4]3.ข้อมูลงบทดลองปัจจุบัน'!$A$5:$CL$846,59,0),2)</f>
        <v>18782092.489999998</v>
      </c>
      <c r="BI277" s="104">
        <f>ROUND(VLOOKUP($B277,'[4]3.ข้อมูลงบทดลองปัจจุบัน'!$A$5:$CL$846,60,0),2)</f>
        <v>14143785.220000001</v>
      </c>
      <c r="BJ277" s="104">
        <f>ROUND(VLOOKUP($B277,'[4]3.ข้อมูลงบทดลองปัจจุบัน'!$A$5:$CL$846,61,0),2)</f>
        <v>7734674.6299999999</v>
      </c>
      <c r="BK277" s="104">
        <f>ROUND(VLOOKUP($B277,'[4]3.ข้อมูลงบทดลองปัจจุบัน'!$A$5:$CL$846,62,0),2)</f>
        <v>18299852.829999998</v>
      </c>
      <c r="BL277" s="104">
        <f>ROUND(VLOOKUP($B277,'[4]3.ข้อมูลงบทดลองปัจจุบัน'!$A$5:$CL$846,63,0),2)</f>
        <v>13045920.970000001</v>
      </c>
      <c r="BM277" s="104">
        <f>ROUND(VLOOKUP($B277,'[4]3.ข้อมูลงบทดลองปัจจุบัน'!$A$5:$CL$846,64,0),2)</f>
        <v>-7385270.3700000001</v>
      </c>
      <c r="BN277" s="104">
        <f>ROUND(VLOOKUP($B277,'[4]3.ข้อมูลงบทดลองปัจจุบัน'!$A$5:$CL$846,65,0),2)</f>
        <v>36790264.799999997</v>
      </c>
      <c r="BO277" s="104">
        <f>ROUND(VLOOKUP($B277,'[4]3.ข้อมูลงบทดลองปัจจุบัน'!$A$5:$CL$846,66,0),2)</f>
        <v>-5853637.3499999996</v>
      </c>
      <c r="BP277" s="104">
        <f>ROUND(VLOOKUP($B277,'[4]3.ข้อมูลงบทดลองปัจจุบัน'!$A$5:$CL$846,67,0),2)</f>
        <v>56083458.990000002</v>
      </c>
      <c r="BQ277" s="104">
        <f>ROUND(VLOOKUP($B277,'[4]3.ข้อมูลงบทดลองปัจจุบัน'!$A$5:$CL$846,68,0),2)</f>
        <v>11933881.99</v>
      </c>
      <c r="BR277" s="104">
        <f>ROUND(VLOOKUP($B277,'[4]3.ข้อมูลงบทดลองปัจจุบัน'!$A$5:$CL$846,69,0),2)</f>
        <v>0</v>
      </c>
      <c r="BS277" s="104">
        <f>ROUND(VLOOKUP($B277,'[4]3.ข้อมูลงบทดลองปัจจุบัน'!$A$5:$CL$846,70,0),2)</f>
        <v>0</v>
      </c>
      <c r="BT277" s="104">
        <f>ROUND(VLOOKUP($B277,'[4]3.ข้อมูลงบทดลองปัจจุบัน'!$A$5:$CL$846,71,0),2)</f>
        <v>21250342</v>
      </c>
      <c r="BU277" s="104">
        <f>ROUND(VLOOKUP($B277,'[4]3.ข้อมูลงบทดลองปัจจุบัน'!$A$5:$CL$846,72,0),2)</f>
        <v>12310478.33</v>
      </c>
      <c r="BV277" s="104">
        <f>ROUND(VLOOKUP($B277,'[4]3.ข้อมูลงบทดลองปัจจุบัน'!$A$5:$CL$846,73,0),2)</f>
        <v>106093.5</v>
      </c>
      <c r="BW277" s="104">
        <f>ROUND(VLOOKUP($B277,'[4]3.ข้อมูลงบทดลองปัจจุบัน'!$A$5:$CL$846,74,0),2)</f>
        <v>12202061.140000001</v>
      </c>
      <c r="BX277" s="104">
        <f>ROUND(VLOOKUP($B277,'[4]3.ข้อมูลงบทดลองปัจจุบัน'!$A$5:$CL$846,75,0),2)</f>
        <v>19806784.960000001</v>
      </c>
      <c r="BY277" s="104">
        <f>ROUND(VLOOKUP($B277,'[4]3.ข้อมูลงบทดลองปัจจุบัน'!$A$5:$CL$846,76,0),2)</f>
        <v>32095665.25</v>
      </c>
      <c r="BZ277" s="104">
        <f>ROUND(VLOOKUP($B277,'[4]3.ข้อมูลงบทดลองปัจจุบัน'!$A$5:$CL$846,77,0),2)</f>
        <v>16201274.24</v>
      </c>
      <c r="CA277" s="104">
        <f>ROUND(VLOOKUP($B277,'[4]3.ข้อมูลงบทดลองปัจจุบัน'!$A$5:$CL$846,78,0),2)</f>
        <v>17426374.989999998</v>
      </c>
      <c r="CB277" s="104">
        <f>ROUND(VLOOKUP($B277,'[4]3.ข้อมูลงบทดลองปัจจุบัน'!$A$5:$CL$846,79,0),2)</f>
        <v>21556982.510000002</v>
      </c>
      <c r="CC277" s="104">
        <f>ROUND(VLOOKUP($B277,'[4]3.ข้อมูลงบทดลองปัจจุบัน'!$A$5:$CL$846,80,0),2)</f>
        <v>23627306.91</v>
      </c>
      <c r="CD277" s="104">
        <f>ROUND(VLOOKUP($B277,'[4]3.ข้อมูลงบทดลองปัจจุบัน'!$A$5:$CL$846,81,0),2)</f>
        <v>26927248.329999998</v>
      </c>
      <c r="CE277" s="104">
        <f>ROUND(VLOOKUP($B277,'[4]3.ข้อมูลงบทดลองปัจจุบัน'!$A$5:$CL$846,82,0),2)</f>
        <v>10986971.85</v>
      </c>
      <c r="CF277" s="104">
        <f>ROUND(VLOOKUP($B277,'[4]3.ข้อมูลงบทดลองปัจจุบัน'!$A$5:$CL$846,83,0),2)</f>
        <v>45319504.030000001</v>
      </c>
      <c r="CG277" s="104">
        <f>ROUND(VLOOKUP($B277,'[4]3.ข้อมูลงบทดลองปัจจุบัน'!$A$5:$CL$846,84,0),2)</f>
        <v>12836620.189999999</v>
      </c>
      <c r="CH277" s="104">
        <f>ROUND(VLOOKUP($B277,'[4]3.ข้อมูลงบทดลองปัจจุบัน'!$A$5:$CL$846,85,0),2)</f>
        <v>12333256.99</v>
      </c>
      <c r="CI277" s="104">
        <f>ROUND(VLOOKUP($B277,'[4]3.ข้อมูลงบทดลองปัจจุบัน'!$A$5:$CL$846,86,0),2)</f>
        <v>14826725.09</v>
      </c>
      <c r="CJ277" s="104">
        <f>ROUND(VLOOKUP($B277,'[4]3.ข้อมูลงบทดลองปัจจุบัน'!$A$5:$CL$846,87,0),2)</f>
        <v>10104014.189999999</v>
      </c>
      <c r="CK277" s="104">
        <f>ROUND(VLOOKUP($B277,'[4]3.ข้อมูลงบทดลองปัจจุบัน'!$A$5:$CL$846,88,0),2)</f>
        <v>14947424.960000001</v>
      </c>
      <c r="CL277" s="104">
        <f>ROUND(VLOOKUP($B277,'[4]3.ข้อมูลงบทดลองปัจจุบัน'!$A$5:$CL$846,89,0),2)</f>
        <v>10849543.449999999</v>
      </c>
      <c r="CM277" s="104">
        <f>ROUND(VLOOKUP($B277,'[4]3.ข้อมูลงบทดลองปัจจุบัน'!$A$5:$CL$846,90,0),2)</f>
        <v>16838570.219999999</v>
      </c>
      <c r="CO277" s="97"/>
    </row>
    <row r="278" spans="1:94" x14ac:dyDescent="0.7">
      <c r="A278" s="128" t="s">
        <v>884</v>
      </c>
      <c r="B278" s="18" t="s">
        <v>943</v>
      </c>
      <c r="C278" s="129" t="s">
        <v>944</v>
      </c>
      <c r="D278" s="104">
        <f>ROUND(VLOOKUP($B278,'[4]3.ข้อมูลงบทดลองปัจจุบัน'!$A$5:$CL$846,3,0),2)</f>
        <v>0</v>
      </c>
      <c r="E278" s="104">
        <f>ROUND(VLOOKUP($B278,'[4]3.ข้อมูลงบทดลองปัจจุบัน'!$A$5:$CL$846,4,0),2)</f>
        <v>0</v>
      </c>
      <c r="F278" s="104">
        <f>ROUND(VLOOKUP($B278,'[4]3.ข้อมูลงบทดลองปัจจุบัน'!$A$5:$CL$846,5,0),2)</f>
        <v>40691.64</v>
      </c>
      <c r="G278" s="104">
        <f>ROUND(VLOOKUP($B278,'[4]3.ข้อมูลงบทดลองปัจจุบัน'!$A$5:$CL$846,6,0),2)</f>
        <v>0</v>
      </c>
      <c r="H278" s="104">
        <f>ROUND(VLOOKUP($B278,'[4]3.ข้อมูลงบทดลองปัจจุบัน'!$A$5:$CL$846,7,0),2)</f>
        <v>0</v>
      </c>
      <c r="I278" s="104">
        <f>ROUND(VLOOKUP($B278,'[4]3.ข้อมูลงบทดลองปัจจุบัน'!$A$5:$CL$846,8,0),2)</f>
        <v>0</v>
      </c>
      <c r="J278" s="104">
        <f>ROUND(VLOOKUP($B278,'[4]3.ข้อมูลงบทดลองปัจจุบัน'!$A$5:$CL$846,9,0),2)</f>
        <v>0</v>
      </c>
      <c r="K278" s="104">
        <f>ROUND(VLOOKUP($B278,'[4]3.ข้อมูลงบทดลองปัจจุบัน'!$A$5:$CL$846,10,0),2)</f>
        <v>0</v>
      </c>
      <c r="L278" s="104">
        <f>ROUND(VLOOKUP($B278,'[4]3.ข้อมูลงบทดลองปัจจุบัน'!$A$5:$CL$846,11,0),2)</f>
        <v>0</v>
      </c>
      <c r="M278" s="104">
        <f>ROUND(VLOOKUP($B278,'[4]3.ข้อมูลงบทดลองปัจจุบัน'!$A$5:$CL$846,12,0),2)</f>
        <v>0</v>
      </c>
      <c r="N278" s="104">
        <f>ROUND(VLOOKUP($B278,'[4]3.ข้อมูลงบทดลองปัจจุบัน'!$A$5:$CL$846,13,0),2)</f>
        <v>0</v>
      </c>
      <c r="O278" s="104">
        <f>ROUND(VLOOKUP($B278,'[4]3.ข้อมูลงบทดลองปัจจุบัน'!$A$5:$CL$846,14,0),2)</f>
        <v>0</v>
      </c>
      <c r="P278" s="104">
        <f>ROUND(VLOOKUP($B278,'[4]3.ข้อมูลงบทดลองปัจจุบัน'!$A$5:$CL$846,15,0),2)</f>
        <v>150343.37</v>
      </c>
      <c r="Q278" s="104">
        <f>ROUND(VLOOKUP($B278,'[4]3.ข้อมูลงบทดลองปัจจุบัน'!$A$5:$CL$846,16,0),2)</f>
        <v>0</v>
      </c>
      <c r="R278" s="104">
        <f>ROUND(VLOOKUP($B278,'[4]3.ข้อมูลงบทดลองปัจจุบัน'!$A$5:$CL$846,17,0),2)</f>
        <v>0</v>
      </c>
      <c r="S278" s="104">
        <f>ROUND(VLOOKUP($B278,'[4]3.ข้อมูลงบทดลองปัจจุบัน'!$A$5:$CL$846,18,0),2)</f>
        <v>0</v>
      </c>
      <c r="T278" s="104">
        <f>ROUND(VLOOKUP($B278,'[4]3.ข้อมูลงบทดลองปัจจุบัน'!$A$5:$CL$846,19,0),2)</f>
        <v>0</v>
      </c>
      <c r="U278" s="104">
        <f>ROUND(VLOOKUP($B278,'[4]3.ข้อมูลงบทดลองปัจจุบัน'!$A$5:$CL$846,20,0),2)</f>
        <v>0</v>
      </c>
      <c r="V278" s="104">
        <f>ROUND(VLOOKUP($B278,'[4]3.ข้อมูลงบทดลองปัจจุบัน'!$A$5:$CL$846,21,0),2)</f>
        <v>0</v>
      </c>
      <c r="W278" s="104">
        <f>ROUND(VLOOKUP($B278,'[4]3.ข้อมูลงบทดลองปัจจุบัน'!$A$5:$CL$846,22,0),2)</f>
        <v>0</v>
      </c>
      <c r="X278" s="104">
        <f>ROUND(VLOOKUP($B278,'[4]3.ข้อมูลงบทดลองปัจจุบัน'!$A$5:$CL$846,23,0),2)</f>
        <v>0</v>
      </c>
      <c r="Y278" s="104">
        <f>ROUND(VLOOKUP($B278,'[4]3.ข้อมูลงบทดลองปัจจุบัน'!$A$5:$CL$846,24,0),2)</f>
        <v>0</v>
      </c>
      <c r="Z278" s="104">
        <f>ROUND(VLOOKUP($B278,'[4]3.ข้อมูลงบทดลองปัจจุบัน'!$A$5:$CL$846,25,0),2)</f>
        <v>0</v>
      </c>
      <c r="AA278" s="104">
        <f>ROUND(VLOOKUP($B278,'[4]3.ข้อมูลงบทดลองปัจจุบัน'!$A$5:$CL$846,26,0),2)</f>
        <v>0</v>
      </c>
      <c r="AB278" s="104">
        <f>ROUND(VLOOKUP($B278,'[4]3.ข้อมูลงบทดลองปัจจุบัน'!$A$5:$CL$846,27,0),2)</f>
        <v>0</v>
      </c>
      <c r="AC278" s="104">
        <f>ROUND(VLOOKUP($B278,'[4]3.ข้อมูลงบทดลองปัจจุบัน'!$A$5:$CL$846,28,0),2)</f>
        <v>0</v>
      </c>
      <c r="AD278" s="104">
        <f>ROUND(VLOOKUP($B278,'[4]3.ข้อมูลงบทดลองปัจจุบัน'!$A$5:$CL$846,29,0),2)</f>
        <v>0</v>
      </c>
      <c r="AE278" s="104">
        <f>ROUND(VLOOKUP($B278,'[4]3.ข้อมูลงบทดลองปัจจุบัน'!$A$5:$CL$846,30,0),2)</f>
        <v>0</v>
      </c>
      <c r="AF278" s="104">
        <f>ROUND(VLOOKUP($B278,'[4]3.ข้อมูลงบทดลองปัจจุบัน'!$A$5:$CL$846,31,0),2)</f>
        <v>0</v>
      </c>
      <c r="AG278" s="104">
        <f>ROUND(VLOOKUP($B278,'[4]3.ข้อมูลงบทดลองปัจจุบัน'!$A$5:$CL$846,32,0),2)</f>
        <v>0</v>
      </c>
      <c r="AH278" s="104">
        <f>ROUND(VLOOKUP($B278,'[4]3.ข้อมูลงบทดลองปัจจุบัน'!$A$5:$CL$846,33,0),2)</f>
        <v>0</v>
      </c>
      <c r="AI278" s="104">
        <f>ROUND(VLOOKUP($B278,'[4]3.ข้อมูลงบทดลองปัจจุบัน'!$A$5:$CL$846,34,0),2)</f>
        <v>0</v>
      </c>
      <c r="AJ278" s="104">
        <f>ROUND(VLOOKUP($B278,'[4]3.ข้อมูลงบทดลองปัจจุบัน'!$A$5:$CL$846,35,0),2)</f>
        <v>0</v>
      </c>
      <c r="AK278" s="104">
        <f>ROUND(VLOOKUP($B278,'[4]3.ข้อมูลงบทดลองปัจจุบัน'!$A$5:$CL$846,36,0),2)</f>
        <v>0</v>
      </c>
      <c r="AL278" s="104">
        <f>ROUND(VLOOKUP($B278,'[4]3.ข้อมูลงบทดลองปัจจุบัน'!$A$5:$CL$846,37,0),2)</f>
        <v>110400</v>
      </c>
      <c r="AM278" s="104">
        <f>ROUND(VLOOKUP($B278,'[4]3.ข้อมูลงบทดลองปัจจุบัน'!$A$5:$CL$846,38,0),2)</f>
        <v>0</v>
      </c>
      <c r="AN278" s="104">
        <f>ROUND(VLOOKUP($B278,'[4]3.ข้อมูลงบทดลองปัจจุบัน'!$A$5:$CL$846,39,0),2)</f>
        <v>5450</v>
      </c>
      <c r="AO278" s="104">
        <f>ROUND(VLOOKUP($B278,'[4]3.ข้อมูลงบทดลองปัจจุบัน'!$A$5:$CL$846,40,0),2)</f>
        <v>0</v>
      </c>
      <c r="AP278" s="104">
        <f>ROUND(VLOOKUP($B278,'[4]3.ข้อมูลงบทดลองปัจจุบัน'!$A$5:$CL$846,41,0),2)</f>
        <v>0</v>
      </c>
      <c r="AQ278" s="104">
        <f>ROUND(VLOOKUP($B278,'[4]3.ข้อมูลงบทดลองปัจจุบัน'!$A$5:$CL$846,42,0),2)</f>
        <v>0</v>
      </c>
      <c r="AR278" s="104">
        <f>ROUND(VLOOKUP($B278,'[4]3.ข้อมูลงบทดลองปัจจุบัน'!$A$5:$CL$846,43,0),2)</f>
        <v>0</v>
      </c>
      <c r="AS278" s="104">
        <f>ROUND(VLOOKUP($B278,'[4]3.ข้อมูลงบทดลองปัจจุบัน'!$A$5:$CL$846,44,0),2)</f>
        <v>0</v>
      </c>
      <c r="AT278" s="104">
        <f>ROUND(VLOOKUP($B278,'[4]3.ข้อมูลงบทดลองปัจจุบัน'!$A$5:$CL$846,45,0),2)</f>
        <v>30455</v>
      </c>
      <c r="AU278" s="104">
        <f>ROUND(VLOOKUP($B278,'[4]3.ข้อมูลงบทดลองปัจจุบัน'!$A$5:$CL$846,46,0),2)</f>
        <v>0</v>
      </c>
      <c r="AV278" s="104">
        <f>ROUND(VLOOKUP($B278,'[4]3.ข้อมูลงบทดลองปัจจุบัน'!$A$5:$CL$846,47,0),2)</f>
        <v>0</v>
      </c>
      <c r="AW278" s="104">
        <f>ROUND(VLOOKUP($B278,'[4]3.ข้อมูลงบทดลองปัจจุบัน'!$A$5:$CL$846,48,0),2)</f>
        <v>0</v>
      </c>
      <c r="AX278" s="104">
        <f>ROUND(VLOOKUP($B278,'[4]3.ข้อมูลงบทดลองปัจจุบัน'!$A$5:$CL$846,49,0),2)</f>
        <v>0</v>
      </c>
      <c r="AY278" s="104">
        <f>ROUND(VLOOKUP($B278,'[4]3.ข้อมูลงบทดลองปัจจุบัน'!$A$5:$CL$846,50,0),2)</f>
        <v>0</v>
      </c>
      <c r="AZ278" s="104">
        <f>ROUND(VLOOKUP($B278,'[4]3.ข้อมูลงบทดลองปัจจุบัน'!$A$5:$CL$846,51,0),2)</f>
        <v>0</v>
      </c>
      <c r="BA278" s="104">
        <f>ROUND(VLOOKUP($B278,'[4]3.ข้อมูลงบทดลองปัจจุบัน'!$A$5:$CL$846,52,0),2)</f>
        <v>0</v>
      </c>
      <c r="BB278" s="104">
        <f>ROUND(VLOOKUP($B278,'[4]3.ข้อมูลงบทดลองปัจจุบัน'!$A$5:$CL$846,53,0),2)</f>
        <v>0</v>
      </c>
      <c r="BC278" s="104">
        <f>ROUND(VLOOKUP($B278,'[4]3.ข้อมูลงบทดลองปัจจุบัน'!$A$5:$CL$846,54,0),2)</f>
        <v>12850</v>
      </c>
      <c r="BD278" s="104">
        <f>ROUND(VLOOKUP($B278,'[4]3.ข้อมูลงบทดลองปัจจุบัน'!$A$5:$CL$846,55,0),2)</f>
        <v>0</v>
      </c>
      <c r="BE278" s="104">
        <f>ROUND(VLOOKUP($B278,'[4]3.ข้อมูลงบทดลองปัจจุบัน'!$A$5:$CL$846,56,0),2)</f>
        <v>1228722.79</v>
      </c>
      <c r="BF278" s="104">
        <f>ROUND(VLOOKUP($B278,'[4]3.ข้อมูลงบทดลองปัจจุบัน'!$A$5:$CL$846,57,0),2)</f>
        <v>0</v>
      </c>
      <c r="BG278" s="104">
        <f>ROUND(VLOOKUP($B278,'[4]3.ข้อมูลงบทดลองปัจจุบัน'!$A$5:$CL$846,58,0),2)</f>
        <v>0</v>
      </c>
      <c r="BH278" s="104">
        <f>ROUND(VLOOKUP($B278,'[4]3.ข้อมูลงบทดลองปัจจุบัน'!$A$5:$CL$846,59,0),2)</f>
        <v>0</v>
      </c>
      <c r="BI278" s="104">
        <f>ROUND(VLOOKUP($B278,'[4]3.ข้อมูลงบทดลองปัจจุบัน'!$A$5:$CL$846,60,0),2)</f>
        <v>0</v>
      </c>
      <c r="BJ278" s="104">
        <f>ROUND(VLOOKUP($B278,'[4]3.ข้อมูลงบทดลองปัจจุบัน'!$A$5:$CL$846,61,0),2)</f>
        <v>0</v>
      </c>
      <c r="BK278" s="104">
        <f>ROUND(VLOOKUP($B278,'[4]3.ข้อมูลงบทดลองปัจจุบัน'!$A$5:$CL$846,62,0),2)</f>
        <v>0</v>
      </c>
      <c r="BL278" s="104">
        <f>ROUND(VLOOKUP($B278,'[4]3.ข้อมูลงบทดลองปัจจุบัน'!$A$5:$CL$846,63,0),2)</f>
        <v>0</v>
      </c>
      <c r="BM278" s="104">
        <f>ROUND(VLOOKUP($B278,'[4]3.ข้อมูลงบทดลองปัจจุบัน'!$A$5:$CL$846,64,0),2)</f>
        <v>0</v>
      </c>
      <c r="BN278" s="104">
        <f>ROUND(VLOOKUP($B278,'[4]3.ข้อมูลงบทดลองปัจจุบัน'!$A$5:$CL$846,65,0),2)</f>
        <v>0</v>
      </c>
      <c r="BO278" s="104">
        <f>ROUND(VLOOKUP($B278,'[4]3.ข้อมูลงบทดลองปัจจุบัน'!$A$5:$CL$846,66,0),2)</f>
        <v>0</v>
      </c>
      <c r="BP278" s="104">
        <f>ROUND(VLOOKUP($B278,'[4]3.ข้อมูลงบทดลองปัจจุบัน'!$A$5:$CL$846,67,0),2)</f>
        <v>149798.75</v>
      </c>
      <c r="BQ278" s="104">
        <f>ROUND(VLOOKUP($B278,'[4]3.ข้อมูลงบทดลองปัจจุบัน'!$A$5:$CL$846,68,0),2)</f>
        <v>0</v>
      </c>
      <c r="BR278" s="104">
        <f>ROUND(VLOOKUP($B278,'[4]3.ข้อมูลงบทดลองปัจจุบัน'!$A$5:$CL$846,69,0),2)</f>
        <v>0</v>
      </c>
      <c r="BS278" s="104">
        <f>ROUND(VLOOKUP($B278,'[4]3.ข้อมูลงบทดลองปัจจุบัน'!$A$5:$CL$846,70,0),2)</f>
        <v>0</v>
      </c>
      <c r="BT278" s="104">
        <f>ROUND(VLOOKUP($B278,'[4]3.ข้อมูลงบทดลองปัจจุบัน'!$A$5:$CL$846,71,0),2)</f>
        <v>0</v>
      </c>
      <c r="BU278" s="104">
        <f>ROUND(VLOOKUP($B278,'[4]3.ข้อมูลงบทดลองปัจจุบัน'!$A$5:$CL$846,72,0),2)</f>
        <v>0</v>
      </c>
      <c r="BV278" s="104">
        <f>ROUND(VLOOKUP($B278,'[4]3.ข้อมูลงบทดลองปัจจุบัน'!$A$5:$CL$846,73,0),2)</f>
        <v>0</v>
      </c>
      <c r="BW278" s="104">
        <f>ROUND(VLOOKUP($B278,'[4]3.ข้อมูลงบทดลองปัจจุบัน'!$A$5:$CL$846,74,0),2)</f>
        <v>0</v>
      </c>
      <c r="BX278" s="104">
        <f>ROUND(VLOOKUP($B278,'[4]3.ข้อมูลงบทดลองปัจจุบัน'!$A$5:$CL$846,75,0),2)</f>
        <v>0</v>
      </c>
      <c r="BY278" s="104">
        <f>ROUND(VLOOKUP($B278,'[4]3.ข้อมูลงบทดลองปัจจุบัน'!$A$5:$CL$846,76,0),2)</f>
        <v>0</v>
      </c>
      <c r="BZ278" s="104">
        <f>ROUND(VLOOKUP($B278,'[4]3.ข้อมูลงบทดลองปัจจุบัน'!$A$5:$CL$846,77,0),2)</f>
        <v>0</v>
      </c>
      <c r="CA278" s="104">
        <f>ROUND(VLOOKUP($B278,'[4]3.ข้อมูลงบทดลองปัจจุบัน'!$A$5:$CL$846,78,0),2)</f>
        <v>0</v>
      </c>
      <c r="CB278" s="104">
        <f>ROUND(VLOOKUP($B278,'[4]3.ข้อมูลงบทดลองปัจจุบัน'!$A$5:$CL$846,79,0),2)</f>
        <v>0</v>
      </c>
      <c r="CC278" s="104">
        <f>ROUND(VLOOKUP($B278,'[4]3.ข้อมูลงบทดลองปัจจุบัน'!$A$5:$CL$846,80,0),2)</f>
        <v>0</v>
      </c>
      <c r="CD278" s="104">
        <f>ROUND(VLOOKUP($B278,'[4]3.ข้อมูลงบทดลองปัจจุบัน'!$A$5:$CL$846,81,0),2)</f>
        <v>0</v>
      </c>
      <c r="CE278" s="104">
        <f>ROUND(VLOOKUP($B278,'[4]3.ข้อมูลงบทดลองปัจจุบัน'!$A$5:$CL$846,82,0),2)</f>
        <v>183159.82</v>
      </c>
      <c r="CF278" s="104">
        <f>ROUND(VLOOKUP($B278,'[4]3.ข้อมูลงบทดลองปัจจุบัน'!$A$5:$CL$846,83,0),2)</f>
        <v>975512.75</v>
      </c>
      <c r="CG278" s="104">
        <f>ROUND(VLOOKUP($B278,'[4]3.ข้อมูลงบทดลองปัจจุบัน'!$A$5:$CL$846,84,0),2)</f>
        <v>0</v>
      </c>
      <c r="CH278" s="104">
        <f>ROUND(VLOOKUP($B278,'[4]3.ข้อมูลงบทดลองปัจจุบัน'!$A$5:$CL$846,85,0),2)</f>
        <v>191746.62</v>
      </c>
      <c r="CI278" s="104">
        <f>ROUND(VLOOKUP($B278,'[4]3.ข้อมูลงบทดลองปัจจุบัน'!$A$5:$CL$846,86,0),2)</f>
        <v>0</v>
      </c>
      <c r="CJ278" s="104">
        <f>ROUND(VLOOKUP($B278,'[4]3.ข้อมูลงบทดลองปัจจุบัน'!$A$5:$CL$846,87,0),2)</f>
        <v>0</v>
      </c>
      <c r="CK278" s="104">
        <f>ROUND(VLOOKUP($B278,'[4]3.ข้อมูลงบทดลองปัจจุบัน'!$A$5:$CL$846,88,0),2)</f>
        <v>0</v>
      </c>
      <c r="CL278" s="104">
        <f>ROUND(VLOOKUP($B278,'[4]3.ข้อมูลงบทดลองปัจจุบัน'!$A$5:$CL$846,89,0),2)</f>
        <v>0</v>
      </c>
      <c r="CM278" s="104">
        <f>ROUND(VLOOKUP($B278,'[4]3.ข้อมูลงบทดลองปัจจุบัน'!$A$5:$CL$846,90,0),2)</f>
        <v>0</v>
      </c>
      <c r="CO278" s="97"/>
    </row>
    <row r="279" spans="1:94" x14ac:dyDescent="0.7">
      <c r="A279" s="128" t="s">
        <v>884</v>
      </c>
      <c r="B279" s="18" t="s">
        <v>945</v>
      </c>
      <c r="C279" s="129" t="s">
        <v>946</v>
      </c>
      <c r="D279" s="104">
        <f>ROUND(VLOOKUP($B279,'[4]3.ข้อมูลงบทดลองปัจจุบัน'!$A$5:$CL$846,3,0),2)</f>
        <v>12223793.27</v>
      </c>
      <c r="E279" s="104">
        <f>ROUND(VLOOKUP($B279,'[4]3.ข้อมูลงบทดลองปัจจุบัน'!$A$5:$CL$846,4,0),2)</f>
        <v>10392534.970000001</v>
      </c>
      <c r="F279" s="104">
        <f>ROUND(VLOOKUP($B279,'[4]3.ข้อมูลงบทดลองปัจจุบัน'!$A$5:$CL$846,5,0),2)</f>
        <v>10228903.67</v>
      </c>
      <c r="G279" s="104">
        <f>ROUND(VLOOKUP($B279,'[4]3.ข้อมูลงบทดลองปัจจุบัน'!$A$5:$CL$846,6,0),2)</f>
        <v>7071458.6500000004</v>
      </c>
      <c r="H279" s="104">
        <f>ROUND(VLOOKUP($B279,'[4]3.ข้อมูลงบทดลองปัจจุบัน'!$A$5:$CL$846,7,0),2)</f>
        <v>0</v>
      </c>
      <c r="I279" s="104">
        <f>ROUND(VLOOKUP($B279,'[4]3.ข้อมูลงบทดลองปัจจุบัน'!$A$5:$CL$846,8,0),2)</f>
        <v>5233235.34</v>
      </c>
      <c r="J279" s="104">
        <f>ROUND(VLOOKUP($B279,'[4]3.ข้อมูลงบทดลองปัจจุบัน'!$A$5:$CL$846,9,0),2)</f>
        <v>11317681.949999999</v>
      </c>
      <c r="K279" s="104">
        <f>ROUND(VLOOKUP($B279,'[4]3.ข้อมูลงบทดลองปัจจุบัน'!$A$5:$CL$846,10,0),2)</f>
        <v>6761593.9100000001</v>
      </c>
      <c r="L279" s="104">
        <f>ROUND(VLOOKUP($B279,'[4]3.ข้อมูลงบทดลองปัจจุบัน'!$A$5:$CL$846,11,0),2)</f>
        <v>7807130.5300000003</v>
      </c>
      <c r="M279" s="104">
        <f>ROUND(VLOOKUP($B279,'[4]3.ข้อมูลงบทดลองปัจจุบัน'!$A$5:$CL$846,12,0),2)</f>
        <v>6878296.5899999999</v>
      </c>
      <c r="N279" s="104">
        <f>ROUND(VLOOKUP($B279,'[4]3.ข้อมูลงบทดลองปัจจุบัน'!$A$5:$CL$846,13,0),2)</f>
        <v>2677563.19</v>
      </c>
      <c r="O279" s="104">
        <f>ROUND(VLOOKUP($B279,'[4]3.ข้อมูลงบทดลองปัจจุบัน'!$A$5:$CL$846,14,0),2)</f>
        <v>0</v>
      </c>
      <c r="P279" s="104">
        <f>ROUND(VLOOKUP($B279,'[4]3.ข้อมูลงบทดลองปัจจุบัน'!$A$5:$CL$846,15,0),2)</f>
        <v>5829085.9900000002</v>
      </c>
      <c r="Q279" s="104">
        <f>ROUND(VLOOKUP($B279,'[4]3.ข้อมูลงบทดลองปัจจุบัน'!$A$5:$CL$846,16,0),2)</f>
        <v>10595304.609999999</v>
      </c>
      <c r="R279" s="104">
        <f>ROUND(VLOOKUP($B279,'[4]3.ข้อมูลงบทดลองปัจจุบัน'!$A$5:$CL$846,17,0),2)</f>
        <v>4634873.08</v>
      </c>
      <c r="S279" s="104">
        <f>ROUND(VLOOKUP($B279,'[4]3.ข้อมูลงบทดลองปัจจุบัน'!$A$5:$CL$846,18,0),2)</f>
        <v>-495010.37</v>
      </c>
      <c r="T279" s="104">
        <f>ROUND(VLOOKUP($B279,'[4]3.ข้อมูลงบทดลองปัจจุบัน'!$A$5:$CL$846,19,0),2)</f>
        <v>1994587.73</v>
      </c>
      <c r="U279" s="104">
        <f>ROUND(VLOOKUP($B279,'[4]3.ข้อมูลงบทดลองปัจจุบัน'!$A$5:$CL$846,20,0),2)</f>
        <v>1900871.01</v>
      </c>
      <c r="V279" s="104">
        <f>ROUND(VLOOKUP($B279,'[4]3.ข้อมูลงบทดลองปัจจุบัน'!$A$5:$CL$846,21,0),2)</f>
        <v>326070.7</v>
      </c>
      <c r="W279" s="104">
        <f>ROUND(VLOOKUP($B279,'[4]3.ข้อมูลงบทดลองปัจจุบัน'!$A$5:$CL$846,22,0),2)</f>
        <v>1460201.25</v>
      </c>
      <c r="X279" s="104">
        <f>ROUND(VLOOKUP($B279,'[4]3.ข้อมูลงบทดลองปัจจุบัน'!$A$5:$CL$846,23,0),2)</f>
        <v>14876789.460000001</v>
      </c>
      <c r="Y279" s="104">
        <f>ROUND(VLOOKUP($B279,'[4]3.ข้อมูลงบทดลองปัจจุบัน'!$A$5:$CL$846,24,0),2)</f>
        <v>0</v>
      </c>
      <c r="Z279" s="104">
        <f>ROUND(VLOOKUP($B279,'[4]3.ข้อมูลงบทดลองปัจจุบัน'!$A$5:$CL$846,25,0),2)</f>
        <v>5987253.1900000004</v>
      </c>
      <c r="AA279" s="104">
        <f>ROUND(VLOOKUP($B279,'[4]3.ข้อมูลงบทดลองปัจจุบัน'!$A$5:$CL$846,26,0),2)</f>
        <v>6976208.2699999996</v>
      </c>
      <c r="AB279" s="104">
        <f>ROUND(VLOOKUP($B279,'[4]3.ข้อมูลงบทดลองปัจจุบัน'!$A$5:$CL$846,27,0),2)</f>
        <v>0</v>
      </c>
      <c r="AC279" s="104">
        <f>ROUND(VLOOKUP($B279,'[4]3.ข้อมูลงบทดลองปัจจุบัน'!$A$5:$CL$846,28,0),2)</f>
        <v>4800093.8899999997</v>
      </c>
      <c r="AD279" s="104">
        <f>ROUND(VLOOKUP($B279,'[4]3.ข้อมูลงบทดลองปัจจุบัน'!$A$5:$CL$846,29,0),2)</f>
        <v>4353983.24</v>
      </c>
      <c r="AE279" s="104">
        <f>ROUND(VLOOKUP($B279,'[4]3.ข้อมูลงบทดลองปัจจุบัน'!$A$5:$CL$846,30,0),2)</f>
        <v>0</v>
      </c>
      <c r="AF279" s="104">
        <f>ROUND(VLOOKUP($B279,'[4]3.ข้อมูลงบทดลองปัจจุบัน'!$A$5:$CL$846,31,0),2)</f>
        <v>930968.81</v>
      </c>
      <c r="AG279" s="104">
        <f>ROUND(VLOOKUP($B279,'[4]3.ข้อมูลงบทดลองปัจจุบัน'!$A$5:$CL$846,32,0),2)</f>
        <v>1476551.69</v>
      </c>
      <c r="AH279" s="104">
        <f>ROUND(VLOOKUP($B279,'[4]3.ข้อมูลงบทดลองปัจจุบัน'!$A$5:$CL$846,33,0),2)</f>
        <v>3402018.66</v>
      </c>
      <c r="AI279" s="104">
        <f>ROUND(VLOOKUP($B279,'[4]3.ข้อมูลงบทดลองปัจจุบัน'!$A$5:$CL$846,34,0),2)</f>
        <v>3679378.15</v>
      </c>
      <c r="AJ279" s="104">
        <f>ROUND(VLOOKUP($B279,'[4]3.ข้อมูลงบทดลองปัจจุบัน'!$A$5:$CL$846,35,0),2)</f>
        <v>14509521.98</v>
      </c>
      <c r="AK279" s="104">
        <f>ROUND(VLOOKUP($B279,'[4]3.ข้อมูลงบทดลองปัจจุบัน'!$A$5:$CL$846,36,0),2)</f>
        <v>610693.46</v>
      </c>
      <c r="AL279" s="104">
        <f>ROUND(VLOOKUP($B279,'[4]3.ข้อมูลงบทดลองปัจจุบัน'!$A$5:$CL$846,37,0),2)</f>
        <v>23543724.710000001</v>
      </c>
      <c r="AM279" s="104">
        <f>ROUND(VLOOKUP($B279,'[4]3.ข้อมูลงบทดลองปัจจุบัน'!$A$5:$CL$846,38,0),2)</f>
        <v>6634070.1699999999</v>
      </c>
      <c r="AN279" s="104">
        <f>ROUND(VLOOKUP($B279,'[4]3.ข้อมูลงบทดลองปัจจุบัน'!$A$5:$CL$846,39,0),2)</f>
        <v>6249549.8700000001</v>
      </c>
      <c r="AO279" s="104">
        <f>ROUND(VLOOKUP($B279,'[4]3.ข้อมูลงบทดลองปัจจุบัน'!$A$5:$CL$846,40,0),2)</f>
        <v>10058484.48</v>
      </c>
      <c r="AP279" s="104">
        <f>ROUND(VLOOKUP($B279,'[4]3.ข้อมูลงบทดลองปัจจุบัน'!$A$5:$CL$846,41,0),2)</f>
        <v>7850494.29</v>
      </c>
      <c r="AQ279" s="104">
        <f>ROUND(VLOOKUP($B279,'[4]3.ข้อมูลงบทดลองปัจจุบัน'!$A$5:$CL$846,42,0),2)</f>
        <v>9956829.4399999995</v>
      </c>
      <c r="AR279" s="104">
        <f>ROUND(VLOOKUP($B279,'[4]3.ข้อมูลงบทดลองปัจจุบัน'!$A$5:$CL$846,43,0),2)</f>
        <v>2184785.06</v>
      </c>
      <c r="AS279" s="104">
        <f>ROUND(VLOOKUP($B279,'[4]3.ข้อมูลงบทดลองปัจจุบัน'!$A$5:$CL$846,44,0),2)</f>
        <v>0</v>
      </c>
      <c r="AT279" s="104">
        <f>ROUND(VLOOKUP($B279,'[4]3.ข้อมูลงบทดลองปัจจุบัน'!$A$5:$CL$846,45,0),2)</f>
        <v>7438742.96</v>
      </c>
      <c r="AU279" s="104">
        <f>ROUND(VLOOKUP($B279,'[4]3.ข้อมูลงบทดลองปัจจุบัน'!$A$5:$CL$846,46,0),2)</f>
        <v>9150652.6199999992</v>
      </c>
      <c r="AV279" s="104">
        <f>ROUND(VLOOKUP($B279,'[4]3.ข้อมูลงบทดลองปัจจุบัน'!$A$5:$CL$846,47,0),2)</f>
        <v>22100404.120000001</v>
      </c>
      <c r="AW279" s="104">
        <f>ROUND(VLOOKUP($B279,'[4]3.ข้อมูลงบทดลองปัจจุบัน'!$A$5:$CL$846,48,0),2)</f>
        <v>5508350.4400000004</v>
      </c>
      <c r="AX279" s="104">
        <f>ROUND(VLOOKUP($B279,'[4]3.ข้อมูลงบทดลองปัจจุบัน'!$A$5:$CL$846,49,0),2)</f>
        <v>3218837.12</v>
      </c>
      <c r="AY279" s="104">
        <f>ROUND(VLOOKUP($B279,'[4]3.ข้อมูลงบทดลองปัจจุบัน'!$A$5:$CL$846,50,0),2)</f>
        <v>5901371.6900000004</v>
      </c>
      <c r="AZ279" s="104">
        <f>ROUND(VLOOKUP($B279,'[4]3.ข้อมูลงบทดลองปัจจุบัน'!$A$5:$CL$846,51,0),2)</f>
        <v>7899728.2800000003</v>
      </c>
      <c r="BA279" s="104">
        <f>ROUND(VLOOKUP($B279,'[4]3.ข้อมูลงบทดลองปัจจุบัน'!$A$5:$CL$846,52,0),2)</f>
        <v>2947074.22</v>
      </c>
      <c r="BB279" s="104">
        <f>ROUND(VLOOKUP($B279,'[4]3.ข้อมูลงบทดลองปัจจุบัน'!$A$5:$CL$846,53,0),2)</f>
        <v>0</v>
      </c>
      <c r="BC279" s="104">
        <f>ROUND(VLOOKUP($B279,'[4]3.ข้อมูลงบทดลองปัจจุบัน'!$A$5:$CL$846,54,0),2)</f>
        <v>7799337.1500000004</v>
      </c>
      <c r="BD279" s="104">
        <f>ROUND(VLOOKUP($B279,'[4]3.ข้อมูลงบทดลองปัจจุบัน'!$A$5:$CL$846,55,0),2)</f>
        <v>14165792.630000001</v>
      </c>
      <c r="BE279" s="104">
        <f>ROUND(VLOOKUP($B279,'[4]3.ข้อมูลงบทดลองปัจจุบัน'!$A$5:$CL$846,56,0),2)</f>
        <v>0</v>
      </c>
      <c r="BF279" s="104">
        <f>ROUND(VLOOKUP($B279,'[4]3.ข้อมูลงบทดลองปัจจุบัน'!$A$5:$CL$846,57,0),2)</f>
        <v>0</v>
      </c>
      <c r="BG279" s="104">
        <f>ROUND(VLOOKUP($B279,'[4]3.ข้อมูลงบทดลองปัจจุบัน'!$A$5:$CL$846,58,0),2)</f>
        <v>0</v>
      </c>
      <c r="BH279" s="104">
        <f>ROUND(VLOOKUP($B279,'[4]3.ข้อมูลงบทดลองปัจจุบัน'!$A$5:$CL$846,59,0),2)</f>
        <v>0</v>
      </c>
      <c r="BI279" s="104">
        <f>ROUND(VLOOKUP($B279,'[4]3.ข้อมูลงบทดลองปัจจุบัน'!$A$5:$CL$846,60,0),2)</f>
        <v>3722945.19</v>
      </c>
      <c r="BJ279" s="104">
        <f>ROUND(VLOOKUP($B279,'[4]3.ข้อมูลงบทดลองปัจจุบัน'!$A$5:$CL$846,61,0),2)</f>
        <v>0</v>
      </c>
      <c r="BK279" s="104">
        <f>ROUND(VLOOKUP($B279,'[4]3.ข้อมูลงบทดลองปัจจุบัน'!$A$5:$CL$846,62,0),2)</f>
        <v>0</v>
      </c>
      <c r="BL279" s="104">
        <f>ROUND(VLOOKUP($B279,'[4]3.ข้อมูลงบทดลองปัจจุบัน'!$A$5:$CL$846,63,0),2)</f>
        <v>4142818.76</v>
      </c>
      <c r="BM279" s="104">
        <f>ROUND(VLOOKUP($B279,'[4]3.ข้อมูลงบทดลองปัจจุบัน'!$A$5:$CL$846,64,0),2)</f>
        <v>13948241.869999999</v>
      </c>
      <c r="BN279" s="104">
        <f>ROUND(VLOOKUP($B279,'[4]3.ข้อมูลงบทดลองปัจจุบัน'!$A$5:$CL$846,65,0),2)</f>
        <v>0</v>
      </c>
      <c r="BO279" s="104">
        <f>ROUND(VLOOKUP($B279,'[4]3.ข้อมูลงบทดลองปัจจุบัน'!$A$5:$CL$846,66,0),2)</f>
        <v>4240382.8499999996</v>
      </c>
      <c r="BP279" s="104">
        <f>ROUND(VLOOKUP($B279,'[4]3.ข้อมูลงบทดลองปัจจุบัน'!$A$5:$CL$846,67,0),2)</f>
        <v>-4082929</v>
      </c>
      <c r="BQ279" s="104">
        <f>ROUND(VLOOKUP($B279,'[4]3.ข้อมูลงบทดลองปัจจุบัน'!$A$5:$CL$846,68,0),2)</f>
        <v>8795970.0199999996</v>
      </c>
      <c r="BR279" s="104">
        <f>ROUND(VLOOKUP($B279,'[4]3.ข้อมูลงบทดลองปัจจุบัน'!$A$5:$CL$846,69,0),2)</f>
        <v>3823490.35</v>
      </c>
      <c r="BS279" s="104">
        <f>ROUND(VLOOKUP($B279,'[4]3.ข้อมูลงบทดลองปัจจุบัน'!$A$5:$CL$846,70,0),2)</f>
        <v>18292102.620000001</v>
      </c>
      <c r="BT279" s="104">
        <f>ROUND(VLOOKUP($B279,'[4]3.ข้อมูลงบทดลองปัจจุบัน'!$A$5:$CL$846,71,0),2)</f>
        <v>2253518.4300000002</v>
      </c>
      <c r="BU279" s="104">
        <f>ROUND(VLOOKUP($B279,'[4]3.ข้อมูลงบทดลองปัจจุบัน'!$A$5:$CL$846,72,0),2)</f>
        <v>8459649.7200000007</v>
      </c>
      <c r="BV279" s="104">
        <f>ROUND(VLOOKUP($B279,'[4]3.ข้อมูลงบทดลองปัจจุบัน'!$A$5:$CL$846,73,0),2)</f>
        <v>8454150.3800000008</v>
      </c>
      <c r="BW279" s="104">
        <f>ROUND(VLOOKUP($B279,'[4]3.ข้อมูลงบทดลองปัจจุบัน'!$A$5:$CL$846,74,0),2)</f>
        <v>0</v>
      </c>
      <c r="BX279" s="104">
        <f>ROUND(VLOOKUP($B279,'[4]3.ข้อมูลงบทดลองปัจจุบัน'!$A$5:$CL$846,75,0),2)</f>
        <v>1194204.8799999999</v>
      </c>
      <c r="BY279" s="104">
        <f>ROUND(VLOOKUP($B279,'[4]3.ข้อมูลงบทดลองปัจจุบัน'!$A$5:$CL$846,76,0),2)</f>
        <v>9703837.6799999997</v>
      </c>
      <c r="BZ279" s="104">
        <f>ROUND(VLOOKUP($B279,'[4]3.ข้อมูลงบทดลองปัจจุบัน'!$A$5:$CL$846,77,0),2)</f>
        <v>4432210.6900000004</v>
      </c>
      <c r="CA279" s="104">
        <f>ROUND(VLOOKUP($B279,'[4]3.ข้อมูลงบทดลองปัจจุบัน'!$A$5:$CL$846,78,0),2)</f>
        <v>2408565.0699999998</v>
      </c>
      <c r="CB279" s="104">
        <f>ROUND(VLOOKUP($B279,'[4]3.ข้อมูลงบทดลองปัจจุบัน'!$A$5:$CL$846,79,0),2)</f>
        <v>0</v>
      </c>
      <c r="CC279" s="104">
        <f>ROUND(VLOOKUP($B279,'[4]3.ข้อมูลงบทดลองปัจจุบัน'!$A$5:$CL$846,80,0),2)</f>
        <v>10458595.279999999</v>
      </c>
      <c r="CD279" s="104">
        <f>ROUND(VLOOKUP($B279,'[4]3.ข้อมูลงบทดลองปัจจุบัน'!$A$5:$CL$846,81,0),2)</f>
        <v>4135912.84</v>
      </c>
      <c r="CE279" s="104">
        <f>ROUND(VLOOKUP($B279,'[4]3.ข้อมูลงบทดลองปัจจุบัน'!$A$5:$CL$846,82,0),2)</f>
        <v>3498324.39</v>
      </c>
      <c r="CF279" s="104">
        <f>ROUND(VLOOKUP($B279,'[4]3.ข้อมูลงบทดลองปัจจุบัน'!$A$5:$CL$846,83,0),2)</f>
        <v>7232509.2000000002</v>
      </c>
      <c r="CG279" s="104">
        <f>ROUND(VLOOKUP($B279,'[4]3.ข้อมูลงบทดลองปัจจุบัน'!$A$5:$CL$846,84,0),2)</f>
        <v>2677460.19</v>
      </c>
      <c r="CH279" s="104">
        <f>ROUND(VLOOKUP($B279,'[4]3.ข้อมูลงบทดลองปัจจุบัน'!$A$5:$CL$846,85,0),2)</f>
        <v>2538219.6</v>
      </c>
      <c r="CI279" s="104">
        <f>ROUND(VLOOKUP($B279,'[4]3.ข้อมูลงบทดลองปัจจุบัน'!$A$5:$CL$846,86,0),2)</f>
        <v>0</v>
      </c>
      <c r="CJ279" s="104">
        <f>ROUND(VLOOKUP($B279,'[4]3.ข้อมูลงบทดลองปัจจุบัน'!$A$5:$CL$846,87,0),2)</f>
        <v>2510583.0499999998</v>
      </c>
      <c r="CK279" s="104">
        <f>ROUND(VLOOKUP($B279,'[4]3.ข้อมูลงบทดลองปัจจุบัน'!$A$5:$CL$846,88,0),2)</f>
        <v>12113883.800000001</v>
      </c>
      <c r="CL279" s="104">
        <f>ROUND(VLOOKUP($B279,'[4]3.ข้อมูลงบทดลองปัจจุบัน'!$A$5:$CL$846,89,0),2)</f>
        <v>0</v>
      </c>
      <c r="CM279" s="104">
        <f>ROUND(VLOOKUP($B279,'[4]3.ข้อมูลงบทดลองปัจจุบัน'!$A$5:$CL$846,90,0),2)</f>
        <v>839548.58</v>
      </c>
      <c r="CO279" s="97"/>
    </row>
    <row r="280" spans="1:94" x14ac:dyDescent="0.7">
      <c r="A280" s="128" t="s">
        <v>884</v>
      </c>
      <c r="B280" s="18" t="s">
        <v>947</v>
      </c>
      <c r="C280" s="129" t="s">
        <v>948</v>
      </c>
      <c r="D280" s="104">
        <f>ROUND(VLOOKUP($B280,'[4]3.ข้อมูลงบทดลองปัจจุบัน'!$A$5:$CL$846,3,0),2)</f>
        <v>13748417.25</v>
      </c>
      <c r="E280" s="104">
        <f>ROUND(VLOOKUP($B280,'[4]3.ข้อมูลงบทดลองปัจจุบัน'!$A$5:$CL$846,4,0),2)</f>
        <v>199969</v>
      </c>
      <c r="F280" s="104">
        <f>ROUND(VLOOKUP($B280,'[4]3.ข้อมูลงบทดลองปัจจุบัน'!$A$5:$CL$846,5,0),2)</f>
        <v>273364</v>
      </c>
      <c r="G280" s="104">
        <f>ROUND(VLOOKUP($B280,'[4]3.ข้อมูลงบทดลองปัจจุบัน'!$A$5:$CL$846,6,0),2)</f>
        <v>373490.3</v>
      </c>
      <c r="H280" s="104">
        <f>ROUND(VLOOKUP($B280,'[4]3.ข้อมูลงบทดลองปัจจุบัน'!$A$5:$CL$846,7,0),2)</f>
        <v>115671</v>
      </c>
      <c r="I280" s="104">
        <f>ROUND(VLOOKUP($B280,'[4]3.ข้อมูลงบทดลองปัจจุบัน'!$A$5:$CL$846,8,0),2)</f>
        <v>168018</v>
      </c>
      <c r="J280" s="104">
        <f>ROUND(VLOOKUP($B280,'[4]3.ข้อมูลงบทดลองปัจจุบัน'!$A$5:$CL$846,9,0),2)</f>
        <v>333165</v>
      </c>
      <c r="K280" s="104">
        <f>ROUND(VLOOKUP($B280,'[4]3.ข้อมูลงบทดลองปัจจุบัน'!$A$5:$CL$846,10,0),2)</f>
        <v>288948.5</v>
      </c>
      <c r="L280" s="104">
        <f>ROUND(VLOOKUP($B280,'[4]3.ข้อมูลงบทดลองปัจจุบัน'!$A$5:$CL$846,11,0),2)</f>
        <v>710842</v>
      </c>
      <c r="M280" s="104">
        <f>ROUND(VLOOKUP($B280,'[4]3.ข้อมูลงบทดลองปัจจุบัน'!$A$5:$CL$846,12,0),2)</f>
        <v>244213</v>
      </c>
      <c r="N280" s="104">
        <f>ROUND(VLOOKUP($B280,'[4]3.ข้อมูลงบทดลองปัจจุบัน'!$A$5:$CL$846,13,0),2)</f>
        <v>3349978.01</v>
      </c>
      <c r="O280" s="104">
        <f>ROUND(VLOOKUP($B280,'[4]3.ข้อมูลงบทดลองปัจจุบัน'!$A$5:$CL$846,14,0),2)</f>
        <v>158464.6</v>
      </c>
      <c r="P280" s="104">
        <f>ROUND(VLOOKUP($B280,'[4]3.ข้อมูลงบทดลองปัจจุบัน'!$A$5:$CL$846,15,0),2)</f>
        <v>12027148</v>
      </c>
      <c r="Q280" s="104">
        <f>ROUND(VLOOKUP($B280,'[4]3.ข้อมูลงบทดลองปัจจุบัน'!$A$5:$CL$846,16,0),2)</f>
        <v>1700529.6</v>
      </c>
      <c r="R280" s="104">
        <f>ROUND(VLOOKUP($B280,'[4]3.ข้อมูลงบทดลองปัจจุบัน'!$A$5:$CL$846,17,0),2)</f>
        <v>438247.29</v>
      </c>
      <c r="S280" s="104">
        <f>ROUND(VLOOKUP($B280,'[4]3.ข้อมูลงบทดลองปัจจุบัน'!$A$5:$CL$846,18,0),2)</f>
        <v>6405726.6900000004</v>
      </c>
      <c r="T280" s="104">
        <f>ROUND(VLOOKUP($B280,'[4]3.ข้อมูลงบทดลองปัจจุบัน'!$A$5:$CL$846,19,0),2)</f>
        <v>1521690.19</v>
      </c>
      <c r="U280" s="104">
        <f>ROUND(VLOOKUP($B280,'[4]3.ข้อมูลงบทดลองปัจจุบัน'!$A$5:$CL$846,20,0),2)</f>
        <v>673556.77</v>
      </c>
      <c r="V280" s="104">
        <f>ROUND(VLOOKUP($B280,'[4]3.ข้อมูลงบทดลองปัจจุบัน'!$A$5:$CL$846,21,0),2)</f>
        <v>101155</v>
      </c>
      <c r="W280" s="104">
        <f>ROUND(VLOOKUP($B280,'[4]3.ข้อมูลงบทดลองปัจจุบัน'!$A$5:$CL$846,22,0),2)</f>
        <v>615820.72</v>
      </c>
      <c r="X280" s="104">
        <f>ROUND(VLOOKUP($B280,'[4]3.ข้อมูลงบทดลองปัจจุบัน'!$A$5:$CL$846,23,0),2)</f>
        <v>55390191.469999999</v>
      </c>
      <c r="Y280" s="104">
        <f>ROUND(VLOOKUP($B280,'[4]3.ข้อมูลงบทดลองปัจจุบัน'!$A$5:$CL$846,24,0),2)</f>
        <v>63944</v>
      </c>
      <c r="Z280" s="104">
        <f>ROUND(VLOOKUP($B280,'[4]3.ข้อมูลงบทดลองปัจจุบัน'!$A$5:$CL$846,25,0),2)</f>
        <v>111780</v>
      </c>
      <c r="AA280" s="104">
        <f>ROUND(VLOOKUP($B280,'[4]3.ข้อมูลงบทดลองปัจจุบัน'!$A$5:$CL$846,26,0),2)</f>
        <v>78073</v>
      </c>
      <c r="AB280" s="104">
        <f>ROUND(VLOOKUP($B280,'[4]3.ข้อมูลงบทดลองปัจจุบัน'!$A$5:$CL$846,27,0),2)</f>
        <v>42159.5</v>
      </c>
      <c r="AC280" s="104">
        <f>ROUND(VLOOKUP($B280,'[4]3.ข้อมูลงบทดลองปัจจุบัน'!$A$5:$CL$846,28,0),2)</f>
        <v>466094</v>
      </c>
      <c r="AD280" s="104">
        <f>ROUND(VLOOKUP($B280,'[4]3.ข้อมูลงบทดลองปัจจุบัน'!$A$5:$CL$846,29,0),2)</f>
        <v>30134</v>
      </c>
      <c r="AE280" s="104">
        <f>ROUND(VLOOKUP($B280,'[4]3.ข้อมูลงบทดลองปัจจุบัน'!$A$5:$CL$846,30,0),2)</f>
        <v>2030554</v>
      </c>
      <c r="AF280" s="104">
        <f>ROUND(VLOOKUP($B280,'[4]3.ข้อมูลงบทดลองปัจจุบัน'!$A$5:$CL$846,31,0),2)</f>
        <v>37023</v>
      </c>
      <c r="AG280" s="104">
        <f>ROUND(VLOOKUP($B280,'[4]3.ข้อมูลงบทดลองปัจจุบัน'!$A$5:$CL$846,32,0),2)</f>
        <v>165788.79999999999</v>
      </c>
      <c r="AH280" s="104">
        <f>ROUND(VLOOKUP($B280,'[4]3.ข้อมูลงบทดลองปัจจุบัน'!$A$5:$CL$846,33,0),2)</f>
        <v>100070</v>
      </c>
      <c r="AI280" s="104">
        <f>ROUND(VLOOKUP($B280,'[4]3.ข้อมูลงบทดลองปัจจุบัน'!$A$5:$CL$846,34,0),2)</f>
        <v>2361384.0499999998</v>
      </c>
      <c r="AJ280" s="104">
        <f>ROUND(VLOOKUP($B280,'[4]3.ข้อมูลงบทดลองปัจจุบัน'!$A$5:$CL$846,35,0),2)</f>
        <v>68533</v>
      </c>
      <c r="AK280" s="104">
        <f>ROUND(VLOOKUP($B280,'[4]3.ข้อมูลงบทดลองปัจจุบัน'!$A$5:$CL$846,36,0),2)</f>
        <v>132028.75</v>
      </c>
      <c r="AL280" s="104">
        <f>ROUND(VLOOKUP($B280,'[4]3.ข้อมูลงบทดลองปัจจุบัน'!$A$5:$CL$846,37,0),2)</f>
        <v>5973468.4500000002</v>
      </c>
      <c r="AM280" s="104">
        <f>ROUND(VLOOKUP($B280,'[4]3.ข้อมูลงบทดลองปัจจุบัน'!$A$5:$CL$846,38,0),2)</f>
        <v>141515.01</v>
      </c>
      <c r="AN280" s="104">
        <f>ROUND(VLOOKUP($B280,'[4]3.ข้อมูลงบทดลองปัจจุบัน'!$A$5:$CL$846,39,0),2)</f>
        <v>145156</v>
      </c>
      <c r="AO280" s="104">
        <f>ROUND(VLOOKUP($B280,'[4]3.ข้อมูลงบทดลองปัจจุบัน'!$A$5:$CL$846,40,0),2)</f>
        <v>229055</v>
      </c>
      <c r="AP280" s="104">
        <f>ROUND(VLOOKUP($B280,'[4]3.ข้อมูลงบทดลองปัจจุบัน'!$A$5:$CL$846,41,0),2)</f>
        <v>240575</v>
      </c>
      <c r="AQ280" s="104">
        <f>ROUND(VLOOKUP($B280,'[4]3.ข้อมูลงบทดลองปัจจุบัน'!$A$5:$CL$846,42,0),2)</f>
        <v>172174</v>
      </c>
      <c r="AR280" s="104">
        <f>ROUND(VLOOKUP($B280,'[4]3.ข้อมูลงบทดลองปัจจุบัน'!$A$5:$CL$846,43,0),2)</f>
        <v>75080</v>
      </c>
      <c r="AS280" s="104">
        <f>ROUND(VLOOKUP($B280,'[4]3.ข้อมูลงบทดลองปัจจุบัน'!$A$5:$CL$846,44,0),2)</f>
        <v>371319.35</v>
      </c>
      <c r="AT280" s="104">
        <f>ROUND(VLOOKUP($B280,'[4]3.ข้อมูลงบทดลองปัจจุบัน'!$A$5:$CL$846,45,0),2)</f>
        <v>118811</v>
      </c>
      <c r="AU280" s="104">
        <f>ROUND(VLOOKUP($B280,'[4]3.ข้อมูลงบทดลองปัจจุบัน'!$A$5:$CL$846,46,0),2)</f>
        <v>2174544.6</v>
      </c>
      <c r="AV280" s="104">
        <f>ROUND(VLOOKUP($B280,'[4]3.ข้อมูลงบทดลองปัจจุบัน'!$A$5:$CL$846,47,0),2)</f>
        <v>2135186.84</v>
      </c>
      <c r="AW280" s="104">
        <f>ROUND(VLOOKUP($B280,'[4]3.ข้อมูลงบทดลองปัจจุบัน'!$A$5:$CL$846,48,0),2)</f>
        <v>111688</v>
      </c>
      <c r="AX280" s="104">
        <f>ROUND(VLOOKUP($B280,'[4]3.ข้อมูลงบทดลองปัจจุบัน'!$A$5:$CL$846,49,0),2)</f>
        <v>43849</v>
      </c>
      <c r="AY280" s="104">
        <f>ROUND(VLOOKUP($B280,'[4]3.ข้อมูลงบทดลองปัจจุบัน'!$A$5:$CL$846,50,0),2)</f>
        <v>108280</v>
      </c>
      <c r="AZ280" s="104">
        <f>ROUND(VLOOKUP($B280,'[4]3.ข้อมูลงบทดลองปัจจุบัน'!$A$5:$CL$846,51,0),2)</f>
        <v>117845</v>
      </c>
      <c r="BA280" s="104">
        <f>ROUND(VLOOKUP($B280,'[4]3.ข้อมูลงบทดลองปัจจุบัน'!$A$5:$CL$846,52,0),2)</f>
        <v>558112.47</v>
      </c>
      <c r="BB280" s="104">
        <f>ROUND(VLOOKUP($B280,'[4]3.ข้อมูลงบทดลองปัจจุบัน'!$A$5:$CL$846,53,0),2)</f>
        <v>3489075</v>
      </c>
      <c r="BC280" s="104">
        <f>ROUND(VLOOKUP($B280,'[4]3.ข้อมูลงบทดลองปัจจุบัน'!$A$5:$CL$846,54,0),2)</f>
        <v>35587.5</v>
      </c>
      <c r="BD280" s="104">
        <f>ROUND(VLOOKUP($B280,'[4]3.ข้อมูลงบทดลองปัจจุบัน'!$A$5:$CL$846,55,0),2)</f>
        <v>9852819.7200000007</v>
      </c>
      <c r="BE280" s="104">
        <f>ROUND(VLOOKUP($B280,'[4]3.ข้อมูลงบทดลองปัจจุบัน'!$A$5:$CL$846,56,0),2)</f>
        <v>4219623.34</v>
      </c>
      <c r="BF280" s="104">
        <f>ROUND(VLOOKUP($B280,'[4]3.ข้อมูลงบทดลองปัจจุบัน'!$A$5:$CL$846,57,0),2)</f>
        <v>817850.03</v>
      </c>
      <c r="BG280" s="104">
        <f>ROUND(VLOOKUP($B280,'[4]3.ข้อมูลงบทดลองปัจจุบัน'!$A$5:$CL$846,58,0),2)</f>
        <v>67210</v>
      </c>
      <c r="BH280" s="104">
        <f>ROUND(VLOOKUP($B280,'[4]3.ข้อมูลงบทดลองปัจจุบัน'!$A$5:$CL$846,59,0),2)</f>
        <v>4295983.7</v>
      </c>
      <c r="BI280" s="104">
        <f>ROUND(VLOOKUP($B280,'[4]3.ข้อมูลงบทดลองปัจจุบัน'!$A$5:$CL$846,60,0),2)</f>
        <v>42717.5</v>
      </c>
      <c r="BJ280" s="104">
        <f>ROUND(VLOOKUP($B280,'[4]3.ข้อมูลงบทดลองปัจจุบัน'!$A$5:$CL$846,61,0),2)</f>
        <v>32020</v>
      </c>
      <c r="BK280" s="104">
        <f>ROUND(VLOOKUP($B280,'[4]3.ข้อมูลงบทดลองปัจจุบัน'!$A$5:$CL$846,62,0),2)</f>
        <v>174542</v>
      </c>
      <c r="BL280" s="104">
        <f>ROUND(VLOOKUP($B280,'[4]3.ข้อมูลงบทดลองปัจจุบัน'!$A$5:$CL$846,63,0),2)</f>
        <v>39329.370000000003</v>
      </c>
      <c r="BM280" s="104">
        <f>ROUND(VLOOKUP($B280,'[4]3.ข้อมูลงบทดลองปัจจุบัน'!$A$5:$CL$846,64,0),2)</f>
        <v>2284276.58</v>
      </c>
      <c r="BN280" s="104">
        <f>ROUND(VLOOKUP($B280,'[4]3.ข้อมูลงบทดลองปัจจุบัน'!$A$5:$CL$846,65,0),2)</f>
        <v>2172344.7999999998</v>
      </c>
      <c r="BO280" s="104">
        <f>ROUND(VLOOKUP($B280,'[4]3.ข้อมูลงบทดลองปัจจุบัน'!$A$5:$CL$846,66,0),2)</f>
        <v>1780451.52</v>
      </c>
      <c r="BP280" s="104">
        <f>ROUND(VLOOKUP($B280,'[4]3.ข้อมูลงบทดลองปัจจุบัน'!$A$5:$CL$846,67,0),2)</f>
        <v>1971346.52</v>
      </c>
      <c r="BQ280" s="104">
        <f>ROUND(VLOOKUP($B280,'[4]3.ข้อมูลงบทดลองปัจจุบัน'!$A$5:$CL$846,68,0),2)</f>
        <v>2361059.2599999998</v>
      </c>
      <c r="BR280" s="104">
        <f>ROUND(VLOOKUP($B280,'[4]3.ข้อมูลงบทดลองปัจจุบัน'!$A$5:$CL$846,69,0),2)</f>
        <v>2002919.95</v>
      </c>
      <c r="BS280" s="104">
        <f>ROUND(VLOOKUP($B280,'[4]3.ข้อมูลงบทดลองปัจจุบัน'!$A$5:$CL$846,70,0),2)</f>
        <v>18726249</v>
      </c>
      <c r="BT280" s="104">
        <f>ROUND(VLOOKUP($B280,'[4]3.ข้อมูลงบทดลองปัจจุบัน'!$A$5:$CL$846,71,0),2)</f>
        <v>1807453.93</v>
      </c>
      <c r="BU280" s="104">
        <f>ROUND(VLOOKUP($B280,'[4]3.ข้อมูลงบทดลองปัจจุบัน'!$A$5:$CL$846,72,0),2)</f>
        <v>2439151.86</v>
      </c>
      <c r="BV280" s="104">
        <f>ROUND(VLOOKUP($B280,'[4]3.ข้อมูลงบทดลองปัจจุบัน'!$A$5:$CL$846,73,0),2)</f>
        <v>10024621.279999999</v>
      </c>
      <c r="BW280" s="104">
        <f>ROUND(VLOOKUP($B280,'[4]3.ข้อมูลงบทดลองปัจจุบัน'!$A$5:$CL$846,74,0),2)</f>
        <v>24000</v>
      </c>
      <c r="BX280" s="104">
        <f>ROUND(VLOOKUP($B280,'[4]3.ข้อมูลงบทดลองปัจจุบัน'!$A$5:$CL$846,75,0),2)</f>
        <v>486172.96</v>
      </c>
      <c r="BY280" s="104">
        <f>ROUND(VLOOKUP($B280,'[4]3.ข้อมูลงบทดลองปัจจุบัน'!$A$5:$CL$846,76,0),2)</f>
        <v>4975418.67</v>
      </c>
      <c r="BZ280" s="104">
        <f>ROUND(VLOOKUP($B280,'[4]3.ข้อมูลงบทดลองปัจจุบัน'!$A$5:$CL$846,77,0),2)</f>
        <v>149618.6</v>
      </c>
      <c r="CA280" s="104">
        <f>ROUND(VLOOKUP($B280,'[4]3.ข้อมูลงบทดลองปัจจุบัน'!$A$5:$CL$846,78,0),2)</f>
        <v>266095.05</v>
      </c>
      <c r="CB280" s="104">
        <f>ROUND(VLOOKUP($B280,'[4]3.ข้อมูลงบทดลองปัจจุบัน'!$A$5:$CL$846,79,0),2)</f>
        <v>872403.32</v>
      </c>
      <c r="CC280" s="104">
        <f>ROUND(VLOOKUP($B280,'[4]3.ข้อมูลงบทดลองปัจจุบัน'!$A$5:$CL$846,80,0),2)</f>
        <v>664678.79</v>
      </c>
      <c r="CD280" s="104">
        <f>ROUND(VLOOKUP($B280,'[4]3.ข้อมูลงบทดลองปัจจุบัน'!$A$5:$CL$846,81,0),2)</f>
        <v>1855332.5</v>
      </c>
      <c r="CE280" s="104">
        <f>ROUND(VLOOKUP($B280,'[4]3.ข้อมูลงบทดลองปัจจุบัน'!$A$5:$CL$846,82,0),2)</f>
        <v>2887426.95</v>
      </c>
      <c r="CF280" s="104">
        <f>ROUND(VLOOKUP($B280,'[4]3.ข้อมูลงบทดลองปัจจุบัน'!$A$5:$CL$846,83,0),2)</f>
        <v>3789555.65</v>
      </c>
      <c r="CG280" s="104">
        <f>ROUND(VLOOKUP($B280,'[4]3.ข้อมูลงบทดลองปัจจุบัน'!$A$5:$CL$846,84,0),2)</f>
        <v>332814.96000000002</v>
      </c>
      <c r="CH280" s="104">
        <f>ROUND(VLOOKUP($B280,'[4]3.ข้อมูลงบทดลองปัจจุบัน'!$A$5:$CL$846,85,0),2)</f>
        <v>161345</v>
      </c>
      <c r="CI280" s="104">
        <f>ROUND(VLOOKUP($B280,'[4]3.ข้อมูลงบทดลองปัจจุบัน'!$A$5:$CL$846,86,0),2)</f>
        <v>825686.77</v>
      </c>
      <c r="CJ280" s="104">
        <f>ROUND(VLOOKUP($B280,'[4]3.ข้อมูลงบทดลองปัจจุบัน'!$A$5:$CL$846,87,0),2)</f>
        <v>46588.3</v>
      </c>
      <c r="CK280" s="104">
        <f>ROUND(VLOOKUP($B280,'[4]3.ข้อมูลงบทดลองปัจจุบัน'!$A$5:$CL$846,88,0),2)</f>
        <v>5768126.1900000004</v>
      </c>
      <c r="CL280" s="104">
        <f>ROUND(VLOOKUP($B280,'[4]3.ข้อมูลงบทดลองปัจจุบัน'!$A$5:$CL$846,89,0),2)</f>
        <v>36454.75</v>
      </c>
      <c r="CM280" s="104">
        <f>ROUND(VLOOKUP($B280,'[4]3.ข้อมูลงบทดลองปัจจุบัน'!$A$5:$CL$846,90,0),2)</f>
        <v>747900.75</v>
      </c>
      <c r="CO280" s="97"/>
    </row>
    <row r="281" spans="1:94" x14ac:dyDescent="0.7">
      <c r="A281" s="128" t="s">
        <v>884</v>
      </c>
      <c r="B281" s="18" t="s">
        <v>949</v>
      </c>
      <c r="C281" s="129" t="s">
        <v>950</v>
      </c>
      <c r="D281" s="104">
        <f>ROUND(VLOOKUP($B281,'[4]3.ข้อมูลงบทดลองปัจจุบัน'!$A$5:$CL$846,3,0),2)</f>
        <v>10858159.550000001</v>
      </c>
      <c r="E281" s="104">
        <f>ROUND(VLOOKUP($B281,'[4]3.ข้อมูลงบทดลองปัจจุบัน'!$A$5:$CL$846,4,0),2)</f>
        <v>2612995</v>
      </c>
      <c r="F281" s="104">
        <f>ROUND(VLOOKUP($B281,'[4]3.ข้อมูลงบทดลองปัจจุบัน'!$A$5:$CL$846,5,0),2)</f>
        <v>1055540</v>
      </c>
      <c r="G281" s="104">
        <f>ROUND(VLOOKUP($B281,'[4]3.ข้อมูลงบทดลองปัจจุบัน'!$A$5:$CL$846,6,0),2)</f>
        <v>801078.26</v>
      </c>
      <c r="H281" s="104">
        <f>ROUND(VLOOKUP($B281,'[4]3.ข้อมูลงบทดลองปัจจุบัน'!$A$5:$CL$846,7,0),2)</f>
        <v>542443.18999999994</v>
      </c>
      <c r="I281" s="104">
        <f>ROUND(VLOOKUP($B281,'[4]3.ข้อมูลงบทดลองปัจจุบัน'!$A$5:$CL$846,8,0),2)</f>
        <v>1645780.81</v>
      </c>
      <c r="J281" s="104">
        <f>ROUND(VLOOKUP($B281,'[4]3.ข้อมูลงบทดลองปัจจุบัน'!$A$5:$CL$846,9,0),2)</f>
        <v>1233800.5</v>
      </c>
      <c r="K281" s="104">
        <f>ROUND(VLOOKUP($B281,'[4]3.ข้อมูลงบทดลองปัจจุบัน'!$A$5:$CL$846,10,0),2)</f>
        <v>576995.13</v>
      </c>
      <c r="L281" s="104">
        <f>ROUND(VLOOKUP($B281,'[4]3.ข้อมูลงบทดลองปัจจุบัน'!$A$5:$CL$846,11,0),2)</f>
        <v>22000</v>
      </c>
      <c r="M281" s="104">
        <f>ROUND(VLOOKUP($B281,'[4]3.ข้อมูลงบทดลองปัจจุบัน'!$A$5:$CL$846,12,0),2)</f>
        <v>1815710</v>
      </c>
      <c r="N281" s="104">
        <f>ROUND(VLOOKUP($B281,'[4]3.ข้อมูลงบทดลองปัจจุบัน'!$A$5:$CL$846,13,0),2)</f>
        <v>2981052.11</v>
      </c>
      <c r="O281" s="104">
        <f>ROUND(VLOOKUP($B281,'[4]3.ข้อมูลงบทดลองปัจจุบัน'!$A$5:$CL$846,14,0),2)</f>
        <v>281896</v>
      </c>
      <c r="P281" s="104">
        <f>ROUND(VLOOKUP($B281,'[4]3.ข้อมูลงบทดลองปัจจุบัน'!$A$5:$CL$846,15,0),2)</f>
        <v>4070266.28</v>
      </c>
      <c r="Q281" s="104">
        <f>ROUND(VLOOKUP($B281,'[4]3.ข้อมูลงบทดลองปัจจุบัน'!$A$5:$CL$846,16,0),2)</f>
        <v>1638659.28</v>
      </c>
      <c r="R281" s="104">
        <f>ROUND(VLOOKUP($B281,'[4]3.ข้อมูลงบทดลองปัจจุบัน'!$A$5:$CL$846,17,0),2)</f>
        <v>6322288.21</v>
      </c>
      <c r="S281" s="104">
        <f>ROUND(VLOOKUP($B281,'[4]3.ข้อมูลงบทดลองปัจจุบัน'!$A$5:$CL$846,18,0),2)</f>
        <v>1763216.62</v>
      </c>
      <c r="T281" s="104">
        <f>ROUND(VLOOKUP($B281,'[4]3.ข้อมูลงบทดลองปัจจุบัน'!$A$5:$CL$846,19,0),2)</f>
        <v>2597209.7999999998</v>
      </c>
      <c r="U281" s="104">
        <f>ROUND(VLOOKUP($B281,'[4]3.ข้อมูลงบทดลองปัจจุบัน'!$A$5:$CL$846,20,0),2)</f>
        <v>693152.21</v>
      </c>
      <c r="V281" s="104">
        <f>ROUND(VLOOKUP($B281,'[4]3.ข้อมูลงบทดลองปัจจุบัน'!$A$5:$CL$846,21,0),2)</f>
        <v>1391329.77</v>
      </c>
      <c r="W281" s="104">
        <f>ROUND(VLOOKUP($B281,'[4]3.ข้อมูลงบทดลองปัจจุบัน'!$A$5:$CL$846,22,0),2)</f>
        <v>398516.38</v>
      </c>
      <c r="X281" s="104">
        <f>ROUND(VLOOKUP($B281,'[4]3.ข้อมูลงบทดลองปัจจุบัน'!$A$5:$CL$846,23,0),2)</f>
        <v>10826470.91</v>
      </c>
      <c r="Y281" s="104">
        <f>ROUND(VLOOKUP($B281,'[4]3.ข้อมูลงบทดลองปัจจุบัน'!$A$5:$CL$846,24,0),2)</f>
        <v>1546149.35</v>
      </c>
      <c r="Z281" s="104">
        <f>ROUND(VLOOKUP($B281,'[4]3.ข้อมูลงบทดลองปัจจุบัน'!$A$5:$CL$846,25,0),2)</f>
        <v>1713932.85</v>
      </c>
      <c r="AA281" s="104">
        <f>ROUND(VLOOKUP($B281,'[4]3.ข้อมูลงบทดลองปัจจุบัน'!$A$5:$CL$846,26,0),2)</f>
        <v>991254.76</v>
      </c>
      <c r="AB281" s="104">
        <f>ROUND(VLOOKUP($B281,'[4]3.ข้อมูลงบทดลองปัจจุบัน'!$A$5:$CL$846,27,0),2)</f>
        <v>6750</v>
      </c>
      <c r="AC281" s="104">
        <f>ROUND(VLOOKUP($B281,'[4]3.ข้อมูลงบทดลองปัจจุบัน'!$A$5:$CL$846,28,0),2)</f>
        <v>766503.7</v>
      </c>
      <c r="AD281" s="104">
        <f>ROUND(VLOOKUP($B281,'[4]3.ข้อมูลงบทดลองปัจจุบัน'!$A$5:$CL$846,29,0),2)</f>
        <v>3988484.89</v>
      </c>
      <c r="AE281" s="104">
        <f>ROUND(VLOOKUP($B281,'[4]3.ข้อมูลงบทดลองปัจจุบัน'!$A$5:$CL$846,30,0),2)</f>
        <v>5671224.71</v>
      </c>
      <c r="AF281" s="104">
        <f>ROUND(VLOOKUP($B281,'[4]3.ข้อมูลงบทดลองปัจจุบัน'!$A$5:$CL$846,31,0),2)</f>
        <v>149753</v>
      </c>
      <c r="AG281" s="104">
        <f>ROUND(VLOOKUP($B281,'[4]3.ข้อมูลงบทดลองปัจจุบัน'!$A$5:$CL$846,32,0),2)</f>
        <v>1150688.2</v>
      </c>
      <c r="AH281" s="104">
        <f>ROUND(VLOOKUP($B281,'[4]3.ข้อมูลงบทดลองปัจจุบัน'!$A$5:$CL$846,33,0),2)</f>
        <v>1992464</v>
      </c>
      <c r="AI281" s="104">
        <f>ROUND(VLOOKUP($B281,'[4]3.ข้อมูลงบทดลองปัจจุบัน'!$A$5:$CL$846,34,0),2)</f>
        <v>2313899.56</v>
      </c>
      <c r="AJ281" s="104">
        <f>ROUND(VLOOKUP($B281,'[4]3.ข้อมูลงบทดลองปัจจุบัน'!$A$5:$CL$846,35,0),2)</f>
        <v>1286572.25</v>
      </c>
      <c r="AK281" s="104">
        <f>ROUND(VLOOKUP($B281,'[4]3.ข้อมูลงบทดลองปัจจุบัน'!$A$5:$CL$846,36,0),2)</f>
        <v>14240</v>
      </c>
      <c r="AL281" s="104">
        <f>ROUND(VLOOKUP($B281,'[4]3.ข้อมูลงบทดลองปัจจุบัน'!$A$5:$CL$846,37,0),2)</f>
        <v>6626175.4299999997</v>
      </c>
      <c r="AM281" s="104">
        <f>ROUND(VLOOKUP($B281,'[4]3.ข้อมูลงบทดลองปัจจุบัน'!$A$5:$CL$846,38,0),2)</f>
        <v>4187776.31</v>
      </c>
      <c r="AN281" s="104">
        <f>ROUND(VLOOKUP($B281,'[4]3.ข้อมูลงบทดลองปัจจุบัน'!$A$5:$CL$846,39,0),2)</f>
        <v>1584907.06</v>
      </c>
      <c r="AO281" s="104">
        <f>ROUND(VLOOKUP($B281,'[4]3.ข้อมูลงบทดลองปัจจุบัน'!$A$5:$CL$846,40,0),2)</f>
        <v>4757720.3</v>
      </c>
      <c r="AP281" s="104">
        <f>ROUND(VLOOKUP($B281,'[4]3.ข้อมูลงบทดลองปัจจุบัน'!$A$5:$CL$846,41,0),2)</f>
        <v>3444000.71</v>
      </c>
      <c r="AQ281" s="104">
        <f>ROUND(VLOOKUP($B281,'[4]3.ข้อมูลงบทดลองปัจจุบัน'!$A$5:$CL$846,42,0),2)</f>
        <v>764450</v>
      </c>
      <c r="AR281" s="104">
        <f>ROUND(VLOOKUP($B281,'[4]3.ข้อมูลงบทดลองปัจจุบัน'!$A$5:$CL$846,43,0),2)</f>
        <v>93200</v>
      </c>
      <c r="AS281" s="104">
        <f>ROUND(VLOOKUP($B281,'[4]3.ข้อมูลงบทดลองปัจจุบัน'!$A$5:$CL$846,44,0),2)</f>
        <v>2329061</v>
      </c>
      <c r="AT281" s="104">
        <f>ROUND(VLOOKUP($B281,'[4]3.ข้อมูลงบทดลองปัจจุบัน'!$A$5:$CL$846,45,0),2)</f>
        <v>824854</v>
      </c>
      <c r="AU281" s="104">
        <f>ROUND(VLOOKUP($B281,'[4]3.ข้อมูลงบทดลองปัจจุบัน'!$A$5:$CL$846,46,0),2)</f>
        <v>4974964.92</v>
      </c>
      <c r="AV281" s="104">
        <f>ROUND(VLOOKUP($B281,'[4]3.ข้อมูลงบทดลองปัจจุบัน'!$A$5:$CL$846,47,0),2)</f>
        <v>4632323.57</v>
      </c>
      <c r="AW281" s="104">
        <f>ROUND(VLOOKUP($B281,'[4]3.ข้อมูลงบทดลองปัจจุบัน'!$A$5:$CL$846,48,0),2)</f>
        <v>1056550</v>
      </c>
      <c r="AX281" s="104">
        <f>ROUND(VLOOKUP($B281,'[4]3.ข้อมูลงบทดลองปัจจุบัน'!$A$5:$CL$846,49,0),2)</f>
        <v>1598022.47</v>
      </c>
      <c r="AY281" s="104">
        <f>ROUND(VLOOKUP($B281,'[4]3.ข้อมูลงบทดลองปัจจุบัน'!$A$5:$CL$846,50,0),2)</f>
        <v>632009</v>
      </c>
      <c r="AZ281" s="104">
        <f>ROUND(VLOOKUP($B281,'[4]3.ข้อมูลงบทดลองปัจจุบัน'!$A$5:$CL$846,51,0),2)</f>
        <v>99134</v>
      </c>
      <c r="BA281" s="104">
        <f>ROUND(VLOOKUP($B281,'[4]3.ข้อมูลงบทดลองปัจจุบัน'!$A$5:$CL$846,52,0),2)</f>
        <v>781376</v>
      </c>
      <c r="BB281" s="104">
        <f>ROUND(VLOOKUP($B281,'[4]3.ข้อมูลงบทดลองปัจจุบัน'!$A$5:$CL$846,53,0),2)</f>
        <v>3973527.25</v>
      </c>
      <c r="BC281" s="104">
        <f>ROUND(VLOOKUP($B281,'[4]3.ข้อมูลงบทดลองปัจจุบัน'!$A$5:$CL$846,54,0),2)</f>
        <v>888932.65</v>
      </c>
      <c r="BD281" s="104">
        <f>ROUND(VLOOKUP($B281,'[4]3.ข้อมูลงบทดลองปัจจุบัน'!$A$5:$CL$846,55,0),2)</f>
        <v>14961221.65</v>
      </c>
      <c r="BE281" s="104">
        <f>ROUND(VLOOKUP($B281,'[4]3.ข้อมูลงบทดลองปัจจุบัน'!$A$5:$CL$846,56,0),2)</f>
        <v>2380818.2599999998</v>
      </c>
      <c r="BF281" s="104">
        <f>ROUND(VLOOKUP($B281,'[4]3.ข้อมูลงบทดลองปัจจุบัน'!$A$5:$CL$846,57,0),2)</f>
        <v>394819.01</v>
      </c>
      <c r="BG281" s="104">
        <f>ROUND(VLOOKUP($B281,'[4]3.ข้อมูลงบทดลองปัจจุบัน'!$A$5:$CL$846,58,0),2)</f>
        <v>65705</v>
      </c>
      <c r="BH281" s="104">
        <f>ROUND(VLOOKUP($B281,'[4]3.ข้อมูลงบทดลองปัจจุบัน'!$A$5:$CL$846,59,0),2)</f>
        <v>3790896.01</v>
      </c>
      <c r="BI281" s="104">
        <f>ROUND(VLOOKUP($B281,'[4]3.ข้อมูลงบทดลองปัจจุบัน'!$A$5:$CL$846,60,0),2)</f>
        <v>1312778.67</v>
      </c>
      <c r="BJ281" s="104">
        <f>ROUND(VLOOKUP($B281,'[4]3.ข้อมูลงบทดลองปัจจุบัน'!$A$5:$CL$846,61,0),2)</f>
        <v>19100</v>
      </c>
      <c r="BK281" s="104">
        <f>ROUND(VLOOKUP($B281,'[4]3.ข้อมูลงบทดลองปัจจุบัน'!$A$5:$CL$846,62,0),2)</f>
        <v>526702.42000000004</v>
      </c>
      <c r="BL281" s="104">
        <f>ROUND(VLOOKUP($B281,'[4]3.ข้อมูลงบทดลองปัจจุบัน'!$A$5:$CL$846,63,0),2)</f>
        <v>1220084.07</v>
      </c>
      <c r="BM281" s="104">
        <f>ROUND(VLOOKUP($B281,'[4]3.ข้อมูลงบทดลองปัจจุบัน'!$A$5:$CL$846,64,0),2)</f>
        <v>354450</v>
      </c>
      <c r="BN281" s="104">
        <f>ROUND(VLOOKUP($B281,'[4]3.ข้อมูลงบทดลองปัจจุบัน'!$A$5:$CL$846,65,0),2)</f>
        <v>1957299.48</v>
      </c>
      <c r="BO281" s="104">
        <f>ROUND(VLOOKUP($B281,'[4]3.ข้อมูลงบทดลองปัจจุบัน'!$A$5:$CL$846,66,0),2)</f>
        <v>1182605.05</v>
      </c>
      <c r="BP281" s="104">
        <f>ROUND(VLOOKUP($B281,'[4]3.ข้อมูลงบทดลองปัจจุบัน'!$A$5:$CL$846,67,0),2)</f>
        <v>2798416.41</v>
      </c>
      <c r="BQ281" s="104">
        <f>ROUND(VLOOKUP($B281,'[4]3.ข้อมูลงบทดลองปัจจุบัน'!$A$5:$CL$846,68,0),2)</f>
        <v>2070494.02</v>
      </c>
      <c r="BR281" s="104">
        <f>ROUND(VLOOKUP($B281,'[4]3.ข้อมูลงบทดลองปัจจุบัน'!$A$5:$CL$846,69,0),2)</f>
        <v>246074.06</v>
      </c>
      <c r="BS281" s="104">
        <f>ROUND(VLOOKUP($B281,'[4]3.ข้อมูลงบทดลองปัจจุบัน'!$A$5:$CL$846,70,0),2)</f>
        <v>18264630.75</v>
      </c>
      <c r="BT281" s="104">
        <f>ROUND(VLOOKUP($B281,'[4]3.ข้อมูลงบทดลองปัจจุบัน'!$A$5:$CL$846,71,0),2)</f>
        <v>3059882.69</v>
      </c>
      <c r="BU281" s="104">
        <f>ROUND(VLOOKUP($B281,'[4]3.ข้อมูลงบทดลองปัจจุบัน'!$A$5:$CL$846,72,0),2)</f>
        <v>5195610.97</v>
      </c>
      <c r="BV281" s="104">
        <f>ROUND(VLOOKUP($B281,'[4]3.ข้อมูลงบทดลองปัจจุบัน'!$A$5:$CL$846,73,0),2)</f>
        <v>4230703.43</v>
      </c>
      <c r="BW281" s="104">
        <f>ROUND(VLOOKUP($B281,'[4]3.ข้อมูลงบทดลองปัจจุบัน'!$A$5:$CL$846,74,0),2)</f>
        <v>108078.52</v>
      </c>
      <c r="BX281" s="104">
        <f>ROUND(VLOOKUP($B281,'[4]3.ข้อมูลงบทดลองปัจจุบัน'!$A$5:$CL$846,75,0),2)</f>
        <v>108855.75</v>
      </c>
      <c r="BY281" s="104">
        <f>ROUND(VLOOKUP($B281,'[4]3.ข้อมูลงบทดลองปัจจุบัน'!$A$5:$CL$846,76,0),2)</f>
        <v>361433</v>
      </c>
      <c r="BZ281" s="104">
        <f>ROUND(VLOOKUP($B281,'[4]3.ข้อมูลงบทดลองปัจจุบัน'!$A$5:$CL$846,77,0),2)</f>
        <v>988700.78</v>
      </c>
      <c r="CA281" s="104">
        <f>ROUND(VLOOKUP($B281,'[4]3.ข้อมูลงบทดลองปัจจุบัน'!$A$5:$CL$846,78,0),2)</f>
        <v>1169757.67</v>
      </c>
      <c r="CB281" s="104">
        <f>ROUND(VLOOKUP($B281,'[4]3.ข้อมูลงบทดลองปัจจุบัน'!$A$5:$CL$846,79,0),2)</f>
        <v>1430663.95</v>
      </c>
      <c r="CC281" s="104">
        <f>ROUND(VLOOKUP($B281,'[4]3.ข้อมูลงบทดลองปัจจุบัน'!$A$5:$CL$846,80,0),2)</f>
        <v>1714807.07</v>
      </c>
      <c r="CD281" s="104">
        <f>ROUND(VLOOKUP($B281,'[4]3.ข้อมูลงบทดลองปัจจุบัน'!$A$5:$CL$846,81,0),2)</f>
        <v>2115795.61</v>
      </c>
      <c r="CE281" s="104">
        <f>ROUND(VLOOKUP($B281,'[4]3.ข้อมูลงบทดลองปัจจุบัน'!$A$5:$CL$846,82,0),2)</f>
        <v>2996797.92</v>
      </c>
      <c r="CF281" s="104">
        <f>ROUND(VLOOKUP($B281,'[4]3.ข้อมูลงบทดลองปัจจุบัน'!$A$5:$CL$846,83,0),2)</f>
        <v>1076458.6000000001</v>
      </c>
      <c r="CG281" s="104">
        <f>ROUND(VLOOKUP($B281,'[4]3.ข้อมูลงบทดลองปัจจุบัน'!$A$5:$CL$846,84,0),2)</f>
        <v>1786632.99</v>
      </c>
      <c r="CH281" s="104">
        <f>ROUND(VLOOKUP($B281,'[4]3.ข้อมูลงบทดลองปัจจุบัน'!$A$5:$CL$846,85,0),2)</f>
        <v>5151800.59</v>
      </c>
      <c r="CI281" s="104">
        <f>ROUND(VLOOKUP($B281,'[4]3.ข้อมูลงบทดลองปัจจุบัน'!$A$5:$CL$846,86,0),2)</f>
        <v>1223162.1599999999</v>
      </c>
      <c r="CJ281" s="104">
        <f>ROUND(VLOOKUP($B281,'[4]3.ข้อมูลงบทดลองปัจจุบัน'!$A$5:$CL$846,87,0),2)</f>
        <v>1104682.6399999999</v>
      </c>
      <c r="CK281" s="104">
        <f>ROUND(VLOOKUP($B281,'[4]3.ข้อมูลงบทดลองปัจจุบัน'!$A$5:$CL$846,88,0),2)</f>
        <v>322520</v>
      </c>
      <c r="CL281" s="104">
        <f>ROUND(VLOOKUP($B281,'[4]3.ข้อมูลงบทดลองปัจจุบัน'!$A$5:$CL$846,89,0),2)</f>
        <v>670355</v>
      </c>
      <c r="CM281" s="104">
        <f>ROUND(VLOOKUP($B281,'[4]3.ข้อมูลงบทดลองปัจจุบัน'!$A$5:$CL$846,90,0),2)</f>
        <v>640521.5</v>
      </c>
      <c r="CO281" s="97"/>
    </row>
    <row r="282" spans="1:94" x14ac:dyDescent="0.7">
      <c r="A282" s="128" t="s">
        <v>884</v>
      </c>
      <c r="B282" s="18" t="s">
        <v>951</v>
      </c>
      <c r="C282" s="129" t="s">
        <v>952</v>
      </c>
      <c r="D282" s="104">
        <f>ROUND(VLOOKUP($B282,'[4]3.ข้อมูลงบทดลองปัจจุบัน'!$A$5:$CL$846,3,0),2)</f>
        <v>27573196.379999999</v>
      </c>
      <c r="E282" s="104">
        <f>ROUND(VLOOKUP($B282,'[4]3.ข้อมูลงบทดลองปัจจุบัน'!$A$5:$CL$846,4,0),2)</f>
        <v>1172703.24</v>
      </c>
      <c r="F282" s="104">
        <f>ROUND(VLOOKUP($B282,'[4]3.ข้อมูลงบทดลองปัจจุบัน'!$A$5:$CL$846,5,0),2)</f>
        <v>157375</v>
      </c>
      <c r="G282" s="104">
        <f>ROUND(VLOOKUP($B282,'[4]3.ข้อมูลงบทดลองปัจจุบัน'!$A$5:$CL$846,6,0),2)</f>
        <v>271903.69</v>
      </c>
      <c r="H282" s="104">
        <f>ROUND(VLOOKUP($B282,'[4]3.ข้อมูลงบทดลองปัจจุบัน'!$A$5:$CL$846,7,0),2)</f>
        <v>1087938.04</v>
      </c>
      <c r="I282" s="104">
        <f>ROUND(VLOOKUP($B282,'[4]3.ข้อมูลงบทดลองปัจจุบัน'!$A$5:$CL$846,8,0),2)</f>
        <v>1694573.5</v>
      </c>
      <c r="J282" s="104">
        <f>ROUND(VLOOKUP($B282,'[4]3.ข้อมูลงบทดลองปัจจุบัน'!$A$5:$CL$846,9,0),2)</f>
        <v>326848.88</v>
      </c>
      <c r="K282" s="104">
        <f>ROUND(VLOOKUP($B282,'[4]3.ข้อมูลงบทดลองปัจจุบัน'!$A$5:$CL$846,10,0),2)</f>
        <v>929550.77</v>
      </c>
      <c r="L282" s="104">
        <f>ROUND(VLOOKUP($B282,'[4]3.ข้อมูลงบทดลองปัจจุบัน'!$A$5:$CL$846,11,0),2)</f>
        <v>116100</v>
      </c>
      <c r="M282" s="104">
        <f>ROUND(VLOOKUP($B282,'[4]3.ข้อมูลงบทดลองปัจจุบัน'!$A$5:$CL$846,12,0),2)</f>
        <v>1480823.15</v>
      </c>
      <c r="N282" s="104">
        <f>ROUND(VLOOKUP($B282,'[4]3.ข้อมูลงบทดลองปัจจุบัน'!$A$5:$CL$846,13,0),2)</f>
        <v>814461</v>
      </c>
      <c r="O282" s="104">
        <f>ROUND(VLOOKUP($B282,'[4]3.ข้อมูลงบทดลองปัจจุบัน'!$A$5:$CL$846,14,0),2)</f>
        <v>1175928.99</v>
      </c>
      <c r="P282" s="104">
        <f>ROUND(VLOOKUP($B282,'[4]3.ข้อมูลงบทดลองปัจจุบัน'!$A$5:$CL$846,15,0),2)</f>
        <v>1900901.19</v>
      </c>
      <c r="Q282" s="104">
        <f>ROUND(VLOOKUP($B282,'[4]3.ข้อมูลงบทดลองปัจจุบัน'!$A$5:$CL$846,16,0),2)</f>
        <v>179000</v>
      </c>
      <c r="R282" s="104">
        <f>ROUND(VLOOKUP($B282,'[4]3.ข้อมูลงบทดลองปัจจุบัน'!$A$5:$CL$846,17,0),2)</f>
        <v>1743483.24</v>
      </c>
      <c r="S282" s="104">
        <f>ROUND(VLOOKUP($B282,'[4]3.ข้อมูลงบทดลองปัจจุบัน'!$A$5:$CL$846,18,0),2)</f>
        <v>1423316.03</v>
      </c>
      <c r="T282" s="104">
        <f>ROUND(VLOOKUP($B282,'[4]3.ข้อมูลงบทดลองปัจจุบัน'!$A$5:$CL$846,19,0),2)</f>
        <v>919127.3</v>
      </c>
      <c r="U282" s="104">
        <f>ROUND(VLOOKUP($B282,'[4]3.ข้อมูลงบทดลองปัจจุบัน'!$A$5:$CL$846,20,0),2)</f>
        <v>683551.27</v>
      </c>
      <c r="V282" s="104">
        <f>ROUND(VLOOKUP($B282,'[4]3.ข้อมูลงบทดลองปัจจุบัน'!$A$5:$CL$846,21,0),2)</f>
        <v>31500</v>
      </c>
      <c r="W282" s="104">
        <f>ROUND(VLOOKUP($B282,'[4]3.ข้อมูลงบทดลองปัจจุบัน'!$A$5:$CL$846,22,0),2)</f>
        <v>772683.61</v>
      </c>
      <c r="X282" s="104">
        <f>ROUND(VLOOKUP($B282,'[4]3.ข้อมูลงบทดลองปัจจุบัน'!$A$5:$CL$846,23,0),2)</f>
        <v>3493156.02</v>
      </c>
      <c r="Y282" s="104">
        <f>ROUND(VLOOKUP($B282,'[4]3.ข้อมูลงบทดลองปัจจุบัน'!$A$5:$CL$846,24,0),2)</f>
        <v>939740.7</v>
      </c>
      <c r="Z282" s="104">
        <f>ROUND(VLOOKUP($B282,'[4]3.ข้อมูลงบทดลองปัจจุบัน'!$A$5:$CL$846,25,0),2)</f>
        <v>770533.22</v>
      </c>
      <c r="AA282" s="104">
        <f>ROUND(VLOOKUP($B282,'[4]3.ข้อมูลงบทดลองปัจจุบัน'!$A$5:$CL$846,26,0),2)</f>
        <v>50325</v>
      </c>
      <c r="AB282" s="104">
        <f>ROUND(VLOOKUP($B282,'[4]3.ข้อมูลงบทดลองปัจจุบัน'!$A$5:$CL$846,27,0),2)</f>
        <v>30325</v>
      </c>
      <c r="AC282" s="104">
        <f>ROUND(VLOOKUP($B282,'[4]3.ข้อมูลงบทดลองปัจจุบัน'!$A$5:$CL$846,28,0),2)</f>
        <v>85860</v>
      </c>
      <c r="AD282" s="104">
        <f>ROUND(VLOOKUP($B282,'[4]3.ข้อมูลงบทดลองปัจจุบัน'!$A$5:$CL$846,29,0),2)</f>
        <v>264717.26</v>
      </c>
      <c r="AE282" s="104">
        <f>ROUND(VLOOKUP($B282,'[4]3.ข้อมูลงบทดลองปัจจุบัน'!$A$5:$CL$846,30,0),2)</f>
        <v>1223753.44</v>
      </c>
      <c r="AF282" s="104">
        <f>ROUND(VLOOKUP($B282,'[4]3.ข้อมูลงบทดลองปัจจุบัน'!$A$5:$CL$846,31,0),2)</f>
        <v>12600</v>
      </c>
      <c r="AG282" s="104">
        <f>ROUND(VLOOKUP($B282,'[4]3.ข้อมูลงบทดลองปัจจุบัน'!$A$5:$CL$846,32,0),2)</f>
        <v>516958.29</v>
      </c>
      <c r="AH282" s="104">
        <f>ROUND(VLOOKUP($B282,'[4]3.ข้อมูลงบทดลองปัจจุบัน'!$A$5:$CL$846,33,0),2)</f>
        <v>169779.68</v>
      </c>
      <c r="AI282" s="104">
        <f>ROUND(VLOOKUP($B282,'[4]3.ข้อมูลงบทดลองปัจจุบัน'!$A$5:$CL$846,34,0),2)</f>
        <v>203175</v>
      </c>
      <c r="AJ282" s="104">
        <f>ROUND(VLOOKUP($B282,'[4]3.ข้อมูลงบทดลองปัจจุบัน'!$A$5:$CL$846,35,0),2)</f>
        <v>858202.59</v>
      </c>
      <c r="AK282" s="104">
        <f>ROUND(VLOOKUP($B282,'[4]3.ข้อมูลงบทดลองปัจจุบัน'!$A$5:$CL$846,36,0),2)</f>
        <v>124525.22</v>
      </c>
      <c r="AL282" s="104">
        <f>ROUND(VLOOKUP($B282,'[4]3.ข้อมูลงบทดลองปัจจุบัน'!$A$5:$CL$846,37,0),2)</f>
        <v>3209164.63</v>
      </c>
      <c r="AM282" s="104">
        <f>ROUND(VLOOKUP($B282,'[4]3.ข้อมูลงบทดลองปัจจุบัน'!$A$5:$CL$846,38,0),2)</f>
        <v>1081901.1000000001</v>
      </c>
      <c r="AN282" s="104">
        <f>ROUND(VLOOKUP($B282,'[4]3.ข้อมูลงบทดลองปัจจุบัน'!$A$5:$CL$846,39,0),2)</f>
        <v>355671.59</v>
      </c>
      <c r="AO282" s="104">
        <f>ROUND(VLOOKUP($B282,'[4]3.ข้อมูลงบทดลองปัจจุบัน'!$A$5:$CL$846,40,0),2)</f>
        <v>1047457.34</v>
      </c>
      <c r="AP282" s="104">
        <f>ROUND(VLOOKUP($B282,'[4]3.ข้อมูลงบทดลองปัจจุบัน'!$A$5:$CL$846,41,0),2)</f>
        <v>2226948.66</v>
      </c>
      <c r="AQ282" s="104">
        <f>ROUND(VLOOKUP($B282,'[4]3.ข้อมูลงบทดลองปัจจุบัน'!$A$5:$CL$846,42,0),2)</f>
        <v>2245574.0499999998</v>
      </c>
      <c r="AR282" s="104">
        <f>ROUND(VLOOKUP($B282,'[4]3.ข้อมูลงบทดลองปัจจุบัน'!$A$5:$CL$846,43,0),2)</f>
        <v>470893.9</v>
      </c>
      <c r="AS282" s="104">
        <f>ROUND(VLOOKUP($B282,'[4]3.ข้อมูลงบทดลองปัจจุบัน'!$A$5:$CL$846,44,0),2)</f>
        <v>1555447.24</v>
      </c>
      <c r="AT282" s="104">
        <f>ROUND(VLOOKUP($B282,'[4]3.ข้อมูลงบทดลองปัจจุบัน'!$A$5:$CL$846,45,0),2)</f>
        <v>1289809.01</v>
      </c>
      <c r="AU282" s="104">
        <f>ROUND(VLOOKUP($B282,'[4]3.ข้อมูลงบทดลองปัจจุบัน'!$A$5:$CL$846,46,0),2)</f>
        <v>3421276.5</v>
      </c>
      <c r="AV282" s="104">
        <f>ROUND(VLOOKUP($B282,'[4]3.ข้อมูลงบทดลองปัจจุบัน'!$A$5:$CL$846,47,0),2)</f>
        <v>681729.74</v>
      </c>
      <c r="AW282" s="104">
        <f>ROUND(VLOOKUP($B282,'[4]3.ข้อมูลงบทดลองปัจจุบัน'!$A$5:$CL$846,48,0),2)</f>
        <v>1034688.62</v>
      </c>
      <c r="AX282" s="104">
        <f>ROUND(VLOOKUP($B282,'[4]3.ข้อมูลงบทดลองปัจจุบัน'!$A$5:$CL$846,49,0),2)</f>
        <v>444428.67</v>
      </c>
      <c r="AY282" s="104">
        <f>ROUND(VLOOKUP($B282,'[4]3.ข้อมูลงบทดลองปัจจุบัน'!$A$5:$CL$846,50,0),2)</f>
        <v>368325.29</v>
      </c>
      <c r="AZ282" s="104">
        <f>ROUND(VLOOKUP($B282,'[4]3.ข้อมูลงบทดลองปัจจุบัน'!$A$5:$CL$846,51,0),2)</f>
        <v>623475</v>
      </c>
      <c r="BA282" s="104">
        <f>ROUND(VLOOKUP($B282,'[4]3.ข้อมูลงบทดลองปัจจุบัน'!$A$5:$CL$846,52,0),2)</f>
        <v>359996.4</v>
      </c>
      <c r="BB282" s="104">
        <f>ROUND(VLOOKUP($B282,'[4]3.ข้อมูลงบทดลองปัจจุบัน'!$A$5:$CL$846,53,0),2)</f>
        <v>952243.26</v>
      </c>
      <c r="BC282" s="104">
        <f>ROUND(VLOOKUP($B282,'[4]3.ข้อมูลงบทดลองปัจจุบัน'!$A$5:$CL$846,54,0),2)</f>
        <v>1316010</v>
      </c>
      <c r="BD282" s="104">
        <f>ROUND(VLOOKUP($B282,'[4]3.ข้อมูลงบทดลองปัจจุบัน'!$A$5:$CL$846,55,0),2)</f>
        <v>2985418.23</v>
      </c>
      <c r="BE282" s="104">
        <f>ROUND(VLOOKUP($B282,'[4]3.ข้อมูลงบทดลองปัจจุบัน'!$A$5:$CL$846,56,0),2)</f>
        <v>3151156.74</v>
      </c>
      <c r="BF282" s="104">
        <f>ROUND(VLOOKUP($B282,'[4]3.ข้อมูลงบทดลองปัจจุบัน'!$A$5:$CL$846,57,0),2)</f>
        <v>123325</v>
      </c>
      <c r="BG282" s="104">
        <f>ROUND(VLOOKUP($B282,'[4]3.ข้อมูลงบทดลองปัจจุบัน'!$A$5:$CL$846,58,0),2)</f>
        <v>237350</v>
      </c>
      <c r="BH282" s="104">
        <f>ROUND(VLOOKUP($B282,'[4]3.ข้อมูลงบทดลองปัจจุบัน'!$A$5:$CL$846,59,0),2)</f>
        <v>1239351.06</v>
      </c>
      <c r="BI282" s="104">
        <f>ROUND(VLOOKUP($B282,'[4]3.ข้อมูลงบทดลองปัจจุบัน'!$A$5:$CL$846,60,0),2)</f>
        <v>1517702.65</v>
      </c>
      <c r="BJ282" s="104">
        <f>ROUND(VLOOKUP($B282,'[4]3.ข้อมูลงบทดลองปัจจุบัน'!$A$5:$CL$846,61,0),2)</f>
        <v>33000</v>
      </c>
      <c r="BK282" s="104">
        <f>ROUND(VLOOKUP($B282,'[4]3.ข้อมูลงบทดลองปัจจุบัน'!$A$5:$CL$846,62,0),2)</f>
        <v>23700</v>
      </c>
      <c r="BL282" s="104">
        <f>ROUND(VLOOKUP($B282,'[4]3.ข้อมูลงบทดลองปัจจุบัน'!$A$5:$CL$846,63,0),2)</f>
        <v>859717.53</v>
      </c>
      <c r="BM282" s="104">
        <f>ROUND(VLOOKUP($B282,'[4]3.ข้อมูลงบทดลองปัจจุบัน'!$A$5:$CL$846,64,0),2)</f>
        <v>15356987.460000001</v>
      </c>
      <c r="BN282" s="104">
        <f>ROUND(VLOOKUP($B282,'[4]3.ข้อมูลงบทดลองปัจจุบัน'!$A$5:$CL$846,65,0),2)</f>
        <v>1434326.92</v>
      </c>
      <c r="BO282" s="104">
        <f>ROUND(VLOOKUP($B282,'[4]3.ข้อมูลงบทดลองปัจจุบัน'!$A$5:$CL$846,66,0),2)</f>
        <v>974239.65</v>
      </c>
      <c r="BP282" s="104">
        <f>ROUND(VLOOKUP($B282,'[4]3.ข้อมูลงบทดลองปัจจุบัน'!$A$5:$CL$846,67,0),2)</f>
        <v>3766389.29</v>
      </c>
      <c r="BQ282" s="104">
        <f>ROUND(VLOOKUP($B282,'[4]3.ข้อมูลงบทดลองปัจจุบัน'!$A$5:$CL$846,68,0),2)</f>
        <v>1099164.55</v>
      </c>
      <c r="BR282" s="104">
        <f>ROUND(VLOOKUP($B282,'[4]3.ข้อมูลงบทดลองปัจจุบัน'!$A$5:$CL$846,69,0),2)</f>
        <v>149126.25</v>
      </c>
      <c r="BS282" s="104">
        <f>ROUND(VLOOKUP($B282,'[4]3.ข้อมูลงบทดลองปัจจุบัน'!$A$5:$CL$846,70,0),2)</f>
        <v>13776702.310000001</v>
      </c>
      <c r="BT282" s="104">
        <f>ROUND(VLOOKUP($B282,'[4]3.ข้อมูลงบทดลองปัจจุบัน'!$A$5:$CL$846,71,0),2)</f>
        <v>1213716.19</v>
      </c>
      <c r="BU282" s="104">
        <f>ROUND(VLOOKUP($B282,'[4]3.ข้อมูลงบทดลองปัจจุบัน'!$A$5:$CL$846,72,0),2)</f>
        <v>779912.35</v>
      </c>
      <c r="BV282" s="104">
        <f>ROUND(VLOOKUP($B282,'[4]3.ข้อมูลงบทดลองปัจจุบัน'!$A$5:$CL$846,73,0),2)</f>
        <v>1933191.4</v>
      </c>
      <c r="BW282" s="104">
        <f>ROUND(VLOOKUP($B282,'[4]3.ข้อมูลงบทดลองปัจจุบัน'!$A$5:$CL$846,74,0),2)</f>
        <v>144414.95000000001</v>
      </c>
      <c r="BX282" s="104">
        <f>ROUND(VLOOKUP($B282,'[4]3.ข้อมูลงบทดลองปัจจุบัน'!$A$5:$CL$846,75,0),2)</f>
        <v>957922.39</v>
      </c>
      <c r="BY282" s="104">
        <f>ROUND(VLOOKUP($B282,'[4]3.ข้อมูลงบทดลองปัจจุบัน'!$A$5:$CL$846,76,0),2)</f>
        <v>2179493.0499999998</v>
      </c>
      <c r="BZ282" s="104">
        <f>ROUND(VLOOKUP($B282,'[4]3.ข้อมูลงบทดลองปัจจุบัน'!$A$5:$CL$846,77,0),2)</f>
        <v>921222.27</v>
      </c>
      <c r="CA282" s="104">
        <f>ROUND(VLOOKUP($B282,'[4]3.ข้อมูลงบทดลองปัจจุบัน'!$A$5:$CL$846,78,0),2)</f>
        <v>431930.79</v>
      </c>
      <c r="CB282" s="104">
        <f>ROUND(VLOOKUP($B282,'[4]3.ข้อมูลงบทดลองปัจจุบัน'!$A$5:$CL$846,79,0),2)</f>
        <v>1407637.08</v>
      </c>
      <c r="CC282" s="104">
        <f>ROUND(VLOOKUP($B282,'[4]3.ข้อมูลงบทดลองปัจจุบัน'!$A$5:$CL$846,80,0),2)</f>
        <v>3002024.03</v>
      </c>
      <c r="CD282" s="104">
        <f>ROUND(VLOOKUP($B282,'[4]3.ข้อมูลงบทดลองปัจจุบัน'!$A$5:$CL$846,81,0),2)</f>
        <v>1070790.51</v>
      </c>
      <c r="CE282" s="104">
        <f>ROUND(VLOOKUP($B282,'[4]3.ข้อมูลงบทดลองปัจจุบัน'!$A$5:$CL$846,82,0),2)</f>
        <v>916347.71</v>
      </c>
      <c r="CF282" s="104">
        <f>ROUND(VLOOKUP($B282,'[4]3.ข้อมูลงบทดลองปัจจุบัน'!$A$5:$CL$846,83,0),2)</f>
        <v>509493.47</v>
      </c>
      <c r="CG282" s="104">
        <f>ROUND(VLOOKUP($B282,'[4]3.ข้อมูลงบทดลองปัจจุบัน'!$A$5:$CL$846,84,0),2)</f>
        <v>2235599.1</v>
      </c>
      <c r="CH282" s="104">
        <f>ROUND(VLOOKUP($B282,'[4]3.ข้อมูลงบทดลองปัจจุบัน'!$A$5:$CL$846,85,0),2)</f>
        <v>2319139.8399999999</v>
      </c>
      <c r="CI282" s="104">
        <f>ROUND(VLOOKUP($B282,'[4]3.ข้อมูลงบทดลองปัจจุบัน'!$A$5:$CL$846,86,0),2)</f>
        <v>682485.63</v>
      </c>
      <c r="CJ282" s="104">
        <f>ROUND(VLOOKUP($B282,'[4]3.ข้อมูลงบทดลองปัจจุบัน'!$A$5:$CL$846,87,0),2)</f>
        <v>436909.23</v>
      </c>
      <c r="CK282" s="104">
        <f>ROUND(VLOOKUP($B282,'[4]3.ข้อมูลงบทดลองปัจจุบัน'!$A$5:$CL$846,88,0),2)</f>
        <v>1493876.87</v>
      </c>
      <c r="CL282" s="104">
        <f>ROUND(VLOOKUP($B282,'[4]3.ข้อมูลงบทดลองปัจจุบัน'!$A$5:$CL$846,89,0),2)</f>
        <v>1250616.7</v>
      </c>
      <c r="CM282" s="104">
        <f>ROUND(VLOOKUP($B282,'[4]3.ข้อมูลงบทดลองปัจจุบัน'!$A$5:$CL$846,90,0),2)</f>
        <v>182719.5</v>
      </c>
      <c r="CO282" s="97"/>
    </row>
    <row r="283" spans="1:94" x14ac:dyDescent="0.7">
      <c r="A283" s="128" t="s">
        <v>884</v>
      </c>
      <c r="B283" s="18" t="s">
        <v>953</v>
      </c>
      <c r="C283" s="129" t="s">
        <v>954</v>
      </c>
      <c r="D283" s="104">
        <f>ROUND(VLOOKUP($B283,'[4]3.ข้อมูลงบทดลองปัจจุบัน'!$A$5:$CL$846,3,0),2)</f>
        <v>0</v>
      </c>
      <c r="E283" s="104">
        <f>ROUND(VLOOKUP($B283,'[4]3.ข้อมูลงบทดลองปัจจุบัน'!$A$5:$CL$846,4,0),2)</f>
        <v>0</v>
      </c>
      <c r="F283" s="104">
        <f>ROUND(VLOOKUP($B283,'[4]3.ข้อมูลงบทดลองปัจจุบัน'!$A$5:$CL$846,5,0),2)</f>
        <v>0</v>
      </c>
      <c r="G283" s="104">
        <f>ROUND(VLOOKUP($B283,'[4]3.ข้อมูลงบทดลองปัจจุบัน'!$A$5:$CL$846,6,0),2)</f>
        <v>0</v>
      </c>
      <c r="H283" s="104">
        <f>ROUND(VLOOKUP($B283,'[4]3.ข้อมูลงบทดลองปัจจุบัน'!$A$5:$CL$846,7,0),2)</f>
        <v>-2448212.84</v>
      </c>
      <c r="I283" s="104">
        <f>ROUND(VLOOKUP($B283,'[4]3.ข้อมูลงบทดลองปัจจุบัน'!$A$5:$CL$846,8,0),2)</f>
        <v>0</v>
      </c>
      <c r="J283" s="104">
        <f>ROUND(VLOOKUP($B283,'[4]3.ข้อมูลงบทดลองปัจจุบัน'!$A$5:$CL$846,9,0),2)</f>
        <v>0</v>
      </c>
      <c r="K283" s="104">
        <f>ROUND(VLOOKUP($B283,'[4]3.ข้อมูลงบทดลองปัจจุบัน'!$A$5:$CL$846,10,0),2)</f>
        <v>0</v>
      </c>
      <c r="L283" s="104">
        <f>ROUND(VLOOKUP($B283,'[4]3.ข้อมูลงบทดลองปัจจุบัน'!$A$5:$CL$846,11,0),2)</f>
        <v>0</v>
      </c>
      <c r="M283" s="104">
        <f>ROUND(VLOOKUP($B283,'[4]3.ข้อมูลงบทดลองปัจจุบัน'!$A$5:$CL$846,12,0),2)</f>
        <v>0</v>
      </c>
      <c r="N283" s="104">
        <f>ROUND(VLOOKUP($B283,'[4]3.ข้อมูลงบทดลองปัจจุบัน'!$A$5:$CL$846,13,0),2)</f>
        <v>0</v>
      </c>
      <c r="O283" s="104">
        <f>ROUND(VLOOKUP($B283,'[4]3.ข้อมูลงบทดลองปัจจุบัน'!$A$5:$CL$846,14,0),2)</f>
        <v>0</v>
      </c>
      <c r="P283" s="104">
        <f>ROUND(VLOOKUP($B283,'[4]3.ข้อมูลงบทดลองปัจจุบัน'!$A$5:$CL$846,15,0),2)</f>
        <v>-3185239.29</v>
      </c>
      <c r="Q283" s="104">
        <f>ROUND(VLOOKUP($B283,'[4]3.ข้อมูลงบทดลองปัจจุบัน'!$A$5:$CL$846,16,0),2)</f>
        <v>0</v>
      </c>
      <c r="R283" s="104">
        <f>ROUND(VLOOKUP($B283,'[4]3.ข้อมูลงบทดลองปัจจุบัน'!$A$5:$CL$846,17,0),2)</f>
        <v>0</v>
      </c>
      <c r="S283" s="104">
        <f>ROUND(VLOOKUP($B283,'[4]3.ข้อมูลงบทดลองปัจจุบัน'!$A$5:$CL$846,18,0),2)</f>
        <v>0</v>
      </c>
      <c r="T283" s="104">
        <f>ROUND(VLOOKUP($B283,'[4]3.ข้อมูลงบทดลองปัจจุบัน'!$A$5:$CL$846,19,0),2)</f>
        <v>0</v>
      </c>
      <c r="U283" s="104">
        <f>ROUND(VLOOKUP($B283,'[4]3.ข้อมูลงบทดลองปัจจุบัน'!$A$5:$CL$846,20,0),2)</f>
        <v>0</v>
      </c>
      <c r="V283" s="104">
        <f>ROUND(VLOOKUP($B283,'[4]3.ข้อมูลงบทดลองปัจจุบัน'!$A$5:$CL$846,21,0),2)</f>
        <v>0</v>
      </c>
      <c r="W283" s="104">
        <f>ROUND(VLOOKUP($B283,'[4]3.ข้อมูลงบทดลองปัจจุบัน'!$A$5:$CL$846,22,0),2)</f>
        <v>0</v>
      </c>
      <c r="X283" s="104">
        <f>ROUND(VLOOKUP($B283,'[4]3.ข้อมูลงบทดลองปัจจุบัน'!$A$5:$CL$846,23,0),2)</f>
        <v>-46789155.020000003</v>
      </c>
      <c r="Y283" s="104">
        <f>ROUND(VLOOKUP($B283,'[4]3.ข้อมูลงบทดลองปัจจุบัน'!$A$5:$CL$846,24,0),2)</f>
        <v>0</v>
      </c>
      <c r="Z283" s="104">
        <f>ROUND(VLOOKUP($B283,'[4]3.ข้อมูลงบทดลองปัจจุบัน'!$A$5:$CL$846,25,0),2)</f>
        <v>0</v>
      </c>
      <c r="AA283" s="104">
        <f>ROUND(VLOOKUP($B283,'[4]3.ข้อมูลงบทดลองปัจจุบัน'!$A$5:$CL$846,26,0),2)</f>
        <v>0</v>
      </c>
      <c r="AB283" s="104">
        <f>ROUND(VLOOKUP($B283,'[4]3.ข้อมูลงบทดลองปัจจุบัน'!$A$5:$CL$846,27,0),2)</f>
        <v>0</v>
      </c>
      <c r="AC283" s="104">
        <f>ROUND(VLOOKUP($B283,'[4]3.ข้อมูลงบทดลองปัจจุบัน'!$A$5:$CL$846,28,0),2)</f>
        <v>0</v>
      </c>
      <c r="AD283" s="104">
        <f>ROUND(VLOOKUP($B283,'[4]3.ข้อมูลงบทดลองปัจจุบัน'!$A$5:$CL$846,29,0),2)</f>
        <v>0</v>
      </c>
      <c r="AE283" s="104">
        <f>ROUND(VLOOKUP($B283,'[4]3.ข้อมูลงบทดลองปัจจุบัน'!$A$5:$CL$846,30,0),2)</f>
        <v>0</v>
      </c>
      <c r="AF283" s="104">
        <f>ROUND(VLOOKUP($B283,'[4]3.ข้อมูลงบทดลองปัจจุบัน'!$A$5:$CL$846,31,0),2)</f>
        <v>0</v>
      </c>
      <c r="AG283" s="104">
        <f>ROUND(VLOOKUP($B283,'[4]3.ข้อมูลงบทดลองปัจจุบัน'!$A$5:$CL$846,32,0),2)</f>
        <v>0</v>
      </c>
      <c r="AH283" s="104">
        <f>ROUND(VLOOKUP($B283,'[4]3.ข้อมูลงบทดลองปัจจุบัน'!$A$5:$CL$846,33,0),2)</f>
        <v>0</v>
      </c>
      <c r="AI283" s="104">
        <f>ROUND(VLOOKUP($B283,'[4]3.ข้อมูลงบทดลองปัจจุบัน'!$A$5:$CL$846,34,0),2)</f>
        <v>0</v>
      </c>
      <c r="AJ283" s="104">
        <f>ROUND(VLOOKUP($B283,'[4]3.ข้อมูลงบทดลองปัจจุบัน'!$A$5:$CL$846,35,0),2)</f>
        <v>0</v>
      </c>
      <c r="AK283" s="104">
        <f>ROUND(VLOOKUP($B283,'[4]3.ข้อมูลงบทดลองปัจจุบัน'!$A$5:$CL$846,36,0),2)</f>
        <v>0</v>
      </c>
      <c r="AL283" s="104">
        <f>ROUND(VLOOKUP($B283,'[4]3.ข้อมูลงบทดลองปัจจุบัน'!$A$5:$CL$846,37,0),2)</f>
        <v>-23623198.079999998</v>
      </c>
      <c r="AM283" s="104">
        <f>ROUND(VLOOKUP($B283,'[4]3.ข้อมูลงบทดลองปัจจุบัน'!$A$5:$CL$846,38,0),2)</f>
        <v>0</v>
      </c>
      <c r="AN283" s="104">
        <f>ROUND(VLOOKUP($B283,'[4]3.ข้อมูลงบทดลองปัจจุบัน'!$A$5:$CL$846,39,0),2)</f>
        <v>0</v>
      </c>
      <c r="AO283" s="104">
        <f>ROUND(VLOOKUP($B283,'[4]3.ข้อมูลงบทดลองปัจจุบัน'!$A$5:$CL$846,40,0),2)</f>
        <v>0</v>
      </c>
      <c r="AP283" s="104">
        <f>ROUND(VLOOKUP($B283,'[4]3.ข้อมูลงบทดลองปัจจุบัน'!$A$5:$CL$846,41,0),2)</f>
        <v>-3974793</v>
      </c>
      <c r="AQ283" s="104">
        <f>ROUND(VLOOKUP($B283,'[4]3.ข้อมูลงบทดลองปัจจุบัน'!$A$5:$CL$846,42,0),2)</f>
        <v>0</v>
      </c>
      <c r="AR283" s="104">
        <f>ROUND(VLOOKUP($B283,'[4]3.ข้อมูลงบทดลองปัจจุบัน'!$A$5:$CL$846,43,0),2)</f>
        <v>0</v>
      </c>
      <c r="AS283" s="104">
        <f>ROUND(VLOOKUP($B283,'[4]3.ข้อมูลงบทดลองปัจจุบัน'!$A$5:$CL$846,44,0),2)</f>
        <v>-38919923.57</v>
      </c>
      <c r="AT283" s="104">
        <f>ROUND(VLOOKUP($B283,'[4]3.ข้อมูลงบทดลองปัจจุบัน'!$A$5:$CL$846,45,0),2)</f>
        <v>0</v>
      </c>
      <c r="AU283" s="104">
        <f>ROUND(VLOOKUP($B283,'[4]3.ข้อมูลงบทดลองปัจจุบัน'!$A$5:$CL$846,46,0),2)</f>
        <v>0</v>
      </c>
      <c r="AV283" s="104">
        <f>ROUND(VLOOKUP($B283,'[4]3.ข้อมูลงบทดลองปัจจุบัน'!$A$5:$CL$846,47,0),2)</f>
        <v>0</v>
      </c>
      <c r="AW283" s="104">
        <f>ROUND(VLOOKUP($B283,'[4]3.ข้อมูลงบทดลองปัจจุบัน'!$A$5:$CL$846,48,0),2)</f>
        <v>-1454859.68</v>
      </c>
      <c r="AX283" s="104">
        <f>ROUND(VLOOKUP($B283,'[4]3.ข้อมูลงบทดลองปัจจุบัน'!$A$5:$CL$846,49,0),2)</f>
        <v>6203.75</v>
      </c>
      <c r="AY283" s="104">
        <f>ROUND(VLOOKUP($B283,'[4]3.ข้อมูลงบทดลองปัจจุบัน'!$A$5:$CL$846,50,0),2)</f>
        <v>0</v>
      </c>
      <c r="AZ283" s="104">
        <f>ROUND(VLOOKUP($B283,'[4]3.ข้อมูลงบทดลองปัจจุบัน'!$A$5:$CL$846,51,0),2)</f>
        <v>0</v>
      </c>
      <c r="BA283" s="104">
        <f>ROUND(VLOOKUP($B283,'[4]3.ข้อมูลงบทดลองปัจจุบัน'!$A$5:$CL$846,52,0),2)</f>
        <v>-790822.75</v>
      </c>
      <c r="BB283" s="104">
        <f>ROUND(VLOOKUP($B283,'[4]3.ข้อมูลงบทดลองปัจจุบัน'!$A$5:$CL$846,53,0),2)</f>
        <v>-38115694.920000002</v>
      </c>
      <c r="BC283" s="104">
        <f>ROUND(VLOOKUP($B283,'[4]3.ข้อมูลงบทดลองปัจจุบัน'!$A$5:$CL$846,54,0),2)</f>
        <v>0</v>
      </c>
      <c r="BD283" s="104">
        <f>ROUND(VLOOKUP($B283,'[4]3.ข้อมูลงบทดลองปัจจุบัน'!$A$5:$CL$846,55,0),2)</f>
        <v>-55812830.57</v>
      </c>
      <c r="BE283" s="104">
        <f>ROUND(VLOOKUP($B283,'[4]3.ข้อมูลงบทดลองปัจจุบัน'!$A$5:$CL$846,56,0),2)</f>
        <v>-7295124.0599999996</v>
      </c>
      <c r="BF283" s="104">
        <f>ROUND(VLOOKUP($B283,'[4]3.ข้อมูลงบทดลองปัจจุบัน'!$A$5:$CL$846,57,0),2)</f>
        <v>0</v>
      </c>
      <c r="BG283" s="104">
        <f>ROUND(VLOOKUP($B283,'[4]3.ข้อมูลงบทดลองปัจจุบัน'!$A$5:$CL$846,58,0),2)</f>
        <v>0</v>
      </c>
      <c r="BH283" s="104">
        <f>ROUND(VLOOKUP($B283,'[4]3.ข้อมูลงบทดลองปัจจุบัน'!$A$5:$CL$846,59,0),2)</f>
        <v>0</v>
      </c>
      <c r="BI283" s="104">
        <f>ROUND(VLOOKUP($B283,'[4]3.ข้อมูลงบทดลองปัจจุบัน'!$A$5:$CL$846,60,0),2)</f>
        <v>0</v>
      </c>
      <c r="BJ283" s="104">
        <f>ROUND(VLOOKUP($B283,'[4]3.ข้อมูลงบทดลองปัจจุบัน'!$A$5:$CL$846,61,0),2)</f>
        <v>0</v>
      </c>
      <c r="BK283" s="104">
        <f>ROUND(VLOOKUP($B283,'[4]3.ข้อมูลงบทดลองปัจจุบัน'!$A$5:$CL$846,62,0),2)</f>
        <v>0</v>
      </c>
      <c r="BL283" s="104">
        <f>ROUND(VLOOKUP($B283,'[4]3.ข้อมูลงบทดลองปัจจุบัน'!$A$5:$CL$846,63,0),2)</f>
        <v>0</v>
      </c>
      <c r="BM283" s="104">
        <f>ROUND(VLOOKUP($B283,'[4]3.ข้อมูลงบทดลองปัจจุบัน'!$A$5:$CL$846,64,0),2)</f>
        <v>0</v>
      </c>
      <c r="BN283" s="104">
        <f>ROUND(VLOOKUP($B283,'[4]3.ข้อมูลงบทดลองปัจจุบัน'!$A$5:$CL$846,65,0),2)</f>
        <v>0</v>
      </c>
      <c r="BO283" s="104">
        <f>ROUND(VLOOKUP($B283,'[4]3.ข้อมูลงบทดลองปัจจุบัน'!$A$5:$CL$846,66,0),2)</f>
        <v>0</v>
      </c>
      <c r="BP283" s="104">
        <f>ROUND(VLOOKUP($B283,'[4]3.ข้อมูลงบทดลองปัจจุบัน'!$A$5:$CL$846,67,0),2)</f>
        <v>0</v>
      </c>
      <c r="BQ283" s="104">
        <f>ROUND(VLOOKUP($B283,'[4]3.ข้อมูลงบทดลองปัจจุบัน'!$A$5:$CL$846,68,0),2)</f>
        <v>0</v>
      </c>
      <c r="BR283" s="104">
        <f>ROUND(VLOOKUP($B283,'[4]3.ข้อมูลงบทดลองปัจจุบัน'!$A$5:$CL$846,69,0),2)</f>
        <v>-7983376.4100000001</v>
      </c>
      <c r="BS283" s="104">
        <f>ROUND(VLOOKUP($B283,'[4]3.ข้อมูลงบทดลองปัจจุบัน'!$A$5:$CL$846,70,0),2)</f>
        <v>-52632783.649999999</v>
      </c>
      <c r="BT283" s="104">
        <f>ROUND(VLOOKUP($B283,'[4]3.ข้อมูลงบทดลองปัจจุบัน'!$A$5:$CL$846,71,0),2)</f>
        <v>0</v>
      </c>
      <c r="BU283" s="104">
        <f>ROUND(VLOOKUP($B283,'[4]3.ข้อมูลงบทดลองปัจจุบัน'!$A$5:$CL$846,72,0),2)</f>
        <v>0</v>
      </c>
      <c r="BV283" s="104">
        <f>ROUND(VLOOKUP($B283,'[4]3.ข้อมูลงบทดลองปัจจุบัน'!$A$5:$CL$846,73,0),2)</f>
        <v>-59299161.479999997</v>
      </c>
      <c r="BW283" s="104">
        <f>ROUND(VLOOKUP($B283,'[4]3.ข้อมูลงบทดลองปัจจุบัน'!$A$5:$CL$846,74,0),2)</f>
        <v>0</v>
      </c>
      <c r="BX283" s="104">
        <f>ROUND(VLOOKUP($B283,'[4]3.ข้อมูลงบทดลองปัจจุบัน'!$A$5:$CL$846,75,0),2)</f>
        <v>0</v>
      </c>
      <c r="BY283" s="104">
        <f>ROUND(VLOOKUP($B283,'[4]3.ข้อมูลงบทดลองปัจจุบัน'!$A$5:$CL$846,76,0),2)</f>
        <v>227768</v>
      </c>
      <c r="BZ283" s="104">
        <f>ROUND(VLOOKUP($B283,'[4]3.ข้อมูลงบทดลองปัจจุบัน'!$A$5:$CL$846,77,0),2)</f>
        <v>0</v>
      </c>
      <c r="CA283" s="104">
        <f>ROUND(VLOOKUP($B283,'[4]3.ข้อมูลงบทดลองปัจจุบัน'!$A$5:$CL$846,78,0),2)</f>
        <v>0</v>
      </c>
      <c r="CB283" s="104">
        <f>ROUND(VLOOKUP($B283,'[4]3.ข้อมูลงบทดลองปัจจุบัน'!$A$5:$CL$846,79,0),2)</f>
        <v>0</v>
      </c>
      <c r="CC283" s="104">
        <f>ROUND(VLOOKUP($B283,'[4]3.ข้อมูลงบทดลองปัจจุบัน'!$A$5:$CL$846,80,0),2)</f>
        <v>0</v>
      </c>
      <c r="CD283" s="104">
        <f>ROUND(VLOOKUP($B283,'[4]3.ข้อมูลงบทดลองปัจจุบัน'!$A$5:$CL$846,81,0),2)</f>
        <v>0</v>
      </c>
      <c r="CE283" s="104">
        <f>ROUND(VLOOKUP($B283,'[4]3.ข้อมูลงบทดลองปัจจุบัน'!$A$5:$CL$846,82,0),2)</f>
        <v>0</v>
      </c>
      <c r="CF283" s="104">
        <f>ROUND(VLOOKUP($B283,'[4]3.ข้อมูลงบทดลองปัจจุบัน'!$A$5:$CL$846,83,0),2)</f>
        <v>0</v>
      </c>
      <c r="CG283" s="104">
        <f>ROUND(VLOOKUP($B283,'[4]3.ข้อมูลงบทดลองปัจจุบัน'!$A$5:$CL$846,84,0),2)</f>
        <v>0</v>
      </c>
      <c r="CH283" s="104">
        <f>ROUND(VLOOKUP($B283,'[4]3.ข้อมูลงบทดลองปัจจุบัน'!$A$5:$CL$846,85,0),2)</f>
        <v>0</v>
      </c>
      <c r="CI283" s="104">
        <f>ROUND(VLOOKUP($B283,'[4]3.ข้อมูลงบทดลองปัจจุบัน'!$A$5:$CL$846,86,0),2)</f>
        <v>0</v>
      </c>
      <c r="CJ283" s="104">
        <f>ROUND(VLOOKUP($B283,'[4]3.ข้อมูลงบทดลองปัจจุบัน'!$A$5:$CL$846,87,0),2)</f>
        <v>630</v>
      </c>
      <c r="CK283" s="104">
        <f>ROUND(VLOOKUP($B283,'[4]3.ข้อมูลงบทดลองปัจจุบัน'!$A$5:$CL$846,88,0),2)</f>
        <v>0</v>
      </c>
      <c r="CL283" s="104">
        <f>ROUND(VLOOKUP($B283,'[4]3.ข้อมูลงบทดลองปัจจุบัน'!$A$5:$CL$846,89,0),2)</f>
        <v>0</v>
      </c>
      <c r="CM283" s="104">
        <f>ROUND(VLOOKUP($B283,'[4]3.ข้อมูลงบทดลองปัจจุบัน'!$A$5:$CL$846,90,0),2)</f>
        <v>0</v>
      </c>
      <c r="CO283" s="97"/>
    </row>
    <row r="284" spans="1:94" x14ac:dyDescent="0.7">
      <c r="A284" s="128" t="s">
        <v>884</v>
      </c>
      <c r="B284" s="18" t="s">
        <v>955</v>
      </c>
      <c r="C284" s="129" t="s">
        <v>956</v>
      </c>
      <c r="D284" s="104">
        <f>ROUND(VLOOKUP($B284,'[4]3.ข้อมูลงบทดลองปัจจุบัน'!$A$5:$CL$846,3,0),2)</f>
        <v>-83905040.079999998</v>
      </c>
      <c r="E284" s="104">
        <f>ROUND(VLOOKUP($B284,'[4]3.ข้อมูลงบทดลองปัจจุบัน'!$A$5:$CL$846,4,0),2)</f>
        <v>-4999325.55</v>
      </c>
      <c r="F284" s="104">
        <f>ROUND(VLOOKUP($B284,'[4]3.ข้อมูลงบทดลองปัจจุบัน'!$A$5:$CL$846,5,0),2)</f>
        <v>-1169223.44</v>
      </c>
      <c r="G284" s="104">
        <f>ROUND(VLOOKUP($B284,'[4]3.ข้อมูลงบทดลองปัจจุบัน'!$A$5:$CL$846,6,0),2)</f>
        <v>-61515.73</v>
      </c>
      <c r="H284" s="104">
        <f>ROUND(VLOOKUP($B284,'[4]3.ข้อมูลงบทดลองปัจจุบัน'!$A$5:$CL$846,7,0),2)</f>
        <v>-2996838.15</v>
      </c>
      <c r="I284" s="104">
        <f>ROUND(VLOOKUP($B284,'[4]3.ข้อมูลงบทดลองปัจจุบัน'!$A$5:$CL$846,8,0),2)</f>
        <v>-2847540.21</v>
      </c>
      <c r="J284" s="104">
        <f>ROUND(VLOOKUP($B284,'[4]3.ข้อมูลงบทดลองปัจจุบัน'!$A$5:$CL$846,9,0),2)</f>
        <v>-1696201.3</v>
      </c>
      <c r="K284" s="104">
        <f>ROUND(VLOOKUP($B284,'[4]3.ข้อมูลงบทดลองปัจจุบัน'!$A$5:$CL$846,10,0),2)</f>
        <v>-5237518.62</v>
      </c>
      <c r="L284" s="104">
        <f>ROUND(VLOOKUP($B284,'[4]3.ข้อมูลงบทดลองปัจจุบัน'!$A$5:$CL$846,11,0),2)</f>
        <v>-523224.55</v>
      </c>
      <c r="M284" s="104">
        <f>ROUND(VLOOKUP($B284,'[4]3.ข้อมูลงบทดลองปัจจุบัน'!$A$5:$CL$846,12,0),2)</f>
        <v>-14350122.609999999</v>
      </c>
      <c r="N284" s="104">
        <f>ROUND(VLOOKUP($B284,'[4]3.ข้อมูลงบทดลองปัจจุบัน'!$A$5:$CL$846,13,0),2)</f>
        <v>-14109161.6</v>
      </c>
      <c r="O284" s="104">
        <f>ROUND(VLOOKUP($B284,'[4]3.ข้อมูลงบทดลองปัจจุบัน'!$A$5:$CL$846,14,0),2)</f>
        <v>-1591604.29</v>
      </c>
      <c r="P284" s="104">
        <f>ROUND(VLOOKUP($B284,'[4]3.ข้อมูลงบทดลองปัจจุบัน'!$A$5:$CL$846,15,0),2)</f>
        <v>-57564092.780000001</v>
      </c>
      <c r="Q284" s="104">
        <f>ROUND(VLOOKUP($B284,'[4]3.ข้อมูลงบทดลองปัจจุบัน'!$A$5:$CL$846,16,0),2)</f>
        <v>-5982016.0899999999</v>
      </c>
      <c r="R284" s="104">
        <f>ROUND(VLOOKUP($B284,'[4]3.ข้อมูลงบทดลองปัจจุบัน'!$A$5:$CL$846,17,0),2)</f>
        <v>-11120803.550000001</v>
      </c>
      <c r="S284" s="104">
        <f>ROUND(VLOOKUP($B284,'[4]3.ข้อมูลงบทดลองปัจจุบัน'!$A$5:$CL$846,18,0),2)</f>
        <v>-52194814.049999997</v>
      </c>
      <c r="T284" s="104">
        <f>ROUND(VLOOKUP($B284,'[4]3.ข้อมูลงบทดลองปัจจุบัน'!$A$5:$CL$846,19,0),2)</f>
        <v>-9942195.25</v>
      </c>
      <c r="U284" s="104">
        <f>ROUND(VLOOKUP($B284,'[4]3.ข้อมูลงบทดลองปัจจุบัน'!$A$5:$CL$846,20,0),2)</f>
        <v>-6418779.7400000002</v>
      </c>
      <c r="V284" s="104">
        <f>ROUND(VLOOKUP($B284,'[4]3.ข้อมูลงบทดลองปัจจุบัน'!$A$5:$CL$846,21,0),2)</f>
        <v>-37554281.759999998</v>
      </c>
      <c r="W284" s="104">
        <f>ROUND(VLOOKUP($B284,'[4]3.ข้อมูลงบทดลองปัจจุบัน'!$A$5:$CL$846,22,0),2)</f>
        <v>861794.41</v>
      </c>
      <c r="X284" s="104">
        <f>ROUND(VLOOKUP($B284,'[4]3.ข้อมูลงบทดลองปัจจุบัน'!$A$5:$CL$846,23,0),2)</f>
        <v>-82580698.640000001</v>
      </c>
      <c r="Y284" s="104">
        <f>ROUND(VLOOKUP($B284,'[4]3.ข้อมูลงบทดลองปัจจุบัน'!$A$5:$CL$846,24,0),2)</f>
        <v>-12819500.15</v>
      </c>
      <c r="Z284" s="104">
        <f>ROUND(VLOOKUP($B284,'[4]3.ข้อมูลงบทดลองปัจจุบัน'!$A$5:$CL$846,25,0),2)</f>
        <v>-525285.37</v>
      </c>
      <c r="AA284" s="104">
        <f>ROUND(VLOOKUP($B284,'[4]3.ข้อมูลงบทดลองปัจจุบัน'!$A$5:$CL$846,26,0),2)</f>
        <v>-3330378.52</v>
      </c>
      <c r="AB284" s="104">
        <f>ROUND(VLOOKUP($B284,'[4]3.ข้อมูลงบทดลองปัจจุบัน'!$A$5:$CL$846,27,0),2)</f>
        <v>-598775.97</v>
      </c>
      <c r="AC284" s="104">
        <f>ROUND(VLOOKUP($B284,'[4]3.ข้อมูลงบทดลองปัจจุบัน'!$A$5:$CL$846,28,0),2)</f>
        <v>-868610.4</v>
      </c>
      <c r="AD284" s="104">
        <f>ROUND(VLOOKUP($B284,'[4]3.ข้อมูลงบทดลองปัจจุบัน'!$A$5:$CL$846,29,0),2)</f>
        <v>-1245038.25</v>
      </c>
      <c r="AE284" s="104">
        <f>ROUND(VLOOKUP($B284,'[4]3.ข้อมูลงบทดลองปัจจุบัน'!$A$5:$CL$846,30,0),2)</f>
        <v>-12120308.380000001</v>
      </c>
      <c r="AF284" s="104">
        <f>ROUND(VLOOKUP($B284,'[4]3.ข้อมูลงบทดลองปัจจุบัน'!$A$5:$CL$846,31,0),2)</f>
        <v>-4041060.63</v>
      </c>
      <c r="AG284" s="104">
        <f>ROUND(VLOOKUP($B284,'[4]3.ข้อมูลงบทดลองปัจจุบัน'!$A$5:$CL$846,32,0),2)</f>
        <v>-1765274.45</v>
      </c>
      <c r="AH284" s="104">
        <f>ROUND(VLOOKUP($B284,'[4]3.ข้อมูลงบทดลองปัจจุบัน'!$A$5:$CL$846,33,0),2)</f>
        <v>-5075915.91</v>
      </c>
      <c r="AI284" s="104">
        <f>ROUND(VLOOKUP($B284,'[4]3.ข้อมูลงบทดลองปัจจุบัน'!$A$5:$CL$846,34,0),2)</f>
        <v>-4306241.1399999997</v>
      </c>
      <c r="AJ284" s="104">
        <f>ROUND(VLOOKUP($B284,'[4]3.ข้อมูลงบทดลองปัจจุบัน'!$A$5:$CL$846,35,0),2)</f>
        <v>-1741911.57</v>
      </c>
      <c r="AK284" s="104">
        <f>ROUND(VLOOKUP($B284,'[4]3.ข้อมูลงบทดลองปัจจุบัน'!$A$5:$CL$846,36,0),2)</f>
        <v>-935391.39</v>
      </c>
      <c r="AL284" s="104">
        <f>ROUND(VLOOKUP($B284,'[4]3.ข้อมูลงบทดลองปัจจุบัน'!$A$5:$CL$846,37,0),2)</f>
        <v>-221073877.55000001</v>
      </c>
      <c r="AM284" s="104">
        <f>ROUND(VLOOKUP($B284,'[4]3.ข้อมูลงบทดลองปัจจุบัน'!$A$5:$CL$846,38,0),2)</f>
        <v>-3841335.09</v>
      </c>
      <c r="AN284" s="104">
        <f>ROUND(VLOOKUP($B284,'[4]3.ข้อมูลงบทดลองปัจจุบัน'!$A$5:$CL$846,39,0),2)</f>
        <v>-1135521.8799999999</v>
      </c>
      <c r="AO284" s="104">
        <f>ROUND(VLOOKUP($B284,'[4]3.ข้อมูลงบทดลองปัจจุบัน'!$A$5:$CL$846,40,0),2)</f>
        <v>-9836267.4000000004</v>
      </c>
      <c r="AP284" s="104">
        <f>ROUND(VLOOKUP($B284,'[4]3.ข้อมูลงบทดลองปัจจุบัน'!$A$5:$CL$846,41,0),2)</f>
        <v>-20014446.760000002</v>
      </c>
      <c r="AQ284" s="104">
        <f>ROUND(VLOOKUP($B284,'[4]3.ข้อมูลงบทดลองปัจจุบัน'!$A$5:$CL$846,42,0),2)</f>
        <v>-2829070.09</v>
      </c>
      <c r="AR284" s="104">
        <f>ROUND(VLOOKUP($B284,'[4]3.ข้อมูลงบทดลองปัจจุบัน'!$A$5:$CL$846,43,0),2)</f>
        <v>-287223.17</v>
      </c>
      <c r="AS284" s="104">
        <f>ROUND(VLOOKUP($B284,'[4]3.ข้อมูลงบทดลองปัจจุบัน'!$A$5:$CL$846,44,0),2)</f>
        <v>-29937428.260000002</v>
      </c>
      <c r="AT284" s="104">
        <f>ROUND(VLOOKUP($B284,'[4]3.ข้อมูลงบทดลองปัจจุบัน'!$A$5:$CL$846,45,0),2)</f>
        <v>-13927502.210000001</v>
      </c>
      <c r="AU284" s="104">
        <f>ROUND(VLOOKUP($B284,'[4]3.ข้อมูลงบทดลองปัจจุบัน'!$A$5:$CL$846,46,0),2)</f>
        <v>-16375085.74</v>
      </c>
      <c r="AV284" s="104">
        <f>ROUND(VLOOKUP($B284,'[4]3.ข้อมูลงบทดลองปัจจุบัน'!$A$5:$CL$846,47,0),2)</f>
        <v>-4557612.62</v>
      </c>
      <c r="AW284" s="104">
        <f>ROUND(VLOOKUP($B284,'[4]3.ข้อมูลงบทดลองปัจจุบัน'!$A$5:$CL$846,48,0),2)</f>
        <v>-4611352.9000000004</v>
      </c>
      <c r="AX284" s="104">
        <f>ROUND(VLOOKUP($B284,'[4]3.ข้อมูลงบทดลองปัจจุบัน'!$A$5:$CL$846,49,0),2)</f>
        <v>-1719993.6</v>
      </c>
      <c r="AY284" s="104">
        <f>ROUND(VLOOKUP($B284,'[4]3.ข้อมูลงบทดลองปัจจุบัน'!$A$5:$CL$846,50,0),2)</f>
        <v>-2093933.99</v>
      </c>
      <c r="AZ284" s="104">
        <f>ROUND(VLOOKUP($B284,'[4]3.ข้อมูลงบทดลองปัจจุบัน'!$A$5:$CL$846,51,0),2)</f>
        <v>-3277713.71</v>
      </c>
      <c r="BA284" s="104">
        <f>ROUND(VLOOKUP($B284,'[4]3.ข้อมูลงบทดลองปัจจุบัน'!$A$5:$CL$846,52,0),2)</f>
        <v>-1648489.87</v>
      </c>
      <c r="BB284" s="104">
        <f>ROUND(VLOOKUP($B284,'[4]3.ข้อมูลงบทดลองปัจจุบัน'!$A$5:$CL$846,53,0),2)</f>
        <v>-65169064.460000001</v>
      </c>
      <c r="BC284" s="104">
        <f>ROUND(VLOOKUP($B284,'[4]3.ข้อมูลงบทดลองปัจจุบัน'!$A$5:$CL$846,54,0),2)</f>
        <v>-2881850.07</v>
      </c>
      <c r="BD284" s="104">
        <f>ROUND(VLOOKUP($B284,'[4]3.ข้อมูลงบทดลองปัจจุบัน'!$A$5:$CL$846,55,0),2)</f>
        <v>-122876650.44</v>
      </c>
      <c r="BE284" s="104">
        <f>ROUND(VLOOKUP($B284,'[4]3.ข้อมูลงบทดลองปัจจุบัน'!$A$5:$CL$846,56,0),2)</f>
        <v>-23502426.710000001</v>
      </c>
      <c r="BF284" s="104">
        <f>ROUND(VLOOKUP($B284,'[4]3.ข้อมูลงบทดลองปัจจุบัน'!$A$5:$CL$846,57,0),2)</f>
        <v>-1462131.41</v>
      </c>
      <c r="BG284" s="104">
        <f>ROUND(VLOOKUP($B284,'[4]3.ข้อมูลงบทดลองปัจจุบัน'!$A$5:$CL$846,58,0),2)</f>
        <v>-2635242.63</v>
      </c>
      <c r="BH284" s="104">
        <f>ROUND(VLOOKUP($B284,'[4]3.ข้อมูลงบทดลองปัจจุบัน'!$A$5:$CL$846,59,0),2)</f>
        <v>-66357830.299999997</v>
      </c>
      <c r="BI284" s="104">
        <f>ROUND(VLOOKUP($B284,'[4]3.ข้อมูลงบทดลองปัจจุบัน'!$A$5:$CL$846,60,0),2)</f>
        <v>-3694431.46</v>
      </c>
      <c r="BJ284" s="104">
        <f>ROUND(VLOOKUP($B284,'[4]3.ข้อมูลงบทดลองปัจจุบัน'!$A$5:$CL$846,61,0),2)</f>
        <v>-1453154.07</v>
      </c>
      <c r="BK284" s="104">
        <f>ROUND(VLOOKUP($B284,'[4]3.ข้อมูลงบทดลองปัจจุบัน'!$A$5:$CL$846,62,0),2)</f>
        <v>-3012578.05</v>
      </c>
      <c r="BL284" s="104">
        <f>ROUND(VLOOKUP($B284,'[4]3.ข้อมูลงบทดลองปัจจุบัน'!$A$5:$CL$846,63,0),2)</f>
        <v>-8974979.4700000007</v>
      </c>
      <c r="BM284" s="104">
        <f>ROUND(VLOOKUP($B284,'[4]3.ข้อมูลงบทดลองปัจจุบัน'!$A$5:$CL$846,64,0),2)</f>
        <v>-67301574.790000007</v>
      </c>
      <c r="BN284" s="104">
        <f>ROUND(VLOOKUP($B284,'[4]3.ข้อมูลงบทดลองปัจจุบัน'!$A$5:$CL$846,65,0),2)</f>
        <v>-4683135.53</v>
      </c>
      <c r="BO284" s="104">
        <f>ROUND(VLOOKUP($B284,'[4]3.ข้อมูลงบทดลองปัจจุบัน'!$A$5:$CL$846,66,0),2)</f>
        <v>-4208210.29</v>
      </c>
      <c r="BP284" s="104">
        <f>ROUND(VLOOKUP($B284,'[4]3.ข้อมูลงบทดลองปัจจุบัน'!$A$5:$CL$846,67,0),2)</f>
        <v>-11460212.49</v>
      </c>
      <c r="BQ284" s="104">
        <f>ROUND(VLOOKUP($B284,'[4]3.ข้อมูลงบทดลองปัจจุบัน'!$A$5:$CL$846,68,0),2)</f>
        <v>-6260890.8700000001</v>
      </c>
      <c r="BR284" s="104">
        <f>ROUND(VLOOKUP($B284,'[4]3.ข้อมูลงบทดลองปัจจุบัน'!$A$5:$CL$846,69,0),2)</f>
        <v>-1833130.42</v>
      </c>
      <c r="BS284" s="104">
        <f>ROUND(VLOOKUP($B284,'[4]3.ข้อมูลงบทดลองปัจจุบัน'!$A$5:$CL$846,70,0),2)</f>
        <v>-251591651.22999999</v>
      </c>
      <c r="BT284" s="104">
        <f>ROUND(VLOOKUP($B284,'[4]3.ข้อมูลงบทดลองปัจจุบัน'!$A$5:$CL$846,71,0),2)</f>
        <v>-6110585.6100000003</v>
      </c>
      <c r="BU284" s="104">
        <f>ROUND(VLOOKUP($B284,'[4]3.ข้อมูลงบทดลองปัจจุบัน'!$A$5:$CL$846,72,0),2)</f>
        <v>-18890040.109999999</v>
      </c>
      <c r="BV284" s="104">
        <f>ROUND(VLOOKUP($B284,'[4]3.ข้อมูลงบทดลองปัจจุบัน'!$A$5:$CL$846,73,0),2)</f>
        <v>-58447831.140000001</v>
      </c>
      <c r="BW284" s="104">
        <f>ROUND(VLOOKUP($B284,'[4]3.ข้อมูลงบทดลองปัจจุบัน'!$A$5:$CL$846,74,0),2)</f>
        <v>-5699168.21</v>
      </c>
      <c r="BX284" s="104">
        <f>ROUND(VLOOKUP($B284,'[4]3.ข้อมูลงบทดลองปัจจุบัน'!$A$5:$CL$846,75,0),2)</f>
        <v>-9784037.9199999999</v>
      </c>
      <c r="BY284" s="104">
        <f>ROUND(VLOOKUP($B284,'[4]3.ข้อมูลงบทดลองปัจจุบัน'!$A$5:$CL$846,76,0),2)</f>
        <v>-12812931.800000001</v>
      </c>
      <c r="BZ284" s="104">
        <f>ROUND(VLOOKUP($B284,'[4]3.ข้อมูลงบทดลองปัจจุบัน'!$A$5:$CL$846,77,0),2)</f>
        <v>-812154.54</v>
      </c>
      <c r="CA284" s="104">
        <f>ROUND(VLOOKUP($B284,'[4]3.ข้อมูลงบทดลองปัจจุบัน'!$A$5:$CL$846,78,0),2)</f>
        <v>-5309630.62</v>
      </c>
      <c r="CB284" s="104">
        <f>ROUND(VLOOKUP($B284,'[4]3.ข้อมูลงบทดลองปัจจุบัน'!$A$5:$CL$846,79,0),2)</f>
        <v>-1874029.81</v>
      </c>
      <c r="CC284" s="104">
        <f>ROUND(VLOOKUP($B284,'[4]3.ข้อมูลงบทดลองปัจจุบัน'!$A$5:$CL$846,80,0),2)</f>
        <v>-23182858.68</v>
      </c>
      <c r="CD284" s="104">
        <f>ROUND(VLOOKUP($B284,'[4]3.ข้อมูลงบทดลองปัจจุบัน'!$A$5:$CL$846,81,0),2)</f>
        <v>-17199925.440000001</v>
      </c>
      <c r="CE284" s="104">
        <f>ROUND(VLOOKUP($B284,'[4]3.ข้อมูลงบทดลองปัจจุบัน'!$A$5:$CL$846,82,0),2)</f>
        <v>-6764763.1699999999</v>
      </c>
      <c r="CF284" s="104">
        <f>ROUND(VLOOKUP($B284,'[4]3.ข้อมูลงบทดลองปัจจุบัน'!$A$5:$CL$846,83,0),2)</f>
        <v>-8253750.3399999999</v>
      </c>
      <c r="CG284" s="104">
        <f>ROUND(VLOOKUP($B284,'[4]3.ข้อมูลงบทดลองปัจจุบัน'!$A$5:$CL$846,84,0),2)</f>
        <v>-975262.66</v>
      </c>
      <c r="CH284" s="104">
        <f>ROUND(VLOOKUP($B284,'[4]3.ข้อมูลงบทดลองปัจจุบัน'!$A$5:$CL$846,85,0),2)</f>
        <v>-3808446.26</v>
      </c>
      <c r="CI284" s="104">
        <f>ROUND(VLOOKUP($B284,'[4]3.ข้อมูลงบทดลองปัจจุบัน'!$A$5:$CL$846,86,0),2)</f>
        <v>-1291625.3500000001</v>
      </c>
      <c r="CJ284" s="104">
        <f>ROUND(VLOOKUP($B284,'[4]3.ข้อมูลงบทดลองปัจจุบัน'!$A$5:$CL$846,87,0),2)</f>
        <v>-1284011.1200000001</v>
      </c>
      <c r="CK284" s="104">
        <f>ROUND(VLOOKUP($B284,'[4]3.ข้อมูลงบทดลองปัจจุบัน'!$A$5:$CL$846,88,0),2)</f>
        <v>-27250027.289999999</v>
      </c>
      <c r="CL284" s="104">
        <f>ROUND(VLOOKUP($B284,'[4]3.ข้อมูลงบทดลองปัจจุบัน'!$A$5:$CL$846,89,0),2)</f>
        <v>-2263454.0299999998</v>
      </c>
      <c r="CM284" s="104">
        <f>ROUND(VLOOKUP($B284,'[4]3.ข้อมูลงบทดลองปัจจุบัน'!$A$5:$CL$846,90,0),2)</f>
        <v>-2026588.42</v>
      </c>
      <c r="CO284" s="97"/>
    </row>
    <row r="285" spans="1:94" x14ac:dyDescent="0.7">
      <c r="A285" s="128" t="s">
        <v>884</v>
      </c>
      <c r="B285" s="18" t="s">
        <v>957</v>
      </c>
      <c r="C285" s="129" t="s">
        <v>958</v>
      </c>
      <c r="D285" s="104">
        <f>ROUND(VLOOKUP($B285,'[4]3.ข้อมูลงบทดลองปัจจุบัน'!$A$5:$CL$846,3,0),2)</f>
        <v>8521423.7599999998</v>
      </c>
      <c r="E285" s="104">
        <f>ROUND(VLOOKUP($B285,'[4]3.ข้อมูลงบทดลองปัจจุบัน'!$A$5:$CL$846,4,0),2)</f>
        <v>7803724.7699999996</v>
      </c>
      <c r="F285" s="104">
        <f>ROUND(VLOOKUP($B285,'[4]3.ข้อมูลงบทดลองปัจจุบัน'!$A$5:$CL$846,5,0),2)</f>
        <v>1945025.12</v>
      </c>
      <c r="G285" s="104">
        <f>ROUND(VLOOKUP($B285,'[4]3.ข้อมูลงบทดลองปัจจุบัน'!$A$5:$CL$846,6,0),2)</f>
        <v>1245727.28</v>
      </c>
      <c r="H285" s="104">
        <f>ROUND(VLOOKUP($B285,'[4]3.ข้อมูลงบทดลองปัจจุบัน'!$A$5:$CL$846,7,0),2)</f>
        <v>1111619.3</v>
      </c>
      <c r="I285" s="104">
        <f>ROUND(VLOOKUP($B285,'[4]3.ข้อมูลงบทดลองปัจจุบัน'!$A$5:$CL$846,8,0),2)</f>
        <v>3895375.52</v>
      </c>
      <c r="J285" s="104">
        <f>ROUND(VLOOKUP($B285,'[4]3.ข้อมูลงบทดลองปัจจุบัน'!$A$5:$CL$846,9,0),2)</f>
        <v>2096899.23</v>
      </c>
      <c r="K285" s="104">
        <f>ROUND(VLOOKUP($B285,'[4]3.ข้อมูลงบทดลองปัจจุบัน'!$A$5:$CL$846,10,0),2)</f>
        <v>6732133.0599999996</v>
      </c>
      <c r="L285" s="104">
        <f>ROUND(VLOOKUP($B285,'[4]3.ข้อมูลงบทดลองปัจจุบัน'!$A$5:$CL$846,11,0),2)</f>
        <v>744052.96</v>
      </c>
      <c r="M285" s="104">
        <f>ROUND(VLOOKUP($B285,'[4]3.ข้อมูลงบทดลองปัจจุบัน'!$A$5:$CL$846,12,0),2)</f>
        <v>2701757.34</v>
      </c>
      <c r="N285" s="104">
        <f>ROUND(VLOOKUP($B285,'[4]3.ข้อมูลงบทดลองปัจจุบัน'!$A$5:$CL$846,13,0),2)</f>
        <v>2984286.32</v>
      </c>
      <c r="O285" s="104">
        <f>ROUND(VLOOKUP($B285,'[4]3.ข้อมูลงบทดลองปัจจุบัน'!$A$5:$CL$846,14,0),2)</f>
        <v>670750.31999999995</v>
      </c>
      <c r="P285" s="104">
        <f>ROUND(VLOOKUP($B285,'[4]3.ข้อมูลงบทดลองปัจจุบัน'!$A$5:$CL$846,15,0),2)</f>
        <v>6628548.4299999997</v>
      </c>
      <c r="Q285" s="104">
        <f>ROUND(VLOOKUP($B285,'[4]3.ข้อมูลงบทดลองปัจจุบัน'!$A$5:$CL$846,16,0),2)</f>
        <v>714180.98</v>
      </c>
      <c r="R285" s="104">
        <f>ROUND(VLOOKUP($B285,'[4]3.ข้อมูลงบทดลองปัจจุบัน'!$A$5:$CL$846,17,0),2)</f>
        <v>2743145.25</v>
      </c>
      <c r="S285" s="104">
        <f>ROUND(VLOOKUP($B285,'[4]3.ข้อมูลงบทดลองปัจจุบัน'!$A$5:$CL$846,18,0),2)</f>
        <v>9149704.3200000003</v>
      </c>
      <c r="T285" s="104">
        <f>ROUND(VLOOKUP($B285,'[4]3.ข้อมูลงบทดลองปัจจุบัน'!$A$5:$CL$846,19,0),2)</f>
        <v>823946.64</v>
      </c>
      <c r="U285" s="104">
        <f>ROUND(VLOOKUP($B285,'[4]3.ข้อมูลงบทดลองปัจจุบัน'!$A$5:$CL$846,20,0),2)</f>
        <v>1975632.38</v>
      </c>
      <c r="V285" s="104">
        <f>ROUND(VLOOKUP($B285,'[4]3.ข้อมูลงบทดลองปัจจุบัน'!$A$5:$CL$846,21,0),2)</f>
        <v>514923.57</v>
      </c>
      <c r="W285" s="104">
        <f>ROUND(VLOOKUP($B285,'[4]3.ข้อมูลงบทดลองปัจจุบัน'!$A$5:$CL$846,22,0),2)</f>
        <v>960283.26</v>
      </c>
      <c r="X285" s="104">
        <f>ROUND(VLOOKUP($B285,'[4]3.ข้อมูลงบทดลองปัจจุบัน'!$A$5:$CL$846,23,0),2)</f>
        <v>48660600.630000003</v>
      </c>
      <c r="Y285" s="104">
        <f>ROUND(VLOOKUP($B285,'[4]3.ข้อมูลงบทดลองปัจจุบัน'!$A$5:$CL$846,24,0),2)</f>
        <v>747362.74</v>
      </c>
      <c r="Z285" s="104">
        <f>ROUND(VLOOKUP($B285,'[4]3.ข้อมูลงบทดลองปัจจุบัน'!$A$5:$CL$846,25,0),2)</f>
        <v>177318.59</v>
      </c>
      <c r="AA285" s="104">
        <f>ROUND(VLOOKUP($B285,'[4]3.ข้อมูลงบทดลองปัจจุบัน'!$A$5:$CL$846,26,0),2)</f>
        <v>4712693</v>
      </c>
      <c r="AB285" s="104">
        <f>ROUND(VLOOKUP($B285,'[4]3.ข้อมูลงบทดลองปัจจุบัน'!$A$5:$CL$846,27,0),2)</f>
        <v>2328474.7599999998</v>
      </c>
      <c r="AC285" s="104">
        <f>ROUND(VLOOKUP($B285,'[4]3.ข้อมูลงบทดลองปัจจุบัน'!$A$5:$CL$846,28,0),2)</f>
        <v>2023489.57</v>
      </c>
      <c r="AD285" s="104">
        <f>ROUND(VLOOKUP($B285,'[4]3.ข้อมูลงบทดลองปัจจุบัน'!$A$5:$CL$846,29,0),2)</f>
        <v>1182242.6100000001</v>
      </c>
      <c r="AE285" s="104">
        <f>ROUND(VLOOKUP($B285,'[4]3.ข้อมูลงบทดลองปัจจุบัน'!$A$5:$CL$846,30,0),2)</f>
        <v>5972793.4400000004</v>
      </c>
      <c r="AF285" s="104">
        <f>ROUND(VLOOKUP($B285,'[4]3.ข้อมูลงบทดลองปัจจุบัน'!$A$5:$CL$846,31,0),2)</f>
        <v>2152295.88</v>
      </c>
      <c r="AG285" s="104">
        <f>ROUND(VLOOKUP($B285,'[4]3.ข้อมูลงบทดลองปัจจุบัน'!$A$5:$CL$846,32,0),2)</f>
        <v>4060138.69</v>
      </c>
      <c r="AH285" s="104">
        <f>ROUND(VLOOKUP($B285,'[4]3.ข้อมูลงบทดลองปัจจุบัน'!$A$5:$CL$846,33,0),2)</f>
        <v>2957465.92</v>
      </c>
      <c r="AI285" s="104">
        <f>ROUND(VLOOKUP($B285,'[4]3.ข้อมูลงบทดลองปัจจุบัน'!$A$5:$CL$846,34,0),2)</f>
        <v>2983914.75</v>
      </c>
      <c r="AJ285" s="104">
        <f>ROUND(VLOOKUP($B285,'[4]3.ข้อมูลงบทดลองปัจจุบัน'!$A$5:$CL$846,35,0),2)</f>
        <v>1340287.46</v>
      </c>
      <c r="AK285" s="104">
        <f>ROUND(VLOOKUP($B285,'[4]3.ข้อมูลงบทดลองปัจจุบัน'!$A$5:$CL$846,36,0),2)</f>
        <v>2221022.86</v>
      </c>
      <c r="AL285" s="104">
        <f>ROUND(VLOOKUP($B285,'[4]3.ข้อมูลงบทดลองปัจจุบัน'!$A$5:$CL$846,37,0),2)</f>
        <v>40324660.060000002</v>
      </c>
      <c r="AM285" s="104">
        <f>ROUND(VLOOKUP($B285,'[4]3.ข้อมูลงบทดลองปัจจุบัน'!$A$5:$CL$846,38,0),2)</f>
        <v>2488215.16</v>
      </c>
      <c r="AN285" s="104">
        <f>ROUND(VLOOKUP($B285,'[4]3.ข้อมูลงบทดลองปัจจุบัน'!$A$5:$CL$846,39,0),2)</f>
        <v>4814352.1500000004</v>
      </c>
      <c r="AO285" s="104">
        <f>ROUND(VLOOKUP($B285,'[4]3.ข้อมูลงบทดลองปัจจุบัน'!$A$5:$CL$846,40,0),2)</f>
        <v>2455965</v>
      </c>
      <c r="AP285" s="104">
        <f>ROUND(VLOOKUP($B285,'[4]3.ข้อมูลงบทดลองปัจจุบัน'!$A$5:$CL$846,41,0),2)</f>
        <v>5742386.7400000002</v>
      </c>
      <c r="AQ285" s="104">
        <f>ROUND(VLOOKUP($B285,'[4]3.ข้อมูลงบทดลองปัจจุบัน'!$A$5:$CL$846,42,0),2)</f>
        <v>3568951.59</v>
      </c>
      <c r="AR285" s="104">
        <f>ROUND(VLOOKUP($B285,'[4]3.ข้อมูลงบทดลองปัจจุบัน'!$A$5:$CL$846,43,0),2)</f>
        <v>1012271.46</v>
      </c>
      <c r="AS285" s="104">
        <f>ROUND(VLOOKUP($B285,'[4]3.ข้อมูลงบทดลองปัจจุบัน'!$A$5:$CL$846,44,0),2)</f>
        <v>10263932.35</v>
      </c>
      <c r="AT285" s="104">
        <f>ROUND(VLOOKUP($B285,'[4]3.ข้อมูลงบทดลองปัจจุบัน'!$A$5:$CL$846,45,0),2)</f>
        <v>5163449.09</v>
      </c>
      <c r="AU285" s="104">
        <f>ROUND(VLOOKUP($B285,'[4]3.ข้อมูลงบทดลองปัจจุบัน'!$A$5:$CL$846,46,0),2)</f>
        <v>4423761.7699999996</v>
      </c>
      <c r="AV285" s="104">
        <f>ROUND(VLOOKUP($B285,'[4]3.ข้อมูลงบทดลองปัจจุบัน'!$A$5:$CL$846,47,0),2)</f>
        <v>10900317.51</v>
      </c>
      <c r="AW285" s="104">
        <f>ROUND(VLOOKUP($B285,'[4]3.ข้อมูลงบทดลองปัจจุบัน'!$A$5:$CL$846,48,0),2)</f>
        <v>4297260.4400000004</v>
      </c>
      <c r="AX285" s="104">
        <f>ROUND(VLOOKUP($B285,'[4]3.ข้อมูลงบทดลองปัจจุบัน'!$A$5:$CL$846,49,0),2)</f>
        <v>593561.75</v>
      </c>
      <c r="AY285" s="104">
        <f>ROUND(VLOOKUP($B285,'[4]3.ข้อมูลงบทดลองปัจจุบัน'!$A$5:$CL$846,50,0),2)</f>
        <v>1370594.31</v>
      </c>
      <c r="AZ285" s="104">
        <f>ROUND(VLOOKUP($B285,'[4]3.ข้อมูลงบทดลองปัจจุบัน'!$A$5:$CL$846,51,0),2)</f>
        <v>4027300.49</v>
      </c>
      <c r="BA285" s="104">
        <f>ROUND(VLOOKUP($B285,'[4]3.ข้อมูลงบทดลองปัจจุบัน'!$A$5:$CL$846,52,0),2)</f>
        <v>2116329.83</v>
      </c>
      <c r="BB285" s="104">
        <f>ROUND(VLOOKUP($B285,'[4]3.ข้อมูลงบทดลองปัจจุบัน'!$A$5:$CL$846,53,0),2)</f>
        <v>7592848.0999999996</v>
      </c>
      <c r="BC285" s="104">
        <f>ROUND(VLOOKUP($B285,'[4]3.ข้อมูลงบทดลองปัจจุบัน'!$A$5:$CL$846,54,0),2)</f>
        <v>3503404.32</v>
      </c>
      <c r="BD285" s="104">
        <f>ROUND(VLOOKUP($B285,'[4]3.ข้อมูลงบทดลองปัจจุบัน'!$A$5:$CL$846,55,0),2)</f>
        <v>23875038.109999999</v>
      </c>
      <c r="BE285" s="104">
        <f>ROUND(VLOOKUP($B285,'[4]3.ข้อมูลงบทดลองปัจจุบัน'!$A$5:$CL$846,56,0),2)</f>
        <v>1547219.65</v>
      </c>
      <c r="BF285" s="104">
        <f>ROUND(VLOOKUP($B285,'[4]3.ข้อมูลงบทดลองปัจจุบัน'!$A$5:$CL$846,57,0),2)</f>
        <v>1443820.34</v>
      </c>
      <c r="BG285" s="104">
        <f>ROUND(VLOOKUP($B285,'[4]3.ข้อมูลงบทดลองปัจจุบัน'!$A$5:$CL$846,58,0),2)</f>
        <v>1409402.81</v>
      </c>
      <c r="BH285" s="104">
        <f>ROUND(VLOOKUP($B285,'[4]3.ข้อมูลงบทดลองปัจจุบัน'!$A$5:$CL$846,59,0),2)</f>
        <v>4804926.93</v>
      </c>
      <c r="BI285" s="104">
        <f>ROUND(VLOOKUP($B285,'[4]3.ข้อมูลงบทดลองปัจจุบัน'!$A$5:$CL$846,60,0),2)</f>
        <v>1070450.03</v>
      </c>
      <c r="BJ285" s="104">
        <f>ROUND(VLOOKUP($B285,'[4]3.ข้อมูลงบทดลองปัจจุบัน'!$A$5:$CL$846,61,0),2)</f>
        <v>805378.18</v>
      </c>
      <c r="BK285" s="104">
        <f>ROUND(VLOOKUP($B285,'[4]3.ข้อมูลงบทดลองปัจจุบัน'!$A$5:$CL$846,62,0),2)</f>
        <v>425713.67</v>
      </c>
      <c r="BL285" s="104">
        <f>ROUND(VLOOKUP($B285,'[4]3.ข้อมูลงบทดลองปัจจุบัน'!$A$5:$CL$846,63,0),2)</f>
        <v>2293808.11</v>
      </c>
      <c r="BM285" s="104">
        <f>ROUND(VLOOKUP($B285,'[4]3.ข้อมูลงบทดลองปัจจุบัน'!$A$5:$CL$846,64,0),2)</f>
        <v>8939235.9100000001</v>
      </c>
      <c r="BN285" s="104">
        <f>ROUND(VLOOKUP($B285,'[4]3.ข้อมูลงบทดลองปัจจุบัน'!$A$5:$CL$846,65,0),2)</f>
        <v>2921495.87</v>
      </c>
      <c r="BO285" s="104">
        <f>ROUND(VLOOKUP($B285,'[4]3.ข้อมูลงบทดลองปัจจุบัน'!$A$5:$CL$846,66,0),2)</f>
        <v>1492719.1</v>
      </c>
      <c r="BP285" s="104">
        <f>ROUND(VLOOKUP($B285,'[4]3.ข้อมูลงบทดลองปัจจุบัน'!$A$5:$CL$846,67,0),2)</f>
        <v>7841587.79</v>
      </c>
      <c r="BQ285" s="104">
        <f>ROUND(VLOOKUP($B285,'[4]3.ข้อมูลงบทดลองปัจจุบัน'!$A$5:$CL$846,68,0),2)</f>
        <v>1417281.68</v>
      </c>
      <c r="BR285" s="104">
        <f>ROUND(VLOOKUP($B285,'[4]3.ข้อมูลงบทดลองปัจจุบัน'!$A$5:$CL$846,69,0),2)</f>
        <v>2446243.7400000002</v>
      </c>
      <c r="BS285" s="104">
        <f>ROUND(VLOOKUP($B285,'[4]3.ข้อมูลงบทดลองปัจจุบัน'!$A$5:$CL$846,70,0),2)</f>
        <v>16896129.149999999</v>
      </c>
      <c r="BT285" s="104">
        <f>ROUND(VLOOKUP($B285,'[4]3.ข้อมูลงบทดลองปัจจุบัน'!$A$5:$CL$846,71,0),2)</f>
        <v>2172049.21</v>
      </c>
      <c r="BU285" s="104">
        <f>ROUND(VLOOKUP($B285,'[4]3.ข้อมูลงบทดลองปัจจุบัน'!$A$5:$CL$846,72,0),2)</f>
        <v>1434204.6</v>
      </c>
      <c r="BV285" s="104">
        <f>ROUND(VLOOKUP($B285,'[4]3.ข้อมูลงบทดลองปัจจุบัน'!$A$5:$CL$846,73,0),2)</f>
        <v>5507015.5800000001</v>
      </c>
      <c r="BW285" s="104">
        <f>ROUND(VLOOKUP($B285,'[4]3.ข้อมูลงบทดลองปัจจุบัน'!$A$5:$CL$846,74,0),2)</f>
        <v>151209.03</v>
      </c>
      <c r="BX285" s="104">
        <f>ROUND(VLOOKUP($B285,'[4]3.ข้อมูลงบทดลองปัจจุบัน'!$A$5:$CL$846,75,0),2)</f>
        <v>2970343.91</v>
      </c>
      <c r="BY285" s="104">
        <f>ROUND(VLOOKUP($B285,'[4]3.ข้อมูลงบทดลองปัจจุบัน'!$A$5:$CL$846,76,0),2)</f>
        <v>5193518.76</v>
      </c>
      <c r="BZ285" s="104">
        <f>ROUND(VLOOKUP($B285,'[4]3.ข้อมูลงบทดลองปัจจุบัน'!$A$5:$CL$846,77,0),2)</f>
        <v>1272619.73</v>
      </c>
      <c r="CA285" s="104">
        <f>ROUND(VLOOKUP($B285,'[4]3.ข้อมูลงบทดลองปัจจุบัน'!$A$5:$CL$846,78,0),2)</f>
        <v>1193975.3500000001</v>
      </c>
      <c r="CB285" s="104">
        <f>ROUND(VLOOKUP($B285,'[4]3.ข้อมูลงบทดลองปัจจุบัน'!$A$5:$CL$846,79,0),2)</f>
        <v>1115629.48</v>
      </c>
      <c r="CC285" s="104">
        <f>ROUND(VLOOKUP($B285,'[4]3.ข้อมูลงบทดลองปัจจุบัน'!$A$5:$CL$846,80,0),2)</f>
        <v>1904849.59</v>
      </c>
      <c r="CD285" s="104">
        <f>ROUND(VLOOKUP($B285,'[4]3.ข้อมูลงบทดลองปัจจุบัน'!$A$5:$CL$846,81,0),2)</f>
        <v>4028046.87</v>
      </c>
      <c r="CE285" s="104">
        <f>ROUND(VLOOKUP($B285,'[4]3.ข้อมูลงบทดลองปัจจุบัน'!$A$5:$CL$846,82,0),2)</f>
        <v>3889399.02</v>
      </c>
      <c r="CF285" s="104">
        <f>ROUND(VLOOKUP($B285,'[4]3.ข้อมูลงบทดลองปัจจุบัน'!$A$5:$CL$846,83,0),2)</f>
        <v>4162717.76</v>
      </c>
      <c r="CG285" s="104">
        <f>ROUND(VLOOKUP($B285,'[4]3.ข้อมูลงบทดลองปัจจุบัน'!$A$5:$CL$846,84,0),2)</f>
        <v>1493245.26</v>
      </c>
      <c r="CH285" s="104">
        <f>ROUND(VLOOKUP($B285,'[4]3.ข้อมูลงบทดลองปัจจุบัน'!$A$5:$CL$846,85,0),2)</f>
        <v>1387785.32</v>
      </c>
      <c r="CI285" s="104">
        <f>ROUND(VLOOKUP($B285,'[4]3.ข้อมูลงบทดลองปัจจุบัน'!$A$5:$CL$846,86,0),2)</f>
        <v>2693750.19</v>
      </c>
      <c r="CJ285" s="104">
        <f>ROUND(VLOOKUP($B285,'[4]3.ข้อมูลงบทดลองปัจจุบัน'!$A$5:$CL$846,87,0),2)</f>
        <v>764399.13</v>
      </c>
      <c r="CK285" s="104">
        <f>ROUND(VLOOKUP($B285,'[4]3.ข้อมูลงบทดลองปัจจุบัน'!$A$5:$CL$846,88,0),2)</f>
        <v>3440630.03</v>
      </c>
      <c r="CL285" s="104">
        <f>ROUND(VLOOKUP($B285,'[4]3.ข้อมูลงบทดลองปัจจุบัน'!$A$5:$CL$846,89,0),2)</f>
        <v>789737.12</v>
      </c>
      <c r="CM285" s="104">
        <f>ROUND(VLOOKUP($B285,'[4]3.ข้อมูลงบทดลองปัจจุบัน'!$A$5:$CL$846,90,0),2)</f>
        <v>3527050.07</v>
      </c>
      <c r="CO285" s="97"/>
    </row>
    <row r="286" spans="1:94" x14ac:dyDescent="0.7">
      <c r="A286" s="128" t="s">
        <v>884</v>
      </c>
      <c r="B286" s="18" t="s">
        <v>959</v>
      </c>
      <c r="C286" s="129" t="s">
        <v>960</v>
      </c>
      <c r="D286" s="104">
        <f>ROUND(VLOOKUP($B286,'[4]3.ข้อมูลงบทดลองปัจจุบัน'!$A$5:$CL$846,3,0),2)</f>
        <v>-332317</v>
      </c>
      <c r="E286" s="104">
        <f>ROUND(VLOOKUP($B286,'[4]3.ข้อมูลงบทดลองปัจจุบัน'!$A$5:$CL$846,4,0),2)</f>
        <v>-27847.75</v>
      </c>
      <c r="F286" s="104">
        <f>ROUND(VLOOKUP($B286,'[4]3.ข้อมูลงบทดลองปัจจุบัน'!$A$5:$CL$846,5,0),2)</f>
        <v>-143740</v>
      </c>
      <c r="G286" s="104">
        <f>ROUND(VLOOKUP($B286,'[4]3.ข้อมูลงบทดลองปัจจุบัน'!$A$5:$CL$846,6,0),2)</f>
        <v>-242971</v>
      </c>
      <c r="H286" s="104">
        <f>ROUND(VLOOKUP($B286,'[4]3.ข้อมูลงบทดลองปัจจุบัน'!$A$5:$CL$846,7,0),2)</f>
        <v>-232879</v>
      </c>
      <c r="I286" s="104">
        <f>ROUND(VLOOKUP($B286,'[4]3.ข้อมูลงบทดลองปัจจุบัน'!$A$5:$CL$846,8,0),2)</f>
        <v>-69542.45</v>
      </c>
      <c r="J286" s="104">
        <f>ROUND(VLOOKUP($B286,'[4]3.ข้อมูลงบทดลองปัจจุบัน'!$A$5:$CL$846,9,0),2)</f>
        <v>-97367.02</v>
      </c>
      <c r="K286" s="104">
        <f>ROUND(VLOOKUP($B286,'[4]3.ข้อมูลงบทดลองปัจจุบัน'!$A$5:$CL$846,10,0),2)</f>
        <v>-1165189</v>
      </c>
      <c r="L286" s="104">
        <f>ROUND(VLOOKUP($B286,'[4]3.ข้อมูลงบทดลองปัจจุบัน'!$A$5:$CL$846,11,0),2)</f>
        <v>-92970.25</v>
      </c>
      <c r="M286" s="104">
        <f>ROUND(VLOOKUP($B286,'[4]3.ข้อมูลงบทดลองปัจจุบัน'!$A$5:$CL$846,12,0),2)</f>
        <v>-1787481.68</v>
      </c>
      <c r="N286" s="104">
        <f>ROUND(VLOOKUP($B286,'[4]3.ข้อมูลงบทดลองปัจจุบัน'!$A$5:$CL$846,13,0),2)</f>
        <v>-985347.33</v>
      </c>
      <c r="O286" s="104">
        <f>ROUND(VLOOKUP($B286,'[4]3.ข้อมูลงบทดลองปัจจุบัน'!$A$5:$CL$846,14,0),2)</f>
        <v>-2409</v>
      </c>
      <c r="P286" s="104">
        <f>ROUND(VLOOKUP($B286,'[4]3.ข้อมูลงบทดลองปัจจุบัน'!$A$5:$CL$846,15,0),2)</f>
        <v>-13416747.5</v>
      </c>
      <c r="Q286" s="104">
        <f>ROUND(VLOOKUP($B286,'[4]3.ข้อมูลงบทดลองปัจจุบัน'!$A$5:$CL$846,16,0),2)</f>
        <v>-232563.46</v>
      </c>
      <c r="R286" s="104">
        <f>ROUND(VLOOKUP($B286,'[4]3.ข้อมูลงบทดลองปัจจุบัน'!$A$5:$CL$846,17,0),2)</f>
        <v>-260784</v>
      </c>
      <c r="S286" s="104">
        <f>ROUND(VLOOKUP($B286,'[4]3.ข้อมูลงบทดลองปัจจุบัน'!$A$5:$CL$846,18,0),2)</f>
        <v>0</v>
      </c>
      <c r="T286" s="104">
        <f>ROUND(VLOOKUP($B286,'[4]3.ข้อมูลงบทดลองปัจจุบัน'!$A$5:$CL$846,19,0),2)</f>
        <v>-1363513.95</v>
      </c>
      <c r="U286" s="104">
        <f>ROUND(VLOOKUP($B286,'[4]3.ข้อมูลงบทดลองปัจจุบัน'!$A$5:$CL$846,20,0),2)</f>
        <v>-87635.5</v>
      </c>
      <c r="V286" s="104">
        <f>ROUND(VLOOKUP($B286,'[4]3.ข้อมูลงบทดลองปัจจุบัน'!$A$5:$CL$846,21,0),2)</f>
        <v>-84390.5</v>
      </c>
      <c r="W286" s="104">
        <f>ROUND(VLOOKUP($B286,'[4]3.ข้อมูลงบทดลองปัจจุบัน'!$A$5:$CL$846,22,0),2)</f>
        <v>542518.25</v>
      </c>
      <c r="X286" s="104">
        <f>ROUND(VLOOKUP($B286,'[4]3.ข้อมูลงบทดลองปัจจุบัน'!$A$5:$CL$846,23,0),2)</f>
        <v>-76373917.549999997</v>
      </c>
      <c r="Y286" s="104">
        <f>ROUND(VLOOKUP($B286,'[4]3.ข้อมูลงบทดลองปัจจุบัน'!$A$5:$CL$846,24,0),2)</f>
        <v>222543.94</v>
      </c>
      <c r="Z286" s="104">
        <f>ROUND(VLOOKUP($B286,'[4]3.ข้อมูลงบทดลองปัจจุบัน'!$A$5:$CL$846,25,0),2)</f>
        <v>0</v>
      </c>
      <c r="AA286" s="104">
        <f>ROUND(VLOOKUP($B286,'[4]3.ข้อมูลงบทดลองปัจจุบัน'!$A$5:$CL$846,26,0),2)</f>
        <v>0</v>
      </c>
      <c r="AB286" s="104">
        <f>ROUND(VLOOKUP($B286,'[4]3.ข้อมูลงบทดลองปัจจุบัน'!$A$5:$CL$846,27,0),2)</f>
        <v>0</v>
      </c>
      <c r="AC286" s="104">
        <f>ROUND(VLOOKUP($B286,'[4]3.ข้อมูลงบทดลองปัจจุบัน'!$A$5:$CL$846,28,0),2)</f>
        <v>0</v>
      </c>
      <c r="AD286" s="104">
        <f>ROUND(VLOOKUP($B286,'[4]3.ข้อมูลงบทดลองปัจจุบัน'!$A$5:$CL$846,29,0),2)</f>
        <v>0</v>
      </c>
      <c r="AE286" s="104">
        <f>ROUND(VLOOKUP($B286,'[4]3.ข้อมูลงบทดลองปัจจุบัน'!$A$5:$CL$846,30,0),2)</f>
        <v>0</v>
      </c>
      <c r="AF286" s="104">
        <f>ROUND(VLOOKUP($B286,'[4]3.ข้อมูลงบทดลองปัจจุบัน'!$A$5:$CL$846,31,0),2)</f>
        <v>0</v>
      </c>
      <c r="AG286" s="104">
        <f>ROUND(VLOOKUP($B286,'[4]3.ข้อมูลงบทดลองปัจจุบัน'!$A$5:$CL$846,32,0),2)</f>
        <v>0</v>
      </c>
      <c r="AH286" s="104">
        <f>ROUND(VLOOKUP($B286,'[4]3.ข้อมูลงบทดลองปัจจุบัน'!$A$5:$CL$846,33,0),2)</f>
        <v>0</v>
      </c>
      <c r="AI286" s="104">
        <f>ROUND(VLOOKUP($B286,'[4]3.ข้อมูลงบทดลองปัจจุบัน'!$A$5:$CL$846,34,0),2)</f>
        <v>-29513</v>
      </c>
      <c r="AJ286" s="104">
        <f>ROUND(VLOOKUP($B286,'[4]3.ข้อมูลงบทดลองปัจจุบัน'!$A$5:$CL$846,35,0),2)</f>
        <v>0</v>
      </c>
      <c r="AK286" s="104">
        <f>ROUND(VLOOKUP($B286,'[4]3.ข้อมูลงบทดลองปัจจุบัน'!$A$5:$CL$846,36,0),2)</f>
        <v>-217652</v>
      </c>
      <c r="AL286" s="104">
        <f>ROUND(VLOOKUP($B286,'[4]3.ข้อมูลงบทดลองปัจจุบัน'!$A$5:$CL$846,37,0),2)</f>
        <v>-40578705.060000002</v>
      </c>
      <c r="AM286" s="104">
        <f>ROUND(VLOOKUP($B286,'[4]3.ข้อมูลงบทดลองปัจจุบัน'!$A$5:$CL$846,38,0),2)</f>
        <v>540507.98</v>
      </c>
      <c r="AN286" s="104">
        <f>ROUND(VLOOKUP($B286,'[4]3.ข้อมูลงบทดลองปัจจุบัน'!$A$5:$CL$846,39,0),2)</f>
        <v>-398245</v>
      </c>
      <c r="AO286" s="104">
        <f>ROUND(VLOOKUP($B286,'[4]3.ข้อมูลงบทดลองปัจจุบัน'!$A$5:$CL$846,40,0),2)</f>
        <v>-266339.5</v>
      </c>
      <c r="AP286" s="104">
        <f>ROUND(VLOOKUP($B286,'[4]3.ข้อมูลงบทดลองปัจจุบัน'!$A$5:$CL$846,41,0),2)</f>
        <v>-7575</v>
      </c>
      <c r="AQ286" s="104">
        <f>ROUND(VLOOKUP($B286,'[4]3.ข้อมูลงบทดลองปัจจุบัน'!$A$5:$CL$846,42,0),2)</f>
        <v>-170128</v>
      </c>
      <c r="AR286" s="104">
        <f>ROUND(VLOOKUP($B286,'[4]3.ข้อมูลงบทดลองปัจจุบัน'!$A$5:$CL$846,43,0),2)</f>
        <v>0</v>
      </c>
      <c r="AS286" s="104">
        <f>ROUND(VLOOKUP($B286,'[4]3.ข้อมูลงบทดลองปัจจุบัน'!$A$5:$CL$846,44,0),2)</f>
        <v>-967018</v>
      </c>
      <c r="AT286" s="104">
        <f>ROUND(VLOOKUP($B286,'[4]3.ข้อมูลงบทดลองปัจจุบัน'!$A$5:$CL$846,45,0),2)</f>
        <v>-72166.25</v>
      </c>
      <c r="AU286" s="104">
        <f>ROUND(VLOOKUP($B286,'[4]3.ข้อมูลงบทดลองปัจจุบัน'!$A$5:$CL$846,46,0),2)</f>
        <v>-981325</v>
      </c>
      <c r="AV286" s="104">
        <f>ROUND(VLOOKUP($B286,'[4]3.ข้อมูลงบทดลองปัจจุบัน'!$A$5:$CL$846,47,0),2)</f>
        <v>-15475.29</v>
      </c>
      <c r="AW286" s="104">
        <f>ROUND(VLOOKUP($B286,'[4]3.ข้อมูลงบทดลองปัจจุบัน'!$A$5:$CL$846,48,0),2)</f>
        <v>-181363</v>
      </c>
      <c r="AX286" s="104">
        <f>ROUND(VLOOKUP($B286,'[4]3.ข้อมูลงบทดลองปัจจุบัน'!$A$5:$CL$846,49,0),2)</f>
        <v>-280675.5</v>
      </c>
      <c r="AY286" s="104">
        <f>ROUND(VLOOKUP($B286,'[4]3.ข้อมูลงบทดลองปัจจุบัน'!$A$5:$CL$846,50,0),2)</f>
        <v>-863292.65</v>
      </c>
      <c r="AZ286" s="104">
        <f>ROUND(VLOOKUP($B286,'[4]3.ข้อมูลงบทดลองปัจจุบัน'!$A$5:$CL$846,51,0),2)</f>
        <v>-126641</v>
      </c>
      <c r="BA286" s="104">
        <f>ROUND(VLOOKUP($B286,'[4]3.ข้อมูลงบทดลองปัจจุบัน'!$A$5:$CL$846,52,0),2)</f>
        <v>-58387</v>
      </c>
      <c r="BB286" s="104">
        <f>ROUND(VLOOKUP($B286,'[4]3.ข้อมูลงบทดลองปัจจุบัน'!$A$5:$CL$846,53,0),2)</f>
        <v>-2350924.94</v>
      </c>
      <c r="BC286" s="104">
        <f>ROUND(VLOOKUP($B286,'[4]3.ข้อมูลงบทดลองปัจจุบัน'!$A$5:$CL$846,54,0),2)</f>
        <v>-190048</v>
      </c>
      <c r="BD286" s="104">
        <f>ROUND(VLOOKUP($B286,'[4]3.ข้อมูลงบทดลองปัจจุบัน'!$A$5:$CL$846,55,0),2)</f>
        <v>-21032496.5</v>
      </c>
      <c r="BE286" s="104">
        <f>ROUND(VLOOKUP($B286,'[4]3.ข้อมูลงบทดลองปัจจุบัน'!$A$5:$CL$846,56,0),2)</f>
        <v>-2859578.51</v>
      </c>
      <c r="BF286" s="104">
        <f>ROUND(VLOOKUP($B286,'[4]3.ข้อมูลงบทดลองปัจจุบัน'!$A$5:$CL$846,57,0),2)</f>
        <v>-34239.5</v>
      </c>
      <c r="BG286" s="104">
        <f>ROUND(VLOOKUP($B286,'[4]3.ข้อมูลงบทดลองปัจจุบัน'!$A$5:$CL$846,58,0),2)</f>
        <v>0</v>
      </c>
      <c r="BH286" s="104">
        <f>ROUND(VLOOKUP($B286,'[4]3.ข้อมูลงบทดลองปัจจุบัน'!$A$5:$CL$846,59,0),2)</f>
        <v>-1835492.5</v>
      </c>
      <c r="BI286" s="104">
        <f>ROUND(VLOOKUP($B286,'[4]3.ข้อมูลงบทดลองปัจจุบัน'!$A$5:$CL$846,60,0),2)</f>
        <v>0</v>
      </c>
      <c r="BJ286" s="104">
        <f>ROUND(VLOOKUP($B286,'[4]3.ข้อมูลงบทดลองปัจจุบัน'!$A$5:$CL$846,61,0),2)</f>
        <v>-34850</v>
      </c>
      <c r="BK286" s="104">
        <f>ROUND(VLOOKUP($B286,'[4]3.ข้อมูลงบทดลองปัจจุบัน'!$A$5:$CL$846,62,0),2)</f>
        <v>-279691</v>
      </c>
      <c r="BL286" s="104">
        <f>ROUND(VLOOKUP($B286,'[4]3.ข้อมูลงบทดลองปัจจุบัน'!$A$5:$CL$846,63,0),2)</f>
        <v>0</v>
      </c>
      <c r="BM286" s="104">
        <f>ROUND(VLOOKUP($B286,'[4]3.ข้อมูลงบทดลองปัจจุบัน'!$A$5:$CL$846,64,0),2)</f>
        <v>-18531727</v>
      </c>
      <c r="BN286" s="104">
        <f>ROUND(VLOOKUP($B286,'[4]3.ข้อมูลงบทดลองปัจจุบัน'!$A$5:$CL$846,65,0),2)</f>
        <v>-275</v>
      </c>
      <c r="BO286" s="104">
        <f>ROUND(VLOOKUP($B286,'[4]3.ข้อมูลงบทดลองปัจจุบัน'!$A$5:$CL$846,66,0),2)</f>
        <v>-7680</v>
      </c>
      <c r="BP286" s="104">
        <f>ROUND(VLOOKUP($B286,'[4]3.ข้อมูลงบทดลองปัจจุบัน'!$A$5:$CL$846,67,0),2)</f>
        <v>-470547</v>
      </c>
      <c r="BQ286" s="104">
        <f>ROUND(VLOOKUP($B286,'[4]3.ข้อมูลงบทดลองปัจจุบัน'!$A$5:$CL$846,68,0),2)</f>
        <v>-102005.75999999999</v>
      </c>
      <c r="BR286" s="104">
        <f>ROUND(VLOOKUP($B286,'[4]3.ข้อมูลงบทดลองปัจจุบัน'!$A$5:$CL$846,69,0),2)</f>
        <v>0</v>
      </c>
      <c r="BS286" s="104">
        <f>ROUND(VLOOKUP($B286,'[4]3.ข้อมูลงบทดลองปัจจุบัน'!$A$5:$CL$846,70,0),2)</f>
        <v>-77365873</v>
      </c>
      <c r="BT286" s="104">
        <f>ROUND(VLOOKUP($B286,'[4]3.ข้อมูลงบทดลองปัจจุบัน'!$A$5:$CL$846,71,0),2)</f>
        <v>-154049</v>
      </c>
      <c r="BU286" s="104">
        <f>ROUND(VLOOKUP($B286,'[4]3.ข้อมูลงบทดลองปัจจุบัน'!$A$5:$CL$846,72,0),2)</f>
        <v>-705.5</v>
      </c>
      <c r="BV286" s="104">
        <f>ROUND(VLOOKUP($B286,'[4]3.ข้อมูลงบทดลองปัจจุบัน'!$A$5:$CL$846,73,0),2)</f>
        <v>-6617482</v>
      </c>
      <c r="BW286" s="104">
        <f>ROUND(VLOOKUP($B286,'[4]3.ข้อมูลงบทดลองปัจจุบัน'!$A$5:$CL$846,74,0),2)</f>
        <v>-131887</v>
      </c>
      <c r="BX286" s="104">
        <f>ROUND(VLOOKUP($B286,'[4]3.ข้อมูลงบทดลองปัจจุบัน'!$A$5:$CL$846,75,0),2)</f>
        <v>-1880</v>
      </c>
      <c r="BY286" s="104">
        <f>ROUND(VLOOKUP($B286,'[4]3.ข้อมูลงบทดลองปัจจุบัน'!$A$5:$CL$846,76,0),2)</f>
        <v>-1410037.5</v>
      </c>
      <c r="BZ286" s="104">
        <f>ROUND(VLOOKUP($B286,'[4]3.ข้อมูลงบทดลองปัจจุบัน'!$A$5:$CL$846,77,0),2)</f>
        <v>-57107.7</v>
      </c>
      <c r="CA286" s="104">
        <f>ROUND(VLOOKUP($B286,'[4]3.ข้อมูลงบทดลองปัจจุบัน'!$A$5:$CL$846,78,0),2)</f>
        <v>-170200</v>
      </c>
      <c r="CB286" s="104">
        <f>ROUND(VLOOKUP($B286,'[4]3.ข้อมูลงบทดลองปัจจุบัน'!$A$5:$CL$846,79,0),2)</f>
        <v>-63372</v>
      </c>
      <c r="CC286" s="104">
        <f>ROUND(VLOOKUP($B286,'[4]3.ข้อมูลงบทดลองปัจจุบัน'!$A$5:$CL$846,80,0),2)</f>
        <v>-26631</v>
      </c>
      <c r="CD286" s="104">
        <f>ROUND(VLOOKUP($B286,'[4]3.ข้อมูลงบทดลองปัจจุบัน'!$A$5:$CL$846,81,0),2)</f>
        <v>-317018</v>
      </c>
      <c r="CE286" s="104">
        <f>ROUND(VLOOKUP($B286,'[4]3.ข้อมูลงบทดลองปัจจุบัน'!$A$5:$CL$846,82,0),2)</f>
        <v>0</v>
      </c>
      <c r="CF286" s="104">
        <f>ROUND(VLOOKUP($B286,'[4]3.ข้อมูลงบทดลองปัจจุบัน'!$A$5:$CL$846,83,0),2)</f>
        <v>-654324.13</v>
      </c>
      <c r="CG286" s="104">
        <f>ROUND(VLOOKUP($B286,'[4]3.ข้อมูลงบทดลองปัจจุบัน'!$A$5:$CL$846,84,0),2)</f>
        <v>-1324</v>
      </c>
      <c r="CH286" s="104">
        <f>ROUND(VLOOKUP($B286,'[4]3.ข้อมูลงบทดลองปัจจุบัน'!$A$5:$CL$846,85,0),2)</f>
        <v>-6989.75</v>
      </c>
      <c r="CI286" s="104">
        <f>ROUND(VLOOKUP($B286,'[4]3.ข้อมูลงบทดลองปัจจุบัน'!$A$5:$CL$846,86,0),2)</f>
        <v>0</v>
      </c>
      <c r="CJ286" s="104">
        <f>ROUND(VLOOKUP($B286,'[4]3.ข้อมูลงบทดลองปัจจุบัน'!$A$5:$CL$846,87,0),2)</f>
        <v>-497192.5</v>
      </c>
      <c r="CK286" s="104">
        <f>ROUND(VLOOKUP($B286,'[4]3.ข้อมูลงบทดลองปัจจุบัน'!$A$5:$CL$846,88,0),2)</f>
        <v>-379149</v>
      </c>
      <c r="CL286" s="104">
        <f>ROUND(VLOOKUP($B286,'[4]3.ข้อมูลงบทดลองปัจจุบัน'!$A$5:$CL$846,89,0),2)</f>
        <v>-873</v>
      </c>
      <c r="CM286" s="104">
        <f>ROUND(VLOOKUP($B286,'[4]3.ข้อมูลงบทดลองปัจจุบัน'!$A$5:$CL$846,90,0),2)</f>
        <v>-80142.850000000006</v>
      </c>
      <c r="CO286" s="97"/>
    </row>
    <row r="287" spans="1:94" x14ac:dyDescent="0.7">
      <c r="A287" s="128" t="s">
        <v>884</v>
      </c>
      <c r="B287" s="18" t="s">
        <v>961</v>
      </c>
      <c r="C287" s="129" t="s">
        <v>962</v>
      </c>
      <c r="D287" s="104">
        <f>ROUND(VLOOKUP($B287,'[4]3.ข้อมูลงบทดลองปัจจุบัน'!$A$5:$CL$846,3,0),2)</f>
        <v>0</v>
      </c>
      <c r="E287" s="104">
        <f>ROUND(VLOOKUP($B287,'[4]3.ข้อมูลงบทดลองปัจจุบัน'!$A$5:$CL$846,4,0),2)</f>
        <v>0</v>
      </c>
      <c r="F287" s="104">
        <f>ROUND(VLOOKUP($B287,'[4]3.ข้อมูลงบทดลองปัจจุบัน'!$A$5:$CL$846,5,0),2)</f>
        <v>18763</v>
      </c>
      <c r="G287" s="104">
        <f>ROUND(VLOOKUP($B287,'[4]3.ข้อมูลงบทดลองปัจจุบัน'!$A$5:$CL$846,6,0),2)</f>
        <v>945366</v>
      </c>
      <c r="H287" s="104">
        <f>ROUND(VLOOKUP($B287,'[4]3.ข้อมูลงบทดลองปัจจุบัน'!$A$5:$CL$846,7,0),2)</f>
        <v>526595</v>
      </c>
      <c r="I287" s="104">
        <f>ROUND(VLOOKUP($B287,'[4]3.ข้อมูลงบทดลองปัจจุบัน'!$A$5:$CL$846,8,0),2)</f>
        <v>2380720.9500000002</v>
      </c>
      <c r="J287" s="104">
        <f>ROUND(VLOOKUP($B287,'[4]3.ข้อมูลงบทดลองปัจจุบัน'!$A$5:$CL$846,9,0),2)</f>
        <v>1428524.4</v>
      </c>
      <c r="K287" s="104">
        <f>ROUND(VLOOKUP($B287,'[4]3.ข้อมูลงบทดลองปัจจุบัน'!$A$5:$CL$846,10,0),2)</f>
        <v>1727287.5</v>
      </c>
      <c r="L287" s="104">
        <f>ROUND(VLOOKUP($B287,'[4]3.ข้อมูลงบทดลองปัจจุบัน'!$A$5:$CL$846,11,0),2)</f>
        <v>403299</v>
      </c>
      <c r="M287" s="104">
        <f>ROUND(VLOOKUP($B287,'[4]3.ข้อมูลงบทดลองปัจจุบัน'!$A$5:$CL$846,12,0),2)</f>
        <v>53068</v>
      </c>
      <c r="N287" s="104">
        <f>ROUND(VLOOKUP($B287,'[4]3.ข้อมูลงบทดลองปัจจุบัน'!$A$5:$CL$846,13,0),2)</f>
        <v>2116911.4500000002</v>
      </c>
      <c r="O287" s="104">
        <f>ROUND(VLOOKUP($B287,'[4]3.ข้อมูลงบทดลองปัจจุบัน'!$A$5:$CL$846,14,0),2)</f>
        <v>324316.5</v>
      </c>
      <c r="P287" s="104">
        <f>ROUND(VLOOKUP($B287,'[4]3.ข้อมูลงบทดลองปัจจุบัน'!$A$5:$CL$846,15,0),2)</f>
        <v>930929.4</v>
      </c>
      <c r="Q287" s="104">
        <f>ROUND(VLOOKUP($B287,'[4]3.ข้อมูลงบทดลองปัจจุบัน'!$A$5:$CL$846,16,0),2)</f>
        <v>1710134.5</v>
      </c>
      <c r="R287" s="104">
        <f>ROUND(VLOOKUP($B287,'[4]3.ข้อมูลงบทดลองปัจจุบัน'!$A$5:$CL$846,17,0),2)</f>
        <v>2823386.75</v>
      </c>
      <c r="S287" s="104">
        <f>ROUND(VLOOKUP($B287,'[4]3.ข้อมูลงบทดลองปัจจุบัน'!$A$5:$CL$846,18,0),2)</f>
        <v>149849</v>
      </c>
      <c r="T287" s="104">
        <f>ROUND(VLOOKUP($B287,'[4]3.ข้อมูลงบทดลองปัจจุบัน'!$A$5:$CL$846,19,0),2)</f>
        <v>1544972</v>
      </c>
      <c r="U287" s="104">
        <f>ROUND(VLOOKUP($B287,'[4]3.ข้อมูลงบทดลองปัจจุบัน'!$A$5:$CL$846,20,0),2)</f>
        <v>595993.75</v>
      </c>
      <c r="V287" s="104">
        <f>ROUND(VLOOKUP($B287,'[4]3.ข้อมูลงบทดลองปัจจุบัน'!$A$5:$CL$846,21,0),2)</f>
        <v>3430.5</v>
      </c>
      <c r="W287" s="104">
        <f>ROUND(VLOOKUP($B287,'[4]3.ข้อมูลงบทดลองปัจจุบัน'!$A$5:$CL$846,22,0),2)</f>
        <v>511982.75</v>
      </c>
      <c r="X287" s="104">
        <f>ROUND(VLOOKUP($B287,'[4]3.ข้อมูลงบทดลองปัจจุบัน'!$A$5:$CL$846,23,0),2)</f>
        <v>4628.6499999999996</v>
      </c>
      <c r="Y287" s="104">
        <f>ROUND(VLOOKUP($B287,'[4]3.ข้อมูลงบทดลองปัจจุบัน'!$A$5:$CL$846,24,0),2)</f>
        <v>2181441</v>
      </c>
      <c r="Z287" s="104">
        <f>ROUND(VLOOKUP($B287,'[4]3.ข้อมูลงบทดลองปัจจุบัน'!$A$5:$CL$846,25,0),2)</f>
        <v>0</v>
      </c>
      <c r="AA287" s="104">
        <f>ROUND(VLOOKUP($B287,'[4]3.ข้อมูลงบทดลองปัจจุบัน'!$A$5:$CL$846,26,0),2)</f>
        <v>1383856.37</v>
      </c>
      <c r="AB287" s="104">
        <f>ROUND(VLOOKUP($B287,'[4]3.ข้อมูลงบทดลองปัจจุบัน'!$A$5:$CL$846,27,0),2)</f>
        <v>601098.12</v>
      </c>
      <c r="AC287" s="104">
        <f>ROUND(VLOOKUP($B287,'[4]3.ข้อมูลงบทดลองปัจจุบัน'!$A$5:$CL$846,28,0),2)</f>
        <v>464256.97</v>
      </c>
      <c r="AD287" s="104">
        <f>ROUND(VLOOKUP($B287,'[4]3.ข้อมูลงบทดลองปัจจุบัน'!$A$5:$CL$846,29,0),2)</f>
        <v>0</v>
      </c>
      <c r="AE287" s="104">
        <f>ROUND(VLOOKUP($B287,'[4]3.ข้อมูลงบทดลองปัจจุบัน'!$A$5:$CL$846,30,0),2)</f>
        <v>0</v>
      </c>
      <c r="AF287" s="104">
        <f>ROUND(VLOOKUP($B287,'[4]3.ข้อมูลงบทดลองปัจจุบัน'!$A$5:$CL$846,31,0),2)</f>
        <v>0</v>
      </c>
      <c r="AG287" s="104">
        <f>ROUND(VLOOKUP($B287,'[4]3.ข้อมูลงบทดลองปัจจุบัน'!$A$5:$CL$846,32,0),2)</f>
        <v>0</v>
      </c>
      <c r="AH287" s="104">
        <f>ROUND(VLOOKUP($B287,'[4]3.ข้อมูลงบทดลองปัจจุบัน'!$A$5:$CL$846,33,0),2)</f>
        <v>0</v>
      </c>
      <c r="AI287" s="104">
        <f>ROUND(VLOOKUP($B287,'[4]3.ข้อมูลงบทดลองปัจจุบัน'!$A$5:$CL$846,34,0),2)</f>
        <v>0</v>
      </c>
      <c r="AJ287" s="104">
        <f>ROUND(VLOOKUP($B287,'[4]3.ข้อมูลงบทดลองปัจจุบัน'!$A$5:$CL$846,35,0),2)</f>
        <v>0</v>
      </c>
      <c r="AK287" s="104">
        <f>ROUND(VLOOKUP($B287,'[4]3.ข้อมูลงบทดลองปัจจุบัน'!$A$5:$CL$846,36,0),2)</f>
        <v>0</v>
      </c>
      <c r="AL287" s="104">
        <f>ROUND(VLOOKUP($B287,'[4]3.ข้อมูลงบทดลองปัจจุบัน'!$A$5:$CL$846,37,0),2)</f>
        <v>825726.5</v>
      </c>
      <c r="AM287" s="104">
        <f>ROUND(VLOOKUP($B287,'[4]3.ข้อมูลงบทดลองปัจจุบัน'!$A$5:$CL$846,38,0),2)</f>
        <v>0</v>
      </c>
      <c r="AN287" s="104">
        <f>ROUND(VLOOKUP($B287,'[4]3.ข้อมูลงบทดลองปัจจุบัน'!$A$5:$CL$846,39,0),2)</f>
        <v>6030</v>
      </c>
      <c r="AO287" s="104">
        <f>ROUND(VLOOKUP($B287,'[4]3.ข้อมูลงบทดลองปัจจุบัน'!$A$5:$CL$846,40,0),2)</f>
        <v>12219</v>
      </c>
      <c r="AP287" s="104">
        <f>ROUND(VLOOKUP($B287,'[4]3.ข้อมูลงบทดลองปัจจุบัน'!$A$5:$CL$846,41,0),2)</f>
        <v>77625</v>
      </c>
      <c r="AQ287" s="104">
        <f>ROUND(VLOOKUP($B287,'[4]3.ข้อมูลงบทดลองปัจจุบัน'!$A$5:$CL$846,42,0),2)</f>
        <v>0</v>
      </c>
      <c r="AR287" s="104">
        <f>ROUND(VLOOKUP($B287,'[4]3.ข้อมูลงบทดลองปัจจุบัน'!$A$5:$CL$846,43,0),2)</f>
        <v>546</v>
      </c>
      <c r="AS287" s="104">
        <f>ROUND(VLOOKUP($B287,'[4]3.ข้อมูลงบทดลองปัจจุบัน'!$A$5:$CL$846,44,0),2)</f>
        <v>16590</v>
      </c>
      <c r="AT287" s="104">
        <f>ROUND(VLOOKUP($B287,'[4]3.ข้อมูลงบทดลองปัจจุบัน'!$A$5:$CL$846,45,0),2)</f>
        <v>6169.75</v>
      </c>
      <c r="AU287" s="104">
        <f>ROUND(VLOOKUP($B287,'[4]3.ข้อมูลงบทดลองปัจจุบัน'!$A$5:$CL$846,46,0),2)</f>
        <v>16350</v>
      </c>
      <c r="AV287" s="104">
        <f>ROUND(VLOOKUP($B287,'[4]3.ข้อมูลงบทดลองปัจจุบัน'!$A$5:$CL$846,47,0),2)</f>
        <v>6619379</v>
      </c>
      <c r="AW287" s="104">
        <f>ROUND(VLOOKUP($B287,'[4]3.ข้อมูลงบทดลองปัจจุบัน'!$A$5:$CL$846,48,0),2)</f>
        <v>7767</v>
      </c>
      <c r="AX287" s="104">
        <f>ROUND(VLOOKUP($B287,'[4]3.ข้อมูลงบทดลองปัจจุบัน'!$A$5:$CL$846,49,0),2)</f>
        <v>35040</v>
      </c>
      <c r="AY287" s="104">
        <f>ROUND(VLOOKUP($B287,'[4]3.ข้อมูลงบทดลองปัจจุบัน'!$A$5:$CL$846,50,0),2)</f>
        <v>0</v>
      </c>
      <c r="AZ287" s="104">
        <f>ROUND(VLOOKUP($B287,'[4]3.ข้อมูลงบทดลองปัจจุบัน'!$A$5:$CL$846,51,0),2)</f>
        <v>7760</v>
      </c>
      <c r="BA287" s="104">
        <f>ROUND(VLOOKUP($B287,'[4]3.ข้อมูลงบทดลองปัจจุบัน'!$A$5:$CL$846,52,0),2)</f>
        <v>210</v>
      </c>
      <c r="BB287" s="104">
        <f>ROUND(VLOOKUP($B287,'[4]3.ข้อมูลงบทดลองปัจจุบัน'!$A$5:$CL$846,53,0),2)</f>
        <v>5331370.5</v>
      </c>
      <c r="BC287" s="104">
        <f>ROUND(VLOOKUP($B287,'[4]3.ข้อมูลงบทดลองปัจจุบัน'!$A$5:$CL$846,54,0),2)</f>
        <v>0</v>
      </c>
      <c r="BD287" s="104">
        <f>ROUND(VLOOKUP($B287,'[4]3.ข้อมูลงบทดลองปัจจุบัน'!$A$5:$CL$846,55,0),2)</f>
        <v>43776.37</v>
      </c>
      <c r="BE287" s="104">
        <f>ROUND(VLOOKUP($B287,'[4]3.ข้อมูลงบทดลองปัจจุบัน'!$A$5:$CL$846,56,0),2)</f>
        <v>3288202.5</v>
      </c>
      <c r="BF287" s="104">
        <f>ROUND(VLOOKUP($B287,'[4]3.ข้อมูลงบทดลองปัจจุบัน'!$A$5:$CL$846,57,0),2)</f>
        <v>2877747.6</v>
      </c>
      <c r="BG287" s="104">
        <f>ROUND(VLOOKUP($B287,'[4]3.ข้อมูลงบทดลองปัจจุบัน'!$A$5:$CL$846,58,0),2)</f>
        <v>907605.05</v>
      </c>
      <c r="BH287" s="104">
        <f>ROUND(VLOOKUP($B287,'[4]3.ข้อมูลงบทดลองปัจจุบัน'!$A$5:$CL$846,59,0),2)</f>
        <v>106105</v>
      </c>
      <c r="BI287" s="104">
        <f>ROUND(VLOOKUP($B287,'[4]3.ข้อมูลงบทดลองปัจจุบัน'!$A$5:$CL$846,60,0),2)</f>
        <v>-3745</v>
      </c>
      <c r="BJ287" s="104">
        <f>ROUND(VLOOKUP($B287,'[4]3.ข้อมูลงบทดลองปัจจุบัน'!$A$5:$CL$846,61,0),2)</f>
        <v>230756.8</v>
      </c>
      <c r="BK287" s="104">
        <f>ROUND(VLOOKUP($B287,'[4]3.ข้อมูลงบทดลองปัจจุบัน'!$A$5:$CL$846,62,0),2)</f>
        <v>1097128.75</v>
      </c>
      <c r="BL287" s="104">
        <f>ROUND(VLOOKUP($B287,'[4]3.ข้อมูลงบทดลองปัจจุบัน'!$A$5:$CL$846,63,0),2)</f>
        <v>762120.3</v>
      </c>
      <c r="BM287" s="104">
        <f>ROUND(VLOOKUP($B287,'[4]3.ข้อมูลงบทดลองปัจจุบัน'!$A$5:$CL$846,64,0),2)</f>
        <v>1511327.6</v>
      </c>
      <c r="BN287" s="104">
        <f>ROUND(VLOOKUP($B287,'[4]3.ข้อมูลงบทดลองปัจจุบัน'!$A$5:$CL$846,65,0),2)</f>
        <v>247</v>
      </c>
      <c r="BO287" s="104">
        <f>ROUND(VLOOKUP($B287,'[4]3.ข้อมูลงบทดลองปัจจุบัน'!$A$5:$CL$846,66,0),2)</f>
        <v>32268.5</v>
      </c>
      <c r="BP287" s="104">
        <f>ROUND(VLOOKUP($B287,'[4]3.ข้อมูลงบทดลองปัจจุบัน'!$A$5:$CL$846,67,0),2)</f>
        <v>40252</v>
      </c>
      <c r="BQ287" s="104">
        <f>ROUND(VLOOKUP($B287,'[4]3.ข้อมูลงบทดลองปัจจุบัน'!$A$5:$CL$846,68,0),2)</f>
        <v>2317.5</v>
      </c>
      <c r="BR287" s="104">
        <f>ROUND(VLOOKUP($B287,'[4]3.ข้อมูลงบทดลองปัจจุบัน'!$A$5:$CL$846,69,0),2)</f>
        <v>0</v>
      </c>
      <c r="BS287" s="104">
        <f>ROUND(VLOOKUP($B287,'[4]3.ข้อมูลงบทดลองปัจจุบัน'!$A$5:$CL$846,70,0),2)</f>
        <v>2626535.5</v>
      </c>
      <c r="BT287" s="104">
        <f>ROUND(VLOOKUP($B287,'[4]3.ข้อมูลงบทดลองปัจจุบัน'!$A$5:$CL$846,71,0),2)</f>
        <v>6236773.3399999999</v>
      </c>
      <c r="BU287" s="104">
        <f>ROUND(VLOOKUP($B287,'[4]3.ข้อมูลงบทดลองปัจจุบัน'!$A$5:$CL$846,72,0),2)</f>
        <v>6988445</v>
      </c>
      <c r="BV287" s="104">
        <f>ROUND(VLOOKUP($B287,'[4]3.ข้อมูลงบทดลองปัจจุบัน'!$A$5:$CL$846,73,0),2)</f>
        <v>3336801.6</v>
      </c>
      <c r="BW287" s="104">
        <f>ROUND(VLOOKUP($B287,'[4]3.ข้อมูลงบทดลองปัจจุบัน'!$A$5:$CL$846,74,0),2)</f>
        <v>866622</v>
      </c>
      <c r="BX287" s="104">
        <f>ROUND(VLOOKUP($B287,'[4]3.ข้อมูลงบทดลองปัจจุบัน'!$A$5:$CL$846,75,0),2)</f>
        <v>2426256</v>
      </c>
      <c r="BY287" s="104">
        <f>ROUND(VLOOKUP($B287,'[4]3.ข้อมูลงบทดลองปัจจุบัน'!$A$5:$CL$846,76,0),2)</f>
        <v>4921548.2300000004</v>
      </c>
      <c r="BZ287" s="104">
        <f>ROUND(VLOOKUP($B287,'[4]3.ข้อมูลงบทดลองปัจจุบัน'!$A$5:$CL$846,77,0),2)</f>
        <v>3088083.5</v>
      </c>
      <c r="CA287" s="104">
        <f>ROUND(VLOOKUP($B287,'[4]3.ข้อมูลงบทดลองปัจจุบัน'!$A$5:$CL$846,78,0),2)</f>
        <v>33646</v>
      </c>
      <c r="CB287" s="104">
        <f>ROUND(VLOOKUP($B287,'[4]3.ข้อมูลงบทดลองปัจจุบัน'!$A$5:$CL$846,79,0),2)</f>
        <v>3622667.64</v>
      </c>
      <c r="CC287" s="104">
        <f>ROUND(VLOOKUP($B287,'[4]3.ข้อมูลงบทดลองปัจจุบัน'!$A$5:$CL$846,80,0),2)</f>
        <v>3109920</v>
      </c>
      <c r="CD287" s="104">
        <f>ROUND(VLOOKUP($B287,'[4]3.ข้อมูลงบทดลองปัจจุบัน'!$A$5:$CL$846,81,0),2)</f>
        <v>7448591.1600000001</v>
      </c>
      <c r="CE287" s="104">
        <f>ROUND(VLOOKUP($B287,'[4]3.ข้อมูลงบทดลองปัจจุบัน'!$A$5:$CL$846,82,0),2)</f>
        <v>3708513</v>
      </c>
      <c r="CF287" s="104">
        <f>ROUND(VLOOKUP($B287,'[4]3.ข้อมูลงบทดลองปัจจุบัน'!$A$5:$CL$846,83,0),2)</f>
        <v>7476075.2000000002</v>
      </c>
      <c r="CG287" s="104">
        <f>ROUND(VLOOKUP($B287,'[4]3.ข้อมูลงบทดลองปัจจุบัน'!$A$5:$CL$846,84,0),2)</f>
        <v>3112791.03</v>
      </c>
      <c r="CH287" s="104">
        <f>ROUND(VLOOKUP($B287,'[4]3.ข้อมูลงบทดลองปัจจุบัน'!$A$5:$CL$846,85,0),2)</f>
        <v>2750653.69</v>
      </c>
      <c r="CI287" s="104">
        <f>ROUND(VLOOKUP($B287,'[4]3.ข้อมูลงบทดลองปัจจุบัน'!$A$5:$CL$846,86,0),2)</f>
        <v>0</v>
      </c>
      <c r="CJ287" s="104">
        <f>ROUND(VLOOKUP($B287,'[4]3.ข้อมูลงบทดลองปัจจุบัน'!$A$5:$CL$846,87,0),2)</f>
        <v>2434815.5</v>
      </c>
      <c r="CK287" s="104">
        <f>ROUND(VLOOKUP($B287,'[4]3.ข้อมูลงบทดลองปัจจุบัน'!$A$5:$CL$846,88,0),2)</f>
        <v>4981916.8</v>
      </c>
      <c r="CL287" s="104">
        <f>ROUND(VLOOKUP($B287,'[4]3.ข้อมูลงบทดลองปัจจุบัน'!$A$5:$CL$846,89,0),2)</f>
        <v>2457692.83</v>
      </c>
      <c r="CM287" s="104">
        <f>ROUND(VLOOKUP($B287,'[4]3.ข้อมูลงบทดลองปัจจุบัน'!$A$5:$CL$846,90,0),2)</f>
        <v>3296656.5</v>
      </c>
      <c r="CO287" s="97"/>
    </row>
    <row r="288" spans="1:94" x14ac:dyDescent="0.7">
      <c r="A288" s="128" t="s">
        <v>884</v>
      </c>
      <c r="B288" s="18" t="s">
        <v>963</v>
      </c>
      <c r="C288" s="129" t="s">
        <v>964</v>
      </c>
      <c r="D288" s="104">
        <f>ROUND(VLOOKUP($B288,'[4]3.ข้อมูลงบทดลองปัจจุบัน'!$A$5:$CL$846,3,0),2)</f>
        <v>0</v>
      </c>
      <c r="E288" s="104">
        <f>ROUND(VLOOKUP($B288,'[4]3.ข้อมูลงบทดลองปัจจุบัน'!$A$5:$CL$846,4,0),2)</f>
        <v>0</v>
      </c>
      <c r="F288" s="104">
        <f>ROUND(VLOOKUP($B288,'[4]3.ข้อมูลงบทดลองปัจจุบัน'!$A$5:$CL$846,5,0),2)</f>
        <v>0</v>
      </c>
      <c r="G288" s="104">
        <f>ROUND(VLOOKUP($B288,'[4]3.ข้อมูลงบทดลองปัจจุบัน'!$A$5:$CL$846,6,0),2)</f>
        <v>0</v>
      </c>
      <c r="H288" s="104">
        <f>ROUND(VLOOKUP($B288,'[4]3.ข้อมูลงบทดลองปัจจุบัน'!$A$5:$CL$846,7,0),2)</f>
        <v>4161246.25</v>
      </c>
      <c r="I288" s="104">
        <f>ROUND(VLOOKUP($B288,'[4]3.ข้อมูลงบทดลองปัจจุบัน'!$A$5:$CL$846,8,0),2)</f>
        <v>0</v>
      </c>
      <c r="J288" s="104">
        <f>ROUND(VLOOKUP($B288,'[4]3.ข้อมูลงบทดลองปัจจุบัน'!$A$5:$CL$846,9,0),2)</f>
        <v>0</v>
      </c>
      <c r="K288" s="104">
        <f>ROUND(VLOOKUP($B288,'[4]3.ข้อมูลงบทดลองปัจจุบัน'!$A$5:$CL$846,10,0),2)</f>
        <v>0</v>
      </c>
      <c r="L288" s="104">
        <f>ROUND(VLOOKUP($B288,'[4]3.ข้อมูลงบทดลองปัจจุบัน'!$A$5:$CL$846,11,0),2)</f>
        <v>0</v>
      </c>
      <c r="M288" s="104">
        <f>ROUND(VLOOKUP($B288,'[4]3.ข้อมูลงบทดลองปัจจุบัน'!$A$5:$CL$846,12,0),2)</f>
        <v>0</v>
      </c>
      <c r="N288" s="104">
        <f>ROUND(VLOOKUP($B288,'[4]3.ข้อมูลงบทดลองปัจจุบัน'!$A$5:$CL$846,13,0),2)</f>
        <v>0</v>
      </c>
      <c r="O288" s="104">
        <f>ROUND(VLOOKUP($B288,'[4]3.ข้อมูลงบทดลองปัจจุบัน'!$A$5:$CL$846,14,0),2)</f>
        <v>0</v>
      </c>
      <c r="P288" s="104">
        <f>ROUND(VLOOKUP($B288,'[4]3.ข้อมูลงบทดลองปัจจุบัน'!$A$5:$CL$846,15,0),2)</f>
        <v>7932873.6399999997</v>
      </c>
      <c r="Q288" s="104">
        <f>ROUND(VLOOKUP($B288,'[4]3.ข้อมูลงบทดลองปัจจุบัน'!$A$5:$CL$846,16,0),2)</f>
        <v>0</v>
      </c>
      <c r="R288" s="104">
        <f>ROUND(VLOOKUP($B288,'[4]3.ข้อมูลงบทดลองปัจจุบัน'!$A$5:$CL$846,17,0),2)</f>
        <v>0</v>
      </c>
      <c r="S288" s="104">
        <f>ROUND(VLOOKUP($B288,'[4]3.ข้อมูลงบทดลองปัจจุบัน'!$A$5:$CL$846,18,0),2)</f>
        <v>4860641.3099999996</v>
      </c>
      <c r="T288" s="104">
        <f>ROUND(VLOOKUP($B288,'[4]3.ข้อมูลงบทดลองปัจจุบัน'!$A$5:$CL$846,19,0),2)</f>
        <v>0</v>
      </c>
      <c r="U288" s="104">
        <f>ROUND(VLOOKUP($B288,'[4]3.ข้อมูลงบทดลองปัจจุบัน'!$A$5:$CL$846,20,0),2)</f>
        <v>4059516.05</v>
      </c>
      <c r="V288" s="104">
        <f>ROUND(VLOOKUP($B288,'[4]3.ข้อมูลงบทดลองปัจจุบัน'!$A$5:$CL$846,21,0),2)</f>
        <v>0</v>
      </c>
      <c r="W288" s="104">
        <f>ROUND(VLOOKUP($B288,'[4]3.ข้อมูลงบทดลองปัจจุบัน'!$A$5:$CL$846,22,0),2)</f>
        <v>3894204.49</v>
      </c>
      <c r="X288" s="104">
        <f>ROUND(VLOOKUP($B288,'[4]3.ข้อมูลงบทดลองปัจจุบัน'!$A$5:$CL$846,23,0),2)</f>
        <v>0</v>
      </c>
      <c r="Y288" s="104">
        <f>ROUND(VLOOKUP($B288,'[4]3.ข้อมูลงบทดลองปัจจุบัน'!$A$5:$CL$846,24,0),2)</f>
        <v>0</v>
      </c>
      <c r="Z288" s="104">
        <f>ROUND(VLOOKUP($B288,'[4]3.ข้อมูลงบทดลองปัจจุบัน'!$A$5:$CL$846,25,0),2)</f>
        <v>0</v>
      </c>
      <c r="AA288" s="104">
        <f>ROUND(VLOOKUP($B288,'[4]3.ข้อมูลงบทดลองปัจจุบัน'!$A$5:$CL$846,26,0),2)</f>
        <v>4835208.7699999996</v>
      </c>
      <c r="AB288" s="104">
        <f>ROUND(VLOOKUP($B288,'[4]3.ข้อมูลงบทดลองปัจจุบัน'!$A$5:$CL$846,27,0),2)</f>
        <v>5135813.7</v>
      </c>
      <c r="AC288" s="104">
        <f>ROUND(VLOOKUP($B288,'[4]3.ข้อมูลงบทดลองปัจจุบัน'!$A$5:$CL$846,28,0),2)</f>
        <v>0</v>
      </c>
      <c r="AD288" s="104">
        <f>ROUND(VLOOKUP($B288,'[4]3.ข้อมูลงบทดลองปัจจุบัน'!$A$5:$CL$846,29,0),2)</f>
        <v>0</v>
      </c>
      <c r="AE288" s="104">
        <f>ROUND(VLOOKUP($B288,'[4]3.ข้อมูลงบทดลองปัจจุบัน'!$A$5:$CL$846,30,0),2)</f>
        <v>0</v>
      </c>
      <c r="AF288" s="104">
        <f>ROUND(VLOOKUP($B288,'[4]3.ข้อมูลงบทดลองปัจจุบัน'!$A$5:$CL$846,31,0),2)</f>
        <v>0</v>
      </c>
      <c r="AG288" s="104">
        <f>ROUND(VLOOKUP($B288,'[4]3.ข้อมูลงบทดลองปัจจุบัน'!$A$5:$CL$846,32,0),2)</f>
        <v>4173962.52</v>
      </c>
      <c r="AH288" s="104">
        <f>ROUND(VLOOKUP($B288,'[4]3.ข้อมูลงบทดลองปัจจุบัน'!$A$5:$CL$846,33,0),2)</f>
        <v>4313841.53</v>
      </c>
      <c r="AI288" s="104">
        <f>ROUND(VLOOKUP($B288,'[4]3.ข้อมูลงบทดลองปัจจุบัน'!$A$5:$CL$846,34,0),2)</f>
        <v>5216696.99</v>
      </c>
      <c r="AJ288" s="104">
        <f>ROUND(VLOOKUP($B288,'[4]3.ข้อมูลงบทดลองปัจจุบัน'!$A$5:$CL$846,35,0),2)</f>
        <v>0</v>
      </c>
      <c r="AK288" s="104">
        <f>ROUND(VLOOKUP($B288,'[4]3.ข้อมูลงบทดลองปัจจุบัน'!$A$5:$CL$846,36,0),2)</f>
        <v>0</v>
      </c>
      <c r="AL288" s="104">
        <f>ROUND(VLOOKUP($B288,'[4]3.ข้อมูลงบทดลองปัจจุบัน'!$A$5:$CL$846,37,0),2)</f>
        <v>0</v>
      </c>
      <c r="AM288" s="104">
        <f>ROUND(VLOOKUP($B288,'[4]3.ข้อมูลงบทดลองปัจจุบัน'!$A$5:$CL$846,38,0),2)</f>
        <v>0</v>
      </c>
      <c r="AN288" s="104">
        <f>ROUND(VLOOKUP($B288,'[4]3.ข้อมูลงบทดลองปัจจุบัน'!$A$5:$CL$846,39,0),2)</f>
        <v>0</v>
      </c>
      <c r="AO288" s="104">
        <f>ROUND(VLOOKUP($B288,'[4]3.ข้อมูลงบทดลองปัจจุบัน'!$A$5:$CL$846,40,0),2)</f>
        <v>0</v>
      </c>
      <c r="AP288" s="104">
        <f>ROUND(VLOOKUP($B288,'[4]3.ข้อมูลงบทดลองปัจจุบัน'!$A$5:$CL$846,41,0),2)</f>
        <v>0</v>
      </c>
      <c r="AQ288" s="104">
        <f>ROUND(VLOOKUP($B288,'[4]3.ข้อมูลงบทดลองปัจจุบัน'!$A$5:$CL$846,42,0),2)</f>
        <v>0</v>
      </c>
      <c r="AR288" s="104">
        <f>ROUND(VLOOKUP($B288,'[4]3.ข้อมูลงบทดลองปัจจุบัน'!$A$5:$CL$846,43,0),2)</f>
        <v>4008650.96</v>
      </c>
      <c r="AS288" s="104">
        <f>ROUND(VLOOKUP($B288,'[4]3.ข้อมูลงบทดลองปัจจุบัน'!$A$5:$CL$846,44,0),2)</f>
        <v>5314920.03</v>
      </c>
      <c r="AT288" s="104">
        <f>ROUND(VLOOKUP($B288,'[4]3.ข้อมูลงบทดลองปัจจุบัน'!$A$5:$CL$846,45,0),2)</f>
        <v>0</v>
      </c>
      <c r="AU288" s="104">
        <f>ROUND(VLOOKUP($B288,'[4]3.ข้อมูลงบทดลองปัจจุบัน'!$A$5:$CL$846,46,0),2)</f>
        <v>0</v>
      </c>
      <c r="AV288" s="104">
        <f>ROUND(VLOOKUP($B288,'[4]3.ข้อมูลงบทดลองปัจจุบัน'!$A$5:$CL$846,47,0),2)</f>
        <v>0</v>
      </c>
      <c r="AW288" s="104">
        <f>ROUND(VLOOKUP($B288,'[4]3.ข้อมูลงบทดลองปัจจุบัน'!$A$5:$CL$846,48,0),2)</f>
        <v>0</v>
      </c>
      <c r="AX288" s="104">
        <f>ROUND(VLOOKUP($B288,'[4]3.ข้อมูลงบทดลองปัจจุบัน'!$A$5:$CL$846,49,0),2)</f>
        <v>0</v>
      </c>
      <c r="AY288" s="104">
        <f>ROUND(VLOOKUP($B288,'[4]3.ข้อมูลงบทดลองปัจจุบัน'!$A$5:$CL$846,50,0),2)</f>
        <v>0</v>
      </c>
      <c r="AZ288" s="104">
        <f>ROUND(VLOOKUP($B288,'[4]3.ข้อมูลงบทดลองปัจจุบัน'!$A$5:$CL$846,51,0),2)</f>
        <v>0</v>
      </c>
      <c r="BA288" s="104">
        <f>ROUND(VLOOKUP($B288,'[4]3.ข้อมูลงบทดลองปัจจุบัน'!$A$5:$CL$846,52,0),2)</f>
        <v>0</v>
      </c>
      <c r="BB288" s="104">
        <f>ROUND(VLOOKUP($B288,'[4]3.ข้อมูลงบทดลองปัจจุบัน'!$A$5:$CL$846,53,0),2)</f>
        <v>5520090.0300000003</v>
      </c>
      <c r="BC288" s="104">
        <f>ROUND(VLOOKUP($B288,'[4]3.ข้อมูลงบทดลองปัจจุบัน'!$A$5:$CL$846,54,0),2)</f>
        <v>0</v>
      </c>
      <c r="BD288" s="104">
        <f>ROUND(VLOOKUP($B288,'[4]3.ข้อมูลงบทดลองปัจจุบัน'!$A$5:$CL$846,55,0),2)</f>
        <v>0</v>
      </c>
      <c r="BE288" s="104">
        <f>ROUND(VLOOKUP($B288,'[4]3.ข้อมูลงบทดลองปัจจุบัน'!$A$5:$CL$846,56,0),2)</f>
        <v>0</v>
      </c>
      <c r="BF288" s="104">
        <f>ROUND(VLOOKUP($B288,'[4]3.ข้อมูลงบทดลองปัจจุบัน'!$A$5:$CL$846,57,0),2)</f>
        <v>0</v>
      </c>
      <c r="BG288" s="104">
        <f>ROUND(VLOOKUP($B288,'[4]3.ข้อมูลงบทดลองปัจจุบัน'!$A$5:$CL$846,58,0),2)</f>
        <v>4173962.52</v>
      </c>
      <c r="BH288" s="104">
        <f>ROUND(VLOOKUP($B288,'[4]3.ข้อมูลงบทดลองปัจจุบัน'!$A$5:$CL$846,59,0),2)</f>
        <v>4474700.0199999996</v>
      </c>
      <c r="BI288" s="104">
        <f>ROUND(VLOOKUP($B288,'[4]3.ข้อมูลงบทดลองปัจจุบัน'!$A$5:$CL$846,60,0),2)</f>
        <v>0</v>
      </c>
      <c r="BJ288" s="104">
        <f>ROUND(VLOOKUP($B288,'[4]3.ข้อมูลงบทดลองปัจจุบัน'!$A$5:$CL$846,61,0),2)</f>
        <v>0</v>
      </c>
      <c r="BK288" s="104">
        <f>ROUND(VLOOKUP($B288,'[4]3.ข้อมูลงบทดลองปัจจุบัน'!$A$5:$CL$846,62,0),2)</f>
        <v>0</v>
      </c>
      <c r="BL288" s="104">
        <f>ROUND(VLOOKUP($B288,'[4]3.ข้อมูลงบทดลองปัจจุบัน'!$A$5:$CL$846,63,0),2)</f>
        <v>0</v>
      </c>
      <c r="BM288" s="104">
        <f>ROUND(VLOOKUP($B288,'[4]3.ข้อมูลงบทดลองปัจจุบัน'!$A$5:$CL$846,64,0),2)</f>
        <v>0</v>
      </c>
      <c r="BN288" s="104">
        <f>ROUND(VLOOKUP($B288,'[4]3.ข้อมูลงบทดลองปัจจุบัน'!$A$5:$CL$846,65,0),2)</f>
        <v>0</v>
      </c>
      <c r="BO288" s="104">
        <f>ROUND(VLOOKUP($B288,'[4]3.ข้อมูลงบทดลองปัจจุบัน'!$A$5:$CL$846,66,0),2)</f>
        <v>0</v>
      </c>
      <c r="BP288" s="104">
        <f>ROUND(VLOOKUP($B288,'[4]3.ข้อมูลงบทดลองปัจจุบัน'!$A$5:$CL$846,67,0),2)</f>
        <v>0</v>
      </c>
      <c r="BQ288" s="104">
        <f>ROUND(VLOOKUP($B288,'[4]3.ข้อมูลงบทดลองปัจจุบัน'!$A$5:$CL$846,68,0),2)</f>
        <v>5267562.08</v>
      </c>
      <c r="BR288" s="104">
        <f>ROUND(VLOOKUP($B288,'[4]3.ข้อมูลงบทดลองปัจจุบัน'!$A$5:$CL$846,69,0),2)</f>
        <v>0</v>
      </c>
      <c r="BS288" s="104">
        <f>ROUND(VLOOKUP($B288,'[4]3.ข้อมูลงบทดลองปัจจุบัน'!$A$5:$CL$846,70,0),2)</f>
        <v>0</v>
      </c>
      <c r="BT288" s="104">
        <f>ROUND(VLOOKUP($B288,'[4]3.ข้อมูลงบทดลองปัจจุบัน'!$A$5:$CL$846,71,0),2)</f>
        <v>0</v>
      </c>
      <c r="BU288" s="104">
        <f>ROUND(VLOOKUP($B288,'[4]3.ข้อมูลงบทดลองปัจจุบัน'!$A$5:$CL$846,72,0),2)</f>
        <v>0</v>
      </c>
      <c r="BV288" s="104">
        <f>ROUND(VLOOKUP($B288,'[4]3.ข้อมูลงบทดลองปัจจุบัน'!$A$5:$CL$846,73,0),2)</f>
        <v>5090210.03</v>
      </c>
      <c r="BW288" s="104">
        <f>ROUND(VLOOKUP($B288,'[4]3.ข้อมูลงบทดลองปัจจุบัน'!$A$5:$CL$846,74,0),2)</f>
        <v>0</v>
      </c>
      <c r="BX288" s="104">
        <f>ROUND(VLOOKUP($B288,'[4]3.ข้อมูลงบทดลองปัจจุบัน'!$A$5:$CL$846,75,0),2)</f>
        <v>0</v>
      </c>
      <c r="BY288" s="104">
        <f>ROUND(VLOOKUP($B288,'[4]3.ข้อมูลงบทดลองปัจจุบัน'!$A$5:$CL$846,76,0),2)</f>
        <v>0</v>
      </c>
      <c r="BZ288" s="104">
        <f>ROUND(VLOOKUP($B288,'[4]3.ข้อมูลงบทดลองปัจจุบัน'!$A$5:$CL$846,77,0),2)</f>
        <v>0</v>
      </c>
      <c r="CA288" s="104">
        <f>ROUND(VLOOKUP($B288,'[4]3.ข้อมูลงบทดลองปัจจุบัน'!$A$5:$CL$846,78,0),2)</f>
        <v>0</v>
      </c>
      <c r="CB288" s="104">
        <f>ROUND(VLOOKUP($B288,'[4]3.ข้อมูลงบทดลองปัจจุบัน'!$A$5:$CL$846,79,0),2)</f>
        <v>0</v>
      </c>
      <c r="CC288" s="104">
        <f>ROUND(VLOOKUP($B288,'[4]3.ข้อมูลงบทดลองปัจจุบัน'!$A$5:$CL$846,80,0),2)</f>
        <v>0</v>
      </c>
      <c r="CD288" s="104">
        <f>ROUND(VLOOKUP($B288,'[4]3.ข้อมูลงบทดลองปัจจุบัน'!$A$5:$CL$846,81,0),2)</f>
        <v>0</v>
      </c>
      <c r="CE288" s="104">
        <f>ROUND(VLOOKUP($B288,'[4]3.ข้อมูลงบทดลองปัจจุบัน'!$A$5:$CL$846,82,0),2)</f>
        <v>4708046.03</v>
      </c>
      <c r="CF288" s="104">
        <f>ROUND(VLOOKUP($B288,'[4]3.ข้อมูลงบทดลองปัจจุบัน'!$A$5:$CL$846,83,0),2)</f>
        <v>0</v>
      </c>
      <c r="CG288" s="104">
        <f>ROUND(VLOOKUP($B288,'[4]3.ข้อมูลงบทดลองปัจจุบัน'!$A$5:$CL$846,84,0),2)</f>
        <v>0</v>
      </c>
      <c r="CH288" s="104">
        <f>ROUND(VLOOKUP($B288,'[4]3.ข้อมูลงบทดลองปัจจุบัน'!$A$5:$CL$846,85,0),2)</f>
        <v>0</v>
      </c>
      <c r="CI288" s="104">
        <f>ROUND(VLOOKUP($B288,'[4]3.ข้อมูลงบทดลองปัจจุบัน'!$A$5:$CL$846,86,0),2)</f>
        <v>4682613.4800000004</v>
      </c>
      <c r="CJ288" s="104">
        <f>ROUND(VLOOKUP($B288,'[4]3.ข้อมูลงบทดลองปัจจุบัน'!$A$5:$CL$846,87,0),2)</f>
        <v>0</v>
      </c>
      <c r="CK288" s="104">
        <f>ROUND(VLOOKUP($B288,'[4]3.ข้อมูลงบทดลองปัจจุบัน'!$A$5:$CL$846,88,0),2)</f>
        <v>0</v>
      </c>
      <c r="CL288" s="104">
        <f>ROUND(VLOOKUP($B288,'[4]3.ข้อมูลงบทดลองปัจจุบัน'!$A$5:$CL$846,89,0),2)</f>
        <v>0</v>
      </c>
      <c r="CM288" s="104">
        <f>ROUND(VLOOKUP($B288,'[4]3.ข้อมูลงบทดลองปัจจุบัน'!$A$5:$CL$846,90,0),2)</f>
        <v>0</v>
      </c>
      <c r="CO288" s="97"/>
    </row>
    <row r="289" spans="1:94" x14ac:dyDescent="0.7">
      <c r="A289" s="128" t="s">
        <v>884</v>
      </c>
      <c r="B289" s="18" t="s">
        <v>965</v>
      </c>
      <c r="C289" s="129" t="s">
        <v>966</v>
      </c>
      <c r="D289" s="104">
        <f>ROUND(VLOOKUP($B289,'[4]3.ข้อมูลงบทดลองปัจจุบัน'!$A$5:$CL$846,3,0),2)</f>
        <v>6156566.8399999999</v>
      </c>
      <c r="E289" s="104">
        <f>ROUND(VLOOKUP($B289,'[4]3.ข้อมูลงบทดลองปัจจุบัน'!$A$5:$CL$846,4,0),2)</f>
        <v>2036399.64</v>
      </c>
      <c r="F289" s="104">
        <f>ROUND(VLOOKUP($B289,'[4]3.ข้อมูลงบทดลองปัจจุบัน'!$A$5:$CL$846,5,0),2)</f>
        <v>2251892.7799999998</v>
      </c>
      <c r="G289" s="104">
        <f>ROUND(VLOOKUP($B289,'[4]3.ข้อมูลงบทดลองปัจจุบัน'!$A$5:$CL$846,6,0),2)</f>
        <v>1348738.27</v>
      </c>
      <c r="H289" s="104">
        <f>ROUND(VLOOKUP($B289,'[4]3.ข้อมูลงบทดลองปัจจุบัน'!$A$5:$CL$846,7,0),2)</f>
        <v>905680.41</v>
      </c>
      <c r="I289" s="104">
        <f>ROUND(VLOOKUP($B289,'[4]3.ข้อมูลงบทดลองปัจจุบัน'!$A$5:$CL$846,8,0),2)</f>
        <v>4331160.28</v>
      </c>
      <c r="J289" s="104">
        <f>ROUND(VLOOKUP($B289,'[4]3.ข้อมูลงบทดลองปัจจุบัน'!$A$5:$CL$846,9,0),2)</f>
        <v>4036393.44</v>
      </c>
      <c r="K289" s="104">
        <f>ROUND(VLOOKUP($B289,'[4]3.ข้อมูลงบทดลองปัจจุบัน'!$A$5:$CL$846,10,0),2)</f>
        <v>3050267.58</v>
      </c>
      <c r="L289" s="104">
        <f>ROUND(VLOOKUP($B289,'[4]3.ข้อมูลงบทดลองปัจจุบัน'!$A$5:$CL$846,11,0),2)</f>
        <v>1929176.84</v>
      </c>
      <c r="M289" s="104">
        <f>ROUND(VLOOKUP($B289,'[4]3.ข้อมูลงบทดลองปัจจุบัน'!$A$5:$CL$846,12,0),2)</f>
        <v>0</v>
      </c>
      <c r="N289" s="104">
        <f>ROUND(VLOOKUP($B289,'[4]3.ข้อมูลงบทดลองปัจจุบัน'!$A$5:$CL$846,13,0),2)</f>
        <v>4359581.1100000003</v>
      </c>
      <c r="O289" s="104">
        <f>ROUND(VLOOKUP($B289,'[4]3.ข้อมูลงบทดลองปัจจุบัน'!$A$5:$CL$846,14,0),2)</f>
        <v>567997.93999999994</v>
      </c>
      <c r="P289" s="104">
        <f>ROUND(VLOOKUP($B289,'[4]3.ข้อมูลงบทดลองปัจจุบัน'!$A$5:$CL$846,15,0),2)</f>
        <v>5388380.7300000004</v>
      </c>
      <c r="Q289" s="104">
        <f>ROUND(VLOOKUP($B289,'[4]3.ข้อมูลงบทดลองปัจจุบัน'!$A$5:$CL$846,16,0),2)</f>
        <v>2580339.36</v>
      </c>
      <c r="R289" s="104">
        <f>ROUND(VLOOKUP($B289,'[4]3.ข้อมูลงบทดลองปัจจุบัน'!$A$5:$CL$846,17,0),2)</f>
        <v>5280600.43</v>
      </c>
      <c r="S289" s="104">
        <f>ROUND(VLOOKUP($B289,'[4]3.ข้อมูลงบทดลองปัจจุบัน'!$A$5:$CL$846,18,0),2)</f>
        <v>2179360.42</v>
      </c>
      <c r="T289" s="104">
        <f>ROUND(VLOOKUP($B289,'[4]3.ข้อมูลงบทดลองปัจจุบัน'!$A$5:$CL$846,19,0),2)</f>
        <v>2069386.61</v>
      </c>
      <c r="U289" s="104">
        <f>ROUND(VLOOKUP($B289,'[4]3.ข้อมูลงบทดลองปัจจุบัน'!$A$5:$CL$846,20,0),2)</f>
        <v>1287144.1000000001</v>
      </c>
      <c r="V289" s="104">
        <f>ROUND(VLOOKUP($B289,'[4]3.ข้อมูลงบทดลองปัจจุบัน'!$A$5:$CL$846,21,0),2)</f>
        <v>3329257.02</v>
      </c>
      <c r="W289" s="104">
        <f>ROUND(VLOOKUP($B289,'[4]3.ข้อมูลงบทดลองปัจจุบัน'!$A$5:$CL$846,22,0),2)</f>
        <v>1305941.3899999999</v>
      </c>
      <c r="X289" s="104">
        <f>ROUND(VLOOKUP($B289,'[4]3.ข้อมูลงบทดลองปัจจุบัน'!$A$5:$CL$846,23,0),2)</f>
        <v>3692463.93</v>
      </c>
      <c r="Y289" s="104">
        <f>ROUND(VLOOKUP($B289,'[4]3.ข้อมูลงบทดลองปัจจุบัน'!$A$5:$CL$846,24,0),2)</f>
        <v>1509314.14</v>
      </c>
      <c r="Z289" s="104">
        <f>ROUND(VLOOKUP($B289,'[4]3.ข้อมูลงบทดลองปัจจุบัน'!$A$5:$CL$846,25,0),2)</f>
        <v>1954312.19</v>
      </c>
      <c r="AA289" s="104">
        <f>ROUND(VLOOKUP($B289,'[4]3.ข้อมูลงบทดลองปัจจุบัน'!$A$5:$CL$846,26,0),2)</f>
        <v>123424</v>
      </c>
      <c r="AB289" s="104">
        <f>ROUND(VLOOKUP($B289,'[4]3.ข้อมูลงบทดลองปัจจุบัน'!$A$5:$CL$846,27,0),2)</f>
        <v>1309852.77</v>
      </c>
      <c r="AC289" s="104">
        <f>ROUND(VLOOKUP($B289,'[4]3.ข้อมูลงบทดลองปัจจุบัน'!$A$5:$CL$846,28,0),2)</f>
        <v>2066448.83</v>
      </c>
      <c r="AD289" s="104">
        <f>ROUND(VLOOKUP($B289,'[4]3.ข้อมูลงบทดลองปัจจุบัน'!$A$5:$CL$846,29,0),2)</f>
        <v>6421187.3499999996</v>
      </c>
      <c r="AE289" s="104">
        <f>ROUND(VLOOKUP($B289,'[4]3.ข้อมูลงบทดลองปัจจุบัน'!$A$5:$CL$846,30,0),2)</f>
        <v>5634515.25</v>
      </c>
      <c r="AF289" s="104">
        <f>ROUND(VLOOKUP($B289,'[4]3.ข้อมูลงบทดลองปัจจุบัน'!$A$5:$CL$846,31,0),2)</f>
        <v>1594836.08</v>
      </c>
      <c r="AG289" s="104">
        <f>ROUND(VLOOKUP($B289,'[4]3.ข้อมูลงบทดลองปัจจุบัน'!$A$5:$CL$846,32,0),2)</f>
        <v>1488884.61</v>
      </c>
      <c r="AH289" s="104">
        <f>ROUND(VLOOKUP($B289,'[4]3.ข้อมูลงบทดลองปัจจุบัน'!$A$5:$CL$846,33,0),2)</f>
        <v>1680690.84</v>
      </c>
      <c r="AI289" s="104">
        <f>ROUND(VLOOKUP($B289,'[4]3.ข้อมูลงบทดลองปัจจุบัน'!$A$5:$CL$846,34,0),2)</f>
        <v>2882161.03</v>
      </c>
      <c r="AJ289" s="104">
        <f>ROUND(VLOOKUP($B289,'[4]3.ข้อมูลงบทดลองปัจจุบัน'!$A$5:$CL$846,35,0),2)</f>
        <v>1667409.27</v>
      </c>
      <c r="AK289" s="104">
        <f>ROUND(VLOOKUP($B289,'[4]3.ข้อมูลงบทดลองปัจจุบัน'!$A$5:$CL$846,36,0),2)</f>
        <v>1486538.93</v>
      </c>
      <c r="AL289" s="104">
        <f>ROUND(VLOOKUP($B289,'[4]3.ข้อมูลงบทดลองปัจจุบัน'!$A$5:$CL$846,37,0),2)</f>
        <v>5263647</v>
      </c>
      <c r="AM289" s="104">
        <f>ROUND(VLOOKUP($B289,'[4]3.ข้อมูลงบทดลองปัจจุบัน'!$A$5:$CL$846,38,0),2)</f>
        <v>1643802</v>
      </c>
      <c r="AN289" s="104">
        <f>ROUND(VLOOKUP($B289,'[4]3.ข้อมูลงบทดลองปัจจุบัน'!$A$5:$CL$846,39,0),2)</f>
        <v>1931461</v>
      </c>
      <c r="AO289" s="104">
        <f>ROUND(VLOOKUP($B289,'[4]3.ข้อมูลงบทดลองปัจจุบัน'!$A$5:$CL$846,40,0),2)</f>
        <v>3764123.89</v>
      </c>
      <c r="AP289" s="104">
        <f>ROUND(VLOOKUP($B289,'[4]3.ข้อมูลงบทดลองปัจจุบัน'!$A$5:$CL$846,41,0),2)</f>
        <v>4148833.63</v>
      </c>
      <c r="AQ289" s="104">
        <f>ROUND(VLOOKUP($B289,'[4]3.ข้อมูลงบทดลองปัจจุบัน'!$A$5:$CL$846,42,0),2)</f>
        <v>2167532.1</v>
      </c>
      <c r="AR289" s="104">
        <f>ROUND(VLOOKUP($B289,'[4]3.ข้อมูลงบทดลองปัจจุบัน'!$A$5:$CL$846,43,0),2)</f>
        <v>2604429</v>
      </c>
      <c r="AS289" s="104">
        <f>ROUND(VLOOKUP($B289,'[4]3.ข้อมูลงบทดลองปัจจุบัน'!$A$5:$CL$846,44,0),2)</f>
        <v>5947480</v>
      </c>
      <c r="AT289" s="104">
        <f>ROUND(VLOOKUP($B289,'[4]3.ข้อมูลงบทดลองปัจจุบัน'!$A$5:$CL$846,45,0),2)</f>
        <v>2584229.8199999998</v>
      </c>
      <c r="AU289" s="104">
        <f>ROUND(VLOOKUP($B289,'[4]3.ข้อมูลงบทดลองปัจจุบัน'!$A$5:$CL$846,46,0),2)</f>
        <v>3411679.38</v>
      </c>
      <c r="AV289" s="104">
        <f>ROUND(VLOOKUP($B289,'[4]3.ข้อมูลงบทดลองปัจจุบัน'!$A$5:$CL$846,47,0),2)</f>
        <v>4147613.5</v>
      </c>
      <c r="AW289" s="104">
        <f>ROUND(VLOOKUP($B289,'[4]3.ข้อมูลงบทดลองปัจจุบัน'!$A$5:$CL$846,48,0),2)</f>
        <v>3724838</v>
      </c>
      <c r="AX289" s="104">
        <f>ROUND(VLOOKUP($B289,'[4]3.ข้อมูลงบทดลองปัจจุบัน'!$A$5:$CL$846,49,0),2)</f>
        <v>1108483</v>
      </c>
      <c r="AY289" s="104">
        <f>ROUND(VLOOKUP($B289,'[4]3.ข้อมูลงบทดลองปัจจุบัน'!$A$5:$CL$846,50,0),2)</f>
        <v>1805510</v>
      </c>
      <c r="AZ289" s="104">
        <f>ROUND(VLOOKUP($B289,'[4]3.ข้อมูลงบทดลองปัจจุบัน'!$A$5:$CL$846,51,0),2)</f>
        <v>1653354</v>
      </c>
      <c r="BA289" s="104">
        <f>ROUND(VLOOKUP($B289,'[4]3.ข้อมูลงบทดลองปัจจุบัน'!$A$5:$CL$846,52,0),2)</f>
        <v>1563856</v>
      </c>
      <c r="BB289" s="104">
        <f>ROUND(VLOOKUP($B289,'[4]3.ข้อมูลงบทดลองปัจจุบัน'!$A$5:$CL$846,53,0),2)</f>
        <v>4697391</v>
      </c>
      <c r="BC289" s="104">
        <f>ROUND(VLOOKUP($B289,'[4]3.ข้อมูลงบทดลองปัจจุบัน'!$A$5:$CL$846,54,0),2)</f>
        <v>1448378.14</v>
      </c>
      <c r="BD289" s="104">
        <f>ROUND(VLOOKUP($B289,'[4]3.ข้อมูลงบทดลองปัจจุบัน'!$A$5:$CL$846,55,0),2)</f>
        <v>2000000</v>
      </c>
      <c r="BE289" s="104">
        <f>ROUND(VLOOKUP($B289,'[4]3.ข้อมูลงบทดลองปัจจุบัน'!$A$5:$CL$846,56,0),2)</f>
        <v>6139821.0599999996</v>
      </c>
      <c r="BF289" s="104">
        <f>ROUND(VLOOKUP($B289,'[4]3.ข้อมูลงบทดลองปัจจุบัน'!$A$5:$CL$846,57,0),2)</f>
        <v>2000000</v>
      </c>
      <c r="BG289" s="104">
        <f>ROUND(VLOOKUP($B289,'[4]3.ข้อมูลงบทดลองปัจจุบัน'!$A$5:$CL$846,58,0),2)</f>
        <v>3474559.51</v>
      </c>
      <c r="BH289" s="104">
        <f>ROUND(VLOOKUP($B289,'[4]3.ข้อมูลงบทดลองปัจจุบัน'!$A$5:$CL$846,59,0),2)</f>
        <v>2000000</v>
      </c>
      <c r="BI289" s="104">
        <f>ROUND(VLOOKUP($B289,'[4]3.ข้อมูลงบทดลองปัจจุบัน'!$A$5:$CL$846,60,0),2)</f>
        <v>2000000</v>
      </c>
      <c r="BJ289" s="104">
        <f>ROUND(VLOOKUP($B289,'[4]3.ข้อมูลงบทดลองปัจจุบัน'!$A$5:$CL$846,61,0),2)</f>
        <v>2000000</v>
      </c>
      <c r="BK289" s="104">
        <f>ROUND(VLOOKUP($B289,'[4]3.ข้อมูลงบทดลองปัจจุบัน'!$A$5:$CL$846,62,0),2)</f>
        <v>2000000</v>
      </c>
      <c r="BL289" s="104">
        <f>ROUND(VLOOKUP($B289,'[4]3.ข้อมูลงบทดลองปัจจุบัน'!$A$5:$CL$846,63,0),2)</f>
        <v>2000000</v>
      </c>
      <c r="BM289" s="104">
        <f>ROUND(VLOOKUP($B289,'[4]3.ข้อมูลงบทดลองปัจจุบัน'!$A$5:$CL$846,64,0),2)</f>
        <v>6555795.9500000002</v>
      </c>
      <c r="BN289" s="104">
        <f>ROUND(VLOOKUP($B289,'[4]3.ข้อมูลงบทดลองปัจจุบัน'!$A$5:$CL$846,65,0),2)</f>
        <v>5332863.82</v>
      </c>
      <c r="BO289" s="104">
        <f>ROUND(VLOOKUP($B289,'[4]3.ข้อมูลงบทดลองปัจจุบัน'!$A$5:$CL$846,66,0),2)</f>
        <v>3301186.86</v>
      </c>
      <c r="BP289" s="104">
        <f>ROUND(VLOOKUP($B289,'[4]3.ข้อมูลงบทดลองปัจจุบัน'!$A$5:$CL$846,67,0),2)</f>
        <v>424499.57</v>
      </c>
      <c r="BQ289" s="104">
        <f>ROUND(VLOOKUP($B289,'[4]3.ข้อมูลงบทดลองปัจจุบัน'!$A$5:$CL$846,68,0),2)</f>
        <v>4239880.4800000004</v>
      </c>
      <c r="BR289" s="104">
        <f>ROUND(VLOOKUP($B289,'[4]3.ข้อมูลงบทดลองปัจจุบัน'!$A$5:$CL$846,69,0),2)</f>
        <v>2205279.71</v>
      </c>
      <c r="BS289" s="104">
        <f>ROUND(VLOOKUP($B289,'[4]3.ข้อมูลงบทดลองปัจจุบัน'!$A$5:$CL$846,70,0),2)</f>
        <v>7054393.0599999996</v>
      </c>
      <c r="BT289" s="104">
        <f>ROUND(VLOOKUP($B289,'[4]3.ข้อมูลงบทดลองปัจจุบัน'!$A$5:$CL$846,71,0),2)</f>
        <v>2032689.73</v>
      </c>
      <c r="BU289" s="104">
        <f>ROUND(VLOOKUP($B289,'[4]3.ข้อมูลงบทดลองปัจจุบัน'!$A$5:$CL$846,72,0),2)</f>
        <v>2657865.5299999998</v>
      </c>
      <c r="BV289" s="104">
        <f>ROUND(VLOOKUP($B289,'[4]3.ข้อมูลงบทดลองปัจจุบัน'!$A$5:$CL$846,73,0),2)</f>
        <v>8967016.0299999993</v>
      </c>
      <c r="BW289" s="104">
        <f>ROUND(VLOOKUP($B289,'[4]3.ข้อมูลงบทดลองปัจจุบัน'!$A$5:$CL$846,74,0),2)</f>
        <v>908313.45</v>
      </c>
      <c r="BX289" s="104">
        <f>ROUND(VLOOKUP($B289,'[4]3.ข้อมูลงบทดลองปัจจุบัน'!$A$5:$CL$846,75,0),2)</f>
        <v>2558460.5699999998</v>
      </c>
      <c r="BY289" s="104">
        <f>ROUND(VLOOKUP($B289,'[4]3.ข้อมูลงบทดลองปัจจุบัน'!$A$5:$CL$846,76,0),2)</f>
        <v>7143441.46</v>
      </c>
      <c r="BZ289" s="104">
        <f>ROUND(VLOOKUP($B289,'[4]3.ข้อมูลงบทดลองปัจจุบัน'!$A$5:$CL$846,77,0),2)</f>
        <v>2280885.34</v>
      </c>
      <c r="CA289" s="104">
        <f>ROUND(VLOOKUP($B289,'[4]3.ข้อมูลงบทดลองปัจจุบัน'!$A$5:$CL$846,78,0),2)</f>
        <v>2167997.2799999998</v>
      </c>
      <c r="CB289" s="104">
        <f>ROUND(VLOOKUP($B289,'[4]3.ข้อมูลงบทดลองปัจจุบัน'!$A$5:$CL$846,79,0),2)</f>
        <v>11436804.460000001</v>
      </c>
      <c r="CC289" s="104">
        <f>ROUND(VLOOKUP($B289,'[4]3.ข้อมูลงบทดลองปัจจุบัน'!$A$5:$CL$846,80,0),2)</f>
        <v>0</v>
      </c>
      <c r="CD289" s="104">
        <f>ROUND(VLOOKUP($B289,'[4]3.ข้อมูลงบทดลองปัจจุบัน'!$A$5:$CL$846,81,0),2)</f>
        <v>7282460.7000000002</v>
      </c>
      <c r="CE289" s="104">
        <f>ROUND(VLOOKUP($B289,'[4]3.ข้อมูลงบทดลองปัจจุบัน'!$A$5:$CL$846,82,0),2)</f>
        <v>1299647.46</v>
      </c>
      <c r="CF289" s="104">
        <f>ROUND(VLOOKUP($B289,'[4]3.ข้อมูลงบทดลองปัจจุบัน'!$A$5:$CL$846,83,0),2)</f>
        <v>2650088.02</v>
      </c>
      <c r="CG289" s="104">
        <f>ROUND(VLOOKUP($B289,'[4]3.ข้อมูลงบทดลองปัจจุบัน'!$A$5:$CL$846,84,0),2)</f>
        <v>1703389.35</v>
      </c>
      <c r="CH289" s="104">
        <f>ROUND(VLOOKUP($B289,'[4]3.ข้อมูลงบทดลองปัจจุบัน'!$A$5:$CL$846,85,0),2)</f>
        <v>1808790.67</v>
      </c>
      <c r="CI289" s="104">
        <f>ROUND(VLOOKUP($B289,'[4]3.ข้อมูลงบทดลองปัจจุบัน'!$A$5:$CL$846,86,0),2)</f>
        <v>370287.31</v>
      </c>
      <c r="CJ289" s="104">
        <f>ROUND(VLOOKUP($B289,'[4]3.ข้อมูลงบทดลองปัจจุบัน'!$A$5:$CL$846,87,0),2)</f>
        <v>0</v>
      </c>
      <c r="CK289" s="104">
        <f>ROUND(VLOOKUP($B289,'[4]3.ข้อมูลงบทดลองปัจจุบัน'!$A$5:$CL$846,88,0),2)</f>
        <v>7503988.2599999998</v>
      </c>
      <c r="CL289" s="104">
        <f>ROUND(VLOOKUP($B289,'[4]3.ข้อมูลงบทดลองปัจจุบัน'!$A$5:$CL$846,89,0),2)</f>
        <v>2284929.44</v>
      </c>
      <c r="CM289" s="104">
        <f>ROUND(VLOOKUP($B289,'[4]3.ข้อมูลงบทดลองปัจจุบัน'!$A$5:$CL$846,90,0),2)</f>
        <v>1165421.1000000001</v>
      </c>
      <c r="CO289" s="97"/>
    </row>
    <row r="290" spans="1:94" x14ac:dyDescent="0.7">
      <c r="A290" s="128" t="s">
        <v>884</v>
      </c>
      <c r="B290" s="18" t="s">
        <v>967</v>
      </c>
      <c r="C290" s="129" t="s">
        <v>968</v>
      </c>
      <c r="D290" s="104">
        <f>ROUND(VLOOKUP($B290,'[4]3.ข้อมูลงบทดลองปัจจุบัน'!$A$5:$CL$846,3,0),2)</f>
        <v>-3396902.94</v>
      </c>
      <c r="E290" s="104">
        <f>ROUND(VLOOKUP($B290,'[4]3.ข้อมูลงบทดลองปัจจุบัน'!$A$5:$CL$846,4,0),2)</f>
        <v>-5156.2</v>
      </c>
      <c r="F290" s="104">
        <f>ROUND(VLOOKUP($B290,'[4]3.ข้อมูลงบทดลองปัจจุบัน'!$A$5:$CL$846,5,0),2)</f>
        <v>0</v>
      </c>
      <c r="G290" s="104">
        <f>ROUND(VLOOKUP($B290,'[4]3.ข้อมูลงบทดลองปัจจุบัน'!$A$5:$CL$846,6,0),2)</f>
        <v>0</v>
      </c>
      <c r="H290" s="104">
        <f>ROUND(VLOOKUP($B290,'[4]3.ข้อมูลงบทดลองปัจจุบัน'!$A$5:$CL$846,7,0),2)</f>
        <v>-22764.59</v>
      </c>
      <c r="I290" s="104">
        <f>ROUND(VLOOKUP($B290,'[4]3.ข้อมูลงบทดลองปัจจุบัน'!$A$5:$CL$846,8,0),2)</f>
        <v>0</v>
      </c>
      <c r="J290" s="104">
        <f>ROUND(VLOOKUP($B290,'[4]3.ข้อมูลงบทดลองปัจจุบัน'!$A$5:$CL$846,9,0),2)</f>
        <v>0</v>
      </c>
      <c r="K290" s="104">
        <f>ROUND(VLOOKUP($B290,'[4]3.ข้อมูลงบทดลองปัจจุบัน'!$A$5:$CL$846,10,0),2)</f>
        <v>-88529.8</v>
      </c>
      <c r="L290" s="104">
        <f>ROUND(VLOOKUP($B290,'[4]3.ข้อมูลงบทดลองปัจจุบัน'!$A$5:$CL$846,11,0),2)</f>
        <v>0</v>
      </c>
      <c r="M290" s="104">
        <f>ROUND(VLOOKUP($B290,'[4]3.ข้อมูลงบทดลองปัจจุบัน'!$A$5:$CL$846,12,0),2)</f>
        <v>-7142.49</v>
      </c>
      <c r="N290" s="104">
        <f>ROUND(VLOOKUP($B290,'[4]3.ข้อมูลงบทดลองปัจจุบัน'!$A$5:$CL$846,13,0),2)</f>
        <v>-4257</v>
      </c>
      <c r="O290" s="104">
        <f>ROUND(VLOOKUP($B290,'[4]3.ข้อมูลงบทดลองปัจจุบัน'!$A$5:$CL$846,14,0),2)</f>
        <v>-461333.25</v>
      </c>
      <c r="P290" s="104">
        <f>ROUND(VLOOKUP($B290,'[4]3.ข้อมูลงบทดลองปัจจุบัน'!$A$5:$CL$846,15,0),2)</f>
        <v>-1687524.5</v>
      </c>
      <c r="Q290" s="104">
        <f>ROUND(VLOOKUP($B290,'[4]3.ข้อมูลงบทดลองปัจจุบัน'!$A$5:$CL$846,16,0),2)</f>
        <v>-1305395.8799999999</v>
      </c>
      <c r="R290" s="104">
        <f>ROUND(VLOOKUP($B290,'[4]3.ข้อมูลงบทดลองปัจจุบัน'!$A$5:$CL$846,17,0),2)</f>
        <v>0</v>
      </c>
      <c r="S290" s="104">
        <f>ROUND(VLOOKUP($B290,'[4]3.ข้อมูลงบทดลองปัจจุบัน'!$A$5:$CL$846,18,0),2)</f>
        <v>0</v>
      </c>
      <c r="T290" s="104">
        <f>ROUND(VLOOKUP($B290,'[4]3.ข้อมูลงบทดลองปัจจุบัน'!$A$5:$CL$846,19,0),2)</f>
        <v>0</v>
      </c>
      <c r="U290" s="104">
        <f>ROUND(VLOOKUP($B290,'[4]3.ข้อมูลงบทดลองปัจจุบัน'!$A$5:$CL$846,20,0),2)</f>
        <v>0</v>
      </c>
      <c r="V290" s="104">
        <f>ROUND(VLOOKUP($B290,'[4]3.ข้อมูลงบทดลองปัจจุบัน'!$A$5:$CL$846,21,0),2)</f>
        <v>-664</v>
      </c>
      <c r="W290" s="104">
        <f>ROUND(VLOOKUP($B290,'[4]3.ข้อมูลงบทดลองปัจจุบัน'!$A$5:$CL$846,22,0),2)</f>
        <v>0</v>
      </c>
      <c r="X290" s="104">
        <f>ROUND(VLOOKUP($B290,'[4]3.ข้อมูลงบทดลองปัจจุบัน'!$A$5:$CL$846,23,0),2)</f>
        <v>-5286282.42</v>
      </c>
      <c r="Y290" s="104">
        <f>ROUND(VLOOKUP($B290,'[4]3.ข้อมูลงบทดลองปัจจุบัน'!$A$5:$CL$846,24,0),2)</f>
        <v>-1593571.78</v>
      </c>
      <c r="Z290" s="104">
        <f>ROUND(VLOOKUP($B290,'[4]3.ข้อมูลงบทดลองปัจจุบัน'!$A$5:$CL$846,25,0),2)</f>
        <v>0</v>
      </c>
      <c r="AA290" s="104">
        <f>ROUND(VLOOKUP($B290,'[4]3.ข้อมูลงบทดลองปัจจุบัน'!$A$5:$CL$846,26,0),2)</f>
        <v>0</v>
      </c>
      <c r="AB290" s="104">
        <f>ROUND(VLOOKUP($B290,'[4]3.ข้อมูลงบทดลองปัจจุบัน'!$A$5:$CL$846,27,0),2)</f>
        <v>0</v>
      </c>
      <c r="AC290" s="104">
        <f>ROUND(VLOOKUP($B290,'[4]3.ข้อมูลงบทดลองปัจจุบัน'!$A$5:$CL$846,28,0),2)</f>
        <v>-182.26</v>
      </c>
      <c r="AD290" s="104">
        <f>ROUND(VLOOKUP($B290,'[4]3.ข้อมูลงบทดลองปัจจุบัน'!$A$5:$CL$846,29,0),2)</f>
        <v>0</v>
      </c>
      <c r="AE290" s="104">
        <f>ROUND(VLOOKUP($B290,'[4]3.ข้อมูลงบทดลองปัจจุบัน'!$A$5:$CL$846,30,0),2)</f>
        <v>-5071.08</v>
      </c>
      <c r="AF290" s="104">
        <f>ROUND(VLOOKUP($B290,'[4]3.ข้อมูลงบทดลองปัจจุบัน'!$A$5:$CL$846,31,0),2)</f>
        <v>0</v>
      </c>
      <c r="AG290" s="104">
        <f>ROUND(VLOOKUP($B290,'[4]3.ข้อมูลงบทดลองปัจจุบัน'!$A$5:$CL$846,32,0),2)</f>
        <v>0</v>
      </c>
      <c r="AH290" s="104">
        <f>ROUND(VLOOKUP($B290,'[4]3.ข้อมูลงบทดลองปัจจุบัน'!$A$5:$CL$846,33,0),2)</f>
        <v>-10842.43</v>
      </c>
      <c r="AI290" s="104">
        <f>ROUND(VLOOKUP($B290,'[4]3.ข้อมูลงบทดลองปัจจุบัน'!$A$5:$CL$846,34,0),2)</f>
        <v>-9311</v>
      </c>
      <c r="AJ290" s="104">
        <f>ROUND(VLOOKUP($B290,'[4]3.ข้อมูลงบทดลองปัจจุบัน'!$A$5:$CL$846,35,0),2)</f>
        <v>0</v>
      </c>
      <c r="AK290" s="104">
        <f>ROUND(VLOOKUP($B290,'[4]3.ข้อมูลงบทดลองปัจจุบัน'!$A$5:$CL$846,36,0),2)</f>
        <v>0</v>
      </c>
      <c r="AL290" s="104">
        <f>ROUND(VLOOKUP($B290,'[4]3.ข้อมูลงบทดลองปัจจุบัน'!$A$5:$CL$846,37,0),2)</f>
        <v>-8277274.21</v>
      </c>
      <c r="AM290" s="104">
        <f>ROUND(VLOOKUP($B290,'[4]3.ข้อมูลงบทดลองปัจจุบัน'!$A$5:$CL$846,38,0),2)</f>
        <v>-4133.8999999999996</v>
      </c>
      <c r="AN290" s="104">
        <f>ROUND(VLOOKUP($B290,'[4]3.ข้อมูลงบทดลองปัจจุบัน'!$A$5:$CL$846,39,0),2)</f>
        <v>-5154.4799999999996</v>
      </c>
      <c r="AO290" s="104">
        <f>ROUND(VLOOKUP($B290,'[4]3.ข้อมูลงบทดลองปัจจุบัน'!$A$5:$CL$846,40,0),2)</f>
        <v>-2221.54</v>
      </c>
      <c r="AP290" s="104">
        <f>ROUND(VLOOKUP($B290,'[4]3.ข้อมูลงบทดลองปัจจุบัน'!$A$5:$CL$846,41,0),2)</f>
        <v>0</v>
      </c>
      <c r="AQ290" s="104">
        <f>ROUND(VLOOKUP($B290,'[4]3.ข้อมูลงบทดลองปัจจุบัน'!$A$5:$CL$846,42,0),2)</f>
        <v>0</v>
      </c>
      <c r="AR290" s="104">
        <f>ROUND(VLOOKUP($B290,'[4]3.ข้อมูลงบทดลองปัจจุบัน'!$A$5:$CL$846,43,0),2)</f>
        <v>-33112.6</v>
      </c>
      <c r="AS290" s="104">
        <f>ROUND(VLOOKUP($B290,'[4]3.ข้อมูลงบทดลองปัจจุบัน'!$A$5:$CL$846,44,0),2)</f>
        <v>0</v>
      </c>
      <c r="AT290" s="104">
        <f>ROUND(VLOOKUP($B290,'[4]3.ข้อมูลงบทดลองปัจจุบัน'!$A$5:$CL$846,45,0),2)</f>
        <v>-167912.18</v>
      </c>
      <c r="AU290" s="104">
        <f>ROUND(VLOOKUP($B290,'[4]3.ข้อมูลงบทดลองปัจจุบัน'!$A$5:$CL$846,46,0),2)</f>
        <v>0</v>
      </c>
      <c r="AV290" s="104">
        <f>ROUND(VLOOKUP($B290,'[4]3.ข้อมูลงบทดลองปัจจุบัน'!$A$5:$CL$846,47,0),2)</f>
        <v>-7762.13</v>
      </c>
      <c r="AW290" s="104">
        <f>ROUND(VLOOKUP($B290,'[4]3.ข้อมูลงบทดลองปัจจุบัน'!$A$5:$CL$846,48,0),2)</f>
        <v>0</v>
      </c>
      <c r="AX290" s="104">
        <f>ROUND(VLOOKUP($B290,'[4]3.ข้อมูลงบทดลองปัจจุบัน'!$A$5:$CL$846,49,0),2)</f>
        <v>-27724.14</v>
      </c>
      <c r="AY290" s="104">
        <f>ROUND(VLOOKUP($B290,'[4]3.ข้อมูลงบทดลองปัจจุบัน'!$A$5:$CL$846,50,0),2)</f>
        <v>-4375.22</v>
      </c>
      <c r="AZ290" s="104">
        <f>ROUND(VLOOKUP($B290,'[4]3.ข้อมูลงบทดลองปัจจุบัน'!$A$5:$CL$846,51,0),2)</f>
        <v>-40241.21</v>
      </c>
      <c r="BA290" s="104">
        <f>ROUND(VLOOKUP($B290,'[4]3.ข้อมูลงบทดลองปัจจุบัน'!$A$5:$CL$846,52,0),2)</f>
        <v>0</v>
      </c>
      <c r="BB290" s="104">
        <f>ROUND(VLOOKUP($B290,'[4]3.ข้อมูลงบทดลองปัจจุบัน'!$A$5:$CL$846,53,0),2)</f>
        <v>-4240072.97</v>
      </c>
      <c r="BC290" s="104">
        <f>ROUND(VLOOKUP($B290,'[4]3.ข้อมูลงบทดลองปัจจุบัน'!$A$5:$CL$846,54,0),2)</f>
        <v>0</v>
      </c>
      <c r="BD290" s="104">
        <f>ROUND(VLOOKUP($B290,'[4]3.ข้อมูลงบทดลองปัจจุบัน'!$A$5:$CL$846,55,0),2)</f>
        <v>-472913.59</v>
      </c>
      <c r="BE290" s="104">
        <f>ROUND(VLOOKUP($B290,'[4]3.ข้อมูลงบทดลองปัจจุบัน'!$A$5:$CL$846,56,0),2)</f>
        <v>-180939.57</v>
      </c>
      <c r="BF290" s="104">
        <f>ROUND(VLOOKUP($B290,'[4]3.ข้อมูลงบทดลองปัจจุบัน'!$A$5:$CL$846,57,0),2)</f>
        <v>0</v>
      </c>
      <c r="BG290" s="104">
        <f>ROUND(VLOOKUP($B290,'[4]3.ข้อมูลงบทดลองปัจจุบัน'!$A$5:$CL$846,58,0),2)</f>
        <v>0</v>
      </c>
      <c r="BH290" s="104">
        <f>ROUND(VLOOKUP($B290,'[4]3.ข้อมูลงบทดลองปัจจุบัน'!$A$5:$CL$846,59,0),2)</f>
        <v>-35485.769999999997</v>
      </c>
      <c r="BI290" s="104">
        <f>ROUND(VLOOKUP($B290,'[4]3.ข้อมูลงบทดลองปัจจุบัน'!$A$5:$CL$846,60,0),2)</f>
        <v>0</v>
      </c>
      <c r="BJ290" s="104">
        <f>ROUND(VLOOKUP($B290,'[4]3.ข้อมูลงบทดลองปัจจุบัน'!$A$5:$CL$846,61,0),2)</f>
        <v>0</v>
      </c>
      <c r="BK290" s="104">
        <f>ROUND(VLOOKUP($B290,'[4]3.ข้อมูลงบทดลองปัจจุบัน'!$A$5:$CL$846,62,0),2)</f>
        <v>0</v>
      </c>
      <c r="BL290" s="104">
        <f>ROUND(VLOOKUP($B290,'[4]3.ข้อมูลงบทดลองปัจจุบัน'!$A$5:$CL$846,63,0),2)</f>
        <v>-1833711.68</v>
      </c>
      <c r="BM290" s="104">
        <f>ROUND(VLOOKUP($B290,'[4]3.ข้อมูลงบทดลองปัจจุบัน'!$A$5:$CL$846,64,0),2)</f>
        <v>-4665931.25</v>
      </c>
      <c r="BN290" s="104">
        <f>ROUND(VLOOKUP($B290,'[4]3.ข้อมูลงบทดลองปัจจุบัน'!$A$5:$CL$846,65,0),2)</f>
        <v>-42804.68</v>
      </c>
      <c r="BO290" s="104">
        <f>ROUND(VLOOKUP($B290,'[4]3.ข้อมูลงบทดลองปัจจุบัน'!$A$5:$CL$846,66,0),2)</f>
        <v>0</v>
      </c>
      <c r="BP290" s="104">
        <f>ROUND(VLOOKUP($B290,'[4]3.ข้อมูลงบทดลองปัจจุบัน'!$A$5:$CL$846,67,0),2)</f>
        <v>0</v>
      </c>
      <c r="BQ290" s="104">
        <f>ROUND(VLOOKUP($B290,'[4]3.ข้อมูลงบทดลองปัจจุบัน'!$A$5:$CL$846,68,0),2)</f>
        <v>0</v>
      </c>
      <c r="BR290" s="104">
        <f>ROUND(VLOOKUP($B290,'[4]3.ข้อมูลงบทดลองปัจจุบัน'!$A$5:$CL$846,69,0),2)</f>
        <v>0</v>
      </c>
      <c r="BS290" s="104">
        <f>ROUND(VLOOKUP($B290,'[4]3.ข้อมูลงบทดลองปัจจุบัน'!$A$5:$CL$846,70,0),2)</f>
        <v>-31878774.649999999</v>
      </c>
      <c r="BT290" s="104">
        <f>ROUND(VLOOKUP($B290,'[4]3.ข้อมูลงบทดลองปัจจุบัน'!$A$5:$CL$846,71,0),2)</f>
        <v>-253801.59</v>
      </c>
      <c r="BU290" s="104">
        <f>ROUND(VLOOKUP($B290,'[4]3.ข้อมูลงบทดลองปัจจุบัน'!$A$5:$CL$846,72,0),2)</f>
        <v>0</v>
      </c>
      <c r="BV290" s="104">
        <f>ROUND(VLOOKUP($B290,'[4]3.ข้อมูลงบทดลองปัจจุบัน'!$A$5:$CL$846,73,0),2)</f>
        <v>-1041425</v>
      </c>
      <c r="BW290" s="104">
        <f>ROUND(VLOOKUP($B290,'[4]3.ข้อมูลงบทดลองปัจจุบัน'!$A$5:$CL$846,74,0),2)</f>
        <v>-160</v>
      </c>
      <c r="BX290" s="104">
        <f>ROUND(VLOOKUP($B290,'[4]3.ข้อมูลงบทดลองปัจจุบัน'!$A$5:$CL$846,75,0),2)</f>
        <v>-452.34</v>
      </c>
      <c r="BY290" s="104">
        <f>ROUND(VLOOKUP($B290,'[4]3.ข้อมูลงบทดลองปัจจุบัน'!$A$5:$CL$846,76,0),2)</f>
        <v>-896.44</v>
      </c>
      <c r="BZ290" s="104">
        <f>ROUND(VLOOKUP($B290,'[4]3.ข้อมูลงบทดลองปัจจุบัน'!$A$5:$CL$846,77,0),2)</f>
        <v>0</v>
      </c>
      <c r="CA290" s="104">
        <f>ROUND(VLOOKUP($B290,'[4]3.ข้อมูลงบทดลองปัจจุบัน'!$A$5:$CL$846,78,0),2)</f>
        <v>-6532</v>
      </c>
      <c r="CB290" s="104">
        <f>ROUND(VLOOKUP($B290,'[4]3.ข้อมูลงบทดลองปัจจุบัน'!$A$5:$CL$846,79,0),2)</f>
        <v>-8710.52</v>
      </c>
      <c r="CC290" s="104">
        <f>ROUND(VLOOKUP($B290,'[4]3.ข้อมูลงบทดลองปัจจุบัน'!$A$5:$CL$846,80,0),2)</f>
        <v>-108360.75</v>
      </c>
      <c r="CD290" s="104">
        <f>ROUND(VLOOKUP($B290,'[4]3.ข้อมูลงบทดลองปัจจุบัน'!$A$5:$CL$846,81,0),2)</f>
        <v>-1738.15</v>
      </c>
      <c r="CE290" s="104">
        <f>ROUND(VLOOKUP($B290,'[4]3.ข้อมูลงบทดลองปัจจุบัน'!$A$5:$CL$846,82,0),2)</f>
        <v>0</v>
      </c>
      <c r="CF290" s="104">
        <f>ROUND(VLOOKUP($B290,'[4]3.ข้อมูลงบทดลองปัจจุบัน'!$A$5:$CL$846,83,0),2)</f>
        <v>-1404822.27</v>
      </c>
      <c r="CG290" s="104">
        <f>ROUND(VLOOKUP($B290,'[4]3.ข้อมูลงบทดลองปัจจุบัน'!$A$5:$CL$846,84,0),2)</f>
        <v>-97721.63</v>
      </c>
      <c r="CH290" s="104">
        <f>ROUND(VLOOKUP($B290,'[4]3.ข้อมูลงบทดลองปัจจุบัน'!$A$5:$CL$846,85,0),2)</f>
        <v>0</v>
      </c>
      <c r="CI290" s="104">
        <f>ROUND(VLOOKUP($B290,'[4]3.ข้อมูลงบทดลองปัจจุบัน'!$A$5:$CL$846,86,0),2)</f>
        <v>0</v>
      </c>
      <c r="CJ290" s="104">
        <f>ROUND(VLOOKUP($B290,'[4]3.ข้อมูลงบทดลองปัจจุบัน'!$A$5:$CL$846,87,0),2)</f>
        <v>0</v>
      </c>
      <c r="CK290" s="104">
        <f>ROUND(VLOOKUP($B290,'[4]3.ข้อมูลงบทดลองปัจจุบัน'!$A$5:$CL$846,88,0),2)</f>
        <v>-53374.5</v>
      </c>
      <c r="CL290" s="104">
        <f>ROUND(VLOOKUP($B290,'[4]3.ข้อมูลงบทดลองปัจจุบัน'!$A$5:$CL$846,89,0),2)</f>
        <v>-10366.049999999999</v>
      </c>
      <c r="CM290" s="104">
        <f>ROUND(VLOOKUP($B290,'[4]3.ข้อมูลงบทดลองปัจจุบัน'!$A$5:$CL$846,90,0),2)</f>
        <v>0</v>
      </c>
      <c r="CO290" s="97"/>
    </row>
    <row r="291" spans="1:94" x14ac:dyDescent="0.7">
      <c r="A291" s="128" t="s">
        <v>884</v>
      </c>
      <c r="B291" s="18" t="s">
        <v>969</v>
      </c>
      <c r="C291" s="129" t="s">
        <v>970</v>
      </c>
      <c r="D291" s="104">
        <f>ROUND(VLOOKUP($B291,'[4]3.ข้อมูลงบทดลองปัจจุบัน'!$A$5:$CL$846,3,0),2)</f>
        <v>356046.02</v>
      </c>
      <c r="E291" s="104">
        <f>ROUND(VLOOKUP($B291,'[4]3.ข้อมูลงบทดลองปัจจุบัน'!$A$5:$CL$846,4,0),2)</f>
        <v>57854.879999999997</v>
      </c>
      <c r="F291" s="104">
        <f>ROUND(VLOOKUP($B291,'[4]3.ข้อมูลงบทดลองปัจจุบัน'!$A$5:$CL$846,5,0),2)</f>
        <v>0</v>
      </c>
      <c r="G291" s="104">
        <f>ROUND(VLOOKUP($B291,'[4]3.ข้อมูลงบทดลองปัจจุบัน'!$A$5:$CL$846,6,0),2)</f>
        <v>0</v>
      </c>
      <c r="H291" s="104">
        <f>ROUND(VLOOKUP($B291,'[4]3.ข้อมูลงบทดลองปัจจุบัน'!$A$5:$CL$846,7,0),2)</f>
        <v>47644.72</v>
      </c>
      <c r="I291" s="104">
        <f>ROUND(VLOOKUP($B291,'[4]3.ข้อมูลงบทดลองปัจจุบัน'!$A$5:$CL$846,8,0),2)</f>
        <v>0</v>
      </c>
      <c r="J291" s="104">
        <f>ROUND(VLOOKUP($B291,'[4]3.ข้อมูลงบทดลองปัจจุบัน'!$A$5:$CL$846,9,0),2)</f>
        <v>0</v>
      </c>
      <c r="K291" s="104">
        <f>ROUND(VLOOKUP($B291,'[4]3.ข้อมูลงบทดลองปัจจุบัน'!$A$5:$CL$846,10,0),2)</f>
        <v>249980.19</v>
      </c>
      <c r="L291" s="104">
        <f>ROUND(VLOOKUP($B291,'[4]3.ข้อมูลงบทดลองปัจจุบัน'!$A$5:$CL$846,11,0),2)</f>
        <v>0</v>
      </c>
      <c r="M291" s="104">
        <f>ROUND(VLOOKUP($B291,'[4]3.ข้อมูลงบทดลองปัจจุบัน'!$A$5:$CL$846,12,0),2)</f>
        <v>0</v>
      </c>
      <c r="N291" s="104">
        <f>ROUND(VLOOKUP($B291,'[4]3.ข้อมูลงบทดลองปัจจุบัน'!$A$5:$CL$846,13,0),2)</f>
        <v>21614</v>
      </c>
      <c r="O291" s="104">
        <f>ROUND(VLOOKUP($B291,'[4]3.ข้อมูลงบทดลองปัจจุบัน'!$A$5:$CL$846,14,0),2)</f>
        <v>0</v>
      </c>
      <c r="P291" s="104">
        <f>ROUND(VLOOKUP($B291,'[4]3.ข้อมูลงบทดลองปัจจุบัน'!$A$5:$CL$846,15,0),2)</f>
        <v>4533380.96</v>
      </c>
      <c r="Q291" s="104">
        <f>ROUND(VLOOKUP($B291,'[4]3.ข้อมูลงบทดลองปัจจุบัน'!$A$5:$CL$846,16,0),2)</f>
        <v>15682.95</v>
      </c>
      <c r="R291" s="104">
        <f>ROUND(VLOOKUP($B291,'[4]3.ข้อมูลงบทดลองปัจจุบัน'!$A$5:$CL$846,17,0),2)</f>
        <v>0</v>
      </c>
      <c r="S291" s="104">
        <f>ROUND(VLOOKUP($B291,'[4]3.ข้อมูลงบทดลองปัจจุบัน'!$A$5:$CL$846,18,0),2)</f>
        <v>0</v>
      </c>
      <c r="T291" s="104">
        <f>ROUND(VLOOKUP($B291,'[4]3.ข้อมูลงบทดลองปัจจุบัน'!$A$5:$CL$846,19,0),2)</f>
        <v>0</v>
      </c>
      <c r="U291" s="104">
        <f>ROUND(VLOOKUP($B291,'[4]3.ข้อมูลงบทดลองปัจจุบัน'!$A$5:$CL$846,20,0),2)</f>
        <v>0</v>
      </c>
      <c r="V291" s="104">
        <f>ROUND(VLOOKUP($B291,'[4]3.ข้อมูลงบทดลองปัจจุบัน'!$A$5:$CL$846,21,0),2)</f>
        <v>0</v>
      </c>
      <c r="W291" s="104">
        <f>ROUND(VLOOKUP($B291,'[4]3.ข้อมูลงบทดลองปัจจุบัน'!$A$5:$CL$846,22,0),2)</f>
        <v>0</v>
      </c>
      <c r="X291" s="104">
        <f>ROUND(VLOOKUP($B291,'[4]3.ข้อมูลงบทดลองปัจจุบัน'!$A$5:$CL$846,23,0),2)</f>
        <v>0</v>
      </c>
      <c r="Y291" s="104">
        <f>ROUND(VLOOKUP($B291,'[4]3.ข้อมูลงบทดลองปัจจุบัน'!$A$5:$CL$846,24,0),2)</f>
        <v>15584.34</v>
      </c>
      <c r="Z291" s="104">
        <f>ROUND(VLOOKUP($B291,'[4]3.ข้อมูลงบทดลองปัจจุบัน'!$A$5:$CL$846,25,0),2)</f>
        <v>0</v>
      </c>
      <c r="AA291" s="104">
        <f>ROUND(VLOOKUP($B291,'[4]3.ข้อมูลงบทดลองปัจจุบัน'!$A$5:$CL$846,26,0),2)</f>
        <v>0</v>
      </c>
      <c r="AB291" s="104">
        <f>ROUND(VLOOKUP($B291,'[4]3.ข้อมูลงบทดลองปัจจุบัน'!$A$5:$CL$846,27,0),2)</f>
        <v>0</v>
      </c>
      <c r="AC291" s="104">
        <f>ROUND(VLOOKUP($B291,'[4]3.ข้อมูลงบทดลองปัจจุบัน'!$A$5:$CL$846,28,0),2)</f>
        <v>0</v>
      </c>
      <c r="AD291" s="104">
        <f>ROUND(VLOOKUP($B291,'[4]3.ข้อมูลงบทดลองปัจจุบัน'!$A$5:$CL$846,29,0),2)</f>
        <v>0</v>
      </c>
      <c r="AE291" s="104">
        <f>ROUND(VLOOKUP($B291,'[4]3.ข้อมูลงบทดลองปัจจุบัน'!$A$5:$CL$846,30,0),2)</f>
        <v>26326.959999999999</v>
      </c>
      <c r="AF291" s="104">
        <f>ROUND(VLOOKUP($B291,'[4]3.ข้อมูลงบทดลองปัจจุบัน'!$A$5:$CL$846,31,0),2)</f>
        <v>0</v>
      </c>
      <c r="AG291" s="104">
        <f>ROUND(VLOOKUP($B291,'[4]3.ข้อมูลงบทดลองปัจจุบัน'!$A$5:$CL$846,32,0),2)</f>
        <v>0</v>
      </c>
      <c r="AH291" s="104">
        <f>ROUND(VLOOKUP($B291,'[4]3.ข้อมูลงบทดลองปัจจุบัน'!$A$5:$CL$846,33,0),2)</f>
        <v>1216.24</v>
      </c>
      <c r="AI291" s="104">
        <f>ROUND(VLOOKUP($B291,'[4]3.ข้อมูลงบทดลองปัจจุบัน'!$A$5:$CL$846,34,0),2)</f>
        <v>0</v>
      </c>
      <c r="AJ291" s="104">
        <f>ROUND(VLOOKUP($B291,'[4]3.ข้อมูลงบทดลองปัจจุบัน'!$A$5:$CL$846,35,0),2)</f>
        <v>0</v>
      </c>
      <c r="AK291" s="104">
        <f>ROUND(VLOOKUP($B291,'[4]3.ข้อมูลงบทดลองปัจจุบัน'!$A$5:$CL$846,36,0),2)</f>
        <v>0</v>
      </c>
      <c r="AL291" s="104">
        <f>ROUND(VLOOKUP($B291,'[4]3.ข้อมูลงบทดลองปัจจุบัน'!$A$5:$CL$846,37,0),2)</f>
        <v>173572.91</v>
      </c>
      <c r="AM291" s="104">
        <f>ROUND(VLOOKUP($B291,'[4]3.ข้อมูลงบทดลองปัจจุบัน'!$A$5:$CL$846,38,0),2)</f>
        <v>0</v>
      </c>
      <c r="AN291" s="104">
        <f>ROUND(VLOOKUP($B291,'[4]3.ข้อมูลงบทดลองปัจจุบัน'!$A$5:$CL$846,39,0),2)</f>
        <v>-4637.5</v>
      </c>
      <c r="AO291" s="104">
        <f>ROUND(VLOOKUP($B291,'[4]3.ข้อมูลงบทดลองปัจจุบัน'!$A$5:$CL$846,40,0),2)</f>
        <v>16857.88</v>
      </c>
      <c r="AP291" s="104">
        <f>ROUND(VLOOKUP($B291,'[4]3.ข้อมูลงบทดลองปัจจุบัน'!$A$5:$CL$846,41,0),2)</f>
        <v>0</v>
      </c>
      <c r="AQ291" s="104">
        <f>ROUND(VLOOKUP($B291,'[4]3.ข้อมูลงบทดลองปัจจุบัน'!$A$5:$CL$846,42,0),2)</f>
        <v>0</v>
      </c>
      <c r="AR291" s="104">
        <f>ROUND(VLOOKUP($B291,'[4]3.ข้อมูลงบทดลองปัจจุบัน'!$A$5:$CL$846,43,0),2)</f>
        <v>9049.9599999999991</v>
      </c>
      <c r="AS291" s="104">
        <f>ROUND(VLOOKUP($B291,'[4]3.ข้อมูลงบทดลองปัจจุบัน'!$A$5:$CL$846,44,0),2)</f>
        <v>0</v>
      </c>
      <c r="AT291" s="104">
        <f>ROUND(VLOOKUP($B291,'[4]3.ข้อมูลงบทดลองปัจจุบัน'!$A$5:$CL$846,45,0),2)</f>
        <v>0</v>
      </c>
      <c r="AU291" s="104">
        <f>ROUND(VLOOKUP($B291,'[4]3.ข้อมูลงบทดลองปัจจุบัน'!$A$5:$CL$846,46,0),2)</f>
        <v>0</v>
      </c>
      <c r="AV291" s="104">
        <f>ROUND(VLOOKUP($B291,'[4]3.ข้อมูลงบทดลองปัจจุบัน'!$A$5:$CL$846,47,0),2)</f>
        <v>3868.46</v>
      </c>
      <c r="AW291" s="104">
        <f>ROUND(VLOOKUP($B291,'[4]3.ข้อมูลงบทดลองปัจจุบัน'!$A$5:$CL$846,48,0),2)</f>
        <v>0</v>
      </c>
      <c r="AX291" s="104">
        <f>ROUND(VLOOKUP($B291,'[4]3.ข้อมูลงบทดลองปัจจุบัน'!$A$5:$CL$846,49,0),2)</f>
        <v>0</v>
      </c>
      <c r="AY291" s="104">
        <f>ROUND(VLOOKUP($B291,'[4]3.ข้อมูลงบทดลองปัจจุบัน'!$A$5:$CL$846,50,0),2)</f>
        <v>55752.94</v>
      </c>
      <c r="AZ291" s="104">
        <f>ROUND(VLOOKUP($B291,'[4]3.ข้อมูลงบทดลองปัจจุบัน'!$A$5:$CL$846,51,0),2)</f>
        <v>16057.18</v>
      </c>
      <c r="BA291" s="104">
        <f>ROUND(VLOOKUP($B291,'[4]3.ข้อมูลงบทดลองปัจจุบัน'!$A$5:$CL$846,52,0),2)</f>
        <v>0</v>
      </c>
      <c r="BB291" s="104">
        <f>ROUND(VLOOKUP($B291,'[4]3.ข้อมูลงบทดลองปัจจุบัน'!$A$5:$CL$846,53,0),2)</f>
        <v>125502.32</v>
      </c>
      <c r="BC291" s="104">
        <f>ROUND(VLOOKUP($B291,'[4]3.ข้อมูลงบทดลองปัจจุบัน'!$A$5:$CL$846,54,0),2)</f>
        <v>7394</v>
      </c>
      <c r="BD291" s="104">
        <f>ROUND(VLOOKUP($B291,'[4]3.ข้อมูลงบทดลองปัจจุบัน'!$A$5:$CL$846,55,0),2)</f>
        <v>0</v>
      </c>
      <c r="BE291" s="104">
        <f>ROUND(VLOOKUP($B291,'[4]3.ข้อมูลงบทดลองปัจจุบัน'!$A$5:$CL$846,56,0),2)</f>
        <v>590</v>
      </c>
      <c r="BF291" s="104">
        <f>ROUND(VLOOKUP($B291,'[4]3.ข้อมูลงบทดลองปัจจุบัน'!$A$5:$CL$846,57,0),2)</f>
        <v>0</v>
      </c>
      <c r="BG291" s="104">
        <f>ROUND(VLOOKUP($B291,'[4]3.ข้อมูลงบทดลองปัจจุบัน'!$A$5:$CL$846,58,0),2)</f>
        <v>645.69000000000005</v>
      </c>
      <c r="BH291" s="104">
        <f>ROUND(VLOOKUP($B291,'[4]3.ข้อมูลงบทดลองปัจจุบัน'!$A$5:$CL$846,59,0),2)</f>
        <v>0</v>
      </c>
      <c r="BI291" s="104">
        <f>ROUND(VLOOKUP($B291,'[4]3.ข้อมูลงบทดลองปัจจุบัน'!$A$5:$CL$846,60,0),2)</f>
        <v>1814</v>
      </c>
      <c r="BJ291" s="104">
        <f>ROUND(VLOOKUP($B291,'[4]3.ข้อมูลงบทดลองปัจจุบัน'!$A$5:$CL$846,61,0),2)</f>
        <v>12</v>
      </c>
      <c r="BK291" s="104">
        <f>ROUND(VLOOKUP($B291,'[4]3.ข้อมูลงบทดลองปัจจุบัน'!$A$5:$CL$846,62,0),2)</f>
        <v>832</v>
      </c>
      <c r="BL291" s="104">
        <f>ROUND(VLOOKUP($B291,'[4]3.ข้อมูลงบทดลองปัจจุบัน'!$A$5:$CL$846,63,0),2)</f>
        <v>0</v>
      </c>
      <c r="BM291" s="104">
        <f>ROUND(VLOOKUP($B291,'[4]3.ข้อมูลงบทดลองปัจจุบัน'!$A$5:$CL$846,64,0),2)</f>
        <v>78024.429999999993</v>
      </c>
      <c r="BN291" s="104">
        <f>ROUND(VLOOKUP($B291,'[4]3.ข้อมูลงบทดลองปัจจุบัน'!$A$5:$CL$846,65,0),2)</f>
        <v>0</v>
      </c>
      <c r="BO291" s="104">
        <f>ROUND(VLOOKUP($B291,'[4]3.ข้อมูลงบทดลองปัจจุบัน'!$A$5:$CL$846,66,0),2)</f>
        <v>2804.18</v>
      </c>
      <c r="BP291" s="104">
        <f>ROUND(VLOOKUP($B291,'[4]3.ข้อมูลงบทดลองปัจจุบัน'!$A$5:$CL$846,67,0),2)</f>
        <v>0</v>
      </c>
      <c r="BQ291" s="104">
        <f>ROUND(VLOOKUP($B291,'[4]3.ข้อมูลงบทดลองปัจจุบัน'!$A$5:$CL$846,68,0),2)</f>
        <v>0</v>
      </c>
      <c r="BR291" s="104">
        <f>ROUND(VLOOKUP($B291,'[4]3.ข้อมูลงบทดลองปัจจุบัน'!$A$5:$CL$846,69,0),2)</f>
        <v>0</v>
      </c>
      <c r="BS291" s="104">
        <f>ROUND(VLOOKUP($B291,'[4]3.ข้อมูลงบทดลองปัจจุบัน'!$A$5:$CL$846,70,0),2)</f>
        <v>486599.09</v>
      </c>
      <c r="BT291" s="104">
        <f>ROUND(VLOOKUP($B291,'[4]3.ข้อมูลงบทดลองปัจจุบัน'!$A$5:$CL$846,71,0),2)</f>
        <v>21222.59</v>
      </c>
      <c r="BU291" s="104">
        <f>ROUND(VLOOKUP($B291,'[4]3.ข้อมูลงบทดลองปัจจุบัน'!$A$5:$CL$846,72,0),2)</f>
        <v>0</v>
      </c>
      <c r="BV291" s="104">
        <f>ROUND(VLOOKUP($B291,'[4]3.ข้อมูลงบทดลองปัจจุบัน'!$A$5:$CL$846,73,0),2)</f>
        <v>55989</v>
      </c>
      <c r="BW291" s="104">
        <f>ROUND(VLOOKUP($B291,'[4]3.ข้อมูลงบทดลองปัจจุบัน'!$A$5:$CL$846,74,0),2)</f>
        <v>8068.51</v>
      </c>
      <c r="BX291" s="104">
        <f>ROUND(VLOOKUP($B291,'[4]3.ข้อมูลงบทดลองปัจจุบัน'!$A$5:$CL$846,75,0),2)</f>
        <v>0</v>
      </c>
      <c r="BY291" s="104">
        <f>ROUND(VLOOKUP($B291,'[4]3.ข้อมูลงบทดลองปัจจุบัน'!$A$5:$CL$846,76,0),2)</f>
        <v>27051.57</v>
      </c>
      <c r="BZ291" s="104">
        <f>ROUND(VLOOKUP($B291,'[4]3.ข้อมูลงบทดลองปัจจุบัน'!$A$5:$CL$846,77,0),2)</f>
        <v>0</v>
      </c>
      <c r="CA291" s="104">
        <f>ROUND(VLOOKUP($B291,'[4]3.ข้อมูลงบทดลองปัจจุบัน'!$A$5:$CL$846,78,0),2)</f>
        <v>2443.87</v>
      </c>
      <c r="CB291" s="104">
        <f>ROUND(VLOOKUP($B291,'[4]3.ข้อมูลงบทดลองปัจจุบัน'!$A$5:$CL$846,79,0),2)</f>
        <v>0</v>
      </c>
      <c r="CC291" s="104">
        <f>ROUND(VLOOKUP($B291,'[4]3.ข้อมูลงบทดลองปัจจุบัน'!$A$5:$CL$846,80,0),2)</f>
        <v>0</v>
      </c>
      <c r="CD291" s="104">
        <f>ROUND(VLOOKUP($B291,'[4]3.ข้อมูลงบทดลองปัจจุบัน'!$A$5:$CL$846,81,0),2)</f>
        <v>52005.35</v>
      </c>
      <c r="CE291" s="104">
        <f>ROUND(VLOOKUP($B291,'[4]3.ข้อมูลงบทดลองปัจจุบัน'!$A$5:$CL$846,82,0),2)</f>
        <v>0</v>
      </c>
      <c r="CF291" s="104">
        <f>ROUND(VLOOKUP($B291,'[4]3.ข้อมูลงบทดลองปัจจุบัน'!$A$5:$CL$846,83,0),2)</f>
        <v>1097239.24</v>
      </c>
      <c r="CG291" s="104">
        <f>ROUND(VLOOKUP($B291,'[4]3.ข้อมูลงบทดลองปัจจุบัน'!$A$5:$CL$846,84,0),2)</f>
        <v>16045.17</v>
      </c>
      <c r="CH291" s="104">
        <f>ROUND(VLOOKUP($B291,'[4]3.ข้อมูลงบทดลองปัจจุบัน'!$A$5:$CL$846,85,0),2)</f>
        <v>0</v>
      </c>
      <c r="CI291" s="104">
        <f>ROUND(VLOOKUP($B291,'[4]3.ข้อมูลงบทดลองปัจจุบัน'!$A$5:$CL$846,86,0),2)</f>
        <v>186.58</v>
      </c>
      <c r="CJ291" s="104">
        <f>ROUND(VLOOKUP($B291,'[4]3.ข้อมูลงบทดลองปัจจุบัน'!$A$5:$CL$846,87,0),2)</f>
        <v>0</v>
      </c>
      <c r="CK291" s="104">
        <f>ROUND(VLOOKUP($B291,'[4]3.ข้อมูลงบทดลองปัจจุบัน'!$A$5:$CL$846,88,0),2)</f>
        <v>1406230.1</v>
      </c>
      <c r="CL291" s="104">
        <f>ROUND(VLOOKUP($B291,'[4]3.ข้อมูลงบทดลองปัจจุบัน'!$A$5:$CL$846,89,0),2)</f>
        <v>0</v>
      </c>
      <c r="CM291" s="104">
        <f>ROUND(VLOOKUP($B291,'[4]3.ข้อมูลงบทดลองปัจจุบัน'!$A$5:$CL$846,90,0),2)</f>
        <v>0</v>
      </c>
      <c r="CO291" s="97"/>
    </row>
    <row r="292" spans="1:94" x14ac:dyDescent="0.7">
      <c r="A292" s="128" t="s">
        <v>884</v>
      </c>
      <c r="B292" s="18" t="s">
        <v>971</v>
      </c>
      <c r="C292" s="129" t="s">
        <v>972</v>
      </c>
      <c r="D292" s="104">
        <f>ROUND(VLOOKUP($B292,'[4]3.ข้อมูลงบทดลองปัจจุบัน'!$A$5:$CL$846,3,0),2)</f>
        <v>0</v>
      </c>
      <c r="E292" s="104">
        <f>ROUND(VLOOKUP($B292,'[4]3.ข้อมูลงบทดลองปัจจุบัน'!$A$5:$CL$846,4,0),2)</f>
        <v>0</v>
      </c>
      <c r="F292" s="104">
        <f>ROUND(VLOOKUP($B292,'[4]3.ข้อมูลงบทดลองปัจจุบัน'!$A$5:$CL$846,5,0),2)</f>
        <v>0</v>
      </c>
      <c r="G292" s="104">
        <f>ROUND(VLOOKUP($B292,'[4]3.ข้อมูลงบทดลองปัจจุบัน'!$A$5:$CL$846,6,0),2)</f>
        <v>0</v>
      </c>
      <c r="H292" s="104">
        <f>ROUND(VLOOKUP($B292,'[4]3.ข้อมูลงบทดลองปัจจุบัน'!$A$5:$CL$846,7,0),2)</f>
        <v>0</v>
      </c>
      <c r="I292" s="104">
        <f>ROUND(VLOOKUP($B292,'[4]3.ข้อมูลงบทดลองปัจจุบัน'!$A$5:$CL$846,8,0),2)</f>
        <v>0</v>
      </c>
      <c r="J292" s="104">
        <f>ROUND(VLOOKUP($B292,'[4]3.ข้อมูลงบทดลองปัจจุบัน'!$A$5:$CL$846,9,0),2)</f>
        <v>0</v>
      </c>
      <c r="K292" s="104">
        <f>ROUND(VLOOKUP($B292,'[4]3.ข้อมูลงบทดลองปัจจุบัน'!$A$5:$CL$846,10,0),2)</f>
        <v>0</v>
      </c>
      <c r="L292" s="104">
        <f>ROUND(VLOOKUP($B292,'[4]3.ข้อมูลงบทดลองปัจจุบัน'!$A$5:$CL$846,11,0),2)</f>
        <v>0</v>
      </c>
      <c r="M292" s="104">
        <f>ROUND(VLOOKUP($B292,'[4]3.ข้อมูลงบทดลองปัจจุบัน'!$A$5:$CL$846,12,0),2)</f>
        <v>0</v>
      </c>
      <c r="N292" s="104">
        <f>ROUND(VLOOKUP($B292,'[4]3.ข้อมูลงบทดลองปัจจุบัน'!$A$5:$CL$846,13,0),2)</f>
        <v>0</v>
      </c>
      <c r="O292" s="104">
        <f>ROUND(VLOOKUP($B292,'[4]3.ข้อมูลงบทดลองปัจจุบัน'!$A$5:$CL$846,14,0),2)</f>
        <v>0</v>
      </c>
      <c r="P292" s="104">
        <f>ROUND(VLOOKUP($B292,'[4]3.ข้อมูลงบทดลองปัจจุบัน'!$A$5:$CL$846,15,0),2)</f>
        <v>0</v>
      </c>
      <c r="Q292" s="104">
        <f>ROUND(VLOOKUP($B292,'[4]3.ข้อมูลงบทดลองปัจจุบัน'!$A$5:$CL$846,16,0),2)</f>
        <v>0</v>
      </c>
      <c r="R292" s="104">
        <f>ROUND(VLOOKUP($B292,'[4]3.ข้อมูลงบทดลองปัจจุบัน'!$A$5:$CL$846,17,0),2)</f>
        <v>0</v>
      </c>
      <c r="S292" s="104">
        <f>ROUND(VLOOKUP($B292,'[4]3.ข้อมูลงบทดลองปัจจุบัน'!$A$5:$CL$846,18,0),2)</f>
        <v>0</v>
      </c>
      <c r="T292" s="104">
        <f>ROUND(VLOOKUP($B292,'[4]3.ข้อมูลงบทดลองปัจจุบัน'!$A$5:$CL$846,19,0),2)</f>
        <v>0</v>
      </c>
      <c r="U292" s="104">
        <f>ROUND(VLOOKUP($B292,'[4]3.ข้อมูลงบทดลองปัจจุบัน'!$A$5:$CL$846,20,0),2)</f>
        <v>0</v>
      </c>
      <c r="V292" s="104">
        <f>ROUND(VLOOKUP($B292,'[4]3.ข้อมูลงบทดลองปัจจุบัน'!$A$5:$CL$846,21,0),2)</f>
        <v>0</v>
      </c>
      <c r="W292" s="104">
        <f>ROUND(VLOOKUP($B292,'[4]3.ข้อมูลงบทดลองปัจจุบัน'!$A$5:$CL$846,22,0),2)</f>
        <v>0</v>
      </c>
      <c r="X292" s="104">
        <f>ROUND(VLOOKUP($B292,'[4]3.ข้อมูลงบทดลองปัจจุบัน'!$A$5:$CL$846,23,0),2)</f>
        <v>0</v>
      </c>
      <c r="Y292" s="104">
        <f>ROUND(VLOOKUP($B292,'[4]3.ข้อมูลงบทดลองปัจจุบัน'!$A$5:$CL$846,24,0),2)</f>
        <v>129638.6</v>
      </c>
      <c r="Z292" s="104">
        <f>ROUND(VLOOKUP($B292,'[4]3.ข้อมูลงบทดลองปัจจุบัน'!$A$5:$CL$846,25,0),2)</f>
        <v>0</v>
      </c>
      <c r="AA292" s="104">
        <f>ROUND(VLOOKUP($B292,'[4]3.ข้อมูลงบทดลองปัจจุบัน'!$A$5:$CL$846,26,0),2)</f>
        <v>0</v>
      </c>
      <c r="AB292" s="104">
        <f>ROUND(VLOOKUP($B292,'[4]3.ข้อมูลงบทดลองปัจจุบัน'!$A$5:$CL$846,27,0),2)</f>
        <v>0</v>
      </c>
      <c r="AC292" s="104">
        <f>ROUND(VLOOKUP($B292,'[4]3.ข้อมูลงบทดลองปัจจุบัน'!$A$5:$CL$846,28,0),2)</f>
        <v>0</v>
      </c>
      <c r="AD292" s="104">
        <f>ROUND(VLOOKUP($B292,'[4]3.ข้อมูลงบทดลองปัจจุบัน'!$A$5:$CL$846,29,0),2)</f>
        <v>0</v>
      </c>
      <c r="AE292" s="104">
        <f>ROUND(VLOOKUP($B292,'[4]3.ข้อมูลงบทดลองปัจจุบัน'!$A$5:$CL$846,30,0),2)</f>
        <v>0</v>
      </c>
      <c r="AF292" s="104">
        <f>ROUND(VLOOKUP($B292,'[4]3.ข้อมูลงบทดลองปัจจุบัน'!$A$5:$CL$846,31,0),2)</f>
        <v>0</v>
      </c>
      <c r="AG292" s="104">
        <f>ROUND(VLOOKUP($B292,'[4]3.ข้อมูลงบทดลองปัจจุบัน'!$A$5:$CL$846,32,0),2)</f>
        <v>0</v>
      </c>
      <c r="AH292" s="104">
        <f>ROUND(VLOOKUP($B292,'[4]3.ข้อมูลงบทดลองปัจจุบัน'!$A$5:$CL$846,33,0),2)</f>
        <v>0</v>
      </c>
      <c r="AI292" s="104">
        <f>ROUND(VLOOKUP($B292,'[4]3.ข้อมูลงบทดลองปัจจุบัน'!$A$5:$CL$846,34,0),2)</f>
        <v>0</v>
      </c>
      <c r="AJ292" s="104">
        <f>ROUND(VLOOKUP($B292,'[4]3.ข้อมูลงบทดลองปัจจุบัน'!$A$5:$CL$846,35,0),2)</f>
        <v>0</v>
      </c>
      <c r="AK292" s="104">
        <f>ROUND(VLOOKUP($B292,'[4]3.ข้อมูลงบทดลองปัจจุบัน'!$A$5:$CL$846,36,0),2)</f>
        <v>0</v>
      </c>
      <c r="AL292" s="104">
        <f>ROUND(VLOOKUP($B292,'[4]3.ข้อมูลงบทดลองปัจจุบัน'!$A$5:$CL$846,37,0),2)</f>
        <v>244920</v>
      </c>
      <c r="AM292" s="104">
        <f>ROUND(VLOOKUP($B292,'[4]3.ข้อมูลงบทดลองปัจจุบัน'!$A$5:$CL$846,38,0),2)</f>
        <v>0</v>
      </c>
      <c r="AN292" s="104">
        <f>ROUND(VLOOKUP($B292,'[4]3.ข้อมูลงบทดลองปัจจุบัน'!$A$5:$CL$846,39,0),2)</f>
        <v>0</v>
      </c>
      <c r="AO292" s="104">
        <f>ROUND(VLOOKUP($B292,'[4]3.ข้อมูลงบทดลองปัจจุบัน'!$A$5:$CL$846,40,0),2)</f>
        <v>0</v>
      </c>
      <c r="AP292" s="104">
        <f>ROUND(VLOOKUP($B292,'[4]3.ข้อมูลงบทดลองปัจจุบัน'!$A$5:$CL$846,41,0),2)</f>
        <v>0</v>
      </c>
      <c r="AQ292" s="104">
        <f>ROUND(VLOOKUP($B292,'[4]3.ข้อมูลงบทดลองปัจจุบัน'!$A$5:$CL$846,42,0),2)</f>
        <v>0</v>
      </c>
      <c r="AR292" s="104">
        <f>ROUND(VLOOKUP($B292,'[4]3.ข้อมูลงบทดลองปัจจุบัน'!$A$5:$CL$846,43,0),2)</f>
        <v>0</v>
      </c>
      <c r="AS292" s="104">
        <f>ROUND(VLOOKUP($B292,'[4]3.ข้อมูลงบทดลองปัจจุบัน'!$A$5:$CL$846,44,0),2)</f>
        <v>0</v>
      </c>
      <c r="AT292" s="104">
        <f>ROUND(VLOOKUP($B292,'[4]3.ข้อมูลงบทดลองปัจจุบัน'!$A$5:$CL$846,45,0),2)</f>
        <v>0</v>
      </c>
      <c r="AU292" s="104">
        <f>ROUND(VLOOKUP($B292,'[4]3.ข้อมูลงบทดลองปัจจุบัน'!$A$5:$CL$846,46,0),2)</f>
        <v>0</v>
      </c>
      <c r="AV292" s="104">
        <f>ROUND(VLOOKUP($B292,'[4]3.ข้อมูลงบทดลองปัจจุบัน'!$A$5:$CL$846,47,0),2)</f>
        <v>0</v>
      </c>
      <c r="AW292" s="104">
        <f>ROUND(VLOOKUP($B292,'[4]3.ข้อมูลงบทดลองปัจจุบัน'!$A$5:$CL$846,48,0),2)</f>
        <v>0</v>
      </c>
      <c r="AX292" s="104">
        <f>ROUND(VLOOKUP($B292,'[4]3.ข้อมูลงบทดลองปัจจุบัน'!$A$5:$CL$846,49,0),2)</f>
        <v>0</v>
      </c>
      <c r="AY292" s="104">
        <f>ROUND(VLOOKUP($B292,'[4]3.ข้อมูลงบทดลองปัจจุบัน'!$A$5:$CL$846,50,0),2)</f>
        <v>0</v>
      </c>
      <c r="AZ292" s="104">
        <f>ROUND(VLOOKUP($B292,'[4]3.ข้อมูลงบทดลองปัจจุบัน'!$A$5:$CL$846,51,0),2)</f>
        <v>0</v>
      </c>
      <c r="BA292" s="104">
        <f>ROUND(VLOOKUP($B292,'[4]3.ข้อมูลงบทดลองปัจจุบัน'!$A$5:$CL$846,52,0),2)</f>
        <v>0</v>
      </c>
      <c r="BB292" s="104">
        <f>ROUND(VLOOKUP($B292,'[4]3.ข้อมูลงบทดลองปัจจุบัน'!$A$5:$CL$846,53,0),2)</f>
        <v>0</v>
      </c>
      <c r="BC292" s="104">
        <f>ROUND(VLOOKUP($B292,'[4]3.ข้อมูลงบทดลองปัจจุบัน'!$A$5:$CL$846,54,0),2)</f>
        <v>0</v>
      </c>
      <c r="BD292" s="104">
        <f>ROUND(VLOOKUP($B292,'[4]3.ข้อมูลงบทดลองปัจจุบัน'!$A$5:$CL$846,55,0),2)</f>
        <v>0</v>
      </c>
      <c r="BE292" s="104">
        <f>ROUND(VLOOKUP($B292,'[4]3.ข้อมูลงบทดลองปัจจุบัน'!$A$5:$CL$846,56,0),2)</f>
        <v>0</v>
      </c>
      <c r="BF292" s="104">
        <f>ROUND(VLOOKUP($B292,'[4]3.ข้อมูลงบทดลองปัจจุบัน'!$A$5:$CL$846,57,0),2)</f>
        <v>0</v>
      </c>
      <c r="BG292" s="104">
        <f>ROUND(VLOOKUP($B292,'[4]3.ข้อมูลงบทดลองปัจจุบัน'!$A$5:$CL$846,58,0),2)</f>
        <v>0</v>
      </c>
      <c r="BH292" s="104">
        <f>ROUND(VLOOKUP($B292,'[4]3.ข้อมูลงบทดลองปัจจุบัน'!$A$5:$CL$846,59,0),2)</f>
        <v>0</v>
      </c>
      <c r="BI292" s="104">
        <f>ROUND(VLOOKUP($B292,'[4]3.ข้อมูลงบทดลองปัจจุบัน'!$A$5:$CL$846,60,0),2)</f>
        <v>0</v>
      </c>
      <c r="BJ292" s="104">
        <f>ROUND(VLOOKUP($B292,'[4]3.ข้อมูลงบทดลองปัจจุบัน'!$A$5:$CL$846,61,0),2)</f>
        <v>0</v>
      </c>
      <c r="BK292" s="104">
        <f>ROUND(VLOOKUP($B292,'[4]3.ข้อมูลงบทดลองปัจจุบัน'!$A$5:$CL$846,62,0),2)</f>
        <v>0</v>
      </c>
      <c r="BL292" s="104">
        <f>ROUND(VLOOKUP($B292,'[4]3.ข้อมูลงบทดลองปัจจุบัน'!$A$5:$CL$846,63,0),2)</f>
        <v>0</v>
      </c>
      <c r="BM292" s="104">
        <f>ROUND(VLOOKUP($B292,'[4]3.ข้อมูลงบทดลองปัจจุบัน'!$A$5:$CL$846,64,0),2)</f>
        <v>0</v>
      </c>
      <c r="BN292" s="104">
        <f>ROUND(VLOOKUP($B292,'[4]3.ข้อมูลงบทดลองปัจจุบัน'!$A$5:$CL$846,65,0),2)</f>
        <v>0</v>
      </c>
      <c r="BO292" s="104">
        <f>ROUND(VLOOKUP($B292,'[4]3.ข้อมูลงบทดลองปัจจุบัน'!$A$5:$CL$846,66,0),2)</f>
        <v>0</v>
      </c>
      <c r="BP292" s="104">
        <f>ROUND(VLOOKUP($B292,'[4]3.ข้อมูลงบทดลองปัจจุบัน'!$A$5:$CL$846,67,0),2)</f>
        <v>0</v>
      </c>
      <c r="BQ292" s="104">
        <f>ROUND(VLOOKUP($B292,'[4]3.ข้อมูลงบทดลองปัจจุบัน'!$A$5:$CL$846,68,0),2)</f>
        <v>0</v>
      </c>
      <c r="BR292" s="104">
        <f>ROUND(VLOOKUP($B292,'[4]3.ข้อมูลงบทดลองปัจจุบัน'!$A$5:$CL$846,69,0),2)</f>
        <v>0</v>
      </c>
      <c r="BS292" s="104">
        <f>ROUND(VLOOKUP($B292,'[4]3.ข้อมูลงบทดลองปัจจุบัน'!$A$5:$CL$846,70,0),2)</f>
        <v>0</v>
      </c>
      <c r="BT292" s="104">
        <f>ROUND(VLOOKUP($B292,'[4]3.ข้อมูลงบทดลองปัจจุบัน'!$A$5:$CL$846,71,0),2)</f>
        <v>0</v>
      </c>
      <c r="BU292" s="104">
        <f>ROUND(VLOOKUP($B292,'[4]3.ข้อมูลงบทดลองปัจจุบัน'!$A$5:$CL$846,72,0),2)</f>
        <v>1478971.07</v>
      </c>
      <c r="BV292" s="104">
        <f>ROUND(VLOOKUP($B292,'[4]3.ข้อมูลงบทดลองปัจจุบัน'!$A$5:$CL$846,73,0),2)</f>
        <v>0</v>
      </c>
      <c r="BW292" s="104">
        <f>ROUND(VLOOKUP($B292,'[4]3.ข้อมูลงบทดลองปัจจุบัน'!$A$5:$CL$846,74,0),2)</f>
        <v>0</v>
      </c>
      <c r="BX292" s="104">
        <f>ROUND(VLOOKUP($B292,'[4]3.ข้อมูลงบทดลองปัจจุบัน'!$A$5:$CL$846,75,0),2)</f>
        <v>0</v>
      </c>
      <c r="BY292" s="104">
        <f>ROUND(VLOOKUP($B292,'[4]3.ข้อมูลงบทดลองปัจจุบัน'!$A$5:$CL$846,76,0),2)</f>
        <v>0</v>
      </c>
      <c r="BZ292" s="104">
        <f>ROUND(VLOOKUP($B292,'[4]3.ข้อมูลงบทดลองปัจจุบัน'!$A$5:$CL$846,77,0),2)</f>
        <v>116714.29</v>
      </c>
      <c r="CA292" s="104">
        <f>ROUND(VLOOKUP($B292,'[4]3.ข้อมูลงบทดลองปัจจุบัน'!$A$5:$CL$846,78,0),2)</f>
        <v>0</v>
      </c>
      <c r="CB292" s="104">
        <f>ROUND(VLOOKUP($B292,'[4]3.ข้อมูลงบทดลองปัจจุบัน'!$A$5:$CL$846,79,0),2)</f>
        <v>0</v>
      </c>
      <c r="CC292" s="104">
        <f>ROUND(VLOOKUP($B292,'[4]3.ข้อมูลงบทดลองปัจจุบัน'!$A$5:$CL$846,80,0),2)</f>
        <v>0</v>
      </c>
      <c r="CD292" s="104">
        <f>ROUND(VLOOKUP($B292,'[4]3.ข้อมูลงบทดลองปัจจุบัน'!$A$5:$CL$846,81,0),2)</f>
        <v>0</v>
      </c>
      <c r="CE292" s="104">
        <f>ROUND(VLOOKUP($B292,'[4]3.ข้อมูลงบทดลองปัจจุบัน'!$A$5:$CL$846,82,0),2)</f>
        <v>0</v>
      </c>
      <c r="CF292" s="104">
        <f>ROUND(VLOOKUP($B292,'[4]3.ข้อมูลงบทดลองปัจจุบัน'!$A$5:$CL$846,83,0),2)</f>
        <v>0</v>
      </c>
      <c r="CG292" s="104">
        <f>ROUND(VLOOKUP($B292,'[4]3.ข้อมูลงบทดลองปัจจุบัน'!$A$5:$CL$846,84,0),2)</f>
        <v>0</v>
      </c>
      <c r="CH292" s="104">
        <f>ROUND(VLOOKUP($B292,'[4]3.ข้อมูลงบทดลองปัจจุบัน'!$A$5:$CL$846,85,0),2)</f>
        <v>0</v>
      </c>
      <c r="CI292" s="104">
        <f>ROUND(VLOOKUP($B292,'[4]3.ข้อมูลงบทดลองปัจจุบัน'!$A$5:$CL$846,86,0),2)</f>
        <v>0</v>
      </c>
      <c r="CJ292" s="104">
        <f>ROUND(VLOOKUP($B292,'[4]3.ข้อมูลงบทดลองปัจจุบัน'!$A$5:$CL$846,87,0),2)</f>
        <v>0</v>
      </c>
      <c r="CK292" s="104">
        <f>ROUND(VLOOKUP($B292,'[4]3.ข้อมูลงบทดลองปัจจุบัน'!$A$5:$CL$846,88,0),2)</f>
        <v>0</v>
      </c>
      <c r="CL292" s="104">
        <f>ROUND(VLOOKUP($B292,'[4]3.ข้อมูลงบทดลองปัจจุบัน'!$A$5:$CL$846,89,0),2)</f>
        <v>0</v>
      </c>
      <c r="CM292" s="104">
        <f>ROUND(VLOOKUP($B292,'[4]3.ข้อมูลงบทดลองปัจจุบัน'!$A$5:$CL$846,90,0),2)</f>
        <v>0</v>
      </c>
      <c r="CO292" s="97"/>
    </row>
    <row r="293" spans="1:94" x14ac:dyDescent="0.7">
      <c r="A293" s="128" t="s">
        <v>884</v>
      </c>
      <c r="B293" s="18" t="s">
        <v>973</v>
      </c>
      <c r="C293" s="129" t="s">
        <v>974</v>
      </c>
      <c r="D293" s="104">
        <f>ROUND(VLOOKUP($B293,'[4]3.ข้อมูลงบทดลองปัจจุบัน'!$A$5:$CL$846,3,0),2)</f>
        <v>0</v>
      </c>
      <c r="E293" s="104">
        <f>ROUND(VLOOKUP($B293,'[4]3.ข้อมูลงบทดลองปัจจุบัน'!$A$5:$CL$846,4,0),2)</f>
        <v>0</v>
      </c>
      <c r="F293" s="104">
        <f>ROUND(VLOOKUP($B293,'[4]3.ข้อมูลงบทดลองปัจจุบัน'!$A$5:$CL$846,5,0),2)</f>
        <v>0</v>
      </c>
      <c r="G293" s="104">
        <f>ROUND(VLOOKUP($B293,'[4]3.ข้อมูลงบทดลองปัจจุบัน'!$A$5:$CL$846,6,0),2)</f>
        <v>0</v>
      </c>
      <c r="H293" s="104">
        <f>ROUND(VLOOKUP($B293,'[4]3.ข้อมูลงบทดลองปัจจุบัน'!$A$5:$CL$846,7,0),2)</f>
        <v>0</v>
      </c>
      <c r="I293" s="104">
        <f>ROUND(VLOOKUP($B293,'[4]3.ข้อมูลงบทดลองปัจจุบัน'!$A$5:$CL$846,8,0),2)</f>
        <v>0</v>
      </c>
      <c r="J293" s="104">
        <f>ROUND(VLOOKUP($B293,'[4]3.ข้อมูลงบทดลองปัจจุบัน'!$A$5:$CL$846,9,0),2)</f>
        <v>0</v>
      </c>
      <c r="K293" s="104">
        <f>ROUND(VLOOKUP($B293,'[4]3.ข้อมูลงบทดลองปัจจุบัน'!$A$5:$CL$846,10,0),2)</f>
        <v>0</v>
      </c>
      <c r="L293" s="104">
        <f>ROUND(VLOOKUP($B293,'[4]3.ข้อมูลงบทดลองปัจจุบัน'!$A$5:$CL$846,11,0),2)</f>
        <v>0</v>
      </c>
      <c r="M293" s="104">
        <f>ROUND(VLOOKUP($B293,'[4]3.ข้อมูลงบทดลองปัจจุบัน'!$A$5:$CL$846,12,0),2)</f>
        <v>0</v>
      </c>
      <c r="N293" s="104">
        <f>ROUND(VLOOKUP($B293,'[4]3.ข้อมูลงบทดลองปัจจุบัน'!$A$5:$CL$846,13,0),2)</f>
        <v>0</v>
      </c>
      <c r="O293" s="104">
        <f>ROUND(VLOOKUP($B293,'[4]3.ข้อมูลงบทดลองปัจจุบัน'!$A$5:$CL$846,14,0),2)</f>
        <v>0</v>
      </c>
      <c r="P293" s="104">
        <f>ROUND(VLOOKUP($B293,'[4]3.ข้อมูลงบทดลองปัจจุบัน'!$A$5:$CL$846,15,0),2)</f>
        <v>0</v>
      </c>
      <c r="Q293" s="104">
        <f>ROUND(VLOOKUP($B293,'[4]3.ข้อมูลงบทดลองปัจจุบัน'!$A$5:$CL$846,16,0),2)</f>
        <v>0</v>
      </c>
      <c r="R293" s="104">
        <f>ROUND(VLOOKUP($B293,'[4]3.ข้อมูลงบทดลองปัจจุบัน'!$A$5:$CL$846,17,0),2)</f>
        <v>0</v>
      </c>
      <c r="S293" s="104">
        <f>ROUND(VLOOKUP($B293,'[4]3.ข้อมูลงบทดลองปัจจุบัน'!$A$5:$CL$846,18,0),2)</f>
        <v>0</v>
      </c>
      <c r="T293" s="104">
        <f>ROUND(VLOOKUP($B293,'[4]3.ข้อมูลงบทดลองปัจจุบัน'!$A$5:$CL$846,19,0),2)</f>
        <v>0</v>
      </c>
      <c r="U293" s="104">
        <f>ROUND(VLOOKUP($B293,'[4]3.ข้อมูลงบทดลองปัจจุบัน'!$A$5:$CL$846,20,0),2)</f>
        <v>0</v>
      </c>
      <c r="V293" s="104">
        <f>ROUND(VLOOKUP($B293,'[4]3.ข้อมูลงบทดลองปัจจุบัน'!$A$5:$CL$846,21,0),2)</f>
        <v>0</v>
      </c>
      <c r="W293" s="104">
        <f>ROUND(VLOOKUP($B293,'[4]3.ข้อมูลงบทดลองปัจจุบัน'!$A$5:$CL$846,22,0),2)</f>
        <v>0</v>
      </c>
      <c r="X293" s="104">
        <f>ROUND(VLOOKUP($B293,'[4]3.ข้อมูลงบทดลองปัจจุบัน'!$A$5:$CL$846,23,0),2)</f>
        <v>0</v>
      </c>
      <c r="Y293" s="104">
        <f>ROUND(VLOOKUP($B293,'[4]3.ข้อมูลงบทดลองปัจจุบัน'!$A$5:$CL$846,24,0),2)</f>
        <v>0</v>
      </c>
      <c r="Z293" s="104">
        <f>ROUND(VLOOKUP($B293,'[4]3.ข้อมูลงบทดลองปัจจุบัน'!$A$5:$CL$846,25,0),2)</f>
        <v>0</v>
      </c>
      <c r="AA293" s="104">
        <f>ROUND(VLOOKUP($B293,'[4]3.ข้อมูลงบทดลองปัจจุบัน'!$A$5:$CL$846,26,0),2)</f>
        <v>0</v>
      </c>
      <c r="AB293" s="104">
        <f>ROUND(VLOOKUP($B293,'[4]3.ข้อมูลงบทดลองปัจจุบัน'!$A$5:$CL$846,27,0),2)</f>
        <v>0</v>
      </c>
      <c r="AC293" s="104">
        <f>ROUND(VLOOKUP($B293,'[4]3.ข้อมูลงบทดลองปัจจุบัน'!$A$5:$CL$846,28,0),2)</f>
        <v>0</v>
      </c>
      <c r="AD293" s="104">
        <f>ROUND(VLOOKUP($B293,'[4]3.ข้อมูลงบทดลองปัจจุบัน'!$A$5:$CL$846,29,0),2)</f>
        <v>0</v>
      </c>
      <c r="AE293" s="104">
        <f>ROUND(VLOOKUP($B293,'[4]3.ข้อมูลงบทดลองปัจจุบัน'!$A$5:$CL$846,30,0),2)</f>
        <v>0</v>
      </c>
      <c r="AF293" s="104">
        <f>ROUND(VLOOKUP($B293,'[4]3.ข้อมูลงบทดลองปัจจุบัน'!$A$5:$CL$846,31,0),2)</f>
        <v>0</v>
      </c>
      <c r="AG293" s="104">
        <f>ROUND(VLOOKUP($B293,'[4]3.ข้อมูลงบทดลองปัจจุบัน'!$A$5:$CL$846,32,0),2)</f>
        <v>0</v>
      </c>
      <c r="AH293" s="104">
        <f>ROUND(VLOOKUP($B293,'[4]3.ข้อมูลงบทดลองปัจจุบัน'!$A$5:$CL$846,33,0),2)</f>
        <v>0</v>
      </c>
      <c r="AI293" s="104">
        <f>ROUND(VLOOKUP($B293,'[4]3.ข้อมูลงบทดลองปัจจุบัน'!$A$5:$CL$846,34,0),2)</f>
        <v>0</v>
      </c>
      <c r="AJ293" s="104">
        <f>ROUND(VLOOKUP($B293,'[4]3.ข้อมูลงบทดลองปัจจุบัน'!$A$5:$CL$846,35,0),2)</f>
        <v>0</v>
      </c>
      <c r="AK293" s="104">
        <f>ROUND(VLOOKUP($B293,'[4]3.ข้อมูลงบทดลองปัจจุบัน'!$A$5:$CL$846,36,0),2)</f>
        <v>0</v>
      </c>
      <c r="AL293" s="104">
        <f>ROUND(VLOOKUP($B293,'[4]3.ข้อมูลงบทดลองปัจจุบัน'!$A$5:$CL$846,37,0),2)</f>
        <v>0</v>
      </c>
      <c r="AM293" s="104">
        <f>ROUND(VLOOKUP($B293,'[4]3.ข้อมูลงบทดลองปัจจุบัน'!$A$5:$CL$846,38,0),2)</f>
        <v>0</v>
      </c>
      <c r="AN293" s="104">
        <f>ROUND(VLOOKUP($B293,'[4]3.ข้อมูลงบทดลองปัจจุบัน'!$A$5:$CL$846,39,0),2)</f>
        <v>0</v>
      </c>
      <c r="AO293" s="104">
        <f>ROUND(VLOOKUP($B293,'[4]3.ข้อมูลงบทดลองปัจจุบัน'!$A$5:$CL$846,40,0),2)</f>
        <v>0</v>
      </c>
      <c r="AP293" s="104">
        <f>ROUND(VLOOKUP($B293,'[4]3.ข้อมูลงบทดลองปัจจุบัน'!$A$5:$CL$846,41,0),2)</f>
        <v>0</v>
      </c>
      <c r="AQ293" s="104">
        <f>ROUND(VLOOKUP($B293,'[4]3.ข้อมูลงบทดลองปัจจุบัน'!$A$5:$CL$846,42,0),2)</f>
        <v>0</v>
      </c>
      <c r="AR293" s="104">
        <f>ROUND(VLOOKUP($B293,'[4]3.ข้อมูลงบทดลองปัจจุบัน'!$A$5:$CL$846,43,0),2)</f>
        <v>0</v>
      </c>
      <c r="AS293" s="104">
        <f>ROUND(VLOOKUP($B293,'[4]3.ข้อมูลงบทดลองปัจจุบัน'!$A$5:$CL$846,44,0),2)</f>
        <v>0</v>
      </c>
      <c r="AT293" s="104">
        <f>ROUND(VLOOKUP($B293,'[4]3.ข้อมูลงบทดลองปัจจุบัน'!$A$5:$CL$846,45,0),2)</f>
        <v>0</v>
      </c>
      <c r="AU293" s="104">
        <f>ROUND(VLOOKUP($B293,'[4]3.ข้อมูลงบทดลองปัจจุบัน'!$A$5:$CL$846,46,0),2)</f>
        <v>0</v>
      </c>
      <c r="AV293" s="104">
        <f>ROUND(VLOOKUP($B293,'[4]3.ข้อมูลงบทดลองปัจจุบัน'!$A$5:$CL$846,47,0),2)</f>
        <v>0</v>
      </c>
      <c r="AW293" s="104">
        <f>ROUND(VLOOKUP($B293,'[4]3.ข้อมูลงบทดลองปัจจุบัน'!$A$5:$CL$846,48,0),2)</f>
        <v>0</v>
      </c>
      <c r="AX293" s="104">
        <f>ROUND(VLOOKUP($B293,'[4]3.ข้อมูลงบทดลองปัจจุบัน'!$A$5:$CL$846,49,0),2)</f>
        <v>0</v>
      </c>
      <c r="AY293" s="104">
        <f>ROUND(VLOOKUP($B293,'[4]3.ข้อมูลงบทดลองปัจจุบัน'!$A$5:$CL$846,50,0),2)</f>
        <v>0</v>
      </c>
      <c r="AZ293" s="104">
        <f>ROUND(VLOOKUP($B293,'[4]3.ข้อมูลงบทดลองปัจจุบัน'!$A$5:$CL$846,51,0),2)</f>
        <v>0</v>
      </c>
      <c r="BA293" s="104">
        <f>ROUND(VLOOKUP($B293,'[4]3.ข้อมูลงบทดลองปัจจุบัน'!$A$5:$CL$846,52,0),2)</f>
        <v>0</v>
      </c>
      <c r="BB293" s="104">
        <f>ROUND(VLOOKUP($B293,'[4]3.ข้อมูลงบทดลองปัจจุบัน'!$A$5:$CL$846,53,0),2)</f>
        <v>0</v>
      </c>
      <c r="BC293" s="104">
        <f>ROUND(VLOOKUP($B293,'[4]3.ข้อมูลงบทดลองปัจจุบัน'!$A$5:$CL$846,54,0),2)</f>
        <v>0</v>
      </c>
      <c r="BD293" s="104">
        <f>ROUND(VLOOKUP($B293,'[4]3.ข้อมูลงบทดลองปัจจุบัน'!$A$5:$CL$846,55,0),2)</f>
        <v>0</v>
      </c>
      <c r="BE293" s="104">
        <f>ROUND(VLOOKUP($B293,'[4]3.ข้อมูลงบทดลองปัจจุบัน'!$A$5:$CL$846,56,0),2)</f>
        <v>0</v>
      </c>
      <c r="BF293" s="104">
        <f>ROUND(VLOOKUP($B293,'[4]3.ข้อมูลงบทดลองปัจจุบัน'!$A$5:$CL$846,57,0),2)</f>
        <v>0</v>
      </c>
      <c r="BG293" s="104">
        <f>ROUND(VLOOKUP($B293,'[4]3.ข้อมูลงบทดลองปัจจุบัน'!$A$5:$CL$846,58,0),2)</f>
        <v>0</v>
      </c>
      <c r="BH293" s="104">
        <f>ROUND(VLOOKUP($B293,'[4]3.ข้อมูลงบทดลองปัจจุบัน'!$A$5:$CL$846,59,0),2)</f>
        <v>0</v>
      </c>
      <c r="BI293" s="104">
        <f>ROUND(VLOOKUP($B293,'[4]3.ข้อมูลงบทดลองปัจจุบัน'!$A$5:$CL$846,60,0),2)</f>
        <v>0</v>
      </c>
      <c r="BJ293" s="104">
        <f>ROUND(VLOOKUP($B293,'[4]3.ข้อมูลงบทดลองปัจจุบัน'!$A$5:$CL$846,61,0),2)</f>
        <v>0</v>
      </c>
      <c r="BK293" s="104">
        <f>ROUND(VLOOKUP($B293,'[4]3.ข้อมูลงบทดลองปัจจุบัน'!$A$5:$CL$846,62,0),2)</f>
        <v>0</v>
      </c>
      <c r="BL293" s="104">
        <f>ROUND(VLOOKUP($B293,'[4]3.ข้อมูลงบทดลองปัจจุบัน'!$A$5:$CL$846,63,0),2)</f>
        <v>0</v>
      </c>
      <c r="BM293" s="104">
        <f>ROUND(VLOOKUP($B293,'[4]3.ข้อมูลงบทดลองปัจจุบัน'!$A$5:$CL$846,64,0),2)</f>
        <v>0</v>
      </c>
      <c r="BN293" s="104">
        <f>ROUND(VLOOKUP($B293,'[4]3.ข้อมูลงบทดลองปัจจุบัน'!$A$5:$CL$846,65,0),2)</f>
        <v>0</v>
      </c>
      <c r="BO293" s="104">
        <f>ROUND(VLOOKUP($B293,'[4]3.ข้อมูลงบทดลองปัจจุบัน'!$A$5:$CL$846,66,0),2)</f>
        <v>0</v>
      </c>
      <c r="BP293" s="104">
        <f>ROUND(VLOOKUP($B293,'[4]3.ข้อมูลงบทดลองปัจจุบัน'!$A$5:$CL$846,67,0),2)</f>
        <v>0</v>
      </c>
      <c r="BQ293" s="104">
        <f>ROUND(VLOOKUP($B293,'[4]3.ข้อมูลงบทดลองปัจจุบัน'!$A$5:$CL$846,68,0),2)</f>
        <v>0</v>
      </c>
      <c r="BR293" s="104">
        <f>ROUND(VLOOKUP($B293,'[4]3.ข้อมูลงบทดลองปัจจุบัน'!$A$5:$CL$846,69,0),2)</f>
        <v>0</v>
      </c>
      <c r="BS293" s="104">
        <f>ROUND(VLOOKUP($B293,'[4]3.ข้อมูลงบทดลองปัจจุบัน'!$A$5:$CL$846,70,0),2)</f>
        <v>0</v>
      </c>
      <c r="BT293" s="104">
        <f>ROUND(VLOOKUP($B293,'[4]3.ข้อมูลงบทดลองปัจจุบัน'!$A$5:$CL$846,71,0),2)</f>
        <v>0</v>
      </c>
      <c r="BU293" s="104">
        <f>ROUND(VLOOKUP($B293,'[4]3.ข้อมูลงบทดลองปัจจุบัน'!$A$5:$CL$846,72,0),2)</f>
        <v>0</v>
      </c>
      <c r="BV293" s="104">
        <f>ROUND(VLOOKUP($B293,'[4]3.ข้อมูลงบทดลองปัจจุบัน'!$A$5:$CL$846,73,0),2)</f>
        <v>0</v>
      </c>
      <c r="BW293" s="104">
        <f>ROUND(VLOOKUP($B293,'[4]3.ข้อมูลงบทดลองปัจจุบัน'!$A$5:$CL$846,74,0),2)</f>
        <v>0</v>
      </c>
      <c r="BX293" s="104">
        <f>ROUND(VLOOKUP($B293,'[4]3.ข้อมูลงบทดลองปัจจุบัน'!$A$5:$CL$846,75,0),2)</f>
        <v>0</v>
      </c>
      <c r="BY293" s="104">
        <f>ROUND(VLOOKUP($B293,'[4]3.ข้อมูลงบทดลองปัจจุบัน'!$A$5:$CL$846,76,0),2)</f>
        <v>0</v>
      </c>
      <c r="BZ293" s="104">
        <f>ROUND(VLOOKUP($B293,'[4]3.ข้อมูลงบทดลองปัจจุบัน'!$A$5:$CL$846,77,0),2)</f>
        <v>0</v>
      </c>
      <c r="CA293" s="104">
        <f>ROUND(VLOOKUP($B293,'[4]3.ข้อมูลงบทดลองปัจจุบัน'!$A$5:$CL$846,78,0),2)</f>
        <v>0</v>
      </c>
      <c r="CB293" s="104">
        <f>ROUND(VLOOKUP($B293,'[4]3.ข้อมูลงบทดลองปัจจุบัน'!$A$5:$CL$846,79,0),2)</f>
        <v>0</v>
      </c>
      <c r="CC293" s="104">
        <f>ROUND(VLOOKUP($B293,'[4]3.ข้อมูลงบทดลองปัจจุบัน'!$A$5:$CL$846,80,0),2)</f>
        <v>0</v>
      </c>
      <c r="CD293" s="104">
        <f>ROUND(VLOOKUP($B293,'[4]3.ข้อมูลงบทดลองปัจจุบัน'!$A$5:$CL$846,81,0),2)</f>
        <v>0</v>
      </c>
      <c r="CE293" s="104">
        <f>ROUND(VLOOKUP($B293,'[4]3.ข้อมูลงบทดลองปัจจุบัน'!$A$5:$CL$846,82,0),2)</f>
        <v>0</v>
      </c>
      <c r="CF293" s="104">
        <f>ROUND(VLOOKUP($B293,'[4]3.ข้อมูลงบทดลองปัจจุบัน'!$A$5:$CL$846,83,0),2)</f>
        <v>0</v>
      </c>
      <c r="CG293" s="104">
        <f>ROUND(VLOOKUP($B293,'[4]3.ข้อมูลงบทดลองปัจจุบัน'!$A$5:$CL$846,84,0),2)</f>
        <v>0</v>
      </c>
      <c r="CH293" s="104">
        <f>ROUND(VLOOKUP($B293,'[4]3.ข้อมูลงบทดลองปัจจุบัน'!$A$5:$CL$846,85,0),2)</f>
        <v>0</v>
      </c>
      <c r="CI293" s="104">
        <f>ROUND(VLOOKUP($B293,'[4]3.ข้อมูลงบทดลองปัจจุบัน'!$A$5:$CL$846,86,0),2)</f>
        <v>0</v>
      </c>
      <c r="CJ293" s="104">
        <f>ROUND(VLOOKUP($B293,'[4]3.ข้อมูลงบทดลองปัจจุบัน'!$A$5:$CL$846,87,0),2)</f>
        <v>0</v>
      </c>
      <c r="CK293" s="104">
        <f>ROUND(VLOOKUP($B293,'[4]3.ข้อมูลงบทดลองปัจจุบัน'!$A$5:$CL$846,88,0),2)</f>
        <v>0</v>
      </c>
      <c r="CL293" s="104">
        <f>ROUND(VLOOKUP($B293,'[4]3.ข้อมูลงบทดลองปัจจุบัน'!$A$5:$CL$846,89,0),2)</f>
        <v>0</v>
      </c>
      <c r="CM293" s="104">
        <f>ROUND(VLOOKUP($B293,'[4]3.ข้อมูลงบทดลองปัจจุบัน'!$A$5:$CL$846,90,0),2)</f>
        <v>0</v>
      </c>
      <c r="CO293" s="97"/>
    </row>
    <row r="294" spans="1:94" x14ac:dyDescent="0.7">
      <c r="A294" s="128" t="s">
        <v>884</v>
      </c>
      <c r="B294" s="18" t="s">
        <v>975</v>
      </c>
      <c r="C294" s="129" t="s">
        <v>976</v>
      </c>
      <c r="D294" s="104">
        <f>ROUND(VLOOKUP($B294,'[4]3.ข้อมูลงบทดลองปัจจุบัน'!$A$5:$CL$846,3,0),2)</f>
        <v>0</v>
      </c>
      <c r="E294" s="104">
        <f>ROUND(VLOOKUP($B294,'[4]3.ข้อมูลงบทดลองปัจจุบัน'!$A$5:$CL$846,4,0),2)</f>
        <v>0</v>
      </c>
      <c r="F294" s="104">
        <f>ROUND(VLOOKUP($B294,'[4]3.ข้อมูลงบทดลองปัจจุบัน'!$A$5:$CL$846,5,0),2)</f>
        <v>0</v>
      </c>
      <c r="G294" s="104">
        <f>ROUND(VLOOKUP($B294,'[4]3.ข้อมูลงบทดลองปัจจุบัน'!$A$5:$CL$846,6,0),2)</f>
        <v>0</v>
      </c>
      <c r="H294" s="104">
        <f>ROUND(VLOOKUP($B294,'[4]3.ข้อมูลงบทดลองปัจจุบัน'!$A$5:$CL$846,7,0),2)</f>
        <v>-11295816.27</v>
      </c>
      <c r="I294" s="104">
        <f>ROUND(VLOOKUP($B294,'[4]3.ข้อมูลงบทดลองปัจจุบัน'!$A$5:$CL$846,8,0),2)</f>
        <v>0</v>
      </c>
      <c r="J294" s="104">
        <f>ROUND(VLOOKUP($B294,'[4]3.ข้อมูลงบทดลองปัจจุบัน'!$A$5:$CL$846,9,0),2)</f>
        <v>0</v>
      </c>
      <c r="K294" s="104">
        <f>ROUND(VLOOKUP($B294,'[4]3.ข้อมูลงบทดลองปัจจุบัน'!$A$5:$CL$846,10,0),2)</f>
        <v>0</v>
      </c>
      <c r="L294" s="104">
        <f>ROUND(VLOOKUP($B294,'[4]3.ข้อมูลงบทดลองปัจจุบัน'!$A$5:$CL$846,11,0),2)</f>
        <v>0</v>
      </c>
      <c r="M294" s="104">
        <f>ROUND(VLOOKUP($B294,'[4]3.ข้อมูลงบทดลองปัจจุบัน'!$A$5:$CL$846,12,0),2)</f>
        <v>0</v>
      </c>
      <c r="N294" s="104">
        <f>ROUND(VLOOKUP($B294,'[4]3.ข้อมูลงบทดลองปัจจุบัน'!$A$5:$CL$846,13,0),2)</f>
        <v>0</v>
      </c>
      <c r="O294" s="104">
        <f>ROUND(VLOOKUP($B294,'[4]3.ข้อมูลงบทดลองปัจจุบัน'!$A$5:$CL$846,14,0),2)</f>
        <v>-171228.77</v>
      </c>
      <c r="P294" s="104">
        <f>ROUND(VLOOKUP($B294,'[4]3.ข้อมูลงบทดลองปัจจุบัน'!$A$5:$CL$846,15,0),2)</f>
        <v>0</v>
      </c>
      <c r="Q294" s="104">
        <f>ROUND(VLOOKUP($B294,'[4]3.ข้อมูลงบทดลองปัจจุบัน'!$A$5:$CL$846,16,0),2)</f>
        <v>0</v>
      </c>
      <c r="R294" s="104">
        <f>ROUND(VLOOKUP($B294,'[4]3.ข้อมูลงบทดลองปัจจุบัน'!$A$5:$CL$846,17,0),2)</f>
        <v>0</v>
      </c>
      <c r="S294" s="104">
        <f>ROUND(VLOOKUP($B294,'[4]3.ข้อมูลงบทดลองปัจจุบัน'!$A$5:$CL$846,18,0),2)</f>
        <v>-104058.32</v>
      </c>
      <c r="T294" s="104">
        <f>ROUND(VLOOKUP($B294,'[4]3.ข้อมูลงบทดลองปัจจุบัน'!$A$5:$CL$846,19,0),2)</f>
        <v>0</v>
      </c>
      <c r="U294" s="104">
        <f>ROUND(VLOOKUP($B294,'[4]3.ข้อมูลงบทดลองปัจจุบัน'!$A$5:$CL$846,20,0),2)</f>
        <v>0</v>
      </c>
      <c r="V294" s="104">
        <f>ROUND(VLOOKUP($B294,'[4]3.ข้อมูลงบทดลองปัจจุบัน'!$A$5:$CL$846,21,0),2)</f>
        <v>0</v>
      </c>
      <c r="W294" s="104">
        <f>ROUND(VLOOKUP($B294,'[4]3.ข้อมูลงบทดลองปัจจุบัน'!$A$5:$CL$846,22,0),2)</f>
        <v>0</v>
      </c>
      <c r="X294" s="104">
        <f>ROUND(VLOOKUP($B294,'[4]3.ข้อมูลงบทดลองปัจจุบัน'!$A$5:$CL$846,23,0),2)</f>
        <v>0</v>
      </c>
      <c r="Y294" s="104">
        <f>ROUND(VLOOKUP($B294,'[4]3.ข้อมูลงบทดลองปัจจุบัน'!$A$5:$CL$846,24,0),2)</f>
        <v>-1865235.43</v>
      </c>
      <c r="Z294" s="104">
        <f>ROUND(VLOOKUP($B294,'[4]3.ข้อมูลงบทดลองปัจจุบัน'!$A$5:$CL$846,25,0),2)</f>
        <v>0</v>
      </c>
      <c r="AA294" s="104">
        <f>ROUND(VLOOKUP($B294,'[4]3.ข้อมูลงบทดลองปัจจุบัน'!$A$5:$CL$846,26,0),2)</f>
        <v>0</v>
      </c>
      <c r="AB294" s="104">
        <f>ROUND(VLOOKUP($B294,'[4]3.ข้อมูลงบทดลองปัจจุบัน'!$A$5:$CL$846,27,0),2)</f>
        <v>-701698.98</v>
      </c>
      <c r="AC294" s="104">
        <f>ROUND(VLOOKUP($B294,'[4]3.ข้อมูลงบทดลองปัจจุบัน'!$A$5:$CL$846,28,0),2)</f>
        <v>0</v>
      </c>
      <c r="AD294" s="104">
        <f>ROUND(VLOOKUP($B294,'[4]3.ข้อมูลงบทดลองปัจจุบัน'!$A$5:$CL$846,29,0),2)</f>
        <v>0</v>
      </c>
      <c r="AE294" s="104">
        <f>ROUND(VLOOKUP($B294,'[4]3.ข้อมูลงบทดลองปัจจุบัน'!$A$5:$CL$846,30,0),2)</f>
        <v>-473992.49</v>
      </c>
      <c r="AF294" s="104">
        <f>ROUND(VLOOKUP($B294,'[4]3.ข้อมูลงบทดลองปัจจุบัน'!$A$5:$CL$846,31,0),2)</f>
        <v>0</v>
      </c>
      <c r="AG294" s="104">
        <f>ROUND(VLOOKUP($B294,'[4]3.ข้อมูลงบทดลองปัจจุบัน'!$A$5:$CL$846,32,0),2)</f>
        <v>0</v>
      </c>
      <c r="AH294" s="104">
        <f>ROUND(VLOOKUP($B294,'[4]3.ข้อมูลงบทดลองปัจจุบัน'!$A$5:$CL$846,33,0),2)</f>
        <v>0</v>
      </c>
      <c r="AI294" s="104">
        <f>ROUND(VLOOKUP($B294,'[4]3.ข้อมูลงบทดลองปัจจุบัน'!$A$5:$CL$846,34,0),2)</f>
        <v>0</v>
      </c>
      <c r="AJ294" s="104">
        <f>ROUND(VLOOKUP($B294,'[4]3.ข้อมูลงบทดลองปัจจุบัน'!$A$5:$CL$846,35,0),2)</f>
        <v>0</v>
      </c>
      <c r="AK294" s="104">
        <f>ROUND(VLOOKUP($B294,'[4]3.ข้อมูลงบทดลองปัจจุบัน'!$A$5:$CL$846,36,0),2)</f>
        <v>0</v>
      </c>
      <c r="AL294" s="104">
        <f>ROUND(VLOOKUP($B294,'[4]3.ข้อมูลงบทดลองปัจจุบัน'!$A$5:$CL$846,37,0),2)</f>
        <v>0</v>
      </c>
      <c r="AM294" s="104">
        <f>ROUND(VLOOKUP($B294,'[4]3.ข้อมูลงบทดลองปัจจุบัน'!$A$5:$CL$846,38,0),2)</f>
        <v>0</v>
      </c>
      <c r="AN294" s="104">
        <f>ROUND(VLOOKUP($B294,'[4]3.ข้อมูลงบทดลองปัจจุบัน'!$A$5:$CL$846,39,0),2)</f>
        <v>0</v>
      </c>
      <c r="AO294" s="104">
        <f>ROUND(VLOOKUP($B294,'[4]3.ข้อมูลงบทดลองปัจจุบัน'!$A$5:$CL$846,40,0),2)</f>
        <v>0</v>
      </c>
      <c r="AP294" s="104">
        <f>ROUND(VLOOKUP($B294,'[4]3.ข้อมูลงบทดลองปัจจุบัน'!$A$5:$CL$846,41,0),2)</f>
        <v>0</v>
      </c>
      <c r="AQ294" s="104">
        <f>ROUND(VLOOKUP($B294,'[4]3.ข้อมูลงบทดลองปัจจุบัน'!$A$5:$CL$846,42,0),2)</f>
        <v>0</v>
      </c>
      <c r="AR294" s="104">
        <f>ROUND(VLOOKUP($B294,'[4]3.ข้อมูลงบทดลองปัจจุบัน'!$A$5:$CL$846,43,0),2)</f>
        <v>0</v>
      </c>
      <c r="AS294" s="104">
        <f>ROUND(VLOOKUP($B294,'[4]3.ข้อมูลงบทดลองปัจจุบัน'!$A$5:$CL$846,44,0),2)</f>
        <v>-12181159.619999999</v>
      </c>
      <c r="AT294" s="104">
        <f>ROUND(VLOOKUP($B294,'[4]3.ข้อมูลงบทดลองปัจจุบัน'!$A$5:$CL$846,45,0),2)</f>
        <v>0</v>
      </c>
      <c r="AU294" s="104">
        <f>ROUND(VLOOKUP($B294,'[4]3.ข้อมูลงบทดลองปัจจุบัน'!$A$5:$CL$846,46,0),2)</f>
        <v>0</v>
      </c>
      <c r="AV294" s="104">
        <f>ROUND(VLOOKUP($B294,'[4]3.ข้อมูลงบทดลองปัจจุบัน'!$A$5:$CL$846,47,0),2)</f>
        <v>0</v>
      </c>
      <c r="AW294" s="104">
        <f>ROUND(VLOOKUP($B294,'[4]3.ข้อมูลงบทดลองปัจจุบัน'!$A$5:$CL$846,48,0),2)</f>
        <v>0</v>
      </c>
      <c r="AX294" s="104">
        <f>ROUND(VLOOKUP($B294,'[4]3.ข้อมูลงบทดลองปัจจุบัน'!$A$5:$CL$846,49,0),2)</f>
        <v>0</v>
      </c>
      <c r="AY294" s="104">
        <f>ROUND(VLOOKUP($B294,'[4]3.ข้อมูลงบทดลองปัจจุบัน'!$A$5:$CL$846,50,0),2)</f>
        <v>0</v>
      </c>
      <c r="AZ294" s="104">
        <f>ROUND(VLOOKUP($B294,'[4]3.ข้อมูลงบทดลองปัจจุบัน'!$A$5:$CL$846,51,0),2)</f>
        <v>0</v>
      </c>
      <c r="BA294" s="104">
        <f>ROUND(VLOOKUP($B294,'[4]3.ข้อมูลงบทดลองปัจจุบัน'!$A$5:$CL$846,52,0),2)</f>
        <v>0</v>
      </c>
      <c r="BB294" s="104">
        <f>ROUND(VLOOKUP($B294,'[4]3.ข้อมูลงบทดลองปัจจุบัน'!$A$5:$CL$846,53,0),2)</f>
        <v>-34363817.149999999</v>
      </c>
      <c r="BC294" s="104">
        <f>ROUND(VLOOKUP($B294,'[4]3.ข้อมูลงบทดลองปัจจุบัน'!$A$5:$CL$846,54,0),2)</f>
        <v>0</v>
      </c>
      <c r="BD294" s="104">
        <f>ROUND(VLOOKUP($B294,'[4]3.ข้อมูลงบทดลองปัจจุบัน'!$A$5:$CL$846,55,0),2)</f>
        <v>0</v>
      </c>
      <c r="BE294" s="104">
        <f>ROUND(VLOOKUP($B294,'[4]3.ข้อมูลงบทดลองปัจจุบัน'!$A$5:$CL$846,56,0),2)</f>
        <v>-37711047.060000002</v>
      </c>
      <c r="BF294" s="104">
        <f>ROUND(VLOOKUP($B294,'[4]3.ข้อมูลงบทดลองปัจจุบัน'!$A$5:$CL$846,57,0),2)</f>
        <v>-4212970.2699999996</v>
      </c>
      <c r="BG294" s="104">
        <f>ROUND(VLOOKUP($B294,'[4]3.ข้อมูลงบทดลองปัจจุบัน'!$A$5:$CL$846,58,0),2)</f>
        <v>-3515077.19</v>
      </c>
      <c r="BH294" s="104">
        <f>ROUND(VLOOKUP($B294,'[4]3.ข้อมูลงบทดลองปัจจุบัน'!$A$5:$CL$846,59,0),2)</f>
        <v>-3769530.57</v>
      </c>
      <c r="BI294" s="104">
        <f>ROUND(VLOOKUP($B294,'[4]3.ข้อมูลงบทดลองปัจจุบัน'!$A$5:$CL$846,60,0),2)</f>
        <v>0</v>
      </c>
      <c r="BJ294" s="104">
        <f>ROUND(VLOOKUP($B294,'[4]3.ข้อมูลงบทดลองปัจจุบัน'!$A$5:$CL$846,61,0),2)</f>
        <v>-2395795.71</v>
      </c>
      <c r="BK294" s="104">
        <f>ROUND(VLOOKUP($B294,'[4]3.ข้อมูลงบทดลองปัจจุบัน'!$A$5:$CL$846,62,0),2)</f>
        <v>-16124308.029999999</v>
      </c>
      <c r="BL294" s="104">
        <f>ROUND(VLOOKUP($B294,'[4]3.ข้อมูลงบทดลองปัจจุบัน'!$A$5:$CL$846,63,0),2)</f>
        <v>0</v>
      </c>
      <c r="BM294" s="104">
        <f>ROUND(VLOOKUP($B294,'[4]3.ข้อมูลงบทดลองปัจจุบัน'!$A$5:$CL$846,64,0),2)</f>
        <v>0</v>
      </c>
      <c r="BN294" s="104">
        <f>ROUND(VLOOKUP($B294,'[4]3.ข้อมูลงบทดลองปัจจุบัน'!$A$5:$CL$846,65,0),2)</f>
        <v>-2425372.5299999998</v>
      </c>
      <c r="BO294" s="104">
        <f>ROUND(VLOOKUP($B294,'[4]3.ข้อมูลงบทดลองปัจจุบัน'!$A$5:$CL$846,66,0),2)</f>
        <v>0</v>
      </c>
      <c r="BP294" s="104">
        <f>ROUND(VLOOKUP($B294,'[4]3.ข้อมูลงบทดลองปัจจุบัน'!$A$5:$CL$846,67,0),2)</f>
        <v>0</v>
      </c>
      <c r="BQ294" s="104">
        <f>ROUND(VLOOKUP($B294,'[4]3.ข้อมูลงบทดลองปัจจุบัน'!$A$5:$CL$846,68,0),2)</f>
        <v>0</v>
      </c>
      <c r="BR294" s="104">
        <f>ROUND(VLOOKUP($B294,'[4]3.ข้อมูลงบทดลองปัจจุบัน'!$A$5:$CL$846,69,0),2)</f>
        <v>0</v>
      </c>
      <c r="BS294" s="104">
        <f>ROUND(VLOOKUP($B294,'[4]3.ข้อมูลงบทดลองปัจจุบัน'!$A$5:$CL$846,70,0),2)</f>
        <v>0</v>
      </c>
      <c r="BT294" s="104">
        <f>ROUND(VLOOKUP($B294,'[4]3.ข้อมูลงบทดลองปัจจุบัน'!$A$5:$CL$846,71,0),2)</f>
        <v>0</v>
      </c>
      <c r="BU294" s="104">
        <f>ROUND(VLOOKUP($B294,'[4]3.ข้อมูลงบทดลองปัจจุบัน'!$A$5:$CL$846,72,0),2)</f>
        <v>0</v>
      </c>
      <c r="BV294" s="104">
        <f>ROUND(VLOOKUP($B294,'[4]3.ข้อมูลงบทดลองปัจจุบัน'!$A$5:$CL$846,73,0),2)</f>
        <v>0</v>
      </c>
      <c r="BW294" s="104">
        <f>ROUND(VLOOKUP($B294,'[4]3.ข้อมูลงบทดลองปัจจุบัน'!$A$5:$CL$846,74,0),2)</f>
        <v>-3746551.72</v>
      </c>
      <c r="BX294" s="104">
        <f>ROUND(VLOOKUP($B294,'[4]3.ข้อมูลงบทดลองปัจจุบัน'!$A$5:$CL$846,75,0),2)</f>
        <v>0</v>
      </c>
      <c r="BY294" s="104">
        <f>ROUND(VLOOKUP($B294,'[4]3.ข้อมูลงบทดลองปัจจุบัน'!$A$5:$CL$846,76,0),2)</f>
        <v>0</v>
      </c>
      <c r="BZ294" s="104">
        <f>ROUND(VLOOKUP($B294,'[4]3.ข้อมูลงบทดลองปัจจุบัน'!$A$5:$CL$846,77,0),2)</f>
        <v>0</v>
      </c>
      <c r="CA294" s="104">
        <f>ROUND(VLOOKUP($B294,'[4]3.ข้อมูลงบทดลองปัจจุบัน'!$A$5:$CL$846,78,0),2)</f>
        <v>0</v>
      </c>
      <c r="CB294" s="104">
        <f>ROUND(VLOOKUP($B294,'[4]3.ข้อมูลงบทดลองปัจจุบัน'!$A$5:$CL$846,79,0),2)</f>
        <v>-618433.38</v>
      </c>
      <c r="CC294" s="104">
        <f>ROUND(VLOOKUP($B294,'[4]3.ข้อมูลงบทดลองปัจจุบัน'!$A$5:$CL$846,80,0),2)</f>
        <v>0</v>
      </c>
      <c r="CD294" s="104">
        <f>ROUND(VLOOKUP($B294,'[4]3.ข้อมูลงบทดลองปัจจุบัน'!$A$5:$CL$846,81,0),2)</f>
        <v>0</v>
      </c>
      <c r="CE294" s="104">
        <f>ROUND(VLOOKUP($B294,'[4]3.ข้อมูลงบทดลองปัจจุบัน'!$A$5:$CL$846,82,0),2)</f>
        <v>0</v>
      </c>
      <c r="CF294" s="104">
        <f>ROUND(VLOOKUP($B294,'[4]3.ข้อมูลงบทดลองปัจจุบัน'!$A$5:$CL$846,83,0),2)</f>
        <v>0</v>
      </c>
      <c r="CG294" s="104">
        <f>ROUND(VLOOKUP($B294,'[4]3.ข้อมูลงบทดลองปัจจุบัน'!$A$5:$CL$846,84,0),2)</f>
        <v>0</v>
      </c>
      <c r="CH294" s="104">
        <f>ROUND(VLOOKUP($B294,'[4]3.ข้อมูลงบทดลองปัจจุบัน'!$A$5:$CL$846,85,0),2)</f>
        <v>0</v>
      </c>
      <c r="CI294" s="104">
        <f>ROUND(VLOOKUP($B294,'[4]3.ข้อมูลงบทดลองปัจจุบัน'!$A$5:$CL$846,86,0),2)</f>
        <v>-7966121.3600000003</v>
      </c>
      <c r="CJ294" s="104">
        <f>ROUND(VLOOKUP($B294,'[4]3.ข้อมูลงบทดลองปัจจุบัน'!$A$5:$CL$846,87,0),2)</f>
        <v>0</v>
      </c>
      <c r="CK294" s="104">
        <f>ROUND(VLOOKUP($B294,'[4]3.ข้อมูลงบทดลองปัจจุบัน'!$A$5:$CL$846,88,0),2)</f>
        <v>0</v>
      </c>
      <c r="CL294" s="104">
        <f>ROUND(VLOOKUP($B294,'[4]3.ข้อมูลงบทดลองปัจจุบัน'!$A$5:$CL$846,89,0),2)</f>
        <v>-332365.45</v>
      </c>
      <c r="CM294" s="104">
        <f>ROUND(VLOOKUP($B294,'[4]3.ข้อมูลงบทดลองปัจจุบัน'!$A$5:$CL$846,90,0),2)</f>
        <v>0</v>
      </c>
      <c r="CO294" s="97"/>
    </row>
    <row r="295" spans="1:94" x14ac:dyDescent="0.7">
      <c r="A295" s="128" t="s">
        <v>884</v>
      </c>
      <c r="B295" s="18" t="s">
        <v>977</v>
      </c>
      <c r="C295" s="129" t="s">
        <v>978</v>
      </c>
      <c r="D295" s="104">
        <f>ROUND(VLOOKUP($B295,'[4]3.ข้อมูลงบทดลองปัจจุบัน'!$A$5:$CL$846,3,0),2)</f>
        <v>-715531.43</v>
      </c>
      <c r="E295" s="104">
        <f>ROUND(VLOOKUP($B295,'[4]3.ข้อมูลงบทดลองปัจจุบัน'!$A$5:$CL$846,4,0),2)</f>
        <v>-72078</v>
      </c>
      <c r="F295" s="104">
        <f>ROUND(VLOOKUP($B295,'[4]3.ข้อมูลงบทดลองปัจจุบัน'!$A$5:$CL$846,5,0),2)</f>
        <v>-1380</v>
      </c>
      <c r="G295" s="104">
        <f>ROUND(VLOOKUP($B295,'[4]3.ข้อมูลงบทดลองปัจจุบัน'!$A$5:$CL$846,6,0),2)</f>
        <v>0</v>
      </c>
      <c r="H295" s="104">
        <f>ROUND(VLOOKUP($B295,'[4]3.ข้อมูลงบทดลองปัจจุบัน'!$A$5:$CL$846,7,0),2)</f>
        <v>0</v>
      </c>
      <c r="I295" s="104">
        <f>ROUND(VLOOKUP($B295,'[4]3.ข้อมูลงบทดลองปัจจุบัน'!$A$5:$CL$846,8,0),2)</f>
        <v>0</v>
      </c>
      <c r="J295" s="104">
        <f>ROUND(VLOOKUP($B295,'[4]3.ข้อมูลงบทดลองปัจจุบัน'!$A$5:$CL$846,9,0),2)</f>
        <v>-541024.75</v>
      </c>
      <c r="K295" s="104">
        <f>ROUND(VLOOKUP($B295,'[4]3.ข้อมูลงบทดลองปัจจุบัน'!$A$5:$CL$846,10,0),2)</f>
        <v>0</v>
      </c>
      <c r="L295" s="104">
        <f>ROUND(VLOOKUP($B295,'[4]3.ข้อมูลงบทดลองปัจจุบัน'!$A$5:$CL$846,11,0),2)</f>
        <v>-1362.5</v>
      </c>
      <c r="M295" s="104">
        <f>ROUND(VLOOKUP($B295,'[4]3.ข้อมูลงบทดลองปัจจุบัน'!$A$5:$CL$846,12,0),2)</f>
        <v>0</v>
      </c>
      <c r="N295" s="104">
        <f>ROUND(VLOOKUP($B295,'[4]3.ข้อมูลงบทดลองปัจจุบัน'!$A$5:$CL$846,13,0),2)</f>
        <v>-62570.5</v>
      </c>
      <c r="O295" s="104">
        <f>ROUND(VLOOKUP($B295,'[4]3.ข้อมูลงบทดลองปัจจุบัน'!$A$5:$CL$846,14,0),2)</f>
        <v>-600</v>
      </c>
      <c r="P295" s="104">
        <f>ROUND(VLOOKUP($B295,'[4]3.ข้อมูลงบทดลองปัจจุบัน'!$A$5:$CL$846,15,0),2)</f>
        <v>-124019.75</v>
      </c>
      <c r="Q295" s="104">
        <f>ROUND(VLOOKUP($B295,'[4]3.ข้อมูลงบทดลองปัจจุบัน'!$A$5:$CL$846,16,0),2)</f>
        <v>-30</v>
      </c>
      <c r="R295" s="104">
        <f>ROUND(VLOOKUP($B295,'[4]3.ข้อมูลงบทดลองปัจจุบัน'!$A$5:$CL$846,17,0),2)</f>
        <v>-227403</v>
      </c>
      <c r="S295" s="104">
        <f>ROUND(VLOOKUP($B295,'[4]3.ข้อมูลงบทดลองปัจจุบัน'!$A$5:$CL$846,18,0),2)</f>
        <v>0</v>
      </c>
      <c r="T295" s="104">
        <f>ROUND(VLOOKUP($B295,'[4]3.ข้อมูลงบทดลองปัจจุบัน'!$A$5:$CL$846,19,0),2)</f>
        <v>-86108</v>
      </c>
      <c r="U295" s="104">
        <f>ROUND(VLOOKUP($B295,'[4]3.ข้อมูลงบทดลองปัจจุบัน'!$A$5:$CL$846,20,0),2)</f>
        <v>-38611</v>
      </c>
      <c r="V295" s="104">
        <f>ROUND(VLOOKUP($B295,'[4]3.ข้อมูลงบทดลองปัจจุบัน'!$A$5:$CL$846,21,0),2)</f>
        <v>-1059</v>
      </c>
      <c r="W295" s="104">
        <f>ROUND(VLOOKUP($B295,'[4]3.ข้อมูลงบทดลองปัจจุบัน'!$A$5:$CL$846,22,0),2)</f>
        <v>-124853</v>
      </c>
      <c r="X295" s="104">
        <f>ROUND(VLOOKUP($B295,'[4]3.ข้อมูลงบทดลองปัจจุบัน'!$A$5:$CL$846,23,0),2)</f>
        <v>0</v>
      </c>
      <c r="Y295" s="104">
        <f>ROUND(VLOOKUP($B295,'[4]3.ข้อมูลงบทดลองปัจจุบัน'!$A$5:$CL$846,24,0),2)</f>
        <v>-176212.21</v>
      </c>
      <c r="Z295" s="104">
        <f>ROUND(VLOOKUP($B295,'[4]3.ข้อมูลงบทดลองปัจจุบัน'!$A$5:$CL$846,25,0),2)</f>
        <v>-24171</v>
      </c>
      <c r="AA295" s="104">
        <f>ROUND(VLOOKUP($B295,'[4]3.ข้อมูลงบทดลองปัจจุบัน'!$A$5:$CL$846,26,0),2)</f>
        <v>-219008.05</v>
      </c>
      <c r="AB295" s="104">
        <f>ROUND(VLOOKUP($B295,'[4]3.ข้อมูลงบทดลองปัจจุบัน'!$A$5:$CL$846,27,0),2)</f>
        <v>0</v>
      </c>
      <c r="AC295" s="104">
        <f>ROUND(VLOOKUP($B295,'[4]3.ข้อมูลงบทดลองปัจจุบัน'!$A$5:$CL$846,28,0),2)</f>
        <v>-26200.5</v>
      </c>
      <c r="AD295" s="104">
        <f>ROUND(VLOOKUP($B295,'[4]3.ข้อมูลงบทดลองปัจจุบัน'!$A$5:$CL$846,29,0),2)</f>
        <v>0</v>
      </c>
      <c r="AE295" s="104">
        <f>ROUND(VLOOKUP($B295,'[4]3.ข้อมูลงบทดลองปัจจุบัน'!$A$5:$CL$846,30,0),2)</f>
        <v>-1069259.1499999999</v>
      </c>
      <c r="AF295" s="104">
        <f>ROUND(VLOOKUP($B295,'[4]3.ข้อมูลงบทดลองปัจจุบัน'!$A$5:$CL$846,31,0),2)</f>
        <v>-106229.5</v>
      </c>
      <c r="AG295" s="104">
        <f>ROUND(VLOOKUP($B295,'[4]3.ข้อมูลงบทดลองปัจจุบัน'!$A$5:$CL$846,32,0),2)</f>
        <v>-2990</v>
      </c>
      <c r="AH295" s="104">
        <f>ROUND(VLOOKUP($B295,'[4]3.ข้อมูลงบทดลองปัจจุบัน'!$A$5:$CL$846,33,0),2)</f>
        <v>-48003.62</v>
      </c>
      <c r="AI295" s="104">
        <f>ROUND(VLOOKUP($B295,'[4]3.ข้อมูลงบทดลองปัจจุบัน'!$A$5:$CL$846,34,0),2)</f>
        <v>0</v>
      </c>
      <c r="AJ295" s="104">
        <f>ROUND(VLOOKUP($B295,'[4]3.ข้อมูลงบทดลองปัจจุบัน'!$A$5:$CL$846,35,0),2)</f>
        <v>-8571</v>
      </c>
      <c r="AK295" s="104">
        <f>ROUND(VLOOKUP($B295,'[4]3.ข้อมูลงบทดลองปัจจุบัน'!$A$5:$CL$846,36,0),2)</f>
        <v>-2399.25</v>
      </c>
      <c r="AL295" s="104">
        <f>ROUND(VLOOKUP($B295,'[4]3.ข้อมูลงบทดลองปัจจุบัน'!$A$5:$CL$846,37,0),2)</f>
        <v>-9872979.5399999991</v>
      </c>
      <c r="AM295" s="104">
        <f>ROUND(VLOOKUP($B295,'[4]3.ข้อมูลงบทดลองปัจจุบัน'!$A$5:$CL$846,38,0),2)</f>
        <v>-3345</v>
      </c>
      <c r="AN295" s="104">
        <f>ROUND(VLOOKUP($B295,'[4]3.ข้อมูลงบทดลองปัจจุบัน'!$A$5:$CL$846,39,0),2)</f>
        <v>0</v>
      </c>
      <c r="AO295" s="104">
        <f>ROUND(VLOOKUP($B295,'[4]3.ข้อมูลงบทดลองปัจจุบัน'!$A$5:$CL$846,40,0),2)</f>
        <v>-277474.75</v>
      </c>
      <c r="AP295" s="104">
        <f>ROUND(VLOOKUP($B295,'[4]3.ข้อมูลงบทดลองปัจจุบัน'!$A$5:$CL$846,41,0),2)</f>
        <v>0</v>
      </c>
      <c r="AQ295" s="104">
        <f>ROUND(VLOOKUP($B295,'[4]3.ข้อมูลงบทดลองปัจจุบัน'!$A$5:$CL$846,42,0),2)</f>
        <v>-248174.15</v>
      </c>
      <c r="AR295" s="104">
        <f>ROUND(VLOOKUP($B295,'[4]3.ข้อมูลงบทดลองปัจจุบัน'!$A$5:$CL$846,43,0),2)</f>
        <v>-15689.88</v>
      </c>
      <c r="AS295" s="104">
        <f>ROUND(VLOOKUP($B295,'[4]3.ข้อมูลงบทดลองปัจจุบัน'!$A$5:$CL$846,44,0),2)</f>
        <v>0</v>
      </c>
      <c r="AT295" s="104">
        <f>ROUND(VLOOKUP($B295,'[4]3.ข้อมูลงบทดลองปัจจุบัน'!$A$5:$CL$846,45,0),2)</f>
        <v>-26150.5</v>
      </c>
      <c r="AU295" s="104">
        <f>ROUND(VLOOKUP($B295,'[4]3.ข้อมูลงบทดลองปัจจุบัน'!$A$5:$CL$846,46,0),2)</f>
        <v>0</v>
      </c>
      <c r="AV295" s="104">
        <f>ROUND(VLOOKUP($B295,'[4]3.ข้อมูลงบทดลองปัจจุบัน'!$A$5:$CL$846,47,0),2)</f>
        <v>0</v>
      </c>
      <c r="AW295" s="104">
        <f>ROUND(VLOOKUP($B295,'[4]3.ข้อมูลงบทดลองปัจจุบัน'!$A$5:$CL$846,48,0),2)</f>
        <v>-18357</v>
      </c>
      <c r="AX295" s="104">
        <f>ROUND(VLOOKUP($B295,'[4]3.ข้อมูลงบทดลองปัจจุบัน'!$A$5:$CL$846,49,0),2)</f>
        <v>-4895.75</v>
      </c>
      <c r="AY295" s="104">
        <f>ROUND(VLOOKUP($B295,'[4]3.ข้อมูลงบทดลองปัจจุบัน'!$A$5:$CL$846,50,0),2)</f>
        <v>-8133</v>
      </c>
      <c r="AZ295" s="104">
        <f>ROUND(VLOOKUP($B295,'[4]3.ข้อมูลงบทดลองปัจจุบัน'!$A$5:$CL$846,51,0),2)</f>
        <v>-32205.65</v>
      </c>
      <c r="BA295" s="104">
        <f>ROUND(VLOOKUP($B295,'[4]3.ข้อมูลงบทดลองปัจจุบัน'!$A$5:$CL$846,52,0),2)</f>
        <v>-32546</v>
      </c>
      <c r="BB295" s="104">
        <f>ROUND(VLOOKUP($B295,'[4]3.ข้อมูลงบทดลองปัจจุบัน'!$A$5:$CL$846,53,0),2)</f>
        <v>-1355146</v>
      </c>
      <c r="BC295" s="104">
        <f>ROUND(VLOOKUP($B295,'[4]3.ข้อมูลงบทดลองปัจจุบัน'!$A$5:$CL$846,54,0),2)</f>
        <v>-211581</v>
      </c>
      <c r="BD295" s="104">
        <f>ROUND(VLOOKUP($B295,'[4]3.ข้อมูลงบทดลองปัจจุบัน'!$A$5:$CL$846,55,0),2)</f>
        <v>-304593</v>
      </c>
      <c r="BE295" s="104">
        <f>ROUND(VLOOKUP($B295,'[4]3.ข้อมูลงบทดลองปัจจุบัน'!$A$5:$CL$846,56,0),2)</f>
        <v>-272117.8</v>
      </c>
      <c r="BF295" s="104">
        <f>ROUND(VLOOKUP($B295,'[4]3.ข้อมูลงบทดลองปัจจุบัน'!$A$5:$CL$846,57,0),2)</f>
        <v>-14312.5</v>
      </c>
      <c r="BG295" s="104">
        <f>ROUND(VLOOKUP($B295,'[4]3.ข้อมูลงบทดลองปัจจุบัน'!$A$5:$CL$846,58,0),2)</f>
        <v>-224097.3</v>
      </c>
      <c r="BH295" s="104">
        <f>ROUND(VLOOKUP($B295,'[4]3.ข้อมูลงบทดลองปัจจุบัน'!$A$5:$CL$846,59,0),2)</f>
        <v>-753089</v>
      </c>
      <c r="BI295" s="104">
        <f>ROUND(VLOOKUP($B295,'[4]3.ข้อมูลงบทดลองปัจจุบัน'!$A$5:$CL$846,60,0),2)</f>
        <v>-26650</v>
      </c>
      <c r="BJ295" s="104">
        <f>ROUND(VLOOKUP($B295,'[4]3.ข้อมูลงบทดลองปัจจุบัน'!$A$5:$CL$846,61,0),2)</f>
        <v>-25089.5</v>
      </c>
      <c r="BK295" s="104">
        <f>ROUND(VLOOKUP($B295,'[4]3.ข้อมูลงบทดลองปัจจุบัน'!$A$5:$CL$846,62,0),2)</f>
        <v>-82038.5</v>
      </c>
      <c r="BL295" s="104">
        <f>ROUND(VLOOKUP($B295,'[4]3.ข้อมูลงบทดลองปัจจุบัน'!$A$5:$CL$846,63,0),2)</f>
        <v>0</v>
      </c>
      <c r="BM295" s="104">
        <f>ROUND(VLOOKUP($B295,'[4]3.ข้อมูลงบทดลองปัจจุบัน'!$A$5:$CL$846,64,0),2)</f>
        <v>-369697.75</v>
      </c>
      <c r="BN295" s="104">
        <f>ROUND(VLOOKUP($B295,'[4]3.ข้อมูลงบทดลองปัจจุบัน'!$A$5:$CL$846,65,0),2)</f>
        <v>-21672.5</v>
      </c>
      <c r="BO295" s="104">
        <f>ROUND(VLOOKUP($B295,'[4]3.ข้อมูลงบทดลองปัจจุบัน'!$A$5:$CL$846,66,0),2)</f>
        <v>-12912</v>
      </c>
      <c r="BP295" s="104">
        <f>ROUND(VLOOKUP($B295,'[4]3.ข้อมูลงบทดลองปัจจุบัน'!$A$5:$CL$846,67,0),2)</f>
        <v>-5684</v>
      </c>
      <c r="BQ295" s="104">
        <f>ROUND(VLOOKUP($B295,'[4]3.ข้อมูลงบทดลองปัจจุบัน'!$A$5:$CL$846,68,0),2)</f>
        <v>0</v>
      </c>
      <c r="BR295" s="104">
        <f>ROUND(VLOOKUP($B295,'[4]3.ข้อมูลงบทดลองปัจจุบัน'!$A$5:$CL$846,69,0),2)</f>
        <v>-13568.7</v>
      </c>
      <c r="BS295" s="104">
        <f>ROUND(VLOOKUP($B295,'[4]3.ข้อมูลงบทดลองปัจจุบัน'!$A$5:$CL$846,70,0),2)</f>
        <v>-14453341.01</v>
      </c>
      <c r="BT295" s="104">
        <f>ROUND(VLOOKUP($B295,'[4]3.ข้อมูลงบทดลองปัจจุบัน'!$A$5:$CL$846,71,0),2)</f>
        <v>-1520170</v>
      </c>
      <c r="BU295" s="104">
        <f>ROUND(VLOOKUP($B295,'[4]3.ข้อมูลงบทดลองปัจจุบัน'!$A$5:$CL$846,72,0),2)</f>
        <v>0</v>
      </c>
      <c r="BV295" s="104">
        <f>ROUND(VLOOKUP($B295,'[4]3.ข้อมูลงบทดลองปัจจุบัน'!$A$5:$CL$846,73,0),2)</f>
        <v>-10916.15</v>
      </c>
      <c r="BW295" s="104">
        <f>ROUND(VLOOKUP($B295,'[4]3.ข้อมูลงบทดลองปัจจุบัน'!$A$5:$CL$846,74,0),2)</f>
        <v>0</v>
      </c>
      <c r="BX295" s="104">
        <f>ROUND(VLOOKUP($B295,'[4]3.ข้อมูลงบทดลองปัจจุบัน'!$A$5:$CL$846,75,0),2)</f>
        <v>0</v>
      </c>
      <c r="BY295" s="104">
        <f>ROUND(VLOOKUP($B295,'[4]3.ข้อมูลงบทดลองปัจจุบัน'!$A$5:$CL$846,76,0),2)</f>
        <v>-460</v>
      </c>
      <c r="BZ295" s="104">
        <f>ROUND(VLOOKUP($B295,'[4]3.ข้อมูลงบทดลองปัจจุบัน'!$A$5:$CL$846,77,0),2)</f>
        <v>-2639.25</v>
      </c>
      <c r="CA295" s="104">
        <f>ROUND(VLOOKUP($B295,'[4]3.ข้อมูลงบทดลองปัจจุบัน'!$A$5:$CL$846,78,0),2)</f>
        <v>-849.67</v>
      </c>
      <c r="CB295" s="104">
        <f>ROUND(VLOOKUP($B295,'[4]3.ข้อมูลงบทดลองปัจจุบัน'!$A$5:$CL$846,79,0),2)</f>
        <v>-4014</v>
      </c>
      <c r="CC295" s="104">
        <f>ROUND(VLOOKUP($B295,'[4]3.ข้อมูลงบทดลองปัจจุบัน'!$A$5:$CL$846,80,0),2)</f>
        <v>0</v>
      </c>
      <c r="CD295" s="104">
        <f>ROUND(VLOOKUP($B295,'[4]3.ข้อมูลงบทดลองปัจจุบัน'!$A$5:$CL$846,81,0),2)</f>
        <v>-8571.5</v>
      </c>
      <c r="CE295" s="104">
        <f>ROUND(VLOOKUP($B295,'[4]3.ข้อมูลงบทดลองปัจจุบัน'!$A$5:$CL$846,82,0),2)</f>
        <v>-42654.97</v>
      </c>
      <c r="CF295" s="104">
        <f>ROUND(VLOOKUP($B295,'[4]3.ข้อมูลงบทดลองปัจจุบัน'!$A$5:$CL$846,83,0),2)</f>
        <v>-40421</v>
      </c>
      <c r="CG295" s="104">
        <f>ROUND(VLOOKUP($B295,'[4]3.ข้อมูลงบทดลองปัจจุบัน'!$A$5:$CL$846,84,0),2)</f>
        <v>-180834.5</v>
      </c>
      <c r="CH295" s="104">
        <f>ROUND(VLOOKUP($B295,'[4]3.ข้อมูลงบทดลองปัจจุบัน'!$A$5:$CL$846,85,0),2)</f>
        <v>-543</v>
      </c>
      <c r="CI295" s="104">
        <f>ROUND(VLOOKUP($B295,'[4]3.ข้อมูลงบทดลองปัจจุบัน'!$A$5:$CL$846,86,0),2)</f>
        <v>-29529.97</v>
      </c>
      <c r="CJ295" s="104">
        <f>ROUND(VLOOKUP($B295,'[4]3.ข้อมูลงบทดลองปัจจุบัน'!$A$5:$CL$846,87,0),2)</f>
        <v>0</v>
      </c>
      <c r="CK295" s="104">
        <f>ROUND(VLOOKUP($B295,'[4]3.ข้อมูลงบทดลองปัจจุบัน'!$A$5:$CL$846,88,0),2)</f>
        <v>-267473.63</v>
      </c>
      <c r="CL295" s="104">
        <f>ROUND(VLOOKUP($B295,'[4]3.ข้อมูลงบทดลองปัจจุบัน'!$A$5:$CL$846,89,0),2)</f>
        <v>-9381.6</v>
      </c>
      <c r="CM295" s="104">
        <f>ROUND(VLOOKUP($B295,'[4]3.ข้อมูลงบทดลองปัจจุบัน'!$A$5:$CL$846,90,0),2)</f>
        <v>-11249</v>
      </c>
      <c r="CO295" s="97"/>
    </row>
    <row r="296" spans="1:94" x14ac:dyDescent="0.7">
      <c r="A296" s="128" t="s">
        <v>884</v>
      </c>
      <c r="B296" s="18" t="s">
        <v>979</v>
      </c>
      <c r="C296" s="129" t="s">
        <v>980</v>
      </c>
      <c r="D296" s="104">
        <f>ROUND(VLOOKUP($B296,'[4]3.ข้อมูลงบทดลองปัจจุบัน'!$A$5:$CL$846,3,0),2)</f>
        <v>613378</v>
      </c>
      <c r="E296" s="104">
        <f>ROUND(VLOOKUP($B296,'[4]3.ข้อมูลงบทดลองปัจจุบัน'!$A$5:$CL$846,4,0),2)</f>
        <v>0</v>
      </c>
      <c r="F296" s="104">
        <f>ROUND(VLOOKUP($B296,'[4]3.ข้อมูลงบทดลองปัจจุบัน'!$A$5:$CL$846,5,0),2)</f>
        <v>0</v>
      </c>
      <c r="G296" s="104">
        <f>ROUND(VLOOKUP($B296,'[4]3.ข้อมูลงบทดลองปัจจุบัน'!$A$5:$CL$846,6,0),2)</f>
        <v>0</v>
      </c>
      <c r="H296" s="104">
        <f>ROUND(VLOOKUP($B296,'[4]3.ข้อมูลงบทดลองปัจจุบัน'!$A$5:$CL$846,7,0),2)</f>
        <v>0</v>
      </c>
      <c r="I296" s="104">
        <f>ROUND(VLOOKUP($B296,'[4]3.ข้อมูลงบทดลองปัจจุบัน'!$A$5:$CL$846,8,0),2)</f>
        <v>0</v>
      </c>
      <c r="J296" s="104">
        <f>ROUND(VLOOKUP($B296,'[4]3.ข้อมูลงบทดลองปัจจุบัน'!$A$5:$CL$846,9,0),2)</f>
        <v>0</v>
      </c>
      <c r="K296" s="104">
        <f>ROUND(VLOOKUP($B296,'[4]3.ข้อมูลงบทดลองปัจจุบัน'!$A$5:$CL$846,10,0),2)</f>
        <v>0</v>
      </c>
      <c r="L296" s="104">
        <f>ROUND(VLOOKUP($B296,'[4]3.ข้อมูลงบทดลองปัจจุบัน'!$A$5:$CL$846,11,0),2)</f>
        <v>0</v>
      </c>
      <c r="M296" s="104">
        <f>ROUND(VLOOKUP($B296,'[4]3.ข้อมูลงบทดลองปัจจุบัน'!$A$5:$CL$846,12,0),2)</f>
        <v>0</v>
      </c>
      <c r="N296" s="104">
        <f>ROUND(VLOOKUP($B296,'[4]3.ข้อมูลงบทดลองปัจจุบัน'!$A$5:$CL$846,13,0),2)</f>
        <v>1340</v>
      </c>
      <c r="O296" s="104">
        <f>ROUND(VLOOKUP($B296,'[4]3.ข้อมูลงบทดลองปัจจุบัน'!$A$5:$CL$846,14,0),2)</f>
        <v>0</v>
      </c>
      <c r="P296" s="104">
        <f>ROUND(VLOOKUP($B296,'[4]3.ข้อมูลงบทดลองปัจจุบัน'!$A$5:$CL$846,15,0),2)</f>
        <v>306384.25</v>
      </c>
      <c r="Q296" s="104">
        <f>ROUND(VLOOKUP($B296,'[4]3.ข้อมูลงบทดลองปัจจุบัน'!$A$5:$CL$846,16,0),2)</f>
        <v>0</v>
      </c>
      <c r="R296" s="104">
        <f>ROUND(VLOOKUP($B296,'[4]3.ข้อมูลงบทดลองปัจจุบัน'!$A$5:$CL$846,17,0),2)</f>
        <v>22393.25</v>
      </c>
      <c r="S296" s="104">
        <f>ROUND(VLOOKUP($B296,'[4]3.ข้อมูลงบทดลองปัจจุบัน'!$A$5:$CL$846,18,0),2)</f>
        <v>0</v>
      </c>
      <c r="T296" s="104">
        <f>ROUND(VLOOKUP($B296,'[4]3.ข้อมูลงบทดลองปัจจุบัน'!$A$5:$CL$846,19,0),2)</f>
        <v>3750</v>
      </c>
      <c r="U296" s="104">
        <f>ROUND(VLOOKUP($B296,'[4]3.ข้อมูลงบทดลองปัจจุบัน'!$A$5:$CL$846,20,0),2)</f>
        <v>0</v>
      </c>
      <c r="V296" s="104">
        <f>ROUND(VLOOKUP($B296,'[4]3.ข้อมูลงบทดลองปัจจุบัน'!$A$5:$CL$846,21,0),2)</f>
        <v>0</v>
      </c>
      <c r="W296" s="104">
        <f>ROUND(VLOOKUP($B296,'[4]3.ข้อมูลงบทดลองปัจจุบัน'!$A$5:$CL$846,22,0),2)</f>
        <v>0</v>
      </c>
      <c r="X296" s="104">
        <f>ROUND(VLOOKUP($B296,'[4]3.ข้อมูลงบทดลองปัจจุบัน'!$A$5:$CL$846,23,0),2)</f>
        <v>0</v>
      </c>
      <c r="Y296" s="104">
        <f>ROUND(VLOOKUP($B296,'[4]3.ข้อมูลงบทดลองปัจจุบัน'!$A$5:$CL$846,24,0),2)</f>
        <v>780</v>
      </c>
      <c r="Z296" s="104">
        <f>ROUND(VLOOKUP($B296,'[4]3.ข้อมูลงบทดลองปัจจุบัน'!$A$5:$CL$846,25,0),2)</f>
        <v>58603</v>
      </c>
      <c r="AA296" s="104">
        <f>ROUND(VLOOKUP($B296,'[4]3.ข้อมูลงบทดลองปัจจุบัน'!$A$5:$CL$846,26,0),2)</f>
        <v>0</v>
      </c>
      <c r="AB296" s="104">
        <f>ROUND(VLOOKUP($B296,'[4]3.ข้อมูลงบทดลองปัจจุบัน'!$A$5:$CL$846,27,0),2)</f>
        <v>0</v>
      </c>
      <c r="AC296" s="104">
        <f>ROUND(VLOOKUP($B296,'[4]3.ข้อมูลงบทดลองปัจจุบัน'!$A$5:$CL$846,28,0),2)</f>
        <v>0</v>
      </c>
      <c r="AD296" s="104">
        <f>ROUND(VLOOKUP($B296,'[4]3.ข้อมูลงบทดลองปัจจุบัน'!$A$5:$CL$846,29,0),2)</f>
        <v>0</v>
      </c>
      <c r="AE296" s="104">
        <f>ROUND(VLOOKUP($B296,'[4]3.ข้อมูลงบทดลองปัจจุบัน'!$A$5:$CL$846,30,0),2)</f>
        <v>0</v>
      </c>
      <c r="AF296" s="104">
        <f>ROUND(VLOOKUP($B296,'[4]3.ข้อมูลงบทดลองปัจจุบัน'!$A$5:$CL$846,31,0),2)</f>
        <v>0</v>
      </c>
      <c r="AG296" s="104">
        <f>ROUND(VLOOKUP($B296,'[4]3.ข้อมูลงบทดลองปัจจุบัน'!$A$5:$CL$846,32,0),2)</f>
        <v>0</v>
      </c>
      <c r="AH296" s="104">
        <f>ROUND(VLOOKUP($B296,'[4]3.ข้อมูลงบทดลองปัจจุบัน'!$A$5:$CL$846,33,0),2)</f>
        <v>14748.5</v>
      </c>
      <c r="AI296" s="104">
        <f>ROUND(VLOOKUP($B296,'[4]3.ข้อมูลงบทดลองปัจจุบัน'!$A$5:$CL$846,34,0),2)</f>
        <v>0</v>
      </c>
      <c r="AJ296" s="104">
        <f>ROUND(VLOOKUP($B296,'[4]3.ข้อมูลงบทดลองปัจจุบัน'!$A$5:$CL$846,35,0),2)</f>
        <v>0</v>
      </c>
      <c r="AK296" s="104">
        <f>ROUND(VLOOKUP($B296,'[4]3.ข้อมูลงบทดลองปัจจุบัน'!$A$5:$CL$846,36,0),2)</f>
        <v>177.5</v>
      </c>
      <c r="AL296" s="104">
        <f>ROUND(VLOOKUP($B296,'[4]3.ข้อมูลงบทดลองปัจจุบัน'!$A$5:$CL$846,37,0),2)</f>
        <v>72529.73</v>
      </c>
      <c r="AM296" s="104">
        <f>ROUND(VLOOKUP($B296,'[4]3.ข้อมูลงบทดลองปัจจุบัน'!$A$5:$CL$846,38,0),2)</f>
        <v>185</v>
      </c>
      <c r="AN296" s="104">
        <f>ROUND(VLOOKUP($B296,'[4]3.ข้อมูลงบทดลองปัจจุบัน'!$A$5:$CL$846,39,0),2)</f>
        <v>0</v>
      </c>
      <c r="AO296" s="104">
        <f>ROUND(VLOOKUP($B296,'[4]3.ข้อมูลงบทดลองปัจจุบัน'!$A$5:$CL$846,40,0),2)</f>
        <v>12499</v>
      </c>
      <c r="AP296" s="104">
        <f>ROUND(VLOOKUP($B296,'[4]3.ข้อมูลงบทดลองปัจจุบัน'!$A$5:$CL$846,41,0),2)</f>
        <v>0</v>
      </c>
      <c r="AQ296" s="104">
        <f>ROUND(VLOOKUP($B296,'[4]3.ข้อมูลงบทดลองปัจจุบัน'!$A$5:$CL$846,42,0),2)</f>
        <v>0</v>
      </c>
      <c r="AR296" s="104">
        <f>ROUND(VLOOKUP($B296,'[4]3.ข้อมูลงบทดลองปัจจุบัน'!$A$5:$CL$846,43,0),2)</f>
        <v>2000.5</v>
      </c>
      <c r="AS296" s="104">
        <f>ROUND(VLOOKUP($B296,'[4]3.ข้อมูลงบทดลองปัจจุบัน'!$A$5:$CL$846,44,0),2)</f>
        <v>0</v>
      </c>
      <c r="AT296" s="104">
        <f>ROUND(VLOOKUP($B296,'[4]3.ข้อมูลงบทดลองปัจจุบัน'!$A$5:$CL$846,45,0),2)</f>
        <v>0</v>
      </c>
      <c r="AU296" s="104">
        <f>ROUND(VLOOKUP($B296,'[4]3.ข้อมูลงบทดลองปัจจุบัน'!$A$5:$CL$846,46,0),2)</f>
        <v>0</v>
      </c>
      <c r="AV296" s="104">
        <f>ROUND(VLOOKUP($B296,'[4]3.ข้อมูลงบทดลองปัจจุบัน'!$A$5:$CL$846,47,0),2)</f>
        <v>0</v>
      </c>
      <c r="AW296" s="104">
        <f>ROUND(VLOOKUP($B296,'[4]3.ข้อมูลงบทดลองปัจจุบัน'!$A$5:$CL$846,48,0),2)</f>
        <v>29752</v>
      </c>
      <c r="AX296" s="104">
        <f>ROUND(VLOOKUP($B296,'[4]3.ข้อมูลงบทดลองปัจจุบัน'!$A$5:$CL$846,49,0),2)</f>
        <v>0</v>
      </c>
      <c r="AY296" s="104">
        <f>ROUND(VLOOKUP($B296,'[4]3.ข้อมูลงบทดลองปัจจุบัน'!$A$5:$CL$846,50,0),2)</f>
        <v>0</v>
      </c>
      <c r="AZ296" s="104">
        <f>ROUND(VLOOKUP($B296,'[4]3.ข้อมูลงบทดลองปัจจุบัน'!$A$5:$CL$846,51,0),2)</f>
        <v>1493</v>
      </c>
      <c r="BA296" s="104">
        <f>ROUND(VLOOKUP($B296,'[4]3.ข้อมูลงบทดลองปัจจุบัน'!$A$5:$CL$846,52,0),2)</f>
        <v>530</v>
      </c>
      <c r="BB296" s="104">
        <f>ROUND(VLOOKUP($B296,'[4]3.ข้อมูลงบทดลองปัจจุบัน'!$A$5:$CL$846,53,0),2)</f>
        <v>18410.25</v>
      </c>
      <c r="BC296" s="104">
        <f>ROUND(VLOOKUP($B296,'[4]3.ข้อมูลงบทดลองปัจจุบัน'!$A$5:$CL$846,54,0),2)</f>
        <v>0</v>
      </c>
      <c r="BD296" s="104">
        <f>ROUND(VLOOKUP($B296,'[4]3.ข้อมูลงบทดลองปัจจุบัน'!$A$5:$CL$846,55,0),2)</f>
        <v>21648</v>
      </c>
      <c r="BE296" s="104">
        <f>ROUND(VLOOKUP($B296,'[4]3.ข้อมูลงบทดลองปัจจุบัน'!$A$5:$CL$846,56,0),2)</f>
        <v>54021.5</v>
      </c>
      <c r="BF296" s="104">
        <f>ROUND(VLOOKUP($B296,'[4]3.ข้อมูลงบทดลองปัจจุบัน'!$A$5:$CL$846,57,0),2)</f>
        <v>0</v>
      </c>
      <c r="BG296" s="104">
        <f>ROUND(VLOOKUP($B296,'[4]3.ข้อมูลงบทดลองปัจจุบัน'!$A$5:$CL$846,58,0),2)</f>
        <v>0</v>
      </c>
      <c r="BH296" s="104">
        <f>ROUND(VLOOKUP($B296,'[4]3.ข้อมูลงบทดลองปัจจุบัน'!$A$5:$CL$846,59,0),2)</f>
        <v>44511.5</v>
      </c>
      <c r="BI296" s="104">
        <f>ROUND(VLOOKUP($B296,'[4]3.ข้อมูลงบทดลองปัจจุบัน'!$A$5:$CL$846,60,0),2)</f>
        <v>2158</v>
      </c>
      <c r="BJ296" s="104">
        <f>ROUND(VLOOKUP($B296,'[4]3.ข้อมูลงบทดลองปัจจุบัน'!$A$5:$CL$846,61,0),2)</f>
        <v>0</v>
      </c>
      <c r="BK296" s="104">
        <f>ROUND(VLOOKUP($B296,'[4]3.ข้อมูลงบทดลองปัจจุบัน'!$A$5:$CL$846,62,0),2)</f>
        <v>0</v>
      </c>
      <c r="BL296" s="104">
        <f>ROUND(VLOOKUP($B296,'[4]3.ข้อมูลงบทดลองปัจจุบัน'!$A$5:$CL$846,63,0),2)</f>
        <v>0</v>
      </c>
      <c r="BM296" s="104">
        <f>ROUND(VLOOKUP($B296,'[4]3.ข้อมูลงบทดลองปัจจุบัน'!$A$5:$CL$846,64,0),2)</f>
        <v>38394</v>
      </c>
      <c r="BN296" s="104">
        <f>ROUND(VLOOKUP($B296,'[4]3.ข้อมูลงบทดลองปัจจุบัน'!$A$5:$CL$846,65,0),2)</f>
        <v>0</v>
      </c>
      <c r="BO296" s="104">
        <f>ROUND(VLOOKUP($B296,'[4]3.ข้อมูลงบทดลองปัจจุบัน'!$A$5:$CL$846,66,0),2)</f>
        <v>0</v>
      </c>
      <c r="BP296" s="104">
        <f>ROUND(VLOOKUP($B296,'[4]3.ข้อมูลงบทดลองปัจจุบัน'!$A$5:$CL$846,67,0),2)</f>
        <v>330</v>
      </c>
      <c r="BQ296" s="104">
        <f>ROUND(VLOOKUP($B296,'[4]3.ข้อมูลงบทดลองปัจจุบัน'!$A$5:$CL$846,68,0),2)</f>
        <v>0</v>
      </c>
      <c r="BR296" s="104">
        <f>ROUND(VLOOKUP($B296,'[4]3.ข้อมูลงบทดลองปัจจุบัน'!$A$5:$CL$846,69,0),2)</f>
        <v>0</v>
      </c>
      <c r="BS296" s="104">
        <f>ROUND(VLOOKUP($B296,'[4]3.ข้อมูลงบทดลองปัจจุบัน'!$A$5:$CL$846,70,0),2)</f>
        <v>2219718.5</v>
      </c>
      <c r="BT296" s="104">
        <f>ROUND(VLOOKUP($B296,'[4]3.ข้อมูลงบทดลองปัจจุบัน'!$A$5:$CL$846,71,0),2)</f>
        <v>0</v>
      </c>
      <c r="BU296" s="104">
        <f>ROUND(VLOOKUP($B296,'[4]3.ข้อมูลงบทดลองปัจจุบัน'!$A$5:$CL$846,72,0),2)</f>
        <v>0</v>
      </c>
      <c r="BV296" s="104">
        <f>ROUND(VLOOKUP($B296,'[4]3.ข้อมูลงบทดลองปัจจุบัน'!$A$5:$CL$846,73,0),2)</f>
        <v>4543.12</v>
      </c>
      <c r="BW296" s="104">
        <f>ROUND(VLOOKUP($B296,'[4]3.ข้อมูลงบทดลองปัจจุบัน'!$A$5:$CL$846,74,0),2)</f>
        <v>1670</v>
      </c>
      <c r="BX296" s="104">
        <f>ROUND(VLOOKUP($B296,'[4]3.ข้อมูลงบทดลองปัจจุบัน'!$A$5:$CL$846,75,0),2)</f>
        <v>0</v>
      </c>
      <c r="BY296" s="104">
        <f>ROUND(VLOOKUP($B296,'[4]3.ข้อมูลงบทดลองปัจจุบัน'!$A$5:$CL$846,76,0),2)</f>
        <v>277580</v>
      </c>
      <c r="BZ296" s="104">
        <f>ROUND(VLOOKUP($B296,'[4]3.ข้อมูลงบทดลองปัจจุบัน'!$A$5:$CL$846,77,0),2)</f>
        <v>89.2</v>
      </c>
      <c r="CA296" s="104">
        <f>ROUND(VLOOKUP($B296,'[4]3.ข้อมูลงบทดลองปัจจุบัน'!$A$5:$CL$846,78,0),2)</f>
        <v>0</v>
      </c>
      <c r="CB296" s="104">
        <f>ROUND(VLOOKUP($B296,'[4]3.ข้อมูลงบทดลองปัจจุบัน'!$A$5:$CL$846,79,0),2)</f>
        <v>0</v>
      </c>
      <c r="CC296" s="104">
        <f>ROUND(VLOOKUP($B296,'[4]3.ข้อมูลงบทดลองปัจจุบัน'!$A$5:$CL$846,80,0),2)</f>
        <v>0</v>
      </c>
      <c r="CD296" s="104">
        <f>ROUND(VLOOKUP($B296,'[4]3.ข้อมูลงบทดลองปัจจุบัน'!$A$5:$CL$846,81,0),2)</f>
        <v>29543</v>
      </c>
      <c r="CE296" s="104">
        <f>ROUND(VLOOKUP($B296,'[4]3.ข้อมูลงบทดลองปัจจุบัน'!$A$5:$CL$846,82,0),2)</f>
        <v>0</v>
      </c>
      <c r="CF296" s="104">
        <f>ROUND(VLOOKUP($B296,'[4]3.ข้อมูลงบทดลองปัจจุบัน'!$A$5:$CL$846,83,0),2)</f>
        <v>13390</v>
      </c>
      <c r="CG296" s="104">
        <f>ROUND(VLOOKUP($B296,'[4]3.ข้อมูลงบทดลองปัจจุบัน'!$A$5:$CL$846,84,0),2)</f>
        <v>1221</v>
      </c>
      <c r="CH296" s="104">
        <f>ROUND(VLOOKUP($B296,'[4]3.ข้อมูลงบทดลองปัจจุบัน'!$A$5:$CL$846,85,0),2)</f>
        <v>-825</v>
      </c>
      <c r="CI296" s="104">
        <f>ROUND(VLOOKUP($B296,'[4]3.ข้อมูลงบทดลองปัจจุบัน'!$A$5:$CL$846,86,0),2)</f>
        <v>0</v>
      </c>
      <c r="CJ296" s="104">
        <f>ROUND(VLOOKUP($B296,'[4]3.ข้อมูลงบทดลองปัจจุบัน'!$A$5:$CL$846,87,0),2)</f>
        <v>0</v>
      </c>
      <c r="CK296" s="104">
        <f>ROUND(VLOOKUP($B296,'[4]3.ข้อมูลงบทดลองปัจจุบัน'!$A$5:$CL$846,88,0),2)</f>
        <v>13174</v>
      </c>
      <c r="CL296" s="104">
        <f>ROUND(VLOOKUP($B296,'[4]3.ข้อมูลงบทดลองปัจจุบัน'!$A$5:$CL$846,89,0),2)</f>
        <v>582.55999999999995</v>
      </c>
      <c r="CM296" s="104">
        <f>ROUND(VLOOKUP($B296,'[4]3.ข้อมูลงบทดลองปัจจุบัน'!$A$5:$CL$846,90,0),2)</f>
        <v>0</v>
      </c>
      <c r="CO296" s="97"/>
    </row>
    <row r="297" spans="1:94" x14ac:dyDescent="0.7">
      <c r="A297" s="128" t="s">
        <v>884</v>
      </c>
      <c r="B297" s="18" t="s">
        <v>981</v>
      </c>
      <c r="C297" s="129" t="s">
        <v>982</v>
      </c>
      <c r="D297" s="104">
        <f>ROUND(VLOOKUP($B297,'[4]3.ข้อมูลงบทดลองปัจจุบัน'!$A$5:$CL$846,3,0),2)</f>
        <v>-68168259.280000001</v>
      </c>
      <c r="E297" s="104">
        <f>ROUND(VLOOKUP($B297,'[4]3.ข้อมูลงบทดลองปัจจุบัน'!$A$5:$CL$846,4,0),2)</f>
        <v>-20680336.329999998</v>
      </c>
      <c r="F297" s="104">
        <f>ROUND(VLOOKUP($B297,'[4]3.ข้อมูลงบทดลองปัจจุบัน'!$A$5:$CL$846,5,0),2)</f>
        <v>-26686185.219999999</v>
      </c>
      <c r="G297" s="104">
        <f>ROUND(VLOOKUP($B297,'[4]3.ข้อมูลงบทดลองปัจจุบัน'!$A$5:$CL$846,6,0),2)</f>
        <v>-17247714.039999999</v>
      </c>
      <c r="H297" s="104">
        <f>ROUND(VLOOKUP($B297,'[4]3.ข้อมูลงบทดลองปัจจุบัน'!$A$5:$CL$846,7,0),2)</f>
        <v>-12429391.359999999</v>
      </c>
      <c r="I297" s="104">
        <f>ROUND(VLOOKUP($B297,'[4]3.ข้อมูลงบทดลองปัจจุบัน'!$A$5:$CL$846,8,0),2)</f>
        <v>-28138744.27</v>
      </c>
      <c r="J297" s="104">
        <f>ROUND(VLOOKUP($B297,'[4]3.ข้อมูลงบทดลองปัจจุบัน'!$A$5:$CL$846,9,0),2)</f>
        <v>-33448362.039999999</v>
      </c>
      <c r="K297" s="104">
        <f>ROUND(VLOOKUP($B297,'[4]3.ข้อมูลงบทดลองปัจจุบัน'!$A$5:$CL$846,10,0),2)</f>
        <v>-28601986.350000001</v>
      </c>
      <c r="L297" s="104">
        <f>ROUND(VLOOKUP($B297,'[4]3.ข้อมูลงบทดลองปัจจุบัน'!$A$5:$CL$846,11,0),2)</f>
        <v>-20862117.949999999</v>
      </c>
      <c r="M297" s="104">
        <f>ROUND(VLOOKUP($B297,'[4]3.ข้อมูลงบทดลองปัจจุบัน'!$A$5:$CL$846,12,0),2)</f>
        <v>-22010060.600000001</v>
      </c>
      <c r="N297" s="104">
        <f>ROUND(VLOOKUP($B297,'[4]3.ข้อมูลงบทดลองปัจจุบัน'!$A$5:$CL$846,13,0),2)</f>
        <v>-42308191.450000003</v>
      </c>
      <c r="O297" s="104">
        <f>ROUND(VLOOKUP($B297,'[4]3.ข้อมูลงบทดลองปัจจุบัน'!$A$5:$CL$846,14,0),2)</f>
        <v>-8989543.1300000008</v>
      </c>
      <c r="P297" s="104">
        <f>ROUND(VLOOKUP($B297,'[4]3.ข้อมูลงบทดลองปัจจุบัน'!$A$5:$CL$846,15,0),2)</f>
        <v>-33250436.969999999</v>
      </c>
      <c r="Q297" s="104">
        <f>ROUND(VLOOKUP($B297,'[4]3.ข้อมูลงบทดลองปัจจุบัน'!$A$5:$CL$846,16,0),2)</f>
        <v>-17795763.149999999</v>
      </c>
      <c r="R297" s="104">
        <f>ROUND(VLOOKUP($B297,'[4]3.ข้อมูลงบทดลองปัจจุบัน'!$A$5:$CL$846,17,0),2)</f>
        <v>-19895794.289999999</v>
      </c>
      <c r="S297" s="104">
        <f>ROUND(VLOOKUP($B297,'[4]3.ข้อมูลงบทดลองปัจจุบัน'!$A$5:$CL$846,18,0),2)</f>
        <v>-23277586.48</v>
      </c>
      <c r="T297" s="104">
        <f>ROUND(VLOOKUP($B297,'[4]3.ข้อมูลงบทดลองปัจจุบัน'!$A$5:$CL$846,19,0),2)</f>
        <v>-16314090.470000001</v>
      </c>
      <c r="U297" s="104">
        <f>ROUND(VLOOKUP($B297,'[4]3.ข้อมูลงบทดลองปัจจุบัน'!$A$5:$CL$846,20,0),2)</f>
        <v>-14049709.800000001</v>
      </c>
      <c r="V297" s="104">
        <f>ROUND(VLOOKUP($B297,'[4]3.ข้อมูลงบทดลองปัจจุบัน'!$A$5:$CL$846,21,0),2)</f>
        <v>-15286347.289999999</v>
      </c>
      <c r="W297" s="104">
        <f>ROUND(VLOOKUP($B297,'[4]3.ข้อมูลงบทดลองปัจจุบัน'!$A$5:$CL$846,22,0),2)</f>
        <v>-8499958.3900000006</v>
      </c>
      <c r="X297" s="104">
        <f>ROUND(VLOOKUP($B297,'[4]3.ข้อมูลงบทดลองปัจจุบัน'!$A$5:$CL$846,23,0),2)</f>
        <v>-53102546.869999997</v>
      </c>
      <c r="Y297" s="104">
        <f>ROUND(VLOOKUP($B297,'[4]3.ข้อมูลงบทดลองปัจจุบัน'!$A$5:$CL$846,24,0),2)</f>
        <v>-11477090.85</v>
      </c>
      <c r="Z297" s="104">
        <f>ROUND(VLOOKUP($B297,'[4]3.ข้อมูลงบทดลองปัจจุบัน'!$A$5:$CL$846,25,0),2)</f>
        <v>-25236088.780000001</v>
      </c>
      <c r="AA297" s="104">
        <f>ROUND(VLOOKUP($B297,'[4]3.ข้อมูลงบทดลองปัจจุบัน'!$A$5:$CL$846,26,0),2)</f>
        <v>-13946490.68</v>
      </c>
      <c r="AB297" s="104">
        <f>ROUND(VLOOKUP($B297,'[4]3.ข้อมูลงบทดลองปัจจุบัน'!$A$5:$CL$846,27,0),2)</f>
        <v>-9530181.2699999996</v>
      </c>
      <c r="AC297" s="104">
        <f>ROUND(VLOOKUP($B297,'[4]3.ข้อมูลงบทดลองปัจจุบัน'!$A$5:$CL$846,28,0),2)</f>
        <v>-13361249.77</v>
      </c>
      <c r="AD297" s="104">
        <f>ROUND(VLOOKUP($B297,'[4]3.ข้อมูลงบทดลองปัจจุบัน'!$A$5:$CL$846,29,0),2)</f>
        <v>-15688984.529999999</v>
      </c>
      <c r="AE297" s="104">
        <f>ROUND(VLOOKUP($B297,'[4]3.ข้อมูลงบทดลองปัจจุบัน'!$A$5:$CL$846,30,0),2)</f>
        <v>-48453626.399999999</v>
      </c>
      <c r="AF297" s="104">
        <f>ROUND(VLOOKUP($B297,'[4]3.ข้อมูลงบทดลองปัจจุบัน'!$A$5:$CL$846,31,0),2)</f>
        <v>-16475278.039999999</v>
      </c>
      <c r="AG297" s="104">
        <f>ROUND(VLOOKUP($B297,'[4]3.ข้อมูลงบทดลองปัจจุบัน'!$A$5:$CL$846,32,0),2)</f>
        <v>-12249112.32</v>
      </c>
      <c r="AH297" s="104">
        <f>ROUND(VLOOKUP($B297,'[4]3.ข้อมูลงบทดลองปัจจุบัน'!$A$5:$CL$846,33,0),2)</f>
        <v>-14777909.369999999</v>
      </c>
      <c r="AI297" s="104">
        <f>ROUND(VLOOKUP($B297,'[4]3.ข้อมูลงบทดลองปัจจุบัน'!$A$5:$CL$846,34,0),2)</f>
        <v>-24885780.300000001</v>
      </c>
      <c r="AJ297" s="104">
        <f>ROUND(VLOOKUP($B297,'[4]3.ข้อมูลงบทดลองปัจจุบัน'!$A$5:$CL$846,35,0),2)</f>
        <v>-14872422.9</v>
      </c>
      <c r="AK297" s="104">
        <f>ROUND(VLOOKUP($B297,'[4]3.ข้อมูลงบทดลองปัจจุบัน'!$A$5:$CL$846,36,0),2)</f>
        <v>-12455671.279999999</v>
      </c>
      <c r="AL297" s="104">
        <f>ROUND(VLOOKUP($B297,'[4]3.ข้อมูลงบทดลองปัจจุบัน'!$A$5:$CL$846,37,0),2)</f>
        <v>-67893884.540000007</v>
      </c>
      <c r="AM297" s="104">
        <f>ROUND(VLOOKUP($B297,'[4]3.ข้อมูลงบทดลองปัจจุบัน'!$A$5:$CL$846,38,0),2)</f>
        <v>-16658762.07</v>
      </c>
      <c r="AN297" s="104">
        <f>ROUND(VLOOKUP($B297,'[4]3.ข้อมูลงบทดลองปัจจุบัน'!$A$5:$CL$846,39,0),2)</f>
        <v>-15044090.74</v>
      </c>
      <c r="AO297" s="104">
        <f>ROUND(VLOOKUP($B297,'[4]3.ข้อมูลงบทดลองปัจจุบัน'!$A$5:$CL$846,40,0),2)</f>
        <v>-32804718.030000001</v>
      </c>
      <c r="AP297" s="104">
        <f>ROUND(VLOOKUP($B297,'[4]3.ข้อมูลงบทดลองปัจจุบัน'!$A$5:$CL$846,41,0),2)</f>
        <v>-27024658.09</v>
      </c>
      <c r="AQ297" s="104">
        <f>ROUND(VLOOKUP($B297,'[4]3.ข้อมูลงบทดลองปัจจุบัน'!$A$5:$CL$846,42,0),2)</f>
        <v>-20834714.739999998</v>
      </c>
      <c r="AR297" s="104">
        <f>ROUND(VLOOKUP($B297,'[4]3.ข้อมูลงบทดลองปัจจุบัน'!$A$5:$CL$846,43,0),2)</f>
        <v>-10424257.810000001</v>
      </c>
      <c r="AS297" s="104">
        <f>ROUND(VLOOKUP($B297,'[4]3.ข้อมูลงบทดลองปัจจุบัน'!$A$5:$CL$846,44,0),2)</f>
        <v>-36345235.530000001</v>
      </c>
      <c r="AT297" s="104">
        <f>ROUND(VLOOKUP($B297,'[4]3.ข้อมูลงบทดลองปัจจุบัน'!$A$5:$CL$846,45,0),2)</f>
        <v>-17417621.07</v>
      </c>
      <c r="AU297" s="104">
        <f>ROUND(VLOOKUP($B297,'[4]3.ข้อมูลงบทดลองปัจจุบัน'!$A$5:$CL$846,46,0),2)</f>
        <v>-26468920.25</v>
      </c>
      <c r="AV297" s="104">
        <f>ROUND(VLOOKUP($B297,'[4]3.ข้อมูลงบทดลองปัจจุบัน'!$A$5:$CL$846,47,0),2)</f>
        <v>-30012657.710000001</v>
      </c>
      <c r="AW297" s="104">
        <f>ROUND(VLOOKUP($B297,'[4]3.ข้อมูลงบทดลองปัจจุบัน'!$A$5:$CL$846,48,0),2)</f>
        <v>-14327529.42</v>
      </c>
      <c r="AX297" s="104">
        <f>ROUND(VLOOKUP($B297,'[4]3.ข้อมูลงบทดลองปัจจุบัน'!$A$5:$CL$846,49,0),2)</f>
        <v>-13489821.07</v>
      </c>
      <c r="AY297" s="104">
        <f>ROUND(VLOOKUP($B297,'[4]3.ข้อมูลงบทดลองปัจจุบัน'!$A$5:$CL$846,50,0),2)</f>
        <v>-19146250.25</v>
      </c>
      <c r="AZ297" s="104">
        <f>ROUND(VLOOKUP($B297,'[4]3.ข้อมูลงบทดลองปัจจุบัน'!$A$5:$CL$846,51,0),2)</f>
        <v>-17495656.77</v>
      </c>
      <c r="BA297" s="104">
        <f>ROUND(VLOOKUP($B297,'[4]3.ข้อมูลงบทดลองปัจจุบัน'!$A$5:$CL$846,52,0),2)</f>
        <v>-14524772.289999999</v>
      </c>
      <c r="BB297" s="104">
        <f>ROUND(VLOOKUP($B297,'[4]3.ข้อมูลงบทดลองปัจจุบัน'!$A$5:$CL$846,53,0),2)</f>
        <v>-53380765.549999997</v>
      </c>
      <c r="BC297" s="104">
        <f>ROUND(VLOOKUP($B297,'[4]3.ข้อมูลงบทดลองปัจจุบัน'!$A$5:$CL$846,54,0),2)</f>
        <v>-15520661.800000001</v>
      </c>
      <c r="BD297" s="104">
        <f>ROUND(VLOOKUP($B297,'[4]3.ข้อมูลงบทดลองปัจจุบัน'!$A$5:$CL$846,55,0),2)</f>
        <v>-72888307.430000007</v>
      </c>
      <c r="BE297" s="104">
        <f>ROUND(VLOOKUP($B297,'[4]3.ข้อมูลงบทดลองปัจจุบัน'!$A$5:$CL$846,56,0),2)</f>
        <v>-35535906.259999998</v>
      </c>
      <c r="BF297" s="104">
        <f>ROUND(VLOOKUP($B297,'[4]3.ข้อมูลงบทดลองปัจจุบัน'!$A$5:$CL$846,57,0),2)</f>
        <v>-18495959.239999998</v>
      </c>
      <c r="BG297" s="104">
        <f>ROUND(VLOOKUP($B297,'[4]3.ข้อมูลงบทดลองปัจจุบัน'!$A$5:$CL$846,58,0),2)</f>
        <v>-13154279.539999999</v>
      </c>
      <c r="BH297" s="104">
        <f>ROUND(VLOOKUP($B297,'[4]3.ข้อมูลงบทดลองปัจจุบัน'!$A$5:$CL$846,59,0),2)</f>
        <v>-38093863.560000002</v>
      </c>
      <c r="BI297" s="104">
        <f>ROUND(VLOOKUP($B297,'[4]3.ข้อมูลงบทดลองปัจจุบัน'!$A$5:$CL$846,60,0),2)</f>
        <v>-11703213.59</v>
      </c>
      <c r="BJ297" s="104">
        <f>ROUND(VLOOKUP($B297,'[4]3.ข้อมูลงบทดลองปัจจุบัน'!$A$5:$CL$846,61,0),2)</f>
        <v>-7338033.7800000003</v>
      </c>
      <c r="BK297" s="104">
        <f>ROUND(VLOOKUP($B297,'[4]3.ข้อมูลงบทดลองปัจจุบัน'!$A$5:$CL$846,62,0),2)</f>
        <v>-12665194.09</v>
      </c>
      <c r="BL297" s="104">
        <f>ROUND(VLOOKUP($B297,'[4]3.ข้อมูลงบทดลองปัจจุบัน'!$A$5:$CL$846,63,0),2)</f>
        <v>-11361792.449999999</v>
      </c>
      <c r="BM297" s="104">
        <f>ROUND(VLOOKUP($B297,'[4]3.ข้อมูลงบทดลองปัจจุบัน'!$A$5:$CL$846,64,0),2)</f>
        <v>-52571510.259999998</v>
      </c>
      <c r="BN297" s="104">
        <f>ROUND(VLOOKUP($B297,'[4]3.ข้อมูลงบทดลองปัจจุบัน'!$A$5:$CL$846,65,0),2)</f>
        <v>-29836798.219999999</v>
      </c>
      <c r="BO297" s="104">
        <f>ROUND(VLOOKUP($B297,'[4]3.ข้อมูลงบทดลองปัจจุบัน'!$A$5:$CL$846,66,0),2)</f>
        <v>-23661763.010000002</v>
      </c>
      <c r="BP297" s="104">
        <f>ROUND(VLOOKUP($B297,'[4]3.ข้อมูลงบทดลองปัจจุบัน'!$A$5:$CL$846,67,0),2)</f>
        <v>-33467370.77</v>
      </c>
      <c r="BQ297" s="104">
        <f>ROUND(VLOOKUP($B297,'[4]3.ข้อมูลงบทดลองปัจจุบัน'!$A$5:$CL$846,68,0),2)</f>
        <v>-23418293.609999999</v>
      </c>
      <c r="BR297" s="104">
        <f>ROUND(VLOOKUP($B297,'[4]3.ข้อมูลงบทดลองปัจจุบัน'!$A$5:$CL$846,69,0),2)</f>
        <v>-12252316.810000001</v>
      </c>
      <c r="BS297" s="104">
        <f>ROUND(VLOOKUP($B297,'[4]3.ข้อมูลงบทดลองปัจจุบัน'!$A$5:$CL$846,70,0),2)</f>
        <v>-101224675.3</v>
      </c>
      <c r="BT297" s="104">
        <f>ROUND(VLOOKUP($B297,'[4]3.ข้อมูลงบทดลองปัจจุบัน'!$A$5:$CL$846,71,0),2)</f>
        <v>-22164920.199999999</v>
      </c>
      <c r="BU297" s="104">
        <f>ROUND(VLOOKUP($B297,'[4]3.ข้อมูลงบทดลองปัจจุบัน'!$A$5:$CL$846,72,0),2)</f>
        <v>-27081454.329999998</v>
      </c>
      <c r="BV297" s="104">
        <f>ROUND(VLOOKUP($B297,'[4]3.ข้อมูลงบทดลองปัจจุบัน'!$A$5:$CL$846,73,0),2)</f>
        <v>-40318473.659999996</v>
      </c>
      <c r="BW297" s="104">
        <f>ROUND(VLOOKUP($B297,'[4]3.ข้อมูลงบทดลองปัจจุบัน'!$A$5:$CL$846,74,0),2)</f>
        <v>-6565911.2199999997</v>
      </c>
      <c r="BX297" s="104">
        <f>ROUND(VLOOKUP($B297,'[4]3.ข้อมูลงบทดลองปัจจุบัน'!$A$5:$CL$846,75,0),2)</f>
        <v>-18648289.620000001</v>
      </c>
      <c r="BY297" s="104">
        <f>ROUND(VLOOKUP($B297,'[4]3.ข้อมูลงบทดลองปัจจุบัน'!$A$5:$CL$846,76,0),2)</f>
        <v>-40961035.649999999</v>
      </c>
      <c r="BZ297" s="104">
        <f>ROUND(VLOOKUP($B297,'[4]3.ข้อมูลงบทดลองปัจจุบัน'!$A$5:$CL$846,77,0),2)</f>
        <v>-15165073.199999999</v>
      </c>
      <c r="CA297" s="104">
        <f>ROUND(VLOOKUP($B297,'[4]3.ข้อมูลงบทดลองปัจจุบัน'!$A$5:$CL$846,78,0),2)</f>
        <v>-13786971.66</v>
      </c>
      <c r="CB297" s="104">
        <f>ROUND(VLOOKUP($B297,'[4]3.ข้อมูลงบทดลองปัจจุบัน'!$A$5:$CL$846,79,0),2)</f>
        <v>-19358522.98</v>
      </c>
      <c r="CC297" s="104">
        <f>ROUND(VLOOKUP($B297,'[4]3.ข้อมูลงบทดลองปัจจุบัน'!$A$5:$CL$846,80,0),2)</f>
        <v>-21086677.460000001</v>
      </c>
      <c r="CD297" s="104">
        <f>ROUND(VLOOKUP($B297,'[4]3.ข้อมูลงบทดลองปัจจุบัน'!$A$5:$CL$846,81,0),2)</f>
        <v>-34522818.009999998</v>
      </c>
      <c r="CE297" s="104">
        <f>ROUND(VLOOKUP($B297,'[4]3.ข้อมูลงบทดลองปัจจุบัน'!$A$5:$CL$846,82,0),2)</f>
        <v>-20389335.550000001</v>
      </c>
      <c r="CF297" s="104">
        <f>ROUND(VLOOKUP($B297,'[4]3.ข้อมูลงบทดลองปัจจุบัน'!$A$5:$CL$846,83,0),2)</f>
        <v>-31211743.41</v>
      </c>
      <c r="CG297" s="104">
        <f>ROUND(VLOOKUP($B297,'[4]3.ข้อมูลงบทดลองปัจจุบัน'!$A$5:$CL$846,84,0),2)</f>
        <v>-11265109.41</v>
      </c>
      <c r="CH297" s="104">
        <f>ROUND(VLOOKUP($B297,'[4]3.ข้อมูลงบทดลองปัจจุบัน'!$A$5:$CL$846,85,0),2)</f>
        <v>-14899552.9</v>
      </c>
      <c r="CI297" s="104">
        <f>ROUND(VLOOKUP($B297,'[4]3.ข้อมูลงบทดลองปัจจุบัน'!$A$5:$CL$846,86,0),2)</f>
        <v>-11080983.76</v>
      </c>
      <c r="CJ297" s="104">
        <f>ROUND(VLOOKUP($B297,'[4]3.ข้อมูลงบทดลองปัจจุบัน'!$A$5:$CL$846,87,0),2)</f>
        <v>-11546851.93</v>
      </c>
      <c r="CK297" s="104">
        <f>ROUND(VLOOKUP($B297,'[4]3.ข้อมูลงบทดลองปัจจุบัน'!$A$5:$CL$846,88,0),2)</f>
        <v>-34876359.829999998</v>
      </c>
      <c r="CL297" s="104">
        <f>ROUND(VLOOKUP($B297,'[4]3.ข้อมูลงบทดลองปัจจุบัน'!$A$5:$CL$846,89,0),2)</f>
        <v>-8494274.7400000002</v>
      </c>
      <c r="CM297" s="104">
        <f>ROUND(VLOOKUP($B297,'[4]3.ข้อมูลงบทดลองปัจจุบัน'!$A$5:$CL$846,90,0),2)</f>
        <v>-9874495.9100000001</v>
      </c>
      <c r="CO297" s="97"/>
    </row>
    <row r="298" spans="1:94" x14ac:dyDescent="0.7">
      <c r="A298" s="128" t="s">
        <v>884</v>
      </c>
      <c r="B298" s="18" t="s">
        <v>983</v>
      </c>
      <c r="C298" s="129" t="s">
        <v>984</v>
      </c>
      <c r="D298" s="104">
        <f>ROUND(VLOOKUP($B298,'[4]3.ข้อมูลงบทดลองปัจจุบัน'!$A$5:$CL$846,3,0),2)</f>
        <v>-72113419.420000002</v>
      </c>
      <c r="E298" s="104">
        <f>ROUND(VLOOKUP($B298,'[4]3.ข้อมูลงบทดลองปัจจุบัน'!$A$5:$CL$846,4,0),2)</f>
        <v>-1782684.56</v>
      </c>
      <c r="F298" s="104">
        <f>ROUND(VLOOKUP($B298,'[4]3.ข้อมูลงบทดลองปัจจุบัน'!$A$5:$CL$846,5,0),2)</f>
        <v>-2899385.99</v>
      </c>
      <c r="G298" s="104">
        <f>ROUND(VLOOKUP($B298,'[4]3.ข้อมูลงบทดลองปัจจุบัน'!$A$5:$CL$846,6,0),2)</f>
        <v>-2969197.35</v>
      </c>
      <c r="H298" s="104">
        <f>ROUND(VLOOKUP($B298,'[4]3.ข้อมูลงบทดลองปัจจุบัน'!$A$5:$CL$846,7,0),2)</f>
        <v>-1789710.32</v>
      </c>
      <c r="I298" s="104">
        <f>ROUND(VLOOKUP($B298,'[4]3.ข้อมูลงบทดลองปัจจุบัน'!$A$5:$CL$846,8,0),2)</f>
        <v>-4887399.1900000004</v>
      </c>
      <c r="J298" s="104">
        <f>ROUND(VLOOKUP($B298,'[4]3.ข้อมูลงบทดลองปัจจุบัน'!$A$5:$CL$846,9,0),2)</f>
        <v>-4521137.91</v>
      </c>
      <c r="K298" s="104">
        <f>ROUND(VLOOKUP($B298,'[4]3.ข้อมูลงบทดลองปัจจุบัน'!$A$5:$CL$846,10,0),2)</f>
        <v>-7242290.0300000003</v>
      </c>
      <c r="L298" s="104">
        <f>ROUND(VLOOKUP($B298,'[4]3.ข้อมูลงบทดลองปัจจุบัน'!$A$5:$CL$846,11,0),2)</f>
        <v>-2683802.94</v>
      </c>
      <c r="M298" s="104">
        <f>ROUND(VLOOKUP($B298,'[4]3.ข้อมูลงบทดลองปัจจุบัน'!$A$5:$CL$846,12,0),2)</f>
        <v>-2596957.02</v>
      </c>
      <c r="N298" s="104">
        <f>ROUND(VLOOKUP($B298,'[4]3.ข้อมูลงบทดลองปัจจุบัน'!$A$5:$CL$846,13,0),2)</f>
        <v>-13930826.52</v>
      </c>
      <c r="O298" s="104">
        <f>ROUND(VLOOKUP($B298,'[4]3.ข้อมูลงบทดลองปัจจุบัน'!$A$5:$CL$846,14,0),2)</f>
        <v>-1654375.82</v>
      </c>
      <c r="P298" s="104">
        <f>ROUND(VLOOKUP($B298,'[4]3.ข้อมูลงบทดลองปัจจุบัน'!$A$5:$CL$846,15,0),2)</f>
        <v>-31003324.449999999</v>
      </c>
      <c r="Q298" s="104">
        <f>ROUND(VLOOKUP($B298,'[4]3.ข้อมูลงบทดลองปัจจุบัน'!$A$5:$CL$846,16,0),2)</f>
        <v>-3160072.58</v>
      </c>
      <c r="R298" s="104">
        <f>ROUND(VLOOKUP($B298,'[4]3.ข้อมูลงบทดลองปัจจุบัน'!$A$5:$CL$846,17,0),2)</f>
        <v>-3752396.76</v>
      </c>
      <c r="S298" s="104">
        <f>ROUND(VLOOKUP($B298,'[4]3.ข้อมูลงบทดลองปัจจุบัน'!$A$5:$CL$846,18,0),2)</f>
        <v>-8938734.6500000004</v>
      </c>
      <c r="T298" s="104">
        <f>ROUND(VLOOKUP($B298,'[4]3.ข้อมูลงบทดลองปัจจุบัน'!$A$5:$CL$846,19,0),2)</f>
        <v>-3855251.41</v>
      </c>
      <c r="U298" s="104">
        <f>ROUND(VLOOKUP($B298,'[4]3.ข้อมูลงบทดลองปัจจุบัน'!$A$5:$CL$846,20,0),2)</f>
        <v>-3899161.77</v>
      </c>
      <c r="V298" s="104">
        <f>ROUND(VLOOKUP($B298,'[4]3.ข้อมูลงบทดลองปัจจุบัน'!$A$5:$CL$846,21,0),2)</f>
        <v>-2487712.73</v>
      </c>
      <c r="W298" s="104">
        <f>ROUND(VLOOKUP($B298,'[4]3.ข้อมูลงบทดลองปัจจุบัน'!$A$5:$CL$846,22,0),2)</f>
        <v>-1781368.53</v>
      </c>
      <c r="X298" s="104">
        <f>ROUND(VLOOKUP($B298,'[4]3.ข้อมูลงบทดลองปัจจุบัน'!$A$5:$CL$846,23,0),2)</f>
        <v>-95444641.780000001</v>
      </c>
      <c r="Y298" s="104">
        <f>ROUND(VLOOKUP($B298,'[4]3.ข้อมูลงบทดลองปัจจุบัน'!$A$5:$CL$846,24,0),2)</f>
        <v>-2365852.64</v>
      </c>
      <c r="Z298" s="104">
        <f>ROUND(VLOOKUP($B298,'[4]3.ข้อมูลงบทดลองปัจจุบัน'!$A$5:$CL$846,25,0),2)</f>
        <v>-5199011.34</v>
      </c>
      <c r="AA298" s="104">
        <f>ROUND(VLOOKUP($B298,'[4]3.ข้อมูลงบทดลองปัจจุบัน'!$A$5:$CL$846,26,0),2)</f>
        <v>-3474200.69</v>
      </c>
      <c r="AB298" s="104">
        <f>ROUND(VLOOKUP($B298,'[4]3.ข้อมูลงบทดลองปัจจุบัน'!$A$5:$CL$846,27,0),2)</f>
        <v>-2075936.62</v>
      </c>
      <c r="AC298" s="104">
        <f>ROUND(VLOOKUP($B298,'[4]3.ข้อมูลงบทดลองปัจจุบัน'!$A$5:$CL$846,28,0),2)</f>
        <v>-2580209.87</v>
      </c>
      <c r="AD298" s="104">
        <f>ROUND(VLOOKUP($B298,'[4]3.ข้อมูลงบทดลองปัจจุบัน'!$A$5:$CL$846,29,0),2)</f>
        <v>-3644582.65</v>
      </c>
      <c r="AE298" s="104">
        <f>ROUND(VLOOKUP($B298,'[4]3.ข้อมูลงบทดลองปัจจุบัน'!$A$5:$CL$846,30,0),2)</f>
        <v>-12434400.67</v>
      </c>
      <c r="AF298" s="104">
        <f>ROUND(VLOOKUP($B298,'[4]3.ข้อมูลงบทดลองปัจจุบัน'!$A$5:$CL$846,31,0),2)</f>
        <v>-3059660.46</v>
      </c>
      <c r="AG298" s="104">
        <f>ROUND(VLOOKUP($B298,'[4]3.ข้อมูลงบทดลองปัจจุบัน'!$A$5:$CL$846,32,0),2)</f>
        <v>-3321612.55</v>
      </c>
      <c r="AH298" s="104">
        <f>ROUND(VLOOKUP($B298,'[4]3.ข้อมูลงบทดลองปัจจุบัน'!$A$5:$CL$846,33,0),2)</f>
        <v>-3171635.88</v>
      </c>
      <c r="AI298" s="104">
        <f>ROUND(VLOOKUP($B298,'[4]3.ข้อมูลงบทดลองปัจจุบัน'!$A$5:$CL$846,34,0),2)</f>
        <v>-5475379.4699999997</v>
      </c>
      <c r="AJ298" s="104">
        <f>ROUND(VLOOKUP($B298,'[4]3.ข้อมูลงบทดลองปัจจุบัน'!$A$5:$CL$846,35,0),2)</f>
        <v>-3202540.79</v>
      </c>
      <c r="AK298" s="104">
        <f>ROUND(VLOOKUP($B298,'[4]3.ข้อมูลงบทดลองปัจจุบัน'!$A$5:$CL$846,36,0),2)</f>
        <v>-2291928.66</v>
      </c>
      <c r="AL298" s="104">
        <f>ROUND(VLOOKUP($B298,'[4]3.ข้อมูลงบทดลองปัจจุบัน'!$A$5:$CL$846,37,0),2)</f>
        <v>-141326878.34999999</v>
      </c>
      <c r="AM298" s="104">
        <f>ROUND(VLOOKUP($B298,'[4]3.ข้อมูลงบทดลองปัจจุบัน'!$A$5:$CL$846,38,0),2)</f>
        <v>-3222829.09</v>
      </c>
      <c r="AN298" s="104">
        <f>ROUND(VLOOKUP($B298,'[4]3.ข้อมูลงบทดลองปัจจุบัน'!$A$5:$CL$846,39,0),2)</f>
        <v>-3199910.28</v>
      </c>
      <c r="AO298" s="104">
        <f>ROUND(VLOOKUP($B298,'[4]3.ข้อมูลงบทดลองปัจจุบัน'!$A$5:$CL$846,40,0),2)</f>
        <v>-8011241.3799999999</v>
      </c>
      <c r="AP298" s="104">
        <f>ROUND(VLOOKUP($B298,'[4]3.ข้อมูลงบทดลองปัจจุบัน'!$A$5:$CL$846,41,0),2)</f>
        <v>-9518762.8599999994</v>
      </c>
      <c r="AQ298" s="104">
        <f>ROUND(VLOOKUP($B298,'[4]3.ข้อมูลงบทดลองปัจจุบัน'!$A$5:$CL$846,42,0),2)</f>
        <v>-2853101.29</v>
      </c>
      <c r="AR298" s="104">
        <f>ROUND(VLOOKUP($B298,'[4]3.ข้อมูลงบทดลองปัจจุบัน'!$A$5:$CL$846,43,0),2)</f>
        <v>-1513466.27</v>
      </c>
      <c r="AS298" s="104">
        <f>ROUND(VLOOKUP($B298,'[4]3.ข้อมูลงบทดลองปัจจุบัน'!$A$5:$CL$846,44,0),2)</f>
        <v>-18202550.030000001</v>
      </c>
      <c r="AT298" s="104">
        <f>ROUND(VLOOKUP($B298,'[4]3.ข้อมูลงบทดลองปัจจุบัน'!$A$5:$CL$846,45,0),2)</f>
        <v>-3322107.11</v>
      </c>
      <c r="AU298" s="104">
        <f>ROUND(VLOOKUP($B298,'[4]3.ข้อมูลงบทดลองปัจจุบัน'!$A$5:$CL$846,46,0),2)</f>
        <v>-5833019.9100000001</v>
      </c>
      <c r="AV298" s="104">
        <f>ROUND(VLOOKUP($B298,'[4]3.ข้อมูลงบทดลองปัจจุบัน'!$A$5:$CL$846,47,0),2)</f>
        <v>-9109141.1199999992</v>
      </c>
      <c r="AW298" s="104">
        <f>ROUND(VLOOKUP($B298,'[4]3.ข้อมูลงบทดลองปัจจุบัน'!$A$5:$CL$846,48,0),2)</f>
        <v>-3040361.19</v>
      </c>
      <c r="AX298" s="104">
        <f>ROUND(VLOOKUP($B298,'[4]3.ข้อมูลงบทดลองปัจจุบัน'!$A$5:$CL$846,49,0),2)</f>
        <v>-3110576.79</v>
      </c>
      <c r="AY298" s="104">
        <f>ROUND(VLOOKUP($B298,'[4]3.ข้อมูลงบทดลองปัจจุบัน'!$A$5:$CL$846,50,0),2)</f>
        <v>-4749761.59</v>
      </c>
      <c r="AZ298" s="104">
        <f>ROUND(VLOOKUP($B298,'[4]3.ข้อมูลงบทดลองปัจจุบัน'!$A$5:$CL$846,51,0),2)</f>
        <v>-2422336.91</v>
      </c>
      <c r="BA298" s="104">
        <f>ROUND(VLOOKUP($B298,'[4]3.ข้อมูลงบทดลองปัจจุบัน'!$A$5:$CL$846,52,0),2)</f>
        <v>-2798326.84</v>
      </c>
      <c r="BB298" s="104">
        <f>ROUND(VLOOKUP($B298,'[4]3.ข้อมูลงบทดลองปัจจุบัน'!$A$5:$CL$846,53,0),2)</f>
        <v>-26729749.129999999</v>
      </c>
      <c r="BC298" s="104">
        <f>ROUND(VLOOKUP($B298,'[4]3.ข้อมูลงบทดลองปัจจุบัน'!$A$5:$CL$846,54,0),2)</f>
        <v>-1881623.45</v>
      </c>
      <c r="BD298" s="104">
        <f>ROUND(VLOOKUP($B298,'[4]3.ข้อมูลงบทดลองปัจจุบัน'!$A$5:$CL$846,55,0),2)</f>
        <v>-70560277.620000005</v>
      </c>
      <c r="BE298" s="104">
        <f>ROUND(VLOOKUP($B298,'[4]3.ข้อมูลงบทดลองปัจจุบัน'!$A$5:$CL$846,56,0),2)</f>
        <v>-9782589.1099999994</v>
      </c>
      <c r="BF298" s="104">
        <f>ROUND(VLOOKUP($B298,'[4]3.ข้อมูลงบทดลองปัจจุบัน'!$A$5:$CL$846,57,0),2)</f>
        <v>-2846544.68</v>
      </c>
      <c r="BG298" s="104">
        <f>ROUND(VLOOKUP($B298,'[4]3.ข้อมูลงบทดลองปัจจุบัน'!$A$5:$CL$846,58,0),2)</f>
        <v>-3176467.07</v>
      </c>
      <c r="BH298" s="104">
        <f>ROUND(VLOOKUP($B298,'[4]3.ข้อมูลงบทดลองปัจจุบัน'!$A$5:$CL$846,59,0),2)</f>
        <v>-32537453.399999999</v>
      </c>
      <c r="BI298" s="104">
        <f>ROUND(VLOOKUP($B298,'[4]3.ข้อมูลงบทดลองปัจจุบัน'!$A$5:$CL$846,60,0),2)</f>
        <v>-1526656.46</v>
      </c>
      <c r="BJ298" s="104">
        <f>ROUND(VLOOKUP($B298,'[4]3.ข้อมูลงบทดลองปัจจุบัน'!$A$5:$CL$846,61,0),2)</f>
        <v>-1556673.88</v>
      </c>
      <c r="BK298" s="104">
        <f>ROUND(VLOOKUP($B298,'[4]3.ข้อมูลงบทดลองปัจจุบัน'!$A$5:$CL$846,62,0),2)</f>
        <v>-1545005.56</v>
      </c>
      <c r="BL298" s="104">
        <f>ROUND(VLOOKUP($B298,'[4]3.ข้อมูลงบทดลองปัจจุบัน'!$A$5:$CL$846,63,0),2)</f>
        <v>-1088709.79</v>
      </c>
      <c r="BM298" s="104">
        <f>ROUND(VLOOKUP($B298,'[4]3.ข้อมูลงบทดลองปัจจุบัน'!$A$5:$CL$846,64,0),2)</f>
        <v>-50930214.299999997</v>
      </c>
      <c r="BN298" s="104">
        <f>ROUND(VLOOKUP($B298,'[4]3.ข้อมูลงบทดลองปัจจุบัน'!$A$5:$CL$846,65,0),2)</f>
        <v>-5567848.4400000004</v>
      </c>
      <c r="BO298" s="104">
        <f>ROUND(VLOOKUP($B298,'[4]3.ข้อมูลงบทดลองปัจจุบัน'!$A$5:$CL$846,66,0),2)</f>
        <v>-3314394.43</v>
      </c>
      <c r="BP298" s="104">
        <f>ROUND(VLOOKUP($B298,'[4]3.ข้อมูลงบทดลองปัจจุบัน'!$A$5:$CL$846,67,0),2)</f>
        <v>-7962355.9100000001</v>
      </c>
      <c r="BQ298" s="104">
        <f>ROUND(VLOOKUP($B298,'[4]3.ข้อมูลงบทดลองปัจจุบัน'!$A$5:$CL$846,68,0),2)</f>
        <v>-3721053.52</v>
      </c>
      <c r="BR298" s="104">
        <f>ROUND(VLOOKUP($B298,'[4]3.ข้อมูลงบทดลองปัจจุบัน'!$A$5:$CL$846,69,0),2)</f>
        <v>-2499031.1</v>
      </c>
      <c r="BS298" s="104">
        <f>ROUND(VLOOKUP($B298,'[4]3.ข้อมูลงบทดลองปัจจุบัน'!$A$5:$CL$846,70,0),2)</f>
        <v>-225870161.13</v>
      </c>
      <c r="BT298" s="104">
        <f>ROUND(VLOOKUP($B298,'[4]3.ข้อมูลงบทดลองปัจจุบัน'!$A$5:$CL$846,71,0),2)</f>
        <v>-4235571.9000000004</v>
      </c>
      <c r="BU298" s="104">
        <f>ROUND(VLOOKUP($B298,'[4]3.ข้อมูลงบทดลองปัจจุบัน'!$A$5:$CL$846,72,0),2)</f>
        <v>-4902184.25</v>
      </c>
      <c r="BV298" s="104">
        <f>ROUND(VLOOKUP($B298,'[4]3.ข้อมูลงบทดลองปัจจุบัน'!$A$5:$CL$846,73,0),2)</f>
        <v>-28307634.25</v>
      </c>
      <c r="BW298" s="104">
        <f>ROUND(VLOOKUP($B298,'[4]3.ข้อมูลงบทดลองปัจจุบัน'!$A$5:$CL$846,74,0),2)</f>
        <v>0</v>
      </c>
      <c r="BX298" s="104">
        <f>ROUND(VLOOKUP($B298,'[4]3.ข้อมูลงบทดลองปัจจุบัน'!$A$5:$CL$846,75,0),2)</f>
        <v>-3560609.94</v>
      </c>
      <c r="BY298" s="104">
        <f>ROUND(VLOOKUP($B298,'[4]3.ข้อมูลงบทดลองปัจจุบัน'!$A$5:$CL$846,76,0),2)</f>
        <v>-11254571.369999999</v>
      </c>
      <c r="BZ298" s="104">
        <f>ROUND(VLOOKUP($B298,'[4]3.ข้อมูลงบทดลองปัจจุบัน'!$A$5:$CL$846,77,0),2)</f>
        <v>-2579071.04</v>
      </c>
      <c r="CA298" s="104">
        <f>ROUND(VLOOKUP($B298,'[4]3.ข้อมูลงบทดลองปัจจุบัน'!$A$5:$CL$846,78,0),2)</f>
        <v>-1943184.6</v>
      </c>
      <c r="CB298" s="104">
        <f>ROUND(VLOOKUP($B298,'[4]3.ข้อมูลงบทดลองปัจจุบัน'!$A$5:$CL$846,79,0),2)</f>
        <v>-3397555.18</v>
      </c>
      <c r="CC298" s="104">
        <f>ROUND(VLOOKUP($B298,'[4]3.ข้อมูลงบทดลองปัจจุบัน'!$A$5:$CL$846,80,0),2)</f>
        <v>-4514567.92</v>
      </c>
      <c r="CD298" s="104">
        <f>ROUND(VLOOKUP($B298,'[4]3.ข้อมูลงบทดลองปัจจุบัน'!$A$5:$CL$846,81,0),2)</f>
        <v>-10419702.09</v>
      </c>
      <c r="CE298" s="104">
        <f>ROUND(VLOOKUP($B298,'[4]3.ข้อมูลงบทดลองปัจจุบัน'!$A$5:$CL$846,82,0),2)</f>
        <v>-4593616.18</v>
      </c>
      <c r="CF298" s="104">
        <f>ROUND(VLOOKUP($B298,'[4]3.ข้อมูลงบทดลองปัจจุบัน'!$A$5:$CL$846,83,0),2)</f>
        <v>-7581290.1500000004</v>
      </c>
      <c r="CG298" s="104">
        <f>ROUND(VLOOKUP($B298,'[4]3.ข้อมูลงบทดลองปัจจุบัน'!$A$5:$CL$846,84,0),2)</f>
        <v>-2316052.0299999998</v>
      </c>
      <c r="CH298" s="104">
        <f>ROUND(VLOOKUP($B298,'[4]3.ข้อมูลงบทดลองปัจจุบัน'!$A$5:$CL$846,85,0),2)</f>
        <v>-2535586.62</v>
      </c>
      <c r="CI298" s="104">
        <f>ROUND(VLOOKUP($B298,'[4]3.ข้อมูลงบทดลองปัจจุบัน'!$A$5:$CL$846,86,0),2)</f>
        <v>-2189494.06</v>
      </c>
      <c r="CJ298" s="104">
        <f>ROUND(VLOOKUP($B298,'[4]3.ข้อมูลงบทดลองปัจจุบัน'!$A$5:$CL$846,87,0),2)</f>
        <v>-3201074.01</v>
      </c>
      <c r="CK298" s="104">
        <f>ROUND(VLOOKUP($B298,'[4]3.ข้อมูลงบทดลองปัจจุบัน'!$A$5:$CL$846,88,0),2)</f>
        <v>-10505245.73</v>
      </c>
      <c r="CL298" s="104">
        <f>ROUND(VLOOKUP($B298,'[4]3.ข้อมูลงบทดลองปัจจุบัน'!$A$5:$CL$846,89,0),2)</f>
        <v>-1585748.34</v>
      </c>
      <c r="CM298" s="104">
        <f>ROUND(VLOOKUP($B298,'[4]3.ข้อมูลงบทดลองปัจจุบัน'!$A$5:$CL$846,90,0),2)</f>
        <v>-1359111.51</v>
      </c>
      <c r="CO298" s="97"/>
    </row>
    <row r="299" spans="1:94" x14ac:dyDescent="0.7">
      <c r="A299" s="128" t="s">
        <v>884</v>
      </c>
      <c r="B299" s="18" t="s">
        <v>985</v>
      </c>
      <c r="C299" s="129" t="s">
        <v>986</v>
      </c>
      <c r="D299" s="104">
        <f>ROUND(VLOOKUP($B299,'[4]3.ข้อมูลงบทดลองปัจจุบัน'!$A$5:$CL$846,3,0),2)</f>
        <v>-13596682.029999999</v>
      </c>
      <c r="E299" s="104">
        <f>ROUND(VLOOKUP($B299,'[4]3.ข้อมูลงบทดลองปัจจุบัน'!$A$5:$CL$846,4,0),2)</f>
        <v>-4124903.79</v>
      </c>
      <c r="F299" s="104">
        <f>ROUND(VLOOKUP($B299,'[4]3.ข้อมูลงบทดลองปัจจุบัน'!$A$5:$CL$846,5,0),2)</f>
        <v>-5325402.82</v>
      </c>
      <c r="G299" s="104">
        <f>ROUND(VLOOKUP($B299,'[4]3.ข้อมูลงบทดลองปัจจุบัน'!$A$5:$CL$846,6,0),2)</f>
        <v>-3439663.2</v>
      </c>
      <c r="H299" s="104">
        <f>ROUND(VLOOKUP($B299,'[4]3.ข้อมูลงบทดลองปัจจุบัน'!$A$5:$CL$846,7,0),2)</f>
        <v>-2479907.09</v>
      </c>
      <c r="I299" s="104">
        <f>ROUND(VLOOKUP($B299,'[4]3.ข้อมูลงบทดลองปัจจุบัน'!$A$5:$CL$846,8,0),2)</f>
        <v>-5614997.1600000001</v>
      </c>
      <c r="J299" s="104">
        <f>ROUND(VLOOKUP($B299,'[4]3.ข้อมูลงบทดลองปัจจุบัน'!$A$5:$CL$846,9,0),2)</f>
        <v>-6673395.8300000001</v>
      </c>
      <c r="K299" s="104">
        <f>ROUND(VLOOKUP($B299,'[4]3.ข้อมูลงบทดลองปัจจุบัน'!$A$5:$CL$846,10,0),2)</f>
        <v>-5707244.7699999996</v>
      </c>
      <c r="L299" s="104">
        <f>ROUND(VLOOKUP($B299,'[4]3.ข้อมูลงบทดลองปัจจุบัน'!$A$5:$CL$846,11,0),2)</f>
        <v>-4162351</v>
      </c>
      <c r="M299" s="104">
        <f>ROUND(VLOOKUP($B299,'[4]3.ข้อมูลงบทดลองปัจจุบัน'!$A$5:$CL$846,12,0),2)</f>
        <v>-4390432.96</v>
      </c>
      <c r="N299" s="104">
        <f>ROUND(VLOOKUP($B299,'[4]3.ข้อมูลงบทดลองปัจจุบัน'!$A$5:$CL$846,13,0),2)</f>
        <v>-8440741.6699999999</v>
      </c>
      <c r="O299" s="104">
        <f>ROUND(VLOOKUP($B299,'[4]3.ข้อมูลงบทดลองปัจจุบัน'!$A$5:$CL$846,14,0),2)</f>
        <v>-1793800.69</v>
      </c>
      <c r="P299" s="104">
        <f>ROUND(VLOOKUP($B299,'[4]3.ข้อมูลงบทดลองปัจจุบัน'!$A$5:$CL$846,15,0),2)</f>
        <v>-6713403.8200000003</v>
      </c>
      <c r="Q299" s="104">
        <f>ROUND(VLOOKUP($B299,'[4]3.ข้อมูลงบทดลองปัจจุบัน'!$A$5:$CL$846,16,0),2)</f>
        <v>-3591854.59</v>
      </c>
      <c r="R299" s="104">
        <f>ROUND(VLOOKUP($B299,'[4]3.ข้อมูลงบทดลองปัจจุบัน'!$A$5:$CL$846,17,0),2)</f>
        <v>-4014356.54</v>
      </c>
      <c r="S299" s="104">
        <f>ROUND(VLOOKUP($B299,'[4]3.ข้อมูลงบทดลองปัจจุบัน'!$A$5:$CL$846,18,0),2)</f>
        <v>-4697950.4000000004</v>
      </c>
      <c r="T299" s="104">
        <f>ROUND(VLOOKUP($B299,'[4]3.ข้อมูลงบทดลองปัจจุบัน'!$A$5:$CL$846,19,0),2)</f>
        <v>-3292704.1</v>
      </c>
      <c r="U299" s="104">
        <f>ROUND(VLOOKUP($B299,'[4]3.ข้อมูลงบทดลองปัจจุบัน'!$A$5:$CL$846,20,0),2)</f>
        <v>-2835396.9</v>
      </c>
      <c r="V299" s="104">
        <f>ROUND(VLOOKUP($B299,'[4]3.ข้อมูลงบทดลองปัจจุบัน'!$A$5:$CL$846,21,0),2)</f>
        <v>-3083561.61</v>
      </c>
      <c r="W299" s="104">
        <f>ROUND(VLOOKUP($B299,'[4]3.ข้อมูลงบทดลองปัจจุบัน'!$A$5:$CL$846,22,0),2)</f>
        <v>-1709428.59</v>
      </c>
      <c r="X299" s="104">
        <f>ROUND(VLOOKUP($B299,'[4]3.ข้อมูลงบทดลองปัจจุบัน'!$A$5:$CL$846,23,0),2)</f>
        <v>-10212028.25</v>
      </c>
      <c r="Y299" s="104">
        <f>ROUND(VLOOKUP($B299,'[4]3.ข้อมูลงบทดลองปัจจุบัน'!$A$5:$CL$846,24,0),2)</f>
        <v>-2208838.79</v>
      </c>
      <c r="Z299" s="104">
        <f>ROUND(VLOOKUP($B299,'[4]3.ข้อมูลงบทดลองปัจจุบัน'!$A$5:$CL$846,25,0),2)</f>
        <v>-4856094.3600000003</v>
      </c>
      <c r="AA299" s="104">
        <f>ROUND(VLOOKUP($B299,'[4]3.ข้อมูลงบทดลองปัจจุบัน'!$A$5:$CL$846,26,0),2)</f>
        <v>-2683146.71</v>
      </c>
      <c r="AB299" s="104">
        <f>ROUND(VLOOKUP($B299,'[4]3.ข้อมูลงบทดลองปัจจุบัน'!$A$5:$CL$846,27,0),2)</f>
        <v>-1844205.63</v>
      </c>
      <c r="AC299" s="104">
        <f>ROUND(VLOOKUP($B299,'[4]3.ข้อมูลงบทดลองปัจจุบัน'!$A$5:$CL$846,28,0),2)</f>
        <v>-2570880.33</v>
      </c>
      <c r="AD299" s="104">
        <f>ROUND(VLOOKUP($B299,'[4]3.ข้อมูลงบทดลองปัจจุบัน'!$A$5:$CL$846,29,0),2)</f>
        <v>-3019134.41</v>
      </c>
      <c r="AE299" s="104">
        <f>ROUND(VLOOKUP($B299,'[4]3.ข้อมูลงบทดลองปัจจุบัน'!$A$5:$CL$846,30,0),2)</f>
        <v>-9325306.1600000001</v>
      </c>
      <c r="AF299" s="104">
        <f>ROUND(VLOOKUP($B299,'[4]3.ข้อมูลงบทดลองปัจจุบัน'!$A$5:$CL$846,31,0),2)</f>
        <v>-3170570.08</v>
      </c>
      <c r="AG299" s="104">
        <f>ROUND(VLOOKUP($B299,'[4]3.ข้อมูลงบทดลองปัจจุบัน'!$A$5:$CL$846,32,0),2)</f>
        <v>-2356847.7599999998</v>
      </c>
      <c r="AH299" s="104">
        <f>ROUND(VLOOKUP($B299,'[4]3.ข้อมูลงบทดลองปัจจุบัน'!$A$5:$CL$846,33,0),2)</f>
        <v>-2843058.55</v>
      </c>
      <c r="AI299" s="104">
        <f>ROUND(VLOOKUP($B299,'[4]3.ข้อมูลงบทดลองปัจจุบัน'!$A$5:$CL$846,34,0),2)</f>
        <v>-4788881.91</v>
      </c>
      <c r="AJ299" s="104">
        <f>ROUND(VLOOKUP($B299,'[4]3.ข้อมูลงบทดลองปัจจุบัน'!$A$5:$CL$846,35,0),2)</f>
        <v>-2861153.19</v>
      </c>
      <c r="AK299" s="104">
        <f>ROUND(VLOOKUP($B299,'[4]3.ข้อมูลงบทดลองปัจจุบัน'!$A$5:$CL$846,36,0),2)</f>
        <v>-2396477.16</v>
      </c>
      <c r="AL299" s="104">
        <f>ROUND(VLOOKUP($B299,'[4]3.ข้อมูลงบทดลองปัจจุบัน'!$A$5:$CL$846,37,0),2)</f>
        <v>-13598202.91</v>
      </c>
      <c r="AM299" s="104">
        <f>ROUND(VLOOKUP($B299,'[4]3.ข้อมูลงบทดลองปัจจุบัน'!$A$5:$CL$846,38,0),2)</f>
        <v>-3335325.07</v>
      </c>
      <c r="AN299" s="104">
        <f>ROUND(VLOOKUP($B299,'[4]3.ข้อมูลงบทดลองปัจจุบัน'!$A$5:$CL$846,39,0),2)</f>
        <v>-3013526.78</v>
      </c>
      <c r="AO299" s="104">
        <f>ROUND(VLOOKUP($B299,'[4]3.ข้อมูลงบทดลองปัจจุบัน'!$A$5:$CL$846,40,0),2)</f>
        <v>-6570543.4299999997</v>
      </c>
      <c r="AP299" s="104">
        <f>ROUND(VLOOKUP($B299,'[4]3.ข้อมูลงบทดลองปัจจุบัน'!$A$5:$CL$846,41,0),2)</f>
        <v>-5412840.79</v>
      </c>
      <c r="AQ299" s="104">
        <f>ROUND(VLOOKUP($B299,'[4]3.ข้อมูลงบทดลองปัจจุบัน'!$A$5:$CL$846,42,0),2)</f>
        <v>-4170530.5</v>
      </c>
      <c r="AR299" s="104">
        <f>ROUND(VLOOKUP($B299,'[4]3.ข้อมูลงบทดลองปัจจุบัน'!$A$5:$CL$846,43,0),2)</f>
        <v>-2081803.53</v>
      </c>
      <c r="AS299" s="104">
        <f>ROUND(VLOOKUP($B299,'[4]3.ข้อมูลงบทดลองปัจจุบัน'!$A$5:$CL$846,44,0),2)</f>
        <v>-7281020.0099999998</v>
      </c>
      <c r="AT299" s="104">
        <f>ROUND(VLOOKUP($B299,'[4]3.ข้อมูลงบทดลองปัจจุบัน'!$A$5:$CL$846,45,0),2)</f>
        <v>-3487248.2</v>
      </c>
      <c r="AU299" s="104">
        <f>ROUND(VLOOKUP($B299,'[4]3.ข้อมูลงบทดลองปัจจุบัน'!$A$5:$CL$846,46,0),2)</f>
        <v>-5300467.07</v>
      </c>
      <c r="AV299" s="104">
        <f>ROUND(VLOOKUP($B299,'[4]3.ข้อมูลงบทดลองปัจจุบัน'!$A$5:$CL$846,47,0),2)</f>
        <v>-6010793.7999999998</v>
      </c>
      <c r="AW299" s="104">
        <f>ROUND(VLOOKUP($B299,'[4]3.ข้อมูลงบทดลองปัจจุบัน'!$A$5:$CL$846,48,0),2)</f>
        <v>-2868194.82</v>
      </c>
      <c r="AX299" s="104">
        <f>ROUND(VLOOKUP($B299,'[4]3.ข้อมูลงบทดลองปัจจุบัน'!$A$5:$CL$846,49,0),2)</f>
        <v>-2701413.75</v>
      </c>
      <c r="AY299" s="104">
        <f>ROUND(VLOOKUP($B299,'[4]3.ข้อมูลงบทดลองปัจจุบัน'!$A$5:$CL$846,50,0),2)</f>
        <v>-3832368.33</v>
      </c>
      <c r="AZ299" s="104">
        <f>ROUND(VLOOKUP($B299,'[4]3.ข้อมูลงบทดลองปัจจุบัน'!$A$5:$CL$846,51,0),2)</f>
        <v>-3503658.69</v>
      </c>
      <c r="BA299" s="104">
        <f>ROUND(VLOOKUP($B299,'[4]3.ข้อมูลงบทดลองปัจจุบัน'!$A$5:$CL$846,52,0),2)</f>
        <v>-2907622</v>
      </c>
      <c r="BB299" s="104">
        <f>ROUND(VLOOKUP($B299,'[4]3.ข้อมูลงบทดลองปัจจุบัน'!$A$5:$CL$846,53,0),2)</f>
        <v>-10656378.390000001</v>
      </c>
      <c r="BC299" s="104">
        <f>ROUND(VLOOKUP($B299,'[4]3.ข้อมูลงบทดลองปัจจุบัน'!$A$5:$CL$846,54,0),2)</f>
        <v>-3107628.99</v>
      </c>
      <c r="BD299" s="104">
        <f>ROUND(VLOOKUP($B299,'[4]3.ข้อมูลงบทดลองปัจจุบัน'!$A$5:$CL$846,55,0),2)</f>
        <v>-14165792.630000001</v>
      </c>
      <c r="BE299" s="104">
        <f>ROUND(VLOOKUP($B299,'[4]3.ข้อมูลงบทดลองปัจจุบัน'!$A$5:$CL$846,56,0),2)</f>
        <v>-6910582</v>
      </c>
      <c r="BF299" s="104">
        <f>ROUND(VLOOKUP($B299,'[4]3.ข้อมูลงบทดลองปัจจุบัน'!$A$5:$CL$846,57,0),2)</f>
        <v>-3596962.39</v>
      </c>
      <c r="BG299" s="104">
        <f>ROUND(VLOOKUP($B299,'[4]3.ข้อมูลงบทดลองปัจจุบัน'!$A$5:$CL$846,58,0),2)</f>
        <v>-2558382.94</v>
      </c>
      <c r="BH299" s="104">
        <f>ROUND(VLOOKUP($B299,'[4]3.ข้อมูลงบทดลองปัจจุบัน'!$A$5:$CL$846,59,0),2)</f>
        <v>-7414173.9199999999</v>
      </c>
      <c r="BI299" s="104">
        <f>ROUND(VLOOKUP($B299,'[4]3.ข้อมูลงบทดลองปัจจุบัน'!$A$5:$CL$846,60,0),2)</f>
        <v>-2275256.0699999998</v>
      </c>
      <c r="BJ299" s="104">
        <f>ROUND(VLOOKUP($B299,'[4]3.ข้อมูลงบทดลองปัจจุบัน'!$A$5:$CL$846,61,0),2)</f>
        <v>-1426903.42</v>
      </c>
      <c r="BK299" s="104">
        <f>ROUND(VLOOKUP($B299,'[4]3.ข้อมูลงบทดลองปัจจุบัน'!$A$5:$CL$846,62,0),2)</f>
        <v>-2461935.9700000002</v>
      </c>
      <c r="BL299" s="104">
        <f>ROUND(VLOOKUP($B299,'[4]3.ข้อมูลงบทดลองปัจจุบัน'!$A$5:$CL$846,63,0),2)</f>
        <v>-2209065.9</v>
      </c>
      <c r="BM299" s="104">
        <f>ROUND(VLOOKUP($B299,'[4]3.ข้อมูลงบทดลองปัจจุบัน'!$A$5:$CL$846,64,0),2)</f>
        <v>-10238083.949999999</v>
      </c>
      <c r="BN299" s="104">
        <f>ROUND(VLOOKUP($B299,'[4]3.ข้อมูลงบทดลองปัจจุบัน'!$A$5:$CL$846,65,0),2)</f>
        <v>-5811893.75</v>
      </c>
      <c r="BO299" s="104">
        <f>ROUND(VLOOKUP($B299,'[4]3.ข้อมูลงบทดลองปัจจุบัน'!$A$5:$CL$846,66,0),2)</f>
        <v>-4607292.6100000003</v>
      </c>
      <c r="BP299" s="104">
        <f>ROUND(VLOOKUP($B299,'[4]3.ข้อมูลงบทดลองปัจจุบัน'!$A$5:$CL$846,67,0),2)</f>
        <v>-6516483.25</v>
      </c>
      <c r="BQ299" s="104">
        <f>ROUND(VLOOKUP($B299,'[4]3.ข้อมูลงบทดลองปัจจุบัน'!$A$5:$CL$846,68,0),2)</f>
        <v>-4559038.09</v>
      </c>
      <c r="BR299" s="104">
        <f>ROUND(VLOOKUP($B299,'[4]3.ข้อมูลงบทดลองปัจจุบัน'!$A$5:$CL$846,69,0),2)</f>
        <v>-2386126.87</v>
      </c>
      <c r="BS299" s="104">
        <f>ROUND(VLOOKUP($B299,'[4]3.ข้อมูลงบทดลองปัจจุบัน'!$A$5:$CL$846,70,0),2)</f>
        <v>-19980561.219999999</v>
      </c>
      <c r="BT299" s="104">
        <f>ROUND(VLOOKUP($B299,'[4]3.ข้อมูลงบทดลองปัจจุบัน'!$A$5:$CL$846,71,0),2)</f>
        <v>-4377546.3899999997</v>
      </c>
      <c r="BU299" s="104">
        <f>ROUND(VLOOKUP($B299,'[4]3.ข้อมูลงบทดลองปัจจุบัน'!$A$5:$CL$846,72,0),2)</f>
        <v>-5349322.25</v>
      </c>
      <c r="BV299" s="104">
        <f>ROUND(VLOOKUP($B299,'[4]3.ข้อมูลงบทดลองปัจจุบัน'!$A$5:$CL$846,73,0),2)</f>
        <v>-7957211.3700000001</v>
      </c>
      <c r="BW299" s="104">
        <f>ROUND(VLOOKUP($B299,'[4]3.ข้อมูลงบทดลองปัจจุบัน'!$A$5:$CL$846,74,0),2)</f>
        <v>-1297415.78</v>
      </c>
      <c r="BX299" s="104">
        <f>ROUND(VLOOKUP($B299,'[4]3.ข้อมูลงบทดลองปัจจุบัน'!$A$5:$CL$846,75,0),2)</f>
        <v>-3681358.5</v>
      </c>
      <c r="BY299" s="104">
        <f>ROUND(VLOOKUP($B299,'[4]3.ข้อมูลงบทดลองปัจจุบัน'!$A$5:$CL$846,76,0),2)</f>
        <v>-8090897.4400000004</v>
      </c>
      <c r="BZ299" s="104">
        <f>ROUND(VLOOKUP($B299,'[4]3.ข้อมูลงบทดลองปัจจุบัน'!$A$5:$CL$846,77,0),2)</f>
        <v>-2994176.16</v>
      </c>
      <c r="CA299" s="104">
        <f>ROUND(VLOOKUP($B299,'[4]3.ข้อมูลงบทดลองปัจจุบัน'!$A$5:$CL$846,78,0),2)</f>
        <v>-2722078.73</v>
      </c>
      <c r="CB299" s="104">
        <f>ROUND(VLOOKUP($B299,'[4]3.ข้อมูลงบทดลองปัจจุบัน'!$A$5:$CL$846,79,0),2)</f>
        <v>-3822974.72</v>
      </c>
      <c r="CC299" s="104">
        <f>ROUND(VLOOKUP($B299,'[4]3.ข้อมูลงบทดลองปัจจุบัน'!$A$5:$CL$846,80,0),2)</f>
        <v>-4163233.25</v>
      </c>
      <c r="CD299" s="104">
        <f>ROUND(VLOOKUP($B299,'[4]3.ข้อมูลงบทดลองปัจจุบัน'!$A$5:$CL$846,81,0),2)</f>
        <v>-6820491.5700000003</v>
      </c>
      <c r="CE299" s="104">
        <f>ROUND(VLOOKUP($B299,'[4]3.ข้อมูลงบทดลองปัจจุบัน'!$A$5:$CL$846,82,0),2)</f>
        <v>-4027843.89</v>
      </c>
      <c r="CF299" s="104">
        <f>ROUND(VLOOKUP($B299,'[4]3.ข้อมูลงบทดลองปัจจุบัน'!$A$5:$CL$846,83,0),2)</f>
        <v>-6165780.1699999999</v>
      </c>
      <c r="CG299" s="104">
        <f>ROUND(VLOOKUP($B299,'[4]3.ข้อมูลงบทดลองปัจจุบัน'!$A$5:$CL$846,84,0),2)</f>
        <v>-2224387.69</v>
      </c>
      <c r="CH299" s="104">
        <f>ROUND(VLOOKUP($B299,'[4]3.ข้อมูลงบทดลองปัจจุบัน'!$A$5:$CL$846,85,0),2)</f>
        <v>-2942190.19</v>
      </c>
      <c r="CI299" s="104">
        <f>ROUND(VLOOKUP($B299,'[4]3.ข้อมูลงบทดลองปัจจุบัน'!$A$5:$CL$846,86,0),2)</f>
        <v>-2188455.7599999998</v>
      </c>
      <c r="CJ299" s="104">
        <f>ROUND(VLOOKUP($B299,'[4]3.ข้อมูลงบทดลองปัจจุบัน'!$A$5:$CL$846,87,0),2)</f>
        <v>-2281169.64</v>
      </c>
      <c r="CK299" s="104">
        <f>ROUND(VLOOKUP($B299,'[4]3.ข้อมูลงบทดลองปัจจุบัน'!$A$5:$CL$846,88,0),2)</f>
        <v>-6885615.5099999998</v>
      </c>
      <c r="CL299" s="104">
        <f>ROUND(VLOOKUP($B299,'[4]3.ข้อมูลงบทดลองปัจจุบัน'!$A$5:$CL$846,89,0),2)</f>
        <v>-1676942.55</v>
      </c>
      <c r="CM299" s="104">
        <f>ROUND(VLOOKUP($B299,'[4]3.ข้อมูลงบทดลองปัจจุบัน'!$A$5:$CL$846,90,0),2)</f>
        <v>-1950552.66</v>
      </c>
      <c r="CO299" s="97"/>
    </row>
    <row r="300" spans="1:94" s="96" customFormat="1" x14ac:dyDescent="0.7">
      <c r="A300" s="128" t="s">
        <v>884</v>
      </c>
      <c r="B300" s="18" t="s">
        <v>987</v>
      </c>
      <c r="C300" s="129" t="s">
        <v>988</v>
      </c>
      <c r="D300" s="119">
        <f>ROUND(VLOOKUP($B300,'[4]3.ข้อมูลงบทดลองปัจจุบัน'!$A$5:$CL$846,3,0),2)</f>
        <v>5552951.1900000004</v>
      </c>
      <c r="E300" s="119">
        <f>ROUND(VLOOKUP($B300,'[4]3.ข้อมูลงบทดลองปัจจุบัน'!$A$5:$CL$846,4,0),2)</f>
        <v>0</v>
      </c>
      <c r="F300" s="119">
        <f>ROUND(VLOOKUP($B300,'[4]3.ข้อมูลงบทดลองปัจจุบัน'!$A$5:$CL$846,5,0),2)</f>
        <v>857616.2</v>
      </c>
      <c r="G300" s="119">
        <f>ROUND(VLOOKUP($B300,'[4]3.ข้อมูลงบทดลองปัจจุบัน'!$A$5:$CL$846,6,0),2)</f>
        <v>0</v>
      </c>
      <c r="H300" s="119">
        <f>ROUND(VLOOKUP($B300,'[4]3.ข้อมูลงบทดลองปัจจุบัน'!$A$5:$CL$846,7,0),2)</f>
        <v>0</v>
      </c>
      <c r="I300" s="119">
        <f>ROUND(VLOOKUP($B300,'[4]3.ข้อมูลงบทดลองปัจจุบัน'!$A$5:$CL$846,8,0),2)</f>
        <v>0</v>
      </c>
      <c r="J300" s="119">
        <f>ROUND(VLOOKUP($B300,'[4]3.ข้อมูลงบทดลองปัจจุบัน'!$A$5:$CL$846,9,0),2)</f>
        <v>166934.17000000001</v>
      </c>
      <c r="K300" s="119">
        <f>ROUND(VLOOKUP($B300,'[4]3.ข้อมูลงบทดลองปัจจุบัน'!$A$5:$CL$846,10,0),2)</f>
        <v>0</v>
      </c>
      <c r="L300" s="119">
        <f>ROUND(VLOOKUP($B300,'[4]3.ข้อมูลงบทดลองปัจจุบัน'!$A$5:$CL$846,11,0),2)</f>
        <v>168081.43</v>
      </c>
      <c r="M300" s="119">
        <f>ROUND(VLOOKUP($B300,'[4]3.ข้อมูลงบทดลองปัจจุบัน'!$A$5:$CL$846,12,0),2)</f>
        <v>7754.56</v>
      </c>
      <c r="N300" s="119">
        <f>ROUND(VLOOKUP($B300,'[4]3.ข้อมูลงบทดลองปัจจุบัน'!$A$5:$CL$846,13,0),2)</f>
        <v>0</v>
      </c>
      <c r="O300" s="119">
        <f>ROUND(VLOOKUP($B300,'[4]3.ข้อมูลงบทดลองปัจจุบัน'!$A$5:$CL$846,14,0),2)</f>
        <v>0</v>
      </c>
      <c r="P300" s="119">
        <f>ROUND(VLOOKUP($B300,'[4]3.ข้อมูลงบทดลองปัจจุบัน'!$A$5:$CL$846,15,0),2)</f>
        <v>1842801.63</v>
      </c>
      <c r="Q300" s="119">
        <f>ROUND(VLOOKUP($B300,'[4]3.ข้อมูลงบทดลองปัจจุบัน'!$A$5:$CL$846,16,0),2)</f>
        <v>158368.09</v>
      </c>
      <c r="R300" s="119">
        <f>ROUND(VLOOKUP($B300,'[4]3.ข้อมูลงบทดลองปัจจุบัน'!$A$5:$CL$846,17,0),2)</f>
        <v>44614.2</v>
      </c>
      <c r="S300" s="119">
        <f>ROUND(VLOOKUP($B300,'[4]3.ข้อมูลงบทดลองปัจจุบัน'!$A$5:$CL$846,18,0),2)</f>
        <v>0</v>
      </c>
      <c r="T300" s="119">
        <f>ROUND(VLOOKUP($B300,'[4]3.ข้อมูลงบทดลองปัจจุบัน'!$A$5:$CL$846,19,0),2)</f>
        <v>81062.06</v>
      </c>
      <c r="U300" s="119">
        <f>ROUND(VLOOKUP($B300,'[4]3.ข้อมูลงบทดลองปัจจุบัน'!$A$5:$CL$846,20,0),2)</f>
        <v>0</v>
      </c>
      <c r="V300" s="119">
        <f>ROUND(VLOOKUP($B300,'[4]3.ข้อมูลงบทดลองปัจจุบัน'!$A$5:$CL$846,21,0),2)</f>
        <v>67566.490000000005</v>
      </c>
      <c r="W300" s="119">
        <f>ROUND(VLOOKUP($B300,'[4]3.ข้อมูลงบทดลองปัจจุบัน'!$A$5:$CL$846,22,0),2)</f>
        <v>0</v>
      </c>
      <c r="X300" s="119">
        <f>ROUND(VLOOKUP($B300,'[4]3.ข้อมูลงบทดลองปัจจุบัน'!$A$5:$CL$846,23,0),2)</f>
        <v>10735712.85</v>
      </c>
      <c r="Y300" s="119">
        <f>ROUND(VLOOKUP($B300,'[4]3.ข้อมูลงบทดลองปัจจุบัน'!$A$5:$CL$846,24,0),2)</f>
        <v>0</v>
      </c>
      <c r="Z300" s="119">
        <f>ROUND(VLOOKUP($B300,'[4]3.ข้อมูลงบทดลองปัจจุบัน'!$A$5:$CL$846,25,0),2)</f>
        <v>0</v>
      </c>
      <c r="AA300" s="119">
        <f>ROUND(VLOOKUP($B300,'[4]3.ข้อมูลงบทดลองปัจจุบัน'!$A$5:$CL$846,26,0),2)</f>
        <v>553.70000000000005</v>
      </c>
      <c r="AB300" s="119">
        <f>ROUND(VLOOKUP($B300,'[4]3.ข้อมูลงบทดลองปัจจุบัน'!$A$5:$CL$846,27,0),2)</f>
        <v>0</v>
      </c>
      <c r="AC300" s="119">
        <f>ROUND(VLOOKUP($B300,'[4]3.ข้อมูลงบทดลองปัจจุบัน'!$A$5:$CL$846,28,0),2)</f>
        <v>73519.240000000005</v>
      </c>
      <c r="AD300" s="119">
        <f>ROUND(VLOOKUP($B300,'[4]3.ข้อมูลงบทดลองปัจจุบัน'!$A$5:$CL$846,29,0),2)</f>
        <v>0</v>
      </c>
      <c r="AE300" s="119">
        <f>ROUND(VLOOKUP($B300,'[4]3.ข้อมูลงบทดลองปัจจุบัน'!$A$5:$CL$846,30,0),2)</f>
        <v>0</v>
      </c>
      <c r="AF300" s="119">
        <f>ROUND(VLOOKUP($B300,'[4]3.ข้อมูลงบทดลองปัจจุบัน'!$A$5:$CL$846,31,0),2)</f>
        <v>0</v>
      </c>
      <c r="AG300" s="119">
        <f>ROUND(VLOOKUP($B300,'[4]3.ข้อมูลงบทดลองปัจจุบัน'!$A$5:$CL$846,32,0),2)</f>
        <v>0</v>
      </c>
      <c r="AH300" s="119">
        <f>ROUND(VLOOKUP($B300,'[4]3.ข้อมูลงบทดลองปัจจุบัน'!$A$5:$CL$846,33,0),2)</f>
        <v>0</v>
      </c>
      <c r="AI300" s="119">
        <f>ROUND(VLOOKUP($B300,'[4]3.ข้อมูลงบทดลองปัจจุบัน'!$A$5:$CL$846,34,0),2)</f>
        <v>0</v>
      </c>
      <c r="AJ300" s="119">
        <f>ROUND(VLOOKUP($B300,'[4]3.ข้อมูลงบทดลองปัจจุบัน'!$A$5:$CL$846,35,0),2)</f>
        <v>96819.71</v>
      </c>
      <c r="AK300" s="119">
        <f>ROUND(VLOOKUP($B300,'[4]3.ข้อมูลงบทดลองปัจจุบัน'!$A$5:$CL$846,36,0),2)</f>
        <v>0</v>
      </c>
      <c r="AL300" s="119">
        <f>ROUND(VLOOKUP($B300,'[4]3.ข้อมูลงบทดลองปัจจุบัน'!$A$5:$CL$846,37,0),2)</f>
        <v>26209171.510000002</v>
      </c>
      <c r="AM300" s="119">
        <f>ROUND(VLOOKUP($B300,'[4]3.ข้อมูลงบทดลองปัจจุบัน'!$A$5:$CL$846,38,0),2)</f>
        <v>0</v>
      </c>
      <c r="AN300" s="119">
        <f>ROUND(VLOOKUP($B300,'[4]3.ข้อมูลงบทดลองปัจจุบัน'!$A$5:$CL$846,39,0),2)</f>
        <v>0</v>
      </c>
      <c r="AO300" s="119">
        <f>ROUND(VLOOKUP($B300,'[4]3.ข้อมูลงบทดลองปัจจุบัน'!$A$5:$CL$846,40,0),2)</f>
        <v>0</v>
      </c>
      <c r="AP300" s="119">
        <f>ROUND(VLOOKUP($B300,'[4]3.ข้อมูลงบทดลองปัจจุบัน'!$A$5:$CL$846,41,0),2)</f>
        <v>0</v>
      </c>
      <c r="AQ300" s="119">
        <f>ROUND(VLOOKUP($B300,'[4]3.ข้อมูลงบทดลองปัจจุบัน'!$A$5:$CL$846,42,0),2)</f>
        <v>15428.25</v>
      </c>
      <c r="AR300" s="119">
        <f>ROUND(VLOOKUP($B300,'[4]3.ข้อมูลงบทดลองปัจจุบัน'!$A$5:$CL$846,43,0),2)</f>
        <v>0</v>
      </c>
      <c r="AS300" s="119">
        <f>ROUND(VLOOKUP($B300,'[4]3.ข้อมูลงบทดลองปัจจุบัน'!$A$5:$CL$846,44,0),2)</f>
        <v>0</v>
      </c>
      <c r="AT300" s="119">
        <f>ROUND(VLOOKUP($B300,'[4]3.ข้อมูลงบทดลองปัจจุบัน'!$A$5:$CL$846,45,0),2)</f>
        <v>0</v>
      </c>
      <c r="AU300" s="119">
        <f>ROUND(VLOOKUP($B300,'[4]3.ข้อมูลงบทดลองปัจจุบัน'!$A$5:$CL$846,46,0),2)</f>
        <v>0</v>
      </c>
      <c r="AV300" s="119">
        <f>ROUND(VLOOKUP($B300,'[4]3.ข้อมูลงบทดลองปัจจุบัน'!$A$5:$CL$846,47,0),2)</f>
        <v>199845.62</v>
      </c>
      <c r="AW300" s="119">
        <f>ROUND(VLOOKUP($B300,'[4]3.ข้อมูลงบทดลองปัจจุบัน'!$A$5:$CL$846,48,0),2)</f>
        <v>21850.400000000001</v>
      </c>
      <c r="AX300" s="119">
        <f>ROUND(VLOOKUP($B300,'[4]3.ข้อมูลงบทดลองปัจจุบัน'!$A$5:$CL$846,49,0),2)</f>
        <v>0</v>
      </c>
      <c r="AY300" s="119">
        <f>ROUND(VLOOKUP($B300,'[4]3.ข้อมูลงบทดลองปัจจุบัน'!$A$5:$CL$846,50,0),2)</f>
        <v>0</v>
      </c>
      <c r="AZ300" s="119">
        <f>ROUND(VLOOKUP($B300,'[4]3.ข้อมูลงบทดลองปัจจุบัน'!$A$5:$CL$846,51,0),2)</f>
        <v>5148.6899999999996</v>
      </c>
      <c r="BA300" s="119">
        <f>ROUND(VLOOKUP($B300,'[4]3.ข้อมูลงบทดลองปัจจุบัน'!$A$5:$CL$846,52,0),2)</f>
        <v>144860.88</v>
      </c>
      <c r="BB300" s="119">
        <f>ROUND(VLOOKUP($B300,'[4]3.ข้อมูลงบทดลองปัจจุบัน'!$A$5:$CL$846,53,0),2)</f>
        <v>911868.29</v>
      </c>
      <c r="BC300" s="119">
        <f>ROUND(VLOOKUP($B300,'[4]3.ข้อมูลงบทดลองปัจจุบัน'!$A$5:$CL$846,54,0),2)</f>
        <v>167809.11</v>
      </c>
      <c r="BD300" s="119">
        <f>ROUND(VLOOKUP($B300,'[4]3.ข้อมูลงบทดลองปัจจุบัน'!$A$5:$CL$846,55,0),2)</f>
        <v>18231602.73</v>
      </c>
      <c r="BE300" s="119">
        <f>ROUND(VLOOKUP($B300,'[4]3.ข้อมูลงบทดลองปัจจุบัน'!$A$5:$CL$846,56,0),2)</f>
        <v>0</v>
      </c>
      <c r="BF300" s="119">
        <f>ROUND(VLOOKUP($B300,'[4]3.ข้อมูลงบทดลองปัจจุบัน'!$A$5:$CL$846,57,0),2)</f>
        <v>34318.639999999999</v>
      </c>
      <c r="BG300" s="119">
        <f>ROUND(VLOOKUP($B300,'[4]3.ข้อมูลงบทดลองปัจจุบัน'!$A$5:$CL$846,58,0),2)</f>
        <v>0</v>
      </c>
      <c r="BH300" s="119">
        <f>ROUND(VLOOKUP($B300,'[4]3.ข้อมูลงบทดลองปัจจุบัน'!$A$5:$CL$846,59,0),2)</f>
        <v>1906152.59</v>
      </c>
      <c r="BI300" s="119">
        <f>ROUND(VLOOKUP($B300,'[4]3.ข้อมูลงบทดลองปัจจุบัน'!$A$5:$CL$846,60,0),2)</f>
        <v>0</v>
      </c>
      <c r="BJ300" s="119">
        <f>ROUND(VLOOKUP($B300,'[4]3.ข้อมูลงบทดลองปัจจุบัน'!$A$5:$CL$846,61,0),2)</f>
        <v>0</v>
      </c>
      <c r="BK300" s="119">
        <f>ROUND(VLOOKUP($B300,'[4]3.ข้อมูลงบทดลองปัจจุบัน'!$A$5:$CL$846,62,0),2)</f>
        <v>0</v>
      </c>
      <c r="BL300" s="119">
        <f>ROUND(VLOOKUP($B300,'[4]3.ข้อมูลงบทดลองปัจจุบัน'!$A$5:$CL$846,63,0),2)</f>
        <v>0</v>
      </c>
      <c r="BM300" s="119">
        <f>ROUND(VLOOKUP($B300,'[4]3.ข้อมูลงบทดลองปัจจุบัน'!$A$5:$CL$846,64,0),2)</f>
        <v>2261292.31</v>
      </c>
      <c r="BN300" s="119">
        <f>ROUND(VLOOKUP($B300,'[4]3.ข้อมูลงบทดลองปัจจุบัน'!$A$5:$CL$846,65,0),2)</f>
        <v>0</v>
      </c>
      <c r="BO300" s="119">
        <f>ROUND(VLOOKUP($B300,'[4]3.ข้อมูลงบทดลองปัจจุบัน'!$A$5:$CL$846,66,0),2)</f>
        <v>0</v>
      </c>
      <c r="BP300" s="119">
        <f>ROUND(VLOOKUP($B300,'[4]3.ข้อมูลงบทดลองปัจจุบัน'!$A$5:$CL$846,67,0),2)</f>
        <v>1124092.6000000001</v>
      </c>
      <c r="BQ300" s="119">
        <f>ROUND(VLOOKUP($B300,'[4]3.ข้อมูลงบทดลองปัจจุบัน'!$A$5:$CL$846,68,0),2)</f>
        <v>168244.4</v>
      </c>
      <c r="BR300" s="119">
        <f>ROUND(VLOOKUP($B300,'[4]3.ข้อมูลงบทดลองปัจจุบัน'!$A$5:$CL$846,69,0),2)</f>
        <v>115431.5</v>
      </c>
      <c r="BS300" s="119">
        <f>ROUND(VLOOKUP($B300,'[4]3.ข้อมูลงบทดลองปัจจุบัน'!$A$5:$CL$846,70,0),2)</f>
        <v>26862767.170000002</v>
      </c>
      <c r="BT300" s="119">
        <f>ROUND(VLOOKUP($B300,'[4]3.ข้อมูลงบทดลองปัจจุบัน'!$A$5:$CL$846,71,0),2)</f>
        <v>0</v>
      </c>
      <c r="BU300" s="119">
        <f>ROUND(VLOOKUP($B300,'[4]3.ข้อมูลงบทดลองปัจจุบัน'!$A$5:$CL$846,72,0),2)</f>
        <v>292102.7</v>
      </c>
      <c r="BV300" s="119">
        <f>ROUND(VLOOKUP($B300,'[4]3.ข้อมูลงบทดลองปัจจุบัน'!$A$5:$CL$846,73,0),2)</f>
        <v>2169646.9700000002</v>
      </c>
      <c r="BW300" s="119">
        <f>ROUND(VLOOKUP($B300,'[4]3.ข้อมูลงบทดลองปัจจุบัน'!$A$5:$CL$846,74,0),2)</f>
        <v>0</v>
      </c>
      <c r="BX300" s="119">
        <f>ROUND(VLOOKUP($B300,'[4]3.ข้อมูลงบทดลองปัจจุบัน'!$A$5:$CL$846,75,0),2)</f>
        <v>0</v>
      </c>
      <c r="BY300" s="119">
        <f>ROUND(VLOOKUP($B300,'[4]3.ข้อมูลงบทดลองปัจจุบัน'!$A$5:$CL$846,76,0),2)</f>
        <v>0</v>
      </c>
      <c r="BZ300" s="119">
        <f>ROUND(VLOOKUP($B300,'[4]3.ข้อมูลงบทดลองปัจจุบัน'!$A$5:$CL$846,77,0),2)</f>
        <v>0</v>
      </c>
      <c r="CA300" s="119">
        <f>ROUND(VLOOKUP($B300,'[4]3.ข้อมูลงบทดลองปัจจุบัน'!$A$5:$CL$846,78,0),2)</f>
        <v>0</v>
      </c>
      <c r="CB300" s="119">
        <f>ROUND(VLOOKUP($B300,'[4]3.ข้อมูลงบทดลองปัจจุบัน'!$A$5:$CL$846,79,0),2)</f>
        <v>206990</v>
      </c>
      <c r="CC300" s="119">
        <f>ROUND(VLOOKUP($B300,'[4]3.ข้อมูลงบทดลองปัจจุบัน'!$A$5:$CL$846,80,0),2)</f>
        <v>295160.09000000003</v>
      </c>
      <c r="CD300" s="119">
        <f>ROUND(VLOOKUP($B300,'[4]3.ข้อมูลงบทดลองปัจจุบัน'!$A$5:$CL$846,81,0),2)</f>
        <v>1074263.2</v>
      </c>
      <c r="CE300" s="119">
        <f>ROUND(VLOOKUP($B300,'[4]3.ข้อมูลงบทดลองปัจจุบัน'!$A$5:$CL$846,82,0),2)</f>
        <v>3627.49</v>
      </c>
      <c r="CF300" s="119">
        <f>ROUND(VLOOKUP($B300,'[4]3.ข้อมูลงบทดลองปัจจุบัน'!$A$5:$CL$846,83,0),2)</f>
        <v>146480.4</v>
      </c>
      <c r="CG300" s="119">
        <f>ROUND(VLOOKUP($B300,'[4]3.ข้อมูลงบทดลองปัจจุบัน'!$A$5:$CL$846,84,0),2)</f>
        <v>515062.4</v>
      </c>
      <c r="CH300" s="119">
        <f>ROUND(VLOOKUP($B300,'[4]3.ข้อมูลงบทดลองปัจจุบัน'!$A$5:$CL$846,85,0),2)</f>
        <v>86728</v>
      </c>
      <c r="CI300" s="119">
        <f>ROUND(VLOOKUP($B300,'[4]3.ข้อมูลงบทดลองปัจจุบัน'!$A$5:$CL$846,86,0),2)</f>
        <v>0</v>
      </c>
      <c r="CJ300" s="119">
        <f>ROUND(VLOOKUP($B300,'[4]3.ข้อมูลงบทดลองปัจจุบัน'!$A$5:$CL$846,87,0),2)</f>
        <v>212523.2</v>
      </c>
      <c r="CK300" s="119">
        <f>ROUND(VLOOKUP($B300,'[4]3.ข้อมูลงบทดลองปัจจุบัน'!$A$5:$CL$846,88,0),2)</f>
        <v>768045.92</v>
      </c>
      <c r="CL300" s="119">
        <f>ROUND(VLOOKUP($B300,'[4]3.ข้อมูลงบทดลองปัจจุบัน'!$A$5:$CL$846,89,0),2)</f>
        <v>10002</v>
      </c>
      <c r="CM300" s="119">
        <f>ROUND(VLOOKUP($B300,'[4]3.ข้อมูลงบทดลองปัจจุบัน'!$A$5:$CL$846,90,0),2)</f>
        <v>0</v>
      </c>
      <c r="CO300" s="120"/>
      <c r="CP300" s="120"/>
    </row>
    <row r="301" spans="1:94" s="96" customFormat="1" x14ac:dyDescent="0.7">
      <c r="A301" s="128" t="s">
        <v>884</v>
      </c>
      <c r="B301" s="18" t="s">
        <v>989</v>
      </c>
      <c r="C301" s="129" t="s">
        <v>990</v>
      </c>
      <c r="D301" s="119">
        <f>ROUND(VLOOKUP($B301,'[4]3.ข้อมูลงบทดลองปัจจุบัน'!$A$5:$CL$846,3,0),2)</f>
        <v>260484</v>
      </c>
      <c r="E301" s="119">
        <f>ROUND(VLOOKUP($B301,'[4]3.ข้อมูลงบทดลองปัจจุบัน'!$A$5:$CL$846,4,0),2)</f>
        <v>71870</v>
      </c>
      <c r="F301" s="119">
        <f>ROUND(VLOOKUP($B301,'[4]3.ข้อมูลงบทดลองปัจจุบัน'!$A$5:$CL$846,5,0),2)</f>
        <v>81363.69</v>
      </c>
      <c r="G301" s="119">
        <f>ROUND(VLOOKUP($B301,'[4]3.ข้อมูลงบทดลองปัจจุบัน'!$A$5:$CL$846,6,0),2)</f>
        <v>54309</v>
      </c>
      <c r="H301" s="119">
        <f>ROUND(VLOOKUP($B301,'[4]3.ข้อมูลงบทดลองปัจจุบัน'!$A$5:$CL$846,7,0),2)</f>
        <v>48542.19</v>
      </c>
      <c r="I301" s="119">
        <f>ROUND(VLOOKUP($B301,'[4]3.ข้อมูลงบทดลองปัจจุบัน'!$A$5:$CL$846,8,0),2)</f>
        <v>143801</v>
      </c>
      <c r="J301" s="119">
        <f>ROUND(VLOOKUP($B301,'[4]3.ข้อมูลงบทดลองปัจจุบัน'!$A$5:$CL$846,9,0),2)</f>
        <v>75238.19</v>
      </c>
      <c r="K301" s="119">
        <f>ROUND(VLOOKUP($B301,'[4]3.ข้อมูลงบทดลองปัจจุบัน'!$A$5:$CL$846,10,0),2)</f>
        <v>109298.81</v>
      </c>
      <c r="L301" s="119">
        <f>ROUND(VLOOKUP($B301,'[4]3.ข้อมูลงบทดลองปัจจุบัน'!$A$5:$CL$846,11,0),2)</f>
        <v>136536</v>
      </c>
      <c r="M301" s="119">
        <f>ROUND(VLOOKUP($B301,'[4]3.ข้อมูลงบทดลองปัจจุบัน'!$A$5:$CL$846,12,0),2)</f>
        <v>85841.14</v>
      </c>
      <c r="N301" s="119">
        <f>ROUND(VLOOKUP($B301,'[4]3.ข้อมูลงบทดลองปัจจุบัน'!$A$5:$CL$846,13,0),2)</f>
        <v>107905.8</v>
      </c>
      <c r="O301" s="119">
        <f>ROUND(VLOOKUP($B301,'[4]3.ข้อมูลงบทดลองปัจจุบัน'!$A$5:$CL$846,14,0),2)</f>
        <v>50070.61</v>
      </c>
      <c r="P301" s="119">
        <f>ROUND(VLOOKUP($B301,'[4]3.ข้อมูลงบทดลองปัจจุบัน'!$A$5:$CL$846,15,0),2)</f>
        <v>1509354.59</v>
      </c>
      <c r="Q301" s="119">
        <f>ROUND(VLOOKUP($B301,'[4]3.ข้อมูลงบทดลองปัจจุบัน'!$A$5:$CL$846,16,0),2)</f>
        <v>87291.86</v>
      </c>
      <c r="R301" s="119">
        <f>ROUND(VLOOKUP($B301,'[4]3.ข้อมูลงบทดลองปัจจุบัน'!$A$5:$CL$846,17,0),2)</f>
        <v>151788.07999999999</v>
      </c>
      <c r="S301" s="119">
        <f>ROUND(VLOOKUP($B301,'[4]3.ข้อมูลงบทดลองปัจจุบัน'!$A$5:$CL$846,18,0),2)</f>
        <v>161810.01</v>
      </c>
      <c r="T301" s="119">
        <f>ROUND(VLOOKUP($B301,'[4]3.ข้อมูลงบทดลองปัจจุบัน'!$A$5:$CL$846,19,0),2)</f>
        <v>64544.5</v>
      </c>
      <c r="U301" s="119">
        <f>ROUND(VLOOKUP($B301,'[4]3.ข้อมูลงบทดลองปัจจุบัน'!$A$5:$CL$846,20,0),2)</f>
        <v>140500</v>
      </c>
      <c r="V301" s="119">
        <f>ROUND(VLOOKUP($B301,'[4]3.ข้อมูลงบทดลองปัจจุบัน'!$A$5:$CL$846,21,0),2)</f>
        <v>91586.01</v>
      </c>
      <c r="W301" s="119">
        <f>ROUND(VLOOKUP($B301,'[4]3.ข้อมูลงบทดลองปัจจุบัน'!$A$5:$CL$846,22,0),2)</f>
        <v>26270</v>
      </c>
      <c r="X301" s="119">
        <f>ROUND(VLOOKUP($B301,'[4]3.ข้อมูลงบทดลองปัจจุบัน'!$A$5:$CL$846,23,0),2)</f>
        <v>558833.28</v>
      </c>
      <c r="Y301" s="119">
        <f>ROUND(VLOOKUP($B301,'[4]3.ข้อมูลงบทดลองปัจจุบัน'!$A$5:$CL$846,24,0),2)</f>
        <v>83658.5</v>
      </c>
      <c r="Z301" s="119">
        <f>ROUND(VLOOKUP($B301,'[4]3.ข้อมูลงบทดลองปัจจุบัน'!$A$5:$CL$846,25,0),2)</f>
        <v>146705</v>
      </c>
      <c r="AA301" s="119">
        <f>ROUND(VLOOKUP($B301,'[4]3.ข้อมูลงบทดลองปัจจุบัน'!$A$5:$CL$846,26,0),2)</f>
        <v>47415</v>
      </c>
      <c r="AB301" s="119">
        <f>ROUND(VLOOKUP($B301,'[4]3.ข้อมูลงบทดลองปัจจุบัน'!$A$5:$CL$846,27,0),2)</f>
        <v>34868</v>
      </c>
      <c r="AC301" s="119">
        <f>ROUND(VLOOKUP($B301,'[4]3.ข้อมูลงบทดลองปัจจุบัน'!$A$5:$CL$846,28,0),2)</f>
        <v>114894</v>
      </c>
      <c r="AD301" s="119">
        <f>ROUND(VLOOKUP($B301,'[4]3.ข้อมูลงบทดลองปัจจุบัน'!$A$5:$CL$846,29,0),2)</f>
        <v>38934</v>
      </c>
      <c r="AE301" s="119">
        <f>ROUND(VLOOKUP($B301,'[4]3.ข้อมูลงบทดลองปัจจุบัน'!$A$5:$CL$846,30,0),2)</f>
        <v>110286</v>
      </c>
      <c r="AF301" s="119">
        <f>ROUND(VLOOKUP($B301,'[4]3.ข้อมูลงบทดลองปัจจุบัน'!$A$5:$CL$846,31,0),2)</f>
        <v>91023</v>
      </c>
      <c r="AG301" s="119">
        <f>ROUND(VLOOKUP($B301,'[4]3.ข้อมูลงบทดลองปัจจุบัน'!$A$5:$CL$846,32,0),2)</f>
        <v>35499.040000000001</v>
      </c>
      <c r="AH301" s="119">
        <f>ROUND(VLOOKUP($B301,'[4]3.ข้อมูลงบทดลองปัจจุบัน'!$A$5:$CL$846,33,0),2)</f>
        <v>2524295.83</v>
      </c>
      <c r="AI301" s="119">
        <f>ROUND(VLOOKUP($B301,'[4]3.ข้อมูลงบทดลองปัจจุบัน'!$A$5:$CL$846,34,0),2)</f>
        <v>251665.88</v>
      </c>
      <c r="AJ301" s="119">
        <f>ROUND(VLOOKUP($B301,'[4]3.ข้อมูลงบทดลองปัจจุบัน'!$A$5:$CL$846,35,0),2)</f>
        <v>52806</v>
      </c>
      <c r="AK301" s="119">
        <f>ROUND(VLOOKUP($B301,'[4]3.ข้อมูลงบทดลองปัจจุบัน'!$A$5:$CL$846,36,0),2)</f>
        <v>288475.7</v>
      </c>
      <c r="AL301" s="119">
        <f>ROUND(VLOOKUP($B301,'[4]3.ข้อมูลงบทดลองปัจจุบัน'!$A$5:$CL$846,37,0),2)</f>
        <v>2187796.0299999998</v>
      </c>
      <c r="AM301" s="119">
        <f>ROUND(VLOOKUP($B301,'[4]3.ข้อมูลงบทดลองปัจจุบัน'!$A$5:$CL$846,38,0),2)</f>
        <v>70681.38</v>
      </c>
      <c r="AN301" s="119">
        <f>ROUND(VLOOKUP($B301,'[4]3.ข้อมูลงบทดลองปัจจุบัน'!$A$5:$CL$846,39,0),2)</f>
        <v>69374</v>
      </c>
      <c r="AO301" s="119">
        <f>ROUND(VLOOKUP($B301,'[4]3.ข้อมูลงบทดลองปัจจุบัน'!$A$5:$CL$846,40,0),2)</f>
        <v>177444.38</v>
      </c>
      <c r="AP301" s="119">
        <f>ROUND(VLOOKUP($B301,'[4]3.ข้อมูลงบทดลองปัจจุบัน'!$A$5:$CL$846,41,0),2)</f>
        <v>110987.14</v>
      </c>
      <c r="AQ301" s="119">
        <f>ROUND(VLOOKUP($B301,'[4]3.ข้อมูลงบทดลองปัจจุบัน'!$A$5:$CL$846,42,0),2)</f>
        <v>135171.75</v>
      </c>
      <c r="AR301" s="119">
        <f>ROUND(VLOOKUP($B301,'[4]3.ข้อมูลงบทดลองปัจจุบัน'!$A$5:$CL$846,43,0),2)</f>
        <v>21013</v>
      </c>
      <c r="AS301" s="119">
        <f>ROUND(VLOOKUP($B301,'[4]3.ข้อมูลงบทดลองปัจจุบัน'!$A$5:$CL$846,44,0),2)</f>
        <v>254006.38</v>
      </c>
      <c r="AT301" s="119">
        <f>ROUND(VLOOKUP($B301,'[4]3.ข้อมูลงบทดลองปัจจุบัน'!$A$5:$CL$846,45,0),2)</f>
        <v>76502</v>
      </c>
      <c r="AU301" s="119">
        <f>ROUND(VLOOKUP($B301,'[4]3.ข้อมูลงบทดลองปัจจุบัน'!$A$5:$CL$846,46,0),2)</f>
        <v>57179.1</v>
      </c>
      <c r="AV301" s="119">
        <f>ROUND(VLOOKUP($B301,'[4]3.ข้อมูลงบทดลองปัจจุบัน'!$A$5:$CL$846,47,0),2)</f>
        <v>252872.52</v>
      </c>
      <c r="AW301" s="119">
        <f>ROUND(VLOOKUP($B301,'[4]3.ข้อมูลงบทดลองปัจจุบัน'!$A$5:$CL$846,48,0),2)</f>
        <v>77749</v>
      </c>
      <c r="AX301" s="119">
        <f>ROUND(VLOOKUP($B301,'[4]3.ข้อมูลงบทดลองปัจจุบัน'!$A$5:$CL$846,49,0),2)</f>
        <v>62126</v>
      </c>
      <c r="AY301" s="119">
        <f>ROUND(VLOOKUP($B301,'[4]3.ข้อมูลงบทดลองปัจจุบัน'!$A$5:$CL$846,50,0),2)</f>
        <v>88485.2</v>
      </c>
      <c r="AZ301" s="119">
        <f>ROUND(VLOOKUP($B301,'[4]3.ข้อมูลงบทดลองปัจจุบัน'!$A$5:$CL$846,51,0),2)</f>
        <v>34018.699999999997</v>
      </c>
      <c r="BA301" s="119">
        <f>ROUND(VLOOKUP($B301,'[4]3.ข้อมูลงบทดลองปัจจุบัน'!$A$5:$CL$846,52,0),2)</f>
        <v>174428</v>
      </c>
      <c r="BB301" s="119">
        <f>ROUND(VLOOKUP($B301,'[4]3.ข้อมูลงบทดลองปัจจุบัน'!$A$5:$CL$846,53,0),2)</f>
        <v>409897.9</v>
      </c>
      <c r="BC301" s="119">
        <f>ROUND(VLOOKUP($B301,'[4]3.ข้อมูลงบทดลองปัจจุบัน'!$A$5:$CL$846,54,0),2)</f>
        <v>62763</v>
      </c>
      <c r="BD301" s="119">
        <f>ROUND(VLOOKUP($B301,'[4]3.ข้อมูลงบทดลองปัจจุบัน'!$A$5:$CL$846,55,0),2)</f>
        <v>1226075.75</v>
      </c>
      <c r="BE301" s="119">
        <f>ROUND(VLOOKUP($B301,'[4]3.ข้อมูลงบทดลองปัจจุบัน'!$A$5:$CL$846,56,0),2)</f>
        <v>191340.75</v>
      </c>
      <c r="BF301" s="119">
        <f>ROUND(VLOOKUP($B301,'[4]3.ข้อมูลงบทดลองปัจจุบัน'!$A$5:$CL$846,57,0),2)</f>
        <v>131692.25</v>
      </c>
      <c r="BG301" s="119">
        <f>ROUND(VLOOKUP($B301,'[4]3.ข้อมูลงบทดลองปัจจุบัน'!$A$5:$CL$846,58,0),2)</f>
        <v>33660</v>
      </c>
      <c r="BH301" s="119">
        <f>ROUND(VLOOKUP($B301,'[4]3.ข้อมูลงบทดลองปัจจุบัน'!$A$5:$CL$846,59,0),2)</f>
        <v>817120.46</v>
      </c>
      <c r="BI301" s="119">
        <f>ROUND(VLOOKUP($B301,'[4]3.ข้อมูลงบทดลองปัจจุบัน'!$A$5:$CL$846,60,0),2)</f>
        <v>35638</v>
      </c>
      <c r="BJ301" s="119">
        <f>ROUND(VLOOKUP($B301,'[4]3.ข้อมูลงบทดลองปัจจุบัน'!$A$5:$CL$846,61,0),2)</f>
        <v>36095.4</v>
      </c>
      <c r="BK301" s="119">
        <f>ROUND(VLOOKUP($B301,'[4]3.ข้อมูลงบทดลองปัจจุบัน'!$A$5:$CL$846,62,0),2)</f>
        <v>64199</v>
      </c>
      <c r="BL301" s="119">
        <f>ROUND(VLOOKUP($B301,'[4]3.ข้อมูลงบทดลองปัจจุบัน'!$A$5:$CL$846,63,0),2)</f>
        <v>79505.960000000006</v>
      </c>
      <c r="BM301" s="119">
        <f>ROUND(VLOOKUP($B301,'[4]3.ข้อมูลงบทดลองปัจจุบัน'!$A$5:$CL$846,64,0),2)</f>
        <v>574594.5</v>
      </c>
      <c r="BN301" s="119">
        <f>ROUND(VLOOKUP($B301,'[4]3.ข้อมูลงบทดลองปัจจุบัน'!$A$5:$CL$846,65,0),2)</f>
        <v>299109.05</v>
      </c>
      <c r="BO301" s="119">
        <f>ROUND(VLOOKUP($B301,'[4]3.ข้อมูลงบทดลองปัจจุบัน'!$A$5:$CL$846,66,0),2)</f>
        <v>60624.72</v>
      </c>
      <c r="BP301" s="119">
        <f>ROUND(VLOOKUP($B301,'[4]3.ข้อมูลงบทดลองปัจจุบัน'!$A$5:$CL$846,67,0),2)</f>
        <v>156476.20000000001</v>
      </c>
      <c r="BQ301" s="119">
        <f>ROUND(VLOOKUP($B301,'[4]3.ข้อมูลงบทดลองปัจจุบัน'!$A$5:$CL$846,68,0),2)</f>
        <v>136522.70000000001</v>
      </c>
      <c r="BR301" s="119">
        <f>ROUND(VLOOKUP($B301,'[4]3.ข้อมูลงบทดลองปัจจุบัน'!$A$5:$CL$846,69,0),2)</f>
        <v>66491.199999999997</v>
      </c>
      <c r="BS301" s="119">
        <f>ROUND(VLOOKUP($B301,'[4]3.ข้อมูลงบทดลองปัจจุบัน'!$A$5:$CL$846,70,0),2)</f>
        <v>6997154.0700000003</v>
      </c>
      <c r="BT301" s="119">
        <f>ROUND(VLOOKUP($B301,'[4]3.ข้อมูลงบทดลองปัจจุบัน'!$A$5:$CL$846,71,0),2)</f>
        <v>254966.62</v>
      </c>
      <c r="BU301" s="119">
        <f>ROUND(VLOOKUP($B301,'[4]3.ข้อมูลงบทดลองปัจจุบัน'!$A$5:$CL$846,72,0),2)</f>
        <v>1192.24</v>
      </c>
      <c r="BV301" s="119">
        <f>ROUND(VLOOKUP($B301,'[4]3.ข้อมูลงบทดลองปัจจุบัน'!$A$5:$CL$846,73,0),2)</f>
        <v>1091438.5</v>
      </c>
      <c r="BW301" s="119">
        <f>ROUND(VLOOKUP($B301,'[4]3.ข้อมูลงบทดลองปัจจุบัน'!$A$5:$CL$846,74,0),2)</f>
        <v>8725</v>
      </c>
      <c r="BX301" s="119">
        <f>ROUND(VLOOKUP($B301,'[4]3.ข้อมูลงบทดลองปัจจุบัน'!$A$5:$CL$846,75,0),2)</f>
        <v>153936.9</v>
      </c>
      <c r="BY301" s="119">
        <f>ROUND(VLOOKUP($B301,'[4]3.ข้อมูลงบทดลองปัจจุบัน'!$A$5:$CL$846,76,0),2)</f>
        <v>301815.58</v>
      </c>
      <c r="BZ301" s="119">
        <f>ROUND(VLOOKUP($B301,'[4]3.ข้อมูลงบทดลองปัจจุบัน'!$A$5:$CL$846,77,0),2)</f>
        <v>96831.2</v>
      </c>
      <c r="CA301" s="119">
        <f>ROUND(VLOOKUP($B301,'[4]3.ข้อมูลงบทดลองปัจจุบัน'!$A$5:$CL$846,78,0),2)</f>
        <v>111324</v>
      </c>
      <c r="CB301" s="119">
        <f>ROUND(VLOOKUP($B301,'[4]3.ข้อมูลงบทดลองปัจจุบัน'!$A$5:$CL$846,79,0),2)</f>
        <v>116413</v>
      </c>
      <c r="CC301" s="119">
        <f>ROUND(VLOOKUP($B301,'[4]3.ข้อมูลงบทดลองปัจจุบัน'!$A$5:$CL$846,80,0),2)</f>
        <v>48762</v>
      </c>
      <c r="CD301" s="119">
        <f>ROUND(VLOOKUP($B301,'[4]3.ข้อมูลงบทดลองปัจจุบัน'!$A$5:$CL$846,81,0),2)</f>
        <v>373226.99</v>
      </c>
      <c r="CE301" s="119">
        <f>ROUND(VLOOKUP($B301,'[4]3.ข้อมูลงบทดลองปัจจุบัน'!$A$5:$CL$846,82,0),2)</f>
        <v>118302</v>
      </c>
      <c r="CF301" s="119">
        <f>ROUND(VLOOKUP($B301,'[4]3.ข้อมูลงบทดลองปัจจุบัน'!$A$5:$CL$846,83,0),2)</f>
        <v>145516.37</v>
      </c>
      <c r="CG301" s="119">
        <f>ROUND(VLOOKUP($B301,'[4]3.ข้อมูลงบทดลองปัจจุบัน'!$A$5:$CL$846,84,0),2)</f>
        <v>47040</v>
      </c>
      <c r="CH301" s="119">
        <f>ROUND(VLOOKUP($B301,'[4]3.ข้อมูลงบทดลองปัจจุบัน'!$A$5:$CL$846,85,0),2)</f>
        <v>69518.399999999994</v>
      </c>
      <c r="CI301" s="119">
        <f>ROUND(VLOOKUP($B301,'[4]3.ข้อมูลงบทดลองปัจจุบัน'!$A$5:$CL$846,86,0),2)</f>
        <v>106426.03</v>
      </c>
      <c r="CJ301" s="119">
        <f>ROUND(VLOOKUP($B301,'[4]3.ข้อมูลงบทดลองปัจจุบัน'!$A$5:$CL$846,87,0),2)</f>
        <v>30052</v>
      </c>
      <c r="CK301" s="119">
        <f>ROUND(VLOOKUP($B301,'[4]3.ข้อมูลงบทดลองปัจจุบัน'!$A$5:$CL$846,88,0),2)</f>
        <v>196180.2</v>
      </c>
      <c r="CL301" s="119">
        <f>ROUND(VLOOKUP($B301,'[4]3.ข้อมูลงบทดลองปัจจุบัน'!$A$5:$CL$846,89,0),2)</f>
        <v>19461</v>
      </c>
      <c r="CM301" s="119">
        <f>ROUND(VLOOKUP($B301,'[4]3.ข้อมูลงบทดลองปัจจุบัน'!$A$5:$CL$846,90,0),2)</f>
        <v>60104.06</v>
      </c>
      <c r="CO301" s="120"/>
      <c r="CP301" s="120"/>
    </row>
    <row r="302" spans="1:94" x14ac:dyDescent="0.7">
      <c r="A302" s="128" t="s">
        <v>884</v>
      </c>
      <c r="B302" s="18" t="s">
        <v>991</v>
      </c>
      <c r="C302" s="129" t="s">
        <v>992</v>
      </c>
      <c r="D302" s="104">
        <f>ROUND(VLOOKUP($B302,'[4]3.ข้อมูลงบทดลองปัจจุบัน'!$A$5:$CL$846,3,0),2)</f>
        <v>-12442789.529999999</v>
      </c>
      <c r="E302" s="104">
        <f>ROUND(VLOOKUP($B302,'[4]3.ข้อมูลงบทดลองปัจจุบัน'!$A$5:$CL$846,4,0),2)</f>
        <v>0</v>
      </c>
      <c r="F302" s="104">
        <f>ROUND(VLOOKUP($B302,'[4]3.ข้อมูลงบทดลองปัจจุบัน'!$A$5:$CL$846,5,0),2)</f>
        <v>-499156.7</v>
      </c>
      <c r="G302" s="104">
        <f>ROUND(VLOOKUP($B302,'[4]3.ข้อมูลงบทดลองปัจจุบัน'!$A$5:$CL$846,6,0),2)</f>
        <v>-3044228.49</v>
      </c>
      <c r="H302" s="104">
        <f>ROUND(VLOOKUP($B302,'[4]3.ข้อมูลงบทดลองปัจจุบัน'!$A$5:$CL$846,7,0),2)</f>
        <v>-1138108.2</v>
      </c>
      <c r="I302" s="104">
        <f>ROUND(VLOOKUP($B302,'[4]3.ข้อมูลงบทดลองปัจจุบัน'!$A$5:$CL$846,8,0),2)</f>
        <v>-454843.72</v>
      </c>
      <c r="J302" s="104">
        <f>ROUND(VLOOKUP($B302,'[4]3.ข้อมูลงบทดลองปัจจุบัน'!$A$5:$CL$846,9,0),2)</f>
        <v>-551139.93000000005</v>
      </c>
      <c r="K302" s="104">
        <f>ROUND(VLOOKUP($B302,'[4]3.ข้อมูลงบทดลองปัจจุบัน'!$A$5:$CL$846,10,0),2)</f>
        <v>-708176.2</v>
      </c>
      <c r="L302" s="104">
        <f>ROUND(VLOOKUP($B302,'[4]3.ข้อมูลงบทดลองปัจจุบัน'!$A$5:$CL$846,11,0),2)</f>
        <v>-426415.94</v>
      </c>
      <c r="M302" s="104">
        <f>ROUND(VLOOKUP($B302,'[4]3.ข้อมูลงบทดลองปัจจุบัน'!$A$5:$CL$846,12,0),2)</f>
        <v>-1277354.97</v>
      </c>
      <c r="N302" s="104">
        <f>ROUND(VLOOKUP($B302,'[4]3.ข้อมูลงบทดลองปัจจุบัน'!$A$5:$CL$846,13,0),2)</f>
        <v>-2453417.77</v>
      </c>
      <c r="O302" s="104">
        <f>ROUND(VLOOKUP($B302,'[4]3.ข้อมูลงบทดลองปัจจุบัน'!$A$5:$CL$846,14,0),2)</f>
        <v>-4694</v>
      </c>
      <c r="P302" s="104">
        <f>ROUND(VLOOKUP($B302,'[4]3.ข้อมูลงบทดลองปัจจุบัน'!$A$5:$CL$846,15,0),2)</f>
        <v>-6436126.2199999997</v>
      </c>
      <c r="Q302" s="104">
        <f>ROUND(VLOOKUP($B302,'[4]3.ข้อมูลงบทดลองปัจจุบัน'!$A$5:$CL$846,16,0),2)</f>
        <v>-1876561.54</v>
      </c>
      <c r="R302" s="104">
        <f>ROUND(VLOOKUP($B302,'[4]3.ข้อมูลงบทดลองปัจจุบัน'!$A$5:$CL$846,17,0),2)</f>
        <v>-369567.17</v>
      </c>
      <c r="S302" s="104">
        <f>ROUND(VLOOKUP($B302,'[4]3.ข้อมูลงบทดลองปัจจุบัน'!$A$5:$CL$846,18,0),2)</f>
        <v>-1712486.79</v>
      </c>
      <c r="T302" s="104">
        <f>ROUND(VLOOKUP($B302,'[4]3.ข้อมูลงบทดลองปัจจุบัน'!$A$5:$CL$846,19,0),2)</f>
        <v>-1669138.55</v>
      </c>
      <c r="U302" s="104">
        <f>ROUND(VLOOKUP($B302,'[4]3.ข้อมูลงบทดลองปัจจุบัน'!$A$5:$CL$846,20,0),2)</f>
        <v>-565223.27</v>
      </c>
      <c r="V302" s="104">
        <f>ROUND(VLOOKUP($B302,'[4]3.ข้อมูลงบทดลองปัจจุบัน'!$A$5:$CL$846,21,0),2)</f>
        <v>-1248558.29</v>
      </c>
      <c r="W302" s="104">
        <f>ROUND(VLOOKUP($B302,'[4]3.ข้อมูลงบทดลองปัจจุบัน'!$A$5:$CL$846,22,0),2)</f>
        <v>-532493.04</v>
      </c>
      <c r="X302" s="104">
        <f>ROUND(VLOOKUP($B302,'[4]3.ข้อมูลงบทดลองปัจจุบัน'!$A$5:$CL$846,23,0),2)</f>
        <v>-22542242.260000002</v>
      </c>
      <c r="Y302" s="104">
        <f>ROUND(VLOOKUP($B302,'[4]3.ข้อมูลงบทดลองปัจจุบัน'!$A$5:$CL$846,24,0),2)</f>
        <v>-632298.18000000005</v>
      </c>
      <c r="Z302" s="104">
        <f>ROUND(VLOOKUP($B302,'[4]3.ข้อมูลงบทดลองปัจจุบัน'!$A$5:$CL$846,25,0),2)</f>
        <v>-555564.73</v>
      </c>
      <c r="AA302" s="104">
        <f>ROUND(VLOOKUP($B302,'[4]3.ข้อมูลงบทดลองปัจจุบัน'!$A$5:$CL$846,26,0),2)</f>
        <v>-318239.52</v>
      </c>
      <c r="AB302" s="104">
        <f>ROUND(VLOOKUP($B302,'[4]3.ข้อมูลงบทดลองปัจจุบัน'!$A$5:$CL$846,27,0),2)</f>
        <v>-95652.44</v>
      </c>
      <c r="AC302" s="104">
        <f>ROUND(VLOOKUP($B302,'[4]3.ข้อมูลงบทดลองปัจจุบัน'!$A$5:$CL$846,28,0),2)</f>
        <v>-378954.23</v>
      </c>
      <c r="AD302" s="104">
        <f>ROUND(VLOOKUP($B302,'[4]3.ข้อมูลงบทดลองปัจจุบัน'!$A$5:$CL$846,29,0),2)</f>
        <v>-502202.92</v>
      </c>
      <c r="AE302" s="104">
        <f>ROUND(VLOOKUP($B302,'[4]3.ข้อมูลงบทดลองปัจจุบัน'!$A$5:$CL$846,30,0),2)</f>
        <v>-2699820.86</v>
      </c>
      <c r="AF302" s="104">
        <f>ROUND(VLOOKUP($B302,'[4]3.ข้อมูลงบทดลองปัจจุบัน'!$A$5:$CL$846,31,0),2)</f>
        <v>-104519.94</v>
      </c>
      <c r="AG302" s="104">
        <f>ROUND(VLOOKUP($B302,'[4]3.ข้อมูลงบทดลองปัจจุบัน'!$A$5:$CL$846,32,0),2)</f>
        <v>-58924.85</v>
      </c>
      <c r="AH302" s="104">
        <f>ROUND(VLOOKUP($B302,'[4]3.ข้อมูลงบทดลองปัจจุบัน'!$A$5:$CL$846,33,0),2)</f>
        <v>-756159.88</v>
      </c>
      <c r="AI302" s="104">
        <f>ROUND(VLOOKUP($B302,'[4]3.ข้อมูลงบทดลองปัจจุบัน'!$A$5:$CL$846,34,0),2)</f>
        <v>-939362.26</v>
      </c>
      <c r="AJ302" s="104">
        <f>ROUND(VLOOKUP($B302,'[4]3.ข้อมูลงบทดลองปัจจุบัน'!$A$5:$CL$846,35,0),2)</f>
        <v>-555267.5</v>
      </c>
      <c r="AK302" s="104">
        <f>ROUND(VLOOKUP($B302,'[4]3.ข้อมูลงบทดลองปัจจุบัน'!$A$5:$CL$846,36,0),2)</f>
        <v>-445744.77</v>
      </c>
      <c r="AL302" s="104">
        <f>ROUND(VLOOKUP($B302,'[4]3.ข้อมูลงบทดลองปัจจุบัน'!$A$5:$CL$846,37,0),2)</f>
        <v>-29806371.190000001</v>
      </c>
      <c r="AM302" s="104">
        <f>ROUND(VLOOKUP($B302,'[4]3.ข้อมูลงบทดลองปัจจุบัน'!$A$5:$CL$846,38,0),2)</f>
        <v>-1356277.57</v>
      </c>
      <c r="AN302" s="104">
        <f>ROUND(VLOOKUP($B302,'[4]3.ข้อมูลงบทดลองปัจจุบัน'!$A$5:$CL$846,39,0),2)</f>
        <v>-664978.97</v>
      </c>
      <c r="AO302" s="104">
        <f>ROUND(VLOOKUP($B302,'[4]3.ข้อมูลงบทดลองปัจจุบัน'!$A$5:$CL$846,40,0),2)</f>
        <v>-620255.15</v>
      </c>
      <c r="AP302" s="104">
        <f>ROUND(VLOOKUP($B302,'[4]3.ข้อมูลงบทดลองปัจจุบัน'!$A$5:$CL$846,41,0),2)</f>
        <v>-1338043.6499999999</v>
      </c>
      <c r="AQ302" s="104">
        <f>ROUND(VLOOKUP($B302,'[4]3.ข้อมูลงบทดลองปัจจุบัน'!$A$5:$CL$846,42,0),2)</f>
        <v>-797212.69</v>
      </c>
      <c r="AR302" s="104">
        <f>ROUND(VLOOKUP($B302,'[4]3.ข้อมูลงบทดลองปัจจุบัน'!$A$5:$CL$846,43,0),2)</f>
        <v>-362220.83</v>
      </c>
      <c r="AS302" s="104">
        <f>ROUND(VLOOKUP($B302,'[4]3.ข้อมูลงบทดลองปัจจุบัน'!$A$5:$CL$846,44,0),2)</f>
        <v>-4970204.1100000003</v>
      </c>
      <c r="AT302" s="104">
        <f>ROUND(VLOOKUP($B302,'[4]3.ข้อมูลงบทดลองปัจจุบัน'!$A$5:$CL$846,45,0),2)</f>
        <v>-1026586.78</v>
      </c>
      <c r="AU302" s="104">
        <f>ROUND(VLOOKUP($B302,'[4]3.ข้อมูลงบทดลองปัจจุบัน'!$A$5:$CL$846,46,0),2)</f>
        <v>-1345219.8</v>
      </c>
      <c r="AV302" s="104">
        <f>ROUND(VLOOKUP($B302,'[4]3.ข้อมูลงบทดลองปัจจุบัน'!$A$5:$CL$846,47,0),2)</f>
        <v>-698019.11</v>
      </c>
      <c r="AW302" s="104">
        <f>ROUND(VLOOKUP($B302,'[4]3.ข้อมูลงบทดลองปัจจุบัน'!$A$5:$CL$846,48,0),2)</f>
        <v>-289931.87</v>
      </c>
      <c r="AX302" s="104">
        <f>ROUND(VLOOKUP($B302,'[4]3.ข้อมูลงบทดลองปัจจุบัน'!$A$5:$CL$846,49,0),2)</f>
        <v>-3106286.32</v>
      </c>
      <c r="AY302" s="104">
        <f>ROUND(VLOOKUP($B302,'[4]3.ข้อมูลงบทดลองปัจจุบัน'!$A$5:$CL$846,50,0),2)</f>
        <v>-1959277.69</v>
      </c>
      <c r="AZ302" s="104">
        <f>ROUND(VLOOKUP($B302,'[4]3.ข้อมูลงบทดลองปัจจุบัน'!$A$5:$CL$846,51,0),2)</f>
        <v>-1095370.3400000001</v>
      </c>
      <c r="BA302" s="104">
        <f>ROUND(VLOOKUP($B302,'[4]3.ข้อมูลงบทดลองปัจจุบัน'!$A$5:$CL$846,52,0),2)</f>
        <v>-2565006.08</v>
      </c>
      <c r="BB302" s="104">
        <f>ROUND(VLOOKUP($B302,'[4]3.ข้อมูลงบทดลองปัจจุบัน'!$A$5:$CL$846,53,0),2)</f>
        <v>-3702000.8</v>
      </c>
      <c r="BC302" s="104">
        <f>ROUND(VLOOKUP($B302,'[4]3.ข้อมูลงบทดลองปัจจุบัน'!$A$5:$CL$846,54,0),2)</f>
        <v>-270630.05</v>
      </c>
      <c r="BD302" s="104">
        <f>ROUND(VLOOKUP($B302,'[4]3.ข้อมูลงบทดลองปัจจุบัน'!$A$5:$CL$846,55,0),2)</f>
        <v>-23741114.620000001</v>
      </c>
      <c r="BE302" s="104">
        <f>ROUND(VLOOKUP($B302,'[4]3.ข้อมูลงบทดลองปัจจุบัน'!$A$5:$CL$846,56,0),2)</f>
        <v>-3225381.39</v>
      </c>
      <c r="BF302" s="104">
        <f>ROUND(VLOOKUP($B302,'[4]3.ข้อมูลงบทดลองปัจจุบัน'!$A$5:$CL$846,57,0),2)</f>
        <v>-758369.22</v>
      </c>
      <c r="BG302" s="104">
        <f>ROUND(VLOOKUP($B302,'[4]3.ข้อมูลงบทดลองปัจจุบัน'!$A$5:$CL$846,58,0),2)</f>
        <v>-131140.88</v>
      </c>
      <c r="BH302" s="104">
        <f>ROUND(VLOOKUP($B302,'[4]3.ข้อมูลงบทดลองปัจจุบัน'!$A$5:$CL$846,59,0),2)</f>
        <v>-1941714.77</v>
      </c>
      <c r="BI302" s="104">
        <f>ROUND(VLOOKUP($B302,'[4]3.ข้อมูลงบทดลองปัจจุบัน'!$A$5:$CL$846,60,0),2)</f>
        <v>-135896.01</v>
      </c>
      <c r="BJ302" s="104">
        <f>ROUND(VLOOKUP($B302,'[4]3.ข้อมูลงบทดลองปัจจุบัน'!$A$5:$CL$846,61,0),2)</f>
        <v>-156677.5</v>
      </c>
      <c r="BK302" s="104">
        <f>ROUND(VLOOKUP($B302,'[4]3.ข้อมูลงบทดลองปัจจุบัน'!$A$5:$CL$846,62,0),2)</f>
        <v>-644111.63</v>
      </c>
      <c r="BL302" s="104">
        <f>ROUND(VLOOKUP($B302,'[4]3.ข้อมูลงบทดลองปัจจุบัน'!$A$5:$CL$846,63,0),2)</f>
        <v>-833242.19</v>
      </c>
      <c r="BM302" s="104">
        <f>ROUND(VLOOKUP($B302,'[4]3.ข้อมูลงบทดลองปัจจุบัน'!$A$5:$CL$846,64,0),2)</f>
        <v>-6982696.25</v>
      </c>
      <c r="BN302" s="104">
        <f>ROUND(VLOOKUP($B302,'[4]3.ข้อมูลงบทดลองปัจจุบัน'!$A$5:$CL$846,65,0),2)</f>
        <v>-1089636.42</v>
      </c>
      <c r="BO302" s="104">
        <f>ROUND(VLOOKUP($B302,'[4]3.ข้อมูลงบทดลองปัจจุบัน'!$A$5:$CL$846,66,0),2)</f>
        <v>-2861901.2</v>
      </c>
      <c r="BP302" s="104">
        <f>ROUND(VLOOKUP($B302,'[4]3.ข้อมูลงบทดลองปัจจุบัน'!$A$5:$CL$846,67,0),2)</f>
        <v>-439016.29</v>
      </c>
      <c r="BQ302" s="104">
        <f>ROUND(VLOOKUP($B302,'[4]3.ข้อมูลงบทดลองปัจจุบัน'!$A$5:$CL$846,68,0),2)</f>
        <v>-364591</v>
      </c>
      <c r="BR302" s="104">
        <f>ROUND(VLOOKUP($B302,'[4]3.ข้อมูลงบทดลองปัจจุบัน'!$A$5:$CL$846,69,0),2)</f>
        <v>-2444461</v>
      </c>
      <c r="BS302" s="104">
        <f>ROUND(VLOOKUP($B302,'[4]3.ข้อมูลงบทดลองปัจจุบัน'!$A$5:$CL$846,70,0),2)</f>
        <v>-48506739.210000001</v>
      </c>
      <c r="BT302" s="104">
        <f>ROUND(VLOOKUP($B302,'[4]3.ข้อมูลงบทดลองปัจจุบัน'!$A$5:$CL$846,71,0),2)</f>
        <v>-1563808</v>
      </c>
      <c r="BU302" s="104">
        <f>ROUND(VLOOKUP($B302,'[4]3.ข้อมูลงบทดลองปัจจุบัน'!$A$5:$CL$846,72,0),2)</f>
        <v>-1160091.46</v>
      </c>
      <c r="BV302" s="104">
        <f>ROUND(VLOOKUP($B302,'[4]3.ข้อมูลงบทดลองปัจจุบัน'!$A$5:$CL$846,73,0),2)</f>
        <v>-11697343.199999999</v>
      </c>
      <c r="BW302" s="104">
        <f>ROUND(VLOOKUP($B302,'[4]3.ข้อมูลงบทดลองปัจจุบัน'!$A$5:$CL$846,74,0),2)</f>
        <v>-76505</v>
      </c>
      <c r="BX302" s="104">
        <f>ROUND(VLOOKUP($B302,'[4]3.ข้อมูลงบทดลองปัจจุบัน'!$A$5:$CL$846,75,0),2)</f>
        <v>-338905</v>
      </c>
      <c r="BY302" s="104">
        <f>ROUND(VLOOKUP($B302,'[4]3.ข้อมูลงบทดลองปัจจุบัน'!$A$5:$CL$846,76,0),2)</f>
        <v>-2070174.5</v>
      </c>
      <c r="BZ302" s="104">
        <f>ROUND(VLOOKUP($B302,'[4]3.ข้อมูลงบทดลองปัจจุบัน'!$A$5:$CL$846,77,0),2)</f>
        <v>-215065.25</v>
      </c>
      <c r="CA302" s="104">
        <f>ROUND(VLOOKUP($B302,'[4]3.ข้อมูลงบทดลองปัจจุบัน'!$A$5:$CL$846,78,0),2)</f>
        <v>-843937</v>
      </c>
      <c r="CB302" s="104">
        <f>ROUND(VLOOKUP($B302,'[4]3.ข้อมูลงบทดลองปัจจุบัน'!$A$5:$CL$846,79,0),2)</f>
        <v>-1064374.8</v>
      </c>
      <c r="CC302" s="104">
        <f>ROUND(VLOOKUP($B302,'[4]3.ข้อมูลงบทดลองปัจจุบัน'!$A$5:$CL$846,80,0),2)</f>
        <v>-1039608.01</v>
      </c>
      <c r="CD302" s="104">
        <f>ROUND(VLOOKUP($B302,'[4]3.ข้อมูลงบทดลองปัจจุบัน'!$A$5:$CL$846,81,0),2)</f>
        <v>-2067768.5</v>
      </c>
      <c r="CE302" s="104">
        <f>ROUND(VLOOKUP($B302,'[4]3.ข้อมูลงบทดลองปัจจุบัน'!$A$5:$CL$846,82,0),2)</f>
        <v>-986007</v>
      </c>
      <c r="CF302" s="104">
        <f>ROUND(VLOOKUP($B302,'[4]3.ข้อมูลงบทดลองปัจจุบัน'!$A$5:$CL$846,83,0),2)</f>
        <v>-460487.69</v>
      </c>
      <c r="CG302" s="104">
        <f>ROUND(VLOOKUP($B302,'[4]3.ข้อมูลงบทดลองปัจจุบัน'!$A$5:$CL$846,84,0),2)</f>
        <v>-166817</v>
      </c>
      <c r="CH302" s="104">
        <f>ROUND(VLOOKUP($B302,'[4]3.ข้อมูลงบทดลองปัจจุบัน'!$A$5:$CL$846,85,0),2)</f>
        <v>-375232.75</v>
      </c>
      <c r="CI302" s="104">
        <f>ROUND(VLOOKUP($B302,'[4]3.ข้อมูลงบทดลองปัจจุบัน'!$A$5:$CL$846,86,0),2)</f>
        <v>-682225</v>
      </c>
      <c r="CJ302" s="104">
        <f>ROUND(VLOOKUP($B302,'[4]3.ข้อมูลงบทดลองปัจจุบัน'!$A$5:$CL$846,87,0),2)</f>
        <v>-555825</v>
      </c>
      <c r="CK302" s="104">
        <f>ROUND(VLOOKUP($B302,'[4]3.ข้อมูลงบทดลองปัจจุบัน'!$A$5:$CL$846,88,0),2)</f>
        <v>-3355062.5</v>
      </c>
      <c r="CL302" s="104">
        <f>ROUND(VLOOKUP($B302,'[4]3.ข้อมูลงบทดลองปัจจุบัน'!$A$5:$CL$846,89,0),2)</f>
        <v>-385286</v>
      </c>
      <c r="CM302" s="104">
        <f>ROUND(VLOOKUP($B302,'[4]3.ข้อมูลงบทดลองปัจจุบัน'!$A$5:$CL$846,90,0),2)</f>
        <v>-247746</v>
      </c>
      <c r="CO302" s="97"/>
    </row>
    <row r="303" spans="1:94" x14ac:dyDescent="0.7">
      <c r="A303" s="128" t="s">
        <v>884</v>
      </c>
      <c r="B303" s="18" t="s">
        <v>993</v>
      </c>
      <c r="C303" s="129" t="s">
        <v>994</v>
      </c>
      <c r="D303" s="104">
        <f>ROUND(VLOOKUP($B303,'[4]3.ข้อมูลงบทดลองปัจจุบัน'!$A$5:$CL$846,3,0),2)</f>
        <v>-13479190.949999999</v>
      </c>
      <c r="E303" s="104">
        <f>ROUND(VLOOKUP($B303,'[4]3.ข้อมูลงบทดลองปัจจุบัน'!$A$5:$CL$846,4,0),2)</f>
        <v>0</v>
      </c>
      <c r="F303" s="104">
        <f>ROUND(VLOOKUP($B303,'[4]3.ข้อมูลงบทดลองปัจจุบัน'!$A$5:$CL$846,5,0),2)</f>
        <v>-238452.03</v>
      </c>
      <c r="G303" s="104">
        <f>ROUND(VLOOKUP($B303,'[4]3.ข้อมูลงบทดลองปัจจุบัน'!$A$5:$CL$846,6,0),2)</f>
        <v>-706095.84</v>
      </c>
      <c r="H303" s="104">
        <f>ROUND(VLOOKUP($B303,'[4]3.ข้อมูลงบทดลองปัจจุบัน'!$A$5:$CL$846,7,0),2)</f>
        <v>-436190.92</v>
      </c>
      <c r="I303" s="104">
        <f>ROUND(VLOOKUP($B303,'[4]3.ข้อมูลงบทดลองปัจจุบัน'!$A$5:$CL$846,8,0),2)</f>
        <v>0</v>
      </c>
      <c r="J303" s="104">
        <f>ROUND(VLOOKUP($B303,'[4]3.ข้อมูลงบทดลองปัจจุบัน'!$A$5:$CL$846,9,0),2)</f>
        <v>-214083.32</v>
      </c>
      <c r="K303" s="104">
        <f>ROUND(VLOOKUP($B303,'[4]3.ข้อมูลงบทดลองปัจจุบัน'!$A$5:$CL$846,10,0),2)</f>
        <v>-267550.59000000003</v>
      </c>
      <c r="L303" s="104">
        <f>ROUND(VLOOKUP($B303,'[4]3.ข้อมูลงบทดลองปัจจุบัน'!$A$5:$CL$846,11,0),2)</f>
        <v>-294230.40000000002</v>
      </c>
      <c r="M303" s="104">
        <f>ROUND(VLOOKUP($B303,'[4]3.ข้อมูลงบทดลองปัจจุบัน'!$A$5:$CL$846,12,0),2)</f>
        <v>-1871513.9</v>
      </c>
      <c r="N303" s="104">
        <f>ROUND(VLOOKUP($B303,'[4]3.ข้อมูลงบทดลองปัจจุบัน'!$A$5:$CL$846,13,0),2)</f>
        <v>-5808138.5599999996</v>
      </c>
      <c r="O303" s="104">
        <f>ROUND(VLOOKUP($B303,'[4]3.ข้อมูลงบทดลองปัจจุบัน'!$A$5:$CL$846,14,0),2)</f>
        <v>0</v>
      </c>
      <c r="P303" s="104">
        <f>ROUND(VLOOKUP($B303,'[4]3.ข้อมูลงบทดลองปัจจุบัน'!$A$5:$CL$846,15,0),2)</f>
        <v>-2619896.19</v>
      </c>
      <c r="Q303" s="104">
        <f>ROUND(VLOOKUP($B303,'[4]3.ข้อมูลงบทดลองปัจจุบัน'!$A$5:$CL$846,16,0),2)</f>
        <v>-1366255.71</v>
      </c>
      <c r="R303" s="104">
        <f>ROUND(VLOOKUP($B303,'[4]3.ข้อมูลงบทดลองปัจจุบัน'!$A$5:$CL$846,17,0),2)</f>
        <v>-73149.289999999994</v>
      </c>
      <c r="S303" s="104">
        <f>ROUND(VLOOKUP($B303,'[4]3.ข้อมูลงบทดลองปัจจุบัน'!$A$5:$CL$846,18,0),2)</f>
        <v>-1890874.23</v>
      </c>
      <c r="T303" s="104">
        <f>ROUND(VLOOKUP($B303,'[4]3.ข้อมูลงบทดลองปัจจุบัน'!$A$5:$CL$846,19,0),2)</f>
        <v>-2351129.06</v>
      </c>
      <c r="U303" s="104">
        <f>ROUND(VLOOKUP($B303,'[4]3.ข้อมูลงบทดลองปัจจุบัน'!$A$5:$CL$846,20,0),2)</f>
        <v>-43996.77</v>
      </c>
      <c r="V303" s="104">
        <f>ROUND(VLOOKUP($B303,'[4]3.ข้อมูลงบทดลองปัจจุบัน'!$A$5:$CL$846,21,0),2)</f>
        <v>-3597932.17</v>
      </c>
      <c r="W303" s="104">
        <f>ROUND(VLOOKUP($B303,'[4]3.ข้อมูลงบทดลองปัจจุบัน'!$A$5:$CL$846,22,0),2)</f>
        <v>-117042.93</v>
      </c>
      <c r="X303" s="104">
        <f>ROUND(VLOOKUP($B303,'[4]3.ข้อมูลงบทดลองปัจจุบัน'!$A$5:$CL$846,23,0),2)</f>
        <v>-10225176.449999999</v>
      </c>
      <c r="Y303" s="104">
        <f>ROUND(VLOOKUP($B303,'[4]3.ข้อมูลงบทดลองปัจจุบัน'!$A$5:$CL$846,24,0),2)</f>
        <v>-2732958.61</v>
      </c>
      <c r="Z303" s="104">
        <f>ROUND(VLOOKUP($B303,'[4]3.ข้อมูลงบทดลองปัจจุบัน'!$A$5:$CL$846,25,0),2)</f>
        <v>-994144.79</v>
      </c>
      <c r="AA303" s="104">
        <f>ROUND(VLOOKUP($B303,'[4]3.ข้อมูลงบทดลองปัจจุบัน'!$A$5:$CL$846,26,0),2)</f>
        <v>-2342457.69</v>
      </c>
      <c r="AB303" s="104">
        <f>ROUND(VLOOKUP($B303,'[4]3.ข้อมูลงบทดลองปัจจุบัน'!$A$5:$CL$846,27,0),2)</f>
        <v>-360144.68</v>
      </c>
      <c r="AC303" s="104">
        <f>ROUND(VLOOKUP($B303,'[4]3.ข้อมูลงบทดลองปัจจุบัน'!$A$5:$CL$846,28,0),2)</f>
        <v>-235291.38</v>
      </c>
      <c r="AD303" s="104">
        <f>ROUND(VLOOKUP($B303,'[4]3.ข้อมูลงบทดลองปัจจุบัน'!$A$5:$CL$846,29,0),2)</f>
        <v>-2308023.81</v>
      </c>
      <c r="AE303" s="104">
        <f>ROUND(VLOOKUP($B303,'[4]3.ข้อมูลงบทดลองปัจจุบัน'!$A$5:$CL$846,30,0),2)</f>
        <v>-1860943.28</v>
      </c>
      <c r="AF303" s="104">
        <f>ROUND(VLOOKUP($B303,'[4]3.ข้อมูลงบทดลองปัจจุบัน'!$A$5:$CL$846,31,0),2)</f>
        <v>0</v>
      </c>
      <c r="AG303" s="104">
        <f>ROUND(VLOOKUP($B303,'[4]3.ข้อมูลงบทดลองปัจจุบัน'!$A$5:$CL$846,32,0),2)</f>
        <v>0</v>
      </c>
      <c r="AH303" s="104">
        <f>ROUND(VLOOKUP($B303,'[4]3.ข้อมูลงบทดลองปัจจุบัน'!$A$5:$CL$846,33,0),2)</f>
        <v>-55060.37</v>
      </c>
      <c r="AI303" s="104">
        <f>ROUND(VLOOKUP($B303,'[4]3.ข้อมูลงบทดลองปัจจุบัน'!$A$5:$CL$846,34,0),2)</f>
        <v>-394128.84</v>
      </c>
      <c r="AJ303" s="104">
        <f>ROUND(VLOOKUP($B303,'[4]3.ข้อมูลงบทดลองปัจจุบัน'!$A$5:$CL$846,35,0),2)</f>
        <v>0</v>
      </c>
      <c r="AK303" s="104">
        <f>ROUND(VLOOKUP($B303,'[4]3.ข้อมูลงบทดลองปัจจุบัน'!$A$5:$CL$846,36,0),2)</f>
        <v>-27682.93</v>
      </c>
      <c r="AL303" s="104">
        <f>ROUND(VLOOKUP($B303,'[4]3.ข้อมูลงบทดลองปัจจุบัน'!$A$5:$CL$846,37,0),2)</f>
        <v>-25701262.510000002</v>
      </c>
      <c r="AM303" s="104">
        <f>ROUND(VLOOKUP($B303,'[4]3.ข้อมูลงบทดลองปัจจุบัน'!$A$5:$CL$846,38,0),2)</f>
        <v>134299.79999999999</v>
      </c>
      <c r="AN303" s="104">
        <f>ROUND(VLOOKUP($B303,'[4]3.ข้อมูลงบทดลองปัจจุบัน'!$A$5:$CL$846,39,0),2)</f>
        <v>-498801.66</v>
      </c>
      <c r="AO303" s="104">
        <f>ROUND(VLOOKUP($B303,'[4]3.ข้อมูลงบทดลองปัจจุบัน'!$A$5:$CL$846,40,0),2)</f>
        <v>-473993.61</v>
      </c>
      <c r="AP303" s="104">
        <f>ROUND(VLOOKUP($B303,'[4]3.ข้อมูลงบทดลองปัจจุบัน'!$A$5:$CL$846,41,0),2)</f>
        <v>0</v>
      </c>
      <c r="AQ303" s="104">
        <f>ROUND(VLOOKUP($B303,'[4]3.ข้อมูลงบทดลองปัจจุบัน'!$A$5:$CL$846,42,0),2)</f>
        <v>-1205.73</v>
      </c>
      <c r="AR303" s="104">
        <f>ROUND(VLOOKUP($B303,'[4]3.ข้อมูลงบทดลองปัจจุบัน'!$A$5:$CL$846,43,0),2)</f>
        <v>-9202.41</v>
      </c>
      <c r="AS303" s="104">
        <f>ROUND(VLOOKUP($B303,'[4]3.ข้อมูลงบทดลองปัจจุบัน'!$A$5:$CL$846,44,0),2)</f>
        <v>-6012074.9500000002</v>
      </c>
      <c r="AT303" s="104">
        <f>ROUND(VLOOKUP($B303,'[4]3.ข้อมูลงบทดลองปัจจุบัน'!$A$5:$CL$846,45,0),2)</f>
        <v>-2895213.27</v>
      </c>
      <c r="AU303" s="104">
        <f>ROUND(VLOOKUP($B303,'[4]3.ข้อมูลงบทดลองปัจจุบัน'!$A$5:$CL$846,46,0),2)</f>
        <v>-1739533.01</v>
      </c>
      <c r="AV303" s="104">
        <f>ROUND(VLOOKUP($B303,'[4]3.ข้อมูลงบทดลองปัจจุบัน'!$A$5:$CL$846,47,0),2)</f>
        <v>-695553.35</v>
      </c>
      <c r="AW303" s="104">
        <f>ROUND(VLOOKUP($B303,'[4]3.ข้อมูลงบทดลองปัจจุบัน'!$A$5:$CL$846,48,0),2)</f>
        <v>-47087.87</v>
      </c>
      <c r="AX303" s="104">
        <f>ROUND(VLOOKUP($B303,'[4]3.ข้อมูลงบทดลองปัจจุบัน'!$A$5:$CL$846,49,0),2)</f>
        <v>-691641.95</v>
      </c>
      <c r="AY303" s="104">
        <f>ROUND(VLOOKUP($B303,'[4]3.ข้อมูลงบทดลองปัจจุบัน'!$A$5:$CL$846,50,0),2)</f>
        <v>-1284742.95</v>
      </c>
      <c r="AZ303" s="104">
        <f>ROUND(VLOOKUP($B303,'[4]3.ข้อมูลงบทดลองปัจจุบัน'!$A$5:$CL$846,51,0),2)</f>
        <v>-383024.48</v>
      </c>
      <c r="BA303" s="104">
        <f>ROUND(VLOOKUP($B303,'[4]3.ข้อมูลงบทดลองปัจจุบัน'!$A$5:$CL$846,52,0),2)</f>
        <v>-149164.98000000001</v>
      </c>
      <c r="BB303" s="104">
        <f>ROUND(VLOOKUP($B303,'[4]3.ข้อมูลงบทดลองปัจจุบัน'!$A$5:$CL$846,53,0),2)</f>
        <v>-16999071.460000001</v>
      </c>
      <c r="BC303" s="104">
        <f>ROUND(VLOOKUP($B303,'[4]3.ข้อมูลงบทดลองปัจจุบัน'!$A$5:$CL$846,54,0),2)</f>
        <v>-167860.77</v>
      </c>
      <c r="BD303" s="104">
        <f>ROUND(VLOOKUP($B303,'[4]3.ข้อมูลงบทดลองปัจจุบัน'!$A$5:$CL$846,55,0),2)</f>
        <v>-35393260.310000002</v>
      </c>
      <c r="BE303" s="104">
        <f>ROUND(VLOOKUP($B303,'[4]3.ข้อมูลงบทดลองปัจจุบัน'!$A$5:$CL$846,56,0),2)</f>
        <v>-4226011.62</v>
      </c>
      <c r="BF303" s="104">
        <f>ROUND(VLOOKUP($B303,'[4]3.ข้อมูลงบทดลองปัจจุบัน'!$A$5:$CL$846,57,0),2)</f>
        <v>-340735.61</v>
      </c>
      <c r="BG303" s="104">
        <f>ROUND(VLOOKUP($B303,'[4]3.ข้อมูลงบทดลองปัจจุบัน'!$A$5:$CL$846,58,0),2)</f>
        <v>-1200218.08</v>
      </c>
      <c r="BH303" s="104">
        <f>ROUND(VLOOKUP($B303,'[4]3.ข้อมูลงบทดลองปัจจุบัน'!$A$5:$CL$846,59,0),2)</f>
        <v>-4455839.88</v>
      </c>
      <c r="BI303" s="104">
        <f>ROUND(VLOOKUP($B303,'[4]3.ข้อมูลงบทดลองปัจจุบัน'!$A$5:$CL$846,60,0),2)</f>
        <v>-71329.8</v>
      </c>
      <c r="BJ303" s="104">
        <f>ROUND(VLOOKUP($B303,'[4]3.ข้อมูลงบทดลองปัจจุบัน'!$A$5:$CL$846,61,0),2)</f>
        <v>-62685.06</v>
      </c>
      <c r="BK303" s="104">
        <f>ROUND(VLOOKUP($B303,'[4]3.ข้อมูลงบทดลองปัจจุบัน'!$A$5:$CL$846,62,0),2)</f>
        <v>-1255536.49</v>
      </c>
      <c r="BL303" s="104">
        <f>ROUND(VLOOKUP($B303,'[4]3.ข้อมูลงบทดลองปัจจุบัน'!$A$5:$CL$846,63,0),2)</f>
        <v>-315944.71000000002</v>
      </c>
      <c r="BM303" s="104">
        <f>ROUND(VLOOKUP($B303,'[4]3.ข้อมูลงบทดลองปัจจุบัน'!$A$5:$CL$846,64,0),2)</f>
        <v>-10669238.5</v>
      </c>
      <c r="BN303" s="104">
        <f>ROUND(VLOOKUP($B303,'[4]3.ข้อมูลงบทดลองปัจจุบัน'!$A$5:$CL$846,65,0),2)</f>
        <v>-1223726</v>
      </c>
      <c r="BO303" s="104">
        <f>ROUND(VLOOKUP($B303,'[4]3.ข้อมูลงบทดลองปัจจุบัน'!$A$5:$CL$846,66,0),2)</f>
        <v>-385888.6</v>
      </c>
      <c r="BP303" s="104">
        <f>ROUND(VLOOKUP($B303,'[4]3.ข้อมูลงบทดลองปัจจุบัน'!$A$5:$CL$846,67,0),2)</f>
        <v>-375149.2</v>
      </c>
      <c r="BQ303" s="104">
        <f>ROUND(VLOOKUP($B303,'[4]3.ข้อมูลงบทดลองปัจจุบัน'!$A$5:$CL$846,68,0),2)</f>
        <v>-37718.800000000003</v>
      </c>
      <c r="BR303" s="104">
        <f>ROUND(VLOOKUP($B303,'[4]3.ข้อมูลงบทดลองปัจจุบัน'!$A$5:$CL$846,69,0),2)</f>
        <v>-1437325</v>
      </c>
      <c r="BS303" s="104">
        <f>ROUND(VLOOKUP($B303,'[4]3.ข้อมูลงบทดลองปัจจุบัน'!$A$5:$CL$846,70,0),2)</f>
        <v>-13800091.82</v>
      </c>
      <c r="BT303" s="104">
        <f>ROUND(VLOOKUP($B303,'[4]3.ข้อมูลงบทดลองปัจจุบัน'!$A$5:$CL$846,71,0),2)</f>
        <v>-2473353.2000000002</v>
      </c>
      <c r="BU303" s="104">
        <f>ROUND(VLOOKUP($B303,'[4]3.ข้อมูลงบทดลองปัจจุบัน'!$A$5:$CL$846,72,0),2)</f>
        <v>-3568853.44</v>
      </c>
      <c r="BV303" s="104">
        <f>ROUND(VLOOKUP($B303,'[4]3.ข้อมูลงบทดลองปัจจุบัน'!$A$5:$CL$846,73,0),2)</f>
        <v>-8646585.8000000007</v>
      </c>
      <c r="BW303" s="104">
        <f>ROUND(VLOOKUP($B303,'[4]3.ข้อมูลงบทดลองปัจจุบัน'!$A$5:$CL$846,74,0),2)</f>
        <v>-518982.40000000002</v>
      </c>
      <c r="BX303" s="104">
        <f>ROUND(VLOOKUP($B303,'[4]3.ข้อมูลงบทดลองปัจจุบัน'!$A$5:$CL$846,75,0),2)</f>
        <v>-625237</v>
      </c>
      <c r="BY303" s="104">
        <f>ROUND(VLOOKUP($B303,'[4]3.ข้อมูลงบทดลองปัจจุบัน'!$A$5:$CL$846,76,0),2)</f>
        <v>-3500773.15</v>
      </c>
      <c r="BZ303" s="104">
        <f>ROUND(VLOOKUP($B303,'[4]3.ข้อมูลงบทดลองปัจจุบัน'!$A$5:$CL$846,77,0),2)</f>
        <v>-181264.15</v>
      </c>
      <c r="CA303" s="104">
        <f>ROUND(VLOOKUP($B303,'[4]3.ข้อมูลงบทดลองปัจจุบัน'!$A$5:$CL$846,78,0),2)</f>
        <v>-10100</v>
      </c>
      <c r="CB303" s="104">
        <f>ROUND(VLOOKUP($B303,'[4]3.ข้อมูลงบทดลองปัจจุบัน'!$A$5:$CL$846,79,0),2)</f>
        <v>-554572</v>
      </c>
      <c r="CC303" s="104">
        <f>ROUND(VLOOKUP($B303,'[4]3.ข้อมูลงบทดลองปัจจุบัน'!$A$5:$CL$846,80,0),2)</f>
        <v>-3889143</v>
      </c>
      <c r="CD303" s="104">
        <f>ROUND(VLOOKUP($B303,'[4]3.ข้อมูลงบทดลองปัจจุบัน'!$A$5:$CL$846,81,0),2)</f>
        <v>-994112.5</v>
      </c>
      <c r="CE303" s="104">
        <f>ROUND(VLOOKUP($B303,'[4]3.ข้อมูลงบทดลองปัจจุบัน'!$A$5:$CL$846,82,0),2)</f>
        <v>-1267363</v>
      </c>
      <c r="CF303" s="104">
        <f>ROUND(VLOOKUP($B303,'[4]3.ข้อมูลงบทดลองปัจจุบัน'!$A$5:$CL$846,83,0),2)</f>
        <v>-904164.04</v>
      </c>
      <c r="CG303" s="104">
        <f>ROUND(VLOOKUP($B303,'[4]3.ข้อมูลงบทดลองปัจจุบัน'!$A$5:$CL$846,84,0),2)</f>
        <v>-556772.4</v>
      </c>
      <c r="CH303" s="104">
        <f>ROUND(VLOOKUP($B303,'[4]3.ข้อมูลงบทดลองปัจจุบัน'!$A$5:$CL$846,85,0),2)</f>
        <v>-66957.350000000006</v>
      </c>
      <c r="CI303" s="104">
        <f>ROUND(VLOOKUP($B303,'[4]3.ข้อมูลงบทดลองปัจจุบัน'!$A$5:$CL$846,86,0),2)</f>
        <v>-173487</v>
      </c>
      <c r="CJ303" s="104">
        <f>ROUND(VLOOKUP($B303,'[4]3.ข้อมูลงบทดลองปัจจุบัน'!$A$5:$CL$846,87,0),2)</f>
        <v>-325367.8</v>
      </c>
      <c r="CK303" s="104">
        <f>ROUND(VLOOKUP($B303,'[4]3.ข้อมูลงบทดลองปัจจุบัน'!$A$5:$CL$846,88,0),2)</f>
        <v>-1324658.8899999999</v>
      </c>
      <c r="CL303" s="104">
        <f>ROUND(VLOOKUP($B303,'[4]3.ข้อมูลงบทดลองปัจจุบัน'!$A$5:$CL$846,89,0),2)</f>
        <v>-214732.79999999999</v>
      </c>
      <c r="CM303" s="104">
        <f>ROUND(VLOOKUP($B303,'[4]3.ข้อมูลงบทดลองปัจจุบัน'!$A$5:$CL$846,90,0),2)</f>
        <v>-869653.5</v>
      </c>
      <c r="CO303" s="97"/>
    </row>
    <row r="304" spans="1:94" x14ac:dyDescent="0.7">
      <c r="A304" s="128" t="s">
        <v>884</v>
      </c>
      <c r="B304" s="18" t="s">
        <v>995</v>
      </c>
      <c r="C304" s="129" t="s">
        <v>996</v>
      </c>
      <c r="D304" s="104">
        <f>ROUND(VLOOKUP($B304,'[4]3.ข้อมูลงบทดลองปัจจุบัน'!$A$5:$CL$846,3,0),2)</f>
        <v>0</v>
      </c>
      <c r="E304" s="104">
        <f>ROUND(VLOOKUP($B304,'[4]3.ข้อมูลงบทดลองปัจจุบัน'!$A$5:$CL$846,4,0),2)</f>
        <v>-1772524.95</v>
      </c>
      <c r="F304" s="104">
        <f>ROUND(VLOOKUP($B304,'[4]3.ข้อมูลงบทดลองปัจจุบัน'!$A$5:$CL$846,5,0),2)</f>
        <v>-77986.5</v>
      </c>
      <c r="G304" s="104">
        <f>ROUND(VLOOKUP($B304,'[4]3.ข้อมูลงบทดลองปัจจุบัน'!$A$5:$CL$846,6,0),2)</f>
        <v>0</v>
      </c>
      <c r="H304" s="104">
        <f>ROUND(VLOOKUP($B304,'[4]3.ข้อมูลงบทดลองปัจจุบัน'!$A$5:$CL$846,7,0),2)</f>
        <v>-230717.3</v>
      </c>
      <c r="I304" s="104">
        <f>ROUND(VLOOKUP($B304,'[4]3.ข้อมูลงบทดลองปัจจุบัน'!$A$5:$CL$846,8,0),2)</f>
        <v>-304278.98</v>
      </c>
      <c r="J304" s="104">
        <f>ROUND(VLOOKUP($B304,'[4]3.ข้อมูลงบทดลองปัจจุบัน'!$A$5:$CL$846,9,0),2)</f>
        <v>0</v>
      </c>
      <c r="K304" s="104">
        <f>ROUND(VLOOKUP($B304,'[4]3.ข้อมูลงบทดลองปัจจุบัน'!$A$5:$CL$846,10,0),2)</f>
        <v>-915813</v>
      </c>
      <c r="L304" s="104">
        <f>ROUND(VLOOKUP($B304,'[4]3.ข้อมูลงบทดลองปัจจุบัน'!$A$5:$CL$846,11,0),2)</f>
        <v>-88851.78</v>
      </c>
      <c r="M304" s="104">
        <f>ROUND(VLOOKUP($B304,'[4]3.ข้อมูลงบทดลองปัจจุบัน'!$A$5:$CL$846,12,0),2)</f>
        <v>-12867.77</v>
      </c>
      <c r="N304" s="104">
        <f>ROUND(VLOOKUP($B304,'[4]3.ข้อมูลงบทดลองปัจจุบัน'!$A$5:$CL$846,13,0),2)</f>
        <v>694417</v>
      </c>
      <c r="O304" s="104">
        <f>ROUND(VLOOKUP($B304,'[4]3.ข้อมูลงบทดลองปัจจุบัน'!$A$5:$CL$846,14,0),2)</f>
        <v>-450</v>
      </c>
      <c r="P304" s="104">
        <f>ROUND(VLOOKUP($B304,'[4]3.ข้อมูลงบทดลองปัจจุบัน'!$A$5:$CL$846,15,0),2)</f>
        <v>-1709309.1</v>
      </c>
      <c r="Q304" s="104">
        <f>ROUND(VLOOKUP($B304,'[4]3.ข้อมูลงบทดลองปัจจุบัน'!$A$5:$CL$846,16,0),2)</f>
        <v>-1103326.44</v>
      </c>
      <c r="R304" s="104">
        <f>ROUND(VLOOKUP($B304,'[4]3.ข้อมูลงบทดลองปัจจุบัน'!$A$5:$CL$846,17,0),2)</f>
        <v>-9927</v>
      </c>
      <c r="S304" s="104">
        <f>ROUND(VLOOKUP($B304,'[4]3.ข้อมูลงบทดลองปัจจุบัน'!$A$5:$CL$846,18,0),2)</f>
        <v>-612208.09</v>
      </c>
      <c r="T304" s="104">
        <f>ROUND(VLOOKUP($B304,'[4]3.ข้อมูลงบทดลองปัจจุบัน'!$A$5:$CL$846,19,0),2)</f>
        <v>-939788.37</v>
      </c>
      <c r="U304" s="104">
        <f>ROUND(VLOOKUP($B304,'[4]3.ข้อมูลงบทดลองปัจจุบัน'!$A$5:$CL$846,20,0),2)</f>
        <v>-95230.23</v>
      </c>
      <c r="V304" s="104">
        <f>ROUND(VLOOKUP($B304,'[4]3.ข้อมูลงบทดลองปัจจุบัน'!$A$5:$CL$846,21,0),2)</f>
        <v>0</v>
      </c>
      <c r="W304" s="104">
        <f>ROUND(VLOOKUP($B304,'[4]3.ข้อมูลงบทดลองปัจจุบัน'!$A$5:$CL$846,22,0),2)</f>
        <v>45317.599999999999</v>
      </c>
      <c r="X304" s="104">
        <f>ROUND(VLOOKUP($B304,'[4]3.ข้อมูลงบทดลองปัจจุบัน'!$A$5:$CL$846,23,0),2)</f>
        <v>-8714.4</v>
      </c>
      <c r="Y304" s="104">
        <f>ROUND(VLOOKUP($B304,'[4]3.ข้อมูลงบทดลองปัจจุบัน'!$A$5:$CL$846,24,0),2)</f>
        <v>-736498.1</v>
      </c>
      <c r="Z304" s="104">
        <f>ROUND(VLOOKUP($B304,'[4]3.ข้อมูลงบทดลองปัจจุบัน'!$A$5:$CL$846,25,0),2)</f>
        <v>0</v>
      </c>
      <c r="AA304" s="104">
        <f>ROUND(VLOOKUP($B304,'[4]3.ข้อมูลงบทดลองปัจจุบัน'!$A$5:$CL$846,26,0),2)</f>
        <v>0</v>
      </c>
      <c r="AB304" s="104">
        <f>ROUND(VLOOKUP($B304,'[4]3.ข้อมูลงบทดลองปัจจุบัน'!$A$5:$CL$846,27,0),2)</f>
        <v>0</v>
      </c>
      <c r="AC304" s="104">
        <f>ROUND(VLOOKUP($B304,'[4]3.ข้อมูลงบทดลองปัจจุบัน'!$A$5:$CL$846,28,0),2)</f>
        <v>-22384</v>
      </c>
      <c r="AD304" s="104">
        <f>ROUND(VLOOKUP($B304,'[4]3.ข้อมูลงบทดลองปัจจุบัน'!$A$5:$CL$846,29,0),2)</f>
        <v>0</v>
      </c>
      <c r="AE304" s="104">
        <f>ROUND(VLOOKUP($B304,'[4]3.ข้อมูลงบทดลองปัจจุบัน'!$A$5:$CL$846,30,0),2)</f>
        <v>-934057.2</v>
      </c>
      <c r="AF304" s="104">
        <f>ROUND(VLOOKUP($B304,'[4]3.ข้อมูลงบทดลองปัจจุบัน'!$A$5:$CL$846,31,0),2)</f>
        <v>-194507.81</v>
      </c>
      <c r="AG304" s="104">
        <f>ROUND(VLOOKUP($B304,'[4]3.ข้อมูลงบทดลองปัจจุบัน'!$A$5:$CL$846,32,0),2)</f>
        <v>0</v>
      </c>
      <c r="AH304" s="104">
        <f>ROUND(VLOOKUP($B304,'[4]3.ข้อมูลงบทดลองปัจจุบัน'!$A$5:$CL$846,33,0),2)</f>
        <v>-879590.6</v>
      </c>
      <c r="AI304" s="104">
        <f>ROUND(VLOOKUP($B304,'[4]3.ข้อมูลงบทดลองปัจจุบัน'!$A$5:$CL$846,34,0),2)</f>
        <v>-35690.400000000001</v>
      </c>
      <c r="AJ304" s="104">
        <f>ROUND(VLOOKUP($B304,'[4]3.ข้อมูลงบทดลองปัจจุบัน'!$A$5:$CL$846,35,0),2)</f>
        <v>-1027314.88</v>
      </c>
      <c r="AK304" s="104">
        <f>ROUND(VLOOKUP($B304,'[4]3.ข้อมูลงบทดลองปัจจุบัน'!$A$5:$CL$846,36,0),2)</f>
        <v>-391581.4</v>
      </c>
      <c r="AL304" s="104">
        <f>ROUND(VLOOKUP($B304,'[4]3.ข้อมูลงบทดลองปัจจุบัน'!$A$5:$CL$846,37,0),2)</f>
        <v>-261173.32</v>
      </c>
      <c r="AM304" s="104">
        <f>ROUND(VLOOKUP($B304,'[4]3.ข้อมูลงบทดลองปัจจุบัน'!$A$5:$CL$846,38,0),2)</f>
        <v>-604362.89</v>
      </c>
      <c r="AN304" s="104">
        <f>ROUND(VLOOKUP($B304,'[4]3.ข้อมูลงบทดลองปัจจุบัน'!$A$5:$CL$846,39,0),2)</f>
        <v>-660593.19999999995</v>
      </c>
      <c r="AO304" s="104">
        <f>ROUND(VLOOKUP($B304,'[4]3.ข้อมูลงบทดลองปัจจุบัน'!$A$5:$CL$846,40,0),2)</f>
        <v>-902126</v>
      </c>
      <c r="AP304" s="104">
        <f>ROUND(VLOOKUP($B304,'[4]3.ข้อมูลงบทดลองปัจจุบัน'!$A$5:$CL$846,41,0),2)</f>
        <v>-557051.64</v>
      </c>
      <c r="AQ304" s="104">
        <f>ROUND(VLOOKUP($B304,'[4]3.ข้อมูลงบทดลองปัจจุบัน'!$A$5:$CL$846,42,0),2)</f>
        <v>-446451.4</v>
      </c>
      <c r="AR304" s="104">
        <f>ROUND(VLOOKUP($B304,'[4]3.ข้อมูลงบทดลองปัจจุบัน'!$A$5:$CL$846,43,0),2)</f>
        <v>-265458.8</v>
      </c>
      <c r="AS304" s="104">
        <f>ROUND(VLOOKUP($B304,'[4]3.ข้อมูลงบทดลองปัจจุบัน'!$A$5:$CL$846,44,0),2)</f>
        <v>-1569220.2</v>
      </c>
      <c r="AT304" s="104">
        <f>ROUND(VLOOKUP($B304,'[4]3.ข้อมูลงบทดลองปัจจุบัน'!$A$5:$CL$846,45,0),2)</f>
        <v>0</v>
      </c>
      <c r="AU304" s="104">
        <f>ROUND(VLOOKUP($B304,'[4]3.ข้อมูลงบทดลองปัจจุบัน'!$A$5:$CL$846,46,0),2)</f>
        <v>0</v>
      </c>
      <c r="AV304" s="104">
        <f>ROUND(VLOOKUP($B304,'[4]3.ข้อมูลงบทดลองปัจจุบัน'!$A$5:$CL$846,47,0),2)</f>
        <v>-121867.2</v>
      </c>
      <c r="AW304" s="104">
        <f>ROUND(VLOOKUP($B304,'[4]3.ข้อมูลงบทดลองปัจจุบัน'!$A$5:$CL$846,48,0),2)</f>
        <v>-91303.2</v>
      </c>
      <c r="AX304" s="104">
        <f>ROUND(VLOOKUP($B304,'[4]3.ข้อมูลงบทดลองปัจจุบัน'!$A$5:$CL$846,49,0),2)</f>
        <v>-238073.5</v>
      </c>
      <c r="AY304" s="104">
        <f>ROUND(VLOOKUP($B304,'[4]3.ข้อมูลงบทดลองปัจจุบัน'!$A$5:$CL$846,50,0),2)</f>
        <v>-1017.6</v>
      </c>
      <c r="AZ304" s="104">
        <f>ROUND(VLOOKUP($B304,'[4]3.ข้อมูลงบทดลองปัจจุบัน'!$A$5:$CL$846,51,0),2)</f>
        <v>-111208.4</v>
      </c>
      <c r="BA304" s="104">
        <f>ROUND(VLOOKUP($B304,'[4]3.ข้อมูลงบทดลองปัจจุบัน'!$A$5:$CL$846,52,0),2)</f>
        <v>-27118.6</v>
      </c>
      <c r="BB304" s="104">
        <f>ROUND(VLOOKUP($B304,'[4]3.ข้อมูลงบทดลองปัจจุบัน'!$A$5:$CL$846,53,0),2)</f>
        <v>-633951.85</v>
      </c>
      <c r="BC304" s="104">
        <f>ROUND(VLOOKUP($B304,'[4]3.ข้อมูลงบทดลองปัจจุบัน'!$A$5:$CL$846,54,0),2)</f>
        <v>0</v>
      </c>
      <c r="BD304" s="104">
        <f>ROUND(VLOOKUP($B304,'[4]3.ข้อมูลงบทดลองปัจจุบัน'!$A$5:$CL$846,55,0),2)</f>
        <v>0</v>
      </c>
      <c r="BE304" s="104">
        <f>ROUND(VLOOKUP($B304,'[4]3.ข้อมูลงบทดลองปัจจุบัน'!$A$5:$CL$846,56,0),2)</f>
        <v>-1510564.4</v>
      </c>
      <c r="BF304" s="104">
        <f>ROUND(VLOOKUP($B304,'[4]3.ข้อมูลงบทดลองปัจจุบัน'!$A$5:$CL$846,57,0),2)</f>
        <v>0</v>
      </c>
      <c r="BG304" s="104">
        <f>ROUND(VLOOKUP($B304,'[4]3.ข้อมูลงบทดลองปัจจุบัน'!$A$5:$CL$846,58,0),2)</f>
        <v>-17567.8</v>
      </c>
      <c r="BH304" s="104">
        <f>ROUND(VLOOKUP($B304,'[4]3.ข้อมูลงบทดลองปัจจุบัน'!$A$5:$CL$846,59,0),2)</f>
        <v>-72839.8</v>
      </c>
      <c r="BI304" s="104">
        <f>ROUND(VLOOKUP($B304,'[4]3.ข้อมูลงบทดลองปัจจุบัน'!$A$5:$CL$846,60,0),2)</f>
        <v>0</v>
      </c>
      <c r="BJ304" s="104">
        <f>ROUND(VLOOKUP($B304,'[4]3.ข้อมูลงบทดลองปัจจุบัน'!$A$5:$CL$846,61,0),2)</f>
        <v>0</v>
      </c>
      <c r="BK304" s="104">
        <f>ROUND(VLOOKUP($B304,'[4]3.ข้อมูลงบทดลองปัจจุบัน'!$A$5:$CL$846,62,0),2)</f>
        <v>0</v>
      </c>
      <c r="BL304" s="104">
        <f>ROUND(VLOOKUP($B304,'[4]3.ข้อมูลงบทดลองปัจจุบัน'!$A$5:$CL$846,63,0),2)</f>
        <v>0</v>
      </c>
      <c r="BM304" s="104">
        <f>ROUND(VLOOKUP($B304,'[4]3.ข้อมูลงบทดลองปัจจุบัน'!$A$5:$CL$846,64,0),2)</f>
        <v>1438512.4</v>
      </c>
      <c r="BN304" s="104">
        <f>ROUND(VLOOKUP($B304,'[4]3.ข้อมูลงบทดลองปัจจุบัน'!$A$5:$CL$846,65,0),2)</f>
        <v>-275526</v>
      </c>
      <c r="BO304" s="104">
        <f>ROUND(VLOOKUP($B304,'[4]3.ข้อมูลงบทดลองปัจจุบัน'!$A$5:$CL$846,66,0),2)</f>
        <v>-1099158.3</v>
      </c>
      <c r="BP304" s="104">
        <f>ROUND(VLOOKUP($B304,'[4]3.ข้อมูลงบทดลองปัจจุบัน'!$A$5:$CL$846,67,0),2)</f>
        <v>0</v>
      </c>
      <c r="BQ304" s="104">
        <f>ROUND(VLOOKUP($B304,'[4]3.ข้อมูลงบทดลองปัจจุบัน'!$A$5:$CL$846,68,0),2)</f>
        <v>0</v>
      </c>
      <c r="BR304" s="104">
        <f>ROUND(VLOOKUP($B304,'[4]3.ข้อมูลงบทดลองปัจจุบัน'!$A$5:$CL$846,69,0),2)</f>
        <v>-192890</v>
      </c>
      <c r="BS304" s="104">
        <f>ROUND(VLOOKUP($B304,'[4]3.ข้อมูลงบทดลองปัจจุบัน'!$A$5:$CL$846,70,0),2)</f>
        <v>-5605846.2000000002</v>
      </c>
      <c r="BT304" s="104">
        <f>ROUND(VLOOKUP($B304,'[4]3.ข้อมูลงบทดลองปัจจุบัน'!$A$5:$CL$846,71,0),2)</f>
        <v>0</v>
      </c>
      <c r="BU304" s="104">
        <f>ROUND(VLOOKUP($B304,'[4]3.ข้อมูลงบทดลองปัจจุบัน'!$A$5:$CL$846,72,0),2)</f>
        <v>0</v>
      </c>
      <c r="BV304" s="104">
        <f>ROUND(VLOOKUP($B304,'[4]3.ข้อมูลงบทดลองปัจจุบัน'!$A$5:$CL$846,73,0),2)</f>
        <v>-1085488.8</v>
      </c>
      <c r="BW304" s="104">
        <f>ROUND(VLOOKUP($B304,'[4]3.ข้อมูลงบทดลองปัจจุบัน'!$A$5:$CL$846,74,0),2)</f>
        <v>0</v>
      </c>
      <c r="BX304" s="104">
        <f>ROUND(VLOOKUP($B304,'[4]3.ข้อมูลงบทดลองปัจจุบัน'!$A$5:$CL$846,75,0),2)</f>
        <v>0</v>
      </c>
      <c r="BY304" s="104">
        <f>ROUND(VLOOKUP($B304,'[4]3.ข้อมูลงบทดลองปัจจุบัน'!$A$5:$CL$846,76,0),2)</f>
        <v>0</v>
      </c>
      <c r="BZ304" s="104">
        <f>ROUND(VLOOKUP($B304,'[4]3.ข้อมูลงบทดลองปัจจุบัน'!$A$5:$CL$846,77,0),2)</f>
        <v>-39782.6</v>
      </c>
      <c r="CA304" s="104">
        <f>ROUND(VLOOKUP($B304,'[4]3.ข้อมูลงบทดลองปัจจุบัน'!$A$5:$CL$846,78,0),2)</f>
        <v>0</v>
      </c>
      <c r="CB304" s="104">
        <f>ROUND(VLOOKUP($B304,'[4]3.ข้อมูลงบทดลองปัจจุบัน'!$A$5:$CL$846,79,0),2)</f>
        <v>-180945.2</v>
      </c>
      <c r="CC304" s="104">
        <f>ROUND(VLOOKUP($B304,'[4]3.ข้อมูลงบทดลองปัจจุบัน'!$A$5:$CL$846,80,0),2)</f>
        <v>0</v>
      </c>
      <c r="CD304" s="104">
        <f>ROUND(VLOOKUP($B304,'[4]3.ข้อมูลงบทดลองปัจจุบัน'!$A$5:$CL$846,81,0),2)</f>
        <v>-1501734.8</v>
      </c>
      <c r="CE304" s="104">
        <f>ROUND(VLOOKUP($B304,'[4]3.ข้อมูลงบทดลองปัจจุบัน'!$A$5:$CL$846,82,0),2)</f>
        <v>-2043751.2</v>
      </c>
      <c r="CF304" s="104">
        <f>ROUND(VLOOKUP($B304,'[4]3.ข้อมูลงบทดลองปัจจุบัน'!$A$5:$CL$846,83,0),2)</f>
        <v>-163766.79999999999</v>
      </c>
      <c r="CG304" s="104">
        <f>ROUND(VLOOKUP($B304,'[4]3.ข้อมูลงบทดลองปัจจุบัน'!$A$5:$CL$846,84,0),2)</f>
        <v>-9817</v>
      </c>
      <c r="CH304" s="104">
        <f>ROUND(VLOOKUP($B304,'[4]3.ข้อมูลงบทดลองปัจจุบัน'!$A$5:$CL$846,85,0),2)</f>
        <v>-739189.8</v>
      </c>
      <c r="CI304" s="104">
        <f>ROUND(VLOOKUP($B304,'[4]3.ข้อมูลงบทดลองปัจจุบัน'!$A$5:$CL$846,86,0),2)</f>
        <v>0</v>
      </c>
      <c r="CJ304" s="104">
        <f>ROUND(VLOOKUP($B304,'[4]3.ข้อมูลงบทดลองปัจจุบัน'!$A$5:$CL$846,87,0),2)</f>
        <v>0</v>
      </c>
      <c r="CK304" s="104">
        <f>ROUND(VLOOKUP($B304,'[4]3.ข้อมูลงบทดลองปัจจุบัน'!$A$5:$CL$846,88,0),2)</f>
        <v>-665398.9</v>
      </c>
      <c r="CL304" s="104">
        <f>ROUND(VLOOKUP($B304,'[4]3.ข้อมูลงบทดลองปัจจุบัน'!$A$5:$CL$846,89,0),2)</f>
        <v>-126543.4</v>
      </c>
      <c r="CM304" s="104">
        <f>ROUND(VLOOKUP($B304,'[4]3.ข้อมูลงบทดลองปัจจุบัน'!$A$5:$CL$846,90,0),2)</f>
        <v>0</v>
      </c>
      <c r="CO304" s="97"/>
    </row>
    <row r="305" spans="1:93" x14ac:dyDescent="0.7">
      <c r="A305" s="128" t="s">
        <v>884</v>
      </c>
      <c r="B305" s="18" t="s">
        <v>997</v>
      </c>
      <c r="C305" s="129" t="s">
        <v>998</v>
      </c>
      <c r="D305" s="104">
        <f>ROUND(VLOOKUP($B305,'[4]3.ข้อมูลงบทดลองปัจจุบัน'!$A$5:$CL$846,3,0),2)</f>
        <v>4609274</v>
      </c>
      <c r="E305" s="104">
        <f>ROUND(VLOOKUP($B305,'[4]3.ข้อมูลงบทดลองปัจจุบัน'!$A$5:$CL$846,4,0),2)</f>
        <v>12548190.15</v>
      </c>
      <c r="F305" s="104">
        <f>ROUND(VLOOKUP($B305,'[4]3.ข้อมูลงบทดลองปัจจุบัน'!$A$5:$CL$846,5,0),2)</f>
        <v>127228.8</v>
      </c>
      <c r="G305" s="104">
        <f>ROUND(VLOOKUP($B305,'[4]3.ข้อมูลงบทดลองปัจจุบัน'!$A$5:$CL$846,6,0),2)</f>
        <v>0</v>
      </c>
      <c r="H305" s="104">
        <f>ROUND(VLOOKUP($B305,'[4]3.ข้อมูลงบทดลองปัจจุบัน'!$A$5:$CL$846,7,0),2)</f>
        <v>757895.6</v>
      </c>
      <c r="I305" s="104">
        <f>ROUND(VLOOKUP($B305,'[4]3.ข้อมูลงบทดลองปัจจุบัน'!$A$5:$CL$846,8,0),2)</f>
        <v>0</v>
      </c>
      <c r="J305" s="104">
        <f>ROUND(VLOOKUP($B305,'[4]3.ข้อมูลงบทดลองปัจจุบัน'!$A$5:$CL$846,9,0),2)</f>
        <v>0</v>
      </c>
      <c r="K305" s="104">
        <f>ROUND(VLOOKUP($B305,'[4]3.ข้อมูลงบทดลองปัจจุบัน'!$A$5:$CL$846,10,0),2)</f>
        <v>49883.199999999997</v>
      </c>
      <c r="L305" s="104">
        <f>ROUND(VLOOKUP($B305,'[4]3.ข้อมูลงบทดลองปัจจุบัน'!$A$5:$CL$846,11,0),2)</f>
        <v>286511.8</v>
      </c>
      <c r="M305" s="104">
        <f>ROUND(VLOOKUP($B305,'[4]3.ข้อมูลงบทดลองปัจจุบัน'!$A$5:$CL$846,12,0),2)</f>
        <v>36372.120000000003</v>
      </c>
      <c r="N305" s="104">
        <f>ROUND(VLOOKUP($B305,'[4]3.ข้อมูลงบทดลองปัจจุบัน'!$A$5:$CL$846,13,0),2)</f>
        <v>0</v>
      </c>
      <c r="O305" s="104">
        <f>ROUND(VLOOKUP($B305,'[4]3.ข้อมูลงบทดลองปัจจุบัน'!$A$5:$CL$846,14,0),2)</f>
        <v>0</v>
      </c>
      <c r="P305" s="104">
        <f>ROUND(VLOOKUP($B305,'[4]3.ข้อมูลงบทดลองปัจจุบัน'!$A$5:$CL$846,15,0),2)</f>
        <v>212998.7</v>
      </c>
      <c r="Q305" s="104">
        <f>ROUND(VLOOKUP($B305,'[4]3.ข้อมูลงบทดลองปัจจุบัน'!$A$5:$CL$846,16,0),2)</f>
        <v>93065.2</v>
      </c>
      <c r="R305" s="104">
        <f>ROUND(VLOOKUP($B305,'[4]3.ข้อมูลงบทดลองปัจจุบัน'!$A$5:$CL$846,17,0),2)</f>
        <v>2271.8000000000002</v>
      </c>
      <c r="S305" s="104">
        <f>ROUND(VLOOKUP($B305,'[4]3.ข้อมูลงบทดลองปัจจุบัน'!$A$5:$CL$846,18,0),2)</f>
        <v>0</v>
      </c>
      <c r="T305" s="104">
        <f>ROUND(VLOOKUP($B305,'[4]3.ข้อมูลงบทดลองปัจจุบัน'!$A$5:$CL$846,19,0),2)</f>
        <v>149099.65</v>
      </c>
      <c r="U305" s="104">
        <f>ROUND(VLOOKUP($B305,'[4]3.ข้อมูลงบทดลองปัจจุบัน'!$A$5:$CL$846,20,0),2)</f>
        <v>53663</v>
      </c>
      <c r="V305" s="104">
        <f>ROUND(VLOOKUP($B305,'[4]3.ข้อมูลงบทดลองปัจจุบัน'!$A$5:$CL$846,21,0),2)</f>
        <v>0</v>
      </c>
      <c r="W305" s="104">
        <f>ROUND(VLOOKUP($B305,'[4]3.ข้อมูลงบทดลองปัจจุบัน'!$A$5:$CL$846,22,0),2)</f>
        <v>0</v>
      </c>
      <c r="X305" s="104">
        <f>ROUND(VLOOKUP($B305,'[4]3.ข้อมูลงบทดลองปัจจุบัน'!$A$5:$CL$846,23,0),2)</f>
        <v>11638.8</v>
      </c>
      <c r="Y305" s="104">
        <f>ROUND(VLOOKUP($B305,'[4]3.ข้อมูลงบทดลองปัจจุบัน'!$A$5:$CL$846,24,0),2)</f>
        <v>212347.6</v>
      </c>
      <c r="Z305" s="104">
        <f>ROUND(VLOOKUP($B305,'[4]3.ข้อมูลงบทดลองปัจจุบัน'!$A$5:$CL$846,25,0),2)</f>
        <v>250190.47</v>
      </c>
      <c r="AA305" s="104">
        <f>ROUND(VLOOKUP($B305,'[4]3.ข้อมูลงบทดลองปัจจุบัน'!$A$5:$CL$846,26,0),2)</f>
        <v>237481.2</v>
      </c>
      <c r="AB305" s="104">
        <f>ROUND(VLOOKUP($B305,'[4]3.ข้อมูลงบทดลองปัจจุบัน'!$A$5:$CL$846,27,0),2)</f>
        <v>0</v>
      </c>
      <c r="AC305" s="104">
        <f>ROUND(VLOOKUP($B305,'[4]3.ข้อมูลงบทดลองปัจจุบัน'!$A$5:$CL$846,28,0),2)</f>
        <v>0</v>
      </c>
      <c r="AD305" s="104">
        <f>ROUND(VLOOKUP($B305,'[4]3.ข้อมูลงบทดลองปัจจุบัน'!$A$5:$CL$846,29,0),2)</f>
        <v>0</v>
      </c>
      <c r="AE305" s="104">
        <f>ROUND(VLOOKUP($B305,'[4]3.ข้อมูลงบทดลองปัจจุบัน'!$A$5:$CL$846,30,0),2)</f>
        <v>164302</v>
      </c>
      <c r="AF305" s="104">
        <f>ROUND(VLOOKUP($B305,'[4]3.ข้อมูลงบทดลองปัจจุบัน'!$A$5:$CL$846,31,0),2)</f>
        <v>674.8</v>
      </c>
      <c r="AG305" s="104">
        <f>ROUND(VLOOKUP($B305,'[4]3.ข้อมูลงบทดลองปัจจุบัน'!$A$5:$CL$846,32,0),2)</f>
        <v>-64109.279999999999</v>
      </c>
      <c r="AH305" s="104">
        <f>ROUND(VLOOKUP($B305,'[4]3.ข้อมูลงบทดลองปัจจุบัน'!$A$5:$CL$846,33,0),2)</f>
        <v>21796.51</v>
      </c>
      <c r="AI305" s="104">
        <f>ROUND(VLOOKUP($B305,'[4]3.ข้อมูลงบทดลองปัจจุบัน'!$A$5:$CL$846,34,0),2)</f>
        <v>626.6</v>
      </c>
      <c r="AJ305" s="104">
        <f>ROUND(VLOOKUP($B305,'[4]3.ข้อมูลงบทดลองปัจจุบัน'!$A$5:$CL$846,35,0),2)</f>
        <v>59390.51</v>
      </c>
      <c r="AK305" s="104">
        <f>ROUND(VLOOKUP($B305,'[4]3.ข้อมูลงบทดลองปัจจุบัน'!$A$5:$CL$846,36,0),2)</f>
        <v>9772.94</v>
      </c>
      <c r="AL305" s="104">
        <f>ROUND(VLOOKUP($B305,'[4]3.ข้อมูลงบทดลองปัจจุบัน'!$A$5:$CL$846,37,0),2)</f>
        <v>71316.5</v>
      </c>
      <c r="AM305" s="104">
        <f>ROUND(VLOOKUP($B305,'[4]3.ข้อมูลงบทดลองปัจจุบัน'!$A$5:$CL$846,38,0),2)</f>
        <v>127854</v>
      </c>
      <c r="AN305" s="104">
        <f>ROUND(VLOOKUP($B305,'[4]3.ข้อมูลงบทดลองปัจจุบัน'!$A$5:$CL$846,39,0),2)</f>
        <v>304884.09999999998</v>
      </c>
      <c r="AO305" s="104">
        <f>ROUND(VLOOKUP($B305,'[4]3.ข้อมูลงบทดลองปัจจุบัน'!$A$5:$CL$846,40,0),2)</f>
        <v>2362972.7999999998</v>
      </c>
      <c r="AP305" s="104">
        <f>ROUND(VLOOKUP($B305,'[4]3.ข้อมูลงบทดลองปัจจุบัน'!$A$5:$CL$846,41,0),2)</f>
        <v>482009.85</v>
      </c>
      <c r="AQ305" s="104">
        <f>ROUND(VLOOKUP($B305,'[4]3.ข้อมูลงบทดลองปัจจุบัน'!$A$5:$CL$846,42,0),2)</f>
        <v>0</v>
      </c>
      <c r="AR305" s="104">
        <f>ROUND(VLOOKUP($B305,'[4]3.ข้อมูลงบทดลองปัจจุบัน'!$A$5:$CL$846,43,0),2)</f>
        <v>1388462.98</v>
      </c>
      <c r="AS305" s="104">
        <f>ROUND(VLOOKUP($B305,'[4]3.ข้อมูลงบทดลองปัจจุบัน'!$A$5:$CL$846,44,0),2)</f>
        <v>185583.67</v>
      </c>
      <c r="AT305" s="104">
        <f>ROUND(VLOOKUP($B305,'[4]3.ข้อมูลงบทดลองปัจจุบัน'!$A$5:$CL$846,45,0),2)</f>
        <v>0</v>
      </c>
      <c r="AU305" s="104">
        <f>ROUND(VLOOKUP($B305,'[4]3.ข้อมูลงบทดลองปัจจุบัน'!$A$5:$CL$846,46,0),2)</f>
        <v>0</v>
      </c>
      <c r="AV305" s="104">
        <f>ROUND(VLOOKUP($B305,'[4]3.ข้อมูลงบทดลองปัจจุบัน'!$A$5:$CL$846,47,0),2)</f>
        <v>93426.3</v>
      </c>
      <c r="AW305" s="104">
        <f>ROUND(VLOOKUP($B305,'[4]3.ข้อมูลงบทดลองปัจจุบัน'!$A$5:$CL$846,48,0),2)</f>
        <v>5034.8</v>
      </c>
      <c r="AX305" s="104">
        <f>ROUND(VLOOKUP($B305,'[4]3.ข้อมูลงบทดลองปัจจุบัน'!$A$5:$CL$846,49,0),2)</f>
        <v>0</v>
      </c>
      <c r="AY305" s="104">
        <f>ROUND(VLOOKUP($B305,'[4]3.ข้อมูลงบทดลองปัจจุบัน'!$A$5:$CL$846,50,0),2)</f>
        <v>9905.92</v>
      </c>
      <c r="AZ305" s="104">
        <f>ROUND(VLOOKUP($B305,'[4]3.ข้อมูลงบทดลองปัจจุบัน'!$A$5:$CL$846,51,0),2)</f>
        <v>341557.2</v>
      </c>
      <c r="BA305" s="104">
        <f>ROUND(VLOOKUP($B305,'[4]3.ข้อมูลงบทดลองปัจจุบัน'!$A$5:$CL$846,52,0),2)</f>
        <v>0</v>
      </c>
      <c r="BB305" s="104">
        <f>ROUND(VLOOKUP($B305,'[4]3.ข้อมูลงบทดลองปัจจุบัน'!$A$5:$CL$846,53,0),2)</f>
        <v>0</v>
      </c>
      <c r="BC305" s="104">
        <f>ROUND(VLOOKUP($B305,'[4]3.ข้อมูลงบทดลองปัจจุบัน'!$A$5:$CL$846,54,0),2)</f>
        <v>0</v>
      </c>
      <c r="BD305" s="104">
        <f>ROUND(VLOOKUP($B305,'[4]3.ข้อมูลงบทดลองปัจจุบัน'!$A$5:$CL$846,55,0),2)</f>
        <v>0</v>
      </c>
      <c r="BE305" s="104">
        <f>ROUND(VLOOKUP($B305,'[4]3.ข้อมูลงบทดลองปัจจุบัน'!$A$5:$CL$846,56,0),2)</f>
        <v>66851.7</v>
      </c>
      <c r="BF305" s="104">
        <f>ROUND(VLOOKUP($B305,'[4]3.ข้อมูลงบทดลองปัจจุบัน'!$A$5:$CL$846,57,0),2)</f>
        <v>0</v>
      </c>
      <c r="BG305" s="104">
        <f>ROUND(VLOOKUP($B305,'[4]3.ข้อมูลงบทดลองปัจจุบัน'!$A$5:$CL$846,58,0),2)</f>
        <v>564030.6</v>
      </c>
      <c r="BH305" s="104">
        <f>ROUND(VLOOKUP($B305,'[4]3.ข้อมูลงบทดลองปัจจุบัน'!$A$5:$CL$846,59,0),2)</f>
        <v>70284</v>
      </c>
      <c r="BI305" s="104">
        <f>ROUND(VLOOKUP($B305,'[4]3.ข้อมูลงบทดลองปัจจุบัน'!$A$5:$CL$846,60,0),2)</f>
        <v>45528.65</v>
      </c>
      <c r="BJ305" s="104">
        <f>ROUND(VLOOKUP($B305,'[4]3.ข้อมูลงบทดลองปัจจุบัน'!$A$5:$CL$846,61,0),2)</f>
        <v>0</v>
      </c>
      <c r="BK305" s="104">
        <f>ROUND(VLOOKUP($B305,'[4]3.ข้อมูลงบทดลองปัจจุบัน'!$A$5:$CL$846,62,0),2)</f>
        <v>0</v>
      </c>
      <c r="BL305" s="104">
        <f>ROUND(VLOOKUP($B305,'[4]3.ข้อมูลงบทดลองปัจจุบัน'!$A$5:$CL$846,63,0),2)</f>
        <v>0</v>
      </c>
      <c r="BM305" s="104">
        <f>ROUND(VLOOKUP($B305,'[4]3.ข้อมูลงบทดลองปัจจุบัน'!$A$5:$CL$846,64,0),2)</f>
        <v>0</v>
      </c>
      <c r="BN305" s="104">
        <f>ROUND(VLOOKUP($B305,'[4]3.ข้อมูลงบทดลองปัจจุบัน'!$A$5:$CL$846,65,0),2)</f>
        <v>2015433.8</v>
      </c>
      <c r="BO305" s="104">
        <f>ROUND(VLOOKUP($B305,'[4]3.ข้อมูลงบทดลองปัจจุบัน'!$A$5:$CL$846,66,0),2)</f>
        <v>2081976.7</v>
      </c>
      <c r="BP305" s="104">
        <f>ROUND(VLOOKUP($B305,'[4]3.ข้อมูลงบทดลองปัจจุบัน'!$A$5:$CL$846,67,0),2)</f>
        <v>0</v>
      </c>
      <c r="BQ305" s="104">
        <f>ROUND(VLOOKUP($B305,'[4]3.ข้อมูลงบทดลองปัจจุบัน'!$A$5:$CL$846,68,0),2)</f>
        <v>0</v>
      </c>
      <c r="BR305" s="104">
        <f>ROUND(VLOOKUP($B305,'[4]3.ข้อมูลงบทดลองปัจจุบัน'!$A$5:$CL$846,69,0),2)</f>
        <v>9434.2000000000007</v>
      </c>
      <c r="BS305" s="104">
        <f>ROUND(VLOOKUP($B305,'[4]3.ข้อมูลงบทดลองปัจจุบัน'!$A$5:$CL$846,70,0),2)</f>
        <v>335935.8</v>
      </c>
      <c r="BT305" s="104">
        <f>ROUND(VLOOKUP($B305,'[4]3.ข้อมูลงบทดลองปัจจุบัน'!$A$5:$CL$846,71,0),2)</f>
        <v>0</v>
      </c>
      <c r="BU305" s="104">
        <f>ROUND(VLOOKUP($B305,'[4]3.ข้อมูลงบทดลองปัจจุบัน'!$A$5:$CL$846,72,0),2)</f>
        <v>0</v>
      </c>
      <c r="BV305" s="104">
        <f>ROUND(VLOOKUP($B305,'[4]3.ข้อมูลงบทดลองปัจจุบัน'!$A$5:$CL$846,73,0),2)</f>
        <v>1164451.3999999999</v>
      </c>
      <c r="BW305" s="104">
        <f>ROUND(VLOOKUP($B305,'[4]3.ข้อมูลงบทดลองปัจจุบัน'!$A$5:$CL$846,74,0),2)</f>
        <v>1291735</v>
      </c>
      <c r="BX305" s="104">
        <f>ROUND(VLOOKUP($B305,'[4]3.ข้อมูลงบทดลองปัจจุบัน'!$A$5:$CL$846,75,0),2)</f>
        <v>0</v>
      </c>
      <c r="BY305" s="104">
        <f>ROUND(VLOOKUP($B305,'[4]3.ข้อมูลงบทดลองปัจจุบัน'!$A$5:$CL$846,76,0),2)</f>
        <v>30602</v>
      </c>
      <c r="BZ305" s="104">
        <f>ROUND(VLOOKUP($B305,'[4]3.ข้อมูลงบทดลองปัจจุบัน'!$A$5:$CL$846,77,0),2)</f>
        <v>61972.6</v>
      </c>
      <c r="CA305" s="104">
        <f>ROUND(VLOOKUP($B305,'[4]3.ข้อมูลงบทดลองปัจจุบัน'!$A$5:$CL$846,78,0),2)</f>
        <v>0</v>
      </c>
      <c r="CB305" s="104">
        <f>ROUND(VLOOKUP($B305,'[4]3.ข้อมูลงบทดลองปัจจุบัน'!$A$5:$CL$846,79,0),2)</f>
        <v>112576.6</v>
      </c>
      <c r="CC305" s="104">
        <f>ROUND(VLOOKUP($B305,'[4]3.ข้อมูลงบทดลองปัจจุบัน'!$A$5:$CL$846,80,0),2)</f>
        <v>576713.68999999994</v>
      </c>
      <c r="CD305" s="104">
        <f>ROUND(VLOOKUP($B305,'[4]3.ข้อมูลงบทดลองปัจจุบัน'!$A$5:$CL$846,81,0),2)</f>
        <v>401118.9</v>
      </c>
      <c r="CE305" s="104">
        <f>ROUND(VLOOKUP($B305,'[4]3.ข้อมูลงบทดลองปัจจุบัน'!$A$5:$CL$846,82,0),2)</f>
        <v>0</v>
      </c>
      <c r="CF305" s="104">
        <f>ROUND(VLOOKUP($B305,'[4]3.ข้อมูลงบทดลองปัจจุบัน'!$A$5:$CL$846,83,0),2)</f>
        <v>337421.8</v>
      </c>
      <c r="CG305" s="104">
        <f>ROUND(VLOOKUP($B305,'[4]3.ข้อมูลงบทดลองปัจจุบัน'!$A$5:$CL$846,84,0),2)</f>
        <v>31528</v>
      </c>
      <c r="CH305" s="104">
        <f>ROUND(VLOOKUP($B305,'[4]3.ข้อมูลงบทดลองปัจจุบัน'!$A$5:$CL$846,85,0),2)</f>
        <v>731758.35</v>
      </c>
      <c r="CI305" s="104">
        <f>ROUND(VLOOKUP($B305,'[4]3.ข้อมูลงบทดลองปัจจุบัน'!$A$5:$CL$846,86,0),2)</f>
        <v>87672</v>
      </c>
      <c r="CJ305" s="104">
        <f>ROUND(VLOOKUP($B305,'[4]3.ข้อมูลงบทดลองปัจจุบัน'!$A$5:$CL$846,87,0),2)</f>
        <v>24779</v>
      </c>
      <c r="CK305" s="104">
        <f>ROUND(VLOOKUP($B305,'[4]3.ข้อมูลงบทดลองปัจจุบัน'!$A$5:$CL$846,88,0),2)</f>
        <v>178105.2</v>
      </c>
      <c r="CL305" s="104">
        <f>ROUND(VLOOKUP($B305,'[4]3.ข้อมูลงบทดลองปัจจุบัน'!$A$5:$CL$846,89,0),2)</f>
        <v>1350410.49</v>
      </c>
      <c r="CM305" s="104">
        <f>ROUND(VLOOKUP($B305,'[4]3.ข้อมูลงบทดลองปัจจุบัน'!$A$5:$CL$846,90,0),2)</f>
        <v>0</v>
      </c>
      <c r="CO305" s="97"/>
    </row>
    <row r="306" spans="1:93" x14ac:dyDescent="0.7">
      <c r="A306" s="128" t="s">
        <v>884</v>
      </c>
      <c r="B306" s="18" t="s">
        <v>999</v>
      </c>
      <c r="C306" s="129" t="s">
        <v>1000</v>
      </c>
      <c r="D306" s="104">
        <f>ROUND(VLOOKUP($B306,'[4]3.ข้อมูลงบทดลองปัจจุบัน'!$A$5:$CL$846,3,0),2)</f>
        <v>406566.71</v>
      </c>
      <c r="E306" s="104">
        <f>ROUND(VLOOKUP($B306,'[4]3.ข้อมูลงบทดลองปัจจุบัน'!$A$5:$CL$846,4,0),2)</f>
        <v>0</v>
      </c>
      <c r="F306" s="104">
        <f>ROUND(VLOOKUP($B306,'[4]3.ข้อมูลงบทดลองปัจจุบัน'!$A$5:$CL$846,5,0),2)</f>
        <v>0</v>
      </c>
      <c r="G306" s="104">
        <f>ROUND(VLOOKUP($B306,'[4]3.ข้อมูลงบทดลองปัจจุบัน'!$A$5:$CL$846,6,0),2)</f>
        <v>0</v>
      </c>
      <c r="H306" s="104">
        <f>ROUND(VLOOKUP($B306,'[4]3.ข้อมูลงบทดลองปัจจุบัน'!$A$5:$CL$846,7,0),2)</f>
        <v>0</v>
      </c>
      <c r="I306" s="104">
        <f>ROUND(VLOOKUP($B306,'[4]3.ข้อมูลงบทดลองปัจจุบัน'!$A$5:$CL$846,8,0),2)</f>
        <v>0</v>
      </c>
      <c r="J306" s="104">
        <f>ROUND(VLOOKUP($B306,'[4]3.ข้อมูลงบทดลองปัจจุบัน'!$A$5:$CL$846,9,0),2)</f>
        <v>0</v>
      </c>
      <c r="K306" s="104">
        <f>ROUND(VLOOKUP($B306,'[4]3.ข้อมูลงบทดลองปัจจุบัน'!$A$5:$CL$846,10,0),2)</f>
        <v>0</v>
      </c>
      <c r="L306" s="104">
        <f>ROUND(VLOOKUP($B306,'[4]3.ข้อมูลงบทดลองปัจจุบัน'!$A$5:$CL$846,11,0),2)</f>
        <v>0</v>
      </c>
      <c r="M306" s="104">
        <f>ROUND(VLOOKUP($B306,'[4]3.ข้อมูลงบทดลองปัจจุบัน'!$A$5:$CL$846,12,0),2)</f>
        <v>0</v>
      </c>
      <c r="N306" s="104">
        <f>ROUND(VLOOKUP($B306,'[4]3.ข้อมูลงบทดลองปัจจุบัน'!$A$5:$CL$846,13,0),2)</f>
        <v>0</v>
      </c>
      <c r="O306" s="104">
        <f>ROUND(VLOOKUP($B306,'[4]3.ข้อมูลงบทดลองปัจจุบัน'!$A$5:$CL$846,14,0),2)</f>
        <v>0</v>
      </c>
      <c r="P306" s="104">
        <f>ROUND(VLOOKUP($B306,'[4]3.ข้อมูลงบทดลองปัจจุบัน'!$A$5:$CL$846,15,0),2)</f>
        <v>2381844</v>
      </c>
      <c r="Q306" s="104">
        <f>ROUND(VLOOKUP($B306,'[4]3.ข้อมูลงบทดลองปัจจุบัน'!$A$5:$CL$846,16,0),2)</f>
        <v>0</v>
      </c>
      <c r="R306" s="104">
        <f>ROUND(VLOOKUP($B306,'[4]3.ข้อมูลงบทดลองปัจจุบัน'!$A$5:$CL$846,17,0),2)</f>
        <v>0</v>
      </c>
      <c r="S306" s="104">
        <f>ROUND(VLOOKUP($B306,'[4]3.ข้อมูลงบทดลองปัจจุบัน'!$A$5:$CL$846,18,0),2)</f>
        <v>0</v>
      </c>
      <c r="T306" s="104">
        <f>ROUND(VLOOKUP($B306,'[4]3.ข้อมูลงบทดลองปัจจุบัน'!$A$5:$CL$846,19,0),2)</f>
        <v>0</v>
      </c>
      <c r="U306" s="104">
        <f>ROUND(VLOOKUP($B306,'[4]3.ข้อมูลงบทดลองปัจจุบัน'!$A$5:$CL$846,20,0),2)</f>
        <v>0</v>
      </c>
      <c r="V306" s="104">
        <f>ROUND(VLOOKUP($B306,'[4]3.ข้อมูลงบทดลองปัจจุบัน'!$A$5:$CL$846,21,0),2)</f>
        <v>0</v>
      </c>
      <c r="W306" s="104">
        <f>ROUND(VLOOKUP($B306,'[4]3.ข้อมูลงบทดลองปัจจุบัน'!$A$5:$CL$846,22,0),2)</f>
        <v>0</v>
      </c>
      <c r="X306" s="104">
        <f>ROUND(VLOOKUP($B306,'[4]3.ข้อมูลงบทดลองปัจจุบัน'!$A$5:$CL$846,23,0),2)</f>
        <v>856410</v>
      </c>
      <c r="Y306" s="104">
        <f>ROUND(VLOOKUP($B306,'[4]3.ข้อมูลงบทดลองปัจจุบัน'!$A$5:$CL$846,24,0),2)</f>
        <v>0</v>
      </c>
      <c r="Z306" s="104">
        <f>ROUND(VLOOKUP($B306,'[4]3.ข้อมูลงบทดลองปัจจุบัน'!$A$5:$CL$846,25,0),2)</f>
        <v>0</v>
      </c>
      <c r="AA306" s="104">
        <f>ROUND(VLOOKUP($B306,'[4]3.ข้อมูลงบทดลองปัจจุบัน'!$A$5:$CL$846,26,0),2)</f>
        <v>0</v>
      </c>
      <c r="AB306" s="104">
        <f>ROUND(VLOOKUP($B306,'[4]3.ข้อมูลงบทดลองปัจจุบัน'!$A$5:$CL$846,27,0),2)</f>
        <v>0</v>
      </c>
      <c r="AC306" s="104">
        <f>ROUND(VLOOKUP($B306,'[4]3.ข้อมูลงบทดลองปัจจุบัน'!$A$5:$CL$846,28,0),2)</f>
        <v>0</v>
      </c>
      <c r="AD306" s="104">
        <f>ROUND(VLOOKUP($B306,'[4]3.ข้อมูลงบทดลองปัจจุบัน'!$A$5:$CL$846,29,0),2)</f>
        <v>0</v>
      </c>
      <c r="AE306" s="104">
        <f>ROUND(VLOOKUP($B306,'[4]3.ข้อมูลงบทดลองปัจจุบัน'!$A$5:$CL$846,30,0),2)</f>
        <v>0</v>
      </c>
      <c r="AF306" s="104">
        <f>ROUND(VLOOKUP($B306,'[4]3.ข้อมูลงบทดลองปัจจุบัน'!$A$5:$CL$846,31,0),2)</f>
        <v>0</v>
      </c>
      <c r="AG306" s="104">
        <f>ROUND(VLOOKUP($B306,'[4]3.ข้อมูลงบทดลองปัจจุบัน'!$A$5:$CL$846,32,0),2)</f>
        <v>0</v>
      </c>
      <c r="AH306" s="104">
        <f>ROUND(VLOOKUP($B306,'[4]3.ข้อมูลงบทดลองปัจจุบัน'!$A$5:$CL$846,33,0),2)</f>
        <v>0</v>
      </c>
      <c r="AI306" s="104">
        <f>ROUND(VLOOKUP($B306,'[4]3.ข้อมูลงบทดลองปัจจุบัน'!$A$5:$CL$846,34,0),2)</f>
        <v>0</v>
      </c>
      <c r="AJ306" s="104">
        <f>ROUND(VLOOKUP($B306,'[4]3.ข้อมูลงบทดลองปัจจุบัน'!$A$5:$CL$846,35,0),2)</f>
        <v>0</v>
      </c>
      <c r="AK306" s="104">
        <f>ROUND(VLOOKUP($B306,'[4]3.ข้อมูลงบทดลองปัจจุบัน'!$A$5:$CL$846,36,0),2)</f>
        <v>0</v>
      </c>
      <c r="AL306" s="104">
        <f>ROUND(VLOOKUP($B306,'[4]3.ข้อมูลงบทดลองปัจจุบัน'!$A$5:$CL$846,37,0),2)</f>
        <v>4884233.6399999997</v>
      </c>
      <c r="AM306" s="104">
        <f>ROUND(VLOOKUP($B306,'[4]3.ข้อมูลงบทดลองปัจจุบัน'!$A$5:$CL$846,38,0),2)</f>
        <v>0</v>
      </c>
      <c r="AN306" s="104">
        <f>ROUND(VLOOKUP($B306,'[4]3.ข้อมูลงบทดลองปัจจุบัน'!$A$5:$CL$846,39,0),2)</f>
        <v>0</v>
      </c>
      <c r="AO306" s="104">
        <f>ROUND(VLOOKUP($B306,'[4]3.ข้อมูลงบทดลองปัจจุบัน'!$A$5:$CL$846,40,0),2)</f>
        <v>0</v>
      </c>
      <c r="AP306" s="104">
        <f>ROUND(VLOOKUP($B306,'[4]3.ข้อมูลงบทดลองปัจจุบัน'!$A$5:$CL$846,41,0),2)</f>
        <v>0</v>
      </c>
      <c r="AQ306" s="104">
        <f>ROUND(VLOOKUP($B306,'[4]3.ข้อมูลงบทดลองปัจจุบัน'!$A$5:$CL$846,42,0),2)</f>
        <v>0</v>
      </c>
      <c r="AR306" s="104">
        <f>ROUND(VLOOKUP($B306,'[4]3.ข้อมูลงบทดลองปัจจุบัน'!$A$5:$CL$846,43,0),2)</f>
        <v>0</v>
      </c>
      <c r="AS306" s="104">
        <f>ROUND(VLOOKUP($B306,'[4]3.ข้อมูลงบทดลองปัจจุบัน'!$A$5:$CL$846,44,0),2)</f>
        <v>0</v>
      </c>
      <c r="AT306" s="104">
        <f>ROUND(VLOOKUP($B306,'[4]3.ข้อมูลงบทดลองปัจจุบัน'!$A$5:$CL$846,45,0),2)</f>
        <v>0</v>
      </c>
      <c r="AU306" s="104">
        <f>ROUND(VLOOKUP($B306,'[4]3.ข้อมูลงบทดลองปัจจุบัน'!$A$5:$CL$846,46,0),2)</f>
        <v>0</v>
      </c>
      <c r="AV306" s="104">
        <f>ROUND(VLOOKUP($B306,'[4]3.ข้อมูลงบทดลองปัจจุบัน'!$A$5:$CL$846,47,0),2)</f>
        <v>0</v>
      </c>
      <c r="AW306" s="104">
        <f>ROUND(VLOOKUP($B306,'[4]3.ข้อมูลงบทดลองปัจจุบัน'!$A$5:$CL$846,48,0),2)</f>
        <v>0</v>
      </c>
      <c r="AX306" s="104">
        <f>ROUND(VLOOKUP($B306,'[4]3.ข้อมูลงบทดลองปัจจุบัน'!$A$5:$CL$846,49,0),2)</f>
        <v>70000</v>
      </c>
      <c r="AY306" s="104">
        <f>ROUND(VLOOKUP($B306,'[4]3.ข้อมูลงบทดลองปัจจุบัน'!$A$5:$CL$846,50,0),2)</f>
        <v>0</v>
      </c>
      <c r="AZ306" s="104">
        <f>ROUND(VLOOKUP($B306,'[4]3.ข้อมูลงบทดลองปัจจุบัน'!$A$5:$CL$846,51,0),2)</f>
        <v>0</v>
      </c>
      <c r="BA306" s="104">
        <f>ROUND(VLOOKUP($B306,'[4]3.ข้อมูลงบทดลองปัจจุบัน'!$A$5:$CL$846,52,0),2)</f>
        <v>0</v>
      </c>
      <c r="BB306" s="104">
        <f>ROUND(VLOOKUP($B306,'[4]3.ข้อมูลงบทดลองปัจจุบัน'!$A$5:$CL$846,53,0),2)</f>
        <v>3110803.74</v>
      </c>
      <c r="BC306" s="104">
        <f>ROUND(VLOOKUP($B306,'[4]3.ข้อมูลงบทดลองปัจจุบัน'!$A$5:$CL$846,54,0),2)</f>
        <v>0</v>
      </c>
      <c r="BD306" s="104">
        <f>ROUND(VLOOKUP($B306,'[4]3.ข้อมูลงบทดลองปัจจุบัน'!$A$5:$CL$846,55,0),2)</f>
        <v>0</v>
      </c>
      <c r="BE306" s="104">
        <f>ROUND(VLOOKUP($B306,'[4]3.ข้อมูลงบทดลองปัจจุบัน'!$A$5:$CL$846,56,0),2)</f>
        <v>0</v>
      </c>
      <c r="BF306" s="104">
        <f>ROUND(VLOOKUP($B306,'[4]3.ข้อมูลงบทดลองปัจจุบัน'!$A$5:$CL$846,57,0),2)</f>
        <v>0</v>
      </c>
      <c r="BG306" s="104">
        <f>ROUND(VLOOKUP($B306,'[4]3.ข้อมูลงบทดลองปัจจุบัน'!$A$5:$CL$846,58,0),2)</f>
        <v>0</v>
      </c>
      <c r="BH306" s="104">
        <f>ROUND(VLOOKUP($B306,'[4]3.ข้อมูลงบทดลองปัจจุบัน'!$A$5:$CL$846,59,0),2)</f>
        <v>0</v>
      </c>
      <c r="BI306" s="104">
        <f>ROUND(VLOOKUP($B306,'[4]3.ข้อมูลงบทดลองปัจจุบัน'!$A$5:$CL$846,60,0),2)</f>
        <v>0</v>
      </c>
      <c r="BJ306" s="104">
        <f>ROUND(VLOOKUP($B306,'[4]3.ข้อมูลงบทดลองปัจจุบัน'!$A$5:$CL$846,61,0),2)</f>
        <v>0</v>
      </c>
      <c r="BK306" s="104">
        <f>ROUND(VLOOKUP($B306,'[4]3.ข้อมูลงบทดลองปัจจุบัน'!$A$5:$CL$846,62,0),2)</f>
        <v>0</v>
      </c>
      <c r="BL306" s="104">
        <f>ROUND(VLOOKUP($B306,'[4]3.ข้อมูลงบทดลองปัจจุบัน'!$A$5:$CL$846,63,0),2)</f>
        <v>0</v>
      </c>
      <c r="BM306" s="104">
        <f>ROUND(VLOOKUP($B306,'[4]3.ข้อมูลงบทดลองปัจจุบัน'!$A$5:$CL$846,64,0),2)</f>
        <v>462838.52</v>
      </c>
      <c r="BN306" s="104">
        <f>ROUND(VLOOKUP($B306,'[4]3.ข้อมูลงบทดลองปัจจุบัน'!$A$5:$CL$846,65,0),2)</f>
        <v>0</v>
      </c>
      <c r="BO306" s="104">
        <f>ROUND(VLOOKUP($B306,'[4]3.ข้อมูลงบทดลองปัจจุบัน'!$A$5:$CL$846,66,0),2)</f>
        <v>0</v>
      </c>
      <c r="BP306" s="104">
        <f>ROUND(VLOOKUP($B306,'[4]3.ข้อมูลงบทดลองปัจจุบัน'!$A$5:$CL$846,67,0),2)</f>
        <v>0</v>
      </c>
      <c r="BQ306" s="104">
        <f>ROUND(VLOOKUP($B306,'[4]3.ข้อมูลงบทดลองปัจจุบัน'!$A$5:$CL$846,68,0),2)</f>
        <v>0</v>
      </c>
      <c r="BR306" s="104">
        <f>ROUND(VLOOKUP($B306,'[4]3.ข้อมูลงบทดลองปัจจุบัน'!$A$5:$CL$846,69,0),2)</f>
        <v>0</v>
      </c>
      <c r="BS306" s="104">
        <f>ROUND(VLOOKUP($B306,'[4]3.ข้อมูลงบทดลองปัจจุบัน'!$A$5:$CL$846,70,0),2)</f>
        <v>0</v>
      </c>
      <c r="BT306" s="104">
        <f>ROUND(VLOOKUP($B306,'[4]3.ข้อมูลงบทดลองปัจจุบัน'!$A$5:$CL$846,71,0),2)</f>
        <v>0</v>
      </c>
      <c r="BU306" s="104">
        <f>ROUND(VLOOKUP($B306,'[4]3.ข้อมูลงบทดลองปัจจุบัน'!$A$5:$CL$846,72,0),2)</f>
        <v>0</v>
      </c>
      <c r="BV306" s="104">
        <f>ROUND(VLOOKUP($B306,'[4]3.ข้อมูลงบทดลองปัจจุบัน'!$A$5:$CL$846,73,0),2)</f>
        <v>0</v>
      </c>
      <c r="BW306" s="104">
        <f>ROUND(VLOOKUP($B306,'[4]3.ข้อมูลงบทดลองปัจจุบัน'!$A$5:$CL$846,74,0),2)</f>
        <v>0</v>
      </c>
      <c r="BX306" s="104">
        <f>ROUND(VLOOKUP($B306,'[4]3.ข้อมูลงบทดลองปัจจุบัน'!$A$5:$CL$846,75,0),2)</f>
        <v>0</v>
      </c>
      <c r="BY306" s="104">
        <f>ROUND(VLOOKUP($B306,'[4]3.ข้อมูลงบทดลองปัจจุบัน'!$A$5:$CL$846,76,0),2)</f>
        <v>0</v>
      </c>
      <c r="BZ306" s="104">
        <f>ROUND(VLOOKUP($B306,'[4]3.ข้อมูลงบทดลองปัจจุบัน'!$A$5:$CL$846,77,0),2)</f>
        <v>0</v>
      </c>
      <c r="CA306" s="104">
        <f>ROUND(VLOOKUP($B306,'[4]3.ข้อมูลงบทดลองปัจจุบัน'!$A$5:$CL$846,78,0),2)</f>
        <v>0</v>
      </c>
      <c r="CB306" s="104">
        <f>ROUND(VLOOKUP($B306,'[4]3.ข้อมูลงบทดลองปัจจุบัน'!$A$5:$CL$846,79,0),2)</f>
        <v>0</v>
      </c>
      <c r="CC306" s="104">
        <f>ROUND(VLOOKUP($B306,'[4]3.ข้อมูลงบทดลองปัจจุบัน'!$A$5:$CL$846,80,0),2)</f>
        <v>0</v>
      </c>
      <c r="CD306" s="104">
        <f>ROUND(VLOOKUP($B306,'[4]3.ข้อมูลงบทดลองปัจจุบัน'!$A$5:$CL$846,81,0),2)</f>
        <v>0</v>
      </c>
      <c r="CE306" s="104">
        <f>ROUND(VLOOKUP($B306,'[4]3.ข้อมูลงบทดลองปัจจุบัน'!$A$5:$CL$846,82,0),2)</f>
        <v>0</v>
      </c>
      <c r="CF306" s="104">
        <f>ROUND(VLOOKUP($B306,'[4]3.ข้อมูลงบทดลองปัจจุบัน'!$A$5:$CL$846,83,0),2)</f>
        <v>0</v>
      </c>
      <c r="CG306" s="104">
        <f>ROUND(VLOOKUP($B306,'[4]3.ข้อมูลงบทดลองปัจจุบัน'!$A$5:$CL$846,84,0),2)</f>
        <v>0</v>
      </c>
      <c r="CH306" s="104">
        <f>ROUND(VLOOKUP($B306,'[4]3.ข้อมูลงบทดลองปัจจุบัน'!$A$5:$CL$846,85,0),2)</f>
        <v>0</v>
      </c>
      <c r="CI306" s="104">
        <f>ROUND(VLOOKUP($B306,'[4]3.ข้อมูลงบทดลองปัจจุบัน'!$A$5:$CL$846,86,0),2)</f>
        <v>0</v>
      </c>
      <c r="CJ306" s="104">
        <f>ROUND(VLOOKUP($B306,'[4]3.ข้อมูลงบทดลองปัจจุบัน'!$A$5:$CL$846,87,0),2)</f>
        <v>0</v>
      </c>
      <c r="CK306" s="104">
        <f>ROUND(VLOOKUP($B306,'[4]3.ข้อมูลงบทดลองปัจจุบัน'!$A$5:$CL$846,88,0),2)</f>
        <v>0</v>
      </c>
      <c r="CL306" s="104">
        <f>ROUND(VLOOKUP($B306,'[4]3.ข้อมูลงบทดลองปัจจุบัน'!$A$5:$CL$846,89,0),2)</f>
        <v>0</v>
      </c>
      <c r="CM306" s="104">
        <f>ROUND(VLOOKUP($B306,'[4]3.ข้อมูลงบทดลองปัจจุบัน'!$A$5:$CL$846,90,0),2)</f>
        <v>0</v>
      </c>
      <c r="CO306" s="97"/>
    </row>
    <row r="307" spans="1:93" x14ac:dyDescent="0.7">
      <c r="A307" s="128" t="s">
        <v>884</v>
      </c>
      <c r="B307" s="18" t="s">
        <v>1001</v>
      </c>
      <c r="C307" s="129" t="s">
        <v>1002</v>
      </c>
      <c r="D307" s="104">
        <f>ROUND(VLOOKUP($B307,'[4]3.ข้อมูลงบทดลองปัจจุบัน'!$A$5:$CL$846,3,0),2)</f>
        <v>0</v>
      </c>
      <c r="E307" s="104">
        <f>ROUND(VLOOKUP($B307,'[4]3.ข้อมูลงบทดลองปัจจุบัน'!$A$5:$CL$846,4,0),2)</f>
        <v>0</v>
      </c>
      <c r="F307" s="104">
        <f>ROUND(VLOOKUP($B307,'[4]3.ข้อมูลงบทดลองปัจจุบัน'!$A$5:$CL$846,5,0),2)</f>
        <v>0</v>
      </c>
      <c r="G307" s="104">
        <f>ROUND(VLOOKUP($B307,'[4]3.ข้อมูลงบทดลองปัจจุบัน'!$A$5:$CL$846,6,0),2)</f>
        <v>0</v>
      </c>
      <c r="H307" s="104">
        <f>ROUND(VLOOKUP($B307,'[4]3.ข้อมูลงบทดลองปัจจุบัน'!$A$5:$CL$846,7,0),2)</f>
        <v>0</v>
      </c>
      <c r="I307" s="104">
        <f>ROUND(VLOOKUP($B307,'[4]3.ข้อมูลงบทดลองปัจจุบัน'!$A$5:$CL$846,8,0),2)</f>
        <v>0</v>
      </c>
      <c r="J307" s="104">
        <f>ROUND(VLOOKUP($B307,'[4]3.ข้อมูลงบทดลองปัจจุบัน'!$A$5:$CL$846,9,0),2)</f>
        <v>0</v>
      </c>
      <c r="K307" s="104">
        <f>ROUND(VLOOKUP($B307,'[4]3.ข้อมูลงบทดลองปัจจุบัน'!$A$5:$CL$846,10,0),2)</f>
        <v>0</v>
      </c>
      <c r="L307" s="104">
        <f>ROUND(VLOOKUP($B307,'[4]3.ข้อมูลงบทดลองปัจจุบัน'!$A$5:$CL$846,11,0),2)</f>
        <v>0</v>
      </c>
      <c r="M307" s="104">
        <f>ROUND(VLOOKUP($B307,'[4]3.ข้อมูลงบทดลองปัจจุบัน'!$A$5:$CL$846,12,0),2)</f>
        <v>0</v>
      </c>
      <c r="N307" s="104">
        <f>ROUND(VLOOKUP($B307,'[4]3.ข้อมูลงบทดลองปัจจุบัน'!$A$5:$CL$846,13,0),2)</f>
        <v>0</v>
      </c>
      <c r="O307" s="104">
        <f>ROUND(VLOOKUP($B307,'[4]3.ข้อมูลงบทดลองปัจจุบัน'!$A$5:$CL$846,14,0),2)</f>
        <v>0</v>
      </c>
      <c r="P307" s="104">
        <f>ROUND(VLOOKUP($B307,'[4]3.ข้อมูลงบทดลองปัจจุบัน'!$A$5:$CL$846,15,0),2)</f>
        <v>0</v>
      </c>
      <c r="Q307" s="104">
        <f>ROUND(VLOOKUP($B307,'[4]3.ข้อมูลงบทดลองปัจจุบัน'!$A$5:$CL$846,16,0),2)</f>
        <v>0</v>
      </c>
      <c r="R307" s="104">
        <f>ROUND(VLOOKUP($B307,'[4]3.ข้อมูลงบทดลองปัจจุบัน'!$A$5:$CL$846,17,0),2)</f>
        <v>0</v>
      </c>
      <c r="S307" s="104">
        <f>ROUND(VLOOKUP($B307,'[4]3.ข้อมูลงบทดลองปัจจุบัน'!$A$5:$CL$846,18,0),2)</f>
        <v>0</v>
      </c>
      <c r="T307" s="104">
        <f>ROUND(VLOOKUP($B307,'[4]3.ข้อมูลงบทดลองปัจจุบัน'!$A$5:$CL$846,19,0),2)</f>
        <v>0</v>
      </c>
      <c r="U307" s="104">
        <f>ROUND(VLOOKUP($B307,'[4]3.ข้อมูลงบทดลองปัจจุบัน'!$A$5:$CL$846,20,0),2)</f>
        <v>0</v>
      </c>
      <c r="V307" s="104">
        <f>ROUND(VLOOKUP($B307,'[4]3.ข้อมูลงบทดลองปัจจุบัน'!$A$5:$CL$846,21,0),2)</f>
        <v>0</v>
      </c>
      <c r="W307" s="104">
        <f>ROUND(VLOOKUP($B307,'[4]3.ข้อมูลงบทดลองปัจจุบัน'!$A$5:$CL$846,22,0),2)</f>
        <v>0</v>
      </c>
      <c r="X307" s="104">
        <f>ROUND(VLOOKUP($B307,'[4]3.ข้อมูลงบทดลองปัจจุบัน'!$A$5:$CL$846,23,0),2)</f>
        <v>49991</v>
      </c>
      <c r="Y307" s="104">
        <f>ROUND(VLOOKUP($B307,'[4]3.ข้อมูลงบทดลองปัจจุบัน'!$A$5:$CL$846,24,0),2)</f>
        <v>0</v>
      </c>
      <c r="Z307" s="104">
        <f>ROUND(VLOOKUP($B307,'[4]3.ข้อมูลงบทดลองปัจจุบัน'!$A$5:$CL$846,25,0),2)</f>
        <v>0</v>
      </c>
      <c r="AA307" s="104">
        <f>ROUND(VLOOKUP($B307,'[4]3.ข้อมูลงบทดลองปัจจุบัน'!$A$5:$CL$846,26,0),2)</f>
        <v>0</v>
      </c>
      <c r="AB307" s="104">
        <f>ROUND(VLOOKUP($B307,'[4]3.ข้อมูลงบทดลองปัจจุบัน'!$A$5:$CL$846,27,0),2)</f>
        <v>0</v>
      </c>
      <c r="AC307" s="104">
        <f>ROUND(VLOOKUP($B307,'[4]3.ข้อมูลงบทดลองปัจจุบัน'!$A$5:$CL$846,28,0),2)</f>
        <v>0</v>
      </c>
      <c r="AD307" s="104">
        <f>ROUND(VLOOKUP($B307,'[4]3.ข้อมูลงบทดลองปัจจุบัน'!$A$5:$CL$846,29,0),2)</f>
        <v>0</v>
      </c>
      <c r="AE307" s="104">
        <f>ROUND(VLOOKUP($B307,'[4]3.ข้อมูลงบทดลองปัจจุบัน'!$A$5:$CL$846,30,0),2)</f>
        <v>0</v>
      </c>
      <c r="AF307" s="104">
        <f>ROUND(VLOOKUP($B307,'[4]3.ข้อมูลงบทดลองปัจจุบัน'!$A$5:$CL$846,31,0),2)</f>
        <v>0</v>
      </c>
      <c r="AG307" s="104">
        <f>ROUND(VLOOKUP($B307,'[4]3.ข้อมูลงบทดลองปัจจุบัน'!$A$5:$CL$846,32,0),2)</f>
        <v>0</v>
      </c>
      <c r="AH307" s="104">
        <f>ROUND(VLOOKUP($B307,'[4]3.ข้อมูลงบทดลองปัจจุบัน'!$A$5:$CL$846,33,0),2)</f>
        <v>0</v>
      </c>
      <c r="AI307" s="104">
        <f>ROUND(VLOOKUP($B307,'[4]3.ข้อมูลงบทดลองปัจจุบัน'!$A$5:$CL$846,34,0),2)</f>
        <v>0</v>
      </c>
      <c r="AJ307" s="104">
        <f>ROUND(VLOOKUP($B307,'[4]3.ข้อมูลงบทดลองปัจจุบัน'!$A$5:$CL$846,35,0),2)</f>
        <v>0</v>
      </c>
      <c r="AK307" s="104">
        <f>ROUND(VLOOKUP($B307,'[4]3.ข้อมูลงบทดลองปัจจุบัน'!$A$5:$CL$846,36,0),2)</f>
        <v>0</v>
      </c>
      <c r="AL307" s="104">
        <f>ROUND(VLOOKUP($B307,'[4]3.ข้อมูลงบทดลองปัจจุบัน'!$A$5:$CL$846,37,0),2)</f>
        <v>21432220.16</v>
      </c>
      <c r="AM307" s="104">
        <f>ROUND(VLOOKUP($B307,'[4]3.ข้อมูลงบทดลองปัจจุบัน'!$A$5:$CL$846,38,0),2)</f>
        <v>0</v>
      </c>
      <c r="AN307" s="104">
        <f>ROUND(VLOOKUP($B307,'[4]3.ข้อมูลงบทดลองปัจจุบัน'!$A$5:$CL$846,39,0),2)</f>
        <v>0</v>
      </c>
      <c r="AO307" s="104">
        <f>ROUND(VLOOKUP($B307,'[4]3.ข้อมูลงบทดลองปัจจุบัน'!$A$5:$CL$846,40,0),2)</f>
        <v>0</v>
      </c>
      <c r="AP307" s="104">
        <f>ROUND(VLOOKUP($B307,'[4]3.ข้อมูลงบทดลองปัจจุบัน'!$A$5:$CL$846,41,0),2)</f>
        <v>0</v>
      </c>
      <c r="AQ307" s="104">
        <f>ROUND(VLOOKUP($B307,'[4]3.ข้อมูลงบทดลองปัจจุบัน'!$A$5:$CL$846,42,0),2)</f>
        <v>0</v>
      </c>
      <c r="AR307" s="104">
        <f>ROUND(VLOOKUP($B307,'[4]3.ข้อมูลงบทดลองปัจจุบัน'!$A$5:$CL$846,43,0),2)</f>
        <v>0</v>
      </c>
      <c r="AS307" s="104">
        <f>ROUND(VLOOKUP($B307,'[4]3.ข้อมูลงบทดลองปัจจุบัน'!$A$5:$CL$846,44,0),2)</f>
        <v>0</v>
      </c>
      <c r="AT307" s="104">
        <f>ROUND(VLOOKUP($B307,'[4]3.ข้อมูลงบทดลองปัจจุบัน'!$A$5:$CL$846,45,0),2)</f>
        <v>0</v>
      </c>
      <c r="AU307" s="104">
        <f>ROUND(VLOOKUP($B307,'[4]3.ข้อมูลงบทดลองปัจจุบัน'!$A$5:$CL$846,46,0),2)</f>
        <v>0</v>
      </c>
      <c r="AV307" s="104">
        <f>ROUND(VLOOKUP($B307,'[4]3.ข้อมูลงบทดลองปัจจุบัน'!$A$5:$CL$846,47,0),2)</f>
        <v>0</v>
      </c>
      <c r="AW307" s="104">
        <f>ROUND(VLOOKUP($B307,'[4]3.ข้อมูลงบทดลองปัจจุบัน'!$A$5:$CL$846,48,0),2)</f>
        <v>0</v>
      </c>
      <c r="AX307" s="104">
        <f>ROUND(VLOOKUP($B307,'[4]3.ข้อมูลงบทดลองปัจจุบัน'!$A$5:$CL$846,49,0),2)</f>
        <v>0</v>
      </c>
      <c r="AY307" s="104">
        <f>ROUND(VLOOKUP($B307,'[4]3.ข้อมูลงบทดลองปัจจุบัน'!$A$5:$CL$846,50,0),2)</f>
        <v>0</v>
      </c>
      <c r="AZ307" s="104">
        <f>ROUND(VLOOKUP($B307,'[4]3.ข้อมูลงบทดลองปัจจุบัน'!$A$5:$CL$846,51,0),2)</f>
        <v>0</v>
      </c>
      <c r="BA307" s="104">
        <f>ROUND(VLOOKUP($B307,'[4]3.ข้อมูลงบทดลองปัจจุบัน'!$A$5:$CL$846,52,0),2)</f>
        <v>0</v>
      </c>
      <c r="BB307" s="104">
        <f>ROUND(VLOOKUP($B307,'[4]3.ข้อมูลงบทดลองปัจจุบัน'!$A$5:$CL$846,53,0),2)</f>
        <v>955352.42</v>
      </c>
      <c r="BC307" s="104">
        <f>ROUND(VLOOKUP($B307,'[4]3.ข้อมูลงบทดลองปัจจุบัน'!$A$5:$CL$846,54,0),2)</f>
        <v>0</v>
      </c>
      <c r="BD307" s="104">
        <f>ROUND(VLOOKUP($B307,'[4]3.ข้อมูลงบทดลองปัจจุบัน'!$A$5:$CL$846,55,0),2)</f>
        <v>0</v>
      </c>
      <c r="BE307" s="104">
        <f>ROUND(VLOOKUP($B307,'[4]3.ข้อมูลงบทดลองปัจจุบัน'!$A$5:$CL$846,56,0),2)</f>
        <v>0</v>
      </c>
      <c r="BF307" s="104">
        <f>ROUND(VLOOKUP($B307,'[4]3.ข้อมูลงบทดลองปัจจุบัน'!$A$5:$CL$846,57,0),2)</f>
        <v>0</v>
      </c>
      <c r="BG307" s="104">
        <f>ROUND(VLOOKUP($B307,'[4]3.ข้อมูลงบทดลองปัจจุบัน'!$A$5:$CL$846,58,0),2)</f>
        <v>0</v>
      </c>
      <c r="BH307" s="104">
        <f>ROUND(VLOOKUP($B307,'[4]3.ข้อมูลงบทดลองปัจจุบัน'!$A$5:$CL$846,59,0),2)</f>
        <v>0</v>
      </c>
      <c r="BI307" s="104">
        <f>ROUND(VLOOKUP($B307,'[4]3.ข้อมูลงบทดลองปัจจุบัน'!$A$5:$CL$846,60,0),2)</f>
        <v>0</v>
      </c>
      <c r="BJ307" s="104">
        <f>ROUND(VLOOKUP($B307,'[4]3.ข้อมูลงบทดลองปัจจุบัน'!$A$5:$CL$846,61,0),2)</f>
        <v>0</v>
      </c>
      <c r="BK307" s="104">
        <f>ROUND(VLOOKUP($B307,'[4]3.ข้อมูลงบทดลองปัจจุบัน'!$A$5:$CL$846,62,0),2)</f>
        <v>0</v>
      </c>
      <c r="BL307" s="104">
        <f>ROUND(VLOOKUP($B307,'[4]3.ข้อมูลงบทดลองปัจจุบัน'!$A$5:$CL$846,63,0),2)</f>
        <v>0</v>
      </c>
      <c r="BM307" s="104">
        <f>ROUND(VLOOKUP($B307,'[4]3.ข้อมูลงบทดลองปัจจุบัน'!$A$5:$CL$846,64,0),2)</f>
        <v>0</v>
      </c>
      <c r="BN307" s="104">
        <f>ROUND(VLOOKUP($B307,'[4]3.ข้อมูลงบทดลองปัจจุบัน'!$A$5:$CL$846,65,0),2)</f>
        <v>0</v>
      </c>
      <c r="BO307" s="104">
        <f>ROUND(VLOOKUP($B307,'[4]3.ข้อมูลงบทดลองปัจจุบัน'!$A$5:$CL$846,66,0),2)</f>
        <v>0</v>
      </c>
      <c r="BP307" s="104">
        <f>ROUND(VLOOKUP($B307,'[4]3.ข้อมูลงบทดลองปัจจุบัน'!$A$5:$CL$846,67,0),2)</f>
        <v>0</v>
      </c>
      <c r="BQ307" s="104">
        <f>ROUND(VLOOKUP($B307,'[4]3.ข้อมูลงบทดลองปัจจุบัน'!$A$5:$CL$846,68,0),2)</f>
        <v>0</v>
      </c>
      <c r="BR307" s="104">
        <f>ROUND(VLOOKUP($B307,'[4]3.ข้อมูลงบทดลองปัจจุบัน'!$A$5:$CL$846,69,0),2)</f>
        <v>0</v>
      </c>
      <c r="BS307" s="104">
        <f>ROUND(VLOOKUP($B307,'[4]3.ข้อมูลงบทดลองปัจจุบัน'!$A$5:$CL$846,70,0),2)</f>
        <v>0</v>
      </c>
      <c r="BT307" s="104">
        <f>ROUND(VLOOKUP($B307,'[4]3.ข้อมูลงบทดลองปัจจุบัน'!$A$5:$CL$846,71,0),2)</f>
        <v>0</v>
      </c>
      <c r="BU307" s="104">
        <f>ROUND(VLOOKUP($B307,'[4]3.ข้อมูลงบทดลองปัจจุบัน'!$A$5:$CL$846,72,0),2)</f>
        <v>0</v>
      </c>
      <c r="BV307" s="104">
        <f>ROUND(VLOOKUP($B307,'[4]3.ข้อมูลงบทดลองปัจจุบัน'!$A$5:$CL$846,73,0),2)</f>
        <v>0</v>
      </c>
      <c r="BW307" s="104">
        <f>ROUND(VLOOKUP($B307,'[4]3.ข้อมูลงบทดลองปัจจุบัน'!$A$5:$CL$846,74,0),2)</f>
        <v>0</v>
      </c>
      <c r="BX307" s="104">
        <f>ROUND(VLOOKUP($B307,'[4]3.ข้อมูลงบทดลองปัจจุบัน'!$A$5:$CL$846,75,0),2)</f>
        <v>0</v>
      </c>
      <c r="BY307" s="104">
        <f>ROUND(VLOOKUP($B307,'[4]3.ข้อมูลงบทดลองปัจจุบัน'!$A$5:$CL$846,76,0),2)</f>
        <v>0</v>
      </c>
      <c r="BZ307" s="104">
        <f>ROUND(VLOOKUP($B307,'[4]3.ข้อมูลงบทดลองปัจจุบัน'!$A$5:$CL$846,77,0),2)</f>
        <v>0</v>
      </c>
      <c r="CA307" s="104">
        <f>ROUND(VLOOKUP($B307,'[4]3.ข้อมูลงบทดลองปัจจุบัน'!$A$5:$CL$846,78,0),2)</f>
        <v>0</v>
      </c>
      <c r="CB307" s="104">
        <f>ROUND(VLOOKUP($B307,'[4]3.ข้อมูลงบทดลองปัจจุบัน'!$A$5:$CL$846,79,0),2)</f>
        <v>0</v>
      </c>
      <c r="CC307" s="104">
        <f>ROUND(VLOOKUP($B307,'[4]3.ข้อมูลงบทดลองปัจจุบัน'!$A$5:$CL$846,80,0),2)</f>
        <v>0</v>
      </c>
      <c r="CD307" s="104">
        <f>ROUND(VLOOKUP($B307,'[4]3.ข้อมูลงบทดลองปัจจุบัน'!$A$5:$CL$846,81,0),2)</f>
        <v>0</v>
      </c>
      <c r="CE307" s="104">
        <f>ROUND(VLOOKUP($B307,'[4]3.ข้อมูลงบทดลองปัจจุบัน'!$A$5:$CL$846,82,0),2)</f>
        <v>0</v>
      </c>
      <c r="CF307" s="104">
        <f>ROUND(VLOOKUP($B307,'[4]3.ข้อมูลงบทดลองปัจจุบัน'!$A$5:$CL$846,83,0),2)</f>
        <v>0</v>
      </c>
      <c r="CG307" s="104">
        <f>ROUND(VLOOKUP($B307,'[4]3.ข้อมูลงบทดลองปัจจุบัน'!$A$5:$CL$846,84,0),2)</f>
        <v>0</v>
      </c>
      <c r="CH307" s="104">
        <f>ROUND(VLOOKUP($B307,'[4]3.ข้อมูลงบทดลองปัจจุบัน'!$A$5:$CL$846,85,0),2)</f>
        <v>0</v>
      </c>
      <c r="CI307" s="104">
        <f>ROUND(VLOOKUP($B307,'[4]3.ข้อมูลงบทดลองปัจจุบัน'!$A$5:$CL$846,86,0),2)</f>
        <v>0</v>
      </c>
      <c r="CJ307" s="104">
        <f>ROUND(VLOOKUP($B307,'[4]3.ข้อมูลงบทดลองปัจจุบัน'!$A$5:$CL$846,87,0),2)</f>
        <v>0</v>
      </c>
      <c r="CK307" s="104">
        <f>ROUND(VLOOKUP($B307,'[4]3.ข้อมูลงบทดลองปัจจุบัน'!$A$5:$CL$846,88,0),2)</f>
        <v>454396.76</v>
      </c>
      <c r="CL307" s="104">
        <f>ROUND(VLOOKUP($B307,'[4]3.ข้อมูลงบทดลองปัจจุบัน'!$A$5:$CL$846,89,0),2)</f>
        <v>0</v>
      </c>
      <c r="CM307" s="104">
        <f>ROUND(VLOOKUP($B307,'[4]3.ข้อมูลงบทดลองปัจจุบัน'!$A$5:$CL$846,90,0),2)</f>
        <v>0</v>
      </c>
      <c r="CO307" s="97"/>
    </row>
    <row r="308" spans="1:93" x14ac:dyDescent="0.7">
      <c r="A308" s="128" t="s">
        <v>884</v>
      </c>
      <c r="B308" s="18" t="s">
        <v>1003</v>
      </c>
      <c r="C308" s="129" t="s">
        <v>1004</v>
      </c>
      <c r="D308" s="104">
        <f>ROUND(VLOOKUP($B308,'[4]3.ข้อมูลงบทดลองปัจจุบัน'!$A$5:$CL$846,3,0),2)</f>
        <v>0</v>
      </c>
      <c r="E308" s="104">
        <f>ROUND(VLOOKUP($B308,'[4]3.ข้อมูลงบทดลองปัจจุบัน'!$A$5:$CL$846,4,0),2)</f>
        <v>0</v>
      </c>
      <c r="F308" s="104">
        <f>ROUND(VLOOKUP($B308,'[4]3.ข้อมูลงบทดลองปัจจุบัน'!$A$5:$CL$846,5,0),2)</f>
        <v>0</v>
      </c>
      <c r="G308" s="104">
        <f>ROUND(VLOOKUP($B308,'[4]3.ข้อมูลงบทดลองปัจจุบัน'!$A$5:$CL$846,6,0),2)</f>
        <v>51002.3</v>
      </c>
      <c r="H308" s="104">
        <f>ROUND(VLOOKUP($B308,'[4]3.ข้อมูลงบทดลองปัจจุบัน'!$A$5:$CL$846,7,0),2)</f>
        <v>993.93</v>
      </c>
      <c r="I308" s="104">
        <f>ROUND(VLOOKUP($B308,'[4]3.ข้อมูลงบทดลองปัจจุบัน'!$A$5:$CL$846,8,0),2)</f>
        <v>0</v>
      </c>
      <c r="J308" s="104">
        <f>ROUND(VLOOKUP($B308,'[4]3.ข้อมูลงบทดลองปัจจุบัน'!$A$5:$CL$846,9,0),2)</f>
        <v>0</v>
      </c>
      <c r="K308" s="104">
        <f>ROUND(VLOOKUP($B308,'[4]3.ข้อมูลงบทดลองปัจจุบัน'!$A$5:$CL$846,10,0),2)</f>
        <v>0</v>
      </c>
      <c r="L308" s="104">
        <f>ROUND(VLOOKUP($B308,'[4]3.ข้อมูลงบทดลองปัจจุบัน'!$A$5:$CL$846,11,0),2)</f>
        <v>0</v>
      </c>
      <c r="M308" s="104">
        <f>ROUND(VLOOKUP($B308,'[4]3.ข้อมูลงบทดลองปัจจุบัน'!$A$5:$CL$846,12,0),2)</f>
        <v>0</v>
      </c>
      <c r="N308" s="104">
        <f>ROUND(VLOOKUP($B308,'[4]3.ข้อมูลงบทดลองปัจจุบัน'!$A$5:$CL$846,13,0),2)</f>
        <v>2218.42</v>
      </c>
      <c r="O308" s="104">
        <f>ROUND(VLOOKUP($B308,'[4]3.ข้อมูลงบทดลองปัจจุบัน'!$A$5:$CL$846,14,0),2)</f>
        <v>0</v>
      </c>
      <c r="P308" s="104">
        <f>ROUND(VLOOKUP($B308,'[4]3.ข้อมูลงบทดลองปัจจุบัน'!$A$5:$CL$846,15,0),2)</f>
        <v>578.33000000000004</v>
      </c>
      <c r="Q308" s="104">
        <f>ROUND(VLOOKUP($B308,'[4]3.ข้อมูลงบทดลองปัจจุบัน'!$A$5:$CL$846,16,0),2)</f>
        <v>1332.28</v>
      </c>
      <c r="R308" s="104">
        <f>ROUND(VLOOKUP($B308,'[4]3.ข้อมูลงบทดลองปัจจุบัน'!$A$5:$CL$846,17,0),2)</f>
        <v>0</v>
      </c>
      <c r="S308" s="104">
        <f>ROUND(VLOOKUP($B308,'[4]3.ข้อมูลงบทดลองปัจจุบัน'!$A$5:$CL$846,18,0),2)</f>
        <v>443.01</v>
      </c>
      <c r="T308" s="104">
        <f>ROUND(VLOOKUP($B308,'[4]3.ข้อมูลงบทดลองปัจจุบัน'!$A$5:$CL$846,19,0),2)</f>
        <v>0</v>
      </c>
      <c r="U308" s="104">
        <f>ROUND(VLOOKUP($B308,'[4]3.ข้อมูลงบทดลองปัจจุบัน'!$A$5:$CL$846,20,0),2)</f>
        <v>15883.52</v>
      </c>
      <c r="V308" s="104">
        <f>ROUND(VLOOKUP($B308,'[4]3.ข้อมูลงบทดลองปัจจุบัน'!$A$5:$CL$846,21,0),2)</f>
        <v>9569.68</v>
      </c>
      <c r="W308" s="104">
        <f>ROUND(VLOOKUP($B308,'[4]3.ข้อมูลงบทดลองปัจจุบัน'!$A$5:$CL$846,22,0),2)</f>
        <v>0</v>
      </c>
      <c r="X308" s="104">
        <f>ROUND(VLOOKUP($B308,'[4]3.ข้อมูลงบทดลองปัจจุบัน'!$A$5:$CL$846,23,0),2)</f>
        <v>0</v>
      </c>
      <c r="Y308" s="104">
        <f>ROUND(VLOOKUP($B308,'[4]3.ข้อมูลงบทดลองปัจจุบัน'!$A$5:$CL$846,24,0),2)</f>
        <v>2685.63</v>
      </c>
      <c r="Z308" s="104">
        <f>ROUND(VLOOKUP($B308,'[4]3.ข้อมูลงบทดลองปัจจุบัน'!$A$5:$CL$846,25,0),2)</f>
        <v>0</v>
      </c>
      <c r="AA308" s="104">
        <f>ROUND(VLOOKUP($B308,'[4]3.ข้อมูลงบทดลองปัจจุบัน'!$A$5:$CL$846,26,0),2)</f>
        <v>0</v>
      </c>
      <c r="AB308" s="104">
        <f>ROUND(VLOOKUP($B308,'[4]3.ข้อมูลงบทดลองปัจจุบัน'!$A$5:$CL$846,27,0),2)</f>
        <v>0</v>
      </c>
      <c r="AC308" s="104">
        <f>ROUND(VLOOKUP($B308,'[4]3.ข้อมูลงบทดลองปัจจุบัน'!$A$5:$CL$846,28,0),2)</f>
        <v>42257.16</v>
      </c>
      <c r="AD308" s="104">
        <f>ROUND(VLOOKUP($B308,'[4]3.ข้อมูลงบทดลองปัจจุบัน'!$A$5:$CL$846,29,0),2)</f>
        <v>0</v>
      </c>
      <c r="AE308" s="104">
        <f>ROUND(VLOOKUP($B308,'[4]3.ข้อมูลงบทดลองปัจจุบัน'!$A$5:$CL$846,30,0),2)</f>
        <v>0</v>
      </c>
      <c r="AF308" s="104">
        <f>ROUND(VLOOKUP($B308,'[4]3.ข้อมูลงบทดลองปัจจุบัน'!$A$5:$CL$846,31,0),2)</f>
        <v>0</v>
      </c>
      <c r="AG308" s="104">
        <f>ROUND(VLOOKUP($B308,'[4]3.ข้อมูลงบทดลองปัจจุบัน'!$A$5:$CL$846,32,0),2)</f>
        <v>95</v>
      </c>
      <c r="AH308" s="104">
        <f>ROUND(VLOOKUP($B308,'[4]3.ข้อมูลงบทดลองปัจจุบัน'!$A$5:$CL$846,33,0),2)</f>
        <v>6375.33</v>
      </c>
      <c r="AI308" s="104">
        <f>ROUND(VLOOKUP($B308,'[4]3.ข้อมูลงบทดลองปัจจุบัน'!$A$5:$CL$846,34,0),2)</f>
        <v>22041.13</v>
      </c>
      <c r="AJ308" s="104">
        <f>ROUND(VLOOKUP($B308,'[4]3.ข้อมูลงบทดลองปัจจุบัน'!$A$5:$CL$846,35,0),2)</f>
        <v>2978.3</v>
      </c>
      <c r="AK308" s="104">
        <f>ROUND(VLOOKUP($B308,'[4]3.ข้อมูลงบทดลองปัจจุบัน'!$A$5:$CL$846,36,0),2)</f>
        <v>11852.84</v>
      </c>
      <c r="AL308" s="104">
        <f>ROUND(VLOOKUP($B308,'[4]3.ข้อมูลงบทดลองปัจจุบัน'!$A$5:$CL$846,37,0),2)</f>
        <v>61298.39</v>
      </c>
      <c r="AM308" s="104">
        <f>ROUND(VLOOKUP($B308,'[4]3.ข้อมูลงบทดลองปัจจุบัน'!$A$5:$CL$846,38,0),2)</f>
        <v>0</v>
      </c>
      <c r="AN308" s="104">
        <f>ROUND(VLOOKUP($B308,'[4]3.ข้อมูลงบทดลองปัจจุบัน'!$A$5:$CL$846,39,0),2)</f>
        <v>0</v>
      </c>
      <c r="AO308" s="104">
        <f>ROUND(VLOOKUP($B308,'[4]3.ข้อมูลงบทดลองปัจจุบัน'!$A$5:$CL$846,40,0),2)</f>
        <v>0</v>
      </c>
      <c r="AP308" s="104">
        <f>ROUND(VLOOKUP($B308,'[4]3.ข้อมูลงบทดลองปัจจุบัน'!$A$5:$CL$846,41,0),2)</f>
        <v>0</v>
      </c>
      <c r="AQ308" s="104">
        <f>ROUND(VLOOKUP($B308,'[4]3.ข้อมูลงบทดลองปัจจุบัน'!$A$5:$CL$846,42,0),2)</f>
        <v>0</v>
      </c>
      <c r="AR308" s="104">
        <f>ROUND(VLOOKUP($B308,'[4]3.ข้อมูลงบทดลองปัจจุบัน'!$A$5:$CL$846,43,0),2)</f>
        <v>0</v>
      </c>
      <c r="AS308" s="104">
        <f>ROUND(VLOOKUP($B308,'[4]3.ข้อมูลงบทดลองปัจจุบัน'!$A$5:$CL$846,44,0),2)</f>
        <v>0</v>
      </c>
      <c r="AT308" s="104">
        <f>ROUND(VLOOKUP($B308,'[4]3.ข้อมูลงบทดลองปัจจุบัน'!$A$5:$CL$846,45,0),2)</f>
        <v>0</v>
      </c>
      <c r="AU308" s="104">
        <f>ROUND(VLOOKUP($B308,'[4]3.ข้อมูลงบทดลองปัจจุบัน'!$A$5:$CL$846,46,0),2)</f>
        <v>0</v>
      </c>
      <c r="AV308" s="104">
        <f>ROUND(VLOOKUP($B308,'[4]3.ข้อมูลงบทดลองปัจจุบัน'!$A$5:$CL$846,47,0),2)</f>
        <v>11202.6</v>
      </c>
      <c r="AW308" s="104">
        <f>ROUND(VLOOKUP($B308,'[4]3.ข้อมูลงบทดลองปัจจุบัน'!$A$5:$CL$846,48,0),2)</f>
        <v>0</v>
      </c>
      <c r="AX308" s="104">
        <f>ROUND(VLOOKUP($B308,'[4]3.ข้อมูลงบทดลองปัจจุบัน'!$A$5:$CL$846,49,0),2)</f>
        <v>5036.59</v>
      </c>
      <c r="AY308" s="104">
        <f>ROUND(VLOOKUP($B308,'[4]3.ข้อมูลงบทดลองปัจจุบัน'!$A$5:$CL$846,50,0),2)</f>
        <v>0</v>
      </c>
      <c r="AZ308" s="104">
        <f>ROUND(VLOOKUP($B308,'[4]3.ข้อมูลงบทดลองปัจจุบัน'!$A$5:$CL$846,51,0),2)</f>
        <v>0</v>
      </c>
      <c r="BA308" s="104">
        <f>ROUND(VLOOKUP($B308,'[4]3.ข้อมูลงบทดลองปัจจุบัน'!$A$5:$CL$846,52,0),2)</f>
        <v>0</v>
      </c>
      <c r="BB308" s="104">
        <f>ROUND(VLOOKUP($B308,'[4]3.ข้อมูลงบทดลองปัจจุบัน'!$A$5:$CL$846,53,0),2)</f>
        <v>0</v>
      </c>
      <c r="BC308" s="104">
        <f>ROUND(VLOOKUP($B308,'[4]3.ข้อมูลงบทดลองปัจจุบัน'!$A$5:$CL$846,54,0),2)</f>
        <v>0</v>
      </c>
      <c r="BD308" s="104">
        <f>ROUND(VLOOKUP($B308,'[4]3.ข้อมูลงบทดลองปัจจุบัน'!$A$5:$CL$846,55,0),2)</f>
        <v>0</v>
      </c>
      <c r="BE308" s="104">
        <f>ROUND(VLOOKUP($B308,'[4]3.ข้อมูลงบทดลองปัจจุบัน'!$A$5:$CL$846,56,0),2)</f>
        <v>0</v>
      </c>
      <c r="BF308" s="104">
        <f>ROUND(VLOOKUP($B308,'[4]3.ข้อมูลงบทดลองปัจจุบัน'!$A$5:$CL$846,57,0),2)</f>
        <v>0</v>
      </c>
      <c r="BG308" s="104">
        <f>ROUND(VLOOKUP($B308,'[4]3.ข้อมูลงบทดลองปัจจุบัน'!$A$5:$CL$846,58,0),2)</f>
        <v>0</v>
      </c>
      <c r="BH308" s="104">
        <f>ROUND(VLOOKUP($B308,'[4]3.ข้อมูลงบทดลองปัจจุบัน'!$A$5:$CL$846,59,0),2)</f>
        <v>0</v>
      </c>
      <c r="BI308" s="104">
        <f>ROUND(VLOOKUP($B308,'[4]3.ข้อมูลงบทดลองปัจจุบัน'!$A$5:$CL$846,60,0),2)</f>
        <v>0</v>
      </c>
      <c r="BJ308" s="104">
        <f>ROUND(VLOOKUP($B308,'[4]3.ข้อมูลงบทดลองปัจจุบัน'!$A$5:$CL$846,61,0),2)</f>
        <v>0</v>
      </c>
      <c r="BK308" s="104">
        <f>ROUND(VLOOKUP($B308,'[4]3.ข้อมูลงบทดลองปัจจุบัน'!$A$5:$CL$846,62,0),2)</f>
        <v>0</v>
      </c>
      <c r="BL308" s="104">
        <f>ROUND(VLOOKUP($B308,'[4]3.ข้อมูลงบทดลองปัจจุบัน'!$A$5:$CL$846,63,0),2)</f>
        <v>0</v>
      </c>
      <c r="BM308" s="104">
        <f>ROUND(VLOOKUP($B308,'[4]3.ข้อมูลงบทดลองปัจจุบัน'!$A$5:$CL$846,64,0),2)</f>
        <v>0</v>
      </c>
      <c r="BN308" s="104">
        <f>ROUND(VLOOKUP($B308,'[4]3.ข้อมูลงบทดลองปัจจุบัน'!$A$5:$CL$846,65,0),2)</f>
        <v>0</v>
      </c>
      <c r="BO308" s="104">
        <f>ROUND(VLOOKUP($B308,'[4]3.ข้อมูลงบทดลองปัจจุบัน'!$A$5:$CL$846,66,0),2)</f>
        <v>0</v>
      </c>
      <c r="BP308" s="104">
        <f>ROUND(VLOOKUP($B308,'[4]3.ข้อมูลงบทดลองปัจจุบัน'!$A$5:$CL$846,67,0),2)</f>
        <v>0</v>
      </c>
      <c r="BQ308" s="104">
        <f>ROUND(VLOOKUP($B308,'[4]3.ข้อมูลงบทดลองปัจจุบัน'!$A$5:$CL$846,68,0),2)</f>
        <v>617.41999999999996</v>
      </c>
      <c r="BR308" s="104">
        <f>ROUND(VLOOKUP($B308,'[4]3.ข้อมูลงบทดลองปัจจุบัน'!$A$5:$CL$846,69,0),2)</f>
        <v>0</v>
      </c>
      <c r="BS308" s="104">
        <f>ROUND(VLOOKUP($B308,'[4]3.ข้อมูลงบทดลองปัจจุบัน'!$A$5:$CL$846,70,0),2)</f>
        <v>0</v>
      </c>
      <c r="BT308" s="104">
        <f>ROUND(VLOOKUP($B308,'[4]3.ข้อมูลงบทดลองปัจจุบัน'!$A$5:$CL$846,71,0),2)</f>
        <v>1722</v>
      </c>
      <c r="BU308" s="104">
        <f>ROUND(VLOOKUP($B308,'[4]3.ข้อมูลงบทดลองปัจจุบัน'!$A$5:$CL$846,72,0),2)</f>
        <v>0</v>
      </c>
      <c r="BV308" s="104">
        <f>ROUND(VLOOKUP($B308,'[4]3.ข้อมูลงบทดลองปัจจุบัน'!$A$5:$CL$846,73,0),2)</f>
        <v>0</v>
      </c>
      <c r="BW308" s="104">
        <f>ROUND(VLOOKUP($B308,'[4]3.ข้อมูลงบทดลองปัจจุบัน'!$A$5:$CL$846,74,0),2)</f>
        <v>0</v>
      </c>
      <c r="BX308" s="104">
        <f>ROUND(VLOOKUP($B308,'[4]3.ข้อมูลงบทดลองปัจจุบัน'!$A$5:$CL$846,75,0),2)</f>
        <v>0</v>
      </c>
      <c r="BY308" s="104">
        <f>ROUND(VLOOKUP($B308,'[4]3.ข้อมูลงบทดลองปัจจุบัน'!$A$5:$CL$846,76,0),2)</f>
        <v>0</v>
      </c>
      <c r="BZ308" s="104">
        <f>ROUND(VLOOKUP($B308,'[4]3.ข้อมูลงบทดลองปัจจุบัน'!$A$5:$CL$846,77,0),2)</f>
        <v>0</v>
      </c>
      <c r="CA308" s="104">
        <f>ROUND(VLOOKUP($B308,'[4]3.ข้อมูลงบทดลองปัจจุบัน'!$A$5:$CL$846,78,0),2)</f>
        <v>0</v>
      </c>
      <c r="CB308" s="104">
        <f>ROUND(VLOOKUP($B308,'[4]3.ข้อมูลงบทดลองปัจจุบัน'!$A$5:$CL$846,79,0),2)</f>
        <v>2565.7800000000002</v>
      </c>
      <c r="CC308" s="104">
        <f>ROUND(VLOOKUP($B308,'[4]3.ข้อมูลงบทดลองปัจจุบัน'!$A$5:$CL$846,80,0),2)</f>
        <v>0</v>
      </c>
      <c r="CD308" s="104">
        <f>ROUND(VLOOKUP($B308,'[4]3.ข้อมูลงบทดลองปัจจุบัน'!$A$5:$CL$846,81,0),2)</f>
        <v>27307.58</v>
      </c>
      <c r="CE308" s="104">
        <f>ROUND(VLOOKUP($B308,'[4]3.ข้อมูลงบทดลองปัจจุบัน'!$A$5:$CL$846,82,0),2)</f>
        <v>0</v>
      </c>
      <c r="CF308" s="104">
        <f>ROUND(VLOOKUP($B308,'[4]3.ข้อมูลงบทดลองปัจจุบัน'!$A$5:$CL$846,83,0),2)</f>
        <v>8047.48</v>
      </c>
      <c r="CG308" s="104">
        <f>ROUND(VLOOKUP($B308,'[4]3.ข้อมูลงบทดลองปัจจุบัน'!$A$5:$CL$846,84,0),2)</f>
        <v>0</v>
      </c>
      <c r="CH308" s="104">
        <f>ROUND(VLOOKUP($B308,'[4]3.ข้อมูลงบทดลองปัจจุบัน'!$A$5:$CL$846,85,0),2)</f>
        <v>4729</v>
      </c>
      <c r="CI308" s="104">
        <f>ROUND(VLOOKUP($B308,'[4]3.ข้อมูลงบทดลองปัจจุบัน'!$A$5:$CL$846,86,0),2)</f>
        <v>0</v>
      </c>
      <c r="CJ308" s="104">
        <f>ROUND(VLOOKUP($B308,'[4]3.ข้อมูลงบทดลองปัจจุบัน'!$A$5:$CL$846,87,0),2)</f>
        <v>0</v>
      </c>
      <c r="CK308" s="104">
        <f>ROUND(VLOOKUP($B308,'[4]3.ข้อมูลงบทดลองปัจจุบัน'!$A$5:$CL$846,88,0),2)</f>
        <v>9516.5</v>
      </c>
      <c r="CL308" s="104">
        <f>ROUND(VLOOKUP($B308,'[4]3.ข้อมูลงบทดลองปัจจุบัน'!$A$5:$CL$846,89,0),2)</f>
        <v>0</v>
      </c>
      <c r="CM308" s="104">
        <f>ROUND(VLOOKUP($B308,'[4]3.ข้อมูลงบทดลองปัจจุบัน'!$A$5:$CL$846,90,0),2)</f>
        <v>0</v>
      </c>
      <c r="CO308" s="97"/>
    </row>
    <row r="309" spans="1:93" x14ac:dyDescent="0.7">
      <c r="A309" s="128" t="s">
        <v>884</v>
      </c>
      <c r="B309" s="18" t="s">
        <v>1005</v>
      </c>
      <c r="C309" s="129" t="s">
        <v>1006</v>
      </c>
      <c r="D309" s="104">
        <f>ROUND(VLOOKUP($B309,'[4]3.ข้อมูลงบทดลองปัจจุบัน'!$A$5:$CL$846,3,0),2)</f>
        <v>-332482</v>
      </c>
      <c r="E309" s="104">
        <f>ROUND(VLOOKUP($B309,'[4]3.ข้อมูลงบทดลองปัจจุบัน'!$A$5:$CL$846,4,0),2)</f>
        <v>-52461</v>
      </c>
      <c r="F309" s="104">
        <f>ROUND(VLOOKUP($B309,'[4]3.ข้อมูลงบทดลองปัจจุบัน'!$A$5:$CL$846,5,0),2)</f>
        <v>0</v>
      </c>
      <c r="G309" s="104">
        <f>ROUND(VLOOKUP($B309,'[4]3.ข้อมูลงบทดลองปัจจุบัน'!$A$5:$CL$846,6,0),2)</f>
        <v>-59480</v>
      </c>
      <c r="H309" s="104">
        <f>ROUND(VLOOKUP($B309,'[4]3.ข้อมูลงบทดลองปัจจุบัน'!$A$5:$CL$846,7,0),2)</f>
        <v>-837.99</v>
      </c>
      <c r="I309" s="104">
        <f>ROUND(VLOOKUP($B309,'[4]3.ข้อมูลงบทดลองปัจจุบัน'!$A$5:$CL$846,8,0),2)</f>
        <v>-56377</v>
      </c>
      <c r="J309" s="104">
        <f>ROUND(VLOOKUP($B309,'[4]3.ข้อมูลงบทดลองปัจจุบัน'!$A$5:$CL$846,9,0),2)</f>
        <v>0</v>
      </c>
      <c r="K309" s="104">
        <f>ROUND(VLOOKUP($B309,'[4]3.ข้อมูลงบทดลองปัจจุบัน'!$A$5:$CL$846,10,0),2)</f>
        <v>-131792</v>
      </c>
      <c r="L309" s="104">
        <f>ROUND(VLOOKUP($B309,'[4]3.ข้อมูลงบทดลองปัจจุบัน'!$A$5:$CL$846,11,0),2)</f>
        <v>0</v>
      </c>
      <c r="M309" s="104">
        <f>ROUND(VLOOKUP($B309,'[4]3.ข้อมูลงบทดลองปัจจุบัน'!$A$5:$CL$846,12,0),2)</f>
        <v>-10386.549999999999</v>
      </c>
      <c r="N309" s="104">
        <f>ROUND(VLOOKUP($B309,'[4]3.ข้อมูลงบทดลองปัจจุบัน'!$A$5:$CL$846,13,0),2)</f>
        <v>-57929.05</v>
      </c>
      <c r="O309" s="104">
        <f>ROUND(VLOOKUP($B309,'[4]3.ข้อมูลงบทดลองปัจจุบัน'!$A$5:$CL$846,14,0),2)</f>
        <v>-4262.3</v>
      </c>
      <c r="P309" s="104">
        <f>ROUND(VLOOKUP($B309,'[4]3.ข้อมูลงบทดลองปัจจุบัน'!$A$5:$CL$846,15,0),2)</f>
        <v>-128988.83</v>
      </c>
      <c r="Q309" s="104">
        <f>ROUND(VLOOKUP($B309,'[4]3.ข้อมูลงบทดลองปัจจุบัน'!$A$5:$CL$846,16,0),2)</f>
        <v>-13750.09</v>
      </c>
      <c r="R309" s="104">
        <f>ROUND(VLOOKUP($B309,'[4]3.ข้อมูลงบทดลองปัจจุบัน'!$A$5:$CL$846,17,0),2)</f>
        <v>0</v>
      </c>
      <c r="S309" s="104">
        <f>ROUND(VLOOKUP($B309,'[4]3.ข้อมูลงบทดลองปัจจุบัน'!$A$5:$CL$846,18,0),2)</f>
        <v>-34653.1</v>
      </c>
      <c r="T309" s="104">
        <f>ROUND(VLOOKUP($B309,'[4]3.ข้อมูลงบทดลองปัจจุบัน'!$A$5:$CL$846,19,0),2)</f>
        <v>-11388.69</v>
      </c>
      <c r="U309" s="104">
        <f>ROUND(VLOOKUP($B309,'[4]3.ข้อมูลงบทดลองปัจจุบัน'!$A$5:$CL$846,20,0),2)</f>
        <v>-29471.119999999999</v>
      </c>
      <c r="V309" s="104">
        <f>ROUND(VLOOKUP($B309,'[4]3.ข้อมูลงบทดลองปัจจุบัน'!$A$5:$CL$846,21,0),2)</f>
        <v>-3068.06</v>
      </c>
      <c r="W309" s="104">
        <f>ROUND(VLOOKUP($B309,'[4]3.ข้อมูลงบทดลองปัจจุบัน'!$A$5:$CL$846,22,0),2)</f>
        <v>-105852.71</v>
      </c>
      <c r="X309" s="104">
        <f>ROUND(VLOOKUP($B309,'[4]3.ข้อมูลงบทดลองปัจจุบัน'!$A$5:$CL$846,23,0),2)</f>
        <v>-155472.09</v>
      </c>
      <c r="Y309" s="104">
        <f>ROUND(VLOOKUP($B309,'[4]3.ข้อมูลงบทดลองปัจจุบัน'!$A$5:$CL$846,24,0),2)</f>
        <v>-39007.620000000003</v>
      </c>
      <c r="Z309" s="104">
        <f>ROUND(VLOOKUP($B309,'[4]3.ข้อมูลงบทดลองปัจจุบัน'!$A$5:$CL$846,25,0),2)</f>
        <v>-141413</v>
      </c>
      <c r="AA309" s="104">
        <f>ROUND(VLOOKUP($B309,'[4]3.ข้อมูลงบทดลองปัจจุบัน'!$A$5:$CL$846,26,0),2)</f>
        <v>0</v>
      </c>
      <c r="AB309" s="104">
        <f>ROUND(VLOOKUP($B309,'[4]3.ข้อมูลงบทดลองปัจจุบัน'!$A$5:$CL$846,27,0),2)</f>
        <v>-9661.19</v>
      </c>
      <c r="AC309" s="104">
        <f>ROUND(VLOOKUP($B309,'[4]3.ข้อมูลงบทดลองปัจจุบัน'!$A$5:$CL$846,28,0),2)</f>
        <v>-8368.25</v>
      </c>
      <c r="AD309" s="104">
        <f>ROUND(VLOOKUP($B309,'[4]3.ข้อมูลงบทดลองปัจจุบัน'!$A$5:$CL$846,29,0),2)</f>
        <v>-33022</v>
      </c>
      <c r="AE309" s="104">
        <f>ROUND(VLOOKUP($B309,'[4]3.ข้อมูลงบทดลองปัจจุบัน'!$A$5:$CL$846,30,0),2)</f>
        <v>-6235</v>
      </c>
      <c r="AF309" s="104">
        <f>ROUND(VLOOKUP($B309,'[4]3.ข้อมูลงบทดลองปัจจุบัน'!$A$5:$CL$846,31,0),2)</f>
        <v>-121.56</v>
      </c>
      <c r="AG309" s="104">
        <f>ROUND(VLOOKUP($B309,'[4]3.ข้อมูลงบทดลองปัจจุบัน'!$A$5:$CL$846,32,0),2)</f>
        <v>-14837</v>
      </c>
      <c r="AH309" s="104">
        <f>ROUND(VLOOKUP($B309,'[4]3.ข้อมูลงบทดลองปัจจุบัน'!$A$5:$CL$846,33,0),2)</f>
        <v>-4294.1099999999997</v>
      </c>
      <c r="AI309" s="104">
        <f>ROUND(VLOOKUP($B309,'[4]3.ข้อมูลงบทดลองปัจจุบัน'!$A$5:$CL$846,34,0),2)</f>
        <v>-30581.43</v>
      </c>
      <c r="AJ309" s="104">
        <f>ROUND(VLOOKUP($B309,'[4]3.ข้อมูลงบทดลองปัจจุบัน'!$A$5:$CL$846,35,0),2)</f>
        <v>-31800.71</v>
      </c>
      <c r="AK309" s="104">
        <f>ROUND(VLOOKUP($B309,'[4]3.ข้อมูลงบทดลองปัจจุบัน'!$A$5:$CL$846,36,0),2)</f>
        <v>-506.89</v>
      </c>
      <c r="AL309" s="104">
        <f>ROUND(VLOOKUP($B309,'[4]3.ข้อมูลงบทดลองปัจจุบัน'!$A$5:$CL$846,37,0),2)</f>
        <v>-294344.03999999998</v>
      </c>
      <c r="AM309" s="104">
        <f>ROUND(VLOOKUP($B309,'[4]3.ข้อมูลงบทดลองปัจจุบัน'!$A$5:$CL$846,38,0),2)</f>
        <v>-33042.480000000003</v>
      </c>
      <c r="AN309" s="104">
        <f>ROUND(VLOOKUP($B309,'[4]3.ข้อมูลงบทดลองปัจจุบัน'!$A$5:$CL$846,39,0),2)</f>
        <v>-2116.5</v>
      </c>
      <c r="AO309" s="104">
        <f>ROUND(VLOOKUP($B309,'[4]3.ข้อมูลงบทดลองปัจจุบัน'!$A$5:$CL$846,40,0),2)</f>
        <v>0</v>
      </c>
      <c r="AP309" s="104">
        <f>ROUND(VLOOKUP($B309,'[4]3.ข้อมูลงบทดลองปัจจุบัน'!$A$5:$CL$846,41,0),2)</f>
        <v>-9382.7000000000007</v>
      </c>
      <c r="AQ309" s="104">
        <f>ROUND(VLOOKUP($B309,'[4]3.ข้อมูลงบทดลองปัจจุบัน'!$A$5:$CL$846,42,0),2)</f>
        <v>0</v>
      </c>
      <c r="AR309" s="104">
        <f>ROUND(VLOOKUP($B309,'[4]3.ข้อมูลงบทดลองปัจจุบัน'!$A$5:$CL$846,43,0),2)</f>
        <v>-24417.48</v>
      </c>
      <c r="AS309" s="104">
        <f>ROUND(VLOOKUP($B309,'[4]3.ข้อมูลงบทดลองปัจจุบัน'!$A$5:$CL$846,44,0),2)</f>
        <v>-58000.14</v>
      </c>
      <c r="AT309" s="104">
        <f>ROUND(VLOOKUP($B309,'[4]3.ข้อมูลงบทดลองปัจจุบัน'!$A$5:$CL$846,45,0),2)</f>
        <v>0</v>
      </c>
      <c r="AU309" s="104">
        <f>ROUND(VLOOKUP($B309,'[4]3.ข้อมูลงบทดลองปัจจุบัน'!$A$5:$CL$846,46,0),2)</f>
        <v>0</v>
      </c>
      <c r="AV309" s="104">
        <f>ROUND(VLOOKUP($B309,'[4]3.ข้อมูลงบทดลองปัจจุบัน'!$A$5:$CL$846,47,0),2)</f>
        <v>0</v>
      </c>
      <c r="AW309" s="104">
        <f>ROUND(VLOOKUP($B309,'[4]3.ข้อมูลงบทดลองปัจจุบัน'!$A$5:$CL$846,48,0),2)</f>
        <v>-9597</v>
      </c>
      <c r="AX309" s="104">
        <f>ROUND(VLOOKUP($B309,'[4]3.ข้อมูลงบทดลองปัจจุบัน'!$A$5:$CL$846,49,0),2)</f>
        <v>-1366.5</v>
      </c>
      <c r="AY309" s="104">
        <f>ROUND(VLOOKUP($B309,'[4]3.ข้อมูลงบทดลองปัจจุบัน'!$A$5:$CL$846,50,0),2)</f>
        <v>-50574.05</v>
      </c>
      <c r="AZ309" s="104">
        <f>ROUND(VLOOKUP($B309,'[4]3.ข้อมูลงบทดลองปัจจุบัน'!$A$5:$CL$846,51,0),2)</f>
        <v>-3043.75</v>
      </c>
      <c r="BA309" s="104">
        <f>ROUND(VLOOKUP($B309,'[4]3.ข้อมูลงบทดลองปัจจุบัน'!$A$5:$CL$846,52,0),2)</f>
        <v>-24739.84</v>
      </c>
      <c r="BB309" s="104">
        <f>ROUND(VLOOKUP($B309,'[4]3.ข้อมูลงบทดลองปัจจุบัน'!$A$5:$CL$846,53,0),2)</f>
        <v>-48796.37</v>
      </c>
      <c r="BC309" s="104">
        <f>ROUND(VLOOKUP($B309,'[4]3.ข้อมูลงบทดลองปัจจุบัน'!$A$5:$CL$846,54,0),2)</f>
        <v>-10.32</v>
      </c>
      <c r="BD309" s="104">
        <f>ROUND(VLOOKUP($B309,'[4]3.ข้อมูลงบทดลองปัจจุบัน'!$A$5:$CL$846,55,0),2)</f>
        <v>-253856.5</v>
      </c>
      <c r="BE309" s="104">
        <f>ROUND(VLOOKUP($B309,'[4]3.ข้อมูลงบทดลองปัจจุบัน'!$A$5:$CL$846,56,0),2)</f>
        <v>-214447.63</v>
      </c>
      <c r="BF309" s="104">
        <f>ROUND(VLOOKUP($B309,'[4]3.ข้อมูลงบทดลองปัจจุบัน'!$A$5:$CL$846,57,0),2)</f>
        <v>-24282.29</v>
      </c>
      <c r="BG309" s="104">
        <f>ROUND(VLOOKUP($B309,'[4]3.ข้อมูลงบทดลองปัจจุบัน'!$A$5:$CL$846,58,0),2)</f>
        <v>-889.44</v>
      </c>
      <c r="BH309" s="104">
        <f>ROUND(VLOOKUP($B309,'[4]3.ข้อมูลงบทดลองปัจจุบัน'!$A$5:$CL$846,59,0),2)</f>
        <v>-86257.69</v>
      </c>
      <c r="BI309" s="104">
        <f>ROUND(VLOOKUP($B309,'[4]3.ข้อมูลงบทดลองปัจจุบัน'!$A$5:$CL$846,60,0),2)</f>
        <v>0</v>
      </c>
      <c r="BJ309" s="104">
        <f>ROUND(VLOOKUP($B309,'[4]3.ข้อมูลงบทดลองปัจจุบัน'!$A$5:$CL$846,61,0),2)</f>
        <v>0</v>
      </c>
      <c r="BK309" s="104">
        <f>ROUND(VLOOKUP($B309,'[4]3.ข้อมูลงบทดลองปัจจุบัน'!$A$5:$CL$846,62,0),2)</f>
        <v>0</v>
      </c>
      <c r="BL309" s="104">
        <f>ROUND(VLOOKUP($B309,'[4]3.ข้อมูลงบทดลองปัจจุบัน'!$A$5:$CL$846,63,0),2)</f>
        <v>0</v>
      </c>
      <c r="BM309" s="104">
        <f>ROUND(VLOOKUP($B309,'[4]3.ข้อมูลงบทดลองปัจจุบัน'!$A$5:$CL$846,64,0),2)</f>
        <v>-58627.99</v>
      </c>
      <c r="BN309" s="104">
        <f>ROUND(VLOOKUP($B309,'[4]3.ข้อมูลงบทดลองปัจจุบัน'!$A$5:$CL$846,65,0),2)</f>
        <v>-16133.8</v>
      </c>
      <c r="BO309" s="104">
        <f>ROUND(VLOOKUP($B309,'[4]3.ข้อมูลงบทดลองปัจจุบัน'!$A$5:$CL$846,66,0),2)</f>
        <v>-24234.67</v>
      </c>
      <c r="BP309" s="104">
        <f>ROUND(VLOOKUP($B309,'[4]3.ข้อมูลงบทดลองปัจจุบัน'!$A$5:$CL$846,67,0),2)</f>
        <v>-31617.73</v>
      </c>
      <c r="BQ309" s="104">
        <f>ROUND(VLOOKUP($B309,'[4]3.ข้อมูลงบทดลองปัจจุบัน'!$A$5:$CL$846,68,0),2)</f>
        <v>-11150.1</v>
      </c>
      <c r="BR309" s="104">
        <f>ROUND(VLOOKUP($B309,'[4]3.ข้อมูลงบทดลองปัจจุบัน'!$A$5:$CL$846,69,0),2)</f>
        <v>-214971</v>
      </c>
      <c r="BS309" s="104">
        <f>ROUND(VLOOKUP($B309,'[4]3.ข้อมูลงบทดลองปัจจุบัน'!$A$5:$CL$846,70,0),2)</f>
        <v>-159730.23999999999</v>
      </c>
      <c r="BT309" s="104">
        <f>ROUND(VLOOKUP($B309,'[4]3.ข้อมูลงบทดลองปัจจุบัน'!$A$5:$CL$846,71,0),2)</f>
        <v>-3328</v>
      </c>
      <c r="BU309" s="104">
        <f>ROUND(VLOOKUP($B309,'[4]3.ข้อมูลงบทดลองปัจจุบัน'!$A$5:$CL$846,72,0),2)</f>
        <v>-20520</v>
      </c>
      <c r="BV309" s="104">
        <f>ROUND(VLOOKUP($B309,'[4]3.ข้อมูลงบทดลองปัจจุบัน'!$A$5:$CL$846,73,0),2)</f>
        <v>-26820</v>
      </c>
      <c r="BW309" s="104">
        <f>ROUND(VLOOKUP($B309,'[4]3.ข้อมูลงบทดลองปัจจุบัน'!$A$5:$CL$846,74,0),2)</f>
        <v>0</v>
      </c>
      <c r="BX309" s="104">
        <f>ROUND(VLOOKUP($B309,'[4]3.ข้อมูลงบทดลองปัจจุบัน'!$A$5:$CL$846,75,0),2)</f>
        <v>-5010</v>
      </c>
      <c r="BY309" s="104">
        <f>ROUND(VLOOKUP($B309,'[4]3.ข้อมูลงบทดลองปัจจุบัน'!$A$5:$CL$846,76,0),2)</f>
        <v>0</v>
      </c>
      <c r="BZ309" s="104">
        <f>ROUND(VLOOKUP($B309,'[4]3.ข้อมูลงบทดลองปัจจุบัน'!$A$5:$CL$846,77,0),2)</f>
        <v>-5901.26</v>
      </c>
      <c r="CA309" s="104">
        <f>ROUND(VLOOKUP($B309,'[4]3.ข้อมูลงบทดลองปัจจุบัน'!$A$5:$CL$846,78,0),2)</f>
        <v>-18610</v>
      </c>
      <c r="CB309" s="104">
        <f>ROUND(VLOOKUP($B309,'[4]3.ข้อมูลงบทดลองปัจจุบัน'!$A$5:$CL$846,79,0),2)</f>
        <v>-10217.56</v>
      </c>
      <c r="CC309" s="104">
        <f>ROUND(VLOOKUP($B309,'[4]3.ข้อมูลงบทดลองปัจจุบัน'!$A$5:$CL$846,80,0),2)</f>
        <v>-45251</v>
      </c>
      <c r="CD309" s="104">
        <f>ROUND(VLOOKUP($B309,'[4]3.ข้อมูลงบทดลองปัจจุบัน'!$A$5:$CL$846,81,0),2)</f>
        <v>-3029.07</v>
      </c>
      <c r="CE309" s="104">
        <f>ROUND(VLOOKUP($B309,'[4]3.ข้อมูลงบทดลองปัจจุบัน'!$A$5:$CL$846,82,0),2)</f>
        <v>-47229</v>
      </c>
      <c r="CF309" s="104">
        <f>ROUND(VLOOKUP($B309,'[4]3.ข้อมูลงบทดลองปัจจุบัน'!$A$5:$CL$846,83,0),2)</f>
        <v>-860.68</v>
      </c>
      <c r="CG309" s="104">
        <f>ROUND(VLOOKUP($B309,'[4]3.ข้อมูลงบทดลองปัจจุบัน'!$A$5:$CL$846,84,0),2)</f>
        <v>-12780</v>
      </c>
      <c r="CH309" s="104">
        <f>ROUND(VLOOKUP($B309,'[4]3.ข้อมูลงบทดลองปัจจุบัน'!$A$5:$CL$846,85,0),2)</f>
        <v>0</v>
      </c>
      <c r="CI309" s="104">
        <f>ROUND(VLOOKUP($B309,'[4]3.ข้อมูลงบทดลองปัจจุบัน'!$A$5:$CL$846,86,0),2)</f>
        <v>-14275.94</v>
      </c>
      <c r="CJ309" s="104">
        <f>ROUND(VLOOKUP($B309,'[4]3.ข้อมูลงบทดลองปัจจุบัน'!$A$5:$CL$846,87,0),2)</f>
        <v>0</v>
      </c>
      <c r="CK309" s="104">
        <f>ROUND(VLOOKUP($B309,'[4]3.ข้อมูลงบทดลองปัจจุบัน'!$A$5:$CL$846,88,0),2)</f>
        <v>-28553.74</v>
      </c>
      <c r="CL309" s="104">
        <f>ROUND(VLOOKUP($B309,'[4]3.ข้อมูลงบทดลองปัจจุบัน'!$A$5:$CL$846,89,0),2)</f>
        <v>-255</v>
      </c>
      <c r="CM309" s="104">
        <f>ROUND(VLOOKUP($B309,'[4]3.ข้อมูลงบทดลองปัจจุบัน'!$A$5:$CL$846,90,0),2)</f>
        <v>0</v>
      </c>
      <c r="CO309" s="97"/>
    </row>
    <row r="310" spans="1:93" x14ac:dyDescent="0.7">
      <c r="A310" s="128" t="s">
        <v>884</v>
      </c>
      <c r="B310" s="18" t="s">
        <v>1007</v>
      </c>
      <c r="C310" s="129" t="s">
        <v>1008</v>
      </c>
      <c r="D310" s="104">
        <f>ROUND(VLOOKUP($B310,'[4]3.ข้อมูลงบทดลองปัจจุบัน'!$A$5:$CL$846,3,0),2)</f>
        <v>-1080531.8</v>
      </c>
      <c r="E310" s="104">
        <f>ROUND(VLOOKUP($B310,'[4]3.ข้อมูลงบทดลองปัจจุบัน'!$A$5:$CL$846,4,0),2)</f>
        <v>-2334.5</v>
      </c>
      <c r="F310" s="104">
        <f>ROUND(VLOOKUP($B310,'[4]3.ข้อมูลงบทดลองปัจจุบัน'!$A$5:$CL$846,5,0),2)</f>
        <v>0</v>
      </c>
      <c r="G310" s="104">
        <f>ROUND(VLOOKUP($B310,'[4]3.ข้อมูลงบทดลองปัจจุบัน'!$A$5:$CL$846,6,0),2)</f>
        <v>-11925</v>
      </c>
      <c r="H310" s="104">
        <f>ROUND(VLOOKUP($B310,'[4]3.ข้อมูลงบทดลองปัจจุบัน'!$A$5:$CL$846,7,0),2)</f>
        <v>0</v>
      </c>
      <c r="I310" s="104">
        <f>ROUND(VLOOKUP($B310,'[4]3.ข้อมูลงบทดลองปัจจุบัน'!$A$5:$CL$846,8,0),2)</f>
        <v>0</v>
      </c>
      <c r="J310" s="104">
        <f>ROUND(VLOOKUP($B310,'[4]3.ข้อมูลงบทดลองปัจจุบัน'!$A$5:$CL$846,9,0),2)</f>
        <v>0</v>
      </c>
      <c r="K310" s="104">
        <f>ROUND(VLOOKUP($B310,'[4]3.ข้อมูลงบทดลองปัจจุบัน'!$A$5:$CL$846,10,0),2)</f>
        <v>0</v>
      </c>
      <c r="L310" s="104">
        <f>ROUND(VLOOKUP($B310,'[4]3.ข้อมูลงบทดลองปัจจุบัน'!$A$5:$CL$846,11,0),2)</f>
        <v>0</v>
      </c>
      <c r="M310" s="104">
        <f>ROUND(VLOOKUP($B310,'[4]3.ข้อมูลงบทดลองปัจจุบัน'!$A$5:$CL$846,12,0),2)</f>
        <v>-516.45000000000005</v>
      </c>
      <c r="N310" s="104">
        <f>ROUND(VLOOKUP($B310,'[4]3.ข้อมูลงบทดลองปัจจุบัน'!$A$5:$CL$846,13,0),2)</f>
        <v>-62902.559999999998</v>
      </c>
      <c r="O310" s="104">
        <f>ROUND(VLOOKUP($B310,'[4]3.ข้อมูลงบทดลองปัจจุบัน'!$A$5:$CL$846,14,0),2)</f>
        <v>0</v>
      </c>
      <c r="P310" s="104">
        <f>ROUND(VLOOKUP($B310,'[4]3.ข้อมูลงบทดลองปัจจุบัน'!$A$5:$CL$846,15,0),2)</f>
        <v>-276356.62</v>
      </c>
      <c r="Q310" s="104">
        <f>ROUND(VLOOKUP($B310,'[4]3.ข้อมูลงบทดลองปัจจุบัน'!$A$5:$CL$846,16,0),2)</f>
        <v>0</v>
      </c>
      <c r="R310" s="104">
        <f>ROUND(VLOOKUP($B310,'[4]3.ข้อมูลงบทดลองปัจจุบัน'!$A$5:$CL$846,17,0),2)</f>
        <v>0</v>
      </c>
      <c r="S310" s="104">
        <f>ROUND(VLOOKUP($B310,'[4]3.ข้อมูลงบทดลองปัจจุบัน'!$A$5:$CL$846,18,0),2)</f>
        <v>0</v>
      </c>
      <c r="T310" s="104">
        <f>ROUND(VLOOKUP($B310,'[4]3.ข้อมูลงบทดลองปัจจุบัน'!$A$5:$CL$846,19,0),2)</f>
        <v>-9634.4599999999991</v>
      </c>
      <c r="U310" s="104">
        <f>ROUND(VLOOKUP($B310,'[4]3.ข้อมูลงบทดลองปัจจุบัน'!$A$5:$CL$846,20,0),2)</f>
        <v>0</v>
      </c>
      <c r="V310" s="104">
        <f>ROUND(VLOOKUP($B310,'[4]3.ข้อมูลงบทดลองปัจจุบัน'!$A$5:$CL$846,21,0),2)</f>
        <v>-25807.85</v>
      </c>
      <c r="W310" s="104">
        <f>ROUND(VLOOKUP($B310,'[4]3.ข้อมูลงบทดลองปัจจุบัน'!$A$5:$CL$846,22,0),2)</f>
        <v>0</v>
      </c>
      <c r="X310" s="104">
        <f>ROUND(VLOOKUP($B310,'[4]3.ข้อมูลงบทดลองปัจจุบัน'!$A$5:$CL$846,23,0),2)</f>
        <v>-491381.58</v>
      </c>
      <c r="Y310" s="104">
        <f>ROUND(VLOOKUP($B310,'[4]3.ข้อมูลงบทดลองปัจจุบัน'!$A$5:$CL$846,24,0),2)</f>
        <v>-33012.68</v>
      </c>
      <c r="Z310" s="104">
        <f>ROUND(VLOOKUP($B310,'[4]3.ข้อมูลงบทดลองปัจจุบัน'!$A$5:$CL$846,25,0),2)</f>
        <v>-308451</v>
      </c>
      <c r="AA310" s="104">
        <f>ROUND(VLOOKUP($B310,'[4]3.ข้อมูลงบทดลองปัจจุบัน'!$A$5:$CL$846,26,0),2)</f>
        <v>0</v>
      </c>
      <c r="AB310" s="104">
        <f>ROUND(VLOOKUP($B310,'[4]3.ข้อมูลงบทดลองปัจจุบัน'!$A$5:$CL$846,27,0),2)</f>
        <v>0</v>
      </c>
      <c r="AC310" s="104">
        <f>ROUND(VLOOKUP($B310,'[4]3.ข้อมูลงบทดลองปัจจุบัน'!$A$5:$CL$846,28,0),2)</f>
        <v>0</v>
      </c>
      <c r="AD310" s="104">
        <f>ROUND(VLOOKUP($B310,'[4]3.ข้อมูลงบทดลองปัจจุบัน'!$A$5:$CL$846,29,0),2)</f>
        <v>-5567</v>
      </c>
      <c r="AE310" s="104">
        <f>ROUND(VLOOKUP($B310,'[4]3.ข้อมูลงบทดลองปัจจุบัน'!$A$5:$CL$846,30,0),2)</f>
        <v>-36144.32</v>
      </c>
      <c r="AF310" s="104">
        <f>ROUND(VLOOKUP($B310,'[4]3.ข้อมูลงบทดลองปัจจุบัน'!$A$5:$CL$846,31,0),2)</f>
        <v>0</v>
      </c>
      <c r="AG310" s="104">
        <f>ROUND(VLOOKUP($B310,'[4]3.ข้อมูลงบทดลองปัจจุบัน'!$A$5:$CL$846,32,0),2)</f>
        <v>-8366</v>
      </c>
      <c r="AH310" s="104">
        <f>ROUND(VLOOKUP($B310,'[4]3.ข้อมูลงบทดลองปัจจุบัน'!$A$5:$CL$846,33,0),2)</f>
        <v>-2526.7199999999998</v>
      </c>
      <c r="AI310" s="104">
        <f>ROUND(VLOOKUP($B310,'[4]3.ข้อมูลงบทดลองปัจจุบัน'!$A$5:$CL$846,34,0),2)</f>
        <v>-26614.15</v>
      </c>
      <c r="AJ310" s="104">
        <f>ROUND(VLOOKUP($B310,'[4]3.ข้อมูลงบทดลองปัจจุบัน'!$A$5:$CL$846,35,0),2)</f>
        <v>0</v>
      </c>
      <c r="AK310" s="104">
        <f>ROUND(VLOOKUP($B310,'[4]3.ข้อมูลงบทดลองปัจจุบัน'!$A$5:$CL$846,36,0),2)</f>
        <v>0</v>
      </c>
      <c r="AL310" s="104">
        <f>ROUND(VLOOKUP($B310,'[4]3.ข้อมูลงบทดลองปัจจุบัน'!$A$5:$CL$846,37,0),2)</f>
        <v>-311418.36</v>
      </c>
      <c r="AM310" s="104">
        <f>ROUND(VLOOKUP($B310,'[4]3.ข้อมูลงบทดลองปัจจุบัน'!$A$5:$CL$846,38,0),2)</f>
        <v>0</v>
      </c>
      <c r="AN310" s="104">
        <f>ROUND(VLOOKUP($B310,'[4]3.ข้อมูลงบทดลองปัจจุบัน'!$A$5:$CL$846,39,0),2)</f>
        <v>-4345</v>
      </c>
      <c r="AO310" s="104">
        <f>ROUND(VLOOKUP($B310,'[4]3.ข้อมูลงบทดลองปัจจุบัน'!$A$5:$CL$846,40,0),2)</f>
        <v>0</v>
      </c>
      <c r="AP310" s="104">
        <f>ROUND(VLOOKUP($B310,'[4]3.ข้อมูลงบทดลองปัจจุบัน'!$A$5:$CL$846,41,0),2)</f>
        <v>0</v>
      </c>
      <c r="AQ310" s="104">
        <f>ROUND(VLOOKUP($B310,'[4]3.ข้อมูลงบทดลองปัจจุบัน'!$A$5:$CL$846,42,0),2)</f>
        <v>0</v>
      </c>
      <c r="AR310" s="104">
        <f>ROUND(VLOOKUP($B310,'[4]3.ข้อมูลงบทดลองปัจจุบัน'!$A$5:$CL$846,43,0),2)</f>
        <v>0</v>
      </c>
      <c r="AS310" s="104">
        <f>ROUND(VLOOKUP($B310,'[4]3.ข้อมูลงบทดลองปัจจุบัน'!$A$5:$CL$846,44,0),2)</f>
        <v>-76720.34</v>
      </c>
      <c r="AT310" s="104">
        <f>ROUND(VLOOKUP($B310,'[4]3.ข้อมูลงบทดลองปัจจุบัน'!$A$5:$CL$846,45,0),2)</f>
        <v>0</v>
      </c>
      <c r="AU310" s="104">
        <f>ROUND(VLOOKUP($B310,'[4]3.ข้อมูลงบทดลองปัจจุบัน'!$A$5:$CL$846,46,0),2)</f>
        <v>0</v>
      </c>
      <c r="AV310" s="104">
        <f>ROUND(VLOOKUP($B310,'[4]3.ข้อมูลงบทดลองปัจจุบัน'!$A$5:$CL$846,47,0),2)</f>
        <v>0</v>
      </c>
      <c r="AW310" s="104">
        <f>ROUND(VLOOKUP($B310,'[4]3.ข้อมูลงบทดลองปัจจุบัน'!$A$5:$CL$846,48,0),2)</f>
        <v>-495.9</v>
      </c>
      <c r="AX310" s="104">
        <f>ROUND(VLOOKUP($B310,'[4]3.ข้อมูลงบทดลองปัจจุบัน'!$A$5:$CL$846,49,0),2)</f>
        <v>-63816.5</v>
      </c>
      <c r="AY310" s="104">
        <f>ROUND(VLOOKUP($B310,'[4]3.ข้อมูลงบทดลองปัจจุบัน'!$A$5:$CL$846,50,0),2)</f>
        <v>0</v>
      </c>
      <c r="AZ310" s="104">
        <f>ROUND(VLOOKUP($B310,'[4]3.ข้อมูลงบทดลองปัจจุบัน'!$A$5:$CL$846,51,0),2)</f>
        <v>0</v>
      </c>
      <c r="BA310" s="104">
        <f>ROUND(VLOOKUP($B310,'[4]3.ข้อมูลงบทดลองปัจจุบัน'!$A$5:$CL$846,52,0),2)</f>
        <v>-5119</v>
      </c>
      <c r="BB310" s="104">
        <f>ROUND(VLOOKUP($B310,'[4]3.ข้อมูลงบทดลองปัจจุบัน'!$A$5:$CL$846,53,0),2)</f>
        <v>-114258.96</v>
      </c>
      <c r="BC310" s="104">
        <f>ROUND(VLOOKUP($B310,'[4]3.ข้อมูลงบทดลองปัจจุบัน'!$A$5:$CL$846,54,0),2)</f>
        <v>-902.55</v>
      </c>
      <c r="BD310" s="104">
        <f>ROUND(VLOOKUP($B310,'[4]3.ข้อมูลงบทดลองปัจจุบัน'!$A$5:$CL$846,55,0),2)</f>
        <v>-574356.21</v>
      </c>
      <c r="BE310" s="104">
        <f>ROUND(VLOOKUP($B310,'[4]3.ข้อมูลงบทดลองปัจจุบัน'!$A$5:$CL$846,56,0),2)</f>
        <v>-463986.6</v>
      </c>
      <c r="BF310" s="104">
        <f>ROUND(VLOOKUP($B310,'[4]3.ข้อมูลงบทดลองปัจจุบัน'!$A$5:$CL$846,57,0),2)</f>
        <v>-109583.08</v>
      </c>
      <c r="BG310" s="104">
        <f>ROUND(VLOOKUP($B310,'[4]3.ข้อมูลงบทดลองปัจจุบัน'!$A$5:$CL$846,58,0),2)</f>
        <v>-692.2</v>
      </c>
      <c r="BH310" s="104">
        <f>ROUND(VLOOKUP($B310,'[4]3.ข้อมูลงบทดลองปัจจุบัน'!$A$5:$CL$846,59,0),2)</f>
        <v>-120923.72</v>
      </c>
      <c r="BI310" s="104">
        <f>ROUND(VLOOKUP($B310,'[4]3.ข้อมูลงบทดลองปัจจุบัน'!$A$5:$CL$846,60,0),2)</f>
        <v>0</v>
      </c>
      <c r="BJ310" s="104">
        <f>ROUND(VLOOKUP($B310,'[4]3.ข้อมูลงบทดลองปัจจุบัน'!$A$5:$CL$846,61,0),2)</f>
        <v>0</v>
      </c>
      <c r="BK310" s="104">
        <f>ROUND(VLOOKUP($B310,'[4]3.ข้อมูลงบทดลองปัจจุบัน'!$A$5:$CL$846,62,0),2)</f>
        <v>0</v>
      </c>
      <c r="BL310" s="104">
        <f>ROUND(VLOOKUP($B310,'[4]3.ข้อมูลงบทดลองปัจจุบัน'!$A$5:$CL$846,63,0),2)</f>
        <v>0</v>
      </c>
      <c r="BM310" s="104">
        <f>ROUND(VLOOKUP($B310,'[4]3.ข้อมูลงบทดลองปัจจุบัน'!$A$5:$CL$846,64,0),2)</f>
        <v>-48898.18</v>
      </c>
      <c r="BN310" s="104">
        <f>ROUND(VLOOKUP($B310,'[4]3.ข้อมูลงบทดลองปัจจุบัน'!$A$5:$CL$846,65,0),2)</f>
        <v>-93472.26</v>
      </c>
      <c r="BO310" s="104">
        <f>ROUND(VLOOKUP($B310,'[4]3.ข้อมูลงบทดลองปัจจุบัน'!$A$5:$CL$846,66,0),2)</f>
        <v>0</v>
      </c>
      <c r="BP310" s="104">
        <f>ROUND(VLOOKUP($B310,'[4]3.ข้อมูลงบทดลองปัจจุบัน'!$A$5:$CL$846,67,0),2)</f>
        <v>0</v>
      </c>
      <c r="BQ310" s="104">
        <f>ROUND(VLOOKUP($B310,'[4]3.ข้อมูลงบทดลองปัจจุบัน'!$A$5:$CL$846,68,0),2)</f>
        <v>-25582</v>
      </c>
      <c r="BR310" s="104">
        <f>ROUND(VLOOKUP($B310,'[4]3.ข้อมูลงบทดลองปัจจุบัน'!$A$5:$CL$846,69,0),2)</f>
        <v>0</v>
      </c>
      <c r="BS310" s="104">
        <f>ROUND(VLOOKUP($B310,'[4]3.ข้อมูลงบทดลองปัจจุบัน'!$A$5:$CL$846,70,0),2)</f>
        <v>-424222.76</v>
      </c>
      <c r="BT310" s="104">
        <f>ROUND(VLOOKUP($B310,'[4]3.ข้อมูลงบทดลองปัจจุบัน'!$A$5:$CL$846,71,0),2)</f>
        <v>0</v>
      </c>
      <c r="BU310" s="104">
        <f>ROUND(VLOOKUP($B310,'[4]3.ข้อมูลงบทดลองปัจจุบัน'!$A$5:$CL$846,72,0),2)</f>
        <v>-43300</v>
      </c>
      <c r="BV310" s="104">
        <f>ROUND(VLOOKUP($B310,'[4]3.ข้อมูลงบทดลองปัจจุบัน'!$A$5:$CL$846,73,0),2)</f>
        <v>-16508</v>
      </c>
      <c r="BW310" s="104">
        <f>ROUND(VLOOKUP($B310,'[4]3.ข้อมูลงบทดลองปัจจุบัน'!$A$5:$CL$846,74,0),2)</f>
        <v>0</v>
      </c>
      <c r="BX310" s="104">
        <f>ROUND(VLOOKUP($B310,'[4]3.ข้อมูลงบทดลองปัจจุบัน'!$A$5:$CL$846,75,0),2)</f>
        <v>0</v>
      </c>
      <c r="BY310" s="104">
        <f>ROUND(VLOOKUP($B310,'[4]3.ข้อมูลงบทดลองปัจจุบัน'!$A$5:$CL$846,76,0),2)</f>
        <v>0</v>
      </c>
      <c r="BZ310" s="104">
        <f>ROUND(VLOOKUP($B310,'[4]3.ข้อมูลงบทดลองปัจจุบัน'!$A$5:$CL$846,77,0),2)</f>
        <v>0</v>
      </c>
      <c r="CA310" s="104">
        <f>ROUND(VLOOKUP($B310,'[4]3.ข้อมูลงบทดลองปัจจุบัน'!$A$5:$CL$846,78,0),2)</f>
        <v>-4210</v>
      </c>
      <c r="CB310" s="104">
        <f>ROUND(VLOOKUP($B310,'[4]3.ข้อมูลงบทดลองปัจจุบัน'!$A$5:$CL$846,79,0),2)</f>
        <v>0</v>
      </c>
      <c r="CC310" s="104">
        <f>ROUND(VLOOKUP($B310,'[4]3.ข้อมูลงบทดลองปัจจุบัน'!$A$5:$CL$846,80,0),2)</f>
        <v>0</v>
      </c>
      <c r="CD310" s="104">
        <f>ROUND(VLOOKUP($B310,'[4]3.ข้อมูลงบทดลองปัจจุบัน'!$A$5:$CL$846,81,0),2)</f>
        <v>-1002.51</v>
      </c>
      <c r="CE310" s="104">
        <f>ROUND(VLOOKUP($B310,'[4]3.ข้อมูลงบทดลองปัจจุบัน'!$A$5:$CL$846,82,0),2)</f>
        <v>-105361</v>
      </c>
      <c r="CF310" s="104">
        <f>ROUND(VLOOKUP($B310,'[4]3.ข้อมูลงบทดลองปัจจุบัน'!$A$5:$CL$846,83,0),2)</f>
        <v>-20931.830000000002</v>
      </c>
      <c r="CG310" s="104">
        <f>ROUND(VLOOKUP($B310,'[4]3.ข้อมูลงบทดลองปัจจุบัน'!$A$5:$CL$846,84,0),2)</f>
        <v>0</v>
      </c>
      <c r="CH310" s="104">
        <f>ROUND(VLOOKUP($B310,'[4]3.ข้อมูลงบทดลองปัจจุบัน'!$A$5:$CL$846,85,0),2)</f>
        <v>-1910</v>
      </c>
      <c r="CI310" s="104">
        <f>ROUND(VLOOKUP($B310,'[4]3.ข้อมูลงบทดลองปัจจุบัน'!$A$5:$CL$846,86,0),2)</f>
        <v>0</v>
      </c>
      <c r="CJ310" s="104">
        <f>ROUND(VLOOKUP($B310,'[4]3.ข้อมูลงบทดลองปัจจุบัน'!$A$5:$CL$846,87,0),2)</f>
        <v>0</v>
      </c>
      <c r="CK310" s="104">
        <f>ROUND(VLOOKUP($B310,'[4]3.ข้อมูลงบทดลองปัจจุบัน'!$A$5:$CL$846,88,0),2)</f>
        <v>0</v>
      </c>
      <c r="CL310" s="104">
        <f>ROUND(VLOOKUP($B310,'[4]3.ข้อมูลงบทดลองปัจจุบัน'!$A$5:$CL$846,89,0),2)</f>
        <v>0</v>
      </c>
      <c r="CM310" s="104">
        <f>ROUND(VLOOKUP($B310,'[4]3.ข้อมูลงบทดลองปัจจุบัน'!$A$5:$CL$846,90,0),2)</f>
        <v>0</v>
      </c>
      <c r="CO310" s="97"/>
    </row>
    <row r="311" spans="1:93" x14ac:dyDescent="0.7">
      <c r="A311" s="128" t="s">
        <v>884</v>
      </c>
      <c r="B311" s="18" t="s">
        <v>1009</v>
      </c>
      <c r="C311" s="129" t="s">
        <v>1010</v>
      </c>
      <c r="D311" s="104">
        <f>ROUND(VLOOKUP($B311,'[4]3.ข้อมูลงบทดลองปัจจุบัน'!$A$5:$CL$846,3,0),2)</f>
        <v>0</v>
      </c>
      <c r="E311" s="104">
        <f>ROUND(VLOOKUP($B311,'[4]3.ข้อมูลงบทดลองปัจจุบัน'!$A$5:$CL$846,4,0),2)</f>
        <v>0</v>
      </c>
      <c r="F311" s="104">
        <f>ROUND(VLOOKUP($B311,'[4]3.ข้อมูลงบทดลองปัจจุบัน'!$A$5:$CL$846,5,0),2)</f>
        <v>0</v>
      </c>
      <c r="G311" s="104">
        <f>ROUND(VLOOKUP($B311,'[4]3.ข้อมูลงบทดลองปัจจุบัน'!$A$5:$CL$846,6,0),2)</f>
        <v>0</v>
      </c>
      <c r="H311" s="104">
        <f>ROUND(VLOOKUP($B311,'[4]3.ข้อมูลงบทดลองปัจจุบัน'!$A$5:$CL$846,7,0),2)</f>
        <v>0</v>
      </c>
      <c r="I311" s="104">
        <f>ROUND(VLOOKUP($B311,'[4]3.ข้อมูลงบทดลองปัจจุบัน'!$A$5:$CL$846,8,0),2)</f>
        <v>-1682</v>
      </c>
      <c r="J311" s="104">
        <f>ROUND(VLOOKUP($B311,'[4]3.ข้อมูลงบทดลองปัจจุบัน'!$A$5:$CL$846,9,0),2)</f>
        <v>0</v>
      </c>
      <c r="K311" s="104">
        <f>ROUND(VLOOKUP($B311,'[4]3.ข้อมูลงบทดลองปัจจุบัน'!$A$5:$CL$846,10,0),2)</f>
        <v>0</v>
      </c>
      <c r="L311" s="104">
        <f>ROUND(VLOOKUP($B311,'[4]3.ข้อมูลงบทดลองปัจจุบัน'!$A$5:$CL$846,11,0),2)</f>
        <v>0</v>
      </c>
      <c r="M311" s="104">
        <f>ROUND(VLOOKUP($B311,'[4]3.ข้อมูลงบทดลองปัจจุบัน'!$A$5:$CL$846,12,0),2)</f>
        <v>0</v>
      </c>
      <c r="N311" s="104">
        <f>ROUND(VLOOKUP($B311,'[4]3.ข้อมูลงบทดลองปัจจุบัน'!$A$5:$CL$846,13,0),2)</f>
        <v>0</v>
      </c>
      <c r="O311" s="104">
        <f>ROUND(VLOOKUP($B311,'[4]3.ข้อมูลงบทดลองปัจจุบัน'!$A$5:$CL$846,14,0),2)</f>
        <v>0</v>
      </c>
      <c r="P311" s="104">
        <f>ROUND(VLOOKUP($B311,'[4]3.ข้อมูลงบทดลองปัจจุบัน'!$A$5:$CL$846,15,0),2)</f>
        <v>-60111.93</v>
      </c>
      <c r="Q311" s="104">
        <f>ROUND(VLOOKUP($B311,'[4]3.ข้อมูลงบทดลองปัจจุบัน'!$A$5:$CL$846,16,0),2)</f>
        <v>0</v>
      </c>
      <c r="R311" s="104">
        <f>ROUND(VLOOKUP($B311,'[4]3.ข้อมูลงบทดลองปัจจุบัน'!$A$5:$CL$846,17,0),2)</f>
        <v>0</v>
      </c>
      <c r="S311" s="104">
        <f>ROUND(VLOOKUP($B311,'[4]3.ข้อมูลงบทดลองปัจจุบัน'!$A$5:$CL$846,18,0),2)</f>
        <v>-114856.96000000001</v>
      </c>
      <c r="T311" s="104">
        <f>ROUND(VLOOKUP($B311,'[4]3.ข้อมูลงบทดลองปัจจุบัน'!$A$5:$CL$846,19,0),2)</f>
        <v>0</v>
      </c>
      <c r="U311" s="104">
        <f>ROUND(VLOOKUP($B311,'[4]3.ข้อมูลงบทดลองปัจจุบัน'!$A$5:$CL$846,20,0),2)</f>
        <v>0</v>
      </c>
      <c r="V311" s="104">
        <f>ROUND(VLOOKUP($B311,'[4]3.ข้อมูลงบทดลองปัจจุบัน'!$A$5:$CL$846,21,0),2)</f>
        <v>0</v>
      </c>
      <c r="W311" s="104">
        <f>ROUND(VLOOKUP($B311,'[4]3.ข้อมูลงบทดลองปัจจุบัน'!$A$5:$CL$846,22,0),2)</f>
        <v>-12703.31</v>
      </c>
      <c r="X311" s="104">
        <f>ROUND(VLOOKUP($B311,'[4]3.ข้อมูลงบทดลองปัจจุบัน'!$A$5:$CL$846,23,0),2)</f>
        <v>0</v>
      </c>
      <c r="Y311" s="104">
        <f>ROUND(VLOOKUP($B311,'[4]3.ข้อมูลงบทดลองปัจจุบัน'!$A$5:$CL$846,24,0),2)</f>
        <v>0</v>
      </c>
      <c r="Z311" s="104">
        <f>ROUND(VLOOKUP($B311,'[4]3.ข้อมูลงบทดลองปัจจุบัน'!$A$5:$CL$846,25,0),2)</f>
        <v>0</v>
      </c>
      <c r="AA311" s="104">
        <f>ROUND(VLOOKUP($B311,'[4]3.ข้อมูลงบทดลองปัจจุบัน'!$A$5:$CL$846,26,0),2)</f>
        <v>0</v>
      </c>
      <c r="AB311" s="104">
        <f>ROUND(VLOOKUP($B311,'[4]3.ข้อมูลงบทดลองปัจจุบัน'!$A$5:$CL$846,27,0),2)</f>
        <v>0</v>
      </c>
      <c r="AC311" s="104">
        <f>ROUND(VLOOKUP($B311,'[4]3.ข้อมูลงบทดลองปัจจุบัน'!$A$5:$CL$846,28,0),2)</f>
        <v>0</v>
      </c>
      <c r="AD311" s="104">
        <f>ROUND(VLOOKUP($B311,'[4]3.ข้อมูลงบทดลองปัจจุบัน'!$A$5:$CL$846,29,0),2)</f>
        <v>0</v>
      </c>
      <c r="AE311" s="104">
        <f>ROUND(VLOOKUP($B311,'[4]3.ข้อมูลงบทดลองปัจจุบัน'!$A$5:$CL$846,30,0),2)</f>
        <v>0</v>
      </c>
      <c r="AF311" s="104">
        <f>ROUND(VLOOKUP($B311,'[4]3.ข้อมูลงบทดลองปัจจุบัน'!$A$5:$CL$846,31,0),2)</f>
        <v>0</v>
      </c>
      <c r="AG311" s="104">
        <f>ROUND(VLOOKUP($B311,'[4]3.ข้อมูลงบทดลองปัจจุบัน'!$A$5:$CL$846,32,0),2)</f>
        <v>0</v>
      </c>
      <c r="AH311" s="104">
        <f>ROUND(VLOOKUP($B311,'[4]3.ข้อมูลงบทดลองปัจจุบัน'!$A$5:$CL$846,33,0),2)</f>
        <v>0</v>
      </c>
      <c r="AI311" s="104">
        <f>ROUND(VLOOKUP($B311,'[4]3.ข้อมูลงบทดลองปัจจุบัน'!$A$5:$CL$846,34,0),2)</f>
        <v>0</v>
      </c>
      <c r="AJ311" s="104">
        <f>ROUND(VLOOKUP($B311,'[4]3.ข้อมูลงบทดลองปัจจุบัน'!$A$5:$CL$846,35,0),2)</f>
        <v>-94395</v>
      </c>
      <c r="AK311" s="104">
        <f>ROUND(VLOOKUP($B311,'[4]3.ข้อมูลงบทดลองปัจจุบัน'!$A$5:$CL$846,36,0),2)</f>
        <v>-6582.78</v>
      </c>
      <c r="AL311" s="104">
        <f>ROUND(VLOOKUP($B311,'[4]3.ข้อมูลงบทดลองปัจจุบัน'!$A$5:$CL$846,37,0),2)</f>
        <v>0</v>
      </c>
      <c r="AM311" s="104">
        <f>ROUND(VLOOKUP($B311,'[4]3.ข้อมูลงบทดลองปัจจุบัน'!$A$5:$CL$846,38,0),2)</f>
        <v>0</v>
      </c>
      <c r="AN311" s="104">
        <f>ROUND(VLOOKUP($B311,'[4]3.ข้อมูลงบทดลองปัจจุบัน'!$A$5:$CL$846,39,0),2)</f>
        <v>0</v>
      </c>
      <c r="AO311" s="104">
        <f>ROUND(VLOOKUP($B311,'[4]3.ข้อมูลงบทดลองปัจจุบัน'!$A$5:$CL$846,40,0),2)</f>
        <v>0</v>
      </c>
      <c r="AP311" s="104">
        <f>ROUND(VLOOKUP($B311,'[4]3.ข้อมูลงบทดลองปัจจุบัน'!$A$5:$CL$846,41,0),2)</f>
        <v>-28180.29</v>
      </c>
      <c r="AQ311" s="104">
        <f>ROUND(VLOOKUP($B311,'[4]3.ข้อมูลงบทดลองปัจจุบัน'!$A$5:$CL$846,42,0),2)</f>
        <v>0</v>
      </c>
      <c r="AR311" s="104">
        <f>ROUND(VLOOKUP($B311,'[4]3.ข้อมูลงบทดลองปัจจุบัน'!$A$5:$CL$846,43,0),2)</f>
        <v>0</v>
      </c>
      <c r="AS311" s="104">
        <f>ROUND(VLOOKUP($B311,'[4]3.ข้อมูลงบทดลองปัจจุบัน'!$A$5:$CL$846,44,0),2)</f>
        <v>0</v>
      </c>
      <c r="AT311" s="104">
        <f>ROUND(VLOOKUP($B311,'[4]3.ข้อมูลงบทดลองปัจจุบัน'!$A$5:$CL$846,45,0),2)</f>
        <v>0</v>
      </c>
      <c r="AU311" s="104">
        <f>ROUND(VLOOKUP($B311,'[4]3.ข้อมูลงบทดลองปัจจุบัน'!$A$5:$CL$846,46,0),2)</f>
        <v>0</v>
      </c>
      <c r="AV311" s="104">
        <f>ROUND(VLOOKUP($B311,'[4]3.ข้อมูลงบทดลองปัจจุบัน'!$A$5:$CL$846,47,0),2)</f>
        <v>0</v>
      </c>
      <c r="AW311" s="104">
        <f>ROUND(VLOOKUP($B311,'[4]3.ข้อมูลงบทดลองปัจจุบัน'!$A$5:$CL$846,48,0),2)</f>
        <v>0</v>
      </c>
      <c r="AX311" s="104">
        <f>ROUND(VLOOKUP($B311,'[4]3.ข้อมูลงบทดลองปัจจุบัน'!$A$5:$CL$846,49,0),2)</f>
        <v>0</v>
      </c>
      <c r="AY311" s="104">
        <f>ROUND(VLOOKUP($B311,'[4]3.ข้อมูลงบทดลองปัจจุบัน'!$A$5:$CL$846,50,0),2)</f>
        <v>0</v>
      </c>
      <c r="AZ311" s="104">
        <f>ROUND(VLOOKUP($B311,'[4]3.ข้อมูลงบทดลองปัจจุบัน'!$A$5:$CL$846,51,0),2)</f>
        <v>0</v>
      </c>
      <c r="BA311" s="104">
        <f>ROUND(VLOOKUP($B311,'[4]3.ข้อมูลงบทดลองปัจจุบัน'!$A$5:$CL$846,52,0),2)</f>
        <v>0</v>
      </c>
      <c r="BB311" s="104">
        <f>ROUND(VLOOKUP($B311,'[4]3.ข้อมูลงบทดลองปัจจุบัน'!$A$5:$CL$846,53,0),2)</f>
        <v>0</v>
      </c>
      <c r="BC311" s="104">
        <f>ROUND(VLOOKUP($B311,'[4]3.ข้อมูลงบทดลองปัจจุบัน'!$A$5:$CL$846,54,0),2)</f>
        <v>0</v>
      </c>
      <c r="BD311" s="104">
        <f>ROUND(VLOOKUP($B311,'[4]3.ข้อมูลงบทดลองปัจจุบัน'!$A$5:$CL$846,55,0),2)</f>
        <v>-143091.54999999999</v>
      </c>
      <c r="BE311" s="104">
        <f>ROUND(VLOOKUP($B311,'[4]3.ข้อมูลงบทดลองปัจจุบัน'!$A$5:$CL$846,56,0),2)</f>
        <v>0</v>
      </c>
      <c r="BF311" s="104">
        <f>ROUND(VLOOKUP($B311,'[4]3.ข้อมูลงบทดลองปัจจุบัน'!$A$5:$CL$846,57,0),2)</f>
        <v>0</v>
      </c>
      <c r="BG311" s="104">
        <f>ROUND(VLOOKUP($B311,'[4]3.ข้อมูลงบทดลองปัจจุบัน'!$A$5:$CL$846,58,0),2)</f>
        <v>0</v>
      </c>
      <c r="BH311" s="104">
        <f>ROUND(VLOOKUP($B311,'[4]3.ข้อมูลงบทดลองปัจจุบัน'!$A$5:$CL$846,59,0),2)</f>
        <v>-1781.02</v>
      </c>
      <c r="BI311" s="104">
        <f>ROUND(VLOOKUP($B311,'[4]3.ข้อมูลงบทดลองปัจจุบัน'!$A$5:$CL$846,60,0),2)</f>
        <v>0</v>
      </c>
      <c r="BJ311" s="104">
        <f>ROUND(VLOOKUP($B311,'[4]3.ข้อมูลงบทดลองปัจจุบัน'!$A$5:$CL$846,61,0),2)</f>
        <v>0</v>
      </c>
      <c r="BK311" s="104">
        <f>ROUND(VLOOKUP($B311,'[4]3.ข้อมูลงบทดลองปัจจุบัน'!$A$5:$CL$846,62,0),2)</f>
        <v>0</v>
      </c>
      <c r="BL311" s="104">
        <f>ROUND(VLOOKUP($B311,'[4]3.ข้อมูลงบทดลองปัจจุบัน'!$A$5:$CL$846,63,0),2)</f>
        <v>0</v>
      </c>
      <c r="BM311" s="104">
        <f>ROUND(VLOOKUP($B311,'[4]3.ข้อมูลงบทดลองปัจจุบัน'!$A$5:$CL$846,64,0),2)</f>
        <v>0</v>
      </c>
      <c r="BN311" s="104">
        <f>ROUND(VLOOKUP($B311,'[4]3.ข้อมูลงบทดลองปัจจุบัน'!$A$5:$CL$846,65,0),2)</f>
        <v>0</v>
      </c>
      <c r="BO311" s="104">
        <f>ROUND(VLOOKUP($B311,'[4]3.ข้อมูลงบทดลองปัจจุบัน'!$A$5:$CL$846,66,0),2)</f>
        <v>0</v>
      </c>
      <c r="BP311" s="104">
        <f>ROUND(VLOOKUP($B311,'[4]3.ข้อมูลงบทดลองปัจจุบัน'!$A$5:$CL$846,67,0),2)</f>
        <v>0</v>
      </c>
      <c r="BQ311" s="104">
        <f>ROUND(VLOOKUP($B311,'[4]3.ข้อมูลงบทดลองปัจจุบัน'!$A$5:$CL$846,68,0),2)</f>
        <v>0</v>
      </c>
      <c r="BR311" s="104">
        <f>ROUND(VLOOKUP($B311,'[4]3.ข้อมูลงบทดลองปัจจุบัน'!$A$5:$CL$846,69,0),2)</f>
        <v>0</v>
      </c>
      <c r="BS311" s="104">
        <f>ROUND(VLOOKUP($B311,'[4]3.ข้อมูลงบทดลองปัจจุบัน'!$A$5:$CL$846,70,0),2)</f>
        <v>-178395.97</v>
      </c>
      <c r="BT311" s="104">
        <f>ROUND(VLOOKUP($B311,'[4]3.ข้อมูลงบทดลองปัจจุบัน'!$A$5:$CL$846,71,0),2)</f>
        <v>0</v>
      </c>
      <c r="BU311" s="104">
        <f>ROUND(VLOOKUP($B311,'[4]3.ข้อมูลงบทดลองปัจจุบัน'!$A$5:$CL$846,72,0),2)</f>
        <v>0</v>
      </c>
      <c r="BV311" s="104">
        <f>ROUND(VLOOKUP($B311,'[4]3.ข้อมูลงบทดลองปัจจุบัน'!$A$5:$CL$846,73,0),2)</f>
        <v>0</v>
      </c>
      <c r="BW311" s="104">
        <f>ROUND(VLOOKUP($B311,'[4]3.ข้อมูลงบทดลองปัจจุบัน'!$A$5:$CL$846,74,0),2)</f>
        <v>0</v>
      </c>
      <c r="BX311" s="104">
        <f>ROUND(VLOOKUP($B311,'[4]3.ข้อมูลงบทดลองปัจจุบัน'!$A$5:$CL$846,75,0),2)</f>
        <v>0</v>
      </c>
      <c r="BY311" s="104">
        <f>ROUND(VLOOKUP($B311,'[4]3.ข้อมูลงบทดลองปัจจุบัน'!$A$5:$CL$846,76,0),2)</f>
        <v>0</v>
      </c>
      <c r="BZ311" s="104">
        <f>ROUND(VLOOKUP($B311,'[4]3.ข้อมูลงบทดลองปัจจุบัน'!$A$5:$CL$846,77,0),2)</f>
        <v>0</v>
      </c>
      <c r="CA311" s="104">
        <f>ROUND(VLOOKUP($B311,'[4]3.ข้อมูลงบทดลองปัจจุบัน'!$A$5:$CL$846,78,0),2)</f>
        <v>0</v>
      </c>
      <c r="CB311" s="104">
        <f>ROUND(VLOOKUP($B311,'[4]3.ข้อมูลงบทดลองปัจจุบัน'!$A$5:$CL$846,79,0),2)</f>
        <v>0</v>
      </c>
      <c r="CC311" s="104">
        <f>ROUND(VLOOKUP($B311,'[4]3.ข้อมูลงบทดลองปัจจุบัน'!$A$5:$CL$846,80,0),2)</f>
        <v>0</v>
      </c>
      <c r="CD311" s="104">
        <f>ROUND(VLOOKUP($B311,'[4]3.ข้อมูลงบทดลองปัจจุบัน'!$A$5:$CL$846,81,0),2)</f>
        <v>0</v>
      </c>
      <c r="CE311" s="104">
        <f>ROUND(VLOOKUP($B311,'[4]3.ข้อมูลงบทดลองปัจจุบัน'!$A$5:$CL$846,82,0),2)</f>
        <v>0</v>
      </c>
      <c r="CF311" s="104">
        <f>ROUND(VLOOKUP($B311,'[4]3.ข้อมูลงบทดลองปัจจุบัน'!$A$5:$CL$846,83,0),2)</f>
        <v>0</v>
      </c>
      <c r="CG311" s="104">
        <f>ROUND(VLOOKUP($B311,'[4]3.ข้อมูลงบทดลองปัจจุบัน'!$A$5:$CL$846,84,0),2)</f>
        <v>0</v>
      </c>
      <c r="CH311" s="104">
        <f>ROUND(VLOOKUP($B311,'[4]3.ข้อมูลงบทดลองปัจจุบัน'!$A$5:$CL$846,85,0),2)</f>
        <v>-5132.5600000000004</v>
      </c>
      <c r="CI311" s="104">
        <f>ROUND(VLOOKUP($B311,'[4]3.ข้อมูลงบทดลองปัจจุบัน'!$A$5:$CL$846,86,0),2)</f>
        <v>0</v>
      </c>
      <c r="CJ311" s="104">
        <f>ROUND(VLOOKUP($B311,'[4]3.ข้อมูลงบทดลองปัจจุบัน'!$A$5:$CL$846,87,0),2)</f>
        <v>0</v>
      </c>
      <c r="CK311" s="104">
        <f>ROUND(VLOOKUP($B311,'[4]3.ข้อมูลงบทดลองปัจจุบัน'!$A$5:$CL$846,88,0),2)</f>
        <v>-10665.33</v>
      </c>
      <c r="CL311" s="104">
        <f>ROUND(VLOOKUP($B311,'[4]3.ข้อมูลงบทดลองปัจจุบัน'!$A$5:$CL$846,89,0),2)</f>
        <v>0</v>
      </c>
      <c r="CM311" s="104">
        <f>ROUND(VLOOKUP($B311,'[4]3.ข้อมูลงบทดลองปัจจุบัน'!$A$5:$CL$846,90,0),2)</f>
        <v>0</v>
      </c>
      <c r="CO311" s="97"/>
    </row>
    <row r="312" spans="1:93" x14ac:dyDescent="0.7">
      <c r="A312" s="128" t="s">
        <v>884</v>
      </c>
      <c r="B312" s="18" t="s">
        <v>1011</v>
      </c>
      <c r="C312" s="129" t="s">
        <v>1012</v>
      </c>
      <c r="D312" s="104">
        <f>ROUND(VLOOKUP($B312,'[4]3.ข้อมูลงบทดลองปัจจุบัน'!$A$5:$CL$846,3,0),2)</f>
        <v>89327.83</v>
      </c>
      <c r="E312" s="104">
        <f>ROUND(VLOOKUP($B312,'[4]3.ข้อมูลงบทดลองปัจจุบัน'!$A$5:$CL$846,4,0),2)</f>
        <v>0</v>
      </c>
      <c r="F312" s="104">
        <f>ROUND(VLOOKUP($B312,'[4]3.ข้อมูลงบทดลองปัจจุบัน'!$A$5:$CL$846,5,0),2)</f>
        <v>0</v>
      </c>
      <c r="G312" s="104">
        <f>ROUND(VLOOKUP($B312,'[4]3.ข้อมูลงบทดลองปัจจุบัน'!$A$5:$CL$846,6,0),2)</f>
        <v>0</v>
      </c>
      <c r="H312" s="104">
        <f>ROUND(VLOOKUP($B312,'[4]3.ข้อมูลงบทดลองปัจจุบัน'!$A$5:$CL$846,7,0),2)</f>
        <v>0</v>
      </c>
      <c r="I312" s="104">
        <f>ROUND(VLOOKUP($B312,'[4]3.ข้อมูลงบทดลองปัจจุบัน'!$A$5:$CL$846,8,0),2)</f>
        <v>0</v>
      </c>
      <c r="J312" s="104">
        <f>ROUND(VLOOKUP($B312,'[4]3.ข้อมูลงบทดลองปัจจุบัน'!$A$5:$CL$846,9,0),2)</f>
        <v>0</v>
      </c>
      <c r="K312" s="104">
        <f>ROUND(VLOOKUP($B312,'[4]3.ข้อมูลงบทดลองปัจจุบัน'!$A$5:$CL$846,10,0),2)</f>
        <v>0</v>
      </c>
      <c r="L312" s="104">
        <f>ROUND(VLOOKUP($B312,'[4]3.ข้อมูลงบทดลองปัจจุบัน'!$A$5:$CL$846,11,0),2)</f>
        <v>0</v>
      </c>
      <c r="M312" s="104">
        <f>ROUND(VLOOKUP($B312,'[4]3.ข้อมูลงบทดลองปัจจุบัน'!$A$5:$CL$846,12,0),2)</f>
        <v>0</v>
      </c>
      <c r="N312" s="104">
        <f>ROUND(VLOOKUP($B312,'[4]3.ข้อมูลงบทดลองปัจจุบัน'!$A$5:$CL$846,13,0),2)</f>
        <v>0</v>
      </c>
      <c r="O312" s="104">
        <f>ROUND(VLOOKUP($B312,'[4]3.ข้อมูลงบทดลองปัจจุบัน'!$A$5:$CL$846,14,0),2)</f>
        <v>0</v>
      </c>
      <c r="P312" s="104">
        <f>ROUND(VLOOKUP($B312,'[4]3.ข้อมูลงบทดลองปัจจุบัน'!$A$5:$CL$846,15,0),2)</f>
        <v>22352.12</v>
      </c>
      <c r="Q312" s="104">
        <f>ROUND(VLOOKUP($B312,'[4]3.ข้อมูลงบทดลองปัจจุบัน'!$A$5:$CL$846,16,0),2)</f>
        <v>0</v>
      </c>
      <c r="R312" s="104">
        <f>ROUND(VLOOKUP($B312,'[4]3.ข้อมูลงบทดลองปัจจุบัน'!$A$5:$CL$846,17,0),2)</f>
        <v>0</v>
      </c>
      <c r="S312" s="104">
        <f>ROUND(VLOOKUP($B312,'[4]3.ข้อมูลงบทดลองปัจจุบัน'!$A$5:$CL$846,18,0),2)</f>
        <v>0</v>
      </c>
      <c r="T312" s="104">
        <f>ROUND(VLOOKUP($B312,'[4]3.ข้อมูลงบทดลองปัจจุบัน'!$A$5:$CL$846,19,0),2)</f>
        <v>0</v>
      </c>
      <c r="U312" s="104">
        <f>ROUND(VLOOKUP($B312,'[4]3.ข้อมูลงบทดลองปัจจุบัน'!$A$5:$CL$846,20,0),2)</f>
        <v>0</v>
      </c>
      <c r="V312" s="104">
        <f>ROUND(VLOOKUP($B312,'[4]3.ข้อมูลงบทดลองปัจจุบัน'!$A$5:$CL$846,21,0),2)</f>
        <v>0</v>
      </c>
      <c r="W312" s="104">
        <f>ROUND(VLOOKUP($B312,'[4]3.ข้อมูลงบทดลองปัจจุบัน'!$A$5:$CL$846,22,0),2)</f>
        <v>0</v>
      </c>
      <c r="X312" s="104">
        <f>ROUND(VLOOKUP($B312,'[4]3.ข้อมูลงบทดลองปัจจุบัน'!$A$5:$CL$846,23,0),2)</f>
        <v>0</v>
      </c>
      <c r="Y312" s="104">
        <f>ROUND(VLOOKUP($B312,'[4]3.ข้อมูลงบทดลองปัจจุบัน'!$A$5:$CL$846,24,0),2)</f>
        <v>0</v>
      </c>
      <c r="Z312" s="104">
        <f>ROUND(VLOOKUP($B312,'[4]3.ข้อมูลงบทดลองปัจจุบัน'!$A$5:$CL$846,25,0),2)</f>
        <v>0</v>
      </c>
      <c r="AA312" s="104">
        <f>ROUND(VLOOKUP($B312,'[4]3.ข้อมูลงบทดลองปัจจุบัน'!$A$5:$CL$846,26,0),2)</f>
        <v>0</v>
      </c>
      <c r="AB312" s="104">
        <f>ROUND(VLOOKUP($B312,'[4]3.ข้อมูลงบทดลองปัจจุบัน'!$A$5:$CL$846,27,0),2)</f>
        <v>0</v>
      </c>
      <c r="AC312" s="104">
        <f>ROUND(VLOOKUP($B312,'[4]3.ข้อมูลงบทดลองปัจจุบัน'!$A$5:$CL$846,28,0),2)</f>
        <v>0</v>
      </c>
      <c r="AD312" s="104">
        <f>ROUND(VLOOKUP($B312,'[4]3.ข้อมูลงบทดลองปัจจุบัน'!$A$5:$CL$846,29,0),2)</f>
        <v>0</v>
      </c>
      <c r="AE312" s="104">
        <f>ROUND(VLOOKUP($B312,'[4]3.ข้อมูลงบทดลองปัจจุบัน'!$A$5:$CL$846,30,0),2)</f>
        <v>0</v>
      </c>
      <c r="AF312" s="104">
        <f>ROUND(VLOOKUP($B312,'[4]3.ข้อมูลงบทดลองปัจจุบัน'!$A$5:$CL$846,31,0),2)</f>
        <v>0</v>
      </c>
      <c r="AG312" s="104">
        <f>ROUND(VLOOKUP($B312,'[4]3.ข้อมูลงบทดลองปัจจุบัน'!$A$5:$CL$846,32,0),2)</f>
        <v>0</v>
      </c>
      <c r="AH312" s="104">
        <f>ROUND(VLOOKUP($B312,'[4]3.ข้อมูลงบทดลองปัจจุบัน'!$A$5:$CL$846,33,0),2)</f>
        <v>0</v>
      </c>
      <c r="AI312" s="104">
        <f>ROUND(VLOOKUP($B312,'[4]3.ข้อมูลงบทดลองปัจจุบัน'!$A$5:$CL$846,34,0),2)</f>
        <v>0</v>
      </c>
      <c r="AJ312" s="104">
        <f>ROUND(VLOOKUP($B312,'[4]3.ข้อมูลงบทดลองปัจจุบัน'!$A$5:$CL$846,35,0),2)</f>
        <v>0</v>
      </c>
      <c r="AK312" s="104">
        <f>ROUND(VLOOKUP($B312,'[4]3.ข้อมูลงบทดลองปัจจุบัน'!$A$5:$CL$846,36,0),2)</f>
        <v>0</v>
      </c>
      <c r="AL312" s="104">
        <f>ROUND(VLOOKUP($B312,'[4]3.ข้อมูลงบทดลองปัจจุบัน'!$A$5:$CL$846,37,0),2)</f>
        <v>0</v>
      </c>
      <c r="AM312" s="104">
        <f>ROUND(VLOOKUP($B312,'[4]3.ข้อมูลงบทดลองปัจจุบัน'!$A$5:$CL$846,38,0),2)</f>
        <v>0</v>
      </c>
      <c r="AN312" s="104">
        <f>ROUND(VLOOKUP($B312,'[4]3.ข้อมูลงบทดลองปัจจุบัน'!$A$5:$CL$846,39,0),2)</f>
        <v>0</v>
      </c>
      <c r="AO312" s="104">
        <f>ROUND(VLOOKUP($B312,'[4]3.ข้อมูลงบทดลองปัจจุบัน'!$A$5:$CL$846,40,0),2)</f>
        <v>0</v>
      </c>
      <c r="AP312" s="104">
        <f>ROUND(VLOOKUP($B312,'[4]3.ข้อมูลงบทดลองปัจจุบัน'!$A$5:$CL$846,41,0),2)</f>
        <v>10937.8</v>
      </c>
      <c r="AQ312" s="104">
        <f>ROUND(VLOOKUP($B312,'[4]3.ข้อมูลงบทดลองปัจจุบัน'!$A$5:$CL$846,42,0),2)</f>
        <v>0</v>
      </c>
      <c r="AR312" s="104">
        <f>ROUND(VLOOKUP($B312,'[4]3.ข้อมูลงบทดลองปัจจุบัน'!$A$5:$CL$846,43,0),2)</f>
        <v>0</v>
      </c>
      <c r="AS312" s="104">
        <f>ROUND(VLOOKUP($B312,'[4]3.ข้อมูลงบทดลองปัจจุบัน'!$A$5:$CL$846,44,0),2)</f>
        <v>0</v>
      </c>
      <c r="AT312" s="104">
        <f>ROUND(VLOOKUP($B312,'[4]3.ข้อมูลงบทดลองปัจจุบัน'!$A$5:$CL$846,45,0),2)</f>
        <v>0</v>
      </c>
      <c r="AU312" s="104">
        <f>ROUND(VLOOKUP($B312,'[4]3.ข้อมูลงบทดลองปัจจุบัน'!$A$5:$CL$846,46,0),2)</f>
        <v>0</v>
      </c>
      <c r="AV312" s="104">
        <f>ROUND(VLOOKUP($B312,'[4]3.ข้อมูลงบทดลองปัจจุบัน'!$A$5:$CL$846,47,0),2)</f>
        <v>0</v>
      </c>
      <c r="AW312" s="104">
        <f>ROUND(VLOOKUP($B312,'[4]3.ข้อมูลงบทดลองปัจจุบัน'!$A$5:$CL$846,48,0),2)</f>
        <v>0</v>
      </c>
      <c r="AX312" s="104">
        <f>ROUND(VLOOKUP($B312,'[4]3.ข้อมูลงบทดลองปัจจุบัน'!$A$5:$CL$846,49,0),2)</f>
        <v>0</v>
      </c>
      <c r="AY312" s="104">
        <f>ROUND(VLOOKUP($B312,'[4]3.ข้อมูลงบทดลองปัจจุบัน'!$A$5:$CL$846,50,0),2)</f>
        <v>0</v>
      </c>
      <c r="AZ312" s="104">
        <f>ROUND(VLOOKUP($B312,'[4]3.ข้อมูลงบทดลองปัจจุบัน'!$A$5:$CL$846,51,0),2)</f>
        <v>0</v>
      </c>
      <c r="BA312" s="104">
        <f>ROUND(VLOOKUP($B312,'[4]3.ข้อมูลงบทดลองปัจจุบัน'!$A$5:$CL$846,52,0),2)</f>
        <v>0</v>
      </c>
      <c r="BB312" s="104">
        <f>ROUND(VLOOKUP($B312,'[4]3.ข้อมูลงบทดลองปัจจุบัน'!$A$5:$CL$846,53,0),2)</f>
        <v>0</v>
      </c>
      <c r="BC312" s="104">
        <f>ROUND(VLOOKUP($B312,'[4]3.ข้อมูลงบทดลองปัจจุบัน'!$A$5:$CL$846,54,0),2)</f>
        <v>0</v>
      </c>
      <c r="BD312" s="104">
        <f>ROUND(VLOOKUP($B312,'[4]3.ข้อมูลงบทดลองปัจจุบัน'!$A$5:$CL$846,55,0),2)</f>
        <v>392.51</v>
      </c>
      <c r="BE312" s="104">
        <f>ROUND(VLOOKUP($B312,'[4]3.ข้อมูลงบทดลองปัจจุบัน'!$A$5:$CL$846,56,0),2)</f>
        <v>0</v>
      </c>
      <c r="BF312" s="104">
        <f>ROUND(VLOOKUP($B312,'[4]3.ข้อมูลงบทดลองปัจจุบัน'!$A$5:$CL$846,57,0),2)</f>
        <v>0</v>
      </c>
      <c r="BG312" s="104">
        <f>ROUND(VLOOKUP($B312,'[4]3.ข้อมูลงบทดลองปัจจุบัน'!$A$5:$CL$846,58,0),2)</f>
        <v>0</v>
      </c>
      <c r="BH312" s="104">
        <f>ROUND(VLOOKUP($B312,'[4]3.ข้อมูลงบทดลองปัจจุบัน'!$A$5:$CL$846,59,0),2)</f>
        <v>0</v>
      </c>
      <c r="BI312" s="104">
        <f>ROUND(VLOOKUP($B312,'[4]3.ข้อมูลงบทดลองปัจจุบัน'!$A$5:$CL$846,60,0),2)</f>
        <v>0</v>
      </c>
      <c r="BJ312" s="104">
        <f>ROUND(VLOOKUP($B312,'[4]3.ข้อมูลงบทดลองปัจจุบัน'!$A$5:$CL$846,61,0),2)</f>
        <v>0</v>
      </c>
      <c r="BK312" s="104">
        <f>ROUND(VLOOKUP($B312,'[4]3.ข้อมูลงบทดลองปัจจุบัน'!$A$5:$CL$846,62,0),2)</f>
        <v>0</v>
      </c>
      <c r="BL312" s="104">
        <f>ROUND(VLOOKUP($B312,'[4]3.ข้อมูลงบทดลองปัจจุบัน'!$A$5:$CL$846,63,0),2)</f>
        <v>0</v>
      </c>
      <c r="BM312" s="104">
        <f>ROUND(VLOOKUP($B312,'[4]3.ข้อมูลงบทดลองปัจจุบัน'!$A$5:$CL$846,64,0),2)</f>
        <v>0</v>
      </c>
      <c r="BN312" s="104">
        <f>ROUND(VLOOKUP($B312,'[4]3.ข้อมูลงบทดลองปัจจุบัน'!$A$5:$CL$846,65,0),2)</f>
        <v>0</v>
      </c>
      <c r="BO312" s="104">
        <f>ROUND(VLOOKUP($B312,'[4]3.ข้อมูลงบทดลองปัจจุบัน'!$A$5:$CL$846,66,0),2)</f>
        <v>0</v>
      </c>
      <c r="BP312" s="104">
        <f>ROUND(VLOOKUP($B312,'[4]3.ข้อมูลงบทดลองปัจจุบัน'!$A$5:$CL$846,67,0),2)</f>
        <v>0</v>
      </c>
      <c r="BQ312" s="104">
        <f>ROUND(VLOOKUP($B312,'[4]3.ข้อมูลงบทดลองปัจจุบัน'!$A$5:$CL$846,68,0),2)</f>
        <v>0</v>
      </c>
      <c r="BR312" s="104">
        <f>ROUND(VLOOKUP($B312,'[4]3.ข้อมูลงบทดลองปัจจุบัน'!$A$5:$CL$846,69,0),2)</f>
        <v>0</v>
      </c>
      <c r="BS312" s="104">
        <f>ROUND(VLOOKUP($B312,'[4]3.ข้อมูลงบทดลองปัจจุบัน'!$A$5:$CL$846,70,0),2)</f>
        <v>309915.53999999998</v>
      </c>
      <c r="BT312" s="104">
        <f>ROUND(VLOOKUP($B312,'[4]3.ข้อมูลงบทดลองปัจจุบัน'!$A$5:$CL$846,71,0),2)</f>
        <v>0</v>
      </c>
      <c r="BU312" s="104">
        <f>ROUND(VLOOKUP($B312,'[4]3.ข้อมูลงบทดลองปัจจุบัน'!$A$5:$CL$846,72,0),2)</f>
        <v>0</v>
      </c>
      <c r="BV312" s="104">
        <f>ROUND(VLOOKUP($B312,'[4]3.ข้อมูลงบทดลองปัจจุบัน'!$A$5:$CL$846,73,0),2)</f>
        <v>0</v>
      </c>
      <c r="BW312" s="104">
        <f>ROUND(VLOOKUP($B312,'[4]3.ข้อมูลงบทดลองปัจจุบัน'!$A$5:$CL$846,74,0),2)</f>
        <v>0</v>
      </c>
      <c r="BX312" s="104">
        <f>ROUND(VLOOKUP($B312,'[4]3.ข้อมูลงบทดลองปัจจุบัน'!$A$5:$CL$846,75,0),2)</f>
        <v>0</v>
      </c>
      <c r="BY312" s="104">
        <f>ROUND(VLOOKUP($B312,'[4]3.ข้อมูลงบทดลองปัจจุบัน'!$A$5:$CL$846,76,0),2)</f>
        <v>0</v>
      </c>
      <c r="BZ312" s="104">
        <f>ROUND(VLOOKUP($B312,'[4]3.ข้อมูลงบทดลองปัจจุบัน'!$A$5:$CL$846,77,0),2)</f>
        <v>0</v>
      </c>
      <c r="CA312" s="104">
        <f>ROUND(VLOOKUP($B312,'[4]3.ข้อมูลงบทดลองปัจจุบัน'!$A$5:$CL$846,78,0),2)</f>
        <v>0</v>
      </c>
      <c r="CB312" s="104">
        <f>ROUND(VLOOKUP($B312,'[4]3.ข้อมูลงบทดลองปัจจุบัน'!$A$5:$CL$846,79,0),2)</f>
        <v>0</v>
      </c>
      <c r="CC312" s="104">
        <f>ROUND(VLOOKUP($B312,'[4]3.ข้อมูลงบทดลองปัจจุบัน'!$A$5:$CL$846,80,0),2)</f>
        <v>0</v>
      </c>
      <c r="CD312" s="104">
        <f>ROUND(VLOOKUP($B312,'[4]3.ข้อมูลงบทดลองปัจจุบัน'!$A$5:$CL$846,81,0),2)</f>
        <v>0</v>
      </c>
      <c r="CE312" s="104">
        <f>ROUND(VLOOKUP($B312,'[4]3.ข้อมูลงบทดลองปัจจุบัน'!$A$5:$CL$846,82,0),2)</f>
        <v>0</v>
      </c>
      <c r="CF312" s="104">
        <f>ROUND(VLOOKUP($B312,'[4]3.ข้อมูลงบทดลองปัจจุบัน'!$A$5:$CL$846,83,0),2)</f>
        <v>0</v>
      </c>
      <c r="CG312" s="104">
        <f>ROUND(VLOOKUP($B312,'[4]3.ข้อมูลงบทดลองปัจจุบัน'!$A$5:$CL$846,84,0),2)</f>
        <v>0</v>
      </c>
      <c r="CH312" s="104">
        <f>ROUND(VLOOKUP($B312,'[4]3.ข้อมูลงบทดลองปัจจุบัน'!$A$5:$CL$846,85,0),2)</f>
        <v>0</v>
      </c>
      <c r="CI312" s="104">
        <f>ROUND(VLOOKUP($B312,'[4]3.ข้อมูลงบทดลองปัจจุบัน'!$A$5:$CL$846,86,0),2)</f>
        <v>5416.98</v>
      </c>
      <c r="CJ312" s="104">
        <f>ROUND(VLOOKUP($B312,'[4]3.ข้อมูลงบทดลองปัจจุบัน'!$A$5:$CL$846,87,0),2)</f>
        <v>0</v>
      </c>
      <c r="CK312" s="104">
        <f>ROUND(VLOOKUP($B312,'[4]3.ข้อมูลงบทดลองปัจจุบัน'!$A$5:$CL$846,88,0),2)</f>
        <v>0</v>
      </c>
      <c r="CL312" s="104">
        <f>ROUND(VLOOKUP($B312,'[4]3.ข้อมูลงบทดลองปัจจุบัน'!$A$5:$CL$846,89,0),2)</f>
        <v>0</v>
      </c>
      <c r="CM312" s="104">
        <f>ROUND(VLOOKUP($B312,'[4]3.ข้อมูลงบทดลองปัจจุบัน'!$A$5:$CL$846,90,0),2)</f>
        <v>0</v>
      </c>
      <c r="CO312" s="97"/>
    </row>
    <row r="313" spans="1:93" x14ac:dyDescent="0.7">
      <c r="A313" s="128" t="s">
        <v>884</v>
      </c>
      <c r="B313" s="18" t="s">
        <v>1013</v>
      </c>
      <c r="C313" s="129" t="s">
        <v>1014</v>
      </c>
      <c r="D313" s="104">
        <f>ROUND(VLOOKUP($B313,'[4]3.ข้อมูลงบทดลองปัจจุบัน'!$A$5:$CL$846,3,0),2)</f>
        <v>0</v>
      </c>
      <c r="E313" s="104">
        <f>ROUND(VLOOKUP($B313,'[4]3.ข้อมูลงบทดลองปัจจุบัน'!$A$5:$CL$846,4,0),2)</f>
        <v>0</v>
      </c>
      <c r="F313" s="104">
        <f>ROUND(VLOOKUP($B313,'[4]3.ข้อมูลงบทดลองปัจจุบัน'!$A$5:$CL$846,5,0),2)</f>
        <v>0</v>
      </c>
      <c r="G313" s="104">
        <f>ROUND(VLOOKUP($B313,'[4]3.ข้อมูลงบทดลองปัจจุบัน'!$A$5:$CL$846,6,0),2)</f>
        <v>0</v>
      </c>
      <c r="H313" s="104">
        <f>ROUND(VLOOKUP($B313,'[4]3.ข้อมูลงบทดลองปัจจุบัน'!$A$5:$CL$846,7,0),2)</f>
        <v>0</v>
      </c>
      <c r="I313" s="104">
        <f>ROUND(VLOOKUP($B313,'[4]3.ข้อมูลงบทดลองปัจจุบัน'!$A$5:$CL$846,8,0),2)</f>
        <v>0</v>
      </c>
      <c r="J313" s="104">
        <f>ROUND(VLOOKUP($B313,'[4]3.ข้อมูลงบทดลองปัจจุบัน'!$A$5:$CL$846,9,0),2)</f>
        <v>-7617.51</v>
      </c>
      <c r="K313" s="104">
        <f>ROUND(VLOOKUP($B313,'[4]3.ข้อมูลงบทดลองปัจจุบัน'!$A$5:$CL$846,10,0),2)</f>
        <v>0</v>
      </c>
      <c r="L313" s="104">
        <f>ROUND(VLOOKUP($B313,'[4]3.ข้อมูลงบทดลองปัจจุบัน'!$A$5:$CL$846,11,0),2)</f>
        <v>0</v>
      </c>
      <c r="M313" s="104">
        <f>ROUND(VLOOKUP($B313,'[4]3.ข้อมูลงบทดลองปัจจุบัน'!$A$5:$CL$846,12,0),2)</f>
        <v>0</v>
      </c>
      <c r="N313" s="104">
        <f>ROUND(VLOOKUP($B313,'[4]3.ข้อมูลงบทดลองปัจจุบัน'!$A$5:$CL$846,13,0),2)</f>
        <v>-21586.77</v>
      </c>
      <c r="O313" s="104">
        <f>ROUND(VLOOKUP($B313,'[4]3.ข้อมูลงบทดลองปัจจุบัน'!$A$5:$CL$846,14,0),2)</f>
        <v>0</v>
      </c>
      <c r="P313" s="104">
        <f>ROUND(VLOOKUP($B313,'[4]3.ข้อมูลงบทดลองปัจจุบัน'!$A$5:$CL$846,15,0),2)</f>
        <v>-5905</v>
      </c>
      <c r="Q313" s="104">
        <f>ROUND(VLOOKUP($B313,'[4]3.ข้อมูลงบทดลองปัจจุบัน'!$A$5:$CL$846,16,0),2)</f>
        <v>0</v>
      </c>
      <c r="R313" s="104">
        <f>ROUND(VLOOKUP($B313,'[4]3.ข้อมูลงบทดลองปัจจุบัน'!$A$5:$CL$846,17,0),2)</f>
        <v>0</v>
      </c>
      <c r="S313" s="104">
        <f>ROUND(VLOOKUP($B313,'[4]3.ข้อมูลงบทดลองปัจจุบัน'!$A$5:$CL$846,18,0),2)</f>
        <v>0</v>
      </c>
      <c r="T313" s="104">
        <f>ROUND(VLOOKUP($B313,'[4]3.ข้อมูลงบทดลองปัจจุบัน'!$A$5:$CL$846,19,0),2)</f>
        <v>0</v>
      </c>
      <c r="U313" s="104">
        <f>ROUND(VLOOKUP($B313,'[4]3.ข้อมูลงบทดลองปัจจุบัน'!$A$5:$CL$846,20,0),2)</f>
        <v>0</v>
      </c>
      <c r="V313" s="104">
        <f>ROUND(VLOOKUP($B313,'[4]3.ข้อมูลงบทดลองปัจจุบัน'!$A$5:$CL$846,21,0),2)</f>
        <v>0</v>
      </c>
      <c r="W313" s="104">
        <f>ROUND(VLOOKUP($B313,'[4]3.ข้อมูลงบทดลองปัจจุบัน'!$A$5:$CL$846,22,0),2)</f>
        <v>0</v>
      </c>
      <c r="X313" s="104">
        <f>ROUND(VLOOKUP($B313,'[4]3.ข้อมูลงบทดลองปัจจุบัน'!$A$5:$CL$846,23,0),2)</f>
        <v>0</v>
      </c>
      <c r="Y313" s="104">
        <f>ROUND(VLOOKUP($B313,'[4]3.ข้อมูลงบทดลองปัจจุบัน'!$A$5:$CL$846,24,0),2)</f>
        <v>0</v>
      </c>
      <c r="Z313" s="104">
        <f>ROUND(VLOOKUP($B313,'[4]3.ข้อมูลงบทดลองปัจจุบัน'!$A$5:$CL$846,25,0),2)</f>
        <v>0</v>
      </c>
      <c r="AA313" s="104">
        <f>ROUND(VLOOKUP($B313,'[4]3.ข้อมูลงบทดลองปัจจุบัน'!$A$5:$CL$846,26,0),2)</f>
        <v>-73468.53</v>
      </c>
      <c r="AB313" s="104">
        <f>ROUND(VLOOKUP($B313,'[4]3.ข้อมูลงบทดลองปัจจุบัน'!$A$5:$CL$846,27,0),2)</f>
        <v>0</v>
      </c>
      <c r="AC313" s="104">
        <f>ROUND(VLOOKUP($B313,'[4]3.ข้อมูลงบทดลองปัจจุบัน'!$A$5:$CL$846,28,0),2)</f>
        <v>0</v>
      </c>
      <c r="AD313" s="104">
        <f>ROUND(VLOOKUP($B313,'[4]3.ข้อมูลงบทดลองปัจจุบัน'!$A$5:$CL$846,29,0),2)</f>
        <v>0</v>
      </c>
      <c r="AE313" s="104">
        <f>ROUND(VLOOKUP($B313,'[4]3.ข้อมูลงบทดลองปัจจุบัน'!$A$5:$CL$846,30,0),2)</f>
        <v>0</v>
      </c>
      <c r="AF313" s="104">
        <f>ROUND(VLOOKUP($B313,'[4]3.ข้อมูลงบทดลองปัจจุบัน'!$A$5:$CL$846,31,0),2)</f>
        <v>0</v>
      </c>
      <c r="AG313" s="104">
        <f>ROUND(VLOOKUP($B313,'[4]3.ข้อมูลงบทดลองปัจจุบัน'!$A$5:$CL$846,32,0),2)</f>
        <v>0</v>
      </c>
      <c r="AH313" s="104">
        <f>ROUND(VLOOKUP($B313,'[4]3.ข้อมูลงบทดลองปัจจุบัน'!$A$5:$CL$846,33,0),2)</f>
        <v>0</v>
      </c>
      <c r="AI313" s="104">
        <f>ROUND(VLOOKUP($B313,'[4]3.ข้อมูลงบทดลองปัจจุบัน'!$A$5:$CL$846,34,0),2)</f>
        <v>0</v>
      </c>
      <c r="AJ313" s="104">
        <f>ROUND(VLOOKUP($B313,'[4]3.ข้อมูลงบทดลองปัจจุบัน'!$A$5:$CL$846,35,0),2)</f>
        <v>0</v>
      </c>
      <c r="AK313" s="104">
        <f>ROUND(VLOOKUP($B313,'[4]3.ข้อมูลงบทดลองปัจจุบัน'!$A$5:$CL$846,36,0),2)</f>
        <v>0</v>
      </c>
      <c r="AL313" s="104">
        <f>ROUND(VLOOKUP($B313,'[4]3.ข้อมูลงบทดลองปัจจุบัน'!$A$5:$CL$846,37,0),2)</f>
        <v>0</v>
      </c>
      <c r="AM313" s="104">
        <f>ROUND(VLOOKUP($B313,'[4]3.ข้อมูลงบทดลองปัจจุบัน'!$A$5:$CL$846,38,0),2)</f>
        <v>0</v>
      </c>
      <c r="AN313" s="104">
        <f>ROUND(VLOOKUP($B313,'[4]3.ข้อมูลงบทดลองปัจจุบัน'!$A$5:$CL$846,39,0),2)</f>
        <v>0</v>
      </c>
      <c r="AO313" s="104">
        <f>ROUND(VLOOKUP($B313,'[4]3.ข้อมูลงบทดลองปัจจุบัน'!$A$5:$CL$846,40,0),2)</f>
        <v>0</v>
      </c>
      <c r="AP313" s="104">
        <f>ROUND(VLOOKUP($B313,'[4]3.ข้อมูลงบทดลองปัจจุบัน'!$A$5:$CL$846,41,0),2)</f>
        <v>0</v>
      </c>
      <c r="AQ313" s="104">
        <f>ROUND(VLOOKUP($B313,'[4]3.ข้อมูลงบทดลองปัจจุบัน'!$A$5:$CL$846,42,0),2)</f>
        <v>0</v>
      </c>
      <c r="AR313" s="104">
        <f>ROUND(VLOOKUP($B313,'[4]3.ข้อมูลงบทดลองปัจจุบัน'!$A$5:$CL$846,43,0),2)</f>
        <v>0</v>
      </c>
      <c r="AS313" s="104">
        <f>ROUND(VLOOKUP($B313,'[4]3.ข้อมูลงบทดลองปัจจุบัน'!$A$5:$CL$846,44,0),2)</f>
        <v>0</v>
      </c>
      <c r="AT313" s="104">
        <f>ROUND(VLOOKUP($B313,'[4]3.ข้อมูลงบทดลองปัจจุบัน'!$A$5:$CL$846,45,0),2)</f>
        <v>0</v>
      </c>
      <c r="AU313" s="104">
        <f>ROUND(VLOOKUP($B313,'[4]3.ข้อมูลงบทดลองปัจจุบัน'!$A$5:$CL$846,46,0),2)</f>
        <v>0</v>
      </c>
      <c r="AV313" s="104">
        <f>ROUND(VLOOKUP($B313,'[4]3.ข้อมูลงบทดลองปัจจุบัน'!$A$5:$CL$846,47,0),2)</f>
        <v>0</v>
      </c>
      <c r="AW313" s="104">
        <f>ROUND(VLOOKUP($B313,'[4]3.ข้อมูลงบทดลองปัจจุบัน'!$A$5:$CL$846,48,0),2)</f>
        <v>0</v>
      </c>
      <c r="AX313" s="104">
        <f>ROUND(VLOOKUP($B313,'[4]3.ข้อมูลงบทดลองปัจจุบัน'!$A$5:$CL$846,49,0),2)</f>
        <v>0</v>
      </c>
      <c r="AY313" s="104">
        <f>ROUND(VLOOKUP($B313,'[4]3.ข้อมูลงบทดลองปัจจุบัน'!$A$5:$CL$846,50,0),2)</f>
        <v>0</v>
      </c>
      <c r="AZ313" s="104">
        <f>ROUND(VLOOKUP($B313,'[4]3.ข้อมูลงบทดลองปัจจุบัน'!$A$5:$CL$846,51,0),2)</f>
        <v>0</v>
      </c>
      <c r="BA313" s="104">
        <f>ROUND(VLOOKUP($B313,'[4]3.ข้อมูลงบทดลองปัจจุบัน'!$A$5:$CL$846,52,0),2)</f>
        <v>0</v>
      </c>
      <c r="BB313" s="104">
        <f>ROUND(VLOOKUP($B313,'[4]3.ข้อมูลงบทดลองปัจจุบัน'!$A$5:$CL$846,53,0),2)</f>
        <v>0</v>
      </c>
      <c r="BC313" s="104">
        <f>ROUND(VLOOKUP($B313,'[4]3.ข้อมูลงบทดลองปัจจุบัน'!$A$5:$CL$846,54,0),2)</f>
        <v>0</v>
      </c>
      <c r="BD313" s="104">
        <f>ROUND(VLOOKUP($B313,'[4]3.ข้อมูลงบทดลองปัจจุบัน'!$A$5:$CL$846,55,0),2)</f>
        <v>-36338</v>
      </c>
      <c r="BE313" s="104">
        <f>ROUND(VLOOKUP($B313,'[4]3.ข้อมูลงบทดลองปัจจุบัน'!$A$5:$CL$846,56,0),2)</f>
        <v>0</v>
      </c>
      <c r="BF313" s="104">
        <f>ROUND(VLOOKUP($B313,'[4]3.ข้อมูลงบทดลองปัจจุบัน'!$A$5:$CL$846,57,0),2)</f>
        <v>0</v>
      </c>
      <c r="BG313" s="104">
        <f>ROUND(VLOOKUP($B313,'[4]3.ข้อมูลงบทดลองปัจจุบัน'!$A$5:$CL$846,58,0),2)</f>
        <v>0</v>
      </c>
      <c r="BH313" s="104">
        <f>ROUND(VLOOKUP($B313,'[4]3.ข้อมูลงบทดลองปัจจุบัน'!$A$5:$CL$846,59,0),2)</f>
        <v>0</v>
      </c>
      <c r="BI313" s="104">
        <f>ROUND(VLOOKUP($B313,'[4]3.ข้อมูลงบทดลองปัจจุบัน'!$A$5:$CL$846,60,0),2)</f>
        <v>0</v>
      </c>
      <c r="BJ313" s="104">
        <f>ROUND(VLOOKUP($B313,'[4]3.ข้อมูลงบทดลองปัจจุบัน'!$A$5:$CL$846,61,0),2)</f>
        <v>0</v>
      </c>
      <c r="BK313" s="104">
        <f>ROUND(VLOOKUP($B313,'[4]3.ข้อมูลงบทดลองปัจจุบัน'!$A$5:$CL$846,62,0),2)</f>
        <v>0</v>
      </c>
      <c r="BL313" s="104">
        <f>ROUND(VLOOKUP($B313,'[4]3.ข้อมูลงบทดลองปัจจุบัน'!$A$5:$CL$846,63,0),2)</f>
        <v>0</v>
      </c>
      <c r="BM313" s="104">
        <f>ROUND(VLOOKUP($B313,'[4]3.ข้อมูลงบทดลองปัจจุบัน'!$A$5:$CL$846,64,0),2)</f>
        <v>-54282.75</v>
      </c>
      <c r="BN313" s="104">
        <f>ROUND(VLOOKUP($B313,'[4]3.ข้อมูลงบทดลองปัจจุบัน'!$A$5:$CL$846,65,0),2)</f>
        <v>0</v>
      </c>
      <c r="BO313" s="104">
        <f>ROUND(VLOOKUP($B313,'[4]3.ข้อมูลงบทดลองปัจจุบัน'!$A$5:$CL$846,66,0),2)</f>
        <v>0</v>
      </c>
      <c r="BP313" s="104">
        <f>ROUND(VLOOKUP($B313,'[4]3.ข้อมูลงบทดลองปัจจุบัน'!$A$5:$CL$846,67,0),2)</f>
        <v>0</v>
      </c>
      <c r="BQ313" s="104">
        <f>ROUND(VLOOKUP($B313,'[4]3.ข้อมูลงบทดลองปัจจุบัน'!$A$5:$CL$846,68,0),2)</f>
        <v>0</v>
      </c>
      <c r="BR313" s="104">
        <f>ROUND(VLOOKUP($B313,'[4]3.ข้อมูลงบทดลองปัจจุบัน'!$A$5:$CL$846,69,0),2)</f>
        <v>0</v>
      </c>
      <c r="BS313" s="104">
        <f>ROUND(VLOOKUP($B313,'[4]3.ข้อมูลงบทดลองปัจจุบัน'!$A$5:$CL$846,70,0),2)</f>
        <v>0</v>
      </c>
      <c r="BT313" s="104">
        <f>ROUND(VLOOKUP($B313,'[4]3.ข้อมูลงบทดลองปัจจุบัน'!$A$5:$CL$846,71,0),2)</f>
        <v>0</v>
      </c>
      <c r="BU313" s="104">
        <f>ROUND(VLOOKUP($B313,'[4]3.ข้อมูลงบทดลองปัจจุบัน'!$A$5:$CL$846,72,0),2)</f>
        <v>0</v>
      </c>
      <c r="BV313" s="104">
        <f>ROUND(VLOOKUP($B313,'[4]3.ข้อมูลงบทดลองปัจจุบัน'!$A$5:$CL$846,73,0),2)</f>
        <v>0</v>
      </c>
      <c r="BW313" s="104">
        <f>ROUND(VLOOKUP($B313,'[4]3.ข้อมูลงบทดลองปัจจุบัน'!$A$5:$CL$846,74,0),2)</f>
        <v>0</v>
      </c>
      <c r="BX313" s="104">
        <f>ROUND(VLOOKUP($B313,'[4]3.ข้อมูลงบทดลองปัจจุบัน'!$A$5:$CL$846,75,0),2)</f>
        <v>0</v>
      </c>
      <c r="BY313" s="104">
        <f>ROUND(VLOOKUP($B313,'[4]3.ข้อมูลงบทดลองปัจจุบัน'!$A$5:$CL$846,76,0),2)</f>
        <v>0</v>
      </c>
      <c r="BZ313" s="104">
        <f>ROUND(VLOOKUP($B313,'[4]3.ข้อมูลงบทดลองปัจจุบัน'!$A$5:$CL$846,77,0),2)</f>
        <v>0</v>
      </c>
      <c r="CA313" s="104">
        <f>ROUND(VLOOKUP($B313,'[4]3.ข้อมูลงบทดลองปัจจุบัน'!$A$5:$CL$846,78,0),2)</f>
        <v>0</v>
      </c>
      <c r="CB313" s="104">
        <f>ROUND(VLOOKUP($B313,'[4]3.ข้อมูลงบทดลองปัจจุบัน'!$A$5:$CL$846,79,0),2)</f>
        <v>0</v>
      </c>
      <c r="CC313" s="104">
        <f>ROUND(VLOOKUP($B313,'[4]3.ข้อมูลงบทดลองปัจจุบัน'!$A$5:$CL$846,80,0),2)</f>
        <v>0</v>
      </c>
      <c r="CD313" s="104">
        <f>ROUND(VLOOKUP($B313,'[4]3.ข้อมูลงบทดลองปัจจุบัน'!$A$5:$CL$846,81,0),2)</f>
        <v>0</v>
      </c>
      <c r="CE313" s="104">
        <f>ROUND(VLOOKUP($B313,'[4]3.ข้อมูลงบทดลองปัจจุบัน'!$A$5:$CL$846,82,0),2)</f>
        <v>0</v>
      </c>
      <c r="CF313" s="104">
        <f>ROUND(VLOOKUP($B313,'[4]3.ข้อมูลงบทดลองปัจจุบัน'!$A$5:$CL$846,83,0),2)</f>
        <v>0</v>
      </c>
      <c r="CG313" s="104">
        <f>ROUND(VLOOKUP($B313,'[4]3.ข้อมูลงบทดลองปัจจุบัน'!$A$5:$CL$846,84,0),2)</f>
        <v>0</v>
      </c>
      <c r="CH313" s="104">
        <f>ROUND(VLOOKUP($B313,'[4]3.ข้อมูลงบทดลองปัจจุบัน'!$A$5:$CL$846,85,0),2)</f>
        <v>-14107.48</v>
      </c>
      <c r="CI313" s="104">
        <f>ROUND(VLOOKUP($B313,'[4]3.ข้อมูลงบทดลองปัจจุบัน'!$A$5:$CL$846,86,0),2)</f>
        <v>0</v>
      </c>
      <c r="CJ313" s="104">
        <f>ROUND(VLOOKUP($B313,'[4]3.ข้อมูลงบทดลองปัจจุบัน'!$A$5:$CL$846,87,0),2)</f>
        <v>0</v>
      </c>
      <c r="CK313" s="104">
        <f>ROUND(VLOOKUP($B313,'[4]3.ข้อมูลงบทดลองปัจจุบัน'!$A$5:$CL$846,88,0),2)</f>
        <v>0</v>
      </c>
      <c r="CL313" s="104">
        <f>ROUND(VLOOKUP($B313,'[4]3.ข้อมูลงบทดลองปัจจุบัน'!$A$5:$CL$846,89,0),2)</f>
        <v>0</v>
      </c>
      <c r="CM313" s="104">
        <f>ROUND(VLOOKUP($B313,'[4]3.ข้อมูลงบทดลองปัจจุบัน'!$A$5:$CL$846,90,0),2)</f>
        <v>0</v>
      </c>
      <c r="CO313" s="97"/>
    </row>
    <row r="314" spans="1:93" x14ac:dyDescent="0.7">
      <c r="A314" s="128" t="s">
        <v>884</v>
      </c>
      <c r="B314" s="18" t="s">
        <v>1015</v>
      </c>
      <c r="C314" s="129" t="s">
        <v>1016</v>
      </c>
      <c r="D314" s="104">
        <f>ROUND(VLOOKUP($B314,'[4]3.ข้อมูลงบทดลองปัจจุบัน'!$A$5:$CL$846,3,0),2)</f>
        <v>0</v>
      </c>
      <c r="E314" s="104">
        <f>ROUND(VLOOKUP($B314,'[4]3.ข้อมูลงบทดลองปัจจุบัน'!$A$5:$CL$846,4,0),2)</f>
        <v>147700</v>
      </c>
      <c r="F314" s="104">
        <f>ROUND(VLOOKUP($B314,'[4]3.ข้อมูลงบทดลองปัจจุบัน'!$A$5:$CL$846,5,0),2)</f>
        <v>6401.15</v>
      </c>
      <c r="G314" s="104">
        <f>ROUND(VLOOKUP($B314,'[4]3.ข้อมูลงบทดลองปัจจุบัน'!$A$5:$CL$846,6,0),2)</f>
        <v>0</v>
      </c>
      <c r="H314" s="104">
        <f>ROUND(VLOOKUP($B314,'[4]3.ข้อมูลงบทดลองปัจจุบัน'!$A$5:$CL$846,7,0),2)</f>
        <v>0</v>
      </c>
      <c r="I314" s="104">
        <f>ROUND(VLOOKUP($B314,'[4]3.ข้อมูลงบทดลองปัจจุบัน'!$A$5:$CL$846,8,0),2)</f>
        <v>0</v>
      </c>
      <c r="J314" s="104">
        <f>ROUND(VLOOKUP($B314,'[4]3.ข้อมูลงบทดลองปัจจุบัน'!$A$5:$CL$846,9,0),2)</f>
        <v>0</v>
      </c>
      <c r="K314" s="104">
        <f>ROUND(VLOOKUP($B314,'[4]3.ข้อมูลงบทดลองปัจจุบัน'!$A$5:$CL$846,10,0),2)</f>
        <v>0</v>
      </c>
      <c r="L314" s="104">
        <f>ROUND(VLOOKUP($B314,'[4]3.ข้อมูลงบทดลองปัจจุบัน'!$A$5:$CL$846,11,0),2)</f>
        <v>0</v>
      </c>
      <c r="M314" s="104">
        <f>ROUND(VLOOKUP($B314,'[4]3.ข้อมูลงบทดลองปัจจุบัน'!$A$5:$CL$846,12,0),2)</f>
        <v>0</v>
      </c>
      <c r="N314" s="104">
        <f>ROUND(VLOOKUP($B314,'[4]3.ข้อมูลงบทดลองปัจจุบัน'!$A$5:$CL$846,13,0),2)</f>
        <v>0</v>
      </c>
      <c r="O314" s="104">
        <f>ROUND(VLOOKUP($B314,'[4]3.ข้อมูลงบทดลองปัจจุบัน'!$A$5:$CL$846,14,0),2)</f>
        <v>0</v>
      </c>
      <c r="P314" s="104">
        <f>ROUND(VLOOKUP($B314,'[4]3.ข้อมูลงบทดลองปัจจุบัน'!$A$5:$CL$846,15,0),2)</f>
        <v>3800</v>
      </c>
      <c r="Q314" s="104">
        <f>ROUND(VLOOKUP($B314,'[4]3.ข้อมูลงบทดลองปัจจุบัน'!$A$5:$CL$846,16,0),2)</f>
        <v>0</v>
      </c>
      <c r="R314" s="104">
        <f>ROUND(VLOOKUP($B314,'[4]3.ข้อมูลงบทดลองปัจจุบัน'!$A$5:$CL$846,17,0),2)</f>
        <v>0</v>
      </c>
      <c r="S314" s="104">
        <f>ROUND(VLOOKUP($B314,'[4]3.ข้อมูลงบทดลองปัจจุบัน'!$A$5:$CL$846,18,0),2)</f>
        <v>0</v>
      </c>
      <c r="T314" s="104">
        <f>ROUND(VLOOKUP($B314,'[4]3.ข้อมูลงบทดลองปัจจุบัน'!$A$5:$CL$846,19,0),2)</f>
        <v>0</v>
      </c>
      <c r="U314" s="104">
        <f>ROUND(VLOOKUP($B314,'[4]3.ข้อมูลงบทดลองปัจจุบัน'!$A$5:$CL$846,20,0),2)</f>
        <v>0</v>
      </c>
      <c r="V314" s="104">
        <f>ROUND(VLOOKUP($B314,'[4]3.ข้อมูลงบทดลองปัจจุบัน'!$A$5:$CL$846,21,0),2)</f>
        <v>0</v>
      </c>
      <c r="W314" s="104">
        <f>ROUND(VLOOKUP($B314,'[4]3.ข้อมูลงบทดลองปัจจุบัน'!$A$5:$CL$846,22,0),2)</f>
        <v>0</v>
      </c>
      <c r="X314" s="104">
        <f>ROUND(VLOOKUP($B314,'[4]3.ข้อมูลงบทดลองปัจจุบัน'!$A$5:$CL$846,23,0),2)</f>
        <v>0</v>
      </c>
      <c r="Y314" s="104">
        <f>ROUND(VLOOKUP($B314,'[4]3.ข้อมูลงบทดลองปัจจุบัน'!$A$5:$CL$846,24,0),2)</f>
        <v>0</v>
      </c>
      <c r="Z314" s="104">
        <f>ROUND(VLOOKUP($B314,'[4]3.ข้อมูลงบทดลองปัจจุบัน'!$A$5:$CL$846,25,0),2)</f>
        <v>0</v>
      </c>
      <c r="AA314" s="104">
        <f>ROUND(VLOOKUP($B314,'[4]3.ข้อมูลงบทดลองปัจจุบัน'!$A$5:$CL$846,26,0),2)</f>
        <v>0</v>
      </c>
      <c r="AB314" s="104">
        <f>ROUND(VLOOKUP($B314,'[4]3.ข้อมูลงบทดลองปัจจุบัน'!$A$5:$CL$846,27,0),2)</f>
        <v>0</v>
      </c>
      <c r="AC314" s="104">
        <f>ROUND(VLOOKUP($B314,'[4]3.ข้อมูลงบทดลองปัจจุบัน'!$A$5:$CL$846,28,0),2)</f>
        <v>0</v>
      </c>
      <c r="AD314" s="104">
        <f>ROUND(VLOOKUP($B314,'[4]3.ข้อมูลงบทดลองปัจจุบัน'!$A$5:$CL$846,29,0),2)</f>
        <v>0</v>
      </c>
      <c r="AE314" s="104">
        <f>ROUND(VLOOKUP($B314,'[4]3.ข้อมูลงบทดลองปัจจุบัน'!$A$5:$CL$846,30,0),2)</f>
        <v>0</v>
      </c>
      <c r="AF314" s="104">
        <f>ROUND(VLOOKUP($B314,'[4]3.ข้อมูลงบทดลองปัจจุบัน'!$A$5:$CL$846,31,0),2)</f>
        <v>0</v>
      </c>
      <c r="AG314" s="104">
        <f>ROUND(VLOOKUP($B314,'[4]3.ข้อมูลงบทดลองปัจจุบัน'!$A$5:$CL$846,32,0),2)</f>
        <v>0</v>
      </c>
      <c r="AH314" s="104">
        <f>ROUND(VLOOKUP($B314,'[4]3.ข้อมูลงบทดลองปัจจุบัน'!$A$5:$CL$846,33,0),2)</f>
        <v>0</v>
      </c>
      <c r="AI314" s="104">
        <f>ROUND(VLOOKUP($B314,'[4]3.ข้อมูลงบทดลองปัจจุบัน'!$A$5:$CL$846,34,0),2)</f>
        <v>0</v>
      </c>
      <c r="AJ314" s="104">
        <f>ROUND(VLOOKUP($B314,'[4]3.ข้อมูลงบทดลองปัจจุบัน'!$A$5:$CL$846,35,0),2)</f>
        <v>0</v>
      </c>
      <c r="AK314" s="104">
        <f>ROUND(VLOOKUP($B314,'[4]3.ข้อมูลงบทดลองปัจจุบัน'!$A$5:$CL$846,36,0),2)</f>
        <v>0</v>
      </c>
      <c r="AL314" s="104">
        <f>ROUND(VLOOKUP($B314,'[4]3.ข้อมูลงบทดลองปัจจุบัน'!$A$5:$CL$846,37,0),2)</f>
        <v>0</v>
      </c>
      <c r="AM314" s="104">
        <f>ROUND(VLOOKUP($B314,'[4]3.ข้อมูลงบทดลองปัจจุบัน'!$A$5:$CL$846,38,0),2)</f>
        <v>0</v>
      </c>
      <c r="AN314" s="104">
        <f>ROUND(VLOOKUP($B314,'[4]3.ข้อมูลงบทดลองปัจจุบัน'!$A$5:$CL$846,39,0),2)</f>
        <v>0</v>
      </c>
      <c r="AO314" s="104">
        <f>ROUND(VLOOKUP($B314,'[4]3.ข้อมูลงบทดลองปัจจุบัน'!$A$5:$CL$846,40,0),2)</f>
        <v>0</v>
      </c>
      <c r="AP314" s="104">
        <f>ROUND(VLOOKUP($B314,'[4]3.ข้อมูลงบทดลองปัจจุบัน'!$A$5:$CL$846,41,0),2)</f>
        <v>0</v>
      </c>
      <c r="AQ314" s="104">
        <f>ROUND(VLOOKUP($B314,'[4]3.ข้อมูลงบทดลองปัจจุบัน'!$A$5:$CL$846,42,0),2)</f>
        <v>0</v>
      </c>
      <c r="AR314" s="104">
        <f>ROUND(VLOOKUP($B314,'[4]3.ข้อมูลงบทดลองปัจจุบัน'!$A$5:$CL$846,43,0),2)</f>
        <v>0</v>
      </c>
      <c r="AS314" s="104">
        <f>ROUND(VLOOKUP($B314,'[4]3.ข้อมูลงบทดลองปัจจุบัน'!$A$5:$CL$846,44,0),2)</f>
        <v>0</v>
      </c>
      <c r="AT314" s="104">
        <f>ROUND(VLOOKUP($B314,'[4]3.ข้อมูลงบทดลองปัจจุบัน'!$A$5:$CL$846,45,0),2)</f>
        <v>0</v>
      </c>
      <c r="AU314" s="104">
        <f>ROUND(VLOOKUP($B314,'[4]3.ข้อมูลงบทดลองปัจจุบัน'!$A$5:$CL$846,46,0),2)</f>
        <v>0</v>
      </c>
      <c r="AV314" s="104">
        <f>ROUND(VLOOKUP($B314,'[4]3.ข้อมูลงบทดลองปัจจุบัน'!$A$5:$CL$846,47,0),2)</f>
        <v>0</v>
      </c>
      <c r="AW314" s="104">
        <f>ROUND(VLOOKUP($B314,'[4]3.ข้อมูลงบทดลองปัจจุบัน'!$A$5:$CL$846,48,0),2)</f>
        <v>0</v>
      </c>
      <c r="AX314" s="104">
        <f>ROUND(VLOOKUP($B314,'[4]3.ข้อมูลงบทดลองปัจจุบัน'!$A$5:$CL$846,49,0),2)</f>
        <v>1902</v>
      </c>
      <c r="AY314" s="104">
        <f>ROUND(VLOOKUP($B314,'[4]3.ข้อมูลงบทดลองปัจจุบัน'!$A$5:$CL$846,50,0),2)</f>
        <v>0</v>
      </c>
      <c r="AZ314" s="104">
        <f>ROUND(VLOOKUP($B314,'[4]3.ข้อมูลงบทดลองปัจจุบัน'!$A$5:$CL$846,51,0),2)</f>
        <v>0</v>
      </c>
      <c r="BA314" s="104">
        <f>ROUND(VLOOKUP($B314,'[4]3.ข้อมูลงบทดลองปัจจุบัน'!$A$5:$CL$846,52,0),2)</f>
        <v>0</v>
      </c>
      <c r="BB314" s="104">
        <f>ROUND(VLOOKUP($B314,'[4]3.ข้อมูลงบทดลองปัจจุบัน'!$A$5:$CL$846,53,0),2)</f>
        <v>0</v>
      </c>
      <c r="BC314" s="104">
        <f>ROUND(VLOOKUP($B314,'[4]3.ข้อมูลงบทดลองปัจจุบัน'!$A$5:$CL$846,54,0),2)</f>
        <v>0</v>
      </c>
      <c r="BD314" s="104">
        <f>ROUND(VLOOKUP($B314,'[4]3.ข้อมูลงบทดลองปัจจุบัน'!$A$5:$CL$846,55,0),2)</f>
        <v>48.5</v>
      </c>
      <c r="BE314" s="104">
        <f>ROUND(VLOOKUP($B314,'[4]3.ข้อมูลงบทดลองปัจจุบัน'!$A$5:$CL$846,56,0),2)</f>
        <v>0</v>
      </c>
      <c r="BF314" s="104">
        <f>ROUND(VLOOKUP($B314,'[4]3.ข้อมูลงบทดลองปัจจุบัน'!$A$5:$CL$846,57,0),2)</f>
        <v>0</v>
      </c>
      <c r="BG314" s="104">
        <f>ROUND(VLOOKUP($B314,'[4]3.ข้อมูลงบทดลองปัจจุบัน'!$A$5:$CL$846,58,0),2)</f>
        <v>0</v>
      </c>
      <c r="BH314" s="104">
        <f>ROUND(VLOOKUP($B314,'[4]3.ข้อมูลงบทดลองปัจจุบัน'!$A$5:$CL$846,59,0),2)</f>
        <v>0</v>
      </c>
      <c r="BI314" s="104">
        <f>ROUND(VLOOKUP($B314,'[4]3.ข้อมูลงบทดลองปัจจุบัน'!$A$5:$CL$846,60,0),2)</f>
        <v>0</v>
      </c>
      <c r="BJ314" s="104">
        <f>ROUND(VLOOKUP($B314,'[4]3.ข้อมูลงบทดลองปัจจุบัน'!$A$5:$CL$846,61,0),2)</f>
        <v>0</v>
      </c>
      <c r="BK314" s="104">
        <f>ROUND(VLOOKUP($B314,'[4]3.ข้อมูลงบทดลองปัจจุบัน'!$A$5:$CL$846,62,0),2)</f>
        <v>0</v>
      </c>
      <c r="BL314" s="104">
        <f>ROUND(VLOOKUP($B314,'[4]3.ข้อมูลงบทดลองปัจจุบัน'!$A$5:$CL$846,63,0),2)</f>
        <v>0</v>
      </c>
      <c r="BM314" s="104">
        <f>ROUND(VLOOKUP($B314,'[4]3.ข้อมูลงบทดลองปัจจุบัน'!$A$5:$CL$846,64,0),2)</f>
        <v>0</v>
      </c>
      <c r="BN314" s="104">
        <f>ROUND(VLOOKUP($B314,'[4]3.ข้อมูลงบทดลองปัจจุบัน'!$A$5:$CL$846,65,0),2)</f>
        <v>0</v>
      </c>
      <c r="BO314" s="104">
        <f>ROUND(VLOOKUP($B314,'[4]3.ข้อมูลงบทดลองปัจจุบัน'!$A$5:$CL$846,66,0),2)</f>
        <v>0</v>
      </c>
      <c r="BP314" s="104">
        <f>ROUND(VLOOKUP($B314,'[4]3.ข้อมูลงบทดลองปัจจุบัน'!$A$5:$CL$846,67,0),2)</f>
        <v>0</v>
      </c>
      <c r="BQ314" s="104">
        <f>ROUND(VLOOKUP($B314,'[4]3.ข้อมูลงบทดลองปัจจุบัน'!$A$5:$CL$846,68,0),2)</f>
        <v>0</v>
      </c>
      <c r="BR314" s="104">
        <f>ROUND(VLOOKUP($B314,'[4]3.ข้อมูลงบทดลองปัจจุบัน'!$A$5:$CL$846,69,0),2)</f>
        <v>0</v>
      </c>
      <c r="BS314" s="104">
        <f>ROUND(VLOOKUP($B314,'[4]3.ข้อมูลงบทดลองปัจจุบัน'!$A$5:$CL$846,70,0),2)</f>
        <v>0</v>
      </c>
      <c r="BT314" s="104">
        <f>ROUND(VLOOKUP($B314,'[4]3.ข้อมูลงบทดลองปัจจุบัน'!$A$5:$CL$846,71,0),2)</f>
        <v>0</v>
      </c>
      <c r="BU314" s="104">
        <f>ROUND(VLOOKUP($B314,'[4]3.ข้อมูลงบทดลองปัจจุบัน'!$A$5:$CL$846,72,0),2)</f>
        <v>0</v>
      </c>
      <c r="BV314" s="104">
        <f>ROUND(VLOOKUP($B314,'[4]3.ข้อมูลงบทดลองปัจจุบัน'!$A$5:$CL$846,73,0),2)</f>
        <v>0</v>
      </c>
      <c r="BW314" s="104">
        <f>ROUND(VLOOKUP($B314,'[4]3.ข้อมูลงบทดลองปัจจุบัน'!$A$5:$CL$846,74,0),2)</f>
        <v>0</v>
      </c>
      <c r="BX314" s="104">
        <f>ROUND(VLOOKUP($B314,'[4]3.ข้อมูลงบทดลองปัจจุบัน'!$A$5:$CL$846,75,0),2)</f>
        <v>0</v>
      </c>
      <c r="BY314" s="104">
        <f>ROUND(VLOOKUP($B314,'[4]3.ข้อมูลงบทดลองปัจจุบัน'!$A$5:$CL$846,76,0),2)</f>
        <v>0</v>
      </c>
      <c r="BZ314" s="104">
        <f>ROUND(VLOOKUP($B314,'[4]3.ข้อมูลงบทดลองปัจจุบัน'!$A$5:$CL$846,77,0),2)</f>
        <v>0</v>
      </c>
      <c r="CA314" s="104">
        <f>ROUND(VLOOKUP($B314,'[4]3.ข้อมูลงบทดลองปัจจุบัน'!$A$5:$CL$846,78,0),2)</f>
        <v>0</v>
      </c>
      <c r="CB314" s="104">
        <f>ROUND(VLOOKUP($B314,'[4]3.ข้อมูลงบทดลองปัจจุบัน'!$A$5:$CL$846,79,0),2)</f>
        <v>0</v>
      </c>
      <c r="CC314" s="104">
        <f>ROUND(VLOOKUP($B314,'[4]3.ข้อมูลงบทดลองปัจจุบัน'!$A$5:$CL$846,80,0),2)</f>
        <v>0</v>
      </c>
      <c r="CD314" s="104">
        <f>ROUND(VLOOKUP($B314,'[4]3.ข้อมูลงบทดลองปัจจุบัน'!$A$5:$CL$846,81,0),2)</f>
        <v>0</v>
      </c>
      <c r="CE314" s="104">
        <f>ROUND(VLOOKUP($B314,'[4]3.ข้อมูลงบทดลองปัจจุบัน'!$A$5:$CL$846,82,0),2)</f>
        <v>0</v>
      </c>
      <c r="CF314" s="104">
        <f>ROUND(VLOOKUP($B314,'[4]3.ข้อมูลงบทดลองปัจจุบัน'!$A$5:$CL$846,83,0),2)</f>
        <v>0</v>
      </c>
      <c r="CG314" s="104">
        <f>ROUND(VLOOKUP($B314,'[4]3.ข้อมูลงบทดลองปัจจุบัน'!$A$5:$CL$846,84,0),2)</f>
        <v>6800</v>
      </c>
      <c r="CH314" s="104">
        <f>ROUND(VLOOKUP($B314,'[4]3.ข้อมูลงบทดลองปัจจุบัน'!$A$5:$CL$846,85,0),2)</f>
        <v>0</v>
      </c>
      <c r="CI314" s="104">
        <f>ROUND(VLOOKUP($B314,'[4]3.ข้อมูลงบทดลองปัจจุบัน'!$A$5:$CL$846,86,0),2)</f>
        <v>0</v>
      </c>
      <c r="CJ314" s="104">
        <f>ROUND(VLOOKUP($B314,'[4]3.ข้อมูลงบทดลองปัจจุบัน'!$A$5:$CL$846,87,0),2)</f>
        <v>0</v>
      </c>
      <c r="CK314" s="104">
        <f>ROUND(VLOOKUP($B314,'[4]3.ข้อมูลงบทดลองปัจจุบัน'!$A$5:$CL$846,88,0),2)</f>
        <v>0</v>
      </c>
      <c r="CL314" s="104">
        <f>ROUND(VLOOKUP($B314,'[4]3.ข้อมูลงบทดลองปัจจุบัน'!$A$5:$CL$846,89,0),2)</f>
        <v>0</v>
      </c>
      <c r="CM314" s="104">
        <f>ROUND(VLOOKUP($B314,'[4]3.ข้อมูลงบทดลองปัจจุบัน'!$A$5:$CL$846,90,0),2)</f>
        <v>0</v>
      </c>
      <c r="CO314" s="97"/>
    </row>
    <row r="315" spans="1:93" x14ac:dyDescent="0.7">
      <c r="A315" s="128" t="s">
        <v>884</v>
      </c>
      <c r="B315" s="18" t="s">
        <v>1017</v>
      </c>
      <c r="C315" s="129" t="s">
        <v>1018</v>
      </c>
      <c r="D315" s="104">
        <f>ROUND(VLOOKUP($B315,'[4]3.ข้อมูลงบทดลองปัจจุบัน'!$A$5:$CL$846,3,0),2)</f>
        <v>0</v>
      </c>
      <c r="E315" s="104">
        <f>ROUND(VLOOKUP($B315,'[4]3.ข้อมูลงบทดลองปัจจุบัน'!$A$5:$CL$846,4,0),2)</f>
        <v>0</v>
      </c>
      <c r="F315" s="104">
        <f>ROUND(VLOOKUP($B315,'[4]3.ข้อมูลงบทดลองปัจจุบัน'!$A$5:$CL$846,5,0),2)</f>
        <v>0</v>
      </c>
      <c r="G315" s="104">
        <f>ROUND(VLOOKUP($B315,'[4]3.ข้อมูลงบทดลองปัจจุบัน'!$A$5:$CL$846,6,0),2)</f>
        <v>0</v>
      </c>
      <c r="H315" s="104">
        <f>ROUND(VLOOKUP($B315,'[4]3.ข้อมูลงบทดลองปัจจุบัน'!$A$5:$CL$846,7,0),2)</f>
        <v>0</v>
      </c>
      <c r="I315" s="104">
        <f>ROUND(VLOOKUP($B315,'[4]3.ข้อมูลงบทดลองปัจจุบัน'!$A$5:$CL$846,8,0),2)</f>
        <v>0</v>
      </c>
      <c r="J315" s="104">
        <f>ROUND(VLOOKUP($B315,'[4]3.ข้อมูลงบทดลองปัจจุบัน'!$A$5:$CL$846,9,0),2)</f>
        <v>0</v>
      </c>
      <c r="K315" s="104">
        <f>ROUND(VLOOKUP($B315,'[4]3.ข้อมูลงบทดลองปัจจุบัน'!$A$5:$CL$846,10,0),2)</f>
        <v>0</v>
      </c>
      <c r="L315" s="104">
        <f>ROUND(VLOOKUP($B315,'[4]3.ข้อมูลงบทดลองปัจจุบัน'!$A$5:$CL$846,11,0),2)</f>
        <v>0</v>
      </c>
      <c r="M315" s="104">
        <f>ROUND(VLOOKUP($B315,'[4]3.ข้อมูลงบทดลองปัจจุบัน'!$A$5:$CL$846,12,0),2)</f>
        <v>0</v>
      </c>
      <c r="N315" s="104">
        <f>ROUND(VLOOKUP($B315,'[4]3.ข้อมูลงบทดลองปัจจุบัน'!$A$5:$CL$846,13,0),2)</f>
        <v>0</v>
      </c>
      <c r="O315" s="104">
        <f>ROUND(VLOOKUP($B315,'[4]3.ข้อมูลงบทดลองปัจจุบัน'!$A$5:$CL$846,14,0),2)</f>
        <v>0</v>
      </c>
      <c r="P315" s="104">
        <f>ROUND(VLOOKUP($B315,'[4]3.ข้อมูลงบทดลองปัจจุบัน'!$A$5:$CL$846,15,0),2)</f>
        <v>0</v>
      </c>
      <c r="Q315" s="104">
        <f>ROUND(VLOOKUP($B315,'[4]3.ข้อมูลงบทดลองปัจจุบัน'!$A$5:$CL$846,16,0),2)</f>
        <v>0</v>
      </c>
      <c r="R315" s="104">
        <f>ROUND(VLOOKUP($B315,'[4]3.ข้อมูลงบทดลองปัจจุบัน'!$A$5:$CL$846,17,0),2)</f>
        <v>0</v>
      </c>
      <c r="S315" s="104">
        <f>ROUND(VLOOKUP($B315,'[4]3.ข้อมูลงบทดลองปัจจุบัน'!$A$5:$CL$846,18,0),2)</f>
        <v>0</v>
      </c>
      <c r="T315" s="104">
        <f>ROUND(VLOOKUP($B315,'[4]3.ข้อมูลงบทดลองปัจจุบัน'!$A$5:$CL$846,19,0),2)</f>
        <v>0</v>
      </c>
      <c r="U315" s="104">
        <f>ROUND(VLOOKUP($B315,'[4]3.ข้อมูลงบทดลองปัจจุบัน'!$A$5:$CL$846,20,0),2)</f>
        <v>0</v>
      </c>
      <c r="V315" s="104">
        <f>ROUND(VLOOKUP($B315,'[4]3.ข้อมูลงบทดลองปัจจุบัน'!$A$5:$CL$846,21,0),2)</f>
        <v>0</v>
      </c>
      <c r="W315" s="104">
        <f>ROUND(VLOOKUP($B315,'[4]3.ข้อมูลงบทดลองปัจจุบัน'!$A$5:$CL$846,22,0),2)</f>
        <v>0</v>
      </c>
      <c r="X315" s="104">
        <f>ROUND(VLOOKUP($B315,'[4]3.ข้อมูลงบทดลองปัจจุบัน'!$A$5:$CL$846,23,0),2)</f>
        <v>0</v>
      </c>
      <c r="Y315" s="104">
        <f>ROUND(VLOOKUP($B315,'[4]3.ข้อมูลงบทดลองปัจจุบัน'!$A$5:$CL$846,24,0),2)</f>
        <v>0</v>
      </c>
      <c r="Z315" s="104">
        <f>ROUND(VLOOKUP($B315,'[4]3.ข้อมูลงบทดลองปัจจุบัน'!$A$5:$CL$846,25,0),2)</f>
        <v>0</v>
      </c>
      <c r="AA315" s="104">
        <f>ROUND(VLOOKUP($B315,'[4]3.ข้อมูลงบทดลองปัจจุบัน'!$A$5:$CL$846,26,0),2)</f>
        <v>0</v>
      </c>
      <c r="AB315" s="104">
        <f>ROUND(VLOOKUP($B315,'[4]3.ข้อมูลงบทดลองปัจจุบัน'!$A$5:$CL$846,27,0),2)</f>
        <v>0</v>
      </c>
      <c r="AC315" s="104">
        <f>ROUND(VLOOKUP($B315,'[4]3.ข้อมูลงบทดลองปัจจุบัน'!$A$5:$CL$846,28,0),2)</f>
        <v>0</v>
      </c>
      <c r="AD315" s="104">
        <f>ROUND(VLOOKUP($B315,'[4]3.ข้อมูลงบทดลองปัจจุบัน'!$A$5:$CL$846,29,0),2)</f>
        <v>0</v>
      </c>
      <c r="AE315" s="104">
        <f>ROUND(VLOOKUP($B315,'[4]3.ข้อมูลงบทดลองปัจจุบัน'!$A$5:$CL$846,30,0),2)</f>
        <v>0</v>
      </c>
      <c r="AF315" s="104">
        <f>ROUND(VLOOKUP($B315,'[4]3.ข้อมูลงบทดลองปัจจุบัน'!$A$5:$CL$846,31,0),2)</f>
        <v>0</v>
      </c>
      <c r="AG315" s="104">
        <f>ROUND(VLOOKUP($B315,'[4]3.ข้อมูลงบทดลองปัจจุบัน'!$A$5:$CL$846,32,0),2)</f>
        <v>0</v>
      </c>
      <c r="AH315" s="104">
        <f>ROUND(VLOOKUP($B315,'[4]3.ข้อมูลงบทดลองปัจจุบัน'!$A$5:$CL$846,33,0),2)</f>
        <v>0</v>
      </c>
      <c r="AI315" s="104">
        <f>ROUND(VLOOKUP($B315,'[4]3.ข้อมูลงบทดลองปัจจุบัน'!$A$5:$CL$846,34,0),2)</f>
        <v>0</v>
      </c>
      <c r="AJ315" s="104">
        <f>ROUND(VLOOKUP($B315,'[4]3.ข้อมูลงบทดลองปัจจุบัน'!$A$5:$CL$846,35,0),2)</f>
        <v>0</v>
      </c>
      <c r="AK315" s="104">
        <f>ROUND(VLOOKUP($B315,'[4]3.ข้อมูลงบทดลองปัจจุบัน'!$A$5:$CL$846,36,0),2)</f>
        <v>0</v>
      </c>
      <c r="AL315" s="104">
        <f>ROUND(VLOOKUP($B315,'[4]3.ข้อมูลงบทดลองปัจจุบัน'!$A$5:$CL$846,37,0),2)</f>
        <v>0</v>
      </c>
      <c r="AM315" s="104">
        <f>ROUND(VLOOKUP($B315,'[4]3.ข้อมูลงบทดลองปัจจุบัน'!$A$5:$CL$846,38,0),2)</f>
        <v>0</v>
      </c>
      <c r="AN315" s="104">
        <f>ROUND(VLOOKUP($B315,'[4]3.ข้อมูลงบทดลองปัจจุบัน'!$A$5:$CL$846,39,0),2)</f>
        <v>38602</v>
      </c>
      <c r="AO315" s="104">
        <f>ROUND(VLOOKUP($B315,'[4]3.ข้อมูลงบทดลองปัจจุบัน'!$A$5:$CL$846,40,0),2)</f>
        <v>0</v>
      </c>
      <c r="AP315" s="104">
        <f>ROUND(VLOOKUP($B315,'[4]3.ข้อมูลงบทดลองปัจจุบัน'!$A$5:$CL$846,41,0),2)</f>
        <v>0</v>
      </c>
      <c r="AQ315" s="104">
        <f>ROUND(VLOOKUP($B315,'[4]3.ข้อมูลงบทดลองปัจจุบัน'!$A$5:$CL$846,42,0),2)</f>
        <v>0</v>
      </c>
      <c r="AR315" s="104">
        <f>ROUND(VLOOKUP($B315,'[4]3.ข้อมูลงบทดลองปัจจุบัน'!$A$5:$CL$846,43,0),2)</f>
        <v>0</v>
      </c>
      <c r="AS315" s="104">
        <f>ROUND(VLOOKUP($B315,'[4]3.ข้อมูลงบทดลองปัจจุบัน'!$A$5:$CL$846,44,0),2)</f>
        <v>0</v>
      </c>
      <c r="AT315" s="104">
        <f>ROUND(VLOOKUP($B315,'[4]3.ข้อมูลงบทดลองปัจจุบัน'!$A$5:$CL$846,45,0),2)</f>
        <v>0</v>
      </c>
      <c r="AU315" s="104">
        <f>ROUND(VLOOKUP($B315,'[4]3.ข้อมูลงบทดลองปัจจุบัน'!$A$5:$CL$846,46,0),2)</f>
        <v>0</v>
      </c>
      <c r="AV315" s="104">
        <f>ROUND(VLOOKUP($B315,'[4]3.ข้อมูลงบทดลองปัจจุบัน'!$A$5:$CL$846,47,0),2)</f>
        <v>0</v>
      </c>
      <c r="AW315" s="104">
        <f>ROUND(VLOOKUP($B315,'[4]3.ข้อมูลงบทดลองปัจจุบัน'!$A$5:$CL$846,48,0),2)</f>
        <v>0</v>
      </c>
      <c r="AX315" s="104">
        <f>ROUND(VLOOKUP($B315,'[4]3.ข้อมูลงบทดลองปัจจุบัน'!$A$5:$CL$846,49,0),2)</f>
        <v>0</v>
      </c>
      <c r="AY315" s="104">
        <f>ROUND(VLOOKUP($B315,'[4]3.ข้อมูลงบทดลองปัจจุบัน'!$A$5:$CL$846,50,0),2)</f>
        <v>0</v>
      </c>
      <c r="AZ315" s="104">
        <f>ROUND(VLOOKUP($B315,'[4]3.ข้อมูลงบทดลองปัจจุบัน'!$A$5:$CL$846,51,0),2)</f>
        <v>0</v>
      </c>
      <c r="BA315" s="104">
        <f>ROUND(VLOOKUP($B315,'[4]3.ข้อมูลงบทดลองปัจจุบัน'!$A$5:$CL$846,52,0),2)</f>
        <v>560</v>
      </c>
      <c r="BB315" s="104">
        <f>ROUND(VLOOKUP($B315,'[4]3.ข้อมูลงบทดลองปัจจุบัน'!$A$5:$CL$846,53,0),2)</f>
        <v>0</v>
      </c>
      <c r="BC315" s="104">
        <f>ROUND(VLOOKUP($B315,'[4]3.ข้อมูลงบทดลองปัจจุบัน'!$A$5:$CL$846,54,0),2)</f>
        <v>0</v>
      </c>
      <c r="BD315" s="104">
        <f>ROUND(VLOOKUP($B315,'[4]3.ข้อมูลงบทดลองปัจจุบัน'!$A$5:$CL$846,55,0),2)</f>
        <v>0</v>
      </c>
      <c r="BE315" s="104">
        <f>ROUND(VLOOKUP($B315,'[4]3.ข้อมูลงบทดลองปัจจุบัน'!$A$5:$CL$846,56,0),2)</f>
        <v>0</v>
      </c>
      <c r="BF315" s="104">
        <f>ROUND(VLOOKUP($B315,'[4]3.ข้อมูลงบทดลองปัจจุบัน'!$A$5:$CL$846,57,0),2)</f>
        <v>0</v>
      </c>
      <c r="BG315" s="104">
        <f>ROUND(VLOOKUP($B315,'[4]3.ข้อมูลงบทดลองปัจจุบัน'!$A$5:$CL$846,58,0),2)</f>
        <v>0</v>
      </c>
      <c r="BH315" s="104">
        <f>ROUND(VLOOKUP($B315,'[4]3.ข้อมูลงบทดลองปัจจุบัน'!$A$5:$CL$846,59,0),2)</f>
        <v>0</v>
      </c>
      <c r="BI315" s="104">
        <f>ROUND(VLOOKUP($B315,'[4]3.ข้อมูลงบทดลองปัจจุบัน'!$A$5:$CL$846,60,0),2)</f>
        <v>0</v>
      </c>
      <c r="BJ315" s="104">
        <f>ROUND(VLOOKUP($B315,'[4]3.ข้อมูลงบทดลองปัจจุบัน'!$A$5:$CL$846,61,0),2)</f>
        <v>0</v>
      </c>
      <c r="BK315" s="104">
        <f>ROUND(VLOOKUP($B315,'[4]3.ข้อมูลงบทดลองปัจจุบัน'!$A$5:$CL$846,62,0),2)</f>
        <v>0</v>
      </c>
      <c r="BL315" s="104">
        <f>ROUND(VLOOKUP($B315,'[4]3.ข้อมูลงบทดลองปัจจุบัน'!$A$5:$CL$846,63,0),2)</f>
        <v>0</v>
      </c>
      <c r="BM315" s="104">
        <f>ROUND(VLOOKUP($B315,'[4]3.ข้อมูลงบทดลองปัจจุบัน'!$A$5:$CL$846,64,0),2)</f>
        <v>0</v>
      </c>
      <c r="BN315" s="104">
        <f>ROUND(VLOOKUP($B315,'[4]3.ข้อมูลงบทดลองปัจจุบัน'!$A$5:$CL$846,65,0),2)</f>
        <v>0</v>
      </c>
      <c r="BO315" s="104">
        <f>ROUND(VLOOKUP($B315,'[4]3.ข้อมูลงบทดลองปัจจุบัน'!$A$5:$CL$846,66,0),2)</f>
        <v>0</v>
      </c>
      <c r="BP315" s="104">
        <f>ROUND(VLOOKUP($B315,'[4]3.ข้อมูลงบทดลองปัจจุบัน'!$A$5:$CL$846,67,0),2)</f>
        <v>0</v>
      </c>
      <c r="BQ315" s="104">
        <f>ROUND(VLOOKUP($B315,'[4]3.ข้อมูลงบทดลองปัจจุบัน'!$A$5:$CL$846,68,0),2)</f>
        <v>0</v>
      </c>
      <c r="BR315" s="104">
        <f>ROUND(VLOOKUP($B315,'[4]3.ข้อมูลงบทดลองปัจจุบัน'!$A$5:$CL$846,69,0),2)</f>
        <v>0</v>
      </c>
      <c r="BS315" s="104">
        <f>ROUND(VLOOKUP($B315,'[4]3.ข้อมูลงบทดลองปัจจุบัน'!$A$5:$CL$846,70,0),2)</f>
        <v>0</v>
      </c>
      <c r="BT315" s="104">
        <f>ROUND(VLOOKUP($B315,'[4]3.ข้อมูลงบทดลองปัจจุบัน'!$A$5:$CL$846,71,0),2)</f>
        <v>0</v>
      </c>
      <c r="BU315" s="104">
        <f>ROUND(VLOOKUP($B315,'[4]3.ข้อมูลงบทดลองปัจจุบัน'!$A$5:$CL$846,72,0),2)</f>
        <v>0</v>
      </c>
      <c r="BV315" s="104">
        <f>ROUND(VLOOKUP($B315,'[4]3.ข้อมูลงบทดลองปัจจุบัน'!$A$5:$CL$846,73,0),2)</f>
        <v>0</v>
      </c>
      <c r="BW315" s="104">
        <f>ROUND(VLOOKUP($B315,'[4]3.ข้อมูลงบทดลองปัจจุบัน'!$A$5:$CL$846,74,0),2)</f>
        <v>0</v>
      </c>
      <c r="BX315" s="104">
        <f>ROUND(VLOOKUP($B315,'[4]3.ข้อมูลงบทดลองปัจจุบัน'!$A$5:$CL$846,75,0),2)</f>
        <v>0</v>
      </c>
      <c r="BY315" s="104">
        <f>ROUND(VLOOKUP($B315,'[4]3.ข้อมูลงบทดลองปัจจุบัน'!$A$5:$CL$846,76,0),2)</f>
        <v>0</v>
      </c>
      <c r="BZ315" s="104">
        <f>ROUND(VLOOKUP($B315,'[4]3.ข้อมูลงบทดลองปัจจุบัน'!$A$5:$CL$846,77,0),2)</f>
        <v>0</v>
      </c>
      <c r="CA315" s="104">
        <f>ROUND(VLOOKUP($B315,'[4]3.ข้อมูลงบทดลองปัจจุบัน'!$A$5:$CL$846,78,0),2)</f>
        <v>0</v>
      </c>
      <c r="CB315" s="104">
        <f>ROUND(VLOOKUP($B315,'[4]3.ข้อมูลงบทดลองปัจจุบัน'!$A$5:$CL$846,79,0),2)</f>
        <v>0</v>
      </c>
      <c r="CC315" s="104">
        <f>ROUND(VLOOKUP($B315,'[4]3.ข้อมูลงบทดลองปัจจุบัน'!$A$5:$CL$846,80,0),2)</f>
        <v>0</v>
      </c>
      <c r="CD315" s="104">
        <f>ROUND(VLOOKUP($B315,'[4]3.ข้อมูลงบทดลองปัจจุบัน'!$A$5:$CL$846,81,0),2)</f>
        <v>0</v>
      </c>
      <c r="CE315" s="104">
        <f>ROUND(VLOOKUP($B315,'[4]3.ข้อมูลงบทดลองปัจจุบัน'!$A$5:$CL$846,82,0),2)</f>
        <v>0</v>
      </c>
      <c r="CF315" s="104">
        <f>ROUND(VLOOKUP($B315,'[4]3.ข้อมูลงบทดลองปัจจุบัน'!$A$5:$CL$846,83,0),2)</f>
        <v>0</v>
      </c>
      <c r="CG315" s="104">
        <f>ROUND(VLOOKUP($B315,'[4]3.ข้อมูลงบทดลองปัจจุบัน'!$A$5:$CL$846,84,0),2)</f>
        <v>0</v>
      </c>
      <c r="CH315" s="104">
        <f>ROUND(VLOOKUP($B315,'[4]3.ข้อมูลงบทดลองปัจจุบัน'!$A$5:$CL$846,85,0),2)</f>
        <v>0</v>
      </c>
      <c r="CI315" s="104">
        <f>ROUND(VLOOKUP($B315,'[4]3.ข้อมูลงบทดลองปัจจุบัน'!$A$5:$CL$846,86,0),2)</f>
        <v>0</v>
      </c>
      <c r="CJ315" s="104">
        <f>ROUND(VLOOKUP($B315,'[4]3.ข้อมูลงบทดลองปัจจุบัน'!$A$5:$CL$846,87,0),2)</f>
        <v>0</v>
      </c>
      <c r="CK315" s="104">
        <f>ROUND(VLOOKUP($B315,'[4]3.ข้อมูลงบทดลองปัจจุบัน'!$A$5:$CL$846,88,0),2)</f>
        <v>0</v>
      </c>
      <c r="CL315" s="104">
        <f>ROUND(VLOOKUP($B315,'[4]3.ข้อมูลงบทดลองปัจจุบัน'!$A$5:$CL$846,89,0),2)</f>
        <v>0</v>
      </c>
      <c r="CM315" s="104">
        <f>ROUND(VLOOKUP($B315,'[4]3.ข้อมูลงบทดลองปัจจุบัน'!$A$5:$CL$846,90,0),2)</f>
        <v>0</v>
      </c>
      <c r="CO315" s="97"/>
    </row>
    <row r="316" spans="1:93" x14ac:dyDescent="0.7">
      <c r="A316" s="128" t="s">
        <v>884</v>
      </c>
      <c r="B316" s="18" t="s">
        <v>1019</v>
      </c>
      <c r="C316" s="129" t="s">
        <v>1020</v>
      </c>
      <c r="D316" s="104">
        <f>ROUND(VLOOKUP($B316,'[4]3.ข้อมูลงบทดลองปัจจุบัน'!$A$5:$CL$846,3,0),2)</f>
        <v>3729.63</v>
      </c>
      <c r="E316" s="104">
        <f>ROUND(VLOOKUP($B316,'[4]3.ข้อมูลงบทดลองปัจจุบัน'!$A$5:$CL$846,4,0),2)</f>
        <v>0</v>
      </c>
      <c r="F316" s="104">
        <f>ROUND(VLOOKUP($B316,'[4]3.ข้อมูลงบทดลองปัจจุบัน'!$A$5:$CL$846,5,0),2)</f>
        <v>0</v>
      </c>
      <c r="G316" s="104">
        <f>ROUND(VLOOKUP($B316,'[4]3.ข้อมูลงบทดลองปัจจุบัน'!$A$5:$CL$846,6,0),2)</f>
        <v>0</v>
      </c>
      <c r="H316" s="104">
        <f>ROUND(VLOOKUP($B316,'[4]3.ข้อมูลงบทดลองปัจจุบัน'!$A$5:$CL$846,7,0),2)</f>
        <v>0</v>
      </c>
      <c r="I316" s="104">
        <f>ROUND(VLOOKUP($B316,'[4]3.ข้อมูลงบทดลองปัจจุบัน'!$A$5:$CL$846,8,0),2)</f>
        <v>0</v>
      </c>
      <c r="J316" s="104">
        <f>ROUND(VLOOKUP($B316,'[4]3.ข้อมูลงบทดลองปัจจุบัน'!$A$5:$CL$846,9,0),2)</f>
        <v>17199.189999999999</v>
      </c>
      <c r="K316" s="104">
        <f>ROUND(VLOOKUP($B316,'[4]3.ข้อมูลงบทดลองปัจจุบัน'!$A$5:$CL$846,10,0),2)</f>
        <v>0</v>
      </c>
      <c r="L316" s="104">
        <f>ROUND(VLOOKUP($B316,'[4]3.ข้อมูลงบทดลองปัจจุบัน'!$A$5:$CL$846,11,0),2)</f>
        <v>0</v>
      </c>
      <c r="M316" s="104">
        <f>ROUND(VLOOKUP($B316,'[4]3.ข้อมูลงบทดลองปัจจุบัน'!$A$5:$CL$846,12,0),2)</f>
        <v>0</v>
      </c>
      <c r="N316" s="104">
        <f>ROUND(VLOOKUP($B316,'[4]3.ข้อมูลงบทดลองปัจจุบัน'!$A$5:$CL$846,13,0),2)</f>
        <v>0</v>
      </c>
      <c r="O316" s="104">
        <f>ROUND(VLOOKUP($B316,'[4]3.ข้อมูลงบทดลองปัจจุบัน'!$A$5:$CL$846,14,0),2)</f>
        <v>0</v>
      </c>
      <c r="P316" s="104">
        <f>ROUND(VLOOKUP($B316,'[4]3.ข้อมูลงบทดลองปัจจุบัน'!$A$5:$CL$846,15,0),2)</f>
        <v>0</v>
      </c>
      <c r="Q316" s="104">
        <f>ROUND(VLOOKUP($B316,'[4]3.ข้อมูลงบทดลองปัจจุบัน'!$A$5:$CL$846,16,0),2)</f>
        <v>0</v>
      </c>
      <c r="R316" s="104">
        <f>ROUND(VLOOKUP($B316,'[4]3.ข้อมูลงบทดลองปัจจุบัน'!$A$5:$CL$846,17,0),2)</f>
        <v>0</v>
      </c>
      <c r="S316" s="104">
        <f>ROUND(VLOOKUP($B316,'[4]3.ข้อมูลงบทดลองปัจจุบัน'!$A$5:$CL$846,18,0),2)</f>
        <v>0</v>
      </c>
      <c r="T316" s="104">
        <f>ROUND(VLOOKUP($B316,'[4]3.ข้อมูลงบทดลองปัจจุบัน'!$A$5:$CL$846,19,0),2)</f>
        <v>0</v>
      </c>
      <c r="U316" s="104">
        <f>ROUND(VLOOKUP($B316,'[4]3.ข้อมูลงบทดลองปัจจุบัน'!$A$5:$CL$846,20,0),2)</f>
        <v>0</v>
      </c>
      <c r="V316" s="104">
        <f>ROUND(VLOOKUP($B316,'[4]3.ข้อมูลงบทดลองปัจจุบัน'!$A$5:$CL$846,21,0),2)</f>
        <v>0</v>
      </c>
      <c r="W316" s="104">
        <f>ROUND(VLOOKUP($B316,'[4]3.ข้อมูลงบทดลองปัจจุบัน'!$A$5:$CL$846,22,0),2)</f>
        <v>0</v>
      </c>
      <c r="X316" s="104">
        <f>ROUND(VLOOKUP($B316,'[4]3.ข้อมูลงบทดลองปัจจุบัน'!$A$5:$CL$846,23,0),2)</f>
        <v>0</v>
      </c>
      <c r="Y316" s="104">
        <f>ROUND(VLOOKUP($B316,'[4]3.ข้อมูลงบทดลองปัจจุบัน'!$A$5:$CL$846,24,0),2)</f>
        <v>0</v>
      </c>
      <c r="Z316" s="104">
        <f>ROUND(VLOOKUP($B316,'[4]3.ข้อมูลงบทดลองปัจจุบัน'!$A$5:$CL$846,25,0),2)</f>
        <v>0</v>
      </c>
      <c r="AA316" s="104">
        <f>ROUND(VLOOKUP($B316,'[4]3.ข้อมูลงบทดลองปัจจุบัน'!$A$5:$CL$846,26,0),2)</f>
        <v>0</v>
      </c>
      <c r="AB316" s="104">
        <f>ROUND(VLOOKUP($B316,'[4]3.ข้อมูลงบทดลองปัจจุบัน'!$A$5:$CL$846,27,0),2)</f>
        <v>0</v>
      </c>
      <c r="AC316" s="104">
        <f>ROUND(VLOOKUP($B316,'[4]3.ข้อมูลงบทดลองปัจจุบัน'!$A$5:$CL$846,28,0),2)</f>
        <v>0</v>
      </c>
      <c r="AD316" s="104">
        <f>ROUND(VLOOKUP($B316,'[4]3.ข้อมูลงบทดลองปัจจุบัน'!$A$5:$CL$846,29,0),2)</f>
        <v>0</v>
      </c>
      <c r="AE316" s="104">
        <f>ROUND(VLOOKUP($B316,'[4]3.ข้อมูลงบทดลองปัจจุบัน'!$A$5:$CL$846,30,0),2)</f>
        <v>0</v>
      </c>
      <c r="AF316" s="104">
        <f>ROUND(VLOOKUP($B316,'[4]3.ข้อมูลงบทดลองปัจจุบัน'!$A$5:$CL$846,31,0),2)</f>
        <v>9957.98</v>
      </c>
      <c r="AG316" s="104">
        <f>ROUND(VLOOKUP($B316,'[4]3.ข้อมูลงบทดลองปัจจุบัน'!$A$5:$CL$846,32,0),2)</f>
        <v>0</v>
      </c>
      <c r="AH316" s="104">
        <f>ROUND(VLOOKUP($B316,'[4]3.ข้อมูลงบทดลองปัจจุบัน'!$A$5:$CL$846,33,0),2)</f>
        <v>0</v>
      </c>
      <c r="AI316" s="104">
        <f>ROUND(VLOOKUP($B316,'[4]3.ข้อมูลงบทดลองปัจจุบัน'!$A$5:$CL$846,34,0),2)</f>
        <v>0</v>
      </c>
      <c r="AJ316" s="104">
        <f>ROUND(VLOOKUP($B316,'[4]3.ข้อมูลงบทดลองปัจจุบัน'!$A$5:$CL$846,35,0),2)</f>
        <v>0</v>
      </c>
      <c r="AK316" s="104">
        <f>ROUND(VLOOKUP($B316,'[4]3.ข้อมูลงบทดลองปัจจุบัน'!$A$5:$CL$846,36,0),2)</f>
        <v>0</v>
      </c>
      <c r="AL316" s="104">
        <f>ROUND(VLOOKUP($B316,'[4]3.ข้อมูลงบทดลองปัจจุบัน'!$A$5:$CL$846,37,0),2)</f>
        <v>0</v>
      </c>
      <c r="AM316" s="104">
        <f>ROUND(VLOOKUP($B316,'[4]3.ข้อมูลงบทดลองปัจจุบัน'!$A$5:$CL$846,38,0),2)</f>
        <v>0</v>
      </c>
      <c r="AN316" s="104">
        <f>ROUND(VLOOKUP($B316,'[4]3.ข้อมูลงบทดลองปัจจุบัน'!$A$5:$CL$846,39,0),2)</f>
        <v>0</v>
      </c>
      <c r="AO316" s="104">
        <f>ROUND(VLOOKUP($B316,'[4]3.ข้อมูลงบทดลองปัจจุบัน'!$A$5:$CL$846,40,0),2)</f>
        <v>0</v>
      </c>
      <c r="AP316" s="104">
        <f>ROUND(VLOOKUP($B316,'[4]3.ข้อมูลงบทดลองปัจจุบัน'!$A$5:$CL$846,41,0),2)</f>
        <v>0</v>
      </c>
      <c r="AQ316" s="104">
        <f>ROUND(VLOOKUP($B316,'[4]3.ข้อมูลงบทดลองปัจจุบัน'!$A$5:$CL$846,42,0),2)</f>
        <v>0</v>
      </c>
      <c r="AR316" s="104">
        <f>ROUND(VLOOKUP($B316,'[4]3.ข้อมูลงบทดลองปัจจุบัน'!$A$5:$CL$846,43,0),2)</f>
        <v>0</v>
      </c>
      <c r="AS316" s="104">
        <f>ROUND(VLOOKUP($B316,'[4]3.ข้อมูลงบทดลองปัจจุบัน'!$A$5:$CL$846,44,0),2)</f>
        <v>0</v>
      </c>
      <c r="AT316" s="104">
        <f>ROUND(VLOOKUP($B316,'[4]3.ข้อมูลงบทดลองปัจจุบัน'!$A$5:$CL$846,45,0),2)</f>
        <v>-305461.55</v>
      </c>
      <c r="AU316" s="104">
        <f>ROUND(VLOOKUP($B316,'[4]3.ข้อมูลงบทดลองปัจจุบัน'!$A$5:$CL$846,46,0),2)</f>
        <v>0</v>
      </c>
      <c r="AV316" s="104">
        <f>ROUND(VLOOKUP($B316,'[4]3.ข้อมูลงบทดลองปัจจุบัน'!$A$5:$CL$846,47,0),2)</f>
        <v>0</v>
      </c>
      <c r="AW316" s="104">
        <f>ROUND(VLOOKUP($B316,'[4]3.ข้อมูลงบทดลองปัจจุบัน'!$A$5:$CL$846,48,0),2)</f>
        <v>0</v>
      </c>
      <c r="AX316" s="104">
        <f>ROUND(VLOOKUP($B316,'[4]3.ข้อมูลงบทดลองปัจจุบัน'!$A$5:$CL$846,49,0),2)</f>
        <v>0</v>
      </c>
      <c r="AY316" s="104">
        <f>ROUND(VLOOKUP($B316,'[4]3.ข้อมูลงบทดลองปัจจุบัน'!$A$5:$CL$846,50,0),2)</f>
        <v>0</v>
      </c>
      <c r="AZ316" s="104">
        <f>ROUND(VLOOKUP($B316,'[4]3.ข้อมูลงบทดลองปัจจุบัน'!$A$5:$CL$846,51,0),2)</f>
        <v>0</v>
      </c>
      <c r="BA316" s="104">
        <f>ROUND(VLOOKUP($B316,'[4]3.ข้อมูลงบทดลองปัจจุบัน'!$A$5:$CL$846,52,0),2)</f>
        <v>0</v>
      </c>
      <c r="BB316" s="104">
        <f>ROUND(VLOOKUP($B316,'[4]3.ข้อมูลงบทดลองปัจจุบัน'!$A$5:$CL$846,53,0),2)</f>
        <v>0</v>
      </c>
      <c r="BC316" s="104">
        <f>ROUND(VLOOKUP($B316,'[4]3.ข้อมูลงบทดลองปัจจุบัน'!$A$5:$CL$846,54,0),2)</f>
        <v>0</v>
      </c>
      <c r="BD316" s="104">
        <f>ROUND(VLOOKUP($B316,'[4]3.ข้อมูลงบทดลองปัจจุบัน'!$A$5:$CL$846,55,0),2)</f>
        <v>0</v>
      </c>
      <c r="BE316" s="104">
        <f>ROUND(VLOOKUP($B316,'[4]3.ข้อมูลงบทดลองปัจจุบัน'!$A$5:$CL$846,56,0),2)</f>
        <v>0</v>
      </c>
      <c r="BF316" s="104">
        <f>ROUND(VLOOKUP($B316,'[4]3.ข้อมูลงบทดลองปัจจุบัน'!$A$5:$CL$846,57,0),2)</f>
        <v>2088</v>
      </c>
      <c r="BG316" s="104">
        <f>ROUND(VLOOKUP($B316,'[4]3.ข้อมูลงบทดลองปัจจุบัน'!$A$5:$CL$846,58,0),2)</f>
        <v>0</v>
      </c>
      <c r="BH316" s="104">
        <f>ROUND(VLOOKUP($B316,'[4]3.ข้อมูลงบทดลองปัจจุบัน'!$A$5:$CL$846,59,0),2)</f>
        <v>0</v>
      </c>
      <c r="BI316" s="104">
        <f>ROUND(VLOOKUP($B316,'[4]3.ข้อมูลงบทดลองปัจจุบัน'!$A$5:$CL$846,60,0),2)</f>
        <v>0</v>
      </c>
      <c r="BJ316" s="104">
        <f>ROUND(VLOOKUP($B316,'[4]3.ข้อมูลงบทดลองปัจจุบัน'!$A$5:$CL$846,61,0),2)</f>
        <v>0</v>
      </c>
      <c r="BK316" s="104">
        <f>ROUND(VLOOKUP($B316,'[4]3.ข้อมูลงบทดลองปัจจุบัน'!$A$5:$CL$846,62,0),2)</f>
        <v>0</v>
      </c>
      <c r="BL316" s="104">
        <f>ROUND(VLOOKUP($B316,'[4]3.ข้อมูลงบทดลองปัจจุบัน'!$A$5:$CL$846,63,0),2)</f>
        <v>0</v>
      </c>
      <c r="BM316" s="104">
        <f>ROUND(VLOOKUP($B316,'[4]3.ข้อมูลงบทดลองปัจจุบัน'!$A$5:$CL$846,64,0),2)</f>
        <v>0.5</v>
      </c>
      <c r="BN316" s="104">
        <f>ROUND(VLOOKUP($B316,'[4]3.ข้อมูลงบทดลองปัจจุบัน'!$A$5:$CL$846,65,0),2)</f>
        <v>0</v>
      </c>
      <c r="BO316" s="104">
        <f>ROUND(VLOOKUP($B316,'[4]3.ข้อมูลงบทดลองปัจจุบัน'!$A$5:$CL$846,66,0),2)</f>
        <v>0</v>
      </c>
      <c r="BP316" s="104">
        <f>ROUND(VLOOKUP($B316,'[4]3.ข้อมูลงบทดลองปัจจุบัน'!$A$5:$CL$846,67,0),2)</f>
        <v>0</v>
      </c>
      <c r="BQ316" s="104">
        <f>ROUND(VLOOKUP($B316,'[4]3.ข้อมูลงบทดลองปัจจุบัน'!$A$5:$CL$846,68,0),2)</f>
        <v>0</v>
      </c>
      <c r="BR316" s="104">
        <f>ROUND(VLOOKUP($B316,'[4]3.ข้อมูลงบทดลองปัจจุบัน'!$A$5:$CL$846,69,0),2)</f>
        <v>0</v>
      </c>
      <c r="BS316" s="104">
        <f>ROUND(VLOOKUP($B316,'[4]3.ข้อมูลงบทดลองปัจจุบัน'!$A$5:$CL$846,70,0),2)</f>
        <v>0</v>
      </c>
      <c r="BT316" s="104">
        <f>ROUND(VLOOKUP($B316,'[4]3.ข้อมูลงบทดลองปัจจุบัน'!$A$5:$CL$846,71,0),2)</f>
        <v>0</v>
      </c>
      <c r="BU316" s="104">
        <f>ROUND(VLOOKUP($B316,'[4]3.ข้อมูลงบทดลองปัจจุบัน'!$A$5:$CL$846,72,0),2)</f>
        <v>0</v>
      </c>
      <c r="BV316" s="104">
        <f>ROUND(VLOOKUP($B316,'[4]3.ข้อมูลงบทดลองปัจจุบัน'!$A$5:$CL$846,73,0),2)</f>
        <v>0</v>
      </c>
      <c r="BW316" s="104">
        <f>ROUND(VLOOKUP($B316,'[4]3.ข้อมูลงบทดลองปัจจุบัน'!$A$5:$CL$846,74,0),2)</f>
        <v>0</v>
      </c>
      <c r="BX316" s="104">
        <f>ROUND(VLOOKUP($B316,'[4]3.ข้อมูลงบทดลองปัจจุบัน'!$A$5:$CL$846,75,0),2)</f>
        <v>0</v>
      </c>
      <c r="BY316" s="104">
        <f>ROUND(VLOOKUP($B316,'[4]3.ข้อมูลงบทดลองปัจจุบัน'!$A$5:$CL$846,76,0),2)</f>
        <v>0</v>
      </c>
      <c r="BZ316" s="104">
        <f>ROUND(VLOOKUP($B316,'[4]3.ข้อมูลงบทดลองปัจจุบัน'!$A$5:$CL$846,77,0),2)</f>
        <v>0</v>
      </c>
      <c r="CA316" s="104">
        <f>ROUND(VLOOKUP($B316,'[4]3.ข้อมูลงบทดลองปัจจุบัน'!$A$5:$CL$846,78,0),2)</f>
        <v>0</v>
      </c>
      <c r="CB316" s="104">
        <f>ROUND(VLOOKUP($B316,'[4]3.ข้อมูลงบทดลองปัจจุบัน'!$A$5:$CL$846,79,0),2)</f>
        <v>0</v>
      </c>
      <c r="CC316" s="104">
        <f>ROUND(VLOOKUP($B316,'[4]3.ข้อมูลงบทดลองปัจจุบัน'!$A$5:$CL$846,80,0),2)</f>
        <v>0</v>
      </c>
      <c r="CD316" s="104">
        <f>ROUND(VLOOKUP($B316,'[4]3.ข้อมูลงบทดลองปัจจุบัน'!$A$5:$CL$846,81,0),2)</f>
        <v>0</v>
      </c>
      <c r="CE316" s="104">
        <f>ROUND(VLOOKUP($B316,'[4]3.ข้อมูลงบทดลองปัจจุบัน'!$A$5:$CL$846,82,0),2)</f>
        <v>0</v>
      </c>
      <c r="CF316" s="104">
        <f>ROUND(VLOOKUP($B316,'[4]3.ข้อมูลงบทดลองปัจจุบัน'!$A$5:$CL$846,83,0),2)</f>
        <v>0</v>
      </c>
      <c r="CG316" s="104">
        <f>ROUND(VLOOKUP($B316,'[4]3.ข้อมูลงบทดลองปัจจุบัน'!$A$5:$CL$846,84,0),2)</f>
        <v>0</v>
      </c>
      <c r="CH316" s="104">
        <f>ROUND(VLOOKUP($B316,'[4]3.ข้อมูลงบทดลองปัจจุบัน'!$A$5:$CL$846,85,0),2)</f>
        <v>365</v>
      </c>
      <c r="CI316" s="104">
        <f>ROUND(VLOOKUP($B316,'[4]3.ข้อมูลงบทดลองปัจจุบัน'!$A$5:$CL$846,86,0),2)</f>
        <v>0</v>
      </c>
      <c r="CJ316" s="104">
        <f>ROUND(VLOOKUP($B316,'[4]3.ข้อมูลงบทดลองปัจจุบัน'!$A$5:$CL$846,87,0),2)</f>
        <v>0</v>
      </c>
      <c r="CK316" s="104">
        <f>ROUND(VLOOKUP($B316,'[4]3.ข้อมูลงบทดลองปัจจุบัน'!$A$5:$CL$846,88,0),2)</f>
        <v>0</v>
      </c>
      <c r="CL316" s="104">
        <f>ROUND(VLOOKUP($B316,'[4]3.ข้อมูลงบทดลองปัจจุบัน'!$A$5:$CL$846,89,0),2)</f>
        <v>0</v>
      </c>
      <c r="CM316" s="104">
        <f>ROUND(VLOOKUP($B316,'[4]3.ข้อมูลงบทดลองปัจจุบัน'!$A$5:$CL$846,90,0),2)</f>
        <v>9483.0400000000009</v>
      </c>
      <c r="CO316" s="97"/>
    </row>
    <row r="317" spans="1:93" x14ac:dyDescent="0.7">
      <c r="A317" s="128" t="s">
        <v>884</v>
      </c>
      <c r="B317" s="18" t="s">
        <v>1021</v>
      </c>
      <c r="C317" s="129" t="s">
        <v>1022</v>
      </c>
      <c r="D317" s="104">
        <f>ROUND(VLOOKUP($B317,'[4]3.ข้อมูลงบทดลองปัจจุบัน'!$A$5:$CL$846,3,0),2)</f>
        <v>0</v>
      </c>
      <c r="E317" s="104">
        <f>ROUND(VLOOKUP($B317,'[4]3.ข้อมูลงบทดลองปัจจุบัน'!$A$5:$CL$846,4,0),2)</f>
        <v>0</v>
      </c>
      <c r="F317" s="104">
        <f>ROUND(VLOOKUP($B317,'[4]3.ข้อมูลงบทดลองปัจจุบัน'!$A$5:$CL$846,5,0),2)</f>
        <v>-172949</v>
      </c>
      <c r="G317" s="104">
        <f>ROUND(VLOOKUP($B317,'[4]3.ข้อมูลงบทดลองปัจจุบัน'!$A$5:$CL$846,6,0),2)</f>
        <v>0</v>
      </c>
      <c r="H317" s="104">
        <f>ROUND(VLOOKUP($B317,'[4]3.ข้อมูลงบทดลองปัจจุบัน'!$A$5:$CL$846,7,0),2)</f>
        <v>0</v>
      </c>
      <c r="I317" s="104">
        <f>ROUND(VLOOKUP($B317,'[4]3.ข้อมูลงบทดลองปัจจุบัน'!$A$5:$CL$846,8,0),2)</f>
        <v>0</v>
      </c>
      <c r="J317" s="104">
        <f>ROUND(VLOOKUP($B317,'[4]3.ข้อมูลงบทดลองปัจจุบัน'!$A$5:$CL$846,9,0),2)</f>
        <v>0</v>
      </c>
      <c r="K317" s="104">
        <f>ROUND(VLOOKUP($B317,'[4]3.ข้อมูลงบทดลองปัจจุบัน'!$A$5:$CL$846,10,0),2)</f>
        <v>0</v>
      </c>
      <c r="L317" s="104">
        <f>ROUND(VLOOKUP($B317,'[4]3.ข้อมูลงบทดลองปัจจุบัน'!$A$5:$CL$846,11,0),2)</f>
        <v>0</v>
      </c>
      <c r="M317" s="104">
        <f>ROUND(VLOOKUP($B317,'[4]3.ข้อมูลงบทดลองปัจจุบัน'!$A$5:$CL$846,12,0),2)</f>
        <v>-380</v>
      </c>
      <c r="N317" s="104">
        <f>ROUND(VLOOKUP($B317,'[4]3.ข้อมูลงบทดลองปัจจุบัน'!$A$5:$CL$846,13,0),2)</f>
        <v>0</v>
      </c>
      <c r="O317" s="104">
        <f>ROUND(VLOOKUP($B317,'[4]3.ข้อมูลงบทดลองปัจจุบัน'!$A$5:$CL$846,14,0),2)</f>
        <v>-2904.65</v>
      </c>
      <c r="P317" s="104">
        <f>ROUND(VLOOKUP($B317,'[4]3.ข้อมูลงบทดลองปัจจุบัน'!$A$5:$CL$846,15,0),2)</f>
        <v>-6735</v>
      </c>
      <c r="Q317" s="104">
        <f>ROUND(VLOOKUP($B317,'[4]3.ข้อมูลงบทดลองปัจจุบัน'!$A$5:$CL$846,16,0),2)</f>
        <v>0</v>
      </c>
      <c r="R317" s="104">
        <f>ROUND(VLOOKUP($B317,'[4]3.ข้อมูลงบทดลองปัจจุบัน'!$A$5:$CL$846,17,0),2)</f>
        <v>0</v>
      </c>
      <c r="S317" s="104">
        <f>ROUND(VLOOKUP($B317,'[4]3.ข้อมูลงบทดลองปัจจุบัน'!$A$5:$CL$846,18,0),2)</f>
        <v>0</v>
      </c>
      <c r="T317" s="104">
        <f>ROUND(VLOOKUP($B317,'[4]3.ข้อมูลงบทดลองปัจจุบัน'!$A$5:$CL$846,19,0),2)</f>
        <v>2556</v>
      </c>
      <c r="U317" s="104">
        <f>ROUND(VLOOKUP($B317,'[4]3.ข้อมูลงบทดลองปัจจุบัน'!$A$5:$CL$846,20,0),2)</f>
        <v>0</v>
      </c>
      <c r="V317" s="104">
        <f>ROUND(VLOOKUP($B317,'[4]3.ข้อมูลงบทดลองปัจจุบัน'!$A$5:$CL$846,21,0),2)</f>
        <v>0</v>
      </c>
      <c r="W317" s="104">
        <f>ROUND(VLOOKUP($B317,'[4]3.ข้อมูลงบทดลองปัจจุบัน'!$A$5:$CL$846,22,0),2)</f>
        <v>0</v>
      </c>
      <c r="X317" s="104">
        <f>ROUND(VLOOKUP($B317,'[4]3.ข้อมูลงบทดลองปัจจุบัน'!$A$5:$CL$846,23,0),2)</f>
        <v>-270121</v>
      </c>
      <c r="Y317" s="104">
        <f>ROUND(VLOOKUP($B317,'[4]3.ข้อมูลงบทดลองปัจจุบัน'!$A$5:$CL$846,24,0),2)</f>
        <v>0</v>
      </c>
      <c r="Z317" s="104">
        <f>ROUND(VLOOKUP($B317,'[4]3.ข้อมูลงบทดลองปัจจุบัน'!$A$5:$CL$846,25,0),2)</f>
        <v>-748765</v>
      </c>
      <c r="AA317" s="104">
        <f>ROUND(VLOOKUP($B317,'[4]3.ข้อมูลงบทดลองปัจจุบัน'!$A$5:$CL$846,26,0),2)</f>
        <v>0</v>
      </c>
      <c r="AB317" s="104">
        <f>ROUND(VLOOKUP($B317,'[4]3.ข้อมูลงบทดลองปัจจุบัน'!$A$5:$CL$846,27,0),2)</f>
        <v>0</v>
      </c>
      <c r="AC317" s="104">
        <f>ROUND(VLOOKUP($B317,'[4]3.ข้อมูลงบทดลองปัจจุบัน'!$A$5:$CL$846,28,0),2)</f>
        <v>0</v>
      </c>
      <c r="AD317" s="104">
        <f>ROUND(VLOOKUP($B317,'[4]3.ข้อมูลงบทดลองปัจจุบัน'!$A$5:$CL$846,29,0),2)</f>
        <v>0</v>
      </c>
      <c r="AE317" s="104">
        <f>ROUND(VLOOKUP($B317,'[4]3.ข้อมูลงบทดลองปัจจุบัน'!$A$5:$CL$846,30,0),2)</f>
        <v>0</v>
      </c>
      <c r="AF317" s="104">
        <f>ROUND(VLOOKUP($B317,'[4]3.ข้อมูลงบทดลองปัจจุบัน'!$A$5:$CL$846,31,0),2)</f>
        <v>-1232</v>
      </c>
      <c r="AG317" s="104">
        <f>ROUND(VLOOKUP($B317,'[4]3.ข้อมูลงบทดลองปัจจุบัน'!$A$5:$CL$846,32,0),2)</f>
        <v>0</v>
      </c>
      <c r="AH317" s="104">
        <f>ROUND(VLOOKUP($B317,'[4]3.ข้อมูลงบทดลองปัจจุบัน'!$A$5:$CL$846,33,0),2)</f>
        <v>0</v>
      </c>
      <c r="AI317" s="104">
        <f>ROUND(VLOOKUP($B317,'[4]3.ข้อมูลงบทดลองปัจจุบัน'!$A$5:$CL$846,34,0),2)</f>
        <v>0</v>
      </c>
      <c r="AJ317" s="104">
        <f>ROUND(VLOOKUP($B317,'[4]3.ข้อมูลงบทดลองปัจจุบัน'!$A$5:$CL$846,35,0),2)</f>
        <v>-12338</v>
      </c>
      <c r="AK317" s="104">
        <f>ROUND(VLOOKUP($B317,'[4]3.ข้อมูลงบทดลองปัจจุบัน'!$A$5:$CL$846,36,0),2)</f>
        <v>-134</v>
      </c>
      <c r="AL317" s="104">
        <f>ROUND(VLOOKUP($B317,'[4]3.ข้อมูลงบทดลองปัจจุบัน'!$A$5:$CL$846,37,0),2)</f>
        <v>-16072.25</v>
      </c>
      <c r="AM317" s="104">
        <f>ROUND(VLOOKUP($B317,'[4]3.ข้อมูลงบทดลองปัจจุบัน'!$A$5:$CL$846,38,0),2)</f>
        <v>0</v>
      </c>
      <c r="AN317" s="104">
        <f>ROUND(VLOOKUP($B317,'[4]3.ข้อมูลงบทดลองปัจจุบัน'!$A$5:$CL$846,39,0),2)</f>
        <v>0</v>
      </c>
      <c r="AO317" s="104">
        <f>ROUND(VLOOKUP($B317,'[4]3.ข้อมูลงบทดลองปัจจุบัน'!$A$5:$CL$846,40,0),2)</f>
        <v>-11219.78</v>
      </c>
      <c r="AP317" s="104">
        <f>ROUND(VLOOKUP($B317,'[4]3.ข้อมูลงบทดลองปัจจุบัน'!$A$5:$CL$846,41,0),2)</f>
        <v>0</v>
      </c>
      <c r="AQ317" s="104">
        <f>ROUND(VLOOKUP($B317,'[4]3.ข้อมูลงบทดลองปัจจุบัน'!$A$5:$CL$846,42,0),2)</f>
        <v>0</v>
      </c>
      <c r="AR317" s="104">
        <f>ROUND(VLOOKUP($B317,'[4]3.ข้อมูลงบทดลองปัจจุบัน'!$A$5:$CL$846,43,0),2)</f>
        <v>0</v>
      </c>
      <c r="AS317" s="104">
        <f>ROUND(VLOOKUP($B317,'[4]3.ข้อมูลงบทดลองปัจจุบัน'!$A$5:$CL$846,44,0),2)</f>
        <v>0</v>
      </c>
      <c r="AT317" s="104">
        <f>ROUND(VLOOKUP($B317,'[4]3.ข้อมูลงบทดลองปัจจุบัน'!$A$5:$CL$846,45,0),2)</f>
        <v>0</v>
      </c>
      <c r="AU317" s="104">
        <f>ROUND(VLOOKUP($B317,'[4]3.ข้อมูลงบทดลองปัจจุบัน'!$A$5:$CL$846,46,0),2)</f>
        <v>0</v>
      </c>
      <c r="AV317" s="104">
        <f>ROUND(VLOOKUP($B317,'[4]3.ข้อมูลงบทดลองปัจจุบัน'!$A$5:$CL$846,47,0),2)</f>
        <v>0</v>
      </c>
      <c r="AW317" s="104">
        <f>ROUND(VLOOKUP($B317,'[4]3.ข้อมูลงบทดลองปัจจุบัน'!$A$5:$CL$846,48,0),2)</f>
        <v>-1315</v>
      </c>
      <c r="AX317" s="104">
        <f>ROUND(VLOOKUP($B317,'[4]3.ข้อมูลงบทดลองปัจจุบัน'!$A$5:$CL$846,49,0),2)</f>
        <v>-772</v>
      </c>
      <c r="AY317" s="104">
        <f>ROUND(VLOOKUP($B317,'[4]3.ข้อมูลงบทดลองปัจจุบัน'!$A$5:$CL$846,50,0),2)</f>
        <v>0</v>
      </c>
      <c r="AZ317" s="104">
        <f>ROUND(VLOOKUP($B317,'[4]3.ข้อมูลงบทดลองปัจจุบัน'!$A$5:$CL$846,51,0),2)</f>
        <v>0</v>
      </c>
      <c r="BA317" s="104">
        <f>ROUND(VLOOKUP($B317,'[4]3.ข้อมูลงบทดลองปัจจุบัน'!$A$5:$CL$846,52,0),2)</f>
        <v>0</v>
      </c>
      <c r="BB317" s="104">
        <f>ROUND(VLOOKUP($B317,'[4]3.ข้อมูลงบทดลองปัจจุบัน'!$A$5:$CL$846,53,0),2)</f>
        <v>0</v>
      </c>
      <c r="BC317" s="104">
        <f>ROUND(VLOOKUP($B317,'[4]3.ข้อมูลงบทดลองปัจจุบัน'!$A$5:$CL$846,54,0),2)</f>
        <v>0</v>
      </c>
      <c r="BD317" s="104">
        <f>ROUND(VLOOKUP($B317,'[4]3.ข้อมูลงบทดลองปัจจุบัน'!$A$5:$CL$846,55,0),2)</f>
        <v>-29369.75</v>
      </c>
      <c r="BE317" s="104">
        <f>ROUND(VLOOKUP($B317,'[4]3.ข้อมูลงบทดลองปัจจุบัน'!$A$5:$CL$846,56,0),2)</f>
        <v>0</v>
      </c>
      <c r="BF317" s="104">
        <f>ROUND(VLOOKUP($B317,'[4]3.ข้อมูลงบทดลองปัจจุบัน'!$A$5:$CL$846,57,0),2)</f>
        <v>0</v>
      </c>
      <c r="BG317" s="104">
        <f>ROUND(VLOOKUP($B317,'[4]3.ข้อมูลงบทดลองปัจจุบัน'!$A$5:$CL$846,58,0),2)</f>
        <v>-5147.22</v>
      </c>
      <c r="BH317" s="104">
        <f>ROUND(VLOOKUP($B317,'[4]3.ข้อมูลงบทดลองปัจจุบัน'!$A$5:$CL$846,59,0),2)</f>
        <v>-8340</v>
      </c>
      <c r="BI317" s="104">
        <f>ROUND(VLOOKUP($B317,'[4]3.ข้อมูลงบทดลองปัจจุบัน'!$A$5:$CL$846,60,0),2)</f>
        <v>0</v>
      </c>
      <c r="BJ317" s="104">
        <f>ROUND(VLOOKUP($B317,'[4]3.ข้อมูลงบทดลองปัจจุบัน'!$A$5:$CL$846,61,0),2)</f>
        <v>0</v>
      </c>
      <c r="BK317" s="104">
        <f>ROUND(VLOOKUP($B317,'[4]3.ข้อมูลงบทดลองปัจจุบัน'!$A$5:$CL$846,62,0),2)</f>
        <v>0</v>
      </c>
      <c r="BL317" s="104">
        <f>ROUND(VLOOKUP($B317,'[4]3.ข้อมูลงบทดลองปัจจุบัน'!$A$5:$CL$846,63,0),2)</f>
        <v>0</v>
      </c>
      <c r="BM317" s="104">
        <f>ROUND(VLOOKUP($B317,'[4]3.ข้อมูลงบทดลองปัจจุบัน'!$A$5:$CL$846,64,0),2)</f>
        <v>-2685</v>
      </c>
      <c r="BN317" s="104">
        <f>ROUND(VLOOKUP($B317,'[4]3.ข้อมูลงบทดลองปัจจุบัน'!$A$5:$CL$846,65,0),2)</f>
        <v>0</v>
      </c>
      <c r="BO317" s="104">
        <f>ROUND(VLOOKUP($B317,'[4]3.ข้อมูลงบทดลองปัจจุบัน'!$A$5:$CL$846,66,0),2)</f>
        <v>0</v>
      </c>
      <c r="BP317" s="104">
        <f>ROUND(VLOOKUP($B317,'[4]3.ข้อมูลงบทดลองปัจจุบัน'!$A$5:$CL$846,67,0),2)</f>
        <v>0</v>
      </c>
      <c r="BQ317" s="104">
        <f>ROUND(VLOOKUP($B317,'[4]3.ข้อมูลงบทดลองปัจจุบัน'!$A$5:$CL$846,68,0),2)</f>
        <v>0</v>
      </c>
      <c r="BR317" s="104">
        <f>ROUND(VLOOKUP($B317,'[4]3.ข้อมูลงบทดลองปัจจุบัน'!$A$5:$CL$846,69,0),2)</f>
        <v>0</v>
      </c>
      <c r="BS317" s="104">
        <f>ROUND(VLOOKUP($B317,'[4]3.ข้อมูลงบทดลองปัจจุบัน'!$A$5:$CL$846,70,0),2)</f>
        <v>0</v>
      </c>
      <c r="BT317" s="104">
        <f>ROUND(VLOOKUP($B317,'[4]3.ข้อมูลงบทดลองปัจจุบัน'!$A$5:$CL$846,71,0),2)</f>
        <v>0</v>
      </c>
      <c r="BU317" s="104">
        <f>ROUND(VLOOKUP($B317,'[4]3.ข้อมูลงบทดลองปัจจุบัน'!$A$5:$CL$846,72,0),2)</f>
        <v>0</v>
      </c>
      <c r="BV317" s="104">
        <f>ROUND(VLOOKUP($B317,'[4]3.ข้อมูลงบทดลองปัจจุบัน'!$A$5:$CL$846,73,0),2)</f>
        <v>0</v>
      </c>
      <c r="BW317" s="104">
        <f>ROUND(VLOOKUP($B317,'[4]3.ข้อมูลงบทดลองปัจจุบัน'!$A$5:$CL$846,74,0),2)</f>
        <v>0</v>
      </c>
      <c r="BX317" s="104">
        <f>ROUND(VLOOKUP($B317,'[4]3.ข้อมูลงบทดลองปัจจุบัน'!$A$5:$CL$846,75,0),2)</f>
        <v>0</v>
      </c>
      <c r="BY317" s="104">
        <f>ROUND(VLOOKUP($B317,'[4]3.ข้อมูลงบทดลองปัจจุบัน'!$A$5:$CL$846,76,0),2)</f>
        <v>0</v>
      </c>
      <c r="BZ317" s="104">
        <f>ROUND(VLOOKUP($B317,'[4]3.ข้อมูลงบทดลองปัจจุบัน'!$A$5:$CL$846,77,0),2)</f>
        <v>0</v>
      </c>
      <c r="CA317" s="104">
        <f>ROUND(VLOOKUP($B317,'[4]3.ข้อมูลงบทดลองปัจจุบัน'!$A$5:$CL$846,78,0),2)</f>
        <v>0</v>
      </c>
      <c r="CB317" s="104">
        <f>ROUND(VLOOKUP($B317,'[4]3.ข้อมูลงบทดลองปัจจุบัน'!$A$5:$CL$846,79,0),2)</f>
        <v>0</v>
      </c>
      <c r="CC317" s="104">
        <f>ROUND(VLOOKUP($B317,'[4]3.ข้อมูลงบทดลองปัจจุบัน'!$A$5:$CL$846,80,0),2)</f>
        <v>0</v>
      </c>
      <c r="CD317" s="104">
        <f>ROUND(VLOOKUP($B317,'[4]3.ข้อมูลงบทดลองปัจจุบัน'!$A$5:$CL$846,81,0),2)</f>
        <v>0</v>
      </c>
      <c r="CE317" s="104">
        <f>ROUND(VLOOKUP($B317,'[4]3.ข้อมูลงบทดลองปัจจุบัน'!$A$5:$CL$846,82,0),2)</f>
        <v>0</v>
      </c>
      <c r="CF317" s="104">
        <f>ROUND(VLOOKUP($B317,'[4]3.ข้อมูลงบทดลองปัจจุบัน'!$A$5:$CL$846,83,0),2)</f>
        <v>0</v>
      </c>
      <c r="CG317" s="104">
        <f>ROUND(VLOOKUP($B317,'[4]3.ข้อมูลงบทดลองปัจจุบัน'!$A$5:$CL$846,84,0),2)</f>
        <v>0</v>
      </c>
      <c r="CH317" s="104">
        <f>ROUND(VLOOKUP($B317,'[4]3.ข้อมูลงบทดลองปัจจุบัน'!$A$5:$CL$846,85,0),2)</f>
        <v>-5062</v>
      </c>
      <c r="CI317" s="104">
        <f>ROUND(VLOOKUP($B317,'[4]3.ข้อมูลงบทดลองปัจจุบัน'!$A$5:$CL$846,86,0),2)</f>
        <v>0</v>
      </c>
      <c r="CJ317" s="104">
        <f>ROUND(VLOOKUP($B317,'[4]3.ข้อมูลงบทดลองปัจจุบัน'!$A$5:$CL$846,87,0),2)</f>
        <v>0</v>
      </c>
      <c r="CK317" s="104">
        <f>ROUND(VLOOKUP($B317,'[4]3.ข้อมูลงบทดลองปัจจุบัน'!$A$5:$CL$846,88,0),2)</f>
        <v>0</v>
      </c>
      <c r="CL317" s="104">
        <f>ROUND(VLOOKUP($B317,'[4]3.ข้อมูลงบทดลองปัจจุบัน'!$A$5:$CL$846,89,0),2)</f>
        <v>0</v>
      </c>
      <c r="CM317" s="104">
        <f>ROUND(VLOOKUP($B317,'[4]3.ข้อมูลงบทดลองปัจจุบัน'!$A$5:$CL$846,90,0),2)</f>
        <v>0</v>
      </c>
      <c r="CO317" s="97"/>
    </row>
    <row r="318" spans="1:93" x14ac:dyDescent="0.7">
      <c r="A318" s="128" t="s">
        <v>884</v>
      </c>
      <c r="B318" s="18" t="s">
        <v>1023</v>
      </c>
      <c r="C318" s="129" t="s">
        <v>1024</v>
      </c>
      <c r="D318" s="104">
        <f>ROUND(VLOOKUP($B318,'[4]3.ข้อมูลงบทดลองปัจจุบัน'!$A$5:$CL$846,3,0),2)</f>
        <v>0</v>
      </c>
      <c r="E318" s="104">
        <f>ROUND(VLOOKUP($B318,'[4]3.ข้อมูลงบทดลองปัจจุบัน'!$A$5:$CL$846,4,0),2)</f>
        <v>0</v>
      </c>
      <c r="F318" s="104">
        <f>ROUND(VLOOKUP($B318,'[4]3.ข้อมูลงบทดลองปัจจุบัน'!$A$5:$CL$846,5,0),2)</f>
        <v>-10870.3</v>
      </c>
      <c r="G318" s="104">
        <f>ROUND(VLOOKUP($B318,'[4]3.ข้อมูลงบทดลองปัจจุบัน'!$A$5:$CL$846,6,0),2)</f>
        <v>-185639</v>
      </c>
      <c r="H318" s="104">
        <f>ROUND(VLOOKUP($B318,'[4]3.ข้อมูลงบทดลองปัจจุบัน'!$A$5:$CL$846,7,0),2)</f>
        <v>0</v>
      </c>
      <c r="I318" s="104">
        <f>ROUND(VLOOKUP($B318,'[4]3.ข้อมูลงบทดลองปัจจุบัน'!$A$5:$CL$846,8,0),2)</f>
        <v>0</v>
      </c>
      <c r="J318" s="104">
        <f>ROUND(VLOOKUP($B318,'[4]3.ข้อมูลงบทดลองปัจจุบัน'!$A$5:$CL$846,9,0),2)</f>
        <v>0</v>
      </c>
      <c r="K318" s="104">
        <f>ROUND(VLOOKUP($B318,'[4]3.ข้อมูลงบทดลองปัจจุบัน'!$A$5:$CL$846,10,0),2)</f>
        <v>0</v>
      </c>
      <c r="L318" s="104">
        <f>ROUND(VLOOKUP($B318,'[4]3.ข้อมูลงบทดลองปัจจุบัน'!$A$5:$CL$846,11,0),2)</f>
        <v>0</v>
      </c>
      <c r="M318" s="104">
        <f>ROUND(VLOOKUP($B318,'[4]3.ข้อมูลงบทดลองปัจจุบัน'!$A$5:$CL$846,12,0),2)</f>
        <v>0</v>
      </c>
      <c r="N318" s="104">
        <f>ROUND(VLOOKUP($B318,'[4]3.ข้อมูลงบทดลองปัจจุบัน'!$A$5:$CL$846,13,0),2)</f>
        <v>-5508.08</v>
      </c>
      <c r="O318" s="104">
        <f>ROUND(VLOOKUP($B318,'[4]3.ข้อมูลงบทดลองปัจจุบัน'!$A$5:$CL$846,14,0),2)</f>
        <v>0</v>
      </c>
      <c r="P318" s="104">
        <f>ROUND(VLOOKUP($B318,'[4]3.ข้อมูลงบทดลองปัจจุบัน'!$A$5:$CL$846,15,0),2)</f>
        <v>38240</v>
      </c>
      <c r="Q318" s="104">
        <f>ROUND(VLOOKUP($B318,'[4]3.ข้อมูลงบทดลองปัจจุบัน'!$A$5:$CL$846,16,0),2)</f>
        <v>0</v>
      </c>
      <c r="R318" s="104">
        <f>ROUND(VLOOKUP($B318,'[4]3.ข้อมูลงบทดลองปัจจุบัน'!$A$5:$CL$846,17,0),2)</f>
        <v>-23085</v>
      </c>
      <c r="S318" s="104">
        <f>ROUND(VLOOKUP($B318,'[4]3.ข้อมูลงบทดลองปัจจุบัน'!$A$5:$CL$846,18,0),2)</f>
        <v>0</v>
      </c>
      <c r="T318" s="104">
        <f>ROUND(VLOOKUP($B318,'[4]3.ข้อมูลงบทดลองปัจจุบัน'!$A$5:$CL$846,19,0),2)</f>
        <v>0</v>
      </c>
      <c r="U318" s="104">
        <f>ROUND(VLOOKUP($B318,'[4]3.ข้อมูลงบทดลองปัจจุบัน'!$A$5:$CL$846,20,0),2)</f>
        <v>-57857.86</v>
      </c>
      <c r="V318" s="104">
        <f>ROUND(VLOOKUP($B318,'[4]3.ข้อมูลงบทดลองปัจจุบัน'!$A$5:$CL$846,21,0),2)</f>
        <v>0</v>
      </c>
      <c r="W318" s="104">
        <f>ROUND(VLOOKUP($B318,'[4]3.ข้อมูลงบทดลองปัจจุบัน'!$A$5:$CL$846,22,0),2)</f>
        <v>0</v>
      </c>
      <c r="X318" s="104">
        <f>ROUND(VLOOKUP($B318,'[4]3.ข้อมูลงบทดลองปัจจุบัน'!$A$5:$CL$846,23,0),2)</f>
        <v>-448573.81</v>
      </c>
      <c r="Y318" s="104">
        <f>ROUND(VLOOKUP($B318,'[4]3.ข้อมูลงบทดลองปัจจุบัน'!$A$5:$CL$846,24,0),2)</f>
        <v>-46354.12</v>
      </c>
      <c r="Z318" s="104">
        <f>ROUND(VLOOKUP($B318,'[4]3.ข้อมูลงบทดลองปัจจุบัน'!$A$5:$CL$846,25,0),2)</f>
        <v>0</v>
      </c>
      <c r="AA318" s="104">
        <f>ROUND(VLOOKUP($B318,'[4]3.ข้อมูลงบทดลองปัจจุบัน'!$A$5:$CL$846,26,0),2)</f>
        <v>-31652.49</v>
      </c>
      <c r="AB318" s="104">
        <f>ROUND(VLOOKUP($B318,'[4]3.ข้อมูลงบทดลองปัจจุบัน'!$A$5:$CL$846,27,0),2)</f>
        <v>0</v>
      </c>
      <c r="AC318" s="104">
        <f>ROUND(VLOOKUP($B318,'[4]3.ข้อมูลงบทดลองปัจจุบัน'!$A$5:$CL$846,28,0),2)</f>
        <v>0</v>
      </c>
      <c r="AD318" s="104">
        <f>ROUND(VLOOKUP($B318,'[4]3.ข้อมูลงบทดลองปัจจุบัน'!$A$5:$CL$846,29,0),2)</f>
        <v>0</v>
      </c>
      <c r="AE318" s="104">
        <f>ROUND(VLOOKUP($B318,'[4]3.ข้อมูลงบทดลองปัจจุบัน'!$A$5:$CL$846,30,0),2)</f>
        <v>0</v>
      </c>
      <c r="AF318" s="104">
        <f>ROUND(VLOOKUP($B318,'[4]3.ข้อมูลงบทดลองปัจจุบัน'!$A$5:$CL$846,31,0),2)</f>
        <v>0</v>
      </c>
      <c r="AG318" s="104">
        <f>ROUND(VLOOKUP($B318,'[4]3.ข้อมูลงบทดลองปัจจุบัน'!$A$5:$CL$846,32,0),2)</f>
        <v>0</v>
      </c>
      <c r="AH318" s="104">
        <f>ROUND(VLOOKUP($B318,'[4]3.ข้อมูลงบทดลองปัจจุบัน'!$A$5:$CL$846,33,0),2)</f>
        <v>0</v>
      </c>
      <c r="AI318" s="104">
        <f>ROUND(VLOOKUP($B318,'[4]3.ข้อมูลงบทดลองปัจจุบัน'!$A$5:$CL$846,34,0),2)</f>
        <v>0</v>
      </c>
      <c r="AJ318" s="104">
        <f>ROUND(VLOOKUP($B318,'[4]3.ข้อมูลงบทดลองปัจจุบัน'!$A$5:$CL$846,35,0),2)</f>
        <v>0</v>
      </c>
      <c r="AK318" s="104">
        <f>ROUND(VLOOKUP($B318,'[4]3.ข้อมูลงบทดลองปัจจุบัน'!$A$5:$CL$846,36,0),2)</f>
        <v>0</v>
      </c>
      <c r="AL318" s="104">
        <f>ROUND(VLOOKUP($B318,'[4]3.ข้อมูลงบทดลองปัจจุบัน'!$A$5:$CL$846,37,0),2)</f>
        <v>0</v>
      </c>
      <c r="AM318" s="104">
        <f>ROUND(VLOOKUP($B318,'[4]3.ข้อมูลงบทดลองปัจจุบัน'!$A$5:$CL$846,38,0),2)</f>
        <v>0</v>
      </c>
      <c r="AN318" s="104">
        <f>ROUND(VLOOKUP($B318,'[4]3.ข้อมูลงบทดลองปัจจุบัน'!$A$5:$CL$846,39,0),2)</f>
        <v>0</v>
      </c>
      <c r="AO318" s="104">
        <f>ROUND(VLOOKUP($B318,'[4]3.ข้อมูลงบทดลองปัจจุบัน'!$A$5:$CL$846,40,0),2)</f>
        <v>-13242</v>
      </c>
      <c r="AP318" s="104">
        <f>ROUND(VLOOKUP($B318,'[4]3.ข้อมูลงบทดลองปัจจุบัน'!$A$5:$CL$846,41,0),2)</f>
        <v>-4172.3599999999997</v>
      </c>
      <c r="AQ318" s="104">
        <f>ROUND(VLOOKUP($B318,'[4]3.ข้อมูลงบทดลองปัจจุบัน'!$A$5:$CL$846,42,0),2)</f>
        <v>0</v>
      </c>
      <c r="AR318" s="104">
        <f>ROUND(VLOOKUP($B318,'[4]3.ข้อมูลงบทดลองปัจจุบัน'!$A$5:$CL$846,43,0),2)</f>
        <v>0</v>
      </c>
      <c r="AS318" s="104">
        <f>ROUND(VLOOKUP($B318,'[4]3.ข้อมูลงบทดลองปัจจุบัน'!$A$5:$CL$846,44,0),2)</f>
        <v>0</v>
      </c>
      <c r="AT318" s="104">
        <f>ROUND(VLOOKUP($B318,'[4]3.ข้อมูลงบทดลองปัจจุบัน'!$A$5:$CL$846,45,0),2)</f>
        <v>0</v>
      </c>
      <c r="AU318" s="104">
        <f>ROUND(VLOOKUP($B318,'[4]3.ข้อมูลงบทดลองปัจจุบัน'!$A$5:$CL$846,46,0),2)</f>
        <v>0</v>
      </c>
      <c r="AV318" s="104">
        <f>ROUND(VLOOKUP($B318,'[4]3.ข้อมูลงบทดลองปัจจุบัน'!$A$5:$CL$846,47,0),2)</f>
        <v>0</v>
      </c>
      <c r="AW318" s="104">
        <f>ROUND(VLOOKUP($B318,'[4]3.ข้อมูลงบทดลองปัจจุบัน'!$A$5:$CL$846,48,0),2)</f>
        <v>0</v>
      </c>
      <c r="AX318" s="104">
        <f>ROUND(VLOOKUP($B318,'[4]3.ข้อมูลงบทดลองปัจจุบัน'!$A$5:$CL$846,49,0),2)</f>
        <v>0</v>
      </c>
      <c r="AY318" s="104">
        <f>ROUND(VLOOKUP($B318,'[4]3.ข้อมูลงบทดลองปัจจุบัน'!$A$5:$CL$846,50,0),2)</f>
        <v>0</v>
      </c>
      <c r="AZ318" s="104">
        <f>ROUND(VLOOKUP($B318,'[4]3.ข้อมูลงบทดลองปัจจุบัน'!$A$5:$CL$846,51,0),2)</f>
        <v>0</v>
      </c>
      <c r="BA318" s="104">
        <f>ROUND(VLOOKUP($B318,'[4]3.ข้อมูลงบทดลองปัจจุบัน'!$A$5:$CL$846,52,0),2)</f>
        <v>-19500</v>
      </c>
      <c r="BB318" s="104">
        <f>ROUND(VLOOKUP($B318,'[4]3.ข้อมูลงบทดลองปัจจุบัน'!$A$5:$CL$846,53,0),2)</f>
        <v>-94055</v>
      </c>
      <c r="BC318" s="104">
        <f>ROUND(VLOOKUP($B318,'[4]3.ข้อมูลงบทดลองปัจจุบัน'!$A$5:$CL$846,54,0),2)</f>
        <v>0</v>
      </c>
      <c r="BD318" s="104">
        <f>ROUND(VLOOKUP($B318,'[4]3.ข้อมูลงบทดลองปัจจุบัน'!$A$5:$CL$846,55,0),2)</f>
        <v>-239531.93</v>
      </c>
      <c r="BE318" s="104">
        <f>ROUND(VLOOKUP($B318,'[4]3.ข้อมูลงบทดลองปัจจุบัน'!$A$5:$CL$846,56,0),2)</f>
        <v>-16382.26</v>
      </c>
      <c r="BF318" s="104">
        <f>ROUND(VLOOKUP($B318,'[4]3.ข้อมูลงบทดลองปัจจุบัน'!$A$5:$CL$846,57,0),2)</f>
        <v>-52974.01</v>
      </c>
      <c r="BG318" s="104">
        <f>ROUND(VLOOKUP($B318,'[4]3.ข้อมูลงบทดลองปัจจุบัน'!$A$5:$CL$846,58,0),2)</f>
        <v>-9225.65</v>
      </c>
      <c r="BH318" s="104">
        <f>ROUND(VLOOKUP($B318,'[4]3.ข้อมูลงบทดลองปัจจุบัน'!$A$5:$CL$846,59,0),2)</f>
        <v>-95110.54</v>
      </c>
      <c r="BI318" s="104">
        <f>ROUND(VLOOKUP($B318,'[4]3.ข้อมูลงบทดลองปัจจุบัน'!$A$5:$CL$846,60,0),2)</f>
        <v>0</v>
      </c>
      <c r="BJ318" s="104">
        <f>ROUND(VLOOKUP($B318,'[4]3.ข้อมูลงบทดลองปัจจุบัน'!$A$5:$CL$846,61,0),2)</f>
        <v>0</v>
      </c>
      <c r="BK318" s="104">
        <f>ROUND(VLOOKUP($B318,'[4]3.ข้อมูลงบทดลองปัจจุบัน'!$A$5:$CL$846,62,0),2)</f>
        <v>0</v>
      </c>
      <c r="BL318" s="104">
        <f>ROUND(VLOOKUP($B318,'[4]3.ข้อมูลงบทดลองปัจจุบัน'!$A$5:$CL$846,63,0),2)</f>
        <v>0</v>
      </c>
      <c r="BM318" s="104">
        <f>ROUND(VLOOKUP($B318,'[4]3.ข้อมูลงบทดลองปัจจุบัน'!$A$5:$CL$846,64,0),2)</f>
        <v>0</v>
      </c>
      <c r="BN318" s="104">
        <f>ROUND(VLOOKUP($B318,'[4]3.ข้อมูลงบทดลองปัจจุบัน'!$A$5:$CL$846,65,0),2)</f>
        <v>0</v>
      </c>
      <c r="BO318" s="104">
        <f>ROUND(VLOOKUP($B318,'[4]3.ข้อมูลงบทดลองปัจจุบัน'!$A$5:$CL$846,66,0),2)</f>
        <v>0</v>
      </c>
      <c r="BP318" s="104">
        <f>ROUND(VLOOKUP($B318,'[4]3.ข้อมูลงบทดลองปัจจุบัน'!$A$5:$CL$846,67,0),2)</f>
        <v>0</v>
      </c>
      <c r="BQ318" s="104">
        <f>ROUND(VLOOKUP($B318,'[4]3.ข้อมูลงบทดลองปัจจุบัน'!$A$5:$CL$846,68,0),2)</f>
        <v>0</v>
      </c>
      <c r="BR318" s="104">
        <f>ROUND(VLOOKUP($B318,'[4]3.ข้อมูลงบทดลองปัจจุบัน'!$A$5:$CL$846,69,0),2)</f>
        <v>0</v>
      </c>
      <c r="BS318" s="104">
        <f>ROUND(VLOOKUP($B318,'[4]3.ข้อมูลงบทดลองปัจจุบัน'!$A$5:$CL$846,70,0),2)</f>
        <v>-3847638.4</v>
      </c>
      <c r="BT318" s="104">
        <f>ROUND(VLOOKUP($B318,'[4]3.ข้อมูลงบทดลองปัจจุบัน'!$A$5:$CL$846,71,0),2)</f>
        <v>0</v>
      </c>
      <c r="BU318" s="104">
        <f>ROUND(VLOOKUP($B318,'[4]3.ข้อมูลงบทดลองปัจจุบัน'!$A$5:$CL$846,72,0),2)</f>
        <v>0</v>
      </c>
      <c r="BV318" s="104">
        <f>ROUND(VLOOKUP($B318,'[4]3.ข้อมูลงบทดลองปัจจุบัน'!$A$5:$CL$846,73,0),2)</f>
        <v>0</v>
      </c>
      <c r="BW318" s="104">
        <f>ROUND(VLOOKUP($B318,'[4]3.ข้อมูลงบทดลองปัจจุบัน'!$A$5:$CL$846,74,0),2)</f>
        <v>0</v>
      </c>
      <c r="BX318" s="104">
        <f>ROUND(VLOOKUP($B318,'[4]3.ข้อมูลงบทดลองปัจจุบัน'!$A$5:$CL$846,75,0),2)</f>
        <v>0</v>
      </c>
      <c r="BY318" s="104">
        <f>ROUND(VLOOKUP($B318,'[4]3.ข้อมูลงบทดลองปัจจุบัน'!$A$5:$CL$846,76,0),2)</f>
        <v>0</v>
      </c>
      <c r="BZ318" s="104">
        <f>ROUND(VLOOKUP($B318,'[4]3.ข้อมูลงบทดลองปัจจุบัน'!$A$5:$CL$846,77,0),2)</f>
        <v>0</v>
      </c>
      <c r="CA318" s="104">
        <f>ROUND(VLOOKUP($B318,'[4]3.ข้อมูลงบทดลองปัจจุบัน'!$A$5:$CL$846,78,0),2)</f>
        <v>0</v>
      </c>
      <c r="CB318" s="104">
        <f>ROUND(VLOOKUP($B318,'[4]3.ข้อมูลงบทดลองปัจจุบัน'!$A$5:$CL$846,79,0),2)</f>
        <v>0</v>
      </c>
      <c r="CC318" s="104">
        <f>ROUND(VLOOKUP($B318,'[4]3.ข้อมูลงบทดลองปัจจุบัน'!$A$5:$CL$846,80,0),2)</f>
        <v>0</v>
      </c>
      <c r="CD318" s="104">
        <f>ROUND(VLOOKUP($B318,'[4]3.ข้อมูลงบทดลองปัจจุบัน'!$A$5:$CL$846,81,0),2)</f>
        <v>0</v>
      </c>
      <c r="CE318" s="104">
        <f>ROUND(VLOOKUP($B318,'[4]3.ข้อมูลงบทดลองปัจจุบัน'!$A$5:$CL$846,82,0),2)</f>
        <v>0</v>
      </c>
      <c r="CF318" s="104">
        <f>ROUND(VLOOKUP($B318,'[4]3.ข้อมูลงบทดลองปัจจุบัน'!$A$5:$CL$846,83,0),2)</f>
        <v>0</v>
      </c>
      <c r="CG318" s="104">
        <f>ROUND(VLOOKUP($B318,'[4]3.ข้อมูลงบทดลองปัจจุบัน'!$A$5:$CL$846,84,0),2)</f>
        <v>0</v>
      </c>
      <c r="CH318" s="104">
        <f>ROUND(VLOOKUP($B318,'[4]3.ข้อมูลงบทดลองปัจจุบัน'!$A$5:$CL$846,85,0),2)</f>
        <v>0</v>
      </c>
      <c r="CI318" s="104">
        <f>ROUND(VLOOKUP($B318,'[4]3.ข้อมูลงบทดลองปัจจุบัน'!$A$5:$CL$846,86,0),2)</f>
        <v>0</v>
      </c>
      <c r="CJ318" s="104">
        <f>ROUND(VLOOKUP($B318,'[4]3.ข้อมูลงบทดลองปัจจุบัน'!$A$5:$CL$846,87,0),2)</f>
        <v>0</v>
      </c>
      <c r="CK318" s="104">
        <f>ROUND(VLOOKUP($B318,'[4]3.ข้อมูลงบทดลองปัจจุบัน'!$A$5:$CL$846,88,0),2)</f>
        <v>0</v>
      </c>
      <c r="CL318" s="104">
        <f>ROUND(VLOOKUP($B318,'[4]3.ข้อมูลงบทดลองปัจจุบัน'!$A$5:$CL$846,89,0),2)</f>
        <v>0</v>
      </c>
      <c r="CM318" s="104">
        <f>ROUND(VLOOKUP($B318,'[4]3.ข้อมูลงบทดลองปัจจุบัน'!$A$5:$CL$846,90,0),2)</f>
        <v>0</v>
      </c>
      <c r="CO318" s="97"/>
    </row>
    <row r="319" spans="1:93" x14ac:dyDescent="0.7">
      <c r="A319" s="128" t="s">
        <v>884</v>
      </c>
      <c r="B319" s="18" t="s">
        <v>1025</v>
      </c>
      <c r="C319" s="129" t="s">
        <v>1026</v>
      </c>
      <c r="D319" s="104">
        <f>ROUND(VLOOKUP($B319,'[4]3.ข้อมูลงบทดลองปัจจุบัน'!$A$5:$CL$846,3,0),2)</f>
        <v>0</v>
      </c>
      <c r="E319" s="104">
        <f>ROUND(VLOOKUP($B319,'[4]3.ข้อมูลงบทดลองปัจจุบัน'!$A$5:$CL$846,4,0),2)</f>
        <v>0</v>
      </c>
      <c r="F319" s="104">
        <f>ROUND(VLOOKUP($B319,'[4]3.ข้อมูลงบทดลองปัจจุบัน'!$A$5:$CL$846,5,0),2)</f>
        <v>12304.56</v>
      </c>
      <c r="G319" s="104">
        <f>ROUND(VLOOKUP($B319,'[4]3.ข้อมูลงบทดลองปัจจุบัน'!$A$5:$CL$846,6,0),2)</f>
        <v>0</v>
      </c>
      <c r="H319" s="104">
        <f>ROUND(VLOOKUP($B319,'[4]3.ข้อมูลงบทดลองปัจจุบัน'!$A$5:$CL$846,7,0),2)</f>
        <v>0</v>
      </c>
      <c r="I319" s="104">
        <f>ROUND(VLOOKUP($B319,'[4]3.ข้อมูลงบทดลองปัจจุบัน'!$A$5:$CL$846,8,0),2)</f>
        <v>0</v>
      </c>
      <c r="J319" s="104">
        <f>ROUND(VLOOKUP($B319,'[4]3.ข้อมูลงบทดลองปัจจุบัน'!$A$5:$CL$846,9,0),2)</f>
        <v>0</v>
      </c>
      <c r="K319" s="104">
        <f>ROUND(VLOOKUP($B319,'[4]3.ข้อมูลงบทดลองปัจจุบัน'!$A$5:$CL$846,10,0),2)</f>
        <v>0</v>
      </c>
      <c r="L319" s="104">
        <f>ROUND(VLOOKUP($B319,'[4]3.ข้อมูลงบทดลองปัจจุบัน'!$A$5:$CL$846,11,0),2)</f>
        <v>0</v>
      </c>
      <c r="M319" s="104">
        <f>ROUND(VLOOKUP($B319,'[4]3.ข้อมูลงบทดลองปัจจุบัน'!$A$5:$CL$846,12,0),2)</f>
        <v>0</v>
      </c>
      <c r="N319" s="104">
        <f>ROUND(VLOOKUP($B319,'[4]3.ข้อมูลงบทดลองปัจจุบัน'!$A$5:$CL$846,13,0),2)</f>
        <v>0</v>
      </c>
      <c r="O319" s="104">
        <f>ROUND(VLOOKUP($B319,'[4]3.ข้อมูลงบทดลองปัจจุบัน'!$A$5:$CL$846,14,0),2)</f>
        <v>0</v>
      </c>
      <c r="P319" s="104">
        <f>ROUND(VLOOKUP($B319,'[4]3.ข้อมูลงบทดลองปัจจุบัน'!$A$5:$CL$846,15,0),2)</f>
        <v>0</v>
      </c>
      <c r="Q319" s="104">
        <f>ROUND(VLOOKUP($B319,'[4]3.ข้อมูลงบทดลองปัจจุบัน'!$A$5:$CL$846,16,0),2)</f>
        <v>0</v>
      </c>
      <c r="R319" s="104">
        <f>ROUND(VLOOKUP($B319,'[4]3.ข้อมูลงบทดลองปัจจุบัน'!$A$5:$CL$846,17,0),2)</f>
        <v>0</v>
      </c>
      <c r="S319" s="104">
        <f>ROUND(VLOOKUP($B319,'[4]3.ข้อมูลงบทดลองปัจจุบัน'!$A$5:$CL$846,18,0),2)</f>
        <v>0</v>
      </c>
      <c r="T319" s="104">
        <f>ROUND(VLOOKUP($B319,'[4]3.ข้อมูลงบทดลองปัจจุบัน'!$A$5:$CL$846,19,0),2)</f>
        <v>0</v>
      </c>
      <c r="U319" s="104">
        <f>ROUND(VLOOKUP($B319,'[4]3.ข้อมูลงบทดลองปัจจุบัน'!$A$5:$CL$846,20,0),2)</f>
        <v>1650</v>
      </c>
      <c r="V319" s="104">
        <f>ROUND(VLOOKUP($B319,'[4]3.ข้อมูลงบทดลองปัจจุบัน'!$A$5:$CL$846,21,0),2)</f>
        <v>0</v>
      </c>
      <c r="W319" s="104">
        <f>ROUND(VLOOKUP($B319,'[4]3.ข้อมูลงบทดลองปัจจุบัน'!$A$5:$CL$846,22,0),2)</f>
        <v>0</v>
      </c>
      <c r="X319" s="104">
        <f>ROUND(VLOOKUP($B319,'[4]3.ข้อมูลงบทดลองปัจจุบัน'!$A$5:$CL$846,23,0),2)</f>
        <v>384402.78</v>
      </c>
      <c r="Y319" s="104">
        <f>ROUND(VLOOKUP($B319,'[4]3.ข้อมูลงบทดลองปัจจุบัน'!$A$5:$CL$846,24,0),2)</f>
        <v>0</v>
      </c>
      <c r="Z319" s="104">
        <f>ROUND(VLOOKUP($B319,'[4]3.ข้อมูลงบทดลองปัจจุบัน'!$A$5:$CL$846,25,0),2)</f>
        <v>10574.08</v>
      </c>
      <c r="AA319" s="104">
        <f>ROUND(VLOOKUP($B319,'[4]3.ข้อมูลงบทดลองปัจจุบัน'!$A$5:$CL$846,26,0),2)</f>
        <v>40491.54</v>
      </c>
      <c r="AB319" s="104">
        <f>ROUND(VLOOKUP($B319,'[4]3.ข้อมูลงบทดลองปัจจุบัน'!$A$5:$CL$846,27,0),2)</f>
        <v>0</v>
      </c>
      <c r="AC319" s="104">
        <f>ROUND(VLOOKUP($B319,'[4]3.ข้อมูลงบทดลองปัจจุบัน'!$A$5:$CL$846,28,0),2)</f>
        <v>0</v>
      </c>
      <c r="AD319" s="104">
        <f>ROUND(VLOOKUP($B319,'[4]3.ข้อมูลงบทดลองปัจจุบัน'!$A$5:$CL$846,29,0),2)</f>
        <v>0</v>
      </c>
      <c r="AE319" s="104">
        <f>ROUND(VLOOKUP($B319,'[4]3.ข้อมูลงบทดลองปัจจุบัน'!$A$5:$CL$846,30,0),2)</f>
        <v>0</v>
      </c>
      <c r="AF319" s="104">
        <f>ROUND(VLOOKUP($B319,'[4]3.ข้อมูลงบทดลองปัจจุบัน'!$A$5:$CL$846,31,0),2)</f>
        <v>0</v>
      </c>
      <c r="AG319" s="104">
        <f>ROUND(VLOOKUP($B319,'[4]3.ข้อมูลงบทดลองปัจจุบัน'!$A$5:$CL$846,32,0),2)</f>
        <v>0</v>
      </c>
      <c r="AH319" s="104">
        <f>ROUND(VLOOKUP($B319,'[4]3.ข้อมูลงบทดลองปัจจุบัน'!$A$5:$CL$846,33,0),2)</f>
        <v>0</v>
      </c>
      <c r="AI319" s="104">
        <f>ROUND(VLOOKUP($B319,'[4]3.ข้อมูลงบทดลองปัจจุบัน'!$A$5:$CL$846,34,0),2)</f>
        <v>0</v>
      </c>
      <c r="AJ319" s="104">
        <f>ROUND(VLOOKUP($B319,'[4]3.ข้อมูลงบทดลองปัจจุบัน'!$A$5:$CL$846,35,0),2)</f>
        <v>0</v>
      </c>
      <c r="AK319" s="104">
        <f>ROUND(VLOOKUP($B319,'[4]3.ข้อมูลงบทดลองปัจจุบัน'!$A$5:$CL$846,36,0),2)</f>
        <v>0</v>
      </c>
      <c r="AL319" s="104">
        <f>ROUND(VLOOKUP($B319,'[4]3.ข้อมูลงบทดลองปัจจุบัน'!$A$5:$CL$846,37,0),2)</f>
        <v>121665.86</v>
      </c>
      <c r="AM319" s="104">
        <f>ROUND(VLOOKUP($B319,'[4]3.ข้อมูลงบทดลองปัจจุบัน'!$A$5:$CL$846,38,0),2)</f>
        <v>0</v>
      </c>
      <c r="AN319" s="104">
        <f>ROUND(VLOOKUP($B319,'[4]3.ข้อมูลงบทดลองปัจจุบัน'!$A$5:$CL$846,39,0),2)</f>
        <v>0</v>
      </c>
      <c r="AO319" s="104">
        <f>ROUND(VLOOKUP($B319,'[4]3.ข้อมูลงบทดลองปัจจุบัน'!$A$5:$CL$846,40,0),2)</f>
        <v>0</v>
      </c>
      <c r="AP319" s="104">
        <f>ROUND(VLOOKUP($B319,'[4]3.ข้อมูลงบทดลองปัจจุบัน'!$A$5:$CL$846,41,0),2)</f>
        <v>12039.72</v>
      </c>
      <c r="AQ319" s="104">
        <f>ROUND(VLOOKUP($B319,'[4]3.ข้อมูลงบทดลองปัจจุบัน'!$A$5:$CL$846,42,0),2)</f>
        <v>0</v>
      </c>
      <c r="AR319" s="104">
        <f>ROUND(VLOOKUP($B319,'[4]3.ข้อมูลงบทดลองปัจจุบัน'!$A$5:$CL$846,43,0),2)</f>
        <v>0</v>
      </c>
      <c r="AS319" s="104">
        <f>ROUND(VLOOKUP($B319,'[4]3.ข้อมูลงบทดลองปัจจุบัน'!$A$5:$CL$846,44,0),2)</f>
        <v>0</v>
      </c>
      <c r="AT319" s="104">
        <f>ROUND(VLOOKUP($B319,'[4]3.ข้อมูลงบทดลองปัจจุบัน'!$A$5:$CL$846,45,0),2)</f>
        <v>0</v>
      </c>
      <c r="AU319" s="104">
        <f>ROUND(VLOOKUP($B319,'[4]3.ข้อมูลงบทดลองปัจจุบัน'!$A$5:$CL$846,46,0),2)</f>
        <v>17260</v>
      </c>
      <c r="AV319" s="104">
        <f>ROUND(VLOOKUP($B319,'[4]3.ข้อมูลงบทดลองปัจจุบัน'!$A$5:$CL$846,47,0),2)</f>
        <v>0</v>
      </c>
      <c r="AW319" s="104">
        <f>ROUND(VLOOKUP($B319,'[4]3.ข้อมูลงบทดลองปัจจุบัน'!$A$5:$CL$846,48,0),2)</f>
        <v>0</v>
      </c>
      <c r="AX319" s="104">
        <f>ROUND(VLOOKUP($B319,'[4]3.ข้อมูลงบทดลองปัจจุบัน'!$A$5:$CL$846,49,0),2)</f>
        <v>0</v>
      </c>
      <c r="AY319" s="104">
        <f>ROUND(VLOOKUP($B319,'[4]3.ข้อมูลงบทดลองปัจจุบัน'!$A$5:$CL$846,50,0),2)</f>
        <v>0</v>
      </c>
      <c r="AZ319" s="104">
        <f>ROUND(VLOOKUP($B319,'[4]3.ข้อมูลงบทดลองปัจจุบัน'!$A$5:$CL$846,51,0),2)</f>
        <v>0</v>
      </c>
      <c r="BA319" s="104">
        <f>ROUND(VLOOKUP($B319,'[4]3.ข้อมูลงบทดลองปัจจุบัน'!$A$5:$CL$846,52,0),2)</f>
        <v>0</v>
      </c>
      <c r="BB319" s="104">
        <f>ROUND(VLOOKUP($B319,'[4]3.ข้อมูลงบทดลองปัจจุบัน'!$A$5:$CL$846,53,0),2)</f>
        <v>0</v>
      </c>
      <c r="BC319" s="104">
        <f>ROUND(VLOOKUP($B319,'[4]3.ข้อมูลงบทดลองปัจจุบัน'!$A$5:$CL$846,54,0),2)</f>
        <v>0</v>
      </c>
      <c r="BD319" s="104">
        <f>ROUND(VLOOKUP($B319,'[4]3.ข้อมูลงบทดลองปัจจุบัน'!$A$5:$CL$846,55,0),2)</f>
        <v>19328.98</v>
      </c>
      <c r="BE319" s="104">
        <f>ROUND(VLOOKUP($B319,'[4]3.ข้อมูลงบทดลองปัจจุบัน'!$A$5:$CL$846,56,0),2)</f>
        <v>124.54</v>
      </c>
      <c r="BF319" s="104">
        <f>ROUND(VLOOKUP($B319,'[4]3.ข้อมูลงบทดลองปัจจุบัน'!$A$5:$CL$846,57,0),2)</f>
        <v>2954.59</v>
      </c>
      <c r="BG319" s="104">
        <f>ROUND(VLOOKUP($B319,'[4]3.ข้อมูลงบทดลองปัจจุบัน'!$A$5:$CL$846,58,0),2)</f>
        <v>0</v>
      </c>
      <c r="BH319" s="104">
        <f>ROUND(VLOOKUP($B319,'[4]3.ข้อมูลงบทดลองปัจจุบัน'!$A$5:$CL$846,59,0),2)</f>
        <v>8170.21</v>
      </c>
      <c r="BI319" s="104">
        <f>ROUND(VLOOKUP($B319,'[4]3.ข้อมูลงบทดลองปัจจุบัน'!$A$5:$CL$846,60,0),2)</f>
        <v>0</v>
      </c>
      <c r="BJ319" s="104">
        <f>ROUND(VLOOKUP($B319,'[4]3.ข้อมูลงบทดลองปัจจุบัน'!$A$5:$CL$846,61,0),2)</f>
        <v>0</v>
      </c>
      <c r="BK319" s="104">
        <f>ROUND(VLOOKUP($B319,'[4]3.ข้อมูลงบทดลองปัจจุบัน'!$A$5:$CL$846,62,0),2)</f>
        <v>0</v>
      </c>
      <c r="BL319" s="104">
        <f>ROUND(VLOOKUP($B319,'[4]3.ข้อมูลงบทดลองปัจจุบัน'!$A$5:$CL$846,63,0),2)</f>
        <v>0</v>
      </c>
      <c r="BM319" s="104">
        <f>ROUND(VLOOKUP($B319,'[4]3.ข้อมูลงบทดลองปัจจุบัน'!$A$5:$CL$846,64,0),2)</f>
        <v>0</v>
      </c>
      <c r="BN319" s="104">
        <f>ROUND(VLOOKUP($B319,'[4]3.ข้อมูลงบทดลองปัจจุบัน'!$A$5:$CL$846,65,0),2)</f>
        <v>0</v>
      </c>
      <c r="BO319" s="104">
        <f>ROUND(VLOOKUP($B319,'[4]3.ข้อมูลงบทดลองปัจจุบัน'!$A$5:$CL$846,66,0),2)</f>
        <v>0</v>
      </c>
      <c r="BP319" s="104">
        <f>ROUND(VLOOKUP($B319,'[4]3.ข้อมูลงบทดลองปัจจุบัน'!$A$5:$CL$846,67,0),2)</f>
        <v>0</v>
      </c>
      <c r="BQ319" s="104">
        <f>ROUND(VLOOKUP($B319,'[4]3.ข้อมูลงบทดลองปัจจุบัน'!$A$5:$CL$846,68,0),2)</f>
        <v>0</v>
      </c>
      <c r="BR319" s="104">
        <f>ROUND(VLOOKUP($B319,'[4]3.ข้อมูลงบทดลองปัจจุบัน'!$A$5:$CL$846,69,0),2)</f>
        <v>0</v>
      </c>
      <c r="BS319" s="104">
        <f>ROUND(VLOOKUP($B319,'[4]3.ข้อมูลงบทดลองปัจจุบัน'!$A$5:$CL$846,70,0),2)</f>
        <v>28408</v>
      </c>
      <c r="BT319" s="104">
        <f>ROUND(VLOOKUP($B319,'[4]3.ข้อมูลงบทดลองปัจจุบัน'!$A$5:$CL$846,71,0),2)</f>
        <v>0</v>
      </c>
      <c r="BU319" s="104">
        <f>ROUND(VLOOKUP($B319,'[4]3.ข้อมูลงบทดลองปัจจุบัน'!$A$5:$CL$846,72,0),2)</f>
        <v>0</v>
      </c>
      <c r="BV319" s="104">
        <f>ROUND(VLOOKUP($B319,'[4]3.ข้อมูลงบทดลองปัจจุบัน'!$A$5:$CL$846,73,0),2)</f>
        <v>0</v>
      </c>
      <c r="BW319" s="104">
        <f>ROUND(VLOOKUP($B319,'[4]3.ข้อมูลงบทดลองปัจจุบัน'!$A$5:$CL$846,74,0),2)</f>
        <v>0</v>
      </c>
      <c r="BX319" s="104">
        <f>ROUND(VLOOKUP($B319,'[4]3.ข้อมูลงบทดลองปัจจุบัน'!$A$5:$CL$846,75,0),2)</f>
        <v>0</v>
      </c>
      <c r="BY319" s="104">
        <f>ROUND(VLOOKUP($B319,'[4]3.ข้อมูลงบทดลองปัจจุบัน'!$A$5:$CL$846,76,0),2)</f>
        <v>0</v>
      </c>
      <c r="BZ319" s="104">
        <f>ROUND(VLOOKUP($B319,'[4]3.ข้อมูลงบทดลองปัจจุบัน'!$A$5:$CL$846,77,0),2)</f>
        <v>466.76</v>
      </c>
      <c r="CA319" s="104">
        <f>ROUND(VLOOKUP($B319,'[4]3.ข้อมูลงบทดลองปัจจุบัน'!$A$5:$CL$846,78,0),2)</f>
        <v>0</v>
      </c>
      <c r="CB319" s="104">
        <f>ROUND(VLOOKUP($B319,'[4]3.ข้อมูลงบทดลองปัจจุบัน'!$A$5:$CL$846,79,0),2)</f>
        <v>0</v>
      </c>
      <c r="CC319" s="104">
        <f>ROUND(VLOOKUP($B319,'[4]3.ข้อมูลงบทดลองปัจจุบัน'!$A$5:$CL$846,80,0),2)</f>
        <v>0</v>
      </c>
      <c r="CD319" s="104">
        <f>ROUND(VLOOKUP($B319,'[4]3.ข้อมูลงบทดลองปัจจุบัน'!$A$5:$CL$846,81,0),2)</f>
        <v>0</v>
      </c>
      <c r="CE319" s="104">
        <f>ROUND(VLOOKUP($B319,'[4]3.ข้อมูลงบทดลองปัจจุบัน'!$A$5:$CL$846,82,0),2)</f>
        <v>0</v>
      </c>
      <c r="CF319" s="104">
        <f>ROUND(VLOOKUP($B319,'[4]3.ข้อมูลงบทดลองปัจจุบัน'!$A$5:$CL$846,83,0),2)</f>
        <v>0</v>
      </c>
      <c r="CG319" s="104">
        <f>ROUND(VLOOKUP($B319,'[4]3.ข้อมูลงบทดลองปัจจุบัน'!$A$5:$CL$846,84,0),2)</f>
        <v>0</v>
      </c>
      <c r="CH319" s="104">
        <f>ROUND(VLOOKUP($B319,'[4]3.ข้อมูลงบทดลองปัจจุบัน'!$A$5:$CL$846,85,0),2)</f>
        <v>0</v>
      </c>
      <c r="CI319" s="104">
        <f>ROUND(VLOOKUP($B319,'[4]3.ข้อมูลงบทดลองปัจจุบัน'!$A$5:$CL$846,86,0),2)</f>
        <v>0</v>
      </c>
      <c r="CJ319" s="104">
        <f>ROUND(VLOOKUP($B319,'[4]3.ข้อมูลงบทดลองปัจจุบัน'!$A$5:$CL$846,87,0),2)</f>
        <v>0</v>
      </c>
      <c r="CK319" s="104">
        <f>ROUND(VLOOKUP($B319,'[4]3.ข้อมูลงบทดลองปัจจุบัน'!$A$5:$CL$846,88,0),2)</f>
        <v>0</v>
      </c>
      <c r="CL319" s="104">
        <f>ROUND(VLOOKUP($B319,'[4]3.ข้อมูลงบทดลองปัจจุบัน'!$A$5:$CL$846,89,0),2)</f>
        <v>0</v>
      </c>
      <c r="CM319" s="104">
        <f>ROUND(VLOOKUP($B319,'[4]3.ข้อมูลงบทดลองปัจจุบัน'!$A$5:$CL$846,90,0),2)</f>
        <v>0</v>
      </c>
      <c r="CO319" s="97"/>
    </row>
    <row r="320" spans="1:93" x14ac:dyDescent="0.7">
      <c r="A320" s="128" t="s">
        <v>884</v>
      </c>
      <c r="B320" s="18" t="s">
        <v>1027</v>
      </c>
      <c r="C320" s="129" t="s">
        <v>1028</v>
      </c>
      <c r="D320" s="104">
        <f>ROUND(VLOOKUP($B320,'[4]3.ข้อมูลงบทดลองปัจจุบัน'!$A$5:$CL$846,3,0),2)</f>
        <v>0</v>
      </c>
      <c r="E320" s="104">
        <f>ROUND(VLOOKUP($B320,'[4]3.ข้อมูลงบทดลองปัจจุบัน'!$A$5:$CL$846,4,0),2)</f>
        <v>0</v>
      </c>
      <c r="F320" s="104">
        <f>ROUND(VLOOKUP($B320,'[4]3.ข้อมูลงบทดลองปัจจุบัน'!$A$5:$CL$846,5,0),2)</f>
        <v>0</v>
      </c>
      <c r="G320" s="104">
        <f>ROUND(VLOOKUP($B320,'[4]3.ข้อมูลงบทดลองปัจจุบัน'!$A$5:$CL$846,6,0),2)</f>
        <v>0</v>
      </c>
      <c r="H320" s="104">
        <f>ROUND(VLOOKUP($B320,'[4]3.ข้อมูลงบทดลองปัจจุบัน'!$A$5:$CL$846,7,0),2)</f>
        <v>0</v>
      </c>
      <c r="I320" s="104">
        <f>ROUND(VLOOKUP($B320,'[4]3.ข้อมูลงบทดลองปัจจุบัน'!$A$5:$CL$846,8,0),2)</f>
        <v>0</v>
      </c>
      <c r="J320" s="104">
        <f>ROUND(VLOOKUP($B320,'[4]3.ข้อมูลงบทดลองปัจจุบัน'!$A$5:$CL$846,9,0),2)</f>
        <v>-1972.5</v>
      </c>
      <c r="K320" s="104">
        <f>ROUND(VLOOKUP($B320,'[4]3.ข้อมูลงบทดลองปัจจุบัน'!$A$5:$CL$846,10,0),2)</f>
        <v>6965.2</v>
      </c>
      <c r="L320" s="104">
        <f>ROUND(VLOOKUP($B320,'[4]3.ข้อมูลงบทดลองปัจจุบัน'!$A$5:$CL$846,11,0),2)</f>
        <v>0</v>
      </c>
      <c r="M320" s="104">
        <f>ROUND(VLOOKUP($B320,'[4]3.ข้อมูลงบทดลองปัจจุบัน'!$A$5:$CL$846,12,0),2)</f>
        <v>1097.52</v>
      </c>
      <c r="N320" s="104">
        <f>ROUND(VLOOKUP($B320,'[4]3.ข้อมูลงบทดลองปัจจุบัน'!$A$5:$CL$846,13,0),2)</f>
        <v>0</v>
      </c>
      <c r="O320" s="104">
        <f>ROUND(VLOOKUP($B320,'[4]3.ข้อมูลงบทดลองปัจจุบัน'!$A$5:$CL$846,14,0),2)</f>
        <v>-5887.85</v>
      </c>
      <c r="P320" s="104">
        <f>ROUND(VLOOKUP($B320,'[4]3.ข้อมูลงบทดลองปัจจุบัน'!$A$5:$CL$846,15,0),2)</f>
        <v>0</v>
      </c>
      <c r="Q320" s="104">
        <f>ROUND(VLOOKUP($B320,'[4]3.ข้อมูลงบทดลองปัจจุบัน'!$A$5:$CL$846,16,0),2)</f>
        <v>0</v>
      </c>
      <c r="R320" s="104">
        <f>ROUND(VLOOKUP($B320,'[4]3.ข้อมูลงบทดลองปัจจุบัน'!$A$5:$CL$846,17,0),2)</f>
        <v>-3601.3</v>
      </c>
      <c r="S320" s="104">
        <f>ROUND(VLOOKUP($B320,'[4]3.ข้อมูลงบทดลองปัจจุบัน'!$A$5:$CL$846,18,0),2)</f>
        <v>0</v>
      </c>
      <c r="T320" s="104">
        <f>ROUND(VLOOKUP($B320,'[4]3.ข้อมูลงบทดลองปัจจุบัน'!$A$5:$CL$846,19,0),2)</f>
        <v>-44519</v>
      </c>
      <c r="U320" s="104">
        <f>ROUND(VLOOKUP($B320,'[4]3.ข้อมูลงบทดลองปัจจุบัน'!$A$5:$CL$846,20,0),2)</f>
        <v>0</v>
      </c>
      <c r="V320" s="104">
        <f>ROUND(VLOOKUP($B320,'[4]3.ข้อมูลงบทดลองปัจจุบัน'!$A$5:$CL$846,21,0),2)</f>
        <v>0</v>
      </c>
      <c r="W320" s="104">
        <f>ROUND(VLOOKUP($B320,'[4]3.ข้อมูลงบทดลองปัจจุบัน'!$A$5:$CL$846,22,0),2)</f>
        <v>-77843</v>
      </c>
      <c r="X320" s="104">
        <f>ROUND(VLOOKUP($B320,'[4]3.ข้อมูลงบทดลองปัจจุบัน'!$A$5:$CL$846,23,0),2)</f>
        <v>0</v>
      </c>
      <c r="Y320" s="104">
        <f>ROUND(VLOOKUP($B320,'[4]3.ข้อมูลงบทดลองปัจจุบัน'!$A$5:$CL$846,24,0),2)</f>
        <v>0</v>
      </c>
      <c r="Z320" s="104">
        <f>ROUND(VLOOKUP($B320,'[4]3.ข้อมูลงบทดลองปัจจุบัน'!$A$5:$CL$846,25,0),2)</f>
        <v>0</v>
      </c>
      <c r="AA320" s="104">
        <f>ROUND(VLOOKUP($B320,'[4]3.ข้อมูลงบทดลองปัจจุบัน'!$A$5:$CL$846,26,0),2)</f>
        <v>-553083</v>
      </c>
      <c r="AB320" s="104">
        <f>ROUND(VLOOKUP($B320,'[4]3.ข้อมูลงบทดลองปัจจุบัน'!$A$5:$CL$846,27,0),2)</f>
        <v>-77982.28</v>
      </c>
      <c r="AC320" s="104">
        <f>ROUND(VLOOKUP($B320,'[4]3.ข้อมูลงบทดลองปัจจุบัน'!$A$5:$CL$846,28,0),2)</f>
        <v>-106229</v>
      </c>
      <c r="AD320" s="104">
        <f>ROUND(VLOOKUP($B320,'[4]3.ข้อมูลงบทดลองปัจจุบัน'!$A$5:$CL$846,29,0),2)</f>
        <v>-1764827</v>
      </c>
      <c r="AE320" s="104">
        <f>ROUND(VLOOKUP($B320,'[4]3.ข้อมูลงบทดลองปัจจุบัน'!$A$5:$CL$846,30,0),2)</f>
        <v>-111546.57</v>
      </c>
      <c r="AF320" s="104">
        <f>ROUND(VLOOKUP($B320,'[4]3.ข้อมูลงบทดลองปัจจุบัน'!$A$5:$CL$846,31,0),2)</f>
        <v>0</v>
      </c>
      <c r="AG320" s="104">
        <f>ROUND(VLOOKUP($B320,'[4]3.ข้อมูลงบทดลองปัจจุบัน'!$A$5:$CL$846,32,0),2)</f>
        <v>0</v>
      </c>
      <c r="AH320" s="104">
        <f>ROUND(VLOOKUP($B320,'[4]3.ข้อมูลงบทดลองปัจจุบัน'!$A$5:$CL$846,33,0),2)</f>
        <v>-1654.34</v>
      </c>
      <c r="AI320" s="104">
        <f>ROUND(VLOOKUP($B320,'[4]3.ข้อมูลงบทดลองปัจจุบัน'!$A$5:$CL$846,34,0),2)</f>
        <v>-72097</v>
      </c>
      <c r="AJ320" s="104">
        <f>ROUND(VLOOKUP($B320,'[4]3.ข้อมูลงบทดลองปัจจุบัน'!$A$5:$CL$846,35,0),2)</f>
        <v>0</v>
      </c>
      <c r="AK320" s="104">
        <f>ROUND(VLOOKUP($B320,'[4]3.ข้อมูลงบทดลองปัจจุบัน'!$A$5:$CL$846,36,0),2)</f>
        <v>0</v>
      </c>
      <c r="AL320" s="104">
        <f>ROUND(VLOOKUP($B320,'[4]3.ข้อมูลงบทดลองปัจจุบัน'!$A$5:$CL$846,37,0),2)</f>
        <v>0</v>
      </c>
      <c r="AM320" s="104">
        <f>ROUND(VLOOKUP($B320,'[4]3.ข้อมูลงบทดลองปัจจุบัน'!$A$5:$CL$846,38,0),2)</f>
        <v>0</v>
      </c>
      <c r="AN320" s="104">
        <f>ROUND(VLOOKUP($B320,'[4]3.ข้อมูลงบทดลองปัจจุบัน'!$A$5:$CL$846,39,0),2)</f>
        <v>0</v>
      </c>
      <c r="AO320" s="104">
        <f>ROUND(VLOOKUP($B320,'[4]3.ข้อมูลงบทดลองปัจจุบัน'!$A$5:$CL$846,40,0),2)</f>
        <v>0</v>
      </c>
      <c r="AP320" s="104">
        <f>ROUND(VLOOKUP($B320,'[4]3.ข้อมูลงบทดลองปัจจุบัน'!$A$5:$CL$846,41,0),2)</f>
        <v>-70413</v>
      </c>
      <c r="AQ320" s="104">
        <f>ROUND(VLOOKUP($B320,'[4]3.ข้อมูลงบทดลองปัจจุบัน'!$A$5:$CL$846,42,0),2)</f>
        <v>0</v>
      </c>
      <c r="AR320" s="104">
        <f>ROUND(VLOOKUP($B320,'[4]3.ข้อมูลงบทดลองปัจจุบัน'!$A$5:$CL$846,43,0),2)</f>
        <v>0</v>
      </c>
      <c r="AS320" s="104">
        <f>ROUND(VLOOKUP($B320,'[4]3.ข้อมูลงบทดลองปัจจุบัน'!$A$5:$CL$846,44,0),2)</f>
        <v>0</v>
      </c>
      <c r="AT320" s="104">
        <f>ROUND(VLOOKUP($B320,'[4]3.ข้อมูลงบทดลองปัจจุบัน'!$A$5:$CL$846,45,0),2)</f>
        <v>0</v>
      </c>
      <c r="AU320" s="104">
        <f>ROUND(VLOOKUP($B320,'[4]3.ข้อมูลงบทดลองปัจจุบัน'!$A$5:$CL$846,46,0),2)</f>
        <v>0</v>
      </c>
      <c r="AV320" s="104">
        <f>ROUND(VLOOKUP($B320,'[4]3.ข้อมูลงบทดลองปัจจุบัน'!$A$5:$CL$846,47,0),2)</f>
        <v>0</v>
      </c>
      <c r="AW320" s="104">
        <f>ROUND(VLOOKUP($B320,'[4]3.ข้อมูลงบทดลองปัจจุบัน'!$A$5:$CL$846,48,0),2)</f>
        <v>0</v>
      </c>
      <c r="AX320" s="104">
        <f>ROUND(VLOOKUP($B320,'[4]3.ข้อมูลงบทดลองปัจจุบัน'!$A$5:$CL$846,49,0),2)</f>
        <v>0</v>
      </c>
      <c r="AY320" s="104">
        <f>ROUND(VLOOKUP($B320,'[4]3.ข้อมูลงบทดลองปัจจุบัน'!$A$5:$CL$846,50,0),2)</f>
        <v>0</v>
      </c>
      <c r="AZ320" s="104">
        <f>ROUND(VLOOKUP($B320,'[4]3.ข้อมูลงบทดลองปัจจุบัน'!$A$5:$CL$846,51,0),2)</f>
        <v>0</v>
      </c>
      <c r="BA320" s="104">
        <f>ROUND(VLOOKUP($B320,'[4]3.ข้อมูลงบทดลองปัจจุบัน'!$A$5:$CL$846,52,0),2)</f>
        <v>0</v>
      </c>
      <c r="BB320" s="104">
        <f>ROUND(VLOOKUP($B320,'[4]3.ข้อมูลงบทดลองปัจจุบัน'!$A$5:$CL$846,53,0),2)</f>
        <v>-14864.5</v>
      </c>
      <c r="BC320" s="104">
        <f>ROUND(VLOOKUP($B320,'[4]3.ข้อมูลงบทดลองปัจจุบัน'!$A$5:$CL$846,54,0),2)</f>
        <v>0</v>
      </c>
      <c r="BD320" s="104">
        <f>ROUND(VLOOKUP($B320,'[4]3.ข้อมูลงบทดลองปัจจุบัน'!$A$5:$CL$846,55,0),2)</f>
        <v>-68503.8</v>
      </c>
      <c r="BE320" s="104">
        <f>ROUND(VLOOKUP($B320,'[4]3.ข้อมูลงบทดลองปัจจุบัน'!$A$5:$CL$846,56,0),2)</f>
        <v>0</v>
      </c>
      <c r="BF320" s="104">
        <f>ROUND(VLOOKUP($B320,'[4]3.ข้อมูลงบทดลองปัจจุบัน'!$A$5:$CL$846,57,0),2)</f>
        <v>0</v>
      </c>
      <c r="BG320" s="104">
        <f>ROUND(VLOOKUP($B320,'[4]3.ข้อมูลงบทดลองปัจจุบัน'!$A$5:$CL$846,58,0),2)</f>
        <v>-70732</v>
      </c>
      <c r="BH320" s="104">
        <f>ROUND(VLOOKUP($B320,'[4]3.ข้อมูลงบทดลองปัจจุบัน'!$A$5:$CL$846,59,0),2)</f>
        <v>0</v>
      </c>
      <c r="BI320" s="104">
        <f>ROUND(VLOOKUP($B320,'[4]3.ข้อมูลงบทดลองปัจจุบัน'!$A$5:$CL$846,60,0),2)</f>
        <v>0</v>
      </c>
      <c r="BJ320" s="104">
        <f>ROUND(VLOOKUP($B320,'[4]3.ข้อมูลงบทดลองปัจจุบัน'!$A$5:$CL$846,61,0),2)</f>
        <v>0</v>
      </c>
      <c r="BK320" s="104">
        <f>ROUND(VLOOKUP($B320,'[4]3.ข้อมูลงบทดลองปัจจุบัน'!$A$5:$CL$846,62,0),2)</f>
        <v>0</v>
      </c>
      <c r="BL320" s="104">
        <f>ROUND(VLOOKUP($B320,'[4]3.ข้อมูลงบทดลองปัจจุบัน'!$A$5:$CL$846,63,0),2)</f>
        <v>0</v>
      </c>
      <c r="BM320" s="104">
        <f>ROUND(VLOOKUP($B320,'[4]3.ข้อมูลงบทดลองปัจจุบัน'!$A$5:$CL$846,64,0),2)</f>
        <v>0</v>
      </c>
      <c r="BN320" s="104">
        <f>ROUND(VLOOKUP($B320,'[4]3.ข้อมูลงบทดลองปัจจุบัน'!$A$5:$CL$846,65,0),2)</f>
        <v>0</v>
      </c>
      <c r="BO320" s="104">
        <f>ROUND(VLOOKUP($B320,'[4]3.ข้อมูลงบทดลองปัจจุบัน'!$A$5:$CL$846,66,0),2)</f>
        <v>-5894</v>
      </c>
      <c r="BP320" s="104">
        <f>ROUND(VLOOKUP($B320,'[4]3.ข้อมูลงบทดลองปัจจุบัน'!$A$5:$CL$846,67,0),2)</f>
        <v>1243</v>
      </c>
      <c r="BQ320" s="104">
        <f>ROUND(VLOOKUP($B320,'[4]3.ข้อมูลงบทดลองปัจจุบัน'!$A$5:$CL$846,68,0),2)</f>
        <v>0</v>
      </c>
      <c r="BR320" s="104">
        <f>ROUND(VLOOKUP($B320,'[4]3.ข้อมูลงบทดลองปัจจุบัน'!$A$5:$CL$846,69,0),2)</f>
        <v>0</v>
      </c>
      <c r="BS320" s="104">
        <f>ROUND(VLOOKUP($B320,'[4]3.ข้อมูลงบทดลองปัจจุบัน'!$A$5:$CL$846,70,0),2)</f>
        <v>-661725</v>
      </c>
      <c r="BT320" s="104">
        <f>ROUND(VLOOKUP($B320,'[4]3.ข้อมูลงบทดลองปัจจุบัน'!$A$5:$CL$846,71,0),2)</f>
        <v>0</v>
      </c>
      <c r="BU320" s="104">
        <f>ROUND(VLOOKUP($B320,'[4]3.ข้อมูลงบทดลองปัจจุบัน'!$A$5:$CL$846,72,0),2)</f>
        <v>0</v>
      </c>
      <c r="BV320" s="104">
        <f>ROUND(VLOOKUP($B320,'[4]3.ข้อมูลงบทดลองปัจจุบัน'!$A$5:$CL$846,73,0),2)</f>
        <v>-15943.71</v>
      </c>
      <c r="BW320" s="104">
        <f>ROUND(VLOOKUP($B320,'[4]3.ข้อมูลงบทดลองปัจจุบัน'!$A$5:$CL$846,74,0),2)</f>
        <v>0</v>
      </c>
      <c r="BX320" s="104">
        <f>ROUND(VLOOKUP($B320,'[4]3.ข้อมูลงบทดลองปัจจุบัน'!$A$5:$CL$846,75,0),2)</f>
        <v>0</v>
      </c>
      <c r="BY320" s="104">
        <f>ROUND(VLOOKUP($B320,'[4]3.ข้อมูลงบทดลองปัจจุบัน'!$A$5:$CL$846,76,0),2)</f>
        <v>0</v>
      </c>
      <c r="BZ320" s="104">
        <f>ROUND(VLOOKUP($B320,'[4]3.ข้อมูลงบทดลองปัจจุบัน'!$A$5:$CL$846,77,0),2)</f>
        <v>0</v>
      </c>
      <c r="CA320" s="104">
        <f>ROUND(VLOOKUP($B320,'[4]3.ข้อมูลงบทดลองปัจจุบัน'!$A$5:$CL$846,78,0),2)</f>
        <v>0</v>
      </c>
      <c r="CB320" s="104">
        <f>ROUND(VLOOKUP($B320,'[4]3.ข้อมูลงบทดลองปัจจุบัน'!$A$5:$CL$846,79,0),2)</f>
        <v>0</v>
      </c>
      <c r="CC320" s="104">
        <f>ROUND(VLOOKUP($B320,'[4]3.ข้อมูลงบทดลองปัจจุบัน'!$A$5:$CL$846,80,0),2)</f>
        <v>-150</v>
      </c>
      <c r="CD320" s="104">
        <f>ROUND(VLOOKUP($B320,'[4]3.ข้อมูลงบทดลองปัจจุบัน'!$A$5:$CL$846,81,0),2)</f>
        <v>0</v>
      </c>
      <c r="CE320" s="104">
        <f>ROUND(VLOOKUP($B320,'[4]3.ข้อมูลงบทดลองปัจจุบัน'!$A$5:$CL$846,82,0),2)</f>
        <v>0</v>
      </c>
      <c r="CF320" s="104">
        <f>ROUND(VLOOKUP($B320,'[4]3.ข้อมูลงบทดลองปัจจุบัน'!$A$5:$CL$846,83,0),2)</f>
        <v>0</v>
      </c>
      <c r="CG320" s="104">
        <f>ROUND(VLOOKUP($B320,'[4]3.ข้อมูลงบทดลองปัจจุบัน'!$A$5:$CL$846,84,0),2)</f>
        <v>0</v>
      </c>
      <c r="CH320" s="104">
        <f>ROUND(VLOOKUP($B320,'[4]3.ข้อมูลงบทดลองปัจจุบัน'!$A$5:$CL$846,85,0),2)</f>
        <v>0</v>
      </c>
      <c r="CI320" s="104">
        <f>ROUND(VLOOKUP($B320,'[4]3.ข้อมูลงบทดลองปัจจุบัน'!$A$5:$CL$846,86,0),2)</f>
        <v>0</v>
      </c>
      <c r="CJ320" s="104">
        <f>ROUND(VLOOKUP($B320,'[4]3.ข้อมูลงบทดลองปัจจุบัน'!$A$5:$CL$846,87,0),2)</f>
        <v>0</v>
      </c>
      <c r="CK320" s="104">
        <f>ROUND(VLOOKUP($B320,'[4]3.ข้อมูลงบทดลองปัจจุบัน'!$A$5:$CL$846,88,0),2)</f>
        <v>0</v>
      </c>
      <c r="CL320" s="104">
        <f>ROUND(VLOOKUP($B320,'[4]3.ข้อมูลงบทดลองปัจจุบัน'!$A$5:$CL$846,89,0),2)</f>
        <v>0</v>
      </c>
      <c r="CM320" s="104">
        <f>ROUND(VLOOKUP($B320,'[4]3.ข้อมูลงบทดลองปัจจุบัน'!$A$5:$CL$846,90,0),2)</f>
        <v>0</v>
      </c>
      <c r="CO320" s="97"/>
    </row>
    <row r="321" spans="1:93" x14ac:dyDescent="0.7">
      <c r="A321" s="128" t="s">
        <v>884</v>
      </c>
      <c r="B321" s="18" t="s">
        <v>1029</v>
      </c>
      <c r="C321" s="129" t="s">
        <v>1030</v>
      </c>
      <c r="D321" s="104">
        <f>ROUND(VLOOKUP($B321,'[4]3.ข้อมูลงบทดลองปัจจุบัน'!$A$5:$CL$846,3,0),2)</f>
        <v>0</v>
      </c>
      <c r="E321" s="104">
        <f>ROUND(VLOOKUP($B321,'[4]3.ข้อมูลงบทดลองปัจจุบัน'!$A$5:$CL$846,4,0),2)</f>
        <v>16676.43</v>
      </c>
      <c r="F321" s="104">
        <f>ROUND(VLOOKUP($B321,'[4]3.ข้อมูลงบทดลองปัจจุบัน'!$A$5:$CL$846,5,0),2)</f>
        <v>169082.8</v>
      </c>
      <c r="G321" s="104">
        <f>ROUND(VLOOKUP($B321,'[4]3.ข้อมูลงบทดลองปัจจุบัน'!$A$5:$CL$846,6,0),2)</f>
        <v>105184.48</v>
      </c>
      <c r="H321" s="104">
        <f>ROUND(VLOOKUP($B321,'[4]3.ข้อมูลงบทดลองปัจจุบัน'!$A$5:$CL$846,7,0),2)</f>
        <v>7431.91</v>
      </c>
      <c r="I321" s="104">
        <f>ROUND(VLOOKUP($B321,'[4]3.ข้อมูลงบทดลองปัจจุบัน'!$A$5:$CL$846,8,0),2)</f>
        <v>0</v>
      </c>
      <c r="J321" s="104">
        <f>ROUND(VLOOKUP($B321,'[4]3.ข้อมูลงบทดลองปัจจุบัน'!$A$5:$CL$846,9,0),2)</f>
        <v>0</v>
      </c>
      <c r="K321" s="104">
        <f>ROUND(VLOOKUP($B321,'[4]3.ข้อมูลงบทดลองปัจจุบัน'!$A$5:$CL$846,10,0),2)</f>
        <v>66111.48</v>
      </c>
      <c r="L321" s="104">
        <f>ROUND(VLOOKUP($B321,'[4]3.ข้อมูลงบทดลองปัจจุบัน'!$A$5:$CL$846,11,0),2)</f>
        <v>0</v>
      </c>
      <c r="M321" s="104">
        <f>ROUND(VLOOKUP($B321,'[4]3.ข้อมูลงบทดลองปัจจุบัน'!$A$5:$CL$846,12,0),2)</f>
        <v>314.48</v>
      </c>
      <c r="N321" s="104">
        <f>ROUND(VLOOKUP($B321,'[4]3.ข้อมูลงบทดลองปัจจุบัน'!$A$5:$CL$846,13,0),2)</f>
        <v>149547.66</v>
      </c>
      <c r="O321" s="104">
        <f>ROUND(VLOOKUP($B321,'[4]3.ข้อมูลงบทดลองปัจจุบัน'!$A$5:$CL$846,14,0),2)</f>
        <v>0</v>
      </c>
      <c r="P321" s="104">
        <f>ROUND(VLOOKUP($B321,'[4]3.ข้อมูลงบทดลองปัจจุบัน'!$A$5:$CL$846,15,0),2)</f>
        <v>71893.94</v>
      </c>
      <c r="Q321" s="104">
        <f>ROUND(VLOOKUP($B321,'[4]3.ข้อมูลงบทดลองปัจจุบัน'!$A$5:$CL$846,16,0),2)</f>
        <v>0</v>
      </c>
      <c r="R321" s="104">
        <f>ROUND(VLOOKUP($B321,'[4]3.ข้อมูลงบทดลองปัจจุบัน'!$A$5:$CL$846,17,0),2)</f>
        <v>0</v>
      </c>
      <c r="S321" s="104">
        <f>ROUND(VLOOKUP($B321,'[4]3.ข้อมูลงบทดลองปัจจุบัน'!$A$5:$CL$846,18,0),2)</f>
        <v>8320</v>
      </c>
      <c r="T321" s="104">
        <f>ROUND(VLOOKUP($B321,'[4]3.ข้อมูลงบทดลองปัจจุบัน'!$A$5:$CL$846,19,0),2)</f>
        <v>0</v>
      </c>
      <c r="U321" s="104">
        <f>ROUND(VLOOKUP($B321,'[4]3.ข้อมูลงบทดลองปัจจุบัน'!$A$5:$CL$846,20,0),2)</f>
        <v>8330.02</v>
      </c>
      <c r="V321" s="104">
        <f>ROUND(VLOOKUP($B321,'[4]3.ข้อมูลงบทดลองปัจจุบัน'!$A$5:$CL$846,21,0),2)</f>
        <v>0</v>
      </c>
      <c r="W321" s="104">
        <f>ROUND(VLOOKUP($B321,'[4]3.ข้อมูลงบทดลองปัจจุบัน'!$A$5:$CL$846,22,0),2)</f>
        <v>0</v>
      </c>
      <c r="X321" s="104">
        <f>ROUND(VLOOKUP($B321,'[4]3.ข้อมูลงบทดลองปัจจุบัน'!$A$5:$CL$846,23,0),2)</f>
        <v>0</v>
      </c>
      <c r="Y321" s="104">
        <f>ROUND(VLOOKUP($B321,'[4]3.ข้อมูลงบทดลองปัจจุบัน'!$A$5:$CL$846,24,0),2)</f>
        <v>2240.1799999999998</v>
      </c>
      <c r="Z321" s="104">
        <f>ROUND(VLOOKUP($B321,'[4]3.ข้อมูลงบทดลองปัจจุบัน'!$A$5:$CL$846,25,0),2)</f>
        <v>0</v>
      </c>
      <c r="AA321" s="104">
        <f>ROUND(VLOOKUP($B321,'[4]3.ข้อมูลงบทดลองปัจจุบัน'!$A$5:$CL$846,26,0),2)</f>
        <v>0</v>
      </c>
      <c r="AB321" s="104">
        <f>ROUND(VLOOKUP($B321,'[4]3.ข้อมูลงบทดลองปัจจุบัน'!$A$5:$CL$846,27,0),2)</f>
        <v>0</v>
      </c>
      <c r="AC321" s="104">
        <f>ROUND(VLOOKUP($B321,'[4]3.ข้อมูลงบทดลองปัจจุบัน'!$A$5:$CL$846,28,0),2)</f>
        <v>0</v>
      </c>
      <c r="AD321" s="104">
        <f>ROUND(VLOOKUP($B321,'[4]3.ข้อมูลงบทดลองปัจจุบัน'!$A$5:$CL$846,29,0),2)</f>
        <v>0</v>
      </c>
      <c r="AE321" s="104">
        <f>ROUND(VLOOKUP($B321,'[4]3.ข้อมูลงบทดลองปัจจุบัน'!$A$5:$CL$846,30,0),2)</f>
        <v>0</v>
      </c>
      <c r="AF321" s="104">
        <f>ROUND(VLOOKUP($B321,'[4]3.ข้อมูลงบทดลองปัจจุบัน'!$A$5:$CL$846,31,0),2)</f>
        <v>0</v>
      </c>
      <c r="AG321" s="104">
        <f>ROUND(VLOOKUP($B321,'[4]3.ข้อมูลงบทดลองปัจจุบัน'!$A$5:$CL$846,32,0),2)</f>
        <v>0</v>
      </c>
      <c r="AH321" s="104">
        <f>ROUND(VLOOKUP($B321,'[4]3.ข้อมูลงบทดลองปัจจุบัน'!$A$5:$CL$846,33,0),2)</f>
        <v>0</v>
      </c>
      <c r="AI321" s="104">
        <f>ROUND(VLOOKUP($B321,'[4]3.ข้อมูลงบทดลองปัจจุบัน'!$A$5:$CL$846,34,0),2)</f>
        <v>0</v>
      </c>
      <c r="AJ321" s="104">
        <f>ROUND(VLOOKUP($B321,'[4]3.ข้อมูลงบทดลองปัจจุบัน'!$A$5:$CL$846,35,0),2)</f>
        <v>0</v>
      </c>
      <c r="AK321" s="104">
        <f>ROUND(VLOOKUP($B321,'[4]3.ข้อมูลงบทดลองปัจจุบัน'!$A$5:$CL$846,36,0),2)</f>
        <v>0</v>
      </c>
      <c r="AL321" s="104">
        <f>ROUND(VLOOKUP($B321,'[4]3.ข้อมูลงบทดลองปัจจุบัน'!$A$5:$CL$846,37,0),2)</f>
        <v>131729.54</v>
      </c>
      <c r="AM321" s="104">
        <f>ROUND(VLOOKUP($B321,'[4]3.ข้อมูลงบทดลองปัจจุบัน'!$A$5:$CL$846,38,0),2)</f>
        <v>0</v>
      </c>
      <c r="AN321" s="104">
        <f>ROUND(VLOOKUP($B321,'[4]3.ข้อมูลงบทดลองปัจจุบัน'!$A$5:$CL$846,39,0),2)</f>
        <v>1563.96</v>
      </c>
      <c r="AO321" s="104">
        <f>ROUND(VLOOKUP($B321,'[4]3.ข้อมูลงบทดลองปัจจุบัน'!$A$5:$CL$846,40,0),2)</f>
        <v>7337.75</v>
      </c>
      <c r="AP321" s="104">
        <f>ROUND(VLOOKUP($B321,'[4]3.ข้อมูลงบทดลองปัจจุบัน'!$A$5:$CL$846,41,0),2)</f>
        <v>0</v>
      </c>
      <c r="AQ321" s="104">
        <f>ROUND(VLOOKUP($B321,'[4]3.ข้อมูลงบทดลองปัจจุบัน'!$A$5:$CL$846,42,0),2)</f>
        <v>3752</v>
      </c>
      <c r="AR321" s="104">
        <f>ROUND(VLOOKUP($B321,'[4]3.ข้อมูลงบทดลองปัจจุบัน'!$A$5:$CL$846,43,0),2)</f>
        <v>262.24</v>
      </c>
      <c r="AS321" s="104">
        <f>ROUND(VLOOKUP($B321,'[4]3.ข้อมูลงบทดลองปัจจุบัน'!$A$5:$CL$846,44,0),2)</f>
        <v>11277.78</v>
      </c>
      <c r="AT321" s="104">
        <f>ROUND(VLOOKUP($B321,'[4]3.ข้อมูลงบทดลองปัจจุบัน'!$A$5:$CL$846,45,0),2)</f>
        <v>0</v>
      </c>
      <c r="AU321" s="104">
        <f>ROUND(VLOOKUP($B321,'[4]3.ข้อมูลงบทดลองปัจจุบัน'!$A$5:$CL$846,46,0),2)</f>
        <v>0</v>
      </c>
      <c r="AV321" s="104">
        <f>ROUND(VLOOKUP($B321,'[4]3.ข้อมูลงบทดลองปัจจุบัน'!$A$5:$CL$846,47,0),2)</f>
        <v>7274.35</v>
      </c>
      <c r="AW321" s="104">
        <f>ROUND(VLOOKUP($B321,'[4]3.ข้อมูลงบทดลองปัจจุบัน'!$A$5:$CL$846,48,0),2)</f>
        <v>1563.96</v>
      </c>
      <c r="AX321" s="104">
        <f>ROUND(VLOOKUP($B321,'[4]3.ข้อมูลงบทดลองปัจจุบัน'!$A$5:$CL$846,49,0),2)</f>
        <v>0</v>
      </c>
      <c r="AY321" s="104">
        <f>ROUND(VLOOKUP($B321,'[4]3.ข้อมูลงบทดลองปัจจุบัน'!$A$5:$CL$846,50,0),2)</f>
        <v>519.74</v>
      </c>
      <c r="AZ321" s="104">
        <f>ROUND(VLOOKUP($B321,'[4]3.ข้อมูลงบทดลองปัจจุบัน'!$A$5:$CL$846,51,0),2)</f>
        <v>2344.04</v>
      </c>
      <c r="BA321" s="104">
        <f>ROUND(VLOOKUP($B321,'[4]3.ข้อมูลงบทดลองปัจจุบัน'!$A$5:$CL$846,52,0),2)</f>
        <v>3125.92</v>
      </c>
      <c r="BB321" s="104">
        <f>ROUND(VLOOKUP($B321,'[4]3.ข้อมูลงบทดลองปัจจุบัน'!$A$5:$CL$846,53,0),2)</f>
        <v>0</v>
      </c>
      <c r="BC321" s="104">
        <f>ROUND(VLOOKUP($B321,'[4]3.ข้อมูลงบทดลองปัจจุบัน'!$A$5:$CL$846,54,0),2)</f>
        <v>0</v>
      </c>
      <c r="BD321" s="104">
        <f>ROUND(VLOOKUP($B321,'[4]3.ข้อมูลงบทดลองปัจจุบัน'!$A$5:$CL$846,55,0),2)</f>
        <v>0</v>
      </c>
      <c r="BE321" s="104">
        <f>ROUND(VLOOKUP($B321,'[4]3.ข้อมูลงบทดลองปัจจุบัน'!$A$5:$CL$846,56,0),2)</f>
        <v>821947.69</v>
      </c>
      <c r="BF321" s="104">
        <f>ROUND(VLOOKUP($B321,'[4]3.ข้อมูลงบทดลองปัจจุบัน'!$A$5:$CL$846,57,0),2)</f>
        <v>0</v>
      </c>
      <c r="BG321" s="104">
        <f>ROUND(VLOOKUP($B321,'[4]3.ข้อมูลงบทดลองปัจจุบัน'!$A$5:$CL$846,58,0),2)</f>
        <v>0</v>
      </c>
      <c r="BH321" s="104">
        <f>ROUND(VLOOKUP($B321,'[4]3.ข้อมูลงบทดลองปัจจุบัน'!$A$5:$CL$846,59,0),2)</f>
        <v>528474.5</v>
      </c>
      <c r="BI321" s="104">
        <f>ROUND(VLOOKUP($B321,'[4]3.ข้อมูลงบทดลองปัจจุบัน'!$A$5:$CL$846,60,0),2)</f>
        <v>0</v>
      </c>
      <c r="BJ321" s="104">
        <f>ROUND(VLOOKUP($B321,'[4]3.ข้อมูลงบทดลองปัจจุบัน'!$A$5:$CL$846,61,0),2)</f>
        <v>0</v>
      </c>
      <c r="BK321" s="104">
        <f>ROUND(VLOOKUP($B321,'[4]3.ข้อมูลงบทดลองปัจจุบัน'!$A$5:$CL$846,62,0),2)</f>
        <v>0</v>
      </c>
      <c r="BL321" s="104">
        <f>ROUND(VLOOKUP($B321,'[4]3.ข้อมูลงบทดลองปัจจุบัน'!$A$5:$CL$846,63,0),2)</f>
        <v>0</v>
      </c>
      <c r="BM321" s="104">
        <f>ROUND(VLOOKUP($B321,'[4]3.ข้อมูลงบทดลองปัจจุบัน'!$A$5:$CL$846,64,0),2)</f>
        <v>238.61</v>
      </c>
      <c r="BN321" s="104">
        <f>ROUND(VLOOKUP($B321,'[4]3.ข้อมูลงบทดลองปัจจุบัน'!$A$5:$CL$846,65,0),2)</f>
        <v>0</v>
      </c>
      <c r="BO321" s="104">
        <f>ROUND(VLOOKUP($B321,'[4]3.ข้อมูลงบทดลองปัจจุบัน'!$A$5:$CL$846,66,0),2)</f>
        <v>0</v>
      </c>
      <c r="BP321" s="104">
        <f>ROUND(VLOOKUP($B321,'[4]3.ข้อมูลงบทดลองปัจจุบัน'!$A$5:$CL$846,67,0),2)</f>
        <v>0</v>
      </c>
      <c r="BQ321" s="104">
        <f>ROUND(VLOOKUP($B321,'[4]3.ข้อมูลงบทดลองปัจจุบัน'!$A$5:$CL$846,68,0),2)</f>
        <v>0</v>
      </c>
      <c r="BR321" s="104">
        <f>ROUND(VLOOKUP($B321,'[4]3.ข้อมูลงบทดลองปัจจุบัน'!$A$5:$CL$846,69,0),2)</f>
        <v>0</v>
      </c>
      <c r="BS321" s="104">
        <f>ROUND(VLOOKUP($B321,'[4]3.ข้อมูลงบทดลองปัจจุบัน'!$A$5:$CL$846,70,0),2)</f>
        <v>0</v>
      </c>
      <c r="BT321" s="104">
        <f>ROUND(VLOOKUP($B321,'[4]3.ข้อมูลงบทดลองปัจจุบัน'!$A$5:$CL$846,71,0),2)</f>
        <v>0</v>
      </c>
      <c r="BU321" s="104">
        <f>ROUND(VLOOKUP($B321,'[4]3.ข้อมูลงบทดลองปัจจุบัน'!$A$5:$CL$846,72,0),2)</f>
        <v>0</v>
      </c>
      <c r="BV321" s="104">
        <f>ROUND(VLOOKUP($B321,'[4]3.ข้อมูลงบทดลองปัจจุบัน'!$A$5:$CL$846,73,0),2)</f>
        <v>0</v>
      </c>
      <c r="BW321" s="104">
        <f>ROUND(VLOOKUP($B321,'[4]3.ข้อมูลงบทดลองปัจจุบัน'!$A$5:$CL$846,74,0),2)</f>
        <v>0</v>
      </c>
      <c r="BX321" s="104">
        <f>ROUND(VLOOKUP($B321,'[4]3.ข้อมูลงบทดลองปัจจุบัน'!$A$5:$CL$846,75,0),2)</f>
        <v>150684.9</v>
      </c>
      <c r="BY321" s="104">
        <f>ROUND(VLOOKUP($B321,'[4]3.ข้อมูลงบทดลองปัจจุบัน'!$A$5:$CL$846,76,0),2)</f>
        <v>2182.1799999999998</v>
      </c>
      <c r="BZ321" s="104">
        <f>ROUND(VLOOKUP($B321,'[4]3.ข้อมูลงบทดลองปัจจุบัน'!$A$5:$CL$846,77,0),2)</f>
        <v>104.83</v>
      </c>
      <c r="CA321" s="104">
        <f>ROUND(VLOOKUP($B321,'[4]3.ข้อมูลงบทดลองปัจจุบัน'!$A$5:$CL$846,78,0),2)</f>
        <v>0</v>
      </c>
      <c r="CB321" s="104">
        <f>ROUND(VLOOKUP($B321,'[4]3.ข้อมูลงบทดลองปัจจุบัน'!$A$5:$CL$846,79,0),2)</f>
        <v>0</v>
      </c>
      <c r="CC321" s="104">
        <f>ROUND(VLOOKUP($B321,'[4]3.ข้อมูลงบทดลองปัจจุบัน'!$A$5:$CL$846,80,0),2)</f>
        <v>0</v>
      </c>
      <c r="CD321" s="104">
        <f>ROUND(VLOOKUP($B321,'[4]3.ข้อมูลงบทดลองปัจจุบัน'!$A$5:$CL$846,81,0),2)</f>
        <v>16155.07</v>
      </c>
      <c r="CE321" s="104">
        <f>ROUND(VLOOKUP($B321,'[4]3.ข้อมูลงบทดลองปัจจุบัน'!$A$5:$CL$846,82,0),2)</f>
        <v>10599.88</v>
      </c>
      <c r="CF321" s="104">
        <f>ROUND(VLOOKUP($B321,'[4]3.ข้อมูลงบทดลองปัจจุบัน'!$A$5:$CL$846,83,0),2)</f>
        <v>0</v>
      </c>
      <c r="CG321" s="104">
        <f>ROUND(VLOOKUP($B321,'[4]3.ข้อมูลงบทดลองปัจจุบัน'!$A$5:$CL$846,84,0),2)</f>
        <v>0</v>
      </c>
      <c r="CH321" s="104">
        <f>ROUND(VLOOKUP($B321,'[4]3.ข้อมูลงบทดลองปัจจุบัน'!$A$5:$CL$846,85,0),2)</f>
        <v>0</v>
      </c>
      <c r="CI321" s="104">
        <f>ROUND(VLOOKUP($B321,'[4]3.ข้อมูลงบทดลองปัจจุบัน'!$A$5:$CL$846,86,0),2)</f>
        <v>6725.62</v>
      </c>
      <c r="CJ321" s="104">
        <f>ROUND(VLOOKUP($B321,'[4]3.ข้อมูลงบทดลองปัจจุบัน'!$A$5:$CL$846,87,0),2)</f>
        <v>0</v>
      </c>
      <c r="CK321" s="104">
        <f>ROUND(VLOOKUP($B321,'[4]3.ข้อมูลงบทดลองปัจจุบัน'!$A$5:$CL$846,88,0),2)</f>
        <v>6612.32</v>
      </c>
      <c r="CL321" s="104">
        <f>ROUND(VLOOKUP($B321,'[4]3.ข้อมูลงบทดลองปัจจุบัน'!$A$5:$CL$846,89,0),2)</f>
        <v>0</v>
      </c>
      <c r="CM321" s="104">
        <f>ROUND(VLOOKUP($B321,'[4]3.ข้อมูลงบทดลองปัจจุบัน'!$A$5:$CL$846,90,0),2)</f>
        <v>0</v>
      </c>
      <c r="CO321" s="97"/>
    </row>
    <row r="322" spans="1:93" x14ac:dyDescent="0.7">
      <c r="A322" s="128" t="s">
        <v>884</v>
      </c>
      <c r="B322" s="18" t="s">
        <v>1031</v>
      </c>
      <c r="C322" s="129" t="s">
        <v>1032</v>
      </c>
      <c r="D322" s="104">
        <f>ROUND(VLOOKUP($B322,'[4]3.ข้อมูลงบทดลองปัจจุบัน'!$A$5:$CL$846,3,0),2)</f>
        <v>0</v>
      </c>
      <c r="E322" s="104">
        <f>ROUND(VLOOKUP($B322,'[4]3.ข้อมูลงบทดลองปัจจุบัน'!$A$5:$CL$846,4,0),2)</f>
        <v>0</v>
      </c>
      <c r="F322" s="104">
        <f>ROUND(VLOOKUP($B322,'[4]3.ข้อมูลงบทดลองปัจจุบัน'!$A$5:$CL$846,5,0),2)</f>
        <v>0</v>
      </c>
      <c r="G322" s="104">
        <f>ROUND(VLOOKUP($B322,'[4]3.ข้อมูลงบทดลองปัจจุบัน'!$A$5:$CL$846,6,0),2)</f>
        <v>0</v>
      </c>
      <c r="H322" s="104">
        <f>ROUND(VLOOKUP($B322,'[4]3.ข้อมูลงบทดลองปัจจุบัน'!$A$5:$CL$846,7,0),2)</f>
        <v>0</v>
      </c>
      <c r="I322" s="104">
        <f>ROUND(VLOOKUP($B322,'[4]3.ข้อมูลงบทดลองปัจจุบัน'!$A$5:$CL$846,8,0),2)</f>
        <v>0</v>
      </c>
      <c r="J322" s="104">
        <f>ROUND(VLOOKUP($B322,'[4]3.ข้อมูลงบทดลองปัจจุบัน'!$A$5:$CL$846,9,0),2)</f>
        <v>0</v>
      </c>
      <c r="K322" s="104">
        <f>ROUND(VLOOKUP($B322,'[4]3.ข้อมูลงบทดลองปัจจุบัน'!$A$5:$CL$846,10,0),2)</f>
        <v>0</v>
      </c>
      <c r="L322" s="104">
        <f>ROUND(VLOOKUP($B322,'[4]3.ข้อมูลงบทดลองปัจจุบัน'!$A$5:$CL$846,11,0),2)</f>
        <v>0</v>
      </c>
      <c r="M322" s="104">
        <f>ROUND(VLOOKUP($B322,'[4]3.ข้อมูลงบทดลองปัจจุบัน'!$A$5:$CL$846,12,0),2)</f>
        <v>0</v>
      </c>
      <c r="N322" s="104">
        <f>ROUND(VLOOKUP($B322,'[4]3.ข้อมูลงบทดลองปัจจุบัน'!$A$5:$CL$846,13,0),2)</f>
        <v>0</v>
      </c>
      <c r="O322" s="104">
        <f>ROUND(VLOOKUP($B322,'[4]3.ข้อมูลงบทดลองปัจจุบัน'!$A$5:$CL$846,14,0),2)</f>
        <v>0</v>
      </c>
      <c r="P322" s="104">
        <f>ROUND(VLOOKUP($B322,'[4]3.ข้อมูลงบทดลองปัจจุบัน'!$A$5:$CL$846,15,0),2)</f>
        <v>0</v>
      </c>
      <c r="Q322" s="104">
        <f>ROUND(VLOOKUP($B322,'[4]3.ข้อมูลงบทดลองปัจจุบัน'!$A$5:$CL$846,16,0),2)</f>
        <v>0</v>
      </c>
      <c r="R322" s="104">
        <f>ROUND(VLOOKUP($B322,'[4]3.ข้อมูลงบทดลองปัจจุบัน'!$A$5:$CL$846,17,0),2)</f>
        <v>0</v>
      </c>
      <c r="S322" s="104">
        <f>ROUND(VLOOKUP($B322,'[4]3.ข้อมูลงบทดลองปัจจุบัน'!$A$5:$CL$846,18,0),2)</f>
        <v>0</v>
      </c>
      <c r="T322" s="104">
        <f>ROUND(VLOOKUP($B322,'[4]3.ข้อมูลงบทดลองปัจจุบัน'!$A$5:$CL$846,19,0),2)</f>
        <v>0</v>
      </c>
      <c r="U322" s="104">
        <f>ROUND(VLOOKUP($B322,'[4]3.ข้อมูลงบทดลองปัจจุบัน'!$A$5:$CL$846,20,0),2)</f>
        <v>0</v>
      </c>
      <c r="V322" s="104">
        <f>ROUND(VLOOKUP($B322,'[4]3.ข้อมูลงบทดลองปัจจุบัน'!$A$5:$CL$846,21,0),2)</f>
        <v>0</v>
      </c>
      <c r="W322" s="104">
        <f>ROUND(VLOOKUP($B322,'[4]3.ข้อมูลงบทดลองปัจจุบัน'!$A$5:$CL$846,22,0),2)</f>
        <v>0</v>
      </c>
      <c r="X322" s="104">
        <f>ROUND(VLOOKUP($B322,'[4]3.ข้อมูลงบทดลองปัจจุบัน'!$A$5:$CL$846,23,0),2)</f>
        <v>0</v>
      </c>
      <c r="Y322" s="104">
        <f>ROUND(VLOOKUP($B322,'[4]3.ข้อมูลงบทดลองปัจจุบัน'!$A$5:$CL$846,24,0),2)</f>
        <v>0</v>
      </c>
      <c r="Z322" s="104">
        <f>ROUND(VLOOKUP($B322,'[4]3.ข้อมูลงบทดลองปัจจุบัน'!$A$5:$CL$846,25,0),2)</f>
        <v>0</v>
      </c>
      <c r="AA322" s="104">
        <f>ROUND(VLOOKUP($B322,'[4]3.ข้อมูลงบทดลองปัจจุบัน'!$A$5:$CL$846,26,0),2)</f>
        <v>0</v>
      </c>
      <c r="AB322" s="104">
        <f>ROUND(VLOOKUP($B322,'[4]3.ข้อมูลงบทดลองปัจจุบัน'!$A$5:$CL$846,27,0),2)</f>
        <v>0</v>
      </c>
      <c r="AC322" s="104">
        <f>ROUND(VLOOKUP($B322,'[4]3.ข้อมูลงบทดลองปัจจุบัน'!$A$5:$CL$846,28,0),2)</f>
        <v>0</v>
      </c>
      <c r="AD322" s="104">
        <f>ROUND(VLOOKUP($B322,'[4]3.ข้อมูลงบทดลองปัจจุบัน'!$A$5:$CL$846,29,0),2)</f>
        <v>0</v>
      </c>
      <c r="AE322" s="104">
        <f>ROUND(VLOOKUP($B322,'[4]3.ข้อมูลงบทดลองปัจจุบัน'!$A$5:$CL$846,30,0),2)</f>
        <v>0</v>
      </c>
      <c r="AF322" s="104">
        <f>ROUND(VLOOKUP($B322,'[4]3.ข้อมูลงบทดลองปัจจุบัน'!$A$5:$CL$846,31,0),2)</f>
        <v>0</v>
      </c>
      <c r="AG322" s="104">
        <f>ROUND(VLOOKUP($B322,'[4]3.ข้อมูลงบทดลองปัจจุบัน'!$A$5:$CL$846,32,0),2)</f>
        <v>0</v>
      </c>
      <c r="AH322" s="104">
        <f>ROUND(VLOOKUP($B322,'[4]3.ข้อมูลงบทดลองปัจจุบัน'!$A$5:$CL$846,33,0),2)</f>
        <v>0</v>
      </c>
      <c r="AI322" s="104">
        <f>ROUND(VLOOKUP($B322,'[4]3.ข้อมูลงบทดลองปัจจุบัน'!$A$5:$CL$846,34,0),2)</f>
        <v>0</v>
      </c>
      <c r="AJ322" s="104">
        <f>ROUND(VLOOKUP($B322,'[4]3.ข้อมูลงบทดลองปัจจุบัน'!$A$5:$CL$846,35,0),2)</f>
        <v>0</v>
      </c>
      <c r="AK322" s="104">
        <f>ROUND(VLOOKUP($B322,'[4]3.ข้อมูลงบทดลองปัจจุบัน'!$A$5:$CL$846,36,0),2)</f>
        <v>0</v>
      </c>
      <c r="AL322" s="104">
        <f>ROUND(VLOOKUP($B322,'[4]3.ข้อมูลงบทดลองปัจจุบัน'!$A$5:$CL$846,37,0),2)</f>
        <v>0</v>
      </c>
      <c r="AM322" s="104">
        <f>ROUND(VLOOKUP($B322,'[4]3.ข้อมูลงบทดลองปัจจุบัน'!$A$5:$CL$846,38,0),2)</f>
        <v>0</v>
      </c>
      <c r="AN322" s="104">
        <f>ROUND(VLOOKUP($B322,'[4]3.ข้อมูลงบทดลองปัจจุบัน'!$A$5:$CL$846,39,0),2)</f>
        <v>0</v>
      </c>
      <c r="AO322" s="104">
        <f>ROUND(VLOOKUP($B322,'[4]3.ข้อมูลงบทดลองปัจจุบัน'!$A$5:$CL$846,40,0),2)</f>
        <v>0</v>
      </c>
      <c r="AP322" s="104">
        <f>ROUND(VLOOKUP($B322,'[4]3.ข้อมูลงบทดลองปัจจุบัน'!$A$5:$CL$846,41,0),2)</f>
        <v>0</v>
      </c>
      <c r="AQ322" s="104">
        <f>ROUND(VLOOKUP($B322,'[4]3.ข้อมูลงบทดลองปัจจุบัน'!$A$5:$CL$846,42,0),2)</f>
        <v>0</v>
      </c>
      <c r="AR322" s="104">
        <f>ROUND(VLOOKUP($B322,'[4]3.ข้อมูลงบทดลองปัจจุบัน'!$A$5:$CL$846,43,0),2)</f>
        <v>0</v>
      </c>
      <c r="AS322" s="104">
        <f>ROUND(VLOOKUP($B322,'[4]3.ข้อมูลงบทดลองปัจจุบัน'!$A$5:$CL$846,44,0),2)</f>
        <v>0</v>
      </c>
      <c r="AT322" s="104">
        <f>ROUND(VLOOKUP($B322,'[4]3.ข้อมูลงบทดลองปัจจุบัน'!$A$5:$CL$846,45,0),2)</f>
        <v>0</v>
      </c>
      <c r="AU322" s="104">
        <f>ROUND(VLOOKUP($B322,'[4]3.ข้อมูลงบทดลองปัจจุบัน'!$A$5:$CL$846,46,0),2)</f>
        <v>0</v>
      </c>
      <c r="AV322" s="104">
        <f>ROUND(VLOOKUP($B322,'[4]3.ข้อมูลงบทดลองปัจจุบัน'!$A$5:$CL$846,47,0),2)</f>
        <v>0</v>
      </c>
      <c r="AW322" s="104">
        <f>ROUND(VLOOKUP($B322,'[4]3.ข้อมูลงบทดลองปัจจุบัน'!$A$5:$CL$846,48,0),2)</f>
        <v>0</v>
      </c>
      <c r="AX322" s="104">
        <f>ROUND(VLOOKUP($B322,'[4]3.ข้อมูลงบทดลองปัจจุบัน'!$A$5:$CL$846,49,0),2)</f>
        <v>0</v>
      </c>
      <c r="AY322" s="104">
        <f>ROUND(VLOOKUP($B322,'[4]3.ข้อมูลงบทดลองปัจจุบัน'!$A$5:$CL$846,50,0),2)</f>
        <v>0</v>
      </c>
      <c r="AZ322" s="104">
        <f>ROUND(VLOOKUP($B322,'[4]3.ข้อมูลงบทดลองปัจจุบัน'!$A$5:$CL$846,51,0),2)</f>
        <v>0</v>
      </c>
      <c r="BA322" s="104">
        <f>ROUND(VLOOKUP($B322,'[4]3.ข้อมูลงบทดลองปัจจุบัน'!$A$5:$CL$846,52,0),2)</f>
        <v>0</v>
      </c>
      <c r="BB322" s="104">
        <f>ROUND(VLOOKUP($B322,'[4]3.ข้อมูลงบทดลองปัจจุบัน'!$A$5:$CL$846,53,0),2)</f>
        <v>0</v>
      </c>
      <c r="BC322" s="104">
        <f>ROUND(VLOOKUP($B322,'[4]3.ข้อมูลงบทดลองปัจจุบัน'!$A$5:$CL$846,54,0),2)</f>
        <v>0</v>
      </c>
      <c r="BD322" s="104">
        <f>ROUND(VLOOKUP($B322,'[4]3.ข้อมูลงบทดลองปัจจุบัน'!$A$5:$CL$846,55,0),2)</f>
        <v>0</v>
      </c>
      <c r="BE322" s="104">
        <f>ROUND(VLOOKUP($B322,'[4]3.ข้อมูลงบทดลองปัจจุบัน'!$A$5:$CL$846,56,0),2)</f>
        <v>0</v>
      </c>
      <c r="BF322" s="104">
        <f>ROUND(VLOOKUP($B322,'[4]3.ข้อมูลงบทดลองปัจจุบัน'!$A$5:$CL$846,57,0),2)</f>
        <v>0</v>
      </c>
      <c r="BG322" s="104">
        <f>ROUND(VLOOKUP($B322,'[4]3.ข้อมูลงบทดลองปัจจุบัน'!$A$5:$CL$846,58,0),2)</f>
        <v>0</v>
      </c>
      <c r="BH322" s="104">
        <f>ROUND(VLOOKUP($B322,'[4]3.ข้อมูลงบทดลองปัจจุบัน'!$A$5:$CL$846,59,0),2)</f>
        <v>0</v>
      </c>
      <c r="BI322" s="104">
        <f>ROUND(VLOOKUP($B322,'[4]3.ข้อมูลงบทดลองปัจจุบัน'!$A$5:$CL$846,60,0),2)</f>
        <v>0</v>
      </c>
      <c r="BJ322" s="104">
        <f>ROUND(VLOOKUP($B322,'[4]3.ข้อมูลงบทดลองปัจจุบัน'!$A$5:$CL$846,61,0),2)</f>
        <v>0</v>
      </c>
      <c r="BK322" s="104">
        <f>ROUND(VLOOKUP($B322,'[4]3.ข้อมูลงบทดลองปัจจุบัน'!$A$5:$CL$846,62,0),2)</f>
        <v>0</v>
      </c>
      <c r="BL322" s="104">
        <f>ROUND(VLOOKUP($B322,'[4]3.ข้อมูลงบทดลองปัจจุบัน'!$A$5:$CL$846,63,0),2)</f>
        <v>0</v>
      </c>
      <c r="BM322" s="104">
        <f>ROUND(VLOOKUP($B322,'[4]3.ข้อมูลงบทดลองปัจจุบัน'!$A$5:$CL$846,64,0),2)</f>
        <v>0</v>
      </c>
      <c r="BN322" s="104">
        <f>ROUND(VLOOKUP($B322,'[4]3.ข้อมูลงบทดลองปัจจุบัน'!$A$5:$CL$846,65,0),2)</f>
        <v>0</v>
      </c>
      <c r="BO322" s="104">
        <f>ROUND(VLOOKUP($B322,'[4]3.ข้อมูลงบทดลองปัจจุบัน'!$A$5:$CL$846,66,0),2)</f>
        <v>0</v>
      </c>
      <c r="BP322" s="104">
        <f>ROUND(VLOOKUP($B322,'[4]3.ข้อมูลงบทดลองปัจจุบัน'!$A$5:$CL$846,67,0),2)</f>
        <v>0</v>
      </c>
      <c r="BQ322" s="104">
        <f>ROUND(VLOOKUP($B322,'[4]3.ข้อมูลงบทดลองปัจจุบัน'!$A$5:$CL$846,68,0),2)</f>
        <v>0</v>
      </c>
      <c r="BR322" s="104">
        <f>ROUND(VLOOKUP($B322,'[4]3.ข้อมูลงบทดลองปัจจุบัน'!$A$5:$CL$846,69,0),2)</f>
        <v>0</v>
      </c>
      <c r="BS322" s="104">
        <f>ROUND(VLOOKUP($B322,'[4]3.ข้อมูลงบทดลองปัจจุบัน'!$A$5:$CL$846,70,0),2)</f>
        <v>0</v>
      </c>
      <c r="BT322" s="104">
        <f>ROUND(VLOOKUP($B322,'[4]3.ข้อมูลงบทดลองปัจจุบัน'!$A$5:$CL$846,71,0),2)</f>
        <v>0</v>
      </c>
      <c r="BU322" s="104">
        <f>ROUND(VLOOKUP($B322,'[4]3.ข้อมูลงบทดลองปัจจุบัน'!$A$5:$CL$846,72,0),2)</f>
        <v>0</v>
      </c>
      <c r="BV322" s="104">
        <f>ROUND(VLOOKUP($B322,'[4]3.ข้อมูลงบทดลองปัจจุบัน'!$A$5:$CL$846,73,0),2)</f>
        <v>0</v>
      </c>
      <c r="BW322" s="104">
        <f>ROUND(VLOOKUP($B322,'[4]3.ข้อมูลงบทดลองปัจจุบัน'!$A$5:$CL$846,74,0),2)</f>
        <v>0</v>
      </c>
      <c r="BX322" s="104">
        <f>ROUND(VLOOKUP($B322,'[4]3.ข้อมูลงบทดลองปัจจุบัน'!$A$5:$CL$846,75,0),2)</f>
        <v>0</v>
      </c>
      <c r="BY322" s="104">
        <f>ROUND(VLOOKUP($B322,'[4]3.ข้อมูลงบทดลองปัจจุบัน'!$A$5:$CL$846,76,0),2)</f>
        <v>0</v>
      </c>
      <c r="BZ322" s="104">
        <f>ROUND(VLOOKUP($B322,'[4]3.ข้อมูลงบทดลองปัจจุบัน'!$A$5:$CL$846,77,0),2)</f>
        <v>0</v>
      </c>
      <c r="CA322" s="104">
        <f>ROUND(VLOOKUP($B322,'[4]3.ข้อมูลงบทดลองปัจจุบัน'!$A$5:$CL$846,78,0),2)</f>
        <v>0</v>
      </c>
      <c r="CB322" s="104">
        <f>ROUND(VLOOKUP($B322,'[4]3.ข้อมูลงบทดลองปัจจุบัน'!$A$5:$CL$846,79,0),2)</f>
        <v>0</v>
      </c>
      <c r="CC322" s="104">
        <f>ROUND(VLOOKUP($B322,'[4]3.ข้อมูลงบทดลองปัจจุบัน'!$A$5:$CL$846,80,0),2)</f>
        <v>0</v>
      </c>
      <c r="CD322" s="104">
        <f>ROUND(VLOOKUP($B322,'[4]3.ข้อมูลงบทดลองปัจจุบัน'!$A$5:$CL$846,81,0),2)</f>
        <v>0</v>
      </c>
      <c r="CE322" s="104">
        <f>ROUND(VLOOKUP($B322,'[4]3.ข้อมูลงบทดลองปัจจุบัน'!$A$5:$CL$846,82,0),2)</f>
        <v>0</v>
      </c>
      <c r="CF322" s="104">
        <f>ROUND(VLOOKUP($B322,'[4]3.ข้อมูลงบทดลองปัจจุบัน'!$A$5:$CL$846,83,0),2)</f>
        <v>0</v>
      </c>
      <c r="CG322" s="104">
        <f>ROUND(VLOOKUP($B322,'[4]3.ข้อมูลงบทดลองปัจจุบัน'!$A$5:$CL$846,84,0),2)</f>
        <v>0</v>
      </c>
      <c r="CH322" s="104">
        <f>ROUND(VLOOKUP($B322,'[4]3.ข้อมูลงบทดลองปัจจุบัน'!$A$5:$CL$846,85,0),2)</f>
        <v>0</v>
      </c>
      <c r="CI322" s="104">
        <f>ROUND(VLOOKUP($B322,'[4]3.ข้อมูลงบทดลองปัจจุบัน'!$A$5:$CL$846,86,0),2)</f>
        <v>0</v>
      </c>
      <c r="CJ322" s="104">
        <f>ROUND(VLOOKUP($B322,'[4]3.ข้อมูลงบทดลองปัจจุบัน'!$A$5:$CL$846,87,0),2)</f>
        <v>0</v>
      </c>
      <c r="CK322" s="104">
        <f>ROUND(VLOOKUP($B322,'[4]3.ข้อมูลงบทดลองปัจจุบัน'!$A$5:$CL$846,88,0),2)</f>
        <v>0</v>
      </c>
      <c r="CL322" s="104">
        <f>ROUND(VLOOKUP($B322,'[4]3.ข้อมูลงบทดลองปัจจุบัน'!$A$5:$CL$846,89,0),2)</f>
        <v>0</v>
      </c>
      <c r="CM322" s="104">
        <f>ROUND(VLOOKUP($B322,'[4]3.ข้อมูลงบทดลองปัจจุบัน'!$A$5:$CL$846,90,0),2)</f>
        <v>0</v>
      </c>
    </row>
    <row r="323" spans="1:93" x14ac:dyDescent="0.7">
      <c r="A323" s="128" t="s">
        <v>884</v>
      </c>
      <c r="B323" s="18" t="s">
        <v>1033</v>
      </c>
      <c r="C323" s="129" t="s">
        <v>1034</v>
      </c>
      <c r="D323" s="104">
        <f>ROUND(VLOOKUP($B323,'[4]3.ข้อมูลงบทดลองปัจจุบัน'!$A$5:$CL$846,3,0),2)</f>
        <v>0</v>
      </c>
      <c r="E323" s="104">
        <f>ROUND(VLOOKUP($B323,'[4]3.ข้อมูลงบทดลองปัจจุบัน'!$A$5:$CL$846,4,0),2)</f>
        <v>0</v>
      </c>
      <c r="F323" s="104">
        <f>ROUND(VLOOKUP($B323,'[4]3.ข้อมูลงบทดลองปัจจุบัน'!$A$5:$CL$846,5,0),2)</f>
        <v>0</v>
      </c>
      <c r="G323" s="104">
        <f>ROUND(VLOOKUP($B323,'[4]3.ข้อมูลงบทดลองปัจจุบัน'!$A$5:$CL$846,6,0),2)</f>
        <v>0</v>
      </c>
      <c r="H323" s="104">
        <f>ROUND(VLOOKUP($B323,'[4]3.ข้อมูลงบทดลองปัจจุบัน'!$A$5:$CL$846,7,0),2)</f>
        <v>0</v>
      </c>
      <c r="I323" s="104">
        <f>ROUND(VLOOKUP($B323,'[4]3.ข้อมูลงบทดลองปัจจุบัน'!$A$5:$CL$846,8,0),2)</f>
        <v>0</v>
      </c>
      <c r="J323" s="104">
        <f>ROUND(VLOOKUP($B323,'[4]3.ข้อมูลงบทดลองปัจจุบัน'!$A$5:$CL$846,9,0),2)</f>
        <v>0</v>
      </c>
      <c r="K323" s="104">
        <f>ROUND(VLOOKUP($B323,'[4]3.ข้อมูลงบทดลองปัจจุบัน'!$A$5:$CL$846,10,0),2)</f>
        <v>0</v>
      </c>
      <c r="L323" s="104">
        <f>ROUND(VLOOKUP($B323,'[4]3.ข้อมูลงบทดลองปัจจุบัน'!$A$5:$CL$846,11,0),2)</f>
        <v>0</v>
      </c>
      <c r="M323" s="104">
        <f>ROUND(VLOOKUP($B323,'[4]3.ข้อมูลงบทดลองปัจจุบัน'!$A$5:$CL$846,12,0),2)</f>
        <v>0</v>
      </c>
      <c r="N323" s="104">
        <f>ROUND(VLOOKUP($B323,'[4]3.ข้อมูลงบทดลองปัจจุบัน'!$A$5:$CL$846,13,0),2)</f>
        <v>0</v>
      </c>
      <c r="O323" s="104">
        <f>ROUND(VLOOKUP($B323,'[4]3.ข้อมูลงบทดลองปัจจุบัน'!$A$5:$CL$846,14,0),2)</f>
        <v>0</v>
      </c>
      <c r="P323" s="104">
        <f>ROUND(VLOOKUP($B323,'[4]3.ข้อมูลงบทดลองปัจจุบัน'!$A$5:$CL$846,15,0),2)</f>
        <v>0</v>
      </c>
      <c r="Q323" s="104">
        <f>ROUND(VLOOKUP($B323,'[4]3.ข้อมูลงบทดลองปัจจุบัน'!$A$5:$CL$846,16,0),2)</f>
        <v>0</v>
      </c>
      <c r="R323" s="104">
        <f>ROUND(VLOOKUP($B323,'[4]3.ข้อมูลงบทดลองปัจจุบัน'!$A$5:$CL$846,17,0),2)</f>
        <v>0</v>
      </c>
      <c r="S323" s="104">
        <f>ROUND(VLOOKUP($B323,'[4]3.ข้อมูลงบทดลองปัจจุบัน'!$A$5:$CL$846,18,0),2)</f>
        <v>0</v>
      </c>
      <c r="T323" s="104">
        <f>ROUND(VLOOKUP($B323,'[4]3.ข้อมูลงบทดลองปัจจุบัน'!$A$5:$CL$846,19,0),2)</f>
        <v>0</v>
      </c>
      <c r="U323" s="104">
        <f>ROUND(VLOOKUP($B323,'[4]3.ข้อมูลงบทดลองปัจจุบัน'!$A$5:$CL$846,20,0),2)</f>
        <v>0</v>
      </c>
      <c r="V323" s="104">
        <f>ROUND(VLOOKUP($B323,'[4]3.ข้อมูลงบทดลองปัจจุบัน'!$A$5:$CL$846,21,0),2)</f>
        <v>0</v>
      </c>
      <c r="W323" s="104">
        <f>ROUND(VLOOKUP($B323,'[4]3.ข้อมูลงบทดลองปัจจุบัน'!$A$5:$CL$846,22,0),2)</f>
        <v>0</v>
      </c>
      <c r="X323" s="104">
        <f>ROUND(VLOOKUP($B323,'[4]3.ข้อมูลงบทดลองปัจจุบัน'!$A$5:$CL$846,23,0),2)</f>
        <v>0</v>
      </c>
      <c r="Y323" s="104">
        <f>ROUND(VLOOKUP($B323,'[4]3.ข้อมูลงบทดลองปัจจุบัน'!$A$5:$CL$846,24,0),2)</f>
        <v>0</v>
      </c>
      <c r="Z323" s="104">
        <f>ROUND(VLOOKUP($B323,'[4]3.ข้อมูลงบทดลองปัจจุบัน'!$A$5:$CL$846,25,0),2)</f>
        <v>0</v>
      </c>
      <c r="AA323" s="104">
        <f>ROUND(VLOOKUP($B323,'[4]3.ข้อมูลงบทดลองปัจจุบัน'!$A$5:$CL$846,26,0),2)</f>
        <v>0</v>
      </c>
      <c r="AB323" s="104">
        <f>ROUND(VLOOKUP($B323,'[4]3.ข้อมูลงบทดลองปัจจุบัน'!$A$5:$CL$846,27,0),2)</f>
        <v>0</v>
      </c>
      <c r="AC323" s="104">
        <f>ROUND(VLOOKUP($B323,'[4]3.ข้อมูลงบทดลองปัจจุบัน'!$A$5:$CL$846,28,0),2)</f>
        <v>0</v>
      </c>
      <c r="AD323" s="104">
        <f>ROUND(VLOOKUP($B323,'[4]3.ข้อมูลงบทดลองปัจจุบัน'!$A$5:$CL$846,29,0),2)</f>
        <v>0</v>
      </c>
      <c r="AE323" s="104">
        <f>ROUND(VLOOKUP($B323,'[4]3.ข้อมูลงบทดลองปัจจุบัน'!$A$5:$CL$846,30,0),2)</f>
        <v>0</v>
      </c>
      <c r="AF323" s="104">
        <f>ROUND(VLOOKUP($B323,'[4]3.ข้อมูลงบทดลองปัจจุบัน'!$A$5:$CL$846,31,0),2)</f>
        <v>0</v>
      </c>
      <c r="AG323" s="104">
        <f>ROUND(VLOOKUP($B323,'[4]3.ข้อมูลงบทดลองปัจจุบัน'!$A$5:$CL$846,32,0),2)</f>
        <v>0</v>
      </c>
      <c r="AH323" s="104">
        <f>ROUND(VLOOKUP($B323,'[4]3.ข้อมูลงบทดลองปัจจุบัน'!$A$5:$CL$846,33,0),2)</f>
        <v>0</v>
      </c>
      <c r="AI323" s="104">
        <f>ROUND(VLOOKUP($B323,'[4]3.ข้อมูลงบทดลองปัจจุบัน'!$A$5:$CL$846,34,0),2)</f>
        <v>0</v>
      </c>
      <c r="AJ323" s="104">
        <f>ROUND(VLOOKUP($B323,'[4]3.ข้อมูลงบทดลองปัจจุบัน'!$A$5:$CL$846,35,0),2)</f>
        <v>0</v>
      </c>
      <c r="AK323" s="104">
        <f>ROUND(VLOOKUP($B323,'[4]3.ข้อมูลงบทดลองปัจจุบัน'!$A$5:$CL$846,36,0),2)</f>
        <v>0</v>
      </c>
      <c r="AL323" s="104">
        <f>ROUND(VLOOKUP($B323,'[4]3.ข้อมูลงบทดลองปัจจุบัน'!$A$5:$CL$846,37,0),2)</f>
        <v>0</v>
      </c>
      <c r="AM323" s="104">
        <f>ROUND(VLOOKUP($B323,'[4]3.ข้อมูลงบทดลองปัจจุบัน'!$A$5:$CL$846,38,0),2)</f>
        <v>0</v>
      </c>
      <c r="AN323" s="104">
        <f>ROUND(VLOOKUP($B323,'[4]3.ข้อมูลงบทดลองปัจจุบัน'!$A$5:$CL$846,39,0),2)</f>
        <v>0</v>
      </c>
      <c r="AO323" s="104">
        <f>ROUND(VLOOKUP($B323,'[4]3.ข้อมูลงบทดลองปัจจุบัน'!$A$5:$CL$846,40,0),2)</f>
        <v>0</v>
      </c>
      <c r="AP323" s="104">
        <f>ROUND(VLOOKUP($B323,'[4]3.ข้อมูลงบทดลองปัจจุบัน'!$A$5:$CL$846,41,0),2)</f>
        <v>0</v>
      </c>
      <c r="AQ323" s="104">
        <f>ROUND(VLOOKUP($B323,'[4]3.ข้อมูลงบทดลองปัจจุบัน'!$A$5:$CL$846,42,0),2)</f>
        <v>0</v>
      </c>
      <c r="AR323" s="104">
        <f>ROUND(VLOOKUP($B323,'[4]3.ข้อมูลงบทดลองปัจจุบัน'!$A$5:$CL$846,43,0),2)</f>
        <v>0</v>
      </c>
      <c r="AS323" s="104">
        <f>ROUND(VLOOKUP($B323,'[4]3.ข้อมูลงบทดลองปัจจุบัน'!$A$5:$CL$846,44,0),2)</f>
        <v>0</v>
      </c>
      <c r="AT323" s="104">
        <f>ROUND(VLOOKUP($B323,'[4]3.ข้อมูลงบทดลองปัจจุบัน'!$A$5:$CL$846,45,0),2)</f>
        <v>0</v>
      </c>
      <c r="AU323" s="104">
        <f>ROUND(VLOOKUP($B323,'[4]3.ข้อมูลงบทดลองปัจจุบัน'!$A$5:$CL$846,46,0),2)</f>
        <v>0</v>
      </c>
      <c r="AV323" s="104">
        <f>ROUND(VLOOKUP($B323,'[4]3.ข้อมูลงบทดลองปัจจุบัน'!$A$5:$CL$846,47,0),2)</f>
        <v>0</v>
      </c>
      <c r="AW323" s="104">
        <f>ROUND(VLOOKUP($B323,'[4]3.ข้อมูลงบทดลองปัจจุบัน'!$A$5:$CL$846,48,0),2)</f>
        <v>0</v>
      </c>
      <c r="AX323" s="104">
        <f>ROUND(VLOOKUP($B323,'[4]3.ข้อมูลงบทดลองปัจจุบัน'!$A$5:$CL$846,49,0),2)</f>
        <v>0</v>
      </c>
      <c r="AY323" s="104">
        <f>ROUND(VLOOKUP($B323,'[4]3.ข้อมูลงบทดลองปัจจุบัน'!$A$5:$CL$846,50,0),2)</f>
        <v>0</v>
      </c>
      <c r="AZ323" s="104">
        <f>ROUND(VLOOKUP($B323,'[4]3.ข้อมูลงบทดลองปัจจุบัน'!$A$5:$CL$846,51,0),2)</f>
        <v>20000</v>
      </c>
      <c r="BA323" s="104">
        <f>ROUND(VLOOKUP($B323,'[4]3.ข้อมูลงบทดลองปัจจุบัน'!$A$5:$CL$846,52,0),2)</f>
        <v>0</v>
      </c>
      <c r="BB323" s="104">
        <f>ROUND(VLOOKUP($B323,'[4]3.ข้อมูลงบทดลองปัจจุบัน'!$A$5:$CL$846,53,0),2)</f>
        <v>0</v>
      </c>
      <c r="BC323" s="104">
        <f>ROUND(VLOOKUP($B323,'[4]3.ข้อมูลงบทดลองปัจจุบัน'!$A$5:$CL$846,54,0),2)</f>
        <v>0</v>
      </c>
      <c r="BD323" s="104">
        <f>ROUND(VLOOKUP($B323,'[4]3.ข้อมูลงบทดลองปัจจุบัน'!$A$5:$CL$846,55,0),2)</f>
        <v>0</v>
      </c>
      <c r="BE323" s="104">
        <f>ROUND(VLOOKUP($B323,'[4]3.ข้อมูลงบทดลองปัจจุบัน'!$A$5:$CL$846,56,0),2)</f>
        <v>0</v>
      </c>
      <c r="BF323" s="104">
        <f>ROUND(VLOOKUP($B323,'[4]3.ข้อมูลงบทดลองปัจจุบัน'!$A$5:$CL$846,57,0),2)</f>
        <v>0</v>
      </c>
      <c r="BG323" s="104">
        <f>ROUND(VLOOKUP($B323,'[4]3.ข้อมูลงบทดลองปัจจุบัน'!$A$5:$CL$846,58,0),2)</f>
        <v>0</v>
      </c>
      <c r="BH323" s="104">
        <f>ROUND(VLOOKUP($B323,'[4]3.ข้อมูลงบทดลองปัจจุบัน'!$A$5:$CL$846,59,0),2)</f>
        <v>0</v>
      </c>
      <c r="BI323" s="104">
        <f>ROUND(VLOOKUP($B323,'[4]3.ข้อมูลงบทดลองปัจจุบัน'!$A$5:$CL$846,60,0),2)</f>
        <v>0</v>
      </c>
      <c r="BJ323" s="104">
        <f>ROUND(VLOOKUP($B323,'[4]3.ข้อมูลงบทดลองปัจจุบัน'!$A$5:$CL$846,61,0),2)</f>
        <v>0</v>
      </c>
      <c r="BK323" s="104">
        <f>ROUND(VLOOKUP($B323,'[4]3.ข้อมูลงบทดลองปัจจุบัน'!$A$5:$CL$846,62,0),2)</f>
        <v>0</v>
      </c>
      <c r="BL323" s="104">
        <f>ROUND(VLOOKUP($B323,'[4]3.ข้อมูลงบทดลองปัจจุบัน'!$A$5:$CL$846,63,0),2)</f>
        <v>0</v>
      </c>
      <c r="BM323" s="104">
        <f>ROUND(VLOOKUP($B323,'[4]3.ข้อมูลงบทดลองปัจจุบัน'!$A$5:$CL$846,64,0),2)</f>
        <v>0</v>
      </c>
      <c r="BN323" s="104">
        <f>ROUND(VLOOKUP($B323,'[4]3.ข้อมูลงบทดลองปัจจุบัน'!$A$5:$CL$846,65,0),2)</f>
        <v>0</v>
      </c>
      <c r="BO323" s="104">
        <f>ROUND(VLOOKUP($B323,'[4]3.ข้อมูลงบทดลองปัจจุบัน'!$A$5:$CL$846,66,0),2)</f>
        <v>0</v>
      </c>
      <c r="BP323" s="104">
        <f>ROUND(VLOOKUP($B323,'[4]3.ข้อมูลงบทดลองปัจจุบัน'!$A$5:$CL$846,67,0),2)</f>
        <v>0</v>
      </c>
      <c r="BQ323" s="104">
        <f>ROUND(VLOOKUP($B323,'[4]3.ข้อมูลงบทดลองปัจจุบัน'!$A$5:$CL$846,68,0),2)</f>
        <v>0</v>
      </c>
      <c r="BR323" s="104">
        <f>ROUND(VLOOKUP($B323,'[4]3.ข้อมูลงบทดลองปัจจุบัน'!$A$5:$CL$846,69,0),2)</f>
        <v>0</v>
      </c>
      <c r="BS323" s="104">
        <f>ROUND(VLOOKUP($B323,'[4]3.ข้อมูลงบทดลองปัจจุบัน'!$A$5:$CL$846,70,0),2)</f>
        <v>10000</v>
      </c>
      <c r="BT323" s="104">
        <f>ROUND(VLOOKUP($B323,'[4]3.ข้อมูลงบทดลองปัจจุบัน'!$A$5:$CL$846,71,0),2)</f>
        <v>0</v>
      </c>
      <c r="BU323" s="104">
        <f>ROUND(VLOOKUP($B323,'[4]3.ข้อมูลงบทดลองปัจจุบัน'!$A$5:$CL$846,72,0),2)</f>
        <v>0</v>
      </c>
      <c r="BV323" s="104">
        <f>ROUND(VLOOKUP($B323,'[4]3.ข้อมูลงบทดลองปัจจุบัน'!$A$5:$CL$846,73,0),2)</f>
        <v>0</v>
      </c>
      <c r="BW323" s="104">
        <f>ROUND(VLOOKUP($B323,'[4]3.ข้อมูลงบทดลองปัจจุบัน'!$A$5:$CL$846,74,0),2)</f>
        <v>0</v>
      </c>
      <c r="BX323" s="104">
        <f>ROUND(VLOOKUP($B323,'[4]3.ข้อมูลงบทดลองปัจจุบัน'!$A$5:$CL$846,75,0),2)</f>
        <v>0</v>
      </c>
      <c r="BY323" s="104">
        <f>ROUND(VLOOKUP($B323,'[4]3.ข้อมูลงบทดลองปัจจุบัน'!$A$5:$CL$846,76,0),2)</f>
        <v>0</v>
      </c>
      <c r="BZ323" s="104">
        <f>ROUND(VLOOKUP($B323,'[4]3.ข้อมูลงบทดลองปัจจุบัน'!$A$5:$CL$846,77,0),2)</f>
        <v>0</v>
      </c>
      <c r="CA323" s="104">
        <f>ROUND(VLOOKUP($B323,'[4]3.ข้อมูลงบทดลองปัจจุบัน'!$A$5:$CL$846,78,0),2)</f>
        <v>0</v>
      </c>
      <c r="CB323" s="104">
        <f>ROUND(VLOOKUP($B323,'[4]3.ข้อมูลงบทดลองปัจจุบัน'!$A$5:$CL$846,79,0),2)</f>
        <v>0</v>
      </c>
      <c r="CC323" s="104">
        <f>ROUND(VLOOKUP($B323,'[4]3.ข้อมูลงบทดลองปัจจุบัน'!$A$5:$CL$846,80,0),2)</f>
        <v>0</v>
      </c>
      <c r="CD323" s="104">
        <f>ROUND(VLOOKUP($B323,'[4]3.ข้อมูลงบทดลองปัจจุบัน'!$A$5:$CL$846,81,0),2)</f>
        <v>0</v>
      </c>
      <c r="CE323" s="104">
        <f>ROUND(VLOOKUP($B323,'[4]3.ข้อมูลงบทดลองปัจจุบัน'!$A$5:$CL$846,82,0),2)</f>
        <v>0</v>
      </c>
      <c r="CF323" s="104">
        <f>ROUND(VLOOKUP($B323,'[4]3.ข้อมูลงบทดลองปัจจุบัน'!$A$5:$CL$846,83,0),2)</f>
        <v>0</v>
      </c>
      <c r="CG323" s="104">
        <f>ROUND(VLOOKUP($B323,'[4]3.ข้อมูลงบทดลองปัจจุบัน'!$A$5:$CL$846,84,0),2)</f>
        <v>0</v>
      </c>
      <c r="CH323" s="104">
        <f>ROUND(VLOOKUP($B323,'[4]3.ข้อมูลงบทดลองปัจจุบัน'!$A$5:$CL$846,85,0),2)</f>
        <v>0</v>
      </c>
      <c r="CI323" s="104">
        <f>ROUND(VLOOKUP($B323,'[4]3.ข้อมูลงบทดลองปัจจุบัน'!$A$5:$CL$846,86,0),2)</f>
        <v>0</v>
      </c>
      <c r="CJ323" s="104">
        <f>ROUND(VLOOKUP($B323,'[4]3.ข้อมูลงบทดลองปัจจุบัน'!$A$5:$CL$846,87,0),2)</f>
        <v>0</v>
      </c>
      <c r="CK323" s="104">
        <f>ROUND(VLOOKUP($B323,'[4]3.ข้อมูลงบทดลองปัจจุบัน'!$A$5:$CL$846,88,0),2)</f>
        <v>0</v>
      </c>
      <c r="CL323" s="104">
        <f>ROUND(VLOOKUP($B323,'[4]3.ข้อมูลงบทดลองปัจจุบัน'!$A$5:$CL$846,89,0),2)</f>
        <v>0</v>
      </c>
      <c r="CM323" s="104">
        <f>ROUND(VLOOKUP($B323,'[4]3.ข้อมูลงบทดลองปัจจุบัน'!$A$5:$CL$846,90,0),2)</f>
        <v>0</v>
      </c>
    </row>
    <row r="324" spans="1:93" x14ac:dyDescent="0.7">
      <c r="A324" s="128" t="s">
        <v>884</v>
      </c>
      <c r="B324" s="18" t="s">
        <v>1035</v>
      </c>
      <c r="C324" s="129" t="s">
        <v>1036</v>
      </c>
      <c r="D324" s="104">
        <f>ROUND(VLOOKUP($B324,'[4]3.ข้อมูลงบทดลองปัจจุบัน'!$A$5:$CL$846,3,0),2)</f>
        <v>0</v>
      </c>
      <c r="E324" s="104">
        <f>ROUND(VLOOKUP($B324,'[4]3.ข้อมูลงบทดลองปัจจุบัน'!$A$5:$CL$846,4,0),2)</f>
        <v>0</v>
      </c>
      <c r="F324" s="104">
        <f>ROUND(VLOOKUP($B324,'[4]3.ข้อมูลงบทดลองปัจจุบัน'!$A$5:$CL$846,5,0),2)</f>
        <v>0</v>
      </c>
      <c r="G324" s="104">
        <f>ROUND(VLOOKUP($B324,'[4]3.ข้อมูลงบทดลองปัจจุบัน'!$A$5:$CL$846,6,0),2)</f>
        <v>30000</v>
      </c>
      <c r="H324" s="104">
        <f>ROUND(VLOOKUP($B324,'[4]3.ข้อมูลงบทดลองปัจจุบัน'!$A$5:$CL$846,7,0),2)</f>
        <v>0</v>
      </c>
      <c r="I324" s="104">
        <f>ROUND(VLOOKUP($B324,'[4]3.ข้อมูลงบทดลองปัจจุบัน'!$A$5:$CL$846,8,0),2)</f>
        <v>0</v>
      </c>
      <c r="J324" s="104">
        <f>ROUND(VLOOKUP($B324,'[4]3.ข้อมูลงบทดลองปัจจุบัน'!$A$5:$CL$846,9,0),2)</f>
        <v>0</v>
      </c>
      <c r="K324" s="104">
        <f>ROUND(VLOOKUP($B324,'[4]3.ข้อมูลงบทดลองปัจจุบัน'!$A$5:$CL$846,10,0),2)</f>
        <v>0</v>
      </c>
      <c r="L324" s="104">
        <f>ROUND(VLOOKUP($B324,'[4]3.ข้อมูลงบทดลองปัจจุบัน'!$A$5:$CL$846,11,0),2)</f>
        <v>0</v>
      </c>
      <c r="M324" s="104">
        <f>ROUND(VLOOKUP($B324,'[4]3.ข้อมูลงบทดลองปัจจุบัน'!$A$5:$CL$846,12,0),2)</f>
        <v>0</v>
      </c>
      <c r="N324" s="104">
        <f>ROUND(VLOOKUP($B324,'[4]3.ข้อมูลงบทดลองปัจจุบัน'!$A$5:$CL$846,13,0),2)</f>
        <v>0</v>
      </c>
      <c r="O324" s="104">
        <f>ROUND(VLOOKUP($B324,'[4]3.ข้อมูลงบทดลองปัจจุบัน'!$A$5:$CL$846,14,0),2)</f>
        <v>0</v>
      </c>
      <c r="P324" s="104">
        <f>ROUND(VLOOKUP($B324,'[4]3.ข้อมูลงบทดลองปัจจุบัน'!$A$5:$CL$846,15,0),2)</f>
        <v>0</v>
      </c>
      <c r="Q324" s="104">
        <f>ROUND(VLOOKUP($B324,'[4]3.ข้อมูลงบทดลองปัจจุบัน'!$A$5:$CL$846,16,0),2)</f>
        <v>0</v>
      </c>
      <c r="R324" s="104">
        <f>ROUND(VLOOKUP($B324,'[4]3.ข้อมูลงบทดลองปัจจุบัน'!$A$5:$CL$846,17,0),2)</f>
        <v>0</v>
      </c>
      <c r="S324" s="104">
        <f>ROUND(VLOOKUP($B324,'[4]3.ข้อมูลงบทดลองปัจจุบัน'!$A$5:$CL$846,18,0),2)</f>
        <v>0</v>
      </c>
      <c r="T324" s="104">
        <f>ROUND(VLOOKUP($B324,'[4]3.ข้อมูลงบทดลองปัจจุบัน'!$A$5:$CL$846,19,0),2)</f>
        <v>0</v>
      </c>
      <c r="U324" s="104">
        <f>ROUND(VLOOKUP($B324,'[4]3.ข้อมูลงบทดลองปัจจุบัน'!$A$5:$CL$846,20,0),2)</f>
        <v>0</v>
      </c>
      <c r="V324" s="104">
        <f>ROUND(VLOOKUP($B324,'[4]3.ข้อมูลงบทดลองปัจจุบัน'!$A$5:$CL$846,21,0),2)</f>
        <v>0</v>
      </c>
      <c r="W324" s="104">
        <f>ROUND(VLOOKUP($B324,'[4]3.ข้อมูลงบทดลองปัจจุบัน'!$A$5:$CL$846,22,0),2)</f>
        <v>0</v>
      </c>
      <c r="X324" s="104">
        <f>ROUND(VLOOKUP($B324,'[4]3.ข้อมูลงบทดลองปัจจุบัน'!$A$5:$CL$846,23,0),2)</f>
        <v>0</v>
      </c>
      <c r="Y324" s="104">
        <f>ROUND(VLOOKUP($B324,'[4]3.ข้อมูลงบทดลองปัจจุบัน'!$A$5:$CL$846,24,0),2)</f>
        <v>0</v>
      </c>
      <c r="Z324" s="104">
        <f>ROUND(VLOOKUP($B324,'[4]3.ข้อมูลงบทดลองปัจจุบัน'!$A$5:$CL$846,25,0),2)</f>
        <v>0</v>
      </c>
      <c r="AA324" s="104">
        <f>ROUND(VLOOKUP($B324,'[4]3.ข้อมูลงบทดลองปัจจุบัน'!$A$5:$CL$846,26,0),2)</f>
        <v>0</v>
      </c>
      <c r="AB324" s="104">
        <f>ROUND(VLOOKUP($B324,'[4]3.ข้อมูลงบทดลองปัจจุบัน'!$A$5:$CL$846,27,0),2)</f>
        <v>0</v>
      </c>
      <c r="AC324" s="104">
        <f>ROUND(VLOOKUP($B324,'[4]3.ข้อมูลงบทดลองปัจจุบัน'!$A$5:$CL$846,28,0),2)</f>
        <v>0</v>
      </c>
      <c r="AD324" s="104">
        <f>ROUND(VLOOKUP($B324,'[4]3.ข้อมูลงบทดลองปัจจุบัน'!$A$5:$CL$846,29,0),2)</f>
        <v>0</v>
      </c>
      <c r="AE324" s="104">
        <f>ROUND(VLOOKUP($B324,'[4]3.ข้อมูลงบทดลองปัจจุบัน'!$A$5:$CL$846,30,0),2)</f>
        <v>0</v>
      </c>
      <c r="AF324" s="104">
        <f>ROUND(VLOOKUP($B324,'[4]3.ข้อมูลงบทดลองปัจจุบัน'!$A$5:$CL$846,31,0),2)</f>
        <v>0</v>
      </c>
      <c r="AG324" s="104">
        <f>ROUND(VLOOKUP($B324,'[4]3.ข้อมูลงบทดลองปัจจุบัน'!$A$5:$CL$846,32,0),2)</f>
        <v>0</v>
      </c>
      <c r="AH324" s="104">
        <f>ROUND(VLOOKUP($B324,'[4]3.ข้อมูลงบทดลองปัจจุบัน'!$A$5:$CL$846,33,0),2)</f>
        <v>0</v>
      </c>
      <c r="AI324" s="104">
        <f>ROUND(VLOOKUP($B324,'[4]3.ข้อมูลงบทดลองปัจจุบัน'!$A$5:$CL$846,34,0),2)</f>
        <v>0</v>
      </c>
      <c r="AJ324" s="104">
        <f>ROUND(VLOOKUP($B324,'[4]3.ข้อมูลงบทดลองปัจจุบัน'!$A$5:$CL$846,35,0),2)</f>
        <v>0</v>
      </c>
      <c r="AK324" s="104">
        <f>ROUND(VLOOKUP($B324,'[4]3.ข้อมูลงบทดลองปัจจุบัน'!$A$5:$CL$846,36,0),2)</f>
        <v>0</v>
      </c>
      <c r="AL324" s="104">
        <f>ROUND(VLOOKUP($B324,'[4]3.ข้อมูลงบทดลองปัจจุบัน'!$A$5:$CL$846,37,0),2)</f>
        <v>0</v>
      </c>
      <c r="AM324" s="104">
        <f>ROUND(VLOOKUP($B324,'[4]3.ข้อมูลงบทดลองปัจจุบัน'!$A$5:$CL$846,38,0),2)</f>
        <v>0</v>
      </c>
      <c r="AN324" s="104">
        <f>ROUND(VLOOKUP($B324,'[4]3.ข้อมูลงบทดลองปัจจุบัน'!$A$5:$CL$846,39,0),2)</f>
        <v>0</v>
      </c>
      <c r="AO324" s="104">
        <f>ROUND(VLOOKUP($B324,'[4]3.ข้อมูลงบทดลองปัจจุบัน'!$A$5:$CL$846,40,0),2)</f>
        <v>0</v>
      </c>
      <c r="AP324" s="104">
        <f>ROUND(VLOOKUP($B324,'[4]3.ข้อมูลงบทดลองปัจจุบัน'!$A$5:$CL$846,41,0),2)</f>
        <v>0</v>
      </c>
      <c r="AQ324" s="104">
        <f>ROUND(VLOOKUP($B324,'[4]3.ข้อมูลงบทดลองปัจจุบัน'!$A$5:$CL$846,42,0),2)</f>
        <v>33532.26</v>
      </c>
      <c r="AR324" s="104">
        <f>ROUND(VLOOKUP($B324,'[4]3.ข้อมูลงบทดลองปัจจุบัน'!$A$5:$CL$846,43,0),2)</f>
        <v>0</v>
      </c>
      <c r="AS324" s="104">
        <f>ROUND(VLOOKUP($B324,'[4]3.ข้อมูลงบทดลองปัจจุบัน'!$A$5:$CL$846,44,0),2)</f>
        <v>0</v>
      </c>
      <c r="AT324" s="104">
        <f>ROUND(VLOOKUP($B324,'[4]3.ข้อมูลงบทดลองปัจจุบัน'!$A$5:$CL$846,45,0),2)</f>
        <v>0</v>
      </c>
      <c r="AU324" s="104">
        <f>ROUND(VLOOKUP($B324,'[4]3.ข้อมูลงบทดลองปัจจุบัน'!$A$5:$CL$846,46,0),2)</f>
        <v>0</v>
      </c>
      <c r="AV324" s="104">
        <f>ROUND(VLOOKUP($B324,'[4]3.ข้อมูลงบทดลองปัจจุบัน'!$A$5:$CL$846,47,0),2)</f>
        <v>0</v>
      </c>
      <c r="AW324" s="104">
        <f>ROUND(VLOOKUP($B324,'[4]3.ข้อมูลงบทดลองปัจจุบัน'!$A$5:$CL$846,48,0),2)</f>
        <v>0</v>
      </c>
      <c r="AX324" s="104">
        <f>ROUND(VLOOKUP($B324,'[4]3.ข้อมูลงบทดลองปัจจุบัน'!$A$5:$CL$846,49,0),2)</f>
        <v>0</v>
      </c>
      <c r="AY324" s="104">
        <f>ROUND(VLOOKUP($B324,'[4]3.ข้อมูลงบทดลองปัจจุบัน'!$A$5:$CL$846,50,0),2)</f>
        <v>0</v>
      </c>
      <c r="AZ324" s="104">
        <f>ROUND(VLOOKUP($B324,'[4]3.ข้อมูลงบทดลองปัจจุบัน'!$A$5:$CL$846,51,0),2)</f>
        <v>0</v>
      </c>
      <c r="BA324" s="104">
        <f>ROUND(VLOOKUP($B324,'[4]3.ข้อมูลงบทดลองปัจจุบัน'!$A$5:$CL$846,52,0),2)</f>
        <v>0</v>
      </c>
      <c r="BB324" s="104">
        <f>ROUND(VLOOKUP($B324,'[4]3.ข้อมูลงบทดลองปัจจุบัน'!$A$5:$CL$846,53,0),2)</f>
        <v>0</v>
      </c>
      <c r="BC324" s="104">
        <f>ROUND(VLOOKUP($B324,'[4]3.ข้อมูลงบทดลองปัจจุบัน'!$A$5:$CL$846,54,0),2)</f>
        <v>0</v>
      </c>
      <c r="BD324" s="104">
        <f>ROUND(VLOOKUP($B324,'[4]3.ข้อมูลงบทดลองปัจจุบัน'!$A$5:$CL$846,55,0),2)</f>
        <v>0</v>
      </c>
      <c r="BE324" s="104">
        <f>ROUND(VLOOKUP($B324,'[4]3.ข้อมูลงบทดลองปัจจุบัน'!$A$5:$CL$846,56,0),2)</f>
        <v>0</v>
      </c>
      <c r="BF324" s="104">
        <f>ROUND(VLOOKUP($B324,'[4]3.ข้อมูลงบทดลองปัจจุบัน'!$A$5:$CL$846,57,0),2)</f>
        <v>0</v>
      </c>
      <c r="BG324" s="104">
        <f>ROUND(VLOOKUP($B324,'[4]3.ข้อมูลงบทดลองปัจจุบัน'!$A$5:$CL$846,58,0),2)</f>
        <v>0</v>
      </c>
      <c r="BH324" s="104">
        <f>ROUND(VLOOKUP($B324,'[4]3.ข้อมูลงบทดลองปัจจุบัน'!$A$5:$CL$846,59,0),2)</f>
        <v>1500</v>
      </c>
      <c r="BI324" s="104">
        <f>ROUND(VLOOKUP($B324,'[4]3.ข้อมูลงบทดลองปัจจุบัน'!$A$5:$CL$846,60,0),2)</f>
        <v>0</v>
      </c>
      <c r="BJ324" s="104">
        <f>ROUND(VLOOKUP($B324,'[4]3.ข้อมูลงบทดลองปัจจุบัน'!$A$5:$CL$846,61,0),2)</f>
        <v>0</v>
      </c>
      <c r="BK324" s="104">
        <f>ROUND(VLOOKUP($B324,'[4]3.ข้อมูลงบทดลองปัจจุบัน'!$A$5:$CL$846,62,0),2)</f>
        <v>0</v>
      </c>
      <c r="BL324" s="104">
        <f>ROUND(VLOOKUP($B324,'[4]3.ข้อมูลงบทดลองปัจจุบัน'!$A$5:$CL$846,63,0),2)</f>
        <v>0</v>
      </c>
      <c r="BM324" s="104">
        <f>ROUND(VLOOKUP($B324,'[4]3.ข้อมูลงบทดลองปัจจุบัน'!$A$5:$CL$846,64,0),2)</f>
        <v>0</v>
      </c>
      <c r="BN324" s="104">
        <f>ROUND(VLOOKUP($B324,'[4]3.ข้อมูลงบทดลองปัจจุบัน'!$A$5:$CL$846,65,0),2)</f>
        <v>0</v>
      </c>
      <c r="BO324" s="104">
        <f>ROUND(VLOOKUP($B324,'[4]3.ข้อมูลงบทดลองปัจจุบัน'!$A$5:$CL$846,66,0),2)</f>
        <v>0</v>
      </c>
      <c r="BP324" s="104">
        <f>ROUND(VLOOKUP($B324,'[4]3.ข้อมูลงบทดลองปัจจุบัน'!$A$5:$CL$846,67,0),2)</f>
        <v>0</v>
      </c>
      <c r="BQ324" s="104">
        <f>ROUND(VLOOKUP($B324,'[4]3.ข้อมูลงบทดลองปัจจุบัน'!$A$5:$CL$846,68,0),2)</f>
        <v>0</v>
      </c>
      <c r="BR324" s="104">
        <f>ROUND(VLOOKUP($B324,'[4]3.ข้อมูลงบทดลองปัจจุบัน'!$A$5:$CL$846,69,0),2)</f>
        <v>0</v>
      </c>
      <c r="BS324" s="104">
        <f>ROUND(VLOOKUP($B324,'[4]3.ข้อมูลงบทดลองปัจจุบัน'!$A$5:$CL$846,70,0),2)</f>
        <v>0</v>
      </c>
      <c r="BT324" s="104">
        <f>ROUND(VLOOKUP($B324,'[4]3.ข้อมูลงบทดลองปัจจุบัน'!$A$5:$CL$846,71,0),2)</f>
        <v>0</v>
      </c>
      <c r="BU324" s="104">
        <f>ROUND(VLOOKUP($B324,'[4]3.ข้อมูลงบทดลองปัจจุบัน'!$A$5:$CL$846,72,0),2)</f>
        <v>0</v>
      </c>
      <c r="BV324" s="104">
        <f>ROUND(VLOOKUP($B324,'[4]3.ข้อมูลงบทดลองปัจจุบัน'!$A$5:$CL$846,73,0),2)</f>
        <v>0</v>
      </c>
      <c r="BW324" s="104">
        <f>ROUND(VLOOKUP($B324,'[4]3.ข้อมูลงบทดลองปัจจุบัน'!$A$5:$CL$846,74,0),2)</f>
        <v>0</v>
      </c>
      <c r="BX324" s="104">
        <f>ROUND(VLOOKUP($B324,'[4]3.ข้อมูลงบทดลองปัจจุบัน'!$A$5:$CL$846,75,0),2)</f>
        <v>0</v>
      </c>
      <c r="BY324" s="104">
        <f>ROUND(VLOOKUP($B324,'[4]3.ข้อมูลงบทดลองปัจจุบัน'!$A$5:$CL$846,76,0),2)</f>
        <v>0</v>
      </c>
      <c r="BZ324" s="104">
        <f>ROUND(VLOOKUP($B324,'[4]3.ข้อมูลงบทดลองปัจจุบัน'!$A$5:$CL$846,77,0),2)</f>
        <v>0</v>
      </c>
      <c r="CA324" s="104">
        <f>ROUND(VLOOKUP($B324,'[4]3.ข้อมูลงบทดลองปัจจุบัน'!$A$5:$CL$846,78,0),2)</f>
        <v>22700</v>
      </c>
      <c r="CB324" s="104">
        <f>ROUND(VLOOKUP($B324,'[4]3.ข้อมูลงบทดลองปัจจุบัน'!$A$5:$CL$846,79,0),2)</f>
        <v>0</v>
      </c>
      <c r="CC324" s="104">
        <f>ROUND(VLOOKUP($B324,'[4]3.ข้อมูลงบทดลองปัจจุบัน'!$A$5:$CL$846,80,0),2)</f>
        <v>0</v>
      </c>
      <c r="CD324" s="104">
        <f>ROUND(VLOOKUP($B324,'[4]3.ข้อมูลงบทดลองปัจจุบัน'!$A$5:$CL$846,81,0),2)</f>
        <v>0</v>
      </c>
      <c r="CE324" s="104">
        <f>ROUND(VLOOKUP($B324,'[4]3.ข้อมูลงบทดลองปัจจุบัน'!$A$5:$CL$846,82,0),2)</f>
        <v>0</v>
      </c>
      <c r="CF324" s="104">
        <f>ROUND(VLOOKUP($B324,'[4]3.ข้อมูลงบทดลองปัจจุบัน'!$A$5:$CL$846,83,0),2)</f>
        <v>0</v>
      </c>
      <c r="CG324" s="104">
        <f>ROUND(VLOOKUP($B324,'[4]3.ข้อมูลงบทดลองปัจจุบัน'!$A$5:$CL$846,84,0),2)</f>
        <v>0</v>
      </c>
      <c r="CH324" s="104">
        <f>ROUND(VLOOKUP($B324,'[4]3.ข้อมูลงบทดลองปัจจุบัน'!$A$5:$CL$846,85,0),2)</f>
        <v>0</v>
      </c>
      <c r="CI324" s="104">
        <f>ROUND(VLOOKUP($B324,'[4]3.ข้อมูลงบทดลองปัจจุบัน'!$A$5:$CL$846,86,0),2)</f>
        <v>0</v>
      </c>
      <c r="CJ324" s="104">
        <f>ROUND(VLOOKUP($B324,'[4]3.ข้อมูลงบทดลองปัจจุบัน'!$A$5:$CL$846,87,0),2)</f>
        <v>0</v>
      </c>
      <c r="CK324" s="104">
        <f>ROUND(VLOOKUP($B324,'[4]3.ข้อมูลงบทดลองปัจจุบัน'!$A$5:$CL$846,88,0),2)</f>
        <v>0</v>
      </c>
      <c r="CL324" s="104">
        <f>ROUND(VLOOKUP($B324,'[4]3.ข้อมูลงบทดลองปัจจุบัน'!$A$5:$CL$846,89,0),2)</f>
        <v>0</v>
      </c>
      <c r="CM324" s="104">
        <f>ROUND(VLOOKUP($B324,'[4]3.ข้อมูลงบทดลองปัจจุบัน'!$A$5:$CL$846,90,0),2)</f>
        <v>0</v>
      </c>
    </row>
    <row r="325" spans="1:93" x14ac:dyDescent="0.7">
      <c r="A325" s="128" t="s">
        <v>884</v>
      </c>
      <c r="B325" s="18" t="s">
        <v>1037</v>
      </c>
      <c r="C325" s="129" t="s">
        <v>1038</v>
      </c>
      <c r="D325" s="104">
        <f>ROUND(VLOOKUP($B325,'[4]3.ข้อมูลงบทดลองปัจจุบัน'!$A$5:$CL$846,3,0),2)</f>
        <v>0</v>
      </c>
      <c r="E325" s="104">
        <f>ROUND(VLOOKUP($B325,'[4]3.ข้อมูลงบทดลองปัจจุบัน'!$A$5:$CL$846,4,0),2)</f>
        <v>40500</v>
      </c>
      <c r="F325" s="104">
        <f>ROUND(VLOOKUP($B325,'[4]3.ข้อมูลงบทดลองปัจจุบัน'!$A$5:$CL$846,5,0),2)</f>
        <v>355400</v>
      </c>
      <c r="G325" s="104">
        <f>ROUND(VLOOKUP($B325,'[4]3.ข้อมูลงบทดลองปัจจุบัน'!$A$5:$CL$846,6,0),2)</f>
        <v>556055</v>
      </c>
      <c r="H325" s="104">
        <f>ROUND(VLOOKUP($B325,'[4]3.ข้อมูลงบทดลองปัจจุบัน'!$A$5:$CL$846,7,0),2)</f>
        <v>0</v>
      </c>
      <c r="I325" s="104">
        <f>ROUND(VLOOKUP($B325,'[4]3.ข้อมูลงบทดลองปัจจุบัน'!$A$5:$CL$846,8,0),2)</f>
        <v>615616</v>
      </c>
      <c r="J325" s="104">
        <f>ROUND(VLOOKUP($B325,'[4]3.ข้อมูลงบทดลองปัจจุบัน'!$A$5:$CL$846,9,0),2)</f>
        <v>48000</v>
      </c>
      <c r="K325" s="104">
        <f>ROUND(VLOOKUP($B325,'[4]3.ข้อมูลงบทดลองปัจจุบัน'!$A$5:$CL$846,10,0),2)</f>
        <v>0</v>
      </c>
      <c r="L325" s="104">
        <f>ROUND(VLOOKUP($B325,'[4]3.ข้อมูลงบทดลองปัจจุบัน'!$A$5:$CL$846,11,0),2)</f>
        <v>0</v>
      </c>
      <c r="M325" s="104">
        <f>ROUND(VLOOKUP($B325,'[4]3.ข้อมูลงบทดลองปัจจุบัน'!$A$5:$CL$846,12,0),2)</f>
        <v>500000</v>
      </c>
      <c r="N325" s="104">
        <f>ROUND(VLOOKUP($B325,'[4]3.ข้อมูลงบทดลองปัจจุบัน'!$A$5:$CL$846,13,0),2)</f>
        <v>283470</v>
      </c>
      <c r="O325" s="104">
        <f>ROUND(VLOOKUP($B325,'[4]3.ข้อมูลงบทดลองปัจจุบัน'!$A$5:$CL$846,14,0),2)</f>
        <v>0</v>
      </c>
      <c r="P325" s="104">
        <f>ROUND(VLOOKUP($B325,'[4]3.ข้อมูลงบทดลองปัจจุบัน'!$A$5:$CL$846,15,0),2)</f>
        <v>509775</v>
      </c>
      <c r="Q325" s="104">
        <f>ROUND(VLOOKUP($B325,'[4]3.ข้อมูลงบทดลองปัจจุบัน'!$A$5:$CL$846,16,0),2)</f>
        <v>297118.7</v>
      </c>
      <c r="R325" s="104">
        <f>ROUND(VLOOKUP($B325,'[4]3.ข้อมูลงบทดลองปัจจุบัน'!$A$5:$CL$846,17,0),2)</f>
        <v>667280</v>
      </c>
      <c r="S325" s="104">
        <f>ROUND(VLOOKUP($B325,'[4]3.ข้อมูลงบทดลองปัจจุบัน'!$A$5:$CL$846,18,0),2)</f>
        <v>5300</v>
      </c>
      <c r="T325" s="104">
        <f>ROUND(VLOOKUP($B325,'[4]3.ข้อมูลงบทดลองปัจจุบัน'!$A$5:$CL$846,19,0),2)</f>
        <v>396707</v>
      </c>
      <c r="U325" s="104">
        <f>ROUND(VLOOKUP($B325,'[4]3.ข้อมูลงบทดลองปัจจุบัน'!$A$5:$CL$846,20,0),2)</f>
        <v>0</v>
      </c>
      <c r="V325" s="104">
        <f>ROUND(VLOOKUP($B325,'[4]3.ข้อมูลงบทดลองปัจจุบัน'!$A$5:$CL$846,21,0),2)</f>
        <v>0</v>
      </c>
      <c r="W325" s="104">
        <f>ROUND(VLOOKUP($B325,'[4]3.ข้อมูลงบทดลองปัจจุบัน'!$A$5:$CL$846,22,0),2)</f>
        <v>0</v>
      </c>
      <c r="X325" s="104">
        <f>ROUND(VLOOKUP($B325,'[4]3.ข้อมูลงบทดลองปัจจุบัน'!$A$5:$CL$846,23,0),2)</f>
        <v>0</v>
      </c>
      <c r="Y325" s="104">
        <f>ROUND(VLOOKUP($B325,'[4]3.ข้อมูลงบทดลองปัจจุบัน'!$A$5:$CL$846,24,0),2)</f>
        <v>318264.96000000002</v>
      </c>
      <c r="Z325" s="104">
        <f>ROUND(VLOOKUP($B325,'[4]3.ข้อมูลงบทดลองปัจจุบัน'!$A$5:$CL$846,25,0),2)</f>
        <v>0</v>
      </c>
      <c r="AA325" s="104">
        <f>ROUND(VLOOKUP($B325,'[4]3.ข้อมูลงบทดลองปัจจุบัน'!$A$5:$CL$846,26,0),2)</f>
        <v>0</v>
      </c>
      <c r="AB325" s="104">
        <f>ROUND(VLOOKUP($B325,'[4]3.ข้อมูลงบทดลองปัจจุบัน'!$A$5:$CL$846,27,0),2)</f>
        <v>31050</v>
      </c>
      <c r="AC325" s="104">
        <f>ROUND(VLOOKUP($B325,'[4]3.ข้อมูลงบทดลองปัจจุบัน'!$A$5:$CL$846,28,0),2)</f>
        <v>290064</v>
      </c>
      <c r="AD325" s="104">
        <f>ROUND(VLOOKUP($B325,'[4]3.ข้อมูลงบทดลองปัจจุบัน'!$A$5:$CL$846,29,0),2)</f>
        <v>0</v>
      </c>
      <c r="AE325" s="104">
        <f>ROUND(VLOOKUP($B325,'[4]3.ข้อมูลงบทดลองปัจจุบัน'!$A$5:$CL$846,30,0),2)</f>
        <v>0</v>
      </c>
      <c r="AF325" s="104">
        <f>ROUND(VLOOKUP($B325,'[4]3.ข้อมูลงบทดลองปัจจุบัน'!$A$5:$CL$846,31,0),2)</f>
        <v>0</v>
      </c>
      <c r="AG325" s="104">
        <f>ROUND(VLOOKUP($B325,'[4]3.ข้อมูลงบทดลองปัจจุบัน'!$A$5:$CL$846,32,0),2)</f>
        <v>0</v>
      </c>
      <c r="AH325" s="104">
        <f>ROUND(VLOOKUP($B325,'[4]3.ข้อมูลงบทดลองปัจจุบัน'!$A$5:$CL$846,33,0),2)</f>
        <v>0</v>
      </c>
      <c r="AI325" s="104">
        <f>ROUND(VLOOKUP($B325,'[4]3.ข้อมูลงบทดลองปัจจุบัน'!$A$5:$CL$846,34,0),2)</f>
        <v>123590</v>
      </c>
      <c r="AJ325" s="104">
        <f>ROUND(VLOOKUP($B325,'[4]3.ข้อมูลงบทดลองปัจจุบัน'!$A$5:$CL$846,35,0),2)</f>
        <v>48000</v>
      </c>
      <c r="AK325" s="104">
        <f>ROUND(VLOOKUP($B325,'[4]3.ข้อมูลงบทดลองปัจจุบัน'!$A$5:$CL$846,36,0),2)</f>
        <v>53700</v>
      </c>
      <c r="AL325" s="104">
        <f>ROUND(VLOOKUP($B325,'[4]3.ข้อมูลงบทดลองปัจจุบัน'!$A$5:$CL$846,37,0),2)</f>
        <v>0</v>
      </c>
      <c r="AM325" s="104">
        <f>ROUND(VLOOKUP($B325,'[4]3.ข้อมูลงบทดลองปัจจุบัน'!$A$5:$CL$846,38,0),2)</f>
        <v>46250</v>
      </c>
      <c r="AN325" s="104">
        <f>ROUND(VLOOKUP($B325,'[4]3.ข้อมูลงบทดลองปัจจุบัน'!$A$5:$CL$846,39,0),2)</f>
        <v>0</v>
      </c>
      <c r="AO325" s="104">
        <f>ROUND(VLOOKUP($B325,'[4]3.ข้อมูลงบทดลองปัจจุบัน'!$A$5:$CL$846,40,0),2)</f>
        <v>0</v>
      </c>
      <c r="AP325" s="104">
        <f>ROUND(VLOOKUP($B325,'[4]3.ข้อมูลงบทดลองปัจจุบัน'!$A$5:$CL$846,41,0),2)</f>
        <v>578850</v>
      </c>
      <c r="AQ325" s="104">
        <f>ROUND(VLOOKUP($B325,'[4]3.ข้อมูลงบทดลองปัจจุบัน'!$A$5:$CL$846,42,0),2)</f>
        <v>48850</v>
      </c>
      <c r="AR325" s="104">
        <f>ROUND(VLOOKUP($B325,'[4]3.ข้อมูลงบทดลองปัจจุบัน'!$A$5:$CL$846,43,0),2)</f>
        <v>46300</v>
      </c>
      <c r="AS325" s="104">
        <f>ROUND(VLOOKUP($B325,'[4]3.ข้อมูลงบทดลองปัจจุบัน'!$A$5:$CL$846,44,0),2)</f>
        <v>0</v>
      </c>
      <c r="AT325" s="104">
        <f>ROUND(VLOOKUP($B325,'[4]3.ข้อมูลงบทดลองปัจจุบัน'!$A$5:$CL$846,45,0),2)</f>
        <v>175267.3</v>
      </c>
      <c r="AU325" s="104">
        <f>ROUND(VLOOKUP($B325,'[4]3.ข้อมูลงบทดลองปัจจุบัน'!$A$5:$CL$846,46,0),2)</f>
        <v>161135</v>
      </c>
      <c r="AV325" s="104">
        <f>ROUND(VLOOKUP($B325,'[4]3.ข้อมูลงบทดลองปัจจุบัน'!$A$5:$CL$846,47,0),2)</f>
        <v>300670</v>
      </c>
      <c r="AW325" s="104">
        <f>ROUND(VLOOKUP($B325,'[4]3.ข้อมูลงบทดลองปัจจุบัน'!$A$5:$CL$846,48,0),2)</f>
        <v>260300</v>
      </c>
      <c r="AX325" s="104">
        <f>ROUND(VLOOKUP($B325,'[4]3.ข้อมูลงบทดลองปัจจุบัน'!$A$5:$CL$846,49,0),2)</f>
        <v>133800</v>
      </c>
      <c r="AY325" s="104">
        <f>ROUND(VLOOKUP($B325,'[4]3.ข้อมูลงบทดลองปัจจุบัน'!$A$5:$CL$846,50,0),2)</f>
        <v>456454.49</v>
      </c>
      <c r="AZ325" s="104">
        <f>ROUND(VLOOKUP($B325,'[4]3.ข้อมูลงบทดลองปัจจุบัน'!$A$5:$CL$846,51,0),2)</f>
        <v>0</v>
      </c>
      <c r="BA325" s="104">
        <f>ROUND(VLOOKUP($B325,'[4]3.ข้อมูลงบทดลองปัจจุบัน'!$A$5:$CL$846,52,0),2)</f>
        <v>242000</v>
      </c>
      <c r="BB325" s="104">
        <f>ROUND(VLOOKUP($B325,'[4]3.ข้อมูลงบทดลองปัจจุบัน'!$A$5:$CL$846,53,0),2)</f>
        <v>0</v>
      </c>
      <c r="BC325" s="104">
        <f>ROUND(VLOOKUP($B325,'[4]3.ข้อมูลงบทดลองปัจจุบัน'!$A$5:$CL$846,54,0),2)</f>
        <v>9800</v>
      </c>
      <c r="BD325" s="104">
        <f>ROUND(VLOOKUP($B325,'[4]3.ข้อมูลงบทดลองปัจจุบัน'!$A$5:$CL$846,55,0),2)</f>
        <v>421820</v>
      </c>
      <c r="BE325" s="104">
        <f>ROUND(VLOOKUP($B325,'[4]3.ข้อมูลงบทดลองปัจจุบัน'!$A$5:$CL$846,56,0),2)</f>
        <v>124850</v>
      </c>
      <c r="BF325" s="104">
        <f>ROUND(VLOOKUP($B325,'[4]3.ข้อมูลงบทดลองปัจจุบัน'!$A$5:$CL$846,57,0),2)</f>
        <v>472073</v>
      </c>
      <c r="BG325" s="104">
        <f>ROUND(VLOOKUP($B325,'[4]3.ข้อมูลงบทดลองปัจจุบัน'!$A$5:$CL$846,58,0),2)</f>
        <v>166500</v>
      </c>
      <c r="BH325" s="104">
        <f>ROUND(VLOOKUP($B325,'[4]3.ข้อมูลงบทดลองปัจจุบัน'!$A$5:$CL$846,59,0),2)</f>
        <v>476280</v>
      </c>
      <c r="BI325" s="104">
        <f>ROUND(VLOOKUP($B325,'[4]3.ข้อมูลงบทดลองปัจจุบัน'!$A$5:$CL$846,60,0),2)</f>
        <v>0</v>
      </c>
      <c r="BJ325" s="104">
        <f>ROUND(VLOOKUP($B325,'[4]3.ข้อมูลงบทดลองปัจจุบัน'!$A$5:$CL$846,61,0),2)</f>
        <v>0</v>
      </c>
      <c r="BK325" s="104">
        <f>ROUND(VLOOKUP($B325,'[4]3.ข้อมูลงบทดลองปัจจุบัน'!$A$5:$CL$846,62,0),2)</f>
        <v>0</v>
      </c>
      <c r="BL325" s="104">
        <f>ROUND(VLOOKUP($B325,'[4]3.ข้อมูลงบทดลองปัจจุบัน'!$A$5:$CL$846,63,0),2)</f>
        <v>330000</v>
      </c>
      <c r="BM325" s="104">
        <f>ROUND(VLOOKUP($B325,'[4]3.ข้อมูลงบทดลองปัจจุบัน'!$A$5:$CL$846,64,0),2)</f>
        <v>0</v>
      </c>
      <c r="BN325" s="104">
        <f>ROUND(VLOOKUP($B325,'[4]3.ข้อมูลงบทดลองปัจจุบัน'!$A$5:$CL$846,65,0),2)</f>
        <v>17000</v>
      </c>
      <c r="BO325" s="104">
        <f>ROUND(VLOOKUP($B325,'[4]3.ข้อมูลงบทดลองปัจจุบัน'!$A$5:$CL$846,66,0),2)</f>
        <v>347925</v>
      </c>
      <c r="BP325" s="104">
        <f>ROUND(VLOOKUP($B325,'[4]3.ข้อมูลงบทดลองปัจจุบัน'!$A$5:$CL$846,67,0),2)</f>
        <v>188600</v>
      </c>
      <c r="BQ325" s="104">
        <f>ROUND(VLOOKUP($B325,'[4]3.ข้อมูลงบทดลองปัจจุบัน'!$A$5:$CL$846,68,0),2)</f>
        <v>47000</v>
      </c>
      <c r="BR325" s="104">
        <f>ROUND(VLOOKUP($B325,'[4]3.ข้อมูลงบทดลองปัจจุบัน'!$A$5:$CL$846,69,0),2)</f>
        <v>8700</v>
      </c>
      <c r="BS325" s="104">
        <f>ROUND(VLOOKUP($B325,'[4]3.ข้อมูลงบทดลองปัจจุบัน'!$A$5:$CL$846,70,0),2)</f>
        <v>65300</v>
      </c>
      <c r="BT325" s="104">
        <f>ROUND(VLOOKUP($B325,'[4]3.ข้อมูลงบทดลองปัจจุบัน'!$A$5:$CL$846,71,0),2)</f>
        <v>102000</v>
      </c>
      <c r="BU325" s="104">
        <f>ROUND(VLOOKUP($B325,'[4]3.ข้อมูลงบทดลองปัจจุบัน'!$A$5:$CL$846,72,0),2)</f>
        <v>63000</v>
      </c>
      <c r="BV325" s="104">
        <f>ROUND(VLOOKUP($B325,'[4]3.ข้อมูลงบทดลองปัจจุบัน'!$A$5:$CL$846,73,0),2)</f>
        <v>0</v>
      </c>
      <c r="BW325" s="104">
        <f>ROUND(VLOOKUP($B325,'[4]3.ข้อมูลงบทดลองปัจจุบัน'!$A$5:$CL$846,74,0),2)</f>
        <v>0</v>
      </c>
      <c r="BX325" s="104">
        <f>ROUND(VLOOKUP($B325,'[4]3.ข้อมูลงบทดลองปัจจุบัน'!$A$5:$CL$846,75,0),2)</f>
        <v>33000</v>
      </c>
      <c r="BY325" s="104">
        <f>ROUND(VLOOKUP($B325,'[4]3.ข้อมูลงบทดลองปัจจุบัน'!$A$5:$CL$846,76,0),2)</f>
        <v>0</v>
      </c>
      <c r="BZ325" s="104">
        <f>ROUND(VLOOKUP($B325,'[4]3.ข้อมูลงบทดลองปัจจุบัน'!$A$5:$CL$846,77,0),2)</f>
        <v>0</v>
      </c>
      <c r="CA325" s="104">
        <f>ROUND(VLOOKUP($B325,'[4]3.ข้อมูลงบทดลองปัจจุบัน'!$A$5:$CL$846,78,0),2)</f>
        <v>500000</v>
      </c>
      <c r="CB325" s="104">
        <f>ROUND(VLOOKUP($B325,'[4]3.ข้อมูลงบทดลองปัจจุบัน'!$A$5:$CL$846,79,0),2)</f>
        <v>249250</v>
      </c>
      <c r="CC325" s="104">
        <f>ROUND(VLOOKUP($B325,'[4]3.ข้อมูลงบทดลองปัจจุบัน'!$A$5:$CL$846,80,0),2)</f>
        <v>210000</v>
      </c>
      <c r="CD325" s="104">
        <f>ROUND(VLOOKUP($B325,'[4]3.ข้อมูลงบทดลองปัจจุบัน'!$A$5:$CL$846,81,0),2)</f>
        <v>195000</v>
      </c>
      <c r="CE325" s="104">
        <f>ROUND(VLOOKUP($B325,'[4]3.ข้อมูลงบทดลองปัจจุบัน'!$A$5:$CL$846,82,0),2)</f>
        <v>0</v>
      </c>
      <c r="CF325" s="104">
        <f>ROUND(VLOOKUP($B325,'[4]3.ข้อมูลงบทดลองปัจจุบัน'!$A$5:$CL$846,83,0),2)</f>
        <v>0</v>
      </c>
      <c r="CG325" s="104">
        <f>ROUND(VLOOKUP($B325,'[4]3.ข้อมูลงบทดลองปัจจุบัน'!$A$5:$CL$846,84,0),2)</f>
        <v>0</v>
      </c>
      <c r="CH325" s="104">
        <f>ROUND(VLOOKUP($B325,'[4]3.ข้อมูลงบทดลองปัจจุบัน'!$A$5:$CL$846,85,0),2)</f>
        <v>2000000</v>
      </c>
      <c r="CI325" s="104">
        <f>ROUND(VLOOKUP($B325,'[4]3.ข้อมูลงบทดลองปัจจุบัน'!$A$5:$CL$846,86,0),2)</f>
        <v>0</v>
      </c>
      <c r="CJ325" s="104">
        <f>ROUND(VLOOKUP($B325,'[4]3.ข้อมูลงบทดลองปัจจุบัน'!$A$5:$CL$846,87,0),2)</f>
        <v>0</v>
      </c>
      <c r="CK325" s="104">
        <f>ROUND(VLOOKUP($B325,'[4]3.ข้อมูลงบทดลองปัจจุบัน'!$A$5:$CL$846,88,0),2)</f>
        <v>13500</v>
      </c>
      <c r="CL325" s="104">
        <f>ROUND(VLOOKUP($B325,'[4]3.ข้อมูลงบทดลองปัจจุบัน'!$A$5:$CL$846,89,0),2)</f>
        <v>0</v>
      </c>
      <c r="CM325" s="104">
        <f>ROUND(VLOOKUP($B325,'[4]3.ข้อมูลงบทดลองปัจจุบัน'!$A$5:$CL$846,90,0),2)</f>
        <v>2000000</v>
      </c>
    </row>
    <row r="326" spans="1:93" x14ac:dyDescent="0.7">
      <c r="A326" s="128" t="s">
        <v>884</v>
      </c>
      <c r="B326" s="18" t="s">
        <v>1039</v>
      </c>
      <c r="C326" s="129" t="s">
        <v>1040</v>
      </c>
      <c r="D326" s="104">
        <f>ROUND(VLOOKUP($B326,'[4]3.ข้อมูลงบทดลองปัจจุบัน'!$A$5:$CL$846,3,0),2)</f>
        <v>0</v>
      </c>
      <c r="E326" s="104">
        <f>ROUND(VLOOKUP($B326,'[4]3.ข้อมูลงบทดลองปัจจุบัน'!$A$5:$CL$846,4,0),2)</f>
        <v>96200</v>
      </c>
      <c r="F326" s="104">
        <f>ROUND(VLOOKUP($B326,'[4]3.ข้อมูลงบทดลองปัจจุบัน'!$A$5:$CL$846,5,0),2)</f>
        <v>0</v>
      </c>
      <c r="G326" s="104">
        <f>ROUND(VLOOKUP($B326,'[4]3.ข้อมูลงบทดลองปัจจุบัน'!$A$5:$CL$846,6,0),2)</f>
        <v>0</v>
      </c>
      <c r="H326" s="104">
        <f>ROUND(VLOOKUP($B326,'[4]3.ข้อมูลงบทดลองปัจจุบัน'!$A$5:$CL$846,7,0),2)</f>
        <v>0</v>
      </c>
      <c r="I326" s="104">
        <f>ROUND(VLOOKUP($B326,'[4]3.ข้อมูลงบทดลองปัจจุบัน'!$A$5:$CL$846,8,0),2)</f>
        <v>0</v>
      </c>
      <c r="J326" s="104">
        <f>ROUND(VLOOKUP($B326,'[4]3.ข้อมูลงบทดลองปัจจุบัน'!$A$5:$CL$846,9,0),2)</f>
        <v>0</v>
      </c>
      <c r="K326" s="104">
        <f>ROUND(VLOOKUP($B326,'[4]3.ข้อมูลงบทดลองปัจจุบัน'!$A$5:$CL$846,10,0),2)</f>
        <v>0</v>
      </c>
      <c r="L326" s="104">
        <f>ROUND(VLOOKUP($B326,'[4]3.ข้อมูลงบทดลองปัจจุบัน'!$A$5:$CL$846,11,0),2)</f>
        <v>0</v>
      </c>
      <c r="M326" s="104">
        <f>ROUND(VLOOKUP($B326,'[4]3.ข้อมูลงบทดลองปัจจุบัน'!$A$5:$CL$846,12,0),2)</f>
        <v>0</v>
      </c>
      <c r="N326" s="104">
        <f>ROUND(VLOOKUP($B326,'[4]3.ข้อมูลงบทดลองปัจจุบัน'!$A$5:$CL$846,13,0),2)</f>
        <v>46800</v>
      </c>
      <c r="O326" s="104">
        <f>ROUND(VLOOKUP($B326,'[4]3.ข้อมูลงบทดลองปัจจุบัน'!$A$5:$CL$846,14,0),2)</f>
        <v>0</v>
      </c>
      <c r="P326" s="104">
        <f>ROUND(VLOOKUP($B326,'[4]3.ข้อมูลงบทดลองปัจจุบัน'!$A$5:$CL$846,15,0),2)</f>
        <v>329350</v>
      </c>
      <c r="Q326" s="104">
        <f>ROUND(VLOOKUP($B326,'[4]3.ข้อมูลงบทดลองปัจจุบัน'!$A$5:$CL$846,16,0),2)</f>
        <v>0</v>
      </c>
      <c r="R326" s="104">
        <f>ROUND(VLOOKUP($B326,'[4]3.ข้อมูลงบทดลองปัจจุบัน'!$A$5:$CL$846,17,0),2)</f>
        <v>0</v>
      </c>
      <c r="S326" s="104">
        <f>ROUND(VLOOKUP($B326,'[4]3.ข้อมูลงบทดลองปัจจุบัน'!$A$5:$CL$846,18,0),2)</f>
        <v>0</v>
      </c>
      <c r="T326" s="104">
        <f>ROUND(VLOOKUP($B326,'[4]3.ข้อมูลงบทดลองปัจจุบัน'!$A$5:$CL$846,19,0),2)</f>
        <v>0</v>
      </c>
      <c r="U326" s="104">
        <f>ROUND(VLOOKUP($B326,'[4]3.ข้อมูลงบทดลองปัจจุบัน'!$A$5:$CL$846,20,0),2)</f>
        <v>4550</v>
      </c>
      <c r="V326" s="104">
        <f>ROUND(VLOOKUP($B326,'[4]3.ข้อมูลงบทดลองปัจจุบัน'!$A$5:$CL$846,21,0),2)</f>
        <v>0</v>
      </c>
      <c r="W326" s="104">
        <f>ROUND(VLOOKUP($B326,'[4]3.ข้อมูลงบทดลองปัจจุบัน'!$A$5:$CL$846,22,0),2)</f>
        <v>0</v>
      </c>
      <c r="X326" s="104">
        <f>ROUND(VLOOKUP($B326,'[4]3.ข้อมูลงบทดลองปัจจุบัน'!$A$5:$CL$846,23,0),2)</f>
        <v>1852869.99</v>
      </c>
      <c r="Y326" s="104">
        <f>ROUND(VLOOKUP($B326,'[4]3.ข้อมูลงบทดลองปัจจุบัน'!$A$5:$CL$846,24,0),2)</f>
        <v>0</v>
      </c>
      <c r="Z326" s="104">
        <f>ROUND(VLOOKUP($B326,'[4]3.ข้อมูลงบทดลองปัจจุบัน'!$A$5:$CL$846,25,0),2)</f>
        <v>0</v>
      </c>
      <c r="AA326" s="104">
        <f>ROUND(VLOOKUP($B326,'[4]3.ข้อมูลงบทดลองปัจจุบัน'!$A$5:$CL$846,26,0),2)</f>
        <v>0</v>
      </c>
      <c r="AB326" s="104">
        <f>ROUND(VLOOKUP($B326,'[4]3.ข้อมูลงบทดลองปัจจุบัน'!$A$5:$CL$846,27,0),2)</f>
        <v>0</v>
      </c>
      <c r="AC326" s="104">
        <f>ROUND(VLOOKUP($B326,'[4]3.ข้อมูลงบทดลองปัจจุบัน'!$A$5:$CL$846,28,0),2)</f>
        <v>0</v>
      </c>
      <c r="AD326" s="104">
        <f>ROUND(VLOOKUP($B326,'[4]3.ข้อมูลงบทดลองปัจจุบัน'!$A$5:$CL$846,29,0),2)</f>
        <v>0</v>
      </c>
      <c r="AE326" s="104">
        <f>ROUND(VLOOKUP($B326,'[4]3.ข้อมูลงบทดลองปัจจุบัน'!$A$5:$CL$846,30,0),2)</f>
        <v>0</v>
      </c>
      <c r="AF326" s="104">
        <f>ROUND(VLOOKUP($B326,'[4]3.ข้อมูลงบทดลองปัจจุบัน'!$A$5:$CL$846,31,0),2)</f>
        <v>0</v>
      </c>
      <c r="AG326" s="104">
        <f>ROUND(VLOOKUP($B326,'[4]3.ข้อมูลงบทดลองปัจจุบัน'!$A$5:$CL$846,32,0),2)</f>
        <v>0</v>
      </c>
      <c r="AH326" s="104">
        <f>ROUND(VLOOKUP($B326,'[4]3.ข้อมูลงบทดลองปัจจุบัน'!$A$5:$CL$846,33,0),2)</f>
        <v>0</v>
      </c>
      <c r="AI326" s="104">
        <f>ROUND(VLOOKUP($B326,'[4]3.ข้อมูลงบทดลองปัจจุบัน'!$A$5:$CL$846,34,0),2)</f>
        <v>0</v>
      </c>
      <c r="AJ326" s="104">
        <f>ROUND(VLOOKUP($B326,'[4]3.ข้อมูลงบทดลองปัจจุบัน'!$A$5:$CL$846,35,0),2)</f>
        <v>0</v>
      </c>
      <c r="AK326" s="104">
        <f>ROUND(VLOOKUP($B326,'[4]3.ข้อมูลงบทดลองปัจจุบัน'!$A$5:$CL$846,36,0),2)</f>
        <v>0</v>
      </c>
      <c r="AL326" s="104">
        <f>ROUND(VLOOKUP($B326,'[4]3.ข้อมูลงบทดลองปัจจุบัน'!$A$5:$CL$846,37,0),2)</f>
        <v>168739</v>
      </c>
      <c r="AM326" s="104">
        <f>ROUND(VLOOKUP($B326,'[4]3.ข้อมูลงบทดลองปัจจุบัน'!$A$5:$CL$846,38,0),2)</f>
        <v>0</v>
      </c>
      <c r="AN326" s="104">
        <f>ROUND(VLOOKUP($B326,'[4]3.ข้อมูลงบทดลองปัจจุบัน'!$A$5:$CL$846,39,0),2)</f>
        <v>0</v>
      </c>
      <c r="AO326" s="104">
        <f>ROUND(VLOOKUP($B326,'[4]3.ข้อมูลงบทดลองปัจจุบัน'!$A$5:$CL$846,40,0),2)</f>
        <v>0</v>
      </c>
      <c r="AP326" s="104">
        <f>ROUND(VLOOKUP($B326,'[4]3.ข้อมูลงบทดลองปัจจุบัน'!$A$5:$CL$846,41,0),2)</f>
        <v>0</v>
      </c>
      <c r="AQ326" s="104">
        <f>ROUND(VLOOKUP($B326,'[4]3.ข้อมูลงบทดลองปัจจุบัน'!$A$5:$CL$846,42,0),2)</f>
        <v>0</v>
      </c>
      <c r="AR326" s="104">
        <f>ROUND(VLOOKUP($B326,'[4]3.ข้อมูลงบทดลองปัจจุบัน'!$A$5:$CL$846,43,0),2)</f>
        <v>0</v>
      </c>
      <c r="AS326" s="104">
        <f>ROUND(VLOOKUP($B326,'[4]3.ข้อมูลงบทดลองปัจจุบัน'!$A$5:$CL$846,44,0),2)</f>
        <v>0</v>
      </c>
      <c r="AT326" s="104">
        <f>ROUND(VLOOKUP($B326,'[4]3.ข้อมูลงบทดลองปัจจุบัน'!$A$5:$CL$846,45,0),2)</f>
        <v>0</v>
      </c>
      <c r="AU326" s="104">
        <f>ROUND(VLOOKUP($B326,'[4]3.ข้อมูลงบทดลองปัจจุบัน'!$A$5:$CL$846,46,0),2)</f>
        <v>0</v>
      </c>
      <c r="AV326" s="104">
        <f>ROUND(VLOOKUP($B326,'[4]3.ข้อมูลงบทดลองปัจจุบัน'!$A$5:$CL$846,47,0),2)</f>
        <v>6800</v>
      </c>
      <c r="AW326" s="104">
        <f>ROUND(VLOOKUP($B326,'[4]3.ข้อมูลงบทดลองปัจจุบัน'!$A$5:$CL$846,48,0),2)</f>
        <v>0</v>
      </c>
      <c r="AX326" s="104">
        <f>ROUND(VLOOKUP($B326,'[4]3.ข้อมูลงบทดลองปัจจุบัน'!$A$5:$CL$846,49,0),2)</f>
        <v>0</v>
      </c>
      <c r="AY326" s="104">
        <f>ROUND(VLOOKUP($B326,'[4]3.ข้อมูลงบทดลองปัจจุบัน'!$A$5:$CL$846,50,0),2)</f>
        <v>0</v>
      </c>
      <c r="AZ326" s="104">
        <f>ROUND(VLOOKUP($B326,'[4]3.ข้อมูลงบทดลองปัจจุบัน'!$A$5:$CL$846,51,0),2)</f>
        <v>0</v>
      </c>
      <c r="BA326" s="104">
        <f>ROUND(VLOOKUP($B326,'[4]3.ข้อมูลงบทดลองปัจจุบัน'!$A$5:$CL$846,52,0),2)</f>
        <v>0</v>
      </c>
      <c r="BB326" s="104">
        <f>ROUND(VLOOKUP($B326,'[4]3.ข้อมูลงบทดลองปัจจุบัน'!$A$5:$CL$846,53,0),2)</f>
        <v>0</v>
      </c>
      <c r="BC326" s="104">
        <f>ROUND(VLOOKUP($B326,'[4]3.ข้อมูลงบทดลองปัจจุบัน'!$A$5:$CL$846,54,0),2)</f>
        <v>0</v>
      </c>
      <c r="BD326" s="104">
        <f>ROUND(VLOOKUP($B326,'[4]3.ข้อมูลงบทดลองปัจจุบัน'!$A$5:$CL$846,55,0),2)</f>
        <v>0</v>
      </c>
      <c r="BE326" s="104">
        <f>ROUND(VLOOKUP($B326,'[4]3.ข้อมูลงบทดลองปัจจุบัน'!$A$5:$CL$846,56,0),2)</f>
        <v>0</v>
      </c>
      <c r="BF326" s="104">
        <f>ROUND(VLOOKUP($B326,'[4]3.ข้อมูลงบทดลองปัจจุบัน'!$A$5:$CL$846,57,0),2)</f>
        <v>0</v>
      </c>
      <c r="BG326" s="104">
        <f>ROUND(VLOOKUP($B326,'[4]3.ข้อมูลงบทดลองปัจจุบัน'!$A$5:$CL$846,58,0),2)</f>
        <v>0</v>
      </c>
      <c r="BH326" s="104">
        <f>ROUND(VLOOKUP($B326,'[4]3.ข้อมูลงบทดลองปัจจุบัน'!$A$5:$CL$846,59,0),2)</f>
        <v>0</v>
      </c>
      <c r="BI326" s="104">
        <f>ROUND(VLOOKUP($B326,'[4]3.ข้อมูลงบทดลองปัจจุบัน'!$A$5:$CL$846,60,0),2)</f>
        <v>0</v>
      </c>
      <c r="BJ326" s="104">
        <f>ROUND(VLOOKUP($B326,'[4]3.ข้อมูลงบทดลองปัจจุบัน'!$A$5:$CL$846,61,0),2)</f>
        <v>0</v>
      </c>
      <c r="BK326" s="104">
        <f>ROUND(VLOOKUP($B326,'[4]3.ข้อมูลงบทดลองปัจจุบัน'!$A$5:$CL$846,62,0),2)</f>
        <v>0</v>
      </c>
      <c r="BL326" s="104">
        <f>ROUND(VLOOKUP($B326,'[4]3.ข้อมูลงบทดลองปัจจุบัน'!$A$5:$CL$846,63,0),2)</f>
        <v>0</v>
      </c>
      <c r="BM326" s="104">
        <f>ROUND(VLOOKUP($B326,'[4]3.ข้อมูลงบทดลองปัจจุบัน'!$A$5:$CL$846,64,0),2)</f>
        <v>0</v>
      </c>
      <c r="BN326" s="104">
        <f>ROUND(VLOOKUP($B326,'[4]3.ข้อมูลงบทดลองปัจจุบัน'!$A$5:$CL$846,65,0),2)</f>
        <v>0</v>
      </c>
      <c r="BO326" s="104">
        <f>ROUND(VLOOKUP($B326,'[4]3.ข้อมูลงบทดลองปัจจุบัน'!$A$5:$CL$846,66,0),2)</f>
        <v>0</v>
      </c>
      <c r="BP326" s="104">
        <f>ROUND(VLOOKUP($B326,'[4]3.ข้อมูลงบทดลองปัจจุบัน'!$A$5:$CL$846,67,0),2)</f>
        <v>0</v>
      </c>
      <c r="BQ326" s="104">
        <f>ROUND(VLOOKUP($B326,'[4]3.ข้อมูลงบทดลองปัจจุบัน'!$A$5:$CL$846,68,0),2)</f>
        <v>0</v>
      </c>
      <c r="BR326" s="104">
        <f>ROUND(VLOOKUP($B326,'[4]3.ข้อมูลงบทดลองปัจจุบัน'!$A$5:$CL$846,69,0),2)</f>
        <v>0</v>
      </c>
      <c r="BS326" s="104">
        <f>ROUND(VLOOKUP($B326,'[4]3.ข้อมูลงบทดลองปัจจุบัน'!$A$5:$CL$846,70,0),2)</f>
        <v>0</v>
      </c>
      <c r="BT326" s="104">
        <f>ROUND(VLOOKUP($B326,'[4]3.ข้อมูลงบทดลองปัจจุบัน'!$A$5:$CL$846,71,0),2)</f>
        <v>0</v>
      </c>
      <c r="BU326" s="104">
        <f>ROUND(VLOOKUP($B326,'[4]3.ข้อมูลงบทดลองปัจจุบัน'!$A$5:$CL$846,72,0),2)</f>
        <v>3000000</v>
      </c>
      <c r="BV326" s="104">
        <f>ROUND(VLOOKUP($B326,'[4]3.ข้อมูลงบทดลองปัจจุบัน'!$A$5:$CL$846,73,0),2)</f>
        <v>0</v>
      </c>
      <c r="BW326" s="104">
        <f>ROUND(VLOOKUP($B326,'[4]3.ข้อมูลงบทดลองปัจจุบัน'!$A$5:$CL$846,74,0),2)</f>
        <v>0</v>
      </c>
      <c r="BX326" s="104">
        <f>ROUND(VLOOKUP($B326,'[4]3.ข้อมูลงบทดลองปัจจุบัน'!$A$5:$CL$846,75,0),2)</f>
        <v>0</v>
      </c>
      <c r="BY326" s="104">
        <f>ROUND(VLOOKUP($B326,'[4]3.ข้อมูลงบทดลองปัจจุบัน'!$A$5:$CL$846,76,0),2)</f>
        <v>0</v>
      </c>
      <c r="BZ326" s="104">
        <f>ROUND(VLOOKUP($B326,'[4]3.ข้อมูลงบทดลองปัจจุบัน'!$A$5:$CL$846,77,0),2)</f>
        <v>0</v>
      </c>
      <c r="CA326" s="104">
        <f>ROUND(VLOOKUP($B326,'[4]3.ข้อมูลงบทดลองปัจจุบัน'!$A$5:$CL$846,78,0),2)</f>
        <v>0</v>
      </c>
      <c r="CB326" s="104">
        <f>ROUND(VLOOKUP($B326,'[4]3.ข้อมูลงบทดลองปัจจุบัน'!$A$5:$CL$846,79,0),2)</f>
        <v>0</v>
      </c>
      <c r="CC326" s="104">
        <f>ROUND(VLOOKUP($B326,'[4]3.ข้อมูลงบทดลองปัจจุบัน'!$A$5:$CL$846,80,0),2)</f>
        <v>0</v>
      </c>
      <c r="CD326" s="104">
        <f>ROUND(VLOOKUP($B326,'[4]3.ข้อมูลงบทดลองปัจจุบัน'!$A$5:$CL$846,81,0),2)</f>
        <v>0</v>
      </c>
      <c r="CE326" s="104">
        <f>ROUND(VLOOKUP($B326,'[4]3.ข้อมูลงบทดลองปัจจุบัน'!$A$5:$CL$846,82,0),2)</f>
        <v>0</v>
      </c>
      <c r="CF326" s="104">
        <f>ROUND(VLOOKUP($B326,'[4]3.ข้อมูลงบทดลองปัจจุบัน'!$A$5:$CL$846,83,0),2)</f>
        <v>20672</v>
      </c>
      <c r="CG326" s="104">
        <f>ROUND(VLOOKUP($B326,'[4]3.ข้อมูลงบทดลองปัจจุบัน'!$A$5:$CL$846,84,0),2)</f>
        <v>2000000</v>
      </c>
      <c r="CH326" s="104">
        <f>ROUND(VLOOKUP($B326,'[4]3.ข้อมูลงบทดลองปัจจุบัน'!$A$5:$CL$846,85,0),2)</f>
        <v>150000</v>
      </c>
      <c r="CI326" s="104">
        <f>ROUND(VLOOKUP($B326,'[4]3.ข้อมูลงบทดลองปัจจุบัน'!$A$5:$CL$846,86,0),2)</f>
        <v>0</v>
      </c>
      <c r="CJ326" s="104">
        <f>ROUND(VLOOKUP($B326,'[4]3.ข้อมูลงบทดลองปัจจุบัน'!$A$5:$CL$846,87,0),2)</f>
        <v>0</v>
      </c>
      <c r="CK326" s="104">
        <f>ROUND(VLOOKUP($B326,'[4]3.ข้อมูลงบทดลองปัจจุบัน'!$A$5:$CL$846,88,0),2)</f>
        <v>3000000</v>
      </c>
      <c r="CL326" s="104">
        <f>ROUND(VLOOKUP($B326,'[4]3.ข้อมูลงบทดลองปัจจุบัน'!$A$5:$CL$846,89,0),2)</f>
        <v>0</v>
      </c>
      <c r="CM326" s="104">
        <f>ROUND(VLOOKUP($B326,'[4]3.ข้อมูลงบทดลองปัจจุบัน'!$A$5:$CL$846,90,0),2)</f>
        <v>0</v>
      </c>
    </row>
    <row r="327" spans="1:93" x14ac:dyDescent="0.7">
      <c r="A327" s="128" t="s">
        <v>884</v>
      </c>
      <c r="B327" s="18" t="s">
        <v>1041</v>
      </c>
      <c r="C327" s="129" t="s">
        <v>1042</v>
      </c>
      <c r="D327" s="104">
        <f>ROUND(VLOOKUP($B327,'[4]3.ข้อมูลงบทดลองปัจจุบัน'!$A$5:$CL$846,3,0),2)</f>
        <v>0</v>
      </c>
      <c r="E327" s="104">
        <f>ROUND(VLOOKUP($B327,'[4]3.ข้อมูลงบทดลองปัจจุบัน'!$A$5:$CL$846,4,0),2)</f>
        <v>0</v>
      </c>
      <c r="F327" s="104">
        <f>ROUND(VLOOKUP($B327,'[4]3.ข้อมูลงบทดลองปัจจุบัน'!$A$5:$CL$846,5,0),2)</f>
        <v>0</v>
      </c>
      <c r="G327" s="104">
        <f>ROUND(VLOOKUP($B327,'[4]3.ข้อมูลงบทดลองปัจจุบัน'!$A$5:$CL$846,6,0),2)</f>
        <v>0</v>
      </c>
      <c r="H327" s="104">
        <f>ROUND(VLOOKUP($B327,'[4]3.ข้อมูลงบทดลองปัจจุบัน'!$A$5:$CL$846,7,0),2)</f>
        <v>0</v>
      </c>
      <c r="I327" s="104">
        <f>ROUND(VLOOKUP($B327,'[4]3.ข้อมูลงบทดลองปัจจุบัน'!$A$5:$CL$846,8,0),2)</f>
        <v>0</v>
      </c>
      <c r="J327" s="104">
        <f>ROUND(VLOOKUP($B327,'[4]3.ข้อมูลงบทดลองปัจจุบัน'!$A$5:$CL$846,9,0),2)</f>
        <v>0</v>
      </c>
      <c r="K327" s="104">
        <f>ROUND(VLOOKUP($B327,'[4]3.ข้อมูลงบทดลองปัจจุบัน'!$A$5:$CL$846,10,0),2)</f>
        <v>0</v>
      </c>
      <c r="L327" s="104">
        <f>ROUND(VLOOKUP($B327,'[4]3.ข้อมูลงบทดลองปัจจุบัน'!$A$5:$CL$846,11,0),2)</f>
        <v>0</v>
      </c>
      <c r="M327" s="104">
        <f>ROUND(VLOOKUP($B327,'[4]3.ข้อมูลงบทดลองปัจจุบัน'!$A$5:$CL$846,12,0),2)</f>
        <v>0</v>
      </c>
      <c r="N327" s="104">
        <f>ROUND(VLOOKUP($B327,'[4]3.ข้อมูลงบทดลองปัจจุบัน'!$A$5:$CL$846,13,0),2)</f>
        <v>0</v>
      </c>
      <c r="O327" s="104">
        <f>ROUND(VLOOKUP($B327,'[4]3.ข้อมูลงบทดลองปัจจุบัน'!$A$5:$CL$846,14,0),2)</f>
        <v>0</v>
      </c>
      <c r="P327" s="104">
        <f>ROUND(VLOOKUP($B327,'[4]3.ข้อมูลงบทดลองปัจจุบัน'!$A$5:$CL$846,15,0),2)</f>
        <v>0</v>
      </c>
      <c r="Q327" s="104">
        <f>ROUND(VLOOKUP($B327,'[4]3.ข้อมูลงบทดลองปัจจุบัน'!$A$5:$CL$846,16,0),2)</f>
        <v>0</v>
      </c>
      <c r="R327" s="104">
        <f>ROUND(VLOOKUP($B327,'[4]3.ข้อมูลงบทดลองปัจจุบัน'!$A$5:$CL$846,17,0),2)</f>
        <v>0</v>
      </c>
      <c r="S327" s="104">
        <f>ROUND(VLOOKUP($B327,'[4]3.ข้อมูลงบทดลองปัจจุบัน'!$A$5:$CL$846,18,0),2)</f>
        <v>0</v>
      </c>
      <c r="T327" s="104">
        <f>ROUND(VLOOKUP($B327,'[4]3.ข้อมูลงบทดลองปัจจุบัน'!$A$5:$CL$846,19,0),2)</f>
        <v>0</v>
      </c>
      <c r="U327" s="104">
        <f>ROUND(VLOOKUP($B327,'[4]3.ข้อมูลงบทดลองปัจจุบัน'!$A$5:$CL$846,20,0),2)</f>
        <v>0</v>
      </c>
      <c r="V327" s="104">
        <f>ROUND(VLOOKUP($B327,'[4]3.ข้อมูลงบทดลองปัจจุบัน'!$A$5:$CL$846,21,0),2)</f>
        <v>0</v>
      </c>
      <c r="W327" s="104">
        <f>ROUND(VLOOKUP($B327,'[4]3.ข้อมูลงบทดลองปัจจุบัน'!$A$5:$CL$846,22,0),2)</f>
        <v>0</v>
      </c>
      <c r="X327" s="104">
        <f>ROUND(VLOOKUP($B327,'[4]3.ข้อมูลงบทดลองปัจจุบัน'!$A$5:$CL$846,23,0),2)</f>
        <v>0</v>
      </c>
      <c r="Y327" s="104">
        <f>ROUND(VLOOKUP($B327,'[4]3.ข้อมูลงบทดลองปัจจุบัน'!$A$5:$CL$846,24,0),2)</f>
        <v>0</v>
      </c>
      <c r="Z327" s="104">
        <f>ROUND(VLOOKUP($B327,'[4]3.ข้อมูลงบทดลองปัจจุบัน'!$A$5:$CL$846,25,0),2)</f>
        <v>0</v>
      </c>
      <c r="AA327" s="104">
        <f>ROUND(VLOOKUP($B327,'[4]3.ข้อมูลงบทดลองปัจจุบัน'!$A$5:$CL$846,26,0),2)</f>
        <v>0</v>
      </c>
      <c r="AB327" s="104">
        <f>ROUND(VLOOKUP($B327,'[4]3.ข้อมูลงบทดลองปัจจุบัน'!$A$5:$CL$846,27,0),2)</f>
        <v>0</v>
      </c>
      <c r="AC327" s="104">
        <f>ROUND(VLOOKUP($B327,'[4]3.ข้อมูลงบทดลองปัจจุบัน'!$A$5:$CL$846,28,0),2)</f>
        <v>0</v>
      </c>
      <c r="AD327" s="104">
        <f>ROUND(VLOOKUP($B327,'[4]3.ข้อมูลงบทดลองปัจจุบัน'!$A$5:$CL$846,29,0),2)</f>
        <v>0</v>
      </c>
      <c r="AE327" s="104">
        <f>ROUND(VLOOKUP($B327,'[4]3.ข้อมูลงบทดลองปัจจุบัน'!$A$5:$CL$846,30,0),2)</f>
        <v>0</v>
      </c>
      <c r="AF327" s="104">
        <f>ROUND(VLOOKUP($B327,'[4]3.ข้อมูลงบทดลองปัจจุบัน'!$A$5:$CL$846,31,0),2)</f>
        <v>0</v>
      </c>
      <c r="AG327" s="104">
        <f>ROUND(VLOOKUP($B327,'[4]3.ข้อมูลงบทดลองปัจจุบัน'!$A$5:$CL$846,32,0),2)</f>
        <v>0</v>
      </c>
      <c r="AH327" s="104">
        <f>ROUND(VLOOKUP($B327,'[4]3.ข้อมูลงบทดลองปัจจุบัน'!$A$5:$CL$846,33,0),2)</f>
        <v>0</v>
      </c>
      <c r="AI327" s="104">
        <f>ROUND(VLOOKUP($B327,'[4]3.ข้อมูลงบทดลองปัจจุบัน'!$A$5:$CL$846,34,0),2)</f>
        <v>0</v>
      </c>
      <c r="AJ327" s="104">
        <f>ROUND(VLOOKUP($B327,'[4]3.ข้อมูลงบทดลองปัจจุบัน'!$A$5:$CL$846,35,0),2)</f>
        <v>0</v>
      </c>
      <c r="AK327" s="104">
        <f>ROUND(VLOOKUP($B327,'[4]3.ข้อมูลงบทดลองปัจจุบัน'!$A$5:$CL$846,36,0),2)</f>
        <v>0</v>
      </c>
      <c r="AL327" s="104">
        <f>ROUND(VLOOKUP($B327,'[4]3.ข้อมูลงบทดลองปัจจุบัน'!$A$5:$CL$846,37,0),2)</f>
        <v>0</v>
      </c>
      <c r="AM327" s="104">
        <f>ROUND(VLOOKUP($B327,'[4]3.ข้อมูลงบทดลองปัจจุบัน'!$A$5:$CL$846,38,0),2)</f>
        <v>0</v>
      </c>
      <c r="AN327" s="104">
        <f>ROUND(VLOOKUP($B327,'[4]3.ข้อมูลงบทดลองปัจจุบัน'!$A$5:$CL$846,39,0),2)</f>
        <v>0</v>
      </c>
      <c r="AO327" s="104">
        <f>ROUND(VLOOKUP($B327,'[4]3.ข้อมูลงบทดลองปัจจุบัน'!$A$5:$CL$846,40,0),2)</f>
        <v>0</v>
      </c>
      <c r="AP327" s="104">
        <f>ROUND(VLOOKUP($B327,'[4]3.ข้อมูลงบทดลองปัจจุบัน'!$A$5:$CL$846,41,0),2)</f>
        <v>0</v>
      </c>
      <c r="AQ327" s="104">
        <f>ROUND(VLOOKUP($B327,'[4]3.ข้อมูลงบทดลองปัจจุบัน'!$A$5:$CL$846,42,0),2)</f>
        <v>0</v>
      </c>
      <c r="AR327" s="104">
        <f>ROUND(VLOOKUP($B327,'[4]3.ข้อมูลงบทดลองปัจจุบัน'!$A$5:$CL$846,43,0),2)</f>
        <v>0</v>
      </c>
      <c r="AS327" s="104">
        <f>ROUND(VLOOKUP($B327,'[4]3.ข้อมูลงบทดลองปัจจุบัน'!$A$5:$CL$846,44,0),2)</f>
        <v>0</v>
      </c>
      <c r="AT327" s="104">
        <f>ROUND(VLOOKUP($B327,'[4]3.ข้อมูลงบทดลองปัจจุบัน'!$A$5:$CL$846,45,0),2)</f>
        <v>0</v>
      </c>
      <c r="AU327" s="104">
        <f>ROUND(VLOOKUP($B327,'[4]3.ข้อมูลงบทดลองปัจจุบัน'!$A$5:$CL$846,46,0),2)</f>
        <v>0</v>
      </c>
      <c r="AV327" s="104">
        <f>ROUND(VLOOKUP($B327,'[4]3.ข้อมูลงบทดลองปัจจุบัน'!$A$5:$CL$846,47,0),2)</f>
        <v>0</v>
      </c>
      <c r="AW327" s="104">
        <f>ROUND(VLOOKUP($B327,'[4]3.ข้อมูลงบทดลองปัจจุบัน'!$A$5:$CL$846,48,0),2)</f>
        <v>0</v>
      </c>
      <c r="AX327" s="104">
        <f>ROUND(VLOOKUP($B327,'[4]3.ข้อมูลงบทดลองปัจจุบัน'!$A$5:$CL$846,49,0),2)</f>
        <v>0</v>
      </c>
      <c r="AY327" s="104">
        <f>ROUND(VLOOKUP($B327,'[4]3.ข้อมูลงบทดลองปัจจุบัน'!$A$5:$CL$846,50,0),2)</f>
        <v>0</v>
      </c>
      <c r="AZ327" s="104">
        <f>ROUND(VLOOKUP($B327,'[4]3.ข้อมูลงบทดลองปัจจุบัน'!$A$5:$CL$846,51,0),2)</f>
        <v>0</v>
      </c>
      <c r="BA327" s="104">
        <f>ROUND(VLOOKUP($B327,'[4]3.ข้อมูลงบทดลองปัจจุบัน'!$A$5:$CL$846,52,0),2)</f>
        <v>0</v>
      </c>
      <c r="BB327" s="104">
        <f>ROUND(VLOOKUP($B327,'[4]3.ข้อมูลงบทดลองปัจจุบัน'!$A$5:$CL$846,53,0),2)</f>
        <v>0</v>
      </c>
      <c r="BC327" s="104">
        <f>ROUND(VLOOKUP($B327,'[4]3.ข้อมูลงบทดลองปัจจุบัน'!$A$5:$CL$846,54,0),2)</f>
        <v>0</v>
      </c>
      <c r="BD327" s="104">
        <f>ROUND(VLOOKUP($B327,'[4]3.ข้อมูลงบทดลองปัจจุบัน'!$A$5:$CL$846,55,0),2)</f>
        <v>0</v>
      </c>
      <c r="BE327" s="104">
        <f>ROUND(VLOOKUP($B327,'[4]3.ข้อมูลงบทดลองปัจจุบัน'!$A$5:$CL$846,56,0),2)</f>
        <v>0</v>
      </c>
      <c r="BF327" s="104">
        <f>ROUND(VLOOKUP($B327,'[4]3.ข้อมูลงบทดลองปัจจุบัน'!$A$5:$CL$846,57,0),2)</f>
        <v>0</v>
      </c>
      <c r="BG327" s="104">
        <f>ROUND(VLOOKUP($B327,'[4]3.ข้อมูลงบทดลองปัจจุบัน'!$A$5:$CL$846,58,0),2)</f>
        <v>0</v>
      </c>
      <c r="BH327" s="104">
        <f>ROUND(VLOOKUP($B327,'[4]3.ข้อมูลงบทดลองปัจจุบัน'!$A$5:$CL$846,59,0),2)</f>
        <v>0</v>
      </c>
      <c r="BI327" s="104">
        <f>ROUND(VLOOKUP($B327,'[4]3.ข้อมูลงบทดลองปัจจุบัน'!$A$5:$CL$846,60,0),2)</f>
        <v>0</v>
      </c>
      <c r="BJ327" s="104">
        <f>ROUND(VLOOKUP($B327,'[4]3.ข้อมูลงบทดลองปัจจุบัน'!$A$5:$CL$846,61,0),2)</f>
        <v>0</v>
      </c>
      <c r="BK327" s="104">
        <f>ROUND(VLOOKUP($B327,'[4]3.ข้อมูลงบทดลองปัจจุบัน'!$A$5:$CL$846,62,0),2)</f>
        <v>0</v>
      </c>
      <c r="BL327" s="104">
        <f>ROUND(VLOOKUP($B327,'[4]3.ข้อมูลงบทดลองปัจจุบัน'!$A$5:$CL$846,63,0),2)</f>
        <v>0</v>
      </c>
      <c r="BM327" s="104">
        <f>ROUND(VLOOKUP($B327,'[4]3.ข้อมูลงบทดลองปัจจุบัน'!$A$5:$CL$846,64,0),2)</f>
        <v>0</v>
      </c>
      <c r="BN327" s="104">
        <f>ROUND(VLOOKUP($B327,'[4]3.ข้อมูลงบทดลองปัจจุบัน'!$A$5:$CL$846,65,0),2)</f>
        <v>0</v>
      </c>
      <c r="BO327" s="104">
        <f>ROUND(VLOOKUP($B327,'[4]3.ข้อมูลงบทดลองปัจจุบัน'!$A$5:$CL$846,66,0),2)</f>
        <v>0</v>
      </c>
      <c r="BP327" s="104">
        <f>ROUND(VLOOKUP($B327,'[4]3.ข้อมูลงบทดลองปัจจุบัน'!$A$5:$CL$846,67,0),2)</f>
        <v>0</v>
      </c>
      <c r="BQ327" s="104">
        <f>ROUND(VLOOKUP($B327,'[4]3.ข้อมูลงบทดลองปัจจุบัน'!$A$5:$CL$846,68,0),2)</f>
        <v>0</v>
      </c>
      <c r="BR327" s="104">
        <f>ROUND(VLOOKUP($B327,'[4]3.ข้อมูลงบทดลองปัจจุบัน'!$A$5:$CL$846,69,0),2)</f>
        <v>0</v>
      </c>
      <c r="BS327" s="104">
        <f>ROUND(VLOOKUP($B327,'[4]3.ข้อมูลงบทดลองปัจจุบัน'!$A$5:$CL$846,70,0),2)</f>
        <v>0</v>
      </c>
      <c r="BT327" s="104">
        <f>ROUND(VLOOKUP($B327,'[4]3.ข้อมูลงบทดลองปัจจุบัน'!$A$5:$CL$846,71,0),2)</f>
        <v>3000000</v>
      </c>
      <c r="BU327" s="104">
        <f>ROUND(VLOOKUP($B327,'[4]3.ข้อมูลงบทดลองปัจจุบัน'!$A$5:$CL$846,72,0),2)</f>
        <v>0</v>
      </c>
      <c r="BV327" s="104">
        <f>ROUND(VLOOKUP($B327,'[4]3.ข้อมูลงบทดลองปัจจุบัน'!$A$5:$CL$846,73,0),2)</f>
        <v>0</v>
      </c>
      <c r="BW327" s="104">
        <f>ROUND(VLOOKUP($B327,'[4]3.ข้อมูลงบทดลองปัจจุบัน'!$A$5:$CL$846,74,0),2)</f>
        <v>3000000</v>
      </c>
      <c r="BX327" s="104">
        <f>ROUND(VLOOKUP($B327,'[4]3.ข้อมูลงบทดลองปัจจุบัน'!$A$5:$CL$846,75,0),2)</f>
        <v>0</v>
      </c>
      <c r="BY327" s="104">
        <f>ROUND(VLOOKUP($B327,'[4]3.ข้อมูลงบทดลองปัจจุบัน'!$A$5:$CL$846,76,0),2)</f>
        <v>1310000</v>
      </c>
      <c r="BZ327" s="104">
        <f>ROUND(VLOOKUP($B327,'[4]3.ข้อมูลงบทดลองปัจจุบัน'!$A$5:$CL$846,77,0),2)</f>
        <v>3009993.45</v>
      </c>
      <c r="CA327" s="104">
        <f>ROUND(VLOOKUP($B327,'[4]3.ข้อมูลงบทดลองปัจจุบัน'!$A$5:$CL$846,78,0),2)</f>
        <v>0</v>
      </c>
      <c r="CB327" s="104">
        <f>ROUND(VLOOKUP($B327,'[4]3.ข้อมูลงบทดลองปัจจุบัน'!$A$5:$CL$846,79,0),2)</f>
        <v>3000000</v>
      </c>
      <c r="CC327" s="104">
        <f>ROUND(VLOOKUP($B327,'[4]3.ข้อมูลงบทดลองปัจจุบัน'!$A$5:$CL$846,80,0),2)</f>
        <v>0</v>
      </c>
      <c r="CD327" s="104">
        <f>ROUND(VLOOKUP($B327,'[4]3.ข้อมูลงบทดลองปัจจุบัน'!$A$5:$CL$846,81,0),2)</f>
        <v>3000000</v>
      </c>
      <c r="CE327" s="104">
        <f>ROUND(VLOOKUP($B327,'[4]3.ข้อมูลงบทดลองปัจจุบัน'!$A$5:$CL$846,82,0),2)</f>
        <v>0</v>
      </c>
      <c r="CF327" s="104">
        <f>ROUND(VLOOKUP($B327,'[4]3.ข้อมูลงบทดลองปัจจุบัน'!$A$5:$CL$846,83,0),2)</f>
        <v>3000000</v>
      </c>
      <c r="CG327" s="104">
        <f>ROUND(VLOOKUP($B327,'[4]3.ข้อมูลงบทดลองปัจจุบัน'!$A$5:$CL$846,84,0),2)</f>
        <v>0</v>
      </c>
      <c r="CH327" s="104">
        <f>ROUND(VLOOKUP($B327,'[4]3.ข้อมูลงบทดลองปัจจุบัน'!$A$5:$CL$846,85,0),2)</f>
        <v>0</v>
      </c>
      <c r="CI327" s="104">
        <f>ROUND(VLOOKUP($B327,'[4]3.ข้อมูลงบทดลองปัจจุบัน'!$A$5:$CL$846,86,0),2)</f>
        <v>0</v>
      </c>
      <c r="CJ327" s="104">
        <f>ROUND(VLOOKUP($B327,'[4]3.ข้อมูลงบทดลองปัจจุบัน'!$A$5:$CL$846,87,0),2)</f>
        <v>0</v>
      </c>
      <c r="CK327" s="104">
        <f>ROUND(VLOOKUP($B327,'[4]3.ข้อมูลงบทดลองปัจจุบัน'!$A$5:$CL$846,88,0),2)</f>
        <v>0</v>
      </c>
      <c r="CL327" s="104">
        <f>ROUND(VLOOKUP($B327,'[4]3.ข้อมูลงบทดลองปัจจุบัน'!$A$5:$CL$846,89,0),2)</f>
        <v>2000000</v>
      </c>
      <c r="CM327" s="104">
        <f>ROUND(VLOOKUP($B327,'[4]3.ข้อมูลงบทดลองปัจจุบัน'!$A$5:$CL$846,90,0),2)</f>
        <v>0</v>
      </c>
    </row>
    <row r="328" spans="1:93" x14ac:dyDescent="0.7">
      <c r="A328" s="128" t="s">
        <v>884</v>
      </c>
      <c r="B328" s="18" t="s">
        <v>1043</v>
      </c>
      <c r="C328" s="129" t="s">
        <v>1044</v>
      </c>
      <c r="D328" s="104">
        <f>ROUND(VLOOKUP($B328,'[4]3.ข้อมูลงบทดลองปัจจุบัน'!$A$5:$CL$846,3,0),2)</f>
        <v>0</v>
      </c>
      <c r="E328" s="104">
        <f>ROUND(VLOOKUP($B328,'[4]3.ข้อมูลงบทดลองปัจจุบัน'!$A$5:$CL$846,4,0),2)</f>
        <v>0</v>
      </c>
      <c r="F328" s="104">
        <f>ROUND(VLOOKUP($B328,'[4]3.ข้อมูลงบทดลองปัจจุบัน'!$A$5:$CL$846,5,0),2)</f>
        <v>0</v>
      </c>
      <c r="G328" s="104">
        <f>ROUND(VLOOKUP($B328,'[4]3.ข้อมูลงบทดลองปัจจุบัน'!$A$5:$CL$846,6,0),2)</f>
        <v>0</v>
      </c>
      <c r="H328" s="104">
        <f>ROUND(VLOOKUP($B328,'[4]3.ข้อมูลงบทดลองปัจจุบัน'!$A$5:$CL$846,7,0),2)</f>
        <v>0</v>
      </c>
      <c r="I328" s="104">
        <f>ROUND(VLOOKUP($B328,'[4]3.ข้อมูลงบทดลองปัจจุบัน'!$A$5:$CL$846,8,0),2)</f>
        <v>0</v>
      </c>
      <c r="J328" s="104">
        <f>ROUND(VLOOKUP($B328,'[4]3.ข้อมูลงบทดลองปัจจุบัน'!$A$5:$CL$846,9,0),2)</f>
        <v>0</v>
      </c>
      <c r="K328" s="104">
        <f>ROUND(VLOOKUP($B328,'[4]3.ข้อมูลงบทดลองปัจจุบัน'!$A$5:$CL$846,10,0),2)</f>
        <v>0</v>
      </c>
      <c r="L328" s="104">
        <f>ROUND(VLOOKUP($B328,'[4]3.ข้อมูลงบทดลองปัจจุบัน'!$A$5:$CL$846,11,0),2)</f>
        <v>0</v>
      </c>
      <c r="M328" s="104">
        <f>ROUND(VLOOKUP($B328,'[4]3.ข้อมูลงบทดลองปัจจุบัน'!$A$5:$CL$846,12,0),2)</f>
        <v>0</v>
      </c>
      <c r="N328" s="104">
        <f>ROUND(VLOOKUP($B328,'[4]3.ข้อมูลงบทดลองปัจจุบัน'!$A$5:$CL$846,13,0),2)</f>
        <v>0</v>
      </c>
      <c r="O328" s="104">
        <f>ROUND(VLOOKUP($B328,'[4]3.ข้อมูลงบทดลองปัจจุบัน'!$A$5:$CL$846,14,0),2)</f>
        <v>0</v>
      </c>
      <c r="P328" s="104">
        <f>ROUND(VLOOKUP($B328,'[4]3.ข้อมูลงบทดลองปัจจุบัน'!$A$5:$CL$846,15,0),2)</f>
        <v>0</v>
      </c>
      <c r="Q328" s="104">
        <f>ROUND(VLOOKUP($B328,'[4]3.ข้อมูลงบทดลองปัจจุบัน'!$A$5:$CL$846,16,0),2)</f>
        <v>0</v>
      </c>
      <c r="R328" s="104">
        <f>ROUND(VLOOKUP($B328,'[4]3.ข้อมูลงบทดลองปัจจุบัน'!$A$5:$CL$846,17,0),2)</f>
        <v>0</v>
      </c>
      <c r="S328" s="104">
        <f>ROUND(VLOOKUP($B328,'[4]3.ข้อมูลงบทดลองปัจจุบัน'!$A$5:$CL$846,18,0),2)</f>
        <v>0</v>
      </c>
      <c r="T328" s="104">
        <f>ROUND(VLOOKUP($B328,'[4]3.ข้อมูลงบทดลองปัจจุบัน'!$A$5:$CL$846,19,0),2)</f>
        <v>0</v>
      </c>
      <c r="U328" s="104">
        <f>ROUND(VLOOKUP($B328,'[4]3.ข้อมูลงบทดลองปัจจุบัน'!$A$5:$CL$846,20,0),2)</f>
        <v>0</v>
      </c>
      <c r="V328" s="104">
        <f>ROUND(VLOOKUP($B328,'[4]3.ข้อมูลงบทดลองปัจจุบัน'!$A$5:$CL$846,21,0),2)</f>
        <v>0</v>
      </c>
      <c r="W328" s="104">
        <f>ROUND(VLOOKUP($B328,'[4]3.ข้อมูลงบทดลองปัจจุบัน'!$A$5:$CL$846,22,0),2)</f>
        <v>0</v>
      </c>
      <c r="X328" s="104">
        <f>ROUND(VLOOKUP($B328,'[4]3.ข้อมูลงบทดลองปัจจุบัน'!$A$5:$CL$846,23,0),2)</f>
        <v>0</v>
      </c>
      <c r="Y328" s="104">
        <f>ROUND(VLOOKUP($B328,'[4]3.ข้อมูลงบทดลองปัจจุบัน'!$A$5:$CL$846,24,0),2)</f>
        <v>0</v>
      </c>
      <c r="Z328" s="104">
        <f>ROUND(VLOOKUP($B328,'[4]3.ข้อมูลงบทดลองปัจจุบัน'!$A$5:$CL$846,25,0),2)</f>
        <v>0</v>
      </c>
      <c r="AA328" s="104">
        <f>ROUND(VLOOKUP($B328,'[4]3.ข้อมูลงบทดลองปัจจุบัน'!$A$5:$CL$846,26,0),2)</f>
        <v>0</v>
      </c>
      <c r="AB328" s="104">
        <f>ROUND(VLOOKUP($B328,'[4]3.ข้อมูลงบทดลองปัจจุบัน'!$A$5:$CL$846,27,0),2)</f>
        <v>0</v>
      </c>
      <c r="AC328" s="104">
        <f>ROUND(VLOOKUP($B328,'[4]3.ข้อมูลงบทดลองปัจจุบัน'!$A$5:$CL$846,28,0),2)</f>
        <v>0</v>
      </c>
      <c r="AD328" s="104">
        <f>ROUND(VLOOKUP($B328,'[4]3.ข้อมูลงบทดลองปัจจุบัน'!$A$5:$CL$846,29,0),2)</f>
        <v>0</v>
      </c>
      <c r="AE328" s="104">
        <f>ROUND(VLOOKUP($B328,'[4]3.ข้อมูลงบทดลองปัจจุบัน'!$A$5:$CL$846,30,0),2)</f>
        <v>2700819.6</v>
      </c>
      <c r="AF328" s="104">
        <f>ROUND(VLOOKUP($B328,'[4]3.ข้อมูลงบทดลองปัจจุบัน'!$A$5:$CL$846,31,0),2)</f>
        <v>0</v>
      </c>
      <c r="AG328" s="104">
        <f>ROUND(VLOOKUP($B328,'[4]3.ข้อมูลงบทดลองปัจจุบัน'!$A$5:$CL$846,32,0),2)</f>
        <v>0</v>
      </c>
      <c r="AH328" s="104">
        <f>ROUND(VLOOKUP($B328,'[4]3.ข้อมูลงบทดลองปัจจุบัน'!$A$5:$CL$846,33,0),2)</f>
        <v>0</v>
      </c>
      <c r="AI328" s="104">
        <f>ROUND(VLOOKUP($B328,'[4]3.ข้อมูลงบทดลองปัจจุบัน'!$A$5:$CL$846,34,0),2)</f>
        <v>0</v>
      </c>
      <c r="AJ328" s="104">
        <f>ROUND(VLOOKUP($B328,'[4]3.ข้อมูลงบทดลองปัจจุบัน'!$A$5:$CL$846,35,0),2)</f>
        <v>0</v>
      </c>
      <c r="AK328" s="104">
        <f>ROUND(VLOOKUP($B328,'[4]3.ข้อมูลงบทดลองปัจจุบัน'!$A$5:$CL$846,36,0),2)</f>
        <v>0</v>
      </c>
      <c r="AL328" s="104">
        <f>ROUND(VLOOKUP($B328,'[4]3.ข้อมูลงบทดลองปัจจุบัน'!$A$5:$CL$846,37,0),2)</f>
        <v>0</v>
      </c>
      <c r="AM328" s="104">
        <f>ROUND(VLOOKUP($B328,'[4]3.ข้อมูลงบทดลองปัจจุบัน'!$A$5:$CL$846,38,0),2)</f>
        <v>0</v>
      </c>
      <c r="AN328" s="104">
        <f>ROUND(VLOOKUP($B328,'[4]3.ข้อมูลงบทดลองปัจจุบัน'!$A$5:$CL$846,39,0),2)</f>
        <v>0</v>
      </c>
      <c r="AO328" s="104">
        <f>ROUND(VLOOKUP($B328,'[4]3.ข้อมูลงบทดลองปัจจุบัน'!$A$5:$CL$846,40,0),2)</f>
        <v>0</v>
      </c>
      <c r="AP328" s="104">
        <f>ROUND(VLOOKUP($B328,'[4]3.ข้อมูลงบทดลองปัจจุบัน'!$A$5:$CL$846,41,0),2)</f>
        <v>0</v>
      </c>
      <c r="AQ328" s="104">
        <f>ROUND(VLOOKUP($B328,'[4]3.ข้อมูลงบทดลองปัจจุบัน'!$A$5:$CL$846,42,0),2)</f>
        <v>0</v>
      </c>
      <c r="AR328" s="104">
        <f>ROUND(VLOOKUP($B328,'[4]3.ข้อมูลงบทดลองปัจจุบัน'!$A$5:$CL$846,43,0),2)</f>
        <v>0</v>
      </c>
      <c r="AS328" s="104">
        <f>ROUND(VLOOKUP($B328,'[4]3.ข้อมูลงบทดลองปัจจุบัน'!$A$5:$CL$846,44,0),2)</f>
        <v>0</v>
      </c>
      <c r="AT328" s="104">
        <f>ROUND(VLOOKUP($B328,'[4]3.ข้อมูลงบทดลองปัจจุบัน'!$A$5:$CL$846,45,0),2)</f>
        <v>0</v>
      </c>
      <c r="AU328" s="104">
        <f>ROUND(VLOOKUP($B328,'[4]3.ข้อมูลงบทดลองปัจจุบัน'!$A$5:$CL$846,46,0),2)</f>
        <v>0</v>
      </c>
      <c r="AV328" s="104">
        <f>ROUND(VLOOKUP($B328,'[4]3.ข้อมูลงบทดลองปัจจุบัน'!$A$5:$CL$846,47,0),2)</f>
        <v>0</v>
      </c>
      <c r="AW328" s="104">
        <f>ROUND(VLOOKUP($B328,'[4]3.ข้อมูลงบทดลองปัจจุบัน'!$A$5:$CL$846,48,0),2)</f>
        <v>0</v>
      </c>
      <c r="AX328" s="104">
        <f>ROUND(VLOOKUP($B328,'[4]3.ข้อมูลงบทดลองปัจจุบัน'!$A$5:$CL$846,49,0),2)</f>
        <v>0</v>
      </c>
      <c r="AY328" s="104">
        <f>ROUND(VLOOKUP($B328,'[4]3.ข้อมูลงบทดลองปัจจุบัน'!$A$5:$CL$846,50,0),2)</f>
        <v>0</v>
      </c>
      <c r="AZ328" s="104">
        <f>ROUND(VLOOKUP($B328,'[4]3.ข้อมูลงบทดลองปัจจุบัน'!$A$5:$CL$846,51,0),2)</f>
        <v>0</v>
      </c>
      <c r="BA328" s="104">
        <f>ROUND(VLOOKUP($B328,'[4]3.ข้อมูลงบทดลองปัจจุบัน'!$A$5:$CL$846,52,0),2)</f>
        <v>0</v>
      </c>
      <c r="BB328" s="104">
        <f>ROUND(VLOOKUP($B328,'[4]3.ข้อมูลงบทดลองปัจจุบัน'!$A$5:$CL$846,53,0),2)</f>
        <v>0</v>
      </c>
      <c r="BC328" s="104">
        <f>ROUND(VLOOKUP($B328,'[4]3.ข้อมูลงบทดลองปัจจุบัน'!$A$5:$CL$846,54,0),2)</f>
        <v>0</v>
      </c>
      <c r="BD328" s="104">
        <f>ROUND(VLOOKUP($B328,'[4]3.ข้อมูลงบทดลองปัจจุบัน'!$A$5:$CL$846,55,0),2)</f>
        <v>0</v>
      </c>
      <c r="BE328" s="104">
        <f>ROUND(VLOOKUP($B328,'[4]3.ข้อมูลงบทดลองปัจจุบัน'!$A$5:$CL$846,56,0),2)</f>
        <v>0</v>
      </c>
      <c r="BF328" s="104">
        <f>ROUND(VLOOKUP($B328,'[4]3.ข้อมูลงบทดลองปัจจุบัน'!$A$5:$CL$846,57,0),2)</f>
        <v>1956000</v>
      </c>
      <c r="BG328" s="104">
        <f>ROUND(VLOOKUP($B328,'[4]3.ข้อมูลงบทดลองปัจจุบัน'!$A$5:$CL$846,58,0),2)</f>
        <v>0</v>
      </c>
      <c r="BH328" s="104">
        <f>ROUND(VLOOKUP($B328,'[4]3.ข้อมูลงบทดลองปัจจุบัน'!$A$5:$CL$846,59,0),2)</f>
        <v>69495.33</v>
      </c>
      <c r="BI328" s="104">
        <f>ROUND(VLOOKUP($B328,'[4]3.ข้อมูลงบทดลองปัจจุบัน'!$A$5:$CL$846,60,0),2)</f>
        <v>0</v>
      </c>
      <c r="BJ328" s="104">
        <f>ROUND(VLOOKUP($B328,'[4]3.ข้อมูลงบทดลองปัจจุบัน'!$A$5:$CL$846,61,0),2)</f>
        <v>1918702.72</v>
      </c>
      <c r="BK328" s="104">
        <f>ROUND(VLOOKUP($B328,'[4]3.ข้อมูลงบทดลองปัจจุบัน'!$A$5:$CL$846,62,0),2)</f>
        <v>0</v>
      </c>
      <c r="BL328" s="104">
        <f>ROUND(VLOOKUP($B328,'[4]3.ข้อมูลงบทดลองปัจจุบัน'!$A$5:$CL$846,63,0),2)</f>
        <v>0</v>
      </c>
      <c r="BM328" s="104">
        <f>ROUND(VLOOKUP($B328,'[4]3.ข้อมูลงบทดลองปัจจุบัน'!$A$5:$CL$846,64,0),2)</f>
        <v>0</v>
      </c>
      <c r="BN328" s="104">
        <f>ROUND(VLOOKUP($B328,'[4]3.ข้อมูลงบทดลองปัจจุบัน'!$A$5:$CL$846,65,0),2)</f>
        <v>0</v>
      </c>
      <c r="BO328" s="104">
        <f>ROUND(VLOOKUP($B328,'[4]3.ข้อมูลงบทดลองปัจจุบัน'!$A$5:$CL$846,66,0),2)</f>
        <v>0</v>
      </c>
      <c r="BP328" s="104">
        <f>ROUND(VLOOKUP($B328,'[4]3.ข้อมูลงบทดลองปัจจุบัน'!$A$5:$CL$846,67,0),2)</f>
        <v>0</v>
      </c>
      <c r="BQ328" s="104">
        <f>ROUND(VLOOKUP($B328,'[4]3.ข้อมูลงบทดลองปัจจุบัน'!$A$5:$CL$846,68,0),2)</f>
        <v>0</v>
      </c>
      <c r="BR328" s="104">
        <f>ROUND(VLOOKUP($B328,'[4]3.ข้อมูลงบทดลองปัจจุบัน'!$A$5:$CL$846,69,0),2)</f>
        <v>0</v>
      </c>
      <c r="BS328" s="104">
        <f>ROUND(VLOOKUP($B328,'[4]3.ข้อมูลงบทดลองปัจจุบัน'!$A$5:$CL$846,70,0),2)</f>
        <v>0</v>
      </c>
      <c r="BT328" s="104">
        <f>ROUND(VLOOKUP($B328,'[4]3.ข้อมูลงบทดลองปัจจุบัน'!$A$5:$CL$846,71,0),2)</f>
        <v>0</v>
      </c>
      <c r="BU328" s="104">
        <f>ROUND(VLOOKUP($B328,'[4]3.ข้อมูลงบทดลองปัจจุบัน'!$A$5:$CL$846,72,0),2)</f>
        <v>0</v>
      </c>
      <c r="BV328" s="104">
        <f>ROUND(VLOOKUP($B328,'[4]3.ข้อมูลงบทดลองปัจจุบัน'!$A$5:$CL$846,73,0),2)</f>
        <v>0</v>
      </c>
      <c r="BW328" s="104">
        <f>ROUND(VLOOKUP($B328,'[4]3.ข้อมูลงบทดลองปัจจุบัน'!$A$5:$CL$846,74,0),2)</f>
        <v>0</v>
      </c>
      <c r="BX328" s="104">
        <f>ROUND(VLOOKUP($B328,'[4]3.ข้อมูลงบทดลองปัจจุบัน'!$A$5:$CL$846,75,0),2)</f>
        <v>0</v>
      </c>
      <c r="BY328" s="104">
        <f>ROUND(VLOOKUP($B328,'[4]3.ข้อมูลงบทดลองปัจจุบัน'!$A$5:$CL$846,76,0),2)</f>
        <v>0</v>
      </c>
      <c r="BZ328" s="104">
        <f>ROUND(VLOOKUP($B328,'[4]3.ข้อมูลงบทดลองปัจจุบัน'!$A$5:$CL$846,77,0),2)</f>
        <v>0</v>
      </c>
      <c r="CA328" s="104">
        <f>ROUND(VLOOKUP($B328,'[4]3.ข้อมูลงบทดลองปัจจุบัน'!$A$5:$CL$846,78,0),2)</f>
        <v>0</v>
      </c>
      <c r="CB328" s="104">
        <f>ROUND(VLOOKUP($B328,'[4]3.ข้อมูลงบทดลองปัจจุบัน'!$A$5:$CL$846,79,0),2)</f>
        <v>0</v>
      </c>
      <c r="CC328" s="104">
        <f>ROUND(VLOOKUP($B328,'[4]3.ข้อมูลงบทดลองปัจจุบัน'!$A$5:$CL$846,80,0),2)</f>
        <v>0</v>
      </c>
      <c r="CD328" s="104">
        <f>ROUND(VLOOKUP($B328,'[4]3.ข้อมูลงบทดลองปัจจุบัน'!$A$5:$CL$846,81,0),2)</f>
        <v>0</v>
      </c>
      <c r="CE328" s="104">
        <f>ROUND(VLOOKUP($B328,'[4]3.ข้อมูลงบทดลองปัจจุบัน'!$A$5:$CL$846,82,0),2)</f>
        <v>0</v>
      </c>
      <c r="CF328" s="104">
        <f>ROUND(VLOOKUP($B328,'[4]3.ข้อมูลงบทดลองปัจจุบัน'!$A$5:$CL$846,83,0),2)</f>
        <v>0</v>
      </c>
      <c r="CG328" s="104">
        <f>ROUND(VLOOKUP($B328,'[4]3.ข้อมูลงบทดลองปัจจุบัน'!$A$5:$CL$846,84,0),2)</f>
        <v>0</v>
      </c>
      <c r="CH328" s="104">
        <f>ROUND(VLOOKUP($B328,'[4]3.ข้อมูลงบทดลองปัจจุบัน'!$A$5:$CL$846,85,0),2)</f>
        <v>0</v>
      </c>
      <c r="CI328" s="104">
        <f>ROUND(VLOOKUP($B328,'[4]3.ข้อมูลงบทดลองปัจจุบัน'!$A$5:$CL$846,86,0),2)</f>
        <v>0</v>
      </c>
      <c r="CJ328" s="104">
        <f>ROUND(VLOOKUP($B328,'[4]3.ข้อมูลงบทดลองปัจจุบัน'!$A$5:$CL$846,87,0),2)</f>
        <v>0</v>
      </c>
      <c r="CK328" s="104">
        <f>ROUND(VLOOKUP($B328,'[4]3.ข้อมูลงบทดลองปัจจุบัน'!$A$5:$CL$846,88,0),2)</f>
        <v>0</v>
      </c>
      <c r="CL328" s="104">
        <f>ROUND(VLOOKUP($B328,'[4]3.ข้อมูลงบทดลองปัจจุบัน'!$A$5:$CL$846,89,0),2)</f>
        <v>0</v>
      </c>
      <c r="CM328" s="104">
        <f>ROUND(VLOOKUP($B328,'[4]3.ข้อมูลงบทดลองปัจจุบัน'!$A$5:$CL$846,90,0),2)</f>
        <v>0</v>
      </c>
    </row>
    <row r="329" spans="1:93" x14ac:dyDescent="0.7">
      <c r="A329" s="128" t="s">
        <v>884</v>
      </c>
      <c r="B329" s="18" t="s">
        <v>1045</v>
      </c>
      <c r="C329" s="129" t="s">
        <v>1046</v>
      </c>
      <c r="D329" s="104">
        <f>ROUND(VLOOKUP($B329,'[4]3.ข้อมูลงบทดลองปัจจุบัน'!$A$5:$CL$846,3,0),2)</f>
        <v>18019741.649999999</v>
      </c>
      <c r="E329" s="104">
        <f>ROUND(VLOOKUP($B329,'[4]3.ข้อมูลงบทดลองปัจจุบัน'!$A$5:$CL$846,4,0),2)</f>
        <v>125639.22</v>
      </c>
      <c r="F329" s="104">
        <f>ROUND(VLOOKUP($B329,'[4]3.ข้อมูลงบทดลองปัจจุบัน'!$A$5:$CL$846,5,0),2)</f>
        <v>55686.04</v>
      </c>
      <c r="G329" s="104">
        <f>ROUND(VLOOKUP($B329,'[4]3.ข้อมูลงบทดลองปัจจุบัน'!$A$5:$CL$846,6,0),2)</f>
        <v>473972.03</v>
      </c>
      <c r="H329" s="104">
        <f>ROUND(VLOOKUP($B329,'[4]3.ข้อมูลงบทดลองปัจจุบัน'!$A$5:$CL$846,7,0),2)</f>
        <v>231861.08</v>
      </c>
      <c r="I329" s="104">
        <f>ROUND(VLOOKUP($B329,'[4]3.ข้อมูลงบทดลองปัจจุบัน'!$A$5:$CL$846,8,0),2)</f>
        <v>529945.54</v>
      </c>
      <c r="J329" s="104">
        <f>ROUND(VLOOKUP($B329,'[4]3.ข้อมูลงบทดลองปัจจุบัน'!$A$5:$CL$846,9,0),2)</f>
        <v>15860</v>
      </c>
      <c r="K329" s="104">
        <f>ROUND(VLOOKUP($B329,'[4]3.ข้อมูลงบทดลองปัจจุบัน'!$A$5:$CL$846,10,0),2)</f>
        <v>493240.98</v>
      </c>
      <c r="L329" s="104">
        <f>ROUND(VLOOKUP($B329,'[4]3.ข้อมูลงบทดลองปัจจุบัน'!$A$5:$CL$846,11,0),2)</f>
        <v>7197</v>
      </c>
      <c r="M329" s="104">
        <f>ROUND(VLOOKUP($B329,'[4]3.ข้อมูลงบทดลองปัจจุบัน'!$A$5:$CL$846,12,0),2)</f>
        <v>2075438</v>
      </c>
      <c r="N329" s="104">
        <f>ROUND(VLOOKUP($B329,'[4]3.ข้อมูลงบทดลองปัจจุบัน'!$A$5:$CL$846,13,0),2)</f>
        <v>1422414.63</v>
      </c>
      <c r="O329" s="104">
        <f>ROUND(VLOOKUP($B329,'[4]3.ข้อมูลงบทดลองปัจจุบัน'!$A$5:$CL$846,14,0),2)</f>
        <v>28991.99</v>
      </c>
      <c r="P329" s="104">
        <f>ROUND(VLOOKUP($B329,'[4]3.ข้อมูลงบทดลองปัจจุบัน'!$A$5:$CL$846,15,0),2)</f>
        <v>1240095.7</v>
      </c>
      <c r="Q329" s="104">
        <f>ROUND(VLOOKUP($B329,'[4]3.ข้อมูลงบทดลองปัจจุบัน'!$A$5:$CL$846,16,0),2)</f>
        <v>527320.99</v>
      </c>
      <c r="R329" s="104">
        <f>ROUND(VLOOKUP($B329,'[4]3.ข้อมูลงบทดลองปัจจุบัน'!$A$5:$CL$846,17,0),2)</f>
        <v>404088.47</v>
      </c>
      <c r="S329" s="104">
        <f>ROUND(VLOOKUP($B329,'[4]3.ข้อมูลงบทดลองปัจจุบัน'!$A$5:$CL$846,18,0),2)</f>
        <v>52666</v>
      </c>
      <c r="T329" s="104">
        <f>ROUND(VLOOKUP($B329,'[4]3.ข้อมูลงบทดลองปัจจุบัน'!$A$5:$CL$846,19,0),2)</f>
        <v>2079621.67</v>
      </c>
      <c r="U329" s="104">
        <f>ROUND(VLOOKUP($B329,'[4]3.ข้อมูลงบทดลองปัจจุบัน'!$A$5:$CL$846,20,0),2)</f>
        <v>1455552.29</v>
      </c>
      <c r="V329" s="104">
        <f>ROUND(VLOOKUP($B329,'[4]3.ข้อมูลงบทดลองปัจจุบัน'!$A$5:$CL$846,21,0),2)</f>
        <v>115981</v>
      </c>
      <c r="W329" s="104">
        <f>ROUND(VLOOKUP($B329,'[4]3.ข้อมูลงบทดลองปัจจุบัน'!$A$5:$CL$846,22,0),2)</f>
        <v>470133.36</v>
      </c>
      <c r="X329" s="104">
        <f>ROUND(VLOOKUP($B329,'[4]3.ข้อมูลงบทดลองปัจจุบัน'!$A$5:$CL$846,23,0),2)</f>
        <v>6563613.04</v>
      </c>
      <c r="Y329" s="104">
        <f>ROUND(VLOOKUP($B329,'[4]3.ข้อมูลงบทดลองปัจจุบัน'!$A$5:$CL$846,24,0),2)</f>
        <v>406989.82</v>
      </c>
      <c r="Z329" s="104">
        <f>ROUND(VLOOKUP($B329,'[4]3.ข้อมูลงบทดลองปัจจุบัน'!$A$5:$CL$846,25,0),2)</f>
        <v>1909500</v>
      </c>
      <c r="AA329" s="104">
        <f>ROUND(VLOOKUP($B329,'[4]3.ข้อมูลงบทดลองปัจจุบัน'!$A$5:$CL$846,26,0),2)</f>
        <v>23077</v>
      </c>
      <c r="AB329" s="104">
        <f>ROUND(VLOOKUP($B329,'[4]3.ข้อมูลงบทดลองปัจจุบัน'!$A$5:$CL$846,27,0),2)</f>
        <v>752976.7</v>
      </c>
      <c r="AC329" s="104">
        <f>ROUND(VLOOKUP($B329,'[4]3.ข้อมูลงบทดลองปัจจุบัน'!$A$5:$CL$846,28,0),2)</f>
        <v>171585.96</v>
      </c>
      <c r="AD329" s="104">
        <f>ROUND(VLOOKUP($B329,'[4]3.ข้อมูลงบทดลองปัจจุบัน'!$A$5:$CL$846,29,0),2)</f>
        <v>23493.360000000001</v>
      </c>
      <c r="AE329" s="104">
        <f>ROUND(VLOOKUP($B329,'[4]3.ข้อมูลงบทดลองปัจจุบัน'!$A$5:$CL$846,30,0),2)</f>
        <v>877254.51</v>
      </c>
      <c r="AF329" s="104">
        <f>ROUND(VLOOKUP($B329,'[4]3.ข้อมูลงบทดลองปัจจุบัน'!$A$5:$CL$846,31,0),2)</f>
        <v>477000</v>
      </c>
      <c r="AG329" s="104">
        <f>ROUND(VLOOKUP($B329,'[4]3.ข้อมูลงบทดลองปัจจุบัน'!$A$5:$CL$846,32,0),2)</f>
        <v>236346.09</v>
      </c>
      <c r="AH329" s="104">
        <f>ROUND(VLOOKUP($B329,'[4]3.ข้อมูลงบทดลองปัจจุบัน'!$A$5:$CL$846,33,0),2)</f>
        <v>219878</v>
      </c>
      <c r="AI329" s="104">
        <f>ROUND(VLOOKUP($B329,'[4]3.ข้อมูลงบทดลองปัจจุบัน'!$A$5:$CL$846,34,0),2)</f>
        <v>3072078.07</v>
      </c>
      <c r="AJ329" s="104">
        <f>ROUND(VLOOKUP($B329,'[4]3.ข้อมูลงบทดลองปัจจุบัน'!$A$5:$CL$846,35,0),2)</f>
        <v>68038.48</v>
      </c>
      <c r="AK329" s="104">
        <f>ROUND(VLOOKUP($B329,'[4]3.ข้อมูลงบทดลองปัจจุบัน'!$A$5:$CL$846,36,0),2)</f>
        <v>100271.99</v>
      </c>
      <c r="AL329" s="104">
        <f>ROUND(VLOOKUP($B329,'[4]3.ข้อมูลงบทดลองปัจจุบัน'!$A$5:$CL$846,37,0),2)</f>
        <v>5019857.16</v>
      </c>
      <c r="AM329" s="104">
        <f>ROUND(VLOOKUP($B329,'[4]3.ข้อมูลงบทดลองปัจจุบัน'!$A$5:$CL$846,38,0),2)</f>
        <v>636181</v>
      </c>
      <c r="AN329" s="104">
        <f>ROUND(VLOOKUP($B329,'[4]3.ข้อมูลงบทดลองปัจจุบัน'!$A$5:$CL$846,39,0),2)</f>
        <v>36426</v>
      </c>
      <c r="AO329" s="104">
        <f>ROUND(VLOOKUP($B329,'[4]3.ข้อมูลงบทดลองปัจจุบัน'!$A$5:$CL$846,40,0),2)</f>
        <v>974548.29</v>
      </c>
      <c r="AP329" s="104">
        <f>ROUND(VLOOKUP($B329,'[4]3.ข้อมูลงบทดลองปัจจุบัน'!$A$5:$CL$846,41,0),2)</f>
        <v>46970</v>
      </c>
      <c r="AQ329" s="104">
        <f>ROUND(VLOOKUP($B329,'[4]3.ข้อมูลงบทดลองปัจจุบัน'!$A$5:$CL$846,42,0),2)</f>
        <v>944350.12</v>
      </c>
      <c r="AR329" s="104">
        <f>ROUND(VLOOKUP($B329,'[4]3.ข้อมูลงบทดลองปัจจุบัน'!$A$5:$CL$846,43,0),2)</f>
        <v>18631</v>
      </c>
      <c r="AS329" s="104">
        <f>ROUND(VLOOKUP($B329,'[4]3.ข้อมูลงบทดลองปัจจุบัน'!$A$5:$CL$846,44,0),2)</f>
        <v>3860167.09</v>
      </c>
      <c r="AT329" s="104">
        <f>ROUND(VLOOKUP($B329,'[4]3.ข้อมูลงบทดลองปัจจุบัน'!$A$5:$CL$846,45,0),2)</f>
        <v>103100</v>
      </c>
      <c r="AU329" s="104">
        <f>ROUND(VLOOKUP($B329,'[4]3.ข้อมูลงบทดลองปัจจุบัน'!$A$5:$CL$846,46,0),2)</f>
        <v>107000</v>
      </c>
      <c r="AV329" s="104">
        <f>ROUND(VLOOKUP($B329,'[4]3.ข้อมูลงบทดลองปัจจุบัน'!$A$5:$CL$846,47,0),2)</f>
        <v>193779.74</v>
      </c>
      <c r="AW329" s="104">
        <f>ROUND(VLOOKUP($B329,'[4]3.ข้อมูลงบทดลองปัจจุบัน'!$A$5:$CL$846,48,0),2)</f>
        <v>164759</v>
      </c>
      <c r="AX329" s="104">
        <f>ROUND(VLOOKUP($B329,'[4]3.ข้อมูลงบทดลองปัจจุบัน'!$A$5:$CL$846,49,0),2)</f>
        <v>199801.49</v>
      </c>
      <c r="AY329" s="104">
        <f>ROUND(VLOOKUP($B329,'[4]3.ข้อมูลงบทดลองปัจจุบัน'!$A$5:$CL$846,50,0),2)</f>
        <v>149333.13</v>
      </c>
      <c r="AZ329" s="104">
        <f>ROUND(VLOOKUP($B329,'[4]3.ข้อมูลงบทดลองปัจจุบัน'!$A$5:$CL$846,51,0),2)</f>
        <v>15273</v>
      </c>
      <c r="BA329" s="104">
        <f>ROUND(VLOOKUP($B329,'[4]3.ข้อมูลงบทดลองปัจจุบัน'!$A$5:$CL$846,52,0),2)</f>
        <v>31840</v>
      </c>
      <c r="BB329" s="104">
        <f>ROUND(VLOOKUP($B329,'[4]3.ข้อมูลงบทดลองปัจจุบัน'!$A$5:$CL$846,53,0),2)</f>
        <v>1618109.93</v>
      </c>
      <c r="BC329" s="104">
        <f>ROUND(VLOOKUP($B329,'[4]3.ข้อมูลงบทดลองปัจจุบัน'!$A$5:$CL$846,54,0),2)</f>
        <v>228322.9</v>
      </c>
      <c r="BD329" s="104">
        <f>ROUND(VLOOKUP($B329,'[4]3.ข้อมูลงบทดลองปัจจุบัน'!$A$5:$CL$846,55,0),2)</f>
        <v>5180823.82</v>
      </c>
      <c r="BE329" s="104">
        <f>ROUND(VLOOKUP($B329,'[4]3.ข้อมูลงบทดลองปัจจุบัน'!$A$5:$CL$846,56,0),2)</f>
        <v>344371.32</v>
      </c>
      <c r="BF329" s="104">
        <f>ROUND(VLOOKUP($B329,'[4]3.ข้อมูลงบทดลองปัจจุบัน'!$A$5:$CL$846,57,0),2)</f>
        <v>133448</v>
      </c>
      <c r="BG329" s="104">
        <f>ROUND(VLOOKUP($B329,'[4]3.ข้อมูลงบทดลองปัจจุบัน'!$A$5:$CL$846,58,0),2)</f>
        <v>226588.14</v>
      </c>
      <c r="BH329" s="104">
        <f>ROUND(VLOOKUP($B329,'[4]3.ข้อมูลงบทดลองปัจจุบัน'!$A$5:$CL$846,59,0),2)</f>
        <v>11959623.16</v>
      </c>
      <c r="BI329" s="104">
        <f>ROUND(VLOOKUP($B329,'[4]3.ข้อมูลงบทดลองปัจจุบัน'!$A$5:$CL$846,60,0),2)</f>
        <v>286136</v>
      </c>
      <c r="BJ329" s="104">
        <f>ROUND(VLOOKUP($B329,'[4]3.ข้อมูลงบทดลองปัจจุบัน'!$A$5:$CL$846,61,0),2)</f>
        <v>362112.25</v>
      </c>
      <c r="BK329" s="104">
        <f>ROUND(VLOOKUP($B329,'[4]3.ข้อมูลงบทดลองปัจจุบัน'!$A$5:$CL$846,62,0),2)</f>
        <v>6001</v>
      </c>
      <c r="BL329" s="104">
        <f>ROUND(VLOOKUP($B329,'[4]3.ข้อมูลงบทดลองปัจจุบัน'!$A$5:$CL$846,63,0),2)</f>
        <v>72052.2</v>
      </c>
      <c r="BM329" s="104">
        <f>ROUND(VLOOKUP($B329,'[4]3.ข้อมูลงบทดลองปัจจุบัน'!$A$5:$CL$846,64,0),2)</f>
        <v>699678.83</v>
      </c>
      <c r="BN329" s="104">
        <f>ROUND(VLOOKUP($B329,'[4]3.ข้อมูลงบทดลองปัจจุบัน'!$A$5:$CL$846,65,0),2)</f>
        <v>943127.99</v>
      </c>
      <c r="BO329" s="104">
        <f>ROUND(VLOOKUP($B329,'[4]3.ข้อมูลงบทดลองปัจจุบัน'!$A$5:$CL$846,66,0),2)</f>
        <v>194682</v>
      </c>
      <c r="BP329" s="104">
        <f>ROUND(VLOOKUP($B329,'[4]3.ข้อมูลงบทดลองปัจจุบัน'!$A$5:$CL$846,67,0),2)</f>
        <v>136000</v>
      </c>
      <c r="BQ329" s="104">
        <f>ROUND(VLOOKUP($B329,'[4]3.ข้อมูลงบทดลองปัจจุบัน'!$A$5:$CL$846,68,0),2)</f>
        <v>22894.799999999999</v>
      </c>
      <c r="BR329" s="104">
        <f>ROUND(VLOOKUP($B329,'[4]3.ข้อมูลงบทดลองปัจจุบัน'!$A$5:$CL$846,69,0),2)</f>
        <v>974109.63</v>
      </c>
      <c r="BS329" s="104">
        <f>ROUND(VLOOKUP($B329,'[4]3.ข้อมูลงบทดลองปัจจุบัน'!$A$5:$CL$846,70,0),2)</f>
        <v>4401239.3099999996</v>
      </c>
      <c r="BT329" s="104">
        <f>ROUND(VLOOKUP($B329,'[4]3.ข้อมูลงบทดลองปัจจุบัน'!$A$5:$CL$846,71,0),2)</f>
        <v>377098.88</v>
      </c>
      <c r="BU329" s="104">
        <f>ROUND(VLOOKUP($B329,'[4]3.ข้อมูลงบทดลองปัจจุบัน'!$A$5:$CL$846,72,0),2)</f>
        <v>64088</v>
      </c>
      <c r="BV329" s="104">
        <f>ROUND(VLOOKUP($B329,'[4]3.ข้อมูลงบทดลองปัจจุบัน'!$A$5:$CL$846,73,0),2)</f>
        <v>2529401.9500000002</v>
      </c>
      <c r="BW329" s="104">
        <f>ROUND(VLOOKUP($B329,'[4]3.ข้อมูลงบทดลองปัจจุบัน'!$A$5:$CL$846,74,0),2)</f>
        <v>155336.99</v>
      </c>
      <c r="BX329" s="104">
        <f>ROUND(VLOOKUP($B329,'[4]3.ข้อมูลงบทดลองปัจจุบัน'!$A$5:$CL$846,75,0),2)</f>
        <v>50288.75</v>
      </c>
      <c r="BY329" s="104">
        <f>ROUND(VLOOKUP($B329,'[4]3.ข้อมูลงบทดลองปัจจุบัน'!$A$5:$CL$846,76,0),2)</f>
        <v>1585350.29</v>
      </c>
      <c r="BZ329" s="104">
        <f>ROUND(VLOOKUP($B329,'[4]3.ข้อมูลงบทดลองปัจจุบัน'!$A$5:$CL$846,77,0),2)</f>
        <v>19132.07</v>
      </c>
      <c r="CA329" s="104">
        <f>ROUND(VLOOKUP($B329,'[4]3.ข้อมูลงบทดลองปัจจุบัน'!$A$5:$CL$846,78,0),2)</f>
        <v>38050</v>
      </c>
      <c r="CB329" s="104">
        <f>ROUND(VLOOKUP($B329,'[4]3.ข้อมูลงบทดลองปัจจุบัน'!$A$5:$CL$846,79,0),2)</f>
        <v>365813.3</v>
      </c>
      <c r="CC329" s="104">
        <f>ROUND(VLOOKUP($B329,'[4]3.ข้อมูลงบทดลองปัจจุบัน'!$A$5:$CL$846,80,0),2)</f>
        <v>93789.11</v>
      </c>
      <c r="CD329" s="104">
        <f>ROUND(VLOOKUP($B329,'[4]3.ข้อมูลงบทดลองปัจจุบัน'!$A$5:$CL$846,81,0),2)</f>
        <v>276983</v>
      </c>
      <c r="CE329" s="104">
        <f>ROUND(VLOOKUP($B329,'[4]3.ข้อมูลงบทดลองปัจจุบัน'!$A$5:$CL$846,82,0),2)</f>
        <v>2144.02</v>
      </c>
      <c r="CF329" s="104">
        <f>ROUND(VLOOKUP($B329,'[4]3.ข้อมูลงบทดลองปัจจุบัน'!$A$5:$CL$846,83,0),2)</f>
        <v>2744057.31</v>
      </c>
      <c r="CG329" s="104">
        <f>ROUND(VLOOKUP($B329,'[4]3.ข้อมูลงบทดลองปัจจุบัน'!$A$5:$CL$846,84,0),2)</f>
        <v>30711.89</v>
      </c>
      <c r="CH329" s="104">
        <f>ROUND(VLOOKUP($B329,'[4]3.ข้อมูลงบทดลองปัจจุบัน'!$A$5:$CL$846,85,0),2)</f>
        <v>60000</v>
      </c>
      <c r="CI329" s="104">
        <f>ROUND(VLOOKUP($B329,'[4]3.ข้อมูลงบทดลองปัจจุบัน'!$A$5:$CL$846,86,0),2)</f>
        <v>0</v>
      </c>
      <c r="CJ329" s="104">
        <f>ROUND(VLOOKUP($B329,'[4]3.ข้อมูลงบทดลองปัจจุบัน'!$A$5:$CL$846,87,0),2)</f>
        <v>195208</v>
      </c>
      <c r="CK329" s="104">
        <f>ROUND(VLOOKUP($B329,'[4]3.ข้อมูลงบทดลองปัจจุบัน'!$A$5:$CL$846,88,0),2)</f>
        <v>1483911</v>
      </c>
      <c r="CL329" s="104">
        <f>ROUND(VLOOKUP($B329,'[4]3.ข้อมูลงบทดลองปัจจุบัน'!$A$5:$CL$846,89,0),2)</f>
        <v>235731.91</v>
      </c>
      <c r="CM329" s="104">
        <f>ROUND(VLOOKUP($B329,'[4]3.ข้อมูลงบทดลองปัจจุบัน'!$A$5:$CL$846,90,0),2)</f>
        <v>12122</v>
      </c>
    </row>
    <row r="330" spans="1:93" x14ac:dyDescent="0.7">
      <c r="A330" s="128" t="s">
        <v>884</v>
      </c>
      <c r="B330" s="18" t="s">
        <v>1047</v>
      </c>
      <c r="C330" s="129" t="s">
        <v>1048</v>
      </c>
      <c r="D330" s="104">
        <f>ROUND(VLOOKUP($B330,'[4]3.ข้อมูลงบทดลองปัจจุบัน'!$A$5:$CL$846,3,0),2)</f>
        <v>29824.71</v>
      </c>
      <c r="E330" s="104">
        <f>ROUND(VLOOKUP($B330,'[4]3.ข้อมูลงบทดลองปัจจุบัน'!$A$5:$CL$846,4,0),2)</f>
        <v>8014334.29</v>
      </c>
      <c r="F330" s="104">
        <f>ROUND(VLOOKUP($B330,'[4]3.ข้อมูลงบทดลองปัจจุบัน'!$A$5:$CL$846,5,0),2)</f>
        <v>53000</v>
      </c>
      <c r="G330" s="104">
        <f>ROUND(VLOOKUP($B330,'[4]3.ข้อมูลงบทดลองปัจจุบัน'!$A$5:$CL$846,6,0),2)</f>
        <v>228000</v>
      </c>
      <c r="H330" s="104">
        <f>ROUND(VLOOKUP($B330,'[4]3.ข้อมูลงบทดลองปัจจุบัน'!$A$5:$CL$846,7,0),2)</f>
        <v>4203000</v>
      </c>
      <c r="I330" s="104">
        <f>ROUND(VLOOKUP($B330,'[4]3.ข้อมูลงบทดลองปัจจุบัน'!$A$5:$CL$846,8,0),2)</f>
        <v>0</v>
      </c>
      <c r="J330" s="104">
        <f>ROUND(VLOOKUP($B330,'[4]3.ข้อมูลงบทดลองปัจจุบัน'!$A$5:$CL$846,9,0),2)</f>
        <v>517550.01</v>
      </c>
      <c r="K330" s="104">
        <f>ROUND(VLOOKUP($B330,'[4]3.ข้อมูลงบทดลองปัจจุบัน'!$A$5:$CL$846,10,0),2)</f>
        <v>1872014.08</v>
      </c>
      <c r="L330" s="104">
        <f>ROUND(VLOOKUP($B330,'[4]3.ข้อมูลงบทดลองปัจจุบัน'!$A$5:$CL$846,11,0),2)</f>
        <v>122333.36</v>
      </c>
      <c r="M330" s="104">
        <f>ROUND(VLOOKUP($B330,'[4]3.ข้อมูลงบทดลองปัจจุบัน'!$A$5:$CL$846,12,0),2)</f>
        <v>16247775.65</v>
      </c>
      <c r="N330" s="104">
        <f>ROUND(VLOOKUP($B330,'[4]3.ข้อมูลงบทดลองปัจจุบัน'!$A$5:$CL$846,13,0),2)</f>
        <v>3818914.81</v>
      </c>
      <c r="O330" s="104">
        <f>ROUND(VLOOKUP($B330,'[4]3.ข้อมูลงบทดลองปัจจุบัน'!$A$5:$CL$846,14,0),2)</f>
        <v>4467000</v>
      </c>
      <c r="P330" s="104">
        <f>ROUND(VLOOKUP($B330,'[4]3.ข้อมูลงบทดลองปัจจุบัน'!$A$5:$CL$846,15,0),2)</f>
        <v>8272848.0300000003</v>
      </c>
      <c r="Q330" s="104">
        <f>ROUND(VLOOKUP($B330,'[4]3.ข้อมูลงบทดลองปัจจุบัน'!$A$5:$CL$846,16,0),2)</f>
        <v>1517819.77</v>
      </c>
      <c r="R330" s="104">
        <f>ROUND(VLOOKUP($B330,'[4]3.ข้อมูลงบทดลองปัจจุบัน'!$A$5:$CL$846,17,0),2)</f>
        <v>20414.13</v>
      </c>
      <c r="S330" s="104">
        <f>ROUND(VLOOKUP($B330,'[4]3.ข้อมูลงบทดลองปัจจุบัน'!$A$5:$CL$846,18,0),2)</f>
        <v>1309187.74</v>
      </c>
      <c r="T330" s="104">
        <f>ROUND(VLOOKUP($B330,'[4]3.ข้อมูลงบทดลองปัจจุบัน'!$A$5:$CL$846,19,0),2)</f>
        <v>192779</v>
      </c>
      <c r="U330" s="104">
        <f>ROUND(VLOOKUP($B330,'[4]3.ข้อมูลงบทดลองปัจจุบัน'!$A$5:$CL$846,20,0),2)</f>
        <v>964276.78</v>
      </c>
      <c r="V330" s="104">
        <f>ROUND(VLOOKUP($B330,'[4]3.ข้อมูลงบทดลองปัจจุบัน'!$A$5:$CL$846,21,0),2)</f>
        <v>0</v>
      </c>
      <c r="W330" s="104">
        <f>ROUND(VLOOKUP($B330,'[4]3.ข้อมูลงบทดลองปัจจุบัน'!$A$5:$CL$846,22,0),2)</f>
        <v>0</v>
      </c>
      <c r="X330" s="104">
        <f>ROUND(VLOOKUP($B330,'[4]3.ข้อมูลงบทดลองปัจจุบัน'!$A$5:$CL$846,23,0),2)</f>
        <v>43282088.200000003</v>
      </c>
      <c r="Y330" s="104">
        <f>ROUND(VLOOKUP($B330,'[4]3.ข้อมูลงบทดลองปัจจุบัน'!$A$5:$CL$846,24,0),2)</f>
        <v>989120</v>
      </c>
      <c r="Z330" s="104">
        <f>ROUND(VLOOKUP($B330,'[4]3.ข้อมูลงบทดลองปัจจุบัน'!$A$5:$CL$846,25,0),2)</f>
        <v>0</v>
      </c>
      <c r="AA330" s="104">
        <f>ROUND(VLOOKUP($B330,'[4]3.ข้อมูลงบทดลองปัจจุบัน'!$A$5:$CL$846,26,0),2)</f>
        <v>312222.24</v>
      </c>
      <c r="AB330" s="104">
        <f>ROUND(VLOOKUP($B330,'[4]3.ข้อมูลงบทดลองปัจจุบัน'!$A$5:$CL$846,27,0),2)</f>
        <v>0</v>
      </c>
      <c r="AC330" s="104">
        <f>ROUND(VLOOKUP($B330,'[4]3.ข้อมูลงบทดลองปัจจุบัน'!$A$5:$CL$846,28,0),2)</f>
        <v>2476299.92</v>
      </c>
      <c r="AD330" s="104">
        <f>ROUND(VLOOKUP($B330,'[4]3.ข้อมูลงบทดลองปัจจุบัน'!$A$5:$CL$846,29,0),2)</f>
        <v>0</v>
      </c>
      <c r="AE330" s="104">
        <f>ROUND(VLOOKUP($B330,'[4]3.ข้อมูลงบทดลองปัจจุบัน'!$A$5:$CL$846,30,0),2)</f>
        <v>3795333.36</v>
      </c>
      <c r="AF330" s="104">
        <f>ROUND(VLOOKUP($B330,'[4]3.ข้อมูลงบทดลองปัจจุบัน'!$A$5:$CL$846,31,0),2)</f>
        <v>0</v>
      </c>
      <c r="AG330" s="104">
        <f>ROUND(VLOOKUP($B330,'[4]3.ข้อมูลงบทดลองปัจจุบัน'!$A$5:$CL$846,32,0),2)</f>
        <v>2000000</v>
      </c>
      <c r="AH330" s="104">
        <f>ROUND(VLOOKUP($B330,'[4]3.ข้อมูลงบทดลองปัจจุบัน'!$A$5:$CL$846,33,0),2)</f>
        <v>12461.24</v>
      </c>
      <c r="AI330" s="104">
        <f>ROUND(VLOOKUP($B330,'[4]3.ข้อมูลงบทดลองปัจจุบัน'!$A$5:$CL$846,34,0),2)</f>
        <v>3344541.87</v>
      </c>
      <c r="AJ330" s="104">
        <f>ROUND(VLOOKUP($B330,'[4]3.ข้อมูลงบทดลองปัจจุบัน'!$A$5:$CL$846,35,0),2)</f>
        <v>519354.19</v>
      </c>
      <c r="AK330" s="104">
        <f>ROUND(VLOOKUP($B330,'[4]3.ข้อมูลงบทดลองปัจจุบัน'!$A$5:$CL$846,36,0),2)</f>
        <v>102143.33</v>
      </c>
      <c r="AL330" s="104">
        <f>ROUND(VLOOKUP($B330,'[4]3.ข้อมูลงบทดลองปัจจุบัน'!$A$5:$CL$846,37,0),2)</f>
        <v>70312926.180000007</v>
      </c>
      <c r="AM330" s="104">
        <f>ROUND(VLOOKUP($B330,'[4]3.ข้อมูลงบทดลองปัจจุบัน'!$A$5:$CL$846,38,0),2)</f>
        <v>242789.24</v>
      </c>
      <c r="AN330" s="104">
        <f>ROUND(VLOOKUP($B330,'[4]3.ข้อมูลงบทดลองปัจจุบัน'!$A$5:$CL$846,39,0),2)</f>
        <v>0</v>
      </c>
      <c r="AO330" s="104">
        <f>ROUND(VLOOKUP($B330,'[4]3.ข้อมูลงบทดลองปัจจุบัน'!$A$5:$CL$846,40,0),2)</f>
        <v>0</v>
      </c>
      <c r="AP330" s="104">
        <f>ROUND(VLOOKUP($B330,'[4]3.ข้อมูลงบทดลองปัจจุบัน'!$A$5:$CL$846,41,0),2)</f>
        <v>637323.12</v>
      </c>
      <c r="AQ330" s="104">
        <f>ROUND(VLOOKUP($B330,'[4]3.ข้อมูลงบทดลองปัจจุบัน'!$A$5:$CL$846,42,0),2)</f>
        <v>484565</v>
      </c>
      <c r="AR330" s="104">
        <f>ROUND(VLOOKUP($B330,'[4]3.ข้อมูลงบทดลองปัจจุบัน'!$A$5:$CL$846,43,0),2)</f>
        <v>0</v>
      </c>
      <c r="AS330" s="104">
        <f>ROUND(VLOOKUP($B330,'[4]3.ข้อมูลงบทดลองปัจจุบัน'!$A$5:$CL$846,44,0),2)</f>
        <v>19918350.149999999</v>
      </c>
      <c r="AT330" s="104">
        <f>ROUND(VLOOKUP($B330,'[4]3.ข้อมูลงบทดลองปัจจุบัน'!$A$5:$CL$846,45,0),2)</f>
        <v>341949.4</v>
      </c>
      <c r="AU330" s="104">
        <f>ROUND(VLOOKUP($B330,'[4]3.ข้อมูลงบทดลองปัจจุบัน'!$A$5:$CL$846,46,0),2)</f>
        <v>11527500</v>
      </c>
      <c r="AV330" s="104">
        <f>ROUND(VLOOKUP($B330,'[4]3.ข้อมูลงบทดลองปัจจุบัน'!$A$5:$CL$846,47,0),2)</f>
        <v>0</v>
      </c>
      <c r="AW330" s="104">
        <f>ROUND(VLOOKUP($B330,'[4]3.ข้อมูลงบทดลองปัจจุบัน'!$A$5:$CL$846,48,0),2)</f>
        <v>0</v>
      </c>
      <c r="AX330" s="104">
        <f>ROUND(VLOOKUP($B330,'[4]3.ข้อมูลงบทดลองปัจจุบัน'!$A$5:$CL$846,49,0),2)</f>
        <v>1714058</v>
      </c>
      <c r="AY330" s="104">
        <f>ROUND(VLOOKUP($B330,'[4]3.ข้อมูลงบทดลองปัจจุบัน'!$A$5:$CL$846,50,0),2)</f>
        <v>5246850</v>
      </c>
      <c r="AZ330" s="104">
        <f>ROUND(VLOOKUP($B330,'[4]3.ข้อมูลงบทดลองปัจจุบัน'!$A$5:$CL$846,51,0),2)</f>
        <v>4801840</v>
      </c>
      <c r="BA330" s="104">
        <f>ROUND(VLOOKUP($B330,'[4]3.ข้อมูลงบทดลองปัจจุบัน'!$A$5:$CL$846,52,0),2)</f>
        <v>273000</v>
      </c>
      <c r="BB330" s="104">
        <f>ROUND(VLOOKUP($B330,'[4]3.ข้อมูลงบทดลองปัจจุบัน'!$A$5:$CL$846,53,0),2)</f>
        <v>5376341.9199999999</v>
      </c>
      <c r="BC330" s="104">
        <f>ROUND(VLOOKUP($B330,'[4]3.ข้อมูลงบทดลองปัจจุบัน'!$A$5:$CL$846,54,0),2)</f>
        <v>5393703.8300000001</v>
      </c>
      <c r="BD330" s="104">
        <f>ROUND(VLOOKUP($B330,'[4]3.ข้อมูลงบทดลองปัจจุบัน'!$A$5:$CL$846,55,0),2)</f>
        <v>5525219.2000000002</v>
      </c>
      <c r="BE330" s="104">
        <f>ROUND(VLOOKUP($B330,'[4]3.ข้อมูลงบทดลองปัจจุบัน'!$A$5:$CL$846,56,0),2)</f>
        <v>777627.28</v>
      </c>
      <c r="BF330" s="104">
        <f>ROUND(VLOOKUP($B330,'[4]3.ข้อมูลงบทดลองปัจจุบัน'!$A$5:$CL$846,57,0),2)</f>
        <v>16650</v>
      </c>
      <c r="BG330" s="104">
        <f>ROUND(VLOOKUP($B330,'[4]3.ข้อมูลงบทดลองปัจจุบัน'!$A$5:$CL$846,58,0),2)</f>
        <v>6599007.5099999998</v>
      </c>
      <c r="BH330" s="104">
        <f>ROUND(VLOOKUP($B330,'[4]3.ข้อมูลงบทดลองปัจจุบัน'!$A$5:$CL$846,59,0),2)</f>
        <v>12632557.52</v>
      </c>
      <c r="BI330" s="104">
        <f>ROUND(VLOOKUP($B330,'[4]3.ข้อมูลงบทดลองปัจจุบัน'!$A$5:$CL$846,60,0),2)</f>
        <v>0</v>
      </c>
      <c r="BJ330" s="104">
        <f>ROUND(VLOOKUP($B330,'[4]3.ข้อมูลงบทดลองปัจจุบัน'!$A$5:$CL$846,61,0),2)</f>
        <v>9093537.8000000007</v>
      </c>
      <c r="BK330" s="104">
        <f>ROUND(VLOOKUP($B330,'[4]3.ข้อมูลงบทดลองปัจจุบัน'!$A$5:$CL$846,62,0),2)</f>
        <v>0</v>
      </c>
      <c r="BL330" s="104">
        <f>ROUND(VLOOKUP($B330,'[4]3.ข้อมูลงบทดลองปัจจุบัน'!$A$5:$CL$846,63,0),2)</f>
        <v>457386.1</v>
      </c>
      <c r="BM330" s="104">
        <f>ROUND(VLOOKUP($B330,'[4]3.ข้อมูลงบทดลองปัจจุบัน'!$A$5:$CL$846,64,0),2)</f>
        <v>7152856.0199999996</v>
      </c>
      <c r="BN330" s="104">
        <f>ROUND(VLOOKUP($B330,'[4]3.ข้อมูลงบทดลองปัจจุบัน'!$A$5:$CL$846,65,0),2)</f>
        <v>1144938</v>
      </c>
      <c r="BO330" s="104">
        <f>ROUND(VLOOKUP($B330,'[4]3.ข้อมูลงบทดลองปัจจุบัน'!$A$5:$CL$846,66,0),2)</f>
        <v>733160.62</v>
      </c>
      <c r="BP330" s="104">
        <f>ROUND(VLOOKUP($B330,'[4]3.ข้อมูลงบทดลองปัจจุบัน'!$A$5:$CL$846,67,0),2)</f>
        <v>2000</v>
      </c>
      <c r="BQ330" s="104">
        <f>ROUND(VLOOKUP($B330,'[4]3.ข้อมูลงบทดลองปัจจุบัน'!$A$5:$CL$846,68,0),2)</f>
        <v>529226.64</v>
      </c>
      <c r="BR330" s="104">
        <f>ROUND(VLOOKUP($B330,'[4]3.ข้อมูลงบทดลองปัจจุบัน'!$A$5:$CL$846,69,0),2)</f>
        <v>0</v>
      </c>
      <c r="BS330" s="104">
        <f>ROUND(VLOOKUP($B330,'[4]3.ข้อมูลงบทดลองปัจจุบัน'!$A$5:$CL$846,70,0),2)</f>
        <v>15691923.359999999</v>
      </c>
      <c r="BT330" s="104">
        <f>ROUND(VLOOKUP($B330,'[4]3.ข้อมูลงบทดลองปัจจุบัน'!$A$5:$CL$846,71,0),2)</f>
        <v>581023</v>
      </c>
      <c r="BU330" s="104">
        <f>ROUND(VLOOKUP($B330,'[4]3.ข้อมูลงบทดลองปัจจุบัน'!$A$5:$CL$846,72,0),2)</f>
        <v>0</v>
      </c>
      <c r="BV330" s="104">
        <f>ROUND(VLOOKUP($B330,'[4]3.ข้อมูลงบทดลองปัจจุบัน'!$A$5:$CL$846,73,0),2)</f>
        <v>3271464.73</v>
      </c>
      <c r="BW330" s="104">
        <f>ROUND(VLOOKUP($B330,'[4]3.ข้อมูลงบทดลองปัจจุบัน'!$A$5:$CL$846,74,0),2)</f>
        <v>75000</v>
      </c>
      <c r="BX330" s="104">
        <f>ROUND(VLOOKUP($B330,'[4]3.ข้อมูลงบทดลองปัจจุบัน'!$A$5:$CL$846,75,0),2)</f>
        <v>125000</v>
      </c>
      <c r="BY330" s="104">
        <f>ROUND(VLOOKUP($B330,'[4]3.ข้อมูลงบทดลองปัจจุบัน'!$A$5:$CL$846,76,0),2)</f>
        <v>814367.76</v>
      </c>
      <c r="BZ330" s="104">
        <f>ROUND(VLOOKUP($B330,'[4]3.ข้อมูลงบทดลองปัจจุบัน'!$A$5:$CL$846,77,0),2)</f>
        <v>296850</v>
      </c>
      <c r="CA330" s="104">
        <f>ROUND(VLOOKUP($B330,'[4]3.ข้อมูลงบทดลองปัจจุบัน'!$A$5:$CL$846,78,0),2)</f>
        <v>0</v>
      </c>
      <c r="CB330" s="104">
        <f>ROUND(VLOOKUP($B330,'[4]3.ข้อมูลงบทดลองปัจจุบัน'!$A$5:$CL$846,79,0),2)</f>
        <v>4155533.28</v>
      </c>
      <c r="CC330" s="104">
        <f>ROUND(VLOOKUP($B330,'[4]3.ข้อมูลงบทดลองปัจจุบัน'!$A$5:$CL$846,80,0),2)</f>
        <v>174874.8</v>
      </c>
      <c r="CD330" s="104">
        <f>ROUND(VLOOKUP($B330,'[4]3.ข้อมูลงบทดลองปัจจุบัน'!$A$5:$CL$846,81,0),2)</f>
        <v>2167500</v>
      </c>
      <c r="CE330" s="104">
        <f>ROUND(VLOOKUP($B330,'[4]3.ข้อมูลงบทดลองปัจจุบัน'!$A$5:$CL$846,82,0),2)</f>
        <v>0</v>
      </c>
      <c r="CF330" s="104">
        <f>ROUND(VLOOKUP($B330,'[4]3.ข้อมูลงบทดลองปัจจุบัน'!$A$5:$CL$846,83,0),2)</f>
        <v>1139822.6399999999</v>
      </c>
      <c r="CG330" s="104">
        <f>ROUND(VLOOKUP($B330,'[4]3.ข้อมูลงบทดลองปัจจุบัน'!$A$5:$CL$846,84,0),2)</f>
        <v>0</v>
      </c>
      <c r="CH330" s="104">
        <f>ROUND(VLOOKUP($B330,'[4]3.ข้อมูลงบทดลองปัจจุบัน'!$A$5:$CL$846,85,0),2)</f>
        <v>0</v>
      </c>
      <c r="CI330" s="104">
        <f>ROUND(VLOOKUP($B330,'[4]3.ข้อมูลงบทดลองปัจจุบัน'!$A$5:$CL$846,86,0),2)</f>
        <v>4087000</v>
      </c>
      <c r="CJ330" s="104">
        <f>ROUND(VLOOKUP($B330,'[4]3.ข้อมูลงบทดลองปัจจุบัน'!$A$5:$CL$846,87,0),2)</f>
        <v>91000</v>
      </c>
      <c r="CK330" s="104">
        <f>ROUND(VLOOKUP($B330,'[4]3.ข้อมูลงบทดลองปัจจุบัน'!$A$5:$CL$846,88,0),2)</f>
        <v>2274725.2200000002</v>
      </c>
      <c r="CL330" s="104">
        <f>ROUND(VLOOKUP($B330,'[4]3.ข้อมูลงบทดลองปัจจุบัน'!$A$5:$CL$846,89,0),2)</f>
        <v>999358.64</v>
      </c>
      <c r="CM330" s="104">
        <f>ROUND(VLOOKUP($B330,'[4]3.ข้อมูลงบทดลองปัจจุบัน'!$A$5:$CL$846,90,0),2)</f>
        <v>271462.83</v>
      </c>
    </row>
    <row r="331" spans="1:93" x14ac:dyDescent="0.7">
      <c r="A331" s="128" t="s">
        <v>884</v>
      </c>
      <c r="B331" s="18" t="s">
        <v>1049</v>
      </c>
      <c r="C331" s="129" t="s">
        <v>1050</v>
      </c>
      <c r="D331" s="104">
        <f>ROUND(VLOOKUP($B331,'[4]3.ข้อมูลงบทดลองปัจจุบัน'!$A$5:$CL$846,3,0),2)</f>
        <v>0</v>
      </c>
      <c r="E331" s="104">
        <f>ROUND(VLOOKUP($B331,'[4]3.ข้อมูลงบทดลองปัจจุบัน'!$A$5:$CL$846,4,0),2)</f>
        <v>0</v>
      </c>
      <c r="F331" s="104">
        <f>ROUND(VLOOKUP($B331,'[4]3.ข้อมูลงบทดลองปัจจุบัน'!$A$5:$CL$846,5,0),2)</f>
        <v>0</v>
      </c>
      <c r="G331" s="104">
        <f>ROUND(VLOOKUP($B331,'[4]3.ข้อมูลงบทดลองปัจจุบัน'!$A$5:$CL$846,6,0),2)</f>
        <v>0</v>
      </c>
      <c r="H331" s="104">
        <f>ROUND(VLOOKUP($B331,'[4]3.ข้อมูลงบทดลองปัจจุบัน'!$A$5:$CL$846,7,0),2)</f>
        <v>0</v>
      </c>
      <c r="I331" s="104">
        <f>ROUND(VLOOKUP($B331,'[4]3.ข้อมูลงบทดลองปัจจุบัน'!$A$5:$CL$846,8,0),2)</f>
        <v>0</v>
      </c>
      <c r="J331" s="104">
        <f>ROUND(VLOOKUP($B331,'[4]3.ข้อมูลงบทดลองปัจจุบัน'!$A$5:$CL$846,9,0),2)</f>
        <v>0</v>
      </c>
      <c r="K331" s="104">
        <f>ROUND(VLOOKUP($B331,'[4]3.ข้อมูลงบทดลองปัจจุบัน'!$A$5:$CL$846,10,0),2)</f>
        <v>0</v>
      </c>
      <c r="L331" s="104">
        <f>ROUND(VLOOKUP($B331,'[4]3.ข้อมูลงบทดลองปัจจุบัน'!$A$5:$CL$846,11,0),2)</f>
        <v>0</v>
      </c>
      <c r="M331" s="104">
        <f>ROUND(VLOOKUP($B331,'[4]3.ข้อมูลงบทดลองปัจจุบัน'!$A$5:$CL$846,12,0),2)</f>
        <v>0</v>
      </c>
      <c r="N331" s="104">
        <f>ROUND(VLOOKUP($B331,'[4]3.ข้อมูลงบทดลองปัจจุบัน'!$A$5:$CL$846,13,0),2)</f>
        <v>0</v>
      </c>
      <c r="O331" s="104">
        <f>ROUND(VLOOKUP($B331,'[4]3.ข้อมูลงบทดลองปัจจุบัน'!$A$5:$CL$846,14,0),2)</f>
        <v>0</v>
      </c>
      <c r="P331" s="104">
        <f>ROUND(VLOOKUP($B331,'[4]3.ข้อมูลงบทดลองปัจจุบัน'!$A$5:$CL$846,15,0),2)</f>
        <v>0</v>
      </c>
      <c r="Q331" s="104">
        <f>ROUND(VLOOKUP($B331,'[4]3.ข้อมูลงบทดลองปัจจุบัน'!$A$5:$CL$846,16,0),2)</f>
        <v>0</v>
      </c>
      <c r="R331" s="104">
        <f>ROUND(VLOOKUP($B331,'[4]3.ข้อมูลงบทดลองปัจจุบัน'!$A$5:$CL$846,17,0),2)</f>
        <v>0</v>
      </c>
      <c r="S331" s="104">
        <f>ROUND(VLOOKUP($B331,'[4]3.ข้อมูลงบทดลองปัจจุบัน'!$A$5:$CL$846,18,0),2)</f>
        <v>0</v>
      </c>
      <c r="T331" s="104">
        <f>ROUND(VLOOKUP($B331,'[4]3.ข้อมูลงบทดลองปัจจุบัน'!$A$5:$CL$846,19,0),2)</f>
        <v>0</v>
      </c>
      <c r="U331" s="104">
        <f>ROUND(VLOOKUP($B331,'[4]3.ข้อมูลงบทดลองปัจจุบัน'!$A$5:$CL$846,20,0),2)</f>
        <v>0</v>
      </c>
      <c r="V331" s="104">
        <f>ROUND(VLOOKUP($B331,'[4]3.ข้อมูลงบทดลองปัจจุบัน'!$A$5:$CL$846,21,0),2)</f>
        <v>0</v>
      </c>
      <c r="W331" s="104">
        <f>ROUND(VLOOKUP($B331,'[4]3.ข้อมูลงบทดลองปัจจุบัน'!$A$5:$CL$846,22,0),2)</f>
        <v>0</v>
      </c>
      <c r="X331" s="104">
        <f>ROUND(VLOOKUP($B331,'[4]3.ข้อมูลงบทดลองปัจจุบัน'!$A$5:$CL$846,23,0),2)</f>
        <v>0</v>
      </c>
      <c r="Y331" s="104">
        <f>ROUND(VLOOKUP($B331,'[4]3.ข้อมูลงบทดลองปัจจุบัน'!$A$5:$CL$846,24,0),2)</f>
        <v>0</v>
      </c>
      <c r="Z331" s="104">
        <f>ROUND(VLOOKUP($B331,'[4]3.ข้อมูลงบทดลองปัจจุบัน'!$A$5:$CL$846,25,0),2)</f>
        <v>0</v>
      </c>
      <c r="AA331" s="104">
        <f>ROUND(VLOOKUP($B331,'[4]3.ข้อมูลงบทดลองปัจจุบัน'!$A$5:$CL$846,26,0),2)</f>
        <v>0</v>
      </c>
      <c r="AB331" s="104">
        <f>ROUND(VLOOKUP($B331,'[4]3.ข้อมูลงบทดลองปัจจุบัน'!$A$5:$CL$846,27,0),2)</f>
        <v>0</v>
      </c>
      <c r="AC331" s="104">
        <f>ROUND(VLOOKUP($B331,'[4]3.ข้อมูลงบทดลองปัจจุบัน'!$A$5:$CL$846,28,0),2)</f>
        <v>0</v>
      </c>
      <c r="AD331" s="104">
        <f>ROUND(VLOOKUP($B331,'[4]3.ข้อมูลงบทดลองปัจจุบัน'!$A$5:$CL$846,29,0),2)</f>
        <v>0</v>
      </c>
      <c r="AE331" s="104">
        <f>ROUND(VLOOKUP($B331,'[4]3.ข้อมูลงบทดลองปัจจุบัน'!$A$5:$CL$846,30,0),2)</f>
        <v>0</v>
      </c>
      <c r="AF331" s="104">
        <f>ROUND(VLOOKUP($B331,'[4]3.ข้อมูลงบทดลองปัจจุบัน'!$A$5:$CL$846,31,0),2)</f>
        <v>0</v>
      </c>
      <c r="AG331" s="104">
        <f>ROUND(VLOOKUP($B331,'[4]3.ข้อมูลงบทดลองปัจจุบัน'!$A$5:$CL$846,32,0),2)</f>
        <v>0</v>
      </c>
      <c r="AH331" s="104">
        <f>ROUND(VLOOKUP($B331,'[4]3.ข้อมูลงบทดลองปัจจุบัน'!$A$5:$CL$846,33,0),2)</f>
        <v>0</v>
      </c>
      <c r="AI331" s="104">
        <f>ROUND(VLOOKUP($B331,'[4]3.ข้อมูลงบทดลองปัจจุบัน'!$A$5:$CL$846,34,0),2)</f>
        <v>0</v>
      </c>
      <c r="AJ331" s="104">
        <f>ROUND(VLOOKUP($B331,'[4]3.ข้อมูลงบทดลองปัจจุบัน'!$A$5:$CL$846,35,0),2)</f>
        <v>0</v>
      </c>
      <c r="AK331" s="104">
        <f>ROUND(VLOOKUP($B331,'[4]3.ข้อมูลงบทดลองปัจจุบัน'!$A$5:$CL$846,36,0),2)</f>
        <v>0</v>
      </c>
      <c r="AL331" s="104">
        <f>ROUND(VLOOKUP($B331,'[4]3.ข้อมูลงบทดลองปัจจุบัน'!$A$5:$CL$846,37,0),2)</f>
        <v>0</v>
      </c>
      <c r="AM331" s="104">
        <f>ROUND(VLOOKUP($B331,'[4]3.ข้อมูลงบทดลองปัจจุบัน'!$A$5:$CL$846,38,0),2)</f>
        <v>0</v>
      </c>
      <c r="AN331" s="104">
        <f>ROUND(VLOOKUP($B331,'[4]3.ข้อมูลงบทดลองปัจจุบัน'!$A$5:$CL$846,39,0),2)</f>
        <v>0</v>
      </c>
      <c r="AO331" s="104">
        <f>ROUND(VLOOKUP($B331,'[4]3.ข้อมูลงบทดลองปัจจุบัน'!$A$5:$CL$846,40,0),2)</f>
        <v>0</v>
      </c>
      <c r="AP331" s="104">
        <f>ROUND(VLOOKUP($B331,'[4]3.ข้อมูลงบทดลองปัจจุบัน'!$A$5:$CL$846,41,0),2)</f>
        <v>0</v>
      </c>
      <c r="AQ331" s="104">
        <f>ROUND(VLOOKUP($B331,'[4]3.ข้อมูลงบทดลองปัจจุบัน'!$A$5:$CL$846,42,0),2)</f>
        <v>0</v>
      </c>
      <c r="AR331" s="104">
        <f>ROUND(VLOOKUP($B331,'[4]3.ข้อมูลงบทดลองปัจจุบัน'!$A$5:$CL$846,43,0),2)</f>
        <v>0</v>
      </c>
      <c r="AS331" s="104">
        <f>ROUND(VLOOKUP($B331,'[4]3.ข้อมูลงบทดลองปัจจุบัน'!$A$5:$CL$846,44,0),2)</f>
        <v>0</v>
      </c>
      <c r="AT331" s="104">
        <f>ROUND(VLOOKUP($B331,'[4]3.ข้อมูลงบทดลองปัจจุบัน'!$A$5:$CL$846,45,0),2)</f>
        <v>0</v>
      </c>
      <c r="AU331" s="104">
        <f>ROUND(VLOOKUP($B331,'[4]3.ข้อมูลงบทดลองปัจจุบัน'!$A$5:$CL$846,46,0),2)</f>
        <v>0</v>
      </c>
      <c r="AV331" s="104">
        <f>ROUND(VLOOKUP($B331,'[4]3.ข้อมูลงบทดลองปัจจุบัน'!$A$5:$CL$846,47,0),2)</f>
        <v>0</v>
      </c>
      <c r="AW331" s="104">
        <f>ROUND(VLOOKUP($B331,'[4]3.ข้อมูลงบทดลองปัจจุบัน'!$A$5:$CL$846,48,0),2)</f>
        <v>0</v>
      </c>
      <c r="AX331" s="104">
        <f>ROUND(VLOOKUP($B331,'[4]3.ข้อมูลงบทดลองปัจจุบัน'!$A$5:$CL$846,49,0),2)</f>
        <v>0</v>
      </c>
      <c r="AY331" s="104">
        <f>ROUND(VLOOKUP($B331,'[4]3.ข้อมูลงบทดลองปัจจุบัน'!$A$5:$CL$846,50,0),2)</f>
        <v>0</v>
      </c>
      <c r="AZ331" s="104">
        <f>ROUND(VLOOKUP($B331,'[4]3.ข้อมูลงบทดลองปัจจุบัน'!$A$5:$CL$846,51,0),2)</f>
        <v>0</v>
      </c>
      <c r="BA331" s="104">
        <f>ROUND(VLOOKUP($B331,'[4]3.ข้อมูลงบทดลองปัจจุบัน'!$A$5:$CL$846,52,0),2)</f>
        <v>0</v>
      </c>
      <c r="BB331" s="104">
        <f>ROUND(VLOOKUP($B331,'[4]3.ข้อมูลงบทดลองปัจจุบัน'!$A$5:$CL$846,53,0),2)</f>
        <v>0</v>
      </c>
      <c r="BC331" s="104">
        <f>ROUND(VLOOKUP($B331,'[4]3.ข้อมูลงบทดลองปัจจุบัน'!$A$5:$CL$846,54,0),2)</f>
        <v>0</v>
      </c>
      <c r="BD331" s="104">
        <f>ROUND(VLOOKUP($B331,'[4]3.ข้อมูลงบทดลองปัจจุบัน'!$A$5:$CL$846,55,0),2)</f>
        <v>0</v>
      </c>
      <c r="BE331" s="104">
        <f>ROUND(VLOOKUP($B331,'[4]3.ข้อมูลงบทดลองปัจจุบัน'!$A$5:$CL$846,56,0),2)</f>
        <v>0</v>
      </c>
      <c r="BF331" s="104">
        <f>ROUND(VLOOKUP($B331,'[4]3.ข้อมูลงบทดลองปัจจุบัน'!$A$5:$CL$846,57,0),2)</f>
        <v>0</v>
      </c>
      <c r="BG331" s="104">
        <f>ROUND(VLOOKUP($B331,'[4]3.ข้อมูลงบทดลองปัจจุบัน'!$A$5:$CL$846,58,0),2)</f>
        <v>0</v>
      </c>
      <c r="BH331" s="104">
        <f>ROUND(VLOOKUP($B331,'[4]3.ข้อมูลงบทดลองปัจจุบัน'!$A$5:$CL$846,59,0),2)</f>
        <v>0</v>
      </c>
      <c r="BI331" s="104">
        <f>ROUND(VLOOKUP($B331,'[4]3.ข้อมูลงบทดลองปัจจุบัน'!$A$5:$CL$846,60,0),2)</f>
        <v>0</v>
      </c>
      <c r="BJ331" s="104">
        <f>ROUND(VLOOKUP($B331,'[4]3.ข้อมูลงบทดลองปัจจุบัน'!$A$5:$CL$846,61,0),2)</f>
        <v>0</v>
      </c>
      <c r="BK331" s="104">
        <f>ROUND(VLOOKUP($B331,'[4]3.ข้อมูลงบทดลองปัจจุบัน'!$A$5:$CL$846,62,0),2)</f>
        <v>0</v>
      </c>
      <c r="BL331" s="104">
        <f>ROUND(VLOOKUP($B331,'[4]3.ข้อมูลงบทดลองปัจจุบัน'!$A$5:$CL$846,63,0),2)</f>
        <v>0</v>
      </c>
      <c r="BM331" s="104">
        <f>ROUND(VLOOKUP($B331,'[4]3.ข้อมูลงบทดลองปัจจุบัน'!$A$5:$CL$846,64,0),2)</f>
        <v>110000</v>
      </c>
      <c r="BN331" s="104">
        <f>ROUND(VLOOKUP($B331,'[4]3.ข้อมูลงบทดลองปัจจุบัน'!$A$5:$CL$846,65,0),2)</f>
        <v>0</v>
      </c>
      <c r="BO331" s="104">
        <f>ROUND(VLOOKUP($B331,'[4]3.ข้อมูลงบทดลองปัจจุบัน'!$A$5:$CL$846,66,0),2)</f>
        <v>0</v>
      </c>
      <c r="BP331" s="104">
        <f>ROUND(VLOOKUP($B331,'[4]3.ข้อมูลงบทดลองปัจจุบัน'!$A$5:$CL$846,67,0),2)</f>
        <v>0</v>
      </c>
      <c r="BQ331" s="104">
        <f>ROUND(VLOOKUP($B331,'[4]3.ข้อมูลงบทดลองปัจจุบัน'!$A$5:$CL$846,68,0),2)</f>
        <v>0</v>
      </c>
      <c r="BR331" s="104">
        <f>ROUND(VLOOKUP($B331,'[4]3.ข้อมูลงบทดลองปัจจุบัน'!$A$5:$CL$846,69,0),2)</f>
        <v>0</v>
      </c>
      <c r="BS331" s="104">
        <f>ROUND(VLOOKUP($B331,'[4]3.ข้อมูลงบทดลองปัจจุบัน'!$A$5:$CL$846,70,0),2)</f>
        <v>0</v>
      </c>
      <c r="BT331" s="104">
        <f>ROUND(VLOOKUP($B331,'[4]3.ข้อมูลงบทดลองปัจจุบัน'!$A$5:$CL$846,71,0),2)</f>
        <v>0</v>
      </c>
      <c r="BU331" s="104">
        <f>ROUND(VLOOKUP($B331,'[4]3.ข้อมูลงบทดลองปัจจุบัน'!$A$5:$CL$846,72,0),2)</f>
        <v>0</v>
      </c>
      <c r="BV331" s="104">
        <f>ROUND(VLOOKUP($B331,'[4]3.ข้อมูลงบทดลองปัจจุบัน'!$A$5:$CL$846,73,0),2)</f>
        <v>10000</v>
      </c>
      <c r="BW331" s="104">
        <f>ROUND(VLOOKUP($B331,'[4]3.ข้อมูลงบทดลองปัจจุบัน'!$A$5:$CL$846,74,0),2)</f>
        <v>0</v>
      </c>
      <c r="BX331" s="104">
        <f>ROUND(VLOOKUP($B331,'[4]3.ข้อมูลงบทดลองปัจจุบัน'!$A$5:$CL$846,75,0),2)</f>
        <v>0</v>
      </c>
      <c r="BY331" s="104">
        <f>ROUND(VLOOKUP($B331,'[4]3.ข้อมูลงบทดลองปัจจุบัน'!$A$5:$CL$846,76,0),2)</f>
        <v>0</v>
      </c>
      <c r="BZ331" s="104">
        <f>ROUND(VLOOKUP($B331,'[4]3.ข้อมูลงบทดลองปัจจุบัน'!$A$5:$CL$846,77,0),2)</f>
        <v>0</v>
      </c>
      <c r="CA331" s="104">
        <f>ROUND(VLOOKUP($B331,'[4]3.ข้อมูลงบทดลองปัจจุบัน'!$A$5:$CL$846,78,0),2)</f>
        <v>0</v>
      </c>
      <c r="CB331" s="104">
        <f>ROUND(VLOOKUP($B331,'[4]3.ข้อมูลงบทดลองปัจจุบัน'!$A$5:$CL$846,79,0),2)</f>
        <v>0</v>
      </c>
      <c r="CC331" s="104">
        <f>ROUND(VLOOKUP($B331,'[4]3.ข้อมูลงบทดลองปัจจุบัน'!$A$5:$CL$846,80,0),2)</f>
        <v>0</v>
      </c>
      <c r="CD331" s="104">
        <f>ROUND(VLOOKUP($B331,'[4]3.ข้อมูลงบทดลองปัจจุบัน'!$A$5:$CL$846,81,0),2)</f>
        <v>0</v>
      </c>
      <c r="CE331" s="104">
        <f>ROUND(VLOOKUP($B331,'[4]3.ข้อมูลงบทดลองปัจจุบัน'!$A$5:$CL$846,82,0),2)</f>
        <v>0</v>
      </c>
      <c r="CF331" s="104">
        <f>ROUND(VLOOKUP($B331,'[4]3.ข้อมูลงบทดลองปัจจุบัน'!$A$5:$CL$846,83,0),2)</f>
        <v>0</v>
      </c>
      <c r="CG331" s="104">
        <f>ROUND(VLOOKUP($B331,'[4]3.ข้อมูลงบทดลองปัจจุบัน'!$A$5:$CL$846,84,0),2)</f>
        <v>0</v>
      </c>
      <c r="CH331" s="104">
        <f>ROUND(VLOOKUP($B331,'[4]3.ข้อมูลงบทดลองปัจจุบัน'!$A$5:$CL$846,85,0),2)</f>
        <v>0</v>
      </c>
      <c r="CI331" s="104">
        <f>ROUND(VLOOKUP($B331,'[4]3.ข้อมูลงบทดลองปัจจุบัน'!$A$5:$CL$846,86,0),2)</f>
        <v>0</v>
      </c>
      <c r="CJ331" s="104">
        <f>ROUND(VLOOKUP($B331,'[4]3.ข้อมูลงบทดลองปัจจุบัน'!$A$5:$CL$846,87,0),2)</f>
        <v>0</v>
      </c>
      <c r="CK331" s="104">
        <f>ROUND(VLOOKUP($B331,'[4]3.ข้อมูลงบทดลองปัจจุบัน'!$A$5:$CL$846,88,0),2)</f>
        <v>0</v>
      </c>
      <c r="CL331" s="104">
        <f>ROUND(VLOOKUP($B331,'[4]3.ข้อมูลงบทดลองปัจจุบัน'!$A$5:$CL$846,89,0),2)</f>
        <v>0</v>
      </c>
      <c r="CM331" s="104">
        <f>ROUND(VLOOKUP($B331,'[4]3.ข้อมูลงบทดลองปัจจุบัน'!$A$5:$CL$846,90,0),2)</f>
        <v>0</v>
      </c>
    </row>
    <row r="332" spans="1:93" x14ac:dyDescent="0.7">
      <c r="A332" s="128" t="s">
        <v>884</v>
      </c>
      <c r="B332" s="18" t="s">
        <v>1051</v>
      </c>
      <c r="C332" s="129" t="s">
        <v>1052</v>
      </c>
      <c r="D332" s="104">
        <f>ROUND(VLOOKUP($B332,'[4]3.ข้อมูลงบทดลองปัจจุบัน'!$A$5:$CL$846,3,0),2)</f>
        <v>30995.15</v>
      </c>
      <c r="E332" s="104">
        <f>ROUND(VLOOKUP($B332,'[4]3.ข้อมูลงบทดลองปัจจุบัน'!$A$5:$CL$846,4,0),2)</f>
        <v>74652.67</v>
      </c>
      <c r="F332" s="104">
        <f>ROUND(VLOOKUP($B332,'[4]3.ข้อมูลงบทดลองปัจจุบัน'!$A$5:$CL$846,5,0),2)</f>
        <v>52258.13</v>
      </c>
      <c r="G332" s="104">
        <f>ROUND(VLOOKUP($B332,'[4]3.ข้อมูลงบทดลองปัจจุบัน'!$A$5:$CL$846,6,0),2)</f>
        <v>52915.55</v>
      </c>
      <c r="H332" s="104">
        <f>ROUND(VLOOKUP($B332,'[4]3.ข้อมูลงบทดลองปัจจุบัน'!$A$5:$CL$846,7,0),2)</f>
        <v>35996.74</v>
      </c>
      <c r="I332" s="104">
        <f>ROUND(VLOOKUP($B332,'[4]3.ข้อมูลงบทดลองปัจจุบัน'!$A$5:$CL$846,8,0),2)</f>
        <v>45088.29</v>
      </c>
      <c r="J332" s="104">
        <f>ROUND(VLOOKUP($B332,'[4]3.ข้อมูลงบทดลองปัจจุบัน'!$A$5:$CL$846,9,0),2)</f>
        <v>68469.91</v>
      </c>
      <c r="K332" s="104">
        <f>ROUND(VLOOKUP($B332,'[4]3.ข้อมูลงบทดลองปัจจุบัน'!$A$5:$CL$846,10,0),2)</f>
        <v>69268.22</v>
      </c>
      <c r="L332" s="104">
        <f>ROUND(VLOOKUP($B332,'[4]3.ข้อมูลงบทดลองปัจจุบัน'!$A$5:$CL$846,11,0),2)</f>
        <v>63934.86</v>
      </c>
      <c r="M332" s="104">
        <f>ROUND(VLOOKUP($B332,'[4]3.ข้อมูลงบทดลองปัจจุบัน'!$A$5:$CL$846,12,0),2)</f>
        <v>71064.350000000006</v>
      </c>
      <c r="N332" s="104">
        <f>ROUND(VLOOKUP($B332,'[4]3.ข้อมูลงบทดลองปัจจุบัน'!$A$5:$CL$846,13,0),2)</f>
        <v>72067.73</v>
      </c>
      <c r="O332" s="104">
        <f>ROUND(VLOOKUP($B332,'[4]3.ข้อมูลงบทดลองปัจจุบัน'!$A$5:$CL$846,14,0),2)</f>
        <v>13145.04</v>
      </c>
      <c r="P332" s="104">
        <f>ROUND(VLOOKUP($B332,'[4]3.ข้อมูลงบทดลองปัจจุบัน'!$A$5:$CL$846,15,0),2)</f>
        <v>244411.54</v>
      </c>
      <c r="Q332" s="104">
        <f>ROUND(VLOOKUP($B332,'[4]3.ข้อมูลงบทดลองปัจจุบัน'!$A$5:$CL$846,16,0),2)</f>
        <v>62660.74</v>
      </c>
      <c r="R332" s="104">
        <f>ROUND(VLOOKUP($B332,'[4]3.ข้อมูลงบทดลองปัจจุบัน'!$A$5:$CL$846,17,0),2)</f>
        <v>70587.679999999993</v>
      </c>
      <c r="S332" s="104">
        <f>ROUND(VLOOKUP($B332,'[4]3.ข้อมูลงบทดลองปัจจุบัน'!$A$5:$CL$846,18,0),2)</f>
        <v>98240.6</v>
      </c>
      <c r="T332" s="104">
        <f>ROUND(VLOOKUP($B332,'[4]3.ข้อมูลงบทดลองปัจจุบัน'!$A$5:$CL$846,19,0),2)</f>
        <v>64384.29</v>
      </c>
      <c r="U332" s="104">
        <f>ROUND(VLOOKUP($B332,'[4]3.ข้อมูลงบทดลองปัจจุบัน'!$A$5:$CL$846,20,0),2)</f>
        <v>54562.45</v>
      </c>
      <c r="V332" s="104">
        <f>ROUND(VLOOKUP($B332,'[4]3.ข้อมูลงบทดลองปัจจุบัน'!$A$5:$CL$846,21,0),2)</f>
        <v>65386.65</v>
      </c>
      <c r="W332" s="104">
        <f>ROUND(VLOOKUP($B332,'[4]3.ข้อมูลงบทดลองปัจจุบัน'!$A$5:$CL$846,22,0),2)</f>
        <v>34806.21</v>
      </c>
      <c r="X332" s="104">
        <f>ROUND(VLOOKUP($B332,'[4]3.ข้อมูลงบทดลองปัจจุบัน'!$A$5:$CL$846,23,0),2)</f>
        <v>222478.29</v>
      </c>
      <c r="Y332" s="104">
        <f>ROUND(VLOOKUP($B332,'[4]3.ข้อมูลงบทดลองปัจจุบัน'!$A$5:$CL$846,24,0),2)</f>
        <v>33022.75</v>
      </c>
      <c r="Z332" s="104">
        <f>ROUND(VLOOKUP($B332,'[4]3.ข้อมูลงบทดลองปัจจุบัน'!$A$5:$CL$846,25,0),2)</f>
        <v>59981.37</v>
      </c>
      <c r="AA332" s="104">
        <f>ROUND(VLOOKUP($B332,'[4]3.ข้อมูลงบทดลองปัจจุบัน'!$A$5:$CL$846,26,0),2)</f>
        <v>59788.06</v>
      </c>
      <c r="AB332" s="104">
        <f>ROUND(VLOOKUP($B332,'[4]3.ข้อมูลงบทดลองปัจจุบัน'!$A$5:$CL$846,27,0),2)</f>
        <v>23139.35</v>
      </c>
      <c r="AC332" s="104">
        <f>ROUND(VLOOKUP($B332,'[4]3.ข้อมูลงบทดลองปัจจุบัน'!$A$5:$CL$846,28,0),2)</f>
        <v>31305.200000000001</v>
      </c>
      <c r="AD332" s="104">
        <f>ROUND(VLOOKUP($B332,'[4]3.ข้อมูลงบทดลองปัจจุบัน'!$A$5:$CL$846,29,0),2)</f>
        <v>25476.62</v>
      </c>
      <c r="AE332" s="104">
        <f>ROUND(VLOOKUP($B332,'[4]3.ข้อมูลงบทดลองปัจจุบัน'!$A$5:$CL$846,30,0),2)</f>
        <v>79410.11</v>
      </c>
      <c r="AF332" s="104">
        <f>ROUND(VLOOKUP($B332,'[4]3.ข้อมูลงบทดลองปัจจุบัน'!$A$5:$CL$846,31,0),2)</f>
        <v>25072.12</v>
      </c>
      <c r="AG332" s="104">
        <f>ROUND(VLOOKUP($B332,'[4]3.ข้อมูลงบทดลองปัจจุบัน'!$A$5:$CL$846,32,0),2)</f>
        <v>25754.42</v>
      </c>
      <c r="AH332" s="104">
        <f>ROUND(VLOOKUP($B332,'[4]3.ข้อมูลงบทดลองปัจจุบัน'!$A$5:$CL$846,33,0),2)</f>
        <v>53897.71</v>
      </c>
      <c r="AI332" s="104">
        <f>ROUND(VLOOKUP($B332,'[4]3.ข้อมูลงบทดลองปัจจุบัน'!$A$5:$CL$846,34,0),2)</f>
        <v>68047.97</v>
      </c>
      <c r="AJ332" s="104">
        <f>ROUND(VLOOKUP($B332,'[4]3.ข้อมูลงบทดลองปัจจุบัน'!$A$5:$CL$846,35,0),2)</f>
        <v>89689.15</v>
      </c>
      <c r="AK332" s="104">
        <f>ROUND(VLOOKUP($B332,'[4]3.ข้อมูลงบทดลองปัจจุบัน'!$A$5:$CL$846,36,0),2)</f>
        <v>27564.959999999999</v>
      </c>
      <c r="AL332" s="104">
        <f>ROUND(VLOOKUP($B332,'[4]3.ข้อมูลงบทดลองปัจจุบัน'!$A$5:$CL$846,37,0),2)</f>
        <v>316828.28000000003</v>
      </c>
      <c r="AM332" s="104">
        <f>ROUND(VLOOKUP($B332,'[4]3.ข้อมูลงบทดลองปัจจุบัน'!$A$5:$CL$846,38,0),2)</f>
        <v>55228.92</v>
      </c>
      <c r="AN332" s="104">
        <f>ROUND(VLOOKUP($B332,'[4]3.ข้อมูลงบทดลองปัจจุบัน'!$A$5:$CL$846,39,0),2)</f>
        <v>49640.54</v>
      </c>
      <c r="AO332" s="104">
        <f>ROUND(VLOOKUP($B332,'[4]3.ข้อมูลงบทดลองปัจจุบัน'!$A$5:$CL$846,40,0),2)</f>
        <v>80120.44</v>
      </c>
      <c r="AP332" s="104">
        <f>ROUND(VLOOKUP($B332,'[4]3.ข้อมูลงบทดลองปัจจุบัน'!$A$5:$CL$846,41,0),2)</f>
        <v>39363.440000000002</v>
      </c>
      <c r="AQ332" s="104">
        <f>ROUND(VLOOKUP($B332,'[4]3.ข้อมูลงบทดลองปัจจุบัน'!$A$5:$CL$846,42,0),2)</f>
        <v>42315.199999999997</v>
      </c>
      <c r="AR332" s="104">
        <f>ROUND(VLOOKUP($B332,'[4]3.ข้อมูลงบทดลองปัจจุบัน'!$A$5:$CL$846,43,0),2)</f>
        <v>29892.240000000002</v>
      </c>
      <c r="AS332" s="104">
        <f>ROUND(VLOOKUP($B332,'[4]3.ข้อมูลงบทดลองปัจจุบัน'!$A$5:$CL$846,44,0),2)</f>
        <v>142680.56</v>
      </c>
      <c r="AT332" s="104">
        <f>ROUND(VLOOKUP($B332,'[4]3.ข้อมูลงบทดลองปัจจุบัน'!$A$5:$CL$846,45,0),2)</f>
        <v>47970.51</v>
      </c>
      <c r="AU332" s="104">
        <f>ROUND(VLOOKUP($B332,'[4]3.ข้อมูลงบทดลองปัจจุบัน'!$A$5:$CL$846,46,0),2)</f>
        <v>40051.29</v>
      </c>
      <c r="AV332" s="104">
        <f>ROUND(VLOOKUP($B332,'[4]3.ข้อมูลงบทดลองปัจจุบัน'!$A$5:$CL$846,47,0),2)</f>
        <v>46615.23</v>
      </c>
      <c r="AW332" s="104">
        <f>ROUND(VLOOKUP($B332,'[4]3.ข้อมูลงบทดลองปัจจุบัน'!$A$5:$CL$846,48,0),2)</f>
        <v>48150.5</v>
      </c>
      <c r="AX332" s="104">
        <f>ROUND(VLOOKUP($B332,'[4]3.ข้อมูลงบทดลองปัจจุบัน'!$A$5:$CL$846,49,0),2)</f>
        <v>20338.3</v>
      </c>
      <c r="AY332" s="104">
        <f>ROUND(VLOOKUP($B332,'[4]3.ข้อมูลงบทดลองปัจจุบัน'!$A$5:$CL$846,50,0),2)</f>
        <v>36633.339999999997</v>
      </c>
      <c r="AZ332" s="104">
        <f>ROUND(VLOOKUP($B332,'[4]3.ข้อมูลงบทดลองปัจจุบัน'!$A$5:$CL$846,51,0),2)</f>
        <v>54577.279999999999</v>
      </c>
      <c r="BA332" s="104">
        <f>ROUND(VLOOKUP($B332,'[4]3.ข้อมูลงบทดลองปัจจุบัน'!$A$5:$CL$846,52,0),2)</f>
        <v>48220.79</v>
      </c>
      <c r="BB332" s="104">
        <f>ROUND(VLOOKUP($B332,'[4]3.ข้อมูลงบทดลองปัจจุบัน'!$A$5:$CL$846,53,0),2)</f>
        <v>96456.24</v>
      </c>
      <c r="BC332" s="104">
        <f>ROUND(VLOOKUP($B332,'[4]3.ข้อมูลงบทดลองปัจจุบัน'!$A$5:$CL$846,54,0),2)</f>
        <v>41671.910000000003</v>
      </c>
      <c r="BD332" s="104">
        <f>ROUND(VLOOKUP($B332,'[4]3.ข้อมูลงบทดลองปัจจุบัน'!$A$5:$CL$846,55,0),2)</f>
        <v>518316.23</v>
      </c>
      <c r="BE332" s="104">
        <f>ROUND(VLOOKUP($B332,'[4]3.ข้อมูลงบทดลองปัจจุบัน'!$A$5:$CL$846,56,0),2)</f>
        <v>55748.41</v>
      </c>
      <c r="BF332" s="104">
        <f>ROUND(VLOOKUP($B332,'[4]3.ข้อมูลงบทดลองปัจจุบัน'!$A$5:$CL$846,57,0),2)</f>
        <v>20837.29</v>
      </c>
      <c r="BG332" s="104">
        <f>ROUND(VLOOKUP($B332,'[4]3.ข้อมูลงบทดลองปัจจุบัน'!$A$5:$CL$846,58,0),2)</f>
        <v>31070.81</v>
      </c>
      <c r="BH332" s="104">
        <f>ROUND(VLOOKUP($B332,'[4]3.ข้อมูลงบทดลองปัจจุบัน'!$A$5:$CL$846,59,0),2)</f>
        <v>67433.42</v>
      </c>
      <c r="BI332" s="104">
        <f>ROUND(VLOOKUP($B332,'[4]3.ข้อมูลงบทดลองปัจจุบัน'!$A$5:$CL$846,60,0),2)</f>
        <v>41346.730000000003</v>
      </c>
      <c r="BJ332" s="104">
        <f>ROUND(VLOOKUP($B332,'[4]3.ข้อมูลงบทดลองปัจจุบัน'!$A$5:$CL$846,61,0),2)</f>
        <v>14617.91</v>
      </c>
      <c r="BK332" s="104">
        <f>ROUND(VLOOKUP($B332,'[4]3.ข้อมูลงบทดลองปัจจุบัน'!$A$5:$CL$846,62,0),2)</f>
        <v>73625.39</v>
      </c>
      <c r="BL332" s="104">
        <f>ROUND(VLOOKUP($B332,'[4]3.ข้อมูลงบทดลองปัจจุบัน'!$A$5:$CL$846,63,0),2)</f>
        <v>25449.41</v>
      </c>
      <c r="BM332" s="104">
        <f>ROUND(VLOOKUP($B332,'[4]3.ข้อมูลงบทดลองปัจจุบัน'!$A$5:$CL$846,64,0),2)</f>
        <v>331951.34999999998</v>
      </c>
      <c r="BN332" s="104">
        <f>ROUND(VLOOKUP($B332,'[4]3.ข้อมูลงบทดลองปัจจุบัน'!$A$5:$CL$846,65,0),2)</f>
        <v>81319.8</v>
      </c>
      <c r="BO332" s="104">
        <f>ROUND(VLOOKUP($B332,'[4]3.ข้อมูลงบทดลองปัจจุบัน'!$A$5:$CL$846,66,0),2)</f>
        <v>58833.89</v>
      </c>
      <c r="BP332" s="104">
        <f>ROUND(VLOOKUP($B332,'[4]3.ข้อมูลงบทดลองปัจจุบัน'!$A$5:$CL$846,67,0),2)</f>
        <v>81464.39</v>
      </c>
      <c r="BQ332" s="104">
        <f>ROUND(VLOOKUP($B332,'[4]3.ข้อมูลงบทดลองปัจจุบัน'!$A$5:$CL$846,68,0),2)</f>
        <v>64503.55</v>
      </c>
      <c r="BR332" s="104">
        <f>ROUND(VLOOKUP($B332,'[4]3.ข้อมูลงบทดลองปัจจุบัน'!$A$5:$CL$846,69,0),2)</f>
        <v>50863.85</v>
      </c>
      <c r="BS332" s="104">
        <f>ROUND(VLOOKUP($B332,'[4]3.ข้อมูลงบทดลองปัจจุบัน'!$A$5:$CL$846,70,0),2)</f>
        <v>1269354.1100000001</v>
      </c>
      <c r="BT332" s="104">
        <f>ROUND(VLOOKUP($B332,'[4]3.ข้อมูลงบทดลองปัจจุบัน'!$A$5:$CL$846,71,0),2)</f>
        <v>61535.46</v>
      </c>
      <c r="BU332" s="104">
        <f>ROUND(VLOOKUP($B332,'[4]3.ข้อมูลงบทดลองปัจจุบัน'!$A$5:$CL$846,72,0),2)</f>
        <v>53039.75</v>
      </c>
      <c r="BV332" s="104">
        <f>ROUND(VLOOKUP($B332,'[4]3.ข้อมูลงบทดลองปัจจุบัน'!$A$5:$CL$846,73,0),2)</f>
        <v>120896.14</v>
      </c>
      <c r="BW332" s="104">
        <f>ROUND(VLOOKUP($B332,'[4]3.ข้อมูลงบทดลองปัจจุบัน'!$A$5:$CL$846,74,0),2)</f>
        <v>29129.200000000001</v>
      </c>
      <c r="BX332" s="104">
        <f>ROUND(VLOOKUP($B332,'[4]3.ข้อมูลงบทดลองปัจจุบัน'!$A$5:$CL$846,75,0),2)</f>
        <v>28956.880000000001</v>
      </c>
      <c r="BY332" s="104">
        <f>ROUND(VLOOKUP($B332,'[4]3.ข้อมูลงบทดลองปัจจุบัน'!$A$5:$CL$846,76,0),2)</f>
        <v>127690.34</v>
      </c>
      <c r="BZ332" s="104">
        <f>ROUND(VLOOKUP($B332,'[4]3.ข้อมูลงบทดลองปัจจุบัน'!$A$5:$CL$846,77,0),2)</f>
        <v>32056.44</v>
      </c>
      <c r="CA332" s="104">
        <f>ROUND(VLOOKUP($B332,'[4]3.ข้อมูลงบทดลองปัจจุบัน'!$A$5:$CL$846,78,0),2)</f>
        <v>23357.34</v>
      </c>
      <c r="CB332" s="104">
        <f>ROUND(VLOOKUP($B332,'[4]3.ข้อมูลงบทดลองปัจจุบัน'!$A$5:$CL$846,79,0),2)</f>
        <v>68556.86</v>
      </c>
      <c r="CC332" s="104">
        <f>ROUND(VLOOKUP($B332,'[4]3.ข้อมูลงบทดลองปัจจุบัน'!$A$5:$CL$846,80,0),2)</f>
        <v>54629.39</v>
      </c>
      <c r="CD332" s="104">
        <f>ROUND(VLOOKUP($B332,'[4]3.ข้อมูลงบทดลองปัจจุบัน'!$A$5:$CL$846,81,0),2)</f>
        <v>122986.8</v>
      </c>
      <c r="CE332" s="104">
        <f>ROUND(VLOOKUP($B332,'[4]3.ข้อมูลงบทดลองปัจจุบัน'!$A$5:$CL$846,82,0),2)</f>
        <v>91186.12</v>
      </c>
      <c r="CF332" s="104">
        <f>ROUND(VLOOKUP($B332,'[4]3.ข้อมูลงบทดลองปัจจุบัน'!$A$5:$CL$846,83,0),2)</f>
        <v>130235.06</v>
      </c>
      <c r="CG332" s="104">
        <f>ROUND(VLOOKUP($B332,'[4]3.ข้อมูลงบทดลองปัจจุบัน'!$A$5:$CL$846,84,0),2)</f>
        <v>42539.47</v>
      </c>
      <c r="CH332" s="104">
        <f>ROUND(VLOOKUP($B332,'[4]3.ข้อมูลงบทดลองปัจจุบัน'!$A$5:$CL$846,85,0),2)</f>
        <v>31230.6</v>
      </c>
      <c r="CI332" s="104">
        <f>ROUND(VLOOKUP($B332,'[4]3.ข้อมูลงบทดลองปัจจุบัน'!$A$5:$CL$846,86,0),2)</f>
        <v>53376.99</v>
      </c>
      <c r="CJ332" s="104">
        <f>ROUND(VLOOKUP($B332,'[4]3.ข้อมูลงบทดลองปัจจุบัน'!$A$5:$CL$846,87,0),2)</f>
        <v>33496.86</v>
      </c>
      <c r="CK332" s="104">
        <f>ROUND(VLOOKUP($B332,'[4]3.ข้อมูลงบทดลองปัจจุบัน'!$A$5:$CL$846,88,0),2)</f>
        <v>116899</v>
      </c>
      <c r="CL332" s="104">
        <f>ROUND(VLOOKUP($B332,'[4]3.ข้อมูลงบทดลองปัจจุบัน'!$A$5:$CL$846,89,0),2)</f>
        <v>19989.009999999998</v>
      </c>
      <c r="CM332" s="104">
        <f>ROUND(VLOOKUP($B332,'[4]3.ข้อมูลงบทดลองปัจจุบัน'!$A$5:$CL$846,90,0),2)</f>
        <v>35941.54</v>
      </c>
    </row>
    <row r="333" spans="1:93" x14ac:dyDescent="0.7">
      <c r="A333" s="128" t="s">
        <v>884</v>
      </c>
      <c r="B333" s="18" t="s">
        <v>1053</v>
      </c>
      <c r="C333" s="129" t="s">
        <v>898</v>
      </c>
      <c r="D333" s="104">
        <f>ROUND(VLOOKUP($B333,'[4]3.ข้อมูลงบทดลองปัจจุบัน'!$A$5:$CL$846,3,0),2)</f>
        <v>0</v>
      </c>
      <c r="E333" s="104">
        <f>ROUND(VLOOKUP($B333,'[4]3.ข้อมูลงบทดลองปัจจุบัน'!$A$5:$CL$846,4,0),2)</f>
        <v>0</v>
      </c>
      <c r="F333" s="104">
        <f>ROUND(VLOOKUP($B333,'[4]3.ข้อมูลงบทดลองปัจจุบัน'!$A$5:$CL$846,5,0),2)</f>
        <v>0</v>
      </c>
      <c r="G333" s="104">
        <f>ROUND(VLOOKUP($B333,'[4]3.ข้อมูลงบทดลองปัจจุบัน'!$A$5:$CL$846,6,0),2)</f>
        <v>0</v>
      </c>
      <c r="H333" s="104">
        <f>ROUND(VLOOKUP($B333,'[4]3.ข้อมูลงบทดลองปัจจุบัน'!$A$5:$CL$846,7,0),2)</f>
        <v>0</v>
      </c>
      <c r="I333" s="104">
        <f>ROUND(VLOOKUP($B333,'[4]3.ข้อมูลงบทดลองปัจจุบัน'!$A$5:$CL$846,8,0),2)</f>
        <v>0</v>
      </c>
      <c r="J333" s="104">
        <f>ROUND(VLOOKUP($B333,'[4]3.ข้อมูลงบทดลองปัจจุบัน'!$A$5:$CL$846,9,0),2)</f>
        <v>0</v>
      </c>
      <c r="K333" s="104">
        <f>ROUND(VLOOKUP($B333,'[4]3.ข้อมูลงบทดลองปัจจุบัน'!$A$5:$CL$846,10,0),2)</f>
        <v>0</v>
      </c>
      <c r="L333" s="104">
        <f>ROUND(VLOOKUP($B333,'[4]3.ข้อมูลงบทดลองปัจจุบัน'!$A$5:$CL$846,11,0),2)</f>
        <v>0</v>
      </c>
      <c r="M333" s="104">
        <f>ROUND(VLOOKUP($B333,'[4]3.ข้อมูลงบทดลองปัจจุบัน'!$A$5:$CL$846,12,0),2)</f>
        <v>0</v>
      </c>
      <c r="N333" s="104">
        <f>ROUND(VLOOKUP($B333,'[4]3.ข้อมูลงบทดลองปัจจุบัน'!$A$5:$CL$846,13,0),2)</f>
        <v>0</v>
      </c>
      <c r="O333" s="104">
        <f>ROUND(VLOOKUP($B333,'[4]3.ข้อมูลงบทดลองปัจจุบัน'!$A$5:$CL$846,14,0),2)</f>
        <v>0</v>
      </c>
      <c r="P333" s="104">
        <f>ROUND(VLOOKUP($B333,'[4]3.ข้อมูลงบทดลองปัจจุบัน'!$A$5:$CL$846,15,0),2)</f>
        <v>0</v>
      </c>
      <c r="Q333" s="104">
        <f>ROUND(VLOOKUP($B333,'[4]3.ข้อมูลงบทดลองปัจจุบัน'!$A$5:$CL$846,16,0),2)</f>
        <v>0</v>
      </c>
      <c r="R333" s="104">
        <f>ROUND(VLOOKUP($B333,'[4]3.ข้อมูลงบทดลองปัจจุบัน'!$A$5:$CL$846,17,0),2)</f>
        <v>0</v>
      </c>
      <c r="S333" s="104">
        <f>ROUND(VLOOKUP($B333,'[4]3.ข้อมูลงบทดลองปัจจุบัน'!$A$5:$CL$846,18,0),2)</f>
        <v>0</v>
      </c>
      <c r="T333" s="104">
        <f>ROUND(VLOOKUP($B333,'[4]3.ข้อมูลงบทดลองปัจจุบัน'!$A$5:$CL$846,19,0),2)</f>
        <v>0</v>
      </c>
      <c r="U333" s="104">
        <f>ROUND(VLOOKUP($B333,'[4]3.ข้อมูลงบทดลองปัจจุบัน'!$A$5:$CL$846,20,0),2)</f>
        <v>0</v>
      </c>
      <c r="V333" s="104">
        <f>ROUND(VLOOKUP($B333,'[4]3.ข้อมูลงบทดลองปัจจุบัน'!$A$5:$CL$846,21,0),2)</f>
        <v>0</v>
      </c>
      <c r="W333" s="104">
        <f>ROUND(VLOOKUP($B333,'[4]3.ข้อมูลงบทดลองปัจจุบัน'!$A$5:$CL$846,22,0),2)</f>
        <v>0</v>
      </c>
      <c r="X333" s="104">
        <f>ROUND(VLOOKUP($B333,'[4]3.ข้อมูลงบทดลองปัจจุบัน'!$A$5:$CL$846,23,0),2)</f>
        <v>0</v>
      </c>
      <c r="Y333" s="104">
        <f>ROUND(VLOOKUP($B333,'[4]3.ข้อมูลงบทดลองปัจจุบัน'!$A$5:$CL$846,24,0),2)</f>
        <v>0</v>
      </c>
      <c r="Z333" s="104">
        <f>ROUND(VLOOKUP($B333,'[4]3.ข้อมูลงบทดลองปัจจุบัน'!$A$5:$CL$846,25,0),2)</f>
        <v>0</v>
      </c>
      <c r="AA333" s="104">
        <f>ROUND(VLOOKUP($B333,'[4]3.ข้อมูลงบทดลองปัจจุบัน'!$A$5:$CL$846,26,0),2)</f>
        <v>0</v>
      </c>
      <c r="AB333" s="104">
        <f>ROUND(VLOOKUP($B333,'[4]3.ข้อมูลงบทดลองปัจจุบัน'!$A$5:$CL$846,27,0),2)</f>
        <v>0</v>
      </c>
      <c r="AC333" s="104">
        <f>ROUND(VLOOKUP($B333,'[4]3.ข้อมูลงบทดลองปัจจุบัน'!$A$5:$CL$846,28,0),2)</f>
        <v>0</v>
      </c>
      <c r="AD333" s="104">
        <f>ROUND(VLOOKUP($B333,'[4]3.ข้อมูลงบทดลองปัจจุบัน'!$A$5:$CL$846,29,0),2)</f>
        <v>0</v>
      </c>
      <c r="AE333" s="104">
        <f>ROUND(VLOOKUP($B333,'[4]3.ข้อมูลงบทดลองปัจจุบัน'!$A$5:$CL$846,30,0),2)</f>
        <v>0</v>
      </c>
      <c r="AF333" s="104">
        <f>ROUND(VLOOKUP($B333,'[4]3.ข้อมูลงบทดลองปัจจุบัน'!$A$5:$CL$846,31,0),2)</f>
        <v>0</v>
      </c>
      <c r="AG333" s="104">
        <f>ROUND(VLOOKUP($B333,'[4]3.ข้อมูลงบทดลองปัจจุบัน'!$A$5:$CL$846,32,0),2)</f>
        <v>0</v>
      </c>
      <c r="AH333" s="104">
        <f>ROUND(VLOOKUP($B333,'[4]3.ข้อมูลงบทดลองปัจจุบัน'!$A$5:$CL$846,33,0),2)</f>
        <v>0</v>
      </c>
      <c r="AI333" s="104">
        <f>ROUND(VLOOKUP($B333,'[4]3.ข้อมูลงบทดลองปัจจุบัน'!$A$5:$CL$846,34,0),2)</f>
        <v>0</v>
      </c>
      <c r="AJ333" s="104">
        <f>ROUND(VLOOKUP($B333,'[4]3.ข้อมูลงบทดลองปัจจุบัน'!$A$5:$CL$846,35,0),2)</f>
        <v>0</v>
      </c>
      <c r="AK333" s="104">
        <f>ROUND(VLOOKUP($B333,'[4]3.ข้อมูลงบทดลองปัจจุบัน'!$A$5:$CL$846,36,0),2)</f>
        <v>0</v>
      </c>
      <c r="AL333" s="104">
        <f>ROUND(VLOOKUP($B333,'[4]3.ข้อมูลงบทดลองปัจจุบัน'!$A$5:$CL$846,37,0),2)</f>
        <v>0</v>
      </c>
      <c r="AM333" s="104">
        <f>ROUND(VLOOKUP($B333,'[4]3.ข้อมูลงบทดลองปัจจุบัน'!$A$5:$CL$846,38,0),2)</f>
        <v>0</v>
      </c>
      <c r="AN333" s="104">
        <f>ROUND(VLOOKUP($B333,'[4]3.ข้อมูลงบทดลองปัจจุบัน'!$A$5:$CL$846,39,0),2)</f>
        <v>0</v>
      </c>
      <c r="AO333" s="104">
        <f>ROUND(VLOOKUP($B333,'[4]3.ข้อมูลงบทดลองปัจจุบัน'!$A$5:$CL$846,40,0),2)</f>
        <v>0</v>
      </c>
      <c r="AP333" s="104">
        <f>ROUND(VLOOKUP($B333,'[4]3.ข้อมูลงบทดลองปัจจุบัน'!$A$5:$CL$846,41,0),2)</f>
        <v>0</v>
      </c>
      <c r="AQ333" s="104">
        <f>ROUND(VLOOKUP($B333,'[4]3.ข้อมูลงบทดลองปัจจุบัน'!$A$5:$CL$846,42,0),2)</f>
        <v>0</v>
      </c>
      <c r="AR333" s="104">
        <f>ROUND(VLOOKUP($B333,'[4]3.ข้อมูลงบทดลองปัจจุบัน'!$A$5:$CL$846,43,0),2)</f>
        <v>0</v>
      </c>
      <c r="AS333" s="104">
        <f>ROUND(VLOOKUP($B333,'[4]3.ข้อมูลงบทดลองปัจจุบัน'!$A$5:$CL$846,44,0),2)</f>
        <v>0</v>
      </c>
      <c r="AT333" s="104">
        <f>ROUND(VLOOKUP($B333,'[4]3.ข้อมูลงบทดลองปัจจุบัน'!$A$5:$CL$846,45,0),2)</f>
        <v>0</v>
      </c>
      <c r="AU333" s="104">
        <f>ROUND(VLOOKUP($B333,'[4]3.ข้อมูลงบทดลองปัจจุบัน'!$A$5:$CL$846,46,0),2)</f>
        <v>0</v>
      </c>
      <c r="AV333" s="104">
        <f>ROUND(VLOOKUP($B333,'[4]3.ข้อมูลงบทดลองปัจจุบัน'!$A$5:$CL$846,47,0),2)</f>
        <v>0</v>
      </c>
      <c r="AW333" s="104">
        <f>ROUND(VLOOKUP($B333,'[4]3.ข้อมูลงบทดลองปัจจุบัน'!$A$5:$CL$846,48,0),2)</f>
        <v>0</v>
      </c>
      <c r="AX333" s="104">
        <f>ROUND(VLOOKUP($B333,'[4]3.ข้อมูลงบทดลองปัจจุบัน'!$A$5:$CL$846,49,0),2)</f>
        <v>0</v>
      </c>
      <c r="AY333" s="104">
        <f>ROUND(VLOOKUP($B333,'[4]3.ข้อมูลงบทดลองปัจจุบัน'!$A$5:$CL$846,50,0),2)</f>
        <v>0</v>
      </c>
      <c r="AZ333" s="104">
        <f>ROUND(VLOOKUP($B333,'[4]3.ข้อมูลงบทดลองปัจจุบัน'!$A$5:$CL$846,51,0),2)</f>
        <v>0</v>
      </c>
      <c r="BA333" s="104">
        <f>ROUND(VLOOKUP($B333,'[4]3.ข้อมูลงบทดลองปัจจุบัน'!$A$5:$CL$846,52,0),2)</f>
        <v>0</v>
      </c>
      <c r="BB333" s="104">
        <f>ROUND(VLOOKUP($B333,'[4]3.ข้อมูลงบทดลองปัจจุบัน'!$A$5:$CL$846,53,0),2)</f>
        <v>0</v>
      </c>
      <c r="BC333" s="104">
        <f>ROUND(VLOOKUP($B333,'[4]3.ข้อมูลงบทดลองปัจจุบัน'!$A$5:$CL$846,54,0),2)</f>
        <v>0</v>
      </c>
      <c r="BD333" s="104">
        <f>ROUND(VLOOKUP($B333,'[4]3.ข้อมูลงบทดลองปัจจุบัน'!$A$5:$CL$846,55,0),2)</f>
        <v>0</v>
      </c>
      <c r="BE333" s="104">
        <f>ROUND(VLOOKUP($B333,'[4]3.ข้อมูลงบทดลองปัจจุบัน'!$A$5:$CL$846,56,0),2)</f>
        <v>0</v>
      </c>
      <c r="BF333" s="104">
        <f>ROUND(VLOOKUP($B333,'[4]3.ข้อมูลงบทดลองปัจจุบัน'!$A$5:$CL$846,57,0),2)</f>
        <v>0</v>
      </c>
      <c r="BG333" s="104">
        <f>ROUND(VLOOKUP($B333,'[4]3.ข้อมูลงบทดลองปัจจุบัน'!$A$5:$CL$846,58,0),2)</f>
        <v>0</v>
      </c>
      <c r="BH333" s="104">
        <f>ROUND(VLOOKUP($B333,'[4]3.ข้อมูลงบทดลองปัจจุบัน'!$A$5:$CL$846,59,0),2)</f>
        <v>0</v>
      </c>
      <c r="BI333" s="104">
        <f>ROUND(VLOOKUP($B333,'[4]3.ข้อมูลงบทดลองปัจจุบัน'!$A$5:$CL$846,60,0),2)</f>
        <v>0</v>
      </c>
      <c r="BJ333" s="104">
        <f>ROUND(VLOOKUP($B333,'[4]3.ข้อมูลงบทดลองปัจจุบัน'!$A$5:$CL$846,61,0),2)</f>
        <v>0</v>
      </c>
      <c r="BK333" s="104">
        <f>ROUND(VLOOKUP($B333,'[4]3.ข้อมูลงบทดลองปัจจุบัน'!$A$5:$CL$846,62,0),2)</f>
        <v>0</v>
      </c>
      <c r="BL333" s="104">
        <f>ROUND(VLOOKUP($B333,'[4]3.ข้อมูลงบทดลองปัจจุบัน'!$A$5:$CL$846,63,0),2)</f>
        <v>0</v>
      </c>
      <c r="BM333" s="104">
        <f>ROUND(VLOOKUP($B333,'[4]3.ข้อมูลงบทดลองปัจจุบัน'!$A$5:$CL$846,64,0),2)</f>
        <v>0</v>
      </c>
      <c r="BN333" s="104">
        <f>ROUND(VLOOKUP($B333,'[4]3.ข้อมูลงบทดลองปัจจุบัน'!$A$5:$CL$846,65,0),2)</f>
        <v>0</v>
      </c>
      <c r="BO333" s="104">
        <f>ROUND(VLOOKUP($B333,'[4]3.ข้อมูลงบทดลองปัจจุบัน'!$A$5:$CL$846,66,0),2)</f>
        <v>0</v>
      </c>
      <c r="BP333" s="104">
        <f>ROUND(VLOOKUP($B333,'[4]3.ข้อมูลงบทดลองปัจจุบัน'!$A$5:$CL$846,67,0),2)</f>
        <v>0</v>
      </c>
      <c r="BQ333" s="104">
        <f>ROUND(VLOOKUP($B333,'[4]3.ข้อมูลงบทดลองปัจจุบัน'!$A$5:$CL$846,68,0),2)</f>
        <v>0</v>
      </c>
      <c r="BR333" s="104">
        <f>ROUND(VLOOKUP($B333,'[4]3.ข้อมูลงบทดลองปัจจุบัน'!$A$5:$CL$846,69,0),2)</f>
        <v>0</v>
      </c>
      <c r="BS333" s="104">
        <f>ROUND(VLOOKUP($B333,'[4]3.ข้อมูลงบทดลองปัจจุบัน'!$A$5:$CL$846,70,0),2)</f>
        <v>0</v>
      </c>
      <c r="BT333" s="104">
        <f>ROUND(VLOOKUP($B333,'[4]3.ข้อมูลงบทดลองปัจจุบัน'!$A$5:$CL$846,71,0),2)</f>
        <v>0</v>
      </c>
      <c r="BU333" s="104">
        <f>ROUND(VLOOKUP($B333,'[4]3.ข้อมูลงบทดลองปัจจุบัน'!$A$5:$CL$846,72,0),2)</f>
        <v>0</v>
      </c>
      <c r="BV333" s="104">
        <f>ROUND(VLOOKUP($B333,'[4]3.ข้อมูลงบทดลองปัจจุบัน'!$A$5:$CL$846,73,0),2)</f>
        <v>0</v>
      </c>
      <c r="BW333" s="104">
        <f>ROUND(VLOOKUP($B333,'[4]3.ข้อมูลงบทดลองปัจจุบัน'!$A$5:$CL$846,74,0),2)</f>
        <v>0</v>
      </c>
      <c r="BX333" s="104">
        <f>ROUND(VLOOKUP($B333,'[4]3.ข้อมูลงบทดลองปัจจุบัน'!$A$5:$CL$846,75,0),2)</f>
        <v>0</v>
      </c>
      <c r="BY333" s="104">
        <f>ROUND(VLOOKUP($B333,'[4]3.ข้อมูลงบทดลองปัจจุบัน'!$A$5:$CL$846,76,0),2)</f>
        <v>0</v>
      </c>
      <c r="BZ333" s="104">
        <f>ROUND(VLOOKUP($B333,'[4]3.ข้อมูลงบทดลองปัจจุบัน'!$A$5:$CL$846,77,0),2)</f>
        <v>0</v>
      </c>
      <c r="CA333" s="104">
        <f>ROUND(VLOOKUP($B333,'[4]3.ข้อมูลงบทดลองปัจจุบัน'!$A$5:$CL$846,78,0),2)</f>
        <v>0</v>
      </c>
      <c r="CB333" s="104">
        <f>ROUND(VLOOKUP($B333,'[4]3.ข้อมูลงบทดลองปัจจุบัน'!$A$5:$CL$846,79,0),2)</f>
        <v>0</v>
      </c>
      <c r="CC333" s="104">
        <f>ROUND(VLOOKUP($B333,'[4]3.ข้อมูลงบทดลองปัจจุบัน'!$A$5:$CL$846,80,0),2)</f>
        <v>0</v>
      </c>
      <c r="CD333" s="104">
        <f>ROUND(VLOOKUP($B333,'[4]3.ข้อมูลงบทดลองปัจจุบัน'!$A$5:$CL$846,81,0),2)</f>
        <v>0</v>
      </c>
      <c r="CE333" s="104">
        <f>ROUND(VLOOKUP($B333,'[4]3.ข้อมูลงบทดลองปัจจุบัน'!$A$5:$CL$846,82,0),2)</f>
        <v>0</v>
      </c>
      <c r="CF333" s="104">
        <f>ROUND(VLOOKUP($B333,'[4]3.ข้อมูลงบทดลองปัจจุบัน'!$A$5:$CL$846,83,0),2)</f>
        <v>0</v>
      </c>
      <c r="CG333" s="104">
        <f>ROUND(VLOOKUP($B333,'[4]3.ข้อมูลงบทดลองปัจจุบัน'!$A$5:$CL$846,84,0),2)</f>
        <v>0</v>
      </c>
      <c r="CH333" s="104">
        <f>ROUND(VLOOKUP($B333,'[4]3.ข้อมูลงบทดลองปัจจุบัน'!$A$5:$CL$846,85,0),2)</f>
        <v>0</v>
      </c>
      <c r="CI333" s="104">
        <f>ROUND(VLOOKUP($B333,'[4]3.ข้อมูลงบทดลองปัจจุบัน'!$A$5:$CL$846,86,0),2)</f>
        <v>0</v>
      </c>
      <c r="CJ333" s="104">
        <f>ROUND(VLOOKUP($B333,'[4]3.ข้อมูลงบทดลองปัจจุบัน'!$A$5:$CL$846,87,0),2)</f>
        <v>0</v>
      </c>
      <c r="CK333" s="104">
        <f>ROUND(VLOOKUP($B333,'[4]3.ข้อมูลงบทดลองปัจจุบัน'!$A$5:$CL$846,88,0),2)</f>
        <v>0</v>
      </c>
      <c r="CL333" s="104">
        <f>ROUND(VLOOKUP($B333,'[4]3.ข้อมูลงบทดลองปัจจุบัน'!$A$5:$CL$846,89,0),2)</f>
        <v>0</v>
      </c>
      <c r="CM333" s="104">
        <f>ROUND(VLOOKUP($B333,'[4]3.ข้อมูลงบทดลองปัจจุบัน'!$A$5:$CL$846,90,0),2)</f>
        <v>0</v>
      </c>
    </row>
    <row r="334" spans="1:93" x14ac:dyDescent="0.7">
      <c r="A334" s="128" t="s">
        <v>884</v>
      </c>
      <c r="B334" s="18" t="s">
        <v>1054</v>
      </c>
      <c r="C334" s="129" t="s">
        <v>900</v>
      </c>
      <c r="D334" s="104">
        <f>ROUND(VLOOKUP($B334,'[4]3.ข้อมูลงบทดลองปัจจุบัน'!$A$5:$CL$846,3,0),2)</f>
        <v>174000</v>
      </c>
      <c r="E334" s="104">
        <f>ROUND(VLOOKUP($B334,'[4]3.ข้อมูลงบทดลองปัจจุบัน'!$A$5:$CL$846,4,0),2)</f>
        <v>0</v>
      </c>
      <c r="F334" s="104">
        <f>ROUND(VLOOKUP($B334,'[4]3.ข้อมูลงบทดลองปัจจุบัน'!$A$5:$CL$846,5,0),2)</f>
        <v>0</v>
      </c>
      <c r="G334" s="104">
        <f>ROUND(VLOOKUP($B334,'[4]3.ข้อมูลงบทดลองปัจจุบัน'!$A$5:$CL$846,6,0),2)</f>
        <v>0</v>
      </c>
      <c r="H334" s="104">
        <f>ROUND(VLOOKUP($B334,'[4]3.ข้อมูลงบทดลองปัจจุบัน'!$A$5:$CL$846,7,0),2)</f>
        <v>0</v>
      </c>
      <c r="I334" s="104">
        <f>ROUND(VLOOKUP($B334,'[4]3.ข้อมูลงบทดลองปัจจุบัน'!$A$5:$CL$846,8,0),2)</f>
        <v>0</v>
      </c>
      <c r="J334" s="104">
        <f>ROUND(VLOOKUP($B334,'[4]3.ข้อมูลงบทดลองปัจจุบัน'!$A$5:$CL$846,9,0),2)</f>
        <v>0</v>
      </c>
      <c r="K334" s="104">
        <f>ROUND(VLOOKUP($B334,'[4]3.ข้อมูลงบทดลองปัจจุบัน'!$A$5:$CL$846,10,0),2)</f>
        <v>0</v>
      </c>
      <c r="L334" s="104">
        <f>ROUND(VLOOKUP($B334,'[4]3.ข้อมูลงบทดลองปัจจุบัน'!$A$5:$CL$846,11,0),2)</f>
        <v>0</v>
      </c>
      <c r="M334" s="104">
        <f>ROUND(VLOOKUP($B334,'[4]3.ข้อมูลงบทดลองปัจจุบัน'!$A$5:$CL$846,12,0),2)</f>
        <v>0</v>
      </c>
      <c r="N334" s="104">
        <f>ROUND(VLOOKUP($B334,'[4]3.ข้อมูลงบทดลองปัจจุบัน'!$A$5:$CL$846,13,0),2)</f>
        <v>0</v>
      </c>
      <c r="O334" s="104">
        <f>ROUND(VLOOKUP($B334,'[4]3.ข้อมูลงบทดลองปัจจุบัน'!$A$5:$CL$846,14,0),2)</f>
        <v>0</v>
      </c>
      <c r="P334" s="104">
        <f>ROUND(VLOOKUP($B334,'[4]3.ข้อมูลงบทดลองปัจจุบัน'!$A$5:$CL$846,15,0),2)</f>
        <v>0</v>
      </c>
      <c r="Q334" s="104">
        <f>ROUND(VLOOKUP($B334,'[4]3.ข้อมูลงบทดลองปัจจุบัน'!$A$5:$CL$846,16,0),2)</f>
        <v>0</v>
      </c>
      <c r="R334" s="104">
        <f>ROUND(VLOOKUP($B334,'[4]3.ข้อมูลงบทดลองปัจจุบัน'!$A$5:$CL$846,17,0),2)</f>
        <v>0</v>
      </c>
      <c r="S334" s="104">
        <f>ROUND(VLOOKUP($B334,'[4]3.ข้อมูลงบทดลองปัจจุบัน'!$A$5:$CL$846,18,0),2)</f>
        <v>0</v>
      </c>
      <c r="T334" s="104">
        <f>ROUND(VLOOKUP($B334,'[4]3.ข้อมูลงบทดลองปัจจุบัน'!$A$5:$CL$846,19,0),2)</f>
        <v>0</v>
      </c>
      <c r="U334" s="104">
        <f>ROUND(VLOOKUP($B334,'[4]3.ข้อมูลงบทดลองปัจจุบัน'!$A$5:$CL$846,20,0),2)</f>
        <v>0</v>
      </c>
      <c r="V334" s="104">
        <f>ROUND(VLOOKUP($B334,'[4]3.ข้อมูลงบทดลองปัจจุบัน'!$A$5:$CL$846,21,0),2)</f>
        <v>0</v>
      </c>
      <c r="W334" s="104">
        <f>ROUND(VLOOKUP($B334,'[4]3.ข้อมูลงบทดลองปัจจุบัน'!$A$5:$CL$846,22,0),2)</f>
        <v>11000</v>
      </c>
      <c r="X334" s="104">
        <f>ROUND(VLOOKUP($B334,'[4]3.ข้อมูลงบทดลองปัจจุบัน'!$A$5:$CL$846,23,0),2)</f>
        <v>0</v>
      </c>
      <c r="Y334" s="104">
        <f>ROUND(VLOOKUP($B334,'[4]3.ข้อมูลงบทดลองปัจจุบัน'!$A$5:$CL$846,24,0),2)</f>
        <v>3833</v>
      </c>
      <c r="Z334" s="104">
        <f>ROUND(VLOOKUP($B334,'[4]3.ข้อมูลงบทดลองปัจจุบัน'!$A$5:$CL$846,25,0),2)</f>
        <v>0</v>
      </c>
      <c r="AA334" s="104">
        <f>ROUND(VLOOKUP($B334,'[4]3.ข้อมูลงบทดลองปัจจุบัน'!$A$5:$CL$846,26,0),2)</f>
        <v>0</v>
      </c>
      <c r="AB334" s="104">
        <f>ROUND(VLOOKUP($B334,'[4]3.ข้อมูลงบทดลองปัจจุบัน'!$A$5:$CL$846,27,0),2)</f>
        <v>0</v>
      </c>
      <c r="AC334" s="104">
        <f>ROUND(VLOOKUP($B334,'[4]3.ข้อมูลงบทดลองปัจจุบัน'!$A$5:$CL$846,28,0),2)</f>
        <v>400</v>
      </c>
      <c r="AD334" s="104">
        <f>ROUND(VLOOKUP($B334,'[4]3.ข้อมูลงบทดลองปัจจุบัน'!$A$5:$CL$846,29,0),2)</f>
        <v>0</v>
      </c>
      <c r="AE334" s="104">
        <f>ROUND(VLOOKUP($B334,'[4]3.ข้อมูลงบทดลองปัจจุบัน'!$A$5:$CL$846,30,0),2)</f>
        <v>5680</v>
      </c>
      <c r="AF334" s="104">
        <f>ROUND(VLOOKUP($B334,'[4]3.ข้อมูลงบทดลองปัจจุบัน'!$A$5:$CL$846,31,0),2)</f>
        <v>0</v>
      </c>
      <c r="AG334" s="104">
        <f>ROUND(VLOOKUP($B334,'[4]3.ข้อมูลงบทดลองปัจจุบัน'!$A$5:$CL$846,32,0),2)</f>
        <v>0</v>
      </c>
      <c r="AH334" s="104">
        <f>ROUND(VLOOKUP($B334,'[4]3.ข้อมูลงบทดลองปัจจุบัน'!$A$5:$CL$846,33,0),2)</f>
        <v>0</v>
      </c>
      <c r="AI334" s="104">
        <f>ROUND(VLOOKUP($B334,'[4]3.ข้อมูลงบทดลองปัจจุบัน'!$A$5:$CL$846,34,0),2)</f>
        <v>7449</v>
      </c>
      <c r="AJ334" s="104">
        <f>ROUND(VLOOKUP($B334,'[4]3.ข้อมูลงบทดลองปัจจุบัน'!$A$5:$CL$846,35,0),2)</f>
        <v>0</v>
      </c>
      <c r="AK334" s="104">
        <f>ROUND(VLOOKUP($B334,'[4]3.ข้อมูลงบทดลองปัจจุบัน'!$A$5:$CL$846,36,0),2)</f>
        <v>0</v>
      </c>
      <c r="AL334" s="104">
        <f>ROUND(VLOOKUP($B334,'[4]3.ข้อมูลงบทดลองปัจจุบัน'!$A$5:$CL$846,37,0),2)</f>
        <v>0</v>
      </c>
      <c r="AM334" s="104">
        <f>ROUND(VLOOKUP($B334,'[4]3.ข้อมูลงบทดลองปัจจุบัน'!$A$5:$CL$846,38,0),2)</f>
        <v>2975</v>
      </c>
      <c r="AN334" s="104">
        <f>ROUND(VLOOKUP($B334,'[4]3.ข้อมูลงบทดลองปัจจุบัน'!$A$5:$CL$846,39,0),2)</f>
        <v>1700</v>
      </c>
      <c r="AO334" s="104">
        <f>ROUND(VLOOKUP($B334,'[4]3.ข้อมูลงบทดลองปัจจุบัน'!$A$5:$CL$846,40,0),2)</f>
        <v>0</v>
      </c>
      <c r="AP334" s="104">
        <f>ROUND(VLOOKUP($B334,'[4]3.ข้อมูลงบทดลองปัจจุบัน'!$A$5:$CL$846,41,0),2)</f>
        <v>0</v>
      </c>
      <c r="AQ334" s="104">
        <f>ROUND(VLOOKUP($B334,'[4]3.ข้อมูลงบทดลองปัจจุบัน'!$A$5:$CL$846,42,0),2)</f>
        <v>0</v>
      </c>
      <c r="AR334" s="104">
        <f>ROUND(VLOOKUP($B334,'[4]3.ข้อมูลงบทดลองปัจจุบัน'!$A$5:$CL$846,43,0),2)</f>
        <v>0</v>
      </c>
      <c r="AS334" s="104">
        <f>ROUND(VLOOKUP($B334,'[4]3.ข้อมูลงบทดลองปัจจุบัน'!$A$5:$CL$846,44,0),2)</f>
        <v>0</v>
      </c>
      <c r="AT334" s="104">
        <f>ROUND(VLOOKUP($B334,'[4]3.ข้อมูลงบทดลองปัจจุบัน'!$A$5:$CL$846,45,0),2)</f>
        <v>0</v>
      </c>
      <c r="AU334" s="104">
        <f>ROUND(VLOOKUP($B334,'[4]3.ข้อมูลงบทดลองปัจจุบัน'!$A$5:$CL$846,46,0),2)</f>
        <v>0</v>
      </c>
      <c r="AV334" s="104">
        <f>ROUND(VLOOKUP($B334,'[4]3.ข้อมูลงบทดลองปัจจุบัน'!$A$5:$CL$846,47,0),2)</f>
        <v>0</v>
      </c>
      <c r="AW334" s="104">
        <f>ROUND(VLOOKUP($B334,'[4]3.ข้อมูลงบทดลองปัจจุบัน'!$A$5:$CL$846,48,0),2)</f>
        <v>0</v>
      </c>
      <c r="AX334" s="104">
        <f>ROUND(VLOOKUP($B334,'[4]3.ข้อมูลงบทดลองปัจจุบัน'!$A$5:$CL$846,49,0),2)</f>
        <v>3550</v>
      </c>
      <c r="AY334" s="104">
        <f>ROUND(VLOOKUP($B334,'[4]3.ข้อมูลงบทดลองปัจจุบัน'!$A$5:$CL$846,50,0),2)</f>
        <v>0</v>
      </c>
      <c r="AZ334" s="104">
        <f>ROUND(VLOOKUP($B334,'[4]3.ข้อมูลงบทดลองปัจจุบัน'!$A$5:$CL$846,51,0),2)</f>
        <v>0</v>
      </c>
      <c r="BA334" s="104">
        <f>ROUND(VLOOKUP($B334,'[4]3.ข้อมูลงบทดลองปัจจุบัน'!$A$5:$CL$846,52,0),2)</f>
        <v>0</v>
      </c>
      <c r="BB334" s="104">
        <f>ROUND(VLOOKUP($B334,'[4]3.ข้อมูลงบทดลองปัจจุบัน'!$A$5:$CL$846,53,0),2)</f>
        <v>0</v>
      </c>
      <c r="BC334" s="104">
        <f>ROUND(VLOOKUP($B334,'[4]3.ข้อมูลงบทดลองปัจจุบัน'!$A$5:$CL$846,54,0),2)</f>
        <v>0</v>
      </c>
      <c r="BD334" s="104">
        <f>ROUND(VLOOKUP($B334,'[4]3.ข้อมูลงบทดลองปัจจุบัน'!$A$5:$CL$846,55,0),2)</f>
        <v>41500</v>
      </c>
      <c r="BE334" s="104">
        <f>ROUND(VLOOKUP($B334,'[4]3.ข้อมูลงบทดลองปัจจุบัน'!$A$5:$CL$846,56,0),2)</f>
        <v>0</v>
      </c>
      <c r="BF334" s="104">
        <f>ROUND(VLOOKUP($B334,'[4]3.ข้อมูลงบทดลองปัจจุบัน'!$A$5:$CL$846,57,0),2)</f>
        <v>0</v>
      </c>
      <c r="BG334" s="104">
        <f>ROUND(VLOOKUP($B334,'[4]3.ข้อมูลงบทดลองปัจจุบัน'!$A$5:$CL$846,58,0),2)</f>
        <v>0</v>
      </c>
      <c r="BH334" s="104">
        <f>ROUND(VLOOKUP($B334,'[4]3.ข้อมูลงบทดลองปัจจุบัน'!$A$5:$CL$846,59,0),2)</f>
        <v>0</v>
      </c>
      <c r="BI334" s="104">
        <f>ROUND(VLOOKUP($B334,'[4]3.ข้อมูลงบทดลองปัจจุบัน'!$A$5:$CL$846,60,0),2)</f>
        <v>0</v>
      </c>
      <c r="BJ334" s="104">
        <f>ROUND(VLOOKUP($B334,'[4]3.ข้อมูลงบทดลองปัจจุบัน'!$A$5:$CL$846,61,0),2)</f>
        <v>0</v>
      </c>
      <c r="BK334" s="104">
        <f>ROUND(VLOOKUP($B334,'[4]3.ข้อมูลงบทดลองปัจจุบัน'!$A$5:$CL$846,62,0),2)</f>
        <v>0</v>
      </c>
      <c r="BL334" s="104">
        <f>ROUND(VLOOKUP($B334,'[4]3.ข้อมูลงบทดลองปัจจุบัน'!$A$5:$CL$846,63,0),2)</f>
        <v>0</v>
      </c>
      <c r="BM334" s="104">
        <f>ROUND(VLOOKUP($B334,'[4]3.ข้อมูลงบทดลองปัจจุบัน'!$A$5:$CL$846,64,0),2)</f>
        <v>0</v>
      </c>
      <c r="BN334" s="104">
        <f>ROUND(VLOOKUP($B334,'[4]3.ข้อมูลงบทดลองปัจจุบัน'!$A$5:$CL$846,65,0),2)</f>
        <v>0</v>
      </c>
      <c r="BO334" s="104">
        <f>ROUND(VLOOKUP($B334,'[4]3.ข้อมูลงบทดลองปัจจุบัน'!$A$5:$CL$846,66,0),2)</f>
        <v>0</v>
      </c>
      <c r="BP334" s="104">
        <f>ROUND(VLOOKUP($B334,'[4]3.ข้อมูลงบทดลองปัจจุบัน'!$A$5:$CL$846,67,0),2)</f>
        <v>4300</v>
      </c>
      <c r="BQ334" s="104">
        <f>ROUND(VLOOKUP($B334,'[4]3.ข้อมูลงบทดลองปัจจุบัน'!$A$5:$CL$846,68,0),2)</f>
        <v>0</v>
      </c>
      <c r="BR334" s="104">
        <f>ROUND(VLOOKUP($B334,'[4]3.ข้อมูลงบทดลองปัจจุบัน'!$A$5:$CL$846,69,0),2)</f>
        <v>0</v>
      </c>
      <c r="BS334" s="104">
        <f>ROUND(VLOOKUP($B334,'[4]3.ข้อมูลงบทดลองปัจจุบัน'!$A$5:$CL$846,70,0),2)</f>
        <v>652000</v>
      </c>
      <c r="BT334" s="104">
        <f>ROUND(VLOOKUP($B334,'[4]3.ข้อมูลงบทดลองปัจจุบัน'!$A$5:$CL$846,71,0),2)</f>
        <v>0</v>
      </c>
      <c r="BU334" s="104">
        <f>ROUND(VLOOKUP($B334,'[4]3.ข้อมูลงบทดลองปัจจุบัน'!$A$5:$CL$846,72,0),2)</f>
        <v>0</v>
      </c>
      <c r="BV334" s="104">
        <f>ROUND(VLOOKUP($B334,'[4]3.ข้อมูลงบทดลองปัจจุบัน'!$A$5:$CL$846,73,0),2)</f>
        <v>0</v>
      </c>
      <c r="BW334" s="104">
        <f>ROUND(VLOOKUP($B334,'[4]3.ข้อมูลงบทดลองปัจจุบัน'!$A$5:$CL$846,74,0),2)</f>
        <v>0</v>
      </c>
      <c r="BX334" s="104">
        <f>ROUND(VLOOKUP($B334,'[4]3.ข้อมูลงบทดลองปัจจุบัน'!$A$5:$CL$846,75,0),2)</f>
        <v>0</v>
      </c>
      <c r="BY334" s="104">
        <f>ROUND(VLOOKUP($B334,'[4]3.ข้อมูลงบทดลองปัจจุบัน'!$A$5:$CL$846,76,0),2)</f>
        <v>21500</v>
      </c>
      <c r="BZ334" s="104">
        <f>ROUND(VLOOKUP($B334,'[4]3.ข้อมูลงบทดลองปัจจุบัน'!$A$5:$CL$846,77,0),2)</f>
        <v>0</v>
      </c>
      <c r="CA334" s="104">
        <f>ROUND(VLOOKUP($B334,'[4]3.ข้อมูลงบทดลองปัจจุบัน'!$A$5:$CL$846,78,0),2)</f>
        <v>0</v>
      </c>
      <c r="CB334" s="104">
        <f>ROUND(VLOOKUP($B334,'[4]3.ข้อมูลงบทดลองปัจจุบัน'!$A$5:$CL$846,79,0),2)</f>
        <v>0</v>
      </c>
      <c r="CC334" s="104">
        <f>ROUND(VLOOKUP($B334,'[4]3.ข้อมูลงบทดลองปัจจุบัน'!$A$5:$CL$846,80,0),2)</f>
        <v>0</v>
      </c>
      <c r="CD334" s="104">
        <f>ROUND(VLOOKUP($B334,'[4]3.ข้อมูลงบทดลองปัจจุบัน'!$A$5:$CL$846,81,0),2)</f>
        <v>18000</v>
      </c>
      <c r="CE334" s="104">
        <f>ROUND(VLOOKUP($B334,'[4]3.ข้อมูลงบทดลองปัจจุบัน'!$A$5:$CL$846,82,0),2)</f>
        <v>11450</v>
      </c>
      <c r="CF334" s="104">
        <f>ROUND(VLOOKUP($B334,'[4]3.ข้อมูลงบทดลองปัจจุบัน'!$A$5:$CL$846,83,0),2)</f>
        <v>0</v>
      </c>
      <c r="CG334" s="104">
        <f>ROUND(VLOOKUP($B334,'[4]3.ข้อมูลงบทดลองปัจจุบัน'!$A$5:$CL$846,84,0),2)</f>
        <v>0</v>
      </c>
      <c r="CH334" s="104">
        <f>ROUND(VLOOKUP($B334,'[4]3.ข้อมูลงบทดลองปัจจุบัน'!$A$5:$CL$846,85,0),2)</f>
        <v>0</v>
      </c>
      <c r="CI334" s="104">
        <f>ROUND(VLOOKUP($B334,'[4]3.ข้อมูลงบทดลองปัจจุบัน'!$A$5:$CL$846,86,0),2)</f>
        <v>0</v>
      </c>
      <c r="CJ334" s="104">
        <f>ROUND(VLOOKUP($B334,'[4]3.ข้อมูลงบทดลองปัจจุบัน'!$A$5:$CL$846,87,0),2)</f>
        <v>0</v>
      </c>
      <c r="CK334" s="104">
        <f>ROUND(VLOOKUP($B334,'[4]3.ข้อมูลงบทดลองปัจจุบัน'!$A$5:$CL$846,88,0),2)</f>
        <v>0</v>
      </c>
      <c r="CL334" s="104">
        <f>ROUND(VLOOKUP($B334,'[4]3.ข้อมูลงบทดลองปัจจุบัน'!$A$5:$CL$846,89,0),2)</f>
        <v>0</v>
      </c>
      <c r="CM334" s="104">
        <f>ROUND(VLOOKUP($B334,'[4]3.ข้อมูลงบทดลองปัจจุบัน'!$A$5:$CL$846,90,0),2)</f>
        <v>0</v>
      </c>
    </row>
    <row r="335" spans="1:93" x14ac:dyDescent="0.7">
      <c r="A335" s="128" t="s">
        <v>884</v>
      </c>
      <c r="B335" s="18" t="s">
        <v>1055</v>
      </c>
      <c r="C335" s="129" t="s">
        <v>1056</v>
      </c>
      <c r="D335" s="104">
        <f>ROUND(VLOOKUP($B335,'[4]3.ข้อมูลงบทดลองปัจจุบัน'!$A$5:$CL$846,3,0),2)</f>
        <v>0</v>
      </c>
      <c r="E335" s="104">
        <f>ROUND(VLOOKUP($B335,'[4]3.ข้อมูลงบทดลองปัจจุบัน'!$A$5:$CL$846,4,0),2)</f>
        <v>0</v>
      </c>
      <c r="F335" s="104">
        <f>ROUND(VLOOKUP($B335,'[4]3.ข้อมูลงบทดลองปัจจุบัน'!$A$5:$CL$846,5,0),2)</f>
        <v>0</v>
      </c>
      <c r="G335" s="104">
        <f>ROUND(VLOOKUP($B335,'[4]3.ข้อมูลงบทดลองปัจจุบัน'!$A$5:$CL$846,6,0),2)</f>
        <v>0</v>
      </c>
      <c r="H335" s="104">
        <f>ROUND(VLOOKUP($B335,'[4]3.ข้อมูลงบทดลองปัจจุบัน'!$A$5:$CL$846,7,0),2)</f>
        <v>0</v>
      </c>
      <c r="I335" s="104">
        <f>ROUND(VLOOKUP($B335,'[4]3.ข้อมูลงบทดลองปัจจุบัน'!$A$5:$CL$846,8,0),2)</f>
        <v>0</v>
      </c>
      <c r="J335" s="104">
        <f>ROUND(VLOOKUP($B335,'[4]3.ข้อมูลงบทดลองปัจจุบัน'!$A$5:$CL$846,9,0),2)</f>
        <v>0</v>
      </c>
      <c r="K335" s="104">
        <f>ROUND(VLOOKUP($B335,'[4]3.ข้อมูลงบทดลองปัจจุบัน'!$A$5:$CL$846,10,0),2)</f>
        <v>0</v>
      </c>
      <c r="L335" s="104">
        <f>ROUND(VLOOKUP($B335,'[4]3.ข้อมูลงบทดลองปัจจุบัน'!$A$5:$CL$846,11,0),2)</f>
        <v>0</v>
      </c>
      <c r="M335" s="104">
        <f>ROUND(VLOOKUP($B335,'[4]3.ข้อมูลงบทดลองปัจจุบัน'!$A$5:$CL$846,12,0),2)</f>
        <v>0</v>
      </c>
      <c r="N335" s="104">
        <f>ROUND(VLOOKUP($B335,'[4]3.ข้อมูลงบทดลองปัจจุบัน'!$A$5:$CL$846,13,0),2)</f>
        <v>0</v>
      </c>
      <c r="O335" s="104">
        <f>ROUND(VLOOKUP($B335,'[4]3.ข้อมูลงบทดลองปัจจุบัน'!$A$5:$CL$846,14,0),2)</f>
        <v>0</v>
      </c>
      <c r="P335" s="104">
        <f>ROUND(VLOOKUP($B335,'[4]3.ข้อมูลงบทดลองปัจจุบัน'!$A$5:$CL$846,15,0),2)</f>
        <v>0</v>
      </c>
      <c r="Q335" s="104">
        <f>ROUND(VLOOKUP($B335,'[4]3.ข้อมูลงบทดลองปัจจุบัน'!$A$5:$CL$846,16,0),2)</f>
        <v>0</v>
      </c>
      <c r="R335" s="104">
        <f>ROUND(VLOOKUP($B335,'[4]3.ข้อมูลงบทดลองปัจจุบัน'!$A$5:$CL$846,17,0),2)</f>
        <v>0</v>
      </c>
      <c r="S335" s="104">
        <f>ROUND(VLOOKUP($B335,'[4]3.ข้อมูลงบทดลองปัจจุบัน'!$A$5:$CL$846,18,0),2)</f>
        <v>0</v>
      </c>
      <c r="T335" s="104">
        <f>ROUND(VLOOKUP($B335,'[4]3.ข้อมูลงบทดลองปัจจุบัน'!$A$5:$CL$846,19,0),2)</f>
        <v>0</v>
      </c>
      <c r="U335" s="104">
        <f>ROUND(VLOOKUP($B335,'[4]3.ข้อมูลงบทดลองปัจจุบัน'!$A$5:$CL$846,20,0),2)</f>
        <v>0</v>
      </c>
      <c r="V335" s="104">
        <f>ROUND(VLOOKUP($B335,'[4]3.ข้อมูลงบทดลองปัจจุบัน'!$A$5:$CL$846,21,0),2)</f>
        <v>0</v>
      </c>
      <c r="W335" s="104">
        <f>ROUND(VLOOKUP($B335,'[4]3.ข้อมูลงบทดลองปัจจุบัน'!$A$5:$CL$846,22,0),2)</f>
        <v>0</v>
      </c>
      <c r="X335" s="104">
        <f>ROUND(VLOOKUP($B335,'[4]3.ข้อมูลงบทดลองปัจจุบัน'!$A$5:$CL$846,23,0),2)</f>
        <v>0</v>
      </c>
      <c r="Y335" s="104">
        <f>ROUND(VLOOKUP($B335,'[4]3.ข้อมูลงบทดลองปัจจุบัน'!$A$5:$CL$846,24,0),2)</f>
        <v>0</v>
      </c>
      <c r="Z335" s="104">
        <f>ROUND(VLOOKUP($B335,'[4]3.ข้อมูลงบทดลองปัจจุบัน'!$A$5:$CL$846,25,0),2)</f>
        <v>0</v>
      </c>
      <c r="AA335" s="104">
        <f>ROUND(VLOOKUP($B335,'[4]3.ข้อมูลงบทดลองปัจจุบัน'!$A$5:$CL$846,26,0),2)</f>
        <v>0</v>
      </c>
      <c r="AB335" s="104">
        <f>ROUND(VLOOKUP($B335,'[4]3.ข้อมูลงบทดลองปัจจุบัน'!$A$5:$CL$846,27,0),2)</f>
        <v>0</v>
      </c>
      <c r="AC335" s="104">
        <f>ROUND(VLOOKUP($B335,'[4]3.ข้อมูลงบทดลองปัจจุบัน'!$A$5:$CL$846,28,0),2)</f>
        <v>0</v>
      </c>
      <c r="AD335" s="104">
        <f>ROUND(VLOOKUP($B335,'[4]3.ข้อมูลงบทดลองปัจจุบัน'!$A$5:$CL$846,29,0),2)</f>
        <v>0</v>
      </c>
      <c r="AE335" s="104">
        <f>ROUND(VLOOKUP($B335,'[4]3.ข้อมูลงบทดลองปัจจุบัน'!$A$5:$CL$846,30,0),2)</f>
        <v>0</v>
      </c>
      <c r="AF335" s="104">
        <f>ROUND(VLOOKUP($B335,'[4]3.ข้อมูลงบทดลองปัจจุบัน'!$A$5:$CL$846,31,0),2)</f>
        <v>0</v>
      </c>
      <c r="AG335" s="104">
        <f>ROUND(VLOOKUP($B335,'[4]3.ข้อมูลงบทดลองปัจจุบัน'!$A$5:$CL$846,32,0),2)</f>
        <v>0</v>
      </c>
      <c r="AH335" s="104">
        <f>ROUND(VLOOKUP($B335,'[4]3.ข้อมูลงบทดลองปัจจุบัน'!$A$5:$CL$846,33,0),2)</f>
        <v>0</v>
      </c>
      <c r="AI335" s="104">
        <f>ROUND(VLOOKUP($B335,'[4]3.ข้อมูลงบทดลองปัจจุบัน'!$A$5:$CL$846,34,0),2)</f>
        <v>0</v>
      </c>
      <c r="AJ335" s="104">
        <f>ROUND(VLOOKUP($B335,'[4]3.ข้อมูลงบทดลองปัจจุบัน'!$A$5:$CL$846,35,0),2)</f>
        <v>0</v>
      </c>
      <c r="AK335" s="104">
        <f>ROUND(VLOOKUP($B335,'[4]3.ข้อมูลงบทดลองปัจจุบัน'!$A$5:$CL$846,36,0),2)</f>
        <v>0</v>
      </c>
      <c r="AL335" s="104">
        <f>ROUND(VLOOKUP($B335,'[4]3.ข้อมูลงบทดลองปัจจุบัน'!$A$5:$CL$846,37,0),2)</f>
        <v>0</v>
      </c>
      <c r="AM335" s="104">
        <f>ROUND(VLOOKUP($B335,'[4]3.ข้อมูลงบทดลองปัจจุบัน'!$A$5:$CL$846,38,0),2)</f>
        <v>0</v>
      </c>
      <c r="AN335" s="104">
        <f>ROUND(VLOOKUP($B335,'[4]3.ข้อมูลงบทดลองปัจจุบัน'!$A$5:$CL$846,39,0),2)</f>
        <v>0</v>
      </c>
      <c r="AO335" s="104">
        <f>ROUND(VLOOKUP($B335,'[4]3.ข้อมูลงบทดลองปัจจุบัน'!$A$5:$CL$846,40,0),2)</f>
        <v>0</v>
      </c>
      <c r="AP335" s="104">
        <f>ROUND(VLOOKUP($B335,'[4]3.ข้อมูลงบทดลองปัจจุบัน'!$A$5:$CL$846,41,0),2)</f>
        <v>0</v>
      </c>
      <c r="AQ335" s="104">
        <f>ROUND(VLOOKUP($B335,'[4]3.ข้อมูลงบทดลองปัจจุบัน'!$A$5:$CL$846,42,0),2)</f>
        <v>0</v>
      </c>
      <c r="AR335" s="104">
        <f>ROUND(VLOOKUP($B335,'[4]3.ข้อมูลงบทดลองปัจจุบัน'!$A$5:$CL$846,43,0),2)</f>
        <v>0</v>
      </c>
      <c r="AS335" s="104">
        <f>ROUND(VLOOKUP($B335,'[4]3.ข้อมูลงบทดลองปัจจุบัน'!$A$5:$CL$846,44,0),2)</f>
        <v>0</v>
      </c>
      <c r="AT335" s="104">
        <f>ROUND(VLOOKUP($B335,'[4]3.ข้อมูลงบทดลองปัจจุบัน'!$A$5:$CL$846,45,0),2)</f>
        <v>0</v>
      </c>
      <c r="AU335" s="104">
        <f>ROUND(VLOOKUP($B335,'[4]3.ข้อมูลงบทดลองปัจจุบัน'!$A$5:$CL$846,46,0),2)</f>
        <v>0</v>
      </c>
      <c r="AV335" s="104">
        <f>ROUND(VLOOKUP($B335,'[4]3.ข้อมูลงบทดลองปัจจุบัน'!$A$5:$CL$846,47,0),2)</f>
        <v>0</v>
      </c>
      <c r="AW335" s="104">
        <f>ROUND(VLOOKUP($B335,'[4]3.ข้อมูลงบทดลองปัจจุบัน'!$A$5:$CL$846,48,0),2)</f>
        <v>0</v>
      </c>
      <c r="AX335" s="104">
        <f>ROUND(VLOOKUP($B335,'[4]3.ข้อมูลงบทดลองปัจจุบัน'!$A$5:$CL$846,49,0),2)</f>
        <v>1104</v>
      </c>
      <c r="AY335" s="104">
        <f>ROUND(VLOOKUP($B335,'[4]3.ข้อมูลงบทดลองปัจจุบัน'!$A$5:$CL$846,50,0),2)</f>
        <v>0</v>
      </c>
      <c r="AZ335" s="104">
        <f>ROUND(VLOOKUP($B335,'[4]3.ข้อมูลงบทดลองปัจจุบัน'!$A$5:$CL$846,51,0),2)</f>
        <v>0</v>
      </c>
      <c r="BA335" s="104">
        <f>ROUND(VLOOKUP($B335,'[4]3.ข้อมูลงบทดลองปัจจุบัน'!$A$5:$CL$846,52,0),2)</f>
        <v>0</v>
      </c>
      <c r="BB335" s="104">
        <f>ROUND(VLOOKUP($B335,'[4]3.ข้อมูลงบทดลองปัจจุบัน'!$A$5:$CL$846,53,0),2)</f>
        <v>0</v>
      </c>
      <c r="BC335" s="104">
        <f>ROUND(VLOOKUP($B335,'[4]3.ข้อมูลงบทดลองปัจจุบัน'!$A$5:$CL$846,54,0),2)</f>
        <v>0</v>
      </c>
      <c r="BD335" s="104">
        <f>ROUND(VLOOKUP($B335,'[4]3.ข้อมูลงบทดลองปัจจุบัน'!$A$5:$CL$846,55,0),2)</f>
        <v>0</v>
      </c>
      <c r="BE335" s="104">
        <f>ROUND(VLOOKUP($B335,'[4]3.ข้อมูลงบทดลองปัจจุบัน'!$A$5:$CL$846,56,0),2)</f>
        <v>0</v>
      </c>
      <c r="BF335" s="104">
        <f>ROUND(VLOOKUP($B335,'[4]3.ข้อมูลงบทดลองปัจจุบัน'!$A$5:$CL$846,57,0),2)</f>
        <v>0</v>
      </c>
      <c r="BG335" s="104">
        <f>ROUND(VLOOKUP($B335,'[4]3.ข้อมูลงบทดลองปัจจุบัน'!$A$5:$CL$846,58,0),2)</f>
        <v>0</v>
      </c>
      <c r="BH335" s="104">
        <f>ROUND(VLOOKUP($B335,'[4]3.ข้อมูลงบทดลองปัจจุบัน'!$A$5:$CL$846,59,0),2)</f>
        <v>0</v>
      </c>
      <c r="BI335" s="104">
        <f>ROUND(VLOOKUP($B335,'[4]3.ข้อมูลงบทดลองปัจจุบัน'!$A$5:$CL$846,60,0),2)</f>
        <v>0</v>
      </c>
      <c r="BJ335" s="104">
        <f>ROUND(VLOOKUP($B335,'[4]3.ข้อมูลงบทดลองปัจจุบัน'!$A$5:$CL$846,61,0),2)</f>
        <v>0</v>
      </c>
      <c r="BK335" s="104">
        <f>ROUND(VLOOKUP($B335,'[4]3.ข้อมูลงบทดลองปัจจุบัน'!$A$5:$CL$846,62,0),2)</f>
        <v>0</v>
      </c>
      <c r="BL335" s="104">
        <f>ROUND(VLOOKUP($B335,'[4]3.ข้อมูลงบทดลองปัจจุบัน'!$A$5:$CL$846,63,0),2)</f>
        <v>0</v>
      </c>
      <c r="BM335" s="104">
        <f>ROUND(VLOOKUP($B335,'[4]3.ข้อมูลงบทดลองปัจจุบัน'!$A$5:$CL$846,64,0),2)</f>
        <v>0</v>
      </c>
      <c r="BN335" s="104">
        <f>ROUND(VLOOKUP($B335,'[4]3.ข้อมูลงบทดลองปัจจุบัน'!$A$5:$CL$846,65,0),2)</f>
        <v>0</v>
      </c>
      <c r="BO335" s="104">
        <f>ROUND(VLOOKUP($B335,'[4]3.ข้อมูลงบทดลองปัจจุบัน'!$A$5:$CL$846,66,0),2)</f>
        <v>0</v>
      </c>
      <c r="BP335" s="104">
        <f>ROUND(VLOOKUP($B335,'[4]3.ข้อมูลงบทดลองปัจจุบัน'!$A$5:$CL$846,67,0),2)</f>
        <v>0</v>
      </c>
      <c r="BQ335" s="104">
        <f>ROUND(VLOOKUP($B335,'[4]3.ข้อมูลงบทดลองปัจจุบัน'!$A$5:$CL$846,68,0),2)</f>
        <v>0</v>
      </c>
      <c r="BR335" s="104">
        <f>ROUND(VLOOKUP($B335,'[4]3.ข้อมูลงบทดลองปัจจุบัน'!$A$5:$CL$846,69,0),2)</f>
        <v>0</v>
      </c>
      <c r="BS335" s="104">
        <f>ROUND(VLOOKUP($B335,'[4]3.ข้อมูลงบทดลองปัจจุบัน'!$A$5:$CL$846,70,0),2)</f>
        <v>0</v>
      </c>
      <c r="BT335" s="104">
        <f>ROUND(VLOOKUP($B335,'[4]3.ข้อมูลงบทดลองปัจจุบัน'!$A$5:$CL$846,71,0),2)</f>
        <v>0</v>
      </c>
      <c r="BU335" s="104">
        <f>ROUND(VLOOKUP($B335,'[4]3.ข้อมูลงบทดลองปัจจุบัน'!$A$5:$CL$846,72,0),2)</f>
        <v>0</v>
      </c>
      <c r="BV335" s="104">
        <f>ROUND(VLOOKUP($B335,'[4]3.ข้อมูลงบทดลองปัจจุบัน'!$A$5:$CL$846,73,0),2)</f>
        <v>0</v>
      </c>
      <c r="BW335" s="104">
        <f>ROUND(VLOOKUP($B335,'[4]3.ข้อมูลงบทดลองปัจจุบัน'!$A$5:$CL$846,74,0),2)</f>
        <v>0</v>
      </c>
      <c r="BX335" s="104">
        <f>ROUND(VLOOKUP($B335,'[4]3.ข้อมูลงบทดลองปัจจุบัน'!$A$5:$CL$846,75,0),2)</f>
        <v>0</v>
      </c>
      <c r="BY335" s="104">
        <f>ROUND(VLOOKUP($B335,'[4]3.ข้อมูลงบทดลองปัจจุบัน'!$A$5:$CL$846,76,0),2)</f>
        <v>0</v>
      </c>
      <c r="BZ335" s="104">
        <f>ROUND(VLOOKUP($B335,'[4]3.ข้อมูลงบทดลองปัจจุบัน'!$A$5:$CL$846,77,0),2)</f>
        <v>0</v>
      </c>
      <c r="CA335" s="104">
        <f>ROUND(VLOOKUP($B335,'[4]3.ข้อมูลงบทดลองปัจจุบัน'!$A$5:$CL$846,78,0),2)</f>
        <v>0</v>
      </c>
      <c r="CB335" s="104">
        <f>ROUND(VLOOKUP($B335,'[4]3.ข้อมูลงบทดลองปัจจุบัน'!$A$5:$CL$846,79,0),2)</f>
        <v>0</v>
      </c>
      <c r="CC335" s="104">
        <f>ROUND(VLOOKUP($B335,'[4]3.ข้อมูลงบทดลองปัจจุบัน'!$A$5:$CL$846,80,0),2)</f>
        <v>0</v>
      </c>
      <c r="CD335" s="104">
        <f>ROUND(VLOOKUP($B335,'[4]3.ข้อมูลงบทดลองปัจจุบัน'!$A$5:$CL$846,81,0),2)</f>
        <v>0</v>
      </c>
      <c r="CE335" s="104">
        <f>ROUND(VLOOKUP($B335,'[4]3.ข้อมูลงบทดลองปัจจุบัน'!$A$5:$CL$846,82,0),2)</f>
        <v>0</v>
      </c>
      <c r="CF335" s="104">
        <f>ROUND(VLOOKUP($B335,'[4]3.ข้อมูลงบทดลองปัจจุบัน'!$A$5:$CL$846,83,0),2)</f>
        <v>0</v>
      </c>
      <c r="CG335" s="104">
        <f>ROUND(VLOOKUP($B335,'[4]3.ข้อมูลงบทดลองปัจจุบัน'!$A$5:$CL$846,84,0),2)</f>
        <v>0</v>
      </c>
      <c r="CH335" s="104">
        <f>ROUND(VLOOKUP($B335,'[4]3.ข้อมูลงบทดลองปัจจุบัน'!$A$5:$CL$846,85,0),2)</f>
        <v>0</v>
      </c>
      <c r="CI335" s="104">
        <f>ROUND(VLOOKUP($B335,'[4]3.ข้อมูลงบทดลองปัจจุบัน'!$A$5:$CL$846,86,0),2)</f>
        <v>0</v>
      </c>
      <c r="CJ335" s="104">
        <f>ROUND(VLOOKUP($B335,'[4]3.ข้อมูลงบทดลองปัจจุบัน'!$A$5:$CL$846,87,0),2)</f>
        <v>0</v>
      </c>
      <c r="CK335" s="104">
        <f>ROUND(VLOOKUP($B335,'[4]3.ข้อมูลงบทดลองปัจจุบัน'!$A$5:$CL$846,88,0),2)</f>
        <v>0</v>
      </c>
      <c r="CL335" s="104">
        <f>ROUND(VLOOKUP($B335,'[4]3.ข้อมูลงบทดลองปัจจุบัน'!$A$5:$CL$846,89,0),2)</f>
        <v>0</v>
      </c>
      <c r="CM335" s="104">
        <f>ROUND(VLOOKUP($B335,'[4]3.ข้อมูลงบทดลองปัจจุบัน'!$A$5:$CL$846,90,0),2)</f>
        <v>0</v>
      </c>
    </row>
    <row r="336" spans="1:93" x14ac:dyDescent="0.7">
      <c r="A336" s="128" t="s">
        <v>884</v>
      </c>
      <c r="B336" s="18" t="s">
        <v>1057</v>
      </c>
      <c r="C336" s="129" t="s">
        <v>1058</v>
      </c>
      <c r="D336" s="104">
        <f>ROUND(VLOOKUP($B336,'[4]3.ข้อมูลงบทดลองปัจจุบัน'!$A$5:$CL$846,3,0),2)</f>
        <v>211438395.50999999</v>
      </c>
      <c r="E336" s="104">
        <f>ROUND(VLOOKUP($B336,'[4]3.ข้อมูลงบทดลองปัจจุบัน'!$A$5:$CL$846,4,0),2)</f>
        <v>25616226.379999999</v>
      </c>
      <c r="F336" s="104">
        <f>ROUND(VLOOKUP($B336,'[4]3.ข้อมูลงบทดลองปัจจุบัน'!$A$5:$CL$846,5,0),2)</f>
        <v>29153813.600000001</v>
      </c>
      <c r="G336" s="104">
        <f>ROUND(VLOOKUP($B336,'[4]3.ข้อมูลงบทดลองปัจจุบัน'!$A$5:$CL$846,6,0),2)</f>
        <v>28852437.109999999</v>
      </c>
      <c r="H336" s="104">
        <f>ROUND(VLOOKUP($B336,'[4]3.ข้อมูลงบทดลองปัจจุบัน'!$A$5:$CL$846,7,0),2)</f>
        <v>17445475.800000001</v>
      </c>
      <c r="I336" s="104">
        <f>ROUND(VLOOKUP($B336,'[4]3.ข้อมูลงบทดลองปัจจุบัน'!$A$5:$CL$846,8,0),2)</f>
        <v>30172165.579999998</v>
      </c>
      <c r="J336" s="104">
        <f>ROUND(VLOOKUP($B336,'[4]3.ข้อมูลงบทดลองปัจจุบัน'!$A$5:$CL$846,9,0),2)</f>
        <v>38156456.009999998</v>
      </c>
      <c r="K336" s="104">
        <f>ROUND(VLOOKUP($B336,'[4]3.ข้อมูลงบทดลองปัจจุบัน'!$A$5:$CL$846,10,0),2)</f>
        <v>39953284.32</v>
      </c>
      <c r="L336" s="104">
        <f>ROUND(VLOOKUP($B336,'[4]3.ข้อมูลงบทดลองปัจจุบัน'!$A$5:$CL$846,11,0),2)</f>
        <v>25311690.100000001</v>
      </c>
      <c r="M336" s="104">
        <f>ROUND(VLOOKUP($B336,'[4]3.ข้อมูลงบทดลองปัจจุบัน'!$A$5:$CL$846,12,0),2)</f>
        <v>23051882.399999999</v>
      </c>
      <c r="N336" s="104">
        <f>ROUND(VLOOKUP($B336,'[4]3.ข้อมูลงบทดลองปัจจุบัน'!$A$5:$CL$846,13,0),2)</f>
        <v>54574854.520000003</v>
      </c>
      <c r="O336" s="104">
        <f>ROUND(VLOOKUP($B336,'[4]3.ข้อมูลงบทดลองปัจจุบัน'!$A$5:$CL$846,14,0),2)</f>
        <v>5450181.3200000003</v>
      </c>
      <c r="P336" s="104">
        <f>ROUND(VLOOKUP($B336,'[4]3.ข้อมูลงบทดลองปัจจุบัน'!$A$5:$CL$846,15,0),2)</f>
        <v>91672605.230000004</v>
      </c>
      <c r="Q336" s="104">
        <f>ROUND(VLOOKUP($B336,'[4]3.ข้อมูลงบทดลองปัจจุบัน'!$A$5:$CL$846,16,0),2)</f>
        <v>22897875</v>
      </c>
      <c r="R336" s="104">
        <f>ROUND(VLOOKUP($B336,'[4]3.ข้อมูลงบทดลองปัจจุบัน'!$A$5:$CL$846,17,0),2)</f>
        <v>25352362.760000002</v>
      </c>
      <c r="S336" s="104">
        <f>ROUND(VLOOKUP($B336,'[4]3.ข้อมูลงบทดลองปัจจุบัน'!$A$5:$CL$846,18,0),2)</f>
        <v>37717400</v>
      </c>
      <c r="T336" s="104">
        <f>ROUND(VLOOKUP($B336,'[4]3.ข้อมูลงบทดลองปัจจุบัน'!$A$5:$CL$846,19,0),2)</f>
        <v>25851946.43</v>
      </c>
      <c r="U336" s="104">
        <f>ROUND(VLOOKUP($B336,'[4]3.ข้อมูลงบทดลองปัจจุบัน'!$A$5:$CL$846,20,0),2)</f>
        <v>21048028.809999999</v>
      </c>
      <c r="V336" s="104">
        <f>ROUND(VLOOKUP($B336,'[4]3.ข้อมูลงบทดลองปัจจุบัน'!$A$5:$CL$846,21,0),2)</f>
        <v>23072691.960000001</v>
      </c>
      <c r="W336" s="104">
        <f>ROUND(VLOOKUP($B336,'[4]3.ข้อมูลงบทดลองปัจจุบัน'!$A$5:$CL$846,22,0),2)</f>
        <v>13364835.16</v>
      </c>
      <c r="X336" s="104">
        <f>ROUND(VLOOKUP($B336,'[4]3.ข้อมูลงบทดลองปัจจุบัน'!$A$5:$CL$846,23,0),2)</f>
        <v>220986520.55000001</v>
      </c>
      <c r="Y336" s="104">
        <f>ROUND(VLOOKUP($B336,'[4]3.ข้อมูลงบทดลองปัจจุบัน'!$A$5:$CL$846,24,0),2)</f>
        <v>17793456.670000002</v>
      </c>
      <c r="Z336" s="104">
        <f>ROUND(VLOOKUP($B336,'[4]3.ข้อมูลงบทดลองปัจจุบัน'!$A$5:$CL$846,25,0),2)</f>
        <v>28727549.800000001</v>
      </c>
      <c r="AA336" s="104">
        <f>ROUND(VLOOKUP($B336,'[4]3.ข้อมูลงบทดลองปัจจุบัน'!$A$5:$CL$846,26,0),2)</f>
        <v>18863897.050000001</v>
      </c>
      <c r="AB336" s="104">
        <f>ROUND(VLOOKUP($B336,'[4]3.ข้อมูลงบทดลองปัจจุบัน'!$A$5:$CL$846,27,0),2)</f>
        <v>13579620</v>
      </c>
      <c r="AC336" s="104">
        <f>ROUND(VLOOKUP($B336,'[4]3.ข้อมูลงบทดลองปัจจุบัน'!$A$5:$CL$846,28,0),2)</f>
        <v>19175342.899999999</v>
      </c>
      <c r="AD336" s="104">
        <f>ROUND(VLOOKUP($B336,'[4]3.ข้อมูลงบทดลองปัจจุบัน'!$A$5:$CL$846,29,0),2)</f>
        <v>20410747.359999999</v>
      </c>
      <c r="AE336" s="104">
        <f>ROUND(VLOOKUP($B336,'[4]3.ข้อมูลงบทดลองปัจจุบัน'!$A$5:$CL$846,30,0),2)</f>
        <v>60133142.079999998</v>
      </c>
      <c r="AF336" s="104">
        <f>ROUND(VLOOKUP($B336,'[4]3.ข้อมูลงบทดลองปัจจุบัน'!$A$5:$CL$846,31,0),2)</f>
        <v>22238977.739999998</v>
      </c>
      <c r="AG336" s="104">
        <f>ROUND(VLOOKUP($B336,'[4]3.ข้อมูลงบทดลองปัจจุบัน'!$A$5:$CL$846,32,0),2)</f>
        <v>18834458.059999999</v>
      </c>
      <c r="AH336" s="104">
        <f>ROUND(VLOOKUP($B336,'[4]3.ข้อมูลงบทดลองปัจจุบัน'!$A$5:$CL$846,33,0),2)</f>
        <v>21254287.98</v>
      </c>
      <c r="AI336" s="104">
        <f>ROUND(VLOOKUP($B336,'[4]3.ข้อมูลงบทดลองปัจจุบัน'!$A$5:$CL$846,34,0),2)</f>
        <v>37120285.159999996</v>
      </c>
      <c r="AJ336" s="104">
        <f>ROUND(VLOOKUP($B336,'[4]3.ข้อมูลงบทดลองปัจจุบัน'!$A$5:$CL$846,35,0),2)</f>
        <v>19709835</v>
      </c>
      <c r="AK336" s="104">
        <f>ROUND(VLOOKUP($B336,'[4]3.ข้อมูลงบทดลองปัจจุบัน'!$A$5:$CL$846,36,0),2)</f>
        <v>12544564.960000001</v>
      </c>
      <c r="AL336" s="104">
        <f>ROUND(VLOOKUP($B336,'[4]3.ข้อมูลงบทดลองปัจจุบัน'!$A$5:$CL$846,37,0),2)</f>
        <v>344855315.44999999</v>
      </c>
      <c r="AM336" s="104">
        <f>ROUND(VLOOKUP($B336,'[4]3.ข้อมูลงบทดลองปัจจุบัน'!$A$5:$CL$846,38,0),2)</f>
        <v>23162712.670000002</v>
      </c>
      <c r="AN336" s="104">
        <f>ROUND(VLOOKUP($B336,'[4]3.ข้อมูลงบทดลองปัจจุบัน'!$A$5:$CL$846,39,0),2)</f>
        <v>19787478.399999999</v>
      </c>
      <c r="AO336" s="104">
        <f>ROUND(VLOOKUP($B336,'[4]3.ข้อมูลงบทดลองปัจจุบัน'!$A$5:$CL$846,40,0),2)</f>
        <v>44385110</v>
      </c>
      <c r="AP336" s="104">
        <f>ROUND(VLOOKUP($B336,'[4]3.ข้อมูลงบทดลองปัจจุบัน'!$A$5:$CL$846,41,0),2)</f>
        <v>40340058.390000001</v>
      </c>
      <c r="AQ336" s="104">
        <f>ROUND(VLOOKUP($B336,'[4]3.ข้อมูลงบทดลองปัจจุบัน'!$A$5:$CL$846,42,0),2)</f>
        <v>24603316.260000002</v>
      </c>
      <c r="AR336" s="104">
        <f>ROUND(VLOOKUP($B336,'[4]3.ข้อมูลงบทดลองปัจจุบัน'!$A$5:$CL$846,43,0),2)</f>
        <v>13047492.67</v>
      </c>
      <c r="AS336" s="104">
        <f>ROUND(VLOOKUP($B336,'[4]3.ข้อมูลงบทดลองปัจจุบัน'!$A$5:$CL$846,44,0),2)</f>
        <v>59963334.299999997</v>
      </c>
      <c r="AT336" s="104">
        <f>ROUND(VLOOKUP($B336,'[4]3.ข้อมูลงบทดลองปัจจุบัน'!$A$5:$CL$846,45,0),2)</f>
        <v>22019562.859999999</v>
      </c>
      <c r="AU336" s="104">
        <f>ROUND(VLOOKUP($B336,'[4]3.ข้อมูลงบทดลองปัจจุบัน'!$A$5:$CL$846,46,0),2)</f>
        <v>35461340.979999997</v>
      </c>
      <c r="AV336" s="104">
        <f>ROUND(VLOOKUP($B336,'[4]3.ข้อมูลงบทดลองปัจจุบัน'!$A$5:$CL$846,47,0),2)</f>
        <v>44205879.350000001</v>
      </c>
      <c r="AW336" s="104">
        <f>ROUND(VLOOKUP($B336,'[4]3.ข้อมูลงบทดลองปัจจุบัน'!$A$5:$CL$846,48,0),2)</f>
        <v>21934516.52</v>
      </c>
      <c r="AX336" s="104">
        <f>ROUND(VLOOKUP($B336,'[4]3.ข้อมูลงบทดลองปัจจุบัน'!$A$5:$CL$846,49,0),2)</f>
        <v>18083440</v>
      </c>
      <c r="AY336" s="104">
        <f>ROUND(VLOOKUP($B336,'[4]3.ข้อมูลงบทดลองปัจจุบัน'!$A$5:$CL$846,50,0),2)</f>
        <v>29835414.469999999</v>
      </c>
      <c r="AZ336" s="104">
        <f>ROUND(VLOOKUP($B336,'[4]3.ข้อมูลงบทดลองปัจจุบัน'!$A$5:$CL$846,51,0),2)</f>
        <v>21238970.32</v>
      </c>
      <c r="BA336" s="104">
        <f>ROUND(VLOOKUP($B336,'[4]3.ข้อมูลงบทดลองปัจจุบัน'!$A$5:$CL$846,52,0),2)</f>
        <v>18324733.100000001</v>
      </c>
      <c r="BB336" s="104">
        <f>ROUND(VLOOKUP($B336,'[4]3.ข้อมูลงบทดลองปัจจุบัน'!$A$5:$CL$846,53,0),2)</f>
        <v>99689272.549999997</v>
      </c>
      <c r="BC336" s="104">
        <f>ROUND(VLOOKUP($B336,'[4]3.ข้อมูลงบทดลองปัจจุบัน'!$A$5:$CL$846,54,0),2)</f>
        <v>18919827.329999998</v>
      </c>
      <c r="BD336" s="104">
        <f>ROUND(VLOOKUP($B336,'[4]3.ข้อมูลงบทดลองปัจจุบัน'!$A$5:$CL$846,55,0),2)</f>
        <v>213571944.78</v>
      </c>
      <c r="BE336" s="104">
        <f>ROUND(VLOOKUP($B336,'[4]3.ข้อมูลงบทดลองปัจจุบัน'!$A$5:$CL$846,56,0),2)</f>
        <v>53949604.789999999</v>
      </c>
      <c r="BF336" s="104">
        <f>ROUND(VLOOKUP($B336,'[4]3.ข้อมูลงบทดลองปัจจุบัน'!$A$5:$CL$846,57,0),2)</f>
        <v>25613745.219999999</v>
      </c>
      <c r="BG336" s="104">
        <f>ROUND(VLOOKUP($B336,'[4]3.ข้อมูลงบทดลองปัจจุบัน'!$A$5:$CL$846,58,0),2)</f>
        <v>19634050</v>
      </c>
      <c r="BH336" s="104">
        <f>ROUND(VLOOKUP($B336,'[4]3.ข้อมูลงบทดลองปัจจุบัน'!$A$5:$CL$846,59,0),2)</f>
        <v>102442351.29000001</v>
      </c>
      <c r="BI336" s="104">
        <f>ROUND(VLOOKUP($B336,'[4]3.ข้อมูลงบทดลองปัจจุบัน'!$A$5:$CL$846,60,0),2)</f>
        <v>15731716.67</v>
      </c>
      <c r="BJ336" s="104">
        <f>ROUND(VLOOKUP($B336,'[4]3.ข้อมูลงบทดลองปัจจุบัน'!$A$5:$CL$846,61,0),2)</f>
        <v>8287311.5099999998</v>
      </c>
      <c r="BK336" s="104">
        <f>ROUND(VLOOKUP($B336,'[4]3.ข้อมูลงบทดลองปัจจุบัน'!$A$5:$CL$846,62,0),2)</f>
        <v>11147173.77</v>
      </c>
      <c r="BL336" s="104">
        <f>ROUND(VLOOKUP($B336,'[4]3.ข้อมูลงบทดลองปัจจุบัน'!$A$5:$CL$846,63,0),2)</f>
        <v>10742600</v>
      </c>
      <c r="BM336" s="104">
        <f>ROUND(VLOOKUP($B336,'[4]3.ข้อมูลงบทดลองปัจจุบัน'!$A$5:$CL$846,64,0),2)</f>
        <v>139331956.81</v>
      </c>
      <c r="BN336" s="104">
        <f>ROUND(VLOOKUP($B336,'[4]3.ข้อมูลงบทดลองปัจจุบัน'!$A$5:$CL$846,65,0),2)</f>
        <v>38079762.210000001</v>
      </c>
      <c r="BO336" s="104">
        <f>ROUND(VLOOKUP($B336,'[4]3.ข้อมูลงบทดลองปัจจุบัน'!$A$5:$CL$846,66,0),2)</f>
        <v>28224211.960000001</v>
      </c>
      <c r="BP336" s="104">
        <f>ROUND(VLOOKUP($B336,'[4]3.ข้อมูลงบทดลองปัจจุบัน'!$A$5:$CL$846,67,0),2)</f>
        <v>42419466.350000001</v>
      </c>
      <c r="BQ336" s="104">
        <f>ROUND(VLOOKUP($B336,'[4]3.ข้อมูลงบทดลองปัจจุบัน'!$A$5:$CL$846,68,0),2)</f>
        <v>27219288.100000001</v>
      </c>
      <c r="BR336" s="104">
        <f>ROUND(VLOOKUP($B336,'[4]3.ข้อมูลงบทดลองปัจจุบัน'!$A$5:$CL$846,69,0),2)</f>
        <v>15864324.060000001</v>
      </c>
      <c r="BS336" s="104">
        <f>ROUND(VLOOKUP($B336,'[4]3.ข้อมูลงบทดลองปัจจุบัน'!$A$5:$CL$846,70,0),2)</f>
        <v>518665824.88</v>
      </c>
      <c r="BT336" s="104">
        <f>ROUND(VLOOKUP($B336,'[4]3.ข้อมูลงบทดลองปัจจุบัน'!$A$5:$CL$846,71,0),2)</f>
        <v>31592218.57</v>
      </c>
      <c r="BU336" s="104">
        <f>ROUND(VLOOKUP($B336,'[4]3.ข้อมูลงบทดลองปัจจุบัน'!$A$5:$CL$846,72,0),2)</f>
        <v>31444073</v>
      </c>
      <c r="BV336" s="104">
        <f>ROUND(VLOOKUP($B336,'[4]3.ข้อมูลงบทดลองปัจจุบัน'!$A$5:$CL$846,73,0),2)</f>
        <v>92117801.969999999</v>
      </c>
      <c r="BW336" s="104">
        <f>ROUND(VLOOKUP($B336,'[4]3.ข้อมูลงบทดลองปัจจุบัน'!$A$5:$CL$846,74,0),2)</f>
        <v>9292130</v>
      </c>
      <c r="BX336" s="104">
        <f>ROUND(VLOOKUP($B336,'[4]3.ข้อมูลงบทดลองปัจจุบัน'!$A$5:$CL$846,75,0),2)</f>
        <v>26467101.670000002</v>
      </c>
      <c r="BY336" s="104">
        <f>ROUND(VLOOKUP($B336,'[4]3.ข้อมูลงบทดลองปัจจุบัน'!$A$5:$CL$846,76,0),2)</f>
        <v>58485758.490000002</v>
      </c>
      <c r="BZ336" s="104">
        <f>ROUND(VLOOKUP($B336,'[4]3.ข้อมูลงบทดลองปัจจุบัน'!$A$5:$CL$846,77,0),2)</f>
        <v>20740800.32</v>
      </c>
      <c r="CA336" s="104">
        <f>ROUND(VLOOKUP($B336,'[4]3.ข้อมูลงบทดลองปัจจุบัน'!$A$5:$CL$846,78,0),2)</f>
        <v>17142666.66</v>
      </c>
      <c r="CB336" s="104">
        <f>ROUND(VLOOKUP($B336,'[4]3.ข้อมูลงบทดลองปัจจุบัน'!$A$5:$CL$846,79,0),2)</f>
        <v>23801848.27</v>
      </c>
      <c r="CC336" s="104">
        <f>ROUND(VLOOKUP($B336,'[4]3.ข้อมูลงบทดลองปัจจุบัน'!$A$5:$CL$846,80,0),2)</f>
        <v>31665243.010000002</v>
      </c>
      <c r="CD336" s="104">
        <f>ROUND(VLOOKUP($B336,'[4]3.ข้อมูลงบทดลองปัจจุบัน'!$A$5:$CL$846,81,0),2)</f>
        <v>52333701.170000002</v>
      </c>
      <c r="CE336" s="104">
        <f>ROUND(VLOOKUP($B336,'[4]3.ข้อมูลงบทดลองปัจจุบัน'!$A$5:$CL$846,82,0),2)</f>
        <v>34503090</v>
      </c>
      <c r="CF336" s="104">
        <f>ROUND(VLOOKUP($B336,'[4]3.ข้อมูลงบทดลองปัจจุบัน'!$A$5:$CL$846,83,0),2)</f>
        <v>44588464.799999997</v>
      </c>
      <c r="CG336" s="104">
        <f>ROUND(VLOOKUP($B336,'[4]3.ข้อมูลงบทดลองปัจจุบัน'!$A$5:$CL$846,84,0),2)</f>
        <v>17053346.52</v>
      </c>
      <c r="CH336" s="104">
        <f>ROUND(VLOOKUP($B336,'[4]3.ข้อมูลงบทดลองปัจจุบัน'!$A$5:$CL$846,85,0),2)</f>
        <v>21149815.66</v>
      </c>
      <c r="CI336" s="104">
        <f>ROUND(VLOOKUP($B336,'[4]3.ข้อมูลงบทดลองปัจจุบัน'!$A$5:$CL$846,86,0),2)</f>
        <v>12735252.26</v>
      </c>
      <c r="CJ336" s="104">
        <f>ROUND(VLOOKUP($B336,'[4]3.ข้อมูลงบทดลองปัจจุบัน'!$A$5:$CL$846,87,0),2)</f>
        <v>18448579.52</v>
      </c>
      <c r="CK336" s="104">
        <f>ROUND(VLOOKUP($B336,'[4]3.ข้อมูลงบทดลองปัจจุบัน'!$A$5:$CL$846,88,0),2)</f>
        <v>53457538.259999998</v>
      </c>
      <c r="CL336" s="104">
        <f>ROUND(VLOOKUP($B336,'[4]3.ข้อมูลงบทดลองปัจจุบัน'!$A$5:$CL$846,89,0),2)</f>
        <v>8779839.0199999996</v>
      </c>
      <c r="CM336" s="104">
        <f>ROUND(VLOOKUP($B336,'[4]3.ข้อมูลงบทดลองปัจจุบัน'!$A$5:$CL$846,90,0),2)</f>
        <v>8807555</v>
      </c>
    </row>
    <row r="337" spans="1:91" x14ac:dyDescent="0.7">
      <c r="A337" s="128" t="s">
        <v>884</v>
      </c>
      <c r="B337" s="18" t="s">
        <v>1059</v>
      </c>
      <c r="C337" s="129" t="s">
        <v>1060</v>
      </c>
      <c r="D337" s="104">
        <f>ROUND(VLOOKUP($B337,'[4]3.ข้อมูลงบทดลองปัจจุบัน'!$A$5:$CL$846,3,0),2)</f>
        <v>48574785.049999997</v>
      </c>
      <c r="E337" s="104">
        <f>ROUND(VLOOKUP($B337,'[4]3.ข้อมูลงบทดลองปัจจุบัน'!$A$5:$CL$846,4,0),2)</f>
        <v>0</v>
      </c>
      <c r="F337" s="104">
        <f>ROUND(VLOOKUP($B337,'[4]3.ข้อมูลงบทดลองปัจจุบัน'!$A$5:$CL$846,5,0),2)</f>
        <v>0</v>
      </c>
      <c r="G337" s="104">
        <f>ROUND(VLOOKUP($B337,'[4]3.ข้อมูลงบทดลองปัจจุบัน'!$A$5:$CL$846,6,0),2)</f>
        <v>0</v>
      </c>
      <c r="H337" s="104">
        <f>ROUND(VLOOKUP($B337,'[4]3.ข้อมูลงบทดลองปัจจุบัน'!$A$5:$CL$846,7,0),2)</f>
        <v>0</v>
      </c>
      <c r="I337" s="104">
        <f>ROUND(VLOOKUP($B337,'[4]3.ข้อมูลงบทดลองปัจจุบัน'!$A$5:$CL$846,8,0),2)</f>
        <v>0</v>
      </c>
      <c r="J337" s="104">
        <f>ROUND(VLOOKUP($B337,'[4]3.ข้อมูลงบทดลองปัจจุบัน'!$A$5:$CL$846,9,0),2)</f>
        <v>0</v>
      </c>
      <c r="K337" s="104">
        <f>ROUND(VLOOKUP($B337,'[4]3.ข้อมูลงบทดลองปัจจุบัน'!$A$5:$CL$846,10,0),2)</f>
        <v>0</v>
      </c>
      <c r="L337" s="104">
        <f>ROUND(VLOOKUP($B337,'[4]3.ข้อมูลงบทดลองปัจจุบัน'!$A$5:$CL$846,11,0),2)</f>
        <v>0</v>
      </c>
      <c r="M337" s="104">
        <f>ROUND(VLOOKUP($B337,'[4]3.ข้อมูลงบทดลองปัจจุบัน'!$A$5:$CL$846,12,0),2)</f>
        <v>0</v>
      </c>
      <c r="N337" s="104">
        <f>ROUND(VLOOKUP($B337,'[4]3.ข้อมูลงบทดลองปัจจุบัน'!$A$5:$CL$846,13,0),2)</f>
        <v>0</v>
      </c>
      <c r="O337" s="104">
        <f>ROUND(VLOOKUP($B337,'[4]3.ข้อมูลงบทดลองปัจจุบัน'!$A$5:$CL$846,14,0),2)</f>
        <v>0</v>
      </c>
      <c r="P337" s="104">
        <f>ROUND(VLOOKUP($B337,'[4]3.ข้อมูลงบทดลองปัจจุบัน'!$A$5:$CL$846,15,0),2)</f>
        <v>0</v>
      </c>
      <c r="Q337" s="104">
        <f>ROUND(VLOOKUP($B337,'[4]3.ข้อมูลงบทดลองปัจจุบัน'!$A$5:$CL$846,16,0),2)</f>
        <v>0</v>
      </c>
      <c r="R337" s="104">
        <f>ROUND(VLOOKUP($B337,'[4]3.ข้อมูลงบทดลองปัจจุบัน'!$A$5:$CL$846,17,0),2)</f>
        <v>0</v>
      </c>
      <c r="S337" s="104">
        <f>ROUND(VLOOKUP($B337,'[4]3.ข้อมูลงบทดลองปัจจุบัน'!$A$5:$CL$846,18,0),2)</f>
        <v>0</v>
      </c>
      <c r="T337" s="104">
        <f>ROUND(VLOOKUP($B337,'[4]3.ข้อมูลงบทดลองปัจจุบัน'!$A$5:$CL$846,19,0),2)</f>
        <v>0</v>
      </c>
      <c r="U337" s="104">
        <f>ROUND(VLOOKUP($B337,'[4]3.ข้อมูลงบทดลองปัจจุบัน'!$A$5:$CL$846,20,0),2)</f>
        <v>0</v>
      </c>
      <c r="V337" s="104">
        <f>ROUND(VLOOKUP($B337,'[4]3.ข้อมูลงบทดลองปัจจุบัน'!$A$5:$CL$846,21,0),2)</f>
        <v>0</v>
      </c>
      <c r="W337" s="104">
        <f>ROUND(VLOOKUP($B337,'[4]3.ข้อมูลงบทดลองปัจจุบัน'!$A$5:$CL$846,22,0),2)</f>
        <v>0</v>
      </c>
      <c r="X337" s="104">
        <f>ROUND(VLOOKUP($B337,'[4]3.ข้อมูลงบทดลองปัจจุบัน'!$A$5:$CL$846,23,0),2)</f>
        <v>11910000</v>
      </c>
      <c r="Y337" s="104">
        <f>ROUND(VLOOKUP($B337,'[4]3.ข้อมูลงบทดลองปัจจุบัน'!$A$5:$CL$846,24,0),2)</f>
        <v>0</v>
      </c>
      <c r="Z337" s="104">
        <f>ROUND(VLOOKUP($B337,'[4]3.ข้อมูลงบทดลองปัจจุบัน'!$A$5:$CL$846,25,0),2)</f>
        <v>0</v>
      </c>
      <c r="AA337" s="104">
        <f>ROUND(VLOOKUP($B337,'[4]3.ข้อมูลงบทดลองปัจจุบัน'!$A$5:$CL$846,26,0),2)</f>
        <v>0</v>
      </c>
      <c r="AB337" s="104">
        <f>ROUND(VLOOKUP($B337,'[4]3.ข้อมูลงบทดลองปัจจุบัน'!$A$5:$CL$846,27,0),2)</f>
        <v>0</v>
      </c>
      <c r="AC337" s="104">
        <f>ROUND(VLOOKUP($B337,'[4]3.ข้อมูลงบทดลองปัจจุบัน'!$A$5:$CL$846,28,0),2)</f>
        <v>0</v>
      </c>
      <c r="AD337" s="104">
        <f>ROUND(VLOOKUP($B337,'[4]3.ข้อมูลงบทดลองปัจจุบัน'!$A$5:$CL$846,29,0),2)</f>
        <v>0</v>
      </c>
      <c r="AE337" s="104">
        <f>ROUND(VLOOKUP($B337,'[4]3.ข้อมูลงบทดลองปัจจุบัน'!$A$5:$CL$846,30,0),2)</f>
        <v>0</v>
      </c>
      <c r="AF337" s="104">
        <f>ROUND(VLOOKUP($B337,'[4]3.ข้อมูลงบทดลองปัจจุบัน'!$A$5:$CL$846,31,0),2)</f>
        <v>0</v>
      </c>
      <c r="AG337" s="104">
        <f>ROUND(VLOOKUP($B337,'[4]3.ข้อมูลงบทดลองปัจจุบัน'!$A$5:$CL$846,32,0),2)</f>
        <v>0</v>
      </c>
      <c r="AH337" s="104">
        <f>ROUND(VLOOKUP($B337,'[4]3.ข้อมูลงบทดลองปัจจุบัน'!$A$5:$CL$846,33,0),2)</f>
        <v>0</v>
      </c>
      <c r="AI337" s="104">
        <f>ROUND(VLOOKUP($B337,'[4]3.ข้อมูลงบทดลองปัจจุบัน'!$A$5:$CL$846,34,0),2)</f>
        <v>0</v>
      </c>
      <c r="AJ337" s="104">
        <f>ROUND(VLOOKUP($B337,'[4]3.ข้อมูลงบทดลองปัจจุบัน'!$A$5:$CL$846,35,0),2)</f>
        <v>0</v>
      </c>
      <c r="AK337" s="104">
        <f>ROUND(VLOOKUP($B337,'[4]3.ข้อมูลงบทดลองปัจจุบัน'!$A$5:$CL$846,36,0),2)</f>
        <v>0</v>
      </c>
      <c r="AL337" s="104">
        <f>ROUND(VLOOKUP($B337,'[4]3.ข้อมูลงบทดลองปัจจุบัน'!$A$5:$CL$846,37,0),2)</f>
        <v>60490695</v>
      </c>
      <c r="AM337" s="104">
        <f>ROUND(VLOOKUP($B337,'[4]3.ข้อมูลงบทดลองปัจจุบัน'!$A$5:$CL$846,38,0),2)</f>
        <v>0</v>
      </c>
      <c r="AN337" s="104">
        <f>ROUND(VLOOKUP($B337,'[4]3.ข้อมูลงบทดลองปัจจุบัน'!$A$5:$CL$846,39,0),2)</f>
        <v>0</v>
      </c>
      <c r="AO337" s="104">
        <f>ROUND(VLOOKUP($B337,'[4]3.ข้อมูลงบทดลองปัจจุบัน'!$A$5:$CL$846,40,0),2)</f>
        <v>0</v>
      </c>
      <c r="AP337" s="104">
        <f>ROUND(VLOOKUP($B337,'[4]3.ข้อมูลงบทดลองปัจจุบัน'!$A$5:$CL$846,41,0),2)</f>
        <v>0</v>
      </c>
      <c r="AQ337" s="104">
        <f>ROUND(VLOOKUP($B337,'[4]3.ข้อมูลงบทดลองปัจจุบัน'!$A$5:$CL$846,42,0),2)</f>
        <v>0</v>
      </c>
      <c r="AR337" s="104">
        <f>ROUND(VLOOKUP($B337,'[4]3.ข้อมูลงบทดลองปัจจุบัน'!$A$5:$CL$846,43,0),2)</f>
        <v>0</v>
      </c>
      <c r="AS337" s="104">
        <f>ROUND(VLOOKUP($B337,'[4]3.ข้อมูลงบทดลองปัจจุบัน'!$A$5:$CL$846,44,0),2)</f>
        <v>0</v>
      </c>
      <c r="AT337" s="104">
        <f>ROUND(VLOOKUP($B337,'[4]3.ข้อมูลงบทดลองปัจจุบัน'!$A$5:$CL$846,45,0),2)</f>
        <v>0</v>
      </c>
      <c r="AU337" s="104">
        <f>ROUND(VLOOKUP($B337,'[4]3.ข้อมูลงบทดลองปัจจุบัน'!$A$5:$CL$846,46,0),2)</f>
        <v>0</v>
      </c>
      <c r="AV337" s="104">
        <f>ROUND(VLOOKUP($B337,'[4]3.ข้อมูลงบทดลองปัจจุบัน'!$A$5:$CL$846,47,0),2)</f>
        <v>0</v>
      </c>
      <c r="AW337" s="104">
        <f>ROUND(VLOOKUP($B337,'[4]3.ข้อมูลงบทดลองปัจจุบัน'!$A$5:$CL$846,48,0),2)</f>
        <v>0</v>
      </c>
      <c r="AX337" s="104">
        <f>ROUND(VLOOKUP($B337,'[4]3.ข้อมูลงบทดลองปัจจุบัน'!$A$5:$CL$846,49,0),2)</f>
        <v>0</v>
      </c>
      <c r="AY337" s="104">
        <f>ROUND(VLOOKUP($B337,'[4]3.ข้อมูลงบทดลองปัจจุบัน'!$A$5:$CL$846,50,0),2)</f>
        <v>0</v>
      </c>
      <c r="AZ337" s="104">
        <f>ROUND(VLOOKUP($B337,'[4]3.ข้อมูลงบทดลองปัจจุบัน'!$A$5:$CL$846,51,0),2)</f>
        <v>0</v>
      </c>
      <c r="BA337" s="104">
        <f>ROUND(VLOOKUP($B337,'[4]3.ข้อมูลงบทดลองปัจจุบัน'!$A$5:$CL$846,52,0),2)</f>
        <v>0</v>
      </c>
      <c r="BB337" s="104">
        <f>ROUND(VLOOKUP($B337,'[4]3.ข้อมูลงบทดลองปัจจุบัน'!$A$5:$CL$846,53,0),2)</f>
        <v>6461000</v>
      </c>
      <c r="BC337" s="104">
        <f>ROUND(VLOOKUP($B337,'[4]3.ข้อมูลงบทดลองปัจจุบัน'!$A$5:$CL$846,54,0),2)</f>
        <v>0</v>
      </c>
      <c r="BD337" s="104">
        <f>ROUND(VLOOKUP($B337,'[4]3.ข้อมูลงบทดลองปัจจุบัน'!$A$5:$CL$846,55,0),2)</f>
        <v>14547805.699999999</v>
      </c>
      <c r="BE337" s="104">
        <f>ROUND(VLOOKUP($B337,'[4]3.ข้อมูลงบทดลองปัจจุบัน'!$A$5:$CL$846,56,0),2)</f>
        <v>0</v>
      </c>
      <c r="BF337" s="104">
        <f>ROUND(VLOOKUP($B337,'[4]3.ข้อมูลงบทดลองปัจจุบัน'!$A$5:$CL$846,57,0),2)</f>
        <v>0</v>
      </c>
      <c r="BG337" s="104">
        <f>ROUND(VLOOKUP($B337,'[4]3.ข้อมูลงบทดลองปัจจุบัน'!$A$5:$CL$846,58,0),2)</f>
        <v>0</v>
      </c>
      <c r="BH337" s="104">
        <f>ROUND(VLOOKUP($B337,'[4]3.ข้อมูลงบทดลองปัจจุบัน'!$A$5:$CL$846,59,0),2)</f>
        <v>0</v>
      </c>
      <c r="BI337" s="104">
        <f>ROUND(VLOOKUP($B337,'[4]3.ข้อมูลงบทดลองปัจจุบัน'!$A$5:$CL$846,60,0),2)</f>
        <v>0</v>
      </c>
      <c r="BJ337" s="104">
        <f>ROUND(VLOOKUP($B337,'[4]3.ข้อมูลงบทดลองปัจจุบัน'!$A$5:$CL$846,61,0),2)</f>
        <v>0</v>
      </c>
      <c r="BK337" s="104">
        <f>ROUND(VLOOKUP($B337,'[4]3.ข้อมูลงบทดลองปัจจุบัน'!$A$5:$CL$846,62,0),2)</f>
        <v>0</v>
      </c>
      <c r="BL337" s="104">
        <f>ROUND(VLOOKUP($B337,'[4]3.ข้อมูลงบทดลองปัจจุบัน'!$A$5:$CL$846,63,0),2)</f>
        <v>0</v>
      </c>
      <c r="BM337" s="104">
        <f>ROUND(VLOOKUP($B337,'[4]3.ข้อมูลงบทดลองปัจจุบัน'!$A$5:$CL$846,64,0),2)</f>
        <v>7873425</v>
      </c>
      <c r="BN337" s="104">
        <f>ROUND(VLOOKUP($B337,'[4]3.ข้อมูลงบทดลองปัจจุบัน'!$A$5:$CL$846,65,0),2)</f>
        <v>0</v>
      </c>
      <c r="BO337" s="104">
        <f>ROUND(VLOOKUP($B337,'[4]3.ข้อมูลงบทดลองปัจจุบัน'!$A$5:$CL$846,66,0),2)</f>
        <v>0</v>
      </c>
      <c r="BP337" s="104">
        <f>ROUND(VLOOKUP($B337,'[4]3.ข้อมูลงบทดลองปัจจุบัน'!$A$5:$CL$846,67,0),2)</f>
        <v>0</v>
      </c>
      <c r="BQ337" s="104">
        <f>ROUND(VLOOKUP($B337,'[4]3.ข้อมูลงบทดลองปัจจุบัน'!$A$5:$CL$846,68,0),2)</f>
        <v>0</v>
      </c>
      <c r="BR337" s="104">
        <f>ROUND(VLOOKUP($B337,'[4]3.ข้อมูลงบทดลองปัจจุบัน'!$A$5:$CL$846,69,0),2)</f>
        <v>0</v>
      </c>
      <c r="BS337" s="104">
        <f>ROUND(VLOOKUP($B337,'[4]3.ข้อมูลงบทดลองปัจจุบัน'!$A$5:$CL$846,70,0),2)</f>
        <v>21607000</v>
      </c>
      <c r="BT337" s="104">
        <f>ROUND(VLOOKUP($B337,'[4]3.ข้อมูลงบทดลองปัจจุบัน'!$A$5:$CL$846,71,0),2)</f>
        <v>0</v>
      </c>
      <c r="BU337" s="104">
        <f>ROUND(VLOOKUP($B337,'[4]3.ข้อมูลงบทดลองปัจจุบัน'!$A$5:$CL$846,72,0),2)</f>
        <v>0</v>
      </c>
      <c r="BV337" s="104">
        <f>ROUND(VLOOKUP($B337,'[4]3.ข้อมูลงบทดลองปัจจุบัน'!$A$5:$CL$846,73,0),2)</f>
        <v>5530000</v>
      </c>
      <c r="BW337" s="104">
        <f>ROUND(VLOOKUP($B337,'[4]3.ข้อมูลงบทดลองปัจจุบัน'!$A$5:$CL$846,74,0),2)</f>
        <v>0</v>
      </c>
      <c r="BX337" s="104">
        <f>ROUND(VLOOKUP($B337,'[4]3.ข้อมูลงบทดลองปัจจุบัน'!$A$5:$CL$846,75,0),2)</f>
        <v>0</v>
      </c>
      <c r="BY337" s="104">
        <f>ROUND(VLOOKUP($B337,'[4]3.ข้อมูลงบทดลองปัจจุบัน'!$A$5:$CL$846,76,0),2)</f>
        <v>0</v>
      </c>
      <c r="BZ337" s="104">
        <f>ROUND(VLOOKUP($B337,'[4]3.ข้อมูลงบทดลองปัจจุบัน'!$A$5:$CL$846,77,0),2)</f>
        <v>0</v>
      </c>
      <c r="CA337" s="104">
        <f>ROUND(VLOOKUP($B337,'[4]3.ข้อมูลงบทดลองปัจจุบัน'!$A$5:$CL$846,78,0),2)</f>
        <v>0</v>
      </c>
      <c r="CB337" s="104">
        <f>ROUND(VLOOKUP($B337,'[4]3.ข้อมูลงบทดลองปัจจุบัน'!$A$5:$CL$846,79,0),2)</f>
        <v>0</v>
      </c>
      <c r="CC337" s="104">
        <f>ROUND(VLOOKUP($B337,'[4]3.ข้อมูลงบทดลองปัจจุบัน'!$A$5:$CL$846,80,0),2)</f>
        <v>0</v>
      </c>
      <c r="CD337" s="104">
        <f>ROUND(VLOOKUP($B337,'[4]3.ข้อมูลงบทดลองปัจจุบัน'!$A$5:$CL$846,81,0),2)</f>
        <v>0</v>
      </c>
      <c r="CE337" s="104">
        <f>ROUND(VLOOKUP($B337,'[4]3.ข้อมูลงบทดลองปัจจุบัน'!$A$5:$CL$846,82,0),2)</f>
        <v>0</v>
      </c>
      <c r="CF337" s="104">
        <f>ROUND(VLOOKUP($B337,'[4]3.ข้อมูลงบทดลองปัจจุบัน'!$A$5:$CL$846,83,0),2)</f>
        <v>0</v>
      </c>
      <c r="CG337" s="104">
        <f>ROUND(VLOOKUP($B337,'[4]3.ข้อมูลงบทดลองปัจจุบัน'!$A$5:$CL$846,84,0),2)</f>
        <v>0</v>
      </c>
      <c r="CH337" s="104">
        <f>ROUND(VLOOKUP($B337,'[4]3.ข้อมูลงบทดลองปัจจุบัน'!$A$5:$CL$846,85,0),2)</f>
        <v>0</v>
      </c>
      <c r="CI337" s="104">
        <f>ROUND(VLOOKUP($B337,'[4]3.ข้อมูลงบทดลองปัจจุบัน'!$A$5:$CL$846,86,0),2)</f>
        <v>0</v>
      </c>
      <c r="CJ337" s="104">
        <f>ROUND(VLOOKUP($B337,'[4]3.ข้อมูลงบทดลองปัจจุบัน'!$A$5:$CL$846,87,0),2)</f>
        <v>0</v>
      </c>
      <c r="CK337" s="104">
        <f>ROUND(VLOOKUP($B337,'[4]3.ข้อมูลงบทดลองปัจจุบัน'!$A$5:$CL$846,88,0),2)</f>
        <v>19208052.34</v>
      </c>
      <c r="CL337" s="104">
        <f>ROUND(VLOOKUP($B337,'[4]3.ข้อมูลงบทดลองปัจจุบัน'!$A$5:$CL$846,89,0),2)</f>
        <v>0</v>
      </c>
      <c r="CM337" s="104">
        <f>ROUND(VLOOKUP($B337,'[4]3.ข้อมูลงบทดลองปัจจุบัน'!$A$5:$CL$846,90,0),2)</f>
        <v>0</v>
      </c>
    </row>
    <row r="338" spans="1:91" x14ac:dyDescent="0.7">
      <c r="A338" s="128" t="s">
        <v>884</v>
      </c>
      <c r="B338" s="18" t="s">
        <v>1061</v>
      </c>
      <c r="C338" s="129" t="s">
        <v>1062</v>
      </c>
      <c r="D338" s="104">
        <f>ROUND(VLOOKUP($B338,'[4]3.ข้อมูลงบทดลองปัจจุบัน'!$A$5:$CL$846,3,0),2)</f>
        <v>17704001.98</v>
      </c>
      <c r="E338" s="104">
        <f>ROUND(VLOOKUP($B338,'[4]3.ข้อมูลงบทดลองปัจจุบัน'!$A$5:$CL$846,4,0),2)</f>
        <v>0</v>
      </c>
      <c r="F338" s="104">
        <f>ROUND(VLOOKUP($B338,'[4]3.ข้อมูลงบทดลองปัจจุบัน'!$A$5:$CL$846,5,0),2)</f>
        <v>21848.639999999999</v>
      </c>
      <c r="G338" s="104">
        <f>ROUND(VLOOKUP($B338,'[4]3.ข้อมูลงบทดลองปัจจุบัน'!$A$5:$CL$846,6,0),2)</f>
        <v>0</v>
      </c>
      <c r="H338" s="104">
        <f>ROUND(VLOOKUP($B338,'[4]3.ข้อมูลงบทดลองปัจจุบัน'!$A$5:$CL$846,7,0),2)</f>
        <v>0</v>
      </c>
      <c r="I338" s="104">
        <f>ROUND(VLOOKUP($B338,'[4]3.ข้อมูลงบทดลองปัจจุบัน'!$A$5:$CL$846,8,0),2)</f>
        <v>0</v>
      </c>
      <c r="J338" s="104">
        <f>ROUND(VLOOKUP($B338,'[4]3.ข้อมูลงบทดลองปัจจุบัน'!$A$5:$CL$846,9,0),2)</f>
        <v>9241.2000000000007</v>
      </c>
      <c r="K338" s="104">
        <f>ROUND(VLOOKUP($B338,'[4]3.ข้อมูลงบทดลองปัจจุบัน'!$A$5:$CL$846,10,0),2)</f>
        <v>0</v>
      </c>
      <c r="L338" s="104">
        <f>ROUND(VLOOKUP($B338,'[4]3.ข้อมูลงบทดลองปัจจุบัน'!$A$5:$CL$846,11,0),2)</f>
        <v>6163.44</v>
      </c>
      <c r="M338" s="104">
        <f>ROUND(VLOOKUP($B338,'[4]3.ข้อมูลงบทดลองปัจจุบัน'!$A$5:$CL$846,12,0),2)</f>
        <v>0</v>
      </c>
      <c r="N338" s="104">
        <f>ROUND(VLOOKUP($B338,'[4]3.ข้อมูลงบทดลองปัจจุบัน'!$A$5:$CL$846,13,0),2)</f>
        <v>48634.400000000001</v>
      </c>
      <c r="O338" s="104">
        <f>ROUND(VLOOKUP($B338,'[4]3.ข้อมูลงบทดลองปัจจุบัน'!$A$5:$CL$846,14,0),2)</f>
        <v>0</v>
      </c>
      <c r="P338" s="104">
        <f>ROUND(VLOOKUP($B338,'[4]3.ข้อมูลงบทดลองปัจจุบัน'!$A$5:$CL$846,15,0),2)</f>
        <v>7702782.6100000003</v>
      </c>
      <c r="Q338" s="104">
        <f>ROUND(VLOOKUP($B338,'[4]3.ข้อมูลงบทดลองปัจจุบัน'!$A$5:$CL$846,16,0),2)</f>
        <v>5124.7</v>
      </c>
      <c r="R338" s="104">
        <f>ROUND(VLOOKUP($B338,'[4]3.ข้อมูลงบทดลองปัจจุบัน'!$A$5:$CL$846,17,0),2)</f>
        <v>28615.08</v>
      </c>
      <c r="S338" s="104">
        <f>ROUND(VLOOKUP($B338,'[4]3.ข้อมูลงบทดลองปัจจุบัน'!$A$5:$CL$846,18,0),2)</f>
        <v>7155.6</v>
      </c>
      <c r="T338" s="104">
        <f>ROUND(VLOOKUP($B338,'[4]3.ข้อมูลงบทดลองปัจจุบัน'!$A$5:$CL$846,19,0),2)</f>
        <v>37672.879999999997</v>
      </c>
      <c r="U338" s="104">
        <f>ROUND(VLOOKUP($B338,'[4]3.ข้อมูลงบทดลองปัจจุบัน'!$A$5:$CL$846,20,0),2)</f>
        <v>12292.6</v>
      </c>
      <c r="V338" s="104">
        <f>ROUND(VLOOKUP($B338,'[4]3.ข้อมูลงบทดลองปัจจุบัน'!$A$5:$CL$846,21,0),2)</f>
        <v>0</v>
      </c>
      <c r="W338" s="104">
        <f>ROUND(VLOOKUP($B338,'[4]3.ข้อมูลงบทดลองปัจจุบัน'!$A$5:$CL$846,22,0),2)</f>
        <v>0</v>
      </c>
      <c r="X338" s="104">
        <f>ROUND(VLOOKUP($B338,'[4]3.ข้อมูลงบทดลองปัจจุบัน'!$A$5:$CL$846,23,0),2)</f>
        <v>16069501.92</v>
      </c>
      <c r="Y338" s="104">
        <f>ROUND(VLOOKUP($B338,'[4]3.ข้อมูลงบทดลองปัจจุบัน'!$A$5:$CL$846,24,0),2)</f>
        <v>0</v>
      </c>
      <c r="Z338" s="104">
        <f>ROUND(VLOOKUP($B338,'[4]3.ข้อมูลงบทดลองปัจจุบัน'!$A$5:$CL$846,25,0),2)</f>
        <v>14243.45</v>
      </c>
      <c r="AA338" s="104">
        <f>ROUND(VLOOKUP($B338,'[4]3.ข้อมูลงบทดลองปัจจุบัน'!$A$5:$CL$846,26,0),2)</f>
        <v>0</v>
      </c>
      <c r="AB338" s="104">
        <f>ROUND(VLOOKUP($B338,'[4]3.ข้อมูลงบทดลองปัจจุบัน'!$A$5:$CL$846,27,0),2)</f>
        <v>1116.58</v>
      </c>
      <c r="AC338" s="104">
        <f>ROUND(VLOOKUP($B338,'[4]3.ข้อมูลงบทดลองปัจจุบัน'!$A$5:$CL$846,28,0),2)</f>
        <v>0</v>
      </c>
      <c r="AD338" s="104">
        <f>ROUND(VLOOKUP($B338,'[4]3.ข้อมูลงบทดลองปัจจุบัน'!$A$5:$CL$846,29,0),2)</f>
        <v>10084.799999999999</v>
      </c>
      <c r="AE338" s="104">
        <f>ROUND(VLOOKUP($B338,'[4]3.ข้อมูลงบทดลองปัจจุบัน'!$A$5:$CL$846,30,0),2)</f>
        <v>116842.64</v>
      </c>
      <c r="AF338" s="104">
        <f>ROUND(VLOOKUP($B338,'[4]3.ข้อมูลงบทดลองปัจจุบัน'!$A$5:$CL$846,31,0),2)</f>
        <v>10773.66</v>
      </c>
      <c r="AG338" s="104">
        <f>ROUND(VLOOKUP($B338,'[4]3.ข้อมูลงบทดลองปัจจุบัน'!$A$5:$CL$846,32,0),2)</f>
        <v>0</v>
      </c>
      <c r="AH338" s="104">
        <f>ROUND(VLOOKUP($B338,'[4]3.ข้อมูลงบทดลองปัจจุบัน'!$A$5:$CL$846,33,0),2)</f>
        <v>6160.8</v>
      </c>
      <c r="AI338" s="104">
        <f>ROUND(VLOOKUP($B338,'[4]3.ข้อมูลงบทดลองปัจจุบัน'!$A$5:$CL$846,34,0),2)</f>
        <v>17564.7</v>
      </c>
      <c r="AJ338" s="104">
        <f>ROUND(VLOOKUP($B338,'[4]3.ข้อมูลงบทดลองปัจจุบัน'!$A$5:$CL$846,35,0),2)</f>
        <v>0</v>
      </c>
      <c r="AK338" s="104">
        <f>ROUND(VLOOKUP($B338,'[4]3.ข้อมูลงบทดลองปัจจุบัน'!$A$5:$CL$846,36,0),2)</f>
        <v>0</v>
      </c>
      <c r="AL338" s="104">
        <f>ROUND(VLOOKUP($B338,'[4]3.ข้อมูลงบทดลองปัจจุบัน'!$A$5:$CL$846,37,0),2)</f>
        <v>32058071.170000002</v>
      </c>
      <c r="AM338" s="104">
        <f>ROUND(VLOOKUP($B338,'[4]3.ข้อมูลงบทดลองปัจจุบัน'!$A$5:$CL$846,38,0),2)</f>
        <v>840.4</v>
      </c>
      <c r="AN338" s="104">
        <f>ROUND(VLOOKUP($B338,'[4]3.ข้อมูลงบทดลองปัจจุบัน'!$A$5:$CL$846,39,0),2)</f>
        <v>0</v>
      </c>
      <c r="AO338" s="104">
        <f>ROUND(VLOOKUP($B338,'[4]3.ข้อมูลงบทดลองปัจจุบัน'!$A$5:$CL$846,40,0),2)</f>
        <v>0</v>
      </c>
      <c r="AP338" s="104">
        <f>ROUND(VLOOKUP($B338,'[4]3.ข้อมูลงบทดลองปัจจุบัน'!$A$5:$CL$846,41,0),2)</f>
        <v>61264.37</v>
      </c>
      <c r="AQ338" s="104">
        <f>ROUND(VLOOKUP($B338,'[4]3.ข้อมูลงบทดลองปัจจุบัน'!$A$5:$CL$846,42,0),2)</f>
        <v>20356.12</v>
      </c>
      <c r="AR338" s="104">
        <f>ROUND(VLOOKUP($B338,'[4]3.ข้อมูลงบทดลองปัจจุบัน'!$A$5:$CL$846,43,0),2)</f>
        <v>0</v>
      </c>
      <c r="AS338" s="104">
        <f>ROUND(VLOOKUP($B338,'[4]3.ข้อมูลงบทดลองปัจจุบัน'!$A$5:$CL$846,44,0),2)</f>
        <v>5548521.1799999997</v>
      </c>
      <c r="AT338" s="104">
        <f>ROUND(VLOOKUP($B338,'[4]3.ข้อมูลงบทดลองปัจจุบัน'!$A$5:$CL$846,45,0),2)</f>
        <v>17763.400000000001</v>
      </c>
      <c r="AU338" s="104">
        <f>ROUND(VLOOKUP($B338,'[4]3.ข้อมูลงบทดลองปัจจุบัน'!$A$5:$CL$846,46,0),2)</f>
        <v>56070.28</v>
      </c>
      <c r="AV338" s="104">
        <f>ROUND(VLOOKUP($B338,'[4]3.ข้อมูลงบทดลองปัจจุบัน'!$A$5:$CL$846,47,0),2)</f>
        <v>38274.68</v>
      </c>
      <c r="AW338" s="104">
        <f>ROUND(VLOOKUP($B338,'[4]3.ข้อมูลงบทดลองปัจจุบัน'!$A$5:$CL$846,48,0),2)</f>
        <v>8103.36</v>
      </c>
      <c r="AX338" s="104">
        <f>ROUND(VLOOKUP($B338,'[4]3.ข้อมูลงบทดลองปัจจุบัน'!$A$5:$CL$846,49,0),2)</f>
        <v>39200</v>
      </c>
      <c r="AY338" s="104">
        <f>ROUND(VLOOKUP($B338,'[4]3.ข้อมูลงบทดลองปัจจุบัน'!$A$5:$CL$846,50,0),2)</f>
        <v>37948.400000000001</v>
      </c>
      <c r="AZ338" s="104">
        <f>ROUND(VLOOKUP($B338,'[4]3.ข้อมูลงบทดลองปัจจุบัน'!$A$5:$CL$846,51,0),2)</f>
        <v>13712.72</v>
      </c>
      <c r="BA338" s="104">
        <f>ROUND(VLOOKUP($B338,'[4]3.ข้อมูลงบทดลองปัจจุบัน'!$A$5:$CL$846,52,0),2)</f>
        <v>8082.75</v>
      </c>
      <c r="BB338" s="104">
        <f>ROUND(VLOOKUP($B338,'[4]3.ข้อมูลงบทดลองปัจจุบัน'!$A$5:$CL$846,53,0),2)</f>
        <v>125545.74</v>
      </c>
      <c r="BC338" s="104">
        <f>ROUND(VLOOKUP($B338,'[4]3.ข้อมูลงบทดลองปัจจุบัน'!$A$5:$CL$846,54,0),2)</f>
        <v>29006.04</v>
      </c>
      <c r="BD338" s="104">
        <f>ROUND(VLOOKUP($B338,'[4]3.ข้อมูลงบทดลองปัจจุบัน'!$A$5:$CL$846,55,0),2)</f>
        <v>13297517.49</v>
      </c>
      <c r="BE338" s="104">
        <f>ROUND(VLOOKUP($B338,'[4]3.ข้อมูลงบทดลองปัจจุบัน'!$A$5:$CL$846,56,0),2)</f>
        <v>3566.7</v>
      </c>
      <c r="BF338" s="104">
        <f>ROUND(VLOOKUP($B338,'[4]3.ข้อมูลงบทดลองปัจจุบัน'!$A$5:$CL$846,57,0),2)</f>
        <v>2035.62</v>
      </c>
      <c r="BG338" s="104">
        <f>ROUND(VLOOKUP($B338,'[4]3.ข้อมูลงบทดลองปัจจุบัน'!$A$5:$CL$846,58,0),2)</f>
        <v>5288.82</v>
      </c>
      <c r="BH338" s="104">
        <f>ROUND(VLOOKUP($B338,'[4]3.ข้อมูลงบทดลองปัจจุบัน'!$A$5:$CL$846,59,0),2)</f>
        <v>37056</v>
      </c>
      <c r="BI338" s="104">
        <f>ROUND(VLOOKUP($B338,'[4]3.ข้อมูลงบทดลองปัจจุบัน'!$A$5:$CL$846,60,0),2)</f>
        <v>0</v>
      </c>
      <c r="BJ338" s="104">
        <f>ROUND(VLOOKUP($B338,'[4]3.ข้อมูลงบทดลองปัจจุบัน'!$A$5:$CL$846,61,0),2)</f>
        <v>0</v>
      </c>
      <c r="BK338" s="104">
        <f>ROUND(VLOOKUP($B338,'[4]3.ข้อมูลงบทดลองปัจจุบัน'!$A$5:$CL$846,62,0),2)</f>
        <v>0</v>
      </c>
      <c r="BL338" s="104">
        <f>ROUND(VLOOKUP($B338,'[4]3.ข้อมูลงบทดลองปัจจุบัน'!$A$5:$CL$846,63,0),2)</f>
        <v>0</v>
      </c>
      <c r="BM338" s="104">
        <f>ROUND(VLOOKUP($B338,'[4]3.ข้อมูลงบทดลองปัจจุบัน'!$A$5:$CL$846,64,0),2)</f>
        <v>10310997.890000001</v>
      </c>
      <c r="BN338" s="104">
        <f>ROUND(VLOOKUP($B338,'[4]3.ข้อมูลงบทดลองปัจจุบัน'!$A$5:$CL$846,65,0),2)</f>
        <v>32463.48</v>
      </c>
      <c r="BO338" s="104">
        <f>ROUND(VLOOKUP($B338,'[4]3.ข้อมูลงบทดลองปัจจุบัน'!$A$5:$CL$846,66,0),2)</f>
        <v>18761.64</v>
      </c>
      <c r="BP338" s="104">
        <f>ROUND(VLOOKUP($B338,'[4]3.ข้อมูลงบทดลองปัจจุบัน'!$A$5:$CL$846,67,0),2)</f>
        <v>10902.4</v>
      </c>
      <c r="BQ338" s="104">
        <f>ROUND(VLOOKUP($B338,'[4]3.ข้อมูลงบทดลองปัจจุบัน'!$A$5:$CL$846,68,0),2)</f>
        <v>0</v>
      </c>
      <c r="BR338" s="104">
        <f>ROUND(VLOOKUP($B338,'[4]3.ข้อมูลงบทดลองปัจจุบัน'!$A$5:$CL$846,69,0),2)</f>
        <v>0</v>
      </c>
      <c r="BS338" s="104">
        <f>ROUND(VLOOKUP($B338,'[4]3.ข้อมูลงบทดลองปัจจุบัน'!$A$5:$CL$846,70,0),2)</f>
        <v>43813337.560000002</v>
      </c>
      <c r="BT338" s="104">
        <f>ROUND(VLOOKUP($B338,'[4]3.ข้อมูลงบทดลองปัจจุบัน'!$A$5:$CL$846,71,0),2)</f>
        <v>8085.88</v>
      </c>
      <c r="BU338" s="104">
        <f>ROUND(VLOOKUP($B338,'[4]3.ข้อมูลงบทดลองปัจจุบัน'!$A$5:$CL$846,72,0),2)</f>
        <v>9300</v>
      </c>
      <c r="BV338" s="104">
        <f>ROUND(VLOOKUP($B338,'[4]3.ข้อมูลงบทดลองปัจจุบัน'!$A$5:$CL$846,73,0),2)</f>
        <v>7364365.6100000003</v>
      </c>
      <c r="BW338" s="104">
        <f>ROUND(VLOOKUP($B338,'[4]3.ข้อมูลงบทดลองปัจจุบัน'!$A$5:$CL$846,74,0),2)</f>
        <v>0</v>
      </c>
      <c r="BX338" s="104">
        <f>ROUND(VLOOKUP($B338,'[4]3.ข้อมูลงบทดลองปัจจุบัน'!$A$5:$CL$846,75,0),2)</f>
        <v>0</v>
      </c>
      <c r="BY338" s="104">
        <f>ROUND(VLOOKUP($B338,'[4]3.ข้อมูลงบทดลองปัจจุบัน'!$A$5:$CL$846,76,0),2)</f>
        <v>36267.49</v>
      </c>
      <c r="BZ338" s="104">
        <f>ROUND(VLOOKUP($B338,'[4]3.ข้อมูลงบทดลองปัจจุบัน'!$A$5:$CL$846,77,0),2)</f>
        <v>12893.8</v>
      </c>
      <c r="CA338" s="104">
        <f>ROUND(VLOOKUP($B338,'[4]3.ข้อมูลงบทดลองปัจจุบัน'!$A$5:$CL$846,78,0),2)</f>
        <v>15577.5</v>
      </c>
      <c r="CB338" s="104">
        <f>ROUND(VLOOKUP($B338,'[4]3.ข้อมูลงบทดลองปัจจุบัน'!$A$5:$CL$846,79,0),2)</f>
        <v>4650</v>
      </c>
      <c r="CC338" s="104">
        <f>ROUND(VLOOKUP($B338,'[4]3.ข้อมูลงบทดลองปัจจุบัน'!$A$5:$CL$846,80,0),2)</f>
        <v>6137</v>
      </c>
      <c r="CD338" s="104">
        <f>ROUND(VLOOKUP($B338,'[4]3.ข้อมูลงบทดลองปัจจุบัน'!$A$5:$CL$846,81,0),2)</f>
        <v>18568.580000000002</v>
      </c>
      <c r="CE338" s="104">
        <f>ROUND(VLOOKUP($B338,'[4]3.ข้อมูลงบทดลองปัจจุบัน'!$A$5:$CL$846,82,0),2)</f>
        <v>4551.4799999999996</v>
      </c>
      <c r="CF338" s="104">
        <f>ROUND(VLOOKUP($B338,'[4]3.ข้อมูลงบทดลองปัจจุบัน'!$A$5:$CL$846,83,0),2)</f>
        <v>93837.86</v>
      </c>
      <c r="CG338" s="104">
        <f>ROUND(VLOOKUP($B338,'[4]3.ข้อมูลงบทดลองปัจจุบัน'!$A$5:$CL$846,84,0),2)</f>
        <v>7096.16</v>
      </c>
      <c r="CH338" s="104">
        <f>ROUND(VLOOKUP($B338,'[4]3.ข้อมูลงบทดลองปัจจุบัน'!$A$5:$CL$846,85,0),2)</f>
        <v>59217.63</v>
      </c>
      <c r="CI338" s="104">
        <f>ROUND(VLOOKUP($B338,'[4]3.ข้อมูลงบทดลองปัจจุบัน'!$A$5:$CL$846,86,0),2)</f>
        <v>0</v>
      </c>
      <c r="CJ338" s="104">
        <f>ROUND(VLOOKUP($B338,'[4]3.ข้อมูลงบทดลองปัจจุบัน'!$A$5:$CL$846,87,0),2)</f>
        <v>0</v>
      </c>
      <c r="CK338" s="104">
        <f>ROUND(VLOOKUP($B338,'[4]3.ข้อมูลงบทดลองปัจจุบัน'!$A$5:$CL$846,88,0),2)</f>
        <v>42080.4</v>
      </c>
      <c r="CL338" s="104">
        <f>ROUND(VLOOKUP($B338,'[4]3.ข้อมูลงบทดลองปัจจุบัน'!$A$5:$CL$846,89,0),2)</f>
        <v>0</v>
      </c>
      <c r="CM338" s="104">
        <f>ROUND(VLOOKUP($B338,'[4]3.ข้อมูลงบทดลองปัจจุบัน'!$A$5:$CL$846,90,0),2)</f>
        <v>2636.34</v>
      </c>
    </row>
    <row r="339" spans="1:91" x14ac:dyDescent="0.7">
      <c r="A339" s="128" t="s">
        <v>884</v>
      </c>
      <c r="B339" s="18" t="s">
        <v>1063</v>
      </c>
      <c r="C339" s="129" t="s">
        <v>1064</v>
      </c>
      <c r="D339" s="104">
        <f>ROUND(VLOOKUP($B339,'[4]3.ข้อมูลงบทดลองปัจจุบัน'!$A$5:$CL$846,3,0),2)</f>
        <v>0</v>
      </c>
      <c r="E339" s="104">
        <f>ROUND(VLOOKUP($B339,'[4]3.ข้อมูลงบทดลองปัจจุบัน'!$A$5:$CL$846,4,0),2)</f>
        <v>0</v>
      </c>
      <c r="F339" s="104">
        <f>ROUND(VLOOKUP($B339,'[4]3.ข้อมูลงบทดลองปัจจุบัน'!$A$5:$CL$846,5,0),2)</f>
        <v>0</v>
      </c>
      <c r="G339" s="104">
        <f>ROUND(VLOOKUP($B339,'[4]3.ข้อมูลงบทดลองปัจจุบัน'!$A$5:$CL$846,6,0),2)</f>
        <v>0</v>
      </c>
      <c r="H339" s="104">
        <f>ROUND(VLOOKUP($B339,'[4]3.ข้อมูลงบทดลองปัจจุบัน'!$A$5:$CL$846,7,0),2)</f>
        <v>0</v>
      </c>
      <c r="I339" s="104">
        <f>ROUND(VLOOKUP($B339,'[4]3.ข้อมูลงบทดลองปัจจุบัน'!$A$5:$CL$846,8,0),2)</f>
        <v>0</v>
      </c>
      <c r="J339" s="104">
        <f>ROUND(VLOOKUP($B339,'[4]3.ข้อมูลงบทดลองปัจจุบัน'!$A$5:$CL$846,9,0),2)</f>
        <v>0</v>
      </c>
      <c r="K339" s="104">
        <f>ROUND(VLOOKUP($B339,'[4]3.ข้อมูลงบทดลองปัจจุบัน'!$A$5:$CL$846,10,0),2)</f>
        <v>0</v>
      </c>
      <c r="L339" s="104">
        <f>ROUND(VLOOKUP($B339,'[4]3.ข้อมูลงบทดลองปัจจุบัน'!$A$5:$CL$846,11,0),2)</f>
        <v>0</v>
      </c>
      <c r="M339" s="104">
        <f>ROUND(VLOOKUP($B339,'[4]3.ข้อมูลงบทดลองปัจจุบัน'!$A$5:$CL$846,12,0),2)</f>
        <v>0</v>
      </c>
      <c r="N339" s="104">
        <f>ROUND(VLOOKUP($B339,'[4]3.ข้อมูลงบทดลองปัจจุบัน'!$A$5:$CL$846,13,0),2)</f>
        <v>0</v>
      </c>
      <c r="O339" s="104">
        <f>ROUND(VLOOKUP($B339,'[4]3.ข้อมูลงบทดลองปัจจุบัน'!$A$5:$CL$846,14,0),2)</f>
        <v>0</v>
      </c>
      <c r="P339" s="104">
        <f>ROUND(VLOOKUP($B339,'[4]3.ข้อมูลงบทดลองปัจจุบัน'!$A$5:$CL$846,15,0),2)</f>
        <v>108635</v>
      </c>
      <c r="Q339" s="104">
        <f>ROUND(VLOOKUP($B339,'[4]3.ข้อมูลงบทดลองปัจจุบัน'!$A$5:$CL$846,16,0),2)</f>
        <v>0</v>
      </c>
      <c r="R339" s="104">
        <f>ROUND(VLOOKUP($B339,'[4]3.ข้อมูลงบทดลองปัจจุบัน'!$A$5:$CL$846,17,0),2)</f>
        <v>0</v>
      </c>
      <c r="S339" s="104">
        <f>ROUND(VLOOKUP($B339,'[4]3.ข้อมูลงบทดลองปัจจุบัน'!$A$5:$CL$846,18,0),2)</f>
        <v>0</v>
      </c>
      <c r="T339" s="104">
        <f>ROUND(VLOOKUP($B339,'[4]3.ข้อมูลงบทดลองปัจจุบัน'!$A$5:$CL$846,19,0),2)</f>
        <v>0</v>
      </c>
      <c r="U339" s="104">
        <f>ROUND(VLOOKUP($B339,'[4]3.ข้อมูลงบทดลองปัจจุบัน'!$A$5:$CL$846,20,0),2)</f>
        <v>0</v>
      </c>
      <c r="V339" s="104">
        <f>ROUND(VLOOKUP($B339,'[4]3.ข้อมูลงบทดลองปัจจุบัน'!$A$5:$CL$846,21,0),2)</f>
        <v>0</v>
      </c>
      <c r="W339" s="104">
        <f>ROUND(VLOOKUP($B339,'[4]3.ข้อมูลงบทดลองปัจจุบัน'!$A$5:$CL$846,22,0),2)</f>
        <v>0</v>
      </c>
      <c r="X339" s="104">
        <f>ROUND(VLOOKUP($B339,'[4]3.ข้อมูลงบทดลองปัจจุบัน'!$A$5:$CL$846,23,0),2)</f>
        <v>0</v>
      </c>
      <c r="Y339" s="104">
        <f>ROUND(VLOOKUP($B339,'[4]3.ข้อมูลงบทดลองปัจจุบัน'!$A$5:$CL$846,24,0),2)</f>
        <v>0</v>
      </c>
      <c r="Z339" s="104">
        <f>ROUND(VLOOKUP($B339,'[4]3.ข้อมูลงบทดลองปัจจุบัน'!$A$5:$CL$846,25,0),2)</f>
        <v>0</v>
      </c>
      <c r="AA339" s="104">
        <f>ROUND(VLOOKUP($B339,'[4]3.ข้อมูลงบทดลองปัจจุบัน'!$A$5:$CL$846,26,0),2)</f>
        <v>0</v>
      </c>
      <c r="AB339" s="104">
        <f>ROUND(VLOOKUP($B339,'[4]3.ข้อมูลงบทดลองปัจจุบัน'!$A$5:$CL$846,27,0),2)</f>
        <v>0</v>
      </c>
      <c r="AC339" s="104">
        <f>ROUND(VLOOKUP($B339,'[4]3.ข้อมูลงบทดลองปัจจุบัน'!$A$5:$CL$846,28,0),2)</f>
        <v>0</v>
      </c>
      <c r="AD339" s="104">
        <f>ROUND(VLOOKUP($B339,'[4]3.ข้อมูลงบทดลองปัจจุบัน'!$A$5:$CL$846,29,0),2)</f>
        <v>0</v>
      </c>
      <c r="AE339" s="104">
        <f>ROUND(VLOOKUP($B339,'[4]3.ข้อมูลงบทดลองปัจจุบัน'!$A$5:$CL$846,30,0),2)</f>
        <v>0</v>
      </c>
      <c r="AF339" s="104">
        <f>ROUND(VLOOKUP($B339,'[4]3.ข้อมูลงบทดลองปัจจุบัน'!$A$5:$CL$846,31,0),2)</f>
        <v>0</v>
      </c>
      <c r="AG339" s="104">
        <f>ROUND(VLOOKUP($B339,'[4]3.ข้อมูลงบทดลองปัจจุบัน'!$A$5:$CL$846,32,0),2)</f>
        <v>0</v>
      </c>
      <c r="AH339" s="104">
        <f>ROUND(VLOOKUP($B339,'[4]3.ข้อมูลงบทดลองปัจจุบัน'!$A$5:$CL$846,33,0),2)</f>
        <v>0</v>
      </c>
      <c r="AI339" s="104">
        <f>ROUND(VLOOKUP($B339,'[4]3.ข้อมูลงบทดลองปัจจุบัน'!$A$5:$CL$846,34,0),2)</f>
        <v>0</v>
      </c>
      <c r="AJ339" s="104">
        <f>ROUND(VLOOKUP($B339,'[4]3.ข้อมูลงบทดลองปัจจุบัน'!$A$5:$CL$846,35,0),2)</f>
        <v>0</v>
      </c>
      <c r="AK339" s="104">
        <f>ROUND(VLOOKUP($B339,'[4]3.ข้อมูลงบทดลองปัจจุบัน'!$A$5:$CL$846,36,0),2)</f>
        <v>0</v>
      </c>
      <c r="AL339" s="104">
        <f>ROUND(VLOOKUP($B339,'[4]3.ข้อมูลงบทดลองปัจจุบัน'!$A$5:$CL$846,37,0),2)</f>
        <v>246000</v>
      </c>
      <c r="AM339" s="104">
        <f>ROUND(VLOOKUP($B339,'[4]3.ข้อมูลงบทดลองปัจจุบัน'!$A$5:$CL$846,38,0),2)</f>
        <v>0</v>
      </c>
      <c r="AN339" s="104">
        <f>ROUND(VLOOKUP($B339,'[4]3.ข้อมูลงบทดลองปัจจุบัน'!$A$5:$CL$846,39,0),2)</f>
        <v>0</v>
      </c>
      <c r="AO339" s="104">
        <f>ROUND(VLOOKUP($B339,'[4]3.ข้อมูลงบทดลองปัจจุบัน'!$A$5:$CL$846,40,0),2)</f>
        <v>0</v>
      </c>
      <c r="AP339" s="104">
        <f>ROUND(VLOOKUP($B339,'[4]3.ข้อมูลงบทดลองปัจจุบัน'!$A$5:$CL$846,41,0),2)</f>
        <v>0</v>
      </c>
      <c r="AQ339" s="104">
        <f>ROUND(VLOOKUP($B339,'[4]3.ข้อมูลงบทดลองปัจจุบัน'!$A$5:$CL$846,42,0),2)</f>
        <v>0</v>
      </c>
      <c r="AR339" s="104">
        <f>ROUND(VLOOKUP($B339,'[4]3.ข้อมูลงบทดลองปัจจุบัน'!$A$5:$CL$846,43,0),2)</f>
        <v>0</v>
      </c>
      <c r="AS339" s="104">
        <f>ROUND(VLOOKUP($B339,'[4]3.ข้อมูลงบทดลองปัจจุบัน'!$A$5:$CL$846,44,0),2)</f>
        <v>0</v>
      </c>
      <c r="AT339" s="104">
        <f>ROUND(VLOOKUP($B339,'[4]3.ข้อมูลงบทดลองปัจจุบัน'!$A$5:$CL$846,45,0),2)</f>
        <v>0</v>
      </c>
      <c r="AU339" s="104">
        <f>ROUND(VLOOKUP($B339,'[4]3.ข้อมูลงบทดลองปัจจุบัน'!$A$5:$CL$846,46,0),2)</f>
        <v>0</v>
      </c>
      <c r="AV339" s="104">
        <f>ROUND(VLOOKUP($B339,'[4]3.ข้อมูลงบทดลองปัจจุบัน'!$A$5:$CL$846,47,0),2)</f>
        <v>0</v>
      </c>
      <c r="AW339" s="104">
        <f>ROUND(VLOOKUP($B339,'[4]3.ข้อมูลงบทดลองปัจจุบัน'!$A$5:$CL$846,48,0),2)</f>
        <v>0</v>
      </c>
      <c r="AX339" s="104">
        <f>ROUND(VLOOKUP($B339,'[4]3.ข้อมูลงบทดลองปัจจุบัน'!$A$5:$CL$846,49,0),2)</f>
        <v>0</v>
      </c>
      <c r="AY339" s="104">
        <f>ROUND(VLOOKUP($B339,'[4]3.ข้อมูลงบทดลองปัจจุบัน'!$A$5:$CL$846,50,0),2)</f>
        <v>0</v>
      </c>
      <c r="AZ339" s="104">
        <f>ROUND(VLOOKUP($B339,'[4]3.ข้อมูลงบทดลองปัจจุบัน'!$A$5:$CL$846,51,0),2)</f>
        <v>0</v>
      </c>
      <c r="BA339" s="104">
        <f>ROUND(VLOOKUP($B339,'[4]3.ข้อมูลงบทดลองปัจจุบัน'!$A$5:$CL$846,52,0),2)</f>
        <v>0</v>
      </c>
      <c r="BB339" s="104">
        <f>ROUND(VLOOKUP($B339,'[4]3.ข้อมูลงบทดลองปัจจุบัน'!$A$5:$CL$846,53,0),2)</f>
        <v>0</v>
      </c>
      <c r="BC339" s="104">
        <f>ROUND(VLOOKUP($B339,'[4]3.ข้อมูลงบทดลองปัจจุบัน'!$A$5:$CL$846,54,0),2)</f>
        <v>0</v>
      </c>
      <c r="BD339" s="104">
        <f>ROUND(VLOOKUP($B339,'[4]3.ข้อมูลงบทดลองปัจจุบัน'!$A$5:$CL$846,55,0),2)</f>
        <v>37827</v>
      </c>
      <c r="BE339" s="104">
        <f>ROUND(VLOOKUP($B339,'[4]3.ข้อมูลงบทดลองปัจจุบัน'!$A$5:$CL$846,56,0),2)</f>
        <v>0</v>
      </c>
      <c r="BF339" s="104">
        <f>ROUND(VLOOKUP($B339,'[4]3.ข้อมูลงบทดลองปัจจุบัน'!$A$5:$CL$846,57,0),2)</f>
        <v>0</v>
      </c>
      <c r="BG339" s="104">
        <f>ROUND(VLOOKUP($B339,'[4]3.ข้อมูลงบทดลองปัจจุบัน'!$A$5:$CL$846,58,0),2)</f>
        <v>0</v>
      </c>
      <c r="BH339" s="104">
        <f>ROUND(VLOOKUP($B339,'[4]3.ข้อมูลงบทดลองปัจจุบัน'!$A$5:$CL$846,59,0),2)</f>
        <v>0</v>
      </c>
      <c r="BI339" s="104">
        <f>ROUND(VLOOKUP($B339,'[4]3.ข้อมูลงบทดลองปัจจุบัน'!$A$5:$CL$846,60,0),2)</f>
        <v>0</v>
      </c>
      <c r="BJ339" s="104">
        <f>ROUND(VLOOKUP($B339,'[4]3.ข้อมูลงบทดลองปัจจุบัน'!$A$5:$CL$846,61,0),2)</f>
        <v>0</v>
      </c>
      <c r="BK339" s="104">
        <f>ROUND(VLOOKUP($B339,'[4]3.ข้อมูลงบทดลองปัจจุบัน'!$A$5:$CL$846,62,0),2)</f>
        <v>0</v>
      </c>
      <c r="BL339" s="104">
        <f>ROUND(VLOOKUP($B339,'[4]3.ข้อมูลงบทดลองปัจจุบัน'!$A$5:$CL$846,63,0),2)</f>
        <v>0</v>
      </c>
      <c r="BM339" s="104">
        <f>ROUND(VLOOKUP($B339,'[4]3.ข้อมูลงบทดลองปัจจุบัน'!$A$5:$CL$846,64,0),2)</f>
        <v>410000</v>
      </c>
      <c r="BN339" s="104">
        <f>ROUND(VLOOKUP($B339,'[4]3.ข้อมูลงบทดลองปัจจุบัน'!$A$5:$CL$846,65,0),2)</f>
        <v>0</v>
      </c>
      <c r="BO339" s="104">
        <f>ROUND(VLOOKUP($B339,'[4]3.ข้อมูลงบทดลองปัจจุบัน'!$A$5:$CL$846,66,0),2)</f>
        <v>0</v>
      </c>
      <c r="BP339" s="104">
        <f>ROUND(VLOOKUP($B339,'[4]3.ข้อมูลงบทดลองปัจจุบัน'!$A$5:$CL$846,67,0),2)</f>
        <v>0</v>
      </c>
      <c r="BQ339" s="104">
        <f>ROUND(VLOOKUP($B339,'[4]3.ข้อมูลงบทดลองปัจจุบัน'!$A$5:$CL$846,68,0),2)</f>
        <v>0</v>
      </c>
      <c r="BR339" s="104">
        <f>ROUND(VLOOKUP($B339,'[4]3.ข้อมูลงบทดลองปัจจุบัน'!$A$5:$CL$846,69,0),2)</f>
        <v>0</v>
      </c>
      <c r="BS339" s="104">
        <f>ROUND(VLOOKUP($B339,'[4]3.ข้อมูลงบทดลองปัจจุบัน'!$A$5:$CL$846,70,0),2)</f>
        <v>0</v>
      </c>
      <c r="BT339" s="104">
        <f>ROUND(VLOOKUP($B339,'[4]3.ข้อมูลงบทดลองปัจจุบัน'!$A$5:$CL$846,71,0),2)</f>
        <v>0</v>
      </c>
      <c r="BU339" s="104">
        <f>ROUND(VLOOKUP($B339,'[4]3.ข้อมูลงบทดลองปัจจุบัน'!$A$5:$CL$846,72,0),2)</f>
        <v>0</v>
      </c>
      <c r="BV339" s="104">
        <f>ROUND(VLOOKUP($B339,'[4]3.ข้อมูลงบทดลองปัจจุบัน'!$A$5:$CL$846,73,0),2)</f>
        <v>50000</v>
      </c>
      <c r="BW339" s="104">
        <f>ROUND(VLOOKUP($B339,'[4]3.ข้อมูลงบทดลองปัจจุบัน'!$A$5:$CL$846,74,0),2)</f>
        <v>0</v>
      </c>
      <c r="BX339" s="104">
        <f>ROUND(VLOOKUP($B339,'[4]3.ข้อมูลงบทดลองปัจจุบัน'!$A$5:$CL$846,75,0),2)</f>
        <v>0</v>
      </c>
      <c r="BY339" s="104">
        <f>ROUND(VLOOKUP($B339,'[4]3.ข้อมูลงบทดลองปัจจุบัน'!$A$5:$CL$846,76,0),2)</f>
        <v>0</v>
      </c>
      <c r="BZ339" s="104">
        <f>ROUND(VLOOKUP($B339,'[4]3.ข้อมูลงบทดลองปัจจุบัน'!$A$5:$CL$846,77,0),2)</f>
        <v>0</v>
      </c>
      <c r="CA339" s="104">
        <f>ROUND(VLOOKUP($B339,'[4]3.ข้อมูลงบทดลองปัจจุบัน'!$A$5:$CL$846,78,0),2)</f>
        <v>0</v>
      </c>
      <c r="CB339" s="104">
        <f>ROUND(VLOOKUP($B339,'[4]3.ข้อมูลงบทดลองปัจจุบัน'!$A$5:$CL$846,79,0),2)</f>
        <v>0</v>
      </c>
      <c r="CC339" s="104">
        <f>ROUND(VLOOKUP($B339,'[4]3.ข้อมูลงบทดลองปัจจุบัน'!$A$5:$CL$846,80,0),2)</f>
        <v>0</v>
      </c>
      <c r="CD339" s="104">
        <f>ROUND(VLOOKUP($B339,'[4]3.ข้อมูลงบทดลองปัจจุบัน'!$A$5:$CL$846,81,0),2)</f>
        <v>0</v>
      </c>
      <c r="CE339" s="104">
        <f>ROUND(VLOOKUP($B339,'[4]3.ข้อมูลงบทดลองปัจจุบัน'!$A$5:$CL$846,82,0),2)</f>
        <v>0</v>
      </c>
      <c r="CF339" s="104">
        <f>ROUND(VLOOKUP($B339,'[4]3.ข้อมูลงบทดลองปัจจุบัน'!$A$5:$CL$846,83,0),2)</f>
        <v>0</v>
      </c>
      <c r="CG339" s="104">
        <f>ROUND(VLOOKUP($B339,'[4]3.ข้อมูลงบทดลองปัจจุบัน'!$A$5:$CL$846,84,0),2)</f>
        <v>0</v>
      </c>
      <c r="CH339" s="104">
        <f>ROUND(VLOOKUP($B339,'[4]3.ข้อมูลงบทดลองปัจจุบัน'!$A$5:$CL$846,85,0),2)</f>
        <v>0</v>
      </c>
      <c r="CI339" s="104">
        <f>ROUND(VLOOKUP($B339,'[4]3.ข้อมูลงบทดลองปัจจุบัน'!$A$5:$CL$846,86,0),2)</f>
        <v>0</v>
      </c>
      <c r="CJ339" s="104">
        <f>ROUND(VLOOKUP($B339,'[4]3.ข้อมูลงบทดลองปัจจุบัน'!$A$5:$CL$846,87,0),2)</f>
        <v>0</v>
      </c>
      <c r="CK339" s="104">
        <f>ROUND(VLOOKUP($B339,'[4]3.ข้อมูลงบทดลองปัจจุบัน'!$A$5:$CL$846,88,0),2)</f>
        <v>0</v>
      </c>
      <c r="CL339" s="104">
        <f>ROUND(VLOOKUP($B339,'[4]3.ข้อมูลงบทดลองปัจจุบัน'!$A$5:$CL$846,89,0),2)</f>
        <v>0</v>
      </c>
      <c r="CM339" s="104">
        <f>ROUND(VLOOKUP($B339,'[4]3.ข้อมูลงบทดลองปัจจุบัน'!$A$5:$CL$846,90,0),2)</f>
        <v>0</v>
      </c>
    </row>
    <row r="340" spans="1:91" x14ac:dyDescent="0.7">
      <c r="A340" s="128" t="s">
        <v>884</v>
      </c>
      <c r="B340" s="18" t="s">
        <v>1065</v>
      </c>
      <c r="C340" s="129" t="s">
        <v>1066</v>
      </c>
      <c r="D340" s="104">
        <f>ROUND(VLOOKUP($B340,'[4]3.ข้อมูลงบทดลองปัจจุบัน'!$A$5:$CL$846,3,0),2)</f>
        <v>0</v>
      </c>
      <c r="E340" s="104">
        <f>ROUND(VLOOKUP($B340,'[4]3.ข้อมูลงบทดลองปัจจุบัน'!$A$5:$CL$846,4,0),2)</f>
        <v>0</v>
      </c>
      <c r="F340" s="104">
        <f>ROUND(VLOOKUP($B340,'[4]3.ข้อมูลงบทดลองปัจจุบัน'!$A$5:$CL$846,5,0),2)</f>
        <v>0</v>
      </c>
      <c r="G340" s="104">
        <f>ROUND(VLOOKUP($B340,'[4]3.ข้อมูลงบทดลองปัจจุบัน'!$A$5:$CL$846,6,0),2)</f>
        <v>0</v>
      </c>
      <c r="H340" s="104">
        <f>ROUND(VLOOKUP($B340,'[4]3.ข้อมูลงบทดลองปัจจุบัน'!$A$5:$CL$846,7,0),2)</f>
        <v>0</v>
      </c>
      <c r="I340" s="104">
        <f>ROUND(VLOOKUP($B340,'[4]3.ข้อมูลงบทดลองปัจจุบัน'!$A$5:$CL$846,8,0),2)</f>
        <v>0</v>
      </c>
      <c r="J340" s="104">
        <f>ROUND(VLOOKUP($B340,'[4]3.ข้อมูลงบทดลองปัจจุบัน'!$A$5:$CL$846,9,0),2)</f>
        <v>0</v>
      </c>
      <c r="K340" s="104">
        <f>ROUND(VLOOKUP($B340,'[4]3.ข้อมูลงบทดลองปัจจุบัน'!$A$5:$CL$846,10,0),2)</f>
        <v>0</v>
      </c>
      <c r="L340" s="104">
        <f>ROUND(VLOOKUP($B340,'[4]3.ข้อมูลงบทดลองปัจจุบัน'!$A$5:$CL$846,11,0),2)</f>
        <v>0</v>
      </c>
      <c r="M340" s="104">
        <f>ROUND(VLOOKUP($B340,'[4]3.ข้อมูลงบทดลองปัจจุบัน'!$A$5:$CL$846,12,0),2)</f>
        <v>0</v>
      </c>
      <c r="N340" s="104">
        <f>ROUND(VLOOKUP($B340,'[4]3.ข้อมูลงบทดลองปัจจุบัน'!$A$5:$CL$846,13,0),2)</f>
        <v>0</v>
      </c>
      <c r="O340" s="104">
        <f>ROUND(VLOOKUP($B340,'[4]3.ข้อมูลงบทดลองปัจจุบัน'!$A$5:$CL$846,14,0),2)</f>
        <v>0</v>
      </c>
      <c r="P340" s="104">
        <f>ROUND(VLOOKUP($B340,'[4]3.ข้อมูลงบทดลองปัจจุบัน'!$A$5:$CL$846,15,0),2)</f>
        <v>0</v>
      </c>
      <c r="Q340" s="104">
        <f>ROUND(VLOOKUP($B340,'[4]3.ข้อมูลงบทดลองปัจจุบัน'!$A$5:$CL$846,16,0),2)</f>
        <v>0</v>
      </c>
      <c r="R340" s="104">
        <f>ROUND(VLOOKUP($B340,'[4]3.ข้อมูลงบทดลองปัจจุบัน'!$A$5:$CL$846,17,0),2)</f>
        <v>0</v>
      </c>
      <c r="S340" s="104">
        <f>ROUND(VLOOKUP($B340,'[4]3.ข้อมูลงบทดลองปัจจุบัน'!$A$5:$CL$846,18,0),2)</f>
        <v>0</v>
      </c>
      <c r="T340" s="104">
        <f>ROUND(VLOOKUP($B340,'[4]3.ข้อมูลงบทดลองปัจจุบัน'!$A$5:$CL$846,19,0),2)</f>
        <v>0</v>
      </c>
      <c r="U340" s="104">
        <f>ROUND(VLOOKUP($B340,'[4]3.ข้อมูลงบทดลองปัจจุบัน'!$A$5:$CL$846,20,0),2)</f>
        <v>0</v>
      </c>
      <c r="V340" s="104">
        <f>ROUND(VLOOKUP($B340,'[4]3.ข้อมูลงบทดลองปัจจุบัน'!$A$5:$CL$846,21,0),2)</f>
        <v>0</v>
      </c>
      <c r="W340" s="104">
        <f>ROUND(VLOOKUP($B340,'[4]3.ข้อมูลงบทดลองปัจจุบัน'!$A$5:$CL$846,22,0),2)</f>
        <v>0</v>
      </c>
      <c r="X340" s="104">
        <f>ROUND(VLOOKUP($B340,'[4]3.ข้อมูลงบทดลองปัจจุบัน'!$A$5:$CL$846,23,0),2)</f>
        <v>0</v>
      </c>
      <c r="Y340" s="104">
        <f>ROUND(VLOOKUP($B340,'[4]3.ข้อมูลงบทดลองปัจจุบัน'!$A$5:$CL$846,24,0),2)</f>
        <v>0</v>
      </c>
      <c r="Z340" s="104">
        <f>ROUND(VLOOKUP($B340,'[4]3.ข้อมูลงบทดลองปัจจุบัน'!$A$5:$CL$846,25,0),2)</f>
        <v>0</v>
      </c>
      <c r="AA340" s="104">
        <f>ROUND(VLOOKUP($B340,'[4]3.ข้อมูลงบทดลองปัจจุบัน'!$A$5:$CL$846,26,0),2)</f>
        <v>0</v>
      </c>
      <c r="AB340" s="104">
        <f>ROUND(VLOOKUP($B340,'[4]3.ข้อมูลงบทดลองปัจจุบัน'!$A$5:$CL$846,27,0),2)</f>
        <v>0</v>
      </c>
      <c r="AC340" s="104">
        <f>ROUND(VLOOKUP($B340,'[4]3.ข้อมูลงบทดลองปัจจุบัน'!$A$5:$CL$846,28,0),2)</f>
        <v>0</v>
      </c>
      <c r="AD340" s="104">
        <f>ROUND(VLOOKUP($B340,'[4]3.ข้อมูลงบทดลองปัจจุบัน'!$A$5:$CL$846,29,0),2)</f>
        <v>0</v>
      </c>
      <c r="AE340" s="104">
        <f>ROUND(VLOOKUP($B340,'[4]3.ข้อมูลงบทดลองปัจจุบัน'!$A$5:$CL$846,30,0),2)</f>
        <v>0</v>
      </c>
      <c r="AF340" s="104">
        <f>ROUND(VLOOKUP($B340,'[4]3.ข้อมูลงบทดลองปัจจุบัน'!$A$5:$CL$846,31,0),2)</f>
        <v>0</v>
      </c>
      <c r="AG340" s="104">
        <f>ROUND(VLOOKUP($B340,'[4]3.ข้อมูลงบทดลองปัจจุบัน'!$A$5:$CL$846,32,0),2)</f>
        <v>0</v>
      </c>
      <c r="AH340" s="104">
        <f>ROUND(VLOOKUP($B340,'[4]3.ข้อมูลงบทดลองปัจจุบัน'!$A$5:$CL$846,33,0),2)</f>
        <v>0</v>
      </c>
      <c r="AI340" s="104">
        <f>ROUND(VLOOKUP($B340,'[4]3.ข้อมูลงบทดลองปัจจุบัน'!$A$5:$CL$846,34,0),2)</f>
        <v>0</v>
      </c>
      <c r="AJ340" s="104">
        <f>ROUND(VLOOKUP($B340,'[4]3.ข้อมูลงบทดลองปัจจุบัน'!$A$5:$CL$846,35,0),2)</f>
        <v>0</v>
      </c>
      <c r="AK340" s="104">
        <f>ROUND(VLOOKUP($B340,'[4]3.ข้อมูลงบทดลองปัจจุบัน'!$A$5:$CL$846,36,0),2)</f>
        <v>0</v>
      </c>
      <c r="AL340" s="104">
        <f>ROUND(VLOOKUP($B340,'[4]3.ข้อมูลงบทดลองปัจจุบัน'!$A$5:$CL$846,37,0),2)</f>
        <v>0</v>
      </c>
      <c r="AM340" s="104">
        <f>ROUND(VLOOKUP($B340,'[4]3.ข้อมูลงบทดลองปัจจุบัน'!$A$5:$CL$846,38,0),2)</f>
        <v>0</v>
      </c>
      <c r="AN340" s="104">
        <f>ROUND(VLOOKUP($B340,'[4]3.ข้อมูลงบทดลองปัจจุบัน'!$A$5:$CL$846,39,0),2)</f>
        <v>0</v>
      </c>
      <c r="AO340" s="104">
        <f>ROUND(VLOOKUP($B340,'[4]3.ข้อมูลงบทดลองปัจจุบัน'!$A$5:$CL$846,40,0),2)</f>
        <v>0</v>
      </c>
      <c r="AP340" s="104">
        <f>ROUND(VLOOKUP($B340,'[4]3.ข้อมูลงบทดลองปัจจุบัน'!$A$5:$CL$846,41,0),2)</f>
        <v>0</v>
      </c>
      <c r="AQ340" s="104">
        <f>ROUND(VLOOKUP($B340,'[4]3.ข้อมูลงบทดลองปัจจุบัน'!$A$5:$CL$846,42,0),2)</f>
        <v>0</v>
      </c>
      <c r="AR340" s="104">
        <f>ROUND(VLOOKUP($B340,'[4]3.ข้อมูลงบทดลองปัจจุบัน'!$A$5:$CL$846,43,0),2)</f>
        <v>0</v>
      </c>
      <c r="AS340" s="104">
        <f>ROUND(VLOOKUP($B340,'[4]3.ข้อมูลงบทดลองปัจจุบัน'!$A$5:$CL$846,44,0),2)</f>
        <v>0</v>
      </c>
      <c r="AT340" s="104">
        <f>ROUND(VLOOKUP($B340,'[4]3.ข้อมูลงบทดลองปัจจุบัน'!$A$5:$CL$846,45,0),2)</f>
        <v>0</v>
      </c>
      <c r="AU340" s="104">
        <f>ROUND(VLOOKUP($B340,'[4]3.ข้อมูลงบทดลองปัจจุบัน'!$A$5:$CL$846,46,0),2)</f>
        <v>0</v>
      </c>
      <c r="AV340" s="104">
        <f>ROUND(VLOOKUP($B340,'[4]3.ข้อมูลงบทดลองปัจจุบัน'!$A$5:$CL$846,47,0),2)</f>
        <v>0</v>
      </c>
      <c r="AW340" s="104">
        <f>ROUND(VLOOKUP($B340,'[4]3.ข้อมูลงบทดลองปัจจุบัน'!$A$5:$CL$846,48,0),2)</f>
        <v>0</v>
      </c>
      <c r="AX340" s="104">
        <f>ROUND(VLOOKUP($B340,'[4]3.ข้อมูลงบทดลองปัจจุบัน'!$A$5:$CL$846,49,0),2)</f>
        <v>0</v>
      </c>
      <c r="AY340" s="104">
        <f>ROUND(VLOOKUP($B340,'[4]3.ข้อมูลงบทดลองปัจจุบัน'!$A$5:$CL$846,50,0),2)</f>
        <v>0</v>
      </c>
      <c r="AZ340" s="104">
        <f>ROUND(VLOOKUP($B340,'[4]3.ข้อมูลงบทดลองปัจจุบัน'!$A$5:$CL$846,51,0),2)</f>
        <v>0</v>
      </c>
      <c r="BA340" s="104">
        <f>ROUND(VLOOKUP($B340,'[4]3.ข้อมูลงบทดลองปัจจุบัน'!$A$5:$CL$846,52,0),2)</f>
        <v>0</v>
      </c>
      <c r="BB340" s="104">
        <f>ROUND(VLOOKUP($B340,'[4]3.ข้อมูลงบทดลองปัจจุบัน'!$A$5:$CL$846,53,0),2)</f>
        <v>0</v>
      </c>
      <c r="BC340" s="104">
        <f>ROUND(VLOOKUP($B340,'[4]3.ข้อมูลงบทดลองปัจจุบัน'!$A$5:$CL$846,54,0),2)</f>
        <v>0</v>
      </c>
      <c r="BD340" s="104">
        <f>ROUND(VLOOKUP($B340,'[4]3.ข้อมูลงบทดลองปัจจุบัน'!$A$5:$CL$846,55,0),2)</f>
        <v>0</v>
      </c>
      <c r="BE340" s="104">
        <f>ROUND(VLOOKUP($B340,'[4]3.ข้อมูลงบทดลองปัจจุบัน'!$A$5:$CL$846,56,0),2)</f>
        <v>0</v>
      </c>
      <c r="BF340" s="104">
        <f>ROUND(VLOOKUP($B340,'[4]3.ข้อมูลงบทดลองปัจจุบัน'!$A$5:$CL$846,57,0),2)</f>
        <v>0</v>
      </c>
      <c r="BG340" s="104">
        <f>ROUND(VLOOKUP($B340,'[4]3.ข้อมูลงบทดลองปัจจุบัน'!$A$5:$CL$846,58,0),2)</f>
        <v>0</v>
      </c>
      <c r="BH340" s="104">
        <f>ROUND(VLOOKUP($B340,'[4]3.ข้อมูลงบทดลองปัจจุบัน'!$A$5:$CL$846,59,0),2)</f>
        <v>0</v>
      </c>
      <c r="BI340" s="104">
        <f>ROUND(VLOOKUP($B340,'[4]3.ข้อมูลงบทดลองปัจจุบัน'!$A$5:$CL$846,60,0),2)</f>
        <v>0</v>
      </c>
      <c r="BJ340" s="104">
        <f>ROUND(VLOOKUP($B340,'[4]3.ข้อมูลงบทดลองปัจจุบัน'!$A$5:$CL$846,61,0),2)</f>
        <v>0</v>
      </c>
      <c r="BK340" s="104">
        <f>ROUND(VLOOKUP($B340,'[4]3.ข้อมูลงบทดลองปัจจุบัน'!$A$5:$CL$846,62,0),2)</f>
        <v>0</v>
      </c>
      <c r="BL340" s="104">
        <f>ROUND(VLOOKUP($B340,'[4]3.ข้อมูลงบทดลองปัจจุบัน'!$A$5:$CL$846,63,0),2)</f>
        <v>0</v>
      </c>
      <c r="BM340" s="104">
        <f>ROUND(VLOOKUP($B340,'[4]3.ข้อมูลงบทดลองปัจจุบัน'!$A$5:$CL$846,64,0),2)</f>
        <v>0</v>
      </c>
      <c r="BN340" s="104">
        <f>ROUND(VLOOKUP($B340,'[4]3.ข้อมูลงบทดลองปัจจุบัน'!$A$5:$CL$846,65,0),2)</f>
        <v>0</v>
      </c>
      <c r="BO340" s="104">
        <f>ROUND(VLOOKUP($B340,'[4]3.ข้อมูลงบทดลองปัจจุบัน'!$A$5:$CL$846,66,0),2)</f>
        <v>0</v>
      </c>
      <c r="BP340" s="104">
        <f>ROUND(VLOOKUP($B340,'[4]3.ข้อมูลงบทดลองปัจจุบัน'!$A$5:$CL$846,67,0),2)</f>
        <v>0</v>
      </c>
      <c r="BQ340" s="104">
        <f>ROUND(VLOOKUP($B340,'[4]3.ข้อมูลงบทดลองปัจจุบัน'!$A$5:$CL$846,68,0),2)</f>
        <v>0</v>
      </c>
      <c r="BR340" s="104">
        <f>ROUND(VLOOKUP($B340,'[4]3.ข้อมูลงบทดลองปัจจุบัน'!$A$5:$CL$846,69,0),2)</f>
        <v>0</v>
      </c>
      <c r="BS340" s="104">
        <f>ROUND(VLOOKUP($B340,'[4]3.ข้อมูลงบทดลองปัจจุบัน'!$A$5:$CL$846,70,0),2)</f>
        <v>0</v>
      </c>
      <c r="BT340" s="104">
        <f>ROUND(VLOOKUP($B340,'[4]3.ข้อมูลงบทดลองปัจจุบัน'!$A$5:$CL$846,71,0),2)</f>
        <v>0</v>
      </c>
      <c r="BU340" s="104">
        <f>ROUND(VLOOKUP($B340,'[4]3.ข้อมูลงบทดลองปัจจุบัน'!$A$5:$CL$846,72,0),2)</f>
        <v>0</v>
      </c>
      <c r="BV340" s="104">
        <f>ROUND(VLOOKUP($B340,'[4]3.ข้อมูลงบทดลองปัจจุบัน'!$A$5:$CL$846,73,0),2)</f>
        <v>0</v>
      </c>
      <c r="BW340" s="104">
        <f>ROUND(VLOOKUP($B340,'[4]3.ข้อมูลงบทดลองปัจจุบัน'!$A$5:$CL$846,74,0),2)</f>
        <v>0</v>
      </c>
      <c r="BX340" s="104">
        <f>ROUND(VLOOKUP($B340,'[4]3.ข้อมูลงบทดลองปัจจุบัน'!$A$5:$CL$846,75,0),2)</f>
        <v>0</v>
      </c>
      <c r="BY340" s="104">
        <f>ROUND(VLOOKUP($B340,'[4]3.ข้อมูลงบทดลองปัจจุบัน'!$A$5:$CL$846,76,0),2)</f>
        <v>0</v>
      </c>
      <c r="BZ340" s="104">
        <f>ROUND(VLOOKUP($B340,'[4]3.ข้อมูลงบทดลองปัจจุบัน'!$A$5:$CL$846,77,0),2)</f>
        <v>0</v>
      </c>
      <c r="CA340" s="104">
        <f>ROUND(VLOOKUP($B340,'[4]3.ข้อมูลงบทดลองปัจจุบัน'!$A$5:$CL$846,78,0),2)</f>
        <v>0</v>
      </c>
      <c r="CB340" s="104">
        <f>ROUND(VLOOKUP($B340,'[4]3.ข้อมูลงบทดลองปัจจุบัน'!$A$5:$CL$846,79,0),2)</f>
        <v>0</v>
      </c>
      <c r="CC340" s="104">
        <f>ROUND(VLOOKUP($B340,'[4]3.ข้อมูลงบทดลองปัจจุบัน'!$A$5:$CL$846,80,0),2)</f>
        <v>0</v>
      </c>
      <c r="CD340" s="104">
        <f>ROUND(VLOOKUP($B340,'[4]3.ข้อมูลงบทดลองปัจจุบัน'!$A$5:$CL$846,81,0),2)</f>
        <v>0</v>
      </c>
      <c r="CE340" s="104">
        <f>ROUND(VLOOKUP($B340,'[4]3.ข้อมูลงบทดลองปัจจุบัน'!$A$5:$CL$846,82,0),2)</f>
        <v>0</v>
      </c>
      <c r="CF340" s="104">
        <f>ROUND(VLOOKUP($B340,'[4]3.ข้อมูลงบทดลองปัจจุบัน'!$A$5:$CL$846,83,0),2)</f>
        <v>0</v>
      </c>
      <c r="CG340" s="104">
        <f>ROUND(VLOOKUP($B340,'[4]3.ข้อมูลงบทดลองปัจจุบัน'!$A$5:$CL$846,84,0),2)</f>
        <v>0</v>
      </c>
      <c r="CH340" s="104">
        <f>ROUND(VLOOKUP($B340,'[4]3.ข้อมูลงบทดลองปัจจุบัน'!$A$5:$CL$846,85,0),2)</f>
        <v>0</v>
      </c>
      <c r="CI340" s="104">
        <f>ROUND(VLOOKUP($B340,'[4]3.ข้อมูลงบทดลองปัจจุบัน'!$A$5:$CL$846,86,0),2)</f>
        <v>0</v>
      </c>
      <c r="CJ340" s="104">
        <f>ROUND(VLOOKUP($B340,'[4]3.ข้อมูลงบทดลองปัจจุบัน'!$A$5:$CL$846,87,0),2)</f>
        <v>0</v>
      </c>
      <c r="CK340" s="104">
        <f>ROUND(VLOOKUP($B340,'[4]3.ข้อมูลงบทดลองปัจจุบัน'!$A$5:$CL$846,88,0),2)</f>
        <v>0</v>
      </c>
      <c r="CL340" s="104">
        <f>ROUND(VLOOKUP($B340,'[4]3.ข้อมูลงบทดลองปัจจุบัน'!$A$5:$CL$846,89,0),2)</f>
        <v>0</v>
      </c>
      <c r="CM340" s="104">
        <f>ROUND(VLOOKUP($B340,'[4]3.ข้อมูลงบทดลองปัจจุบัน'!$A$5:$CL$846,90,0),2)</f>
        <v>0</v>
      </c>
    </row>
    <row r="341" spans="1:91" x14ac:dyDescent="0.7">
      <c r="A341" s="128" t="s">
        <v>884</v>
      </c>
      <c r="B341" s="18" t="s">
        <v>1067</v>
      </c>
      <c r="C341" s="129" t="s">
        <v>1068</v>
      </c>
      <c r="D341" s="104">
        <f>ROUND(VLOOKUP($B341,'[4]3.ข้อมูลงบทดลองปัจจุบัน'!$A$5:$CL$846,3,0),2)</f>
        <v>25588703.460000001</v>
      </c>
      <c r="E341" s="104">
        <f>ROUND(VLOOKUP($B341,'[4]3.ข้อมูลงบทดลองปัจจุบัน'!$A$5:$CL$846,4,0),2)</f>
        <v>977167.5</v>
      </c>
      <c r="F341" s="104">
        <f>ROUND(VLOOKUP($B341,'[4]3.ข้อมูลงบทดลองปัจจุบัน'!$A$5:$CL$846,5,0),2)</f>
        <v>1140704.56</v>
      </c>
      <c r="G341" s="104">
        <f>ROUND(VLOOKUP($B341,'[4]3.ข้อมูลงบทดลองปัจจุบัน'!$A$5:$CL$846,6,0),2)</f>
        <v>1234477.27</v>
      </c>
      <c r="H341" s="104">
        <f>ROUND(VLOOKUP($B341,'[4]3.ข้อมูลงบทดลองปัจจุบัน'!$A$5:$CL$846,7,0),2)</f>
        <v>757243.9</v>
      </c>
      <c r="I341" s="104">
        <f>ROUND(VLOOKUP($B341,'[4]3.ข้อมูลงบทดลองปัจจุบัน'!$A$5:$CL$846,8,0),2)</f>
        <v>1171588.1299999999</v>
      </c>
      <c r="J341" s="104">
        <f>ROUND(VLOOKUP($B341,'[4]3.ข้อมูลงบทดลองปัจจุบัน'!$A$5:$CL$846,9,0),2)</f>
        <v>1662943.3</v>
      </c>
      <c r="K341" s="104">
        <f>ROUND(VLOOKUP($B341,'[4]3.ข้อมูลงบทดลองปัจจุบัน'!$A$5:$CL$846,10,0),2)</f>
        <v>1717494.26</v>
      </c>
      <c r="L341" s="104">
        <f>ROUND(VLOOKUP($B341,'[4]3.ข้อมูลงบทดลองปัจจุบัน'!$A$5:$CL$846,11,0),2)</f>
        <v>999207.74</v>
      </c>
      <c r="M341" s="104">
        <f>ROUND(VLOOKUP($B341,'[4]3.ข้อมูลงบทดลองปัจจุบัน'!$A$5:$CL$846,12,0),2)</f>
        <v>1010758.23</v>
      </c>
      <c r="N341" s="104">
        <f>ROUND(VLOOKUP($B341,'[4]3.ข้อมูลงบทดลองปัจจุบัน'!$A$5:$CL$846,13,0),2)</f>
        <v>2246776.5299999998</v>
      </c>
      <c r="O341" s="104">
        <f>ROUND(VLOOKUP($B341,'[4]3.ข้อมูลงบทดลองปัจจุบัน'!$A$5:$CL$846,14,0),2)</f>
        <v>226948.66</v>
      </c>
      <c r="P341" s="104">
        <f>ROUND(VLOOKUP($B341,'[4]3.ข้อมูลงบทดลองปัจจุบัน'!$A$5:$CL$846,15,0),2)</f>
        <v>7363847.7999999998</v>
      </c>
      <c r="Q341" s="104">
        <f>ROUND(VLOOKUP($B341,'[4]3.ข้อมูลงบทดลองปัจจุบัน'!$A$5:$CL$846,16,0),2)</f>
        <v>878651</v>
      </c>
      <c r="R341" s="104">
        <f>ROUND(VLOOKUP($B341,'[4]3.ข้อมูลงบทดลองปัจจุบัน'!$A$5:$CL$846,17,0),2)</f>
        <v>848190.8</v>
      </c>
      <c r="S341" s="104">
        <f>ROUND(VLOOKUP($B341,'[4]3.ข้อมูลงบทดลองปัจจุบัน'!$A$5:$CL$846,18,0),2)</f>
        <v>1696247.3</v>
      </c>
      <c r="T341" s="104">
        <f>ROUND(VLOOKUP($B341,'[4]3.ข้อมูลงบทดลองปัจจุบัน'!$A$5:$CL$846,19,0),2)</f>
        <v>1090098.8</v>
      </c>
      <c r="U341" s="104">
        <f>ROUND(VLOOKUP($B341,'[4]3.ข้อมูลงบทดลองปัจจุบัน'!$A$5:$CL$846,20,0),2)</f>
        <v>799540.7</v>
      </c>
      <c r="V341" s="104">
        <f>ROUND(VLOOKUP($B341,'[4]3.ข้อมูลงบทดลองปัจจุบัน'!$A$5:$CL$846,21,0),2)</f>
        <v>919937.9</v>
      </c>
      <c r="W341" s="104">
        <f>ROUND(VLOOKUP($B341,'[4]3.ข้อมูลงบทดลองปัจจุบัน'!$A$5:$CL$846,22,0),2)</f>
        <v>509093.2</v>
      </c>
      <c r="X341" s="104">
        <f>ROUND(VLOOKUP($B341,'[4]3.ข้อมูลงบทดลองปัจจุบัน'!$A$5:$CL$846,23,0),2)</f>
        <v>10808637.52</v>
      </c>
      <c r="Y341" s="104">
        <f>ROUND(VLOOKUP($B341,'[4]3.ข้อมูลงบทดลองปัจจุบัน'!$A$5:$CL$846,24,0),2)</f>
        <v>655114.6</v>
      </c>
      <c r="Z341" s="104">
        <f>ROUND(VLOOKUP($B341,'[4]3.ข้อมูลงบทดลองปัจจุบัน'!$A$5:$CL$846,25,0),2)</f>
        <v>1074248.94</v>
      </c>
      <c r="AA341" s="104">
        <f>ROUND(VLOOKUP($B341,'[4]3.ข้อมูลงบทดลองปัจจุบัน'!$A$5:$CL$846,26,0),2)</f>
        <v>814905.7</v>
      </c>
      <c r="AB341" s="104">
        <f>ROUND(VLOOKUP($B341,'[4]3.ข้อมูลงบทดลองปัจจุบัน'!$A$5:$CL$846,27,0),2)</f>
        <v>458197.6</v>
      </c>
      <c r="AC341" s="104">
        <f>ROUND(VLOOKUP($B341,'[4]3.ข้อมูลงบทดลองปัจจุบัน'!$A$5:$CL$846,28,0),2)</f>
        <v>568183.69999999995</v>
      </c>
      <c r="AD341" s="104">
        <f>ROUND(VLOOKUP($B341,'[4]3.ข้อมูลงบทดลองปัจจุบัน'!$A$5:$CL$846,29,0),2)</f>
        <v>2637146.7999999998</v>
      </c>
      <c r="AE341" s="104">
        <f>ROUND(VLOOKUP($B341,'[4]3.ข้อมูลงบทดลองปัจจุบัน'!$A$5:$CL$846,30,0),2)</f>
        <v>2131786.2999999998</v>
      </c>
      <c r="AF341" s="104">
        <f>ROUND(VLOOKUP($B341,'[4]3.ข้อมูลงบทดลองปัจจุบัน'!$A$5:$CL$846,31,0),2)</f>
        <v>736847.23</v>
      </c>
      <c r="AG341" s="104">
        <f>ROUND(VLOOKUP($B341,'[4]3.ข้อมูลงบทดลองปัจจุบัน'!$A$5:$CL$846,32,0),2)</f>
        <v>777877.4</v>
      </c>
      <c r="AH341" s="104">
        <f>ROUND(VLOOKUP($B341,'[4]3.ข้อมูลงบทดลองปัจจุบัน'!$A$5:$CL$846,33,0),2)</f>
        <v>930884.17</v>
      </c>
      <c r="AI341" s="104">
        <f>ROUND(VLOOKUP($B341,'[4]3.ข้อมูลงบทดลองปัจจุบัน'!$A$5:$CL$846,34,0),2)</f>
        <v>1414090.75</v>
      </c>
      <c r="AJ341" s="104">
        <f>ROUND(VLOOKUP($B341,'[4]3.ข้อมูลงบทดลองปัจจุบัน'!$A$5:$CL$846,35,0),2)</f>
        <v>724463.25</v>
      </c>
      <c r="AK341" s="104">
        <f>ROUND(VLOOKUP($B341,'[4]3.ข้อมูลงบทดลองปัจจุบัน'!$A$5:$CL$846,36,0),2)</f>
        <v>422521</v>
      </c>
      <c r="AL341" s="104">
        <f>ROUND(VLOOKUP($B341,'[4]3.ข้อมูลงบทดลองปัจจุบัน'!$A$5:$CL$846,37,0),2)</f>
        <v>20785234.789999999</v>
      </c>
      <c r="AM341" s="104">
        <f>ROUND(VLOOKUP($B341,'[4]3.ข้อมูลงบทดลองปัจจุบัน'!$A$5:$CL$846,38,0),2)</f>
        <v>1048797.3700000001</v>
      </c>
      <c r="AN341" s="104">
        <f>ROUND(VLOOKUP($B341,'[4]3.ข้อมูลงบทดลองปัจจุบัน'!$A$5:$CL$846,39,0),2)</f>
        <v>857417.2</v>
      </c>
      <c r="AO341" s="104">
        <f>ROUND(VLOOKUP($B341,'[4]3.ข้อมูลงบทดลองปัจจุบัน'!$A$5:$CL$846,40,0),2)</f>
        <v>1662899.89</v>
      </c>
      <c r="AP341" s="104">
        <f>ROUND(VLOOKUP($B341,'[4]3.ข้อมูลงบทดลองปัจจุบัน'!$A$5:$CL$846,41,0),2)</f>
        <v>1520106.15</v>
      </c>
      <c r="AQ341" s="104">
        <f>ROUND(VLOOKUP($B341,'[4]3.ข้อมูลงบทดลองปัจจุบัน'!$A$5:$CL$846,42,0),2)</f>
        <v>955158.49</v>
      </c>
      <c r="AR341" s="104">
        <f>ROUND(VLOOKUP($B341,'[4]3.ข้อมูลงบทดลองปัจจุบัน'!$A$5:$CL$846,43,0),2)</f>
        <v>528395.07999999996</v>
      </c>
      <c r="AS341" s="104">
        <f>ROUND(VLOOKUP($B341,'[4]3.ข้อมูลงบทดลองปัจจุบัน'!$A$5:$CL$846,44,0),2)</f>
        <v>6374551.5499999998</v>
      </c>
      <c r="AT341" s="104">
        <f>ROUND(VLOOKUP($B341,'[4]3.ข้อมูลงบทดลองปัจจุบัน'!$A$5:$CL$846,45,0),2)</f>
        <v>908799.22</v>
      </c>
      <c r="AU341" s="104">
        <f>ROUND(VLOOKUP($B341,'[4]3.ข้อมูลงบทดลองปัจจุบัน'!$A$5:$CL$846,46,0),2)</f>
        <v>1346924.77</v>
      </c>
      <c r="AV341" s="104">
        <f>ROUND(VLOOKUP($B341,'[4]3.ข้อมูลงบทดลองปัจจุบัน'!$A$5:$CL$846,47,0),2)</f>
        <v>1869442.5</v>
      </c>
      <c r="AW341" s="104">
        <f>ROUND(VLOOKUP($B341,'[4]3.ข้อมูลงบทดลองปัจจุบัน'!$A$5:$CL$846,48,0),2)</f>
        <v>760448.5</v>
      </c>
      <c r="AX341" s="104">
        <f>ROUND(VLOOKUP($B341,'[4]3.ข้อมูลงบทดลองปัจจุบัน'!$A$5:$CL$846,49,0),2)</f>
        <v>662399.4</v>
      </c>
      <c r="AY341" s="104">
        <f>ROUND(VLOOKUP($B341,'[4]3.ข้อมูลงบทดลองปัจจุบัน'!$A$5:$CL$846,50,0),2)</f>
        <v>1217558.17</v>
      </c>
      <c r="AZ341" s="104">
        <f>ROUND(VLOOKUP($B341,'[4]3.ข้อมูลงบทดลองปัจจุบัน'!$A$5:$CL$846,51,0),2)</f>
        <v>749966.65</v>
      </c>
      <c r="BA341" s="104">
        <f>ROUND(VLOOKUP($B341,'[4]3.ข้อมูลงบทดลองปัจจุบัน'!$A$5:$CL$846,52,0),2)</f>
        <v>846907.3</v>
      </c>
      <c r="BB341" s="104">
        <f>ROUND(VLOOKUP($B341,'[4]3.ข้อมูลงบทดลองปัจจุบัน'!$A$5:$CL$846,53,0),2)</f>
        <v>8441156.3800000008</v>
      </c>
      <c r="BC341" s="104">
        <f>ROUND(VLOOKUP($B341,'[4]3.ข้อมูลงบทดลองปัจจุบัน'!$A$5:$CL$846,54,0),2)</f>
        <v>863429.5</v>
      </c>
      <c r="BD341" s="104">
        <f>ROUND(VLOOKUP($B341,'[4]3.ข้อมูลงบทดลองปัจจุบัน'!$A$5:$CL$846,55,0),2)</f>
        <v>16425862.470000001</v>
      </c>
      <c r="BE341" s="104">
        <f>ROUND(VLOOKUP($B341,'[4]3.ข้อมูลงบทดลองปัจจุบัน'!$A$5:$CL$846,56,0),2)</f>
        <v>2046307.25</v>
      </c>
      <c r="BF341" s="104">
        <f>ROUND(VLOOKUP($B341,'[4]3.ข้อมูลงบทดลองปัจจุบัน'!$A$5:$CL$846,57,0),2)</f>
        <v>874794.82</v>
      </c>
      <c r="BG341" s="104">
        <f>ROUND(VLOOKUP($B341,'[4]3.ข้อมูลงบทดลองปัจจุบัน'!$A$5:$CL$846,58,0),2)</f>
        <v>750918.1</v>
      </c>
      <c r="BH341" s="104">
        <f>ROUND(VLOOKUP($B341,'[4]3.ข้อมูลงบทดลองปัจจุบัน'!$A$5:$CL$846,59,0),2)</f>
        <v>4355841.13</v>
      </c>
      <c r="BI341" s="104">
        <f>ROUND(VLOOKUP($B341,'[4]3.ข้อมูลงบทดลองปัจจุบัน'!$A$5:$CL$846,60,0),2)</f>
        <v>600743.5</v>
      </c>
      <c r="BJ341" s="104">
        <f>ROUND(VLOOKUP($B341,'[4]3.ข้อมูลงบทดลองปัจจุบัน'!$A$5:$CL$846,61,0),2)</f>
        <v>394904.75</v>
      </c>
      <c r="BK341" s="104">
        <f>ROUND(VLOOKUP($B341,'[4]3.ข้อมูลงบทดลองปัจจุบัน'!$A$5:$CL$846,62,0),2)</f>
        <v>522875.84</v>
      </c>
      <c r="BL341" s="104">
        <f>ROUND(VLOOKUP($B341,'[4]3.ข้อมูลงบทดลองปัจจุบัน'!$A$5:$CL$846,63,0),2)</f>
        <v>464163.5</v>
      </c>
      <c r="BM341" s="104">
        <f>ROUND(VLOOKUP($B341,'[4]3.ข้อมูลงบทดลองปัจจุบัน'!$A$5:$CL$846,64,0),2)</f>
        <v>13162878.67</v>
      </c>
      <c r="BN341" s="104">
        <f>ROUND(VLOOKUP($B341,'[4]3.ข้อมูลงบทดลองปัจจุบัน'!$A$5:$CL$846,65,0),2)</f>
        <v>1498234.27</v>
      </c>
      <c r="BO341" s="104">
        <f>ROUND(VLOOKUP($B341,'[4]3.ข้อมูลงบทดลองปัจจุบัน'!$A$5:$CL$846,66,0),2)</f>
        <v>1205023.33</v>
      </c>
      <c r="BP341" s="104">
        <f>ROUND(VLOOKUP($B341,'[4]3.ข้อมูลงบทดลองปัจจุบัน'!$A$5:$CL$846,67,0),2)</f>
        <v>1781386.13</v>
      </c>
      <c r="BQ341" s="104">
        <f>ROUND(VLOOKUP($B341,'[4]3.ข้อมูลงบทดลองปัจจุบัน'!$A$5:$CL$846,68,0),2)</f>
        <v>1139099.75</v>
      </c>
      <c r="BR341" s="104">
        <f>ROUND(VLOOKUP($B341,'[4]3.ข้อมูลงบทดลองปัจจุบัน'!$A$5:$CL$846,69,0),2)</f>
        <v>710779.51</v>
      </c>
      <c r="BS341" s="104">
        <f>ROUND(VLOOKUP($B341,'[4]3.ข้อมูลงบทดลองปัจจุบัน'!$A$5:$CL$846,70,0),2)</f>
        <v>29132074.010000002</v>
      </c>
      <c r="BT341" s="104">
        <f>ROUND(VLOOKUP($B341,'[4]3.ข้อมูลงบทดลองปัจจุบัน'!$A$5:$CL$846,71,0),2)</f>
        <v>1344235.8</v>
      </c>
      <c r="BU341" s="104">
        <f>ROUND(VLOOKUP($B341,'[4]3.ข้อมูลงบทดลองปัจจุบัน'!$A$5:$CL$846,72,0),2)</f>
        <v>1291462.52</v>
      </c>
      <c r="BV341" s="104">
        <f>ROUND(VLOOKUP($B341,'[4]3.ข้อมูลงบทดลองปัจจุบัน'!$A$5:$CL$846,73,0),2)</f>
        <v>6495434.0499999998</v>
      </c>
      <c r="BW341" s="104">
        <f>ROUND(VLOOKUP($B341,'[4]3.ข้อมูลงบทดลองปัจจุบัน'!$A$5:$CL$846,74,0),2)</f>
        <v>405813.5</v>
      </c>
      <c r="BX341" s="104">
        <f>ROUND(VLOOKUP($B341,'[4]3.ข้อมูลงบทดลองปัจจุบัน'!$A$5:$CL$846,75,0),2)</f>
        <v>1061711.48</v>
      </c>
      <c r="BY341" s="104">
        <f>ROUND(VLOOKUP($B341,'[4]3.ข้อมูลงบทดลองปัจจุบัน'!$A$5:$CL$846,76,0),2)</f>
        <v>2432435.71</v>
      </c>
      <c r="BZ341" s="104">
        <f>ROUND(VLOOKUP($B341,'[4]3.ข้อมูลงบทดลองปัจจุบัน'!$A$5:$CL$846,77,0),2)</f>
        <v>874878.92</v>
      </c>
      <c r="CA341" s="104">
        <f>ROUND(VLOOKUP($B341,'[4]3.ข้อมูลงบทดลองปัจจุบัน'!$A$5:$CL$846,78,0),2)</f>
        <v>741093.1</v>
      </c>
      <c r="CB341" s="104">
        <f>ROUND(VLOOKUP($B341,'[4]3.ข้อมูลงบทดลองปัจจุบัน'!$A$5:$CL$846,79,0),2)</f>
        <v>1072001.1000000001</v>
      </c>
      <c r="CC341" s="104">
        <f>ROUND(VLOOKUP($B341,'[4]3.ข้อมูลงบทดลองปัจจุบัน'!$A$5:$CL$846,80,0),2)</f>
        <v>1548270</v>
      </c>
      <c r="CD341" s="104">
        <f>ROUND(VLOOKUP($B341,'[4]3.ข้อมูลงบทดลองปัจจุบัน'!$A$5:$CL$846,81,0),2)</f>
        <v>2158449.83</v>
      </c>
      <c r="CE341" s="104">
        <f>ROUND(VLOOKUP($B341,'[4]3.ข้อมูลงบทดลองปัจจุบัน'!$A$5:$CL$846,82,0),2)</f>
        <v>1471838.1</v>
      </c>
      <c r="CF341" s="104">
        <f>ROUND(VLOOKUP($B341,'[4]3.ข้อมูลงบทดลองปัจจุบัน'!$A$5:$CL$846,83,0),2)</f>
        <v>1776223.97</v>
      </c>
      <c r="CG341" s="104">
        <f>ROUND(VLOOKUP($B341,'[4]3.ข้อมูลงบทดลองปัจจุบัน'!$A$5:$CL$846,84,0),2)</f>
        <v>656304.27</v>
      </c>
      <c r="CH341" s="104">
        <f>ROUND(VLOOKUP($B341,'[4]3.ข้อมูลงบทดลองปัจจุบัน'!$A$5:$CL$846,85,0),2)</f>
        <v>697948.94</v>
      </c>
      <c r="CI341" s="104">
        <f>ROUND(VLOOKUP($B341,'[4]3.ข้อมูลงบทดลองปัจจุบัน'!$A$5:$CL$846,86,0),2)</f>
        <v>532798.4</v>
      </c>
      <c r="CJ341" s="104">
        <f>ROUND(VLOOKUP($B341,'[4]3.ข้อมูลงบทดลองปัจจุบัน'!$A$5:$CL$846,87,0),2)</f>
        <v>729866.98</v>
      </c>
      <c r="CK341" s="104">
        <f>ROUND(VLOOKUP($B341,'[4]3.ข้อมูลงบทดลองปัจจุบัน'!$A$5:$CL$846,88,0),2)</f>
        <v>2441760.17</v>
      </c>
      <c r="CL341" s="104">
        <f>ROUND(VLOOKUP($B341,'[4]3.ข้อมูลงบทดลองปัจจุบัน'!$A$5:$CL$846,89,0),2)</f>
        <v>349505.5</v>
      </c>
      <c r="CM341" s="104">
        <f>ROUND(VLOOKUP($B341,'[4]3.ข้อมูลงบทดลองปัจจุบัน'!$A$5:$CL$846,90,0),2)</f>
        <v>371020.75</v>
      </c>
    </row>
    <row r="342" spans="1:91" x14ac:dyDescent="0.7">
      <c r="A342" s="128" t="s">
        <v>884</v>
      </c>
      <c r="B342" s="18" t="s">
        <v>1069</v>
      </c>
      <c r="C342" s="129" t="s">
        <v>1070</v>
      </c>
      <c r="D342" s="104">
        <f>ROUND(VLOOKUP($B342,'[4]3.ข้อมูลงบทดลองปัจจุบัน'!$A$5:$CL$846,3,0),2)</f>
        <v>0</v>
      </c>
      <c r="E342" s="104">
        <f>ROUND(VLOOKUP($B342,'[4]3.ข้อมูลงบทดลองปัจจุบัน'!$A$5:$CL$846,4,0),2)</f>
        <v>0</v>
      </c>
      <c r="F342" s="104">
        <f>ROUND(VLOOKUP($B342,'[4]3.ข้อมูลงบทดลองปัจจุบัน'!$A$5:$CL$846,5,0),2)</f>
        <v>0</v>
      </c>
      <c r="G342" s="104">
        <f>ROUND(VLOOKUP($B342,'[4]3.ข้อมูลงบทดลองปัจจุบัน'!$A$5:$CL$846,6,0),2)</f>
        <v>0</v>
      </c>
      <c r="H342" s="104">
        <f>ROUND(VLOOKUP($B342,'[4]3.ข้อมูลงบทดลองปัจจุบัน'!$A$5:$CL$846,7,0),2)</f>
        <v>0</v>
      </c>
      <c r="I342" s="104">
        <f>ROUND(VLOOKUP($B342,'[4]3.ข้อมูลงบทดลองปัจจุบัน'!$A$5:$CL$846,8,0),2)</f>
        <v>0</v>
      </c>
      <c r="J342" s="104">
        <f>ROUND(VLOOKUP($B342,'[4]3.ข้อมูลงบทดลองปัจจุบัน'!$A$5:$CL$846,9,0),2)</f>
        <v>0</v>
      </c>
      <c r="K342" s="104">
        <f>ROUND(VLOOKUP($B342,'[4]3.ข้อมูลงบทดลองปัจจุบัน'!$A$5:$CL$846,10,0),2)</f>
        <v>0</v>
      </c>
      <c r="L342" s="104">
        <f>ROUND(VLOOKUP($B342,'[4]3.ข้อมูลงบทดลองปัจจุบัน'!$A$5:$CL$846,11,0),2)</f>
        <v>0</v>
      </c>
      <c r="M342" s="104">
        <f>ROUND(VLOOKUP($B342,'[4]3.ข้อมูลงบทดลองปัจจุบัน'!$A$5:$CL$846,12,0),2)</f>
        <v>0</v>
      </c>
      <c r="N342" s="104">
        <f>ROUND(VLOOKUP($B342,'[4]3.ข้อมูลงบทดลองปัจจุบัน'!$A$5:$CL$846,13,0),2)</f>
        <v>0</v>
      </c>
      <c r="O342" s="104">
        <f>ROUND(VLOOKUP($B342,'[4]3.ข้อมูลงบทดลองปัจจุบัน'!$A$5:$CL$846,14,0),2)</f>
        <v>0</v>
      </c>
      <c r="P342" s="104">
        <f>ROUND(VLOOKUP($B342,'[4]3.ข้อมูลงบทดลองปัจจุบัน'!$A$5:$CL$846,15,0),2)</f>
        <v>11063665</v>
      </c>
      <c r="Q342" s="104">
        <f>ROUND(VLOOKUP($B342,'[4]3.ข้อมูลงบทดลองปัจจุบัน'!$A$5:$CL$846,16,0),2)</f>
        <v>0</v>
      </c>
      <c r="R342" s="104">
        <f>ROUND(VLOOKUP($B342,'[4]3.ข้อมูลงบทดลองปัจจุบัน'!$A$5:$CL$846,17,0),2)</f>
        <v>0</v>
      </c>
      <c r="S342" s="104">
        <f>ROUND(VLOOKUP($B342,'[4]3.ข้อมูลงบทดลองปัจจุบัน'!$A$5:$CL$846,18,0),2)</f>
        <v>0</v>
      </c>
      <c r="T342" s="104">
        <f>ROUND(VLOOKUP($B342,'[4]3.ข้อมูลงบทดลองปัจจุบัน'!$A$5:$CL$846,19,0),2)</f>
        <v>0</v>
      </c>
      <c r="U342" s="104">
        <f>ROUND(VLOOKUP($B342,'[4]3.ข้อมูลงบทดลองปัจจุบัน'!$A$5:$CL$846,20,0),2)</f>
        <v>0</v>
      </c>
      <c r="V342" s="104">
        <f>ROUND(VLOOKUP($B342,'[4]3.ข้อมูลงบทดลองปัจจุบัน'!$A$5:$CL$846,21,0),2)</f>
        <v>0</v>
      </c>
      <c r="W342" s="104">
        <f>ROUND(VLOOKUP($B342,'[4]3.ข้อมูลงบทดลองปัจจุบัน'!$A$5:$CL$846,22,0),2)</f>
        <v>0</v>
      </c>
      <c r="X342" s="104">
        <f>ROUND(VLOOKUP($B342,'[4]3.ข้อมูลงบทดลองปัจจุบัน'!$A$5:$CL$846,23,0),2)</f>
        <v>9272242</v>
      </c>
      <c r="Y342" s="104">
        <f>ROUND(VLOOKUP($B342,'[4]3.ข้อมูลงบทดลองปัจจุบัน'!$A$5:$CL$846,24,0),2)</f>
        <v>0</v>
      </c>
      <c r="Z342" s="104">
        <f>ROUND(VLOOKUP($B342,'[4]3.ข้อมูลงบทดลองปัจจุบัน'!$A$5:$CL$846,25,0),2)</f>
        <v>0</v>
      </c>
      <c r="AA342" s="104">
        <f>ROUND(VLOOKUP($B342,'[4]3.ข้อมูลงบทดลองปัจจุบัน'!$A$5:$CL$846,26,0),2)</f>
        <v>0</v>
      </c>
      <c r="AB342" s="104">
        <f>ROUND(VLOOKUP($B342,'[4]3.ข้อมูลงบทดลองปัจจุบัน'!$A$5:$CL$846,27,0),2)</f>
        <v>0</v>
      </c>
      <c r="AC342" s="104">
        <f>ROUND(VLOOKUP($B342,'[4]3.ข้อมูลงบทดลองปัจจุบัน'!$A$5:$CL$846,28,0),2)</f>
        <v>0</v>
      </c>
      <c r="AD342" s="104">
        <f>ROUND(VLOOKUP($B342,'[4]3.ข้อมูลงบทดลองปัจจุบัน'!$A$5:$CL$846,29,0),2)</f>
        <v>0</v>
      </c>
      <c r="AE342" s="104">
        <f>ROUND(VLOOKUP($B342,'[4]3.ข้อมูลงบทดลองปัจจุบัน'!$A$5:$CL$846,30,0),2)</f>
        <v>0</v>
      </c>
      <c r="AF342" s="104">
        <f>ROUND(VLOOKUP($B342,'[4]3.ข้อมูลงบทดลองปัจจุบัน'!$A$5:$CL$846,31,0),2)</f>
        <v>0</v>
      </c>
      <c r="AG342" s="104">
        <f>ROUND(VLOOKUP($B342,'[4]3.ข้อมูลงบทดลองปัจจุบัน'!$A$5:$CL$846,32,0),2)</f>
        <v>0</v>
      </c>
      <c r="AH342" s="104">
        <f>ROUND(VLOOKUP($B342,'[4]3.ข้อมูลงบทดลองปัจจุบัน'!$A$5:$CL$846,33,0),2)</f>
        <v>0</v>
      </c>
      <c r="AI342" s="104">
        <f>ROUND(VLOOKUP($B342,'[4]3.ข้อมูลงบทดลองปัจจุบัน'!$A$5:$CL$846,34,0),2)</f>
        <v>0</v>
      </c>
      <c r="AJ342" s="104">
        <f>ROUND(VLOOKUP($B342,'[4]3.ข้อมูลงบทดลองปัจจุบัน'!$A$5:$CL$846,35,0),2)</f>
        <v>0</v>
      </c>
      <c r="AK342" s="104">
        <f>ROUND(VLOOKUP($B342,'[4]3.ข้อมูลงบทดลองปัจจุบัน'!$A$5:$CL$846,36,0),2)</f>
        <v>0</v>
      </c>
      <c r="AL342" s="104">
        <f>ROUND(VLOOKUP($B342,'[4]3.ข้อมูลงบทดลองปัจจุบัน'!$A$5:$CL$846,37,0),2)</f>
        <v>24173336</v>
      </c>
      <c r="AM342" s="104">
        <f>ROUND(VLOOKUP($B342,'[4]3.ข้อมูลงบทดลองปัจจุบัน'!$A$5:$CL$846,38,0),2)</f>
        <v>0</v>
      </c>
      <c r="AN342" s="104">
        <f>ROUND(VLOOKUP($B342,'[4]3.ข้อมูลงบทดลองปัจจุบัน'!$A$5:$CL$846,39,0),2)</f>
        <v>0</v>
      </c>
      <c r="AO342" s="104">
        <f>ROUND(VLOOKUP($B342,'[4]3.ข้อมูลงบทดลองปัจจุบัน'!$A$5:$CL$846,40,0),2)</f>
        <v>0</v>
      </c>
      <c r="AP342" s="104">
        <f>ROUND(VLOOKUP($B342,'[4]3.ข้อมูลงบทดลองปัจจุบัน'!$A$5:$CL$846,41,0),2)</f>
        <v>0</v>
      </c>
      <c r="AQ342" s="104">
        <f>ROUND(VLOOKUP($B342,'[4]3.ข้อมูลงบทดลองปัจจุบัน'!$A$5:$CL$846,42,0),2)</f>
        <v>0</v>
      </c>
      <c r="AR342" s="104">
        <f>ROUND(VLOOKUP($B342,'[4]3.ข้อมูลงบทดลองปัจจุบัน'!$A$5:$CL$846,43,0),2)</f>
        <v>0</v>
      </c>
      <c r="AS342" s="104">
        <f>ROUND(VLOOKUP($B342,'[4]3.ข้อมูลงบทดลองปัจจุบัน'!$A$5:$CL$846,44,0),2)</f>
        <v>0</v>
      </c>
      <c r="AT342" s="104">
        <f>ROUND(VLOOKUP($B342,'[4]3.ข้อมูลงบทดลองปัจจุบัน'!$A$5:$CL$846,45,0),2)</f>
        <v>0</v>
      </c>
      <c r="AU342" s="104">
        <f>ROUND(VLOOKUP($B342,'[4]3.ข้อมูลงบทดลองปัจจุบัน'!$A$5:$CL$846,46,0),2)</f>
        <v>0</v>
      </c>
      <c r="AV342" s="104">
        <f>ROUND(VLOOKUP($B342,'[4]3.ข้อมูลงบทดลองปัจจุบัน'!$A$5:$CL$846,47,0),2)</f>
        <v>0</v>
      </c>
      <c r="AW342" s="104">
        <f>ROUND(VLOOKUP($B342,'[4]3.ข้อมูลงบทดลองปัจจุบัน'!$A$5:$CL$846,48,0),2)</f>
        <v>0</v>
      </c>
      <c r="AX342" s="104">
        <f>ROUND(VLOOKUP($B342,'[4]3.ข้อมูลงบทดลองปัจจุบัน'!$A$5:$CL$846,49,0),2)</f>
        <v>0</v>
      </c>
      <c r="AY342" s="104">
        <f>ROUND(VLOOKUP($B342,'[4]3.ข้อมูลงบทดลองปัจจุบัน'!$A$5:$CL$846,50,0),2)</f>
        <v>0</v>
      </c>
      <c r="AZ342" s="104">
        <f>ROUND(VLOOKUP($B342,'[4]3.ข้อมูลงบทดลองปัจจุบัน'!$A$5:$CL$846,51,0),2)</f>
        <v>0</v>
      </c>
      <c r="BA342" s="104">
        <f>ROUND(VLOOKUP($B342,'[4]3.ข้อมูลงบทดลองปัจจุบัน'!$A$5:$CL$846,52,0),2)</f>
        <v>0</v>
      </c>
      <c r="BB342" s="104">
        <f>ROUND(VLOOKUP($B342,'[4]3.ข้อมูลงบทดลองปัจจุบัน'!$A$5:$CL$846,53,0),2)</f>
        <v>0</v>
      </c>
      <c r="BC342" s="104">
        <f>ROUND(VLOOKUP($B342,'[4]3.ข้อมูลงบทดลองปัจจุบัน'!$A$5:$CL$846,54,0),2)</f>
        <v>0</v>
      </c>
      <c r="BD342" s="104">
        <f>ROUND(VLOOKUP($B342,'[4]3.ข้อมูลงบทดลองปัจจุบัน'!$A$5:$CL$846,55,0),2)</f>
        <v>0</v>
      </c>
      <c r="BE342" s="104">
        <f>ROUND(VLOOKUP($B342,'[4]3.ข้อมูลงบทดลองปัจจุบัน'!$A$5:$CL$846,56,0),2)</f>
        <v>0</v>
      </c>
      <c r="BF342" s="104">
        <f>ROUND(VLOOKUP($B342,'[4]3.ข้อมูลงบทดลองปัจจุบัน'!$A$5:$CL$846,57,0),2)</f>
        <v>0</v>
      </c>
      <c r="BG342" s="104">
        <f>ROUND(VLOOKUP($B342,'[4]3.ข้อมูลงบทดลองปัจจุบัน'!$A$5:$CL$846,58,0),2)</f>
        <v>0</v>
      </c>
      <c r="BH342" s="104">
        <f>ROUND(VLOOKUP($B342,'[4]3.ข้อมูลงบทดลองปัจจุบัน'!$A$5:$CL$846,59,0),2)</f>
        <v>0</v>
      </c>
      <c r="BI342" s="104">
        <f>ROUND(VLOOKUP($B342,'[4]3.ข้อมูลงบทดลองปัจจุบัน'!$A$5:$CL$846,60,0),2)</f>
        <v>0</v>
      </c>
      <c r="BJ342" s="104">
        <f>ROUND(VLOOKUP($B342,'[4]3.ข้อมูลงบทดลองปัจจุบัน'!$A$5:$CL$846,61,0),2)</f>
        <v>0</v>
      </c>
      <c r="BK342" s="104">
        <f>ROUND(VLOOKUP($B342,'[4]3.ข้อมูลงบทดลองปัจจุบัน'!$A$5:$CL$846,62,0),2)</f>
        <v>0</v>
      </c>
      <c r="BL342" s="104">
        <f>ROUND(VLOOKUP($B342,'[4]3.ข้อมูลงบทดลองปัจจุบัน'!$A$5:$CL$846,63,0),2)</f>
        <v>0</v>
      </c>
      <c r="BM342" s="104">
        <f>ROUND(VLOOKUP($B342,'[4]3.ข้อมูลงบทดลองปัจจุบัน'!$A$5:$CL$846,64,0),2)</f>
        <v>15446121.51</v>
      </c>
      <c r="BN342" s="104">
        <f>ROUND(VLOOKUP($B342,'[4]3.ข้อมูลงบทดลองปัจจุบัน'!$A$5:$CL$846,65,0),2)</f>
        <v>0</v>
      </c>
      <c r="BO342" s="104">
        <f>ROUND(VLOOKUP($B342,'[4]3.ข้อมูลงบทดลองปัจจุบัน'!$A$5:$CL$846,66,0),2)</f>
        <v>0</v>
      </c>
      <c r="BP342" s="104">
        <f>ROUND(VLOOKUP($B342,'[4]3.ข้อมูลงบทดลองปัจจุบัน'!$A$5:$CL$846,67,0),2)</f>
        <v>0</v>
      </c>
      <c r="BQ342" s="104">
        <f>ROUND(VLOOKUP($B342,'[4]3.ข้อมูลงบทดลองปัจจุบัน'!$A$5:$CL$846,68,0),2)</f>
        <v>0</v>
      </c>
      <c r="BR342" s="104">
        <f>ROUND(VLOOKUP($B342,'[4]3.ข้อมูลงบทดลองปัจจุบัน'!$A$5:$CL$846,69,0),2)</f>
        <v>0</v>
      </c>
      <c r="BS342" s="104">
        <f>ROUND(VLOOKUP($B342,'[4]3.ข้อมูลงบทดลองปัจจุบัน'!$A$5:$CL$846,70,0),2)</f>
        <v>6250000</v>
      </c>
      <c r="BT342" s="104">
        <f>ROUND(VLOOKUP($B342,'[4]3.ข้อมูลงบทดลองปัจจุบัน'!$A$5:$CL$846,71,0),2)</f>
        <v>0</v>
      </c>
      <c r="BU342" s="104">
        <f>ROUND(VLOOKUP($B342,'[4]3.ข้อมูลงบทดลองปัจจุบัน'!$A$5:$CL$846,72,0),2)</f>
        <v>0</v>
      </c>
      <c r="BV342" s="104">
        <f>ROUND(VLOOKUP($B342,'[4]3.ข้อมูลงบทดลองปัจจุบัน'!$A$5:$CL$846,73,0),2)</f>
        <v>0</v>
      </c>
      <c r="BW342" s="104">
        <f>ROUND(VLOOKUP($B342,'[4]3.ข้อมูลงบทดลองปัจจุบัน'!$A$5:$CL$846,74,0),2)</f>
        <v>0</v>
      </c>
      <c r="BX342" s="104">
        <f>ROUND(VLOOKUP($B342,'[4]3.ข้อมูลงบทดลองปัจจุบัน'!$A$5:$CL$846,75,0),2)</f>
        <v>0</v>
      </c>
      <c r="BY342" s="104">
        <f>ROUND(VLOOKUP($B342,'[4]3.ข้อมูลงบทดลองปัจจุบัน'!$A$5:$CL$846,76,0),2)</f>
        <v>0</v>
      </c>
      <c r="BZ342" s="104">
        <f>ROUND(VLOOKUP($B342,'[4]3.ข้อมูลงบทดลองปัจจุบัน'!$A$5:$CL$846,77,0),2)</f>
        <v>0</v>
      </c>
      <c r="CA342" s="104">
        <f>ROUND(VLOOKUP($B342,'[4]3.ข้อมูลงบทดลองปัจจุบัน'!$A$5:$CL$846,78,0),2)</f>
        <v>0</v>
      </c>
      <c r="CB342" s="104">
        <f>ROUND(VLOOKUP($B342,'[4]3.ข้อมูลงบทดลองปัจจุบัน'!$A$5:$CL$846,79,0),2)</f>
        <v>0</v>
      </c>
      <c r="CC342" s="104">
        <f>ROUND(VLOOKUP($B342,'[4]3.ข้อมูลงบทดลองปัจจุบัน'!$A$5:$CL$846,80,0),2)</f>
        <v>0</v>
      </c>
      <c r="CD342" s="104">
        <f>ROUND(VLOOKUP($B342,'[4]3.ข้อมูลงบทดลองปัจจุบัน'!$A$5:$CL$846,81,0),2)</f>
        <v>0</v>
      </c>
      <c r="CE342" s="104">
        <f>ROUND(VLOOKUP($B342,'[4]3.ข้อมูลงบทดลองปัจจุบัน'!$A$5:$CL$846,82,0),2)</f>
        <v>0</v>
      </c>
      <c r="CF342" s="104">
        <f>ROUND(VLOOKUP($B342,'[4]3.ข้อมูลงบทดลองปัจจุบัน'!$A$5:$CL$846,83,0),2)</f>
        <v>0</v>
      </c>
      <c r="CG342" s="104">
        <f>ROUND(VLOOKUP($B342,'[4]3.ข้อมูลงบทดลองปัจจุบัน'!$A$5:$CL$846,84,0),2)</f>
        <v>0</v>
      </c>
      <c r="CH342" s="104">
        <f>ROUND(VLOOKUP($B342,'[4]3.ข้อมูลงบทดลองปัจจุบัน'!$A$5:$CL$846,85,0),2)</f>
        <v>0</v>
      </c>
      <c r="CI342" s="104">
        <f>ROUND(VLOOKUP($B342,'[4]3.ข้อมูลงบทดลองปัจจุบัน'!$A$5:$CL$846,86,0),2)</f>
        <v>0</v>
      </c>
      <c r="CJ342" s="104">
        <f>ROUND(VLOOKUP($B342,'[4]3.ข้อมูลงบทดลองปัจจุบัน'!$A$5:$CL$846,87,0),2)</f>
        <v>0</v>
      </c>
      <c r="CK342" s="104">
        <f>ROUND(VLOOKUP($B342,'[4]3.ข้อมูลงบทดลองปัจจุบัน'!$A$5:$CL$846,88,0),2)</f>
        <v>0</v>
      </c>
      <c r="CL342" s="104">
        <f>ROUND(VLOOKUP($B342,'[4]3.ข้อมูลงบทดลองปัจจุบัน'!$A$5:$CL$846,89,0),2)</f>
        <v>0</v>
      </c>
      <c r="CM342" s="104">
        <f>ROUND(VLOOKUP($B342,'[4]3.ข้อมูลงบทดลองปัจจุบัน'!$A$5:$CL$846,90,0),2)</f>
        <v>0</v>
      </c>
    </row>
    <row r="343" spans="1:91" x14ac:dyDescent="0.7">
      <c r="A343" s="128" t="s">
        <v>884</v>
      </c>
      <c r="B343" s="18" t="s">
        <v>1071</v>
      </c>
      <c r="C343" s="129" t="s">
        <v>1072</v>
      </c>
      <c r="D343" s="104">
        <f>ROUND(VLOOKUP($B343,'[4]3.ข้อมูลงบทดลองปัจจุบัน'!$A$5:$CL$846,3,0),2)</f>
        <v>0</v>
      </c>
      <c r="E343" s="104">
        <f>ROUND(VLOOKUP($B343,'[4]3.ข้อมูลงบทดลองปัจจุบัน'!$A$5:$CL$846,4,0),2)</f>
        <v>0</v>
      </c>
      <c r="F343" s="104">
        <f>ROUND(VLOOKUP($B343,'[4]3.ข้อมูลงบทดลองปัจจุบัน'!$A$5:$CL$846,5,0),2)</f>
        <v>0</v>
      </c>
      <c r="G343" s="104">
        <f>ROUND(VLOOKUP($B343,'[4]3.ข้อมูลงบทดลองปัจจุบัน'!$A$5:$CL$846,6,0),2)</f>
        <v>0</v>
      </c>
      <c r="H343" s="104">
        <f>ROUND(VLOOKUP($B343,'[4]3.ข้อมูลงบทดลองปัจจุบัน'!$A$5:$CL$846,7,0),2)</f>
        <v>0</v>
      </c>
      <c r="I343" s="104">
        <f>ROUND(VLOOKUP($B343,'[4]3.ข้อมูลงบทดลองปัจจุบัน'!$A$5:$CL$846,8,0),2)</f>
        <v>0</v>
      </c>
      <c r="J343" s="104">
        <f>ROUND(VLOOKUP($B343,'[4]3.ข้อมูลงบทดลองปัจจุบัน'!$A$5:$CL$846,9,0),2)</f>
        <v>0</v>
      </c>
      <c r="K343" s="104">
        <f>ROUND(VLOOKUP($B343,'[4]3.ข้อมูลงบทดลองปัจจุบัน'!$A$5:$CL$846,10,0),2)</f>
        <v>0</v>
      </c>
      <c r="L343" s="104">
        <f>ROUND(VLOOKUP($B343,'[4]3.ข้อมูลงบทดลองปัจจุบัน'!$A$5:$CL$846,11,0),2)</f>
        <v>0</v>
      </c>
      <c r="M343" s="104">
        <f>ROUND(VLOOKUP($B343,'[4]3.ข้อมูลงบทดลองปัจจุบัน'!$A$5:$CL$846,12,0),2)</f>
        <v>0</v>
      </c>
      <c r="N343" s="104">
        <f>ROUND(VLOOKUP($B343,'[4]3.ข้อมูลงบทดลองปัจจุบัน'!$A$5:$CL$846,13,0),2)</f>
        <v>0</v>
      </c>
      <c r="O343" s="104">
        <f>ROUND(VLOOKUP($B343,'[4]3.ข้อมูลงบทดลองปัจจุบัน'!$A$5:$CL$846,14,0),2)</f>
        <v>0</v>
      </c>
      <c r="P343" s="104">
        <f>ROUND(VLOOKUP($B343,'[4]3.ข้อมูลงบทดลองปัจจุบัน'!$A$5:$CL$846,15,0),2)</f>
        <v>0</v>
      </c>
      <c r="Q343" s="104">
        <f>ROUND(VLOOKUP($B343,'[4]3.ข้อมูลงบทดลองปัจจุบัน'!$A$5:$CL$846,16,0),2)</f>
        <v>0</v>
      </c>
      <c r="R343" s="104">
        <f>ROUND(VLOOKUP($B343,'[4]3.ข้อมูลงบทดลองปัจจุบัน'!$A$5:$CL$846,17,0),2)</f>
        <v>0</v>
      </c>
      <c r="S343" s="104">
        <f>ROUND(VLOOKUP($B343,'[4]3.ข้อมูลงบทดลองปัจจุบัน'!$A$5:$CL$846,18,0),2)</f>
        <v>0</v>
      </c>
      <c r="T343" s="104">
        <f>ROUND(VLOOKUP($B343,'[4]3.ข้อมูลงบทดลองปัจจุบัน'!$A$5:$CL$846,19,0),2)</f>
        <v>0</v>
      </c>
      <c r="U343" s="104">
        <f>ROUND(VLOOKUP($B343,'[4]3.ข้อมูลงบทดลองปัจจุบัน'!$A$5:$CL$846,20,0),2)</f>
        <v>0</v>
      </c>
      <c r="V343" s="104">
        <f>ROUND(VLOOKUP($B343,'[4]3.ข้อมูลงบทดลองปัจจุบัน'!$A$5:$CL$846,21,0),2)</f>
        <v>0</v>
      </c>
      <c r="W343" s="104">
        <f>ROUND(VLOOKUP($B343,'[4]3.ข้อมูลงบทดลองปัจจุบัน'!$A$5:$CL$846,22,0),2)</f>
        <v>0</v>
      </c>
      <c r="X343" s="104">
        <f>ROUND(VLOOKUP($B343,'[4]3.ข้อมูลงบทดลองปัจจุบัน'!$A$5:$CL$846,23,0),2)</f>
        <v>0</v>
      </c>
      <c r="Y343" s="104">
        <f>ROUND(VLOOKUP($B343,'[4]3.ข้อมูลงบทดลองปัจจุบัน'!$A$5:$CL$846,24,0),2)</f>
        <v>0</v>
      </c>
      <c r="Z343" s="104">
        <f>ROUND(VLOOKUP($B343,'[4]3.ข้อมูลงบทดลองปัจจุบัน'!$A$5:$CL$846,25,0),2)</f>
        <v>0</v>
      </c>
      <c r="AA343" s="104">
        <f>ROUND(VLOOKUP($B343,'[4]3.ข้อมูลงบทดลองปัจจุบัน'!$A$5:$CL$846,26,0),2)</f>
        <v>0</v>
      </c>
      <c r="AB343" s="104">
        <f>ROUND(VLOOKUP($B343,'[4]3.ข้อมูลงบทดลองปัจจุบัน'!$A$5:$CL$846,27,0),2)</f>
        <v>0</v>
      </c>
      <c r="AC343" s="104">
        <f>ROUND(VLOOKUP($B343,'[4]3.ข้อมูลงบทดลองปัจจุบัน'!$A$5:$CL$846,28,0),2)</f>
        <v>0</v>
      </c>
      <c r="AD343" s="104">
        <f>ROUND(VLOOKUP($B343,'[4]3.ข้อมูลงบทดลองปัจจุบัน'!$A$5:$CL$846,29,0),2)</f>
        <v>0</v>
      </c>
      <c r="AE343" s="104">
        <f>ROUND(VLOOKUP($B343,'[4]3.ข้อมูลงบทดลองปัจจุบัน'!$A$5:$CL$846,30,0),2)</f>
        <v>0</v>
      </c>
      <c r="AF343" s="104">
        <f>ROUND(VLOOKUP($B343,'[4]3.ข้อมูลงบทดลองปัจจุบัน'!$A$5:$CL$846,31,0),2)</f>
        <v>0</v>
      </c>
      <c r="AG343" s="104">
        <f>ROUND(VLOOKUP($B343,'[4]3.ข้อมูลงบทดลองปัจจุบัน'!$A$5:$CL$846,32,0),2)</f>
        <v>0</v>
      </c>
      <c r="AH343" s="104">
        <f>ROUND(VLOOKUP($B343,'[4]3.ข้อมูลงบทดลองปัจจุบัน'!$A$5:$CL$846,33,0),2)</f>
        <v>0</v>
      </c>
      <c r="AI343" s="104">
        <f>ROUND(VLOOKUP($B343,'[4]3.ข้อมูลงบทดลองปัจจุบัน'!$A$5:$CL$846,34,0),2)</f>
        <v>0</v>
      </c>
      <c r="AJ343" s="104">
        <f>ROUND(VLOOKUP($B343,'[4]3.ข้อมูลงบทดลองปัจจุบัน'!$A$5:$CL$846,35,0),2)</f>
        <v>0</v>
      </c>
      <c r="AK343" s="104">
        <f>ROUND(VLOOKUP($B343,'[4]3.ข้อมูลงบทดลองปัจจุบัน'!$A$5:$CL$846,36,0),2)</f>
        <v>0</v>
      </c>
      <c r="AL343" s="104">
        <f>ROUND(VLOOKUP($B343,'[4]3.ข้อมูลงบทดลองปัจจุบัน'!$A$5:$CL$846,37,0),2)</f>
        <v>0</v>
      </c>
      <c r="AM343" s="104">
        <f>ROUND(VLOOKUP($B343,'[4]3.ข้อมูลงบทดลองปัจจุบัน'!$A$5:$CL$846,38,0),2)</f>
        <v>0</v>
      </c>
      <c r="AN343" s="104">
        <f>ROUND(VLOOKUP($B343,'[4]3.ข้อมูลงบทดลองปัจจุบัน'!$A$5:$CL$846,39,0),2)</f>
        <v>0</v>
      </c>
      <c r="AO343" s="104">
        <f>ROUND(VLOOKUP($B343,'[4]3.ข้อมูลงบทดลองปัจจุบัน'!$A$5:$CL$846,40,0),2)</f>
        <v>0</v>
      </c>
      <c r="AP343" s="104">
        <f>ROUND(VLOOKUP($B343,'[4]3.ข้อมูลงบทดลองปัจจุบัน'!$A$5:$CL$846,41,0),2)</f>
        <v>0</v>
      </c>
      <c r="AQ343" s="104">
        <f>ROUND(VLOOKUP($B343,'[4]3.ข้อมูลงบทดลองปัจจุบัน'!$A$5:$CL$846,42,0),2)</f>
        <v>0</v>
      </c>
      <c r="AR343" s="104">
        <f>ROUND(VLOOKUP($B343,'[4]3.ข้อมูลงบทดลองปัจจุบัน'!$A$5:$CL$846,43,0),2)</f>
        <v>0</v>
      </c>
      <c r="AS343" s="104">
        <f>ROUND(VLOOKUP($B343,'[4]3.ข้อมูลงบทดลองปัจจุบัน'!$A$5:$CL$846,44,0),2)</f>
        <v>0</v>
      </c>
      <c r="AT343" s="104">
        <f>ROUND(VLOOKUP($B343,'[4]3.ข้อมูลงบทดลองปัจจุบัน'!$A$5:$CL$846,45,0),2)</f>
        <v>0</v>
      </c>
      <c r="AU343" s="104">
        <f>ROUND(VLOOKUP($B343,'[4]3.ข้อมูลงบทดลองปัจจุบัน'!$A$5:$CL$846,46,0),2)</f>
        <v>0</v>
      </c>
      <c r="AV343" s="104">
        <f>ROUND(VLOOKUP($B343,'[4]3.ข้อมูลงบทดลองปัจจุบัน'!$A$5:$CL$846,47,0),2)</f>
        <v>0</v>
      </c>
      <c r="AW343" s="104">
        <f>ROUND(VLOOKUP($B343,'[4]3.ข้อมูลงบทดลองปัจจุบัน'!$A$5:$CL$846,48,0),2)</f>
        <v>0</v>
      </c>
      <c r="AX343" s="104">
        <f>ROUND(VLOOKUP($B343,'[4]3.ข้อมูลงบทดลองปัจจุบัน'!$A$5:$CL$846,49,0),2)</f>
        <v>0</v>
      </c>
      <c r="AY343" s="104">
        <f>ROUND(VLOOKUP($B343,'[4]3.ข้อมูลงบทดลองปัจจุบัน'!$A$5:$CL$846,50,0),2)</f>
        <v>0</v>
      </c>
      <c r="AZ343" s="104">
        <f>ROUND(VLOOKUP($B343,'[4]3.ข้อมูลงบทดลองปัจจุบัน'!$A$5:$CL$846,51,0),2)</f>
        <v>0</v>
      </c>
      <c r="BA343" s="104">
        <f>ROUND(VLOOKUP($B343,'[4]3.ข้อมูลงบทดลองปัจจุบัน'!$A$5:$CL$846,52,0),2)</f>
        <v>0</v>
      </c>
      <c r="BB343" s="104">
        <f>ROUND(VLOOKUP($B343,'[4]3.ข้อมูลงบทดลองปัจจุบัน'!$A$5:$CL$846,53,0),2)</f>
        <v>0</v>
      </c>
      <c r="BC343" s="104">
        <f>ROUND(VLOOKUP($B343,'[4]3.ข้อมูลงบทดลองปัจจุบัน'!$A$5:$CL$846,54,0),2)</f>
        <v>0</v>
      </c>
      <c r="BD343" s="104">
        <f>ROUND(VLOOKUP($B343,'[4]3.ข้อมูลงบทดลองปัจจุบัน'!$A$5:$CL$846,55,0),2)</f>
        <v>0</v>
      </c>
      <c r="BE343" s="104">
        <f>ROUND(VLOOKUP($B343,'[4]3.ข้อมูลงบทดลองปัจจุบัน'!$A$5:$CL$846,56,0),2)</f>
        <v>0</v>
      </c>
      <c r="BF343" s="104">
        <f>ROUND(VLOOKUP($B343,'[4]3.ข้อมูลงบทดลองปัจจุบัน'!$A$5:$CL$846,57,0),2)</f>
        <v>0</v>
      </c>
      <c r="BG343" s="104">
        <f>ROUND(VLOOKUP($B343,'[4]3.ข้อมูลงบทดลองปัจจุบัน'!$A$5:$CL$846,58,0),2)</f>
        <v>0</v>
      </c>
      <c r="BH343" s="104">
        <f>ROUND(VLOOKUP($B343,'[4]3.ข้อมูลงบทดลองปัจจุบัน'!$A$5:$CL$846,59,0),2)</f>
        <v>0</v>
      </c>
      <c r="BI343" s="104">
        <f>ROUND(VLOOKUP($B343,'[4]3.ข้อมูลงบทดลองปัจจุบัน'!$A$5:$CL$846,60,0),2)</f>
        <v>0</v>
      </c>
      <c r="BJ343" s="104">
        <f>ROUND(VLOOKUP($B343,'[4]3.ข้อมูลงบทดลองปัจจุบัน'!$A$5:$CL$846,61,0),2)</f>
        <v>0</v>
      </c>
      <c r="BK343" s="104">
        <f>ROUND(VLOOKUP($B343,'[4]3.ข้อมูลงบทดลองปัจจุบัน'!$A$5:$CL$846,62,0),2)</f>
        <v>0</v>
      </c>
      <c r="BL343" s="104">
        <f>ROUND(VLOOKUP($B343,'[4]3.ข้อมูลงบทดลองปัจจุบัน'!$A$5:$CL$846,63,0),2)</f>
        <v>0</v>
      </c>
      <c r="BM343" s="104">
        <f>ROUND(VLOOKUP($B343,'[4]3.ข้อมูลงบทดลองปัจจุบัน'!$A$5:$CL$846,64,0),2)</f>
        <v>0</v>
      </c>
      <c r="BN343" s="104">
        <f>ROUND(VLOOKUP($B343,'[4]3.ข้อมูลงบทดลองปัจจุบัน'!$A$5:$CL$846,65,0),2)</f>
        <v>0</v>
      </c>
      <c r="BO343" s="104">
        <f>ROUND(VLOOKUP($B343,'[4]3.ข้อมูลงบทดลองปัจจุบัน'!$A$5:$CL$846,66,0),2)</f>
        <v>0</v>
      </c>
      <c r="BP343" s="104">
        <f>ROUND(VLOOKUP($B343,'[4]3.ข้อมูลงบทดลองปัจจุบัน'!$A$5:$CL$846,67,0),2)</f>
        <v>0</v>
      </c>
      <c r="BQ343" s="104">
        <f>ROUND(VLOOKUP($B343,'[4]3.ข้อมูลงบทดลองปัจจุบัน'!$A$5:$CL$846,68,0),2)</f>
        <v>0</v>
      </c>
      <c r="BR343" s="104">
        <f>ROUND(VLOOKUP($B343,'[4]3.ข้อมูลงบทดลองปัจจุบัน'!$A$5:$CL$846,69,0),2)</f>
        <v>0</v>
      </c>
      <c r="BS343" s="104">
        <f>ROUND(VLOOKUP($B343,'[4]3.ข้อมูลงบทดลองปัจจุบัน'!$A$5:$CL$846,70,0),2)</f>
        <v>0</v>
      </c>
      <c r="BT343" s="104">
        <f>ROUND(VLOOKUP($B343,'[4]3.ข้อมูลงบทดลองปัจจุบัน'!$A$5:$CL$846,71,0),2)</f>
        <v>0</v>
      </c>
      <c r="BU343" s="104">
        <f>ROUND(VLOOKUP($B343,'[4]3.ข้อมูลงบทดลองปัจจุบัน'!$A$5:$CL$846,72,0),2)</f>
        <v>0</v>
      </c>
      <c r="BV343" s="104">
        <f>ROUND(VLOOKUP($B343,'[4]3.ข้อมูลงบทดลองปัจจุบัน'!$A$5:$CL$846,73,0),2)</f>
        <v>0</v>
      </c>
      <c r="BW343" s="104">
        <f>ROUND(VLOOKUP($B343,'[4]3.ข้อมูลงบทดลองปัจจุบัน'!$A$5:$CL$846,74,0),2)</f>
        <v>0</v>
      </c>
      <c r="BX343" s="104">
        <f>ROUND(VLOOKUP($B343,'[4]3.ข้อมูลงบทดลองปัจจุบัน'!$A$5:$CL$846,75,0),2)</f>
        <v>0</v>
      </c>
      <c r="BY343" s="104">
        <f>ROUND(VLOOKUP($B343,'[4]3.ข้อมูลงบทดลองปัจจุบัน'!$A$5:$CL$846,76,0),2)</f>
        <v>0</v>
      </c>
      <c r="BZ343" s="104">
        <f>ROUND(VLOOKUP($B343,'[4]3.ข้อมูลงบทดลองปัจจุบัน'!$A$5:$CL$846,77,0),2)</f>
        <v>0</v>
      </c>
      <c r="CA343" s="104">
        <f>ROUND(VLOOKUP($B343,'[4]3.ข้อมูลงบทดลองปัจจุบัน'!$A$5:$CL$846,78,0),2)</f>
        <v>0</v>
      </c>
      <c r="CB343" s="104">
        <f>ROUND(VLOOKUP($B343,'[4]3.ข้อมูลงบทดลองปัจจุบัน'!$A$5:$CL$846,79,0),2)</f>
        <v>0</v>
      </c>
      <c r="CC343" s="104">
        <f>ROUND(VLOOKUP($B343,'[4]3.ข้อมูลงบทดลองปัจจุบัน'!$A$5:$CL$846,80,0),2)</f>
        <v>0</v>
      </c>
      <c r="CD343" s="104">
        <f>ROUND(VLOOKUP($B343,'[4]3.ข้อมูลงบทดลองปัจจุบัน'!$A$5:$CL$846,81,0),2)</f>
        <v>0</v>
      </c>
      <c r="CE343" s="104">
        <f>ROUND(VLOOKUP($B343,'[4]3.ข้อมูลงบทดลองปัจจุบัน'!$A$5:$CL$846,82,0),2)</f>
        <v>0</v>
      </c>
      <c r="CF343" s="104">
        <f>ROUND(VLOOKUP($B343,'[4]3.ข้อมูลงบทดลองปัจจุบัน'!$A$5:$CL$846,83,0),2)</f>
        <v>0</v>
      </c>
      <c r="CG343" s="104">
        <f>ROUND(VLOOKUP($B343,'[4]3.ข้อมูลงบทดลองปัจจุบัน'!$A$5:$CL$846,84,0),2)</f>
        <v>0</v>
      </c>
      <c r="CH343" s="104">
        <f>ROUND(VLOOKUP($B343,'[4]3.ข้อมูลงบทดลองปัจจุบัน'!$A$5:$CL$846,85,0),2)</f>
        <v>0</v>
      </c>
      <c r="CI343" s="104">
        <f>ROUND(VLOOKUP($B343,'[4]3.ข้อมูลงบทดลองปัจจุบัน'!$A$5:$CL$846,86,0),2)</f>
        <v>0</v>
      </c>
      <c r="CJ343" s="104">
        <f>ROUND(VLOOKUP($B343,'[4]3.ข้อมูลงบทดลองปัจจุบัน'!$A$5:$CL$846,87,0),2)</f>
        <v>0</v>
      </c>
      <c r="CK343" s="104">
        <f>ROUND(VLOOKUP($B343,'[4]3.ข้อมูลงบทดลองปัจจุบัน'!$A$5:$CL$846,88,0),2)</f>
        <v>0</v>
      </c>
      <c r="CL343" s="104">
        <f>ROUND(VLOOKUP($B343,'[4]3.ข้อมูลงบทดลองปัจจุบัน'!$A$5:$CL$846,89,0),2)</f>
        <v>0</v>
      </c>
      <c r="CM343" s="104">
        <f>ROUND(VLOOKUP($B343,'[4]3.ข้อมูลงบทดลองปัจจุบัน'!$A$5:$CL$846,90,0),2)</f>
        <v>0</v>
      </c>
    </row>
    <row r="344" spans="1:91" x14ac:dyDescent="0.7">
      <c r="A344" s="128" t="s">
        <v>884</v>
      </c>
      <c r="B344" s="18" t="s">
        <v>1073</v>
      </c>
      <c r="C344" s="129" t="s">
        <v>1074</v>
      </c>
      <c r="D344" s="104">
        <f>ROUND(VLOOKUP($B344,'[4]3.ข้อมูลงบทดลองปัจจุบัน'!$A$5:$CL$846,3,0),2)</f>
        <v>10000</v>
      </c>
      <c r="E344" s="104">
        <f>ROUND(VLOOKUP($B344,'[4]3.ข้อมูลงบทดลองปัจจุบัน'!$A$5:$CL$846,4,0),2)</f>
        <v>0</v>
      </c>
      <c r="F344" s="104">
        <f>ROUND(VLOOKUP($B344,'[4]3.ข้อมูลงบทดลองปัจจุบัน'!$A$5:$CL$846,5,0),2)</f>
        <v>0</v>
      </c>
      <c r="G344" s="104">
        <f>ROUND(VLOOKUP($B344,'[4]3.ข้อมูลงบทดลองปัจจุบัน'!$A$5:$CL$846,6,0),2)</f>
        <v>0</v>
      </c>
      <c r="H344" s="104">
        <f>ROUND(VLOOKUP($B344,'[4]3.ข้อมูลงบทดลองปัจจุบัน'!$A$5:$CL$846,7,0),2)</f>
        <v>0</v>
      </c>
      <c r="I344" s="104">
        <f>ROUND(VLOOKUP($B344,'[4]3.ข้อมูลงบทดลองปัจจุบัน'!$A$5:$CL$846,8,0),2)</f>
        <v>0</v>
      </c>
      <c r="J344" s="104">
        <f>ROUND(VLOOKUP($B344,'[4]3.ข้อมูลงบทดลองปัจจุบัน'!$A$5:$CL$846,9,0),2)</f>
        <v>0</v>
      </c>
      <c r="K344" s="104">
        <f>ROUND(VLOOKUP($B344,'[4]3.ข้อมูลงบทดลองปัจจุบัน'!$A$5:$CL$846,10,0),2)</f>
        <v>0</v>
      </c>
      <c r="L344" s="104">
        <f>ROUND(VLOOKUP($B344,'[4]3.ข้อมูลงบทดลองปัจจุบัน'!$A$5:$CL$846,11,0),2)</f>
        <v>0</v>
      </c>
      <c r="M344" s="104">
        <f>ROUND(VLOOKUP($B344,'[4]3.ข้อมูลงบทดลองปัจจุบัน'!$A$5:$CL$846,12,0),2)</f>
        <v>0</v>
      </c>
      <c r="N344" s="104">
        <f>ROUND(VLOOKUP($B344,'[4]3.ข้อมูลงบทดลองปัจจุบัน'!$A$5:$CL$846,13,0),2)</f>
        <v>0</v>
      </c>
      <c r="O344" s="104">
        <f>ROUND(VLOOKUP($B344,'[4]3.ข้อมูลงบทดลองปัจจุบัน'!$A$5:$CL$846,14,0),2)</f>
        <v>0</v>
      </c>
      <c r="P344" s="104">
        <f>ROUND(VLOOKUP($B344,'[4]3.ข้อมูลงบทดลองปัจจุบัน'!$A$5:$CL$846,15,0),2)</f>
        <v>0</v>
      </c>
      <c r="Q344" s="104">
        <f>ROUND(VLOOKUP($B344,'[4]3.ข้อมูลงบทดลองปัจจุบัน'!$A$5:$CL$846,16,0),2)</f>
        <v>0</v>
      </c>
      <c r="R344" s="104">
        <f>ROUND(VLOOKUP($B344,'[4]3.ข้อมูลงบทดลองปัจจุบัน'!$A$5:$CL$846,17,0),2)</f>
        <v>0</v>
      </c>
      <c r="S344" s="104">
        <f>ROUND(VLOOKUP($B344,'[4]3.ข้อมูลงบทดลองปัจจุบัน'!$A$5:$CL$846,18,0),2)</f>
        <v>0</v>
      </c>
      <c r="T344" s="104">
        <f>ROUND(VLOOKUP($B344,'[4]3.ข้อมูลงบทดลองปัจจุบัน'!$A$5:$CL$846,19,0),2)</f>
        <v>0</v>
      </c>
      <c r="U344" s="104">
        <f>ROUND(VLOOKUP($B344,'[4]3.ข้อมูลงบทดลองปัจจุบัน'!$A$5:$CL$846,20,0),2)</f>
        <v>0</v>
      </c>
      <c r="V344" s="104">
        <f>ROUND(VLOOKUP($B344,'[4]3.ข้อมูลงบทดลองปัจจุบัน'!$A$5:$CL$846,21,0),2)</f>
        <v>0</v>
      </c>
      <c r="W344" s="104">
        <f>ROUND(VLOOKUP($B344,'[4]3.ข้อมูลงบทดลองปัจจุบัน'!$A$5:$CL$846,22,0),2)</f>
        <v>0</v>
      </c>
      <c r="X344" s="104">
        <f>ROUND(VLOOKUP($B344,'[4]3.ข้อมูลงบทดลองปัจจุบัน'!$A$5:$CL$846,23,0),2)</f>
        <v>0</v>
      </c>
      <c r="Y344" s="104">
        <f>ROUND(VLOOKUP($B344,'[4]3.ข้อมูลงบทดลองปัจจุบัน'!$A$5:$CL$846,24,0),2)</f>
        <v>0</v>
      </c>
      <c r="Z344" s="104">
        <f>ROUND(VLOOKUP($B344,'[4]3.ข้อมูลงบทดลองปัจจุบัน'!$A$5:$CL$846,25,0),2)</f>
        <v>0</v>
      </c>
      <c r="AA344" s="104">
        <f>ROUND(VLOOKUP($B344,'[4]3.ข้อมูลงบทดลองปัจจุบัน'!$A$5:$CL$846,26,0),2)</f>
        <v>0</v>
      </c>
      <c r="AB344" s="104">
        <f>ROUND(VLOOKUP($B344,'[4]3.ข้อมูลงบทดลองปัจจุบัน'!$A$5:$CL$846,27,0),2)</f>
        <v>0</v>
      </c>
      <c r="AC344" s="104">
        <f>ROUND(VLOOKUP($B344,'[4]3.ข้อมูลงบทดลองปัจจุบัน'!$A$5:$CL$846,28,0),2)</f>
        <v>0</v>
      </c>
      <c r="AD344" s="104">
        <f>ROUND(VLOOKUP($B344,'[4]3.ข้อมูลงบทดลองปัจจุบัน'!$A$5:$CL$846,29,0),2)</f>
        <v>0</v>
      </c>
      <c r="AE344" s="104">
        <f>ROUND(VLOOKUP($B344,'[4]3.ข้อมูลงบทดลองปัจจุบัน'!$A$5:$CL$846,30,0),2)</f>
        <v>0</v>
      </c>
      <c r="AF344" s="104">
        <f>ROUND(VLOOKUP($B344,'[4]3.ข้อมูลงบทดลองปัจจุบัน'!$A$5:$CL$846,31,0),2)</f>
        <v>0</v>
      </c>
      <c r="AG344" s="104">
        <f>ROUND(VLOOKUP($B344,'[4]3.ข้อมูลงบทดลองปัจจุบัน'!$A$5:$CL$846,32,0),2)</f>
        <v>0</v>
      </c>
      <c r="AH344" s="104">
        <f>ROUND(VLOOKUP($B344,'[4]3.ข้อมูลงบทดลองปัจจุบัน'!$A$5:$CL$846,33,0),2)</f>
        <v>0</v>
      </c>
      <c r="AI344" s="104">
        <f>ROUND(VLOOKUP($B344,'[4]3.ข้อมูลงบทดลองปัจจุบัน'!$A$5:$CL$846,34,0),2)</f>
        <v>0</v>
      </c>
      <c r="AJ344" s="104">
        <f>ROUND(VLOOKUP($B344,'[4]3.ข้อมูลงบทดลองปัจจุบัน'!$A$5:$CL$846,35,0),2)</f>
        <v>0</v>
      </c>
      <c r="AK344" s="104">
        <f>ROUND(VLOOKUP($B344,'[4]3.ข้อมูลงบทดลองปัจจุบัน'!$A$5:$CL$846,36,0),2)</f>
        <v>0</v>
      </c>
      <c r="AL344" s="104">
        <f>ROUND(VLOOKUP($B344,'[4]3.ข้อมูลงบทดลองปัจจุบัน'!$A$5:$CL$846,37,0),2)</f>
        <v>0</v>
      </c>
      <c r="AM344" s="104">
        <f>ROUND(VLOOKUP($B344,'[4]3.ข้อมูลงบทดลองปัจจุบัน'!$A$5:$CL$846,38,0),2)</f>
        <v>0</v>
      </c>
      <c r="AN344" s="104">
        <f>ROUND(VLOOKUP($B344,'[4]3.ข้อมูลงบทดลองปัจจุบัน'!$A$5:$CL$846,39,0),2)</f>
        <v>0</v>
      </c>
      <c r="AO344" s="104">
        <f>ROUND(VLOOKUP($B344,'[4]3.ข้อมูลงบทดลองปัจจุบัน'!$A$5:$CL$846,40,0),2)</f>
        <v>0</v>
      </c>
      <c r="AP344" s="104">
        <f>ROUND(VLOOKUP($B344,'[4]3.ข้อมูลงบทดลองปัจจุบัน'!$A$5:$CL$846,41,0),2)</f>
        <v>0</v>
      </c>
      <c r="AQ344" s="104">
        <f>ROUND(VLOOKUP($B344,'[4]3.ข้อมูลงบทดลองปัจจุบัน'!$A$5:$CL$846,42,0),2)</f>
        <v>0</v>
      </c>
      <c r="AR344" s="104">
        <f>ROUND(VLOOKUP($B344,'[4]3.ข้อมูลงบทดลองปัจจุบัน'!$A$5:$CL$846,43,0),2)</f>
        <v>0</v>
      </c>
      <c r="AS344" s="104">
        <f>ROUND(VLOOKUP($B344,'[4]3.ข้อมูลงบทดลองปัจจุบัน'!$A$5:$CL$846,44,0),2)</f>
        <v>0</v>
      </c>
      <c r="AT344" s="104">
        <f>ROUND(VLOOKUP($B344,'[4]3.ข้อมูลงบทดลองปัจจุบัน'!$A$5:$CL$846,45,0),2)</f>
        <v>0</v>
      </c>
      <c r="AU344" s="104">
        <f>ROUND(VLOOKUP($B344,'[4]3.ข้อมูลงบทดลองปัจจุบัน'!$A$5:$CL$846,46,0),2)</f>
        <v>0</v>
      </c>
      <c r="AV344" s="104">
        <f>ROUND(VLOOKUP($B344,'[4]3.ข้อมูลงบทดลองปัจจุบัน'!$A$5:$CL$846,47,0),2)</f>
        <v>0</v>
      </c>
      <c r="AW344" s="104">
        <f>ROUND(VLOOKUP($B344,'[4]3.ข้อมูลงบทดลองปัจจุบัน'!$A$5:$CL$846,48,0),2)</f>
        <v>0</v>
      </c>
      <c r="AX344" s="104">
        <f>ROUND(VLOOKUP($B344,'[4]3.ข้อมูลงบทดลองปัจจุบัน'!$A$5:$CL$846,49,0),2)</f>
        <v>0</v>
      </c>
      <c r="AY344" s="104">
        <f>ROUND(VLOOKUP($B344,'[4]3.ข้อมูลงบทดลองปัจจุบัน'!$A$5:$CL$846,50,0),2)</f>
        <v>0</v>
      </c>
      <c r="AZ344" s="104">
        <f>ROUND(VLOOKUP($B344,'[4]3.ข้อมูลงบทดลองปัจจุบัน'!$A$5:$CL$846,51,0),2)</f>
        <v>0</v>
      </c>
      <c r="BA344" s="104">
        <f>ROUND(VLOOKUP($B344,'[4]3.ข้อมูลงบทดลองปัจจุบัน'!$A$5:$CL$846,52,0),2)</f>
        <v>0</v>
      </c>
      <c r="BB344" s="104">
        <f>ROUND(VLOOKUP($B344,'[4]3.ข้อมูลงบทดลองปัจจุบัน'!$A$5:$CL$846,53,0),2)</f>
        <v>0</v>
      </c>
      <c r="BC344" s="104">
        <f>ROUND(VLOOKUP($B344,'[4]3.ข้อมูลงบทดลองปัจจุบัน'!$A$5:$CL$846,54,0),2)</f>
        <v>0</v>
      </c>
      <c r="BD344" s="104">
        <f>ROUND(VLOOKUP($B344,'[4]3.ข้อมูลงบทดลองปัจจุบัน'!$A$5:$CL$846,55,0),2)</f>
        <v>0</v>
      </c>
      <c r="BE344" s="104">
        <f>ROUND(VLOOKUP($B344,'[4]3.ข้อมูลงบทดลองปัจจุบัน'!$A$5:$CL$846,56,0),2)</f>
        <v>0</v>
      </c>
      <c r="BF344" s="104">
        <f>ROUND(VLOOKUP($B344,'[4]3.ข้อมูลงบทดลองปัจจุบัน'!$A$5:$CL$846,57,0),2)</f>
        <v>0</v>
      </c>
      <c r="BG344" s="104">
        <f>ROUND(VLOOKUP($B344,'[4]3.ข้อมูลงบทดลองปัจจุบัน'!$A$5:$CL$846,58,0),2)</f>
        <v>0</v>
      </c>
      <c r="BH344" s="104">
        <f>ROUND(VLOOKUP($B344,'[4]3.ข้อมูลงบทดลองปัจจุบัน'!$A$5:$CL$846,59,0),2)</f>
        <v>0</v>
      </c>
      <c r="BI344" s="104">
        <f>ROUND(VLOOKUP($B344,'[4]3.ข้อมูลงบทดลองปัจจุบัน'!$A$5:$CL$846,60,0),2)</f>
        <v>0</v>
      </c>
      <c r="BJ344" s="104">
        <f>ROUND(VLOOKUP($B344,'[4]3.ข้อมูลงบทดลองปัจจุบัน'!$A$5:$CL$846,61,0),2)</f>
        <v>0</v>
      </c>
      <c r="BK344" s="104">
        <f>ROUND(VLOOKUP($B344,'[4]3.ข้อมูลงบทดลองปัจจุบัน'!$A$5:$CL$846,62,0),2)</f>
        <v>0</v>
      </c>
      <c r="BL344" s="104">
        <f>ROUND(VLOOKUP($B344,'[4]3.ข้อมูลงบทดลองปัจจุบัน'!$A$5:$CL$846,63,0),2)</f>
        <v>0</v>
      </c>
      <c r="BM344" s="104">
        <f>ROUND(VLOOKUP($B344,'[4]3.ข้อมูลงบทดลองปัจจุบัน'!$A$5:$CL$846,64,0),2)</f>
        <v>148680</v>
      </c>
      <c r="BN344" s="104">
        <f>ROUND(VLOOKUP($B344,'[4]3.ข้อมูลงบทดลองปัจจุบัน'!$A$5:$CL$846,65,0),2)</f>
        <v>0</v>
      </c>
      <c r="BO344" s="104">
        <f>ROUND(VLOOKUP($B344,'[4]3.ข้อมูลงบทดลองปัจจุบัน'!$A$5:$CL$846,66,0),2)</f>
        <v>0</v>
      </c>
      <c r="BP344" s="104">
        <f>ROUND(VLOOKUP($B344,'[4]3.ข้อมูลงบทดลองปัจจุบัน'!$A$5:$CL$846,67,0),2)</f>
        <v>0</v>
      </c>
      <c r="BQ344" s="104">
        <f>ROUND(VLOOKUP($B344,'[4]3.ข้อมูลงบทดลองปัจจุบัน'!$A$5:$CL$846,68,0),2)</f>
        <v>0</v>
      </c>
      <c r="BR344" s="104">
        <f>ROUND(VLOOKUP($B344,'[4]3.ข้อมูลงบทดลองปัจจุบัน'!$A$5:$CL$846,69,0),2)</f>
        <v>0</v>
      </c>
      <c r="BS344" s="104">
        <f>ROUND(VLOOKUP($B344,'[4]3.ข้อมูลงบทดลองปัจจุบัน'!$A$5:$CL$846,70,0),2)</f>
        <v>0</v>
      </c>
      <c r="BT344" s="104">
        <f>ROUND(VLOOKUP($B344,'[4]3.ข้อมูลงบทดลองปัจจุบัน'!$A$5:$CL$846,71,0),2)</f>
        <v>0</v>
      </c>
      <c r="BU344" s="104">
        <f>ROUND(VLOOKUP($B344,'[4]3.ข้อมูลงบทดลองปัจจุบัน'!$A$5:$CL$846,72,0),2)</f>
        <v>0</v>
      </c>
      <c r="BV344" s="104">
        <f>ROUND(VLOOKUP($B344,'[4]3.ข้อมูลงบทดลองปัจจุบัน'!$A$5:$CL$846,73,0),2)</f>
        <v>0</v>
      </c>
      <c r="BW344" s="104">
        <f>ROUND(VLOOKUP($B344,'[4]3.ข้อมูลงบทดลองปัจจุบัน'!$A$5:$CL$846,74,0),2)</f>
        <v>0</v>
      </c>
      <c r="BX344" s="104">
        <f>ROUND(VLOOKUP($B344,'[4]3.ข้อมูลงบทดลองปัจจุบัน'!$A$5:$CL$846,75,0),2)</f>
        <v>0</v>
      </c>
      <c r="BY344" s="104">
        <f>ROUND(VLOOKUP($B344,'[4]3.ข้อมูลงบทดลองปัจจุบัน'!$A$5:$CL$846,76,0),2)</f>
        <v>0</v>
      </c>
      <c r="BZ344" s="104">
        <f>ROUND(VLOOKUP($B344,'[4]3.ข้อมูลงบทดลองปัจจุบัน'!$A$5:$CL$846,77,0),2)</f>
        <v>0</v>
      </c>
      <c r="CA344" s="104">
        <f>ROUND(VLOOKUP($B344,'[4]3.ข้อมูลงบทดลองปัจจุบัน'!$A$5:$CL$846,78,0),2)</f>
        <v>0</v>
      </c>
      <c r="CB344" s="104">
        <f>ROUND(VLOOKUP($B344,'[4]3.ข้อมูลงบทดลองปัจจุบัน'!$A$5:$CL$846,79,0),2)</f>
        <v>0</v>
      </c>
      <c r="CC344" s="104">
        <f>ROUND(VLOOKUP($B344,'[4]3.ข้อมูลงบทดลองปัจจุบัน'!$A$5:$CL$846,80,0),2)</f>
        <v>0</v>
      </c>
      <c r="CD344" s="104">
        <f>ROUND(VLOOKUP($B344,'[4]3.ข้อมูลงบทดลองปัจจุบัน'!$A$5:$CL$846,81,0),2)</f>
        <v>0</v>
      </c>
      <c r="CE344" s="104">
        <f>ROUND(VLOOKUP($B344,'[4]3.ข้อมูลงบทดลองปัจจุบัน'!$A$5:$CL$846,82,0),2)</f>
        <v>0</v>
      </c>
      <c r="CF344" s="104">
        <f>ROUND(VLOOKUP($B344,'[4]3.ข้อมูลงบทดลองปัจจุบัน'!$A$5:$CL$846,83,0),2)</f>
        <v>0</v>
      </c>
      <c r="CG344" s="104">
        <f>ROUND(VLOOKUP($B344,'[4]3.ข้อมูลงบทดลองปัจจุบัน'!$A$5:$CL$846,84,0),2)</f>
        <v>0</v>
      </c>
      <c r="CH344" s="104">
        <f>ROUND(VLOOKUP($B344,'[4]3.ข้อมูลงบทดลองปัจจุบัน'!$A$5:$CL$846,85,0),2)</f>
        <v>0</v>
      </c>
      <c r="CI344" s="104">
        <f>ROUND(VLOOKUP($B344,'[4]3.ข้อมูลงบทดลองปัจจุบัน'!$A$5:$CL$846,86,0),2)</f>
        <v>0</v>
      </c>
      <c r="CJ344" s="104">
        <f>ROUND(VLOOKUP($B344,'[4]3.ข้อมูลงบทดลองปัจจุบัน'!$A$5:$CL$846,87,0),2)</f>
        <v>0</v>
      </c>
      <c r="CK344" s="104">
        <f>ROUND(VLOOKUP($B344,'[4]3.ข้อมูลงบทดลองปัจจุบัน'!$A$5:$CL$846,88,0),2)</f>
        <v>0</v>
      </c>
      <c r="CL344" s="104">
        <f>ROUND(VLOOKUP($B344,'[4]3.ข้อมูลงบทดลองปัจจุบัน'!$A$5:$CL$846,89,0),2)</f>
        <v>0</v>
      </c>
      <c r="CM344" s="104">
        <f>ROUND(VLOOKUP($B344,'[4]3.ข้อมูลงบทดลองปัจจุบัน'!$A$5:$CL$846,90,0),2)</f>
        <v>0</v>
      </c>
    </row>
    <row r="345" spans="1:91" x14ac:dyDescent="0.7">
      <c r="A345" s="128" t="s">
        <v>884</v>
      </c>
      <c r="B345" s="18" t="s">
        <v>1075</v>
      </c>
      <c r="C345" s="129" t="s">
        <v>1076</v>
      </c>
      <c r="D345" s="104">
        <f>ROUND(VLOOKUP($B345,'[4]3.ข้อมูลงบทดลองปัจจุบัน'!$A$5:$CL$846,3,0),2)</f>
        <v>61946580.060000002</v>
      </c>
      <c r="E345" s="104">
        <f>ROUND(VLOOKUP($B345,'[4]3.ข้อมูลงบทดลองปัจจุบัน'!$A$5:$CL$846,4,0),2)</f>
        <v>0</v>
      </c>
      <c r="F345" s="104">
        <f>ROUND(VLOOKUP($B345,'[4]3.ข้อมูลงบทดลองปัจจุบัน'!$A$5:$CL$846,5,0),2)</f>
        <v>0</v>
      </c>
      <c r="G345" s="104">
        <f>ROUND(VLOOKUP($B345,'[4]3.ข้อมูลงบทดลองปัจจุบัน'!$A$5:$CL$846,6,0),2)</f>
        <v>0</v>
      </c>
      <c r="H345" s="104">
        <f>ROUND(VLOOKUP($B345,'[4]3.ข้อมูลงบทดลองปัจจุบัน'!$A$5:$CL$846,7,0),2)</f>
        <v>0</v>
      </c>
      <c r="I345" s="104">
        <f>ROUND(VLOOKUP($B345,'[4]3.ข้อมูลงบทดลองปัจจุบัน'!$A$5:$CL$846,8,0),2)</f>
        <v>0</v>
      </c>
      <c r="J345" s="104">
        <f>ROUND(VLOOKUP($B345,'[4]3.ข้อมูลงบทดลองปัจจุบัน'!$A$5:$CL$846,9,0),2)</f>
        <v>0</v>
      </c>
      <c r="K345" s="104">
        <f>ROUND(VLOOKUP($B345,'[4]3.ข้อมูลงบทดลองปัจจุบัน'!$A$5:$CL$846,10,0),2)</f>
        <v>0</v>
      </c>
      <c r="L345" s="104">
        <f>ROUND(VLOOKUP($B345,'[4]3.ข้อมูลงบทดลองปัจจุบัน'!$A$5:$CL$846,11,0),2)</f>
        <v>0</v>
      </c>
      <c r="M345" s="104">
        <f>ROUND(VLOOKUP($B345,'[4]3.ข้อมูลงบทดลองปัจจุบัน'!$A$5:$CL$846,12,0),2)</f>
        <v>0</v>
      </c>
      <c r="N345" s="104">
        <f>ROUND(VLOOKUP($B345,'[4]3.ข้อมูลงบทดลองปัจจุบัน'!$A$5:$CL$846,13,0),2)</f>
        <v>0</v>
      </c>
      <c r="O345" s="104">
        <f>ROUND(VLOOKUP($B345,'[4]3.ข้อมูลงบทดลองปัจจุบัน'!$A$5:$CL$846,14,0),2)</f>
        <v>0</v>
      </c>
      <c r="P345" s="104">
        <f>ROUND(VLOOKUP($B345,'[4]3.ข้อมูลงบทดลองปัจจุบัน'!$A$5:$CL$846,15,0),2)</f>
        <v>0</v>
      </c>
      <c r="Q345" s="104">
        <f>ROUND(VLOOKUP($B345,'[4]3.ข้อมูลงบทดลองปัจจุบัน'!$A$5:$CL$846,16,0),2)</f>
        <v>0</v>
      </c>
      <c r="R345" s="104">
        <f>ROUND(VLOOKUP($B345,'[4]3.ข้อมูลงบทดลองปัจจุบัน'!$A$5:$CL$846,17,0),2)</f>
        <v>0</v>
      </c>
      <c r="S345" s="104">
        <f>ROUND(VLOOKUP($B345,'[4]3.ข้อมูลงบทดลองปัจจุบัน'!$A$5:$CL$846,18,0),2)</f>
        <v>0</v>
      </c>
      <c r="T345" s="104">
        <f>ROUND(VLOOKUP($B345,'[4]3.ข้อมูลงบทดลองปัจจุบัน'!$A$5:$CL$846,19,0),2)</f>
        <v>0</v>
      </c>
      <c r="U345" s="104">
        <f>ROUND(VLOOKUP($B345,'[4]3.ข้อมูลงบทดลองปัจจุบัน'!$A$5:$CL$846,20,0),2)</f>
        <v>0</v>
      </c>
      <c r="V345" s="104">
        <f>ROUND(VLOOKUP($B345,'[4]3.ข้อมูลงบทดลองปัจจุบัน'!$A$5:$CL$846,21,0),2)</f>
        <v>0</v>
      </c>
      <c r="W345" s="104">
        <f>ROUND(VLOOKUP($B345,'[4]3.ข้อมูลงบทดลองปัจจุบัน'!$A$5:$CL$846,22,0),2)</f>
        <v>0</v>
      </c>
      <c r="X345" s="104">
        <f>ROUND(VLOOKUP($B345,'[4]3.ข้อมูลงบทดลองปัจจุบัน'!$A$5:$CL$846,23,0),2)</f>
        <v>0</v>
      </c>
      <c r="Y345" s="104">
        <f>ROUND(VLOOKUP($B345,'[4]3.ข้อมูลงบทดลองปัจจุบัน'!$A$5:$CL$846,24,0),2)</f>
        <v>0</v>
      </c>
      <c r="Z345" s="104">
        <f>ROUND(VLOOKUP($B345,'[4]3.ข้อมูลงบทดลองปัจจุบัน'!$A$5:$CL$846,25,0),2)</f>
        <v>0</v>
      </c>
      <c r="AA345" s="104">
        <f>ROUND(VLOOKUP($B345,'[4]3.ข้อมูลงบทดลองปัจจุบัน'!$A$5:$CL$846,26,0),2)</f>
        <v>0</v>
      </c>
      <c r="AB345" s="104">
        <f>ROUND(VLOOKUP($B345,'[4]3.ข้อมูลงบทดลองปัจจุบัน'!$A$5:$CL$846,27,0),2)</f>
        <v>0</v>
      </c>
      <c r="AC345" s="104">
        <f>ROUND(VLOOKUP($B345,'[4]3.ข้อมูลงบทดลองปัจจุบัน'!$A$5:$CL$846,28,0),2)</f>
        <v>0</v>
      </c>
      <c r="AD345" s="104">
        <f>ROUND(VLOOKUP($B345,'[4]3.ข้อมูลงบทดลองปัจจุบัน'!$A$5:$CL$846,29,0),2)</f>
        <v>0</v>
      </c>
      <c r="AE345" s="104">
        <f>ROUND(VLOOKUP($B345,'[4]3.ข้อมูลงบทดลองปัจจุบัน'!$A$5:$CL$846,30,0),2)</f>
        <v>0</v>
      </c>
      <c r="AF345" s="104">
        <f>ROUND(VLOOKUP($B345,'[4]3.ข้อมูลงบทดลองปัจจุบัน'!$A$5:$CL$846,31,0),2)</f>
        <v>0</v>
      </c>
      <c r="AG345" s="104">
        <f>ROUND(VLOOKUP($B345,'[4]3.ข้อมูลงบทดลองปัจจุบัน'!$A$5:$CL$846,32,0),2)</f>
        <v>0</v>
      </c>
      <c r="AH345" s="104">
        <f>ROUND(VLOOKUP($B345,'[4]3.ข้อมูลงบทดลองปัจจุบัน'!$A$5:$CL$846,33,0),2)</f>
        <v>0</v>
      </c>
      <c r="AI345" s="104">
        <f>ROUND(VLOOKUP($B345,'[4]3.ข้อมูลงบทดลองปัจจุบัน'!$A$5:$CL$846,34,0),2)</f>
        <v>0</v>
      </c>
      <c r="AJ345" s="104">
        <f>ROUND(VLOOKUP($B345,'[4]3.ข้อมูลงบทดลองปัจจุบัน'!$A$5:$CL$846,35,0),2)</f>
        <v>0</v>
      </c>
      <c r="AK345" s="104">
        <f>ROUND(VLOOKUP($B345,'[4]3.ข้อมูลงบทดลองปัจจุบัน'!$A$5:$CL$846,36,0),2)</f>
        <v>0</v>
      </c>
      <c r="AL345" s="104">
        <f>ROUND(VLOOKUP($B345,'[4]3.ข้อมูลงบทดลองปัจจุบัน'!$A$5:$CL$846,37,0),2)</f>
        <v>0</v>
      </c>
      <c r="AM345" s="104">
        <f>ROUND(VLOOKUP($B345,'[4]3.ข้อมูลงบทดลองปัจจุบัน'!$A$5:$CL$846,38,0),2)</f>
        <v>0</v>
      </c>
      <c r="AN345" s="104">
        <f>ROUND(VLOOKUP($B345,'[4]3.ข้อมูลงบทดลองปัจจุบัน'!$A$5:$CL$846,39,0),2)</f>
        <v>0</v>
      </c>
      <c r="AO345" s="104">
        <f>ROUND(VLOOKUP($B345,'[4]3.ข้อมูลงบทดลองปัจจุบัน'!$A$5:$CL$846,40,0),2)</f>
        <v>0</v>
      </c>
      <c r="AP345" s="104">
        <f>ROUND(VLOOKUP($B345,'[4]3.ข้อมูลงบทดลองปัจจุบัน'!$A$5:$CL$846,41,0),2)</f>
        <v>0</v>
      </c>
      <c r="AQ345" s="104">
        <f>ROUND(VLOOKUP($B345,'[4]3.ข้อมูลงบทดลองปัจจุบัน'!$A$5:$CL$846,42,0),2)</f>
        <v>0</v>
      </c>
      <c r="AR345" s="104">
        <f>ROUND(VLOOKUP($B345,'[4]3.ข้อมูลงบทดลองปัจจุบัน'!$A$5:$CL$846,43,0),2)</f>
        <v>0</v>
      </c>
      <c r="AS345" s="104">
        <f>ROUND(VLOOKUP($B345,'[4]3.ข้อมูลงบทดลองปัจจุบัน'!$A$5:$CL$846,44,0),2)</f>
        <v>0</v>
      </c>
      <c r="AT345" s="104">
        <f>ROUND(VLOOKUP($B345,'[4]3.ข้อมูลงบทดลองปัจจุบัน'!$A$5:$CL$846,45,0),2)</f>
        <v>0</v>
      </c>
      <c r="AU345" s="104">
        <f>ROUND(VLOOKUP($B345,'[4]3.ข้อมูลงบทดลองปัจจุบัน'!$A$5:$CL$846,46,0),2)</f>
        <v>0</v>
      </c>
      <c r="AV345" s="104">
        <f>ROUND(VLOOKUP($B345,'[4]3.ข้อมูลงบทดลองปัจจุบัน'!$A$5:$CL$846,47,0),2)</f>
        <v>0</v>
      </c>
      <c r="AW345" s="104">
        <f>ROUND(VLOOKUP($B345,'[4]3.ข้อมูลงบทดลองปัจจุบัน'!$A$5:$CL$846,48,0),2)</f>
        <v>0</v>
      </c>
      <c r="AX345" s="104">
        <f>ROUND(VLOOKUP($B345,'[4]3.ข้อมูลงบทดลองปัจจุบัน'!$A$5:$CL$846,49,0),2)</f>
        <v>0</v>
      </c>
      <c r="AY345" s="104">
        <f>ROUND(VLOOKUP($B345,'[4]3.ข้อมูลงบทดลองปัจจุบัน'!$A$5:$CL$846,50,0),2)</f>
        <v>0</v>
      </c>
      <c r="AZ345" s="104">
        <f>ROUND(VLOOKUP($B345,'[4]3.ข้อมูลงบทดลองปัจจุบัน'!$A$5:$CL$846,51,0),2)</f>
        <v>0</v>
      </c>
      <c r="BA345" s="104">
        <f>ROUND(VLOOKUP($B345,'[4]3.ข้อมูลงบทดลองปัจจุบัน'!$A$5:$CL$846,52,0),2)</f>
        <v>0</v>
      </c>
      <c r="BB345" s="104">
        <f>ROUND(VLOOKUP($B345,'[4]3.ข้อมูลงบทดลองปัจจุบัน'!$A$5:$CL$846,53,0),2)</f>
        <v>0</v>
      </c>
      <c r="BC345" s="104">
        <f>ROUND(VLOOKUP($B345,'[4]3.ข้อมูลงบทดลองปัจจุบัน'!$A$5:$CL$846,54,0),2)</f>
        <v>0</v>
      </c>
      <c r="BD345" s="104">
        <f>ROUND(VLOOKUP($B345,'[4]3.ข้อมูลงบทดลองปัจจุบัน'!$A$5:$CL$846,55,0),2)</f>
        <v>0</v>
      </c>
      <c r="BE345" s="104">
        <f>ROUND(VLOOKUP($B345,'[4]3.ข้อมูลงบทดลองปัจจุบัน'!$A$5:$CL$846,56,0),2)</f>
        <v>0</v>
      </c>
      <c r="BF345" s="104">
        <f>ROUND(VLOOKUP($B345,'[4]3.ข้อมูลงบทดลองปัจจุบัน'!$A$5:$CL$846,57,0),2)</f>
        <v>0</v>
      </c>
      <c r="BG345" s="104">
        <f>ROUND(VLOOKUP($B345,'[4]3.ข้อมูลงบทดลองปัจจุบัน'!$A$5:$CL$846,58,0),2)</f>
        <v>0</v>
      </c>
      <c r="BH345" s="104">
        <f>ROUND(VLOOKUP($B345,'[4]3.ข้อมูลงบทดลองปัจจุบัน'!$A$5:$CL$846,59,0),2)</f>
        <v>0</v>
      </c>
      <c r="BI345" s="104">
        <f>ROUND(VLOOKUP($B345,'[4]3.ข้อมูลงบทดลองปัจจุบัน'!$A$5:$CL$846,60,0),2)</f>
        <v>0</v>
      </c>
      <c r="BJ345" s="104">
        <f>ROUND(VLOOKUP($B345,'[4]3.ข้อมูลงบทดลองปัจจุบัน'!$A$5:$CL$846,61,0),2)</f>
        <v>0</v>
      </c>
      <c r="BK345" s="104">
        <f>ROUND(VLOOKUP($B345,'[4]3.ข้อมูลงบทดลองปัจจุบัน'!$A$5:$CL$846,62,0),2)</f>
        <v>0</v>
      </c>
      <c r="BL345" s="104">
        <f>ROUND(VLOOKUP($B345,'[4]3.ข้อมูลงบทดลองปัจจุบัน'!$A$5:$CL$846,63,0),2)</f>
        <v>0</v>
      </c>
      <c r="BM345" s="104">
        <f>ROUND(VLOOKUP($B345,'[4]3.ข้อมูลงบทดลองปัจจุบัน'!$A$5:$CL$846,64,0),2)</f>
        <v>237336</v>
      </c>
      <c r="BN345" s="104">
        <f>ROUND(VLOOKUP($B345,'[4]3.ข้อมูลงบทดลองปัจจุบัน'!$A$5:$CL$846,65,0),2)</f>
        <v>0</v>
      </c>
      <c r="BO345" s="104">
        <f>ROUND(VLOOKUP($B345,'[4]3.ข้อมูลงบทดลองปัจจุบัน'!$A$5:$CL$846,66,0),2)</f>
        <v>0</v>
      </c>
      <c r="BP345" s="104">
        <f>ROUND(VLOOKUP($B345,'[4]3.ข้อมูลงบทดลองปัจจุบัน'!$A$5:$CL$846,67,0),2)</f>
        <v>0</v>
      </c>
      <c r="BQ345" s="104">
        <f>ROUND(VLOOKUP($B345,'[4]3.ข้อมูลงบทดลองปัจจุบัน'!$A$5:$CL$846,68,0),2)</f>
        <v>0</v>
      </c>
      <c r="BR345" s="104">
        <f>ROUND(VLOOKUP($B345,'[4]3.ข้อมูลงบทดลองปัจจุบัน'!$A$5:$CL$846,69,0),2)</f>
        <v>0</v>
      </c>
      <c r="BS345" s="104">
        <f>ROUND(VLOOKUP($B345,'[4]3.ข้อมูลงบทดลองปัจจุบัน'!$A$5:$CL$846,70,0),2)</f>
        <v>6182133.7300000004</v>
      </c>
      <c r="BT345" s="104">
        <f>ROUND(VLOOKUP($B345,'[4]3.ข้อมูลงบทดลองปัจจุบัน'!$A$5:$CL$846,71,0),2)</f>
        <v>0</v>
      </c>
      <c r="BU345" s="104">
        <f>ROUND(VLOOKUP($B345,'[4]3.ข้อมูลงบทดลองปัจจุบัน'!$A$5:$CL$846,72,0),2)</f>
        <v>0</v>
      </c>
      <c r="BV345" s="104">
        <f>ROUND(VLOOKUP($B345,'[4]3.ข้อมูลงบทดลองปัจจุบัน'!$A$5:$CL$846,73,0),2)</f>
        <v>0</v>
      </c>
      <c r="BW345" s="104">
        <f>ROUND(VLOOKUP($B345,'[4]3.ข้อมูลงบทดลองปัจจุบัน'!$A$5:$CL$846,74,0),2)</f>
        <v>0</v>
      </c>
      <c r="BX345" s="104">
        <f>ROUND(VLOOKUP($B345,'[4]3.ข้อมูลงบทดลองปัจจุบัน'!$A$5:$CL$846,75,0),2)</f>
        <v>0</v>
      </c>
      <c r="BY345" s="104">
        <f>ROUND(VLOOKUP($B345,'[4]3.ข้อมูลงบทดลองปัจจุบัน'!$A$5:$CL$846,76,0),2)</f>
        <v>0</v>
      </c>
      <c r="BZ345" s="104">
        <f>ROUND(VLOOKUP($B345,'[4]3.ข้อมูลงบทดลองปัจจุบัน'!$A$5:$CL$846,77,0),2)</f>
        <v>0</v>
      </c>
      <c r="CA345" s="104">
        <f>ROUND(VLOOKUP($B345,'[4]3.ข้อมูลงบทดลองปัจจุบัน'!$A$5:$CL$846,78,0),2)</f>
        <v>0</v>
      </c>
      <c r="CB345" s="104">
        <f>ROUND(VLOOKUP($B345,'[4]3.ข้อมูลงบทดลองปัจจุบัน'!$A$5:$CL$846,79,0),2)</f>
        <v>0</v>
      </c>
      <c r="CC345" s="104">
        <f>ROUND(VLOOKUP($B345,'[4]3.ข้อมูลงบทดลองปัจจุบัน'!$A$5:$CL$846,80,0),2)</f>
        <v>0</v>
      </c>
      <c r="CD345" s="104">
        <f>ROUND(VLOOKUP($B345,'[4]3.ข้อมูลงบทดลองปัจจุบัน'!$A$5:$CL$846,81,0),2)</f>
        <v>0</v>
      </c>
      <c r="CE345" s="104">
        <f>ROUND(VLOOKUP($B345,'[4]3.ข้อมูลงบทดลองปัจจุบัน'!$A$5:$CL$846,82,0),2)</f>
        <v>0</v>
      </c>
      <c r="CF345" s="104">
        <f>ROUND(VLOOKUP($B345,'[4]3.ข้อมูลงบทดลองปัจจุบัน'!$A$5:$CL$846,83,0),2)</f>
        <v>0</v>
      </c>
      <c r="CG345" s="104">
        <f>ROUND(VLOOKUP($B345,'[4]3.ข้อมูลงบทดลองปัจจุบัน'!$A$5:$CL$846,84,0),2)</f>
        <v>0</v>
      </c>
      <c r="CH345" s="104">
        <f>ROUND(VLOOKUP($B345,'[4]3.ข้อมูลงบทดลองปัจจุบัน'!$A$5:$CL$846,85,0),2)</f>
        <v>0</v>
      </c>
      <c r="CI345" s="104">
        <f>ROUND(VLOOKUP($B345,'[4]3.ข้อมูลงบทดลองปัจจุบัน'!$A$5:$CL$846,86,0),2)</f>
        <v>0</v>
      </c>
      <c r="CJ345" s="104">
        <f>ROUND(VLOOKUP($B345,'[4]3.ข้อมูลงบทดลองปัจจุบัน'!$A$5:$CL$846,87,0),2)</f>
        <v>0</v>
      </c>
      <c r="CK345" s="104">
        <f>ROUND(VLOOKUP($B345,'[4]3.ข้อมูลงบทดลองปัจจุบัน'!$A$5:$CL$846,88,0),2)</f>
        <v>0</v>
      </c>
      <c r="CL345" s="104">
        <f>ROUND(VLOOKUP($B345,'[4]3.ข้อมูลงบทดลองปัจจุบัน'!$A$5:$CL$846,89,0),2)</f>
        <v>0</v>
      </c>
      <c r="CM345" s="104">
        <f>ROUND(VLOOKUP($B345,'[4]3.ข้อมูลงบทดลองปัจจุบัน'!$A$5:$CL$846,90,0),2)</f>
        <v>0</v>
      </c>
    </row>
    <row r="346" spans="1:91" x14ac:dyDescent="0.7">
      <c r="A346" s="128" t="s">
        <v>884</v>
      </c>
      <c r="B346" s="18" t="s">
        <v>1077</v>
      </c>
      <c r="C346" s="129" t="s">
        <v>1078</v>
      </c>
      <c r="D346" s="104">
        <f>ROUND(VLOOKUP($B346,'[4]3.ข้อมูลงบทดลองปัจจุบัน'!$A$5:$CL$846,3,0),2)</f>
        <v>0</v>
      </c>
      <c r="E346" s="104">
        <f>ROUND(VLOOKUP($B346,'[4]3.ข้อมูลงบทดลองปัจจุบัน'!$A$5:$CL$846,4,0),2)</f>
        <v>0</v>
      </c>
      <c r="F346" s="104">
        <f>ROUND(VLOOKUP($B346,'[4]3.ข้อมูลงบทดลองปัจจุบัน'!$A$5:$CL$846,5,0),2)</f>
        <v>0</v>
      </c>
      <c r="G346" s="104">
        <f>ROUND(VLOOKUP($B346,'[4]3.ข้อมูลงบทดลองปัจจุบัน'!$A$5:$CL$846,6,0),2)</f>
        <v>0</v>
      </c>
      <c r="H346" s="104">
        <f>ROUND(VLOOKUP($B346,'[4]3.ข้อมูลงบทดลองปัจจุบัน'!$A$5:$CL$846,7,0),2)</f>
        <v>0</v>
      </c>
      <c r="I346" s="104">
        <f>ROUND(VLOOKUP($B346,'[4]3.ข้อมูลงบทดลองปัจจุบัน'!$A$5:$CL$846,8,0),2)</f>
        <v>0</v>
      </c>
      <c r="J346" s="104">
        <f>ROUND(VLOOKUP($B346,'[4]3.ข้อมูลงบทดลองปัจจุบัน'!$A$5:$CL$846,9,0),2)</f>
        <v>0</v>
      </c>
      <c r="K346" s="104">
        <f>ROUND(VLOOKUP($B346,'[4]3.ข้อมูลงบทดลองปัจจุบัน'!$A$5:$CL$846,10,0),2)</f>
        <v>0</v>
      </c>
      <c r="L346" s="104">
        <f>ROUND(VLOOKUP($B346,'[4]3.ข้อมูลงบทดลองปัจจุบัน'!$A$5:$CL$846,11,0),2)</f>
        <v>0</v>
      </c>
      <c r="M346" s="104">
        <f>ROUND(VLOOKUP($B346,'[4]3.ข้อมูลงบทดลองปัจจุบัน'!$A$5:$CL$846,12,0),2)</f>
        <v>0</v>
      </c>
      <c r="N346" s="104">
        <f>ROUND(VLOOKUP($B346,'[4]3.ข้อมูลงบทดลองปัจจุบัน'!$A$5:$CL$846,13,0),2)</f>
        <v>0</v>
      </c>
      <c r="O346" s="104">
        <f>ROUND(VLOOKUP($B346,'[4]3.ข้อมูลงบทดลองปัจจุบัน'!$A$5:$CL$846,14,0),2)</f>
        <v>0</v>
      </c>
      <c r="P346" s="104">
        <f>ROUND(VLOOKUP($B346,'[4]3.ข้อมูลงบทดลองปัจจุบัน'!$A$5:$CL$846,15,0),2)</f>
        <v>0</v>
      </c>
      <c r="Q346" s="104">
        <f>ROUND(VLOOKUP($B346,'[4]3.ข้อมูลงบทดลองปัจจุบัน'!$A$5:$CL$846,16,0),2)</f>
        <v>0</v>
      </c>
      <c r="R346" s="104">
        <f>ROUND(VLOOKUP($B346,'[4]3.ข้อมูลงบทดลองปัจจุบัน'!$A$5:$CL$846,17,0),2)</f>
        <v>0</v>
      </c>
      <c r="S346" s="104">
        <f>ROUND(VLOOKUP($B346,'[4]3.ข้อมูลงบทดลองปัจจุบัน'!$A$5:$CL$846,18,0),2)</f>
        <v>0</v>
      </c>
      <c r="T346" s="104">
        <f>ROUND(VLOOKUP($B346,'[4]3.ข้อมูลงบทดลองปัจจุบัน'!$A$5:$CL$846,19,0),2)</f>
        <v>0</v>
      </c>
      <c r="U346" s="104">
        <f>ROUND(VLOOKUP($B346,'[4]3.ข้อมูลงบทดลองปัจจุบัน'!$A$5:$CL$846,20,0),2)</f>
        <v>0</v>
      </c>
      <c r="V346" s="104">
        <f>ROUND(VLOOKUP($B346,'[4]3.ข้อมูลงบทดลองปัจจุบัน'!$A$5:$CL$846,21,0),2)</f>
        <v>0</v>
      </c>
      <c r="W346" s="104">
        <f>ROUND(VLOOKUP($B346,'[4]3.ข้อมูลงบทดลองปัจจุบัน'!$A$5:$CL$846,22,0),2)</f>
        <v>0</v>
      </c>
      <c r="X346" s="104">
        <f>ROUND(VLOOKUP($B346,'[4]3.ข้อมูลงบทดลองปัจจุบัน'!$A$5:$CL$846,23,0),2)</f>
        <v>0</v>
      </c>
      <c r="Y346" s="104">
        <f>ROUND(VLOOKUP($B346,'[4]3.ข้อมูลงบทดลองปัจจุบัน'!$A$5:$CL$846,24,0),2)</f>
        <v>0</v>
      </c>
      <c r="Z346" s="104">
        <f>ROUND(VLOOKUP($B346,'[4]3.ข้อมูลงบทดลองปัจจุบัน'!$A$5:$CL$846,25,0),2)</f>
        <v>0</v>
      </c>
      <c r="AA346" s="104">
        <f>ROUND(VLOOKUP($B346,'[4]3.ข้อมูลงบทดลองปัจจุบัน'!$A$5:$CL$846,26,0),2)</f>
        <v>0</v>
      </c>
      <c r="AB346" s="104">
        <f>ROUND(VLOOKUP($B346,'[4]3.ข้อมูลงบทดลองปัจจุบัน'!$A$5:$CL$846,27,0),2)</f>
        <v>0</v>
      </c>
      <c r="AC346" s="104">
        <f>ROUND(VLOOKUP($B346,'[4]3.ข้อมูลงบทดลองปัจจุบัน'!$A$5:$CL$846,28,0),2)</f>
        <v>0</v>
      </c>
      <c r="AD346" s="104">
        <f>ROUND(VLOOKUP($B346,'[4]3.ข้อมูลงบทดลองปัจจุบัน'!$A$5:$CL$846,29,0),2)</f>
        <v>0</v>
      </c>
      <c r="AE346" s="104">
        <f>ROUND(VLOOKUP($B346,'[4]3.ข้อมูลงบทดลองปัจจุบัน'!$A$5:$CL$846,30,0),2)</f>
        <v>0</v>
      </c>
      <c r="AF346" s="104">
        <f>ROUND(VLOOKUP($B346,'[4]3.ข้อมูลงบทดลองปัจจุบัน'!$A$5:$CL$846,31,0),2)</f>
        <v>0</v>
      </c>
      <c r="AG346" s="104">
        <f>ROUND(VLOOKUP($B346,'[4]3.ข้อมูลงบทดลองปัจจุบัน'!$A$5:$CL$846,32,0),2)</f>
        <v>0</v>
      </c>
      <c r="AH346" s="104">
        <f>ROUND(VLOOKUP($B346,'[4]3.ข้อมูลงบทดลองปัจจุบัน'!$A$5:$CL$846,33,0),2)</f>
        <v>0</v>
      </c>
      <c r="AI346" s="104">
        <f>ROUND(VLOOKUP($B346,'[4]3.ข้อมูลงบทดลองปัจจุบัน'!$A$5:$CL$846,34,0),2)</f>
        <v>0</v>
      </c>
      <c r="AJ346" s="104">
        <f>ROUND(VLOOKUP($B346,'[4]3.ข้อมูลงบทดลองปัจจุบัน'!$A$5:$CL$846,35,0),2)</f>
        <v>0</v>
      </c>
      <c r="AK346" s="104">
        <f>ROUND(VLOOKUP($B346,'[4]3.ข้อมูลงบทดลองปัจจุบัน'!$A$5:$CL$846,36,0),2)</f>
        <v>0</v>
      </c>
      <c r="AL346" s="104">
        <f>ROUND(VLOOKUP($B346,'[4]3.ข้อมูลงบทดลองปัจจุบัน'!$A$5:$CL$846,37,0),2)</f>
        <v>2368500</v>
      </c>
      <c r="AM346" s="104">
        <f>ROUND(VLOOKUP($B346,'[4]3.ข้อมูลงบทดลองปัจจุบัน'!$A$5:$CL$846,38,0),2)</f>
        <v>0</v>
      </c>
      <c r="AN346" s="104">
        <f>ROUND(VLOOKUP($B346,'[4]3.ข้อมูลงบทดลองปัจจุบัน'!$A$5:$CL$846,39,0),2)</f>
        <v>0</v>
      </c>
      <c r="AO346" s="104">
        <f>ROUND(VLOOKUP($B346,'[4]3.ข้อมูลงบทดลองปัจจุบัน'!$A$5:$CL$846,40,0),2)</f>
        <v>0</v>
      </c>
      <c r="AP346" s="104">
        <f>ROUND(VLOOKUP($B346,'[4]3.ข้อมูลงบทดลองปัจจุบัน'!$A$5:$CL$846,41,0),2)</f>
        <v>0</v>
      </c>
      <c r="AQ346" s="104">
        <f>ROUND(VLOOKUP($B346,'[4]3.ข้อมูลงบทดลองปัจจุบัน'!$A$5:$CL$846,42,0),2)</f>
        <v>0</v>
      </c>
      <c r="AR346" s="104">
        <f>ROUND(VLOOKUP($B346,'[4]3.ข้อมูลงบทดลองปัจจุบัน'!$A$5:$CL$846,43,0),2)</f>
        <v>0</v>
      </c>
      <c r="AS346" s="104">
        <f>ROUND(VLOOKUP($B346,'[4]3.ข้อมูลงบทดลองปัจจุบัน'!$A$5:$CL$846,44,0),2)</f>
        <v>0</v>
      </c>
      <c r="AT346" s="104">
        <f>ROUND(VLOOKUP($B346,'[4]3.ข้อมูลงบทดลองปัจจุบัน'!$A$5:$CL$846,45,0),2)</f>
        <v>0</v>
      </c>
      <c r="AU346" s="104">
        <f>ROUND(VLOOKUP($B346,'[4]3.ข้อมูลงบทดลองปัจจุบัน'!$A$5:$CL$846,46,0),2)</f>
        <v>0</v>
      </c>
      <c r="AV346" s="104">
        <f>ROUND(VLOOKUP($B346,'[4]3.ข้อมูลงบทดลองปัจจุบัน'!$A$5:$CL$846,47,0),2)</f>
        <v>0</v>
      </c>
      <c r="AW346" s="104">
        <f>ROUND(VLOOKUP($B346,'[4]3.ข้อมูลงบทดลองปัจจุบัน'!$A$5:$CL$846,48,0),2)</f>
        <v>0</v>
      </c>
      <c r="AX346" s="104">
        <f>ROUND(VLOOKUP($B346,'[4]3.ข้อมูลงบทดลองปัจจุบัน'!$A$5:$CL$846,49,0),2)</f>
        <v>0</v>
      </c>
      <c r="AY346" s="104">
        <f>ROUND(VLOOKUP($B346,'[4]3.ข้อมูลงบทดลองปัจจุบัน'!$A$5:$CL$846,50,0),2)</f>
        <v>0</v>
      </c>
      <c r="AZ346" s="104">
        <f>ROUND(VLOOKUP($B346,'[4]3.ข้อมูลงบทดลองปัจจุบัน'!$A$5:$CL$846,51,0),2)</f>
        <v>0</v>
      </c>
      <c r="BA346" s="104">
        <f>ROUND(VLOOKUP($B346,'[4]3.ข้อมูลงบทดลองปัจจุบัน'!$A$5:$CL$846,52,0),2)</f>
        <v>0</v>
      </c>
      <c r="BB346" s="104">
        <f>ROUND(VLOOKUP($B346,'[4]3.ข้อมูลงบทดลองปัจจุบัน'!$A$5:$CL$846,53,0),2)</f>
        <v>450600</v>
      </c>
      <c r="BC346" s="104">
        <f>ROUND(VLOOKUP($B346,'[4]3.ข้อมูลงบทดลองปัจจุบัน'!$A$5:$CL$846,54,0),2)</f>
        <v>0</v>
      </c>
      <c r="BD346" s="104">
        <f>ROUND(VLOOKUP($B346,'[4]3.ข้อมูลงบทดลองปัจจุบัน'!$A$5:$CL$846,55,0),2)</f>
        <v>0</v>
      </c>
      <c r="BE346" s="104">
        <f>ROUND(VLOOKUP($B346,'[4]3.ข้อมูลงบทดลองปัจจุบัน'!$A$5:$CL$846,56,0),2)</f>
        <v>0</v>
      </c>
      <c r="BF346" s="104">
        <f>ROUND(VLOOKUP($B346,'[4]3.ข้อมูลงบทดลองปัจจุบัน'!$A$5:$CL$846,57,0),2)</f>
        <v>0</v>
      </c>
      <c r="BG346" s="104">
        <f>ROUND(VLOOKUP($B346,'[4]3.ข้อมูลงบทดลองปัจจุบัน'!$A$5:$CL$846,58,0),2)</f>
        <v>0</v>
      </c>
      <c r="BH346" s="104">
        <f>ROUND(VLOOKUP($B346,'[4]3.ข้อมูลงบทดลองปัจจุบัน'!$A$5:$CL$846,59,0),2)</f>
        <v>0</v>
      </c>
      <c r="BI346" s="104">
        <f>ROUND(VLOOKUP($B346,'[4]3.ข้อมูลงบทดลองปัจจุบัน'!$A$5:$CL$846,60,0),2)</f>
        <v>0</v>
      </c>
      <c r="BJ346" s="104">
        <f>ROUND(VLOOKUP($B346,'[4]3.ข้อมูลงบทดลองปัจจุบัน'!$A$5:$CL$846,61,0),2)</f>
        <v>0</v>
      </c>
      <c r="BK346" s="104">
        <f>ROUND(VLOOKUP($B346,'[4]3.ข้อมูลงบทดลองปัจจุบัน'!$A$5:$CL$846,62,0),2)</f>
        <v>0</v>
      </c>
      <c r="BL346" s="104">
        <f>ROUND(VLOOKUP($B346,'[4]3.ข้อมูลงบทดลองปัจจุบัน'!$A$5:$CL$846,63,0),2)</f>
        <v>0</v>
      </c>
      <c r="BM346" s="104">
        <f>ROUND(VLOOKUP($B346,'[4]3.ข้อมูลงบทดลองปัจจุบัน'!$A$5:$CL$846,64,0),2)</f>
        <v>0</v>
      </c>
      <c r="BN346" s="104">
        <f>ROUND(VLOOKUP($B346,'[4]3.ข้อมูลงบทดลองปัจจุบัน'!$A$5:$CL$846,65,0),2)</f>
        <v>0</v>
      </c>
      <c r="BO346" s="104">
        <f>ROUND(VLOOKUP($B346,'[4]3.ข้อมูลงบทดลองปัจจุบัน'!$A$5:$CL$846,66,0),2)</f>
        <v>0</v>
      </c>
      <c r="BP346" s="104">
        <f>ROUND(VLOOKUP($B346,'[4]3.ข้อมูลงบทดลองปัจจุบัน'!$A$5:$CL$846,67,0),2)</f>
        <v>0</v>
      </c>
      <c r="BQ346" s="104">
        <f>ROUND(VLOOKUP($B346,'[4]3.ข้อมูลงบทดลองปัจจุบัน'!$A$5:$CL$846,68,0),2)</f>
        <v>0</v>
      </c>
      <c r="BR346" s="104">
        <f>ROUND(VLOOKUP($B346,'[4]3.ข้อมูลงบทดลองปัจจุบัน'!$A$5:$CL$846,69,0),2)</f>
        <v>0</v>
      </c>
      <c r="BS346" s="104">
        <f>ROUND(VLOOKUP($B346,'[4]3.ข้อมูลงบทดลองปัจจุบัน'!$A$5:$CL$846,70,0),2)</f>
        <v>0</v>
      </c>
      <c r="BT346" s="104">
        <f>ROUND(VLOOKUP($B346,'[4]3.ข้อมูลงบทดลองปัจจุบัน'!$A$5:$CL$846,71,0),2)</f>
        <v>0</v>
      </c>
      <c r="BU346" s="104">
        <f>ROUND(VLOOKUP($B346,'[4]3.ข้อมูลงบทดลองปัจจุบัน'!$A$5:$CL$846,72,0),2)</f>
        <v>0</v>
      </c>
      <c r="BV346" s="104">
        <f>ROUND(VLOOKUP($B346,'[4]3.ข้อมูลงบทดลองปัจจุบัน'!$A$5:$CL$846,73,0),2)</f>
        <v>0</v>
      </c>
      <c r="BW346" s="104">
        <f>ROUND(VLOOKUP($B346,'[4]3.ข้อมูลงบทดลองปัจจุบัน'!$A$5:$CL$846,74,0),2)</f>
        <v>0</v>
      </c>
      <c r="BX346" s="104">
        <f>ROUND(VLOOKUP($B346,'[4]3.ข้อมูลงบทดลองปัจจุบัน'!$A$5:$CL$846,75,0),2)</f>
        <v>0</v>
      </c>
      <c r="BY346" s="104">
        <f>ROUND(VLOOKUP($B346,'[4]3.ข้อมูลงบทดลองปัจจุบัน'!$A$5:$CL$846,76,0),2)</f>
        <v>0</v>
      </c>
      <c r="BZ346" s="104">
        <f>ROUND(VLOOKUP($B346,'[4]3.ข้อมูลงบทดลองปัจจุบัน'!$A$5:$CL$846,77,0),2)</f>
        <v>0</v>
      </c>
      <c r="CA346" s="104">
        <f>ROUND(VLOOKUP($B346,'[4]3.ข้อมูลงบทดลองปัจจุบัน'!$A$5:$CL$846,78,0),2)</f>
        <v>0</v>
      </c>
      <c r="CB346" s="104">
        <f>ROUND(VLOOKUP($B346,'[4]3.ข้อมูลงบทดลองปัจจุบัน'!$A$5:$CL$846,79,0),2)</f>
        <v>0</v>
      </c>
      <c r="CC346" s="104">
        <f>ROUND(VLOOKUP($B346,'[4]3.ข้อมูลงบทดลองปัจจุบัน'!$A$5:$CL$846,80,0),2)</f>
        <v>0</v>
      </c>
      <c r="CD346" s="104">
        <f>ROUND(VLOOKUP($B346,'[4]3.ข้อมูลงบทดลองปัจจุบัน'!$A$5:$CL$846,81,0),2)</f>
        <v>0</v>
      </c>
      <c r="CE346" s="104">
        <f>ROUND(VLOOKUP($B346,'[4]3.ข้อมูลงบทดลองปัจจุบัน'!$A$5:$CL$846,82,0),2)</f>
        <v>0</v>
      </c>
      <c r="CF346" s="104">
        <f>ROUND(VLOOKUP($B346,'[4]3.ข้อมูลงบทดลองปัจจุบัน'!$A$5:$CL$846,83,0),2)</f>
        <v>0</v>
      </c>
      <c r="CG346" s="104">
        <f>ROUND(VLOOKUP($B346,'[4]3.ข้อมูลงบทดลองปัจจุบัน'!$A$5:$CL$846,84,0),2)</f>
        <v>0</v>
      </c>
      <c r="CH346" s="104">
        <f>ROUND(VLOOKUP($B346,'[4]3.ข้อมูลงบทดลองปัจจุบัน'!$A$5:$CL$846,85,0),2)</f>
        <v>0</v>
      </c>
      <c r="CI346" s="104">
        <f>ROUND(VLOOKUP($B346,'[4]3.ข้อมูลงบทดลองปัจจุบัน'!$A$5:$CL$846,86,0),2)</f>
        <v>0</v>
      </c>
      <c r="CJ346" s="104">
        <f>ROUND(VLOOKUP($B346,'[4]3.ข้อมูลงบทดลองปัจจุบัน'!$A$5:$CL$846,87,0),2)</f>
        <v>0</v>
      </c>
      <c r="CK346" s="104">
        <f>ROUND(VLOOKUP($B346,'[4]3.ข้อมูลงบทดลองปัจจุบัน'!$A$5:$CL$846,88,0),2)</f>
        <v>0</v>
      </c>
      <c r="CL346" s="104">
        <f>ROUND(VLOOKUP($B346,'[4]3.ข้อมูลงบทดลองปัจจุบัน'!$A$5:$CL$846,89,0),2)</f>
        <v>0</v>
      </c>
      <c r="CM346" s="104">
        <f>ROUND(VLOOKUP($B346,'[4]3.ข้อมูลงบทดลองปัจจุบัน'!$A$5:$CL$846,90,0),2)</f>
        <v>0</v>
      </c>
    </row>
    <row r="347" spans="1:91" x14ac:dyDescent="0.7">
      <c r="A347" s="128" t="s">
        <v>884</v>
      </c>
      <c r="B347" s="18" t="s">
        <v>1079</v>
      </c>
      <c r="C347" s="129" t="s">
        <v>1080</v>
      </c>
      <c r="D347" s="104">
        <f>ROUND(VLOOKUP($B347,'[4]3.ข้อมูลงบทดลองปัจจุบัน'!$A$5:$CL$846,3,0),2)</f>
        <v>0</v>
      </c>
      <c r="E347" s="104">
        <f>ROUND(VLOOKUP($B347,'[4]3.ข้อมูลงบทดลองปัจจุบัน'!$A$5:$CL$846,4,0),2)</f>
        <v>0</v>
      </c>
      <c r="F347" s="104">
        <f>ROUND(VLOOKUP($B347,'[4]3.ข้อมูลงบทดลองปัจจุบัน'!$A$5:$CL$846,5,0),2)</f>
        <v>0</v>
      </c>
      <c r="G347" s="104">
        <f>ROUND(VLOOKUP($B347,'[4]3.ข้อมูลงบทดลองปัจจุบัน'!$A$5:$CL$846,6,0),2)</f>
        <v>0</v>
      </c>
      <c r="H347" s="104">
        <f>ROUND(VLOOKUP($B347,'[4]3.ข้อมูลงบทดลองปัจจุบัน'!$A$5:$CL$846,7,0),2)</f>
        <v>0</v>
      </c>
      <c r="I347" s="104">
        <f>ROUND(VLOOKUP($B347,'[4]3.ข้อมูลงบทดลองปัจจุบัน'!$A$5:$CL$846,8,0),2)</f>
        <v>0</v>
      </c>
      <c r="J347" s="104">
        <f>ROUND(VLOOKUP($B347,'[4]3.ข้อมูลงบทดลองปัจจุบัน'!$A$5:$CL$846,9,0),2)</f>
        <v>0</v>
      </c>
      <c r="K347" s="104">
        <f>ROUND(VLOOKUP($B347,'[4]3.ข้อมูลงบทดลองปัจจุบัน'!$A$5:$CL$846,10,0),2)</f>
        <v>0</v>
      </c>
      <c r="L347" s="104">
        <f>ROUND(VLOOKUP($B347,'[4]3.ข้อมูลงบทดลองปัจจุบัน'!$A$5:$CL$846,11,0),2)</f>
        <v>0</v>
      </c>
      <c r="M347" s="104">
        <f>ROUND(VLOOKUP($B347,'[4]3.ข้อมูลงบทดลองปัจจุบัน'!$A$5:$CL$846,12,0),2)</f>
        <v>0</v>
      </c>
      <c r="N347" s="104">
        <f>ROUND(VLOOKUP($B347,'[4]3.ข้อมูลงบทดลองปัจจุบัน'!$A$5:$CL$846,13,0),2)</f>
        <v>0</v>
      </c>
      <c r="O347" s="104">
        <f>ROUND(VLOOKUP($B347,'[4]3.ข้อมูลงบทดลองปัจจุบัน'!$A$5:$CL$846,14,0),2)</f>
        <v>0</v>
      </c>
      <c r="P347" s="104">
        <f>ROUND(VLOOKUP($B347,'[4]3.ข้อมูลงบทดลองปัจจุบัน'!$A$5:$CL$846,15,0),2)</f>
        <v>0</v>
      </c>
      <c r="Q347" s="104">
        <f>ROUND(VLOOKUP($B347,'[4]3.ข้อมูลงบทดลองปัจจุบัน'!$A$5:$CL$846,16,0),2)</f>
        <v>0</v>
      </c>
      <c r="R347" s="104">
        <f>ROUND(VLOOKUP($B347,'[4]3.ข้อมูลงบทดลองปัจจุบัน'!$A$5:$CL$846,17,0),2)</f>
        <v>0</v>
      </c>
      <c r="S347" s="104">
        <f>ROUND(VLOOKUP($B347,'[4]3.ข้อมูลงบทดลองปัจจุบัน'!$A$5:$CL$846,18,0),2)</f>
        <v>0</v>
      </c>
      <c r="T347" s="104">
        <f>ROUND(VLOOKUP($B347,'[4]3.ข้อมูลงบทดลองปัจจุบัน'!$A$5:$CL$846,19,0),2)</f>
        <v>0</v>
      </c>
      <c r="U347" s="104">
        <f>ROUND(VLOOKUP($B347,'[4]3.ข้อมูลงบทดลองปัจจุบัน'!$A$5:$CL$846,20,0),2)</f>
        <v>0</v>
      </c>
      <c r="V347" s="104">
        <f>ROUND(VLOOKUP($B347,'[4]3.ข้อมูลงบทดลองปัจจุบัน'!$A$5:$CL$846,21,0),2)</f>
        <v>0</v>
      </c>
      <c r="W347" s="104">
        <f>ROUND(VLOOKUP($B347,'[4]3.ข้อมูลงบทดลองปัจจุบัน'!$A$5:$CL$846,22,0),2)</f>
        <v>0</v>
      </c>
      <c r="X347" s="104">
        <f>ROUND(VLOOKUP($B347,'[4]3.ข้อมูลงบทดลองปัจจุบัน'!$A$5:$CL$846,23,0),2)</f>
        <v>0</v>
      </c>
      <c r="Y347" s="104">
        <f>ROUND(VLOOKUP($B347,'[4]3.ข้อมูลงบทดลองปัจจุบัน'!$A$5:$CL$846,24,0),2)</f>
        <v>0</v>
      </c>
      <c r="Z347" s="104">
        <f>ROUND(VLOOKUP($B347,'[4]3.ข้อมูลงบทดลองปัจจุบัน'!$A$5:$CL$846,25,0),2)</f>
        <v>0</v>
      </c>
      <c r="AA347" s="104">
        <f>ROUND(VLOOKUP($B347,'[4]3.ข้อมูลงบทดลองปัจจุบัน'!$A$5:$CL$846,26,0),2)</f>
        <v>0</v>
      </c>
      <c r="AB347" s="104">
        <f>ROUND(VLOOKUP($B347,'[4]3.ข้อมูลงบทดลองปัจจุบัน'!$A$5:$CL$846,27,0),2)</f>
        <v>0</v>
      </c>
      <c r="AC347" s="104">
        <f>ROUND(VLOOKUP($B347,'[4]3.ข้อมูลงบทดลองปัจจุบัน'!$A$5:$CL$846,28,0),2)</f>
        <v>0</v>
      </c>
      <c r="AD347" s="104">
        <f>ROUND(VLOOKUP($B347,'[4]3.ข้อมูลงบทดลองปัจจุบัน'!$A$5:$CL$846,29,0),2)</f>
        <v>0</v>
      </c>
      <c r="AE347" s="104">
        <f>ROUND(VLOOKUP($B347,'[4]3.ข้อมูลงบทดลองปัจจุบัน'!$A$5:$CL$846,30,0),2)</f>
        <v>0</v>
      </c>
      <c r="AF347" s="104">
        <f>ROUND(VLOOKUP($B347,'[4]3.ข้อมูลงบทดลองปัจจุบัน'!$A$5:$CL$846,31,0),2)</f>
        <v>0</v>
      </c>
      <c r="AG347" s="104">
        <f>ROUND(VLOOKUP($B347,'[4]3.ข้อมูลงบทดลองปัจจุบัน'!$A$5:$CL$846,32,0),2)</f>
        <v>0</v>
      </c>
      <c r="AH347" s="104">
        <f>ROUND(VLOOKUP($B347,'[4]3.ข้อมูลงบทดลองปัจจุบัน'!$A$5:$CL$846,33,0),2)</f>
        <v>0</v>
      </c>
      <c r="AI347" s="104">
        <f>ROUND(VLOOKUP($B347,'[4]3.ข้อมูลงบทดลองปัจจุบัน'!$A$5:$CL$846,34,0),2)</f>
        <v>0</v>
      </c>
      <c r="AJ347" s="104">
        <f>ROUND(VLOOKUP($B347,'[4]3.ข้อมูลงบทดลองปัจจุบัน'!$A$5:$CL$846,35,0),2)</f>
        <v>0</v>
      </c>
      <c r="AK347" s="104">
        <f>ROUND(VLOOKUP($B347,'[4]3.ข้อมูลงบทดลองปัจจุบัน'!$A$5:$CL$846,36,0),2)</f>
        <v>0</v>
      </c>
      <c r="AL347" s="104">
        <f>ROUND(VLOOKUP($B347,'[4]3.ข้อมูลงบทดลองปัจจุบัน'!$A$5:$CL$846,37,0),2)</f>
        <v>0</v>
      </c>
      <c r="AM347" s="104">
        <f>ROUND(VLOOKUP($B347,'[4]3.ข้อมูลงบทดลองปัจจุบัน'!$A$5:$CL$846,38,0),2)</f>
        <v>0</v>
      </c>
      <c r="AN347" s="104">
        <f>ROUND(VLOOKUP($B347,'[4]3.ข้อมูลงบทดลองปัจจุบัน'!$A$5:$CL$846,39,0),2)</f>
        <v>0</v>
      </c>
      <c r="AO347" s="104">
        <f>ROUND(VLOOKUP($B347,'[4]3.ข้อมูลงบทดลองปัจจุบัน'!$A$5:$CL$846,40,0),2)</f>
        <v>0</v>
      </c>
      <c r="AP347" s="104">
        <f>ROUND(VLOOKUP($B347,'[4]3.ข้อมูลงบทดลองปัจจุบัน'!$A$5:$CL$846,41,0),2)</f>
        <v>0</v>
      </c>
      <c r="AQ347" s="104">
        <f>ROUND(VLOOKUP($B347,'[4]3.ข้อมูลงบทดลองปัจจุบัน'!$A$5:$CL$846,42,0),2)</f>
        <v>0</v>
      </c>
      <c r="AR347" s="104">
        <f>ROUND(VLOOKUP($B347,'[4]3.ข้อมูลงบทดลองปัจจุบัน'!$A$5:$CL$846,43,0),2)</f>
        <v>0</v>
      </c>
      <c r="AS347" s="104">
        <f>ROUND(VLOOKUP($B347,'[4]3.ข้อมูลงบทดลองปัจจุบัน'!$A$5:$CL$846,44,0),2)</f>
        <v>0</v>
      </c>
      <c r="AT347" s="104">
        <f>ROUND(VLOOKUP($B347,'[4]3.ข้อมูลงบทดลองปัจจุบัน'!$A$5:$CL$846,45,0),2)</f>
        <v>0</v>
      </c>
      <c r="AU347" s="104">
        <f>ROUND(VLOOKUP($B347,'[4]3.ข้อมูลงบทดลองปัจจุบัน'!$A$5:$CL$846,46,0),2)</f>
        <v>0</v>
      </c>
      <c r="AV347" s="104">
        <f>ROUND(VLOOKUP($B347,'[4]3.ข้อมูลงบทดลองปัจจุบัน'!$A$5:$CL$846,47,0),2)</f>
        <v>0</v>
      </c>
      <c r="AW347" s="104">
        <f>ROUND(VLOOKUP($B347,'[4]3.ข้อมูลงบทดลองปัจจุบัน'!$A$5:$CL$846,48,0),2)</f>
        <v>0</v>
      </c>
      <c r="AX347" s="104">
        <f>ROUND(VLOOKUP($B347,'[4]3.ข้อมูลงบทดลองปัจจุบัน'!$A$5:$CL$846,49,0),2)</f>
        <v>0</v>
      </c>
      <c r="AY347" s="104">
        <f>ROUND(VLOOKUP($B347,'[4]3.ข้อมูลงบทดลองปัจจุบัน'!$A$5:$CL$846,50,0),2)</f>
        <v>0</v>
      </c>
      <c r="AZ347" s="104">
        <f>ROUND(VLOOKUP($B347,'[4]3.ข้อมูลงบทดลองปัจจุบัน'!$A$5:$CL$846,51,0),2)</f>
        <v>0</v>
      </c>
      <c r="BA347" s="104">
        <f>ROUND(VLOOKUP($B347,'[4]3.ข้อมูลงบทดลองปัจจุบัน'!$A$5:$CL$846,52,0),2)</f>
        <v>0</v>
      </c>
      <c r="BB347" s="104">
        <f>ROUND(VLOOKUP($B347,'[4]3.ข้อมูลงบทดลองปัจจุบัน'!$A$5:$CL$846,53,0),2)</f>
        <v>0</v>
      </c>
      <c r="BC347" s="104">
        <f>ROUND(VLOOKUP($B347,'[4]3.ข้อมูลงบทดลองปัจจุบัน'!$A$5:$CL$846,54,0),2)</f>
        <v>0</v>
      </c>
      <c r="BD347" s="104">
        <f>ROUND(VLOOKUP($B347,'[4]3.ข้อมูลงบทดลองปัจจุบัน'!$A$5:$CL$846,55,0),2)</f>
        <v>0</v>
      </c>
      <c r="BE347" s="104">
        <f>ROUND(VLOOKUP($B347,'[4]3.ข้อมูลงบทดลองปัจจุบัน'!$A$5:$CL$846,56,0),2)</f>
        <v>0</v>
      </c>
      <c r="BF347" s="104">
        <f>ROUND(VLOOKUP($B347,'[4]3.ข้อมูลงบทดลองปัจจุบัน'!$A$5:$CL$846,57,0),2)</f>
        <v>0</v>
      </c>
      <c r="BG347" s="104">
        <f>ROUND(VLOOKUP($B347,'[4]3.ข้อมูลงบทดลองปัจจุบัน'!$A$5:$CL$846,58,0),2)</f>
        <v>0</v>
      </c>
      <c r="BH347" s="104">
        <f>ROUND(VLOOKUP($B347,'[4]3.ข้อมูลงบทดลองปัจจุบัน'!$A$5:$CL$846,59,0),2)</f>
        <v>0</v>
      </c>
      <c r="BI347" s="104">
        <f>ROUND(VLOOKUP($B347,'[4]3.ข้อมูลงบทดลองปัจจุบัน'!$A$5:$CL$846,60,0),2)</f>
        <v>0</v>
      </c>
      <c r="BJ347" s="104">
        <f>ROUND(VLOOKUP($B347,'[4]3.ข้อมูลงบทดลองปัจจุบัน'!$A$5:$CL$846,61,0),2)</f>
        <v>0</v>
      </c>
      <c r="BK347" s="104">
        <f>ROUND(VLOOKUP($B347,'[4]3.ข้อมูลงบทดลองปัจจุบัน'!$A$5:$CL$846,62,0),2)</f>
        <v>0</v>
      </c>
      <c r="BL347" s="104">
        <f>ROUND(VLOOKUP($B347,'[4]3.ข้อมูลงบทดลองปัจจุบัน'!$A$5:$CL$846,63,0),2)</f>
        <v>0</v>
      </c>
      <c r="BM347" s="104">
        <f>ROUND(VLOOKUP($B347,'[4]3.ข้อมูลงบทดลองปัจจุบัน'!$A$5:$CL$846,64,0),2)</f>
        <v>0</v>
      </c>
      <c r="BN347" s="104">
        <f>ROUND(VLOOKUP($B347,'[4]3.ข้อมูลงบทดลองปัจจุบัน'!$A$5:$CL$846,65,0),2)</f>
        <v>0</v>
      </c>
      <c r="BO347" s="104">
        <f>ROUND(VLOOKUP($B347,'[4]3.ข้อมูลงบทดลองปัจจุบัน'!$A$5:$CL$846,66,0),2)</f>
        <v>0</v>
      </c>
      <c r="BP347" s="104">
        <f>ROUND(VLOOKUP($B347,'[4]3.ข้อมูลงบทดลองปัจจุบัน'!$A$5:$CL$846,67,0),2)</f>
        <v>0</v>
      </c>
      <c r="BQ347" s="104">
        <f>ROUND(VLOOKUP($B347,'[4]3.ข้อมูลงบทดลองปัจจุบัน'!$A$5:$CL$846,68,0),2)</f>
        <v>0</v>
      </c>
      <c r="BR347" s="104">
        <f>ROUND(VLOOKUP($B347,'[4]3.ข้อมูลงบทดลองปัจจุบัน'!$A$5:$CL$846,69,0),2)</f>
        <v>0</v>
      </c>
      <c r="BS347" s="104">
        <f>ROUND(VLOOKUP($B347,'[4]3.ข้อมูลงบทดลองปัจจุบัน'!$A$5:$CL$846,70,0),2)</f>
        <v>0</v>
      </c>
      <c r="BT347" s="104">
        <f>ROUND(VLOOKUP($B347,'[4]3.ข้อมูลงบทดลองปัจจุบัน'!$A$5:$CL$846,71,0),2)</f>
        <v>0</v>
      </c>
      <c r="BU347" s="104">
        <f>ROUND(VLOOKUP($B347,'[4]3.ข้อมูลงบทดลองปัจจุบัน'!$A$5:$CL$846,72,0),2)</f>
        <v>0</v>
      </c>
      <c r="BV347" s="104">
        <f>ROUND(VLOOKUP($B347,'[4]3.ข้อมูลงบทดลองปัจจุบัน'!$A$5:$CL$846,73,0),2)</f>
        <v>0</v>
      </c>
      <c r="BW347" s="104">
        <f>ROUND(VLOOKUP($B347,'[4]3.ข้อมูลงบทดลองปัจจุบัน'!$A$5:$CL$846,74,0),2)</f>
        <v>0</v>
      </c>
      <c r="BX347" s="104">
        <f>ROUND(VLOOKUP($B347,'[4]3.ข้อมูลงบทดลองปัจจุบัน'!$A$5:$CL$846,75,0),2)</f>
        <v>0</v>
      </c>
      <c r="BY347" s="104">
        <f>ROUND(VLOOKUP($B347,'[4]3.ข้อมูลงบทดลองปัจจุบัน'!$A$5:$CL$846,76,0),2)</f>
        <v>0</v>
      </c>
      <c r="BZ347" s="104">
        <f>ROUND(VLOOKUP($B347,'[4]3.ข้อมูลงบทดลองปัจจุบัน'!$A$5:$CL$846,77,0),2)</f>
        <v>0</v>
      </c>
      <c r="CA347" s="104">
        <f>ROUND(VLOOKUP($B347,'[4]3.ข้อมูลงบทดลองปัจจุบัน'!$A$5:$CL$846,78,0),2)</f>
        <v>0</v>
      </c>
      <c r="CB347" s="104">
        <f>ROUND(VLOOKUP($B347,'[4]3.ข้อมูลงบทดลองปัจจุบัน'!$A$5:$CL$846,79,0),2)</f>
        <v>0</v>
      </c>
      <c r="CC347" s="104">
        <f>ROUND(VLOOKUP($B347,'[4]3.ข้อมูลงบทดลองปัจจุบัน'!$A$5:$CL$846,80,0),2)</f>
        <v>0</v>
      </c>
      <c r="CD347" s="104">
        <f>ROUND(VLOOKUP($B347,'[4]3.ข้อมูลงบทดลองปัจจุบัน'!$A$5:$CL$846,81,0),2)</f>
        <v>0</v>
      </c>
      <c r="CE347" s="104">
        <f>ROUND(VLOOKUP($B347,'[4]3.ข้อมูลงบทดลองปัจจุบัน'!$A$5:$CL$846,82,0),2)</f>
        <v>0</v>
      </c>
      <c r="CF347" s="104">
        <f>ROUND(VLOOKUP($B347,'[4]3.ข้อมูลงบทดลองปัจจุบัน'!$A$5:$CL$846,83,0),2)</f>
        <v>0</v>
      </c>
      <c r="CG347" s="104">
        <f>ROUND(VLOOKUP($B347,'[4]3.ข้อมูลงบทดลองปัจจุบัน'!$A$5:$CL$846,84,0),2)</f>
        <v>0</v>
      </c>
      <c r="CH347" s="104">
        <f>ROUND(VLOOKUP($B347,'[4]3.ข้อมูลงบทดลองปัจจุบัน'!$A$5:$CL$846,85,0),2)</f>
        <v>0</v>
      </c>
      <c r="CI347" s="104">
        <f>ROUND(VLOOKUP($B347,'[4]3.ข้อมูลงบทดลองปัจจุบัน'!$A$5:$CL$846,86,0),2)</f>
        <v>0</v>
      </c>
      <c r="CJ347" s="104">
        <f>ROUND(VLOOKUP($B347,'[4]3.ข้อมูลงบทดลองปัจจุบัน'!$A$5:$CL$846,87,0),2)</f>
        <v>0</v>
      </c>
      <c r="CK347" s="104">
        <f>ROUND(VLOOKUP($B347,'[4]3.ข้อมูลงบทดลองปัจจุบัน'!$A$5:$CL$846,88,0),2)</f>
        <v>0</v>
      </c>
      <c r="CL347" s="104">
        <f>ROUND(VLOOKUP($B347,'[4]3.ข้อมูลงบทดลองปัจจุบัน'!$A$5:$CL$846,89,0),2)</f>
        <v>0</v>
      </c>
      <c r="CM347" s="104">
        <f>ROUND(VLOOKUP($B347,'[4]3.ข้อมูลงบทดลองปัจจุบัน'!$A$5:$CL$846,90,0),2)</f>
        <v>0</v>
      </c>
    </row>
    <row r="348" spans="1:91" x14ac:dyDescent="0.7">
      <c r="A348" s="128" t="s">
        <v>884</v>
      </c>
      <c r="B348" s="18" t="s">
        <v>1081</v>
      </c>
      <c r="C348" s="129" t="s">
        <v>1082</v>
      </c>
      <c r="D348" s="104">
        <f>ROUND(VLOOKUP($B348,'[4]3.ข้อมูลงบทดลองปัจจุบัน'!$A$5:$CL$846,3,0),2)</f>
        <v>0</v>
      </c>
      <c r="E348" s="104">
        <f>ROUND(VLOOKUP($B348,'[4]3.ข้อมูลงบทดลองปัจจุบัน'!$A$5:$CL$846,4,0),2)</f>
        <v>0</v>
      </c>
      <c r="F348" s="104">
        <f>ROUND(VLOOKUP($B348,'[4]3.ข้อมูลงบทดลองปัจจุบัน'!$A$5:$CL$846,5,0),2)</f>
        <v>0</v>
      </c>
      <c r="G348" s="104">
        <f>ROUND(VLOOKUP($B348,'[4]3.ข้อมูลงบทดลองปัจจุบัน'!$A$5:$CL$846,6,0),2)</f>
        <v>0</v>
      </c>
      <c r="H348" s="104">
        <f>ROUND(VLOOKUP($B348,'[4]3.ข้อมูลงบทดลองปัจจุบัน'!$A$5:$CL$846,7,0),2)</f>
        <v>0</v>
      </c>
      <c r="I348" s="104">
        <f>ROUND(VLOOKUP($B348,'[4]3.ข้อมูลงบทดลองปัจจุบัน'!$A$5:$CL$846,8,0),2)</f>
        <v>0</v>
      </c>
      <c r="J348" s="104">
        <f>ROUND(VLOOKUP($B348,'[4]3.ข้อมูลงบทดลองปัจจุบัน'!$A$5:$CL$846,9,0),2)</f>
        <v>0</v>
      </c>
      <c r="K348" s="104">
        <f>ROUND(VLOOKUP($B348,'[4]3.ข้อมูลงบทดลองปัจจุบัน'!$A$5:$CL$846,10,0),2)</f>
        <v>0</v>
      </c>
      <c r="L348" s="104">
        <f>ROUND(VLOOKUP($B348,'[4]3.ข้อมูลงบทดลองปัจจุบัน'!$A$5:$CL$846,11,0),2)</f>
        <v>0</v>
      </c>
      <c r="M348" s="104">
        <f>ROUND(VLOOKUP($B348,'[4]3.ข้อมูลงบทดลองปัจจุบัน'!$A$5:$CL$846,12,0),2)</f>
        <v>0</v>
      </c>
      <c r="N348" s="104">
        <f>ROUND(VLOOKUP($B348,'[4]3.ข้อมูลงบทดลองปัจจุบัน'!$A$5:$CL$846,13,0),2)</f>
        <v>0</v>
      </c>
      <c r="O348" s="104">
        <f>ROUND(VLOOKUP($B348,'[4]3.ข้อมูลงบทดลองปัจจุบัน'!$A$5:$CL$846,14,0),2)</f>
        <v>0</v>
      </c>
      <c r="P348" s="104">
        <f>ROUND(VLOOKUP($B348,'[4]3.ข้อมูลงบทดลองปัจจุบัน'!$A$5:$CL$846,15,0),2)</f>
        <v>0</v>
      </c>
      <c r="Q348" s="104">
        <f>ROUND(VLOOKUP($B348,'[4]3.ข้อมูลงบทดลองปัจจุบัน'!$A$5:$CL$846,16,0),2)</f>
        <v>0</v>
      </c>
      <c r="R348" s="104">
        <f>ROUND(VLOOKUP($B348,'[4]3.ข้อมูลงบทดลองปัจจุบัน'!$A$5:$CL$846,17,0),2)</f>
        <v>0</v>
      </c>
      <c r="S348" s="104">
        <f>ROUND(VLOOKUP($B348,'[4]3.ข้อมูลงบทดลองปัจจุบัน'!$A$5:$CL$846,18,0),2)</f>
        <v>0</v>
      </c>
      <c r="T348" s="104">
        <f>ROUND(VLOOKUP($B348,'[4]3.ข้อมูลงบทดลองปัจจุบัน'!$A$5:$CL$846,19,0),2)</f>
        <v>0</v>
      </c>
      <c r="U348" s="104">
        <f>ROUND(VLOOKUP($B348,'[4]3.ข้อมูลงบทดลองปัจจุบัน'!$A$5:$CL$846,20,0),2)</f>
        <v>0</v>
      </c>
      <c r="V348" s="104">
        <f>ROUND(VLOOKUP($B348,'[4]3.ข้อมูลงบทดลองปัจจุบัน'!$A$5:$CL$846,21,0),2)</f>
        <v>0</v>
      </c>
      <c r="W348" s="104">
        <f>ROUND(VLOOKUP($B348,'[4]3.ข้อมูลงบทดลองปัจจุบัน'!$A$5:$CL$846,22,0),2)</f>
        <v>0</v>
      </c>
      <c r="X348" s="104">
        <f>ROUND(VLOOKUP($B348,'[4]3.ข้อมูลงบทดลองปัจจุบัน'!$A$5:$CL$846,23,0),2)</f>
        <v>0</v>
      </c>
      <c r="Y348" s="104">
        <f>ROUND(VLOOKUP($B348,'[4]3.ข้อมูลงบทดลองปัจจุบัน'!$A$5:$CL$846,24,0),2)</f>
        <v>0</v>
      </c>
      <c r="Z348" s="104">
        <f>ROUND(VLOOKUP($B348,'[4]3.ข้อมูลงบทดลองปัจจุบัน'!$A$5:$CL$846,25,0),2)</f>
        <v>0</v>
      </c>
      <c r="AA348" s="104">
        <f>ROUND(VLOOKUP($B348,'[4]3.ข้อมูลงบทดลองปัจจุบัน'!$A$5:$CL$846,26,0),2)</f>
        <v>0</v>
      </c>
      <c r="AB348" s="104">
        <f>ROUND(VLOOKUP($B348,'[4]3.ข้อมูลงบทดลองปัจจุบัน'!$A$5:$CL$846,27,0),2)</f>
        <v>0</v>
      </c>
      <c r="AC348" s="104">
        <f>ROUND(VLOOKUP($B348,'[4]3.ข้อมูลงบทดลองปัจจุบัน'!$A$5:$CL$846,28,0),2)</f>
        <v>0</v>
      </c>
      <c r="AD348" s="104">
        <f>ROUND(VLOOKUP($B348,'[4]3.ข้อมูลงบทดลองปัจจุบัน'!$A$5:$CL$846,29,0),2)</f>
        <v>0</v>
      </c>
      <c r="AE348" s="104">
        <f>ROUND(VLOOKUP($B348,'[4]3.ข้อมูลงบทดลองปัจจุบัน'!$A$5:$CL$846,30,0),2)</f>
        <v>0</v>
      </c>
      <c r="AF348" s="104">
        <f>ROUND(VLOOKUP($B348,'[4]3.ข้อมูลงบทดลองปัจจุบัน'!$A$5:$CL$846,31,0),2)</f>
        <v>0</v>
      </c>
      <c r="AG348" s="104">
        <f>ROUND(VLOOKUP($B348,'[4]3.ข้อมูลงบทดลองปัจจุบัน'!$A$5:$CL$846,32,0),2)</f>
        <v>0</v>
      </c>
      <c r="AH348" s="104">
        <f>ROUND(VLOOKUP($B348,'[4]3.ข้อมูลงบทดลองปัจจุบัน'!$A$5:$CL$846,33,0),2)</f>
        <v>0</v>
      </c>
      <c r="AI348" s="104">
        <f>ROUND(VLOOKUP($B348,'[4]3.ข้อมูลงบทดลองปัจจุบัน'!$A$5:$CL$846,34,0),2)</f>
        <v>0</v>
      </c>
      <c r="AJ348" s="104">
        <f>ROUND(VLOOKUP($B348,'[4]3.ข้อมูลงบทดลองปัจจุบัน'!$A$5:$CL$846,35,0),2)</f>
        <v>0</v>
      </c>
      <c r="AK348" s="104">
        <f>ROUND(VLOOKUP($B348,'[4]3.ข้อมูลงบทดลองปัจจุบัน'!$A$5:$CL$846,36,0),2)</f>
        <v>0</v>
      </c>
      <c r="AL348" s="104">
        <f>ROUND(VLOOKUP($B348,'[4]3.ข้อมูลงบทดลองปัจจุบัน'!$A$5:$CL$846,37,0),2)</f>
        <v>0</v>
      </c>
      <c r="AM348" s="104">
        <f>ROUND(VLOOKUP($B348,'[4]3.ข้อมูลงบทดลองปัจจุบัน'!$A$5:$CL$846,38,0),2)</f>
        <v>0</v>
      </c>
      <c r="AN348" s="104">
        <f>ROUND(VLOOKUP($B348,'[4]3.ข้อมูลงบทดลองปัจจุบัน'!$A$5:$CL$846,39,0),2)</f>
        <v>0</v>
      </c>
      <c r="AO348" s="104">
        <f>ROUND(VLOOKUP($B348,'[4]3.ข้อมูลงบทดลองปัจจุบัน'!$A$5:$CL$846,40,0),2)</f>
        <v>0</v>
      </c>
      <c r="AP348" s="104">
        <f>ROUND(VLOOKUP($B348,'[4]3.ข้อมูลงบทดลองปัจจุบัน'!$A$5:$CL$846,41,0),2)</f>
        <v>0</v>
      </c>
      <c r="AQ348" s="104">
        <f>ROUND(VLOOKUP($B348,'[4]3.ข้อมูลงบทดลองปัจจุบัน'!$A$5:$CL$846,42,0),2)</f>
        <v>0</v>
      </c>
      <c r="AR348" s="104">
        <f>ROUND(VLOOKUP($B348,'[4]3.ข้อมูลงบทดลองปัจจุบัน'!$A$5:$CL$846,43,0),2)</f>
        <v>0</v>
      </c>
      <c r="AS348" s="104">
        <f>ROUND(VLOOKUP($B348,'[4]3.ข้อมูลงบทดลองปัจจุบัน'!$A$5:$CL$846,44,0),2)</f>
        <v>0</v>
      </c>
      <c r="AT348" s="104">
        <f>ROUND(VLOOKUP($B348,'[4]3.ข้อมูลงบทดลองปัจจุบัน'!$A$5:$CL$846,45,0),2)</f>
        <v>0</v>
      </c>
      <c r="AU348" s="104">
        <f>ROUND(VLOOKUP($B348,'[4]3.ข้อมูลงบทดลองปัจจุบัน'!$A$5:$CL$846,46,0),2)</f>
        <v>0</v>
      </c>
      <c r="AV348" s="104">
        <f>ROUND(VLOOKUP($B348,'[4]3.ข้อมูลงบทดลองปัจจุบัน'!$A$5:$CL$846,47,0),2)</f>
        <v>0</v>
      </c>
      <c r="AW348" s="104">
        <f>ROUND(VLOOKUP($B348,'[4]3.ข้อมูลงบทดลองปัจจุบัน'!$A$5:$CL$846,48,0),2)</f>
        <v>0</v>
      </c>
      <c r="AX348" s="104">
        <f>ROUND(VLOOKUP($B348,'[4]3.ข้อมูลงบทดลองปัจจุบัน'!$A$5:$CL$846,49,0),2)</f>
        <v>0</v>
      </c>
      <c r="AY348" s="104">
        <f>ROUND(VLOOKUP($B348,'[4]3.ข้อมูลงบทดลองปัจจุบัน'!$A$5:$CL$846,50,0),2)</f>
        <v>0</v>
      </c>
      <c r="AZ348" s="104">
        <f>ROUND(VLOOKUP($B348,'[4]3.ข้อมูลงบทดลองปัจจุบัน'!$A$5:$CL$846,51,0),2)</f>
        <v>0</v>
      </c>
      <c r="BA348" s="104">
        <f>ROUND(VLOOKUP($B348,'[4]3.ข้อมูลงบทดลองปัจจุบัน'!$A$5:$CL$846,52,0),2)</f>
        <v>0</v>
      </c>
      <c r="BB348" s="104">
        <f>ROUND(VLOOKUP($B348,'[4]3.ข้อมูลงบทดลองปัจจุบัน'!$A$5:$CL$846,53,0),2)</f>
        <v>0</v>
      </c>
      <c r="BC348" s="104">
        <f>ROUND(VLOOKUP($B348,'[4]3.ข้อมูลงบทดลองปัจจุบัน'!$A$5:$CL$846,54,0),2)</f>
        <v>0</v>
      </c>
      <c r="BD348" s="104">
        <f>ROUND(VLOOKUP($B348,'[4]3.ข้อมูลงบทดลองปัจจุบัน'!$A$5:$CL$846,55,0),2)</f>
        <v>0</v>
      </c>
      <c r="BE348" s="104">
        <f>ROUND(VLOOKUP($B348,'[4]3.ข้อมูลงบทดลองปัจจุบัน'!$A$5:$CL$846,56,0),2)</f>
        <v>0</v>
      </c>
      <c r="BF348" s="104">
        <f>ROUND(VLOOKUP($B348,'[4]3.ข้อมูลงบทดลองปัจจุบัน'!$A$5:$CL$846,57,0),2)</f>
        <v>0</v>
      </c>
      <c r="BG348" s="104">
        <f>ROUND(VLOOKUP($B348,'[4]3.ข้อมูลงบทดลองปัจจุบัน'!$A$5:$CL$846,58,0),2)</f>
        <v>0</v>
      </c>
      <c r="BH348" s="104">
        <f>ROUND(VLOOKUP($B348,'[4]3.ข้อมูลงบทดลองปัจจุบัน'!$A$5:$CL$846,59,0),2)</f>
        <v>0</v>
      </c>
      <c r="BI348" s="104">
        <f>ROUND(VLOOKUP($B348,'[4]3.ข้อมูลงบทดลองปัจจุบัน'!$A$5:$CL$846,60,0),2)</f>
        <v>0</v>
      </c>
      <c r="BJ348" s="104">
        <f>ROUND(VLOOKUP($B348,'[4]3.ข้อมูลงบทดลองปัจจุบัน'!$A$5:$CL$846,61,0),2)</f>
        <v>0</v>
      </c>
      <c r="BK348" s="104">
        <f>ROUND(VLOOKUP($B348,'[4]3.ข้อมูลงบทดลองปัจจุบัน'!$A$5:$CL$846,62,0),2)</f>
        <v>0</v>
      </c>
      <c r="BL348" s="104">
        <f>ROUND(VLOOKUP($B348,'[4]3.ข้อมูลงบทดลองปัจจุบัน'!$A$5:$CL$846,63,0),2)</f>
        <v>0</v>
      </c>
      <c r="BM348" s="104">
        <f>ROUND(VLOOKUP($B348,'[4]3.ข้อมูลงบทดลองปัจจุบัน'!$A$5:$CL$846,64,0),2)</f>
        <v>0</v>
      </c>
      <c r="BN348" s="104">
        <f>ROUND(VLOOKUP($B348,'[4]3.ข้อมูลงบทดลองปัจจุบัน'!$A$5:$CL$846,65,0),2)</f>
        <v>0</v>
      </c>
      <c r="BO348" s="104">
        <f>ROUND(VLOOKUP($B348,'[4]3.ข้อมูลงบทดลองปัจจุบัน'!$A$5:$CL$846,66,0),2)</f>
        <v>0</v>
      </c>
      <c r="BP348" s="104">
        <f>ROUND(VLOOKUP($B348,'[4]3.ข้อมูลงบทดลองปัจจุบัน'!$A$5:$CL$846,67,0),2)</f>
        <v>0</v>
      </c>
      <c r="BQ348" s="104">
        <f>ROUND(VLOOKUP($B348,'[4]3.ข้อมูลงบทดลองปัจจุบัน'!$A$5:$CL$846,68,0),2)</f>
        <v>0</v>
      </c>
      <c r="BR348" s="104">
        <f>ROUND(VLOOKUP($B348,'[4]3.ข้อมูลงบทดลองปัจจุบัน'!$A$5:$CL$846,69,0),2)</f>
        <v>0</v>
      </c>
      <c r="BS348" s="104">
        <f>ROUND(VLOOKUP($B348,'[4]3.ข้อมูลงบทดลองปัจจุบัน'!$A$5:$CL$846,70,0),2)</f>
        <v>0</v>
      </c>
      <c r="BT348" s="104">
        <f>ROUND(VLOOKUP($B348,'[4]3.ข้อมูลงบทดลองปัจจุบัน'!$A$5:$CL$846,71,0),2)</f>
        <v>0</v>
      </c>
      <c r="BU348" s="104">
        <f>ROUND(VLOOKUP($B348,'[4]3.ข้อมูลงบทดลองปัจจุบัน'!$A$5:$CL$846,72,0),2)</f>
        <v>0</v>
      </c>
      <c r="BV348" s="104">
        <f>ROUND(VLOOKUP($B348,'[4]3.ข้อมูลงบทดลองปัจจุบัน'!$A$5:$CL$846,73,0),2)</f>
        <v>0</v>
      </c>
      <c r="BW348" s="104">
        <f>ROUND(VLOOKUP($B348,'[4]3.ข้อมูลงบทดลองปัจจุบัน'!$A$5:$CL$846,74,0),2)</f>
        <v>0</v>
      </c>
      <c r="BX348" s="104">
        <f>ROUND(VLOOKUP($B348,'[4]3.ข้อมูลงบทดลองปัจจุบัน'!$A$5:$CL$846,75,0),2)</f>
        <v>0</v>
      </c>
      <c r="BY348" s="104">
        <f>ROUND(VLOOKUP($B348,'[4]3.ข้อมูลงบทดลองปัจจุบัน'!$A$5:$CL$846,76,0),2)</f>
        <v>0</v>
      </c>
      <c r="BZ348" s="104">
        <f>ROUND(VLOOKUP($B348,'[4]3.ข้อมูลงบทดลองปัจจุบัน'!$A$5:$CL$846,77,0),2)</f>
        <v>0</v>
      </c>
      <c r="CA348" s="104">
        <f>ROUND(VLOOKUP($B348,'[4]3.ข้อมูลงบทดลองปัจจุบัน'!$A$5:$CL$846,78,0),2)</f>
        <v>0</v>
      </c>
      <c r="CB348" s="104">
        <f>ROUND(VLOOKUP($B348,'[4]3.ข้อมูลงบทดลองปัจจุบัน'!$A$5:$CL$846,79,0),2)</f>
        <v>0</v>
      </c>
      <c r="CC348" s="104">
        <f>ROUND(VLOOKUP($B348,'[4]3.ข้อมูลงบทดลองปัจจุบัน'!$A$5:$CL$846,80,0),2)</f>
        <v>0</v>
      </c>
      <c r="CD348" s="104">
        <f>ROUND(VLOOKUP($B348,'[4]3.ข้อมูลงบทดลองปัจจุบัน'!$A$5:$CL$846,81,0),2)</f>
        <v>0</v>
      </c>
      <c r="CE348" s="104">
        <f>ROUND(VLOOKUP($B348,'[4]3.ข้อมูลงบทดลองปัจจุบัน'!$A$5:$CL$846,82,0),2)</f>
        <v>0</v>
      </c>
      <c r="CF348" s="104">
        <f>ROUND(VLOOKUP($B348,'[4]3.ข้อมูลงบทดลองปัจจุบัน'!$A$5:$CL$846,83,0),2)</f>
        <v>0</v>
      </c>
      <c r="CG348" s="104">
        <f>ROUND(VLOOKUP($B348,'[4]3.ข้อมูลงบทดลองปัจจุบัน'!$A$5:$CL$846,84,0),2)</f>
        <v>0</v>
      </c>
      <c r="CH348" s="104">
        <f>ROUND(VLOOKUP($B348,'[4]3.ข้อมูลงบทดลองปัจจุบัน'!$A$5:$CL$846,85,0),2)</f>
        <v>0</v>
      </c>
      <c r="CI348" s="104">
        <f>ROUND(VLOOKUP($B348,'[4]3.ข้อมูลงบทดลองปัจจุบัน'!$A$5:$CL$846,86,0),2)</f>
        <v>0</v>
      </c>
      <c r="CJ348" s="104">
        <f>ROUND(VLOOKUP($B348,'[4]3.ข้อมูลงบทดลองปัจจุบัน'!$A$5:$CL$846,87,0),2)</f>
        <v>0</v>
      </c>
      <c r="CK348" s="104">
        <f>ROUND(VLOOKUP($B348,'[4]3.ข้อมูลงบทดลองปัจจุบัน'!$A$5:$CL$846,88,0),2)</f>
        <v>0</v>
      </c>
      <c r="CL348" s="104">
        <f>ROUND(VLOOKUP($B348,'[4]3.ข้อมูลงบทดลองปัจจุบัน'!$A$5:$CL$846,89,0),2)</f>
        <v>0</v>
      </c>
      <c r="CM348" s="104">
        <f>ROUND(VLOOKUP($B348,'[4]3.ข้อมูลงบทดลองปัจจุบัน'!$A$5:$CL$846,90,0),2)</f>
        <v>0</v>
      </c>
    </row>
    <row r="349" spans="1:91" x14ac:dyDescent="0.7">
      <c r="A349" s="128" t="s">
        <v>884</v>
      </c>
      <c r="B349" s="18" t="s">
        <v>1083</v>
      </c>
      <c r="C349" s="129" t="s">
        <v>1084</v>
      </c>
      <c r="D349" s="104">
        <f>ROUND(VLOOKUP($B349,'[4]3.ข้อมูลงบทดลองปัจจุบัน'!$A$5:$CL$846,3,0),2)</f>
        <v>0</v>
      </c>
      <c r="E349" s="104">
        <f>ROUND(VLOOKUP($B349,'[4]3.ข้อมูลงบทดลองปัจจุบัน'!$A$5:$CL$846,4,0),2)</f>
        <v>0</v>
      </c>
      <c r="F349" s="104">
        <f>ROUND(VLOOKUP($B349,'[4]3.ข้อมูลงบทดลองปัจจุบัน'!$A$5:$CL$846,5,0),2)</f>
        <v>0</v>
      </c>
      <c r="G349" s="104">
        <f>ROUND(VLOOKUP($B349,'[4]3.ข้อมูลงบทดลองปัจจุบัน'!$A$5:$CL$846,6,0),2)</f>
        <v>0</v>
      </c>
      <c r="H349" s="104">
        <f>ROUND(VLOOKUP($B349,'[4]3.ข้อมูลงบทดลองปัจจุบัน'!$A$5:$CL$846,7,0),2)</f>
        <v>0</v>
      </c>
      <c r="I349" s="104">
        <f>ROUND(VLOOKUP($B349,'[4]3.ข้อมูลงบทดลองปัจจุบัน'!$A$5:$CL$846,8,0),2)</f>
        <v>0</v>
      </c>
      <c r="J349" s="104">
        <f>ROUND(VLOOKUP($B349,'[4]3.ข้อมูลงบทดลองปัจจุบัน'!$A$5:$CL$846,9,0),2)</f>
        <v>0</v>
      </c>
      <c r="K349" s="104">
        <f>ROUND(VLOOKUP($B349,'[4]3.ข้อมูลงบทดลองปัจจุบัน'!$A$5:$CL$846,10,0),2)</f>
        <v>0</v>
      </c>
      <c r="L349" s="104">
        <f>ROUND(VLOOKUP($B349,'[4]3.ข้อมูลงบทดลองปัจจุบัน'!$A$5:$CL$846,11,0),2)</f>
        <v>0</v>
      </c>
      <c r="M349" s="104">
        <f>ROUND(VLOOKUP($B349,'[4]3.ข้อมูลงบทดลองปัจจุบัน'!$A$5:$CL$846,12,0),2)</f>
        <v>0</v>
      </c>
      <c r="N349" s="104">
        <f>ROUND(VLOOKUP($B349,'[4]3.ข้อมูลงบทดลองปัจจุบัน'!$A$5:$CL$846,13,0),2)</f>
        <v>0</v>
      </c>
      <c r="O349" s="104">
        <f>ROUND(VLOOKUP($B349,'[4]3.ข้อมูลงบทดลองปัจจุบัน'!$A$5:$CL$846,14,0),2)</f>
        <v>0</v>
      </c>
      <c r="P349" s="104">
        <f>ROUND(VLOOKUP($B349,'[4]3.ข้อมูลงบทดลองปัจจุบัน'!$A$5:$CL$846,15,0),2)</f>
        <v>0</v>
      </c>
      <c r="Q349" s="104">
        <f>ROUND(VLOOKUP($B349,'[4]3.ข้อมูลงบทดลองปัจจุบัน'!$A$5:$CL$846,16,0),2)</f>
        <v>0</v>
      </c>
      <c r="R349" s="104">
        <f>ROUND(VLOOKUP($B349,'[4]3.ข้อมูลงบทดลองปัจจุบัน'!$A$5:$CL$846,17,0),2)</f>
        <v>3377</v>
      </c>
      <c r="S349" s="104">
        <f>ROUND(VLOOKUP($B349,'[4]3.ข้อมูลงบทดลองปัจจุบัน'!$A$5:$CL$846,18,0),2)</f>
        <v>0</v>
      </c>
      <c r="T349" s="104">
        <f>ROUND(VLOOKUP($B349,'[4]3.ข้อมูลงบทดลองปัจจุบัน'!$A$5:$CL$846,19,0),2)</f>
        <v>0</v>
      </c>
      <c r="U349" s="104">
        <f>ROUND(VLOOKUP($B349,'[4]3.ข้อมูลงบทดลองปัจจุบัน'!$A$5:$CL$846,20,0),2)</f>
        <v>0</v>
      </c>
      <c r="V349" s="104">
        <f>ROUND(VLOOKUP($B349,'[4]3.ข้อมูลงบทดลองปัจจุบัน'!$A$5:$CL$846,21,0),2)</f>
        <v>0</v>
      </c>
      <c r="W349" s="104">
        <f>ROUND(VLOOKUP($B349,'[4]3.ข้อมูลงบทดลองปัจจุบัน'!$A$5:$CL$846,22,0),2)</f>
        <v>0</v>
      </c>
      <c r="X349" s="104">
        <f>ROUND(VLOOKUP($B349,'[4]3.ข้อมูลงบทดลองปัจจุบัน'!$A$5:$CL$846,23,0),2)</f>
        <v>0</v>
      </c>
      <c r="Y349" s="104">
        <f>ROUND(VLOOKUP($B349,'[4]3.ข้อมูลงบทดลองปัจจุบัน'!$A$5:$CL$846,24,0),2)</f>
        <v>0</v>
      </c>
      <c r="Z349" s="104">
        <f>ROUND(VLOOKUP($B349,'[4]3.ข้อมูลงบทดลองปัจจุบัน'!$A$5:$CL$846,25,0),2)</f>
        <v>0</v>
      </c>
      <c r="AA349" s="104">
        <f>ROUND(VLOOKUP($B349,'[4]3.ข้อมูลงบทดลองปัจจุบัน'!$A$5:$CL$846,26,0),2)</f>
        <v>0</v>
      </c>
      <c r="AB349" s="104">
        <f>ROUND(VLOOKUP($B349,'[4]3.ข้อมูลงบทดลองปัจจุบัน'!$A$5:$CL$846,27,0),2)</f>
        <v>0</v>
      </c>
      <c r="AC349" s="104">
        <f>ROUND(VLOOKUP($B349,'[4]3.ข้อมูลงบทดลองปัจจุบัน'!$A$5:$CL$846,28,0),2)</f>
        <v>0</v>
      </c>
      <c r="AD349" s="104">
        <f>ROUND(VLOOKUP($B349,'[4]3.ข้อมูลงบทดลองปัจจุบัน'!$A$5:$CL$846,29,0),2)</f>
        <v>0</v>
      </c>
      <c r="AE349" s="104">
        <f>ROUND(VLOOKUP($B349,'[4]3.ข้อมูลงบทดลองปัจจุบัน'!$A$5:$CL$846,30,0),2)</f>
        <v>0</v>
      </c>
      <c r="AF349" s="104">
        <f>ROUND(VLOOKUP($B349,'[4]3.ข้อมูลงบทดลองปัจจุบัน'!$A$5:$CL$846,31,0),2)</f>
        <v>0</v>
      </c>
      <c r="AG349" s="104">
        <f>ROUND(VLOOKUP($B349,'[4]3.ข้อมูลงบทดลองปัจจุบัน'!$A$5:$CL$846,32,0),2)</f>
        <v>0</v>
      </c>
      <c r="AH349" s="104">
        <f>ROUND(VLOOKUP($B349,'[4]3.ข้อมูลงบทดลองปัจจุบัน'!$A$5:$CL$846,33,0),2)</f>
        <v>0</v>
      </c>
      <c r="AI349" s="104">
        <f>ROUND(VLOOKUP($B349,'[4]3.ข้อมูลงบทดลองปัจจุบัน'!$A$5:$CL$846,34,0),2)</f>
        <v>0</v>
      </c>
      <c r="AJ349" s="104">
        <f>ROUND(VLOOKUP($B349,'[4]3.ข้อมูลงบทดลองปัจจุบัน'!$A$5:$CL$846,35,0),2)</f>
        <v>0</v>
      </c>
      <c r="AK349" s="104">
        <f>ROUND(VLOOKUP($B349,'[4]3.ข้อมูลงบทดลองปัจจุบัน'!$A$5:$CL$846,36,0),2)</f>
        <v>0</v>
      </c>
      <c r="AL349" s="104">
        <f>ROUND(VLOOKUP($B349,'[4]3.ข้อมูลงบทดลองปัจจุบัน'!$A$5:$CL$846,37,0),2)</f>
        <v>0</v>
      </c>
      <c r="AM349" s="104">
        <f>ROUND(VLOOKUP($B349,'[4]3.ข้อมูลงบทดลองปัจจุบัน'!$A$5:$CL$846,38,0),2)</f>
        <v>0</v>
      </c>
      <c r="AN349" s="104">
        <f>ROUND(VLOOKUP($B349,'[4]3.ข้อมูลงบทดลองปัจจุบัน'!$A$5:$CL$846,39,0),2)</f>
        <v>0</v>
      </c>
      <c r="AO349" s="104">
        <f>ROUND(VLOOKUP($B349,'[4]3.ข้อมูลงบทดลองปัจจุบัน'!$A$5:$CL$846,40,0),2)</f>
        <v>0</v>
      </c>
      <c r="AP349" s="104">
        <f>ROUND(VLOOKUP($B349,'[4]3.ข้อมูลงบทดลองปัจจุบัน'!$A$5:$CL$846,41,0),2)</f>
        <v>0</v>
      </c>
      <c r="AQ349" s="104">
        <f>ROUND(VLOOKUP($B349,'[4]3.ข้อมูลงบทดลองปัจจุบัน'!$A$5:$CL$846,42,0),2)</f>
        <v>0</v>
      </c>
      <c r="AR349" s="104">
        <f>ROUND(VLOOKUP($B349,'[4]3.ข้อมูลงบทดลองปัจจุบัน'!$A$5:$CL$846,43,0),2)</f>
        <v>0</v>
      </c>
      <c r="AS349" s="104">
        <f>ROUND(VLOOKUP($B349,'[4]3.ข้อมูลงบทดลองปัจจุบัน'!$A$5:$CL$846,44,0),2)</f>
        <v>0</v>
      </c>
      <c r="AT349" s="104">
        <f>ROUND(VLOOKUP($B349,'[4]3.ข้อมูลงบทดลองปัจจุบัน'!$A$5:$CL$846,45,0),2)</f>
        <v>0</v>
      </c>
      <c r="AU349" s="104">
        <f>ROUND(VLOOKUP($B349,'[4]3.ข้อมูลงบทดลองปัจจุบัน'!$A$5:$CL$846,46,0),2)</f>
        <v>0</v>
      </c>
      <c r="AV349" s="104">
        <f>ROUND(VLOOKUP($B349,'[4]3.ข้อมูลงบทดลองปัจจุบัน'!$A$5:$CL$846,47,0),2)</f>
        <v>0</v>
      </c>
      <c r="AW349" s="104">
        <f>ROUND(VLOOKUP($B349,'[4]3.ข้อมูลงบทดลองปัจจุบัน'!$A$5:$CL$846,48,0),2)</f>
        <v>0</v>
      </c>
      <c r="AX349" s="104">
        <f>ROUND(VLOOKUP($B349,'[4]3.ข้อมูลงบทดลองปัจจุบัน'!$A$5:$CL$846,49,0),2)</f>
        <v>0</v>
      </c>
      <c r="AY349" s="104">
        <f>ROUND(VLOOKUP($B349,'[4]3.ข้อมูลงบทดลองปัจจุบัน'!$A$5:$CL$846,50,0),2)</f>
        <v>0</v>
      </c>
      <c r="AZ349" s="104">
        <f>ROUND(VLOOKUP($B349,'[4]3.ข้อมูลงบทดลองปัจจุบัน'!$A$5:$CL$846,51,0),2)</f>
        <v>0</v>
      </c>
      <c r="BA349" s="104">
        <f>ROUND(VLOOKUP($B349,'[4]3.ข้อมูลงบทดลองปัจจุบัน'!$A$5:$CL$846,52,0),2)</f>
        <v>0</v>
      </c>
      <c r="BB349" s="104">
        <f>ROUND(VLOOKUP($B349,'[4]3.ข้อมูลงบทดลองปัจจุบัน'!$A$5:$CL$846,53,0),2)</f>
        <v>0</v>
      </c>
      <c r="BC349" s="104">
        <f>ROUND(VLOOKUP($B349,'[4]3.ข้อมูลงบทดลองปัจจุบัน'!$A$5:$CL$846,54,0),2)</f>
        <v>0</v>
      </c>
      <c r="BD349" s="104">
        <f>ROUND(VLOOKUP($B349,'[4]3.ข้อมูลงบทดลองปัจจุบัน'!$A$5:$CL$846,55,0),2)</f>
        <v>0</v>
      </c>
      <c r="BE349" s="104">
        <f>ROUND(VLOOKUP($B349,'[4]3.ข้อมูลงบทดลองปัจจุบัน'!$A$5:$CL$846,56,0),2)</f>
        <v>0</v>
      </c>
      <c r="BF349" s="104">
        <f>ROUND(VLOOKUP($B349,'[4]3.ข้อมูลงบทดลองปัจจุบัน'!$A$5:$CL$846,57,0),2)</f>
        <v>0</v>
      </c>
      <c r="BG349" s="104">
        <f>ROUND(VLOOKUP($B349,'[4]3.ข้อมูลงบทดลองปัจจุบัน'!$A$5:$CL$846,58,0),2)</f>
        <v>0</v>
      </c>
      <c r="BH349" s="104">
        <f>ROUND(VLOOKUP($B349,'[4]3.ข้อมูลงบทดลองปัจจุบัน'!$A$5:$CL$846,59,0),2)</f>
        <v>379625.45</v>
      </c>
      <c r="BI349" s="104">
        <f>ROUND(VLOOKUP($B349,'[4]3.ข้อมูลงบทดลองปัจจุบัน'!$A$5:$CL$846,60,0),2)</f>
        <v>0</v>
      </c>
      <c r="BJ349" s="104">
        <f>ROUND(VLOOKUP($B349,'[4]3.ข้อมูลงบทดลองปัจจุบัน'!$A$5:$CL$846,61,0),2)</f>
        <v>0</v>
      </c>
      <c r="BK349" s="104">
        <f>ROUND(VLOOKUP($B349,'[4]3.ข้อมูลงบทดลองปัจจุบัน'!$A$5:$CL$846,62,0),2)</f>
        <v>0</v>
      </c>
      <c r="BL349" s="104">
        <f>ROUND(VLOOKUP($B349,'[4]3.ข้อมูลงบทดลองปัจจุบัน'!$A$5:$CL$846,63,0),2)</f>
        <v>0</v>
      </c>
      <c r="BM349" s="104">
        <f>ROUND(VLOOKUP($B349,'[4]3.ข้อมูลงบทดลองปัจจุบัน'!$A$5:$CL$846,64,0),2)</f>
        <v>0</v>
      </c>
      <c r="BN349" s="104">
        <f>ROUND(VLOOKUP($B349,'[4]3.ข้อมูลงบทดลองปัจจุบัน'!$A$5:$CL$846,65,0),2)</f>
        <v>0</v>
      </c>
      <c r="BO349" s="104">
        <f>ROUND(VLOOKUP($B349,'[4]3.ข้อมูลงบทดลองปัจจุบัน'!$A$5:$CL$846,66,0),2)</f>
        <v>0</v>
      </c>
      <c r="BP349" s="104">
        <f>ROUND(VLOOKUP($B349,'[4]3.ข้อมูลงบทดลองปัจจุบัน'!$A$5:$CL$846,67,0),2)</f>
        <v>0</v>
      </c>
      <c r="BQ349" s="104">
        <f>ROUND(VLOOKUP($B349,'[4]3.ข้อมูลงบทดลองปัจจุบัน'!$A$5:$CL$846,68,0),2)</f>
        <v>0</v>
      </c>
      <c r="BR349" s="104">
        <f>ROUND(VLOOKUP($B349,'[4]3.ข้อมูลงบทดลองปัจจุบัน'!$A$5:$CL$846,69,0),2)</f>
        <v>0</v>
      </c>
      <c r="BS349" s="104">
        <f>ROUND(VLOOKUP($B349,'[4]3.ข้อมูลงบทดลองปัจจุบัน'!$A$5:$CL$846,70,0),2)</f>
        <v>0</v>
      </c>
      <c r="BT349" s="104">
        <f>ROUND(VLOOKUP($B349,'[4]3.ข้อมูลงบทดลองปัจจุบัน'!$A$5:$CL$846,71,0),2)</f>
        <v>0</v>
      </c>
      <c r="BU349" s="104">
        <f>ROUND(VLOOKUP($B349,'[4]3.ข้อมูลงบทดลองปัจจุบัน'!$A$5:$CL$846,72,0),2)</f>
        <v>0</v>
      </c>
      <c r="BV349" s="104">
        <f>ROUND(VLOOKUP($B349,'[4]3.ข้อมูลงบทดลองปัจจุบัน'!$A$5:$CL$846,73,0),2)</f>
        <v>0</v>
      </c>
      <c r="BW349" s="104">
        <f>ROUND(VLOOKUP($B349,'[4]3.ข้อมูลงบทดลองปัจจุบัน'!$A$5:$CL$846,74,0),2)</f>
        <v>0</v>
      </c>
      <c r="BX349" s="104">
        <f>ROUND(VLOOKUP($B349,'[4]3.ข้อมูลงบทดลองปัจจุบัน'!$A$5:$CL$846,75,0),2)</f>
        <v>0</v>
      </c>
      <c r="BY349" s="104">
        <f>ROUND(VLOOKUP($B349,'[4]3.ข้อมูลงบทดลองปัจจุบัน'!$A$5:$CL$846,76,0),2)</f>
        <v>1307</v>
      </c>
      <c r="BZ349" s="104">
        <f>ROUND(VLOOKUP($B349,'[4]3.ข้อมูลงบทดลองปัจจุบัน'!$A$5:$CL$846,77,0),2)</f>
        <v>0</v>
      </c>
      <c r="CA349" s="104">
        <f>ROUND(VLOOKUP($B349,'[4]3.ข้อมูลงบทดลองปัจจุบัน'!$A$5:$CL$846,78,0),2)</f>
        <v>0</v>
      </c>
      <c r="CB349" s="104">
        <f>ROUND(VLOOKUP($B349,'[4]3.ข้อมูลงบทดลองปัจจุบัน'!$A$5:$CL$846,79,0),2)</f>
        <v>0</v>
      </c>
      <c r="CC349" s="104">
        <f>ROUND(VLOOKUP($B349,'[4]3.ข้อมูลงบทดลองปัจจุบัน'!$A$5:$CL$846,80,0),2)</f>
        <v>0</v>
      </c>
      <c r="CD349" s="104">
        <f>ROUND(VLOOKUP($B349,'[4]3.ข้อมูลงบทดลองปัจจุบัน'!$A$5:$CL$846,81,0),2)</f>
        <v>0</v>
      </c>
      <c r="CE349" s="104">
        <f>ROUND(VLOOKUP($B349,'[4]3.ข้อมูลงบทดลองปัจจุบัน'!$A$5:$CL$846,82,0),2)</f>
        <v>0</v>
      </c>
      <c r="CF349" s="104">
        <f>ROUND(VLOOKUP($B349,'[4]3.ข้อมูลงบทดลองปัจจุบัน'!$A$5:$CL$846,83,0),2)</f>
        <v>0</v>
      </c>
      <c r="CG349" s="104">
        <f>ROUND(VLOOKUP($B349,'[4]3.ข้อมูลงบทดลองปัจจุบัน'!$A$5:$CL$846,84,0),2)</f>
        <v>0</v>
      </c>
      <c r="CH349" s="104">
        <f>ROUND(VLOOKUP($B349,'[4]3.ข้อมูลงบทดลองปัจจุบัน'!$A$5:$CL$846,85,0),2)</f>
        <v>0</v>
      </c>
      <c r="CI349" s="104">
        <f>ROUND(VLOOKUP($B349,'[4]3.ข้อมูลงบทดลองปัจจุบัน'!$A$5:$CL$846,86,0),2)</f>
        <v>0</v>
      </c>
      <c r="CJ349" s="104">
        <f>ROUND(VLOOKUP($B349,'[4]3.ข้อมูลงบทดลองปัจจุบัน'!$A$5:$CL$846,87,0),2)</f>
        <v>0</v>
      </c>
      <c r="CK349" s="104">
        <f>ROUND(VLOOKUP($B349,'[4]3.ข้อมูลงบทดลองปัจจุบัน'!$A$5:$CL$846,88,0),2)</f>
        <v>0</v>
      </c>
      <c r="CL349" s="104">
        <f>ROUND(VLOOKUP($B349,'[4]3.ข้อมูลงบทดลองปัจจุบัน'!$A$5:$CL$846,89,0),2)</f>
        <v>0</v>
      </c>
      <c r="CM349" s="104">
        <f>ROUND(VLOOKUP($B349,'[4]3.ข้อมูลงบทดลองปัจจุบัน'!$A$5:$CL$846,90,0),2)</f>
        <v>0</v>
      </c>
    </row>
    <row r="350" spans="1:91" x14ac:dyDescent="0.7">
      <c r="A350" s="128" t="s">
        <v>884</v>
      </c>
      <c r="B350" s="18" t="s">
        <v>1085</v>
      </c>
      <c r="C350" s="129" t="s">
        <v>1086</v>
      </c>
      <c r="D350" s="104">
        <f>ROUND(VLOOKUP($B350,'[4]3.ข้อมูลงบทดลองปัจจุบัน'!$A$5:$CL$846,3,0),2)</f>
        <v>21263.14</v>
      </c>
      <c r="E350" s="104">
        <f>ROUND(VLOOKUP($B350,'[4]3.ข้อมูลงบทดลองปัจจุบัน'!$A$5:$CL$846,4,0),2)</f>
        <v>0</v>
      </c>
      <c r="F350" s="104">
        <f>ROUND(VLOOKUP($B350,'[4]3.ข้อมูลงบทดลองปัจจุบัน'!$A$5:$CL$846,5,0),2)</f>
        <v>0</v>
      </c>
      <c r="G350" s="104">
        <f>ROUND(VLOOKUP($B350,'[4]3.ข้อมูลงบทดลองปัจจุบัน'!$A$5:$CL$846,6,0),2)</f>
        <v>0</v>
      </c>
      <c r="H350" s="104">
        <f>ROUND(VLOOKUP($B350,'[4]3.ข้อมูลงบทดลองปัจจุบัน'!$A$5:$CL$846,7,0),2)</f>
        <v>0</v>
      </c>
      <c r="I350" s="104">
        <f>ROUND(VLOOKUP($B350,'[4]3.ข้อมูลงบทดลองปัจจุบัน'!$A$5:$CL$846,8,0),2)</f>
        <v>0</v>
      </c>
      <c r="J350" s="104">
        <f>ROUND(VLOOKUP($B350,'[4]3.ข้อมูลงบทดลองปัจจุบัน'!$A$5:$CL$846,9,0),2)</f>
        <v>0</v>
      </c>
      <c r="K350" s="104">
        <f>ROUND(VLOOKUP($B350,'[4]3.ข้อมูลงบทดลองปัจจุบัน'!$A$5:$CL$846,10,0),2)</f>
        <v>33376</v>
      </c>
      <c r="L350" s="104">
        <f>ROUND(VLOOKUP($B350,'[4]3.ข้อมูลงบทดลองปัจจุบัน'!$A$5:$CL$846,11,0),2)</f>
        <v>0</v>
      </c>
      <c r="M350" s="104">
        <f>ROUND(VLOOKUP($B350,'[4]3.ข้อมูลงบทดลองปัจจุบัน'!$A$5:$CL$846,12,0),2)</f>
        <v>30.81</v>
      </c>
      <c r="N350" s="104">
        <f>ROUND(VLOOKUP($B350,'[4]3.ข้อมูลงบทดลองปัจจุบัน'!$A$5:$CL$846,13,0),2)</f>
        <v>18900</v>
      </c>
      <c r="O350" s="104">
        <f>ROUND(VLOOKUP($B350,'[4]3.ข้อมูลงบทดลองปัจจุบัน'!$A$5:$CL$846,14,0),2)</f>
        <v>0</v>
      </c>
      <c r="P350" s="104">
        <f>ROUND(VLOOKUP($B350,'[4]3.ข้อมูลงบทดลองปัจจุบัน'!$A$5:$CL$846,15,0),2)</f>
        <v>0</v>
      </c>
      <c r="Q350" s="104">
        <f>ROUND(VLOOKUP($B350,'[4]3.ข้อมูลงบทดลองปัจจุบัน'!$A$5:$CL$846,16,0),2)</f>
        <v>9636</v>
      </c>
      <c r="R350" s="104">
        <f>ROUND(VLOOKUP($B350,'[4]3.ข้อมูลงบทดลองปัจจุบัน'!$A$5:$CL$846,17,0),2)</f>
        <v>0</v>
      </c>
      <c r="S350" s="104">
        <f>ROUND(VLOOKUP($B350,'[4]3.ข้อมูลงบทดลองปัจจุบัน'!$A$5:$CL$846,18,0),2)</f>
        <v>0</v>
      </c>
      <c r="T350" s="104">
        <f>ROUND(VLOOKUP($B350,'[4]3.ข้อมูลงบทดลองปัจจุบัน'!$A$5:$CL$846,19,0),2)</f>
        <v>0</v>
      </c>
      <c r="U350" s="104">
        <f>ROUND(VLOOKUP($B350,'[4]3.ข้อมูลงบทดลองปัจจุบัน'!$A$5:$CL$846,20,0),2)</f>
        <v>0</v>
      </c>
      <c r="V350" s="104">
        <f>ROUND(VLOOKUP($B350,'[4]3.ข้อมูลงบทดลองปัจจุบัน'!$A$5:$CL$846,21,0),2)</f>
        <v>0</v>
      </c>
      <c r="W350" s="104">
        <f>ROUND(VLOOKUP($B350,'[4]3.ข้อมูลงบทดลองปัจจุบัน'!$A$5:$CL$846,22,0),2)</f>
        <v>0</v>
      </c>
      <c r="X350" s="104">
        <f>ROUND(VLOOKUP($B350,'[4]3.ข้อมูลงบทดลองปัจจุบัน'!$A$5:$CL$846,23,0),2)</f>
        <v>6799.66</v>
      </c>
      <c r="Y350" s="104">
        <f>ROUND(VLOOKUP($B350,'[4]3.ข้อมูลงบทดลองปัจจุบัน'!$A$5:$CL$846,24,0),2)</f>
        <v>0</v>
      </c>
      <c r="Z350" s="104">
        <f>ROUND(VLOOKUP($B350,'[4]3.ข้อมูลงบทดลองปัจจุบัน'!$A$5:$CL$846,25,0),2)</f>
        <v>0</v>
      </c>
      <c r="AA350" s="104">
        <f>ROUND(VLOOKUP($B350,'[4]3.ข้อมูลงบทดลองปัจจุบัน'!$A$5:$CL$846,26,0),2)</f>
        <v>0</v>
      </c>
      <c r="AB350" s="104">
        <f>ROUND(VLOOKUP($B350,'[4]3.ข้อมูลงบทดลองปัจจุบัน'!$A$5:$CL$846,27,0),2)</f>
        <v>0</v>
      </c>
      <c r="AC350" s="104">
        <f>ROUND(VLOOKUP($B350,'[4]3.ข้อมูลงบทดลองปัจจุบัน'!$A$5:$CL$846,28,0),2)</f>
        <v>0</v>
      </c>
      <c r="AD350" s="104">
        <f>ROUND(VLOOKUP($B350,'[4]3.ข้อมูลงบทดลองปัจจุบัน'!$A$5:$CL$846,29,0),2)</f>
        <v>0</v>
      </c>
      <c r="AE350" s="104">
        <f>ROUND(VLOOKUP($B350,'[4]3.ข้อมูลงบทดลองปัจจุบัน'!$A$5:$CL$846,30,0),2)</f>
        <v>161225.60000000001</v>
      </c>
      <c r="AF350" s="104">
        <f>ROUND(VLOOKUP($B350,'[4]3.ข้อมูลงบทดลองปัจจุบัน'!$A$5:$CL$846,31,0),2)</f>
        <v>0</v>
      </c>
      <c r="AG350" s="104">
        <f>ROUND(VLOOKUP($B350,'[4]3.ข้อมูลงบทดลองปัจจุบัน'!$A$5:$CL$846,32,0),2)</f>
        <v>0</v>
      </c>
      <c r="AH350" s="104">
        <f>ROUND(VLOOKUP($B350,'[4]3.ข้อมูลงบทดลองปัจจุบัน'!$A$5:$CL$846,33,0),2)</f>
        <v>4392</v>
      </c>
      <c r="AI350" s="104">
        <f>ROUND(VLOOKUP($B350,'[4]3.ข้อมูลงบทดลองปัจจุบัน'!$A$5:$CL$846,34,0),2)</f>
        <v>0</v>
      </c>
      <c r="AJ350" s="104">
        <f>ROUND(VLOOKUP($B350,'[4]3.ข้อมูลงบทดลองปัจจุบัน'!$A$5:$CL$846,35,0),2)</f>
        <v>0</v>
      </c>
      <c r="AK350" s="104">
        <f>ROUND(VLOOKUP($B350,'[4]3.ข้อมูลงบทดลองปัจจุบัน'!$A$5:$CL$846,36,0),2)</f>
        <v>0</v>
      </c>
      <c r="AL350" s="104">
        <f>ROUND(VLOOKUP($B350,'[4]3.ข้อมูลงบทดลองปัจจุบัน'!$A$5:$CL$846,37,0),2)</f>
        <v>2278777.38</v>
      </c>
      <c r="AM350" s="104">
        <f>ROUND(VLOOKUP($B350,'[4]3.ข้อมูลงบทดลองปัจจุบัน'!$A$5:$CL$846,38,0),2)</f>
        <v>0</v>
      </c>
      <c r="AN350" s="104">
        <f>ROUND(VLOOKUP($B350,'[4]3.ข้อมูลงบทดลองปัจจุบัน'!$A$5:$CL$846,39,0),2)</f>
        <v>0</v>
      </c>
      <c r="AO350" s="104">
        <f>ROUND(VLOOKUP($B350,'[4]3.ข้อมูลงบทดลองปัจจุบัน'!$A$5:$CL$846,40,0),2)</f>
        <v>0</v>
      </c>
      <c r="AP350" s="104">
        <f>ROUND(VLOOKUP($B350,'[4]3.ข้อมูลงบทดลองปัจจุบัน'!$A$5:$CL$846,41,0),2)</f>
        <v>0</v>
      </c>
      <c r="AQ350" s="104">
        <f>ROUND(VLOOKUP($B350,'[4]3.ข้อมูลงบทดลองปัจจุบัน'!$A$5:$CL$846,42,0),2)</f>
        <v>0</v>
      </c>
      <c r="AR350" s="104">
        <f>ROUND(VLOOKUP($B350,'[4]3.ข้อมูลงบทดลองปัจจุบัน'!$A$5:$CL$846,43,0),2)</f>
        <v>0</v>
      </c>
      <c r="AS350" s="104">
        <f>ROUND(VLOOKUP($B350,'[4]3.ข้อมูลงบทดลองปัจจุบัน'!$A$5:$CL$846,44,0),2)</f>
        <v>281186.59000000003</v>
      </c>
      <c r="AT350" s="104">
        <f>ROUND(VLOOKUP($B350,'[4]3.ข้อมูลงบทดลองปัจจุบัน'!$A$5:$CL$846,45,0),2)</f>
        <v>0</v>
      </c>
      <c r="AU350" s="104">
        <f>ROUND(VLOOKUP($B350,'[4]3.ข้อมูลงบทดลองปัจจุบัน'!$A$5:$CL$846,46,0),2)</f>
        <v>0</v>
      </c>
      <c r="AV350" s="104">
        <f>ROUND(VLOOKUP($B350,'[4]3.ข้อมูลงบทดลองปัจจุบัน'!$A$5:$CL$846,47,0),2)</f>
        <v>0</v>
      </c>
      <c r="AW350" s="104">
        <f>ROUND(VLOOKUP($B350,'[4]3.ข้อมูลงบทดลองปัจจุบัน'!$A$5:$CL$846,48,0),2)</f>
        <v>0</v>
      </c>
      <c r="AX350" s="104">
        <f>ROUND(VLOOKUP($B350,'[4]3.ข้อมูลงบทดลองปัจจุบัน'!$A$5:$CL$846,49,0),2)</f>
        <v>0</v>
      </c>
      <c r="AY350" s="104">
        <f>ROUND(VLOOKUP($B350,'[4]3.ข้อมูลงบทดลองปัจจุบัน'!$A$5:$CL$846,50,0),2)</f>
        <v>0</v>
      </c>
      <c r="AZ350" s="104">
        <f>ROUND(VLOOKUP($B350,'[4]3.ข้อมูลงบทดลองปัจจุบัน'!$A$5:$CL$846,51,0),2)</f>
        <v>0</v>
      </c>
      <c r="BA350" s="104">
        <f>ROUND(VLOOKUP($B350,'[4]3.ข้อมูลงบทดลองปัจจุบัน'!$A$5:$CL$846,52,0),2)</f>
        <v>0</v>
      </c>
      <c r="BB350" s="104">
        <f>ROUND(VLOOKUP($B350,'[4]3.ข้อมูลงบทดลองปัจจุบัน'!$A$5:$CL$846,53,0),2)</f>
        <v>0</v>
      </c>
      <c r="BC350" s="104">
        <f>ROUND(VLOOKUP($B350,'[4]3.ข้อมูลงบทดลองปัจจุบัน'!$A$5:$CL$846,54,0),2)</f>
        <v>0</v>
      </c>
      <c r="BD350" s="104">
        <f>ROUND(VLOOKUP($B350,'[4]3.ข้อมูลงบทดลองปัจจุบัน'!$A$5:$CL$846,55,0),2)</f>
        <v>275050</v>
      </c>
      <c r="BE350" s="104">
        <f>ROUND(VLOOKUP($B350,'[4]3.ข้อมูลงบทดลองปัจจุบัน'!$A$5:$CL$846,56,0),2)</f>
        <v>0</v>
      </c>
      <c r="BF350" s="104">
        <f>ROUND(VLOOKUP($B350,'[4]3.ข้อมูลงบทดลองปัจจุบัน'!$A$5:$CL$846,57,0),2)</f>
        <v>0</v>
      </c>
      <c r="BG350" s="104">
        <f>ROUND(VLOOKUP($B350,'[4]3.ข้อมูลงบทดลองปัจจุบัน'!$A$5:$CL$846,58,0),2)</f>
        <v>0</v>
      </c>
      <c r="BH350" s="104">
        <f>ROUND(VLOOKUP($B350,'[4]3.ข้อมูลงบทดลองปัจจุบัน'!$A$5:$CL$846,59,0),2)</f>
        <v>0</v>
      </c>
      <c r="BI350" s="104">
        <f>ROUND(VLOOKUP($B350,'[4]3.ข้อมูลงบทดลองปัจจุบัน'!$A$5:$CL$846,60,0),2)</f>
        <v>0</v>
      </c>
      <c r="BJ350" s="104">
        <f>ROUND(VLOOKUP($B350,'[4]3.ข้อมูลงบทดลองปัจจุบัน'!$A$5:$CL$846,61,0),2)</f>
        <v>0</v>
      </c>
      <c r="BK350" s="104">
        <f>ROUND(VLOOKUP($B350,'[4]3.ข้อมูลงบทดลองปัจจุบัน'!$A$5:$CL$846,62,0),2)</f>
        <v>0</v>
      </c>
      <c r="BL350" s="104">
        <f>ROUND(VLOOKUP($B350,'[4]3.ข้อมูลงบทดลองปัจจุบัน'!$A$5:$CL$846,63,0),2)</f>
        <v>6293.06</v>
      </c>
      <c r="BM350" s="104">
        <f>ROUND(VLOOKUP($B350,'[4]3.ข้อมูลงบทดลองปัจจุบัน'!$A$5:$CL$846,64,0),2)</f>
        <v>43578.9</v>
      </c>
      <c r="BN350" s="104">
        <f>ROUND(VLOOKUP($B350,'[4]3.ข้อมูลงบทดลองปัจจุบัน'!$A$5:$CL$846,65,0),2)</f>
        <v>0</v>
      </c>
      <c r="BO350" s="104">
        <f>ROUND(VLOOKUP($B350,'[4]3.ข้อมูลงบทดลองปัจจุบัน'!$A$5:$CL$846,66,0),2)</f>
        <v>0</v>
      </c>
      <c r="BP350" s="104">
        <f>ROUND(VLOOKUP($B350,'[4]3.ข้อมูลงบทดลองปัจจุบัน'!$A$5:$CL$846,67,0),2)</f>
        <v>0</v>
      </c>
      <c r="BQ350" s="104">
        <f>ROUND(VLOOKUP($B350,'[4]3.ข้อมูลงบทดลองปัจจุบัน'!$A$5:$CL$846,68,0),2)</f>
        <v>7079.07</v>
      </c>
      <c r="BR350" s="104">
        <f>ROUND(VLOOKUP($B350,'[4]3.ข้อมูลงบทดลองปัจจุบัน'!$A$5:$CL$846,69,0),2)</f>
        <v>0</v>
      </c>
      <c r="BS350" s="104">
        <f>ROUND(VLOOKUP($B350,'[4]3.ข้อมูลงบทดลองปัจจุบัน'!$A$5:$CL$846,70,0),2)</f>
        <v>1707882.31</v>
      </c>
      <c r="BT350" s="104">
        <f>ROUND(VLOOKUP($B350,'[4]3.ข้อมูลงบทดลองปัจจุบัน'!$A$5:$CL$846,71,0),2)</f>
        <v>0</v>
      </c>
      <c r="BU350" s="104">
        <f>ROUND(VLOOKUP($B350,'[4]3.ข้อมูลงบทดลองปัจจุบัน'!$A$5:$CL$846,72,0),2)</f>
        <v>0</v>
      </c>
      <c r="BV350" s="104">
        <f>ROUND(VLOOKUP($B350,'[4]3.ข้อมูลงบทดลองปัจจุบัน'!$A$5:$CL$846,73,0),2)</f>
        <v>0</v>
      </c>
      <c r="BW350" s="104">
        <f>ROUND(VLOOKUP($B350,'[4]3.ข้อมูลงบทดลองปัจจุบัน'!$A$5:$CL$846,74,0),2)</f>
        <v>0</v>
      </c>
      <c r="BX350" s="104">
        <f>ROUND(VLOOKUP($B350,'[4]3.ข้อมูลงบทดลองปัจจุบัน'!$A$5:$CL$846,75,0),2)</f>
        <v>0</v>
      </c>
      <c r="BY350" s="104">
        <f>ROUND(VLOOKUP($B350,'[4]3.ข้อมูลงบทดลองปัจจุบัน'!$A$5:$CL$846,76,0),2)</f>
        <v>0</v>
      </c>
      <c r="BZ350" s="104">
        <f>ROUND(VLOOKUP($B350,'[4]3.ข้อมูลงบทดลองปัจจุบัน'!$A$5:$CL$846,77,0),2)</f>
        <v>0</v>
      </c>
      <c r="CA350" s="104">
        <f>ROUND(VLOOKUP($B350,'[4]3.ข้อมูลงบทดลองปัจจุบัน'!$A$5:$CL$846,78,0),2)</f>
        <v>0</v>
      </c>
      <c r="CB350" s="104">
        <f>ROUND(VLOOKUP($B350,'[4]3.ข้อมูลงบทดลองปัจจุบัน'!$A$5:$CL$846,79,0),2)</f>
        <v>0</v>
      </c>
      <c r="CC350" s="104">
        <f>ROUND(VLOOKUP($B350,'[4]3.ข้อมูลงบทดลองปัจจุบัน'!$A$5:$CL$846,80,0),2)</f>
        <v>0</v>
      </c>
      <c r="CD350" s="104">
        <f>ROUND(VLOOKUP($B350,'[4]3.ข้อมูลงบทดลองปัจจุบัน'!$A$5:$CL$846,81,0),2)</f>
        <v>7799.55</v>
      </c>
      <c r="CE350" s="104">
        <f>ROUND(VLOOKUP($B350,'[4]3.ข้อมูลงบทดลองปัจจุบัน'!$A$5:$CL$846,82,0),2)</f>
        <v>0</v>
      </c>
      <c r="CF350" s="104">
        <f>ROUND(VLOOKUP($B350,'[4]3.ข้อมูลงบทดลองปัจจุบัน'!$A$5:$CL$846,83,0),2)</f>
        <v>0</v>
      </c>
      <c r="CG350" s="104">
        <f>ROUND(VLOOKUP($B350,'[4]3.ข้อมูลงบทดลองปัจจุบัน'!$A$5:$CL$846,84,0),2)</f>
        <v>0</v>
      </c>
      <c r="CH350" s="104">
        <f>ROUND(VLOOKUP($B350,'[4]3.ข้อมูลงบทดลองปัจจุบัน'!$A$5:$CL$846,85,0),2)</f>
        <v>0</v>
      </c>
      <c r="CI350" s="104">
        <f>ROUND(VLOOKUP($B350,'[4]3.ข้อมูลงบทดลองปัจจุบัน'!$A$5:$CL$846,86,0),2)</f>
        <v>0</v>
      </c>
      <c r="CJ350" s="104">
        <f>ROUND(VLOOKUP($B350,'[4]3.ข้อมูลงบทดลองปัจจุบัน'!$A$5:$CL$846,87,0),2)</f>
        <v>0</v>
      </c>
      <c r="CK350" s="104">
        <f>ROUND(VLOOKUP($B350,'[4]3.ข้อมูลงบทดลองปัจจุบัน'!$A$5:$CL$846,88,0),2)</f>
        <v>0</v>
      </c>
      <c r="CL350" s="104">
        <f>ROUND(VLOOKUP($B350,'[4]3.ข้อมูลงบทดลองปัจจุบัน'!$A$5:$CL$846,89,0),2)</f>
        <v>0</v>
      </c>
      <c r="CM350" s="104">
        <f>ROUND(VLOOKUP($B350,'[4]3.ข้อมูลงบทดลองปัจจุบัน'!$A$5:$CL$846,90,0),2)</f>
        <v>0</v>
      </c>
    </row>
    <row r="351" spans="1:91" x14ac:dyDescent="0.7">
      <c r="A351" s="128" t="s">
        <v>884</v>
      </c>
      <c r="B351" s="18" t="s">
        <v>1087</v>
      </c>
      <c r="C351" s="129" t="s">
        <v>1088</v>
      </c>
      <c r="D351" s="104">
        <f>ROUND(VLOOKUP($B351,'[4]3.ข้อมูลงบทดลองปัจจุบัน'!$A$5:$CL$846,3,0),2)</f>
        <v>0</v>
      </c>
      <c r="E351" s="104">
        <f>ROUND(VLOOKUP($B351,'[4]3.ข้อมูลงบทดลองปัจจุบัน'!$A$5:$CL$846,4,0),2)</f>
        <v>0</v>
      </c>
      <c r="F351" s="104">
        <f>ROUND(VLOOKUP($B351,'[4]3.ข้อมูลงบทดลองปัจจุบัน'!$A$5:$CL$846,5,0),2)</f>
        <v>0</v>
      </c>
      <c r="G351" s="104">
        <f>ROUND(VLOOKUP($B351,'[4]3.ข้อมูลงบทดลองปัจจุบัน'!$A$5:$CL$846,6,0),2)</f>
        <v>0</v>
      </c>
      <c r="H351" s="104">
        <f>ROUND(VLOOKUP($B351,'[4]3.ข้อมูลงบทดลองปัจจุบัน'!$A$5:$CL$846,7,0),2)</f>
        <v>0</v>
      </c>
      <c r="I351" s="104">
        <f>ROUND(VLOOKUP($B351,'[4]3.ข้อมูลงบทดลองปัจจุบัน'!$A$5:$CL$846,8,0),2)</f>
        <v>0</v>
      </c>
      <c r="J351" s="104">
        <f>ROUND(VLOOKUP($B351,'[4]3.ข้อมูลงบทดลองปัจจุบัน'!$A$5:$CL$846,9,0),2)</f>
        <v>0</v>
      </c>
      <c r="K351" s="104">
        <f>ROUND(VLOOKUP($B351,'[4]3.ข้อมูลงบทดลองปัจจุบัน'!$A$5:$CL$846,10,0),2)</f>
        <v>0</v>
      </c>
      <c r="L351" s="104">
        <f>ROUND(VLOOKUP($B351,'[4]3.ข้อมูลงบทดลองปัจจุบัน'!$A$5:$CL$846,11,0),2)</f>
        <v>0</v>
      </c>
      <c r="M351" s="104">
        <f>ROUND(VLOOKUP($B351,'[4]3.ข้อมูลงบทดลองปัจจุบัน'!$A$5:$CL$846,12,0),2)</f>
        <v>0</v>
      </c>
      <c r="N351" s="104">
        <f>ROUND(VLOOKUP($B351,'[4]3.ข้อมูลงบทดลองปัจจุบัน'!$A$5:$CL$846,13,0),2)</f>
        <v>0</v>
      </c>
      <c r="O351" s="104">
        <f>ROUND(VLOOKUP($B351,'[4]3.ข้อมูลงบทดลองปัจจุบัน'!$A$5:$CL$846,14,0),2)</f>
        <v>0</v>
      </c>
      <c r="P351" s="104">
        <f>ROUND(VLOOKUP($B351,'[4]3.ข้อมูลงบทดลองปัจจุบัน'!$A$5:$CL$846,15,0),2)</f>
        <v>156350</v>
      </c>
      <c r="Q351" s="104">
        <f>ROUND(VLOOKUP($B351,'[4]3.ข้อมูลงบทดลองปัจจุบัน'!$A$5:$CL$846,16,0),2)</f>
        <v>0</v>
      </c>
      <c r="R351" s="104">
        <f>ROUND(VLOOKUP($B351,'[4]3.ข้อมูลงบทดลองปัจจุบัน'!$A$5:$CL$846,17,0),2)</f>
        <v>0</v>
      </c>
      <c r="S351" s="104">
        <f>ROUND(VLOOKUP($B351,'[4]3.ข้อมูลงบทดลองปัจจุบัน'!$A$5:$CL$846,18,0),2)</f>
        <v>0</v>
      </c>
      <c r="T351" s="104">
        <f>ROUND(VLOOKUP($B351,'[4]3.ข้อมูลงบทดลองปัจจุบัน'!$A$5:$CL$846,19,0),2)</f>
        <v>0</v>
      </c>
      <c r="U351" s="104">
        <f>ROUND(VLOOKUP($B351,'[4]3.ข้อมูลงบทดลองปัจจุบัน'!$A$5:$CL$846,20,0),2)</f>
        <v>0</v>
      </c>
      <c r="V351" s="104">
        <f>ROUND(VLOOKUP($B351,'[4]3.ข้อมูลงบทดลองปัจจุบัน'!$A$5:$CL$846,21,0),2)</f>
        <v>0</v>
      </c>
      <c r="W351" s="104">
        <f>ROUND(VLOOKUP($B351,'[4]3.ข้อมูลงบทดลองปัจจุบัน'!$A$5:$CL$846,22,0),2)</f>
        <v>0</v>
      </c>
      <c r="X351" s="104">
        <f>ROUND(VLOOKUP($B351,'[4]3.ข้อมูลงบทดลองปัจจุบัน'!$A$5:$CL$846,23,0),2)</f>
        <v>360</v>
      </c>
      <c r="Y351" s="104">
        <f>ROUND(VLOOKUP($B351,'[4]3.ข้อมูลงบทดลองปัจจุบัน'!$A$5:$CL$846,24,0),2)</f>
        <v>0</v>
      </c>
      <c r="Z351" s="104">
        <f>ROUND(VLOOKUP($B351,'[4]3.ข้อมูลงบทดลองปัจจุบัน'!$A$5:$CL$846,25,0),2)</f>
        <v>0</v>
      </c>
      <c r="AA351" s="104">
        <f>ROUND(VLOOKUP($B351,'[4]3.ข้อมูลงบทดลองปัจจุบัน'!$A$5:$CL$846,26,0),2)</f>
        <v>0</v>
      </c>
      <c r="AB351" s="104">
        <f>ROUND(VLOOKUP($B351,'[4]3.ข้อมูลงบทดลองปัจจุบัน'!$A$5:$CL$846,27,0),2)</f>
        <v>0</v>
      </c>
      <c r="AC351" s="104">
        <f>ROUND(VLOOKUP($B351,'[4]3.ข้อมูลงบทดลองปัจจุบัน'!$A$5:$CL$846,28,0),2)</f>
        <v>0</v>
      </c>
      <c r="AD351" s="104">
        <f>ROUND(VLOOKUP($B351,'[4]3.ข้อมูลงบทดลองปัจจุบัน'!$A$5:$CL$846,29,0),2)</f>
        <v>0</v>
      </c>
      <c r="AE351" s="104">
        <f>ROUND(VLOOKUP($B351,'[4]3.ข้อมูลงบทดลองปัจจุบัน'!$A$5:$CL$846,30,0),2)</f>
        <v>0</v>
      </c>
      <c r="AF351" s="104">
        <f>ROUND(VLOOKUP($B351,'[4]3.ข้อมูลงบทดลองปัจจุบัน'!$A$5:$CL$846,31,0),2)</f>
        <v>0</v>
      </c>
      <c r="AG351" s="104">
        <f>ROUND(VLOOKUP($B351,'[4]3.ข้อมูลงบทดลองปัจจุบัน'!$A$5:$CL$846,32,0),2)</f>
        <v>0</v>
      </c>
      <c r="AH351" s="104">
        <f>ROUND(VLOOKUP($B351,'[4]3.ข้อมูลงบทดลองปัจจุบัน'!$A$5:$CL$846,33,0),2)</f>
        <v>0</v>
      </c>
      <c r="AI351" s="104">
        <f>ROUND(VLOOKUP($B351,'[4]3.ข้อมูลงบทดลองปัจจุบัน'!$A$5:$CL$846,34,0),2)</f>
        <v>0</v>
      </c>
      <c r="AJ351" s="104">
        <f>ROUND(VLOOKUP($B351,'[4]3.ข้อมูลงบทดลองปัจจุบัน'!$A$5:$CL$846,35,0),2)</f>
        <v>0</v>
      </c>
      <c r="AK351" s="104">
        <f>ROUND(VLOOKUP($B351,'[4]3.ข้อมูลงบทดลองปัจจุบัน'!$A$5:$CL$846,36,0),2)</f>
        <v>0</v>
      </c>
      <c r="AL351" s="104">
        <f>ROUND(VLOOKUP($B351,'[4]3.ข้อมูลงบทดลองปัจจุบัน'!$A$5:$CL$846,37,0),2)</f>
        <v>0</v>
      </c>
      <c r="AM351" s="104">
        <f>ROUND(VLOOKUP($B351,'[4]3.ข้อมูลงบทดลองปัจจุบัน'!$A$5:$CL$846,38,0),2)</f>
        <v>0</v>
      </c>
      <c r="AN351" s="104">
        <f>ROUND(VLOOKUP($B351,'[4]3.ข้อมูลงบทดลองปัจจุบัน'!$A$5:$CL$846,39,0),2)</f>
        <v>0</v>
      </c>
      <c r="AO351" s="104">
        <f>ROUND(VLOOKUP($B351,'[4]3.ข้อมูลงบทดลองปัจจุบัน'!$A$5:$CL$846,40,0),2)</f>
        <v>0</v>
      </c>
      <c r="AP351" s="104">
        <f>ROUND(VLOOKUP($B351,'[4]3.ข้อมูลงบทดลองปัจจุบัน'!$A$5:$CL$846,41,0),2)</f>
        <v>0</v>
      </c>
      <c r="AQ351" s="104">
        <f>ROUND(VLOOKUP($B351,'[4]3.ข้อมูลงบทดลองปัจจุบัน'!$A$5:$CL$846,42,0),2)</f>
        <v>0</v>
      </c>
      <c r="AR351" s="104">
        <f>ROUND(VLOOKUP($B351,'[4]3.ข้อมูลงบทดลองปัจจุบัน'!$A$5:$CL$846,43,0),2)</f>
        <v>0</v>
      </c>
      <c r="AS351" s="104">
        <f>ROUND(VLOOKUP($B351,'[4]3.ข้อมูลงบทดลองปัจจุบัน'!$A$5:$CL$846,44,0),2)</f>
        <v>0</v>
      </c>
      <c r="AT351" s="104">
        <f>ROUND(VLOOKUP($B351,'[4]3.ข้อมูลงบทดลองปัจจุบัน'!$A$5:$CL$846,45,0),2)</f>
        <v>0</v>
      </c>
      <c r="AU351" s="104">
        <f>ROUND(VLOOKUP($B351,'[4]3.ข้อมูลงบทดลองปัจจุบัน'!$A$5:$CL$846,46,0),2)</f>
        <v>0</v>
      </c>
      <c r="AV351" s="104">
        <f>ROUND(VLOOKUP($B351,'[4]3.ข้อมูลงบทดลองปัจจุบัน'!$A$5:$CL$846,47,0),2)</f>
        <v>0</v>
      </c>
      <c r="AW351" s="104">
        <f>ROUND(VLOOKUP($B351,'[4]3.ข้อมูลงบทดลองปัจจุบัน'!$A$5:$CL$846,48,0),2)</f>
        <v>0</v>
      </c>
      <c r="AX351" s="104">
        <f>ROUND(VLOOKUP($B351,'[4]3.ข้อมูลงบทดลองปัจจุบัน'!$A$5:$CL$846,49,0),2)</f>
        <v>0</v>
      </c>
      <c r="AY351" s="104">
        <f>ROUND(VLOOKUP($B351,'[4]3.ข้อมูลงบทดลองปัจจุบัน'!$A$5:$CL$846,50,0),2)</f>
        <v>0</v>
      </c>
      <c r="AZ351" s="104">
        <f>ROUND(VLOOKUP($B351,'[4]3.ข้อมูลงบทดลองปัจจุบัน'!$A$5:$CL$846,51,0),2)</f>
        <v>0</v>
      </c>
      <c r="BA351" s="104">
        <f>ROUND(VLOOKUP($B351,'[4]3.ข้อมูลงบทดลองปัจจุบัน'!$A$5:$CL$846,52,0),2)</f>
        <v>0</v>
      </c>
      <c r="BB351" s="104">
        <f>ROUND(VLOOKUP($B351,'[4]3.ข้อมูลงบทดลองปัจจุบัน'!$A$5:$CL$846,53,0),2)</f>
        <v>0</v>
      </c>
      <c r="BC351" s="104">
        <f>ROUND(VLOOKUP($B351,'[4]3.ข้อมูลงบทดลองปัจจุบัน'!$A$5:$CL$846,54,0),2)</f>
        <v>0</v>
      </c>
      <c r="BD351" s="104">
        <f>ROUND(VLOOKUP($B351,'[4]3.ข้อมูลงบทดลองปัจจุบัน'!$A$5:$CL$846,55,0),2)</f>
        <v>0</v>
      </c>
      <c r="BE351" s="104">
        <f>ROUND(VLOOKUP($B351,'[4]3.ข้อมูลงบทดลองปัจจุบัน'!$A$5:$CL$846,56,0),2)</f>
        <v>143108</v>
      </c>
      <c r="BF351" s="104">
        <f>ROUND(VLOOKUP($B351,'[4]3.ข้อมูลงบทดลองปัจจุบัน'!$A$5:$CL$846,57,0),2)</f>
        <v>0</v>
      </c>
      <c r="BG351" s="104">
        <f>ROUND(VLOOKUP($B351,'[4]3.ข้อมูลงบทดลองปัจจุบัน'!$A$5:$CL$846,58,0),2)</f>
        <v>0</v>
      </c>
      <c r="BH351" s="104">
        <f>ROUND(VLOOKUP($B351,'[4]3.ข้อมูลงบทดลองปัจจุบัน'!$A$5:$CL$846,59,0),2)</f>
        <v>0</v>
      </c>
      <c r="BI351" s="104">
        <f>ROUND(VLOOKUP($B351,'[4]3.ข้อมูลงบทดลองปัจจุบัน'!$A$5:$CL$846,60,0),2)</f>
        <v>0</v>
      </c>
      <c r="BJ351" s="104">
        <f>ROUND(VLOOKUP($B351,'[4]3.ข้อมูลงบทดลองปัจจุบัน'!$A$5:$CL$846,61,0),2)</f>
        <v>0</v>
      </c>
      <c r="BK351" s="104">
        <f>ROUND(VLOOKUP($B351,'[4]3.ข้อมูลงบทดลองปัจจุบัน'!$A$5:$CL$846,62,0),2)</f>
        <v>0</v>
      </c>
      <c r="BL351" s="104">
        <f>ROUND(VLOOKUP($B351,'[4]3.ข้อมูลงบทดลองปัจจุบัน'!$A$5:$CL$846,63,0),2)</f>
        <v>0</v>
      </c>
      <c r="BM351" s="104">
        <f>ROUND(VLOOKUP($B351,'[4]3.ข้อมูลงบทดลองปัจจุบัน'!$A$5:$CL$846,64,0),2)</f>
        <v>2466780.69</v>
      </c>
      <c r="BN351" s="104">
        <f>ROUND(VLOOKUP($B351,'[4]3.ข้อมูลงบทดลองปัจจุบัน'!$A$5:$CL$846,65,0),2)</f>
        <v>0</v>
      </c>
      <c r="BO351" s="104">
        <f>ROUND(VLOOKUP($B351,'[4]3.ข้อมูลงบทดลองปัจจุบัน'!$A$5:$CL$846,66,0),2)</f>
        <v>0</v>
      </c>
      <c r="BP351" s="104">
        <f>ROUND(VLOOKUP($B351,'[4]3.ข้อมูลงบทดลองปัจจุบัน'!$A$5:$CL$846,67,0),2)</f>
        <v>0</v>
      </c>
      <c r="BQ351" s="104">
        <f>ROUND(VLOOKUP($B351,'[4]3.ข้อมูลงบทดลองปัจจุบัน'!$A$5:$CL$846,68,0),2)</f>
        <v>0</v>
      </c>
      <c r="BR351" s="104">
        <f>ROUND(VLOOKUP($B351,'[4]3.ข้อมูลงบทดลองปัจจุบัน'!$A$5:$CL$846,69,0),2)</f>
        <v>0</v>
      </c>
      <c r="BS351" s="104">
        <f>ROUND(VLOOKUP($B351,'[4]3.ข้อมูลงบทดลองปัจจุบัน'!$A$5:$CL$846,70,0),2)</f>
        <v>435640</v>
      </c>
      <c r="BT351" s="104">
        <f>ROUND(VLOOKUP($B351,'[4]3.ข้อมูลงบทดลองปัจจุบัน'!$A$5:$CL$846,71,0),2)</f>
        <v>0</v>
      </c>
      <c r="BU351" s="104">
        <f>ROUND(VLOOKUP($B351,'[4]3.ข้อมูลงบทดลองปัจจุบัน'!$A$5:$CL$846,72,0),2)</f>
        <v>0</v>
      </c>
      <c r="BV351" s="104">
        <f>ROUND(VLOOKUP($B351,'[4]3.ข้อมูลงบทดลองปัจจุบัน'!$A$5:$CL$846,73,0),2)</f>
        <v>353851.71</v>
      </c>
      <c r="BW351" s="104">
        <f>ROUND(VLOOKUP($B351,'[4]3.ข้อมูลงบทดลองปัจจุบัน'!$A$5:$CL$846,74,0),2)</f>
        <v>0</v>
      </c>
      <c r="BX351" s="104">
        <f>ROUND(VLOOKUP($B351,'[4]3.ข้อมูลงบทดลองปัจจุบัน'!$A$5:$CL$846,75,0),2)</f>
        <v>0</v>
      </c>
      <c r="BY351" s="104">
        <f>ROUND(VLOOKUP($B351,'[4]3.ข้อมูลงบทดลองปัจจุบัน'!$A$5:$CL$846,76,0),2)</f>
        <v>0</v>
      </c>
      <c r="BZ351" s="104">
        <f>ROUND(VLOOKUP($B351,'[4]3.ข้อมูลงบทดลองปัจจุบัน'!$A$5:$CL$846,77,0),2)</f>
        <v>0</v>
      </c>
      <c r="CA351" s="104">
        <f>ROUND(VLOOKUP($B351,'[4]3.ข้อมูลงบทดลองปัจจุบัน'!$A$5:$CL$846,78,0),2)</f>
        <v>0</v>
      </c>
      <c r="CB351" s="104">
        <f>ROUND(VLOOKUP($B351,'[4]3.ข้อมูลงบทดลองปัจจุบัน'!$A$5:$CL$846,79,0),2)</f>
        <v>0</v>
      </c>
      <c r="CC351" s="104">
        <f>ROUND(VLOOKUP($B351,'[4]3.ข้อมูลงบทดลองปัจจุบัน'!$A$5:$CL$846,80,0),2)</f>
        <v>0</v>
      </c>
      <c r="CD351" s="104">
        <f>ROUND(VLOOKUP($B351,'[4]3.ข้อมูลงบทดลองปัจจุบัน'!$A$5:$CL$846,81,0),2)</f>
        <v>0</v>
      </c>
      <c r="CE351" s="104">
        <f>ROUND(VLOOKUP($B351,'[4]3.ข้อมูลงบทดลองปัจจุบัน'!$A$5:$CL$846,82,0),2)</f>
        <v>0</v>
      </c>
      <c r="CF351" s="104">
        <f>ROUND(VLOOKUP($B351,'[4]3.ข้อมูลงบทดลองปัจจุบัน'!$A$5:$CL$846,83,0),2)</f>
        <v>0</v>
      </c>
      <c r="CG351" s="104">
        <f>ROUND(VLOOKUP($B351,'[4]3.ข้อมูลงบทดลองปัจจุบัน'!$A$5:$CL$846,84,0),2)</f>
        <v>0</v>
      </c>
      <c r="CH351" s="104">
        <f>ROUND(VLOOKUP($B351,'[4]3.ข้อมูลงบทดลองปัจจุบัน'!$A$5:$CL$846,85,0),2)</f>
        <v>0</v>
      </c>
      <c r="CI351" s="104">
        <f>ROUND(VLOOKUP($B351,'[4]3.ข้อมูลงบทดลองปัจจุบัน'!$A$5:$CL$846,86,0),2)</f>
        <v>0</v>
      </c>
      <c r="CJ351" s="104">
        <f>ROUND(VLOOKUP($B351,'[4]3.ข้อมูลงบทดลองปัจจุบัน'!$A$5:$CL$846,87,0),2)</f>
        <v>0</v>
      </c>
      <c r="CK351" s="104">
        <f>ROUND(VLOOKUP($B351,'[4]3.ข้อมูลงบทดลองปัจจุบัน'!$A$5:$CL$846,88,0),2)</f>
        <v>0</v>
      </c>
      <c r="CL351" s="104">
        <f>ROUND(VLOOKUP($B351,'[4]3.ข้อมูลงบทดลองปัจจุบัน'!$A$5:$CL$846,89,0),2)</f>
        <v>0</v>
      </c>
      <c r="CM351" s="104">
        <f>ROUND(VLOOKUP($B351,'[4]3.ข้อมูลงบทดลองปัจจุบัน'!$A$5:$CL$846,90,0),2)</f>
        <v>0</v>
      </c>
    </row>
    <row r="352" spans="1:91" x14ac:dyDescent="0.7">
      <c r="A352" s="128" t="s">
        <v>884</v>
      </c>
      <c r="B352" s="18" t="s">
        <v>1089</v>
      </c>
      <c r="C352" s="129" t="s">
        <v>1090</v>
      </c>
      <c r="D352" s="104">
        <f>ROUND(VLOOKUP($B352,'[4]3.ข้อมูลงบทดลองปัจจุบัน'!$A$5:$CL$846,3,0),2)</f>
        <v>0</v>
      </c>
      <c r="E352" s="104">
        <f>ROUND(VLOOKUP($B352,'[4]3.ข้อมูลงบทดลองปัจจุบัน'!$A$5:$CL$846,4,0),2)</f>
        <v>0</v>
      </c>
      <c r="F352" s="104">
        <f>ROUND(VLOOKUP($B352,'[4]3.ข้อมูลงบทดลองปัจจุบัน'!$A$5:$CL$846,5,0),2)</f>
        <v>0</v>
      </c>
      <c r="G352" s="104">
        <f>ROUND(VLOOKUP($B352,'[4]3.ข้อมูลงบทดลองปัจจุบัน'!$A$5:$CL$846,6,0),2)</f>
        <v>0</v>
      </c>
      <c r="H352" s="104">
        <f>ROUND(VLOOKUP($B352,'[4]3.ข้อมูลงบทดลองปัจจุบัน'!$A$5:$CL$846,7,0),2)</f>
        <v>0</v>
      </c>
      <c r="I352" s="104">
        <f>ROUND(VLOOKUP($B352,'[4]3.ข้อมูลงบทดลองปัจจุบัน'!$A$5:$CL$846,8,0),2)</f>
        <v>0</v>
      </c>
      <c r="J352" s="104">
        <f>ROUND(VLOOKUP($B352,'[4]3.ข้อมูลงบทดลองปัจจุบัน'!$A$5:$CL$846,9,0),2)</f>
        <v>0</v>
      </c>
      <c r="K352" s="104">
        <f>ROUND(VLOOKUP($B352,'[4]3.ข้อมูลงบทดลองปัจจุบัน'!$A$5:$CL$846,10,0),2)</f>
        <v>0</v>
      </c>
      <c r="L352" s="104">
        <f>ROUND(VLOOKUP($B352,'[4]3.ข้อมูลงบทดลองปัจจุบัน'!$A$5:$CL$846,11,0),2)</f>
        <v>0</v>
      </c>
      <c r="M352" s="104">
        <f>ROUND(VLOOKUP($B352,'[4]3.ข้อมูลงบทดลองปัจจุบัน'!$A$5:$CL$846,12,0),2)</f>
        <v>0</v>
      </c>
      <c r="N352" s="104">
        <f>ROUND(VLOOKUP($B352,'[4]3.ข้อมูลงบทดลองปัจจุบัน'!$A$5:$CL$846,13,0),2)</f>
        <v>0</v>
      </c>
      <c r="O352" s="104">
        <f>ROUND(VLOOKUP($B352,'[4]3.ข้อมูลงบทดลองปัจจุบัน'!$A$5:$CL$846,14,0),2)</f>
        <v>0</v>
      </c>
      <c r="P352" s="104">
        <f>ROUND(VLOOKUP($B352,'[4]3.ข้อมูลงบทดลองปัจจุบัน'!$A$5:$CL$846,15,0),2)</f>
        <v>0</v>
      </c>
      <c r="Q352" s="104">
        <f>ROUND(VLOOKUP($B352,'[4]3.ข้อมูลงบทดลองปัจจุบัน'!$A$5:$CL$846,16,0),2)</f>
        <v>0</v>
      </c>
      <c r="R352" s="104">
        <f>ROUND(VLOOKUP($B352,'[4]3.ข้อมูลงบทดลองปัจจุบัน'!$A$5:$CL$846,17,0),2)</f>
        <v>0</v>
      </c>
      <c r="S352" s="104">
        <f>ROUND(VLOOKUP($B352,'[4]3.ข้อมูลงบทดลองปัจจุบัน'!$A$5:$CL$846,18,0),2)</f>
        <v>0</v>
      </c>
      <c r="T352" s="104">
        <f>ROUND(VLOOKUP($B352,'[4]3.ข้อมูลงบทดลองปัจจุบัน'!$A$5:$CL$846,19,0),2)</f>
        <v>0</v>
      </c>
      <c r="U352" s="104">
        <f>ROUND(VLOOKUP($B352,'[4]3.ข้อมูลงบทดลองปัจจุบัน'!$A$5:$CL$846,20,0),2)</f>
        <v>0</v>
      </c>
      <c r="V352" s="104">
        <f>ROUND(VLOOKUP($B352,'[4]3.ข้อมูลงบทดลองปัจจุบัน'!$A$5:$CL$846,21,0),2)</f>
        <v>0</v>
      </c>
      <c r="W352" s="104">
        <f>ROUND(VLOOKUP($B352,'[4]3.ข้อมูลงบทดลองปัจจุบัน'!$A$5:$CL$846,22,0),2)</f>
        <v>0</v>
      </c>
      <c r="X352" s="104">
        <f>ROUND(VLOOKUP($B352,'[4]3.ข้อมูลงบทดลองปัจจุบัน'!$A$5:$CL$846,23,0),2)</f>
        <v>195723</v>
      </c>
      <c r="Y352" s="104">
        <f>ROUND(VLOOKUP($B352,'[4]3.ข้อมูลงบทดลองปัจจุบัน'!$A$5:$CL$846,24,0),2)</f>
        <v>0</v>
      </c>
      <c r="Z352" s="104">
        <f>ROUND(VLOOKUP($B352,'[4]3.ข้อมูลงบทดลองปัจจุบัน'!$A$5:$CL$846,25,0),2)</f>
        <v>0</v>
      </c>
      <c r="AA352" s="104">
        <f>ROUND(VLOOKUP($B352,'[4]3.ข้อมูลงบทดลองปัจจุบัน'!$A$5:$CL$846,26,0),2)</f>
        <v>0</v>
      </c>
      <c r="AB352" s="104">
        <f>ROUND(VLOOKUP($B352,'[4]3.ข้อมูลงบทดลองปัจจุบัน'!$A$5:$CL$846,27,0),2)</f>
        <v>21050</v>
      </c>
      <c r="AC352" s="104">
        <f>ROUND(VLOOKUP($B352,'[4]3.ข้อมูลงบทดลองปัจจุบัน'!$A$5:$CL$846,28,0),2)</f>
        <v>0</v>
      </c>
      <c r="AD352" s="104">
        <f>ROUND(VLOOKUP($B352,'[4]3.ข้อมูลงบทดลองปัจจุบัน'!$A$5:$CL$846,29,0),2)</f>
        <v>0</v>
      </c>
      <c r="AE352" s="104">
        <f>ROUND(VLOOKUP($B352,'[4]3.ข้อมูลงบทดลองปัจจุบัน'!$A$5:$CL$846,30,0),2)</f>
        <v>0</v>
      </c>
      <c r="AF352" s="104">
        <f>ROUND(VLOOKUP($B352,'[4]3.ข้อมูลงบทดลองปัจจุบัน'!$A$5:$CL$846,31,0),2)</f>
        <v>0</v>
      </c>
      <c r="AG352" s="104">
        <f>ROUND(VLOOKUP($B352,'[4]3.ข้อมูลงบทดลองปัจจุบัน'!$A$5:$CL$846,32,0),2)</f>
        <v>0</v>
      </c>
      <c r="AH352" s="104">
        <f>ROUND(VLOOKUP($B352,'[4]3.ข้อมูลงบทดลองปัจจุบัน'!$A$5:$CL$846,33,0),2)</f>
        <v>0</v>
      </c>
      <c r="AI352" s="104">
        <f>ROUND(VLOOKUP($B352,'[4]3.ข้อมูลงบทดลองปัจจุบัน'!$A$5:$CL$846,34,0),2)</f>
        <v>360750</v>
      </c>
      <c r="AJ352" s="104">
        <f>ROUND(VLOOKUP($B352,'[4]3.ข้อมูลงบทดลองปัจจุบัน'!$A$5:$CL$846,35,0),2)</f>
        <v>0</v>
      </c>
      <c r="AK352" s="104">
        <f>ROUND(VLOOKUP($B352,'[4]3.ข้อมูลงบทดลองปัจจุบัน'!$A$5:$CL$846,36,0),2)</f>
        <v>0</v>
      </c>
      <c r="AL352" s="104">
        <f>ROUND(VLOOKUP($B352,'[4]3.ข้อมูลงบทดลองปัจจุบัน'!$A$5:$CL$846,37,0),2)</f>
        <v>0</v>
      </c>
      <c r="AM352" s="104">
        <f>ROUND(VLOOKUP($B352,'[4]3.ข้อมูลงบทดลองปัจจุบัน'!$A$5:$CL$846,38,0),2)</f>
        <v>0</v>
      </c>
      <c r="AN352" s="104">
        <f>ROUND(VLOOKUP($B352,'[4]3.ข้อมูลงบทดลองปัจจุบัน'!$A$5:$CL$846,39,0),2)</f>
        <v>0</v>
      </c>
      <c r="AO352" s="104">
        <f>ROUND(VLOOKUP($B352,'[4]3.ข้อมูลงบทดลองปัจจุบัน'!$A$5:$CL$846,40,0),2)</f>
        <v>0</v>
      </c>
      <c r="AP352" s="104">
        <f>ROUND(VLOOKUP($B352,'[4]3.ข้อมูลงบทดลองปัจจุบัน'!$A$5:$CL$846,41,0),2)</f>
        <v>0</v>
      </c>
      <c r="AQ352" s="104">
        <f>ROUND(VLOOKUP($B352,'[4]3.ข้อมูลงบทดลองปัจจุบัน'!$A$5:$CL$846,42,0),2)</f>
        <v>0</v>
      </c>
      <c r="AR352" s="104">
        <f>ROUND(VLOOKUP($B352,'[4]3.ข้อมูลงบทดลองปัจจุบัน'!$A$5:$CL$846,43,0),2)</f>
        <v>0</v>
      </c>
      <c r="AS352" s="104">
        <f>ROUND(VLOOKUP($B352,'[4]3.ข้อมูลงบทดลองปัจจุบัน'!$A$5:$CL$846,44,0),2)</f>
        <v>0</v>
      </c>
      <c r="AT352" s="104">
        <f>ROUND(VLOOKUP($B352,'[4]3.ข้อมูลงบทดลองปัจจุบัน'!$A$5:$CL$846,45,0),2)</f>
        <v>0</v>
      </c>
      <c r="AU352" s="104">
        <f>ROUND(VLOOKUP($B352,'[4]3.ข้อมูลงบทดลองปัจจุบัน'!$A$5:$CL$846,46,0),2)</f>
        <v>0</v>
      </c>
      <c r="AV352" s="104">
        <f>ROUND(VLOOKUP($B352,'[4]3.ข้อมูลงบทดลองปัจจุบัน'!$A$5:$CL$846,47,0),2)</f>
        <v>0</v>
      </c>
      <c r="AW352" s="104">
        <f>ROUND(VLOOKUP($B352,'[4]3.ข้อมูลงบทดลองปัจจุบัน'!$A$5:$CL$846,48,0),2)</f>
        <v>0</v>
      </c>
      <c r="AX352" s="104">
        <f>ROUND(VLOOKUP($B352,'[4]3.ข้อมูลงบทดลองปัจจุบัน'!$A$5:$CL$846,49,0),2)</f>
        <v>0</v>
      </c>
      <c r="AY352" s="104">
        <f>ROUND(VLOOKUP($B352,'[4]3.ข้อมูลงบทดลองปัจจุบัน'!$A$5:$CL$846,50,0),2)</f>
        <v>0</v>
      </c>
      <c r="AZ352" s="104">
        <f>ROUND(VLOOKUP($B352,'[4]3.ข้อมูลงบทดลองปัจจุบัน'!$A$5:$CL$846,51,0),2)</f>
        <v>0</v>
      </c>
      <c r="BA352" s="104">
        <f>ROUND(VLOOKUP($B352,'[4]3.ข้อมูลงบทดลองปัจจุบัน'!$A$5:$CL$846,52,0),2)</f>
        <v>0</v>
      </c>
      <c r="BB352" s="104">
        <f>ROUND(VLOOKUP($B352,'[4]3.ข้อมูลงบทดลองปัจจุบัน'!$A$5:$CL$846,53,0),2)</f>
        <v>0</v>
      </c>
      <c r="BC352" s="104">
        <f>ROUND(VLOOKUP($B352,'[4]3.ข้อมูลงบทดลองปัจจุบัน'!$A$5:$CL$846,54,0),2)</f>
        <v>0</v>
      </c>
      <c r="BD352" s="104">
        <f>ROUND(VLOOKUP($B352,'[4]3.ข้อมูลงบทดลองปัจจุบัน'!$A$5:$CL$846,55,0),2)</f>
        <v>123399.75</v>
      </c>
      <c r="BE352" s="104">
        <f>ROUND(VLOOKUP($B352,'[4]3.ข้อมูลงบทดลองปัจจุบัน'!$A$5:$CL$846,56,0),2)</f>
        <v>3000</v>
      </c>
      <c r="BF352" s="104">
        <f>ROUND(VLOOKUP($B352,'[4]3.ข้อมูลงบทดลองปัจจุบัน'!$A$5:$CL$846,57,0),2)</f>
        <v>0</v>
      </c>
      <c r="BG352" s="104">
        <f>ROUND(VLOOKUP($B352,'[4]3.ข้อมูลงบทดลองปัจจุบัน'!$A$5:$CL$846,58,0),2)</f>
        <v>0</v>
      </c>
      <c r="BH352" s="104">
        <f>ROUND(VLOOKUP($B352,'[4]3.ข้อมูลงบทดลองปัจจุบัน'!$A$5:$CL$846,59,0),2)</f>
        <v>0</v>
      </c>
      <c r="BI352" s="104">
        <f>ROUND(VLOOKUP($B352,'[4]3.ข้อมูลงบทดลองปัจจุบัน'!$A$5:$CL$846,60,0),2)</f>
        <v>0</v>
      </c>
      <c r="BJ352" s="104">
        <f>ROUND(VLOOKUP($B352,'[4]3.ข้อมูลงบทดลองปัจจุบัน'!$A$5:$CL$846,61,0),2)</f>
        <v>0</v>
      </c>
      <c r="BK352" s="104">
        <f>ROUND(VLOOKUP($B352,'[4]3.ข้อมูลงบทดลองปัจจุบัน'!$A$5:$CL$846,62,0),2)</f>
        <v>0</v>
      </c>
      <c r="BL352" s="104">
        <f>ROUND(VLOOKUP($B352,'[4]3.ข้อมูลงบทดลองปัจจุบัน'!$A$5:$CL$846,63,0),2)</f>
        <v>0</v>
      </c>
      <c r="BM352" s="104">
        <f>ROUND(VLOOKUP($B352,'[4]3.ข้อมูลงบทดลองปัจจุบัน'!$A$5:$CL$846,64,0),2)</f>
        <v>0</v>
      </c>
      <c r="BN352" s="104">
        <f>ROUND(VLOOKUP($B352,'[4]3.ข้อมูลงบทดลองปัจจุบัน'!$A$5:$CL$846,65,0),2)</f>
        <v>0</v>
      </c>
      <c r="BO352" s="104">
        <f>ROUND(VLOOKUP($B352,'[4]3.ข้อมูลงบทดลองปัจจุบัน'!$A$5:$CL$846,66,0),2)</f>
        <v>0</v>
      </c>
      <c r="BP352" s="104">
        <f>ROUND(VLOOKUP($B352,'[4]3.ข้อมูลงบทดลองปัจจุบัน'!$A$5:$CL$846,67,0),2)</f>
        <v>0</v>
      </c>
      <c r="BQ352" s="104">
        <f>ROUND(VLOOKUP($B352,'[4]3.ข้อมูลงบทดลองปัจจุบัน'!$A$5:$CL$846,68,0),2)</f>
        <v>0</v>
      </c>
      <c r="BR352" s="104">
        <f>ROUND(VLOOKUP($B352,'[4]3.ข้อมูลงบทดลองปัจจุบัน'!$A$5:$CL$846,69,0),2)</f>
        <v>0</v>
      </c>
      <c r="BS352" s="104">
        <f>ROUND(VLOOKUP($B352,'[4]3.ข้อมูลงบทดลองปัจจุบัน'!$A$5:$CL$846,70,0),2)</f>
        <v>160910</v>
      </c>
      <c r="BT352" s="104">
        <f>ROUND(VLOOKUP($B352,'[4]3.ข้อมูลงบทดลองปัจจุบัน'!$A$5:$CL$846,71,0),2)</f>
        <v>0</v>
      </c>
      <c r="BU352" s="104">
        <f>ROUND(VLOOKUP($B352,'[4]3.ข้อมูลงบทดลองปัจจุบัน'!$A$5:$CL$846,72,0),2)</f>
        <v>0</v>
      </c>
      <c r="BV352" s="104">
        <f>ROUND(VLOOKUP($B352,'[4]3.ข้อมูลงบทดลองปัจจุบัน'!$A$5:$CL$846,73,0),2)</f>
        <v>0</v>
      </c>
      <c r="BW352" s="104">
        <f>ROUND(VLOOKUP($B352,'[4]3.ข้อมูลงบทดลองปัจจุบัน'!$A$5:$CL$846,74,0),2)</f>
        <v>0</v>
      </c>
      <c r="BX352" s="104">
        <f>ROUND(VLOOKUP($B352,'[4]3.ข้อมูลงบทดลองปัจจุบัน'!$A$5:$CL$846,75,0),2)</f>
        <v>0</v>
      </c>
      <c r="BY352" s="104">
        <f>ROUND(VLOOKUP($B352,'[4]3.ข้อมูลงบทดลองปัจจุบัน'!$A$5:$CL$846,76,0),2)</f>
        <v>0</v>
      </c>
      <c r="BZ352" s="104">
        <f>ROUND(VLOOKUP($B352,'[4]3.ข้อมูลงบทดลองปัจจุบัน'!$A$5:$CL$846,77,0),2)</f>
        <v>0</v>
      </c>
      <c r="CA352" s="104">
        <f>ROUND(VLOOKUP($B352,'[4]3.ข้อมูลงบทดลองปัจจุบัน'!$A$5:$CL$846,78,0),2)</f>
        <v>0</v>
      </c>
      <c r="CB352" s="104">
        <f>ROUND(VLOOKUP($B352,'[4]3.ข้อมูลงบทดลองปัจจุบัน'!$A$5:$CL$846,79,0),2)</f>
        <v>0</v>
      </c>
      <c r="CC352" s="104">
        <f>ROUND(VLOOKUP($B352,'[4]3.ข้อมูลงบทดลองปัจจุบัน'!$A$5:$CL$846,80,0),2)</f>
        <v>0</v>
      </c>
      <c r="CD352" s="104">
        <f>ROUND(VLOOKUP($B352,'[4]3.ข้อมูลงบทดลองปัจจุบัน'!$A$5:$CL$846,81,0),2)</f>
        <v>0</v>
      </c>
      <c r="CE352" s="104">
        <f>ROUND(VLOOKUP($B352,'[4]3.ข้อมูลงบทดลองปัจจุบัน'!$A$5:$CL$846,82,0),2)</f>
        <v>0</v>
      </c>
      <c r="CF352" s="104">
        <f>ROUND(VLOOKUP($B352,'[4]3.ข้อมูลงบทดลองปัจจุบัน'!$A$5:$CL$846,83,0),2)</f>
        <v>0</v>
      </c>
      <c r="CG352" s="104">
        <f>ROUND(VLOOKUP($B352,'[4]3.ข้อมูลงบทดลองปัจจุบัน'!$A$5:$CL$846,84,0),2)</f>
        <v>0</v>
      </c>
      <c r="CH352" s="104">
        <f>ROUND(VLOOKUP($B352,'[4]3.ข้อมูลงบทดลองปัจจุบัน'!$A$5:$CL$846,85,0),2)</f>
        <v>0</v>
      </c>
      <c r="CI352" s="104">
        <f>ROUND(VLOOKUP($B352,'[4]3.ข้อมูลงบทดลองปัจจุบัน'!$A$5:$CL$846,86,0),2)</f>
        <v>0</v>
      </c>
      <c r="CJ352" s="104">
        <f>ROUND(VLOOKUP($B352,'[4]3.ข้อมูลงบทดลองปัจจุบัน'!$A$5:$CL$846,87,0),2)</f>
        <v>0</v>
      </c>
      <c r="CK352" s="104">
        <f>ROUND(VLOOKUP($B352,'[4]3.ข้อมูลงบทดลองปัจจุบัน'!$A$5:$CL$846,88,0),2)</f>
        <v>0</v>
      </c>
      <c r="CL352" s="104">
        <f>ROUND(VLOOKUP($B352,'[4]3.ข้อมูลงบทดลองปัจจุบัน'!$A$5:$CL$846,89,0),2)</f>
        <v>0</v>
      </c>
      <c r="CM352" s="104">
        <f>ROUND(VLOOKUP($B352,'[4]3.ข้อมูลงบทดลองปัจจุบัน'!$A$5:$CL$846,90,0),2)</f>
        <v>0</v>
      </c>
    </row>
    <row r="353" spans="1:91" x14ac:dyDescent="0.7">
      <c r="A353" s="128" t="s">
        <v>884</v>
      </c>
      <c r="B353" s="18" t="s">
        <v>1091</v>
      </c>
      <c r="C353" s="129" t="s">
        <v>1092</v>
      </c>
      <c r="D353" s="104">
        <f>ROUND(VLOOKUP($B353,'[4]3.ข้อมูลงบทดลองปัจจุบัน'!$A$5:$CL$846,3,0),2)</f>
        <v>0</v>
      </c>
      <c r="E353" s="104">
        <f>ROUND(VLOOKUP($B353,'[4]3.ข้อมูลงบทดลองปัจจุบัน'!$A$5:$CL$846,4,0),2)</f>
        <v>86952.5</v>
      </c>
      <c r="F353" s="104">
        <f>ROUND(VLOOKUP($B353,'[4]3.ข้อมูลงบทดลองปัจจุบัน'!$A$5:$CL$846,5,0),2)</f>
        <v>37950</v>
      </c>
      <c r="G353" s="104">
        <f>ROUND(VLOOKUP($B353,'[4]3.ข้อมูลงบทดลองปัจจุบัน'!$A$5:$CL$846,6,0),2)</f>
        <v>87740</v>
      </c>
      <c r="H353" s="104">
        <f>ROUND(VLOOKUP($B353,'[4]3.ข้อมูลงบทดลองปัจจุบัน'!$A$5:$CL$846,7,0),2)</f>
        <v>41550</v>
      </c>
      <c r="I353" s="104">
        <f>ROUND(VLOOKUP($B353,'[4]3.ข้อมูลงบทดลองปัจจุบัน'!$A$5:$CL$846,8,0),2)</f>
        <v>30670</v>
      </c>
      <c r="J353" s="104">
        <f>ROUND(VLOOKUP($B353,'[4]3.ข้อมูลงบทดลองปัจจุบัน'!$A$5:$CL$846,9,0),2)</f>
        <v>72500</v>
      </c>
      <c r="K353" s="104">
        <f>ROUND(VLOOKUP($B353,'[4]3.ข้อมูลงบทดลองปัจจุบัน'!$A$5:$CL$846,10,0),2)</f>
        <v>32130</v>
      </c>
      <c r="L353" s="104">
        <f>ROUND(VLOOKUP($B353,'[4]3.ข้อมูลงบทดลองปัจจุบัน'!$A$5:$CL$846,11,0),2)</f>
        <v>48300</v>
      </c>
      <c r="M353" s="104">
        <f>ROUND(VLOOKUP($B353,'[4]3.ข้อมูลงบทดลองปัจจุบัน'!$A$5:$CL$846,12,0),2)</f>
        <v>106537.5</v>
      </c>
      <c r="N353" s="104">
        <f>ROUND(VLOOKUP($B353,'[4]3.ข้อมูลงบทดลองปัจจุบัน'!$A$5:$CL$846,13,0),2)</f>
        <v>49400</v>
      </c>
      <c r="O353" s="104">
        <f>ROUND(VLOOKUP($B353,'[4]3.ข้อมูลงบทดลองปัจจุบัน'!$A$5:$CL$846,14,0),2)</f>
        <v>14950</v>
      </c>
      <c r="P353" s="104">
        <f>ROUND(VLOOKUP($B353,'[4]3.ข้อมูลงบทดลองปัจจุบัน'!$A$5:$CL$846,15,0),2)</f>
        <v>267700</v>
      </c>
      <c r="Q353" s="104">
        <f>ROUND(VLOOKUP($B353,'[4]3.ข้อมูลงบทดลองปัจจุบัน'!$A$5:$CL$846,16,0),2)</f>
        <v>218400</v>
      </c>
      <c r="R353" s="104">
        <f>ROUND(VLOOKUP($B353,'[4]3.ข้อมูลงบทดลองปัจจุบัน'!$A$5:$CL$846,17,0),2)</f>
        <v>365050</v>
      </c>
      <c r="S353" s="104">
        <f>ROUND(VLOOKUP($B353,'[4]3.ข้อมูลงบทดลองปัจจุบัน'!$A$5:$CL$846,18,0),2)</f>
        <v>151100</v>
      </c>
      <c r="T353" s="104">
        <f>ROUND(VLOOKUP($B353,'[4]3.ข้อมูลงบทดลองปัจจุบัน'!$A$5:$CL$846,19,0),2)</f>
        <v>206850</v>
      </c>
      <c r="U353" s="104">
        <f>ROUND(VLOOKUP($B353,'[4]3.ข้อมูลงบทดลองปัจจุบัน'!$A$5:$CL$846,20,0),2)</f>
        <v>98920</v>
      </c>
      <c r="V353" s="104">
        <f>ROUND(VLOOKUP($B353,'[4]3.ข้อมูลงบทดลองปัจจุบัน'!$A$5:$CL$846,21,0),2)</f>
        <v>125200</v>
      </c>
      <c r="W353" s="104">
        <f>ROUND(VLOOKUP($B353,'[4]3.ข้อมูลงบทดลองปัจจุบัน'!$A$5:$CL$846,22,0),2)</f>
        <v>81800</v>
      </c>
      <c r="X353" s="104">
        <f>ROUND(VLOOKUP($B353,'[4]3.ข้อมูลงบทดลองปัจจุบัน'!$A$5:$CL$846,23,0),2)</f>
        <v>226600</v>
      </c>
      <c r="Y353" s="104">
        <f>ROUND(VLOOKUP($B353,'[4]3.ข้อมูลงบทดลองปัจจุบัน'!$A$5:$CL$846,24,0),2)</f>
        <v>23300</v>
      </c>
      <c r="Z353" s="104">
        <f>ROUND(VLOOKUP($B353,'[4]3.ข้อมูลงบทดลองปัจจุบัน'!$A$5:$CL$846,25,0),2)</f>
        <v>189451</v>
      </c>
      <c r="AA353" s="104">
        <f>ROUND(VLOOKUP($B353,'[4]3.ข้อมูลงบทดลองปัจจุบัน'!$A$5:$CL$846,26,0),2)</f>
        <v>97850</v>
      </c>
      <c r="AB353" s="104">
        <f>ROUND(VLOOKUP($B353,'[4]3.ข้อมูลงบทดลองปัจจุบัน'!$A$5:$CL$846,27,0),2)</f>
        <v>62120</v>
      </c>
      <c r="AC353" s="104">
        <f>ROUND(VLOOKUP($B353,'[4]3.ข้อมูลงบทดลองปัจจุบัน'!$A$5:$CL$846,28,0),2)</f>
        <v>55100</v>
      </c>
      <c r="AD353" s="104">
        <f>ROUND(VLOOKUP($B353,'[4]3.ข้อมูลงบทดลองปัจจุบัน'!$A$5:$CL$846,29,0),2)</f>
        <v>0</v>
      </c>
      <c r="AE353" s="104">
        <f>ROUND(VLOOKUP($B353,'[4]3.ข้อมูลงบทดลองปัจจุบัน'!$A$5:$CL$846,30,0),2)</f>
        <v>10600</v>
      </c>
      <c r="AF353" s="104">
        <f>ROUND(VLOOKUP($B353,'[4]3.ข้อมูลงบทดลองปัจจุบัน'!$A$5:$CL$846,31,0),2)</f>
        <v>170809</v>
      </c>
      <c r="AG353" s="104">
        <f>ROUND(VLOOKUP($B353,'[4]3.ข้อมูลงบทดลองปัจจุบัน'!$A$5:$CL$846,32,0),2)</f>
        <v>53450</v>
      </c>
      <c r="AH353" s="104">
        <f>ROUND(VLOOKUP($B353,'[4]3.ข้อมูลงบทดลองปัจจุบัน'!$A$5:$CL$846,33,0),2)</f>
        <v>80340</v>
      </c>
      <c r="AI353" s="104">
        <f>ROUND(VLOOKUP($B353,'[4]3.ข้อมูลงบทดลองปัจจุบัน'!$A$5:$CL$846,34,0),2)</f>
        <v>182000</v>
      </c>
      <c r="AJ353" s="104">
        <f>ROUND(VLOOKUP($B353,'[4]3.ข้อมูลงบทดลองปัจจุบัน'!$A$5:$CL$846,35,0),2)</f>
        <v>145430</v>
      </c>
      <c r="AK353" s="104">
        <f>ROUND(VLOOKUP($B353,'[4]3.ข้อมูลงบทดลองปัจจุบัน'!$A$5:$CL$846,36,0),2)</f>
        <v>115680</v>
      </c>
      <c r="AL353" s="104">
        <f>ROUND(VLOOKUP($B353,'[4]3.ข้อมูลงบทดลองปัจจุบัน'!$A$5:$CL$846,37,0),2)</f>
        <v>180970</v>
      </c>
      <c r="AM353" s="104">
        <f>ROUND(VLOOKUP($B353,'[4]3.ข้อมูลงบทดลองปัจจุบัน'!$A$5:$CL$846,38,0),2)</f>
        <v>252145</v>
      </c>
      <c r="AN353" s="104">
        <f>ROUND(VLOOKUP($B353,'[4]3.ข้อมูลงบทดลองปัจจุบัน'!$A$5:$CL$846,39,0),2)</f>
        <v>24650</v>
      </c>
      <c r="AO353" s="104">
        <f>ROUND(VLOOKUP($B353,'[4]3.ข้อมูลงบทดลองปัจจุบัน'!$A$5:$CL$846,40,0),2)</f>
        <v>0</v>
      </c>
      <c r="AP353" s="104">
        <f>ROUND(VLOOKUP($B353,'[4]3.ข้อมูลงบทดลองปัจจุบัน'!$A$5:$CL$846,41,0),2)</f>
        <v>7500</v>
      </c>
      <c r="AQ353" s="104">
        <f>ROUND(VLOOKUP($B353,'[4]3.ข้อมูลงบทดลองปัจจุบัน'!$A$5:$CL$846,42,0),2)</f>
        <v>59300</v>
      </c>
      <c r="AR353" s="104">
        <f>ROUND(VLOOKUP($B353,'[4]3.ข้อมูลงบทดลองปัจจุบัน'!$A$5:$CL$846,43,0),2)</f>
        <v>59844</v>
      </c>
      <c r="AS353" s="104">
        <f>ROUND(VLOOKUP($B353,'[4]3.ข้อมูลงบทดลองปัจจุบัน'!$A$5:$CL$846,44,0),2)</f>
        <v>43150</v>
      </c>
      <c r="AT353" s="104">
        <f>ROUND(VLOOKUP($B353,'[4]3.ข้อมูลงบทดลองปัจจุบัน'!$A$5:$CL$846,45,0),2)</f>
        <v>68250</v>
      </c>
      <c r="AU353" s="104">
        <f>ROUND(VLOOKUP($B353,'[4]3.ข้อมูลงบทดลองปัจจุบัน'!$A$5:$CL$846,46,0),2)</f>
        <v>151280</v>
      </c>
      <c r="AV353" s="104">
        <f>ROUND(VLOOKUP($B353,'[4]3.ข้อมูลงบทดลองปัจจุบัน'!$A$5:$CL$846,47,0),2)</f>
        <v>124830</v>
      </c>
      <c r="AW353" s="104">
        <f>ROUND(VLOOKUP($B353,'[4]3.ข้อมูลงบทดลองปัจจุบัน'!$A$5:$CL$846,48,0),2)</f>
        <v>60420</v>
      </c>
      <c r="AX353" s="104">
        <f>ROUND(VLOOKUP($B353,'[4]3.ข้อมูลงบทดลองปัจจุบัน'!$A$5:$CL$846,49,0),2)</f>
        <v>46750</v>
      </c>
      <c r="AY353" s="104">
        <f>ROUND(VLOOKUP($B353,'[4]3.ข้อมูลงบทดลองปัจจุบัน'!$A$5:$CL$846,50,0),2)</f>
        <v>138950</v>
      </c>
      <c r="AZ353" s="104">
        <f>ROUND(VLOOKUP($B353,'[4]3.ข้อมูลงบทดลองปัจจุบัน'!$A$5:$CL$846,51,0),2)</f>
        <v>68580</v>
      </c>
      <c r="BA353" s="104">
        <f>ROUND(VLOOKUP($B353,'[4]3.ข้อมูลงบทดลองปัจจุบัน'!$A$5:$CL$846,52,0),2)</f>
        <v>0</v>
      </c>
      <c r="BB353" s="104">
        <f>ROUND(VLOOKUP($B353,'[4]3.ข้อมูลงบทดลองปัจจุบัน'!$A$5:$CL$846,53,0),2)</f>
        <v>0</v>
      </c>
      <c r="BC353" s="104">
        <f>ROUND(VLOOKUP($B353,'[4]3.ข้อมูลงบทดลองปัจจุบัน'!$A$5:$CL$846,54,0),2)</f>
        <v>28500</v>
      </c>
      <c r="BD353" s="104">
        <f>ROUND(VLOOKUP($B353,'[4]3.ข้อมูลงบทดลองปัจจุบัน'!$A$5:$CL$846,55,0),2)</f>
        <v>0</v>
      </c>
      <c r="BE353" s="104">
        <f>ROUND(VLOOKUP($B353,'[4]3.ข้อมูลงบทดลองปัจจุบัน'!$A$5:$CL$846,56,0),2)</f>
        <v>191070</v>
      </c>
      <c r="BF353" s="104">
        <f>ROUND(VLOOKUP($B353,'[4]3.ข้อมูลงบทดลองปัจจุบัน'!$A$5:$CL$846,57,0),2)</f>
        <v>70750</v>
      </c>
      <c r="BG353" s="104">
        <f>ROUND(VLOOKUP($B353,'[4]3.ข้อมูลงบทดลองปัจจุบัน'!$A$5:$CL$846,58,0),2)</f>
        <v>0</v>
      </c>
      <c r="BH353" s="104">
        <f>ROUND(VLOOKUP($B353,'[4]3.ข้อมูลงบทดลองปัจจุบัน'!$A$5:$CL$846,59,0),2)</f>
        <v>90380</v>
      </c>
      <c r="BI353" s="104">
        <f>ROUND(VLOOKUP($B353,'[4]3.ข้อมูลงบทดลองปัจจุบัน'!$A$5:$CL$846,60,0),2)</f>
        <v>106060</v>
      </c>
      <c r="BJ353" s="104">
        <f>ROUND(VLOOKUP($B353,'[4]3.ข้อมูลงบทดลองปัจจุบัน'!$A$5:$CL$846,61,0),2)</f>
        <v>56000</v>
      </c>
      <c r="BK353" s="104">
        <f>ROUND(VLOOKUP($B353,'[4]3.ข้อมูลงบทดลองปัจจุบัน'!$A$5:$CL$846,62,0),2)</f>
        <v>110000</v>
      </c>
      <c r="BL353" s="104">
        <f>ROUND(VLOOKUP($B353,'[4]3.ข้อมูลงบทดลองปัจจุบัน'!$A$5:$CL$846,63,0),2)</f>
        <v>86550</v>
      </c>
      <c r="BM353" s="104">
        <f>ROUND(VLOOKUP($B353,'[4]3.ข้อมูลงบทดลองปัจจุบัน'!$A$5:$CL$846,64,0),2)</f>
        <v>0</v>
      </c>
      <c r="BN353" s="104">
        <f>ROUND(VLOOKUP($B353,'[4]3.ข้อมูลงบทดลองปัจจุบัน'!$A$5:$CL$846,65,0),2)</f>
        <v>64690</v>
      </c>
      <c r="BO353" s="104">
        <f>ROUND(VLOOKUP($B353,'[4]3.ข้อมูลงบทดลองปัจจุบัน'!$A$5:$CL$846,66,0),2)</f>
        <v>83300</v>
      </c>
      <c r="BP353" s="104">
        <f>ROUND(VLOOKUP($B353,'[4]3.ข้อมูลงบทดลองปัจจุบัน'!$A$5:$CL$846,67,0),2)</f>
        <v>194167</v>
      </c>
      <c r="BQ353" s="104">
        <f>ROUND(VLOOKUP($B353,'[4]3.ข้อมูลงบทดลองปัจจุบัน'!$A$5:$CL$846,68,0),2)</f>
        <v>130765</v>
      </c>
      <c r="BR353" s="104">
        <f>ROUND(VLOOKUP($B353,'[4]3.ข้อมูลงบทดลองปัจจุบัน'!$A$5:$CL$846,69,0),2)</f>
        <v>55900</v>
      </c>
      <c r="BS353" s="104">
        <f>ROUND(VLOOKUP($B353,'[4]3.ข้อมูลงบทดลองปัจจุบัน'!$A$5:$CL$846,70,0),2)</f>
        <v>0</v>
      </c>
      <c r="BT353" s="104">
        <f>ROUND(VLOOKUP($B353,'[4]3.ข้อมูลงบทดลองปัจจุบัน'!$A$5:$CL$846,71,0),2)</f>
        <v>178300</v>
      </c>
      <c r="BU353" s="104">
        <f>ROUND(VLOOKUP($B353,'[4]3.ข้อมูลงบทดลองปัจจุบัน'!$A$5:$CL$846,72,0),2)</f>
        <v>106470</v>
      </c>
      <c r="BV353" s="104">
        <f>ROUND(VLOOKUP($B353,'[4]3.ข้อมูลงบทดลองปัจจุบัน'!$A$5:$CL$846,73,0),2)</f>
        <v>1700</v>
      </c>
      <c r="BW353" s="104">
        <f>ROUND(VLOOKUP($B353,'[4]3.ข้อมูลงบทดลองปัจจุบัน'!$A$5:$CL$846,74,0),2)</f>
        <v>34070</v>
      </c>
      <c r="BX353" s="104">
        <f>ROUND(VLOOKUP($B353,'[4]3.ข้อมูลงบทดลองปัจจุบัน'!$A$5:$CL$846,75,0),2)</f>
        <v>0</v>
      </c>
      <c r="BY353" s="104">
        <f>ROUND(VLOOKUP($B353,'[4]3.ข้อมูลงบทดลองปัจจุบัน'!$A$5:$CL$846,76,0),2)</f>
        <v>7800</v>
      </c>
      <c r="BZ353" s="104">
        <f>ROUND(VLOOKUP($B353,'[4]3.ข้อมูลงบทดลองปัจจุบัน'!$A$5:$CL$846,77,0),2)</f>
        <v>116000</v>
      </c>
      <c r="CA353" s="104">
        <f>ROUND(VLOOKUP($B353,'[4]3.ข้อมูลงบทดลองปัจจุบัน'!$A$5:$CL$846,78,0),2)</f>
        <v>8877</v>
      </c>
      <c r="CB353" s="104">
        <f>ROUND(VLOOKUP($B353,'[4]3.ข้อมูลงบทดลองปัจจุบัน'!$A$5:$CL$846,79,0),2)</f>
        <v>36850</v>
      </c>
      <c r="CC353" s="104">
        <f>ROUND(VLOOKUP($B353,'[4]3.ข้อมูลงบทดลองปัจจุบัน'!$A$5:$CL$846,80,0),2)</f>
        <v>0</v>
      </c>
      <c r="CD353" s="104">
        <f>ROUND(VLOOKUP($B353,'[4]3.ข้อมูลงบทดลองปัจจุบัน'!$A$5:$CL$846,81,0),2)</f>
        <v>133330</v>
      </c>
      <c r="CE353" s="104">
        <f>ROUND(VLOOKUP($B353,'[4]3.ข้อมูลงบทดลองปัจจุบัน'!$A$5:$CL$846,82,0),2)</f>
        <v>82640</v>
      </c>
      <c r="CF353" s="104">
        <f>ROUND(VLOOKUP($B353,'[4]3.ข้อมูลงบทดลองปัจจุบัน'!$A$5:$CL$846,83,0),2)</f>
        <v>655088</v>
      </c>
      <c r="CG353" s="104">
        <f>ROUND(VLOOKUP($B353,'[4]3.ข้อมูลงบทดลองปัจจุบัน'!$A$5:$CL$846,84,0),2)</f>
        <v>22910</v>
      </c>
      <c r="CH353" s="104">
        <f>ROUND(VLOOKUP($B353,'[4]3.ข้อมูลงบทดลองปัจจุบัน'!$A$5:$CL$846,85,0),2)</f>
        <v>34700</v>
      </c>
      <c r="CI353" s="104">
        <f>ROUND(VLOOKUP($B353,'[4]3.ข้อมูลงบทดลองปัจจุบัน'!$A$5:$CL$846,86,0),2)</f>
        <v>31100</v>
      </c>
      <c r="CJ353" s="104">
        <f>ROUND(VLOOKUP($B353,'[4]3.ข้อมูลงบทดลองปัจจุบัน'!$A$5:$CL$846,87,0),2)</f>
        <v>47500</v>
      </c>
      <c r="CK353" s="104">
        <f>ROUND(VLOOKUP($B353,'[4]3.ข้อมูลงบทดลองปัจจุบัน'!$A$5:$CL$846,88,0),2)</f>
        <v>234800</v>
      </c>
      <c r="CL353" s="104">
        <f>ROUND(VLOOKUP($B353,'[4]3.ข้อมูลงบทดลองปัจจุบัน'!$A$5:$CL$846,89,0),2)</f>
        <v>28175</v>
      </c>
      <c r="CM353" s="104">
        <f>ROUND(VLOOKUP($B353,'[4]3.ข้อมูลงบทดลองปัจจุบัน'!$A$5:$CL$846,90,0),2)</f>
        <v>20450</v>
      </c>
    </row>
    <row r="354" spans="1:91" x14ac:dyDescent="0.7">
      <c r="A354" s="128" t="s">
        <v>884</v>
      </c>
      <c r="B354" s="18" t="s">
        <v>1093</v>
      </c>
      <c r="C354" s="129" t="s">
        <v>1094</v>
      </c>
      <c r="D354" s="104">
        <f>ROUND(VLOOKUP($B354,'[4]3.ข้อมูลงบทดลองปัจจุบัน'!$A$5:$CL$846,3,0),2)</f>
        <v>0</v>
      </c>
      <c r="E354" s="104">
        <f>ROUND(VLOOKUP($B354,'[4]3.ข้อมูลงบทดลองปัจจุบัน'!$A$5:$CL$846,4,0),2)</f>
        <v>0</v>
      </c>
      <c r="F354" s="104">
        <f>ROUND(VLOOKUP($B354,'[4]3.ข้อมูลงบทดลองปัจจุบัน'!$A$5:$CL$846,5,0),2)</f>
        <v>0</v>
      </c>
      <c r="G354" s="104">
        <f>ROUND(VLOOKUP($B354,'[4]3.ข้อมูลงบทดลองปัจจุบัน'!$A$5:$CL$846,6,0),2)</f>
        <v>0</v>
      </c>
      <c r="H354" s="104">
        <f>ROUND(VLOOKUP($B354,'[4]3.ข้อมูลงบทดลองปัจจุบัน'!$A$5:$CL$846,7,0),2)</f>
        <v>0</v>
      </c>
      <c r="I354" s="104">
        <f>ROUND(VLOOKUP($B354,'[4]3.ข้อมูลงบทดลองปัจจุบัน'!$A$5:$CL$846,8,0),2)</f>
        <v>0</v>
      </c>
      <c r="J354" s="104">
        <f>ROUND(VLOOKUP($B354,'[4]3.ข้อมูลงบทดลองปัจจุบัน'!$A$5:$CL$846,9,0),2)</f>
        <v>0</v>
      </c>
      <c r="K354" s="104">
        <f>ROUND(VLOOKUP($B354,'[4]3.ข้อมูลงบทดลองปัจจุบัน'!$A$5:$CL$846,10,0),2)</f>
        <v>0</v>
      </c>
      <c r="L354" s="104">
        <f>ROUND(VLOOKUP($B354,'[4]3.ข้อมูลงบทดลองปัจจุบัน'!$A$5:$CL$846,11,0),2)</f>
        <v>0</v>
      </c>
      <c r="M354" s="104">
        <f>ROUND(VLOOKUP($B354,'[4]3.ข้อมูลงบทดลองปัจจุบัน'!$A$5:$CL$846,12,0),2)</f>
        <v>0</v>
      </c>
      <c r="N354" s="104">
        <f>ROUND(VLOOKUP($B354,'[4]3.ข้อมูลงบทดลองปัจจุบัน'!$A$5:$CL$846,13,0),2)</f>
        <v>40000</v>
      </c>
      <c r="O354" s="104">
        <f>ROUND(VLOOKUP($B354,'[4]3.ข้อมูลงบทดลองปัจจุบัน'!$A$5:$CL$846,14,0),2)</f>
        <v>0</v>
      </c>
      <c r="P354" s="104">
        <f>ROUND(VLOOKUP($B354,'[4]3.ข้อมูลงบทดลองปัจจุบัน'!$A$5:$CL$846,15,0),2)</f>
        <v>0</v>
      </c>
      <c r="Q354" s="104">
        <f>ROUND(VLOOKUP($B354,'[4]3.ข้อมูลงบทดลองปัจจุบัน'!$A$5:$CL$846,16,0),2)</f>
        <v>0</v>
      </c>
      <c r="R354" s="104">
        <f>ROUND(VLOOKUP($B354,'[4]3.ข้อมูลงบทดลองปัจจุบัน'!$A$5:$CL$846,17,0),2)</f>
        <v>0</v>
      </c>
      <c r="S354" s="104">
        <f>ROUND(VLOOKUP($B354,'[4]3.ข้อมูลงบทดลองปัจจุบัน'!$A$5:$CL$846,18,0),2)</f>
        <v>0</v>
      </c>
      <c r="T354" s="104">
        <f>ROUND(VLOOKUP($B354,'[4]3.ข้อมูลงบทดลองปัจจุบัน'!$A$5:$CL$846,19,0),2)</f>
        <v>0</v>
      </c>
      <c r="U354" s="104">
        <f>ROUND(VLOOKUP($B354,'[4]3.ข้อมูลงบทดลองปัจจุบัน'!$A$5:$CL$846,20,0),2)</f>
        <v>0</v>
      </c>
      <c r="V354" s="104">
        <f>ROUND(VLOOKUP($B354,'[4]3.ข้อมูลงบทดลองปัจจุบัน'!$A$5:$CL$846,21,0),2)</f>
        <v>0</v>
      </c>
      <c r="W354" s="104">
        <f>ROUND(VLOOKUP($B354,'[4]3.ข้อมูลงบทดลองปัจจุบัน'!$A$5:$CL$846,22,0),2)</f>
        <v>0</v>
      </c>
      <c r="X354" s="104">
        <f>ROUND(VLOOKUP($B354,'[4]3.ข้อมูลงบทดลองปัจจุบัน'!$A$5:$CL$846,23,0),2)</f>
        <v>40000</v>
      </c>
      <c r="Y354" s="104">
        <f>ROUND(VLOOKUP($B354,'[4]3.ข้อมูลงบทดลองปัจจุบัน'!$A$5:$CL$846,24,0),2)</f>
        <v>0</v>
      </c>
      <c r="Z354" s="104">
        <f>ROUND(VLOOKUP($B354,'[4]3.ข้อมูลงบทดลองปัจจุบัน'!$A$5:$CL$846,25,0),2)</f>
        <v>0</v>
      </c>
      <c r="AA354" s="104">
        <f>ROUND(VLOOKUP($B354,'[4]3.ข้อมูลงบทดลองปัจจุบัน'!$A$5:$CL$846,26,0),2)</f>
        <v>0</v>
      </c>
      <c r="AB354" s="104">
        <f>ROUND(VLOOKUP($B354,'[4]3.ข้อมูลงบทดลองปัจจุบัน'!$A$5:$CL$846,27,0),2)</f>
        <v>0</v>
      </c>
      <c r="AC354" s="104">
        <f>ROUND(VLOOKUP($B354,'[4]3.ข้อมูลงบทดลองปัจจุบัน'!$A$5:$CL$846,28,0),2)</f>
        <v>0</v>
      </c>
      <c r="AD354" s="104">
        <f>ROUND(VLOOKUP($B354,'[4]3.ข้อมูลงบทดลองปัจจุบัน'!$A$5:$CL$846,29,0),2)</f>
        <v>0</v>
      </c>
      <c r="AE354" s="104">
        <f>ROUND(VLOOKUP($B354,'[4]3.ข้อมูลงบทดลองปัจจุบัน'!$A$5:$CL$846,30,0),2)</f>
        <v>0</v>
      </c>
      <c r="AF354" s="104">
        <f>ROUND(VLOOKUP($B354,'[4]3.ข้อมูลงบทดลองปัจจุบัน'!$A$5:$CL$846,31,0),2)</f>
        <v>0</v>
      </c>
      <c r="AG354" s="104">
        <f>ROUND(VLOOKUP($B354,'[4]3.ข้อมูลงบทดลองปัจจุบัน'!$A$5:$CL$846,32,0),2)</f>
        <v>0</v>
      </c>
      <c r="AH354" s="104">
        <f>ROUND(VLOOKUP($B354,'[4]3.ข้อมูลงบทดลองปัจจุบัน'!$A$5:$CL$846,33,0),2)</f>
        <v>0</v>
      </c>
      <c r="AI354" s="104">
        <f>ROUND(VLOOKUP($B354,'[4]3.ข้อมูลงบทดลองปัจจุบัน'!$A$5:$CL$846,34,0),2)</f>
        <v>0</v>
      </c>
      <c r="AJ354" s="104">
        <f>ROUND(VLOOKUP($B354,'[4]3.ข้อมูลงบทดลองปัจจุบัน'!$A$5:$CL$846,35,0),2)</f>
        <v>0</v>
      </c>
      <c r="AK354" s="104">
        <f>ROUND(VLOOKUP($B354,'[4]3.ข้อมูลงบทดลองปัจจุบัน'!$A$5:$CL$846,36,0),2)</f>
        <v>0</v>
      </c>
      <c r="AL354" s="104">
        <f>ROUND(VLOOKUP($B354,'[4]3.ข้อมูลงบทดลองปัจจุบัน'!$A$5:$CL$846,37,0),2)</f>
        <v>0</v>
      </c>
      <c r="AM354" s="104">
        <f>ROUND(VLOOKUP($B354,'[4]3.ข้อมูลงบทดลองปัจจุบัน'!$A$5:$CL$846,38,0),2)</f>
        <v>0</v>
      </c>
      <c r="AN354" s="104">
        <f>ROUND(VLOOKUP($B354,'[4]3.ข้อมูลงบทดลองปัจจุบัน'!$A$5:$CL$846,39,0),2)</f>
        <v>0</v>
      </c>
      <c r="AO354" s="104">
        <f>ROUND(VLOOKUP($B354,'[4]3.ข้อมูลงบทดลองปัจจุบัน'!$A$5:$CL$846,40,0),2)</f>
        <v>0</v>
      </c>
      <c r="AP354" s="104">
        <f>ROUND(VLOOKUP($B354,'[4]3.ข้อมูลงบทดลองปัจจุบัน'!$A$5:$CL$846,41,0),2)</f>
        <v>0</v>
      </c>
      <c r="AQ354" s="104">
        <f>ROUND(VLOOKUP($B354,'[4]3.ข้อมูลงบทดลองปัจจุบัน'!$A$5:$CL$846,42,0),2)</f>
        <v>0</v>
      </c>
      <c r="AR354" s="104">
        <f>ROUND(VLOOKUP($B354,'[4]3.ข้อมูลงบทดลองปัจจุบัน'!$A$5:$CL$846,43,0),2)</f>
        <v>0</v>
      </c>
      <c r="AS354" s="104">
        <f>ROUND(VLOOKUP($B354,'[4]3.ข้อมูลงบทดลองปัจจุบัน'!$A$5:$CL$846,44,0),2)</f>
        <v>0</v>
      </c>
      <c r="AT354" s="104">
        <f>ROUND(VLOOKUP($B354,'[4]3.ข้อมูลงบทดลองปัจจุบัน'!$A$5:$CL$846,45,0),2)</f>
        <v>0</v>
      </c>
      <c r="AU354" s="104">
        <f>ROUND(VLOOKUP($B354,'[4]3.ข้อมูลงบทดลองปัจจุบัน'!$A$5:$CL$846,46,0),2)</f>
        <v>0</v>
      </c>
      <c r="AV354" s="104">
        <f>ROUND(VLOOKUP($B354,'[4]3.ข้อมูลงบทดลองปัจจุบัน'!$A$5:$CL$846,47,0),2)</f>
        <v>0</v>
      </c>
      <c r="AW354" s="104">
        <f>ROUND(VLOOKUP($B354,'[4]3.ข้อมูลงบทดลองปัจจุบัน'!$A$5:$CL$846,48,0),2)</f>
        <v>0</v>
      </c>
      <c r="AX354" s="104">
        <f>ROUND(VLOOKUP($B354,'[4]3.ข้อมูลงบทดลองปัจจุบัน'!$A$5:$CL$846,49,0),2)</f>
        <v>0</v>
      </c>
      <c r="AY354" s="104">
        <f>ROUND(VLOOKUP($B354,'[4]3.ข้อมูลงบทดลองปัจจุบัน'!$A$5:$CL$846,50,0),2)</f>
        <v>0</v>
      </c>
      <c r="AZ354" s="104">
        <f>ROUND(VLOOKUP($B354,'[4]3.ข้อมูลงบทดลองปัจจุบัน'!$A$5:$CL$846,51,0),2)</f>
        <v>0</v>
      </c>
      <c r="BA354" s="104">
        <f>ROUND(VLOOKUP($B354,'[4]3.ข้อมูลงบทดลองปัจจุบัน'!$A$5:$CL$846,52,0),2)</f>
        <v>0</v>
      </c>
      <c r="BB354" s="104">
        <f>ROUND(VLOOKUP($B354,'[4]3.ข้อมูลงบทดลองปัจจุบัน'!$A$5:$CL$846,53,0),2)</f>
        <v>0</v>
      </c>
      <c r="BC354" s="104">
        <f>ROUND(VLOOKUP($B354,'[4]3.ข้อมูลงบทดลองปัจจุบัน'!$A$5:$CL$846,54,0),2)</f>
        <v>0</v>
      </c>
      <c r="BD354" s="104">
        <f>ROUND(VLOOKUP($B354,'[4]3.ข้อมูลงบทดลองปัจจุบัน'!$A$5:$CL$846,55,0),2)</f>
        <v>0</v>
      </c>
      <c r="BE354" s="104">
        <f>ROUND(VLOOKUP($B354,'[4]3.ข้อมูลงบทดลองปัจจุบัน'!$A$5:$CL$846,56,0),2)</f>
        <v>0</v>
      </c>
      <c r="BF354" s="104">
        <f>ROUND(VLOOKUP($B354,'[4]3.ข้อมูลงบทดลองปัจจุบัน'!$A$5:$CL$846,57,0),2)</f>
        <v>0</v>
      </c>
      <c r="BG354" s="104">
        <f>ROUND(VLOOKUP($B354,'[4]3.ข้อมูลงบทดลองปัจจุบัน'!$A$5:$CL$846,58,0),2)</f>
        <v>0</v>
      </c>
      <c r="BH354" s="104">
        <f>ROUND(VLOOKUP($B354,'[4]3.ข้อมูลงบทดลองปัจจุบัน'!$A$5:$CL$846,59,0),2)</f>
        <v>0</v>
      </c>
      <c r="BI354" s="104">
        <f>ROUND(VLOOKUP($B354,'[4]3.ข้อมูลงบทดลองปัจจุบัน'!$A$5:$CL$846,60,0),2)</f>
        <v>0</v>
      </c>
      <c r="BJ354" s="104">
        <f>ROUND(VLOOKUP($B354,'[4]3.ข้อมูลงบทดลองปัจจุบัน'!$A$5:$CL$846,61,0),2)</f>
        <v>0</v>
      </c>
      <c r="BK354" s="104">
        <f>ROUND(VLOOKUP($B354,'[4]3.ข้อมูลงบทดลองปัจจุบัน'!$A$5:$CL$846,62,0),2)</f>
        <v>0</v>
      </c>
      <c r="BL354" s="104">
        <f>ROUND(VLOOKUP($B354,'[4]3.ข้อมูลงบทดลองปัจจุบัน'!$A$5:$CL$846,63,0),2)</f>
        <v>0</v>
      </c>
      <c r="BM354" s="104">
        <f>ROUND(VLOOKUP($B354,'[4]3.ข้อมูลงบทดลองปัจจุบัน'!$A$5:$CL$846,64,0),2)</f>
        <v>0</v>
      </c>
      <c r="BN354" s="104">
        <f>ROUND(VLOOKUP($B354,'[4]3.ข้อมูลงบทดลองปัจจุบัน'!$A$5:$CL$846,65,0),2)</f>
        <v>0</v>
      </c>
      <c r="BO354" s="104">
        <f>ROUND(VLOOKUP($B354,'[4]3.ข้อมูลงบทดลองปัจจุบัน'!$A$5:$CL$846,66,0),2)</f>
        <v>0</v>
      </c>
      <c r="BP354" s="104">
        <f>ROUND(VLOOKUP($B354,'[4]3.ข้อมูลงบทดลองปัจจุบัน'!$A$5:$CL$846,67,0),2)</f>
        <v>0</v>
      </c>
      <c r="BQ354" s="104">
        <f>ROUND(VLOOKUP($B354,'[4]3.ข้อมูลงบทดลองปัจจุบัน'!$A$5:$CL$846,68,0),2)</f>
        <v>0</v>
      </c>
      <c r="BR354" s="104">
        <f>ROUND(VLOOKUP($B354,'[4]3.ข้อมูลงบทดลองปัจจุบัน'!$A$5:$CL$846,69,0),2)</f>
        <v>0</v>
      </c>
      <c r="BS354" s="104">
        <f>ROUND(VLOOKUP($B354,'[4]3.ข้อมูลงบทดลองปัจจุบัน'!$A$5:$CL$846,70,0),2)</f>
        <v>1551600</v>
      </c>
      <c r="BT354" s="104">
        <f>ROUND(VLOOKUP($B354,'[4]3.ข้อมูลงบทดลองปัจจุบัน'!$A$5:$CL$846,71,0),2)</f>
        <v>0</v>
      </c>
      <c r="BU354" s="104">
        <f>ROUND(VLOOKUP($B354,'[4]3.ข้อมูลงบทดลองปัจจุบัน'!$A$5:$CL$846,72,0),2)</f>
        <v>0</v>
      </c>
      <c r="BV354" s="104">
        <f>ROUND(VLOOKUP($B354,'[4]3.ข้อมูลงบทดลองปัจจุบัน'!$A$5:$CL$846,73,0),2)</f>
        <v>0</v>
      </c>
      <c r="BW354" s="104">
        <f>ROUND(VLOOKUP($B354,'[4]3.ข้อมูลงบทดลองปัจจุบัน'!$A$5:$CL$846,74,0),2)</f>
        <v>0</v>
      </c>
      <c r="BX354" s="104">
        <f>ROUND(VLOOKUP($B354,'[4]3.ข้อมูลงบทดลองปัจจุบัน'!$A$5:$CL$846,75,0),2)</f>
        <v>0</v>
      </c>
      <c r="BY354" s="104">
        <f>ROUND(VLOOKUP($B354,'[4]3.ข้อมูลงบทดลองปัจจุบัน'!$A$5:$CL$846,76,0),2)</f>
        <v>0</v>
      </c>
      <c r="BZ354" s="104">
        <f>ROUND(VLOOKUP($B354,'[4]3.ข้อมูลงบทดลองปัจจุบัน'!$A$5:$CL$846,77,0),2)</f>
        <v>0</v>
      </c>
      <c r="CA354" s="104">
        <f>ROUND(VLOOKUP($B354,'[4]3.ข้อมูลงบทดลองปัจจุบัน'!$A$5:$CL$846,78,0),2)</f>
        <v>0</v>
      </c>
      <c r="CB354" s="104">
        <f>ROUND(VLOOKUP($B354,'[4]3.ข้อมูลงบทดลองปัจจุบัน'!$A$5:$CL$846,79,0),2)</f>
        <v>0</v>
      </c>
      <c r="CC354" s="104">
        <f>ROUND(VLOOKUP($B354,'[4]3.ข้อมูลงบทดลองปัจจุบัน'!$A$5:$CL$846,80,0),2)</f>
        <v>0</v>
      </c>
      <c r="CD354" s="104">
        <f>ROUND(VLOOKUP($B354,'[4]3.ข้อมูลงบทดลองปัจจุบัน'!$A$5:$CL$846,81,0),2)</f>
        <v>44500</v>
      </c>
      <c r="CE354" s="104">
        <f>ROUND(VLOOKUP($B354,'[4]3.ข้อมูลงบทดลองปัจจุบัน'!$A$5:$CL$846,82,0),2)</f>
        <v>0</v>
      </c>
      <c r="CF354" s="104">
        <f>ROUND(VLOOKUP($B354,'[4]3.ข้อมูลงบทดลองปัจจุบัน'!$A$5:$CL$846,83,0),2)</f>
        <v>0</v>
      </c>
      <c r="CG354" s="104">
        <f>ROUND(VLOOKUP($B354,'[4]3.ข้อมูลงบทดลองปัจจุบัน'!$A$5:$CL$846,84,0),2)</f>
        <v>0</v>
      </c>
      <c r="CH354" s="104">
        <f>ROUND(VLOOKUP($B354,'[4]3.ข้อมูลงบทดลองปัจจุบัน'!$A$5:$CL$846,85,0),2)</f>
        <v>0</v>
      </c>
      <c r="CI354" s="104">
        <f>ROUND(VLOOKUP($B354,'[4]3.ข้อมูลงบทดลองปัจจุบัน'!$A$5:$CL$846,86,0),2)</f>
        <v>0</v>
      </c>
      <c r="CJ354" s="104">
        <f>ROUND(VLOOKUP($B354,'[4]3.ข้อมูลงบทดลองปัจจุบัน'!$A$5:$CL$846,87,0),2)</f>
        <v>0</v>
      </c>
      <c r="CK354" s="104">
        <f>ROUND(VLOOKUP($B354,'[4]3.ข้อมูลงบทดลองปัจจุบัน'!$A$5:$CL$846,88,0),2)</f>
        <v>0</v>
      </c>
      <c r="CL354" s="104">
        <f>ROUND(VLOOKUP($B354,'[4]3.ข้อมูลงบทดลองปัจจุบัน'!$A$5:$CL$846,89,0),2)</f>
        <v>0</v>
      </c>
      <c r="CM354" s="104">
        <f>ROUND(VLOOKUP($B354,'[4]3.ข้อมูลงบทดลองปัจจุบัน'!$A$5:$CL$846,90,0),2)</f>
        <v>0</v>
      </c>
    </row>
    <row r="355" spans="1:91" x14ac:dyDescent="0.7">
      <c r="A355" s="128" t="s">
        <v>884</v>
      </c>
      <c r="B355" s="18" t="s">
        <v>1095</v>
      </c>
      <c r="C355" s="129" t="s">
        <v>1096</v>
      </c>
      <c r="D355" s="104">
        <f>ROUND(VLOOKUP($B355,'[4]3.ข้อมูลงบทดลองปัจจุบัน'!$A$5:$CL$846,3,0),2)</f>
        <v>0</v>
      </c>
      <c r="E355" s="104">
        <f>ROUND(VLOOKUP($B355,'[4]3.ข้อมูลงบทดลองปัจจุบัน'!$A$5:$CL$846,4,0),2)</f>
        <v>0</v>
      </c>
      <c r="F355" s="104">
        <f>ROUND(VLOOKUP($B355,'[4]3.ข้อมูลงบทดลองปัจจุบัน'!$A$5:$CL$846,5,0),2)</f>
        <v>0</v>
      </c>
      <c r="G355" s="104">
        <f>ROUND(VLOOKUP($B355,'[4]3.ข้อมูลงบทดลองปัจจุบัน'!$A$5:$CL$846,6,0),2)</f>
        <v>0</v>
      </c>
      <c r="H355" s="104">
        <f>ROUND(VLOOKUP($B355,'[4]3.ข้อมูลงบทดลองปัจจุบัน'!$A$5:$CL$846,7,0),2)</f>
        <v>0</v>
      </c>
      <c r="I355" s="104">
        <f>ROUND(VLOOKUP($B355,'[4]3.ข้อมูลงบทดลองปัจจุบัน'!$A$5:$CL$846,8,0),2)</f>
        <v>0</v>
      </c>
      <c r="J355" s="104">
        <f>ROUND(VLOOKUP($B355,'[4]3.ข้อมูลงบทดลองปัจจุบัน'!$A$5:$CL$846,9,0),2)</f>
        <v>0</v>
      </c>
      <c r="K355" s="104">
        <f>ROUND(VLOOKUP($B355,'[4]3.ข้อมูลงบทดลองปัจจุบัน'!$A$5:$CL$846,10,0),2)</f>
        <v>0</v>
      </c>
      <c r="L355" s="104">
        <f>ROUND(VLOOKUP($B355,'[4]3.ข้อมูลงบทดลองปัจจุบัน'!$A$5:$CL$846,11,0),2)</f>
        <v>0</v>
      </c>
      <c r="M355" s="104">
        <f>ROUND(VLOOKUP($B355,'[4]3.ข้อมูลงบทดลองปัจจุบัน'!$A$5:$CL$846,12,0),2)</f>
        <v>0</v>
      </c>
      <c r="N355" s="104">
        <f>ROUND(VLOOKUP($B355,'[4]3.ข้อมูลงบทดลองปัจจุบัน'!$A$5:$CL$846,13,0),2)</f>
        <v>0</v>
      </c>
      <c r="O355" s="104">
        <f>ROUND(VLOOKUP($B355,'[4]3.ข้อมูลงบทดลองปัจจุบัน'!$A$5:$CL$846,14,0),2)</f>
        <v>0</v>
      </c>
      <c r="P355" s="104">
        <f>ROUND(VLOOKUP($B355,'[4]3.ข้อมูลงบทดลองปัจจุบัน'!$A$5:$CL$846,15,0),2)</f>
        <v>0</v>
      </c>
      <c r="Q355" s="104">
        <f>ROUND(VLOOKUP($B355,'[4]3.ข้อมูลงบทดลองปัจจุบัน'!$A$5:$CL$846,16,0),2)</f>
        <v>0</v>
      </c>
      <c r="R355" s="104">
        <f>ROUND(VLOOKUP($B355,'[4]3.ข้อมูลงบทดลองปัจจุบัน'!$A$5:$CL$846,17,0),2)</f>
        <v>0</v>
      </c>
      <c r="S355" s="104">
        <f>ROUND(VLOOKUP($B355,'[4]3.ข้อมูลงบทดลองปัจจุบัน'!$A$5:$CL$846,18,0),2)</f>
        <v>0</v>
      </c>
      <c r="T355" s="104">
        <f>ROUND(VLOOKUP($B355,'[4]3.ข้อมูลงบทดลองปัจจุบัน'!$A$5:$CL$846,19,0),2)</f>
        <v>0</v>
      </c>
      <c r="U355" s="104">
        <f>ROUND(VLOOKUP($B355,'[4]3.ข้อมูลงบทดลองปัจจุบัน'!$A$5:$CL$846,20,0),2)</f>
        <v>0</v>
      </c>
      <c r="V355" s="104">
        <f>ROUND(VLOOKUP($B355,'[4]3.ข้อมูลงบทดลองปัจจุบัน'!$A$5:$CL$846,21,0),2)</f>
        <v>0</v>
      </c>
      <c r="W355" s="104">
        <f>ROUND(VLOOKUP($B355,'[4]3.ข้อมูลงบทดลองปัจจุบัน'!$A$5:$CL$846,22,0),2)</f>
        <v>0</v>
      </c>
      <c r="X355" s="104">
        <f>ROUND(VLOOKUP($B355,'[4]3.ข้อมูลงบทดลองปัจจุบัน'!$A$5:$CL$846,23,0),2)</f>
        <v>80000</v>
      </c>
      <c r="Y355" s="104">
        <f>ROUND(VLOOKUP($B355,'[4]3.ข้อมูลงบทดลองปัจจุบัน'!$A$5:$CL$846,24,0),2)</f>
        <v>0</v>
      </c>
      <c r="Z355" s="104">
        <f>ROUND(VLOOKUP($B355,'[4]3.ข้อมูลงบทดลองปัจจุบัน'!$A$5:$CL$846,25,0),2)</f>
        <v>0</v>
      </c>
      <c r="AA355" s="104">
        <f>ROUND(VLOOKUP($B355,'[4]3.ข้อมูลงบทดลองปัจจุบัน'!$A$5:$CL$846,26,0),2)</f>
        <v>0</v>
      </c>
      <c r="AB355" s="104">
        <f>ROUND(VLOOKUP($B355,'[4]3.ข้อมูลงบทดลองปัจจุบัน'!$A$5:$CL$846,27,0),2)</f>
        <v>0</v>
      </c>
      <c r="AC355" s="104">
        <f>ROUND(VLOOKUP($B355,'[4]3.ข้อมูลงบทดลองปัจจุบัน'!$A$5:$CL$846,28,0),2)</f>
        <v>0</v>
      </c>
      <c r="AD355" s="104">
        <f>ROUND(VLOOKUP($B355,'[4]3.ข้อมูลงบทดลองปัจจุบัน'!$A$5:$CL$846,29,0),2)</f>
        <v>0</v>
      </c>
      <c r="AE355" s="104">
        <f>ROUND(VLOOKUP($B355,'[4]3.ข้อมูลงบทดลองปัจจุบัน'!$A$5:$CL$846,30,0),2)</f>
        <v>0</v>
      </c>
      <c r="AF355" s="104">
        <f>ROUND(VLOOKUP($B355,'[4]3.ข้อมูลงบทดลองปัจจุบัน'!$A$5:$CL$846,31,0),2)</f>
        <v>0</v>
      </c>
      <c r="AG355" s="104">
        <f>ROUND(VLOOKUP($B355,'[4]3.ข้อมูลงบทดลองปัจจุบัน'!$A$5:$CL$846,32,0),2)</f>
        <v>0</v>
      </c>
      <c r="AH355" s="104">
        <f>ROUND(VLOOKUP($B355,'[4]3.ข้อมูลงบทดลองปัจจุบัน'!$A$5:$CL$846,33,0),2)</f>
        <v>1000000</v>
      </c>
      <c r="AI355" s="104">
        <f>ROUND(VLOOKUP($B355,'[4]3.ข้อมูลงบทดลองปัจจุบัน'!$A$5:$CL$846,34,0),2)</f>
        <v>0</v>
      </c>
      <c r="AJ355" s="104">
        <f>ROUND(VLOOKUP($B355,'[4]3.ข้อมูลงบทดลองปัจจุบัน'!$A$5:$CL$846,35,0),2)</f>
        <v>0</v>
      </c>
      <c r="AK355" s="104">
        <f>ROUND(VLOOKUP($B355,'[4]3.ข้อมูลงบทดลองปัจจุบัน'!$A$5:$CL$846,36,0),2)</f>
        <v>0</v>
      </c>
      <c r="AL355" s="104">
        <f>ROUND(VLOOKUP($B355,'[4]3.ข้อมูลงบทดลองปัจจุบัน'!$A$5:$CL$846,37,0),2)</f>
        <v>0</v>
      </c>
      <c r="AM355" s="104">
        <f>ROUND(VLOOKUP($B355,'[4]3.ข้อมูลงบทดลองปัจจุบัน'!$A$5:$CL$846,38,0),2)</f>
        <v>0</v>
      </c>
      <c r="AN355" s="104">
        <f>ROUND(VLOOKUP($B355,'[4]3.ข้อมูลงบทดลองปัจจุบัน'!$A$5:$CL$846,39,0),2)</f>
        <v>0</v>
      </c>
      <c r="AO355" s="104">
        <f>ROUND(VLOOKUP($B355,'[4]3.ข้อมูลงบทดลองปัจจุบัน'!$A$5:$CL$846,40,0),2)</f>
        <v>0</v>
      </c>
      <c r="AP355" s="104">
        <f>ROUND(VLOOKUP($B355,'[4]3.ข้อมูลงบทดลองปัจจุบัน'!$A$5:$CL$846,41,0),2)</f>
        <v>0</v>
      </c>
      <c r="AQ355" s="104">
        <f>ROUND(VLOOKUP($B355,'[4]3.ข้อมูลงบทดลองปัจจุบัน'!$A$5:$CL$846,42,0),2)</f>
        <v>0</v>
      </c>
      <c r="AR355" s="104">
        <f>ROUND(VLOOKUP($B355,'[4]3.ข้อมูลงบทดลองปัจจุบัน'!$A$5:$CL$846,43,0),2)</f>
        <v>0</v>
      </c>
      <c r="AS355" s="104">
        <f>ROUND(VLOOKUP($B355,'[4]3.ข้อมูลงบทดลองปัจจุบัน'!$A$5:$CL$846,44,0),2)</f>
        <v>0</v>
      </c>
      <c r="AT355" s="104">
        <f>ROUND(VLOOKUP($B355,'[4]3.ข้อมูลงบทดลองปัจจุบัน'!$A$5:$CL$846,45,0),2)</f>
        <v>0</v>
      </c>
      <c r="AU355" s="104">
        <f>ROUND(VLOOKUP($B355,'[4]3.ข้อมูลงบทดลองปัจจุบัน'!$A$5:$CL$846,46,0),2)</f>
        <v>0</v>
      </c>
      <c r="AV355" s="104">
        <f>ROUND(VLOOKUP($B355,'[4]3.ข้อมูลงบทดลองปัจจุบัน'!$A$5:$CL$846,47,0),2)</f>
        <v>0</v>
      </c>
      <c r="AW355" s="104">
        <f>ROUND(VLOOKUP($B355,'[4]3.ข้อมูลงบทดลองปัจจุบัน'!$A$5:$CL$846,48,0),2)</f>
        <v>0</v>
      </c>
      <c r="AX355" s="104">
        <f>ROUND(VLOOKUP($B355,'[4]3.ข้อมูลงบทดลองปัจจุบัน'!$A$5:$CL$846,49,0),2)</f>
        <v>0</v>
      </c>
      <c r="AY355" s="104">
        <f>ROUND(VLOOKUP($B355,'[4]3.ข้อมูลงบทดลองปัจจุบัน'!$A$5:$CL$846,50,0),2)</f>
        <v>0</v>
      </c>
      <c r="AZ355" s="104">
        <f>ROUND(VLOOKUP($B355,'[4]3.ข้อมูลงบทดลองปัจจุบัน'!$A$5:$CL$846,51,0),2)</f>
        <v>0</v>
      </c>
      <c r="BA355" s="104">
        <f>ROUND(VLOOKUP($B355,'[4]3.ข้อมูลงบทดลองปัจจุบัน'!$A$5:$CL$846,52,0),2)</f>
        <v>0</v>
      </c>
      <c r="BB355" s="104">
        <f>ROUND(VLOOKUP($B355,'[4]3.ข้อมูลงบทดลองปัจจุบัน'!$A$5:$CL$846,53,0),2)</f>
        <v>0</v>
      </c>
      <c r="BC355" s="104">
        <f>ROUND(VLOOKUP($B355,'[4]3.ข้อมูลงบทดลองปัจจุบัน'!$A$5:$CL$846,54,0),2)</f>
        <v>0</v>
      </c>
      <c r="BD355" s="104">
        <f>ROUND(VLOOKUP($B355,'[4]3.ข้อมูลงบทดลองปัจจุบัน'!$A$5:$CL$846,55,0),2)</f>
        <v>0</v>
      </c>
      <c r="BE355" s="104">
        <f>ROUND(VLOOKUP($B355,'[4]3.ข้อมูลงบทดลองปัจจุบัน'!$A$5:$CL$846,56,0),2)</f>
        <v>0</v>
      </c>
      <c r="BF355" s="104">
        <f>ROUND(VLOOKUP($B355,'[4]3.ข้อมูลงบทดลองปัจจุบัน'!$A$5:$CL$846,57,0),2)</f>
        <v>0</v>
      </c>
      <c r="BG355" s="104">
        <f>ROUND(VLOOKUP($B355,'[4]3.ข้อมูลงบทดลองปัจจุบัน'!$A$5:$CL$846,58,0),2)</f>
        <v>0</v>
      </c>
      <c r="BH355" s="104">
        <f>ROUND(VLOOKUP($B355,'[4]3.ข้อมูลงบทดลองปัจจุบัน'!$A$5:$CL$846,59,0),2)</f>
        <v>0</v>
      </c>
      <c r="BI355" s="104">
        <f>ROUND(VLOOKUP($B355,'[4]3.ข้อมูลงบทดลองปัจจุบัน'!$A$5:$CL$846,60,0),2)</f>
        <v>0</v>
      </c>
      <c r="BJ355" s="104">
        <f>ROUND(VLOOKUP($B355,'[4]3.ข้อมูลงบทดลองปัจจุบัน'!$A$5:$CL$846,61,0),2)</f>
        <v>0</v>
      </c>
      <c r="BK355" s="104">
        <f>ROUND(VLOOKUP($B355,'[4]3.ข้อมูลงบทดลองปัจจุบัน'!$A$5:$CL$846,62,0),2)</f>
        <v>0</v>
      </c>
      <c r="BL355" s="104">
        <f>ROUND(VLOOKUP($B355,'[4]3.ข้อมูลงบทดลองปัจจุบัน'!$A$5:$CL$846,63,0),2)</f>
        <v>0</v>
      </c>
      <c r="BM355" s="104">
        <f>ROUND(VLOOKUP($B355,'[4]3.ข้อมูลงบทดลองปัจจุบัน'!$A$5:$CL$846,64,0),2)</f>
        <v>0</v>
      </c>
      <c r="BN355" s="104">
        <f>ROUND(VLOOKUP($B355,'[4]3.ข้อมูลงบทดลองปัจจุบัน'!$A$5:$CL$846,65,0),2)</f>
        <v>0</v>
      </c>
      <c r="BO355" s="104">
        <f>ROUND(VLOOKUP($B355,'[4]3.ข้อมูลงบทดลองปัจจุบัน'!$A$5:$CL$846,66,0),2)</f>
        <v>0</v>
      </c>
      <c r="BP355" s="104">
        <f>ROUND(VLOOKUP($B355,'[4]3.ข้อมูลงบทดลองปัจจุบัน'!$A$5:$CL$846,67,0),2)</f>
        <v>0</v>
      </c>
      <c r="BQ355" s="104">
        <f>ROUND(VLOOKUP($B355,'[4]3.ข้อมูลงบทดลองปัจจุบัน'!$A$5:$CL$846,68,0),2)</f>
        <v>0</v>
      </c>
      <c r="BR355" s="104">
        <f>ROUND(VLOOKUP($B355,'[4]3.ข้อมูลงบทดลองปัจจุบัน'!$A$5:$CL$846,69,0),2)</f>
        <v>0</v>
      </c>
      <c r="BS355" s="104">
        <f>ROUND(VLOOKUP($B355,'[4]3.ข้อมูลงบทดลองปัจจุบัน'!$A$5:$CL$846,70,0),2)</f>
        <v>12789000</v>
      </c>
      <c r="BT355" s="104">
        <f>ROUND(VLOOKUP($B355,'[4]3.ข้อมูลงบทดลองปัจจุบัน'!$A$5:$CL$846,71,0),2)</f>
        <v>0</v>
      </c>
      <c r="BU355" s="104">
        <f>ROUND(VLOOKUP($B355,'[4]3.ข้อมูลงบทดลองปัจจุบัน'!$A$5:$CL$846,72,0),2)</f>
        <v>0</v>
      </c>
      <c r="BV355" s="104">
        <f>ROUND(VLOOKUP($B355,'[4]3.ข้อมูลงบทดลองปัจจุบัน'!$A$5:$CL$846,73,0),2)</f>
        <v>0</v>
      </c>
      <c r="BW355" s="104">
        <f>ROUND(VLOOKUP($B355,'[4]3.ข้อมูลงบทดลองปัจจุบัน'!$A$5:$CL$846,74,0),2)</f>
        <v>0</v>
      </c>
      <c r="BX355" s="104">
        <f>ROUND(VLOOKUP($B355,'[4]3.ข้อมูลงบทดลองปัจจุบัน'!$A$5:$CL$846,75,0),2)</f>
        <v>0</v>
      </c>
      <c r="BY355" s="104">
        <f>ROUND(VLOOKUP($B355,'[4]3.ข้อมูลงบทดลองปัจจุบัน'!$A$5:$CL$846,76,0),2)</f>
        <v>13200</v>
      </c>
      <c r="BZ355" s="104">
        <f>ROUND(VLOOKUP($B355,'[4]3.ข้อมูลงบทดลองปัจจุบัน'!$A$5:$CL$846,77,0),2)</f>
        <v>0</v>
      </c>
      <c r="CA355" s="104">
        <f>ROUND(VLOOKUP($B355,'[4]3.ข้อมูลงบทดลองปัจจุบัน'!$A$5:$CL$846,78,0),2)</f>
        <v>0</v>
      </c>
      <c r="CB355" s="104">
        <f>ROUND(VLOOKUP($B355,'[4]3.ข้อมูลงบทดลองปัจจุบัน'!$A$5:$CL$846,79,0),2)</f>
        <v>0</v>
      </c>
      <c r="CC355" s="104">
        <f>ROUND(VLOOKUP($B355,'[4]3.ข้อมูลงบทดลองปัจจุบัน'!$A$5:$CL$846,80,0),2)</f>
        <v>0</v>
      </c>
      <c r="CD355" s="104">
        <f>ROUND(VLOOKUP($B355,'[4]3.ข้อมูลงบทดลองปัจจุบัน'!$A$5:$CL$846,81,0),2)</f>
        <v>0</v>
      </c>
      <c r="CE355" s="104">
        <f>ROUND(VLOOKUP($B355,'[4]3.ข้อมูลงบทดลองปัจจุบัน'!$A$5:$CL$846,82,0),2)</f>
        <v>0</v>
      </c>
      <c r="CF355" s="104">
        <f>ROUND(VLOOKUP($B355,'[4]3.ข้อมูลงบทดลองปัจจุบัน'!$A$5:$CL$846,83,0),2)</f>
        <v>0</v>
      </c>
      <c r="CG355" s="104">
        <f>ROUND(VLOOKUP($B355,'[4]3.ข้อมูลงบทดลองปัจจุบัน'!$A$5:$CL$846,84,0),2)</f>
        <v>0</v>
      </c>
      <c r="CH355" s="104">
        <f>ROUND(VLOOKUP($B355,'[4]3.ข้อมูลงบทดลองปัจจุบัน'!$A$5:$CL$846,85,0),2)</f>
        <v>0</v>
      </c>
      <c r="CI355" s="104">
        <f>ROUND(VLOOKUP($B355,'[4]3.ข้อมูลงบทดลองปัจจุบัน'!$A$5:$CL$846,86,0),2)</f>
        <v>0</v>
      </c>
      <c r="CJ355" s="104">
        <f>ROUND(VLOOKUP($B355,'[4]3.ข้อมูลงบทดลองปัจจุบัน'!$A$5:$CL$846,87,0),2)</f>
        <v>0</v>
      </c>
      <c r="CK355" s="104">
        <f>ROUND(VLOOKUP($B355,'[4]3.ข้อมูลงบทดลองปัจจุบัน'!$A$5:$CL$846,88,0),2)</f>
        <v>0</v>
      </c>
      <c r="CL355" s="104">
        <f>ROUND(VLOOKUP($B355,'[4]3.ข้อมูลงบทดลองปัจจุบัน'!$A$5:$CL$846,89,0),2)</f>
        <v>0</v>
      </c>
      <c r="CM355" s="104">
        <f>ROUND(VLOOKUP($B355,'[4]3.ข้อมูลงบทดลองปัจจุบัน'!$A$5:$CL$846,90,0),2)</f>
        <v>0</v>
      </c>
    </row>
    <row r="356" spans="1:91" x14ac:dyDescent="0.7">
      <c r="A356" s="128" t="s">
        <v>884</v>
      </c>
      <c r="B356" s="18" t="s">
        <v>1097</v>
      </c>
      <c r="C356" s="129" t="s">
        <v>1098</v>
      </c>
      <c r="D356" s="104">
        <f>ROUND(VLOOKUP($B356,'[4]3.ข้อมูลงบทดลองปัจจุบัน'!$A$5:$CL$846,3,0),2)</f>
        <v>416602.8</v>
      </c>
      <c r="E356" s="104">
        <f>ROUND(VLOOKUP($B356,'[4]3.ข้อมูลงบทดลองปัจจุบัน'!$A$5:$CL$846,4,0),2)</f>
        <v>13115.26</v>
      </c>
      <c r="F356" s="104">
        <f>ROUND(VLOOKUP($B356,'[4]3.ข้อมูลงบทดลองปัจจุบัน'!$A$5:$CL$846,5,0),2)</f>
        <v>69493.899999999994</v>
      </c>
      <c r="G356" s="104">
        <f>ROUND(VLOOKUP($B356,'[4]3.ข้อมูลงบทดลองปัจจุบัน'!$A$5:$CL$846,6,0),2)</f>
        <v>64739.26</v>
      </c>
      <c r="H356" s="104">
        <f>ROUND(VLOOKUP($B356,'[4]3.ข้อมูลงบทดลองปัจจุบัน'!$A$5:$CL$846,7,0),2)</f>
        <v>27420</v>
      </c>
      <c r="I356" s="104">
        <f>ROUND(VLOOKUP($B356,'[4]3.ข้อมูลงบทดลองปัจจุบัน'!$A$5:$CL$846,8,0),2)</f>
        <v>278959.01</v>
      </c>
      <c r="J356" s="104">
        <f>ROUND(VLOOKUP($B356,'[4]3.ข้อมูลงบทดลองปัจจุบัน'!$A$5:$CL$846,9,0),2)</f>
        <v>52851.41</v>
      </c>
      <c r="K356" s="104">
        <f>ROUND(VLOOKUP($B356,'[4]3.ข้อมูลงบทดลองปัจจุบัน'!$A$5:$CL$846,10,0),2)</f>
        <v>106424.63</v>
      </c>
      <c r="L356" s="104">
        <f>ROUND(VLOOKUP($B356,'[4]3.ข้อมูลงบทดลองปัจจุบัน'!$A$5:$CL$846,11,0),2)</f>
        <v>309079</v>
      </c>
      <c r="M356" s="104">
        <f>ROUND(VLOOKUP($B356,'[4]3.ข้อมูลงบทดลองปัจจุบัน'!$A$5:$CL$846,12,0),2)</f>
        <v>32800</v>
      </c>
      <c r="N356" s="104">
        <f>ROUND(VLOOKUP($B356,'[4]3.ข้อมูลงบทดลองปัจจุบัน'!$A$5:$CL$846,13,0),2)</f>
        <v>549863</v>
      </c>
      <c r="O356" s="104">
        <f>ROUND(VLOOKUP($B356,'[4]3.ข้อมูลงบทดลองปัจจุบัน'!$A$5:$CL$846,14,0),2)</f>
        <v>1800</v>
      </c>
      <c r="P356" s="104">
        <f>ROUND(VLOOKUP($B356,'[4]3.ข้อมูลงบทดลองปัจจุบัน'!$A$5:$CL$846,15,0),2)</f>
        <v>1076888.25</v>
      </c>
      <c r="Q356" s="104">
        <f>ROUND(VLOOKUP($B356,'[4]3.ข้อมูลงบทดลองปัจจุบัน'!$A$5:$CL$846,16,0),2)</f>
        <v>45060</v>
      </c>
      <c r="R356" s="104">
        <f>ROUND(VLOOKUP($B356,'[4]3.ข้อมูลงบทดลองปัจจุบัน'!$A$5:$CL$846,17,0),2)</f>
        <v>29242.78</v>
      </c>
      <c r="S356" s="104">
        <f>ROUND(VLOOKUP($B356,'[4]3.ข้อมูลงบทดลองปัจจุบัน'!$A$5:$CL$846,18,0),2)</f>
        <v>49650.25</v>
      </c>
      <c r="T356" s="104">
        <f>ROUND(VLOOKUP($B356,'[4]3.ข้อมูลงบทดลองปัจจุบัน'!$A$5:$CL$846,19,0),2)</f>
        <v>184468.45</v>
      </c>
      <c r="U356" s="104">
        <f>ROUND(VLOOKUP($B356,'[4]3.ข้อมูลงบทดลองปัจจุบัน'!$A$5:$CL$846,20,0),2)</f>
        <v>24115</v>
      </c>
      <c r="V356" s="104">
        <f>ROUND(VLOOKUP($B356,'[4]3.ข้อมูลงบทดลองปัจจุบัน'!$A$5:$CL$846,21,0),2)</f>
        <v>7665</v>
      </c>
      <c r="W356" s="104">
        <f>ROUND(VLOOKUP($B356,'[4]3.ข้อมูลงบทดลองปัจจุบัน'!$A$5:$CL$846,22,0),2)</f>
        <v>102313</v>
      </c>
      <c r="X356" s="104">
        <f>ROUND(VLOOKUP($B356,'[4]3.ข้อมูลงบทดลองปัจจุบัน'!$A$5:$CL$846,23,0),2)</f>
        <v>1030223.6</v>
      </c>
      <c r="Y356" s="104">
        <f>ROUND(VLOOKUP($B356,'[4]3.ข้อมูลงบทดลองปัจจุบัน'!$A$5:$CL$846,24,0),2)</f>
        <v>51542.71</v>
      </c>
      <c r="Z356" s="104">
        <f>ROUND(VLOOKUP($B356,'[4]3.ข้อมูลงบทดลองปัจจุบัน'!$A$5:$CL$846,25,0),2)</f>
        <v>156467.16</v>
      </c>
      <c r="AA356" s="104">
        <f>ROUND(VLOOKUP($B356,'[4]3.ข้อมูลงบทดลองปัจจุบัน'!$A$5:$CL$846,26,0),2)</f>
        <v>179052.2</v>
      </c>
      <c r="AB356" s="104">
        <f>ROUND(VLOOKUP($B356,'[4]3.ข้อมูลงบทดลองปัจจุบัน'!$A$5:$CL$846,27,0),2)</f>
        <v>69855</v>
      </c>
      <c r="AC356" s="104">
        <f>ROUND(VLOOKUP($B356,'[4]3.ข้อมูลงบทดลองปัจจุบัน'!$A$5:$CL$846,28,0),2)</f>
        <v>18640</v>
      </c>
      <c r="AD356" s="104">
        <f>ROUND(VLOOKUP($B356,'[4]3.ข้อมูลงบทดลองปัจจุบัน'!$A$5:$CL$846,29,0),2)</f>
        <v>0</v>
      </c>
      <c r="AE356" s="104">
        <f>ROUND(VLOOKUP($B356,'[4]3.ข้อมูลงบทดลองปัจจุบัน'!$A$5:$CL$846,30,0),2)</f>
        <v>81420</v>
      </c>
      <c r="AF356" s="104">
        <f>ROUND(VLOOKUP($B356,'[4]3.ข้อมูลงบทดลองปัจจุบัน'!$A$5:$CL$846,31,0),2)</f>
        <v>25206</v>
      </c>
      <c r="AG356" s="104">
        <f>ROUND(VLOOKUP($B356,'[4]3.ข้อมูลงบทดลองปัจจุบัน'!$A$5:$CL$846,32,0),2)</f>
        <v>11635.78</v>
      </c>
      <c r="AH356" s="104">
        <f>ROUND(VLOOKUP($B356,'[4]3.ข้อมูลงบทดลองปัจจุบัน'!$A$5:$CL$846,33,0),2)</f>
        <v>21450</v>
      </c>
      <c r="AI356" s="104">
        <f>ROUND(VLOOKUP($B356,'[4]3.ข้อมูลงบทดลองปัจจุบัน'!$A$5:$CL$846,34,0),2)</f>
        <v>358029.58</v>
      </c>
      <c r="AJ356" s="104">
        <f>ROUND(VLOOKUP($B356,'[4]3.ข้อมูลงบทดลองปัจจุบัน'!$A$5:$CL$846,35,0),2)</f>
        <v>5700</v>
      </c>
      <c r="AK356" s="104">
        <f>ROUND(VLOOKUP($B356,'[4]3.ข้อมูลงบทดลองปัจจุบัน'!$A$5:$CL$846,36,0),2)</f>
        <v>4600</v>
      </c>
      <c r="AL356" s="104">
        <f>ROUND(VLOOKUP($B356,'[4]3.ข้อมูลงบทดลองปัจจุบัน'!$A$5:$CL$846,37,0),2)</f>
        <v>1830925.05</v>
      </c>
      <c r="AM356" s="104">
        <f>ROUND(VLOOKUP($B356,'[4]3.ข้อมูลงบทดลองปัจจุบัน'!$A$5:$CL$846,38,0),2)</f>
        <v>45420</v>
      </c>
      <c r="AN356" s="104">
        <f>ROUND(VLOOKUP($B356,'[4]3.ข้อมูลงบทดลองปัจจุบัน'!$A$5:$CL$846,39,0),2)</f>
        <v>5933</v>
      </c>
      <c r="AO356" s="104">
        <f>ROUND(VLOOKUP($B356,'[4]3.ข้อมูลงบทดลองปัจจุบัน'!$A$5:$CL$846,40,0),2)</f>
        <v>45494.94</v>
      </c>
      <c r="AP356" s="104">
        <f>ROUND(VLOOKUP($B356,'[4]3.ข้อมูลงบทดลองปัจจุบัน'!$A$5:$CL$846,41,0),2)</f>
        <v>89600</v>
      </c>
      <c r="AQ356" s="104">
        <f>ROUND(VLOOKUP($B356,'[4]3.ข้อมูลงบทดลองปัจจุบัน'!$A$5:$CL$846,42,0),2)</f>
        <v>134261.85999999999</v>
      </c>
      <c r="AR356" s="104">
        <f>ROUND(VLOOKUP($B356,'[4]3.ข้อมูลงบทดลองปัจจุบัน'!$A$5:$CL$846,43,0),2)</f>
        <v>65000</v>
      </c>
      <c r="AS356" s="104">
        <f>ROUND(VLOOKUP($B356,'[4]3.ข้อมูลงบทดลองปัจจุบัน'!$A$5:$CL$846,44,0),2)</f>
        <v>2036489.46</v>
      </c>
      <c r="AT356" s="104">
        <f>ROUND(VLOOKUP($B356,'[4]3.ข้อมูลงบทดลองปัจจุบัน'!$A$5:$CL$846,45,0),2)</f>
        <v>81719</v>
      </c>
      <c r="AU356" s="104">
        <f>ROUND(VLOOKUP($B356,'[4]3.ข้อมูลงบทดลองปัจจุบัน'!$A$5:$CL$846,46,0),2)</f>
        <v>750872</v>
      </c>
      <c r="AV356" s="104">
        <f>ROUND(VLOOKUP($B356,'[4]3.ข้อมูลงบทดลองปัจจุบัน'!$A$5:$CL$846,47,0),2)</f>
        <v>46465.55</v>
      </c>
      <c r="AW356" s="104">
        <f>ROUND(VLOOKUP($B356,'[4]3.ข้อมูลงบทดลองปัจจุบัน'!$A$5:$CL$846,48,0),2)</f>
        <v>15178.4</v>
      </c>
      <c r="AX356" s="104">
        <f>ROUND(VLOOKUP($B356,'[4]3.ข้อมูลงบทดลองปัจจุบัน'!$A$5:$CL$846,49,0),2)</f>
        <v>57331.1</v>
      </c>
      <c r="AY356" s="104">
        <f>ROUND(VLOOKUP($B356,'[4]3.ข้อมูลงบทดลองปัจจุบัน'!$A$5:$CL$846,50,0),2)</f>
        <v>35558</v>
      </c>
      <c r="AZ356" s="104">
        <f>ROUND(VLOOKUP($B356,'[4]3.ข้อมูลงบทดลองปัจจุบัน'!$A$5:$CL$846,51,0),2)</f>
        <v>5700</v>
      </c>
      <c r="BA356" s="104">
        <f>ROUND(VLOOKUP($B356,'[4]3.ข้อมูลงบทดลองปัจจุบัน'!$A$5:$CL$846,52,0),2)</f>
        <v>20800</v>
      </c>
      <c r="BB356" s="104">
        <f>ROUND(VLOOKUP($B356,'[4]3.ข้อมูลงบทดลองปัจจุบัน'!$A$5:$CL$846,53,0),2)</f>
        <v>456086.6</v>
      </c>
      <c r="BC356" s="104">
        <f>ROUND(VLOOKUP($B356,'[4]3.ข้อมูลงบทดลองปัจจุบัน'!$A$5:$CL$846,54,0),2)</f>
        <v>0</v>
      </c>
      <c r="BD356" s="104">
        <f>ROUND(VLOOKUP($B356,'[4]3.ข้อมูลงบทดลองปัจจุบัน'!$A$5:$CL$846,55,0),2)</f>
        <v>1894948</v>
      </c>
      <c r="BE356" s="104">
        <f>ROUND(VLOOKUP($B356,'[4]3.ข้อมูลงบทดลองปัจจุบัน'!$A$5:$CL$846,56,0),2)</f>
        <v>77538.09</v>
      </c>
      <c r="BF356" s="104">
        <f>ROUND(VLOOKUP($B356,'[4]3.ข้อมูลงบทดลองปัจจุบัน'!$A$5:$CL$846,57,0),2)</f>
        <v>1150</v>
      </c>
      <c r="BG356" s="104">
        <f>ROUND(VLOOKUP($B356,'[4]3.ข้อมูลงบทดลองปัจจุบัน'!$A$5:$CL$846,58,0),2)</f>
        <v>42013.120000000003</v>
      </c>
      <c r="BH356" s="104">
        <f>ROUND(VLOOKUP($B356,'[4]3.ข้อมูลงบทดลองปัจจุบัน'!$A$5:$CL$846,59,0),2)</f>
        <v>321612.95</v>
      </c>
      <c r="BI356" s="104">
        <f>ROUND(VLOOKUP($B356,'[4]3.ข้อมูลงบทดลองปัจจุบัน'!$A$5:$CL$846,60,0),2)</f>
        <v>0</v>
      </c>
      <c r="BJ356" s="104">
        <f>ROUND(VLOOKUP($B356,'[4]3.ข้อมูลงบทดลองปัจจุบัน'!$A$5:$CL$846,61,0),2)</f>
        <v>7450</v>
      </c>
      <c r="BK356" s="104">
        <f>ROUND(VLOOKUP($B356,'[4]3.ข้อมูลงบทดลองปัจจุบัน'!$A$5:$CL$846,62,0),2)</f>
        <v>12210</v>
      </c>
      <c r="BL356" s="104">
        <f>ROUND(VLOOKUP($B356,'[4]3.ข้อมูลงบทดลองปัจจุบัน'!$A$5:$CL$846,63,0),2)</f>
        <v>138204</v>
      </c>
      <c r="BM356" s="104">
        <f>ROUND(VLOOKUP($B356,'[4]3.ข้อมูลงบทดลองปัจจุบัน'!$A$5:$CL$846,64,0),2)</f>
        <v>4100003.08</v>
      </c>
      <c r="BN356" s="104">
        <f>ROUND(VLOOKUP($B356,'[4]3.ข้อมูลงบทดลองปัจจุบัน'!$A$5:$CL$846,65,0),2)</f>
        <v>219180.64</v>
      </c>
      <c r="BO356" s="104">
        <f>ROUND(VLOOKUP($B356,'[4]3.ข้อมูลงบทดลองปัจจุบัน'!$A$5:$CL$846,66,0),2)</f>
        <v>123667.52</v>
      </c>
      <c r="BP356" s="104">
        <f>ROUND(VLOOKUP($B356,'[4]3.ข้อมูลงบทดลองปัจจุบัน'!$A$5:$CL$846,67,0),2)</f>
        <v>35712</v>
      </c>
      <c r="BQ356" s="104">
        <f>ROUND(VLOOKUP($B356,'[4]3.ข้อมูลงบทดลองปัจจุบัน'!$A$5:$CL$846,68,0),2)</f>
        <v>9442.7999999999993</v>
      </c>
      <c r="BR356" s="104">
        <f>ROUND(VLOOKUP($B356,'[4]3.ข้อมูลงบทดลองปัจจุบัน'!$A$5:$CL$846,69,0),2)</f>
        <v>23497.24</v>
      </c>
      <c r="BS356" s="104">
        <f>ROUND(VLOOKUP($B356,'[4]3.ข้อมูลงบทดลองปัจจุบัน'!$A$5:$CL$846,70,0),2)</f>
        <v>285676.78999999998</v>
      </c>
      <c r="BT356" s="104">
        <f>ROUND(VLOOKUP($B356,'[4]3.ข้อมูลงบทดลองปัจจุบัน'!$A$5:$CL$846,71,0),2)</f>
        <v>1696958</v>
      </c>
      <c r="BU356" s="104">
        <f>ROUND(VLOOKUP($B356,'[4]3.ข้อมูลงบทดลองปัจจุบัน'!$A$5:$CL$846,72,0),2)</f>
        <v>36903.33</v>
      </c>
      <c r="BV356" s="104">
        <f>ROUND(VLOOKUP($B356,'[4]3.ข้อมูลงบทดลองปัจจุบัน'!$A$5:$CL$846,73,0),2)</f>
        <v>1794808.64</v>
      </c>
      <c r="BW356" s="104">
        <f>ROUND(VLOOKUP($B356,'[4]3.ข้อมูลงบทดลองปัจจุบัน'!$A$5:$CL$846,74,0),2)</f>
        <v>1040235.75</v>
      </c>
      <c r="BX356" s="104">
        <f>ROUND(VLOOKUP($B356,'[4]3.ข้อมูลงบทดลองปัจจุบัน'!$A$5:$CL$846,75,0),2)</f>
        <v>16900</v>
      </c>
      <c r="BY356" s="104">
        <f>ROUND(VLOOKUP($B356,'[4]3.ข้อมูลงบทดลองปัจจุบัน'!$A$5:$CL$846,76,0),2)</f>
        <v>340666.02</v>
      </c>
      <c r="BZ356" s="104">
        <f>ROUND(VLOOKUP($B356,'[4]3.ข้อมูลงบทดลองปัจจุบัน'!$A$5:$CL$846,77,0),2)</f>
        <v>140478</v>
      </c>
      <c r="CA356" s="104">
        <f>ROUND(VLOOKUP($B356,'[4]3.ข้อมูลงบทดลองปัจจุบัน'!$A$5:$CL$846,78,0),2)</f>
        <v>25686.94</v>
      </c>
      <c r="CB356" s="104">
        <f>ROUND(VLOOKUP($B356,'[4]3.ข้อมูลงบทดลองปัจจุบัน'!$A$5:$CL$846,79,0),2)</f>
        <v>25200</v>
      </c>
      <c r="CC356" s="104">
        <f>ROUND(VLOOKUP($B356,'[4]3.ข้อมูลงบทดลองปัจจุบัน'!$A$5:$CL$846,80,0),2)</f>
        <v>8345361.5099999998</v>
      </c>
      <c r="CD356" s="104">
        <f>ROUND(VLOOKUP($B356,'[4]3.ข้อมูลงบทดลองปัจจุบัน'!$A$5:$CL$846,81,0),2)</f>
        <v>260535.73</v>
      </c>
      <c r="CE356" s="104">
        <f>ROUND(VLOOKUP($B356,'[4]3.ข้อมูลงบทดลองปัจจุบัน'!$A$5:$CL$846,82,0),2)</f>
        <v>34800</v>
      </c>
      <c r="CF356" s="104">
        <f>ROUND(VLOOKUP($B356,'[4]3.ข้อมูลงบทดลองปัจจุบัน'!$A$5:$CL$846,83,0),2)</f>
        <v>52666.55</v>
      </c>
      <c r="CG356" s="104">
        <f>ROUND(VLOOKUP($B356,'[4]3.ข้อมูลงบทดลองปัจจุบัน'!$A$5:$CL$846,84,0),2)</f>
        <v>48150</v>
      </c>
      <c r="CH356" s="104">
        <f>ROUND(VLOOKUP($B356,'[4]3.ข้อมูลงบทดลองปัจจุบัน'!$A$5:$CL$846,85,0),2)</f>
        <v>30499.66</v>
      </c>
      <c r="CI356" s="104">
        <f>ROUND(VLOOKUP($B356,'[4]3.ข้อมูลงบทดลองปัจจุบัน'!$A$5:$CL$846,86,0),2)</f>
        <v>13624.9</v>
      </c>
      <c r="CJ356" s="104">
        <f>ROUND(VLOOKUP($B356,'[4]3.ข้อมูลงบทดลองปัจจุบัน'!$A$5:$CL$846,87,0),2)</f>
        <v>3922</v>
      </c>
      <c r="CK356" s="104">
        <f>ROUND(VLOOKUP($B356,'[4]3.ข้อมูลงบทดลองปัจจุบัน'!$A$5:$CL$846,88,0),2)</f>
        <v>374331.55</v>
      </c>
      <c r="CL356" s="104">
        <f>ROUND(VLOOKUP($B356,'[4]3.ข้อมูลงบทดลองปัจจุบัน'!$A$5:$CL$846,89,0),2)</f>
        <v>79878</v>
      </c>
      <c r="CM356" s="104">
        <f>ROUND(VLOOKUP($B356,'[4]3.ข้อมูลงบทดลองปัจจุบัน'!$A$5:$CL$846,90,0),2)</f>
        <v>71400</v>
      </c>
    </row>
    <row r="357" spans="1:91" x14ac:dyDescent="0.7">
      <c r="A357" s="128" t="s">
        <v>884</v>
      </c>
      <c r="B357" s="18" t="s">
        <v>1099</v>
      </c>
      <c r="C357" s="129" t="s">
        <v>1100</v>
      </c>
      <c r="D357" s="104">
        <f>ROUND(VLOOKUP($B357,'[4]3.ข้อมูลงบทดลองปัจจุบัน'!$A$5:$CL$846,3,0),2)</f>
        <v>116906</v>
      </c>
      <c r="E357" s="104">
        <f>ROUND(VLOOKUP($B357,'[4]3.ข้อมูลงบทดลองปัจจุบัน'!$A$5:$CL$846,4,0),2)</f>
        <v>0</v>
      </c>
      <c r="F357" s="104">
        <f>ROUND(VLOOKUP($B357,'[4]3.ข้อมูลงบทดลองปัจจุบัน'!$A$5:$CL$846,5,0),2)</f>
        <v>0</v>
      </c>
      <c r="G357" s="104">
        <f>ROUND(VLOOKUP($B357,'[4]3.ข้อมูลงบทดลองปัจจุบัน'!$A$5:$CL$846,6,0),2)</f>
        <v>0</v>
      </c>
      <c r="H357" s="104">
        <f>ROUND(VLOOKUP($B357,'[4]3.ข้อมูลงบทดลองปัจจุบัน'!$A$5:$CL$846,7,0),2)</f>
        <v>0</v>
      </c>
      <c r="I357" s="104">
        <f>ROUND(VLOOKUP($B357,'[4]3.ข้อมูลงบทดลองปัจจุบัน'!$A$5:$CL$846,8,0),2)</f>
        <v>0</v>
      </c>
      <c r="J357" s="104">
        <f>ROUND(VLOOKUP($B357,'[4]3.ข้อมูลงบทดลองปัจจุบัน'!$A$5:$CL$846,9,0),2)</f>
        <v>0</v>
      </c>
      <c r="K357" s="104">
        <f>ROUND(VLOOKUP($B357,'[4]3.ข้อมูลงบทดลองปัจจุบัน'!$A$5:$CL$846,10,0),2)</f>
        <v>0</v>
      </c>
      <c r="L357" s="104">
        <f>ROUND(VLOOKUP($B357,'[4]3.ข้อมูลงบทดลองปัจจุบัน'!$A$5:$CL$846,11,0),2)</f>
        <v>7600</v>
      </c>
      <c r="M357" s="104">
        <f>ROUND(VLOOKUP($B357,'[4]3.ข้อมูลงบทดลองปัจจุบัน'!$A$5:$CL$846,12,0),2)</f>
        <v>0</v>
      </c>
      <c r="N357" s="104">
        <f>ROUND(VLOOKUP($B357,'[4]3.ข้อมูลงบทดลองปัจจุบัน'!$A$5:$CL$846,13,0),2)</f>
        <v>46700</v>
      </c>
      <c r="O357" s="104">
        <f>ROUND(VLOOKUP($B357,'[4]3.ข้อมูลงบทดลองปัจจุบัน'!$A$5:$CL$846,14,0),2)</f>
        <v>0</v>
      </c>
      <c r="P357" s="104">
        <f>ROUND(VLOOKUP($B357,'[4]3.ข้อมูลงบทดลองปัจจุบัน'!$A$5:$CL$846,15,0),2)</f>
        <v>0</v>
      </c>
      <c r="Q357" s="104">
        <f>ROUND(VLOOKUP($B357,'[4]3.ข้อมูลงบทดลองปัจจุบัน'!$A$5:$CL$846,16,0),2)</f>
        <v>0</v>
      </c>
      <c r="R357" s="104">
        <f>ROUND(VLOOKUP($B357,'[4]3.ข้อมูลงบทดลองปัจจุบัน'!$A$5:$CL$846,17,0),2)</f>
        <v>0</v>
      </c>
      <c r="S357" s="104">
        <f>ROUND(VLOOKUP($B357,'[4]3.ข้อมูลงบทดลองปัจจุบัน'!$A$5:$CL$846,18,0),2)</f>
        <v>0</v>
      </c>
      <c r="T357" s="104">
        <f>ROUND(VLOOKUP($B357,'[4]3.ข้อมูลงบทดลองปัจจุบัน'!$A$5:$CL$846,19,0),2)</f>
        <v>0</v>
      </c>
      <c r="U357" s="104">
        <f>ROUND(VLOOKUP($B357,'[4]3.ข้อมูลงบทดลองปัจจุบัน'!$A$5:$CL$846,20,0),2)</f>
        <v>0</v>
      </c>
      <c r="V357" s="104">
        <f>ROUND(VLOOKUP($B357,'[4]3.ข้อมูลงบทดลองปัจจุบัน'!$A$5:$CL$846,21,0),2)</f>
        <v>0</v>
      </c>
      <c r="W357" s="104">
        <f>ROUND(VLOOKUP($B357,'[4]3.ข้อมูลงบทดลองปัจจุบัน'!$A$5:$CL$846,22,0),2)</f>
        <v>0</v>
      </c>
      <c r="X357" s="104">
        <f>ROUND(VLOOKUP($B357,'[4]3.ข้อมูลงบทดลองปัจจุบัน'!$A$5:$CL$846,23,0),2)</f>
        <v>0</v>
      </c>
      <c r="Y357" s="104">
        <f>ROUND(VLOOKUP($B357,'[4]3.ข้อมูลงบทดลองปัจจุบัน'!$A$5:$CL$846,24,0),2)</f>
        <v>0</v>
      </c>
      <c r="Z357" s="104">
        <f>ROUND(VLOOKUP($B357,'[4]3.ข้อมูลงบทดลองปัจจุบัน'!$A$5:$CL$846,25,0),2)</f>
        <v>5940</v>
      </c>
      <c r="AA357" s="104">
        <f>ROUND(VLOOKUP($B357,'[4]3.ข้อมูลงบทดลองปัจจุบัน'!$A$5:$CL$846,26,0),2)</f>
        <v>0</v>
      </c>
      <c r="AB357" s="104">
        <f>ROUND(VLOOKUP($B357,'[4]3.ข้อมูลงบทดลองปัจจุบัน'!$A$5:$CL$846,27,0),2)</f>
        <v>0</v>
      </c>
      <c r="AC357" s="104">
        <f>ROUND(VLOOKUP($B357,'[4]3.ข้อมูลงบทดลองปัจจุบัน'!$A$5:$CL$846,28,0),2)</f>
        <v>0</v>
      </c>
      <c r="AD357" s="104">
        <f>ROUND(VLOOKUP($B357,'[4]3.ข้อมูลงบทดลองปัจจุบัน'!$A$5:$CL$846,29,0),2)</f>
        <v>0</v>
      </c>
      <c r="AE357" s="104">
        <f>ROUND(VLOOKUP($B357,'[4]3.ข้อมูลงบทดลองปัจจุบัน'!$A$5:$CL$846,30,0),2)</f>
        <v>0</v>
      </c>
      <c r="AF357" s="104">
        <f>ROUND(VLOOKUP($B357,'[4]3.ข้อมูลงบทดลองปัจจุบัน'!$A$5:$CL$846,31,0),2)</f>
        <v>0</v>
      </c>
      <c r="AG357" s="104">
        <f>ROUND(VLOOKUP($B357,'[4]3.ข้อมูลงบทดลองปัจจุบัน'!$A$5:$CL$846,32,0),2)</f>
        <v>0</v>
      </c>
      <c r="AH357" s="104">
        <f>ROUND(VLOOKUP($B357,'[4]3.ข้อมูลงบทดลองปัจจุบัน'!$A$5:$CL$846,33,0),2)</f>
        <v>300</v>
      </c>
      <c r="AI357" s="104">
        <f>ROUND(VLOOKUP($B357,'[4]3.ข้อมูลงบทดลองปัจจุบัน'!$A$5:$CL$846,34,0),2)</f>
        <v>0</v>
      </c>
      <c r="AJ357" s="104">
        <f>ROUND(VLOOKUP($B357,'[4]3.ข้อมูลงบทดลองปัจจุบัน'!$A$5:$CL$846,35,0),2)</f>
        <v>0</v>
      </c>
      <c r="AK357" s="104">
        <f>ROUND(VLOOKUP($B357,'[4]3.ข้อมูลงบทดลองปัจจุบัน'!$A$5:$CL$846,36,0),2)</f>
        <v>0</v>
      </c>
      <c r="AL357" s="104">
        <f>ROUND(VLOOKUP($B357,'[4]3.ข้อมูลงบทดลองปัจจุบัน'!$A$5:$CL$846,37,0),2)</f>
        <v>0</v>
      </c>
      <c r="AM357" s="104">
        <f>ROUND(VLOOKUP($B357,'[4]3.ข้อมูลงบทดลองปัจจุบัน'!$A$5:$CL$846,38,0),2)</f>
        <v>0</v>
      </c>
      <c r="AN357" s="104">
        <f>ROUND(VLOOKUP($B357,'[4]3.ข้อมูลงบทดลองปัจจุบัน'!$A$5:$CL$846,39,0),2)</f>
        <v>0</v>
      </c>
      <c r="AO357" s="104">
        <f>ROUND(VLOOKUP($B357,'[4]3.ข้อมูลงบทดลองปัจจุบัน'!$A$5:$CL$846,40,0),2)</f>
        <v>0</v>
      </c>
      <c r="AP357" s="104">
        <f>ROUND(VLOOKUP($B357,'[4]3.ข้อมูลงบทดลองปัจจุบัน'!$A$5:$CL$846,41,0),2)</f>
        <v>0</v>
      </c>
      <c r="AQ357" s="104">
        <f>ROUND(VLOOKUP($B357,'[4]3.ข้อมูลงบทดลองปัจจุบัน'!$A$5:$CL$846,42,0),2)</f>
        <v>0</v>
      </c>
      <c r="AR357" s="104">
        <f>ROUND(VLOOKUP($B357,'[4]3.ข้อมูลงบทดลองปัจจุบัน'!$A$5:$CL$846,43,0),2)</f>
        <v>60</v>
      </c>
      <c r="AS357" s="104">
        <f>ROUND(VLOOKUP($B357,'[4]3.ข้อมูลงบทดลองปัจจุบัน'!$A$5:$CL$846,44,0),2)</f>
        <v>107500</v>
      </c>
      <c r="AT357" s="104">
        <f>ROUND(VLOOKUP($B357,'[4]3.ข้อมูลงบทดลองปัจจุบัน'!$A$5:$CL$846,45,0),2)</f>
        <v>0</v>
      </c>
      <c r="AU357" s="104">
        <f>ROUND(VLOOKUP($B357,'[4]3.ข้อมูลงบทดลองปัจจุบัน'!$A$5:$CL$846,46,0),2)</f>
        <v>0</v>
      </c>
      <c r="AV357" s="104">
        <f>ROUND(VLOOKUP($B357,'[4]3.ข้อมูลงบทดลองปัจจุบัน'!$A$5:$CL$846,47,0),2)</f>
        <v>40770</v>
      </c>
      <c r="AW357" s="104">
        <f>ROUND(VLOOKUP($B357,'[4]3.ข้อมูลงบทดลองปัจจุบัน'!$A$5:$CL$846,48,0),2)</f>
        <v>0</v>
      </c>
      <c r="AX357" s="104">
        <f>ROUND(VLOOKUP($B357,'[4]3.ข้อมูลงบทดลองปัจจุบัน'!$A$5:$CL$846,49,0),2)</f>
        <v>0</v>
      </c>
      <c r="AY357" s="104">
        <f>ROUND(VLOOKUP($B357,'[4]3.ข้อมูลงบทดลองปัจจุบัน'!$A$5:$CL$846,50,0),2)</f>
        <v>0</v>
      </c>
      <c r="AZ357" s="104">
        <f>ROUND(VLOOKUP($B357,'[4]3.ข้อมูลงบทดลองปัจจุบัน'!$A$5:$CL$846,51,0),2)</f>
        <v>0</v>
      </c>
      <c r="BA357" s="104">
        <f>ROUND(VLOOKUP($B357,'[4]3.ข้อมูลงบทดลองปัจจุบัน'!$A$5:$CL$846,52,0),2)</f>
        <v>0</v>
      </c>
      <c r="BB357" s="104">
        <f>ROUND(VLOOKUP($B357,'[4]3.ข้อมูลงบทดลองปัจจุบัน'!$A$5:$CL$846,53,0),2)</f>
        <v>0</v>
      </c>
      <c r="BC357" s="104">
        <f>ROUND(VLOOKUP($B357,'[4]3.ข้อมูลงบทดลองปัจจุบัน'!$A$5:$CL$846,54,0),2)</f>
        <v>100290</v>
      </c>
      <c r="BD357" s="104">
        <f>ROUND(VLOOKUP($B357,'[4]3.ข้อมูลงบทดลองปัจจุบัน'!$A$5:$CL$846,55,0),2)</f>
        <v>33960</v>
      </c>
      <c r="BE357" s="104">
        <f>ROUND(VLOOKUP($B357,'[4]3.ข้อมูลงบทดลองปัจจุบัน'!$A$5:$CL$846,56,0),2)</f>
        <v>0</v>
      </c>
      <c r="BF357" s="104">
        <f>ROUND(VLOOKUP($B357,'[4]3.ข้อมูลงบทดลองปัจจุบัน'!$A$5:$CL$846,57,0),2)</f>
        <v>0</v>
      </c>
      <c r="BG357" s="104">
        <f>ROUND(VLOOKUP($B357,'[4]3.ข้อมูลงบทดลองปัจจุบัน'!$A$5:$CL$846,58,0),2)</f>
        <v>1770</v>
      </c>
      <c r="BH357" s="104">
        <f>ROUND(VLOOKUP($B357,'[4]3.ข้อมูลงบทดลองปัจจุบัน'!$A$5:$CL$846,59,0),2)</f>
        <v>0</v>
      </c>
      <c r="BI357" s="104">
        <f>ROUND(VLOOKUP($B357,'[4]3.ข้อมูลงบทดลองปัจจุบัน'!$A$5:$CL$846,60,0),2)</f>
        <v>0</v>
      </c>
      <c r="BJ357" s="104">
        <f>ROUND(VLOOKUP($B357,'[4]3.ข้อมูลงบทดลองปัจจุบัน'!$A$5:$CL$846,61,0),2)</f>
        <v>0</v>
      </c>
      <c r="BK357" s="104">
        <f>ROUND(VLOOKUP($B357,'[4]3.ข้อมูลงบทดลองปัจจุบัน'!$A$5:$CL$846,62,0),2)</f>
        <v>0</v>
      </c>
      <c r="BL357" s="104">
        <f>ROUND(VLOOKUP($B357,'[4]3.ข้อมูลงบทดลองปัจจุบัน'!$A$5:$CL$846,63,0),2)</f>
        <v>0</v>
      </c>
      <c r="BM357" s="104">
        <f>ROUND(VLOOKUP($B357,'[4]3.ข้อมูลงบทดลองปัจจุบัน'!$A$5:$CL$846,64,0),2)</f>
        <v>0</v>
      </c>
      <c r="BN357" s="104">
        <f>ROUND(VLOOKUP($B357,'[4]3.ข้อมูลงบทดลองปัจจุบัน'!$A$5:$CL$846,65,0),2)</f>
        <v>0</v>
      </c>
      <c r="BO357" s="104">
        <f>ROUND(VLOOKUP($B357,'[4]3.ข้อมูลงบทดลองปัจจุบัน'!$A$5:$CL$846,66,0),2)</f>
        <v>0</v>
      </c>
      <c r="BP357" s="104">
        <f>ROUND(VLOOKUP($B357,'[4]3.ข้อมูลงบทดลองปัจจุบัน'!$A$5:$CL$846,67,0),2)</f>
        <v>0</v>
      </c>
      <c r="BQ357" s="104">
        <f>ROUND(VLOOKUP($B357,'[4]3.ข้อมูลงบทดลองปัจจุบัน'!$A$5:$CL$846,68,0),2)</f>
        <v>11550</v>
      </c>
      <c r="BR357" s="104">
        <f>ROUND(VLOOKUP($B357,'[4]3.ข้อมูลงบทดลองปัจจุบัน'!$A$5:$CL$846,69,0),2)</f>
        <v>0</v>
      </c>
      <c r="BS357" s="104">
        <f>ROUND(VLOOKUP($B357,'[4]3.ข้อมูลงบทดลองปัจจุบัน'!$A$5:$CL$846,70,0),2)</f>
        <v>0</v>
      </c>
      <c r="BT357" s="104">
        <f>ROUND(VLOOKUP($B357,'[4]3.ข้อมูลงบทดลองปัจจุบัน'!$A$5:$CL$846,71,0),2)</f>
        <v>0</v>
      </c>
      <c r="BU357" s="104">
        <f>ROUND(VLOOKUP($B357,'[4]3.ข้อมูลงบทดลองปัจจุบัน'!$A$5:$CL$846,72,0),2)</f>
        <v>0</v>
      </c>
      <c r="BV357" s="104">
        <f>ROUND(VLOOKUP($B357,'[4]3.ข้อมูลงบทดลองปัจจุบัน'!$A$5:$CL$846,73,0),2)</f>
        <v>0</v>
      </c>
      <c r="BW357" s="104">
        <f>ROUND(VLOOKUP($B357,'[4]3.ข้อมูลงบทดลองปัจจุบัน'!$A$5:$CL$846,74,0),2)</f>
        <v>0</v>
      </c>
      <c r="BX357" s="104">
        <f>ROUND(VLOOKUP($B357,'[4]3.ข้อมูลงบทดลองปัจจุบัน'!$A$5:$CL$846,75,0),2)</f>
        <v>0</v>
      </c>
      <c r="BY357" s="104">
        <f>ROUND(VLOOKUP($B357,'[4]3.ข้อมูลงบทดลองปัจจุบัน'!$A$5:$CL$846,76,0),2)</f>
        <v>0</v>
      </c>
      <c r="BZ357" s="104">
        <f>ROUND(VLOOKUP($B357,'[4]3.ข้อมูลงบทดลองปัจจุบัน'!$A$5:$CL$846,77,0),2)</f>
        <v>0</v>
      </c>
      <c r="CA357" s="104">
        <f>ROUND(VLOOKUP($B357,'[4]3.ข้อมูลงบทดลองปัจจุบัน'!$A$5:$CL$846,78,0),2)</f>
        <v>0</v>
      </c>
      <c r="CB357" s="104">
        <f>ROUND(VLOOKUP($B357,'[4]3.ข้อมูลงบทดลองปัจจุบัน'!$A$5:$CL$846,79,0),2)</f>
        <v>0</v>
      </c>
      <c r="CC357" s="104">
        <f>ROUND(VLOOKUP($B357,'[4]3.ข้อมูลงบทดลองปัจจุบัน'!$A$5:$CL$846,80,0),2)</f>
        <v>0</v>
      </c>
      <c r="CD357" s="104">
        <f>ROUND(VLOOKUP($B357,'[4]3.ข้อมูลงบทดลองปัจจุบัน'!$A$5:$CL$846,81,0),2)</f>
        <v>0</v>
      </c>
      <c r="CE357" s="104">
        <f>ROUND(VLOOKUP($B357,'[4]3.ข้อมูลงบทดลองปัจจุบัน'!$A$5:$CL$846,82,0),2)</f>
        <v>0</v>
      </c>
      <c r="CF357" s="104">
        <f>ROUND(VLOOKUP($B357,'[4]3.ข้อมูลงบทดลองปัจจุบัน'!$A$5:$CL$846,83,0),2)</f>
        <v>0</v>
      </c>
      <c r="CG357" s="104">
        <f>ROUND(VLOOKUP($B357,'[4]3.ข้อมูลงบทดลองปัจจุบัน'!$A$5:$CL$846,84,0),2)</f>
        <v>0</v>
      </c>
      <c r="CH357" s="104">
        <f>ROUND(VLOOKUP($B357,'[4]3.ข้อมูลงบทดลองปัจจุบัน'!$A$5:$CL$846,85,0),2)</f>
        <v>0</v>
      </c>
      <c r="CI357" s="104">
        <f>ROUND(VLOOKUP($B357,'[4]3.ข้อมูลงบทดลองปัจจุบัน'!$A$5:$CL$846,86,0),2)</f>
        <v>0</v>
      </c>
      <c r="CJ357" s="104">
        <f>ROUND(VLOOKUP($B357,'[4]3.ข้อมูลงบทดลองปัจจุบัน'!$A$5:$CL$846,87,0),2)</f>
        <v>0</v>
      </c>
      <c r="CK357" s="104">
        <f>ROUND(VLOOKUP($B357,'[4]3.ข้อมูลงบทดลองปัจจุบัน'!$A$5:$CL$846,88,0),2)</f>
        <v>0</v>
      </c>
      <c r="CL357" s="104">
        <f>ROUND(VLOOKUP($B357,'[4]3.ข้อมูลงบทดลองปัจจุบัน'!$A$5:$CL$846,89,0),2)</f>
        <v>0</v>
      </c>
      <c r="CM357" s="104">
        <f>ROUND(VLOOKUP($B357,'[4]3.ข้อมูลงบทดลองปัจจุบัน'!$A$5:$CL$846,90,0),2)</f>
        <v>0</v>
      </c>
    </row>
    <row r="358" spans="1:91" x14ac:dyDescent="0.7">
      <c r="A358" s="128" t="s">
        <v>884</v>
      </c>
      <c r="B358" s="18" t="s">
        <v>1101</v>
      </c>
      <c r="C358" s="129" t="s">
        <v>1102</v>
      </c>
      <c r="D358" s="104">
        <f>ROUND(VLOOKUP($B358,'[4]3.ข้อมูลงบทดลองปัจจุบัน'!$A$5:$CL$846,3,0),2)</f>
        <v>0</v>
      </c>
      <c r="E358" s="104">
        <f>ROUND(VLOOKUP($B358,'[4]3.ข้อมูลงบทดลองปัจจุบัน'!$A$5:$CL$846,4,0),2)</f>
        <v>0</v>
      </c>
      <c r="F358" s="104">
        <f>ROUND(VLOOKUP($B358,'[4]3.ข้อมูลงบทดลองปัจจุบัน'!$A$5:$CL$846,5,0),2)</f>
        <v>0</v>
      </c>
      <c r="G358" s="104">
        <f>ROUND(VLOOKUP($B358,'[4]3.ข้อมูลงบทดลองปัจจุบัน'!$A$5:$CL$846,6,0),2)</f>
        <v>0</v>
      </c>
      <c r="H358" s="104">
        <f>ROUND(VLOOKUP($B358,'[4]3.ข้อมูลงบทดลองปัจจุบัน'!$A$5:$CL$846,7,0),2)</f>
        <v>0</v>
      </c>
      <c r="I358" s="104">
        <f>ROUND(VLOOKUP($B358,'[4]3.ข้อมูลงบทดลองปัจจุบัน'!$A$5:$CL$846,8,0),2)</f>
        <v>0</v>
      </c>
      <c r="J358" s="104">
        <f>ROUND(VLOOKUP($B358,'[4]3.ข้อมูลงบทดลองปัจจุบัน'!$A$5:$CL$846,9,0),2)</f>
        <v>0</v>
      </c>
      <c r="K358" s="104">
        <f>ROUND(VLOOKUP($B358,'[4]3.ข้อมูลงบทดลองปัจจุบัน'!$A$5:$CL$846,10,0),2)</f>
        <v>0</v>
      </c>
      <c r="L358" s="104">
        <f>ROUND(VLOOKUP($B358,'[4]3.ข้อมูลงบทดลองปัจจุบัน'!$A$5:$CL$846,11,0),2)</f>
        <v>0</v>
      </c>
      <c r="M358" s="104">
        <f>ROUND(VLOOKUP($B358,'[4]3.ข้อมูลงบทดลองปัจจุบัน'!$A$5:$CL$846,12,0),2)</f>
        <v>0</v>
      </c>
      <c r="N358" s="104">
        <f>ROUND(VLOOKUP($B358,'[4]3.ข้อมูลงบทดลองปัจจุบัน'!$A$5:$CL$846,13,0),2)</f>
        <v>0</v>
      </c>
      <c r="O358" s="104">
        <f>ROUND(VLOOKUP($B358,'[4]3.ข้อมูลงบทดลองปัจจุบัน'!$A$5:$CL$846,14,0),2)</f>
        <v>0</v>
      </c>
      <c r="P358" s="104">
        <f>ROUND(VLOOKUP($B358,'[4]3.ข้อมูลงบทดลองปัจจุบัน'!$A$5:$CL$846,15,0),2)</f>
        <v>0</v>
      </c>
      <c r="Q358" s="104">
        <f>ROUND(VLOOKUP($B358,'[4]3.ข้อมูลงบทดลองปัจจุบัน'!$A$5:$CL$846,16,0),2)</f>
        <v>0</v>
      </c>
      <c r="R358" s="104">
        <f>ROUND(VLOOKUP($B358,'[4]3.ข้อมูลงบทดลองปัจจุบัน'!$A$5:$CL$846,17,0),2)</f>
        <v>0</v>
      </c>
      <c r="S358" s="104">
        <f>ROUND(VLOOKUP($B358,'[4]3.ข้อมูลงบทดลองปัจจุบัน'!$A$5:$CL$846,18,0),2)</f>
        <v>0</v>
      </c>
      <c r="T358" s="104">
        <f>ROUND(VLOOKUP($B358,'[4]3.ข้อมูลงบทดลองปัจจุบัน'!$A$5:$CL$846,19,0),2)</f>
        <v>0</v>
      </c>
      <c r="U358" s="104">
        <f>ROUND(VLOOKUP($B358,'[4]3.ข้อมูลงบทดลองปัจจุบัน'!$A$5:$CL$846,20,0),2)</f>
        <v>0</v>
      </c>
      <c r="V358" s="104">
        <f>ROUND(VLOOKUP($B358,'[4]3.ข้อมูลงบทดลองปัจจุบัน'!$A$5:$CL$846,21,0),2)</f>
        <v>0</v>
      </c>
      <c r="W358" s="104">
        <f>ROUND(VLOOKUP($B358,'[4]3.ข้อมูลงบทดลองปัจจุบัน'!$A$5:$CL$846,22,0),2)</f>
        <v>0</v>
      </c>
      <c r="X358" s="104">
        <f>ROUND(VLOOKUP($B358,'[4]3.ข้อมูลงบทดลองปัจจุบัน'!$A$5:$CL$846,23,0),2)</f>
        <v>0</v>
      </c>
      <c r="Y358" s="104">
        <f>ROUND(VLOOKUP($B358,'[4]3.ข้อมูลงบทดลองปัจจุบัน'!$A$5:$CL$846,24,0),2)</f>
        <v>0</v>
      </c>
      <c r="Z358" s="104">
        <f>ROUND(VLOOKUP($B358,'[4]3.ข้อมูลงบทดลองปัจจุบัน'!$A$5:$CL$846,25,0),2)</f>
        <v>0</v>
      </c>
      <c r="AA358" s="104">
        <f>ROUND(VLOOKUP($B358,'[4]3.ข้อมูลงบทดลองปัจจุบัน'!$A$5:$CL$846,26,0),2)</f>
        <v>0</v>
      </c>
      <c r="AB358" s="104">
        <f>ROUND(VLOOKUP($B358,'[4]3.ข้อมูลงบทดลองปัจจุบัน'!$A$5:$CL$846,27,0),2)</f>
        <v>0</v>
      </c>
      <c r="AC358" s="104">
        <f>ROUND(VLOOKUP($B358,'[4]3.ข้อมูลงบทดลองปัจจุบัน'!$A$5:$CL$846,28,0),2)</f>
        <v>0</v>
      </c>
      <c r="AD358" s="104">
        <f>ROUND(VLOOKUP($B358,'[4]3.ข้อมูลงบทดลองปัจจุบัน'!$A$5:$CL$846,29,0),2)</f>
        <v>0</v>
      </c>
      <c r="AE358" s="104">
        <f>ROUND(VLOOKUP($B358,'[4]3.ข้อมูลงบทดลองปัจจุบัน'!$A$5:$CL$846,30,0),2)</f>
        <v>0</v>
      </c>
      <c r="AF358" s="104">
        <f>ROUND(VLOOKUP($B358,'[4]3.ข้อมูลงบทดลองปัจจุบัน'!$A$5:$CL$846,31,0),2)</f>
        <v>0</v>
      </c>
      <c r="AG358" s="104">
        <f>ROUND(VLOOKUP($B358,'[4]3.ข้อมูลงบทดลองปัจจุบัน'!$A$5:$CL$846,32,0),2)</f>
        <v>0</v>
      </c>
      <c r="AH358" s="104">
        <f>ROUND(VLOOKUP($B358,'[4]3.ข้อมูลงบทดลองปัจจุบัน'!$A$5:$CL$846,33,0),2)</f>
        <v>0</v>
      </c>
      <c r="AI358" s="104">
        <f>ROUND(VLOOKUP($B358,'[4]3.ข้อมูลงบทดลองปัจจุบัน'!$A$5:$CL$846,34,0),2)</f>
        <v>0</v>
      </c>
      <c r="AJ358" s="104">
        <f>ROUND(VLOOKUP($B358,'[4]3.ข้อมูลงบทดลองปัจจุบัน'!$A$5:$CL$846,35,0),2)</f>
        <v>0</v>
      </c>
      <c r="AK358" s="104">
        <f>ROUND(VLOOKUP($B358,'[4]3.ข้อมูลงบทดลองปัจจุบัน'!$A$5:$CL$846,36,0),2)</f>
        <v>0</v>
      </c>
      <c r="AL358" s="104">
        <f>ROUND(VLOOKUP($B358,'[4]3.ข้อมูลงบทดลองปัจจุบัน'!$A$5:$CL$846,37,0),2)</f>
        <v>0</v>
      </c>
      <c r="AM358" s="104">
        <f>ROUND(VLOOKUP($B358,'[4]3.ข้อมูลงบทดลองปัจจุบัน'!$A$5:$CL$846,38,0),2)</f>
        <v>0</v>
      </c>
      <c r="AN358" s="104">
        <f>ROUND(VLOOKUP($B358,'[4]3.ข้อมูลงบทดลองปัจจุบัน'!$A$5:$CL$846,39,0),2)</f>
        <v>0</v>
      </c>
      <c r="AO358" s="104">
        <f>ROUND(VLOOKUP($B358,'[4]3.ข้อมูลงบทดลองปัจจุบัน'!$A$5:$CL$846,40,0),2)</f>
        <v>0</v>
      </c>
      <c r="AP358" s="104">
        <f>ROUND(VLOOKUP($B358,'[4]3.ข้อมูลงบทดลองปัจจุบัน'!$A$5:$CL$846,41,0),2)</f>
        <v>0</v>
      </c>
      <c r="AQ358" s="104">
        <f>ROUND(VLOOKUP($B358,'[4]3.ข้อมูลงบทดลองปัจจุบัน'!$A$5:$CL$846,42,0),2)</f>
        <v>0</v>
      </c>
      <c r="AR358" s="104">
        <f>ROUND(VLOOKUP($B358,'[4]3.ข้อมูลงบทดลองปัจจุบัน'!$A$5:$CL$846,43,0),2)</f>
        <v>0</v>
      </c>
      <c r="AS358" s="104">
        <f>ROUND(VLOOKUP($B358,'[4]3.ข้อมูลงบทดลองปัจจุบัน'!$A$5:$CL$846,44,0),2)</f>
        <v>2414.6999999999998</v>
      </c>
      <c r="AT358" s="104">
        <f>ROUND(VLOOKUP($B358,'[4]3.ข้อมูลงบทดลองปัจจุบัน'!$A$5:$CL$846,45,0),2)</f>
        <v>0</v>
      </c>
      <c r="AU358" s="104">
        <f>ROUND(VLOOKUP($B358,'[4]3.ข้อมูลงบทดลองปัจจุบัน'!$A$5:$CL$846,46,0),2)</f>
        <v>0</v>
      </c>
      <c r="AV358" s="104">
        <f>ROUND(VLOOKUP($B358,'[4]3.ข้อมูลงบทดลองปัจจุบัน'!$A$5:$CL$846,47,0),2)</f>
        <v>0</v>
      </c>
      <c r="AW358" s="104">
        <f>ROUND(VLOOKUP($B358,'[4]3.ข้อมูลงบทดลองปัจจุบัน'!$A$5:$CL$846,48,0),2)</f>
        <v>0</v>
      </c>
      <c r="AX358" s="104">
        <f>ROUND(VLOOKUP($B358,'[4]3.ข้อมูลงบทดลองปัจจุบัน'!$A$5:$CL$846,49,0),2)</f>
        <v>0</v>
      </c>
      <c r="AY358" s="104">
        <f>ROUND(VLOOKUP($B358,'[4]3.ข้อมูลงบทดลองปัจจุบัน'!$A$5:$CL$846,50,0),2)</f>
        <v>0</v>
      </c>
      <c r="AZ358" s="104">
        <f>ROUND(VLOOKUP($B358,'[4]3.ข้อมูลงบทดลองปัจจุบัน'!$A$5:$CL$846,51,0),2)</f>
        <v>0</v>
      </c>
      <c r="BA358" s="104">
        <f>ROUND(VLOOKUP($B358,'[4]3.ข้อมูลงบทดลองปัจจุบัน'!$A$5:$CL$846,52,0),2)</f>
        <v>0</v>
      </c>
      <c r="BB358" s="104">
        <f>ROUND(VLOOKUP($B358,'[4]3.ข้อมูลงบทดลองปัจจุบัน'!$A$5:$CL$846,53,0),2)</f>
        <v>0</v>
      </c>
      <c r="BC358" s="104">
        <f>ROUND(VLOOKUP($B358,'[4]3.ข้อมูลงบทดลองปัจจุบัน'!$A$5:$CL$846,54,0),2)</f>
        <v>0</v>
      </c>
      <c r="BD358" s="104">
        <f>ROUND(VLOOKUP($B358,'[4]3.ข้อมูลงบทดลองปัจจุบัน'!$A$5:$CL$846,55,0),2)</f>
        <v>0</v>
      </c>
      <c r="BE358" s="104">
        <f>ROUND(VLOOKUP($B358,'[4]3.ข้อมูลงบทดลองปัจจุบัน'!$A$5:$CL$846,56,0),2)</f>
        <v>0</v>
      </c>
      <c r="BF358" s="104">
        <f>ROUND(VLOOKUP($B358,'[4]3.ข้อมูลงบทดลองปัจจุบัน'!$A$5:$CL$846,57,0),2)</f>
        <v>0</v>
      </c>
      <c r="BG358" s="104">
        <f>ROUND(VLOOKUP($B358,'[4]3.ข้อมูลงบทดลองปัจจุบัน'!$A$5:$CL$846,58,0),2)</f>
        <v>0</v>
      </c>
      <c r="BH358" s="104">
        <f>ROUND(VLOOKUP($B358,'[4]3.ข้อมูลงบทดลองปัจจุบัน'!$A$5:$CL$846,59,0),2)</f>
        <v>0</v>
      </c>
      <c r="BI358" s="104">
        <f>ROUND(VLOOKUP($B358,'[4]3.ข้อมูลงบทดลองปัจจุบัน'!$A$5:$CL$846,60,0),2)</f>
        <v>0</v>
      </c>
      <c r="BJ358" s="104">
        <f>ROUND(VLOOKUP($B358,'[4]3.ข้อมูลงบทดลองปัจจุบัน'!$A$5:$CL$846,61,0),2)</f>
        <v>0</v>
      </c>
      <c r="BK358" s="104">
        <f>ROUND(VLOOKUP($B358,'[4]3.ข้อมูลงบทดลองปัจจุบัน'!$A$5:$CL$846,62,0),2)</f>
        <v>0</v>
      </c>
      <c r="BL358" s="104">
        <f>ROUND(VLOOKUP($B358,'[4]3.ข้อมูลงบทดลองปัจจุบัน'!$A$5:$CL$846,63,0),2)</f>
        <v>0</v>
      </c>
      <c r="BM358" s="104">
        <f>ROUND(VLOOKUP($B358,'[4]3.ข้อมูลงบทดลองปัจจุบัน'!$A$5:$CL$846,64,0),2)</f>
        <v>0</v>
      </c>
      <c r="BN358" s="104">
        <f>ROUND(VLOOKUP($B358,'[4]3.ข้อมูลงบทดลองปัจจุบัน'!$A$5:$CL$846,65,0),2)</f>
        <v>0</v>
      </c>
      <c r="BO358" s="104">
        <f>ROUND(VLOOKUP($B358,'[4]3.ข้อมูลงบทดลองปัจจุบัน'!$A$5:$CL$846,66,0),2)</f>
        <v>0</v>
      </c>
      <c r="BP358" s="104">
        <f>ROUND(VLOOKUP($B358,'[4]3.ข้อมูลงบทดลองปัจจุบัน'!$A$5:$CL$846,67,0),2)</f>
        <v>0</v>
      </c>
      <c r="BQ358" s="104">
        <f>ROUND(VLOOKUP($B358,'[4]3.ข้อมูลงบทดลองปัจจุบัน'!$A$5:$CL$846,68,0),2)</f>
        <v>0</v>
      </c>
      <c r="BR358" s="104">
        <f>ROUND(VLOOKUP($B358,'[4]3.ข้อมูลงบทดลองปัจจุบัน'!$A$5:$CL$846,69,0),2)</f>
        <v>0</v>
      </c>
      <c r="BS358" s="104">
        <f>ROUND(VLOOKUP($B358,'[4]3.ข้อมูลงบทดลองปัจจุบัน'!$A$5:$CL$846,70,0),2)</f>
        <v>0</v>
      </c>
      <c r="BT358" s="104">
        <f>ROUND(VLOOKUP($B358,'[4]3.ข้อมูลงบทดลองปัจจุบัน'!$A$5:$CL$846,71,0),2)</f>
        <v>0</v>
      </c>
      <c r="BU358" s="104">
        <f>ROUND(VLOOKUP($B358,'[4]3.ข้อมูลงบทดลองปัจจุบัน'!$A$5:$CL$846,72,0),2)</f>
        <v>0</v>
      </c>
      <c r="BV358" s="104">
        <f>ROUND(VLOOKUP($B358,'[4]3.ข้อมูลงบทดลองปัจจุบัน'!$A$5:$CL$846,73,0),2)</f>
        <v>0</v>
      </c>
      <c r="BW358" s="104">
        <f>ROUND(VLOOKUP($B358,'[4]3.ข้อมูลงบทดลองปัจจุบัน'!$A$5:$CL$846,74,0),2)</f>
        <v>0</v>
      </c>
      <c r="BX358" s="104">
        <f>ROUND(VLOOKUP($B358,'[4]3.ข้อมูลงบทดลองปัจจุบัน'!$A$5:$CL$846,75,0),2)</f>
        <v>0</v>
      </c>
      <c r="BY358" s="104">
        <f>ROUND(VLOOKUP($B358,'[4]3.ข้อมูลงบทดลองปัจจุบัน'!$A$5:$CL$846,76,0),2)</f>
        <v>0</v>
      </c>
      <c r="BZ358" s="104">
        <f>ROUND(VLOOKUP($B358,'[4]3.ข้อมูลงบทดลองปัจจุบัน'!$A$5:$CL$846,77,0),2)</f>
        <v>0</v>
      </c>
      <c r="CA358" s="104">
        <f>ROUND(VLOOKUP($B358,'[4]3.ข้อมูลงบทดลองปัจจุบัน'!$A$5:$CL$846,78,0),2)</f>
        <v>0</v>
      </c>
      <c r="CB358" s="104">
        <f>ROUND(VLOOKUP($B358,'[4]3.ข้อมูลงบทดลองปัจจุบัน'!$A$5:$CL$846,79,0),2)</f>
        <v>0</v>
      </c>
      <c r="CC358" s="104">
        <f>ROUND(VLOOKUP($B358,'[4]3.ข้อมูลงบทดลองปัจจุบัน'!$A$5:$CL$846,80,0),2)</f>
        <v>0</v>
      </c>
      <c r="CD358" s="104">
        <f>ROUND(VLOOKUP($B358,'[4]3.ข้อมูลงบทดลองปัจจุบัน'!$A$5:$CL$846,81,0),2)</f>
        <v>0</v>
      </c>
      <c r="CE358" s="104">
        <f>ROUND(VLOOKUP($B358,'[4]3.ข้อมูลงบทดลองปัจจุบัน'!$A$5:$CL$846,82,0),2)</f>
        <v>0</v>
      </c>
      <c r="CF358" s="104">
        <f>ROUND(VLOOKUP($B358,'[4]3.ข้อมูลงบทดลองปัจจุบัน'!$A$5:$CL$846,83,0),2)</f>
        <v>0</v>
      </c>
      <c r="CG358" s="104">
        <f>ROUND(VLOOKUP($B358,'[4]3.ข้อมูลงบทดลองปัจจุบัน'!$A$5:$CL$846,84,0),2)</f>
        <v>0</v>
      </c>
      <c r="CH358" s="104">
        <f>ROUND(VLOOKUP($B358,'[4]3.ข้อมูลงบทดลองปัจจุบัน'!$A$5:$CL$846,85,0),2)</f>
        <v>0</v>
      </c>
      <c r="CI358" s="104">
        <f>ROUND(VLOOKUP($B358,'[4]3.ข้อมูลงบทดลองปัจจุบัน'!$A$5:$CL$846,86,0),2)</f>
        <v>0</v>
      </c>
      <c r="CJ358" s="104">
        <f>ROUND(VLOOKUP($B358,'[4]3.ข้อมูลงบทดลองปัจจุบัน'!$A$5:$CL$846,87,0),2)</f>
        <v>0</v>
      </c>
      <c r="CK358" s="104">
        <f>ROUND(VLOOKUP($B358,'[4]3.ข้อมูลงบทดลองปัจจุบัน'!$A$5:$CL$846,88,0),2)</f>
        <v>0</v>
      </c>
      <c r="CL358" s="104">
        <f>ROUND(VLOOKUP($B358,'[4]3.ข้อมูลงบทดลองปัจจุบัน'!$A$5:$CL$846,89,0),2)</f>
        <v>0</v>
      </c>
      <c r="CM358" s="104">
        <f>ROUND(VLOOKUP($B358,'[4]3.ข้อมูลงบทดลองปัจจุบัน'!$A$5:$CL$846,90,0),2)</f>
        <v>0</v>
      </c>
    </row>
    <row r="359" spans="1:91" x14ac:dyDescent="0.7">
      <c r="A359" s="128" t="s">
        <v>884</v>
      </c>
      <c r="B359" s="18" t="s">
        <v>1103</v>
      </c>
      <c r="C359" s="129" t="s">
        <v>1104</v>
      </c>
      <c r="D359" s="104">
        <f>ROUND(VLOOKUP($B359,'[4]3.ข้อมูลงบทดลองปัจจุบัน'!$A$5:$CL$846,3,0),2)</f>
        <v>0</v>
      </c>
      <c r="E359" s="104">
        <f>ROUND(VLOOKUP($B359,'[4]3.ข้อมูลงบทดลองปัจจุบัน'!$A$5:$CL$846,4,0),2)</f>
        <v>0</v>
      </c>
      <c r="F359" s="104">
        <f>ROUND(VLOOKUP($B359,'[4]3.ข้อมูลงบทดลองปัจจุบัน'!$A$5:$CL$846,5,0),2)</f>
        <v>0</v>
      </c>
      <c r="G359" s="104">
        <f>ROUND(VLOOKUP($B359,'[4]3.ข้อมูลงบทดลองปัจจุบัน'!$A$5:$CL$846,6,0),2)</f>
        <v>0</v>
      </c>
      <c r="H359" s="104">
        <f>ROUND(VLOOKUP($B359,'[4]3.ข้อมูลงบทดลองปัจจุบัน'!$A$5:$CL$846,7,0),2)</f>
        <v>0</v>
      </c>
      <c r="I359" s="104">
        <f>ROUND(VLOOKUP($B359,'[4]3.ข้อมูลงบทดลองปัจจุบัน'!$A$5:$CL$846,8,0),2)</f>
        <v>0</v>
      </c>
      <c r="J359" s="104">
        <f>ROUND(VLOOKUP($B359,'[4]3.ข้อมูลงบทดลองปัจจุบัน'!$A$5:$CL$846,9,0),2)</f>
        <v>0</v>
      </c>
      <c r="K359" s="104">
        <f>ROUND(VLOOKUP($B359,'[4]3.ข้อมูลงบทดลองปัจจุบัน'!$A$5:$CL$846,10,0),2)</f>
        <v>0</v>
      </c>
      <c r="L359" s="104">
        <f>ROUND(VLOOKUP($B359,'[4]3.ข้อมูลงบทดลองปัจจุบัน'!$A$5:$CL$846,11,0),2)</f>
        <v>0</v>
      </c>
      <c r="M359" s="104">
        <f>ROUND(VLOOKUP($B359,'[4]3.ข้อมูลงบทดลองปัจจุบัน'!$A$5:$CL$846,12,0),2)</f>
        <v>0</v>
      </c>
      <c r="N359" s="104">
        <f>ROUND(VLOOKUP($B359,'[4]3.ข้อมูลงบทดลองปัจจุบัน'!$A$5:$CL$846,13,0),2)</f>
        <v>0</v>
      </c>
      <c r="O359" s="104">
        <f>ROUND(VLOOKUP($B359,'[4]3.ข้อมูลงบทดลองปัจจุบัน'!$A$5:$CL$846,14,0),2)</f>
        <v>0</v>
      </c>
      <c r="P359" s="104">
        <f>ROUND(VLOOKUP($B359,'[4]3.ข้อมูลงบทดลองปัจจุบัน'!$A$5:$CL$846,15,0),2)</f>
        <v>0</v>
      </c>
      <c r="Q359" s="104">
        <f>ROUND(VLOOKUP($B359,'[4]3.ข้อมูลงบทดลองปัจจุบัน'!$A$5:$CL$846,16,0),2)</f>
        <v>0</v>
      </c>
      <c r="R359" s="104">
        <f>ROUND(VLOOKUP($B359,'[4]3.ข้อมูลงบทดลองปัจจุบัน'!$A$5:$CL$846,17,0),2)</f>
        <v>0</v>
      </c>
      <c r="S359" s="104">
        <f>ROUND(VLOOKUP($B359,'[4]3.ข้อมูลงบทดลองปัจจุบัน'!$A$5:$CL$846,18,0),2)</f>
        <v>0</v>
      </c>
      <c r="T359" s="104">
        <f>ROUND(VLOOKUP($B359,'[4]3.ข้อมูลงบทดลองปัจจุบัน'!$A$5:$CL$846,19,0),2)</f>
        <v>0</v>
      </c>
      <c r="U359" s="104">
        <f>ROUND(VLOOKUP($B359,'[4]3.ข้อมูลงบทดลองปัจจุบัน'!$A$5:$CL$846,20,0),2)</f>
        <v>0</v>
      </c>
      <c r="V359" s="104">
        <f>ROUND(VLOOKUP($B359,'[4]3.ข้อมูลงบทดลองปัจจุบัน'!$A$5:$CL$846,21,0),2)</f>
        <v>0</v>
      </c>
      <c r="W359" s="104">
        <f>ROUND(VLOOKUP($B359,'[4]3.ข้อมูลงบทดลองปัจจุบัน'!$A$5:$CL$846,22,0),2)</f>
        <v>0</v>
      </c>
      <c r="X359" s="104">
        <f>ROUND(VLOOKUP($B359,'[4]3.ข้อมูลงบทดลองปัจจุบัน'!$A$5:$CL$846,23,0),2)</f>
        <v>0</v>
      </c>
      <c r="Y359" s="104">
        <f>ROUND(VLOOKUP($B359,'[4]3.ข้อมูลงบทดลองปัจจุบัน'!$A$5:$CL$846,24,0),2)</f>
        <v>0</v>
      </c>
      <c r="Z359" s="104">
        <f>ROUND(VLOOKUP($B359,'[4]3.ข้อมูลงบทดลองปัจจุบัน'!$A$5:$CL$846,25,0),2)</f>
        <v>0</v>
      </c>
      <c r="AA359" s="104">
        <f>ROUND(VLOOKUP($B359,'[4]3.ข้อมูลงบทดลองปัจจุบัน'!$A$5:$CL$846,26,0),2)</f>
        <v>0</v>
      </c>
      <c r="AB359" s="104">
        <f>ROUND(VLOOKUP($B359,'[4]3.ข้อมูลงบทดลองปัจจุบัน'!$A$5:$CL$846,27,0),2)</f>
        <v>0</v>
      </c>
      <c r="AC359" s="104">
        <f>ROUND(VLOOKUP($B359,'[4]3.ข้อมูลงบทดลองปัจจุบัน'!$A$5:$CL$846,28,0),2)</f>
        <v>0</v>
      </c>
      <c r="AD359" s="104">
        <f>ROUND(VLOOKUP($B359,'[4]3.ข้อมูลงบทดลองปัจจุบัน'!$A$5:$CL$846,29,0),2)</f>
        <v>0</v>
      </c>
      <c r="AE359" s="104">
        <f>ROUND(VLOOKUP($B359,'[4]3.ข้อมูลงบทดลองปัจจุบัน'!$A$5:$CL$846,30,0),2)</f>
        <v>0</v>
      </c>
      <c r="AF359" s="104">
        <f>ROUND(VLOOKUP($B359,'[4]3.ข้อมูลงบทดลองปัจจุบัน'!$A$5:$CL$846,31,0),2)</f>
        <v>0</v>
      </c>
      <c r="AG359" s="104">
        <f>ROUND(VLOOKUP($B359,'[4]3.ข้อมูลงบทดลองปัจจุบัน'!$A$5:$CL$846,32,0),2)</f>
        <v>0</v>
      </c>
      <c r="AH359" s="104">
        <f>ROUND(VLOOKUP($B359,'[4]3.ข้อมูลงบทดลองปัจจุบัน'!$A$5:$CL$846,33,0),2)</f>
        <v>0</v>
      </c>
      <c r="AI359" s="104">
        <f>ROUND(VLOOKUP($B359,'[4]3.ข้อมูลงบทดลองปัจจุบัน'!$A$5:$CL$846,34,0),2)</f>
        <v>1106671.75</v>
      </c>
      <c r="AJ359" s="104">
        <f>ROUND(VLOOKUP($B359,'[4]3.ข้อมูลงบทดลองปัจจุบัน'!$A$5:$CL$846,35,0),2)</f>
        <v>0</v>
      </c>
      <c r="AK359" s="104">
        <f>ROUND(VLOOKUP($B359,'[4]3.ข้อมูลงบทดลองปัจจุบัน'!$A$5:$CL$846,36,0),2)</f>
        <v>0</v>
      </c>
      <c r="AL359" s="104">
        <f>ROUND(VLOOKUP($B359,'[4]3.ข้อมูลงบทดลองปัจจุบัน'!$A$5:$CL$846,37,0),2)</f>
        <v>0</v>
      </c>
      <c r="AM359" s="104">
        <f>ROUND(VLOOKUP($B359,'[4]3.ข้อมูลงบทดลองปัจจุบัน'!$A$5:$CL$846,38,0),2)</f>
        <v>0</v>
      </c>
      <c r="AN359" s="104">
        <f>ROUND(VLOOKUP($B359,'[4]3.ข้อมูลงบทดลองปัจจุบัน'!$A$5:$CL$846,39,0),2)</f>
        <v>0</v>
      </c>
      <c r="AO359" s="104">
        <f>ROUND(VLOOKUP($B359,'[4]3.ข้อมูลงบทดลองปัจจุบัน'!$A$5:$CL$846,40,0),2)</f>
        <v>0</v>
      </c>
      <c r="AP359" s="104">
        <f>ROUND(VLOOKUP($B359,'[4]3.ข้อมูลงบทดลองปัจจุบัน'!$A$5:$CL$846,41,0),2)</f>
        <v>0</v>
      </c>
      <c r="AQ359" s="104">
        <f>ROUND(VLOOKUP($B359,'[4]3.ข้อมูลงบทดลองปัจจุบัน'!$A$5:$CL$846,42,0),2)</f>
        <v>0</v>
      </c>
      <c r="AR359" s="104">
        <f>ROUND(VLOOKUP($B359,'[4]3.ข้อมูลงบทดลองปัจจุบัน'!$A$5:$CL$846,43,0),2)</f>
        <v>0</v>
      </c>
      <c r="AS359" s="104">
        <f>ROUND(VLOOKUP($B359,'[4]3.ข้อมูลงบทดลองปัจจุบัน'!$A$5:$CL$846,44,0),2)</f>
        <v>0</v>
      </c>
      <c r="AT359" s="104">
        <f>ROUND(VLOOKUP($B359,'[4]3.ข้อมูลงบทดลองปัจจุบัน'!$A$5:$CL$846,45,0),2)</f>
        <v>0</v>
      </c>
      <c r="AU359" s="104">
        <f>ROUND(VLOOKUP($B359,'[4]3.ข้อมูลงบทดลองปัจจุบัน'!$A$5:$CL$846,46,0),2)</f>
        <v>0</v>
      </c>
      <c r="AV359" s="104">
        <f>ROUND(VLOOKUP($B359,'[4]3.ข้อมูลงบทดลองปัจจุบัน'!$A$5:$CL$846,47,0),2)</f>
        <v>0</v>
      </c>
      <c r="AW359" s="104">
        <f>ROUND(VLOOKUP($B359,'[4]3.ข้อมูลงบทดลองปัจจุบัน'!$A$5:$CL$846,48,0),2)</f>
        <v>0</v>
      </c>
      <c r="AX359" s="104">
        <f>ROUND(VLOOKUP($B359,'[4]3.ข้อมูลงบทดลองปัจจุบัน'!$A$5:$CL$846,49,0),2)</f>
        <v>0</v>
      </c>
      <c r="AY359" s="104">
        <f>ROUND(VLOOKUP($B359,'[4]3.ข้อมูลงบทดลองปัจจุบัน'!$A$5:$CL$846,50,0),2)</f>
        <v>0</v>
      </c>
      <c r="AZ359" s="104">
        <f>ROUND(VLOOKUP($B359,'[4]3.ข้อมูลงบทดลองปัจจุบัน'!$A$5:$CL$846,51,0),2)</f>
        <v>0</v>
      </c>
      <c r="BA359" s="104">
        <f>ROUND(VLOOKUP($B359,'[4]3.ข้อมูลงบทดลองปัจจุบัน'!$A$5:$CL$846,52,0),2)</f>
        <v>0</v>
      </c>
      <c r="BB359" s="104">
        <f>ROUND(VLOOKUP($B359,'[4]3.ข้อมูลงบทดลองปัจจุบัน'!$A$5:$CL$846,53,0),2)</f>
        <v>0</v>
      </c>
      <c r="BC359" s="104">
        <f>ROUND(VLOOKUP($B359,'[4]3.ข้อมูลงบทดลองปัจจุบัน'!$A$5:$CL$846,54,0),2)</f>
        <v>0</v>
      </c>
      <c r="BD359" s="104">
        <f>ROUND(VLOOKUP($B359,'[4]3.ข้อมูลงบทดลองปัจจุบัน'!$A$5:$CL$846,55,0),2)</f>
        <v>0</v>
      </c>
      <c r="BE359" s="104">
        <f>ROUND(VLOOKUP($B359,'[4]3.ข้อมูลงบทดลองปัจจุบัน'!$A$5:$CL$846,56,0),2)</f>
        <v>0</v>
      </c>
      <c r="BF359" s="104">
        <f>ROUND(VLOOKUP($B359,'[4]3.ข้อมูลงบทดลองปัจจุบัน'!$A$5:$CL$846,57,0),2)</f>
        <v>0</v>
      </c>
      <c r="BG359" s="104">
        <f>ROUND(VLOOKUP($B359,'[4]3.ข้อมูลงบทดลองปัจจุบัน'!$A$5:$CL$846,58,0),2)</f>
        <v>0</v>
      </c>
      <c r="BH359" s="104">
        <f>ROUND(VLOOKUP($B359,'[4]3.ข้อมูลงบทดลองปัจจุบัน'!$A$5:$CL$846,59,0),2)</f>
        <v>0</v>
      </c>
      <c r="BI359" s="104">
        <f>ROUND(VLOOKUP($B359,'[4]3.ข้อมูลงบทดลองปัจจุบัน'!$A$5:$CL$846,60,0),2)</f>
        <v>0</v>
      </c>
      <c r="BJ359" s="104">
        <f>ROUND(VLOOKUP($B359,'[4]3.ข้อมูลงบทดลองปัจจุบัน'!$A$5:$CL$846,61,0),2)</f>
        <v>0</v>
      </c>
      <c r="BK359" s="104">
        <f>ROUND(VLOOKUP($B359,'[4]3.ข้อมูลงบทดลองปัจจุบัน'!$A$5:$CL$846,62,0),2)</f>
        <v>0</v>
      </c>
      <c r="BL359" s="104">
        <f>ROUND(VLOOKUP($B359,'[4]3.ข้อมูลงบทดลองปัจจุบัน'!$A$5:$CL$846,63,0),2)</f>
        <v>0</v>
      </c>
      <c r="BM359" s="104">
        <f>ROUND(VLOOKUP($B359,'[4]3.ข้อมูลงบทดลองปัจจุบัน'!$A$5:$CL$846,64,0),2)</f>
        <v>0</v>
      </c>
      <c r="BN359" s="104">
        <f>ROUND(VLOOKUP($B359,'[4]3.ข้อมูลงบทดลองปัจจุบัน'!$A$5:$CL$846,65,0),2)</f>
        <v>0</v>
      </c>
      <c r="BO359" s="104">
        <f>ROUND(VLOOKUP($B359,'[4]3.ข้อมูลงบทดลองปัจจุบัน'!$A$5:$CL$846,66,0),2)</f>
        <v>0</v>
      </c>
      <c r="BP359" s="104">
        <f>ROUND(VLOOKUP($B359,'[4]3.ข้อมูลงบทดลองปัจจุบัน'!$A$5:$CL$846,67,0),2)</f>
        <v>0</v>
      </c>
      <c r="BQ359" s="104">
        <f>ROUND(VLOOKUP($B359,'[4]3.ข้อมูลงบทดลองปัจจุบัน'!$A$5:$CL$846,68,0),2)</f>
        <v>0</v>
      </c>
      <c r="BR359" s="104">
        <f>ROUND(VLOOKUP($B359,'[4]3.ข้อมูลงบทดลองปัจจุบัน'!$A$5:$CL$846,69,0),2)</f>
        <v>0</v>
      </c>
      <c r="BS359" s="104">
        <f>ROUND(VLOOKUP($B359,'[4]3.ข้อมูลงบทดลองปัจจุบัน'!$A$5:$CL$846,70,0),2)</f>
        <v>0</v>
      </c>
      <c r="BT359" s="104">
        <f>ROUND(VLOOKUP($B359,'[4]3.ข้อมูลงบทดลองปัจจุบัน'!$A$5:$CL$846,71,0),2)</f>
        <v>0</v>
      </c>
      <c r="BU359" s="104">
        <f>ROUND(VLOOKUP($B359,'[4]3.ข้อมูลงบทดลองปัจจุบัน'!$A$5:$CL$846,72,0),2)</f>
        <v>0</v>
      </c>
      <c r="BV359" s="104">
        <f>ROUND(VLOOKUP($B359,'[4]3.ข้อมูลงบทดลองปัจจุบัน'!$A$5:$CL$846,73,0),2)</f>
        <v>0</v>
      </c>
      <c r="BW359" s="104">
        <f>ROUND(VLOOKUP($B359,'[4]3.ข้อมูลงบทดลองปัจจุบัน'!$A$5:$CL$846,74,0),2)</f>
        <v>0</v>
      </c>
      <c r="BX359" s="104">
        <f>ROUND(VLOOKUP($B359,'[4]3.ข้อมูลงบทดลองปัจจุบัน'!$A$5:$CL$846,75,0),2)</f>
        <v>0</v>
      </c>
      <c r="BY359" s="104">
        <f>ROUND(VLOOKUP($B359,'[4]3.ข้อมูลงบทดลองปัจจุบัน'!$A$5:$CL$846,76,0),2)</f>
        <v>0</v>
      </c>
      <c r="BZ359" s="104">
        <f>ROUND(VLOOKUP($B359,'[4]3.ข้อมูลงบทดลองปัจจุบัน'!$A$5:$CL$846,77,0),2)</f>
        <v>0</v>
      </c>
      <c r="CA359" s="104">
        <f>ROUND(VLOOKUP($B359,'[4]3.ข้อมูลงบทดลองปัจจุบัน'!$A$5:$CL$846,78,0),2)</f>
        <v>0</v>
      </c>
      <c r="CB359" s="104">
        <f>ROUND(VLOOKUP($B359,'[4]3.ข้อมูลงบทดลองปัจจุบัน'!$A$5:$CL$846,79,0),2)</f>
        <v>0</v>
      </c>
      <c r="CC359" s="104">
        <f>ROUND(VLOOKUP($B359,'[4]3.ข้อมูลงบทดลองปัจจุบัน'!$A$5:$CL$846,80,0),2)</f>
        <v>0</v>
      </c>
      <c r="CD359" s="104">
        <f>ROUND(VLOOKUP($B359,'[4]3.ข้อมูลงบทดลองปัจจุบัน'!$A$5:$CL$846,81,0),2)</f>
        <v>0</v>
      </c>
      <c r="CE359" s="104">
        <f>ROUND(VLOOKUP($B359,'[4]3.ข้อมูลงบทดลองปัจจุบัน'!$A$5:$CL$846,82,0),2)</f>
        <v>0</v>
      </c>
      <c r="CF359" s="104">
        <f>ROUND(VLOOKUP($B359,'[4]3.ข้อมูลงบทดลองปัจจุบัน'!$A$5:$CL$846,83,0),2)</f>
        <v>0</v>
      </c>
      <c r="CG359" s="104">
        <f>ROUND(VLOOKUP($B359,'[4]3.ข้อมูลงบทดลองปัจจุบัน'!$A$5:$CL$846,84,0),2)</f>
        <v>150000</v>
      </c>
      <c r="CH359" s="104">
        <f>ROUND(VLOOKUP($B359,'[4]3.ข้อมูลงบทดลองปัจจุบัน'!$A$5:$CL$846,85,0),2)</f>
        <v>0</v>
      </c>
      <c r="CI359" s="104">
        <f>ROUND(VLOOKUP($B359,'[4]3.ข้อมูลงบทดลองปัจจุบัน'!$A$5:$CL$846,86,0),2)</f>
        <v>0</v>
      </c>
      <c r="CJ359" s="104">
        <f>ROUND(VLOOKUP($B359,'[4]3.ข้อมูลงบทดลองปัจจุบัน'!$A$5:$CL$846,87,0),2)</f>
        <v>0</v>
      </c>
      <c r="CK359" s="104">
        <f>ROUND(VLOOKUP($B359,'[4]3.ข้อมูลงบทดลองปัจจุบัน'!$A$5:$CL$846,88,0),2)</f>
        <v>0</v>
      </c>
      <c r="CL359" s="104">
        <f>ROUND(VLOOKUP($B359,'[4]3.ข้อมูลงบทดลองปัจจุบัน'!$A$5:$CL$846,89,0),2)</f>
        <v>0</v>
      </c>
      <c r="CM359" s="104">
        <f>ROUND(VLOOKUP($B359,'[4]3.ข้อมูลงบทดลองปัจจุบัน'!$A$5:$CL$846,90,0),2)</f>
        <v>0</v>
      </c>
    </row>
    <row r="360" spans="1:91" x14ac:dyDescent="0.7">
      <c r="A360" s="128" t="s">
        <v>884</v>
      </c>
      <c r="B360" s="18" t="s">
        <v>1105</v>
      </c>
      <c r="C360" s="129" t="s">
        <v>1106</v>
      </c>
      <c r="D360" s="104">
        <f>ROUND(VLOOKUP($B360,'[4]3.ข้อมูลงบทดลองปัจจุบัน'!$A$5:$CL$846,3,0),2)</f>
        <v>0</v>
      </c>
      <c r="E360" s="104">
        <f>ROUND(VLOOKUP($B360,'[4]3.ข้อมูลงบทดลองปัจจุบัน'!$A$5:$CL$846,4,0),2)</f>
        <v>0</v>
      </c>
      <c r="F360" s="104">
        <f>ROUND(VLOOKUP($B360,'[4]3.ข้อมูลงบทดลองปัจจุบัน'!$A$5:$CL$846,5,0),2)</f>
        <v>0</v>
      </c>
      <c r="G360" s="104">
        <f>ROUND(VLOOKUP($B360,'[4]3.ข้อมูลงบทดลองปัจจุบัน'!$A$5:$CL$846,6,0),2)</f>
        <v>0</v>
      </c>
      <c r="H360" s="104">
        <f>ROUND(VLOOKUP($B360,'[4]3.ข้อมูลงบทดลองปัจจุบัน'!$A$5:$CL$846,7,0),2)</f>
        <v>0</v>
      </c>
      <c r="I360" s="104">
        <f>ROUND(VLOOKUP($B360,'[4]3.ข้อมูลงบทดลองปัจจุบัน'!$A$5:$CL$846,8,0),2)</f>
        <v>0</v>
      </c>
      <c r="J360" s="104">
        <f>ROUND(VLOOKUP($B360,'[4]3.ข้อมูลงบทดลองปัจจุบัน'!$A$5:$CL$846,9,0),2)</f>
        <v>0</v>
      </c>
      <c r="K360" s="104">
        <f>ROUND(VLOOKUP($B360,'[4]3.ข้อมูลงบทดลองปัจจุบัน'!$A$5:$CL$846,10,0),2)</f>
        <v>0</v>
      </c>
      <c r="L360" s="104">
        <f>ROUND(VLOOKUP($B360,'[4]3.ข้อมูลงบทดลองปัจจุบัน'!$A$5:$CL$846,11,0),2)</f>
        <v>0</v>
      </c>
      <c r="M360" s="104">
        <f>ROUND(VLOOKUP($B360,'[4]3.ข้อมูลงบทดลองปัจจุบัน'!$A$5:$CL$846,12,0),2)</f>
        <v>0</v>
      </c>
      <c r="N360" s="104">
        <f>ROUND(VLOOKUP($B360,'[4]3.ข้อมูลงบทดลองปัจจุบัน'!$A$5:$CL$846,13,0),2)</f>
        <v>0</v>
      </c>
      <c r="O360" s="104">
        <f>ROUND(VLOOKUP($B360,'[4]3.ข้อมูลงบทดลองปัจจุบัน'!$A$5:$CL$846,14,0),2)</f>
        <v>0</v>
      </c>
      <c r="P360" s="104">
        <f>ROUND(VLOOKUP($B360,'[4]3.ข้อมูลงบทดลองปัจจุบัน'!$A$5:$CL$846,15,0),2)</f>
        <v>0</v>
      </c>
      <c r="Q360" s="104">
        <f>ROUND(VLOOKUP($B360,'[4]3.ข้อมูลงบทดลองปัจจุบัน'!$A$5:$CL$846,16,0),2)</f>
        <v>2198000</v>
      </c>
      <c r="R360" s="104">
        <f>ROUND(VLOOKUP($B360,'[4]3.ข้อมูลงบทดลองปัจจุบัน'!$A$5:$CL$846,17,0),2)</f>
        <v>0</v>
      </c>
      <c r="S360" s="104">
        <f>ROUND(VLOOKUP($B360,'[4]3.ข้อมูลงบทดลองปัจจุบัน'!$A$5:$CL$846,18,0),2)</f>
        <v>1015000</v>
      </c>
      <c r="T360" s="104">
        <f>ROUND(VLOOKUP($B360,'[4]3.ข้อมูลงบทดลองปัจจุบัน'!$A$5:$CL$846,19,0),2)</f>
        <v>0</v>
      </c>
      <c r="U360" s="104">
        <f>ROUND(VLOOKUP($B360,'[4]3.ข้อมูลงบทดลองปัจจุบัน'!$A$5:$CL$846,20,0),2)</f>
        <v>0</v>
      </c>
      <c r="V360" s="104">
        <f>ROUND(VLOOKUP($B360,'[4]3.ข้อมูลงบทดลองปัจจุบัน'!$A$5:$CL$846,21,0),2)</f>
        <v>0</v>
      </c>
      <c r="W360" s="104">
        <f>ROUND(VLOOKUP($B360,'[4]3.ข้อมูลงบทดลองปัจจุบัน'!$A$5:$CL$846,22,0),2)</f>
        <v>0</v>
      </c>
      <c r="X360" s="104">
        <f>ROUND(VLOOKUP($B360,'[4]3.ข้อมูลงบทดลองปัจจุบัน'!$A$5:$CL$846,23,0),2)</f>
        <v>0</v>
      </c>
      <c r="Y360" s="104">
        <f>ROUND(VLOOKUP($B360,'[4]3.ข้อมูลงบทดลองปัจจุบัน'!$A$5:$CL$846,24,0),2)</f>
        <v>1267500</v>
      </c>
      <c r="Z360" s="104">
        <f>ROUND(VLOOKUP($B360,'[4]3.ข้อมูลงบทดลองปัจจุบัน'!$A$5:$CL$846,25,0),2)</f>
        <v>78484620</v>
      </c>
      <c r="AA360" s="104">
        <f>ROUND(VLOOKUP($B360,'[4]3.ข้อมูลงบทดลองปัจจุบัน'!$A$5:$CL$846,26,0),2)</f>
        <v>1199000</v>
      </c>
      <c r="AB360" s="104">
        <f>ROUND(VLOOKUP($B360,'[4]3.ข้อมูลงบทดลองปัจจุบัน'!$A$5:$CL$846,27,0),2)</f>
        <v>1199000</v>
      </c>
      <c r="AC360" s="104">
        <f>ROUND(VLOOKUP($B360,'[4]3.ข้อมูลงบทดลองปัจจุบัน'!$A$5:$CL$846,28,0),2)</f>
        <v>1199000</v>
      </c>
      <c r="AD360" s="104">
        <f>ROUND(VLOOKUP($B360,'[4]3.ข้อมูลงบทดลองปัจจุบัน'!$A$5:$CL$846,29,0),2)</f>
        <v>0</v>
      </c>
      <c r="AE360" s="104">
        <f>ROUND(VLOOKUP($B360,'[4]3.ข้อมูลงบทดลองปัจจุบัน'!$A$5:$CL$846,30,0),2)</f>
        <v>2200120</v>
      </c>
      <c r="AF360" s="104">
        <f>ROUND(VLOOKUP($B360,'[4]3.ข้อมูลงบทดลองปัจจุบัน'!$A$5:$CL$846,31,0),2)</f>
        <v>1215000</v>
      </c>
      <c r="AG360" s="104">
        <f>ROUND(VLOOKUP($B360,'[4]3.ข้อมูลงบทดลองปัจจุบัน'!$A$5:$CL$846,32,0),2)</f>
        <v>1199000</v>
      </c>
      <c r="AH360" s="104">
        <f>ROUND(VLOOKUP($B360,'[4]3.ข้อมูลงบทดลองปัจจุบัน'!$A$5:$CL$846,33,0),2)</f>
        <v>1281320</v>
      </c>
      <c r="AI360" s="104">
        <f>ROUND(VLOOKUP($B360,'[4]3.ข้อมูลงบทดลองปัจจุบัน'!$A$5:$CL$846,34,0),2)</f>
        <v>3819000</v>
      </c>
      <c r="AJ360" s="104">
        <f>ROUND(VLOOKUP($B360,'[4]3.ข้อมูลงบทดลองปัจจุบัน'!$A$5:$CL$846,35,0),2)</f>
        <v>0</v>
      </c>
      <c r="AK360" s="104">
        <f>ROUND(VLOOKUP($B360,'[4]3.ข้อมูลงบทดลองปัจจุบัน'!$A$5:$CL$846,36,0),2)</f>
        <v>150000</v>
      </c>
      <c r="AL360" s="104">
        <f>ROUND(VLOOKUP($B360,'[4]3.ข้อมูลงบทดลองปัจจุบัน'!$A$5:$CL$846,37,0),2)</f>
        <v>0</v>
      </c>
      <c r="AM360" s="104">
        <f>ROUND(VLOOKUP($B360,'[4]3.ข้อมูลงบทดลองปัจจุบัน'!$A$5:$CL$846,38,0),2)</f>
        <v>2828000</v>
      </c>
      <c r="AN360" s="104">
        <f>ROUND(VLOOKUP($B360,'[4]3.ข้อมูลงบทดลองปัจจุบัน'!$A$5:$CL$846,39,0),2)</f>
        <v>6739800</v>
      </c>
      <c r="AO360" s="104">
        <f>ROUND(VLOOKUP($B360,'[4]3.ข้อมูลงบทดลองปัจจุบัน'!$A$5:$CL$846,40,0),2)</f>
        <v>0</v>
      </c>
      <c r="AP360" s="104">
        <f>ROUND(VLOOKUP($B360,'[4]3.ข้อมูลงบทดลองปัจจุบัน'!$A$5:$CL$846,41,0),2)</f>
        <v>0</v>
      </c>
      <c r="AQ360" s="104">
        <f>ROUND(VLOOKUP($B360,'[4]3.ข้อมูลงบทดลองปัจจุบัน'!$A$5:$CL$846,42,0),2)</f>
        <v>0</v>
      </c>
      <c r="AR360" s="104">
        <f>ROUND(VLOOKUP($B360,'[4]3.ข้อมูลงบทดลองปัจจุบัน'!$A$5:$CL$846,43,0),2)</f>
        <v>0</v>
      </c>
      <c r="AS360" s="104">
        <f>ROUND(VLOOKUP($B360,'[4]3.ข้อมูลงบทดลองปัจจุบัน'!$A$5:$CL$846,44,0),2)</f>
        <v>0</v>
      </c>
      <c r="AT360" s="104">
        <f>ROUND(VLOOKUP($B360,'[4]3.ข้อมูลงบทดลองปัจจุบัน'!$A$5:$CL$846,45,0),2)</f>
        <v>0</v>
      </c>
      <c r="AU360" s="104">
        <f>ROUND(VLOOKUP($B360,'[4]3.ข้อมูลงบทดลองปัจจุบัน'!$A$5:$CL$846,46,0),2)</f>
        <v>664800</v>
      </c>
      <c r="AV360" s="104">
        <f>ROUND(VLOOKUP($B360,'[4]3.ข้อมูลงบทดลองปัจจุบัน'!$A$5:$CL$846,47,0),2)</f>
        <v>140000</v>
      </c>
      <c r="AW360" s="104">
        <f>ROUND(VLOOKUP($B360,'[4]3.ข้อมูลงบทดลองปัจจุบัน'!$A$5:$CL$846,48,0),2)</f>
        <v>0</v>
      </c>
      <c r="AX360" s="104">
        <f>ROUND(VLOOKUP($B360,'[4]3.ข้อมูลงบทดลองปัจจุบัน'!$A$5:$CL$846,49,0),2)</f>
        <v>257700</v>
      </c>
      <c r="AY360" s="104">
        <f>ROUND(VLOOKUP($B360,'[4]3.ข้อมูลงบทดลองปัจจุบัน'!$A$5:$CL$846,50,0),2)</f>
        <v>1753900</v>
      </c>
      <c r="AZ360" s="104">
        <f>ROUND(VLOOKUP($B360,'[4]3.ข้อมูลงบทดลองปัจจุบัน'!$A$5:$CL$846,51,0),2)</f>
        <v>0</v>
      </c>
      <c r="BA360" s="104">
        <f>ROUND(VLOOKUP($B360,'[4]3.ข้อมูลงบทดลองปัจจุบัน'!$A$5:$CL$846,52,0),2)</f>
        <v>0</v>
      </c>
      <c r="BB360" s="104">
        <f>ROUND(VLOOKUP($B360,'[4]3.ข้อมูลงบทดลองปัจจุบัน'!$A$5:$CL$846,53,0),2)</f>
        <v>0</v>
      </c>
      <c r="BC360" s="104">
        <f>ROUND(VLOOKUP($B360,'[4]3.ข้อมูลงบทดลองปัจจุบัน'!$A$5:$CL$846,54,0),2)</f>
        <v>0</v>
      </c>
      <c r="BD360" s="104">
        <f>ROUND(VLOOKUP($B360,'[4]3.ข้อมูลงบทดลองปัจจุบัน'!$A$5:$CL$846,55,0),2)</f>
        <v>0</v>
      </c>
      <c r="BE360" s="104">
        <f>ROUND(VLOOKUP($B360,'[4]3.ข้อมูลงบทดลองปัจจุบัน'!$A$5:$CL$846,56,0),2)</f>
        <v>0</v>
      </c>
      <c r="BF360" s="104">
        <f>ROUND(VLOOKUP($B360,'[4]3.ข้อมูลงบทดลองปัจจุบัน'!$A$5:$CL$846,57,0),2)</f>
        <v>0</v>
      </c>
      <c r="BG360" s="104">
        <f>ROUND(VLOOKUP($B360,'[4]3.ข้อมูลงบทดลองปัจจุบัน'!$A$5:$CL$846,58,0),2)</f>
        <v>0</v>
      </c>
      <c r="BH360" s="104">
        <f>ROUND(VLOOKUP($B360,'[4]3.ข้อมูลงบทดลองปัจจุบัน'!$A$5:$CL$846,59,0),2)</f>
        <v>0</v>
      </c>
      <c r="BI360" s="104">
        <f>ROUND(VLOOKUP($B360,'[4]3.ข้อมูลงบทดลองปัจจุบัน'!$A$5:$CL$846,60,0),2)</f>
        <v>1199000</v>
      </c>
      <c r="BJ360" s="104">
        <f>ROUND(VLOOKUP($B360,'[4]3.ข้อมูลงบทดลองปัจจุบัน'!$A$5:$CL$846,61,0),2)</f>
        <v>1199000</v>
      </c>
      <c r="BK360" s="104">
        <f>ROUND(VLOOKUP($B360,'[4]3.ข้อมูลงบทดลองปัจจุบัน'!$A$5:$CL$846,62,0),2)</f>
        <v>0</v>
      </c>
      <c r="BL360" s="104">
        <f>ROUND(VLOOKUP($B360,'[4]3.ข้อมูลงบทดลองปัจจุบัน'!$A$5:$CL$846,63,0),2)</f>
        <v>0</v>
      </c>
      <c r="BM360" s="104">
        <f>ROUND(VLOOKUP($B360,'[4]3.ข้อมูลงบทดลองปัจจุบัน'!$A$5:$CL$846,64,0),2)</f>
        <v>0</v>
      </c>
      <c r="BN360" s="104">
        <f>ROUND(VLOOKUP($B360,'[4]3.ข้อมูลงบทดลองปัจจุบัน'!$A$5:$CL$846,65,0),2)</f>
        <v>448900</v>
      </c>
      <c r="BO360" s="104">
        <f>ROUND(VLOOKUP($B360,'[4]3.ข้อมูลงบทดลองปัจจุบัน'!$A$5:$CL$846,66,0),2)</f>
        <v>7996900</v>
      </c>
      <c r="BP360" s="104">
        <f>ROUND(VLOOKUP($B360,'[4]3.ข้อมูลงบทดลองปัจจุบัน'!$A$5:$CL$846,67,0),2)</f>
        <v>5472716.0300000003</v>
      </c>
      <c r="BQ360" s="104">
        <f>ROUND(VLOOKUP($B360,'[4]3.ข้อมูลงบทดลองปัจจุบัน'!$A$5:$CL$846,68,0),2)</f>
        <v>9780750</v>
      </c>
      <c r="BR360" s="104">
        <f>ROUND(VLOOKUP($B360,'[4]3.ข้อมูลงบทดลองปัจจุบัน'!$A$5:$CL$846,69,0),2)</f>
        <v>0</v>
      </c>
      <c r="BS360" s="104">
        <f>ROUND(VLOOKUP($B360,'[4]3.ข้อมูลงบทดลองปัจจุบัน'!$A$5:$CL$846,70,0),2)</f>
        <v>0</v>
      </c>
      <c r="BT360" s="104">
        <f>ROUND(VLOOKUP($B360,'[4]3.ข้อมูลงบทดลองปัจจุบัน'!$A$5:$CL$846,71,0),2)</f>
        <v>0</v>
      </c>
      <c r="BU360" s="104">
        <f>ROUND(VLOOKUP($B360,'[4]3.ข้อมูลงบทดลองปัจจุบัน'!$A$5:$CL$846,72,0),2)</f>
        <v>0</v>
      </c>
      <c r="BV360" s="104">
        <f>ROUND(VLOOKUP($B360,'[4]3.ข้อมูลงบทดลองปัจจุบัน'!$A$5:$CL$846,73,0),2)</f>
        <v>0</v>
      </c>
      <c r="BW360" s="104">
        <f>ROUND(VLOOKUP($B360,'[4]3.ข้อมูลงบทดลองปัจจุบัน'!$A$5:$CL$846,74,0),2)</f>
        <v>0</v>
      </c>
      <c r="BX360" s="104">
        <f>ROUND(VLOOKUP($B360,'[4]3.ข้อมูลงบทดลองปัจจุบัน'!$A$5:$CL$846,75,0),2)</f>
        <v>0</v>
      </c>
      <c r="BY360" s="104">
        <f>ROUND(VLOOKUP($B360,'[4]3.ข้อมูลงบทดลองปัจจุบัน'!$A$5:$CL$846,76,0),2)</f>
        <v>0</v>
      </c>
      <c r="BZ360" s="104">
        <f>ROUND(VLOOKUP($B360,'[4]3.ข้อมูลงบทดลองปัจจุบัน'!$A$5:$CL$846,77,0),2)</f>
        <v>0</v>
      </c>
      <c r="CA360" s="104">
        <f>ROUND(VLOOKUP($B360,'[4]3.ข้อมูลงบทดลองปัจจุบัน'!$A$5:$CL$846,78,0),2)</f>
        <v>0</v>
      </c>
      <c r="CB360" s="104">
        <f>ROUND(VLOOKUP($B360,'[4]3.ข้อมูลงบทดลองปัจจุบัน'!$A$5:$CL$846,79,0),2)</f>
        <v>0</v>
      </c>
      <c r="CC360" s="104">
        <f>ROUND(VLOOKUP($B360,'[4]3.ข้อมูลงบทดลองปัจจุบัน'!$A$5:$CL$846,80,0),2)</f>
        <v>0</v>
      </c>
      <c r="CD360" s="104">
        <f>ROUND(VLOOKUP($B360,'[4]3.ข้อมูลงบทดลองปัจจุบัน'!$A$5:$CL$846,81,0),2)</f>
        <v>0</v>
      </c>
      <c r="CE360" s="104">
        <f>ROUND(VLOOKUP($B360,'[4]3.ข้อมูลงบทดลองปัจจุบัน'!$A$5:$CL$846,82,0),2)</f>
        <v>0</v>
      </c>
      <c r="CF360" s="104">
        <f>ROUND(VLOOKUP($B360,'[4]3.ข้อมูลงบทดลองปัจจุบัน'!$A$5:$CL$846,83,0),2)</f>
        <v>0</v>
      </c>
      <c r="CG360" s="104">
        <f>ROUND(VLOOKUP($B360,'[4]3.ข้อมูลงบทดลองปัจจุบัน'!$A$5:$CL$846,84,0),2)</f>
        <v>250000</v>
      </c>
      <c r="CH360" s="104">
        <f>ROUND(VLOOKUP($B360,'[4]3.ข้อมูลงบทดลองปัจจุบัน'!$A$5:$CL$846,85,0),2)</f>
        <v>0</v>
      </c>
      <c r="CI360" s="104">
        <f>ROUND(VLOOKUP($B360,'[4]3.ข้อมูลงบทดลองปัจจุบัน'!$A$5:$CL$846,86,0),2)</f>
        <v>0</v>
      </c>
      <c r="CJ360" s="104">
        <f>ROUND(VLOOKUP($B360,'[4]3.ข้อมูลงบทดลองปัจจุบัน'!$A$5:$CL$846,87,0),2)</f>
        <v>0</v>
      </c>
      <c r="CK360" s="104">
        <f>ROUND(VLOOKUP($B360,'[4]3.ข้อมูลงบทดลองปัจจุบัน'!$A$5:$CL$846,88,0),2)</f>
        <v>0</v>
      </c>
      <c r="CL360" s="104">
        <f>ROUND(VLOOKUP($B360,'[4]3.ข้อมูลงบทดลองปัจจุบัน'!$A$5:$CL$846,89,0),2)</f>
        <v>0</v>
      </c>
      <c r="CM360" s="104">
        <f>ROUND(VLOOKUP($B360,'[4]3.ข้อมูลงบทดลองปัจจุบัน'!$A$5:$CL$846,90,0),2)</f>
        <v>448900</v>
      </c>
    </row>
    <row r="361" spans="1:91" x14ac:dyDescent="0.7">
      <c r="A361" s="128" t="s">
        <v>884</v>
      </c>
      <c r="B361" s="18" t="s">
        <v>1107</v>
      </c>
      <c r="C361" s="129" t="s">
        <v>1108</v>
      </c>
      <c r="D361" s="104">
        <f>ROUND(VLOOKUP($B361,'[4]3.ข้อมูลงบทดลองปัจจุบัน'!$A$5:$CL$846,3,0),2)</f>
        <v>35040</v>
      </c>
      <c r="E361" s="104">
        <f>ROUND(VLOOKUP($B361,'[4]3.ข้อมูลงบทดลองปัจจุบัน'!$A$5:$CL$846,4,0),2)</f>
        <v>0</v>
      </c>
      <c r="F361" s="104">
        <f>ROUND(VLOOKUP($B361,'[4]3.ข้อมูลงบทดลองปัจจุบัน'!$A$5:$CL$846,5,0),2)</f>
        <v>0</v>
      </c>
      <c r="G361" s="104">
        <f>ROUND(VLOOKUP($B361,'[4]3.ข้อมูลงบทดลองปัจจุบัน'!$A$5:$CL$846,6,0),2)</f>
        <v>0</v>
      </c>
      <c r="H361" s="104">
        <f>ROUND(VLOOKUP($B361,'[4]3.ข้อมูลงบทดลองปัจจุบัน'!$A$5:$CL$846,7,0),2)</f>
        <v>5000</v>
      </c>
      <c r="I361" s="104">
        <f>ROUND(VLOOKUP($B361,'[4]3.ข้อมูลงบทดลองปัจจุบัน'!$A$5:$CL$846,8,0),2)</f>
        <v>2982</v>
      </c>
      <c r="J361" s="104">
        <f>ROUND(VLOOKUP($B361,'[4]3.ข้อมูลงบทดลองปัจจุบัน'!$A$5:$CL$846,9,0),2)</f>
        <v>0</v>
      </c>
      <c r="K361" s="104">
        <f>ROUND(VLOOKUP($B361,'[4]3.ข้อมูลงบทดลองปัจจุบัน'!$A$5:$CL$846,10,0),2)</f>
        <v>0</v>
      </c>
      <c r="L361" s="104">
        <f>ROUND(VLOOKUP($B361,'[4]3.ข้อมูลงบทดลองปัจจุบัน'!$A$5:$CL$846,11,0),2)</f>
        <v>0</v>
      </c>
      <c r="M361" s="104">
        <f>ROUND(VLOOKUP($B361,'[4]3.ข้อมูลงบทดลองปัจจุบัน'!$A$5:$CL$846,12,0),2)</f>
        <v>5000</v>
      </c>
      <c r="N361" s="104">
        <f>ROUND(VLOOKUP($B361,'[4]3.ข้อมูลงบทดลองปัจจุบัน'!$A$5:$CL$846,13,0),2)</f>
        <v>0</v>
      </c>
      <c r="O361" s="104">
        <f>ROUND(VLOOKUP($B361,'[4]3.ข้อมูลงบทดลองปัจจุบัน'!$A$5:$CL$846,14,0),2)</f>
        <v>0</v>
      </c>
      <c r="P361" s="104">
        <f>ROUND(VLOOKUP($B361,'[4]3.ข้อมูลงบทดลองปัจจุบัน'!$A$5:$CL$846,15,0),2)</f>
        <v>127471.92</v>
      </c>
      <c r="Q361" s="104">
        <f>ROUND(VLOOKUP($B361,'[4]3.ข้อมูลงบทดลองปัจจุบัน'!$A$5:$CL$846,16,0),2)</f>
        <v>0</v>
      </c>
      <c r="R361" s="104">
        <f>ROUND(VLOOKUP($B361,'[4]3.ข้อมูลงบทดลองปัจจุบัน'!$A$5:$CL$846,17,0),2)</f>
        <v>0</v>
      </c>
      <c r="S361" s="104">
        <f>ROUND(VLOOKUP($B361,'[4]3.ข้อมูลงบทดลองปัจจุบัน'!$A$5:$CL$846,18,0),2)</f>
        <v>0</v>
      </c>
      <c r="T361" s="104">
        <f>ROUND(VLOOKUP($B361,'[4]3.ข้อมูลงบทดลองปัจจุบัน'!$A$5:$CL$846,19,0),2)</f>
        <v>0</v>
      </c>
      <c r="U361" s="104">
        <f>ROUND(VLOOKUP($B361,'[4]3.ข้อมูลงบทดลองปัจจุบัน'!$A$5:$CL$846,20,0),2)</f>
        <v>0</v>
      </c>
      <c r="V361" s="104">
        <f>ROUND(VLOOKUP($B361,'[4]3.ข้อมูลงบทดลองปัจจุบัน'!$A$5:$CL$846,21,0),2)</f>
        <v>0</v>
      </c>
      <c r="W361" s="104">
        <f>ROUND(VLOOKUP($B361,'[4]3.ข้อมูลงบทดลองปัจจุบัน'!$A$5:$CL$846,22,0),2)</f>
        <v>0</v>
      </c>
      <c r="X361" s="104">
        <f>ROUND(VLOOKUP($B361,'[4]3.ข้อมูลงบทดลองปัจจุบัน'!$A$5:$CL$846,23,0),2)</f>
        <v>0</v>
      </c>
      <c r="Y361" s="104">
        <f>ROUND(VLOOKUP($B361,'[4]3.ข้อมูลงบทดลองปัจจุบัน'!$A$5:$CL$846,24,0),2)</f>
        <v>0</v>
      </c>
      <c r="Z361" s="104">
        <f>ROUND(VLOOKUP($B361,'[4]3.ข้อมูลงบทดลองปัจจุบัน'!$A$5:$CL$846,25,0),2)</f>
        <v>0</v>
      </c>
      <c r="AA361" s="104">
        <f>ROUND(VLOOKUP($B361,'[4]3.ข้อมูลงบทดลองปัจจุบัน'!$A$5:$CL$846,26,0),2)</f>
        <v>0</v>
      </c>
      <c r="AB361" s="104">
        <f>ROUND(VLOOKUP($B361,'[4]3.ข้อมูลงบทดลองปัจจุบัน'!$A$5:$CL$846,27,0),2)</f>
        <v>0</v>
      </c>
      <c r="AC361" s="104">
        <f>ROUND(VLOOKUP($B361,'[4]3.ข้อมูลงบทดลองปัจจุบัน'!$A$5:$CL$846,28,0),2)</f>
        <v>0</v>
      </c>
      <c r="AD361" s="104">
        <f>ROUND(VLOOKUP($B361,'[4]3.ข้อมูลงบทดลองปัจจุบัน'!$A$5:$CL$846,29,0),2)</f>
        <v>0</v>
      </c>
      <c r="AE361" s="104">
        <f>ROUND(VLOOKUP($B361,'[4]3.ข้อมูลงบทดลองปัจจุบัน'!$A$5:$CL$846,30,0),2)</f>
        <v>0</v>
      </c>
      <c r="AF361" s="104">
        <f>ROUND(VLOOKUP($B361,'[4]3.ข้อมูลงบทดลองปัจจุบัน'!$A$5:$CL$846,31,0),2)</f>
        <v>0</v>
      </c>
      <c r="AG361" s="104">
        <f>ROUND(VLOOKUP($B361,'[4]3.ข้อมูลงบทดลองปัจจุบัน'!$A$5:$CL$846,32,0),2)</f>
        <v>0</v>
      </c>
      <c r="AH361" s="104">
        <f>ROUND(VLOOKUP($B361,'[4]3.ข้อมูลงบทดลองปัจจุบัน'!$A$5:$CL$846,33,0),2)</f>
        <v>0</v>
      </c>
      <c r="AI361" s="104">
        <f>ROUND(VLOOKUP($B361,'[4]3.ข้อมูลงบทดลองปัจจุบัน'!$A$5:$CL$846,34,0),2)</f>
        <v>0</v>
      </c>
      <c r="AJ361" s="104">
        <f>ROUND(VLOOKUP($B361,'[4]3.ข้อมูลงบทดลองปัจจุบัน'!$A$5:$CL$846,35,0),2)</f>
        <v>0</v>
      </c>
      <c r="AK361" s="104">
        <f>ROUND(VLOOKUP($B361,'[4]3.ข้อมูลงบทดลองปัจจุบัน'!$A$5:$CL$846,36,0),2)</f>
        <v>0</v>
      </c>
      <c r="AL361" s="104">
        <f>ROUND(VLOOKUP($B361,'[4]3.ข้อมูลงบทดลองปัจจุบัน'!$A$5:$CL$846,37,0),2)</f>
        <v>221550</v>
      </c>
      <c r="AM361" s="104">
        <f>ROUND(VLOOKUP($B361,'[4]3.ข้อมูลงบทดลองปัจจุบัน'!$A$5:$CL$846,38,0),2)</f>
        <v>0</v>
      </c>
      <c r="AN361" s="104">
        <f>ROUND(VLOOKUP($B361,'[4]3.ข้อมูลงบทดลองปัจจุบัน'!$A$5:$CL$846,39,0),2)</f>
        <v>0</v>
      </c>
      <c r="AO361" s="104">
        <f>ROUND(VLOOKUP($B361,'[4]3.ข้อมูลงบทดลองปัจจุบัน'!$A$5:$CL$846,40,0),2)</f>
        <v>0</v>
      </c>
      <c r="AP361" s="104">
        <f>ROUND(VLOOKUP($B361,'[4]3.ข้อมูลงบทดลองปัจจุบัน'!$A$5:$CL$846,41,0),2)</f>
        <v>79080</v>
      </c>
      <c r="AQ361" s="104">
        <f>ROUND(VLOOKUP($B361,'[4]3.ข้อมูลงบทดลองปัจจุบัน'!$A$5:$CL$846,42,0),2)</f>
        <v>76650</v>
      </c>
      <c r="AR361" s="104">
        <f>ROUND(VLOOKUP($B361,'[4]3.ข้อมูลงบทดลองปัจจุบัน'!$A$5:$CL$846,43,0),2)</f>
        <v>0</v>
      </c>
      <c r="AS361" s="104">
        <f>ROUND(VLOOKUP($B361,'[4]3.ข้อมูลงบทดลองปัจจุบัน'!$A$5:$CL$846,44,0),2)</f>
        <v>0</v>
      </c>
      <c r="AT361" s="104">
        <f>ROUND(VLOOKUP($B361,'[4]3.ข้อมูลงบทดลองปัจจุบัน'!$A$5:$CL$846,45,0),2)</f>
        <v>0</v>
      </c>
      <c r="AU361" s="104">
        <f>ROUND(VLOOKUP($B361,'[4]3.ข้อมูลงบทดลองปัจจุบัน'!$A$5:$CL$846,46,0),2)</f>
        <v>0</v>
      </c>
      <c r="AV361" s="104">
        <f>ROUND(VLOOKUP($B361,'[4]3.ข้อมูลงบทดลองปัจจุบัน'!$A$5:$CL$846,47,0),2)</f>
        <v>163850</v>
      </c>
      <c r="AW361" s="104">
        <f>ROUND(VLOOKUP($B361,'[4]3.ข้อมูลงบทดลองปัจจุบัน'!$A$5:$CL$846,48,0),2)</f>
        <v>79950</v>
      </c>
      <c r="AX361" s="104">
        <f>ROUND(VLOOKUP($B361,'[4]3.ข้อมูลงบทดลองปัจจุบัน'!$A$5:$CL$846,49,0),2)</f>
        <v>0</v>
      </c>
      <c r="AY361" s="104">
        <f>ROUND(VLOOKUP($B361,'[4]3.ข้อมูลงบทดลองปัจจุบัน'!$A$5:$CL$846,50,0),2)</f>
        <v>49670</v>
      </c>
      <c r="AZ361" s="104">
        <f>ROUND(VLOOKUP($B361,'[4]3.ข้อมูลงบทดลองปัจจุบัน'!$A$5:$CL$846,51,0),2)</f>
        <v>67150</v>
      </c>
      <c r="BA361" s="104">
        <f>ROUND(VLOOKUP($B361,'[4]3.ข้อมูลงบทดลองปัจจุบัน'!$A$5:$CL$846,52,0),2)</f>
        <v>0</v>
      </c>
      <c r="BB361" s="104">
        <f>ROUND(VLOOKUP($B361,'[4]3.ข้อมูลงบทดลองปัจจุบัน'!$A$5:$CL$846,53,0),2)</f>
        <v>44312.11</v>
      </c>
      <c r="BC361" s="104">
        <f>ROUND(VLOOKUP($B361,'[4]3.ข้อมูลงบทดลองปัจจุบัน'!$A$5:$CL$846,54,0),2)</f>
        <v>0</v>
      </c>
      <c r="BD361" s="104">
        <f>ROUND(VLOOKUP($B361,'[4]3.ข้อมูลงบทดลองปัจจุบัน'!$A$5:$CL$846,55,0),2)</f>
        <v>0</v>
      </c>
      <c r="BE361" s="104">
        <f>ROUND(VLOOKUP($B361,'[4]3.ข้อมูลงบทดลองปัจจุบัน'!$A$5:$CL$846,56,0),2)</f>
        <v>0</v>
      </c>
      <c r="BF361" s="104">
        <f>ROUND(VLOOKUP($B361,'[4]3.ข้อมูลงบทดลองปัจจุบัน'!$A$5:$CL$846,57,0),2)</f>
        <v>0</v>
      </c>
      <c r="BG361" s="104">
        <f>ROUND(VLOOKUP($B361,'[4]3.ข้อมูลงบทดลองปัจจุบัน'!$A$5:$CL$846,58,0),2)</f>
        <v>0</v>
      </c>
      <c r="BH361" s="104">
        <f>ROUND(VLOOKUP($B361,'[4]3.ข้อมูลงบทดลองปัจจุบัน'!$A$5:$CL$846,59,0),2)</f>
        <v>0</v>
      </c>
      <c r="BI361" s="104">
        <f>ROUND(VLOOKUP($B361,'[4]3.ข้อมูลงบทดลองปัจจุบัน'!$A$5:$CL$846,60,0),2)</f>
        <v>0</v>
      </c>
      <c r="BJ361" s="104">
        <f>ROUND(VLOOKUP($B361,'[4]3.ข้อมูลงบทดลองปัจจุบัน'!$A$5:$CL$846,61,0),2)</f>
        <v>0</v>
      </c>
      <c r="BK361" s="104">
        <f>ROUND(VLOOKUP($B361,'[4]3.ข้อมูลงบทดลองปัจจุบัน'!$A$5:$CL$846,62,0),2)</f>
        <v>0</v>
      </c>
      <c r="BL361" s="104">
        <f>ROUND(VLOOKUP($B361,'[4]3.ข้อมูลงบทดลองปัจจุบัน'!$A$5:$CL$846,63,0),2)</f>
        <v>0</v>
      </c>
      <c r="BM361" s="104">
        <f>ROUND(VLOOKUP($B361,'[4]3.ข้อมูลงบทดลองปัจจุบัน'!$A$5:$CL$846,64,0),2)</f>
        <v>0</v>
      </c>
      <c r="BN361" s="104">
        <f>ROUND(VLOOKUP($B361,'[4]3.ข้อมูลงบทดลองปัจจุบัน'!$A$5:$CL$846,65,0),2)</f>
        <v>0</v>
      </c>
      <c r="BO361" s="104">
        <f>ROUND(VLOOKUP($B361,'[4]3.ข้อมูลงบทดลองปัจจุบัน'!$A$5:$CL$846,66,0),2)</f>
        <v>0</v>
      </c>
      <c r="BP361" s="104">
        <f>ROUND(VLOOKUP($B361,'[4]3.ข้อมูลงบทดลองปัจจุบัน'!$A$5:$CL$846,67,0),2)</f>
        <v>0</v>
      </c>
      <c r="BQ361" s="104">
        <f>ROUND(VLOOKUP($B361,'[4]3.ข้อมูลงบทดลองปัจจุบัน'!$A$5:$CL$846,68,0),2)</f>
        <v>0</v>
      </c>
      <c r="BR361" s="104">
        <f>ROUND(VLOOKUP($B361,'[4]3.ข้อมูลงบทดลองปัจจุบัน'!$A$5:$CL$846,69,0),2)</f>
        <v>0</v>
      </c>
      <c r="BS361" s="104">
        <f>ROUND(VLOOKUP($B361,'[4]3.ข้อมูลงบทดลองปัจจุบัน'!$A$5:$CL$846,70,0),2)</f>
        <v>8957240.7599999998</v>
      </c>
      <c r="BT361" s="104">
        <f>ROUND(VLOOKUP($B361,'[4]3.ข้อมูลงบทดลองปัจจุบัน'!$A$5:$CL$846,71,0),2)</f>
        <v>0</v>
      </c>
      <c r="BU361" s="104">
        <f>ROUND(VLOOKUP($B361,'[4]3.ข้อมูลงบทดลองปัจจุบัน'!$A$5:$CL$846,72,0),2)</f>
        <v>750000</v>
      </c>
      <c r="BV361" s="104">
        <f>ROUND(VLOOKUP($B361,'[4]3.ข้อมูลงบทดลองปัจจุบัน'!$A$5:$CL$846,73,0),2)</f>
        <v>903640</v>
      </c>
      <c r="BW361" s="104">
        <f>ROUND(VLOOKUP($B361,'[4]3.ข้อมูลงบทดลองปัจจุบัน'!$A$5:$CL$846,74,0),2)</f>
        <v>0</v>
      </c>
      <c r="BX361" s="104">
        <f>ROUND(VLOOKUP($B361,'[4]3.ข้อมูลงบทดลองปัจจุบัน'!$A$5:$CL$846,75,0),2)</f>
        <v>0</v>
      </c>
      <c r="BY361" s="104">
        <f>ROUND(VLOOKUP($B361,'[4]3.ข้อมูลงบทดลองปัจจุบัน'!$A$5:$CL$846,76,0),2)</f>
        <v>0</v>
      </c>
      <c r="BZ361" s="104">
        <f>ROUND(VLOOKUP($B361,'[4]3.ข้อมูลงบทดลองปัจจุบัน'!$A$5:$CL$846,77,0),2)</f>
        <v>0</v>
      </c>
      <c r="CA361" s="104">
        <f>ROUND(VLOOKUP($B361,'[4]3.ข้อมูลงบทดลองปัจจุบัน'!$A$5:$CL$846,78,0),2)</f>
        <v>1500000</v>
      </c>
      <c r="CB361" s="104">
        <f>ROUND(VLOOKUP($B361,'[4]3.ข้อมูลงบทดลองปัจจุบัน'!$A$5:$CL$846,79,0),2)</f>
        <v>750000</v>
      </c>
      <c r="CC361" s="104">
        <f>ROUND(VLOOKUP($B361,'[4]3.ข้อมูลงบทดลองปัจจุบัน'!$A$5:$CL$846,80,0),2)</f>
        <v>0</v>
      </c>
      <c r="CD361" s="104">
        <f>ROUND(VLOOKUP($B361,'[4]3.ข้อมูลงบทดลองปัจจุบัน'!$A$5:$CL$846,81,0),2)</f>
        <v>0</v>
      </c>
      <c r="CE361" s="104">
        <f>ROUND(VLOOKUP($B361,'[4]3.ข้อมูลงบทดลองปัจจุบัน'!$A$5:$CL$846,82,0),2)</f>
        <v>0</v>
      </c>
      <c r="CF361" s="104">
        <f>ROUND(VLOOKUP($B361,'[4]3.ข้อมูลงบทดลองปัจจุบัน'!$A$5:$CL$846,83,0),2)</f>
        <v>0</v>
      </c>
      <c r="CG361" s="104">
        <f>ROUND(VLOOKUP($B361,'[4]3.ข้อมูลงบทดลองปัจจุบัน'!$A$5:$CL$846,84,0),2)</f>
        <v>0</v>
      </c>
      <c r="CH361" s="104">
        <f>ROUND(VLOOKUP($B361,'[4]3.ข้อมูลงบทดลองปัจจุบัน'!$A$5:$CL$846,85,0),2)</f>
        <v>0</v>
      </c>
      <c r="CI361" s="104">
        <f>ROUND(VLOOKUP($B361,'[4]3.ข้อมูลงบทดลองปัจจุบัน'!$A$5:$CL$846,86,0),2)</f>
        <v>0</v>
      </c>
      <c r="CJ361" s="104">
        <f>ROUND(VLOOKUP($B361,'[4]3.ข้อมูลงบทดลองปัจจุบัน'!$A$5:$CL$846,87,0),2)</f>
        <v>0</v>
      </c>
      <c r="CK361" s="104">
        <f>ROUND(VLOOKUP($B361,'[4]3.ข้อมูลงบทดลองปัจจุบัน'!$A$5:$CL$846,88,0),2)</f>
        <v>0</v>
      </c>
      <c r="CL361" s="104">
        <f>ROUND(VLOOKUP($B361,'[4]3.ข้อมูลงบทดลองปัจจุบัน'!$A$5:$CL$846,89,0),2)</f>
        <v>0</v>
      </c>
      <c r="CM361" s="104">
        <f>ROUND(VLOOKUP($B361,'[4]3.ข้อมูลงบทดลองปัจจุบัน'!$A$5:$CL$846,90,0),2)</f>
        <v>0</v>
      </c>
    </row>
    <row r="362" spans="1:91" x14ac:dyDescent="0.7">
      <c r="A362" s="128" t="s">
        <v>884</v>
      </c>
      <c r="B362" s="18" t="s">
        <v>1109</v>
      </c>
      <c r="C362" s="129" t="s">
        <v>1110</v>
      </c>
      <c r="D362" s="104">
        <f>ROUND(VLOOKUP($B362,'[4]3.ข้อมูลงบทดลองปัจจุบัน'!$A$5:$CL$846,3,0),2)</f>
        <v>0</v>
      </c>
      <c r="E362" s="104">
        <f>ROUND(VLOOKUP($B362,'[4]3.ข้อมูลงบทดลองปัจจุบัน'!$A$5:$CL$846,4,0),2)</f>
        <v>0</v>
      </c>
      <c r="F362" s="104">
        <f>ROUND(VLOOKUP($B362,'[4]3.ข้อมูลงบทดลองปัจจุบัน'!$A$5:$CL$846,5,0),2)</f>
        <v>0</v>
      </c>
      <c r="G362" s="104">
        <f>ROUND(VLOOKUP($B362,'[4]3.ข้อมูลงบทดลองปัจจุบัน'!$A$5:$CL$846,6,0),2)</f>
        <v>0</v>
      </c>
      <c r="H362" s="104">
        <f>ROUND(VLOOKUP($B362,'[4]3.ข้อมูลงบทดลองปัจจุบัน'!$A$5:$CL$846,7,0),2)</f>
        <v>2441700</v>
      </c>
      <c r="I362" s="104">
        <f>ROUND(VLOOKUP($B362,'[4]3.ข้อมูลงบทดลองปัจจุบัน'!$A$5:$CL$846,8,0),2)</f>
        <v>0</v>
      </c>
      <c r="J362" s="104">
        <f>ROUND(VLOOKUP($B362,'[4]3.ข้อมูลงบทดลองปัจจุบัน'!$A$5:$CL$846,9,0),2)</f>
        <v>1934750</v>
      </c>
      <c r="K362" s="104">
        <f>ROUND(VLOOKUP($B362,'[4]3.ข้อมูลงบทดลองปัจจุบัน'!$A$5:$CL$846,10,0),2)</f>
        <v>0</v>
      </c>
      <c r="L362" s="104">
        <f>ROUND(VLOOKUP($B362,'[4]3.ข้อมูลงบทดลองปัจจุบัน'!$A$5:$CL$846,11,0),2)</f>
        <v>0</v>
      </c>
      <c r="M362" s="104">
        <f>ROUND(VLOOKUP($B362,'[4]3.ข้อมูลงบทดลองปัจจุบัน'!$A$5:$CL$846,12,0),2)</f>
        <v>0</v>
      </c>
      <c r="N362" s="104">
        <f>ROUND(VLOOKUP($B362,'[4]3.ข้อมูลงบทดลองปัจจุบัน'!$A$5:$CL$846,13,0),2)</f>
        <v>9499000</v>
      </c>
      <c r="O362" s="104">
        <f>ROUND(VLOOKUP($B362,'[4]3.ข้อมูลงบทดลองปัจจุบัน'!$A$5:$CL$846,14,0),2)</f>
        <v>3690400</v>
      </c>
      <c r="P362" s="104">
        <f>ROUND(VLOOKUP($B362,'[4]3.ข้อมูลงบทดลองปัจจุบัน'!$A$5:$CL$846,15,0),2)</f>
        <v>0</v>
      </c>
      <c r="Q362" s="104">
        <f>ROUND(VLOOKUP($B362,'[4]3.ข้อมูลงบทดลองปัจจุบัน'!$A$5:$CL$846,16,0),2)</f>
        <v>0</v>
      </c>
      <c r="R362" s="104">
        <f>ROUND(VLOOKUP($B362,'[4]3.ข้อมูลงบทดลองปัจจุบัน'!$A$5:$CL$846,17,0),2)</f>
        <v>0</v>
      </c>
      <c r="S362" s="104">
        <f>ROUND(VLOOKUP($B362,'[4]3.ข้อมูลงบทดลองปัจจุบัน'!$A$5:$CL$846,18,0),2)</f>
        <v>0</v>
      </c>
      <c r="T362" s="104">
        <f>ROUND(VLOOKUP($B362,'[4]3.ข้อมูลงบทดลองปัจจุบัน'!$A$5:$CL$846,19,0),2)</f>
        <v>348500</v>
      </c>
      <c r="U362" s="104">
        <f>ROUND(VLOOKUP($B362,'[4]3.ข้อมูลงบทดลองปัจจุบัน'!$A$5:$CL$846,20,0),2)</f>
        <v>0</v>
      </c>
      <c r="V362" s="104">
        <f>ROUND(VLOOKUP($B362,'[4]3.ข้อมูลงบทดลองปัจจุบัน'!$A$5:$CL$846,21,0),2)</f>
        <v>0</v>
      </c>
      <c r="W362" s="104">
        <f>ROUND(VLOOKUP($B362,'[4]3.ข้อมูลงบทดลองปัจจุบัน'!$A$5:$CL$846,22,0),2)</f>
        <v>0</v>
      </c>
      <c r="X362" s="104">
        <f>ROUND(VLOOKUP($B362,'[4]3.ข้อมูลงบทดลองปัจจุบัน'!$A$5:$CL$846,23,0),2)</f>
        <v>0</v>
      </c>
      <c r="Y362" s="104">
        <f>ROUND(VLOOKUP($B362,'[4]3.ข้อมูลงบทดลองปัจจุบัน'!$A$5:$CL$846,24,0),2)</f>
        <v>0</v>
      </c>
      <c r="Z362" s="104">
        <f>ROUND(VLOOKUP($B362,'[4]3.ข้อมูลงบทดลองปัจจุบัน'!$A$5:$CL$846,25,0),2)</f>
        <v>0</v>
      </c>
      <c r="AA362" s="104">
        <f>ROUND(VLOOKUP($B362,'[4]3.ข้อมูลงบทดลองปัจจุบัน'!$A$5:$CL$846,26,0),2)</f>
        <v>0</v>
      </c>
      <c r="AB362" s="104">
        <f>ROUND(VLOOKUP($B362,'[4]3.ข้อมูลงบทดลองปัจจุบัน'!$A$5:$CL$846,27,0),2)</f>
        <v>0</v>
      </c>
      <c r="AC362" s="104">
        <f>ROUND(VLOOKUP($B362,'[4]3.ข้อมูลงบทดลองปัจจุบัน'!$A$5:$CL$846,28,0),2)</f>
        <v>0</v>
      </c>
      <c r="AD362" s="104">
        <f>ROUND(VLOOKUP($B362,'[4]3.ข้อมูลงบทดลองปัจจุบัน'!$A$5:$CL$846,29,0),2)</f>
        <v>0</v>
      </c>
      <c r="AE362" s="104">
        <f>ROUND(VLOOKUP($B362,'[4]3.ข้อมูลงบทดลองปัจจุบัน'!$A$5:$CL$846,30,0),2)</f>
        <v>0</v>
      </c>
      <c r="AF362" s="104">
        <f>ROUND(VLOOKUP($B362,'[4]3.ข้อมูลงบทดลองปัจจุบัน'!$A$5:$CL$846,31,0),2)</f>
        <v>0</v>
      </c>
      <c r="AG362" s="104">
        <f>ROUND(VLOOKUP($B362,'[4]3.ข้อมูลงบทดลองปัจจุบัน'!$A$5:$CL$846,32,0),2)</f>
        <v>0</v>
      </c>
      <c r="AH362" s="104">
        <f>ROUND(VLOOKUP($B362,'[4]3.ข้อมูลงบทดลองปัจจุบัน'!$A$5:$CL$846,33,0),2)</f>
        <v>0</v>
      </c>
      <c r="AI362" s="104">
        <f>ROUND(VLOOKUP($B362,'[4]3.ข้อมูลงบทดลองปัจจุบัน'!$A$5:$CL$846,34,0),2)</f>
        <v>0</v>
      </c>
      <c r="AJ362" s="104">
        <f>ROUND(VLOOKUP($B362,'[4]3.ข้อมูลงบทดลองปัจจุบัน'!$A$5:$CL$846,35,0),2)</f>
        <v>0</v>
      </c>
      <c r="AK362" s="104">
        <f>ROUND(VLOOKUP($B362,'[4]3.ข้อมูลงบทดลองปัจจุบัน'!$A$5:$CL$846,36,0),2)</f>
        <v>0</v>
      </c>
      <c r="AL362" s="104">
        <f>ROUND(VLOOKUP($B362,'[4]3.ข้อมูลงบทดลองปัจจุบัน'!$A$5:$CL$846,37,0),2)</f>
        <v>0</v>
      </c>
      <c r="AM362" s="104">
        <f>ROUND(VLOOKUP($B362,'[4]3.ข้อมูลงบทดลองปัจจุบัน'!$A$5:$CL$846,38,0),2)</f>
        <v>0</v>
      </c>
      <c r="AN362" s="104">
        <f>ROUND(VLOOKUP($B362,'[4]3.ข้อมูลงบทดลองปัจจุบัน'!$A$5:$CL$846,39,0),2)</f>
        <v>0</v>
      </c>
      <c r="AO362" s="104">
        <f>ROUND(VLOOKUP($B362,'[4]3.ข้อมูลงบทดลองปัจจุบัน'!$A$5:$CL$846,40,0),2)</f>
        <v>0</v>
      </c>
      <c r="AP362" s="104">
        <f>ROUND(VLOOKUP($B362,'[4]3.ข้อมูลงบทดลองปัจจุบัน'!$A$5:$CL$846,41,0),2)</f>
        <v>3433200</v>
      </c>
      <c r="AQ362" s="104">
        <f>ROUND(VLOOKUP($B362,'[4]3.ข้อมูลงบทดลองปัจจุบัน'!$A$5:$CL$846,42,0),2)</f>
        <v>1299000</v>
      </c>
      <c r="AR362" s="104">
        <f>ROUND(VLOOKUP($B362,'[4]3.ข้อมูลงบทดลองปัจจุบัน'!$A$5:$CL$846,43,0),2)</f>
        <v>0</v>
      </c>
      <c r="AS362" s="104">
        <f>ROUND(VLOOKUP($B362,'[4]3.ข้อมูลงบทดลองปัจจุบัน'!$A$5:$CL$846,44,0),2)</f>
        <v>0</v>
      </c>
      <c r="AT362" s="104">
        <f>ROUND(VLOOKUP($B362,'[4]3.ข้อมูลงบทดลองปัจจุบัน'!$A$5:$CL$846,45,0),2)</f>
        <v>1373200</v>
      </c>
      <c r="AU362" s="104">
        <f>ROUND(VLOOKUP($B362,'[4]3.ข้อมูลงบทดลองปัจจุบัน'!$A$5:$CL$846,46,0),2)</f>
        <v>0</v>
      </c>
      <c r="AV362" s="104">
        <f>ROUND(VLOOKUP($B362,'[4]3.ข้อมูลงบทดลองปัจจุบัน'!$A$5:$CL$846,47,0),2)</f>
        <v>21800000</v>
      </c>
      <c r="AW362" s="104">
        <f>ROUND(VLOOKUP($B362,'[4]3.ข้อมูลงบทดลองปัจจุบัน'!$A$5:$CL$846,48,0),2)</f>
        <v>0</v>
      </c>
      <c r="AX362" s="104">
        <f>ROUND(VLOOKUP($B362,'[4]3.ข้อมูลงบทดลองปัจจุบัน'!$A$5:$CL$846,49,0),2)</f>
        <v>0</v>
      </c>
      <c r="AY362" s="104">
        <f>ROUND(VLOOKUP($B362,'[4]3.ข้อมูลงบทดลองปัจจุบัน'!$A$5:$CL$846,50,0),2)</f>
        <v>0</v>
      </c>
      <c r="AZ362" s="104">
        <f>ROUND(VLOOKUP($B362,'[4]3.ข้อมูลงบทดลองปัจจุบัน'!$A$5:$CL$846,51,0),2)</f>
        <v>1219400</v>
      </c>
      <c r="BA362" s="104">
        <f>ROUND(VLOOKUP($B362,'[4]3.ข้อมูลงบทดลองปัจจุบัน'!$A$5:$CL$846,52,0),2)</f>
        <v>1654900</v>
      </c>
      <c r="BB362" s="104">
        <f>ROUND(VLOOKUP($B362,'[4]3.ข้อมูลงบทดลองปัจจุบัน'!$A$5:$CL$846,53,0),2)</f>
        <v>0</v>
      </c>
      <c r="BC362" s="104">
        <f>ROUND(VLOOKUP($B362,'[4]3.ข้อมูลงบทดลองปัจจุบัน'!$A$5:$CL$846,54,0),2)</f>
        <v>0</v>
      </c>
      <c r="BD362" s="104">
        <f>ROUND(VLOOKUP($B362,'[4]3.ข้อมูลงบทดลองปัจจุบัน'!$A$5:$CL$846,55,0),2)</f>
        <v>0</v>
      </c>
      <c r="BE362" s="104">
        <f>ROUND(VLOOKUP($B362,'[4]3.ข้อมูลงบทดลองปัจจุบัน'!$A$5:$CL$846,56,0),2)</f>
        <v>1748000</v>
      </c>
      <c r="BF362" s="104">
        <f>ROUND(VLOOKUP($B362,'[4]3.ข้อมูลงบทดลองปัจจุบัน'!$A$5:$CL$846,57,0),2)</f>
        <v>0</v>
      </c>
      <c r="BG362" s="104">
        <f>ROUND(VLOOKUP($B362,'[4]3.ข้อมูลงบทดลองปัจจุบัน'!$A$5:$CL$846,58,0),2)</f>
        <v>0</v>
      </c>
      <c r="BH362" s="104">
        <f>ROUND(VLOOKUP($B362,'[4]3.ข้อมูลงบทดลองปัจจุบัน'!$A$5:$CL$846,59,0),2)</f>
        <v>61958742</v>
      </c>
      <c r="BI362" s="104">
        <f>ROUND(VLOOKUP($B362,'[4]3.ข้อมูลงบทดลองปัจจุบัน'!$A$5:$CL$846,60,0),2)</f>
        <v>0</v>
      </c>
      <c r="BJ362" s="104">
        <f>ROUND(VLOOKUP($B362,'[4]3.ข้อมูลงบทดลองปัจจุบัน'!$A$5:$CL$846,61,0),2)</f>
        <v>0</v>
      </c>
      <c r="BK362" s="104">
        <f>ROUND(VLOOKUP($B362,'[4]3.ข้อมูลงบทดลองปัจจุบัน'!$A$5:$CL$846,62,0),2)</f>
        <v>0</v>
      </c>
      <c r="BL362" s="104">
        <f>ROUND(VLOOKUP($B362,'[4]3.ข้อมูลงบทดลองปัจจุบัน'!$A$5:$CL$846,63,0),2)</f>
        <v>1335000</v>
      </c>
      <c r="BM362" s="104">
        <f>ROUND(VLOOKUP($B362,'[4]3.ข้อมูลงบทดลองปัจจุบัน'!$A$5:$CL$846,64,0),2)</f>
        <v>0</v>
      </c>
      <c r="BN362" s="104">
        <f>ROUND(VLOOKUP($B362,'[4]3.ข้อมูลงบทดลองปัจจุบัน'!$A$5:$CL$846,65,0),2)</f>
        <v>0</v>
      </c>
      <c r="BO362" s="104">
        <f>ROUND(VLOOKUP($B362,'[4]3.ข้อมูลงบทดลองปัจจุบัน'!$A$5:$CL$846,66,0),2)</f>
        <v>0</v>
      </c>
      <c r="BP362" s="104">
        <f>ROUND(VLOOKUP($B362,'[4]3.ข้อมูลงบทดลองปัจจุบัน'!$A$5:$CL$846,67,0),2)</f>
        <v>0</v>
      </c>
      <c r="BQ362" s="104">
        <f>ROUND(VLOOKUP($B362,'[4]3.ข้อมูลงบทดลองปัจจุบัน'!$A$5:$CL$846,68,0),2)</f>
        <v>0</v>
      </c>
      <c r="BR362" s="104">
        <f>ROUND(VLOOKUP($B362,'[4]3.ข้อมูลงบทดลองปัจจุบัน'!$A$5:$CL$846,69,0),2)</f>
        <v>0</v>
      </c>
      <c r="BS362" s="104">
        <f>ROUND(VLOOKUP($B362,'[4]3.ข้อมูลงบทดลองปัจจุบัน'!$A$5:$CL$846,70,0),2)</f>
        <v>0</v>
      </c>
      <c r="BT362" s="104">
        <f>ROUND(VLOOKUP($B362,'[4]3.ข้อมูลงบทดลองปัจจุบัน'!$A$5:$CL$846,71,0),2)</f>
        <v>0</v>
      </c>
      <c r="BU362" s="104">
        <f>ROUND(VLOOKUP($B362,'[4]3.ข้อมูลงบทดลองปัจจุบัน'!$A$5:$CL$846,72,0),2)</f>
        <v>0</v>
      </c>
      <c r="BV362" s="104">
        <f>ROUND(VLOOKUP($B362,'[4]3.ข้อมูลงบทดลองปัจจุบัน'!$A$5:$CL$846,73,0),2)</f>
        <v>16000</v>
      </c>
      <c r="BW362" s="104">
        <f>ROUND(VLOOKUP($B362,'[4]3.ข้อมูลงบทดลองปัจจุบัน'!$A$5:$CL$846,74,0),2)</f>
        <v>0</v>
      </c>
      <c r="BX362" s="104">
        <f>ROUND(VLOOKUP($B362,'[4]3.ข้อมูลงบทดลองปัจจุบัน'!$A$5:$CL$846,75,0),2)</f>
        <v>0</v>
      </c>
      <c r="BY362" s="104">
        <f>ROUND(VLOOKUP($B362,'[4]3.ข้อมูลงบทดลองปัจจุบัน'!$A$5:$CL$846,76,0),2)</f>
        <v>0</v>
      </c>
      <c r="BZ362" s="104">
        <f>ROUND(VLOOKUP($B362,'[4]3.ข้อมูลงบทดลองปัจจุบัน'!$A$5:$CL$846,77,0),2)</f>
        <v>0</v>
      </c>
      <c r="CA362" s="104">
        <f>ROUND(VLOOKUP($B362,'[4]3.ข้อมูลงบทดลองปัจจุบัน'!$A$5:$CL$846,78,0),2)</f>
        <v>0</v>
      </c>
      <c r="CB362" s="104">
        <f>ROUND(VLOOKUP($B362,'[4]3.ข้อมูลงบทดลองปัจจุบัน'!$A$5:$CL$846,79,0),2)</f>
        <v>16000</v>
      </c>
      <c r="CC362" s="104">
        <f>ROUND(VLOOKUP($B362,'[4]3.ข้อมูลงบทดลองปัจจุบัน'!$A$5:$CL$846,80,0),2)</f>
        <v>0</v>
      </c>
      <c r="CD362" s="104">
        <f>ROUND(VLOOKUP($B362,'[4]3.ข้อมูลงบทดลองปัจจุบัน'!$A$5:$CL$846,81,0),2)</f>
        <v>2989800</v>
      </c>
      <c r="CE362" s="104">
        <f>ROUND(VLOOKUP($B362,'[4]3.ข้อมูลงบทดลองปัจจุบัน'!$A$5:$CL$846,82,0),2)</f>
        <v>464900</v>
      </c>
      <c r="CF362" s="104">
        <f>ROUND(VLOOKUP($B362,'[4]3.ข้อมูลงบทดลองปัจจุบัน'!$A$5:$CL$846,83,0),2)</f>
        <v>448900</v>
      </c>
      <c r="CG362" s="104">
        <f>ROUND(VLOOKUP($B362,'[4]3.ข้อมูลงบทดลองปัจจุบัน'!$A$5:$CL$846,84,0),2)</f>
        <v>0</v>
      </c>
      <c r="CH362" s="104">
        <f>ROUND(VLOOKUP($B362,'[4]3.ข้อมูลงบทดลองปัจจุบัน'!$A$5:$CL$846,85,0),2)</f>
        <v>0</v>
      </c>
      <c r="CI362" s="104">
        <f>ROUND(VLOOKUP($B362,'[4]3.ข้อมูลงบทดลองปัจจุบัน'!$A$5:$CL$846,86,0),2)</f>
        <v>1199000</v>
      </c>
      <c r="CJ362" s="104">
        <f>ROUND(VLOOKUP($B362,'[4]3.ข้อมูลงบทดลองปัจจุบัน'!$A$5:$CL$846,87,0),2)</f>
        <v>0</v>
      </c>
      <c r="CK362" s="104">
        <f>ROUND(VLOOKUP($B362,'[4]3.ข้อมูลงบทดลองปัจจุบัน'!$A$5:$CL$846,88,0),2)</f>
        <v>448900</v>
      </c>
      <c r="CL362" s="104">
        <f>ROUND(VLOOKUP($B362,'[4]3.ข้อมูลงบทดลองปัจจุบัน'!$A$5:$CL$846,89,0),2)</f>
        <v>0</v>
      </c>
      <c r="CM362" s="104">
        <f>ROUND(VLOOKUP($B362,'[4]3.ข้อมูลงบทดลองปัจจุบัน'!$A$5:$CL$846,90,0),2)</f>
        <v>0</v>
      </c>
    </row>
    <row r="363" spans="1:91" x14ac:dyDescent="0.7">
      <c r="A363" s="128" t="s">
        <v>884</v>
      </c>
      <c r="B363" s="18" t="s">
        <v>1111</v>
      </c>
      <c r="C363" s="129" t="s">
        <v>1112</v>
      </c>
      <c r="D363" s="104">
        <f>ROUND(VLOOKUP($B363,'[4]3.ข้อมูลงบทดลองปัจจุบัน'!$A$5:$CL$846,3,0),2)</f>
        <v>2284978</v>
      </c>
      <c r="E363" s="104">
        <f>ROUND(VLOOKUP($B363,'[4]3.ข้อมูลงบทดลองปัจจุบัน'!$A$5:$CL$846,4,0),2)</f>
        <v>121300</v>
      </c>
      <c r="F363" s="104">
        <f>ROUND(VLOOKUP($B363,'[4]3.ข้อมูลงบทดลองปัจจุบัน'!$A$5:$CL$846,5,0),2)</f>
        <v>2716678</v>
      </c>
      <c r="G363" s="104">
        <f>ROUND(VLOOKUP($B363,'[4]3.ข้อมูลงบทดลองปัจจุบัน'!$A$5:$CL$846,6,0),2)</f>
        <v>2403790</v>
      </c>
      <c r="H363" s="104">
        <f>ROUND(VLOOKUP($B363,'[4]3.ข้อมูลงบทดลองปัจจุบัน'!$A$5:$CL$846,7,0),2)</f>
        <v>94776</v>
      </c>
      <c r="I363" s="104">
        <f>ROUND(VLOOKUP($B363,'[4]3.ข้อมูลงบทดลองปัจจุบัน'!$A$5:$CL$846,8,0),2)</f>
        <v>1771785</v>
      </c>
      <c r="J363" s="104">
        <f>ROUND(VLOOKUP($B363,'[4]3.ข้อมูลงบทดลองปัจจุบัน'!$A$5:$CL$846,9,0),2)</f>
        <v>4908018.2699999996</v>
      </c>
      <c r="K363" s="104">
        <f>ROUND(VLOOKUP($B363,'[4]3.ข้อมูลงบทดลองปัจจุบัน'!$A$5:$CL$846,10,0),2)</f>
        <v>4888379</v>
      </c>
      <c r="L363" s="104">
        <f>ROUND(VLOOKUP($B363,'[4]3.ข้อมูลงบทดลองปัจจุบัน'!$A$5:$CL$846,11,0),2)</f>
        <v>2207850</v>
      </c>
      <c r="M363" s="104">
        <f>ROUND(VLOOKUP($B363,'[4]3.ข้อมูลงบทดลองปัจจุบัน'!$A$5:$CL$846,12,0),2)</f>
        <v>3630825</v>
      </c>
      <c r="N363" s="104">
        <f>ROUND(VLOOKUP($B363,'[4]3.ข้อมูลงบทดลองปัจจุบัน'!$A$5:$CL$846,13,0),2)</f>
        <v>4835612</v>
      </c>
      <c r="O363" s="104">
        <f>ROUND(VLOOKUP($B363,'[4]3.ข้อมูลงบทดลองปัจจุบัน'!$A$5:$CL$846,14,0),2)</f>
        <v>1185179</v>
      </c>
      <c r="P363" s="104">
        <f>ROUND(VLOOKUP($B363,'[4]3.ข้อมูลงบทดลองปัจจุบัน'!$A$5:$CL$846,15,0),2)</f>
        <v>258645</v>
      </c>
      <c r="Q363" s="104">
        <f>ROUND(VLOOKUP($B363,'[4]3.ข้อมูลงบทดลองปัจจุบัน'!$A$5:$CL$846,16,0),2)</f>
        <v>1827163.8</v>
      </c>
      <c r="R363" s="104">
        <f>ROUND(VLOOKUP($B363,'[4]3.ข้อมูลงบทดลองปัจจุบัน'!$A$5:$CL$846,17,0),2)</f>
        <v>4065107.31</v>
      </c>
      <c r="S363" s="104">
        <f>ROUND(VLOOKUP($B363,'[4]3.ข้อมูลงบทดลองปัจจุบัน'!$A$5:$CL$846,18,0),2)</f>
        <v>4960639</v>
      </c>
      <c r="T363" s="104">
        <f>ROUND(VLOOKUP($B363,'[4]3.ข้อมูลงบทดลองปัจจุบัน'!$A$5:$CL$846,19,0),2)</f>
        <v>1748600</v>
      </c>
      <c r="U363" s="104">
        <f>ROUND(VLOOKUP($B363,'[4]3.ข้อมูลงบทดลองปัจจุบัน'!$A$5:$CL$846,20,0),2)</f>
        <v>1785650</v>
      </c>
      <c r="V363" s="104">
        <f>ROUND(VLOOKUP($B363,'[4]3.ข้อมูลงบทดลองปัจจุบัน'!$A$5:$CL$846,21,0),2)</f>
        <v>1767056</v>
      </c>
      <c r="W363" s="104">
        <f>ROUND(VLOOKUP($B363,'[4]3.ข้อมูลงบทดลองปัจจุบัน'!$A$5:$CL$846,22,0),2)</f>
        <v>2096875.07</v>
      </c>
      <c r="X363" s="104">
        <f>ROUND(VLOOKUP($B363,'[4]3.ข้อมูลงบทดลองปัจจุบัน'!$A$5:$CL$846,23,0),2)</f>
        <v>126498.03</v>
      </c>
      <c r="Y363" s="104">
        <f>ROUND(VLOOKUP($B363,'[4]3.ข้อมูลงบทดลองปัจจุบัน'!$A$5:$CL$846,24,0),2)</f>
        <v>3556047.5</v>
      </c>
      <c r="Z363" s="104">
        <f>ROUND(VLOOKUP($B363,'[4]3.ข้อมูลงบทดลองปัจจุบัน'!$A$5:$CL$846,25,0),2)</f>
        <v>3096215.81</v>
      </c>
      <c r="AA363" s="104">
        <f>ROUND(VLOOKUP($B363,'[4]3.ข้อมูลงบทดลองปัจจุบัน'!$A$5:$CL$846,26,0),2)</f>
        <v>1581150</v>
      </c>
      <c r="AB363" s="104">
        <f>ROUND(VLOOKUP($B363,'[4]3.ข้อมูลงบทดลองปัจจุบัน'!$A$5:$CL$846,27,0),2)</f>
        <v>1234900</v>
      </c>
      <c r="AC363" s="104">
        <f>ROUND(VLOOKUP($B363,'[4]3.ข้อมูลงบทดลองปัจจุบัน'!$A$5:$CL$846,28,0),2)</f>
        <v>746050</v>
      </c>
      <c r="AD363" s="104">
        <f>ROUND(VLOOKUP($B363,'[4]3.ข้อมูลงบทดลองปัจจุบัน'!$A$5:$CL$846,29,0),2)</f>
        <v>1370498</v>
      </c>
      <c r="AE363" s="104">
        <f>ROUND(VLOOKUP($B363,'[4]3.ข้อมูลงบทดลองปัจจุบัน'!$A$5:$CL$846,30,0),2)</f>
        <v>4178261</v>
      </c>
      <c r="AF363" s="104">
        <f>ROUND(VLOOKUP($B363,'[4]3.ข้อมูลงบทดลองปัจจุบัน'!$A$5:$CL$846,31,0),2)</f>
        <v>1207970</v>
      </c>
      <c r="AG363" s="104">
        <f>ROUND(VLOOKUP($B363,'[4]3.ข้อมูลงบทดลองปัจจุบัน'!$A$5:$CL$846,32,0),2)</f>
        <v>1423810</v>
      </c>
      <c r="AH363" s="104">
        <f>ROUND(VLOOKUP($B363,'[4]3.ข้อมูลงบทดลองปัจจุบัน'!$A$5:$CL$846,33,0),2)</f>
        <v>2227300</v>
      </c>
      <c r="AI363" s="104">
        <f>ROUND(VLOOKUP($B363,'[4]3.ข้อมูลงบทดลองปัจจุบัน'!$A$5:$CL$846,34,0),2)</f>
        <v>3337248</v>
      </c>
      <c r="AJ363" s="104">
        <f>ROUND(VLOOKUP($B363,'[4]3.ข้อมูลงบทดลองปัจจุบัน'!$A$5:$CL$846,35,0),2)</f>
        <v>2031450</v>
      </c>
      <c r="AK363" s="104">
        <f>ROUND(VLOOKUP($B363,'[4]3.ข้อมูลงบทดลองปัจจุบัน'!$A$5:$CL$846,36,0),2)</f>
        <v>1773684.31</v>
      </c>
      <c r="AL363" s="104">
        <f>ROUND(VLOOKUP($B363,'[4]3.ข้อมูลงบทดลองปัจจุบัน'!$A$5:$CL$846,37,0),2)</f>
        <v>61284</v>
      </c>
      <c r="AM363" s="104">
        <f>ROUND(VLOOKUP($B363,'[4]3.ข้อมูลงบทดลองปัจจุบัน'!$A$5:$CL$846,38,0),2)</f>
        <v>2464272</v>
      </c>
      <c r="AN363" s="104">
        <f>ROUND(VLOOKUP($B363,'[4]3.ข้อมูลงบทดลองปัจจุบัน'!$A$5:$CL$846,39,0),2)</f>
        <v>2307925</v>
      </c>
      <c r="AO363" s="104">
        <f>ROUND(VLOOKUP($B363,'[4]3.ข้อมูลงบทดลองปัจจุบัน'!$A$5:$CL$846,40,0),2)</f>
        <v>3410729.5</v>
      </c>
      <c r="AP363" s="104">
        <f>ROUND(VLOOKUP($B363,'[4]3.ข้อมูลงบทดลองปัจจุบัน'!$A$5:$CL$846,41,0),2)</f>
        <v>2944175</v>
      </c>
      <c r="AQ363" s="104">
        <f>ROUND(VLOOKUP($B363,'[4]3.ข้อมูลงบทดลองปัจจุบัน'!$A$5:$CL$846,42,0),2)</f>
        <v>2656332</v>
      </c>
      <c r="AR363" s="104">
        <f>ROUND(VLOOKUP($B363,'[4]3.ข้อมูลงบทดลองปัจจุบัน'!$A$5:$CL$846,43,0),2)</f>
        <v>1253547</v>
      </c>
      <c r="AS363" s="104">
        <f>ROUND(VLOOKUP($B363,'[4]3.ข้อมูลงบทดลองปัจจุบัน'!$A$5:$CL$846,44,0),2)</f>
        <v>173550</v>
      </c>
      <c r="AT363" s="104">
        <f>ROUND(VLOOKUP($B363,'[4]3.ข้อมูลงบทดลองปัจจุบัน'!$A$5:$CL$846,45,0),2)</f>
        <v>3058342</v>
      </c>
      <c r="AU363" s="104">
        <f>ROUND(VLOOKUP($B363,'[4]3.ข้อมูลงบทดลองปัจจุบัน'!$A$5:$CL$846,46,0),2)</f>
        <v>1985150</v>
      </c>
      <c r="AV363" s="104">
        <f>ROUND(VLOOKUP($B363,'[4]3.ข้อมูลงบทดลองปัจจุบัน'!$A$5:$CL$846,47,0),2)</f>
        <v>3196346</v>
      </c>
      <c r="AW363" s="104">
        <f>ROUND(VLOOKUP($B363,'[4]3.ข้อมูลงบทดลองปัจจุบัน'!$A$5:$CL$846,48,0),2)</f>
        <v>2138524</v>
      </c>
      <c r="AX363" s="104">
        <f>ROUND(VLOOKUP($B363,'[4]3.ข้อมูลงบทดลองปัจจุบัน'!$A$5:$CL$846,49,0),2)</f>
        <v>1393000</v>
      </c>
      <c r="AY363" s="104">
        <f>ROUND(VLOOKUP($B363,'[4]3.ข้อมูลงบทดลองปัจจุบัน'!$A$5:$CL$846,50,0),2)</f>
        <v>1794619</v>
      </c>
      <c r="AZ363" s="104">
        <f>ROUND(VLOOKUP($B363,'[4]3.ข้อมูลงบทดลองปัจจุบัน'!$A$5:$CL$846,51,0),2)</f>
        <v>2393264</v>
      </c>
      <c r="BA363" s="104">
        <f>ROUND(VLOOKUP($B363,'[4]3.ข้อมูลงบทดลองปัจจุบัน'!$A$5:$CL$846,52,0),2)</f>
        <v>2045604</v>
      </c>
      <c r="BB363" s="104">
        <f>ROUND(VLOOKUP($B363,'[4]3.ข้อมูลงบทดลองปัจจุบัน'!$A$5:$CL$846,53,0),2)</f>
        <v>8408306</v>
      </c>
      <c r="BC363" s="104">
        <f>ROUND(VLOOKUP($B363,'[4]3.ข้อมูลงบทดลองปัจจุบัน'!$A$5:$CL$846,54,0),2)</f>
        <v>2340628</v>
      </c>
      <c r="BD363" s="104">
        <f>ROUND(VLOOKUP($B363,'[4]3.ข้อมูลงบทดลองปัจจุบัน'!$A$5:$CL$846,55,0),2)</f>
        <v>13114250</v>
      </c>
      <c r="BE363" s="104">
        <f>ROUND(VLOOKUP($B363,'[4]3.ข้อมูลงบทดลองปัจจุบัน'!$A$5:$CL$846,56,0),2)</f>
        <v>4955200</v>
      </c>
      <c r="BF363" s="104">
        <f>ROUND(VLOOKUP($B363,'[4]3.ข้อมูลงบทดลองปัจจุบัน'!$A$5:$CL$846,57,0),2)</f>
        <v>1459778.57</v>
      </c>
      <c r="BG363" s="104">
        <f>ROUND(VLOOKUP($B363,'[4]3.ข้อมูลงบทดลองปัจจุบัน'!$A$5:$CL$846,58,0),2)</f>
        <v>1750750</v>
      </c>
      <c r="BH363" s="104">
        <f>ROUND(VLOOKUP($B363,'[4]3.ข้อมูลงบทดลองปัจจุบัน'!$A$5:$CL$846,59,0),2)</f>
        <v>7352396</v>
      </c>
      <c r="BI363" s="104">
        <f>ROUND(VLOOKUP($B363,'[4]3.ข้อมูลงบทดลองปัจจุบัน'!$A$5:$CL$846,60,0),2)</f>
        <v>6544668</v>
      </c>
      <c r="BJ363" s="104">
        <f>ROUND(VLOOKUP($B363,'[4]3.ข้อมูลงบทดลองปัจจุบัน'!$A$5:$CL$846,61,0),2)</f>
        <v>913450</v>
      </c>
      <c r="BK363" s="104">
        <f>ROUND(VLOOKUP($B363,'[4]3.ข้อมูลงบทดลองปัจจุบัน'!$A$5:$CL$846,62,0),2)</f>
        <v>9798542</v>
      </c>
      <c r="BL363" s="104">
        <f>ROUND(VLOOKUP($B363,'[4]3.ข้อมูลงบทดลองปัจจุบัน'!$A$5:$CL$846,63,0),2)</f>
        <v>2532353.2200000002</v>
      </c>
      <c r="BM363" s="104">
        <f>ROUND(VLOOKUP($B363,'[4]3.ข้อมูลงบทดลองปัจจุบัน'!$A$5:$CL$846,64,0),2)</f>
        <v>0</v>
      </c>
      <c r="BN363" s="104">
        <f>ROUND(VLOOKUP($B363,'[4]3.ข้อมูลงบทดลองปัจจุบัน'!$A$5:$CL$846,65,0),2)</f>
        <v>1723850</v>
      </c>
      <c r="BO363" s="104">
        <f>ROUND(VLOOKUP($B363,'[4]3.ข้อมูลงบทดลองปัจจุบัน'!$A$5:$CL$846,66,0),2)</f>
        <v>1199757.1399999999</v>
      </c>
      <c r="BP363" s="104">
        <f>ROUND(VLOOKUP($B363,'[4]3.ข้อมูลงบทดลองปัจจุบัน'!$A$5:$CL$846,67,0),2)</f>
        <v>1930712.9</v>
      </c>
      <c r="BQ363" s="104">
        <f>ROUND(VLOOKUP($B363,'[4]3.ข้อมูลงบทดลองปัจจุบัน'!$A$5:$CL$846,68,0),2)</f>
        <v>1381100</v>
      </c>
      <c r="BR363" s="104">
        <f>ROUND(VLOOKUP($B363,'[4]3.ข้อมูลงบทดลองปัจจุบัน'!$A$5:$CL$846,69,0),2)</f>
        <v>1387158.83</v>
      </c>
      <c r="BS363" s="104">
        <f>ROUND(VLOOKUP($B363,'[4]3.ข้อมูลงบทดลองปัจจุบัน'!$A$5:$CL$846,70,0),2)</f>
        <v>1290594</v>
      </c>
      <c r="BT363" s="104">
        <f>ROUND(VLOOKUP($B363,'[4]3.ข้อมูลงบทดลองปัจจุบัน'!$A$5:$CL$846,71,0),2)</f>
        <v>4318146</v>
      </c>
      <c r="BU363" s="104">
        <f>ROUND(VLOOKUP($B363,'[4]3.ข้อมูลงบทดลองปัจจุบัน'!$A$5:$CL$846,72,0),2)</f>
        <v>11448131.5</v>
      </c>
      <c r="BV363" s="104">
        <f>ROUND(VLOOKUP($B363,'[4]3.ข้อมูลงบทดลองปัจจุบัน'!$A$5:$CL$846,73,0),2)</f>
        <v>2873843</v>
      </c>
      <c r="BW363" s="104">
        <f>ROUND(VLOOKUP($B363,'[4]3.ข้อมูลงบทดลองปัจจุบัน'!$A$5:$CL$846,74,0),2)</f>
        <v>551549</v>
      </c>
      <c r="BX363" s="104">
        <f>ROUND(VLOOKUP($B363,'[4]3.ข้อมูลงบทดลองปัจจุบัน'!$A$5:$CL$846,75,0),2)</f>
        <v>7465333.1799999997</v>
      </c>
      <c r="BY363" s="104">
        <f>ROUND(VLOOKUP($B363,'[4]3.ข้อมูลงบทดลองปัจจุบัน'!$A$5:$CL$846,76,0),2)</f>
        <v>6965654.0999999996</v>
      </c>
      <c r="BZ363" s="104">
        <f>ROUND(VLOOKUP($B363,'[4]3.ข้อมูลงบทดลองปัจจุบัน'!$A$5:$CL$846,77,0),2)</f>
        <v>2702140</v>
      </c>
      <c r="CA363" s="104">
        <f>ROUND(VLOOKUP($B363,'[4]3.ข้อมูลงบทดลองปัจจุบัน'!$A$5:$CL$846,78,0),2)</f>
        <v>1895325</v>
      </c>
      <c r="CB363" s="104">
        <f>ROUND(VLOOKUP($B363,'[4]3.ข้อมูลงบทดลองปัจจุบัน'!$A$5:$CL$846,79,0),2)</f>
        <v>2493635</v>
      </c>
      <c r="CC363" s="104">
        <f>ROUND(VLOOKUP($B363,'[4]3.ข้อมูลงบทดลองปัจจุบัน'!$A$5:$CL$846,80,0),2)</f>
        <v>2759369.1</v>
      </c>
      <c r="CD363" s="104">
        <f>ROUND(VLOOKUP($B363,'[4]3.ข้อมูลงบทดลองปัจจุบัน'!$A$5:$CL$846,81,0),2)</f>
        <v>5669361</v>
      </c>
      <c r="CE363" s="104">
        <f>ROUND(VLOOKUP($B363,'[4]3.ข้อมูลงบทดลองปัจจุบัน'!$A$5:$CL$846,82,0),2)</f>
        <v>3267050</v>
      </c>
      <c r="CF363" s="104">
        <f>ROUND(VLOOKUP($B363,'[4]3.ข้อมูลงบทดลองปัจจุบัน'!$A$5:$CL$846,83,0),2)</f>
        <v>6544007</v>
      </c>
      <c r="CG363" s="104">
        <f>ROUND(VLOOKUP($B363,'[4]3.ข้อมูลงบทดลองปัจจุบัน'!$A$5:$CL$846,84,0),2)</f>
        <v>1903400.29</v>
      </c>
      <c r="CH363" s="104">
        <f>ROUND(VLOOKUP($B363,'[4]3.ข้อมูลงบทดลองปัจจุบัน'!$A$5:$CL$846,85,0),2)</f>
        <v>1463580</v>
      </c>
      <c r="CI363" s="104">
        <f>ROUND(VLOOKUP($B363,'[4]3.ข้อมูลงบทดลองปัจจุบัน'!$A$5:$CL$846,86,0),2)</f>
        <v>1860163</v>
      </c>
      <c r="CJ363" s="104">
        <f>ROUND(VLOOKUP($B363,'[4]3.ข้อมูลงบทดลองปัจจุบัน'!$A$5:$CL$846,87,0),2)</f>
        <v>1657939</v>
      </c>
      <c r="CK363" s="104">
        <f>ROUND(VLOOKUP($B363,'[4]3.ข้อมูลงบทดลองปัจจุบัน'!$A$5:$CL$846,88,0),2)</f>
        <v>5823769</v>
      </c>
      <c r="CL363" s="104">
        <f>ROUND(VLOOKUP($B363,'[4]3.ข้อมูลงบทดลองปัจจุบัน'!$A$5:$CL$846,89,0),2)</f>
        <v>1418056</v>
      </c>
      <c r="CM363" s="104">
        <f>ROUND(VLOOKUP($B363,'[4]3.ข้อมูลงบทดลองปัจจุบัน'!$A$5:$CL$846,90,0),2)</f>
        <v>1238199</v>
      </c>
    </row>
    <row r="364" spans="1:91" x14ac:dyDescent="0.7">
      <c r="A364" s="128" t="s">
        <v>884</v>
      </c>
      <c r="B364" s="18" t="s">
        <v>1113</v>
      </c>
      <c r="C364" s="129" t="s">
        <v>1114</v>
      </c>
      <c r="D364" s="104">
        <f>ROUND(VLOOKUP($B364,'[4]3.ข้อมูลงบทดลองปัจจุบัน'!$A$5:$CL$846,3,0),2)</f>
        <v>231000</v>
      </c>
      <c r="E364" s="104">
        <f>ROUND(VLOOKUP($B364,'[4]3.ข้อมูลงบทดลองปัจจุบัน'!$A$5:$CL$846,4,0),2)</f>
        <v>0</v>
      </c>
      <c r="F364" s="104">
        <f>ROUND(VLOOKUP($B364,'[4]3.ข้อมูลงบทดลองปัจจุบัน'!$A$5:$CL$846,5,0),2)</f>
        <v>0</v>
      </c>
      <c r="G364" s="104">
        <f>ROUND(VLOOKUP($B364,'[4]3.ข้อมูลงบทดลองปัจจุบัน'!$A$5:$CL$846,6,0),2)</f>
        <v>0</v>
      </c>
      <c r="H364" s="104">
        <f>ROUND(VLOOKUP($B364,'[4]3.ข้อมูลงบทดลองปัจจุบัน'!$A$5:$CL$846,7,0),2)</f>
        <v>0</v>
      </c>
      <c r="I364" s="104">
        <f>ROUND(VLOOKUP($B364,'[4]3.ข้อมูลงบทดลองปัจจุบัน'!$A$5:$CL$846,8,0),2)</f>
        <v>46807</v>
      </c>
      <c r="J364" s="104">
        <f>ROUND(VLOOKUP($B364,'[4]3.ข้อมูลงบทดลองปัจจุบัน'!$A$5:$CL$846,9,0),2)</f>
        <v>0</v>
      </c>
      <c r="K364" s="104">
        <f>ROUND(VLOOKUP($B364,'[4]3.ข้อมูลงบทดลองปัจจุบัน'!$A$5:$CL$846,10,0),2)</f>
        <v>0</v>
      </c>
      <c r="L364" s="104">
        <f>ROUND(VLOOKUP($B364,'[4]3.ข้อมูลงบทดลองปัจจุบัน'!$A$5:$CL$846,11,0),2)</f>
        <v>0</v>
      </c>
      <c r="M364" s="104">
        <f>ROUND(VLOOKUP($B364,'[4]3.ข้อมูลงบทดลองปัจจุบัน'!$A$5:$CL$846,12,0),2)</f>
        <v>0</v>
      </c>
      <c r="N364" s="104">
        <f>ROUND(VLOOKUP($B364,'[4]3.ข้อมูลงบทดลองปัจจุบัน'!$A$5:$CL$846,13,0),2)</f>
        <v>0</v>
      </c>
      <c r="O364" s="104">
        <f>ROUND(VLOOKUP($B364,'[4]3.ข้อมูลงบทดลองปัจจุบัน'!$A$5:$CL$846,14,0),2)</f>
        <v>0</v>
      </c>
      <c r="P364" s="104">
        <f>ROUND(VLOOKUP($B364,'[4]3.ข้อมูลงบทดลองปัจจุบัน'!$A$5:$CL$846,15,0),2)</f>
        <v>0</v>
      </c>
      <c r="Q364" s="104">
        <f>ROUND(VLOOKUP($B364,'[4]3.ข้อมูลงบทดลองปัจจุบัน'!$A$5:$CL$846,16,0),2)</f>
        <v>0</v>
      </c>
      <c r="R364" s="104">
        <f>ROUND(VLOOKUP($B364,'[4]3.ข้อมูลงบทดลองปัจจุบัน'!$A$5:$CL$846,17,0),2)</f>
        <v>0</v>
      </c>
      <c r="S364" s="104">
        <f>ROUND(VLOOKUP($B364,'[4]3.ข้อมูลงบทดลองปัจจุบัน'!$A$5:$CL$846,18,0),2)</f>
        <v>0</v>
      </c>
      <c r="T364" s="104">
        <f>ROUND(VLOOKUP($B364,'[4]3.ข้อมูลงบทดลองปัจจุบัน'!$A$5:$CL$846,19,0),2)</f>
        <v>0</v>
      </c>
      <c r="U364" s="104">
        <f>ROUND(VLOOKUP($B364,'[4]3.ข้อมูลงบทดลองปัจจุบัน'!$A$5:$CL$846,20,0),2)</f>
        <v>0</v>
      </c>
      <c r="V364" s="104">
        <f>ROUND(VLOOKUP($B364,'[4]3.ข้อมูลงบทดลองปัจจุบัน'!$A$5:$CL$846,21,0),2)</f>
        <v>0</v>
      </c>
      <c r="W364" s="104">
        <f>ROUND(VLOOKUP($B364,'[4]3.ข้อมูลงบทดลองปัจจุบัน'!$A$5:$CL$846,22,0),2)</f>
        <v>0</v>
      </c>
      <c r="X364" s="104">
        <f>ROUND(VLOOKUP($B364,'[4]3.ข้อมูลงบทดลองปัจจุบัน'!$A$5:$CL$846,23,0),2)</f>
        <v>0</v>
      </c>
      <c r="Y364" s="104">
        <f>ROUND(VLOOKUP($B364,'[4]3.ข้อมูลงบทดลองปัจจุบัน'!$A$5:$CL$846,24,0),2)</f>
        <v>0</v>
      </c>
      <c r="Z364" s="104">
        <f>ROUND(VLOOKUP($B364,'[4]3.ข้อมูลงบทดลองปัจจุบัน'!$A$5:$CL$846,25,0),2)</f>
        <v>0</v>
      </c>
      <c r="AA364" s="104">
        <f>ROUND(VLOOKUP($B364,'[4]3.ข้อมูลงบทดลองปัจจุบัน'!$A$5:$CL$846,26,0),2)</f>
        <v>0</v>
      </c>
      <c r="AB364" s="104">
        <f>ROUND(VLOOKUP($B364,'[4]3.ข้อมูลงบทดลองปัจจุบัน'!$A$5:$CL$846,27,0),2)</f>
        <v>0</v>
      </c>
      <c r="AC364" s="104">
        <f>ROUND(VLOOKUP($B364,'[4]3.ข้อมูลงบทดลองปัจจุบัน'!$A$5:$CL$846,28,0),2)</f>
        <v>0</v>
      </c>
      <c r="AD364" s="104">
        <f>ROUND(VLOOKUP($B364,'[4]3.ข้อมูลงบทดลองปัจจุบัน'!$A$5:$CL$846,29,0),2)</f>
        <v>0</v>
      </c>
      <c r="AE364" s="104">
        <f>ROUND(VLOOKUP($B364,'[4]3.ข้อมูลงบทดลองปัจจุบัน'!$A$5:$CL$846,30,0),2)</f>
        <v>0</v>
      </c>
      <c r="AF364" s="104">
        <f>ROUND(VLOOKUP($B364,'[4]3.ข้อมูลงบทดลองปัจจุบัน'!$A$5:$CL$846,31,0),2)</f>
        <v>0</v>
      </c>
      <c r="AG364" s="104">
        <f>ROUND(VLOOKUP($B364,'[4]3.ข้อมูลงบทดลองปัจจุบัน'!$A$5:$CL$846,32,0),2)</f>
        <v>0</v>
      </c>
      <c r="AH364" s="104">
        <f>ROUND(VLOOKUP($B364,'[4]3.ข้อมูลงบทดลองปัจจุบัน'!$A$5:$CL$846,33,0),2)</f>
        <v>0</v>
      </c>
      <c r="AI364" s="104">
        <f>ROUND(VLOOKUP($B364,'[4]3.ข้อมูลงบทดลองปัจจุบัน'!$A$5:$CL$846,34,0),2)</f>
        <v>0</v>
      </c>
      <c r="AJ364" s="104">
        <f>ROUND(VLOOKUP($B364,'[4]3.ข้อมูลงบทดลองปัจจุบัน'!$A$5:$CL$846,35,0),2)</f>
        <v>0</v>
      </c>
      <c r="AK364" s="104">
        <f>ROUND(VLOOKUP($B364,'[4]3.ข้อมูลงบทดลองปัจจุบัน'!$A$5:$CL$846,36,0),2)</f>
        <v>0</v>
      </c>
      <c r="AL364" s="104">
        <f>ROUND(VLOOKUP($B364,'[4]3.ข้อมูลงบทดลองปัจจุบัน'!$A$5:$CL$846,37,0),2)</f>
        <v>0</v>
      </c>
      <c r="AM364" s="104">
        <f>ROUND(VLOOKUP($B364,'[4]3.ข้อมูลงบทดลองปัจจุบัน'!$A$5:$CL$846,38,0),2)</f>
        <v>0</v>
      </c>
      <c r="AN364" s="104">
        <f>ROUND(VLOOKUP($B364,'[4]3.ข้อมูลงบทดลองปัจจุบัน'!$A$5:$CL$846,39,0),2)</f>
        <v>0</v>
      </c>
      <c r="AO364" s="104">
        <f>ROUND(VLOOKUP($B364,'[4]3.ข้อมูลงบทดลองปัจจุบัน'!$A$5:$CL$846,40,0),2)</f>
        <v>0</v>
      </c>
      <c r="AP364" s="104">
        <f>ROUND(VLOOKUP($B364,'[4]3.ข้อมูลงบทดลองปัจจุบัน'!$A$5:$CL$846,41,0),2)</f>
        <v>0</v>
      </c>
      <c r="AQ364" s="104">
        <f>ROUND(VLOOKUP($B364,'[4]3.ข้อมูลงบทดลองปัจจุบัน'!$A$5:$CL$846,42,0),2)</f>
        <v>0</v>
      </c>
      <c r="AR364" s="104">
        <f>ROUND(VLOOKUP($B364,'[4]3.ข้อมูลงบทดลองปัจจุบัน'!$A$5:$CL$846,43,0),2)</f>
        <v>0</v>
      </c>
      <c r="AS364" s="104">
        <f>ROUND(VLOOKUP($B364,'[4]3.ข้อมูลงบทดลองปัจจุบัน'!$A$5:$CL$846,44,0),2)</f>
        <v>0</v>
      </c>
      <c r="AT364" s="104">
        <f>ROUND(VLOOKUP($B364,'[4]3.ข้อมูลงบทดลองปัจจุบัน'!$A$5:$CL$846,45,0),2)</f>
        <v>0</v>
      </c>
      <c r="AU364" s="104">
        <f>ROUND(VLOOKUP($B364,'[4]3.ข้อมูลงบทดลองปัจจุบัน'!$A$5:$CL$846,46,0),2)</f>
        <v>0</v>
      </c>
      <c r="AV364" s="104">
        <f>ROUND(VLOOKUP($B364,'[4]3.ข้อมูลงบทดลองปัจจุบัน'!$A$5:$CL$846,47,0),2)</f>
        <v>0</v>
      </c>
      <c r="AW364" s="104">
        <f>ROUND(VLOOKUP($B364,'[4]3.ข้อมูลงบทดลองปัจจุบัน'!$A$5:$CL$846,48,0),2)</f>
        <v>0</v>
      </c>
      <c r="AX364" s="104">
        <f>ROUND(VLOOKUP($B364,'[4]3.ข้อมูลงบทดลองปัจจุบัน'!$A$5:$CL$846,49,0),2)</f>
        <v>0</v>
      </c>
      <c r="AY364" s="104">
        <f>ROUND(VLOOKUP($B364,'[4]3.ข้อมูลงบทดลองปัจจุบัน'!$A$5:$CL$846,50,0),2)</f>
        <v>0</v>
      </c>
      <c r="AZ364" s="104">
        <f>ROUND(VLOOKUP($B364,'[4]3.ข้อมูลงบทดลองปัจจุบัน'!$A$5:$CL$846,51,0),2)</f>
        <v>0</v>
      </c>
      <c r="BA364" s="104">
        <f>ROUND(VLOOKUP($B364,'[4]3.ข้อมูลงบทดลองปัจจุบัน'!$A$5:$CL$846,52,0),2)</f>
        <v>0</v>
      </c>
      <c r="BB364" s="104">
        <f>ROUND(VLOOKUP($B364,'[4]3.ข้อมูลงบทดลองปัจจุบัน'!$A$5:$CL$846,53,0),2)</f>
        <v>0</v>
      </c>
      <c r="BC364" s="104">
        <f>ROUND(VLOOKUP($B364,'[4]3.ข้อมูลงบทดลองปัจจุบัน'!$A$5:$CL$846,54,0),2)</f>
        <v>0</v>
      </c>
      <c r="BD364" s="104">
        <f>ROUND(VLOOKUP($B364,'[4]3.ข้อมูลงบทดลองปัจจุบัน'!$A$5:$CL$846,55,0),2)</f>
        <v>0</v>
      </c>
      <c r="BE364" s="104">
        <f>ROUND(VLOOKUP($B364,'[4]3.ข้อมูลงบทดลองปัจจุบัน'!$A$5:$CL$846,56,0),2)</f>
        <v>0</v>
      </c>
      <c r="BF364" s="104">
        <f>ROUND(VLOOKUP($B364,'[4]3.ข้อมูลงบทดลองปัจจุบัน'!$A$5:$CL$846,57,0),2)</f>
        <v>0</v>
      </c>
      <c r="BG364" s="104">
        <f>ROUND(VLOOKUP($B364,'[4]3.ข้อมูลงบทดลองปัจจุบัน'!$A$5:$CL$846,58,0),2)</f>
        <v>0</v>
      </c>
      <c r="BH364" s="104">
        <f>ROUND(VLOOKUP($B364,'[4]3.ข้อมูลงบทดลองปัจจุบัน'!$A$5:$CL$846,59,0),2)</f>
        <v>0</v>
      </c>
      <c r="BI364" s="104">
        <f>ROUND(VLOOKUP($B364,'[4]3.ข้อมูลงบทดลองปัจจุบัน'!$A$5:$CL$846,60,0),2)</f>
        <v>14069.42</v>
      </c>
      <c r="BJ364" s="104">
        <f>ROUND(VLOOKUP($B364,'[4]3.ข้อมูลงบทดลองปัจจุบัน'!$A$5:$CL$846,61,0),2)</f>
        <v>0</v>
      </c>
      <c r="BK364" s="104">
        <f>ROUND(VLOOKUP($B364,'[4]3.ข้อมูลงบทดลองปัจจุบัน'!$A$5:$CL$846,62,0),2)</f>
        <v>0</v>
      </c>
      <c r="BL364" s="104">
        <f>ROUND(VLOOKUP($B364,'[4]3.ข้อมูลงบทดลองปัจจุบัน'!$A$5:$CL$846,63,0),2)</f>
        <v>0</v>
      </c>
      <c r="BM364" s="104">
        <f>ROUND(VLOOKUP($B364,'[4]3.ข้อมูลงบทดลองปัจจุบัน'!$A$5:$CL$846,64,0),2)</f>
        <v>0</v>
      </c>
      <c r="BN364" s="104">
        <f>ROUND(VLOOKUP($B364,'[4]3.ข้อมูลงบทดลองปัจจุบัน'!$A$5:$CL$846,65,0),2)</f>
        <v>0</v>
      </c>
      <c r="BO364" s="104">
        <f>ROUND(VLOOKUP($B364,'[4]3.ข้อมูลงบทดลองปัจจุบัน'!$A$5:$CL$846,66,0),2)</f>
        <v>0</v>
      </c>
      <c r="BP364" s="104">
        <f>ROUND(VLOOKUP($B364,'[4]3.ข้อมูลงบทดลองปัจจุบัน'!$A$5:$CL$846,67,0),2)</f>
        <v>0</v>
      </c>
      <c r="BQ364" s="104">
        <f>ROUND(VLOOKUP($B364,'[4]3.ข้อมูลงบทดลองปัจจุบัน'!$A$5:$CL$846,68,0),2)</f>
        <v>0</v>
      </c>
      <c r="BR364" s="104">
        <f>ROUND(VLOOKUP($B364,'[4]3.ข้อมูลงบทดลองปัจจุบัน'!$A$5:$CL$846,69,0),2)</f>
        <v>0</v>
      </c>
      <c r="BS364" s="104">
        <f>ROUND(VLOOKUP($B364,'[4]3.ข้อมูลงบทดลองปัจจุบัน'!$A$5:$CL$846,70,0),2)</f>
        <v>0</v>
      </c>
      <c r="BT364" s="104">
        <f>ROUND(VLOOKUP($B364,'[4]3.ข้อมูลงบทดลองปัจจุบัน'!$A$5:$CL$846,71,0),2)</f>
        <v>0</v>
      </c>
      <c r="BU364" s="104">
        <f>ROUND(VLOOKUP($B364,'[4]3.ข้อมูลงบทดลองปัจจุบัน'!$A$5:$CL$846,72,0),2)</f>
        <v>0</v>
      </c>
      <c r="BV364" s="104">
        <f>ROUND(VLOOKUP($B364,'[4]3.ข้อมูลงบทดลองปัจจุบัน'!$A$5:$CL$846,73,0),2)</f>
        <v>0</v>
      </c>
      <c r="BW364" s="104">
        <f>ROUND(VLOOKUP($B364,'[4]3.ข้อมูลงบทดลองปัจจุบัน'!$A$5:$CL$846,74,0),2)</f>
        <v>0</v>
      </c>
      <c r="BX364" s="104">
        <f>ROUND(VLOOKUP($B364,'[4]3.ข้อมูลงบทดลองปัจจุบัน'!$A$5:$CL$846,75,0),2)</f>
        <v>0</v>
      </c>
      <c r="BY364" s="104">
        <f>ROUND(VLOOKUP($B364,'[4]3.ข้อมูลงบทดลองปัจจุบัน'!$A$5:$CL$846,76,0),2)</f>
        <v>0</v>
      </c>
      <c r="BZ364" s="104">
        <f>ROUND(VLOOKUP($B364,'[4]3.ข้อมูลงบทดลองปัจจุบัน'!$A$5:$CL$846,77,0),2)</f>
        <v>0</v>
      </c>
      <c r="CA364" s="104">
        <f>ROUND(VLOOKUP($B364,'[4]3.ข้อมูลงบทดลองปัจจุบัน'!$A$5:$CL$846,78,0),2)</f>
        <v>0</v>
      </c>
      <c r="CB364" s="104">
        <f>ROUND(VLOOKUP($B364,'[4]3.ข้อมูลงบทดลองปัจจุบัน'!$A$5:$CL$846,79,0),2)</f>
        <v>0</v>
      </c>
      <c r="CC364" s="104">
        <f>ROUND(VLOOKUP($B364,'[4]3.ข้อมูลงบทดลองปัจจุบัน'!$A$5:$CL$846,80,0),2)</f>
        <v>0</v>
      </c>
      <c r="CD364" s="104">
        <f>ROUND(VLOOKUP($B364,'[4]3.ข้อมูลงบทดลองปัจจุบัน'!$A$5:$CL$846,81,0),2)</f>
        <v>0</v>
      </c>
      <c r="CE364" s="104">
        <f>ROUND(VLOOKUP($B364,'[4]3.ข้อมูลงบทดลองปัจจุบัน'!$A$5:$CL$846,82,0),2)</f>
        <v>0</v>
      </c>
      <c r="CF364" s="104">
        <f>ROUND(VLOOKUP($B364,'[4]3.ข้อมูลงบทดลองปัจจุบัน'!$A$5:$CL$846,83,0),2)</f>
        <v>0</v>
      </c>
      <c r="CG364" s="104">
        <f>ROUND(VLOOKUP($B364,'[4]3.ข้อมูลงบทดลองปัจจุบัน'!$A$5:$CL$846,84,0),2)</f>
        <v>0</v>
      </c>
      <c r="CH364" s="104">
        <f>ROUND(VLOOKUP($B364,'[4]3.ข้อมูลงบทดลองปัจจุบัน'!$A$5:$CL$846,85,0),2)</f>
        <v>0</v>
      </c>
      <c r="CI364" s="104">
        <f>ROUND(VLOOKUP($B364,'[4]3.ข้อมูลงบทดลองปัจจุบัน'!$A$5:$CL$846,86,0),2)</f>
        <v>0</v>
      </c>
      <c r="CJ364" s="104">
        <f>ROUND(VLOOKUP($B364,'[4]3.ข้อมูลงบทดลองปัจจุบัน'!$A$5:$CL$846,87,0),2)</f>
        <v>0</v>
      </c>
      <c r="CK364" s="104">
        <f>ROUND(VLOOKUP($B364,'[4]3.ข้อมูลงบทดลองปัจจุบัน'!$A$5:$CL$846,88,0),2)</f>
        <v>0</v>
      </c>
      <c r="CL364" s="104">
        <f>ROUND(VLOOKUP($B364,'[4]3.ข้อมูลงบทดลองปัจจุบัน'!$A$5:$CL$846,89,0),2)</f>
        <v>0</v>
      </c>
      <c r="CM364" s="104">
        <f>ROUND(VLOOKUP($B364,'[4]3.ข้อมูลงบทดลองปัจจุบัน'!$A$5:$CL$846,90,0),2)</f>
        <v>0</v>
      </c>
    </row>
    <row r="365" spans="1:91" x14ac:dyDescent="0.7">
      <c r="A365" s="128" t="s">
        <v>884</v>
      </c>
      <c r="B365" s="18" t="s">
        <v>1115</v>
      </c>
      <c r="C365" s="129" t="s">
        <v>1116</v>
      </c>
      <c r="D365" s="104">
        <f>ROUND(VLOOKUP($B365,'[4]3.ข้อมูลงบทดลองปัจจุบัน'!$A$5:$CL$846,3,0),2)</f>
        <v>1819403</v>
      </c>
      <c r="E365" s="104">
        <f>ROUND(VLOOKUP($B365,'[4]3.ข้อมูลงบทดลองปัจจุบัน'!$A$5:$CL$846,4,0),2)</f>
        <v>0</v>
      </c>
      <c r="F365" s="104">
        <f>ROUND(VLOOKUP($B365,'[4]3.ข้อมูลงบทดลองปัจจุบัน'!$A$5:$CL$846,5,0),2)</f>
        <v>0</v>
      </c>
      <c r="G365" s="104">
        <f>ROUND(VLOOKUP($B365,'[4]3.ข้อมูลงบทดลองปัจจุบัน'!$A$5:$CL$846,6,0),2)</f>
        <v>0</v>
      </c>
      <c r="H365" s="104">
        <f>ROUND(VLOOKUP($B365,'[4]3.ข้อมูลงบทดลองปัจจุบัน'!$A$5:$CL$846,7,0),2)</f>
        <v>0</v>
      </c>
      <c r="I365" s="104">
        <f>ROUND(VLOOKUP($B365,'[4]3.ข้อมูลงบทดลองปัจจุบัน'!$A$5:$CL$846,8,0),2)</f>
        <v>0</v>
      </c>
      <c r="J365" s="104">
        <f>ROUND(VLOOKUP($B365,'[4]3.ข้อมูลงบทดลองปัจจุบัน'!$A$5:$CL$846,9,0),2)</f>
        <v>0</v>
      </c>
      <c r="K365" s="104">
        <f>ROUND(VLOOKUP($B365,'[4]3.ข้อมูลงบทดลองปัจจุบัน'!$A$5:$CL$846,10,0),2)</f>
        <v>0</v>
      </c>
      <c r="L365" s="104">
        <f>ROUND(VLOOKUP($B365,'[4]3.ข้อมูลงบทดลองปัจจุบัน'!$A$5:$CL$846,11,0),2)</f>
        <v>0</v>
      </c>
      <c r="M365" s="104">
        <f>ROUND(VLOOKUP($B365,'[4]3.ข้อมูลงบทดลองปัจจุบัน'!$A$5:$CL$846,12,0),2)</f>
        <v>0</v>
      </c>
      <c r="N365" s="104">
        <f>ROUND(VLOOKUP($B365,'[4]3.ข้อมูลงบทดลองปัจจุบัน'!$A$5:$CL$846,13,0),2)</f>
        <v>0</v>
      </c>
      <c r="O365" s="104">
        <f>ROUND(VLOOKUP($B365,'[4]3.ข้อมูลงบทดลองปัจจุบัน'!$A$5:$CL$846,14,0),2)</f>
        <v>0</v>
      </c>
      <c r="P365" s="104">
        <f>ROUND(VLOOKUP($B365,'[4]3.ข้อมูลงบทดลองปัจจุบัน'!$A$5:$CL$846,15,0),2)</f>
        <v>0</v>
      </c>
      <c r="Q365" s="104">
        <f>ROUND(VLOOKUP($B365,'[4]3.ข้อมูลงบทดลองปัจจุบัน'!$A$5:$CL$846,16,0),2)</f>
        <v>0</v>
      </c>
      <c r="R365" s="104">
        <f>ROUND(VLOOKUP($B365,'[4]3.ข้อมูลงบทดลองปัจจุบัน'!$A$5:$CL$846,17,0),2)</f>
        <v>0</v>
      </c>
      <c r="S365" s="104">
        <f>ROUND(VLOOKUP($B365,'[4]3.ข้อมูลงบทดลองปัจจุบัน'!$A$5:$CL$846,18,0),2)</f>
        <v>0</v>
      </c>
      <c r="T365" s="104">
        <f>ROUND(VLOOKUP($B365,'[4]3.ข้อมูลงบทดลองปัจจุบัน'!$A$5:$CL$846,19,0),2)</f>
        <v>0</v>
      </c>
      <c r="U365" s="104">
        <f>ROUND(VLOOKUP($B365,'[4]3.ข้อมูลงบทดลองปัจจุบัน'!$A$5:$CL$846,20,0),2)</f>
        <v>0</v>
      </c>
      <c r="V365" s="104">
        <f>ROUND(VLOOKUP($B365,'[4]3.ข้อมูลงบทดลองปัจจุบัน'!$A$5:$CL$846,21,0),2)</f>
        <v>0</v>
      </c>
      <c r="W365" s="104">
        <f>ROUND(VLOOKUP($B365,'[4]3.ข้อมูลงบทดลองปัจจุบัน'!$A$5:$CL$846,22,0),2)</f>
        <v>0</v>
      </c>
      <c r="X365" s="104">
        <f>ROUND(VLOOKUP($B365,'[4]3.ข้อมูลงบทดลองปัจจุบัน'!$A$5:$CL$846,23,0),2)</f>
        <v>0</v>
      </c>
      <c r="Y365" s="104">
        <f>ROUND(VLOOKUP($B365,'[4]3.ข้อมูลงบทดลองปัจจุบัน'!$A$5:$CL$846,24,0),2)</f>
        <v>65000</v>
      </c>
      <c r="Z365" s="104">
        <f>ROUND(VLOOKUP($B365,'[4]3.ข้อมูลงบทดลองปัจจุบัน'!$A$5:$CL$846,25,0),2)</f>
        <v>0</v>
      </c>
      <c r="AA365" s="104">
        <f>ROUND(VLOOKUP($B365,'[4]3.ข้อมูลงบทดลองปัจจุบัน'!$A$5:$CL$846,26,0),2)</f>
        <v>0</v>
      </c>
      <c r="AB365" s="104">
        <f>ROUND(VLOOKUP($B365,'[4]3.ข้อมูลงบทดลองปัจจุบัน'!$A$5:$CL$846,27,0),2)</f>
        <v>0</v>
      </c>
      <c r="AC365" s="104">
        <f>ROUND(VLOOKUP($B365,'[4]3.ข้อมูลงบทดลองปัจจุบัน'!$A$5:$CL$846,28,0),2)</f>
        <v>0</v>
      </c>
      <c r="AD365" s="104">
        <f>ROUND(VLOOKUP($B365,'[4]3.ข้อมูลงบทดลองปัจจุบัน'!$A$5:$CL$846,29,0),2)</f>
        <v>0</v>
      </c>
      <c r="AE365" s="104">
        <f>ROUND(VLOOKUP($B365,'[4]3.ข้อมูลงบทดลองปัจจุบัน'!$A$5:$CL$846,30,0),2)</f>
        <v>0</v>
      </c>
      <c r="AF365" s="104">
        <f>ROUND(VLOOKUP($B365,'[4]3.ข้อมูลงบทดลองปัจจุบัน'!$A$5:$CL$846,31,0),2)</f>
        <v>0</v>
      </c>
      <c r="AG365" s="104">
        <f>ROUND(VLOOKUP($B365,'[4]3.ข้อมูลงบทดลองปัจจุบัน'!$A$5:$CL$846,32,0),2)</f>
        <v>0</v>
      </c>
      <c r="AH365" s="104">
        <f>ROUND(VLOOKUP($B365,'[4]3.ข้อมูลงบทดลองปัจจุบัน'!$A$5:$CL$846,33,0),2)</f>
        <v>0</v>
      </c>
      <c r="AI365" s="104">
        <f>ROUND(VLOOKUP($B365,'[4]3.ข้อมูลงบทดลองปัจจุบัน'!$A$5:$CL$846,34,0),2)</f>
        <v>0</v>
      </c>
      <c r="AJ365" s="104">
        <f>ROUND(VLOOKUP($B365,'[4]3.ข้อมูลงบทดลองปัจจุบัน'!$A$5:$CL$846,35,0),2)</f>
        <v>1840</v>
      </c>
      <c r="AK365" s="104">
        <f>ROUND(VLOOKUP($B365,'[4]3.ข้อมูลงบทดลองปัจจุบัน'!$A$5:$CL$846,36,0),2)</f>
        <v>0</v>
      </c>
      <c r="AL365" s="104">
        <f>ROUND(VLOOKUP($B365,'[4]3.ข้อมูลงบทดลองปัจจุบัน'!$A$5:$CL$846,37,0),2)</f>
        <v>0</v>
      </c>
      <c r="AM365" s="104">
        <f>ROUND(VLOOKUP($B365,'[4]3.ข้อมูลงบทดลองปัจจุบัน'!$A$5:$CL$846,38,0),2)</f>
        <v>0</v>
      </c>
      <c r="AN365" s="104">
        <f>ROUND(VLOOKUP($B365,'[4]3.ข้อมูลงบทดลองปัจจุบัน'!$A$5:$CL$846,39,0),2)</f>
        <v>0</v>
      </c>
      <c r="AO365" s="104">
        <f>ROUND(VLOOKUP($B365,'[4]3.ข้อมูลงบทดลองปัจจุบัน'!$A$5:$CL$846,40,0),2)</f>
        <v>0</v>
      </c>
      <c r="AP365" s="104">
        <f>ROUND(VLOOKUP($B365,'[4]3.ข้อมูลงบทดลองปัจจุบัน'!$A$5:$CL$846,41,0),2)</f>
        <v>0</v>
      </c>
      <c r="AQ365" s="104">
        <f>ROUND(VLOOKUP($B365,'[4]3.ข้อมูลงบทดลองปัจจุบัน'!$A$5:$CL$846,42,0),2)</f>
        <v>0</v>
      </c>
      <c r="AR365" s="104">
        <f>ROUND(VLOOKUP($B365,'[4]3.ข้อมูลงบทดลองปัจจุบัน'!$A$5:$CL$846,43,0),2)</f>
        <v>0</v>
      </c>
      <c r="AS365" s="104">
        <f>ROUND(VLOOKUP($B365,'[4]3.ข้อมูลงบทดลองปัจจุบัน'!$A$5:$CL$846,44,0),2)</f>
        <v>0</v>
      </c>
      <c r="AT365" s="104">
        <f>ROUND(VLOOKUP($B365,'[4]3.ข้อมูลงบทดลองปัจจุบัน'!$A$5:$CL$846,45,0),2)</f>
        <v>0</v>
      </c>
      <c r="AU365" s="104">
        <f>ROUND(VLOOKUP($B365,'[4]3.ข้อมูลงบทดลองปัจจุบัน'!$A$5:$CL$846,46,0),2)</f>
        <v>0</v>
      </c>
      <c r="AV365" s="104">
        <f>ROUND(VLOOKUP($B365,'[4]3.ข้อมูลงบทดลองปัจจุบัน'!$A$5:$CL$846,47,0),2)</f>
        <v>0</v>
      </c>
      <c r="AW365" s="104">
        <f>ROUND(VLOOKUP($B365,'[4]3.ข้อมูลงบทดลองปัจจุบัน'!$A$5:$CL$846,48,0),2)</f>
        <v>0</v>
      </c>
      <c r="AX365" s="104">
        <f>ROUND(VLOOKUP($B365,'[4]3.ข้อมูลงบทดลองปัจจุบัน'!$A$5:$CL$846,49,0),2)</f>
        <v>1500</v>
      </c>
      <c r="AY365" s="104">
        <f>ROUND(VLOOKUP($B365,'[4]3.ข้อมูลงบทดลองปัจจุบัน'!$A$5:$CL$846,50,0),2)</f>
        <v>0</v>
      </c>
      <c r="AZ365" s="104">
        <f>ROUND(VLOOKUP($B365,'[4]3.ข้อมูลงบทดลองปัจจุบัน'!$A$5:$CL$846,51,0),2)</f>
        <v>0</v>
      </c>
      <c r="BA365" s="104">
        <f>ROUND(VLOOKUP($B365,'[4]3.ข้อมูลงบทดลองปัจจุบัน'!$A$5:$CL$846,52,0),2)</f>
        <v>0</v>
      </c>
      <c r="BB365" s="104">
        <f>ROUND(VLOOKUP($B365,'[4]3.ข้อมูลงบทดลองปัจจุบัน'!$A$5:$CL$846,53,0),2)</f>
        <v>0</v>
      </c>
      <c r="BC365" s="104">
        <f>ROUND(VLOOKUP($B365,'[4]3.ข้อมูลงบทดลองปัจจุบัน'!$A$5:$CL$846,54,0),2)</f>
        <v>0</v>
      </c>
      <c r="BD365" s="104">
        <f>ROUND(VLOOKUP($B365,'[4]3.ข้อมูลงบทดลองปัจจุบัน'!$A$5:$CL$846,55,0),2)</f>
        <v>0</v>
      </c>
      <c r="BE365" s="104">
        <f>ROUND(VLOOKUP($B365,'[4]3.ข้อมูลงบทดลองปัจจุบัน'!$A$5:$CL$846,56,0),2)</f>
        <v>0</v>
      </c>
      <c r="BF365" s="104">
        <f>ROUND(VLOOKUP($B365,'[4]3.ข้อมูลงบทดลองปัจจุบัน'!$A$5:$CL$846,57,0),2)</f>
        <v>0</v>
      </c>
      <c r="BG365" s="104">
        <f>ROUND(VLOOKUP($B365,'[4]3.ข้อมูลงบทดลองปัจจุบัน'!$A$5:$CL$846,58,0),2)</f>
        <v>0</v>
      </c>
      <c r="BH365" s="104">
        <f>ROUND(VLOOKUP($B365,'[4]3.ข้อมูลงบทดลองปัจจุบัน'!$A$5:$CL$846,59,0),2)</f>
        <v>0</v>
      </c>
      <c r="BI365" s="104">
        <f>ROUND(VLOOKUP($B365,'[4]3.ข้อมูลงบทดลองปัจจุบัน'!$A$5:$CL$846,60,0),2)</f>
        <v>0</v>
      </c>
      <c r="BJ365" s="104">
        <f>ROUND(VLOOKUP($B365,'[4]3.ข้อมูลงบทดลองปัจจุบัน'!$A$5:$CL$846,61,0),2)</f>
        <v>0</v>
      </c>
      <c r="BK365" s="104">
        <f>ROUND(VLOOKUP($B365,'[4]3.ข้อมูลงบทดลองปัจจุบัน'!$A$5:$CL$846,62,0),2)</f>
        <v>0</v>
      </c>
      <c r="BL365" s="104">
        <f>ROUND(VLOOKUP($B365,'[4]3.ข้อมูลงบทดลองปัจจุบัน'!$A$5:$CL$846,63,0),2)</f>
        <v>0</v>
      </c>
      <c r="BM365" s="104">
        <f>ROUND(VLOOKUP($B365,'[4]3.ข้อมูลงบทดลองปัจจุบัน'!$A$5:$CL$846,64,0),2)</f>
        <v>0</v>
      </c>
      <c r="BN365" s="104">
        <f>ROUND(VLOOKUP($B365,'[4]3.ข้อมูลงบทดลองปัจจุบัน'!$A$5:$CL$846,65,0),2)</f>
        <v>0</v>
      </c>
      <c r="BO365" s="104">
        <f>ROUND(VLOOKUP($B365,'[4]3.ข้อมูลงบทดลองปัจจุบัน'!$A$5:$CL$846,66,0),2)</f>
        <v>0</v>
      </c>
      <c r="BP365" s="104">
        <f>ROUND(VLOOKUP($B365,'[4]3.ข้อมูลงบทดลองปัจจุบัน'!$A$5:$CL$846,67,0),2)</f>
        <v>0</v>
      </c>
      <c r="BQ365" s="104">
        <f>ROUND(VLOOKUP($B365,'[4]3.ข้อมูลงบทดลองปัจจุบัน'!$A$5:$CL$846,68,0),2)</f>
        <v>0</v>
      </c>
      <c r="BR365" s="104">
        <f>ROUND(VLOOKUP($B365,'[4]3.ข้อมูลงบทดลองปัจจุบัน'!$A$5:$CL$846,69,0),2)</f>
        <v>464500</v>
      </c>
      <c r="BS365" s="104">
        <f>ROUND(VLOOKUP($B365,'[4]3.ข้อมูลงบทดลองปัจจุบัน'!$A$5:$CL$846,70,0),2)</f>
        <v>0</v>
      </c>
      <c r="BT365" s="104">
        <f>ROUND(VLOOKUP($B365,'[4]3.ข้อมูลงบทดลองปัจจุบัน'!$A$5:$CL$846,71,0),2)</f>
        <v>0</v>
      </c>
      <c r="BU365" s="104">
        <f>ROUND(VLOOKUP($B365,'[4]3.ข้อมูลงบทดลองปัจจุบัน'!$A$5:$CL$846,72,0),2)</f>
        <v>0</v>
      </c>
      <c r="BV365" s="104">
        <f>ROUND(VLOOKUP($B365,'[4]3.ข้อมูลงบทดลองปัจจุบัน'!$A$5:$CL$846,73,0),2)</f>
        <v>0</v>
      </c>
      <c r="BW365" s="104">
        <f>ROUND(VLOOKUP($B365,'[4]3.ข้อมูลงบทดลองปัจจุบัน'!$A$5:$CL$846,74,0),2)</f>
        <v>0</v>
      </c>
      <c r="BX365" s="104">
        <f>ROUND(VLOOKUP($B365,'[4]3.ข้อมูลงบทดลองปัจจุบัน'!$A$5:$CL$846,75,0),2)</f>
        <v>0</v>
      </c>
      <c r="BY365" s="104">
        <f>ROUND(VLOOKUP($B365,'[4]3.ข้อมูลงบทดลองปัจจุบัน'!$A$5:$CL$846,76,0),2)</f>
        <v>0</v>
      </c>
      <c r="BZ365" s="104">
        <f>ROUND(VLOOKUP($B365,'[4]3.ข้อมูลงบทดลองปัจจุบัน'!$A$5:$CL$846,77,0),2)</f>
        <v>0</v>
      </c>
      <c r="CA365" s="104">
        <f>ROUND(VLOOKUP($B365,'[4]3.ข้อมูลงบทดลองปัจจุบัน'!$A$5:$CL$846,78,0),2)</f>
        <v>0</v>
      </c>
      <c r="CB365" s="104">
        <f>ROUND(VLOOKUP($B365,'[4]3.ข้อมูลงบทดลองปัจจุบัน'!$A$5:$CL$846,79,0),2)</f>
        <v>0</v>
      </c>
      <c r="CC365" s="104">
        <f>ROUND(VLOOKUP($B365,'[4]3.ข้อมูลงบทดลองปัจจุบัน'!$A$5:$CL$846,80,0),2)</f>
        <v>0</v>
      </c>
      <c r="CD365" s="104">
        <f>ROUND(VLOOKUP($B365,'[4]3.ข้อมูลงบทดลองปัจจุบัน'!$A$5:$CL$846,81,0),2)</f>
        <v>0</v>
      </c>
      <c r="CE365" s="104">
        <f>ROUND(VLOOKUP($B365,'[4]3.ข้อมูลงบทดลองปัจจุบัน'!$A$5:$CL$846,82,0),2)</f>
        <v>0</v>
      </c>
      <c r="CF365" s="104">
        <f>ROUND(VLOOKUP($B365,'[4]3.ข้อมูลงบทดลองปัจจุบัน'!$A$5:$CL$846,83,0),2)</f>
        <v>0</v>
      </c>
      <c r="CG365" s="104">
        <f>ROUND(VLOOKUP($B365,'[4]3.ข้อมูลงบทดลองปัจจุบัน'!$A$5:$CL$846,84,0),2)</f>
        <v>0</v>
      </c>
      <c r="CH365" s="104">
        <f>ROUND(VLOOKUP($B365,'[4]3.ข้อมูลงบทดลองปัจจุบัน'!$A$5:$CL$846,85,0),2)</f>
        <v>0</v>
      </c>
      <c r="CI365" s="104">
        <f>ROUND(VLOOKUP($B365,'[4]3.ข้อมูลงบทดลองปัจจุบัน'!$A$5:$CL$846,86,0),2)</f>
        <v>0</v>
      </c>
      <c r="CJ365" s="104">
        <f>ROUND(VLOOKUP($B365,'[4]3.ข้อมูลงบทดลองปัจจุบัน'!$A$5:$CL$846,87,0),2)</f>
        <v>0</v>
      </c>
      <c r="CK365" s="104">
        <f>ROUND(VLOOKUP($B365,'[4]3.ข้อมูลงบทดลองปัจจุบัน'!$A$5:$CL$846,88,0),2)</f>
        <v>0</v>
      </c>
      <c r="CL365" s="104">
        <f>ROUND(VLOOKUP($B365,'[4]3.ข้อมูลงบทดลองปัจจุบัน'!$A$5:$CL$846,89,0),2)</f>
        <v>0</v>
      </c>
      <c r="CM365" s="104">
        <f>ROUND(VLOOKUP($B365,'[4]3.ข้อมูลงบทดลองปัจจุบัน'!$A$5:$CL$846,90,0),2)</f>
        <v>0</v>
      </c>
    </row>
    <row r="366" spans="1:91" x14ac:dyDescent="0.7">
      <c r="A366" s="128" t="s">
        <v>884</v>
      </c>
      <c r="B366" s="18" t="s">
        <v>1117</v>
      </c>
      <c r="C366" s="129" t="s">
        <v>1118</v>
      </c>
      <c r="D366" s="104">
        <f>ROUND(VLOOKUP($B366,'[4]3.ข้อมูลงบทดลองปัจจุบัน'!$A$5:$CL$846,3,0),2)</f>
        <v>119680</v>
      </c>
      <c r="E366" s="104">
        <f>ROUND(VLOOKUP($B366,'[4]3.ข้อมูลงบทดลองปัจจุบัน'!$A$5:$CL$846,4,0),2)</f>
        <v>82840</v>
      </c>
      <c r="F366" s="104">
        <f>ROUND(VLOOKUP($B366,'[4]3.ข้อมูลงบทดลองปัจจุบัน'!$A$5:$CL$846,5,0),2)</f>
        <v>1607785</v>
      </c>
      <c r="G366" s="104">
        <f>ROUND(VLOOKUP($B366,'[4]3.ข้อมูลงบทดลองปัจจุบัน'!$A$5:$CL$846,6,0),2)</f>
        <v>7374782</v>
      </c>
      <c r="H366" s="104">
        <f>ROUND(VLOOKUP($B366,'[4]3.ข้อมูลงบทดลองปัจจุบัน'!$A$5:$CL$846,7,0),2)</f>
        <v>1352350</v>
      </c>
      <c r="I366" s="104">
        <f>ROUND(VLOOKUP($B366,'[4]3.ข้อมูลงบทดลองปัจจุบัน'!$A$5:$CL$846,8,0),2)</f>
        <v>1500084</v>
      </c>
      <c r="J366" s="104">
        <f>ROUND(VLOOKUP($B366,'[4]3.ข้อมูลงบทดลองปัจจุบัน'!$A$5:$CL$846,9,0),2)</f>
        <v>143516.25</v>
      </c>
      <c r="K366" s="104">
        <f>ROUND(VLOOKUP($B366,'[4]3.ข้อมูลงบทดลองปัจจุบัน'!$A$5:$CL$846,10,0),2)</f>
        <v>2200335</v>
      </c>
      <c r="L366" s="104">
        <f>ROUND(VLOOKUP($B366,'[4]3.ข้อมูลงบทดลองปัจจุบัน'!$A$5:$CL$846,11,0),2)</f>
        <v>2883480</v>
      </c>
      <c r="M366" s="104">
        <f>ROUND(VLOOKUP($B366,'[4]3.ข้อมูลงบทดลองปัจจุบัน'!$A$5:$CL$846,12,0),2)</f>
        <v>60170</v>
      </c>
      <c r="N366" s="104">
        <f>ROUND(VLOOKUP($B366,'[4]3.ข้อมูลงบทดลองปัจจุบัน'!$A$5:$CL$846,13,0),2)</f>
        <v>2229512</v>
      </c>
      <c r="O366" s="104">
        <f>ROUND(VLOOKUP($B366,'[4]3.ข้อมูลงบทดลองปัจจุบัน'!$A$5:$CL$846,14,0),2)</f>
        <v>5144060</v>
      </c>
      <c r="P366" s="104">
        <f>ROUND(VLOOKUP($B366,'[4]3.ข้อมูลงบทดลองปัจจุบัน'!$A$5:$CL$846,15,0),2)</f>
        <v>17160000</v>
      </c>
      <c r="Q366" s="104">
        <f>ROUND(VLOOKUP($B366,'[4]3.ข้อมูลงบทดลองปัจจุบัน'!$A$5:$CL$846,16,0),2)</f>
        <v>4084380</v>
      </c>
      <c r="R366" s="104">
        <f>ROUND(VLOOKUP($B366,'[4]3.ข้อมูลงบทดลองปัจจุบัน'!$A$5:$CL$846,17,0),2)</f>
        <v>4382190</v>
      </c>
      <c r="S366" s="104">
        <f>ROUND(VLOOKUP($B366,'[4]3.ข้อมูลงบทดลองปัจจุบัน'!$A$5:$CL$846,18,0),2)</f>
        <v>4757963.5</v>
      </c>
      <c r="T366" s="104">
        <f>ROUND(VLOOKUP($B366,'[4]3.ข้อมูลงบทดลองปัจจุบัน'!$A$5:$CL$846,19,0),2)</f>
        <v>4123104</v>
      </c>
      <c r="U366" s="104">
        <f>ROUND(VLOOKUP($B366,'[4]3.ข้อมูลงบทดลองปัจจุบัน'!$A$5:$CL$846,20,0),2)</f>
        <v>2615093.75</v>
      </c>
      <c r="V366" s="104">
        <f>ROUND(VLOOKUP($B366,'[4]3.ข้อมูลงบทดลองปัจจุบัน'!$A$5:$CL$846,21,0),2)</f>
        <v>4779732.75</v>
      </c>
      <c r="W366" s="104">
        <f>ROUND(VLOOKUP($B366,'[4]3.ข้อมูลงบทดลองปัจจุบัน'!$A$5:$CL$846,22,0),2)</f>
        <v>1627785</v>
      </c>
      <c r="X366" s="104">
        <f>ROUND(VLOOKUP($B366,'[4]3.ข้อมูลงบทดลองปัจจุบัน'!$A$5:$CL$846,23,0),2)</f>
        <v>0</v>
      </c>
      <c r="Y366" s="104">
        <f>ROUND(VLOOKUP($B366,'[4]3.ข้อมูลงบทดลองปัจจุบัน'!$A$5:$CL$846,24,0),2)</f>
        <v>110220</v>
      </c>
      <c r="Z366" s="104">
        <f>ROUND(VLOOKUP($B366,'[4]3.ข้อมูลงบทดลองปัจจุบัน'!$A$5:$CL$846,25,0),2)</f>
        <v>139590</v>
      </c>
      <c r="AA366" s="104">
        <f>ROUND(VLOOKUP($B366,'[4]3.ข้อมูลงบทดลองปัจจุบัน'!$A$5:$CL$846,26,0),2)</f>
        <v>0</v>
      </c>
      <c r="AB366" s="104">
        <f>ROUND(VLOOKUP($B366,'[4]3.ข้อมูลงบทดลองปัจจุบัน'!$A$5:$CL$846,27,0),2)</f>
        <v>240180</v>
      </c>
      <c r="AC366" s="104">
        <f>ROUND(VLOOKUP($B366,'[4]3.ข้อมูลงบทดลองปัจจุบัน'!$A$5:$CL$846,28,0),2)</f>
        <v>63850</v>
      </c>
      <c r="AD366" s="104">
        <f>ROUND(VLOOKUP($B366,'[4]3.ข้อมูลงบทดลองปัจจุบัน'!$A$5:$CL$846,29,0),2)</f>
        <v>145530</v>
      </c>
      <c r="AE366" s="104">
        <f>ROUND(VLOOKUP($B366,'[4]3.ข้อมูลงบทดลองปัจจุบัน'!$A$5:$CL$846,30,0),2)</f>
        <v>2794685</v>
      </c>
      <c r="AF366" s="104">
        <f>ROUND(VLOOKUP($B366,'[4]3.ข้อมูลงบทดลองปัจจุบัน'!$A$5:$CL$846,31,0),2)</f>
        <v>57380</v>
      </c>
      <c r="AG366" s="104">
        <f>ROUND(VLOOKUP($B366,'[4]3.ข้อมูลงบทดลองปัจจุบัน'!$A$5:$CL$846,32,0),2)</f>
        <v>277250.5</v>
      </c>
      <c r="AH366" s="104">
        <f>ROUND(VLOOKUP($B366,'[4]3.ข้อมูลงบทดลองปัจจุบัน'!$A$5:$CL$846,33,0),2)</f>
        <v>2383520</v>
      </c>
      <c r="AI366" s="104">
        <f>ROUND(VLOOKUP($B366,'[4]3.ข้อมูลงบทดลองปัจจุบัน'!$A$5:$CL$846,34,0),2)</f>
        <v>259560</v>
      </c>
      <c r="AJ366" s="104">
        <f>ROUND(VLOOKUP($B366,'[4]3.ข้อมูลงบทดลองปัจจุบัน'!$A$5:$CL$846,35,0),2)</f>
        <v>584952</v>
      </c>
      <c r="AK366" s="104">
        <f>ROUND(VLOOKUP($B366,'[4]3.ข้อมูลงบทดลองปัจจุบัน'!$A$5:$CL$846,36,0),2)</f>
        <v>2840136</v>
      </c>
      <c r="AL366" s="104">
        <f>ROUND(VLOOKUP($B366,'[4]3.ข้อมูลงบทดลองปัจจุบัน'!$A$5:$CL$846,37,0),2)</f>
        <v>31021688</v>
      </c>
      <c r="AM366" s="104">
        <f>ROUND(VLOOKUP($B366,'[4]3.ข้อมูลงบทดลองปัจจุบัน'!$A$5:$CL$846,38,0),2)</f>
        <v>10330822</v>
      </c>
      <c r="AN366" s="104">
        <f>ROUND(VLOOKUP($B366,'[4]3.ข้อมูลงบทดลองปัจจุบัน'!$A$5:$CL$846,39,0),2)</f>
        <v>2259300</v>
      </c>
      <c r="AO366" s="104">
        <f>ROUND(VLOOKUP($B366,'[4]3.ข้อมูลงบทดลองปัจจุบัน'!$A$5:$CL$846,40,0),2)</f>
        <v>9012060</v>
      </c>
      <c r="AP366" s="104">
        <f>ROUND(VLOOKUP($B366,'[4]3.ข้อมูลงบทดลองปัจจุบัน'!$A$5:$CL$846,41,0),2)</f>
        <v>348758</v>
      </c>
      <c r="AQ366" s="104">
        <f>ROUND(VLOOKUP($B366,'[4]3.ข้อมูลงบทดลองปัจจุบัน'!$A$5:$CL$846,42,0),2)</f>
        <v>1094295</v>
      </c>
      <c r="AR366" s="104">
        <f>ROUND(VLOOKUP($B366,'[4]3.ข้อมูลงบทดลองปัจจุบัน'!$A$5:$CL$846,43,0),2)</f>
        <v>2596695</v>
      </c>
      <c r="AS366" s="104">
        <f>ROUND(VLOOKUP($B366,'[4]3.ข้อมูลงบทดลองปัจจุบัน'!$A$5:$CL$846,44,0),2)</f>
        <v>13451125.5</v>
      </c>
      <c r="AT366" s="104">
        <f>ROUND(VLOOKUP($B366,'[4]3.ข้อมูลงบทดลองปัจจุบัน'!$A$5:$CL$846,45,0),2)</f>
        <v>5475035</v>
      </c>
      <c r="AU366" s="104">
        <f>ROUND(VLOOKUP($B366,'[4]3.ข้อมูลงบทดลองปัจจุบัน'!$A$5:$CL$846,46,0),2)</f>
        <v>7537134</v>
      </c>
      <c r="AV366" s="104">
        <f>ROUND(VLOOKUP($B366,'[4]3.ข้อมูลงบทดลองปัจจุบัน'!$A$5:$CL$846,47,0),2)</f>
        <v>9413933</v>
      </c>
      <c r="AW366" s="104">
        <f>ROUND(VLOOKUP($B366,'[4]3.ข้อมูลงบทดลองปัจจุบัน'!$A$5:$CL$846,48,0),2)</f>
        <v>6092538</v>
      </c>
      <c r="AX366" s="104">
        <f>ROUND(VLOOKUP($B366,'[4]3.ข้อมูลงบทดลองปัจจุบัน'!$A$5:$CL$846,49,0),2)</f>
        <v>598320</v>
      </c>
      <c r="AY366" s="104">
        <f>ROUND(VLOOKUP($B366,'[4]3.ข้อมูลงบทดลองปัจจุบัน'!$A$5:$CL$846,50,0),2)</f>
        <v>5121790</v>
      </c>
      <c r="AZ366" s="104">
        <f>ROUND(VLOOKUP($B366,'[4]3.ข้อมูลงบทดลองปัจจุบัน'!$A$5:$CL$846,51,0),2)</f>
        <v>7710375</v>
      </c>
      <c r="BA366" s="104">
        <f>ROUND(VLOOKUP($B366,'[4]3.ข้อมูลงบทดลองปัจจุบัน'!$A$5:$CL$846,52,0),2)</f>
        <v>4359810</v>
      </c>
      <c r="BB366" s="104">
        <f>ROUND(VLOOKUP($B366,'[4]3.ข้อมูลงบทดลองปัจจุบัน'!$A$5:$CL$846,53,0),2)</f>
        <v>848444.75</v>
      </c>
      <c r="BC366" s="104">
        <f>ROUND(VLOOKUP($B366,'[4]3.ข้อมูลงบทดลองปัจจุบัน'!$A$5:$CL$846,54,0),2)</f>
        <v>5914494</v>
      </c>
      <c r="BD366" s="104">
        <f>ROUND(VLOOKUP($B366,'[4]3.ข้อมูลงบทดลองปัจจุบัน'!$A$5:$CL$846,55,0),2)</f>
        <v>0</v>
      </c>
      <c r="BE366" s="104">
        <f>ROUND(VLOOKUP($B366,'[4]3.ข้อมูลงบทดลองปัจจุบัน'!$A$5:$CL$846,56,0),2)</f>
        <v>7892015</v>
      </c>
      <c r="BF366" s="104">
        <f>ROUND(VLOOKUP($B366,'[4]3.ข้อมูลงบทดลองปัจจุบัน'!$A$5:$CL$846,57,0),2)</f>
        <v>1685650</v>
      </c>
      <c r="BG366" s="104">
        <f>ROUND(VLOOKUP($B366,'[4]3.ข้อมูลงบทดลองปัจจุบัน'!$A$5:$CL$846,58,0),2)</f>
        <v>669250</v>
      </c>
      <c r="BH366" s="104">
        <f>ROUND(VLOOKUP($B366,'[4]3.ข้อมูลงบทดลองปัจจุบัน'!$A$5:$CL$846,59,0),2)</f>
        <v>20612656</v>
      </c>
      <c r="BI366" s="104">
        <f>ROUND(VLOOKUP($B366,'[4]3.ข้อมูลงบทดลองปัจจุบัน'!$A$5:$CL$846,60,0),2)</f>
        <v>443323</v>
      </c>
      <c r="BJ366" s="104">
        <f>ROUND(VLOOKUP($B366,'[4]3.ข้อมูลงบทดลองปัจจุบัน'!$A$5:$CL$846,61,0),2)</f>
        <v>400256</v>
      </c>
      <c r="BK366" s="104">
        <f>ROUND(VLOOKUP($B366,'[4]3.ข้อมูลงบทดลองปัจจุบัน'!$A$5:$CL$846,62,0),2)</f>
        <v>52918</v>
      </c>
      <c r="BL366" s="104">
        <f>ROUND(VLOOKUP($B366,'[4]3.ข้อมูลงบทดลองปัจจุบัน'!$A$5:$CL$846,63,0),2)</f>
        <v>2662985.5</v>
      </c>
      <c r="BM366" s="104">
        <f>ROUND(VLOOKUP($B366,'[4]3.ข้อมูลงบทดลองปัจจุบัน'!$A$5:$CL$846,64,0),2)</f>
        <v>7416750</v>
      </c>
      <c r="BN366" s="104">
        <f>ROUND(VLOOKUP($B366,'[4]3.ข้อมูลงบทดลองปัจจุบัน'!$A$5:$CL$846,65,0),2)</f>
        <v>3417119</v>
      </c>
      <c r="BO366" s="104">
        <f>ROUND(VLOOKUP($B366,'[4]3.ข้อมูลงบทดลองปัจจุบัน'!$A$5:$CL$846,66,0),2)</f>
        <v>2389180</v>
      </c>
      <c r="BP366" s="104">
        <f>ROUND(VLOOKUP($B366,'[4]3.ข้อมูลงบทดลองปัจจุบัน'!$A$5:$CL$846,67,0),2)</f>
        <v>7321826</v>
      </c>
      <c r="BQ366" s="104">
        <f>ROUND(VLOOKUP($B366,'[4]3.ข้อมูลงบทดลองปัจจุบัน'!$A$5:$CL$846,68,0),2)</f>
        <v>2595709.5</v>
      </c>
      <c r="BR366" s="104">
        <f>ROUND(VLOOKUP($B366,'[4]3.ข้อมูลงบทดลองปัจจุบัน'!$A$5:$CL$846,69,0),2)</f>
        <v>3433497.9</v>
      </c>
      <c r="BS366" s="104">
        <f>ROUND(VLOOKUP($B366,'[4]3.ข้อมูลงบทดลองปัจจุบัน'!$A$5:$CL$846,70,0),2)</f>
        <v>87939637</v>
      </c>
      <c r="BT366" s="104">
        <f>ROUND(VLOOKUP($B366,'[4]3.ข้อมูลงบทดลองปัจจุบัน'!$A$5:$CL$846,71,0),2)</f>
        <v>108199</v>
      </c>
      <c r="BU366" s="104">
        <f>ROUND(VLOOKUP($B366,'[4]3.ข้อมูลงบทดลองปัจจุบัน'!$A$5:$CL$846,72,0),2)</f>
        <v>3403291.75</v>
      </c>
      <c r="BV366" s="104">
        <f>ROUND(VLOOKUP($B366,'[4]3.ข้อมูลงบทดลองปัจจุบัน'!$A$5:$CL$846,73,0),2)</f>
        <v>6742402</v>
      </c>
      <c r="BW366" s="104">
        <f>ROUND(VLOOKUP($B366,'[4]3.ข้อมูลงบทดลองปัจจุบัน'!$A$5:$CL$846,74,0),2)</f>
        <v>2442160</v>
      </c>
      <c r="BX366" s="104">
        <f>ROUND(VLOOKUP($B366,'[4]3.ข้อมูลงบทดลองปัจจุบัน'!$A$5:$CL$846,75,0),2)</f>
        <v>133695.25</v>
      </c>
      <c r="BY366" s="104">
        <f>ROUND(VLOOKUP($B366,'[4]3.ข้อมูลงบทดลองปัจจุบัน'!$A$5:$CL$846,76,0),2)</f>
        <v>11140049.5</v>
      </c>
      <c r="BZ366" s="104">
        <f>ROUND(VLOOKUP($B366,'[4]3.ข้อมูลงบทดลองปัจจุบัน'!$A$5:$CL$846,77,0),2)</f>
        <v>2080672</v>
      </c>
      <c r="CA366" s="104">
        <f>ROUND(VLOOKUP($B366,'[4]3.ข้อมูลงบทดลองปัจจุบัน'!$A$5:$CL$846,78,0),2)</f>
        <v>1778467.5</v>
      </c>
      <c r="CB366" s="104">
        <f>ROUND(VLOOKUP($B366,'[4]3.ข้อมูลงบทดลองปัจจุบัน'!$A$5:$CL$846,79,0),2)</f>
        <v>4092576</v>
      </c>
      <c r="CC366" s="104">
        <f>ROUND(VLOOKUP($B366,'[4]3.ข้อมูลงบทดลองปัจจุบัน'!$A$5:$CL$846,80,0),2)</f>
        <v>3679836.5</v>
      </c>
      <c r="CD366" s="104">
        <f>ROUND(VLOOKUP($B366,'[4]3.ข้อมูลงบทดลองปัจจุบัน'!$A$5:$CL$846,81,0),2)</f>
        <v>6158586.4199999999</v>
      </c>
      <c r="CE366" s="104">
        <f>ROUND(VLOOKUP($B366,'[4]3.ข้อมูลงบทดลองปัจจุบัน'!$A$5:$CL$846,82,0),2)</f>
        <v>6562256.25</v>
      </c>
      <c r="CF366" s="104">
        <f>ROUND(VLOOKUP($B366,'[4]3.ข้อมูลงบทดลองปัจจุบัน'!$A$5:$CL$846,83,0),2)</f>
        <v>2624805</v>
      </c>
      <c r="CG366" s="104">
        <f>ROUND(VLOOKUP($B366,'[4]3.ข้อมูลงบทดลองปัจจุบัน'!$A$5:$CL$846,84,0),2)</f>
        <v>3899445.5</v>
      </c>
      <c r="CH366" s="104">
        <f>ROUND(VLOOKUP($B366,'[4]3.ข้อมูลงบทดลองปัจจุบัน'!$A$5:$CL$846,85,0),2)</f>
        <v>107850</v>
      </c>
      <c r="CI366" s="104">
        <f>ROUND(VLOOKUP($B366,'[4]3.ข้อมูลงบทดลองปัจจุบัน'!$A$5:$CL$846,86,0),2)</f>
        <v>2833342</v>
      </c>
      <c r="CJ366" s="104">
        <f>ROUND(VLOOKUP($B366,'[4]3.ข้อมูลงบทดลองปัจจุบัน'!$A$5:$CL$846,87,0),2)</f>
        <v>1672148</v>
      </c>
      <c r="CK366" s="104">
        <f>ROUND(VLOOKUP($B366,'[4]3.ข้อมูลงบทดลองปัจจุบัน'!$A$5:$CL$846,88,0),2)</f>
        <v>9828637.75</v>
      </c>
      <c r="CL366" s="104">
        <f>ROUND(VLOOKUP($B366,'[4]3.ข้อมูลงบทดลองปัจจุบัน'!$A$5:$CL$846,89,0),2)</f>
        <v>2568080</v>
      </c>
      <c r="CM366" s="104">
        <f>ROUND(VLOOKUP($B366,'[4]3.ข้อมูลงบทดลองปัจจุบัน'!$A$5:$CL$846,90,0),2)</f>
        <v>3355809</v>
      </c>
    </row>
    <row r="367" spans="1:91" x14ac:dyDescent="0.7">
      <c r="A367" s="128" t="s">
        <v>884</v>
      </c>
      <c r="B367" s="18" t="s">
        <v>1119</v>
      </c>
      <c r="C367" s="129" t="s">
        <v>1120</v>
      </c>
      <c r="D367" s="104">
        <f>ROUND(VLOOKUP($B367,'[4]3.ข้อมูลงบทดลองปัจจุบัน'!$A$5:$CL$846,3,0),2)</f>
        <v>0</v>
      </c>
      <c r="E367" s="104">
        <f>ROUND(VLOOKUP($B367,'[4]3.ข้อมูลงบทดลองปัจจุบัน'!$A$5:$CL$846,4,0),2)</f>
        <v>9652500</v>
      </c>
      <c r="F367" s="104">
        <f>ROUND(VLOOKUP($B367,'[4]3.ข้อมูลงบทดลองปัจจุบัน'!$A$5:$CL$846,5,0),2)</f>
        <v>0</v>
      </c>
      <c r="G367" s="104">
        <f>ROUND(VLOOKUP($B367,'[4]3.ข้อมูลงบทดลองปัจจุบัน'!$A$5:$CL$846,6,0),2)</f>
        <v>0</v>
      </c>
      <c r="H367" s="104">
        <f>ROUND(VLOOKUP($B367,'[4]3.ข้อมูลงบทดลองปัจจุบัน'!$A$5:$CL$846,7,0),2)</f>
        <v>2709500</v>
      </c>
      <c r="I367" s="104">
        <f>ROUND(VLOOKUP($B367,'[4]3.ข้อมูลงบทดลองปัจจุบัน'!$A$5:$CL$846,8,0),2)</f>
        <v>0</v>
      </c>
      <c r="J367" s="104">
        <f>ROUND(VLOOKUP($B367,'[4]3.ข้อมูลงบทดลองปัจจุบัน'!$A$5:$CL$846,9,0),2)</f>
        <v>0</v>
      </c>
      <c r="K367" s="104">
        <f>ROUND(VLOOKUP($B367,'[4]3.ข้อมูลงบทดลองปัจจุบัน'!$A$5:$CL$846,10,0),2)</f>
        <v>0</v>
      </c>
      <c r="L367" s="104">
        <f>ROUND(VLOOKUP($B367,'[4]3.ข้อมูลงบทดลองปัจจุบัน'!$A$5:$CL$846,11,0),2)</f>
        <v>0</v>
      </c>
      <c r="M367" s="104">
        <f>ROUND(VLOOKUP($B367,'[4]3.ข้อมูลงบทดลองปัจจุบัน'!$A$5:$CL$846,12,0),2)</f>
        <v>556627.5</v>
      </c>
      <c r="N367" s="104">
        <f>ROUND(VLOOKUP($B367,'[4]3.ข้อมูลงบทดลองปัจจุบัน'!$A$5:$CL$846,13,0),2)</f>
        <v>0</v>
      </c>
      <c r="O367" s="104">
        <f>ROUND(VLOOKUP($B367,'[4]3.ข้อมูลงบทดลองปัจจุบัน'!$A$5:$CL$846,14,0),2)</f>
        <v>0</v>
      </c>
      <c r="P367" s="104">
        <f>ROUND(VLOOKUP($B367,'[4]3.ข้อมูลงบทดลองปัจจุบัน'!$A$5:$CL$846,15,0),2)</f>
        <v>0</v>
      </c>
      <c r="Q367" s="104">
        <f>ROUND(VLOOKUP($B367,'[4]3.ข้อมูลงบทดลองปัจจุบัน'!$A$5:$CL$846,16,0),2)</f>
        <v>2124900</v>
      </c>
      <c r="R367" s="104">
        <f>ROUND(VLOOKUP($B367,'[4]3.ข้อมูลงบทดลองปัจจุบัน'!$A$5:$CL$846,17,0),2)</f>
        <v>2648000</v>
      </c>
      <c r="S367" s="104">
        <f>ROUND(VLOOKUP($B367,'[4]3.ข้อมูลงบทดลองปัจจุบัน'!$A$5:$CL$846,18,0),2)</f>
        <v>0</v>
      </c>
      <c r="T367" s="104">
        <f>ROUND(VLOOKUP($B367,'[4]3.ข้อมูลงบทดลองปัจจุบัน'!$A$5:$CL$846,19,0),2)</f>
        <v>0</v>
      </c>
      <c r="U367" s="104">
        <f>ROUND(VLOOKUP($B367,'[4]3.ข้อมูลงบทดลองปัจจุบัน'!$A$5:$CL$846,20,0),2)</f>
        <v>200000</v>
      </c>
      <c r="V367" s="104">
        <f>ROUND(VLOOKUP($B367,'[4]3.ข้อมูลงบทดลองปัจจุบัน'!$A$5:$CL$846,21,0),2)</f>
        <v>0</v>
      </c>
      <c r="W367" s="104">
        <f>ROUND(VLOOKUP($B367,'[4]3.ข้อมูลงบทดลองปัจจุบัน'!$A$5:$CL$846,22,0),2)</f>
        <v>0</v>
      </c>
      <c r="X367" s="104">
        <f>ROUND(VLOOKUP($B367,'[4]3.ข้อมูลงบทดลองปัจจุบัน'!$A$5:$CL$846,23,0),2)</f>
        <v>0</v>
      </c>
      <c r="Y367" s="104">
        <f>ROUND(VLOOKUP($B367,'[4]3.ข้อมูลงบทดลองปัจจุบัน'!$A$5:$CL$846,24,0),2)</f>
        <v>0</v>
      </c>
      <c r="Z367" s="104">
        <f>ROUND(VLOOKUP($B367,'[4]3.ข้อมูลงบทดลองปัจจุบัน'!$A$5:$CL$846,25,0),2)</f>
        <v>0</v>
      </c>
      <c r="AA367" s="104">
        <f>ROUND(VLOOKUP($B367,'[4]3.ข้อมูลงบทดลองปัจจุบัน'!$A$5:$CL$846,26,0),2)</f>
        <v>0</v>
      </c>
      <c r="AB367" s="104">
        <f>ROUND(VLOOKUP($B367,'[4]3.ข้อมูลงบทดลองปัจจุบัน'!$A$5:$CL$846,27,0),2)</f>
        <v>0</v>
      </c>
      <c r="AC367" s="104">
        <f>ROUND(VLOOKUP($B367,'[4]3.ข้อมูลงบทดลองปัจจุบัน'!$A$5:$CL$846,28,0),2)</f>
        <v>0</v>
      </c>
      <c r="AD367" s="104">
        <f>ROUND(VLOOKUP($B367,'[4]3.ข้อมูลงบทดลองปัจจุบัน'!$A$5:$CL$846,29,0),2)</f>
        <v>0</v>
      </c>
      <c r="AE367" s="104">
        <f>ROUND(VLOOKUP($B367,'[4]3.ข้อมูลงบทดลองปัจจุบัน'!$A$5:$CL$846,30,0),2)</f>
        <v>0</v>
      </c>
      <c r="AF367" s="104">
        <f>ROUND(VLOOKUP($B367,'[4]3.ข้อมูลงบทดลองปัจจุบัน'!$A$5:$CL$846,31,0),2)</f>
        <v>0</v>
      </c>
      <c r="AG367" s="104">
        <f>ROUND(VLOOKUP($B367,'[4]3.ข้อมูลงบทดลองปัจจุบัน'!$A$5:$CL$846,32,0),2)</f>
        <v>0</v>
      </c>
      <c r="AH367" s="104">
        <f>ROUND(VLOOKUP($B367,'[4]3.ข้อมูลงบทดลองปัจจุบัน'!$A$5:$CL$846,33,0),2)</f>
        <v>0</v>
      </c>
      <c r="AI367" s="104">
        <f>ROUND(VLOOKUP($B367,'[4]3.ข้อมูลงบทดลองปัจจุบัน'!$A$5:$CL$846,34,0),2)</f>
        <v>0</v>
      </c>
      <c r="AJ367" s="104">
        <f>ROUND(VLOOKUP($B367,'[4]3.ข้อมูลงบทดลองปัจจุบัน'!$A$5:$CL$846,35,0),2)</f>
        <v>0</v>
      </c>
      <c r="AK367" s="104">
        <f>ROUND(VLOOKUP($B367,'[4]3.ข้อมูลงบทดลองปัจจุบัน'!$A$5:$CL$846,36,0),2)</f>
        <v>1485500</v>
      </c>
      <c r="AL367" s="104">
        <f>ROUND(VLOOKUP($B367,'[4]3.ข้อมูลงบทดลองปัจจุบัน'!$A$5:$CL$846,37,0),2)</f>
        <v>0</v>
      </c>
      <c r="AM367" s="104">
        <f>ROUND(VLOOKUP($B367,'[4]3.ข้อมูลงบทดลองปัจจุบัน'!$A$5:$CL$846,38,0),2)</f>
        <v>0</v>
      </c>
      <c r="AN367" s="104">
        <f>ROUND(VLOOKUP($B367,'[4]3.ข้อมูลงบทดลองปัจจุบัน'!$A$5:$CL$846,39,0),2)</f>
        <v>0</v>
      </c>
      <c r="AO367" s="104">
        <f>ROUND(VLOOKUP($B367,'[4]3.ข้อมูลงบทดลองปัจจุบัน'!$A$5:$CL$846,40,0),2)</f>
        <v>582000</v>
      </c>
      <c r="AP367" s="104">
        <f>ROUND(VLOOKUP($B367,'[4]3.ข้อมูลงบทดลองปัจจุบัน'!$A$5:$CL$846,41,0),2)</f>
        <v>12146493.689999999</v>
      </c>
      <c r="AQ367" s="104">
        <f>ROUND(VLOOKUP($B367,'[4]3.ข้อมูลงบทดลองปัจจุบัน'!$A$5:$CL$846,42,0),2)</f>
        <v>0</v>
      </c>
      <c r="AR367" s="104">
        <f>ROUND(VLOOKUP($B367,'[4]3.ข้อมูลงบทดลองปัจจุบัน'!$A$5:$CL$846,43,0),2)</f>
        <v>0</v>
      </c>
      <c r="AS367" s="104">
        <f>ROUND(VLOOKUP($B367,'[4]3.ข้อมูลงบทดลองปัจจุบัน'!$A$5:$CL$846,44,0),2)</f>
        <v>0</v>
      </c>
      <c r="AT367" s="104">
        <f>ROUND(VLOOKUP($B367,'[4]3.ข้อมูลงบทดลองปัจจุบัน'!$A$5:$CL$846,45,0),2)</f>
        <v>0</v>
      </c>
      <c r="AU367" s="104">
        <f>ROUND(VLOOKUP($B367,'[4]3.ข้อมูลงบทดลองปัจจุบัน'!$A$5:$CL$846,46,0),2)</f>
        <v>0</v>
      </c>
      <c r="AV367" s="104">
        <f>ROUND(VLOOKUP($B367,'[4]3.ข้อมูลงบทดลองปัจจุบัน'!$A$5:$CL$846,47,0),2)</f>
        <v>0</v>
      </c>
      <c r="AW367" s="104">
        <f>ROUND(VLOOKUP($B367,'[4]3.ข้อมูลงบทดลองปัจจุบัน'!$A$5:$CL$846,48,0),2)</f>
        <v>0</v>
      </c>
      <c r="AX367" s="104">
        <f>ROUND(VLOOKUP($B367,'[4]3.ข้อมูลงบทดลองปัจจุบัน'!$A$5:$CL$846,49,0),2)</f>
        <v>6048250</v>
      </c>
      <c r="AY367" s="104">
        <f>ROUND(VLOOKUP($B367,'[4]3.ข้อมูลงบทดลองปัจจุบัน'!$A$5:$CL$846,50,0),2)</f>
        <v>0</v>
      </c>
      <c r="AZ367" s="104">
        <f>ROUND(VLOOKUP($B367,'[4]3.ข้อมูลงบทดลองปัจจุบัน'!$A$5:$CL$846,51,0),2)</f>
        <v>0</v>
      </c>
      <c r="BA367" s="104">
        <f>ROUND(VLOOKUP($B367,'[4]3.ข้อมูลงบทดลองปัจจุบัน'!$A$5:$CL$846,52,0),2)</f>
        <v>1585000</v>
      </c>
      <c r="BB367" s="104">
        <f>ROUND(VLOOKUP($B367,'[4]3.ข้อมูลงบทดลองปัจจุบัน'!$A$5:$CL$846,53,0),2)</f>
        <v>0</v>
      </c>
      <c r="BC367" s="104">
        <f>ROUND(VLOOKUP($B367,'[4]3.ข้อมูลงบทดลองปัจจุบัน'!$A$5:$CL$846,54,0),2)</f>
        <v>0</v>
      </c>
      <c r="BD367" s="104">
        <f>ROUND(VLOOKUP($B367,'[4]3.ข้อมูลงบทดลองปัจจุบัน'!$A$5:$CL$846,55,0),2)</f>
        <v>0</v>
      </c>
      <c r="BE367" s="104">
        <f>ROUND(VLOOKUP($B367,'[4]3.ข้อมูลงบทดลองปัจจุบัน'!$A$5:$CL$846,56,0),2)</f>
        <v>756000</v>
      </c>
      <c r="BF367" s="104">
        <f>ROUND(VLOOKUP($B367,'[4]3.ข้อมูลงบทดลองปัจจุบัน'!$A$5:$CL$846,57,0),2)</f>
        <v>0</v>
      </c>
      <c r="BG367" s="104">
        <f>ROUND(VLOOKUP($B367,'[4]3.ข้อมูลงบทดลองปัจจุบัน'!$A$5:$CL$846,58,0),2)</f>
        <v>0</v>
      </c>
      <c r="BH367" s="104">
        <f>ROUND(VLOOKUP($B367,'[4]3.ข้อมูลงบทดลองปัจจุบัน'!$A$5:$CL$846,59,0),2)</f>
        <v>0</v>
      </c>
      <c r="BI367" s="104">
        <f>ROUND(VLOOKUP($B367,'[4]3.ข้อมูลงบทดลองปัจจุบัน'!$A$5:$CL$846,60,0),2)</f>
        <v>0</v>
      </c>
      <c r="BJ367" s="104">
        <f>ROUND(VLOOKUP($B367,'[4]3.ข้อมูลงบทดลองปัจจุบัน'!$A$5:$CL$846,61,0),2)</f>
        <v>0</v>
      </c>
      <c r="BK367" s="104">
        <f>ROUND(VLOOKUP($B367,'[4]3.ข้อมูลงบทดลองปัจจุบัน'!$A$5:$CL$846,62,0),2)</f>
        <v>0</v>
      </c>
      <c r="BL367" s="104">
        <f>ROUND(VLOOKUP($B367,'[4]3.ข้อมูลงบทดลองปัจจุบัน'!$A$5:$CL$846,63,0),2)</f>
        <v>0</v>
      </c>
      <c r="BM367" s="104">
        <f>ROUND(VLOOKUP($B367,'[4]3.ข้อมูลงบทดลองปัจจุบัน'!$A$5:$CL$846,64,0),2)</f>
        <v>0</v>
      </c>
      <c r="BN367" s="104">
        <f>ROUND(VLOOKUP($B367,'[4]3.ข้อมูลงบทดลองปัจจุบัน'!$A$5:$CL$846,65,0),2)</f>
        <v>399000</v>
      </c>
      <c r="BO367" s="104">
        <f>ROUND(VLOOKUP($B367,'[4]3.ข้อมูลงบทดลองปัจจุบัน'!$A$5:$CL$846,66,0),2)</f>
        <v>798500</v>
      </c>
      <c r="BP367" s="104">
        <f>ROUND(VLOOKUP($B367,'[4]3.ข้อมูลงบทดลองปัจจุบัน'!$A$5:$CL$846,67,0),2)</f>
        <v>0</v>
      </c>
      <c r="BQ367" s="104">
        <f>ROUND(VLOOKUP($B367,'[4]3.ข้อมูลงบทดลองปัจจุบัน'!$A$5:$CL$846,68,0),2)</f>
        <v>200000</v>
      </c>
      <c r="BR367" s="104">
        <f>ROUND(VLOOKUP($B367,'[4]3.ข้อมูลงบทดลองปัจจุบัน'!$A$5:$CL$846,69,0),2)</f>
        <v>0</v>
      </c>
      <c r="BS367" s="104">
        <f>ROUND(VLOOKUP($B367,'[4]3.ข้อมูลงบทดลองปัจจุบัน'!$A$5:$CL$846,70,0),2)</f>
        <v>0</v>
      </c>
      <c r="BT367" s="104">
        <f>ROUND(VLOOKUP($B367,'[4]3.ข้อมูลงบทดลองปัจจุบัน'!$A$5:$CL$846,71,0),2)</f>
        <v>1400750</v>
      </c>
      <c r="BU367" s="104">
        <f>ROUND(VLOOKUP($B367,'[4]3.ข้อมูลงบทดลองปัจจุบัน'!$A$5:$CL$846,72,0),2)</f>
        <v>0</v>
      </c>
      <c r="BV367" s="104">
        <f>ROUND(VLOOKUP($B367,'[4]3.ข้อมูลงบทดลองปัจจุบัน'!$A$5:$CL$846,73,0),2)</f>
        <v>0</v>
      </c>
      <c r="BW367" s="104">
        <f>ROUND(VLOOKUP($B367,'[4]3.ข้อมูลงบทดลองปัจจุบัน'!$A$5:$CL$846,74,0),2)</f>
        <v>2283400</v>
      </c>
      <c r="BX367" s="104">
        <f>ROUND(VLOOKUP($B367,'[4]3.ข้อมูลงบทดลองปัจจุบัน'!$A$5:$CL$846,75,0),2)</f>
        <v>16000</v>
      </c>
      <c r="BY367" s="104">
        <f>ROUND(VLOOKUP($B367,'[4]3.ข้อมูลงบทดลองปัจจุบัน'!$A$5:$CL$846,76,0),2)</f>
        <v>4117500</v>
      </c>
      <c r="BZ367" s="104">
        <f>ROUND(VLOOKUP($B367,'[4]3.ข้อมูลงบทดลองปัจจุบัน'!$A$5:$CL$846,77,0),2)</f>
        <v>16000</v>
      </c>
      <c r="CA367" s="104">
        <f>ROUND(VLOOKUP($B367,'[4]3.ข้อมูลงบทดลองปัจจุบัน'!$A$5:$CL$846,78,0),2)</f>
        <v>0</v>
      </c>
      <c r="CB367" s="104">
        <f>ROUND(VLOOKUP($B367,'[4]3.ข้อมูลงบทดลองปัจจุบัน'!$A$5:$CL$846,79,0),2)</f>
        <v>0</v>
      </c>
      <c r="CC367" s="104">
        <f>ROUND(VLOOKUP($B367,'[4]3.ข้อมูลงบทดลองปัจจุบัน'!$A$5:$CL$846,80,0),2)</f>
        <v>0</v>
      </c>
      <c r="CD367" s="104">
        <f>ROUND(VLOOKUP($B367,'[4]3.ข้อมูลงบทดลองปัจจุบัน'!$A$5:$CL$846,81,0),2)</f>
        <v>0</v>
      </c>
      <c r="CE367" s="104">
        <f>ROUND(VLOOKUP($B367,'[4]3.ข้อมูลงบทดลองปัจจุบัน'!$A$5:$CL$846,82,0),2)</f>
        <v>49500</v>
      </c>
      <c r="CF367" s="104">
        <f>ROUND(VLOOKUP($B367,'[4]3.ข้อมูลงบทดลองปัจจุบัน'!$A$5:$CL$846,83,0),2)</f>
        <v>0</v>
      </c>
      <c r="CG367" s="104">
        <f>ROUND(VLOOKUP($B367,'[4]3.ข้อมูลงบทดลองปัจจุบัน'!$A$5:$CL$846,84,0),2)</f>
        <v>0</v>
      </c>
      <c r="CH367" s="104">
        <f>ROUND(VLOOKUP($B367,'[4]3.ข้อมูลงบทดลองปัจจุบัน'!$A$5:$CL$846,85,0),2)</f>
        <v>2477707</v>
      </c>
      <c r="CI367" s="104">
        <f>ROUND(VLOOKUP($B367,'[4]3.ข้อมูลงบทดลองปัจจุบัน'!$A$5:$CL$846,86,0),2)</f>
        <v>16000</v>
      </c>
      <c r="CJ367" s="104">
        <f>ROUND(VLOOKUP($B367,'[4]3.ข้อมูลงบทดลองปัจจุบัน'!$A$5:$CL$846,87,0),2)</f>
        <v>0</v>
      </c>
      <c r="CK367" s="104">
        <f>ROUND(VLOOKUP($B367,'[4]3.ข้อมูลงบทดลองปัจจุบัน'!$A$5:$CL$846,88,0),2)</f>
        <v>0</v>
      </c>
      <c r="CL367" s="104">
        <f>ROUND(VLOOKUP($B367,'[4]3.ข้อมูลงบทดลองปัจจุบัน'!$A$5:$CL$846,89,0),2)</f>
        <v>0</v>
      </c>
      <c r="CM367" s="104">
        <f>ROUND(VLOOKUP($B367,'[4]3.ข้อมูลงบทดลองปัจจุบัน'!$A$5:$CL$846,90,0),2)</f>
        <v>16000</v>
      </c>
    </row>
    <row r="368" spans="1:91" x14ac:dyDescent="0.7">
      <c r="A368" s="128" t="s">
        <v>884</v>
      </c>
      <c r="B368" s="18" t="s">
        <v>1121</v>
      </c>
      <c r="C368" s="129" t="s">
        <v>1122</v>
      </c>
      <c r="D368" s="104">
        <f>ROUND(VLOOKUP($B368,'[4]3.ข้อมูลงบทดลองปัจจุบัน'!$A$5:$CL$846,3,0),2)</f>
        <v>700513</v>
      </c>
      <c r="E368" s="104">
        <f>ROUND(VLOOKUP($B368,'[4]3.ข้อมูลงบทดลองปัจจุบัน'!$A$5:$CL$846,4,0),2)</f>
        <v>126855</v>
      </c>
      <c r="F368" s="104">
        <f>ROUND(VLOOKUP($B368,'[4]3.ข้อมูลงบทดลองปัจจุบัน'!$A$5:$CL$846,5,0),2)</f>
        <v>208020</v>
      </c>
      <c r="G368" s="104">
        <f>ROUND(VLOOKUP($B368,'[4]3.ข้อมูลงบทดลองปัจจุบัน'!$A$5:$CL$846,6,0),2)</f>
        <v>152670</v>
      </c>
      <c r="H368" s="104">
        <f>ROUND(VLOOKUP($B368,'[4]3.ข้อมูลงบทดลองปัจจุบัน'!$A$5:$CL$846,7,0),2)</f>
        <v>67140</v>
      </c>
      <c r="I368" s="104">
        <f>ROUND(VLOOKUP($B368,'[4]3.ข้อมูลงบทดลองปัจจุบัน'!$A$5:$CL$846,8,0),2)</f>
        <v>152070</v>
      </c>
      <c r="J368" s="104">
        <f>ROUND(VLOOKUP($B368,'[4]3.ข้อมูลงบทดลองปัจจุบัน'!$A$5:$CL$846,9,0),2)</f>
        <v>181440</v>
      </c>
      <c r="K368" s="104">
        <f>ROUND(VLOOKUP($B368,'[4]3.ข้อมูลงบทดลองปัจจุบัน'!$A$5:$CL$846,10,0),2)</f>
        <v>212310</v>
      </c>
      <c r="L368" s="104">
        <f>ROUND(VLOOKUP($B368,'[4]3.ข้อมูลงบทดลองปัจจุบัน'!$A$5:$CL$846,11,0),2)</f>
        <v>83550</v>
      </c>
      <c r="M368" s="104">
        <f>ROUND(VLOOKUP($B368,'[4]3.ข้อมูลงบทดลองปัจจุบัน'!$A$5:$CL$846,12,0),2)</f>
        <v>103100</v>
      </c>
      <c r="N368" s="104">
        <f>ROUND(VLOOKUP($B368,'[4]3.ข้อมูลงบทดลองปัจจุบัน'!$A$5:$CL$846,13,0),2)</f>
        <v>282060</v>
      </c>
      <c r="O368" s="104">
        <f>ROUND(VLOOKUP($B368,'[4]3.ข้อมูลงบทดลองปัจจุบัน'!$A$5:$CL$846,14,0),2)</f>
        <v>0</v>
      </c>
      <c r="P368" s="104">
        <f>ROUND(VLOOKUP($B368,'[4]3.ข้อมูลงบทดลองปัจจุบัน'!$A$5:$CL$846,15,0),2)</f>
        <v>561690</v>
      </c>
      <c r="Q368" s="104">
        <f>ROUND(VLOOKUP($B368,'[4]3.ข้อมูลงบทดลองปัจจุบัน'!$A$5:$CL$846,16,0),2)</f>
        <v>263850</v>
      </c>
      <c r="R368" s="104">
        <f>ROUND(VLOOKUP($B368,'[4]3.ข้อมูลงบทดลองปัจจุบัน'!$A$5:$CL$846,17,0),2)</f>
        <v>173970</v>
      </c>
      <c r="S368" s="104">
        <f>ROUND(VLOOKUP($B368,'[4]3.ข้อมูลงบทดลองปัจจุบัน'!$A$5:$CL$846,18,0),2)</f>
        <v>306510</v>
      </c>
      <c r="T368" s="104">
        <f>ROUND(VLOOKUP($B368,'[4]3.ข้อมูลงบทดลองปัจจุบัน'!$A$5:$CL$846,19,0),2)</f>
        <v>225400</v>
      </c>
      <c r="U368" s="104">
        <f>ROUND(VLOOKUP($B368,'[4]3.ข้อมูลงบทดลองปัจจุบัน'!$A$5:$CL$846,20,0),2)</f>
        <v>176000</v>
      </c>
      <c r="V368" s="104">
        <f>ROUND(VLOOKUP($B368,'[4]3.ข้อมูลงบทดลองปัจจุบัน'!$A$5:$CL$846,21,0),2)</f>
        <v>175020</v>
      </c>
      <c r="W368" s="104">
        <f>ROUND(VLOOKUP($B368,'[4]3.ข้อมูลงบทดลองปัจจุบัน'!$A$5:$CL$846,22,0),2)</f>
        <v>81960</v>
      </c>
      <c r="X368" s="104">
        <f>ROUND(VLOOKUP($B368,'[4]3.ข้อมูลงบทดลองปัจจุบัน'!$A$5:$CL$846,23,0),2)</f>
        <v>1106040</v>
      </c>
      <c r="Y368" s="104">
        <f>ROUND(VLOOKUP($B368,'[4]3.ข้อมูลงบทดลองปัจจุบัน'!$A$5:$CL$846,24,0),2)</f>
        <v>130592</v>
      </c>
      <c r="Z368" s="104">
        <f>ROUND(VLOOKUP($B368,'[4]3.ข้อมูลงบทดลองปัจจุบัน'!$A$5:$CL$846,25,0),2)</f>
        <v>336090</v>
      </c>
      <c r="AA368" s="104">
        <f>ROUND(VLOOKUP($B368,'[4]3.ข้อมูลงบทดลองปัจจุบัน'!$A$5:$CL$846,26,0),2)</f>
        <v>172200</v>
      </c>
      <c r="AB368" s="104">
        <f>ROUND(VLOOKUP($B368,'[4]3.ข้อมูลงบทดลองปัจจุบัน'!$A$5:$CL$846,27,0),2)</f>
        <v>50230</v>
      </c>
      <c r="AC368" s="104">
        <f>ROUND(VLOOKUP($B368,'[4]3.ข้อมูลงบทดลองปัจจุบัน'!$A$5:$CL$846,28,0),2)</f>
        <v>178860</v>
      </c>
      <c r="AD368" s="104">
        <f>ROUND(VLOOKUP($B368,'[4]3.ข้อมูลงบทดลองปัจจุบัน'!$A$5:$CL$846,29,0),2)</f>
        <v>174600</v>
      </c>
      <c r="AE368" s="104">
        <f>ROUND(VLOOKUP($B368,'[4]3.ข้อมูลงบทดลองปัจจุบัน'!$A$5:$CL$846,30,0),2)</f>
        <v>336420</v>
      </c>
      <c r="AF368" s="104">
        <f>ROUND(VLOOKUP($B368,'[4]3.ข้อมูลงบทดลองปัจจุบัน'!$A$5:$CL$846,31,0),2)</f>
        <v>107250</v>
      </c>
      <c r="AG368" s="104">
        <f>ROUND(VLOOKUP($B368,'[4]3.ข้อมูลงบทดลองปัจจุบัน'!$A$5:$CL$846,32,0),2)</f>
        <v>94980</v>
      </c>
      <c r="AH368" s="104">
        <f>ROUND(VLOOKUP($B368,'[4]3.ข้อมูลงบทดลองปัจจุบัน'!$A$5:$CL$846,33,0),2)</f>
        <v>124740</v>
      </c>
      <c r="AI368" s="104">
        <f>ROUND(VLOOKUP($B368,'[4]3.ข้อมูลงบทดลองปัจจุบัน'!$A$5:$CL$846,34,0),2)</f>
        <v>255450</v>
      </c>
      <c r="AJ368" s="104">
        <f>ROUND(VLOOKUP($B368,'[4]3.ข้อมูลงบทดลองปัจจุบัน'!$A$5:$CL$846,35,0),2)</f>
        <v>128270</v>
      </c>
      <c r="AK368" s="104">
        <f>ROUND(VLOOKUP($B368,'[4]3.ข้อมูลงบทดลองปัจจุบัน'!$A$5:$CL$846,36,0),2)</f>
        <v>127650</v>
      </c>
      <c r="AL368" s="104">
        <f>ROUND(VLOOKUP($B368,'[4]3.ข้อมูลงบทดลองปัจจุบัน'!$A$5:$CL$846,37,0),2)</f>
        <v>0</v>
      </c>
      <c r="AM368" s="104">
        <f>ROUND(VLOOKUP($B368,'[4]3.ข้อมูลงบทดลองปัจจุบัน'!$A$5:$CL$846,38,0),2)</f>
        <v>131790</v>
      </c>
      <c r="AN368" s="104">
        <f>ROUND(VLOOKUP($B368,'[4]3.ข้อมูลงบทดลองปัจจุบัน'!$A$5:$CL$846,39,0),2)</f>
        <v>51450</v>
      </c>
      <c r="AO368" s="104">
        <f>ROUND(VLOOKUP($B368,'[4]3.ข้อมูลงบทดลองปัจจุบัน'!$A$5:$CL$846,40,0),2)</f>
        <v>192034</v>
      </c>
      <c r="AP368" s="104">
        <f>ROUND(VLOOKUP($B368,'[4]3.ข้อมูลงบทดลองปัจจุบัน'!$A$5:$CL$846,41,0),2)</f>
        <v>161310</v>
      </c>
      <c r="AQ368" s="104">
        <f>ROUND(VLOOKUP($B368,'[4]3.ข้อมูลงบทดลองปัจจุบัน'!$A$5:$CL$846,42,0),2)</f>
        <v>148620</v>
      </c>
      <c r="AR368" s="104">
        <f>ROUND(VLOOKUP($B368,'[4]3.ข้อมูลงบทดลองปัจจุบัน'!$A$5:$CL$846,43,0),2)</f>
        <v>56430</v>
      </c>
      <c r="AS368" s="104">
        <f>ROUND(VLOOKUP($B368,'[4]3.ข้อมูลงบทดลองปัจจุบัน'!$A$5:$CL$846,44,0),2)</f>
        <v>768349.6</v>
      </c>
      <c r="AT368" s="104">
        <f>ROUND(VLOOKUP($B368,'[4]3.ข้อมูลงบทดลองปัจจุบัน'!$A$5:$CL$846,45,0),2)</f>
        <v>163800</v>
      </c>
      <c r="AU368" s="104">
        <f>ROUND(VLOOKUP($B368,'[4]3.ข้อมูลงบทดลองปัจจุบัน'!$A$5:$CL$846,46,0),2)</f>
        <v>120</v>
      </c>
      <c r="AV368" s="104">
        <f>ROUND(VLOOKUP($B368,'[4]3.ข้อมูลงบทดลองปัจจุบัน'!$A$5:$CL$846,47,0),2)</f>
        <v>216420</v>
      </c>
      <c r="AW368" s="104">
        <f>ROUND(VLOOKUP($B368,'[4]3.ข้อมูลงบทดลองปัจจุบัน'!$A$5:$CL$846,48,0),2)</f>
        <v>82090</v>
      </c>
      <c r="AX368" s="104">
        <f>ROUND(VLOOKUP($B368,'[4]3.ข้อมูลงบทดลองปัจจุบัน'!$A$5:$CL$846,49,0),2)</f>
        <v>91140</v>
      </c>
      <c r="AY368" s="104">
        <f>ROUND(VLOOKUP($B368,'[4]3.ข้อมูลงบทดลองปัจจุบัน'!$A$5:$CL$846,50,0),2)</f>
        <v>171400</v>
      </c>
      <c r="AZ368" s="104">
        <f>ROUND(VLOOKUP($B368,'[4]3.ข้อมูลงบทดลองปัจจุบัน'!$A$5:$CL$846,51,0),2)</f>
        <v>106931</v>
      </c>
      <c r="BA368" s="104">
        <f>ROUND(VLOOKUP($B368,'[4]3.ข้อมูลงบทดลองปัจจุบัน'!$A$5:$CL$846,52,0),2)</f>
        <v>82210</v>
      </c>
      <c r="BB368" s="104">
        <f>ROUND(VLOOKUP($B368,'[4]3.ข้อมูลงบทดลองปัจจุบัน'!$A$5:$CL$846,53,0),2)</f>
        <v>0</v>
      </c>
      <c r="BC368" s="104">
        <f>ROUND(VLOOKUP($B368,'[4]3.ข้อมูลงบทดลองปัจจุบัน'!$A$5:$CL$846,54,0),2)</f>
        <v>0</v>
      </c>
      <c r="BD368" s="104">
        <f>ROUND(VLOOKUP($B368,'[4]3.ข้อมูลงบทดลองปัจจุบัน'!$A$5:$CL$846,55,0),2)</f>
        <v>874170</v>
      </c>
      <c r="BE368" s="104">
        <f>ROUND(VLOOKUP($B368,'[4]3.ข้อมูลงบทดลองปัจจุบัน'!$A$5:$CL$846,56,0),2)</f>
        <v>315120</v>
      </c>
      <c r="BF368" s="104">
        <f>ROUND(VLOOKUP($B368,'[4]3.ข้อมูลงบทดลองปัจจุบัน'!$A$5:$CL$846,57,0),2)</f>
        <v>147690</v>
      </c>
      <c r="BG368" s="104">
        <f>ROUND(VLOOKUP($B368,'[4]3.ข้อมูลงบทดลองปัจจุบัน'!$A$5:$CL$846,58,0),2)</f>
        <v>171570</v>
      </c>
      <c r="BH368" s="104">
        <f>ROUND(VLOOKUP($B368,'[4]3.ข้อมูลงบทดลองปัจจุบัน'!$A$5:$CL$846,59,0),2)</f>
        <v>527140</v>
      </c>
      <c r="BI368" s="104">
        <f>ROUND(VLOOKUP($B368,'[4]3.ข้อมูลงบทดลองปัจจุบัน'!$A$5:$CL$846,60,0),2)</f>
        <v>210165</v>
      </c>
      <c r="BJ368" s="104">
        <f>ROUND(VLOOKUP($B368,'[4]3.ข้อมูลงบทดลองปัจจุบัน'!$A$5:$CL$846,61,0),2)</f>
        <v>90150</v>
      </c>
      <c r="BK368" s="104">
        <f>ROUND(VLOOKUP($B368,'[4]3.ข้อมูลงบทดลองปัจจุบัน'!$A$5:$CL$846,62,0),2)</f>
        <v>172230</v>
      </c>
      <c r="BL368" s="104">
        <f>ROUND(VLOOKUP($B368,'[4]3.ข้อมูลงบทดลองปัจจุบัน'!$A$5:$CL$846,63,0),2)</f>
        <v>181920</v>
      </c>
      <c r="BM368" s="104">
        <f>ROUND(VLOOKUP($B368,'[4]3.ข้อมูลงบทดลองปัจจุบัน'!$A$5:$CL$846,64,0),2)</f>
        <v>332160</v>
      </c>
      <c r="BN368" s="104">
        <f>ROUND(VLOOKUP($B368,'[4]3.ข้อมูลงบทดลองปัจจุบัน'!$A$5:$CL$846,65,0),2)</f>
        <v>289950</v>
      </c>
      <c r="BO368" s="104">
        <f>ROUND(VLOOKUP($B368,'[4]3.ข้อมูลงบทดลองปัจจุบัน'!$A$5:$CL$846,66,0),2)</f>
        <v>201990</v>
      </c>
      <c r="BP368" s="104">
        <f>ROUND(VLOOKUP($B368,'[4]3.ข้อมูลงบทดลองปัจจุบัน'!$A$5:$CL$846,67,0),2)</f>
        <v>382380</v>
      </c>
      <c r="BQ368" s="104">
        <f>ROUND(VLOOKUP($B368,'[4]3.ข้อมูลงบทดลองปัจจุบัน'!$A$5:$CL$846,68,0),2)</f>
        <v>90</v>
      </c>
      <c r="BR368" s="104">
        <f>ROUND(VLOOKUP($B368,'[4]3.ข้อมูลงบทดลองปัจจุบัน'!$A$5:$CL$846,69,0),2)</f>
        <v>150240</v>
      </c>
      <c r="BS368" s="104">
        <f>ROUND(VLOOKUP($B368,'[4]3.ข้อมูลงบทดลองปัจจุบัน'!$A$5:$CL$846,70,0),2)</f>
        <v>1463318</v>
      </c>
      <c r="BT368" s="104">
        <f>ROUND(VLOOKUP($B368,'[4]3.ข้อมูลงบทดลองปัจจุบัน'!$A$5:$CL$846,71,0),2)</f>
        <v>266600</v>
      </c>
      <c r="BU368" s="104">
        <f>ROUND(VLOOKUP($B368,'[4]3.ข้อมูลงบทดลองปัจจุบัน'!$A$5:$CL$846,72,0),2)</f>
        <v>218743</v>
      </c>
      <c r="BV368" s="104">
        <f>ROUND(VLOOKUP($B368,'[4]3.ข้อมูลงบทดลองปัจจุบัน'!$A$5:$CL$846,73,0),2)</f>
        <v>687410</v>
      </c>
      <c r="BW368" s="104">
        <f>ROUND(VLOOKUP($B368,'[4]3.ข้อมูลงบทดลองปัจจุบัน'!$A$5:$CL$846,74,0),2)</f>
        <v>18340</v>
      </c>
      <c r="BX368" s="104">
        <f>ROUND(VLOOKUP($B368,'[4]3.ข้อมูลงบทดลองปัจจุบัน'!$A$5:$CL$846,75,0),2)</f>
        <v>198250</v>
      </c>
      <c r="BY368" s="104">
        <f>ROUND(VLOOKUP($B368,'[4]3.ข้อมูลงบทดลองปัจจุบัน'!$A$5:$CL$846,76,0),2)</f>
        <v>530630</v>
      </c>
      <c r="BZ368" s="104">
        <f>ROUND(VLOOKUP($B368,'[4]3.ข้อมูลงบทดลองปัจจุบัน'!$A$5:$CL$846,77,0),2)</f>
        <v>124485</v>
      </c>
      <c r="CA368" s="104">
        <f>ROUND(VLOOKUP($B368,'[4]3.ข้อมูลงบทดลองปัจจุบัน'!$A$5:$CL$846,78,0),2)</f>
        <v>174323</v>
      </c>
      <c r="CB368" s="104">
        <f>ROUND(VLOOKUP($B368,'[4]3.ข้อมูลงบทดลองปัจจุบัน'!$A$5:$CL$846,79,0),2)</f>
        <v>118410</v>
      </c>
      <c r="CC368" s="104">
        <f>ROUND(VLOOKUP($B368,'[4]3.ข้อมูลงบทดลองปัจจุบัน'!$A$5:$CL$846,80,0),2)</f>
        <v>97729</v>
      </c>
      <c r="CD368" s="104">
        <f>ROUND(VLOOKUP($B368,'[4]3.ข้อมูลงบทดลองปัจจุบัน'!$A$5:$CL$846,81,0),2)</f>
        <v>417750</v>
      </c>
      <c r="CE368" s="104">
        <f>ROUND(VLOOKUP($B368,'[4]3.ข้อมูลงบทดลองปัจจุบัน'!$A$5:$CL$846,82,0),2)</f>
        <v>186760</v>
      </c>
      <c r="CF368" s="104">
        <f>ROUND(VLOOKUP($B368,'[4]3.ข้อมูลงบทดลองปัจจุบัน'!$A$5:$CL$846,83,0),2)</f>
        <v>527190</v>
      </c>
      <c r="CG368" s="104">
        <f>ROUND(VLOOKUP($B368,'[4]3.ข้อมูลงบทดลองปัจจุบัน'!$A$5:$CL$846,84,0),2)</f>
        <v>133020</v>
      </c>
      <c r="CH368" s="104">
        <f>ROUND(VLOOKUP($B368,'[4]3.ข้อมูลงบทดลองปัจจุบัน'!$A$5:$CL$846,85,0),2)</f>
        <v>115020</v>
      </c>
      <c r="CI368" s="104">
        <f>ROUND(VLOOKUP($B368,'[4]3.ข้อมูลงบทดลองปัจจุบัน'!$A$5:$CL$846,86,0),2)</f>
        <v>57300</v>
      </c>
      <c r="CJ368" s="104">
        <f>ROUND(VLOOKUP($B368,'[4]3.ข้อมูลงบทดลองปัจจุบัน'!$A$5:$CL$846,87,0),2)</f>
        <v>141420</v>
      </c>
      <c r="CK368" s="104">
        <f>ROUND(VLOOKUP($B368,'[4]3.ข้อมูลงบทดลองปัจจุบัน'!$A$5:$CL$846,88,0),2)</f>
        <v>514360</v>
      </c>
      <c r="CL368" s="104">
        <f>ROUND(VLOOKUP($B368,'[4]3.ข้อมูลงบทดลองปัจจุบัน'!$A$5:$CL$846,89,0),2)</f>
        <v>146333</v>
      </c>
      <c r="CM368" s="104">
        <f>ROUND(VLOOKUP($B368,'[4]3.ข้อมูลงบทดลองปัจจุบัน'!$A$5:$CL$846,90,0),2)</f>
        <v>124027</v>
      </c>
    </row>
    <row r="369" spans="1:91" x14ac:dyDescent="0.7">
      <c r="A369" s="125" t="s">
        <v>1123</v>
      </c>
      <c r="B369" s="130"/>
      <c r="C369" s="131" t="s">
        <v>396</v>
      </c>
      <c r="D369" s="132">
        <f t="shared" ref="D369:BO369" si="10">SUM(D249:D368)</f>
        <v>284530534.64999998</v>
      </c>
      <c r="E369" s="132">
        <f t="shared" si="10"/>
        <v>77061196</v>
      </c>
      <c r="F369" s="132">
        <f t="shared" si="10"/>
        <v>44517302.020000003</v>
      </c>
      <c r="G369" s="132">
        <f t="shared" si="10"/>
        <v>35872752.900000006</v>
      </c>
      <c r="H369" s="132">
        <f t="shared" si="10"/>
        <v>8661189.2200000063</v>
      </c>
      <c r="I369" s="132">
        <f t="shared" si="10"/>
        <v>32393268.91</v>
      </c>
      <c r="J369" s="132">
        <f t="shared" si="10"/>
        <v>56244203.729999989</v>
      </c>
      <c r="K369" s="132">
        <f t="shared" si="10"/>
        <v>75756328.920000017</v>
      </c>
      <c r="L369" s="132">
        <f t="shared" si="10"/>
        <v>52766037.490000002</v>
      </c>
      <c r="M369" s="132">
        <f t="shared" si="10"/>
        <v>22252246.989999998</v>
      </c>
      <c r="N369" s="132">
        <f t="shared" si="10"/>
        <v>34539137.839999989</v>
      </c>
      <c r="O369" s="132">
        <f t="shared" si="10"/>
        <v>15641121.420000002</v>
      </c>
      <c r="P369" s="132">
        <f t="shared" si="10"/>
        <v>58118933.460000023</v>
      </c>
      <c r="Q369" s="132">
        <f t="shared" si="10"/>
        <v>28516361.980000004</v>
      </c>
      <c r="R369" s="132">
        <f t="shared" si="10"/>
        <v>54540199.590000004</v>
      </c>
      <c r="S369" s="132">
        <f t="shared" si="10"/>
        <v>-8694008.2699999996</v>
      </c>
      <c r="T369" s="132">
        <f t="shared" si="10"/>
        <v>22223815.170000002</v>
      </c>
      <c r="U369" s="132">
        <f t="shared" si="10"/>
        <v>30253617.840000004</v>
      </c>
      <c r="V369" s="132">
        <f t="shared" si="10"/>
        <v>-14506308.130000003</v>
      </c>
      <c r="W369" s="132">
        <f t="shared" si="10"/>
        <v>24833983.090000004</v>
      </c>
      <c r="X369" s="132">
        <f t="shared" si="10"/>
        <v>96012148.849999964</v>
      </c>
      <c r="Y369" s="132">
        <f t="shared" si="10"/>
        <v>6536952.5399999972</v>
      </c>
      <c r="Z369" s="132">
        <f t="shared" si="10"/>
        <v>116457766</v>
      </c>
      <c r="AA369" s="132">
        <f t="shared" si="10"/>
        <v>34620438.120000005</v>
      </c>
      <c r="AB369" s="132">
        <f t="shared" si="10"/>
        <v>17609943</v>
      </c>
      <c r="AC369" s="132">
        <f t="shared" si="10"/>
        <v>30092980.789999995</v>
      </c>
      <c r="AD369" s="132">
        <f t="shared" si="10"/>
        <v>21275905.879999999</v>
      </c>
      <c r="AE369" s="132">
        <f t="shared" si="10"/>
        <v>37536045.480000004</v>
      </c>
      <c r="AF369" s="132">
        <f t="shared" si="10"/>
        <v>27426565.759999998</v>
      </c>
      <c r="AG369" s="132">
        <f t="shared" si="10"/>
        <v>27838318.419999994</v>
      </c>
      <c r="AH369" s="132">
        <f t="shared" si="10"/>
        <v>31249181.93</v>
      </c>
      <c r="AI369" s="132">
        <f t="shared" si="10"/>
        <v>53486804.469999991</v>
      </c>
      <c r="AJ369" s="132">
        <f t="shared" si="10"/>
        <v>34888601.940000005</v>
      </c>
      <c r="AK369" s="132">
        <f t="shared" si="10"/>
        <v>24420054.41</v>
      </c>
      <c r="AL369" s="132">
        <f t="shared" si="10"/>
        <v>196395579.16999993</v>
      </c>
      <c r="AM369" s="132">
        <f t="shared" si="10"/>
        <v>52745425.469999999</v>
      </c>
      <c r="AN369" s="132">
        <f t="shared" si="10"/>
        <v>21378324.009999998</v>
      </c>
      <c r="AO369" s="132">
        <f t="shared" si="10"/>
        <v>60217137.32</v>
      </c>
      <c r="AP369" s="132">
        <f t="shared" si="10"/>
        <v>25137612.61999999</v>
      </c>
      <c r="AQ369" s="132">
        <f t="shared" si="10"/>
        <v>30218353.450000003</v>
      </c>
      <c r="AR369" s="132">
        <f t="shared" si="10"/>
        <v>28101809.530000001</v>
      </c>
      <c r="AS369" s="132">
        <f t="shared" si="10"/>
        <v>-6318312.4300000053</v>
      </c>
      <c r="AT369" s="132">
        <f t="shared" si="10"/>
        <v>15415850.759999998</v>
      </c>
      <c r="AU369" s="132">
        <f t="shared" si="10"/>
        <v>42676287.959999993</v>
      </c>
      <c r="AV369" s="132">
        <f t="shared" si="10"/>
        <v>99220940.219999999</v>
      </c>
      <c r="AW369" s="132">
        <f t="shared" si="10"/>
        <v>23195939.66</v>
      </c>
      <c r="AX369" s="132">
        <f t="shared" si="10"/>
        <v>14887524.49</v>
      </c>
      <c r="AY369" s="132">
        <f t="shared" si="10"/>
        <v>30033442.359999999</v>
      </c>
      <c r="AZ369" s="132">
        <f t="shared" si="10"/>
        <v>36532028.089999996</v>
      </c>
      <c r="BA369" s="132">
        <f t="shared" si="10"/>
        <v>16002678.280000001</v>
      </c>
      <c r="BB369" s="132">
        <f t="shared" si="10"/>
        <v>-79595940.800000057</v>
      </c>
      <c r="BC369" s="132">
        <f t="shared" si="10"/>
        <v>44225319.839999996</v>
      </c>
      <c r="BD369" s="132">
        <f t="shared" si="10"/>
        <v>4818049.4300000165</v>
      </c>
      <c r="BE369" s="132">
        <f t="shared" si="10"/>
        <v>-36323146.339999996</v>
      </c>
      <c r="BF369" s="132">
        <f t="shared" si="10"/>
        <v>29435902.270000003</v>
      </c>
      <c r="BG369" s="132">
        <f t="shared" si="10"/>
        <v>29570755.199999999</v>
      </c>
      <c r="BH369" s="132">
        <f t="shared" si="10"/>
        <v>111144808.11999999</v>
      </c>
      <c r="BI369" s="132">
        <f t="shared" si="10"/>
        <v>31738943.420000006</v>
      </c>
      <c r="BJ369" s="132">
        <f t="shared" si="10"/>
        <v>19452262.560000002</v>
      </c>
      <c r="BK369" s="132">
        <f t="shared" si="10"/>
        <v>7989301.1699999999</v>
      </c>
      <c r="BL369" s="132">
        <f t="shared" si="10"/>
        <v>18363605.230000004</v>
      </c>
      <c r="BM369" s="132">
        <f t="shared" si="10"/>
        <v>100945806.23999998</v>
      </c>
      <c r="BN369" s="132">
        <f t="shared" si="10"/>
        <v>53088248.059999987</v>
      </c>
      <c r="BO369" s="132">
        <f t="shared" si="10"/>
        <v>14570323.169999996</v>
      </c>
      <c r="BP369" s="132">
        <f t="shared" ref="BP369:CM369" si="11">SUM(BP249:BP368)</f>
        <v>75206221.140000015</v>
      </c>
      <c r="BQ369" s="132">
        <f t="shared" si="11"/>
        <v>45628393.679999992</v>
      </c>
      <c r="BR369" s="132">
        <f t="shared" si="11"/>
        <v>5169735.9500000011</v>
      </c>
      <c r="BS369" s="132">
        <f>SUM(BS249:BS368)</f>
        <v>225176907.54000008</v>
      </c>
      <c r="BT369" s="132">
        <f t="shared" si="11"/>
        <v>44800324.140000001</v>
      </c>
      <c r="BU369" s="132">
        <f t="shared" si="11"/>
        <v>32271100.320000008</v>
      </c>
      <c r="BV369" s="132">
        <f t="shared" si="11"/>
        <v>-30017304.640000068</v>
      </c>
      <c r="BW369" s="132">
        <f t="shared" si="11"/>
        <v>18667278.619999997</v>
      </c>
      <c r="BX369" s="132">
        <f t="shared" si="11"/>
        <v>33352526.950000003</v>
      </c>
      <c r="BY369" s="132">
        <f t="shared" si="11"/>
        <v>88154206.38000001</v>
      </c>
      <c r="BZ369" s="132">
        <f t="shared" si="11"/>
        <v>40303934.950000003</v>
      </c>
      <c r="CA369" s="132">
        <f t="shared" si="11"/>
        <v>25551760.090000004</v>
      </c>
      <c r="CB369" s="132">
        <f t="shared" si="11"/>
        <v>53857069.060000002</v>
      </c>
      <c r="CC369" s="132">
        <f t="shared" si="11"/>
        <v>37637121.609999999</v>
      </c>
      <c r="CD369" s="132">
        <f t="shared" si="11"/>
        <v>72316734.729999989</v>
      </c>
      <c r="CE369" s="132">
        <f t="shared" si="11"/>
        <v>43261610.260000005</v>
      </c>
      <c r="CF369" s="132">
        <f t="shared" si="11"/>
        <v>94772010.609999985</v>
      </c>
      <c r="CG369" s="132">
        <f t="shared" si="11"/>
        <v>36464565.24000001</v>
      </c>
      <c r="CH369" s="132">
        <f t="shared" si="11"/>
        <v>34091718.439999998</v>
      </c>
      <c r="CI369" s="132">
        <f t="shared" si="11"/>
        <v>24403971.889999993</v>
      </c>
      <c r="CJ369" s="132">
        <f t="shared" si="11"/>
        <v>23010465.910000004</v>
      </c>
      <c r="CK369" s="132">
        <f t="shared" si="11"/>
        <v>76720164.569999993</v>
      </c>
      <c r="CL369" s="132">
        <f t="shared" si="11"/>
        <v>21781546.5</v>
      </c>
      <c r="CM369" s="132">
        <f t="shared" si="11"/>
        <v>29116724.109999996</v>
      </c>
    </row>
    <row r="370" spans="1:91" x14ac:dyDescent="0.7">
      <c r="A370" s="127" t="s">
        <v>884</v>
      </c>
      <c r="B370" s="18" t="s">
        <v>1124</v>
      </c>
      <c r="C370" s="19" t="s">
        <v>1125</v>
      </c>
      <c r="D370" s="104">
        <f>ROUND(VLOOKUP($B370,'[4]3.ข้อมูลงบทดลองปัจจุบัน'!$A$5:$CL$846,3,0),2)</f>
        <v>219612</v>
      </c>
      <c r="E370" s="104">
        <f>ROUND(VLOOKUP($B370,'[4]3.ข้อมูลงบทดลองปัจจุบัน'!$A$5:$CL$846,4,0),2)</f>
        <v>0</v>
      </c>
      <c r="F370" s="104">
        <f>ROUND(VLOOKUP($B370,'[4]3.ข้อมูลงบทดลองปัจจุบัน'!$A$5:$CL$846,5,0),2)</f>
        <v>0</v>
      </c>
      <c r="G370" s="104">
        <f>ROUND(VLOOKUP($B370,'[4]3.ข้อมูลงบทดลองปัจจุบัน'!$A$5:$CL$846,6,0),2)</f>
        <v>0</v>
      </c>
      <c r="H370" s="104">
        <f>ROUND(VLOOKUP($B370,'[4]3.ข้อมูลงบทดลองปัจจุบัน'!$A$5:$CL$846,7,0),2)</f>
        <v>0</v>
      </c>
      <c r="I370" s="104">
        <f>ROUND(VLOOKUP($B370,'[4]3.ข้อมูลงบทดลองปัจจุบัน'!$A$5:$CL$846,8,0),2)</f>
        <v>0</v>
      </c>
      <c r="J370" s="104">
        <f>ROUND(VLOOKUP($B370,'[4]3.ข้อมูลงบทดลองปัจจุบัน'!$A$5:$CL$846,9,0),2)</f>
        <v>0</v>
      </c>
      <c r="K370" s="104">
        <f>ROUND(VLOOKUP($B370,'[4]3.ข้อมูลงบทดลองปัจจุบัน'!$A$5:$CL$846,10,0),2)</f>
        <v>0</v>
      </c>
      <c r="L370" s="104">
        <f>ROUND(VLOOKUP($B370,'[4]3.ข้อมูลงบทดลองปัจจุบัน'!$A$5:$CL$846,11,0),2)</f>
        <v>0</v>
      </c>
      <c r="M370" s="104">
        <f>ROUND(VLOOKUP($B370,'[4]3.ข้อมูลงบทดลองปัจจุบัน'!$A$5:$CL$846,12,0),2)</f>
        <v>0</v>
      </c>
      <c r="N370" s="104">
        <f>ROUND(VLOOKUP($B370,'[4]3.ข้อมูลงบทดลองปัจจุบัน'!$A$5:$CL$846,13,0),2)</f>
        <v>0</v>
      </c>
      <c r="O370" s="104">
        <f>ROUND(VLOOKUP($B370,'[4]3.ข้อมูลงบทดลองปัจจุบัน'!$A$5:$CL$846,14,0),2)</f>
        <v>0</v>
      </c>
      <c r="P370" s="104">
        <f>ROUND(VLOOKUP($B370,'[4]3.ข้อมูลงบทดลองปัจจุบัน'!$A$5:$CL$846,15,0),2)</f>
        <v>0</v>
      </c>
      <c r="Q370" s="104">
        <f>ROUND(VLOOKUP($B370,'[4]3.ข้อมูลงบทดลองปัจจุบัน'!$A$5:$CL$846,16,0),2)</f>
        <v>0</v>
      </c>
      <c r="R370" s="104">
        <f>ROUND(VLOOKUP($B370,'[4]3.ข้อมูลงบทดลองปัจจุบัน'!$A$5:$CL$846,17,0),2)</f>
        <v>0</v>
      </c>
      <c r="S370" s="104">
        <f>ROUND(VLOOKUP($B370,'[4]3.ข้อมูลงบทดลองปัจจุบัน'!$A$5:$CL$846,18,0),2)</f>
        <v>0</v>
      </c>
      <c r="T370" s="104">
        <f>ROUND(VLOOKUP($B370,'[4]3.ข้อมูลงบทดลองปัจจุบัน'!$A$5:$CL$846,19,0),2)</f>
        <v>0</v>
      </c>
      <c r="U370" s="104">
        <f>ROUND(VLOOKUP($B370,'[4]3.ข้อมูลงบทดลองปัจจุบัน'!$A$5:$CL$846,20,0),2)</f>
        <v>0</v>
      </c>
      <c r="V370" s="104">
        <f>ROUND(VLOOKUP($B370,'[4]3.ข้อมูลงบทดลองปัจจุบัน'!$A$5:$CL$846,21,0),2)</f>
        <v>0</v>
      </c>
      <c r="W370" s="104">
        <f>ROUND(VLOOKUP($B370,'[4]3.ข้อมูลงบทดลองปัจจุบัน'!$A$5:$CL$846,22,0),2)</f>
        <v>0</v>
      </c>
      <c r="X370" s="104">
        <f>ROUND(VLOOKUP($B370,'[4]3.ข้อมูลงบทดลองปัจจุบัน'!$A$5:$CL$846,23,0),2)</f>
        <v>328209</v>
      </c>
      <c r="Y370" s="104">
        <f>ROUND(VLOOKUP($B370,'[4]3.ข้อมูลงบทดลองปัจจุบัน'!$A$5:$CL$846,24,0),2)</f>
        <v>0</v>
      </c>
      <c r="Z370" s="104">
        <f>ROUND(VLOOKUP($B370,'[4]3.ข้อมูลงบทดลองปัจจุบัน'!$A$5:$CL$846,25,0),2)</f>
        <v>0</v>
      </c>
      <c r="AA370" s="104">
        <f>ROUND(VLOOKUP($B370,'[4]3.ข้อมูลงบทดลองปัจจุบัน'!$A$5:$CL$846,26,0),2)</f>
        <v>0</v>
      </c>
      <c r="AB370" s="104">
        <f>ROUND(VLOOKUP($B370,'[4]3.ข้อมูลงบทดลองปัจจุบัน'!$A$5:$CL$846,27,0),2)</f>
        <v>0</v>
      </c>
      <c r="AC370" s="104">
        <f>ROUND(VLOOKUP($B370,'[4]3.ข้อมูลงบทดลองปัจจุบัน'!$A$5:$CL$846,28,0),2)</f>
        <v>0</v>
      </c>
      <c r="AD370" s="104">
        <f>ROUND(VLOOKUP($B370,'[4]3.ข้อมูลงบทดลองปัจจุบัน'!$A$5:$CL$846,29,0),2)</f>
        <v>0</v>
      </c>
      <c r="AE370" s="104">
        <f>ROUND(VLOOKUP($B370,'[4]3.ข้อมูลงบทดลองปัจจุบัน'!$A$5:$CL$846,30,0),2)</f>
        <v>0</v>
      </c>
      <c r="AF370" s="104">
        <f>ROUND(VLOOKUP($B370,'[4]3.ข้อมูลงบทดลองปัจจุบัน'!$A$5:$CL$846,31,0),2)</f>
        <v>0</v>
      </c>
      <c r="AG370" s="104">
        <f>ROUND(VLOOKUP($B370,'[4]3.ข้อมูลงบทดลองปัจจุบัน'!$A$5:$CL$846,32,0),2)</f>
        <v>0</v>
      </c>
      <c r="AH370" s="104">
        <f>ROUND(VLOOKUP($B370,'[4]3.ข้อมูลงบทดลองปัจจุบัน'!$A$5:$CL$846,33,0),2)</f>
        <v>0</v>
      </c>
      <c r="AI370" s="104">
        <f>ROUND(VLOOKUP($B370,'[4]3.ข้อมูลงบทดลองปัจจุบัน'!$A$5:$CL$846,34,0),2)</f>
        <v>0</v>
      </c>
      <c r="AJ370" s="104">
        <f>ROUND(VLOOKUP($B370,'[4]3.ข้อมูลงบทดลองปัจจุบัน'!$A$5:$CL$846,35,0),2)</f>
        <v>0</v>
      </c>
      <c r="AK370" s="104">
        <f>ROUND(VLOOKUP($B370,'[4]3.ข้อมูลงบทดลองปัจจุบัน'!$A$5:$CL$846,36,0),2)</f>
        <v>0</v>
      </c>
      <c r="AL370" s="104">
        <f>ROUND(VLOOKUP($B370,'[4]3.ข้อมูลงบทดลองปัจจุบัน'!$A$5:$CL$846,37,0),2)</f>
        <v>0</v>
      </c>
      <c r="AM370" s="104">
        <f>ROUND(VLOOKUP($B370,'[4]3.ข้อมูลงบทดลองปัจจุบัน'!$A$5:$CL$846,38,0),2)</f>
        <v>0</v>
      </c>
      <c r="AN370" s="104">
        <f>ROUND(VLOOKUP($B370,'[4]3.ข้อมูลงบทดลองปัจจุบัน'!$A$5:$CL$846,39,0),2)</f>
        <v>0</v>
      </c>
      <c r="AO370" s="104">
        <f>ROUND(VLOOKUP($B370,'[4]3.ข้อมูลงบทดลองปัจจุบัน'!$A$5:$CL$846,40,0),2)</f>
        <v>0</v>
      </c>
      <c r="AP370" s="104">
        <f>ROUND(VLOOKUP($B370,'[4]3.ข้อมูลงบทดลองปัจจุบัน'!$A$5:$CL$846,41,0),2)</f>
        <v>0</v>
      </c>
      <c r="AQ370" s="104">
        <f>ROUND(VLOOKUP($B370,'[4]3.ข้อมูลงบทดลองปัจจุบัน'!$A$5:$CL$846,42,0),2)</f>
        <v>0</v>
      </c>
      <c r="AR370" s="104">
        <f>ROUND(VLOOKUP($B370,'[4]3.ข้อมูลงบทดลองปัจจุบัน'!$A$5:$CL$846,43,0),2)</f>
        <v>0</v>
      </c>
      <c r="AS370" s="104">
        <f>ROUND(VLOOKUP($B370,'[4]3.ข้อมูลงบทดลองปัจจุบัน'!$A$5:$CL$846,44,0),2)</f>
        <v>0</v>
      </c>
      <c r="AT370" s="104">
        <f>ROUND(VLOOKUP($B370,'[4]3.ข้อมูลงบทดลองปัจจุบัน'!$A$5:$CL$846,45,0),2)</f>
        <v>0</v>
      </c>
      <c r="AU370" s="104">
        <f>ROUND(VLOOKUP($B370,'[4]3.ข้อมูลงบทดลองปัจจุบัน'!$A$5:$CL$846,46,0),2)</f>
        <v>0</v>
      </c>
      <c r="AV370" s="104">
        <f>ROUND(VLOOKUP($B370,'[4]3.ข้อมูลงบทดลองปัจจุบัน'!$A$5:$CL$846,47,0),2)</f>
        <v>0</v>
      </c>
      <c r="AW370" s="104">
        <f>ROUND(VLOOKUP($B370,'[4]3.ข้อมูลงบทดลองปัจจุบัน'!$A$5:$CL$846,48,0),2)</f>
        <v>0</v>
      </c>
      <c r="AX370" s="104">
        <f>ROUND(VLOOKUP($B370,'[4]3.ข้อมูลงบทดลองปัจจุบัน'!$A$5:$CL$846,49,0),2)</f>
        <v>0</v>
      </c>
      <c r="AY370" s="104">
        <f>ROUND(VLOOKUP($B370,'[4]3.ข้อมูลงบทดลองปัจจุบัน'!$A$5:$CL$846,50,0),2)</f>
        <v>0</v>
      </c>
      <c r="AZ370" s="104">
        <f>ROUND(VLOOKUP($B370,'[4]3.ข้อมูลงบทดลองปัจจุบัน'!$A$5:$CL$846,51,0),2)</f>
        <v>0</v>
      </c>
      <c r="BA370" s="104">
        <f>ROUND(VLOOKUP($B370,'[4]3.ข้อมูลงบทดลองปัจจุบัน'!$A$5:$CL$846,52,0),2)</f>
        <v>0</v>
      </c>
      <c r="BB370" s="104">
        <f>ROUND(VLOOKUP($B370,'[4]3.ข้อมูลงบทดลองปัจจุบัน'!$A$5:$CL$846,53,0),2)</f>
        <v>0</v>
      </c>
      <c r="BC370" s="104">
        <f>ROUND(VLOOKUP($B370,'[4]3.ข้อมูลงบทดลองปัจจุบัน'!$A$5:$CL$846,54,0),2)</f>
        <v>0</v>
      </c>
      <c r="BD370" s="104">
        <f>ROUND(VLOOKUP($B370,'[4]3.ข้อมูลงบทดลองปัจจุบัน'!$A$5:$CL$846,55,0),2)</f>
        <v>0</v>
      </c>
      <c r="BE370" s="104">
        <f>ROUND(VLOOKUP($B370,'[4]3.ข้อมูลงบทดลองปัจจุบัน'!$A$5:$CL$846,56,0),2)</f>
        <v>0</v>
      </c>
      <c r="BF370" s="104">
        <f>ROUND(VLOOKUP($B370,'[4]3.ข้อมูลงบทดลองปัจจุบัน'!$A$5:$CL$846,57,0),2)</f>
        <v>0</v>
      </c>
      <c r="BG370" s="104">
        <f>ROUND(VLOOKUP($B370,'[4]3.ข้อมูลงบทดลองปัจจุบัน'!$A$5:$CL$846,58,0),2)</f>
        <v>0</v>
      </c>
      <c r="BH370" s="104">
        <f>ROUND(VLOOKUP($B370,'[4]3.ข้อมูลงบทดลองปัจจุบัน'!$A$5:$CL$846,59,0),2)</f>
        <v>0</v>
      </c>
      <c r="BI370" s="104">
        <f>ROUND(VLOOKUP($B370,'[4]3.ข้อมูลงบทดลองปัจจุบัน'!$A$5:$CL$846,60,0),2)</f>
        <v>0</v>
      </c>
      <c r="BJ370" s="104">
        <f>ROUND(VLOOKUP($B370,'[4]3.ข้อมูลงบทดลองปัจจุบัน'!$A$5:$CL$846,61,0),2)</f>
        <v>0</v>
      </c>
      <c r="BK370" s="104">
        <f>ROUND(VLOOKUP($B370,'[4]3.ข้อมูลงบทดลองปัจจุบัน'!$A$5:$CL$846,62,0),2)</f>
        <v>0</v>
      </c>
      <c r="BL370" s="104">
        <f>ROUND(VLOOKUP($B370,'[4]3.ข้อมูลงบทดลองปัจจุบัน'!$A$5:$CL$846,63,0),2)</f>
        <v>0</v>
      </c>
      <c r="BM370" s="104">
        <f>ROUND(VLOOKUP($B370,'[4]3.ข้อมูลงบทดลองปัจจุบัน'!$A$5:$CL$846,64,0),2)</f>
        <v>0</v>
      </c>
      <c r="BN370" s="104">
        <f>ROUND(VLOOKUP($B370,'[4]3.ข้อมูลงบทดลองปัจจุบัน'!$A$5:$CL$846,65,0),2)</f>
        <v>0</v>
      </c>
      <c r="BO370" s="104">
        <f>ROUND(VLOOKUP($B370,'[4]3.ข้อมูลงบทดลองปัจจุบัน'!$A$5:$CL$846,66,0),2)</f>
        <v>0</v>
      </c>
      <c r="BP370" s="104">
        <f>ROUND(VLOOKUP($B370,'[4]3.ข้อมูลงบทดลองปัจจุบัน'!$A$5:$CL$846,67,0),2)</f>
        <v>0</v>
      </c>
      <c r="BQ370" s="104">
        <f>ROUND(VLOOKUP($B370,'[4]3.ข้อมูลงบทดลองปัจจุบัน'!$A$5:$CL$846,68,0),2)</f>
        <v>0</v>
      </c>
      <c r="BR370" s="104">
        <f>ROUND(VLOOKUP($B370,'[4]3.ข้อมูลงบทดลองปัจจุบัน'!$A$5:$CL$846,69,0),2)</f>
        <v>0</v>
      </c>
      <c r="BS370" s="104">
        <f>ROUND(VLOOKUP($B370,'[4]3.ข้อมูลงบทดลองปัจจุบัน'!$A$5:$CL$846,70,0),2)</f>
        <v>208963.08</v>
      </c>
      <c r="BT370" s="104">
        <f>ROUND(VLOOKUP($B370,'[4]3.ข้อมูลงบทดลองปัจจุบัน'!$A$5:$CL$846,71,0),2)</f>
        <v>0</v>
      </c>
      <c r="BU370" s="104">
        <f>ROUND(VLOOKUP($B370,'[4]3.ข้อมูลงบทดลองปัจจุบัน'!$A$5:$CL$846,72,0),2)</f>
        <v>0</v>
      </c>
      <c r="BV370" s="104">
        <f>ROUND(VLOOKUP($B370,'[4]3.ข้อมูลงบทดลองปัจจุบัน'!$A$5:$CL$846,73,0),2)</f>
        <v>0</v>
      </c>
      <c r="BW370" s="104">
        <f>ROUND(VLOOKUP($B370,'[4]3.ข้อมูลงบทดลองปัจจุบัน'!$A$5:$CL$846,74,0),2)</f>
        <v>0</v>
      </c>
      <c r="BX370" s="104">
        <f>ROUND(VLOOKUP($B370,'[4]3.ข้อมูลงบทดลองปัจจุบัน'!$A$5:$CL$846,75,0),2)</f>
        <v>0</v>
      </c>
      <c r="BY370" s="104">
        <f>ROUND(VLOOKUP($B370,'[4]3.ข้อมูลงบทดลองปัจจุบัน'!$A$5:$CL$846,76,0),2)</f>
        <v>0</v>
      </c>
      <c r="BZ370" s="104">
        <f>ROUND(VLOOKUP($B370,'[4]3.ข้อมูลงบทดลองปัจจุบัน'!$A$5:$CL$846,77,0),2)</f>
        <v>0</v>
      </c>
      <c r="CA370" s="104">
        <f>ROUND(VLOOKUP($B370,'[4]3.ข้อมูลงบทดลองปัจจุบัน'!$A$5:$CL$846,78,0),2)</f>
        <v>0</v>
      </c>
      <c r="CB370" s="104">
        <f>ROUND(VLOOKUP($B370,'[4]3.ข้อมูลงบทดลองปัจจุบัน'!$A$5:$CL$846,79,0),2)</f>
        <v>0</v>
      </c>
      <c r="CC370" s="104">
        <f>ROUND(VLOOKUP($B370,'[4]3.ข้อมูลงบทดลองปัจจุบัน'!$A$5:$CL$846,80,0),2)</f>
        <v>0</v>
      </c>
      <c r="CD370" s="104">
        <f>ROUND(VLOOKUP($B370,'[4]3.ข้อมูลงบทดลองปัจจุบัน'!$A$5:$CL$846,81,0),2)</f>
        <v>0</v>
      </c>
      <c r="CE370" s="104">
        <f>ROUND(VLOOKUP($B370,'[4]3.ข้อมูลงบทดลองปัจจุบัน'!$A$5:$CL$846,82,0),2)</f>
        <v>0</v>
      </c>
      <c r="CF370" s="104">
        <f>ROUND(VLOOKUP($B370,'[4]3.ข้อมูลงบทดลองปัจจุบัน'!$A$5:$CL$846,83,0),2)</f>
        <v>0</v>
      </c>
      <c r="CG370" s="104">
        <f>ROUND(VLOOKUP($B370,'[4]3.ข้อมูลงบทดลองปัจจุบัน'!$A$5:$CL$846,84,0),2)</f>
        <v>0</v>
      </c>
      <c r="CH370" s="104">
        <f>ROUND(VLOOKUP($B370,'[4]3.ข้อมูลงบทดลองปัจจุบัน'!$A$5:$CL$846,85,0),2)</f>
        <v>0</v>
      </c>
      <c r="CI370" s="104">
        <f>ROUND(VLOOKUP($B370,'[4]3.ข้อมูลงบทดลองปัจจุบัน'!$A$5:$CL$846,86,0),2)</f>
        <v>0</v>
      </c>
      <c r="CJ370" s="104">
        <f>ROUND(VLOOKUP($B370,'[4]3.ข้อมูลงบทดลองปัจจุบัน'!$A$5:$CL$846,87,0),2)</f>
        <v>0</v>
      </c>
      <c r="CK370" s="104">
        <f>ROUND(VLOOKUP($B370,'[4]3.ข้อมูลงบทดลองปัจจุบัน'!$A$5:$CL$846,88,0),2)</f>
        <v>0</v>
      </c>
      <c r="CL370" s="104">
        <f>ROUND(VLOOKUP($B370,'[4]3.ข้อมูลงบทดลองปัจจุบัน'!$A$5:$CL$846,89,0),2)</f>
        <v>0</v>
      </c>
      <c r="CM370" s="104">
        <f>ROUND(VLOOKUP($B370,'[4]3.ข้อมูลงบทดลองปัจจุบัน'!$A$5:$CL$846,90,0),2)</f>
        <v>0</v>
      </c>
    </row>
    <row r="371" spans="1:91" x14ac:dyDescent="0.7">
      <c r="A371" s="127" t="s">
        <v>884</v>
      </c>
      <c r="B371" s="18" t="s">
        <v>1126</v>
      </c>
      <c r="C371" s="19" t="s">
        <v>591</v>
      </c>
      <c r="D371" s="104">
        <f>ROUND(VLOOKUP($B371,'[4]3.ข้อมูลงบทดลองปัจจุบัน'!$A$5:$CL$846,3,0),2)</f>
        <v>0</v>
      </c>
      <c r="E371" s="104">
        <f>ROUND(VLOOKUP($B371,'[4]3.ข้อมูลงบทดลองปัจจุบัน'!$A$5:$CL$846,4,0),2)</f>
        <v>0</v>
      </c>
      <c r="F371" s="104">
        <f>ROUND(VLOOKUP($B371,'[4]3.ข้อมูลงบทดลองปัจจุบัน'!$A$5:$CL$846,5,0),2)</f>
        <v>0</v>
      </c>
      <c r="G371" s="104">
        <f>ROUND(VLOOKUP($B371,'[4]3.ข้อมูลงบทดลองปัจจุบัน'!$A$5:$CL$846,6,0),2)</f>
        <v>0</v>
      </c>
      <c r="H371" s="104">
        <f>ROUND(VLOOKUP($B371,'[4]3.ข้อมูลงบทดลองปัจจุบัน'!$A$5:$CL$846,7,0),2)</f>
        <v>0</v>
      </c>
      <c r="I371" s="104">
        <f>ROUND(VLOOKUP($B371,'[4]3.ข้อมูลงบทดลองปัจจุบัน'!$A$5:$CL$846,8,0),2)</f>
        <v>0</v>
      </c>
      <c r="J371" s="104">
        <f>ROUND(VLOOKUP($B371,'[4]3.ข้อมูลงบทดลองปัจจุบัน'!$A$5:$CL$846,9,0),2)</f>
        <v>0</v>
      </c>
      <c r="K371" s="104">
        <f>ROUND(VLOOKUP($B371,'[4]3.ข้อมูลงบทดลองปัจจุบัน'!$A$5:$CL$846,10,0),2)</f>
        <v>0</v>
      </c>
      <c r="L371" s="104">
        <f>ROUND(VLOOKUP($B371,'[4]3.ข้อมูลงบทดลองปัจจุบัน'!$A$5:$CL$846,11,0),2)</f>
        <v>0</v>
      </c>
      <c r="M371" s="104">
        <f>ROUND(VLOOKUP($B371,'[4]3.ข้อมูลงบทดลองปัจจุบัน'!$A$5:$CL$846,12,0),2)</f>
        <v>57400</v>
      </c>
      <c r="N371" s="104">
        <f>ROUND(VLOOKUP($B371,'[4]3.ข้อมูลงบทดลองปัจจุบัน'!$A$5:$CL$846,13,0),2)</f>
        <v>25000</v>
      </c>
      <c r="O371" s="104">
        <f>ROUND(VLOOKUP($B371,'[4]3.ข้อมูลงบทดลองปัจจุบัน'!$A$5:$CL$846,14,0),2)</f>
        <v>0</v>
      </c>
      <c r="P371" s="104">
        <f>ROUND(VLOOKUP($B371,'[4]3.ข้อมูลงบทดลองปัจจุบัน'!$A$5:$CL$846,15,0),2)</f>
        <v>0</v>
      </c>
      <c r="Q371" s="104">
        <f>ROUND(VLOOKUP($B371,'[4]3.ข้อมูลงบทดลองปัจจุบัน'!$A$5:$CL$846,16,0),2)</f>
        <v>0</v>
      </c>
      <c r="R371" s="104">
        <f>ROUND(VLOOKUP($B371,'[4]3.ข้อมูลงบทดลองปัจจุบัน'!$A$5:$CL$846,17,0),2)</f>
        <v>0</v>
      </c>
      <c r="S371" s="104">
        <f>ROUND(VLOOKUP($B371,'[4]3.ข้อมูลงบทดลองปัจจุบัน'!$A$5:$CL$846,18,0),2)</f>
        <v>0</v>
      </c>
      <c r="T371" s="104">
        <f>ROUND(VLOOKUP($B371,'[4]3.ข้อมูลงบทดลองปัจจุบัน'!$A$5:$CL$846,19,0),2)</f>
        <v>0</v>
      </c>
      <c r="U371" s="104">
        <f>ROUND(VLOOKUP($B371,'[4]3.ข้อมูลงบทดลองปัจจุบัน'!$A$5:$CL$846,20,0),2)</f>
        <v>0</v>
      </c>
      <c r="V371" s="104">
        <f>ROUND(VLOOKUP($B371,'[4]3.ข้อมูลงบทดลองปัจจุบัน'!$A$5:$CL$846,21,0),2)</f>
        <v>0</v>
      </c>
      <c r="W371" s="104">
        <f>ROUND(VLOOKUP($B371,'[4]3.ข้อมูลงบทดลองปัจจุบัน'!$A$5:$CL$846,22,0),2)</f>
        <v>0</v>
      </c>
      <c r="X371" s="104">
        <f>ROUND(VLOOKUP($B371,'[4]3.ข้อมูลงบทดลองปัจจุบัน'!$A$5:$CL$846,23,0),2)</f>
        <v>127550</v>
      </c>
      <c r="Y371" s="104">
        <f>ROUND(VLOOKUP($B371,'[4]3.ข้อมูลงบทดลองปัจจุบัน'!$A$5:$CL$846,24,0),2)</f>
        <v>0</v>
      </c>
      <c r="Z371" s="104">
        <f>ROUND(VLOOKUP($B371,'[4]3.ข้อมูลงบทดลองปัจจุบัน'!$A$5:$CL$846,25,0),2)</f>
        <v>0</v>
      </c>
      <c r="AA371" s="104">
        <f>ROUND(VLOOKUP($B371,'[4]3.ข้อมูลงบทดลองปัจจุบัน'!$A$5:$CL$846,26,0),2)</f>
        <v>0</v>
      </c>
      <c r="AB371" s="104">
        <f>ROUND(VLOOKUP($B371,'[4]3.ข้อมูลงบทดลองปัจจุบัน'!$A$5:$CL$846,27,0),2)</f>
        <v>0</v>
      </c>
      <c r="AC371" s="104">
        <f>ROUND(VLOOKUP($B371,'[4]3.ข้อมูลงบทดลองปัจจุบัน'!$A$5:$CL$846,28,0),2)</f>
        <v>0</v>
      </c>
      <c r="AD371" s="104">
        <f>ROUND(VLOOKUP($B371,'[4]3.ข้อมูลงบทดลองปัจจุบัน'!$A$5:$CL$846,29,0),2)</f>
        <v>0</v>
      </c>
      <c r="AE371" s="104">
        <f>ROUND(VLOOKUP($B371,'[4]3.ข้อมูลงบทดลองปัจจุบัน'!$A$5:$CL$846,30,0),2)</f>
        <v>0</v>
      </c>
      <c r="AF371" s="104">
        <f>ROUND(VLOOKUP($B371,'[4]3.ข้อมูลงบทดลองปัจจุบัน'!$A$5:$CL$846,31,0),2)</f>
        <v>0</v>
      </c>
      <c r="AG371" s="104">
        <f>ROUND(VLOOKUP($B371,'[4]3.ข้อมูลงบทดลองปัจจุบัน'!$A$5:$CL$846,32,0),2)</f>
        <v>0</v>
      </c>
      <c r="AH371" s="104">
        <f>ROUND(VLOOKUP($B371,'[4]3.ข้อมูลงบทดลองปัจจุบัน'!$A$5:$CL$846,33,0),2)</f>
        <v>0</v>
      </c>
      <c r="AI371" s="104">
        <f>ROUND(VLOOKUP($B371,'[4]3.ข้อมูลงบทดลองปัจจุบัน'!$A$5:$CL$846,34,0),2)</f>
        <v>0</v>
      </c>
      <c r="AJ371" s="104">
        <f>ROUND(VLOOKUP($B371,'[4]3.ข้อมูลงบทดลองปัจจุบัน'!$A$5:$CL$846,35,0),2)</f>
        <v>0</v>
      </c>
      <c r="AK371" s="104">
        <f>ROUND(VLOOKUP($B371,'[4]3.ข้อมูลงบทดลองปัจจุบัน'!$A$5:$CL$846,36,0),2)</f>
        <v>0</v>
      </c>
      <c r="AL371" s="104">
        <f>ROUND(VLOOKUP($B371,'[4]3.ข้อมูลงบทดลองปัจจุบัน'!$A$5:$CL$846,37,0),2)</f>
        <v>22100</v>
      </c>
      <c r="AM371" s="104">
        <f>ROUND(VLOOKUP($B371,'[4]3.ข้อมูลงบทดลองปัจจุบัน'!$A$5:$CL$846,38,0),2)</f>
        <v>0</v>
      </c>
      <c r="AN371" s="104">
        <f>ROUND(VLOOKUP($B371,'[4]3.ข้อมูลงบทดลองปัจจุบัน'!$A$5:$CL$846,39,0),2)</f>
        <v>0</v>
      </c>
      <c r="AO371" s="104">
        <f>ROUND(VLOOKUP($B371,'[4]3.ข้อมูลงบทดลองปัจจุบัน'!$A$5:$CL$846,40,0),2)</f>
        <v>0</v>
      </c>
      <c r="AP371" s="104">
        <f>ROUND(VLOOKUP($B371,'[4]3.ข้อมูลงบทดลองปัจจุบัน'!$A$5:$CL$846,41,0),2)</f>
        <v>0</v>
      </c>
      <c r="AQ371" s="104">
        <f>ROUND(VLOOKUP($B371,'[4]3.ข้อมูลงบทดลองปัจจุบัน'!$A$5:$CL$846,42,0),2)</f>
        <v>0</v>
      </c>
      <c r="AR371" s="104">
        <f>ROUND(VLOOKUP($B371,'[4]3.ข้อมูลงบทดลองปัจจุบัน'!$A$5:$CL$846,43,0),2)</f>
        <v>0</v>
      </c>
      <c r="AS371" s="104">
        <f>ROUND(VLOOKUP($B371,'[4]3.ข้อมูลงบทดลองปัจจุบัน'!$A$5:$CL$846,44,0),2)</f>
        <v>0</v>
      </c>
      <c r="AT371" s="104">
        <f>ROUND(VLOOKUP($B371,'[4]3.ข้อมูลงบทดลองปัจจุบัน'!$A$5:$CL$846,45,0),2)</f>
        <v>0</v>
      </c>
      <c r="AU371" s="104">
        <f>ROUND(VLOOKUP($B371,'[4]3.ข้อมูลงบทดลองปัจจุบัน'!$A$5:$CL$846,46,0),2)</f>
        <v>7200</v>
      </c>
      <c r="AV371" s="104">
        <f>ROUND(VLOOKUP($B371,'[4]3.ข้อมูลงบทดลองปัจจุบัน'!$A$5:$CL$846,47,0),2)</f>
        <v>0</v>
      </c>
      <c r="AW371" s="104">
        <f>ROUND(VLOOKUP($B371,'[4]3.ข้อมูลงบทดลองปัจจุบัน'!$A$5:$CL$846,48,0),2)</f>
        <v>0</v>
      </c>
      <c r="AX371" s="104">
        <f>ROUND(VLOOKUP($B371,'[4]3.ข้อมูลงบทดลองปัจจุบัน'!$A$5:$CL$846,49,0),2)</f>
        <v>0</v>
      </c>
      <c r="AY371" s="104">
        <f>ROUND(VLOOKUP($B371,'[4]3.ข้อมูลงบทดลองปัจจุบัน'!$A$5:$CL$846,50,0),2)</f>
        <v>0</v>
      </c>
      <c r="AZ371" s="104">
        <f>ROUND(VLOOKUP($B371,'[4]3.ข้อมูลงบทดลองปัจจุบัน'!$A$5:$CL$846,51,0),2)</f>
        <v>0</v>
      </c>
      <c r="BA371" s="104">
        <f>ROUND(VLOOKUP($B371,'[4]3.ข้อมูลงบทดลองปัจจุบัน'!$A$5:$CL$846,52,0),2)</f>
        <v>0</v>
      </c>
      <c r="BB371" s="104">
        <f>ROUND(VLOOKUP($B371,'[4]3.ข้อมูลงบทดลองปัจจุบัน'!$A$5:$CL$846,53,0),2)</f>
        <v>0</v>
      </c>
      <c r="BC371" s="104">
        <f>ROUND(VLOOKUP($B371,'[4]3.ข้อมูลงบทดลองปัจจุบัน'!$A$5:$CL$846,54,0),2)</f>
        <v>0</v>
      </c>
      <c r="BD371" s="104">
        <f>ROUND(VLOOKUP($B371,'[4]3.ข้อมูลงบทดลองปัจจุบัน'!$A$5:$CL$846,55,0),2)</f>
        <v>45400</v>
      </c>
      <c r="BE371" s="104">
        <f>ROUND(VLOOKUP($B371,'[4]3.ข้อมูลงบทดลองปัจจุบัน'!$A$5:$CL$846,56,0),2)</f>
        <v>0</v>
      </c>
      <c r="BF371" s="104">
        <f>ROUND(VLOOKUP($B371,'[4]3.ข้อมูลงบทดลองปัจจุบัน'!$A$5:$CL$846,57,0),2)</f>
        <v>0</v>
      </c>
      <c r="BG371" s="104">
        <f>ROUND(VLOOKUP($B371,'[4]3.ข้อมูลงบทดลองปัจจุบัน'!$A$5:$CL$846,58,0),2)</f>
        <v>0</v>
      </c>
      <c r="BH371" s="104">
        <f>ROUND(VLOOKUP($B371,'[4]3.ข้อมูลงบทดลองปัจจุบัน'!$A$5:$CL$846,59,0),2)</f>
        <v>0</v>
      </c>
      <c r="BI371" s="104">
        <f>ROUND(VLOOKUP($B371,'[4]3.ข้อมูลงบทดลองปัจจุบัน'!$A$5:$CL$846,60,0),2)</f>
        <v>0</v>
      </c>
      <c r="BJ371" s="104">
        <f>ROUND(VLOOKUP($B371,'[4]3.ข้อมูลงบทดลองปัจจุบัน'!$A$5:$CL$846,61,0),2)</f>
        <v>0</v>
      </c>
      <c r="BK371" s="104">
        <f>ROUND(VLOOKUP($B371,'[4]3.ข้อมูลงบทดลองปัจจุบัน'!$A$5:$CL$846,62,0),2)</f>
        <v>0</v>
      </c>
      <c r="BL371" s="104">
        <f>ROUND(VLOOKUP($B371,'[4]3.ข้อมูลงบทดลองปัจจุบัน'!$A$5:$CL$846,63,0),2)</f>
        <v>0</v>
      </c>
      <c r="BM371" s="104">
        <f>ROUND(VLOOKUP($B371,'[4]3.ข้อมูลงบทดลองปัจจุบัน'!$A$5:$CL$846,64,0),2)</f>
        <v>25919</v>
      </c>
      <c r="BN371" s="104">
        <f>ROUND(VLOOKUP($B371,'[4]3.ข้อมูลงบทดลองปัจจุบัน'!$A$5:$CL$846,65,0),2)</f>
        <v>0</v>
      </c>
      <c r="BO371" s="104">
        <f>ROUND(VLOOKUP($B371,'[4]3.ข้อมูลงบทดลองปัจจุบัน'!$A$5:$CL$846,66,0),2)</f>
        <v>0</v>
      </c>
      <c r="BP371" s="104">
        <f>ROUND(VLOOKUP($B371,'[4]3.ข้อมูลงบทดลองปัจจุบัน'!$A$5:$CL$846,67,0),2)</f>
        <v>0</v>
      </c>
      <c r="BQ371" s="104">
        <f>ROUND(VLOOKUP($B371,'[4]3.ข้อมูลงบทดลองปัจจุบัน'!$A$5:$CL$846,68,0),2)</f>
        <v>0</v>
      </c>
      <c r="BR371" s="104">
        <f>ROUND(VLOOKUP($B371,'[4]3.ข้อมูลงบทดลองปัจจุบัน'!$A$5:$CL$846,69,0),2)</f>
        <v>15000</v>
      </c>
      <c r="BS371" s="104">
        <f>ROUND(VLOOKUP($B371,'[4]3.ข้อมูลงบทดลองปัจจุบัน'!$A$5:$CL$846,70,0),2)</f>
        <v>0</v>
      </c>
      <c r="BT371" s="104">
        <f>ROUND(VLOOKUP($B371,'[4]3.ข้อมูลงบทดลองปัจจุบัน'!$A$5:$CL$846,71,0),2)</f>
        <v>107700</v>
      </c>
      <c r="BU371" s="104">
        <f>ROUND(VLOOKUP($B371,'[4]3.ข้อมูลงบทดลองปัจจุบัน'!$A$5:$CL$846,72,0),2)</f>
        <v>60223</v>
      </c>
      <c r="BV371" s="104">
        <f>ROUND(VLOOKUP($B371,'[4]3.ข้อมูลงบทดลองปัจจุบัน'!$A$5:$CL$846,73,0),2)</f>
        <v>0</v>
      </c>
      <c r="BW371" s="104">
        <f>ROUND(VLOOKUP($B371,'[4]3.ข้อมูลงบทดลองปัจจุบัน'!$A$5:$CL$846,74,0),2)</f>
        <v>0</v>
      </c>
      <c r="BX371" s="104">
        <f>ROUND(VLOOKUP($B371,'[4]3.ข้อมูลงบทดลองปัจจุบัน'!$A$5:$CL$846,75,0),2)</f>
        <v>0</v>
      </c>
      <c r="BY371" s="104">
        <f>ROUND(VLOOKUP($B371,'[4]3.ข้อมูลงบทดลองปัจจุบัน'!$A$5:$CL$846,76,0),2)</f>
        <v>0</v>
      </c>
      <c r="BZ371" s="104">
        <f>ROUND(VLOOKUP($B371,'[4]3.ข้อมูลงบทดลองปัจจุบัน'!$A$5:$CL$846,77,0),2)</f>
        <v>0</v>
      </c>
      <c r="CA371" s="104">
        <f>ROUND(VLOOKUP($B371,'[4]3.ข้อมูลงบทดลองปัจจุบัน'!$A$5:$CL$846,78,0),2)</f>
        <v>16718</v>
      </c>
      <c r="CB371" s="104">
        <f>ROUND(VLOOKUP($B371,'[4]3.ข้อมูลงบทดลองปัจจุบัน'!$A$5:$CL$846,79,0),2)</f>
        <v>0</v>
      </c>
      <c r="CC371" s="104">
        <f>ROUND(VLOOKUP($B371,'[4]3.ข้อมูลงบทดลองปัจจุบัน'!$A$5:$CL$846,80,0),2)</f>
        <v>0</v>
      </c>
      <c r="CD371" s="104">
        <f>ROUND(VLOOKUP($B371,'[4]3.ข้อมูลงบทดลองปัจจุบัน'!$A$5:$CL$846,81,0),2)</f>
        <v>0</v>
      </c>
      <c r="CE371" s="104">
        <f>ROUND(VLOOKUP($B371,'[4]3.ข้อมูลงบทดลองปัจจุบัน'!$A$5:$CL$846,82,0),2)</f>
        <v>0</v>
      </c>
      <c r="CF371" s="104">
        <f>ROUND(VLOOKUP($B371,'[4]3.ข้อมูลงบทดลองปัจจุบัน'!$A$5:$CL$846,83,0),2)</f>
        <v>0</v>
      </c>
      <c r="CG371" s="104">
        <f>ROUND(VLOOKUP($B371,'[4]3.ข้อมูลงบทดลองปัจจุบัน'!$A$5:$CL$846,84,0),2)</f>
        <v>0</v>
      </c>
      <c r="CH371" s="104">
        <f>ROUND(VLOOKUP($B371,'[4]3.ข้อมูลงบทดลองปัจจุบัน'!$A$5:$CL$846,85,0),2)</f>
        <v>0</v>
      </c>
      <c r="CI371" s="104">
        <f>ROUND(VLOOKUP($B371,'[4]3.ข้อมูลงบทดลองปัจจุบัน'!$A$5:$CL$846,86,0),2)</f>
        <v>4200</v>
      </c>
      <c r="CJ371" s="104">
        <f>ROUND(VLOOKUP($B371,'[4]3.ข้อมูลงบทดลองปัจจุบัน'!$A$5:$CL$846,87,0),2)</f>
        <v>0</v>
      </c>
      <c r="CK371" s="104">
        <f>ROUND(VLOOKUP($B371,'[4]3.ข้อมูลงบทดลองปัจจุบัน'!$A$5:$CL$846,88,0),2)</f>
        <v>0</v>
      </c>
      <c r="CL371" s="104">
        <f>ROUND(VLOOKUP($B371,'[4]3.ข้อมูลงบทดลองปัจจุบัน'!$A$5:$CL$846,89,0),2)</f>
        <v>0</v>
      </c>
      <c r="CM371" s="104">
        <f>ROUND(VLOOKUP($B371,'[4]3.ข้อมูลงบทดลองปัจจุบัน'!$A$5:$CL$846,90,0),2)</f>
        <v>0</v>
      </c>
    </row>
    <row r="372" spans="1:91" x14ac:dyDescent="0.7">
      <c r="A372" s="127" t="s">
        <v>884</v>
      </c>
      <c r="B372" s="18" t="s">
        <v>1127</v>
      </c>
      <c r="C372" s="19" t="s">
        <v>1128</v>
      </c>
      <c r="D372" s="104">
        <f>ROUND(VLOOKUP($B372,'[4]3.ข้อมูลงบทดลองปัจจุบัน'!$A$5:$CL$846,3,0),2)</f>
        <v>49896</v>
      </c>
      <c r="E372" s="104">
        <f>ROUND(VLOOKUP($B372,'[4]3.ข้อมูลงบทดลองปัจจุบัน'!$A$5:$CL$846,4,0),2)</f>
        <v>0</v>
      </c>
      <c r="F372" s="104">
        <f>ROUND(VLOOKUP($B372,'[4]3.ข้อมูลงบทดลองปัจจุบัน'!$A$5:$CL$846,5,0),2)</f>
        <v>0</v>
      </c>
      <c r="G372" s="104">
        <f>ROUND(VLOOKUP($B372,'[4]3.ข้อมูลงบทดลองปัจจุบัน'!$A$5:$CL$846,6,0),2)</f>
        <v>0</v>
      </c>
      <c r="H372" s="104">
        <f>ROUND(VLOOKUP($B372,'[4]3.ข้อมูลงบทดลองปัจจุบัน'!$A$5:$CL$846,7,0),2)</f>
        <v>0</v>
      </c>
      <c r="I372" s="104">
        <f>ROUND(VLOOKUP($B372,'[4]3.ข้อมูลงบทดลองปัจจุบัน'!$A$5:$CL$846,8,0),2)</f>
        <v>0</v>
      </c>
      <c r="J372" s="104">
        <f>ROUND(VLOOKUP($B372,'[4]3.ข้อมูลงบทดลองปัจจุบัน'!$A$5:$CL$846,9,0),2)</f>
        <v>25476.25</v>
      </c>
      <c r="K372" s="104">
        <f>ROUND(VLOOKUP($B372,'[4]3.ข้อมูลงบทดลองปัจจุบัน'!$A$5:$CL$846,10,0),2)</f>
        <v>0</v>
      </c>
      <c r="L372" s="104">
        <f>ROUND(VLOOKUP($B372,'[4]3.ข้อมูลงบทดลองปัจจุบัน'!$A$5:$CL$846,11,0),2)</f>
        <v>0</v>
      </c>
      <c r="M372" s="104">
        <f>ROUND(VLOOKUP($B372,'[4]3.ข้อมูลงบทดลองปัจจุบัน'!$A$5:$CL$846,12,0),2)</f>
        <v>0</v>
      </c>
      <c r="N372" s="104">
        <f>ROUND(VLOOKUP($B372,'[4]3.ข้อมูลงบทดลองปัจจุบัน'!$A$5:$CL$846,13,0),2)</f>
        <v>0</v>
      </c>
      <c r="O372" s="104">
        <f>ROUND(VLOOKUP($B372,'[4]3.ข้อมูลงบทดลองปัจจุบัน'!$A$5:$CL$846,14,0),2)</f>
        <v>3500</v>
      </c>
      <c r="P372" s="104">
        <f>ROUND(VLOOKUP($B372,'[4]3.ข้อมูลงบทดลองปัจจุบัน'!$A$5:$CL$846,15,0),2)</f>
        <v>0</v>
      </c>
      <c r="Q372" s="104">
        <f>ROUND(VLOOKUP($B372,'[4]3.ข้อมูลงบทดลองปัจจุบัน'!$A$5:$CL$846,16,0),2)</f>
        <v>0</v>
      </c>
      <c r="R372" s="104">
        <f>ROUND(VLOOKUP($B372,'[4]3.ข้อมูลงบทดลองปัจจุบัน'!$A$5:$CL$846,17,0),2)</f>
        <v>0</v>
      </c>
      <c r="S372" s="104">
        <f>ROUND(VLOOKUP($B372,'[4]3.ข้อมูลงบทดลองปัจจุบัน'!$A$5:$CL$846,18,0),2)</f>
        <v>0</v>
      </c>
      <c r="T372" s="104">
        <f>ROUND(VLOOKUP($B372,'[4]3.ข้อมูลงบทดลองปัจจุบัน'!$A$5:$CL$846,19,0),2)</f>
        <v>0</v>
      </c>
      <c r="U372" s="104">
        <f>ROUND(VLOOKUP($B372,'[4]3.ข้อมูลงบทดลองปัจจุบัน'!$A$5:$CL$846,20,0),2)</f>
        <v>0</v>
      </c>
      <c r="V372" s="104">
        <f>ROUND(VLOOKUP($B372,'[4]3.ข้อมูลงบทดลองปัจจุบัน'!$A$5:$CL$846,21,0),2)</f>
        <v>0</v>
      </c>
      <c r="W372" s="104">
        <f>ROUND(VLOOKUP($B372,'[4]3.ข้อมูลงบทดลองปัจจุบัน'!$A$5:$CL$846,22,0),2)</f>
        <v>0</v>
      </c>
      <c r="X372" s="104">
        <f>ROUND(VLOOKUP($B372,'[4]3.ข้อมูลงบทดลองปัจจุบัน'!$A$5:$CL$846,23,0),2)</f>
        <v>10053</v>
      </c>
      <c r="Y372" s="104">
        <f>ROUND(VLOOKUP($B372,'[4]3.ข้อมูลงบทดลองปัจจุบัน'!$A$5:$CL$846,24,0),2)</f>
        <v>0</v>
      </c>
      <c r="Z372" s="104">
        <f>ROUND(VLOOKUP($B372,'[4]3.ข้อมูลงบทดลองปัจจุบัน'!$A$5:$CL$846,25,0),2)</f>
        <v>0</v>
      </c>
      <c r="AA372" s="104">
        <f>ROUND(VLOOKUP($B372,'[4]3.ข้อมูลงบทดลองปัจจุบัน'!$A$5:$CL$846,26,0),2)</f>
        <v>0</v>
      </c>
      <c r="AB372" s="104">
        <f>ROUND(VLOOKUP($B372,'[4]3.ข้อมูลงบทดลองปัจจุบัน'!$A$5:$CL$846,27,0),2)</f>
        <v>0</v>
      </c>
      <c r="AC372" s="104">
        <f>ROUND(VLOOKUP($B372,'[4]3.ข้อมูลงบทดลองปัจจุบัน'!$A$5:$CL$846,28,0),2)</f>
        <v>0</v>
      </c>
      <c r="AD372" s="104">
        <f>ROUND(VLOOKUP($B372,'[4]3.ข้อมูลงบทดลองปัจจุบัน'!$A$5:$CL$846,29,0),2)</f>
        <v>0</v>
      </c>
      <c r="AE372" s="104">
        <f>ROUND(VLOOKUP($B372,'[4]3.ข้อมูลงบทดลองปัจจุบัน'!$A$5:$CL$846,30,0),2)</f>
        <v>0</v>
      </c>
      <c r="AF372" s="104">
        <f>ROUND(VLOOKUP($B372,'[4]3.ข้อมูลงบทดลองปัจจุบัน'!$A$5:$CL$846,31,0),2)</f>
        <v>0</v>
      </c>
      <c r="AG372" s="104">
        <f>ROUND(VLOOKUP($B372,'[4]3.ข้อมูลงบทดลองปัจจุบัน'!$A$5:$CL$846,32,0),2)</f>
        <v>0</v>
      </c>
      <c r="AH372" s="104">
        <f>ROUND(VLOOKUP($B372,'[4]3.ข้อมูลงบทดลองปัจจุบัน'!$A$5:$CL$846,33,0),2)</f>
        <v>0</v>
      </c>
      <c r="AI372" s="104">
        <f>ROUND(VLOOKUP($B372,'[4]3.ข้อมูลงบทดลองปัจจุบัน'!$A$5:$CL$846,34,0),2)</f>
        <v>0</v>
      </c>
      <c r="AJ372" s="104">
        <f>ROUND(VLOOKUP($B372,'[4]3.ข้อมูลงบทดลองปัจจุบัน'!$A$5:$CL$846,35,0),2)</f>
        <v>0</v>
      </c>
      <c r="AK372" s="104">
        <f>ROUND(VLOOKUP($B372,'[4]3.ข้อมูลงบทดลองปัจจุบัน'!$A$5:$CL$846,36,0),2)</f>
        <v>0</v>
      </c>
      <c r="AL372" s="104">
        <f>ROUND(VLOOKUP($B372,'[4]3.ข้อมูลงบทดลองปัจจุบัน'!$A$5:$CL$846,37,0),2)</f>
        <v>62470</v>
      </c>
      <c r="AM372" s="104">
        <f>ROUND(VLOOKUP($B372,'[4]3.ข้อมูลงบทดลองปัจจุบัน'!$A$5:$CL$846,38,0),2)</f>
        <v>0</v>
      </c>
      <c r="AN372" s="104">
        <f>ROUND(VLOOKUP($B372,'[4]3.ข้อมูลงบทดลองปัจจุบัน'!$A$5:$CL$846,39,0),2)</f>
        <v>0</v>
      </c>
      <c r="AO372" s="104">
        <f>ROUND(VLOOKUP($B372,'[4]3.ข้อมูลงบทดลองปัจจุบัน'!$A$5:$CL$846,40,0),2)</f>
        <v>0</v>
      </c>
      <c r="AP372" s="104">
        <f>ROUND(VLOOKUP($B372,'[4]3.ข้อมูลงบทดลองปัจจุบัน'!$A$5:$CL$846,41,0),2)</f>
        <v>0</v>
      </c>
      <c r="AQ372" s="104">
        <f>ROUND(VLOOKUP($B372,'[4]3.ข้อมูลงบทดลองปัจจุบัน'!$A$5:$CL$846,42,0),2)</f>
        <v>0</v>
      </c>
      <c r="AR372" s="104">
        <f>ROUND(VLOOKUP($B372,'[4]3.ข้อมูลงบทดลองปัจจุบัน'!$A$5:$CL$846,43,0),2)</f>
        <v>0</v>
      </c>
      <c r="AS372" s="104">
        <f>ROUND(VLOOKUP($B372,'[4]3.ข้อมูลงบทดลองปัจจุบัน'!$A$5:$CL$846,44,0),2)</f>
        <v>0</v>
      </c>
      <c r="AT372" s="104">
        <f>ROUND(VLOOKUP($B372,'[4]3.ข้อมูลงบทดลองปัจจุบัน'!$A$5:$CL$846,45,0),2)</f>
        <v>0</v>
      </c>
      <c r="AU372" s="104">
        <f>ROUND(VLOOKUP($B372,'[4]3.ข้อมูลงบทดลองปัจจุบัน'!$A$5:$CL$846,46,0),2)</f>
        <v>0</v>
      </c>
      <c r="AV372" s="104">
        <f>ROUND(VLOOKUP($B372,'[4]3.ข้อมูลงบทดลองปัจจุบัน'!$A$5:$CL$846,47,0),2)</f>
        <v>0</v>
      </c>
      <c r="AW372" s="104">
        <f>ROUND(VLOOKUP($B372,'[4]3.ข้อมูลงบทดลองปัจจุบัน'!$A$5:$CL$846,48,0),2)</f>
        <v>0</v>
      </c>
      <c r="AX372" s="104">
        <f>ROUND(VLOOKUP($B372,'[4]3.ข้อมูลงบทดลองปัจจุบัน'!$A$5:$CL$846,49,0),2)</f>
        <v>0</v>
      </c>
      <c r="AY372" s="104">
        <f>ROUND(VLOOKUP($B372,'[4]3.ข้อมูลงบทดลองปัจจุบัน'!$A$5:$CL$846,50,0),2)</f>
        <v>0</v>
      </c>
      <c r="AZ372" s="104">
        <f>ROUND(VLOOKUP($B372,'[4]3.ข้อมูลงบทดลองปัจจุบัน'!$A$5:$CL$846,51,0),2)</f>
        <v>0</v>
      </c>
      <c r="BA372" s="104">
        <f>ROUND(VLOOKUP($B372,'[4]3.ข้อมูลงบทดลองปัจจุบัน'!$A$5:$CL$846,52,0),2)</f>
        <v>0</v>
      </c>
      <c r="BB372" s="104">
        <f>ROUND(VLOOKUP($B372,'[4]3.ข้อมูลงบทดลองปัจจุบัน'!$A$5:$CL$846,53,0),2)</f>
        <v>5966</v>
      </c>
      <c r="BC372" s="104">
        <f>ROUND(VLOOKUP($B372,'[4]3.ข้อมูลงบทดลองปัจจุบัน'!$A$5:$CL$846,54,0),2)</f>
        <v>0</v>
      </c>
      <c r="BD372" s="104">
        <f>ROUND(VLOOKUP($B372,'[4]3.ข้อมูลงบทดลองปัจจุบัน'!$A$5:$CL$846,55,0),2)</f>
        <v>228087</v>
      </c>
      <c r="BE372" s="104">
        <f>ROUND(VLOOKUP($B372,'[4]3.ข้อมูลงบทดลองปัจจุบัน'!$A$5:$CL$846,56,0),2)</f>
        <v>0</v>
      </c>
      <c r="BF372" s="104">
        <f>ROUND(VLOOKUP($B372,'[4]3.ข้อมูลงบทดลองปัจจุบัน'!$A$5:$CL$846,57,0),2)</f>
        <v>0</v>
      </c>
      <c r="BG372" s="104">
        <f>ROUND(VLOOKUP($B372,'[4]3.ข้อมูลงบทดลองปัจจุบัน'!$A$5:$CL$846,58,0),2)</f>
        <v>0</v>
      </c>
      <c r="BH372" s="104">
        <f>ROUND(VLOOKUP($B372,'[4]3.ข้อมูลงบทดลองปัจจุบัน'!$A$5:$CL$846,59,0),2)</f>
        <v>0</v>
      </c>
      <c r="BI372" s="104">
        <f>ROUND(VLOOKUP($B372,'[4]3.ข้อมูลงบทดลองปัจจุบัน'!$A$5:$CL$846,60,0),2)</f>
        <v>0</v>
      </c>
      <c r="BJ372" s="104">
        <f>ROUND(VLOOKUP($B372,'[4]3.ข้อมูลงบทดลองปัจจุบัน'!$A$5:$CL$846,61,0),2)</f>
        <v>0</v>
      </c>
      <c r="BK372" s="104">
        <f>ROUND(VLOOKUP($B372,'[4]3.ข้อมูลงบทดลองปัจจุบัน'!$A$5:$CL$846,62,0),2)</f>
        <v>0</v>
      </c>
      <c r="BL372" s="104">
        <f>ROUND(VLOOKUP($B372,'[4]3.ข้อมูลงบทดลองปัจจุบัน'!$A$5:$CL$846,63,0),2)</f>
        <v>0</v>
      </c>
      <c r="BM372" s="104">
        <f>ROUND(VLOOKUP($B372,'[4]3.ข้อมูลงบทดลองปัจจุบัน'!$A$5:$CL$846,64,0),2)</f>
        <v>2130</v>
      </c>
      <c r="BN372" s="104">
        <f>ROUND(VLOOKUP($B372,'[4]3.ข้อมูลงบทดลองปัจจุบัน'!$A$5:$CL$846,65,0),2)</f>
        <v>0</v>
      </c>
      <c r="BO372" s="104">
        <f>ROUND(VLOOKUP($B372,'[4]3.ข้อมูลงบทดลองปัจจุบัน'!$A$5:$CL$846,66,0),2)</f>
        <v>0</v>
      </c>
      <c r="BP372" s="104">
        <f>ROUND(VLOOKUP($B372,'[4]3.ข้อมูลงบทดลองปัจจุบัน'!$A$5:$CL$846,67,0),2)</f>
        <v>0</v>
      </c>
      <c r="BQ372" s="104">
        <f>ROUND(VLOOKUP($B372,'[4]3.ข้อมูลงบทดลองปัจจุบัน'!$A$5:$CL$846,68,0),2)</f>
        <v>0</v>
      </c>
      <c r="BR372" s="104">
        <f>ROUND(VLOOKUP($B372,'[4]3.ข้อมูลงบทดลองปัจจุบัน'!$A$5:$CL$846,69,0),2)</f>
        <v>0</v>
      </c>
      <c r="BS372" s="104">
        <f>ROUND(VLOOKUP($B372,'[4]3.ข้อมูลงบทดลองปัจจุบัน'!$A$5:$CL$846,70,0),2)</f>
        <v>204587</v>
      </c>
      <c r="BT372" s="104">
        <f>ROUND(VLOOKUP($B372,'[4]3.ข้อมูลงบทดลองปัจจุบัน'!$A$5:$CL$846,71,0),2)</f>
        <v>0</v>
      </c>
      <c r="BU372" s="104">
        <f>ROUND(VLOOKUP($B372,'[4]3.ข้อมูลงบทดลองปัจจุบัน'!$A$5:$CL$846,72,0),2)</f>
        <v>0</v>
      </c>
      <c r="BV372" s="104">
        <f>ROUND(VLOOKUP($B372,'[4]3.ข้อมูลงบทดลองปัจจุบัน'!$A$5:$CL$846,73,0),2)</f>
        <v>19701</v>
      </c>
      <c r="BW372" s="104">
        <f>ROUND(VLOOKUP($B372,'[4]3.ข้อมูลงบทดลองปัจจุบัน'!$A$5:$CL$846,74,0),2)</f>
        <v>0</v>
      </c>
      <c r="BX372" s="104">
        <f>ROUND(VLOOKUP($B372,'[4]3.ข้อมูลงบทดลองปัจจุบัน'!$A$5:$CL$846,75,0),2)</f>
        <v>0</v>
      </c>
      <c r="BY372" s="104">
        <f>ROUND(VLOOKUP($B372,'[4]3.ข้อมูลงบทดลองปัจจุบัน'!$A$5:$CL$846,76,0),2)</f>
        <v>0</v>
      </c>
      <c r="BZ372" s="104">
        <f>ROUND(VLOOKUP($B372,'[4]3.ข้อมูลงบทดลองปัจจุบัน'!$A$5:$CL$846,77,0),2)</f>
        <v>0</v>
      </c>
      <c r="CA372" s="104">
        <f>ROUND(VLOOKUP($B372,'[4]3.ข้อมูลงบทดลองปัจจุบัน'!$A$5:$CL$846,78,0),2)</f>
        <v>0</v>
      </c>
      <c r="CB372" s="104">
        <f>ROUND(VLOOKUP($B372,'[4]3.ข้อมูลงบทดลองปัจจุบัน'!$A$5:$CL$846,79,0),2)</f>
        <v>0</v>
      </c>
      <c r="CC372" s="104">
        <f>ROUND(VLOOKUP($B372,'[4]3.ข้อมูลงบทดลองปัจจุบัน'!$A$5:$CL$846,80,0),2)</f>
        <v>0</v>
      </c>
      <c r="CD372" s="104">
        <f>ROUND(VLOOKUP($B372,'[4]3.ข้อมูลงบทดลองปัจจุบัน'!$A$5:$CL$846,81,0),2)</f>
        <v>0</v>
      </c>
      <c r="CE372" s="104">
        <f>ROUND(VLOOKUP($B372,'[4]3.ข้อมูลงบทดลองปัจจุบัน'!$A$5:$CL$846,82,0),2)</f>
        <v>0</v>
      </c>
      <c r="CF372" s="104">
        <f>ROUND(VLOOKUP($B372,'[4]3.ข้อมูลงบทดลองปัจจุบัน'!$A$5:$CL$846,83,0),2)</f>
        <v>0</v>
      </c>
      <c r="CG372" s="104">
        <f>ROUND(VLOOKUP($B372,'[4]3.ข้อมูลงบทดลองปัจจุบัน'!$A$5:$CL$846,84,0),2)</f>
        <v>0</v>
      </c>
      <c r="CH372" s="104">
        <f>ROUND(VLOOKUP($B372,'[4]3.ข้อมูลงบทดลองปัจจุบัน'!$A$5:$CL$846,85,0),2)</f>
        <v>0</v>
      </c>
      <c r="CI372" s="104">
        <f>ROUND(VLOOKUP($B372,'[4]3.ข้อมูลงบทดลองปัจจุบัน'!$A$5:$CL$846,86,0),2)</f>
        <v>0</v>
      </c>
      <c r="CJ372" s="104">
        <f>ROUND(VLOOKUP($B372,'[4]3.ข้อมูลงบทดลองปัจจุบัน'!$A$5:$CL$846,87,0),2)</f>
        <v>0</v>
      </c>
      <c r="CK372" s="104">
        <f>ROUND(VLOOKUP($B372,'[4]3.ข้อมูลงบทดลองปัจจุบัน'!$A$5:$CL$846,88,0),2)</f>
        <v>0</v>
      </c>
      <c r="CL372" s="104">
        <f>ROUND(VLOOKUP($B372,'[4]3.ข้อมูลงบทดลองปัจจุบัน'!$A$5:$CL$846,89,0),2)</f>
        <v>0</v>
      </c>
      <c r="CM372" s="104">
        <f>ROUND(VLOOKUP($B372,'[4]3.ข้อมูลงบทดลองปัจจุบัน'!$A$5:$CL$846,90,0),2)</f>
        <v>0</v>
      </c>
    </row>
    <row r="373" spans="1:91" x14ac:dyDescent="0.7">
      <c r="A373" s="127" t="s">
        <v>884</v>
      </c>
      <c r="B373" s="18" t="s">
        <v>1129</v>
      </c>
      <c r="C373" s="19" t="s">
        <v>1130</v>
      </c>
      <c r="D373" s="104">
        <f>ROUND(VLOOKUP($B373,'[4]3.ข้อมูลงบทดลองปัจจุบัน'!$A$5:$CL$846,3,0),2)</f>
        <v>0</v>
      </c>
      <c r="E373" s="104">
        <f>ROUND(VLOOKUP($B373,'[4]3.ข้อมูลงบทดลองปัจจุบัน'!$A$5:$CL$846,4,0),2)</f>
        <v>0</v>
      </c>
      <c r="F373" s="104">
        <f>ROUND(VLOOKUP($B373,'[4]3.ข้อมูลงบทดลองปัจจุบัน'!$A$5:$CL$846,5,0),2)</f>
        <v>0</v>
      </c>
      <c r="G373" s="104">
        <f>ROUND(VLOOKUP($B373,'[4]3.ข้อมูลงบทดลองปัจจุบัน'!$A$5:$CL$846,6,0),2)</f>
        <v>0</v>
      </c>
      <c r="H373" s="104">
        <f>ROUND(VLOOKUP($B373,'[4]3.ข้อมูลงบทดลองปัจจุบัน'!$A$5:$CL$846,7,0),2)</f>
        <v>0</v>
      </c>
      <c r="I373" s="104">
        <f>ROUND(VLOOKUP($B373,'[4]3.ข้อมูลงบทดลองปัจจุบัน'!$A$5:$CL$846,8,0),2)</f>
        <v>0</v>
      </c>
      <c r="J373" s="104">
        <f>ROUND(VLOOKUP($B373,'[4]3.ข้อมูลงบทดลองปัจจุบัน'!$A$5:$CL$846,9,0),2)</f>
        <v>0</v>
      </c>
      <c r="K373" s="104">
        <f>ROUND(VLOOKUP($B373,'[4]3.ข้อมูลงบทดลองปัจจุบัน'!$A$5:$CL$846,10,0),2)</f>
        <v>0</v>
      </c>
      <c r="L373" s="104">
        <f>ROUND(VLOOKUP($B373,'[4]3.ข้อมูลงบทดลองปัจจุบัน'!$A$5:$CL$846,11,0),2)</f>
        <v>0</v>
      </c>
      <c r="M373" s="104">
        <f>ROUND(VLOOKUP($B373,'[4]3.ข้อมูลงบทดลองปัจจุบัน'!$A$5:$CL$846,12,0),2)</f>
        <v>0</v>
      </c>
      <c r="N373" s="104">
        <f>ROUND(VLOOKUP($B373,'[4]3.ข้อมูลงบทดลองปัจจุบัน'!$A$5:$CL$846,13,0),2)</f>
        <v>0</v>
      </c>
      <c r="O373" s="104">
        <f>ROUND(VLOOKUP($B373,'[4]3.ข้อมูลงบทดลองปัจจุบัน'!$A$5:$CL$846,14,0),2)</f>
        <v>0</v>
      </c>
      <c r="P373" s="104">
        <f>ROUND(VLOOKUP($B373,'[4]3.ข้อมูลงบทดลองปัจจุบัน'!$A$5:$CL$846,15,0),2)</f>
        <v>0</v>
      </c>
      <c r="Q373" s="104">
        <f>ROUND(VLOOKUP($B373,'[4]3.ข้อมูลงบทดลองปัจจุบัน'!$A$5:$CL$846,16,0),2)</f>
        <v>0</v>
      </c>
      <c r="R373" s="104">
        <f>ROUND(VLOOKUP($B373,'[4]3.ข้อมูลงบทดลองปัจจุบัน'!$A$5:$CL$846,17,0),2)</f>
        <v>0</v>
      </c>
      <c r="S373" s="104">
        <f>ROUND(VLOOKUP($B373,'[4]3.ข้อมูลงบทดลองปัจจุบัน'!$A$5:$CL$846,18,0),2)</f>
        <v>0</v>
      </c>
      <c r="T373" s="104">
        <f>ROUND(VLOOKUP($B373,'[4]3.ข้อมูลงบทดลองปัจจุบัน'!$A$5:$CL$846,19,0),2)</f>
        <v>0</v>
      </c>
      <c r="U373" s="104">
        <f>ROUND(VLOOKUP($B373,'[4]3.ข้อมูลงบทดลองปัจจุบัน'!$A$5:$CL$846,20,0),2)</f>
        <v>0</v>
      </c>
      <c r="V373" s="104">
        <f>ROUND(VLOOKUP($B373,'[4]3.ข้อมูลงบทดลองปัจจุบัน'!$A$5:$CL$846,21,0),2)</f>
        <v>0</v>
      </c>
      <c r="W373" s="104">
        <f>ROUND(VLOOKUP($B373,'[4]3.ข้อมูลงบทดลองปัจจุบัน'!$A$5:$CL$846,22,0),2)</f>
        <v>0</v>
      </c>
      <c r="X373" s="104">
        <f>ROUND(VLOOKUP($B373,'[4]3.ข้อมูลงบทดลองปัจจุบัน'!$A$5:$CL$846,23,0),2)</f>
        <v>0</v>
      </c>
      <c r="Y373" s="104">
        <f>ROUND(VLOOKUP($B373,'[4]3.ข้อมูลงบทดลองปัจจุบัน'!$A$5:$CL$846,24,0),2)</f>
        <v>0</v>
      </c>
      <c r="Z373" s="104">
        <f>ROUND(VLOOKUP($B373,'[4]3.ข้อมูลงบทดลองปัจจุบัน'!$A$5:$CL$846,25,0),2)</f>
        <v>0</v>
      </c>
      <c r="AA373" s="104">
        <f>ROUND(VLOOKUP($B373,'[4]3.ข้อมูลงบทดลองปัจจุบัน'!$A$5:$CL$846,26,0),2)</f>
        <v>0</v>
      </c>
      <c r="AB373" s="104">
        <f>ROUND(VLOOKUP($B373,'[4]3.ข้อมูลงบทดลองปัจจุบัน'!$A$5:$CL$846,27,0),2)</f>
        <v>0</v>
      </c>
      <c r="AC373" s="104">
        <f>ROUND(VLOOKUP($B373,'[4]3.ข้อมูลงบทดลองปัจจุบัน'!$A$5:$CL$846,28,0),2)</f>
        <v>0</v>
      </c>
      <c r="AD373" s="104">
        <f>ROUND(VLOOKUP($B373,'[4]3.ข้อมูลงบทดลองปัจจุบัน'!$A$5:$CL$846,29,0),2)</f>
        <v>0</v>
      </c>
      <c r="AE373" s="104">
        <f>ROUND(VLOOKUP($B373,'[4]3.ข้อมูลงบทดลองปัจจุบัน'!$A$5:$CL$846,30,0),2)</f>
        <v>0</v>
      </c>
      <c r="AF373" s="104">
        <f>ROUND(VLOOKUP($B373,'[4]3.ข้อมูลงบทดลองปัจจุบัน'!$A$5:$CL$846,31,0),2)</f>
        <v>0</v>
      </c>
      <c r="AG373" s="104">
        <f>ROUND(VLOOKUP($B373,'[4]3.ข้อมูลงบทดลองปัจจุบัน'!$A$5:$CL$846,32,0),2)</f>
        <v>0</v>
      </c>
      <c r="AH373" s="104">
        <f>ROUND(VLOOKUP($B373,'[4]3.ข้อมูลงบทดลองปัจจุบัน'!$A$5:$CL$846,33,0),2)</f>
        <v>0</v>
      </c>
      <c r="AI373" s="104">
        <f>ROUND(VLOOKUP($B373,'[4]3.ข้อมูลงบทดลองปัจจุบัน'!$A$5:$CL$846,34,0),2)</f>
        <v>0</v>
      </c>
      <c r="AJ373" s="104">
        <f>ROUND(VLOOKUP($B373,'[4]3.ข้อมูลงบทดลองปัจจุบัน'!$A$5:$CL$846,35,0),2)</f>
        <v>0</v>
      </c>
      <c r="AK373" s="104">
        <f>ROUND(VLOOKUP($B373,'[4]3.ข้อมูลงบทดลองปัจจุบัน'!$A$5:$CL$846,36,0),2)</f>
        <v>0</v>
      </c>
      <c r="AL373" s="104">
        <f>ROUND(VLOOKUP($B373,'[4]3.ข้อมูลงบทดลองปัจจุบัน'!$A$5:$CL$846,37,0),2)</f>
        <v>0</v>
      </c>
      <c r="AM373" s="104">
        <f>ROUND(VLOOKUP($B373,'[4]3.ข้อมูลงบทดลองปัจจุบัน'!$A$5:$CL$846,38,0),2)</f>
        <v>0</v>
      </c>
      <c r="AN373" s="104">
        <f>ROUND(VLOOKUP($B373,'[4]3.ข้อมูลงบทดลองปัจจุบัน'!$A$5:$CL$846,39,0),2)</f>
        <v>0</v>
      </c>
      <c r="AO373" s="104">
        <f>ROUND(VLOOKUP($B373,'[4]3.ข้อมูลงบทดลองปัจจุบัน'!$A$5:$CL$846,40,0),2)</f>
        <v>0</v>
      </c>
      <c r="AP373" s="104">
        <f>ROUND(VLOOKUP($B373,'[4]3.ข้อมูลงบทดลองปัจจุบัน'!$A$5:$CL$846,41,0),2)</f>
        <v>0</v>
      </c>
      <c r="AQ373" s="104">
        <f>ROUND(VLOOKUP($B373,'[4]3.ข้อมูลงบทดลองปัจจุบัน'!$A$5:$CL$846,42,0),2)</f>
        <v>0</v>
      </c>
      <c r="AR373" s="104">
        <f>ROUND(VLOOKUP($B373,'[4]3.ข้อมูลงบทดลองปัจจุบัน'!$A$5:$CL$846,43,0),2)</f>
        <v>0</v>
      </c>
      <c r="AS373" s="104">
        <f>ROUND(VLOOKUP($B373,'[4]3.ข้อมูลงบทดลองปัจจุบัน'!$A$5:$CL$846,44,0),2)</f>
        <v>0</v>
      </c>
      <c r="AT373" s="104">
        <f>ROUND(VLOOKUP($B373,'[4]3.ข้อมูลงบทดลองปัจจุบัน'!$A$5:$CL$846,45,0),2)</f>
        <v>0</v>
      </c>
      <c r="AU373" s="104">
        <f>ROUND(VLOOKUP($B373,'[4]3.ข้อมูลงบทดลองปัจจุบัน'!$A$5:$CL$846,46,0),2)</f>
        <v>0</v>
      </c>
      <c r="AV373" s="104">
        <f>ROUND(VLOOKUP($B373,'[4]3.ข้อมูลงบทดลองปัจจุบัน'!$A$5:$CL$846,47,0),2)</f>
        <v>0</v>
      </c>
      <c r="AW373" s="104">
        <f>ROUND(VLOOKUP($B373,'[4]3.ข้อมูลงบทดลองปัจจุบัน'!$A$5:$CL$846,48,0),2)</f>
        <v>0</v>
      </c>
      <c r="AX373" s="104">
        <f>ROUND(VLOOKUP($B373,'[4]3.ข้อมูลงบทดลองปัจจุบัน'!$A$5:$CL$846,49,0),2)</f>
        <v>0</v>
      </c>
      <c r="AY373" s="104">
        <f>ROUND(VLOOKUP($B373,'[4]3.ข้อมูลงบทดลองปัจจุบัน'!$A$5:$CL$846,50,0),2)</f>
        <v>0</v>
      </c>
      <c r="AZ373" s="104">
        <f>ROUND(VLOOKUP($B373,'[4]3.ข้อมูลงบทดลองปัจจุบัน'!$A$5:$CL$846,51,0),2)</f>
        <v>0</v>
      </c>
      <c r="BA373" s="104">
        <f>ROUND(VLOOKUP($B373,'[4]3.ข้อมูลงบทดลองปัจจุบัน'!$A$5:$CL$846,52,0),2)</f>
        <v>0</v>
      </c>
      <c r="BB373" s="104">
        <f>ROUND(VLOOKUP($B373,'[4]3.ข้อมูลงบทดลองปัจจุบัน'!$A$5:$CL$846,53,0),2)</f>
        <v>0</v>
      </c>
      <c r="BC373" s="104">
        <f>ROUND(VLOOKUP($B373,'[4]3.ข้อมูลงบทดลองปัจจุบัน'!$A$5:$CL$846,54,0),2)</f>
        <v>0</v>
      </c>
      <c r="BD373" s="104">
        <f>ROUND(VLOOKUP($B373,'[4]3.ข้อมูลงบทดลองปัจจุบัน'!$A$5:$CL$846,55,0),2)</f>
        <v>0</v>
      </c>
      <c r="BE373" s="104">
        <f>ROUND(VLOOKUP($B373,'[4]3.ข้อมูลงบทดลองปัจจุบัน'!$A$5:$CL$846,56,0),2)</f>
        <v>0</v>
      </c>
      <c r="BF373" s="104">
        <f>ROUND(VLOOKUP($B373,'[4]3.ข้อมูลงบทดลองปัจจุบัน'!$A$5:$CL$846,57,0),2)</f>
        <v>0</v>
      </c>
      <c r="BG373" s="104">
        <f>ROUND(VLOOKUP($B373,'[4]3.ข้อมูลงบทดลองปัจจุบัน'!$A$5:$CL$846,58,0),2)</f>
        <v>0</v>
      </c>
      <c r="BH373" s="104">
        <f>ROUND(VLOOKUP($B373,'[4]3.ข้อมูลงบทดลองปัจจุบัน'!$A$5:$CL$846,59,0),2)</f>
        <v>0</v>
      </c>
      <c r="BI373" s="104">
        <f>ROUND(VLOOKUP($B373,'[4]3.ข้อมูลงบทดลองปัจจุบัน'!$A$5:$CL$846,60,0),2)</f>
        <v>0</v>
      </c>
      <c r="BJ373" s="104">
        <f>ROUND(VLOOKUP($B373,'[4]3.ข้อมูลงบทดลองปัจจุบัน'!$A$5:$CL$846,61,0),2)</f>
        <v>0</v>
      </c>
      <c r="BK373" s="104">
        <f>ROUND(VLOOKUP($B373,'[4]3.ข้อมูลงบทดลองปัจจุบัน'!$A$5:$CL$846,62,0),2)</f>
        <v>0</v>
      </c>
      <c r="BL373" s="104">
        <f>ROUND(VLOOKUP($B373,'[4]3.ข้อมูลงบทดลองปัจจุบัน'!$A$5:$CL$846,63,0),2)</f>
        <v>0</v>
      </c>
      <c r="BM373" s="104">
        <f>ROUND(VLOOKUP($B373,'[4]3.ข้อมูลงบทดลองปัจจุบัน'!$A$5:$CL$846,64,0),2)</f>
        <v>0</v>
      </c>
      <c r="BN373" s="104">
        <f>ROUND(VLOOKUP($B373,'[4]3.ข้อมูลงบทดลองปัจจุบัน'!$A$5:$CL$846,65,0),2)</f>
        <v>0</v>
      </c>
      <c r="BO373" s="104">
        <f>ROUND(VLOOKUP($B373,'[4]3.ข้อมูลงบทดลองปัจจุบัน'!$A$5:$CL$846,66,0),2)</f>
        <v>0</v>
      </c>
      <c r="BP373" s="104">
        <f>ROUND(VLOOKUP($B373,'[4]3.ข้อมูลงบทดลองปัจจุบัน'!$A$5:$CL$846,67,0),2)</f>
        <v>0</v>
      </c>
      <c r="BQ373" s="104">
        <f>ROUND(VLOOKUP($B373,'[4]3.ข้อมูลงบทดลองปัจจุบัน'!$A$5:$CL$846,68,0),2)</f>
        <v>0</v>
      </c>
      <c r="BR373" s="104">
        <f>ROUND(VLOOKUP($B373,'[4]3.ข้อมูลงบทดลองปัจจุบัน'!$A$5:$CL$846,69,0),2)</f>
        <v>0</v>
      </c>
      <c r="BS373" s="104">
        <f>ROUND(VLOOKUP($B373,'[4]3.ข้อมูลงบทดลองปัจจุบัน'!$A$5:$CL$846,70,0),2)</f>
        <v>0</v>
      </c>
      <c r="BT373" s="104">
        <f>ROUND(VLOOKUP($B373,'[4]3.ข้อมูลงบทดลองปัจจุบัน'!$A$5:$CL$846,71,0),2)</f>
        <v>0</v>
      </c>
      <c r="BU373" s="104">
        <f>ROUND(VLOOKUP($B373,'[4]3.ข้อมูลงบทดลองปัจจุบัน'!$A$5:$CL$846,72,0),2)</f>
        <v>0</v>
      </c>
      <c r="BV373" s="104">
        <f>ROUND(VLOOKUP($B373,'[4]3.ข้อมูลงบทดลองปัจจุบัน'!$A$5:$CL$846,73,0),2)</f>
        <v>0</v>
      </c>
      <c r="BW373" s="104">
        <f>ROUND(VLOOKUP($B373,'[4]3.ข้อมูลงบทดลองปัจจุบัน'!$A$5:$CL$846,74,0),2)</f>
        <v>0</v>
      </c>
      <c r="BX373" s="104">
        <f>ROUND(VLOOKUP($B373,'[4]3.ข้อมูลงบทดลองปัจจุบัน'!$A$5:$CL$846,75,0),2)</f>
        <v>0</v>
      </c>
      <c r="BY373" s="104">
        <f>ROUND(VLOOKUP($B373,'[4]3.ข้อมูลงบทดลองปัจจุบัน'!$A$5:$CL$846,76,0),2)</f>
        <v>0</v>
      </c>
      <c r="BZ373" s="104">
        <f>ROUND(VLOOKUP($B373,'[4]3.ข้อมูลงบทดลองปัจจุบัน'!$A$5:$CL$846,77,0),2)</f>
        <v>0</v>
      </c>
      <c r="CA373" s="104">
        <f>ROUND(VLOOKUP($B373,'[4]3.ข้อมูลงบทดลองปัจจุบัน'!$A$5:$CL$846,78,0),2)</f>
        <v>0</v>
      </c>
      <c r="CB373" s="104">
        <f>ROUND(VLOOKUP($B373,'[4]3.ข้อมูลงบทดลองปัจจุบัน'!$A$5:$CL$846,79,0),2)</f>
        <v>0</v>
      </c>
      <c r="CC373" s="104">
        <f>ROUND(VLOOKUP($B373,'[4]3.ข้อมูลงบทดลองปัจจุบัน'!$A$5:$CL$846,80,0),2)</f>
        <v>0</v>
      </c>
      <c r="CD373" s="104">
        <f>ROUND(VLOOKUP($B373,'[4]3.ข้อมูลงบทดลองปัจจุบัน'!$A$5:$CL$846,81,0),2)</f>
        <v>0</v>
      </c>
      <c r="CE373" s="104">
        <f>ROUND(VLOOKUP($B373,'[4]3.ข้อมูลงบทดลองปัจจุบัน'!$A$5:$CL$846,82,0),2)</f>
        <v>0</v>
      </c>
      <c r="CF373" s="104">
        <f>ROUND(VLOOKUP($B373,'[4]3.ข้อมูลงบทดลองปัจจุบัน'!$A$5:$CL$846,83,0),2)</f>
        <v>0</v>
      </c>
      <c r="CG373" s="104">
        <f>ROUND(VLOOKUP($B373,'[4]3.ข้อมูลงบทดลองปัจจุบัน'!$A$5:$CL$846,84,0),2)</f>
        <v>0</v>
      </c>
      <c r="CH373" s="104">
        <f>ROUND(VLOOKUP($B373,'[4]3.ข้อมูลงบทดลองปัจจุบัน'!$A$5:$CL$846,85,0),2)</f>
        <v>0</v>
      </c>
      <c r="CI373" s="104">
        <f>ROUND(VLOOKUP($B373,'[4]3.ข้อมูลงบทดลองปัจจุบัน'!$A$5:$CL$846,86,0),2)</f>
        <v>0</v>
      </c>
      <c r="CJ373" s="104">
        <f>ROUND(VLOOKUP($B373,'[4]3.ข้อมูลงบทดลองปัจจุบัน'!$A$5:$CL$846,87,0),2)</f>
        <v>0</v>
      </c>
      <c r="CK373" s="104">
        <f>ROUND(VLOOKUP($B373,'[4]3.ข้อมูลงบทดลองปัจจุบัน'!$A$5:$CL$846,88,0),2)</f>
        <v>0</v>
      </c>
      <c r="CL373" s="104">
        <f>ROUND(VLOOKUP($B373,'[4]3.ข้อมูลงบทดลองปัจจุบัน'!$A$5:$CL$846,89,0),2)</f>
        <v>0</v>
      </c>
      <c r="CM373" s="104">
        <f>ROUND(VLOOKUP($B373,'[4]3.ข้อมูลงบทดลองปัจจุบัน'!$A$5:$CL$846,90,0),2)</f>
        <v>0</v>
      </c>
    </row>
    <row r="374" spans="1:91" x14ac:dyDescent="0.7">
      <c r="A374" s="127" t="s">
        <v>884</v>
      </c>
      <c r="B374" s="18" t="s">
        <v>1131</v>
      </c>
      <c r="C374" s="19" t="s">
        <v>1132</v>
      </c>
      <c r="D374" s="104">
        <f>ROUND(VLOOKUP($B374,'[4]3.ข้อมูลงบทดลองปัจจุบัน'!$A$5:$CL$846,3,0),2)</f>
        <v>0</v>
      </c>
      <c r="E374" s="104">
        <f>ROUND(VLOOKUP($B374,'[4]3.ข้อมูลงบทดลองปัจจุบัน'!$A$5:$CL$846,4,0),2)</f>
        <v>0</v>
      </c>
      <c r="F374" s="104">
        <f>ROUND(VLOOKUP($B374,'[4]3.ข้อมูลงบทดลองปัจจุบัน'!$A$5:$CL$846,5,0),2)</f>
        <v>0</v>
      </c>
      <c r="G374" s="104">
        <f>ROUND(VLOOKUP($B374,'[4]3.ข้อมูลงบทดลองปัจจุบัน'!$A$5:$CL$846,6,0),2)</f>
        <v>0</v>
      </c>
      <c r="H374" s="104">
        <f>ROUND(VLOOKUP($B374,'[4]3.ข้อมูลงบทดลองปัจจุบัน'!$A$5:$CL$846,7,0),2)</f>
        <v>0</v>
      </c>
      <c r="I374" s="104">
        <f>ROUND(VLOOKUP($B374,'[4]3.ข้อมูลงบทดลองปัจจุบัน'!$A$5:$CL$846,8,0),2)</f>
        <v>0</v>
      </c>
      <c r="J374" s="104">
        <f>ROUND(VLOOKUP($B374,'[4]3.ข้อมูลงบทดลองปัจจุบัน'!$A$5:$CL$846,9,0),2)</f>
        <v>0</v>
      </c>
      <c r="K374" s="104">
        <f>ROUND(VLOOKUP($B374,'[4]3.ข้อมูลงบทดลองปัจจุบัน'!$A$5:$CL$846,10,0),2)</f>
        <v>0</v>
      </c>
      <c r="L374" s="104">
        <f>ROUND(VLOOKUP($B374,'[4]3.ข้อมูลงบทดลองปัจจุบัน'!$A$5:$CL$846,11,0),2)</f>
        <v>0</v>
      </c>
      <c r="M374" s="104">
        <f>ROUND(VLOOKUP($B374,'[4]3.ข้อมูลงบทดลองปัจจุบัน'!$A$5:$CL$846,12,0),2)</f>
        <v>0</v>
      </c>
      <c r="N374" s="104">
        <f>ROUND(VLOOKUP($B374,'[4]3.ข้อมูลงบทดลองปัจจุบัน'!$A$5:$CL$846,13,0),2)</f>
        <v>0</v>
      </c>
      <c r="O374" s="104">
        <f>ROUND(VLOOKUP($B374,'[4]3.ข้อมูลงบทดลองปัจจุบัน'!$A$5:$CL$846,14,0),2)</f>
        <v>0</v>
      </c>
      <c r="P374" s="104">
        <f>ROUND(VLOOKUP($B374,'[4]3.ข้อมูลงบทดลองปัจจุบัน'!$A$5:$CL$846,15,0),2)</f>
        <v>0</v>
      </c>
      <c r="Q374" s="104">
        <f>ROUND(VLOOKUP($B374,'[4]3.ข้อมูลงบทดลองปัจจุบัน'!$A$5:$CL$846,16,0),2)</f>
        <v>0</v>
      </c>
      <c r="R374" s="104">
        <f>ROUND(VLOOKUP($B374,'[4]3.ข้อมูลงบทดลองปัจจุบัน'!$A$5:$CL$846,17,0),2)</f>
        <v>0</v>
      </c>
      <c r="S374" s="104">
        <f>ROUND(VLOOKUP($B374,'[4]3.ข้อมูลงบทดลองปัจจุบัน'!$A$5:$CL$846,18,0),2)</f>
        <v>0</v>
      </c>
      <c r="T374" s="104">
        <f>ROUND(VLOOKUP($B374,'[4]3.ข้อมูลงบทดลองปัจจุบัน'!$A$5:$CL$846,19,0),2)</f>
        <v>0</v>
      </c>
      <c r="U374" s="104">
        <f>ROUND(VLOOKUP($B374,'[4]3.ข้อมูลงบทดลองปัจจุบัน'!$A$5:$CL$846,20,0),2)</f>
        <v>0</v>
      </c>
      <c r="V374" s="104">
        <f>ROUND(VLOOKUP($B374,'[4]3.ข้อมูลงบทดลองปัจจุบัน'!$A$5:$CL$846,21,0),2)</f>
        <v>0</v>
      </c>
      <c r="W374" s="104">
        <f>ROUND(VLOOKUP($B374,'[4]3.ข้อมูลงบทดลองปัจจุบัน'!$A$5:$CL$846,22,0),2)</f>
        <v>0</v>
      </c>
      <c r="X374" s="104">
        <f>ROUND(VLOOKUP($B374,'[4]3.ข้อมูลงบทดลองปัจจุบัน'!$A$5:$CL$846,23,0),2)</f>
        <v>0</v>
      </c>
      <c r="Y374" s="104">
        <f>ROUND(VLOOKUP($B374,'[4]3.ข้อมูลงบทดลองปัจจุบัน'!$A$5:$CL$846,24,0),2)</f>
        <v>0</v>
      </c>
      <c r="Z374" s="104">
        <f>ROUND(VLOOKUP($B374,'[4]3.ข้อมูลงบทดลองปัจจุบัน'!$A$5:$CL$846,25,0),2)</f>
        <v>0</v>
      </c>
      <c r="AA374" s="104">
        <f>ROUND(VLOOKUP($B374,'[4]3.ข้อมูลงบทดลองปัจจุบัน'!$A$5:$CL$846,26,0),2)</f>
        <v>0</v>
      </c>
      <c r="AB374" s="104">
        <f>ROUND(VLOOKUP($B374,'[4]3.ข้อมูลงบทดลองปัจจุบัน'!$A$5:$CL$846,27,0),2)</f>
        <v>0</v>
      </c>
      <c r="AC374" s="104">
        <f>ROUND(VLOOKUP($B374,'[4]3.ข้อมูลงบทดลองปัจจุบัน'!$A$5:$CL$846,28,0),2)</f>
        <v>0</v>
      </c>
      <c r="AD374" s="104">
        <f>ROUND(VLOOKUP($B374,'[4]3.ข้อมูลงบทดลองปัจจุบัน'!$A$5:$CL$846,29,0),2)</f>
        <v>0</v>
      </c>
      <c r="AE374" s="104">
        <f>ROUND(VLOOKUP($B374,'[4]3.ข้อมูลงบทดลองปัจจุบัน'!$A$5:$CL$846,30,0),2)</f>
        <v>0</v>
      </c>
      <c r="AF374" s="104">
        <f>ROUND(VLOOKUP($B374,'[4]3.ข้อมูลงบทดลองปัจจุบัน'!$A$5:$CL$846,31,0),2)</f>
        <v>0</v>
      </c>
      <c r="AG374" s="104">
        <f>ROUND(VLOOKUP($B374,'[4]3.ข้อมูลงบทดลองปัจจุบัน'!$A$5:$CL$846,32,0),2)</f>
        <v>0</v>
      </c>
      <c r="AH374" s="104">
        <f>ROUND(VLOOKUP($B374,'[4]3.ข้อมูลงบทดลองปัจจุบัน'!$A$5:$CL$846,33,0),2)</f>
        <v>0</v>
      </c>
      <c r="AI374" s="104">
        <f>ROUND(VLOOKUP($B374,'[4]3.ข้อมูลงบทดลองปัจจุบัน'!$A$5:$CL$846,34,0),2)</f>
        <v>0</v>
      </c>
      <c r="AJ374" s="104">
        <f>ROUND(VLOOKUP($B374,'[4]3.ข้อมูลงบทดลองปัจจุบัน'!$A$5:$CL$846,35,0),2)</f>
        <v>0</v>
      </c>
      <c r="AK374" s="104">
        <f>ROUND(VLOOKUP($B374,'[4]3.ข้อมูลงบทดลองปัจจุบัน'!$A$5:$CL$846,36,0),2)</f>
        <v>0</v>
      </c>
      <c r="AL374" s="104">
        <f>ROUND(VLOOKUP($B374,'[4]3.ข้อมูลงบทดลองปัจจุบัน'!$A$5:$CL$846,37,0),2)</f>
        <v>0</v>
      </c>
      <c r="AM374" s="104">
        <f>ROUND(VLOOKUP($B374,'[4]3.ข้อมูลงบทดลองปัจจุบัน'!$A$5:$CL$846,38,0),2)</f>
        <v>0</v>
      </c>
      <c r="AN374" s="104">
        <f>ROUND(VLOOKUP($B374,'[4]3.ข้อมูลงบทดลองปัจจุบัน'!$A$5:$CL$846,39,0),2)</f>
        <v>0</v>
      </c>
      <c r="AO374" s="104">
        <f>ROUND(VLOOKUP($B374,'[4]3.ข้อมูลงบทดลองปัจจุบัน'!$A$5:$CL$846,40,0),2)</f>
        <v>0</v>
      </c>
      <c r="AP374" s="104">
        <f>ROUND(VLOOKUP($B374,'[4]3.ข้อมูลงบทดลองปัจจุบัน'!$A$5:$CL$846,41,0),2)</f>
        <v>0</v>
      </c>
      <c r="AQ374" s="104">
        <f>ROUND(VLOOKUP($B374,'[4]3.ข้อมูลงบทดลองปัจจุบัน'!$A$5:$CL$846,42,0),2)</f>
        <v>0</v>
      </c>
      <c r="AR374" s="104">
        <f>ROUND(VLOOKUP($B374,'[4]3.ข้อมูลงบทดลองปัจจุบัน'!$A$5:$CL$846,43,0),2)</f>
        <v>0</v>
      </c>
      <c r="AS374" s="104">
        <f>ROUND(VLOOKUP($B374,'[4]3.ข้อมูลงบทดลองปัจจุบัน'!$A$5:$CL$846,44,0),2)</f>
        <v>0</v>
      </c>
      <c r="AT374" s="104">
        <f>ROUND(VLOOKUP($B374,'[4]3.ข้อมูลงบทดลองปัจจุบัน'!$A$5:$CL$846,45,0),2)</f>
        <v>0</v>
      </c>
      <c r="AU374" s="104">
        <f>ROUND(VLOOKUP($B374,'[4]3.ข้อมูลงบทดลองปัจจุบัน'!$A$5:$CL$846,46,0),2)</f>
        <v>0</v>
      </c>
      <c r="AV374" s="104">
        <f>ROUND(VLOOKUP($B374,'[4]3.ข้อมูลงบทดลองปัจจุบัน'!$A$5:$CL$846,47,0),2)</f>
        <v>0</v>
      </c>
      <c r="AW374" s="104">
        <f>ROUND(VLOOKUP($B374,'[4]3.ข้อมูลงบทดลองปัจจุบัน'!$A$5:$CL$846,48,0),2)</f>
        <v>0</v>
      </c>
      <c r="AX374" s="104">
        <f>ROUND(VLOOKUP($B374,'[4]3.ข้อมูลงบทดลองปัจจุบัน'!$A$5:$CL$846,49,0),2)</f>
        <v>0</v>
      </c>
      <c r="AY374" s="104">
        <f>ROUND(VLOOKUP($B374,'[4]3.ข้อมูลงบทดลองปัจจุบัน'!$A$5:$CL$846,50,0),2)</f>
        <v>0</v>
      </c>
      <c r="AZ374" s="104">
        <f>ROUND(VLOOKUP($B374,'[4]3.ข้อมูลงบทดลองปัจจุบัน'!$A$5:$CL$846,51,0),2)</f>
        <v>0</v>
      </c>
      <c r="BA374" s="104">
        <f>ROUND(VLOOKUP($B374,'[4]3.ข้อมูลงบทดลองปัจจุบัน'!$A$5:$CL$846,52,0),2)</f>
        <v>0</v>
      </c>
      <c r="BB374" s="104">
        <f>ROUND(VLOOKUP($B374,'[4]3.ข้อมูลงบทดลองปัจจุบัน'!$A$5:$CL$846,53,0),2)</f>
        <v>0</v>
      </c>
      <c r="BC374" s="104">
        <f>ROUND(VLOOKUP($B374,'[4]3.ข้อมูลงบทดลองปัจจุบัน'!$A$5:$CL$846,54,0),2)</f>
        <v>0</v>
      </c>
      <c r="BD374" s="104">
        <f>ROUND(VLOOKUP($B374,'[4]3.ข้อมูลงบทดลองปัจจุบัน'!$A$5:$CL$846,55,0),2)</f>
        <v>0</v>
      </c>
      <c r="BE374" s="104">
        <f>ROUND(VLOOKUP($B374,'[4]3.ข้อมูลงบทดลองปัจจุบัน'!$A$5:$CL$846,56,0),2)</f>
        <v>0</v>
      </c>
      <c r="BF374" s="104">
        <f>ROUND(VLOOKUP($B374,'[4]3.ข้อมูลงบทดลองปัจจุบัน'!$A$5:$CL$846,57,0),2)</f>
        <v>0</v>
      </c>
      <c r="BG374" s="104">
        <f>ROUND(VLOOKUP($B374,'[4]3.ข้อมูลงบทดลองปัจจุบัน'!$A$5:$CL$846,58,0),2)</f>
        <v>0</v>
      </c>
      <c r="BH374" s="104">
        <f>ROUND(VLOOKUP($B374,'[4]3.ข้อมูลงบทดลองปัจจุบัน'!$A$5:$CL$846,59,0),2)</f>
        <v>0</v>
      </c>
      <c r="BI374" s="104">
        <f>ROUND(VLOOKUP($B374,'[4]3.ข้อมูลงบทดลองปัจจุบัน'!$A$5:$CL$846,60,0),2)</f>
        <v>0</v>
      </c>
      <c r="BJ374" s="104">
        <f>ROUND(VLOOKUP($B374,'[4]3.ข้อมูลงบทดลองปัจจุบัน'!$A$5:$CL$846,61,0),2)</f>
        <v>0</v>
      </c>
      <c r="BK374" s="104">
        <f>ROUND(VLOOKUP($B374,'[4]3.ข้อมูลงบทดลองปัจจุบัน'!$A$5:$CL$846,62,0),2)</f>
        <v>0</v>
      </c>
      <c r="BL374" s="104">
        <f>ROUND(VLOOKUP($B374,'[4]3.ข้อมูลงบทดลองปัจจุบัน'!$A$5:$CL$846,63,0),2)</f>
        <v>0</v>
      </c>
      <c r="BM374" s="104">
        <f>ROUND(VLOOKUP($B374,'[4]3.ข้อมูลงบทดลองปัจจุบัน'!$A$5:$CL$846,64,0),2)</f>
        <v>0</v>
      </c>
      <c r="BN374" s="104">
        <f>ROUND(VLOOKUP($B374,'[4]3.ข้อมูลงบทดลองปัจจุบัน'!$A$5:$CL$846,65,0),2)</f>
        <v>0</v>
      </c>
      <c r="BO374" s="104">
        <f>ROUND(VLOOKUP($B374,'[4]3.ข้อมูลงบทดลองปัจจุบัน'!$A$5:$CL$846,66,0),2)</f>
        <v>0</v>
      </c>
      <c r="BP374" s="104">
        <f>ROUND(VLOOKUP($B374,'[4]3.ข้อมูลงบทดลองปัจจุบัน'!$A$5:$CL$846,67,0),2)</f>
        <v>0</v>
      </c>
      <c r="BQ374" s="104">
        <f>ROUND(VLOOKUP($B374,'[4]3.ข้อมูลงบทดลองปัจจุบัน'!$A$5:$CL$846,68,0),2)</f>
        <v>0</v>
      </c>
      <c r="BR374" s="104">
        <f>ROUND(VLOOKUP($B374,'[4]3.ข้อมูลงบทดลองปัจจุบัน'!$A$5:$CL$846,69,0),2)</f>
        <v>0</v>
      </c>
      <c r="BS374" s="104">
        <f>ROUND(VLOOKUP($B374,'[4]3.ข้อมูลงบทดลองปัจจุบัน'!$A$5:$CL$846,70,0),2)</f>
        <v>0</v>
      </c>
      <c r="BT374" s="104">
        <f>ROUND(VLOOKUP($B374,'[4]3.ข้อมูลงบทดลองปัจจุบัน'!$A$5:$CL$846,71,0),2)</f>
        <v>0</v>
      </c>
      <c r="BU374" s="104">
        <f>ROUND(VLOOKUP($B374,'[4]3.ข้อมูลงบทดลองปัจจุบัน'!$A$5:$CL$846,72,0),2)</f>
        <v>0</v>
      </c>
      <c r="BV374" s="104">
        <f>ROUND(VLOOKUP($B374,'[4]3.ข้อมูลงบทดลองปัจจุบัน'!$A$5:$CL$846,73,0),2)</f>
        <v>0</v>
      </c>
      <c r="BW374" s="104">
        <f>ROUND(VLOOKUP($B374,'[4]3.ข้อมูลงบทดลองปัจจุบัน'!$A$5:$CL$846,74,0),2)</f>
        <v>0</v>
      </c>
      <c r="BX374" s="104">
        <f>ROUND(VLOOKUP($B374,'[4]3.ข้อมูลงบทดลองปัจจุบัน'!$A$5:$CL$846,75,0),2)</f>
        <v>0</v>
      </c>
      <c r="BY374" s="104">
        <f>ROUND(VLOOKUP($B374,'[4]3.ข้อมูลงบทดลองปัจจุบัน'!$A$5:$CL$846,76,0),2)</f>
        <v>0</v>
      </c>
      <c r="BZ374" s="104">
        <f>ROUND(VLOOKUP($B374,'[4]3.ข้อมูลงบทดลองปัจจุบัน'!$A$5:$CL$846,77,0),2)</f>
        <v>0</v>
      </c>
      <c r="CA374" s="104">
        <f>ROUND(VLOOKUP($B374,'[4]3.ข้อมูลงบทดลองปัจจุบัน'!$A$5:$CL$846,78,0),2)</f>
        <v>0</v>
      </c>
      <c r="CB374" s="104">
        <f>ROUND(VLOOKUP($B374,'[4]3.ข้อมูลงบทดลองปัจจุบัน'!$A$5:$CL$846,79,0),2)</f>
        <v>0</v>
      </c>
      <c r="CC374" s="104">
        <f>ROUND(VLOOKUP($B374,'[4]3.ข้อมูลงบทดลองปัจจุบัน'!$A$5:$CL$846,80,0),2)</f>
        <v>0</v>
      </c>
      <c r="CD374" s="104">
        <f>ROUND(VLOOKUP($B374,'[4]3.ข้อมูลงบทดลองปัจจุบัน'!$A$5:$CL$846,81,0),2)</f>
        <v>0</v>
      </c>
      <c r="CE374" s="104">
        <f>ROUND(VLOOKUP($B374,'[4]3.ข้อมูลงบทดลองปัจจุบัน'!$A$5:$CL$846,82,0),2)</f>
        <v>0</v>
      </c>
      <c r="CF374" s="104">
        <f>ROUND(VLOOKUP($B374,'[4]3.ข้อมูลงบทดลองปัจจุบัน'!$A$5:$CL$846,83,0),2)</f>
        <v>0</v>
      </c>
      <c r="CG374" s="104">
        <f>ROUND(VLOOKUP($B374,'[4]3.ข้อมูลงบทดลองปัจจุบัน'!$A$5:$CL$846,84,0),2)</f>
        <v>0</v>
      </c>
      <c r="CH374" s="104">
        <f>ROUND(VLOOKUP($B374,'[4]3.ข้อมูลงบทดลองปัจจุบัน'!$A$5:$CL$846,85,0),2)</f>
        <v>0</v>
      </c>
      <c r="CI374" s="104">
        <f>ROUND(VLOOKUP($B374,'[4]3.ข้อมูลงบทดลองปัจจุบัน'!$A$5:$CL$846,86,0),2)</f>
        <v>0</v>
      </c>
      <c r="CJ374" s="104">
        <f>ROUND(VLOOKUP($B374,'[4]3.ข้อมูลงบทดลองปัจจุบัน'!$A$5:$CL$846,87,0),2)</f>
        <v>0</v>
      </c>
      <c r="CK374" s="104">
        <f>ROUND(VLOOKUP($B374,'[4]3.ข้อมูลงบทดลองปัจจุบัน'!$A$5:$CL$846,88,0),2)</f>
        <v>0</v>
      </c>
      <c r="CL374" s="104">
        <f>ROUND(VLOOKUP($B374,'[4]3.ข้อมูลงบทดลองปัจจุบัน'!$A$5:$CL$846,89,0),2)</f>
        <v>0</v>
      </c>
      <c r="CM374" s="104">
        <f>ROUND(VLOOKUP($B374,'[4]3.ข้อมูลงบทดลองปัจจุบัน'!$A$5:$CL$846,90,0),2)</f>
        <v>0</v>
      </c>
    </row>
    <row r="375" spans="1:91" x14ac:dyDescent="0.7">
      <c r="A375" s="127" t="s">
        <v>884</v>
      </c>
      <c r="B375" s="18" t="s">
        <v>1133</v>
      </c>
      <c r="C375" s="19" t="s">
        <v>1134</v>
      </c>
      <c r="D375" s="104">
        <f>ROUND(VLOOKUP($B375,'[4]3.ข้อมูลงบทดลองปัจจุบัน'!$A$5:$CL$846,3,0),2)</f>
        <v>0</v>
      </c>
      <c r="E375" s="104">
        <f>ROUND(VLOOKUP($B375,'[4]3.ข้อมูลงบทดลองปัจจุบัน'!$A$5:$CL$846,4,0),2)</f>
        <v>0</v>
      </c>
      <c r="F375" s="104">
        <f>ROUND(VLOOKUP($B375,'[4]3.ข้อมูลงบทดลองปัจจุบัน'!$A$5:$CL$846,5,0),2)</f>
        <v>0</v>
      </c>
      <c r="G375" s="104">
        <f>ROUND(VLOOKUP($B375,'[4]3.ข้อมูลงบทดลองปัจจุบัน'!$A$5:$CL$846,6,0),2)</f>
        <v>0</v>
      </c>
      <c r="H375" s="104">
        <f>ROUND(VLOOKUP($B375,'[4]3.ข้อมูลงบทดลองปัจจุบัน'!$A$5:$CL$846,7,0),2)</f>
        <v>0</v>
      </c>
      <c r="I375" s="104">
        <f>ROUND(VLOOKUP($B375,'[4]3.ข้อมูลงบทดลองปัจจุบัน'!$A$5:$CL$846,8,0),2)</f>
        <v>0</v>
      </c>
      <c r="J375" s="104">
        <f>ROUND(VLOOKUP($B375,'[4]3.ข้อมูลงบทดลองปัจจุบัน'!$A$5:$CL$846,9,0),2)</f>
        <v>0</v>
      </c>
      <c r="K375" s="104">
        <f>ROUND(VLOOKUP($B375,'[4]3.ข้อมูลงบทดลองปัจจุบัน'!$A$5:$CL$846,10,0),2)</f>
        <v>0</v>
      </c>
      <c r="L375" s="104">
        <f>ROUND(VLOOKUP($B375,'[4]3.ข้อมูลงบทดลองปัจจุบัน'!$A$5:$CL$846,11,0),2)</f>
        <v>0</v>
      </c>
      <c r="M375" s="104">
        <f>ROUND(VLOOKUP($B375,'[4]3.ข้อมูลงบทดลองปัจจุบัน'!$A$5:$CL$846,12,0),2)</f>
        <v>0</v>
      </c>
      <c r="N375" s="104">
        <f>ROUND(VLOOKUP($B375,'[4]3.ข้อมูลงบทดลองปัจจุบัน'!$A$5:$CL$846,13,0),2)</f>
        <v>0</v>
      </c>
      <c r="O375" s="104">
        <f>ROUND(VLOOKUP($B375,'[4]3.ข้อมูลงบทดลองปัจจุบัน'!$A$5:$CL$846,14,0),2)</f>
        <v>0</v>
      </c>
      <c r="P375" s="104">
        <f>ROUND(VLOOKUP($B375,'[4]3.ข้อมูลงบทดลองปัจจุบัน'!$A$5:$CL$846,15,0),2)</f>
        <v>0</v>
      </c>
      <c r="Q375" s="104">
        <f>ROUND(VLOOKUP($B375,'[4]3.ข้อมูลงบทดลองปัจจุบัน'!$A$5:$CL$846,16,0),2)</f>
        <v>0</v>
      </c>
      <c r="R375" s="104">
        <f>ROUND(VLOOKUP($B375,'[4]3.ข้อมูลงบทดลองปัจจุบัน'!$A$5:$CL$846,17,0),2)</f>
        <v>0</v>
      </c>
      <c r="S375" s="104">
        <f>ROUND(VLOOKUP($B375,'[4]3.ข้อมูลงบทดลองปัจจุบัน'!$A$5:$CL$846,18,0),2)</f>
        <v>0</v>
      </c>
      <c r="T375" s="104">
        <f>ROUND(VLOOKUP($B375,'[4]3.ข้อมูลงบทดลองปัจจุบัน'!$A$5:$CL$846,19,0),2)</f>
        <v>0</v>
      </c>
      <c r="U375" s="104">
        <f>ROUND(VLOOKUP($B375,'[4]3.ข้อมูลงบทดลองปัจจุบัน'!$A$5:$CL$846,20,0),2)</f>
        <v>0</v>
      </c>
      <c r="V375" s="104">
        <f>ROUND(VLOOKUP($B375,'[4]3.ข้อมูลงบทดลองปัจจุบัน'!$A$5:$CL$846,21,0),2)</f>
        <v>0</v>
      </c>
      <c r="W375" s="104">
        <f>ROUND(VLOOKUP($B375,'[4]3.ข้อมูลงบทดลองปัจจุบัน'!$A$5:$CL$846,22,0),2)</f>
        <v>0</v>
      </c>
      <c r="X375" s="104">
        <f>ROUND(VLOOKUP($B375,'[4]3.ข้อมูลงบทดลองปัจจุบัน'!$A$5:$CL$846,23,0),2)</f>
        <v>0</v>
      </c>
      <c r="Y375" s="104">
        <f>ROUND(VLOOKUP($B375,'[4]3.ข้อมูลงบทดลองปัจจุบัน'!$A$5:$CL$846,24,0),2)</f>
        <v>0</v>
      </c>
      <c r="Z375" s="104">
        <f>ROUND(VLOOKUP($B375,'[4]3.ข้อมูลงบทดลองปัจจุบัน'!$A$5:$CL$846,25,0),2)</f>
        <v>0</v>
      </c>
      <c r="AA375" s="104">
        <f>ROUND(VLOOKUP($B375,'[4]3.ข้อมูลงบทดลองปัจจุบัน'!$A$5:$CL$846,26,0),2)</f>
        <v>0</v>
      </c>
      <c r="AB375" s="104">
        <f>ROUND(VLOOKUP($B375,'[4]3.ข้อมูลงบทดลองปัจจุบัน'!$A$5:$CL$846,27,0),2)</f>
        <v>0</v>
      </c>
      <c r="AC375" s="104">
        <f>ROUND(VLOOKUP($B375,'[4]3.ข้อมูลงบทดลองปัจจุบัน'!$A$5:$CL$846,28,0),2)</f>
        <v>0</v>
      </c>
      <c r="AD375" s="104">
        <f>ROUND(VLOOKUP($B375,'[4]3.ข้อมูลงบทดลองปัจจุบัน'!$A$5:$CL$846,29,0),2)</f>
        <v>0</v>
      </c>
      <c r="AE375" s="104">
        <f>ROUND(VLOOKUP($B375,'[4]3.ข้อมูลงบทดลองปัจจุบัน'!$A$5:$CL$846,30,0),2)</f>
        <v>0</v>
      </c>
      <c r="AF375" s="104">
        <f>ROUND(VLOOKUP($B375,'[4]3.ข้อมูลงบทดลองปัจจุบัน'!$A$5:$CL$846,31,0),2)</f>
        <v>0</v>
      </c>
      <c r="AG375" s="104">
        <f>ROUND(VLOOKUP($B375,'[4]3.ข้อมูลงบทดลองปัจจุบัน'!$A$5:$CL$846,32,0),2)</f>
        <v>0</v>
      </c>
      <c r="AH375" s="104">
        <f>ROUND(VLOOKUP($B375,'[4]3.ข้อมูลงบทดลองปัจจุบัน'!$A$5:$CL$846,33,0),2)</f>
        <v>0</v>
      </c>
      <c r="AI375" s="104">
        <f>ROUND(VLOOKUP($B375,'[4]3.ข้อมูลงบทดลองปัจจุบัน'!$A$5:$CL$846,34,0),2)</f>
        <v>0</v>
      </c>
      <c r="AJ375" s="104">
        <f>ROUND(VLOOKUP($B375,'[4]3.ข้อมูลงบทดลองปัจจุบัน'!$A$5:$CL$846,35,0),2)</f>
        <v>0</v>
      </c>
      <c r="AK375" s="104">
        <f>ROUND(VLOOKUP($B375,'[4]3.ข้อมูลงบทดลองปัจจุบัน'!$A$5:$CL$846,36,0),2)</f>
        <v>0</v>
      </c>
      <c r="AL375" s="104">
        <f>ROUND(VLOOKUP($B375,'[4]3.ข้อมูลงบทดลองปัจจุบัน'!$A$5:$CL$846,37,0),2)</f>
        <v>0</v>
      </c>
      <c r="AM375" s="104">
        <f>ROUND(VLOOKUP($B375,'[4]3.ข้อมูลงบทดลองปัจจุบัน'!$A$5:$CL$846,38,0),2)</f>
        <v>0</v>
      </c>
      <c r="AN375" s="104">
        <f>ROUND(VLOOKUP($B375,'[4]3.ข้อมูลงบทดลองปัจจุบัน'!$A$5:$CL$846,39,0),2)</f>
        <v>0</v>
      </c>
      <c r="AO375" s="104">
        <f>ROUND(VLOOKUP($B375,'[4]3.ข้อมูลงบทดลองปัจจุบัน'!$A$5:$CL$846,40,0),2)</f>
        <v>0</v>
      </c>
      <c r="AP375" s="104">
        <f>ROUND(VLOOKUP($B375,'[4]3.ข้อมูลงบทดลองปัจจุบัน'!$A$5:$CL$846,41,0),2)</f>
        <v>0</v>
      </c>
      <c r="AQ375" s="104">
        <f>ROUND(VLOOKUP($B375,'[4]3.ข้อมูลงบทดลองปัจจุบัน'!$A$5:$CL$846,42,0),2)</f>
        <v>0</v>
      </c>
      <c r="AR375" s="104">
        <f>ROUND(VLOOKUP($B375,'[4]3.ข้อมูลงบทดลองปัจจุบัน'!$A$5:$CL$846,43,0),2)</f>
        <v>0</v>
      </c>
      <c r="AS375" s="104">
        <f>ROUND(VLOOKUP($B375,'[4]3.ข้อมูลงบทดลองปัจจุบัน'!$A$5:$CL$846,44,0),2)</f>
        <v>0</v>
      </c>
      <c r="AT375" s="104">
        <f>ROUND(VLOOKUP($B375,'[4]3.ข้อมูลงบทดลองปัจจุบัน'!$A$5:$CL$846,45,0),2)</f>
        <v>0</v>
      </c>
      <c r="AU375" s="104">
        <f>ROUND(VLOOKUP($B375,'[4]3.ข้อมูลงบทดลองปัจจุบัน'!$A$5:$CL$846,46,0),2)</f>
        <v>0</v>
      </c>
      <c r="AV375" s="104">
        <f>ROUND(VLOOKUP($B375,'[4]3.ข้อมูลงบทดลองปัจจุบัน'!$A$5:$CL$846,47,0),2)</f>
        <v>0</v>
      </c>
      <c r="AW375" s="104">
        <f>ROUND(VLOOKUP($B375,'[4]3.ข้อมูลงบทดลองปัจจุบัน'!$A$5:$CL$846,48,0),2)</f>
        <v>0</v>
      </c>
      <c r="AX375" s="104">
        <f>ROUND(VLOOKUP($B375,'[4]3.ข้อมูลงบทดลองปัจจุบัน'!$A$5:$CL$846,49,0),2)</f>
        <v>0</v>
      </c>
      <c r="AY375" s="104">
        <f>ROUND(VLOOKUP($B375,'[4]3.ข้อมูลงบทดลองปัจจุบัน'!$A$5:$CL$846,50,0),2)</f>
        <v>0</v>
      </c>
      <c r="AZ375" s="104">
        <f>ROUND(VLOOKUP($B375,'[4]3.ข้อมูลงบทดลองปัจจุบัน'!$A$5:$CL$846,51,0),2)</f>
        <v>0</v>
      </c>
      <c r="BA375" s="104">
        <f>ROUND(VLOOKUP($B375,'[4]3.ข้อมูลงบทดลองปัจจุบัน'!$A$5:$CL$846,52,0),2)</f>
        <v>0</v>
      </c>
      <c r="BB375" s="104">
        <f>ROUND(VLOOKUP($B375,'[4]3.ข้อมูลงบทดลองปัจจุบัน'!$A$5:$CL$846,53,0),2)</f>
        <v>0</v>
      </c>
      <c r="BC375" s="104">
        <f>ROUND(VLOOKUP($B375,'[4]3.ข้อมูลงบทดลองปัจจุบัน'!$A$5:$CL$846,54,0),2)</f>
        <v>0</v>
      </c>
      <c r="BD375" s="104">
        <f>ROUND(VLOOKUP($B375,'[4]3.ข้อมูลงบทดลองปัจจุบัน'!$A$5:$CL$846,55,0),2)</f>
        <v>0</v>
      </c>
      <c r="BE375" s="104">
        <f>ROUND(VLOOKUP($B375,'[4]3.ข้อมูลงบทดลองปัจจุบัน'!$A$5:$CL$846,56,0),2)</f>
        <v>0</v>
      </c>
      <c r="BF375" s="104">
        <f>ROUND(VLOOKUP($B375,'[4]3.ข้อมูลงบทดลองปัจจุบัน'!$A$5:$CL$846,57,0),2)</f>
        <v>0</v>
      </c>
      <c r="BG375" s="104">
        <f>ROUND(VLOOKUP($B375,'[4]3.ข้อมูลงบทดลองปัจจุบัน'!$A$5:$CL$846,58,0),2)</f>
        <v>0</v>
      </c>
      <c r="BH375" s="104">
        <f>ROUND(VLOOKUP($B375,'[4]3.ข้อมูลงบทดลองปัจจุบัน'!$A$5:$CL$846,59,0),2)</f>
        <v>0</v>
      </c>
      <c r="BI375" s="104">
        <f>ROUND(VLOOKUP($B375,'[4]3.ข้อมูลงบทดลองปัจจุบัน'!$A$5:$CL$846,60,0),2)</f>
        <v>0</v>
      </c>
      <c r="BJ375" s="104">
        <f>ROUND(VLOOKUP($B375,'[4]3.ข้อมูลงบทดลองปัจจุบัน'!$A$5:$CL$846,61,0),2)</f>
        <v>0</v>
      </c>
      <c r="BK375" s="104">
        <f>ROUND(VLOOKUP($B375,'[4]3.ข้อมูลงบทดลองปัจจุบัน'!$A$5:$CL$846,62,0),2)</f>
        <v>0</v>
      </c>
      <c r="BL375" s="104">
        <f>ROUND(VLOOKUP($B375,'[4]3.ข้อมูลงบทดลองปัจจุบัน'!$A$5:$CL$846,63,0),2)</f>
        <v>0</v>
      </c>
      <c r="BM375" s="104">
        <f>ROUND(VLOOKUP($B375,'[4]3.ข้อมูลงบทดลองปัจจุบัน'!$A$5:$CL$846,64,0),2)</f>
        <v>0</v>
      </c>
      <c r="BN375" s="104">
        <f>ROUND(VLOOKUP($B375,'[4]3.ข้อมูลงบทดลองปัจจุบัน'!$A$5:$CL$846,65,0),2)</f>
        <v>0</v>
      </c>
      <c r="BO375" s="104">
        <f>ROUND(VLOOKUP($B375,'[4]3.ข้อมูลงบทดลองปัจจุบัน'!$A$5:$CL$846,66,0),2)</f>
        <v>0</v>
      </c>
      <c r="BP375" s="104">
        <f>ROUND(VLOOKUP($B375,'[4]3.ข้อมูลงบทดลองปัจจุบัน'!$A$5:$CL$846,67,0),2)</f>
        <v>0</v>
      </c>
      <c r="BQ375" s="104">
        <f>ROUND(VLOOKUP($B375,'[4]3.ข้อมูลงบทดลองปัจจุบัน'!$A$5:$CL$846,68,0),2)</f>
        <v>0</v>
      </c>
      <c r="BR375" s="104">
        <f>ROUND(VLOOKUP($B375,'[4]3.ข้อมูลงบทดลองปัจจุบัน'!$A$5:$CL$846,69,0),2)</f>
        <v>0</v>
      </c>
      <c r="BS375" s="104">
        <f>ROUND(VLOOKUP($B375,'[4]3.ข้อมูลงบทดลองปัจจุบัน'!$A$5:$CL$846,70,0),2)</f>
        <v>0</v>
      </c>
      <c r="BT375" s="104">
        <f>ROUND(VLOOKUP($B375,'[4]3.ข้อมูลงบทดลองปัจจุบัน'!$A$5:$CL$846,71,0),2)</f>
        <v>0</v>
      </c>
      <c r="BU375" s="104">
        <f>ROUND(VLOOKUP($B375,'[4]3.ข้อมูลงบทดลองปัจจุบัน'!$A$5:$CL$846,72,0),2)</f>
        <v>0</v>
      </c>
      <c r="BV375" s="104">
        <f>ROUND(VLOOKUP($B375,'[4]3.ข้อมูลงบทดลองปัจจุบัน'!$A$5:$CL$846,73,0),2)</f>
        <v>0</v>
      </c>
      <c r="BW375" s="104">
        <f>ROUND(VLOOKUP($B375,'[4]3.ข้อมูลงบทดลองปัจจุบัน'!$A$5:$CL$846,74,0),2)</f>
        <v>0</v>
      </c>
      <c r="BX375" s="104">
        <f>ROUND(VLOOKUP($B375,'[4]3.ข้อมูลงบทดลองปัจจุบัน'!$A$5:$CL$846,75,0),2)</f>
        <v>0</v>
      </c>
      <c r="BY375" s="104">
        <f>ROUND(VLOOKUP($B375,'[4]3.ข้อมูลงบทดลองปัจจุบัน'!$A$5:$CL$846,76,0),2)</f>
        <v>0</v>
      </c>
      <c r="BZ375" s="104">
        <f>ROUND(VLOOKUP($B375,'[4]3.ข้อมูลงบทดลองปัจจุบัน'!$A$5:$CL$846,77,0),2)</f>
        <v>0</v>
      </c>
      <c r="CA375" s="104">
        <f>ROUND(VLOOKUP($B375,'[4]3.ข้อมูลงบทดลองปัจจุบัน'!$A$5:$CL$846,78,0),2)</f>
        <v>0</v>
      </c>
      <c r="CB375" s="104">
        <f>ROUND(VLOOKUP($B375,'[4]3.ข้อมูลงบทดลองปัจจุบัน'!$A$5:$CL$846,79,0),2)</f>
        <v>0</v>
      </c>
      <c r="CC375" s="104">
        <f>ROUND(VLOOKUP($B375,'[4]3.ข้อมูลงบทดลองปัจจุบัน'!$A$5:$CL$846,80,0),2)</f>
        <v>0</v>
      </c>
      <c r="CD375" s="104">
        <f>ROUND(VLOOKUP($B375,'[4]3.ข้อมูลงบทดลองปัจจุบัน'!$A$5:$CL$846,81,0),2)</f>
        <v>0</v>
      </c>
      <c r="CE375" s="104">
        <f>ROUND(VLOOKUP($B375,'[4]3.ข้อมูลงบทดลองปัจจุบัน'!$A$5:$CL$846,82,0),2)</f>
        <v>0</v>
      </c>
      <c r="CF375" s="104">
        <f>ROUND(VLOOKUP($B375,'[4]3.ข้อมูลงบทดลองปัจจุบัน'!$A$5:$CL$846,83,0),2)</f>
        <v>0</v>
      </c>
      <c r="CG375" s="104">
        <f>ROUND(VLOOKUP($B375,'[4]3.ข้อมูลงบทดลองปัจจุบัน'!$A$5:$CL$846,84,0),2)</f>
        <v>0</v>
      </c>
      <c r="CH375" s="104">
        <f>ROUND(VLOOKUP($B375,'[4]3.ข้อมูลงบทดลองปัจจุบัน'!$A$5:$CL$846,85,0),2)</f>
        <v>0</v>
      </c>
      <c r="CI375" s="104">
        <f>ROUND(VLOOKUP($B375,'[4]3.ข้อมูลงบทดลองปัจจุบัน'!$A$5:$CL$846,86,0),2)</f>
        <v>0</v>
      </c>
      <c r="CJ375" s="104">
        <f>ROUND(VLOOKUP($B375,'[4]3.ข้อมูลงบทดลองปัจจุบัน'!$A$5:$CL$846,87,0),2)</f>
        <v>0</v>
      </c>
      <c r="CK375" s="104">
        <f>ROUND(VLOOKUP($B375,'[4]3.ข้อมูลงบทดลองปัจจุบัน'!$A$5:$CL$846,88,0),2)</f>
        <v>0</v>
      </c>
      <c r="CL375" s="104">
        <f>ROUND(VLOOKUP($B375,'[4]3.ข้อมูลงบทดลองปัจจุบัน'!$A$5:$CL$846,89,0),2)</f>
        <v>0</v>
      </c>
      <c r="CM375" s="104">
        <f>ROUND(VLOOKUP($B375,'[4]3.ข้อมูลงบทดลองปัจจุบัน'!$A$5:$CL$846,90,0),2)</f>
        <v>0</v>
      </c>
    </row>
    <row r="376" spans="1:91" x14ac:dyDescent="0.7">
      <c r="A376" s="127" t="s">
        <v>884</v>
      </c>
      <c r="B376" s="18" t="s">
        <v>1135</v>
      </c>
      <c r="C376" s="19" t="s">
        <v>1136</v>
      </c>
      <c r="D376" s="104">
        <f>ROUND(VLOOKUP($B376,'[4]3.ข้อมูลงบทดลองปัจจุบัน'!$A$5:$CL$846,3,0),2)</f>
        <v>0</v>
      </c>
      <c r="E376" s="104">
        <f>ROUND(VLOOKUP($B376,'[4]3.ข้อมูลงบทดลองปัจจุบัน'!$A$5:$CL$846,4,0),2)</f>
        <v>0</v>
      </c>
      <c r="F376" s="104">
        <f>ROUND(VLOOKUP($B376,'[4]3.ข้อมูลงบทดลองปัจจุบัน'!$A$5:$CL$846,5,0),2)</f>
        <v>0</v>
      </c>
      <c r="G376" s="104">
        <f>ROUND(VLOOKUP($B376,'[4]3.ข้อมูลงบทดลองปัจจุบัน'!$A$5:$CL$846,6,0),2)</f>
        <v>0</v>
      </c>
      <c r="H376" s="104">
        <f>ROUND(VLOOKUP($B376,'[4]3.ข้อมูลงบทดลองปัจจุบัน'!$A$5:$CL$846,7,0),2)</f>
        <v>0</v>
      </c>
      <c r="I376" s="104">
        <f>ROUND(VLOOKUP($B376,'[4]3.ข้อมูลงบทดลองปัจจุบัน'!$A$5:$CL$846,8,0),2)</f>
        <v>0</v>
      </c>
      <c r="J376" s="104">
        <f>ROUND(VLOOKUP($B376,'[4]3.ข้อมูลงบทดลองปัจจุบัน'!$A$5:$CL$846,9,0),2)</f>
        <v>0</v>
      </c>
      <c r="K376" s="104">
        <f>ROUND(VLOOKUP($B376,'[4]3.ข้อมูลงบทดลองปัจจุบัน'!$A$5:$CL$846,10,0),2)</f>
        <v>0</v>
      </c>
      <c r="L376" s="104">
        <f>ROUND(VLOOKUP($B376,'[4]3.ข้อมูลงบทดลองปัจจุบัน'!$A$5:$CL$846,11,0),2)</f>
        <v>0</v>
      </c>
      <c r="M376" s="104">
        <f>ROUND(VLOOKUP($B376,'[4]3.ข้อมูลงบทดลองปัจจุบัน'!$A$5:$CL$846,12,0),2)</f>
        <v>0</v>
      </c>
      <c r="N376" s="104">
        <f>ROUND(VLOOKUP($B376,'[4]3.ข้อมูลงบทดลองปัจจุบัน'!$A$5:$CL$846,13,0),2)</f>
        <v>0</v>
      </c>
      <c r="O376" s="104">
        <f>ROUND(VLOOKUP($B376,'[4]3.ข้อมูลงบทดลองปัจจุบัน'!$A$5:$CL$846,14,0),2)</f>
        <v>0</v>
      </c>
      <c r="P376" s="104">
        <f>ROUND(VLOOKUP($B376,'[4]3.ข้อมูลงบทดลองปัจจุบัน'!$A$5:$CL$846,15,0),2)</f>
        <v>285083.38</v>
      </c>
      <c r="Q376" s="104">
        <f>ROUND(VLOOKUP($B376,'[4]3.ข้อมูลงบทดลองปัจจุบัน'!$A$5:$CL$846,16,0),2)</f>
        <v>0</v>
      </c>
      <c r="R376" s="104">
        <f>ROUND(VLOOKUP($B376,'[4]3.ข้อมูลงบทดลองปัจจุบัน'!$A$5:$CL$846,17,0),2)</f>
        <v>0</v>
      </c>
      <c r="S376" s="104">
        <f>ROUND(VLOOKUP($B376,'[4]3.ข้อมูลงบทดลองปัจจุบัน'!$A$5:$CL$846,18,0),2)</f>
        <v>0</v>
      </c>
      <c r="T376" s="104">
        <f>ROUND(VLOOKUP($B376,'[4]3.ข้อมูลงบทดลองปัจจุบัน'!$A$5:$CL$846,19,0),2)</f>
        <v>0</v>
      </c>
      <c r="U376" s="104">
        <f>ROUND(VLOOKUP($B376,'[4]3.ข้อมูลงบทดลองปัจจุบัน'!$A$5:$CL$846,20,0),2)</f>
        <v>0</v>
      </c>
      <c r="V376" s="104">
        <f>ROUND(VLOOKUP($B376,'[4]3.ข้อมูลงบทดลองปัจจุบัน'!$A$5:$CL$846,21,0),2)</f>
        <v>0</v>
      </c>
      <c r="W376" s="104">
        <f>ROUND(VLOOKUP($B376,'[4]3.ข้อมูลงบทดลองปัจจุบัน'!$A$5:$CL$846,22,0),2)</f>
        <v>0</v>
      </c>
      <c r="X376" s="104">
        <f>ROUND(VLOOKUP($B376,'[4]3.ข้อมูลงบทดลองปัจจุบัน'!$A$5:$CL$846,23,0),2)</f>
        <v>2012804.76</v>
      </c>
      <c r="Y376" s="104">
        <f>ROUND(VLOOKUP($B376,'[4]3.ข้อมูลงบทดลองปัจจุบัน'!$A$5:$CL$846,24,0),2)</f>
        <v>0</v>
      </c>
      <c r="Z376" s="104">
        <f>ROUND(VLOOKUP($B376,'[4]3.ข้อมูลงบทดลองปัจจุบัน'!$A$5:$CL$846,25,0),2)</f>
        <v>0</v>
      </c>
      <c r="AA376" s="104">
        <f>ROUND(VLOOKUP($B376,'[4]3.ข้อมูลงบทดลองปัจจุบัน'!$A$5:$CL$846,26,0),2)</f>
        <v>0</v>
      </c>
      <c r="AB376" s="104">
        <f>ROUND(VLOOKUP($B376,'[4]3.ข้อมูลงบทดลองปัจจุบัน'!$A$5:$CL$846,27,0),2)</f>
        <v>0</v>
      </c>
      <c r="AC376" s="104">
        <f>ROUND(VLOOKUP($B376,'[4]3.ข้อมูลงบทดลองปัจจุบัน'!$A$5:$CL$846,28,0),2)</f>
        <v>0</v>
      </c>
      <c r="AD376" s="104">
        <f>ROUND(VLOOKUP($B376,'[4]3.ข้อมูลงบทดลองปัจจุบัน'!$A$5:$CL$846,29,0),2)</f>
        <v>0</v>
      </c>
      <c r="AE376" s="104">
        <f>ROUND(VLOOKUP($B376,'[4]3.ข้อมูลงบทดลองปัจจุบัน'!$A$5:$CL$846,30,0),2)</f>
        <v>0</v>
      </c>
      <c r="AF376" s="104">
        <f>ROUND(VLOOKUP($B376,'[4]3.ข้อมูลงบทดลองปัจจุบัน'!$A$5:$CL$846,31,0),2)</f>
        <v>0</v>
      </c>
      <c r="AG376" s="104">
        <f>ROUND(VLOOKUP($B376,'[4]3.ข้อมูลงบทดลองปัจจุบัน'!$A$5:$CL$846,32,0),2)</f>
        <v>0</v>
      </c>
      <c r="AH376" s="104">
        <f>ROUND(VLOOKUP($B376,'[4]3.ข้อมูลงบทดลองปัจจุบัน'!$A$5:$CL$846,33,0),2)</f>
        <v>0</v>
      </c>
      <c r="AI376" s="104">
        <f>ROUND(VLOOKUP($B376,'[4]3.ข้อมูลงบทดลองปัจจุบัน'!$A$5:$CL$846,34,0),2)</f>
        <v>0</v>
      </c>
      <c r="AJ376" s="104">
        <f>ROUND(VLOOKUP($B376,'[4]3.ข้อมูลงบทดลองปัจจุบัน'!$A$5:$CL$846,35,0),2)</f>
        <v>0</v>
      </c>
      <c r="AK376" s="104">
        <f>ROUND(VLOOKUP($B376,'[4]3.ข้อมูลงบทดลองปัจจุบัน'!$A$5:$CL$846,36,0),2)</f>
        <v>0</v>
      </c>
      <c r="AL376" s="104">
        <f>ROUND(VLOOKUP($B376,'[4]3.ข้อมูลงบทดลองปัจจุบัน'!$A$5:$CL$846,37,0),2)</f>
        <v>50816.58</v>
      </c>
      <c r="AM376" s="104">
        <f>ROUND(VLOOKUP($B376,'[4]3.ข้อมูลงบทดลองปัจจุบัน'!$A$5:$CL$846,38,0),2)</f>
        <v>0</v>
      </c>
      <c r="AN376" s="104">
        <f>ROUND(VLOOKUP($B376,'[4]3.ข้อมูลงบทดลองปัจจุบัน'!$A$5:$CL$846,39,0),2)</f>
        <v>0</v>
      </c>
      <c r="AO376" s="104">
        <f>ROUND(VLOOKUP($B376,'[4]3.ข้อมูลงบทดลองปัจจุบัน'!$A$5:$CL$846,40,0),2)</f>
        <v>0</v>
      </c>
      <c r="AP376" s="104">
        <f>ROUND(VLOOKUP($B376,'[4]3.ข้อมูลงบทดลองปัจจุบัน'!$A$5:$CL$846,41,0),2)</f>
        <v>0</v>
      </c>
      <c r="AQ376" s="104">
        <f>ROUND(VLOOKUP($B376,'[4]3.ข้อมูลงบทดลองปัจจุบัน'!$A$5:$CL$846,42,0),2)</f>
        <v>0</v>
      </c>
      <c r="AR376" s="104">
        <f>ROUND(VLOOKUP($B376,'[4]3.ข้อมูลงบทดลองปัจจุบัน'!$A$5:$CL$846,43,0),2)</f>
        <v>0</v>
      </c>
      <c r="AS376" s="104">
        <f>ROUND(VLOOKUP($B376,'[4]3.ข้อมูลงบทดลองปัจจุบัน'!$A$5:$CL$846,44,0),2)</f>
        <v>0</v>
      </c>
      <c r="AT376" s="104">
        <f>ROUND(VLOOKUP($B376,'[4]3.ข้อมูลงบทดลองปัจจุบัน'!$A$5:$CL$846,45,0),2)</f>
        <v>0</v>
      </c>
      <c r="AU376" s="104">
        <f>ROUND(VLOOKUP($B376,'[4]3.ข้อมูลงบทดลองปัจจุบัน'!$A$5:$CL$846,46,0),2)</f>
        <v>0</v>
      </c>
      <c r="AV376" s="104">
        <f>ROUND(VLOOKUP($B376,'[4]3.ข้อมูลงบทดลองปัจจุบัน'!$A$5:$CL$846,47,0),2)</f>
        <v>0</v>
      </c>
      <c r="AW376" s="104">
        <f>ROUND(VLOOKUP($B376,'[4]3.ข้อมูลงบทดลองปัจจุบัน'!$A$5:$CL$846,48,0),2)</f>
        <v>0</v>
      </c>
      <c r="AX376" s="104">
        <f>ROUND(VLOOKUP($B376,'[4]3.ข้อมูลงบทดลองปัจจุบัน'!$A$5:$CL$846,49,0),2)</f>
        <v>0</v>
      </c>
      <c r="AY376" s="104">
        <f>ROUND(VLOOKUP($B376,'[4]3.ข้อมูลงบทดลองปัจจุบัน'!$A$5:$CL$846,50,0),2)</f>
        <v>0</v>
      </c>
      <c r="AZ376" s="104">
        <f>ROUND(VLOOKUP($B376,'[4]3.ข้อมูลงบทดลองปัจจุบัน'!$A$5:$CL$846,51,0),2)</f>
        <v>0</v>
      </c>
      <c r="BA376" s="104">
        <f>ROUND(VLOOKUP($B376,'[4]3.ข้อมูลงบทดลองปัจจุบัน'!$A$5:$CL$846,52,0),2)</f>
        <v>0</v>
      </c>
      <c r="BB376" s="104">
        <f>ROUND(VLOOKUP($B376,'[4]3.ข้อมูลงบทดลองปัจจุบัน'!$A$5:$CL$846,53,0),2)</f>
        <v>0</v>
      </c>
      <c r="BC376" s="104">
        <f>ROUND(VLOOKUP($B376,'[4]3.ข้อมูลงบทดลองปัจจุบัน'!$A$5:$CL$846,54,0),2)</f>
        <v>0</v>
      </c>
      <c r="BD376" s="104">
        <f>ROUND(VLOOKUP($B376,'[4]3.ข้อมูลงบทดลองปัจจุบัน'!$A$5:$CL$846,55,0),2)</f>
        <v>0</v>
      </c>
      <c r="BE376" s="104">
        <f>ROUND(VLOOKUP($B376,'[4]3.ข้อมูลงบทดลองปัจจุบัน'!$A$5:$CL$846,56,0),2)</f>
        <v>0</v>
      </c>
      <c r="BF376" s="104">
        <f>ROUND(VLOOKUP($B376,'[4]3.ข้อมูลงบทดลองปัจจุบัน'!$A$5:$CL$846,57,0),2)</f>
        <v>0</v>
      </c>
      <c r="BG376" s="104">
        <f>ROUND(VLOOKUP($B376,'[4]3.ข้อมูลงบทดลองปัจจุบัน'!$A$5:$CL$846,58,0),2)</f>
        <v>0</v>
      </c>
      <c r="BH376" s="104">
        <f>ROUND(VLOOKUP($B376,'[4]3.ข้อมูลงบทดลองปัจจุบัน'!$A$5:$CL$846,59,0),2)</f>
        <v>0</v>
      </c>
      <c r="BI376" s="104">
        <f>ROUND(VLOOKUP($B376,'[4]3.ข้อมูลงบทดลองปัจจุบัน'!$A$5:$CL$846,60,0),2)</f>
        <v>0</v>
      </c>
      <c r="BJ376" s="104">
        <f>ROUND(VLOOKUP($B376,'[4]3.ข้อมูลงบทดลองปัจจุบัน'!$A$5:$CL$846,61,0),2)</f>
        <v>0</v>
      </c>
      <c r="BK376" s="104">
        <f>ROUND(VLOOKUP($B376,'[4]3.ข้อมูลงบทดลองปัจจุบัน'!$A$5:$CL$846,62,0),2)</f>
        <v>0</v>
      </c>
      <c r="BL376" s="104">
        <f>ROUND(VLOOKUP($B376,'[4]3.ข้อมูลงบทดลองปัจจุบัน'!$A$5:$CL$846,63,0),2)</f>
        <v>0</v>
      </c>
      <c r="BM376" s="104">
        <f>ROUND(VLOOKUP($B376,'[4]3.ข้อมูลงบทดลองปัจจุบัน'!$A$5:$CL$846,64,0),2)</f>
        <v>0</v>
      </c>
      <c r="BN376" s="104">
        <f>ROUND(VLOOKUP($B376,'[4]3.ข้อมูลงบทดลองปัจจุบัน'!$A$5:$CL$846,65,0),2)</f>
        <v>0</v>
      </c>
      <c r="BO376" s="104">
        <f>ROUND(VLOOKUP($B376,'[4]3.ข้อมูลงบทดลองปัจจุบัน'!$A$5:$CL$846,66,0),2)</f>
        <v>0</v>
      </c>
      <c r="BP376" s="104">
        <f>ROUND(VLOOKUP($B376,'[4]3.ข้อมูลงบทดลองปัจจุบัน'!$A$5:$CL$846,67,0),2)</f>
        <v>0</v>
      </c>
      <c r="BQ376" s="104">
        <f>ROUND(VLOOKUP($B376,'[4]3.ข้อมูลงบทดลองปัจจุบัน'!$A$5:$CL$846,68,0),2)</f>
        <v>0</v>
      </c>
      <c r="BR376" s="104">
        <f>ROUND(VLOOKUP($B376,'[4]3.ข้อมูลงบทดลองปัจจุบัน'!$A$5:$CL$846,69,0),2)</f>
        <v>0</v>
      </c>
      <c r="BS376" s="104">
        <f>ROUND(VLOOKUP($B376,'[4]3.ข้อมูลงบทดลองปัจจุบัน'!$A$5:$CL$846,70,0),2)</f>
        <v>0</v>
      </c>
      <c r="BT376" s="104">
        <f>ROUND(VLOOKUP($B376,'[4]3.ข้อมูลงบทดลองปัจจุบัน'!$A$5:$CL$846,71,0),2)</f>
        <v>0</v>
      </c>
      <c r="BU376" s="104">
        <f>ROUND(VLOOKUP($B376,'[4]3.ข้อมูลงบทดลองปัจจุบัน'!$A$5:$CL$846,72,0),2)</f>
        <v>0</v>
      </c>
      <c r="BV376" s="104">
        <f>ROUND(VLOOKUP($B376,'[4]3.ข้อมูลงบทดลองปัจจุบัน'!$A$5:$CL$846,73,0),2)</f>
        <v>0</v>
      </c>
      <c r="BW376" s="104">
        <f>ROUND(VLOOKUP($B376,'[4]3.ข้อมูลงบทดลองปัจจุบัน'!$A$5:$CL$846,74,0),2)</f>
        <v>0</v>
      </c>
      <c r="BX376" s="104">
        <f>ROUND(VLOOKUP($B376,'[4]3.ข้อมูลงบทดลองปัจจุบัน'!$A$5:$CL$846,75,0),2)</f>
        <v>0</v>
      </c>
      <c r="BY376" s="104">
        <f>ROUND(VLOOKUP($B376,'[4]3.ข้อมูลงบทดลองปัจจุบัน'!$A$5:$CL$846,76,0),2)</f>
        <v>0</v>
      </c>
      <c r="BZ376" s="104">
        <f>ROUND(VLOOKUP($B376,'[4]3.ข้อมูลงบทดลองปัจจุบัน'!$A$5:$CL$846,77,0),2)</f>
        <v>0</v>
      </c>
      <c r="CA376" s="104">
        <f>ROUND(VLOOKUP($B376,'[4]3.ข้อมูลงบทดลองปัจจุบัน'!$A$5:$CL$846,78,0),2)</f>
        <v>0</v>
      </c>
      <c r="CB376" s="104">
        <f>ROUND(VLOOKUP($B376,'[4]3.ข้อมูลงบทดลองปัจจุบัน'!$A$5:$CL$846,79,0),2)</f>
        <v>0</v>
      </c>
      <c r="CC376" s="104">
        <f>ROUND(VLOOKUP($B376,'[4]3.ข้อมูลงบทดลองปัจจุบัน'!$A$5:$CL$846,80,0),2)</f>
        <v>0</v>
      </c>
      <c r="CD376" s="104">
        <f>ROUND(VLOOKUP($B376,'[4]3.ข้อมูลงบทดลองปัจจุบัน'!$A$5:$CL$846,81,0),2)</f>
        <v>0</v>
      </c>
      <c r="CE376" s="104">
        <f>ROUND(VLOOKUP($B376,'[4]3.ข้อมูลงบทดลองปัจจุบัน'!$A$5:$CL$846,82,0),2)</f>
        <v>0</v>
      </c>
      <c r="CF376" s="104">
        <f>ROUND(VLOOKUP($B376,'[4]3.ข้อมูลงบทดลองปัจจุบัน'!$A$5:$CL$846,83,0),2)</f>
        <v>0</v>
      </c>
      <c r="CG376" s="104">
        <f>ROUND(VLOOKUP($B376,'[4]3.ข้อมูลงบทดลองปัจจุบัน'!$A$5:$CL$846,84,0),2)</f>
        <v>0</v>
      </c>
      <c r="CH376" s="104">
        <f>ROUND(VLOOKUP($B376,'[4]3.ข้อมูลงบทดลองปัจจุบัน'!$A$5:$CL$846,85,0),2)</f>
        <v>0</v>
      </c>
      <c r="CI376" s="104">
        <f>ROUND(VLOOKUP($B376,'[4]3.ข้อมูลงบทดลองปัจจุบัน'!$A$5:$CL$846,86,0),2)</f>
        <v>0</v>
      </c>
      <c r="CJ376" s="104">
        <f>ROUND(VLOOKUP($B376,'[4]3.ข้อมูลงบทดลองปัจจุบัน'!$A$5:$CL$846,87,0),2)</f>
        <v>0</v>
      </c>
      <c r="CK376" s="104">
        <f>ROUND(VLOOKUP($B376,'[4]3.ข้อมูลงบทดลองปัจจุบัน'!$A$5:$CL$846,88,0),2)</f>
        <v>0</v>
      </c>
      <c r="CL376" s="104">
        <f>ROUND(VLOOKUP($B376,'[4]3.ข้อมูลงบทดลองปัจจุบัน'!$A$5:$CL$846,89,0),2)</f>
        <v>0</v>
      </c>
      <c r="CM376" s="104">
        <f>ROUND(VLOOKUP($B376,'[4]3.ข้อมูลงบทดลองปัจจุบัน'!$A$5:$CL$846,90,0),2)</f>
        <v>0</v>
      </c>
    </row>
    <row r="377" spans="1:91" x14ac:dyDescent="0.7">
      <c r="A377" s="127" t="s">
        <v>884</v>
      </c>
      <c r="B377" s="18" t="s">
        <v>1137</v>
      </c>
      <c r="C377" s="19" t="s">
        <v>1138</v>
      </c>
      <c r="D377" s="104">
        <f>ROUND(VLOOKUP($B377,'[4]3.ข้อมูลงบทดลองปัจจุบัน'!$A$5:$CL$846,3,0),2)</f>
        <v>72210</v>
      </c>
      <c r="E377" s="104">
        <f>ROUND(VLOOKUP($B377,'[4]3.ข้อมูลงบทดลองปัจจุบัน'!$A$5:$CL$846,4,0),2)</f>
        <v>0</v>
      </c>
      <c r="F377" s="104">
        <f>ROUND(VLOOKUP($B377,'[4]3.ข้อมูลงบทดลองปัจจุบัน'!$A$5:$CL$846,5,0),2)</f>
        <v>1653455.8</v>
      </c>
      <c r="G377" s="104">
        <f>ROUND(VLOOKUP($B377,'[4]3.ข้อมูลงบทดลองปัจจุบัน'!$A$5:$CL$846,6,0),2)</f>
        <v>1714086.5</v>
      </c>
      <c r="H377" s="104">
        <f>ROUND(VLOOKUP($B377,'[4]3.ข้อมูลงบทดลองปัจจุบัน'!$A$5:$CL$846,7,0),2)</f>
        <v>867429.8</v>
      </c>
      <c r="I377" s="104">
        <f>ROUND(VLOOKUP($B377,'[4]3.ข้อมูลงบทดลองปัจจุบัน'!$A$5:$CL$846,8,0),2)</f>
        <v>3848305.45</v>
      </c>
      <c r="J377" s="104">
        <f>ROUND(VLOOKUP($B377,'[4]3.ข้อมูลงบทดลองปัจจุบัน'!$A$5:$CL$846,9,0),2)</f>
        <v>3558673.51</v>
      </c>
      <c r="K377" s="104">
        <f>ROUND(VLOOKUP($B377,'[4]3.ข้อมูลงบทดลองปัจจุบัน'!$A$5:$CL$846,10,0),2)</f>
        <v>3085213.5</v>
      </c>
      <c r="L377" s="104">
        <f>ROUND(VLOOKUP($B377,'[4]3.ข้อมูลงบทดลองปัจจุบัน'!$A$5:$CL$846,11,0),2)</f>
        <v>1658734.07</v>
      </c>
      <c r="M377" s="104">
        <f>ROUND(VLOOKUP($B377,'[4]3.ข้อมูลงบทดลองปัจจุบัน'!$A$5:$CL$846,12,0),2)</f>
        <v>1841732.69</v>
      </c>
      <c r="N377" s="104">
        <f>ROUND(VLOOKUP($B377,'[4]3.ข้อมูลงบทดลองปัจจุบัน'!$A$5:$CL$846,13,0),2)</f>
        <v>4159679.62</v>
      </c>
      <c r="O377" s="104">
        <f>ROUND(VLOOKUP($B377,'[4]3.ข้อมูลงบทดลองปัจจุบัน'!$A$5:$CL$846,14,0),2)</f>
        <v>797795.5</v>
      </c>
      <c r="P377" s="104">
        <f>ROUND(VLOOKUP($B377,'[4]3.ข้อมูลงบทดลองปัจจุบัน'!$A$5:$CL$846,15,0),2)</f>
        <v>3188137.4</v>
      </c>
      <c r="Q377" s="104">
        <f>ROUND(VLOOKUP($B377,'[4]3.ข้อมูลงบทดลองปัจจุบัน'!$A$5:$CL$846,16,0),2)</f>
        <v>5428459.29</v>
      </c>
      <c r="R377" s="104">
        <f>ROUND(VLOOKUP($B377,'[4]3.ข้อมูลงบทดลองปัจจุบัน'!$A$5:$CL$846,17,0),2)</f>
        <v>6640961.2300000004</v>
      </c>
      <c r="S377" s="104">
        <f>ROUND(VLOOKUP($B377,'[4]3.ข้อมูลงบทดลองปัจจุบัน'!$A$5:$CL$846,18,0),2)</f>
        <v>1674221.09</v>
      </c>
      <c r="T377" s="104">
        <f>ROUND(VLOOKUP($B377,'[4]3.ข้อมูลงบทดลองปัจจุบัน'!$A$5:$CL$846,19,0),2)</f>
        <v>3723591.72</v>
      </c>
      <c r="U377" s="104">
        <f>ROUND(VLOOKUP($B377,'[4]3.ข้อมูลงบทดลองปัจจุบัน'!$A$5:$CL$846,20,0),2)</f>
        <v>1593920.85</v>
      </c>
      <c r="V377" s="104">
        <f>ROUND(VLOOKUP($B377,'[4]3.ข้อมูลงบทดลองปัจจุบัน'!$A$5:$CL$846,21,0),2)</f>
        <v>1408313.37</v>
      </c>
      <c r="W377" s="104">
        <f>ROUND(VLOOKUP($B377,'[4]3.ข้อมูลงบทดลองปัจจุบัน'!$A$5:$CL$846,22,0),2)</f>
        <v>1296133.05</v>
      </c>
      <c r="X377" s="104">
        <f>ROUND(VLOOKUP($B377,'[4]3.ข้อมูลงบทดลองปัจจุบัน'!$A$5:$CL$846,23,0),2)</f>
        <v>286834.75</v>
      </c>
      <c r="Y377" s="104">
        <f>ROUND(VLOOKUP($B377,'[4]3.ข้อมูลงบทดลองปัจจุบัน'!$A$5:$CL$846,24,0),2)</f>
        <v>6548836</v>
      </c>
      <c r="Z377" s="104">
        <f>ROUND(VLOOKUP($B377,'[4]3.ข้อมูลงบทดลองปัจจุบัน'!$A$5:$CL$846,25,0),2)</f>
        <v>4962366.75</v>
      </c>
      <c r="AA377" s="104">
        <f>ROUND(VLOOKUP($B377,'[4]3.ข้อมูลงบทดลองปัจจุบัน'!$A$5:$CL$846,26,0),2)</f>
        <v>7893994.25</v>
      </c>
      <c r="AB377" s="104">
        <f>ROUND(VLOOKUP($B377,'[4]3.ข้อมูลงบทดลองปัจจุบัน'!$A$5:$CL$846,27,0),2)</f>
        <v>1051019</v>
      </c>
      <c r="AC377" s="104">
        <f>ROUND(VLOOKUP($B377,'[4]3.ข้อมูลงบทดลองปัจจุบัน'!$A$5:$CL$846,28,0),2)</f>
        <v>5083299.5</v>
      </c>
      <c r="AD377" s="104">
        <f>ROUND(VLOOKUP($B377,'[4]3.ข้อมูลงบทดลองปัจจุบัน'!$A$5:$CL$846,29,0),2)</f>
        <v>1258300</v>
      </c>
      <c r="AE377" s="104">
        <f>ROUND(VLOOKUP($B377,'[4]3.ข้อมูลงบทดลองปัจจุบัน'!$A$5:$CL$846,30,0),2)</f>
        <v>6276638</v>
      </c>
      <c r="AF377" s="104">
        <f>ROUND(VLOOKUP($B377,'[4]3.ข้อมูลงบทดลองปัจจุบัน'!$A$5:$CL$846,31,0),2)</f>
        <v>1412024.5</v>
      </c>
      <c r="AG377" s="104">
        <f>ROUND(VLOOKUP($B377,'[4]3.ข้อมูลงบทดลองปัจจุบัน'!$A$5:$CL$846,32,0),2)</f>
        <v>4828144.6100000003</v>
      </c>
      <c r="AH377" s="104">
        <f>ROUND(VLOOKUP($B377,'[4]3.ข้อมูลงบทดลองปัจจุบัน'!$A$5:$CL$846,33,0),2)</f>
        <v>2294115</v>
      </c>
      <c r="AI377" s="104">
        <f>ROUND(VLOOKUP($B377,'[4]3.ข้อมูลงบทดลองปัจจุบัน'!$A$5:$CL$846,34,0),2)</f>
        <v>6053188.5</v>
      </c>
      <c r="AJ377" s="104">
        <f>ROUND(VLOOKUP($B377,'[4]3.ข้อมูลงบทดลองปัจจุบัน'!$A$5:$CL$846,35,0),2)</f>
        <v>1502616</v>
      </c>
      <c r="AK377" s="104">
        <f>ROUND(VLOOKUP($B377,'[4]3.ข้อมูลงบทดลองปัจจุบัน'!$A$5:$CL$846,36,0),2)</f>
        <v>1363275.25</v>
      </c>
      <c r="AL377" s="104">
        <f>ROUND(VLOOKUP($B377,'[4]3.ข้อมูลงบทดลองปัจจุบัน'!$A$5:$CL$846,37,0),2)</f>
        <v>2317181.79</v>
      </c>
      <c r="AM377" s="104">
        <f>ROUND(VLOOKUP($B377,'[4]3.ข้อมูลงบทดลองปัจจุบัน'!$A$5:$CL$846,38,0),2)</f>
        <v>2133876.5</v>
      </c>
      <c r="AN377" s="104">
        <f>ROUND(VLOOKUP($B377,'[4]3.ข้อมูลงบทดลองปัจจุบัน'!$A$5:$CL$846,39,0),2)</f>
        <v>1122173.25</v>
      </c>
      <c r="AO377" s="104">
        <f>ROUND(VLOOKUP($B377,'[4]3.ข้อมูลงบทดลองปัจจุบัน'!$A$5:$CL$846,40,0),2)</f>
        <v>3667551.75</v>
      </c>
      <c r="AP377" s="104">
        <f>ROUND(VLOOKUP($B377,'[4]3.ข้อมูลงบทดลองปัจจุบัน'!$A$5:$CL$846,41,0),2)</f>
        <v>1167049.75</v>
      </c>
      <c r="AQ377" s="104">
        <f>ROUND(VLOOKUP($B377,'[4]3.ข้อมูลงบทดลองปัจจุบัน'!$A$5:$CL$846,42,0),2)</f>
        <v>1373644.25</v>
      </c>
      <c r="AR377" s="104">
        <f>ROUND(VLOOKUP($B377,'[4]3.ข้อมูลงบทดลองปัจจุบัน'!$A$5:$CL$846,43,0),2)</f>
        <v>490346</v>
      </c>
      <c r="AS377" s="104">
        <f>ROUND(VLOOKUP($B377,'[4]3.ข้อมูลงบทดลองปัจจุบัน'!$A$5:$CL$846,44,0),2)</f>
        <v>2644461</v>
      </c>
      <c r="AT377" s="104">
        <f>ROUND(VLOOKUP($B377,'[4]3.ข้อมูลงบทดลองปัจจุบัน'!$A$5:$CL$846,45,0),2)</f>
        <v>3080389.97</v>
      </c>
      <c r="AU377" s="104">
        <f>ROUND(VLOOKUP($B377,'[4]3.ข้อมูลงบทดลองปัจจุบัน'!$A$5:$CL$846,46,0),2)</f>
        <v>1382136.97</v>
      </c>
      <c r="AV377" s="104">
        <f>ROUND(VLOOKUP($B377,'[4]3.ข้อมูลงบทดลองปัจจุบัน'!$A$5:$CL$846,47,0),2)</f>
        <v>9032654.25</v>
      </c>
      <c r="AW377" s="104">
        <f>ROUND(VLOOKUP($B377,'[4]3.ข้อมูลงบทดลองปัจจุบัน'!$A$5:$CL$846,48,0),2)</f>
        <v>1419934.75</v>
      </c>
      <c r="AX377" s="104">
        <f>ROUND(VLOOKUP($B377,'[4]3.ข้อมูลงบทดลองปัจจุบัน'!$A$5:$CL$846,49,0),2)</f>
        <v>1338898</v>
      </c>
      <c r="AY377" s="104">
        <f>ROUND(VLOOKUP($B377,'[4]3.ข้อมูลงบทดลองปัจจุบัน'!$A$5:$CL$846,50,0),2)</f>
        <v>1461530.5</v>
      </c>
      <c r="AZ377" s="104">
        <f>ROUND(VLOOKUP($B377,'[4]3.ข้อมูลงบทดลองปัจจุบัน'!$A$5:$CL$846,51,0),2)</f>
        <v>1935981.6</v>
      </c>
      <c r="BA377" s="104">
        <f>ROUND(VLOOKUP($B377,'[4]3.ข้อมูลงบทดลองปัจจุบัน'!$A$5:$CL$846,52,0),2)</f>
        <v>1026257</v>
      </c>
      <c r="BB377" s="104">
        <f>ROUND(VLOOKUP($B377,'[4]3.ข้อมูลงบทดลองปัจจุบัน'!$A$5:$CL$846,53,0),2)</f>
        <v>7138975</v>
      </c>
      <c r="BC377" s="104">
        <f>ROUND(VLOOKUP($B377,'[4]3.ข้อมูลงบทดลองปัจจุบัน'!$A$5:$CL$846,54,0),2)</f>
        <v>681903.5</v>
      </c>
      <c r="BD377" s="104">
        <f>ROUND(VLOOKUP($B377,'[4]3.ข้อมูลงบทดลองปัจจุบัน'!$A$5:$CL$846,55,0),2)</f>
        <v>1004115.75</v>
      </c>
      <c r="BE377" s="104">
        <f>ROUND(VLOOKUP($B377,'[4]3.ข้อมูลงบทดลองปัจจุบัน'!$A$5:$CL$846,56,0),2)</f>
        <v>6724617.5</v>
      </c>
      <c r="BF377" s="104">
        <f>ROUND(VLOOKUP($B377,'[4]3.ข้อมูลงบทดลองปัจจุบัน'!$A$5:$CL$846,57,0),2)</f>
        <v>6554572.8499999996</v>
      </c>
      <c r="BG377" s="104">
        <f>ROUND(VLOOKUP($B377,'[4]3.ข้อมูลงบทดลองปัจจุบัน'!$A$5:$CL$846,58,0),2)</f>
        <v>2125929.7999999998</v>
      </c>
      <c r="BH377" s="104">
        <f>ROUND(VLOOKUP($B377,'[4]3.ข้อมูลงบทดลองปัจจุบัน'!$A$5:$CL$846,59,0),2)</f>
        <v>1292878.75</v>
      </c>
      <c r="BI377" s="104">
        <f>ROUND(VLOOKUP($B377,'[4]3.ข้อมูลงบทดลองปัจจุบัน'!$A$5:$CL$846,60,0),2)</f>
        <v>1159990</v>
      </c>
      <c r="BJ377" s="104">
        <f>ROUND(VLOOKUP($B377,'[4]3.ข้อมูลงบทดลองปัจจุบัน'!$A$5:$CL$846,61,0),2)</f>
        <v>728208.75</v>
      </c>
      <c r="BK377" s="104">
        <f>ROUND(VLOOKUP($B377,'[4]3.ข้อมูลงบทดลองปัจจุบัน'!$A$5:$CL$846,62,0),2)</f>
        <v>4704654.5999999996</v>
      </c>
      <c r="BL377" s="104">
        <f>ROUND(VLOOKUP($B377,'[4]3.ข้อมูลงบทดลองปัจจุบัน'!$A$5:$CL$846,63,0),2)</f>
        <v>1445689.8</v>
      </c>
      <c r="BM377" s="104">
        <f>ROUND(VLOOKUP($B377,'[4]3.ข้อมูลงบทดลองปัจจุบัน'!$A$5:$CL$846,64,0),2)</f>
        <v>724727</v>
      </c>
      <c r="BN377" s="104">
        <f>ROUND(VLOOKUP($B377,'[4]3.ข้อมูลงบทดลองปัจจุบัน'!$A$5:$CL$846,65,0),2)</f>
        <v>2162953.62</v>
      </c>
      <c r="BO377" s="104">
        <f>ROUND(VLOOKUP($B377,'[4]3.ข้อมูลงบทดลองปัจจุบัน'!$A$5:$CL$846,66,0),2)</f>
        <v>1751380.01</v>
      </c>
      <c r="BP377" s="104">
        <f>ROUND(VLOOKUP($B377,'[4]3.ข้อมูลงบทดลองปัจจุบัน'!$A$5:$CL$846,67,0),2)</f>
        <v>1958259.2</v>
      </c>
      <c r="BQ377" s="104">
        <f>ROUND(VLOOKUP($B377,'[4]3.ข้อมูลงบทดลองปัจจุบัน'!$A$5:$CL$846,68,0),2)</f>
        <v>1844550.18</v>
      </c>
      <c r="BR377" s="104">
        <f>ROUND(VLOOKUP($B377,'[4]3.ข้อมูลงบทดลองปัจจุบัน'!$A$5:$CL$846,69,0),2)</f>
        <v>575231</v>
      </c>
      <c r="BS377" s="104">
        <f>ROUND(VLOOKUP($B377,'[4]3.ข้อมูลงบทดลองปัจจุบัน'!$A$5:$CL$846,70,0),2)</f>
        <v>0</v>
      </c>
      <c r="BT377" s="104">
        <f>ROUND(VLOOKUP($B377,'[4]3.ข้อมูลงบทดลองปัจจุบัน'!$A$5:$CL$846,71,0),2)</f>
        <v>8640513.0899999999</v>
      </c>
      <c r="BU377" s="104">
        <f>ROUND(VLOOKUP($B377,'[4]3.ข้อมูลงบทดลองปัจจุบัน'!$A$5:$CL$846,72,0),2)</f>
        <v>9201110.75</v>
      </c>
      <c r="BV377" s="104">
        <f>ROUND(VLOOKUP($B377,'[4]3.ข้อมูลงบทดลองปัจจุบัน'!$A$5:$CL$846,73,0),2)</f>
        <v>4445137.0999999996</v>
      </c>
      <c r="BW377" s="104">
        <f>ROUND(VLOOKUP($B377,'[4]3.ข้อมูลงบทดลองปัจจุบัน'!$A$5:$CL$846,74,0),2)</f>
        <v>1069247</v>
      </c>
      <c r="BX377" s="104">
        <f>ROUND(VLOOKUP($B377,'[4]3.ข้อมูลงบทดลองปัจจุบัน'!$A$5:$CL$846,75,0),2)</f>
        <v>4402545.4000000004</v>
      </c>
      <c r="BY377" s="104">
        <f>ROUND(VLOOKUP($B377,'[4]3.ข้อมูลงบทดลองปัจจุบัน'!$A$5:$CL$846,76,0),2)</f>
        <v>6627252.4800000004</v>
      </c>
      <c r="BZ377" s="104">
        <f>ROUND(VLOOKUP($B377,'[4]3.ข้อมูลงบทดลองปัจจุบัน'!$A$5:$CL$846,77,0),2)</f>
        <v>4026605.75</v>
      </c>
      <c r="CA377" s="104">
        <f>ROUND(VLOOKUP($B377,'[4]3.ข้อมูลงบทดลองปัจจุบัน'!$A$5:$CL$846,78,0),2)</f>
        <v>23319</v>
      </c>
      <c r="CB377" s="104">
        <f>ROUND(VLOOKUP($B377,'[4]3.ข้อมูลงบทดลองปัจจุบัน'!$A$5:$CL$846,79,0),2)</f>
        <v>4786830.1399999997</v>
      </c>
      <c r="CC377" s="104">
        <f>ROUND(VLOOKUP($B377,'[4]3.ข้อมูลงบทดลองปัจจุบัน'!$A$5:$CL$846,80,0),2)</f>
        <v>4039051.2</v>
      </c>
      <c r="CD377" s="104">
        <f>ROUND(VLOOKUP($B377,'[4]3.ข้อมูลงบทดลองปัจจุบัน'!$A$5:$CL$846,81,0),2)</f>
        <v>9790225.9100000001</v>
      </c>
      <c r="CE377" s="104">
        <f>ROUND(VLOOKUP($B377,'[4]3.ข้อมูลงบทดลองปัจจุบัน'!$A$5:$CL$846,82,0),2)</f>
        <v>5063848.49</v>
      </c>
      <c r="CF377" s="104">
        <f>ROUND(VLOOKUP($B377,'[4]3.ข้อมูลงบทดลองปัจจุบัน'!$A$5:$CL$846,83,0),2)</f>
        <v>9959014.5999999996</v>
      </c>
      <c r="CG377" s="104">
        <f>ROUND(VLOOKUP($B377,'[4]3.ข้อมูลงบทดลองปัจจุบัน'!$A$5:$CL$846,84,0),2)</f>
        <v>4330791.03</v>
      </c>
      <c r="CH377" s="104">
        <f>ROUND(VLOOKUP($B377,'[4]3.ข้อมูลงบทดลองปัจจุบัน'!$A$5:$CL$846,85,0),2)</f>
        <v>3470981.94</v>
      </c>
      <c r="CI377" s="104">
        <f>ROUND(VLOOKUP($B377,'[4]3.ข้อมูลงบทดลองปัจจุบัน'!$A$5:$CL$846,86,0),2)</f>
        <v>611198.5</v>
      </c>
      <c r="CJ377" s="104">
        <f>ROUND(VLOOKUP($B377,'[4]3.ข้อมูลงบทดลองปัจจุบัน'!$A$5:$CL$846,87,0),2)</f>
        <v>3230928.5</v>
      </c>
      <c r="CK377" s="104">
        <f>ROUND(VLOOKUP($B377,'[4]3.ข้อมูลงบทดลองปัจจุบัน'!$A$5:$CL$846,88,0),2)</f>
        <v>9063869.5500000007</v>
      </c>
      <c r="CL377" s="104">
        <f>ROUND(VLOOKUP($B377,'[4]3.ข้อมูลงบทดลองปัจจุบัน'!$A$5:$CL$846,89,0),2)</f>
        <v>3221957.83</v>
      </c>
      <c r="CM377" s="104">
        <f>ROUND(VLOOKUP($B377,'[4]3.ข้อมูลงบทดลองปัจจุบัน'!$A$5:$CL$846,90,0),2)</f>
        <v>4111049</v>
      </c>
    </row>
    <row r="378" spans="1:91" x14ac:dyDescent="0.7">
      <c r="A378" s="127" t="s">
        <v>884</v>
      </c>
      <c r="B378" s="18" t="s">
        <v>1139</v>
      </c>
      <c r="C378" s="19" t="s">
        <v>1140</v>
      </c>
      <c r="D378" s="104">
        <f>ROUND(VLOOKUP($B378,'[4]3.ข้อมูลงบทดลองปัจจุบัน'!$A$5:$CL$846,3,0),2)</f>
        <v>0</v>
      </c>
      <c r="E378" s="104">
        <f>ROUND(VLOOKUP($B378,'[4]3.ข้อมูลงบทดลองปัจจุบัน'!$A$5:$CL$846,4,0),2)</f>
        <v>0</v>
      </c>
      <c r="F378" s="104">
        <f>ROUND(VLOOKUP($B378,'[4]3.ข้อมูลงบทดลองปัจจุบัน'!$A$5:$CL$846,5,0),2)</f>
        <v>753472.25</v>
      </c>
      <c r="G378" s="104">
        <f>ROUND(VLOOKUP($B378,'[4]3.ข้อมูลงบทดลองปัจจุบัน'!$A$5:$CL$846,6,0),2)</f>
        <v>270826.5</v>
      </c>
      <c r="H378" s="104">
        <f>ROUND(VLOOKUP($B378,'[4]3.ข้อมูลงบทดลองปัจจุบัน'!$A$5:$CL$846,7,0),2)</f>
        <v>84139</v>
      </c>
      <c r="I378" s="104">
        <f>ROUND(VLOOKUP($B378,'[4]3.ข้อมูลงบทดลองปัจจุบัน'!$A$5:$CL$846,8,0),2)</f>
        <v>260</v>
      </c>
      <c r="J378" s="104">
        <f>ROUND(VLOOKUP($B378,'[4]3.ข้อมูลงบทดลองปัจจุบัน'!$A$5:$CL$846,9,0),2)</f>
        <v>467397</v>
      </c>
      <c r="K378" s="104">
        <f>ROUND(VLOOKUP($B378,'[4]3.ข้อมูลงบทดลองปัจจุบัน'!$A$5:$CL$846,10,0),2)</f>
        <v>207021</v>
      </c>
      <c r="L378" s="104">
        <f>ROUND(VLOOKUP($B378,'[4]3.ข้อมูลงบทดลองปัจจุบัน'!$A$5:$CL$846,11,0),2)</f>
        <v>481125.5</v>
      </c>
      <c r="M378" s="104">
        <f>ROUND(VLOOKUP($B378,'[4]3.ข้อมูลงบทดลองปัจจุบัน'!$A$5:$CL$846,12,0),2)</f>
        <v>172590</v>
      </c>
      <c r="N378" s="104">
        <f>ROUND(VLOOKUP($B378,'[4]3.ข้อมูลงบทดลองปัจจุบัน'!$A$5:$CL$846,13,0),2)</f>
        <v>850127</v>
      </c>
      <c r="O378" s="104">
        <f>ROUND(VLOOKUP($B378,'[4]3.ข้อมูลงบทดลองปัจจุบัน'!$A$5:$CL$846,14,0),2)</f>
        <v>35985</v>
      </c>
      <c r="P378" s="104">
        <f>ROUND(VLOOKUP($B378,'[4]3.ข้อมูลงบทดลองปัจจุบัน'!$A$5:$CL$846,15,0),2)</f>
        <v>683730.05</v>
      </c>
      <c r="Q378" s="104">
        <f>ROUND(VLOOKUP($B378,'[4]3.ข้อมูลงบทดลองปัจจุบัน'!$A$5:$CL$846,16,0),2)</f>
        <v>0</v>
      </c>
      <c r="R378" s="104">
        <f>ROUND(VLOOKUP($B378,'[4]3.ข้อมูลงบทดลองปัจจุบัน'!$A$5:$CL$846,17,0),2)</f>
        <v>367496.5</v>
      </c>
      <c r="S378" s="104">
        <f>ROUND(VLOOKUP($B378,'[4]3.ข้อมูลงบทดลองปัจจุบัน'!$A$5:$CL$846,18,0),2)</f>
        <v>23600</v>
      </c>
      <c r="T378" s="104">
        <f>ROUND(VLOOKUP($B378,'[4]3.ข้อมูลงบทดลองปัจจุบัน'!$A$5:$CL$846,19,0),2)</f>
        <v>185463.75</v>
      </c>
      <c r="U378" s="104">
        <f>ROUND(VLOOKUP($B378,'[4]3.ข้อมูลงบทดลองปัจจุบัน'!$A$5:$CL$846,20,0),2)</f>
        <v>137816.75</v>
      </c>
      <c r="V378" s="104">
        <f>ROUND(VLOOKUP($B378,'[4]3.ข้อมูลงบทดลองปัจจุบัน'!$A$5:$CL$846,21,0),2)</f>
        <v>378468.6</v>
      </c>
      <c r="W378" s="104">
        <f>ROUND(VLOOKUP($B378,'[4]3.ข้อมูลงบทดลองปัจจุบัน'!$A$5:$CL$846,22,0),2)</f>
        <v>0</v>
      </c>
      <c r="X378" s="104">
        <f>ROUND(VLOOKUP($B378,'[4]3.ข้อมูลงบทดลองปัจจุบัน'!$A$5:$CL$846,23,0),2)</f>
        <v>2617195</v>
      </c>
      <c r="Y378" s="104">
        <f>ROUND(VLOOKUP($B378,'[4]3.ข้อมูลงบทดลองปัจจุบัน'!$A$5:$CL$846,24,0),2)</f>
        <v>226705</v>
      </c>
      <c r="Z378" s="104">
        <f>ROUND(VLOOKUP($B378,'[4]3.ข้อมูลงบทดลองปัจจุบัน'!$A$5:$CL$846,25,0),2)</f>
        <v>804361.25</v>
      </c>
      <c r="AA378" s="104">
        <f>ROUND(VLOOKUP($B378,'[4]3.ข้อมูลงบทดลองปัจจุบัน'!$A$5:$CL$846,26,0),2)</f>
        <v>234106.5</v>
      </c>
      <c r="AB378" s="104">
        <f>ROUND(VLOOKUP($B378,'[4]3.ข้อมูลงบทดลองปัจจุบัน'!$A$5:$CL$846,27,0),2)</f>
        <v>0</v>
      </c>
      <c r="AC378" s="104">
        <f>ROUND(VLOOKUP($B378,'[4]3.ข้อมูลงบทดลองปัจจุบัน'!$A$5:$CL$846,28,0),2)</f>
        <v>118188</v>
      </c>
      <c r="AD378" s="104">
        <f>ROUND(VLOOKUP($B378,'[4]3.ข้อมูลงบทดลองปัจจุบัน'!$A$5:$CL$846,29,0),2)</f>
        <v>0</v>
      </c>
      <c r="AE378" s="104">
        <f>ROUND(VLOOKUP($B378,'[4]3.ข้อมูลงบทดลองปัจจุบัน'!$A$5:$CL$846,30,0),2)</f>
        <v>2422388.5499999998</v>
      </c>
      <c r="AF378" s="104">
        <f>ROUND(VLOOKUP($B378,'[4]3.ข้อมูลงบทดลองปัจจุบัน'!$A$5:$CL$846,31,0),2)</f>
        <v>0</v>
      </c>
      <c r="AG378" s="104">
        <f>ROUND(VLOOKUP($B378,'[4]3.ข้อมูลงบทดลองปัจจุบัน'!$A$5:$CL$846,32,0),2)</f>
        <v>44341</v>
      </c>
      <c r="AH378" s="104">
        <f>ROUND(VLOOKUP($B378,'[4]3.ข้อมูลงบทดลองปัจจุบัน'!$A$5:$CL$846,33,0),2)</f>
        <v>697118.25</v>
      </c>
      <c r="AI378" s="104">
        <f>ROUND(VLOOKUP($B378,'[4]3.ข้อมูลงบทดลองปัจจุบัน'!$A$5:$CL$846,34,0),2)</f>
        <v>627602.5</v>
      </c>
      <c r="AJ378" s="104">
        <f>ROUND(VLOOKUP($B378,'[4]3.ข้อมูลงบทดลองปัจจุบัน'!$A$5:$CL$846,35,0),2)</f>
        <v>195940</v>
      </c>
      <c r="AK378" s="104">
        <f>ROUND(VLOOKUP($B378,'[4]3.ข้อมูลงบทดลองปัจจุบัน'!$A$5:$CL$846,36,0),2)</f>
        <v>302258.25</v>
      </c>
      <c r="AL378" s="104">
        <f>ROUND(VLOOKUP($B378,'[4]3.ข้อมูลงบทดลองปัจจุบัน'!$A$5:$CL$846,37,0),2)</f>
        <v>1225874.75</v>
      </c>
      <c r="AM378" s="104">
        <f>ROUND(VLOOKUP($B378,'[4]3.ข้อมูลงบทดลองปัจจุบัน'!$A$5:$CL$846,38,0),2)</f>
        <v>1854</v>
      </c>
      <c r="AN378" s="104">
        <f>ROUND(VLOOKUP($B378,'[4]3.ข้อมูลงบทดลองปัจจุบัน'!$A$5:$CL$846,39,0),2)</f>
        <v>0</v>
      </c>
      <c r="AO378" s="104">
        <f>ROUND(VLOOKUP($B378,'[4]3.ข้อมูลงบทดลองปัจจุบัน'!$A$5:$CL$846,40,0),2)</f>
        <v>76064.5</v>
      </c>
      <c r="AP378" s="104">
        <f>ROUND(VLOOKUP($B378,'[4]3.ข้อมูลงบทดลองปัจจุบัน'!$A$5:$CL$846,41,0),2)</f>
        <v>259653.75</v>
      </c>
      <c r="AQ378" s="104">
        <f>ROUND(VLOOKUP($B378,'[4]3.ข้อมูลงบทดลองปัจจุบัน'!$A$5:$CL$846,42,0),2)</f>
        <v>702387</v>
      </c>
      <c r="AR378" s="104">
        <f>ROUND(VLOOKUP($B378,'[4]3.ข้อมูลงบทดลองปัจจุบัน'!$A$5:$CL$846,43,0),2)</f>
        <v>36061.5</v>
      </c>
      <c r="AS378" s="104">
        <f>ROUND(VLOOKUP($B378,'[4]3.ข้อมูลงบทดลองปัจจุบัน'!$A$5:$CL$846,44,0),2)</f>
        <v>527397.5</v>
      </c>
      <c r="AT378" s="104">
        <f>ROUND(VLOOKUP($B378,'[4]3.ข้อมูลงบทดลองปัจจุบัน'!$A$5:$CL$846,45,0),2)</f>
        <v>13298</v>
      </c>
      <c r="AU378" s="104">
        <f>ROUND(VLOOKUP($B378,'[4]3.ข้อมูลงบทดลองปัจจุบัน'!$A$5:$CL$846,46,0),2)</f>
        <v>0</v>
      </c>
      <c r="AV378" s="104">
        <f>ROUND(VLOOKUP($B378,'[4]3.ข้อมูลงบทดลองปัจจุบัน'!$A$5:$CL$846,47,0),2)</f>
        <v>260473.5</v>
      </c>
      <c r="AW378" s="104">
        <f>ROUND(VLOOKUP($B378,'[4]3.ข้อมูลงบทดลองปัจจุบัน'!$A$5:$CL$846,48,0),2)</f>
        <v>190327.75</v>
      </c>
      <c r="AX378" s="104">
        <f>ROUND(VLOOKUP($B378,'[4]3.ข้อมูลงบทดลองปัจจุบัน'!$A$5:$CL$846,49,0),2)</f>
        <v>89955.5</v>
      </c>
      <c r="AY378" s="104">
        <f>ROUND(VLOOKUP($B378,'[4]3.ข้อมูลงบทดลองปัจจุบัน'!$A$5:$CL$846,50,0),2)</f>
        <v>1323</v>
      </c>
      <c r="AZ378" s="104">
        <f>ROUND(VLOOKUP($B378,'[4]3.ข้อมูลงบทดลองปัจจุบัน'!$A$5:$CL$846,51,0),2)</f>
        <v>253790.5</v>
      </c>
      <c r="BA378" s="104">
        <f>ROUND(VLOOKUP($B378,'[4]3.ข้อมูลงบทดลองปัจจุบัน'!$A$5:$CL$846,52,0),2)</f>
        <v>140764</v>
      </c>
      <c r="BB378" s="104">
        <f>ROUND(VLOOKUP($B378,'[4]3.ข้อมูลงบทดลองปัจจุบัน'!$A$5:$CL$846,53,0),2)</f>
        <v>1262808.3</v>
      </c>
      <c r="BC378" s="104">
        <f>ROUND(VLOOKUP($B378,'[4]3.ข้อมูลงบทดลองปัจจุบัน'!$A$5:$CL$846,54,0),2)</f>
        <v>1573</v>
      </c>
      <c r="BD378" s="104">
        <f>ROUND(VLOOKUP($B378,'[4]3.ข้อมูลงบทดลองปัจจุบัน'!$A$5:$CL$846,55,0),2)</f>
        <v>1741045.75</v>
      </c>
      <c r="BE378" s="104">
        <f>ROUND(VLOOKUP($B378,'[4]3.ข้อมูลงบทดลองปัจจุบัน'!$A$5:$CL$846,56,0),2)</f>
        <v>846029.75</v>
      </c>
      <c r="BF378" s="104">
        <f>ROUND(VLOOKUP($B378,'[4]3.ข้อมูลงบทดลองปัจจุบัน'!$A$5:$CL$846,57,0),2)</f>
        <v>184348.79999999999</v>
      </c>
      <c r="BG378" s="104">
        <f>ROUND(VLOOKUP($B378,'[4]3.ข้อมูลงบทดลองปัจจุบัน'!$A$5:$CL$846,58,0),2)</f>
        <v>241721.5</v>
      </c>
      <c r="BH378" s="104">
        <f>ROUND(VLOOKUP($B378,'[4]3.ข้อมูลงบทดลองปัจจุบัน'!$A$5:$CL$846,59,0),2)</f>
        <v>795914.75</v>
      </c>
      <c r="BI378" s="104">
        <f>ROUND(VLOOKUP($B378,'[4]3.ข้อมูลงบทดลองปัจจุบัน'!$A$5:$CL$846,60,0),2)</f>
        <v>0</v>
      </c>
      <c r="BJ378" s="104">
        <f>ROUND(VLOOKUP($B378,'[4]3.ข้อมูลงบทดลองปัจจุบัน'!$A$5:$CL$846,61,0),2)</f>
        <v>136851.75</v>
      </c>
      <c r="BK378" s="104">
        <f>ROUND(VLOOKUP($B378,'[4]3.ข้อมูลงบทดลองปัจจุบัน'!$A$5:$CL$846,62,0),2)</f>
        <v>629154.25</v>
      </c>
      <c r="BL378" s="104">
        <f>ROUND(VLOOKUP($B378,'[4]3.ข้อมูลงบทดลองปัจจุบัน'!$A$5:$CL$846,63,0),2)</f>
        <v>226121.25</v>
      </c>
      <c r="BM378" s="104">
        <f>ROUND(VLOOKUP($B378,'[4]3.ข้อมูลงบทดลองปัจจุบัน'!$A$5:$CL$846,64,0),2)</f>
        <v>1722287.5</v>
      </c>
      <c r="BN378" s="104">
        <f>ROUND(VLOOKUP($B378,'[4]3.ข้อมูลงบทดลองปัจจุบัน'!$A$5:$CL$846,65,0),2)</f>
        <v>825683</v>
      </c>
      <c r="BO378" s="104">
        <f>ROUND(VLOOKUP($B378,'[4]3.ข้อมูลงบทดลองปัจจุบัน'!$A$5:$CL$846,66,0),2)</f>
        <v>1231125.5</v>
      </c>
      <c r="BP378" s="104">
        <f>ROUND(VLOOKUP($B378,'[4]3.ข้อมูลงบทดลองปัจจุบัน'!$A$5:$CL$846,67,0),2)</f>
        <v>764437.5</v>
      </c>
      <c r="BQ378" s="104">
        <f>ROUND(VLOOKUP($B378,'[4]3.ข้อมูลงบทดลองปัจจุบัน'!$A$5:$CL$846,68,0),2)</f>
        <v>721072.75</v>
      </c>
      <c r="BR378" s="104">
        <f>ROUND(VLOOKUP($B378,'[4]3.ข้อมูลงบทดลองปัจจุบัน'!$A$5:$CL$846,69,0),2)</f>
        <v>0</v>
      </c>
      <c r="BS378" s="104">
        <f>ROUND(VLOOKUP($B378,'[4]3.ข้อมูลงบทดลองปัจจุบัน'!$A$5:$CL$846,70,0),2)</f>
        <v>1359764.75</v>
      </c>
      <c r="BT378" s="104">
        <f>ROUND(VLOOKUP($B378,'[4]3.ข้อมูลงบทดลองปัจจุบัน'!$A$5:$CL$846,71,0),2)</f>
        <v>43370.5</v>
      </c>
      <c r="BU378" s="104">
        <f>ROUND(VLOOKUP($B378,'[4]3.ข้อมูลงบทดลองปัจจุบัน'!$A$5:$CL$846,72,0),2)</f>
        <v>63395.5</v>
      </c>
      <c r="BV378" s="104">
        <f>ROUND(VLOOKUP($B378,'[4]3.ข้อมูลงบทดลองปัจจุบัน'!$A$5:$CL$846,73,0),2)</f>
        <v>786273.5</v>
      </c>
      <c r="BW378" s="104">
        <f>ROUND(VLOOKUP($B378,'[4]3.ข้อมูลงบทดลองปัจจุบัน'!$A$5:$CL$846,74,0),2)</f>
        <v>7886</v>
      </c>
      <c r="BX378" s="104">
        <f>ROUND(VLOOKUP($B378,'[4]3.ข้อมูลงบทดลองปัจจุบัน'!$A$5:$CL$846,75,0),2)</f>
        <v>35245</v>
      </c>
      <c r="BY378" s="104">
        <f>ROUND(VLOOKUP($B378,'[4]3.ข้อมูลงบทดลองปัจจุบัน'!$A$5:$CL$846,76,0),2)</f>
        <v>72070.5</v>
      </c>
      <c r="BZ378" s="104">
        <f>ROUND(VLOOKUP($B378,'[4]3.ข้อมูลงบทดลองปัจจุบัน'!$A$5:$CL$846,77,0),2)</f>
        <v>26785</v>
      </c>
      <c r="CA378" s="104">
        <f>ROUND(VLOOKUP($B378,'[4]3.ข้อมูลงบทดลองปัจจุบัน'!$A$5:$CL$846,78,0),2)</f>
        <v>165527.75</v>
      </c>
      <c r="CB378" s="104">
        <f>ROUND(VLOOKUP($B378,'[4]3.ข้อมูลงบทดลองปัจจุบัน'!$A$5:$CL$846,79,0),2)</f>
        <v>362856.75</v>
      </c>
      <c r="CC378" s="104">
        <f>ROUND(VLOOKUP($B378,'[4]3.ข้อมูลงบทดลองปัจจุบัน'!$A$5:$CL$846,80,0),2)</f>
        <v>49288.5</v>
      </c>
      <c r="CD378" s="104">
        <f>ROUND(VLOOKUP($B378,'[4]3.ข้อมูลงบทดลองปัจจุบัน'!$A$5:$CL$846,81,0),2)</f>
        <v>399117.5</v>
      </c>
      <c r="CE378" s="104">
        <f>ROUND(VLOOKUP($B378,'[4]3.ข้อมูลงบทดลองปัจจุบัน'!$A$5:$CL$846,82,0),2)</f>
        <v>114015.5</v>
      </c>
      <c r="CF378" s="104">
        <f>ROUND(VLOOKUP($B378,'[4]3.ข้อมูลงบทดลองปัจจุบัน'!$A$5:$CL$846,83,0),2)</f>
        <v>349923.5</v>
      </c>
      <c r="CG378" s="104">
        <f>ROUND(VLOOKUP($B378,'[4]3.ข้อมูลงบทดลองปัจจุบัน'!$A$5:$CL$846,84,0),2)</f>
        <v>219434</v>
      </c>
      <c r="CH378" s="104">
        <f>ROUND(VLOOKUP($B378,'[4]3.ข้อมูลงบทดลองปัจจุบัน'!$A$5:$CL$846,85,0),2)</f>
        <v>128742.5</v>
      </c>
      <c r="CI378" s="104">
        <f>ROUND(VLOOKUP($B378,'[4]3.ข้อมูลงบทดลองปัจจุบัน'!$A$5:$CL$846,86,0),2)</f>
        <v>16128</v>
      </c>
      <c r="CJ378" s="104">
        <f>ROUND(VLOOKUP($B378,'[4]3.ข้อมูลงบทดลองปัจจุบัน'!$A$5:$CL$846,87,0),2)</f>
        <v>22225.5</v>
      </c>
      <c r="CK378" s="104">
        <f>ROUND(VLOOKUP($B378,'[4]3.ข้อมูลงบทดลองปัจจุบัน'!$A$5:$CL$846,88,0),2)</f>
        <v>357758.25</v>
      </c>
      <c r="CL378" s="104">
        <f>ROUND(VLOOKUP($B378,'[4]3.ข้อมูลงบทดลองปัจจุบัน'!$A$5:$CL$846,89,0),2)</f>
        <v>160887.25</v>
      </c>
      <c r="CM378" s="104">
        <f>ROUND(VLOOKUP($B378,'[4]3.ข้อมูลงบทดลองปัจจุบัน'!$A$5:$CL$846,90,0),2)</f>
        <v>35919.5</v>
      </c>
    </row>
    <row r="379" spans="1:91" x14ac:dyDescent="0.7">
      <c r="A379" s="127" t="s">
        <v>884</v>
      </c>
      <c r="B379" s="18" t="s">
        <v>1141</v>
      </c>
      <c r="C379" s="19" t="s">
        <v>1142</v>
      </c>
      <c r="D379" s="104">
        <f>ROUND(VLOOKUP($B379,'[4]3.ข้อมูลงบทดลองปัจจุบัน'!$A$5:$CL$846,3,0),2)</f>
        <v>0</v>
      </c>
      <c r="E379" s="104">
        <f>ROUND(VLOOKUP($B379,'[4]3.ข้อมูลงบทดลองปัจจุบัน'!$A$5:$CL$846,4,0),2)</f>
        <v>0</v>
      </c>
      <c r="F379" s="104">
        <f>ROUND(VLOOKUP($B379,'[4]3.ข้อมูลงบทดลองปัจจุบัน'!$A$5:$CL$846,5,0),2)</f>
        <v>0</v>
      </c>
      <c r="G379" s="104">
        <f>ROUND(VLOOKUP($B379,'[4]3.ข้อมูลงบทดลองปัจจุบัน'!$A$5:$CL$846,6,0),2)</f>
        <v>21946.25</v>
      </c>
      <c r="H379" s="104">
        <f>ROUND(VLOOKUP($B379,'[4]3.ข้อมูลงบทดลองปัจจุบัน'!$A$5:$CL$846,7,0),2)</f>
        <v>0</v>
      </c>
      <c r="I379" s="104">
        <f>ROUND(VLOOKUP($B379,'[4]3.ข้อมูลงบทดลองปัจจุบัน'!$A$5:$CL$846,8,0),2)</f>
        <v>2024</v>
      </c>
      <c r="J379" s="104">
        <f>ROUND(VLOOKUP($B379,'[4]3.ข้อมูลงบทดลองปัจจุบัน'!$A$5:$CL$846,9,0),2)</f>
        <v>0</v>
      </c>
      <c r="K379" s="104">
        <f>ROUND(VLOOKUP($B379,'[4]3.ข้อมูลงบทดลองปัจจุบัน'!$A$5:$CL$846,10,0),2)</f>
        <v>0</v>
      </c>
      <c r="L379" s="104">
        <f>ROUND(VLOOKUP($B379,'[4]3.ข้อมูลงบทดลองปัจจุบัน'!$A$5:$CL$846,11,0),2)</f>
        <v>0</v>
      </c>
      <c r="M379" s="104">
        <f>ROUND(VLOOKUP($B379,'[4]3.ข้อมูลงบทดลองปัจจุบัน'!$A$5:$CL$846,12,0),2)</f>
        <v>17447.2</v>
      </c>
      <c r="N379" s="104">
        <f>ROUND(VLOOKUP($B379,'[4]3.ข้อมูลงบทดลองปัจจุบัน'!$A$5:$CL$846,13,0),2)</f>
        <v>0</v>
      </c>
      <c r="O379" s="104">
        <f>ROUND(VLOOKUP($B379,'[4]3.ข้อมูลงบทดลองปัจจุบัน'!$A$5:$CL$846,14,0),2)</f>
        <v>0</v>
      </c>
      <c r="P379" s="104">
        <f>ROUND(VLOOKUP($B379,'[4]3.ข้อมูลงบทดลองปัจจุบัน'!$A$5:$CL$846,15,0),2)</f>
        <v>0</v>
      </c>
      <c r="Q379" s="104">
        <f>ROUND(VLOOKUP($B379,'[4]3.ข้อมูลงบทดลองปัจจุบัน'!$A$5:$CL$846,16,0),2)</f>
        <v>47619.64</v>
      </c>
      <c r="R379" s="104">
        <f>ROUND(VLOOKUP($B379,'[4]3.ข้อมูลงบทดลองปัจจุบัน'!$A$5:$CL$846,17,0),2)</f>
        <v>3975</v>
      </c>
      <c r="S379" s="104">
        <f>ROUND(VLOOKUP($B379,'[4]3.ข้อมูลงบทดลองปัจจุบัน'!$A$5:$CL$846,18,0),2)</f>
        <v>0</v>
      </c>
      <c r="T379" s="104">
        <f>ROUND(VLOOKUP($B379,'[4]3.ข้อมูลงบทดลองปัจจุบัน'!$A$5:$CL$846,19,0),2)</f>
        <v>38238.07</v>
      </c>
      <c r="U379" s="104">
        <f>ROUND(VLOOKUP($B379,'[4]3.ข้อมูลงบทดลองปัจจุบัน'!$A$5:$CL$846,20,0),2)</f>
        <v>0</v>
      </c>
      <c r="V379" s="104">
        <f>ROUND(VLOOKUP($B379,'[4]3.ข้อมูลงบทดลองปัจจุบัน'!$A$5:$CL$846,21,0),2)</f>
        <v>114272.68</v>
      </c>
      <c r="W379" s="104">
        <f>ROUND(VLOOKUP($B379,'[4]3.ข้อมูลงบทดลองปัจจุบัน'!$A$5:$CL$846,22,0),2)</f>
        <v>0</v>
      </c>
      <c r="X379" s="104">
        <f>ROUND(VLOOKUP($B379,'[4]3.ข้อมูลงบทดลองปัจจุบัน'!$A$5:$CL$846,23,0),2)</f>
        <v>0</v>
      </c>
      <c r="Y379" s="104">
        <f>ROUND(VLOOKUP($B379,'[4]3.ข้อมูลงบทดลองปัจจุบัน'!$A$5:$CL$846,24,0),2)</f>
        <v>0</v>
      </c>
      <c r="Z379" s="104">
        <f>ROUND(VLOOKUP($B379,'[4]3.ข้อมูลงบทดลองปัจจุบัน'!$A$5:$CL$846,25,0),2)</f>
        <v>103006.72</v>
      </c>
      <c r="AA379" s="104">
        <f>ROUND(VLOOKUP($B379,'[4]3.ข้อมูลงบทดลองปัจจุบัน'!$A$5:$CL$846,26,0),2)</f>
        <v>0</v>
      </c>
      <c r="AB379" s="104">
        <f>ROUND(VLOOKUP($B379,'[4]3.ข้อมูลงบทดลองปัจจุบัน'!$A$5:$CL$846,27,0),2)</f>
        <v>0</v>
      </c>
      <c r="AC379" s="104">
        <f>ROUND(VLOOKUP($B379,'[4]3.ข้อมูลงบทดลองปัจจุบัน'!$A$5:$CL$846,28,0),2)</f>
        <v>0</v>
      </c>
      <c r="AD379" s="104">
        <f>ROUND(VLOOKUP($B379,'[4]3.ข้อมูลงบทดลองปัจจุบัน'!$A$5:$CL$846,29,0),2)</f>
        <v>0</v>
      </c>
      <c r="AE379" s="104">
        <f>ROUND(VLOOKUP($B379,'[4]3.ข้อมูลงบทดลองปัจจุบัน'!$A$5:$CL$846,30,0),2)</f>
        <v>0</v>
      </c>
      <c r="AF379" s="104">
        <f>ROUND(VLOOKUP($B379,'[4]3.ข้อมูลงบทดลองปัจจุบัน'!$A$5:$CL$846,31,0),2)</f>
        <v>0</v>
      </c>
      <c r="AG379" s="104">
        <f>ROUND(VLOOKUP($B379,'[4]3.ข้อมูลงบทดลองปัจจุบัน'!$A$5:$CL$846,32,0),2)</f>
        <v>0</v>
      </c>
      <c r="AH379" s="104">
        <f>ROUND(VLOOKUP($B379,'[4]3.ข้อมูลงบทดลองปัจจุบัน'!$A$5:$CL$846,33,0),2)</f>
        <v>0</v>
      </c>
      <c r="AI379" s="104">
        <f>ROUND(VLOOKUP($B379,'[4]3.ข้อมูลงบทดลองปัจจุบัน'!$A$5:$CL$846,34,0),2)</f>
        <v>0</v>
      </c>
      <c r="AJ379" s="104">
        <f>ROUND(VLOOKUP($B379,'[4]3.ข้อมูลงบทดลองปัจจุบัน'!$A$5:$CL$846,35,0),2)</f>
        <v>0</v>
      </c>
      <c r="AK379" s="104">
        <f>ROUND(VLOOKUP($B379,'[4]3.ข้อมูลงบทดลองปัจจุบัน'!$A$5:$CL$846,36,0),2)</f>
        <v>0</v>
      </c>
      <c r="AL379" s="104">
        <f>ROUND(VLOOKUP($B379,'[4]3.ข้อมูลงบทดลองปัจจุบัน'!$A$5:$CL$846,37,0),2)</f>
        <v>0</v>
      </c>
      <c r="AM379" s="104">
        <f>ROUND(VLOOKUP($B379,'[4]3.ข้อมูลงบทดลองปัจจุบัน'!$A$5:$CL$846,38,0),2)</f>
        <v>36684.400000000001</v>
      </c>
      <c r="AN379" s="104">
        <f>ROUND(VLOOKUP($B379,'[4]3.ข้อมูลงบทดลองปัจจุบัน'!$A$5:$CL$846,39,0),2)</f>
        <v>750</v>
      </c>
      <c r="AO379" s="104">
        <f>ROUND(VLOOKUP($B379,'[4]3.ข้อมูลงบทดลองปัจจุบัน'!$A$5:$CL$846,40,0),2)</f>
        <v>13650</v>
      </c>
      <c r="AP379" s="104">
        <f>ROUND(VLOOKUP($B379,'[4]3.ข้อมูลงบทดลองปัจจุบัน'!$A$5:$CL$846,41,0),2)</f>
        <v>0</v>
      </c>
      <c r="AQ379" s="104">
        <f>ROUND(VLOOKUP($B379,'[4]3.ข้อมูลงบทดลองปัจจุบัน'!$A$5:$CL$846,42,0),2)</f>
        <v>0</v>
      </c>
      <c r="AR379" s="104">
        <f>ROUND(VLOOKUP($B379,'[4]3.ข้อมูลงบทดลองปัจจุบัน'!$A$5:$CL$846,43,0),2)</f>
        <v>12670.8</v>
      </c>
      <c r="AS379" s="104">
        <f>ROUND(VLOOKUP($B379,'[4]3.ข้อมูลงบทดลองปัจจุบัน'!$A$5:$CL$846,44,0),2)</f>
        <v>0</v>
      </c>
      <c r="AT379" s="104">
        <f>ROUND(VLOOKUP($B379,'[4]3.ข้อมูลงบทดลองปัจจุบัน'!$A$5:$CL$846,45,0),2)</f>
        <v>0</v>
      </c>
      <c r="AU379" s="104">
        <f>ROUND(VLOOKUP($B379,'[4]3.ข้อมูลงบทดลองปัจจุบัน'!$A$5:$CL$846,46,0),2)</f>
        <v>0</v>
      </c>
      <c r="AV379" s="104">
        <f>ROUND(VLOOKUP($B379,'[4]3.ข้อมูลงบทดลองปัจจุบัน'!$A$5:$CL$846,47,0),2)</f>
        <v>0</v>
      </c>
      <c r="AW379" s="104">
        <f>ROUND(VLOOKUP($B379,'[4]3.ข้อมูลงบทดลองปัจจุบัน'!$A$5:$CL$846,48,0),2)</f>
        <v>0</v>
      </c>
      <c r="AX379" s="104">
        <f>ROUND(VLOOKUP($B379,'[4]3.ข้อมูลงบทดลองปัจจุบัน'!$A$5:$CL$846,49,0),2)</f>
        <v>0</v>
      </c>
      <c r="AY379" s="104">
        <f>ROUND(VLOOKUP($B379,'[4]3.ข้อมูลงบทดลองปัจจุบัน'!$A$5:$CL$846,50,0),2)</f>
        <v>0</v>
      </c>
      <c r="AZ379" s="104">
        <f>ROUND(VLOOKUP($B379,'[4]3.ข้อมูลงบทดลองปัจจุบัน'!$A$5:$CL$846,51,0),2)</f>
        <v>0</v>
      </c>
      <c r="BA379" s="104">
        <f>ROUND(VLOOKUP($B379,'[4]3.ข้อมูลงบทดลองปัจจุบัน'!$A$5:$CL$846,52,0),2)</f>
        <v>42580.2</v>
      </c>
      <c r="BB379" s="104">
        <f>ROUND(VLOOKUP($B379,'[4]3.ข้อมูลงบทดลองปัจจุบัน'!$A$5:$CL$846,53,0),2)</f>
        <v>0</v>
      </c>
      <c r="BC379" s="104">
        <f>ROUND(VLOOKUP($B379,'[4]3.ข้อมูลงบทดลองปัจจุบัน'!$A$5:$CL$846,54,0),2)</f>
        <v>0</v>
      </c>
      <c r="BD379" s="104">
        <f>ROUND(VLOOKUP($B379,'[4]3.ข้อมูลงบทดลองปัจจุบัน'!$A$5:$CL$846,55,0),2)</f>
        <v>0</v>
      </c>
      <c r="BE379" s="104">
        <f>ROUND(VLOOKUP($B379,'[4]3.ข้อมูลงบทดลองปัจจุบัน'!$A$5:$CL$846,56,0),2)</f>
        <v>2485.41</v>
      </c>
      <c r="BF379" s="104">
        <f>ROUND(VLOOKUP($B379,'[4]3.ข้อมูลงบทดลองปัจจุบัน'!$A$5:$CL$846,57,0),2)</f>
        <v>15114.34</v>
      </c>
      <c r="BG379" s="104">
        <f>ROUND(VLOOKUP($B379,'[4]3.ข้อมูลงบทดลองปัจจุบัน'!$A$5:$CL$846,58,0),2)</f>
        <v>16876.55</v>
      </c>
      <c r="BH379" s="104">
        <f>ROUND(VLOOKUP($B379,'[4]3.ข้อมูลงบทดลองปัจจุบัน'!$A$5:$CL$846,59,0),2)</f>
        <v>0</v>
      </c>
      <c r="BI379" s="104">
        <f>ROUND(VLOOKUP($B379,'[4]3.ข้อมูลงบทดลองปัจจุบัน'!$A$5:$CL$846,60,0),2)</f>
        <v>0</v>
      </c>
      <c r="BJ379" s="104">
        <f>ROUND(VLOOKUP($B379,'[4]3.ข้อมูลงบทดลองปัจจุบัน'!$A$5:$CL$846,61,0),2)</f>
        <v>0</v>
      </c>
      <c r="BK379" s="104">
        <f>ROUND(VLOOKUP($B379,'[4]3.ข้อมูลงบทดลองปัจจุบัน'!$A$5:$CL$846,62,0),2)</f>
        <v>0</v>
      </c>
      <c r="BL379" s="104">
        <f>ROUND(VLOOKUP($B379,'[4]3.ข้อมูลงบทดลองปัจจุบัน'!$A$5:$CL$846,63,0),2)</f>
        <v>0</v>
      </c>
      <c r="BM379" s="104">
        <f>ROUND(VLOOKUP($B379,'[4]3.ข้อมูลงบทดลองปัจจุบัน'!$A$5:$CL$846,64,0),2)</f>
        <v>0</v>
      </c>
      <c r="BN379" s="104">
        <f>ROUND(VLOOKUP($B379,'[4]3.ข้อมูลงบทดลองปัจจุบัน'!$A$5:$CL$846,65,0),2)</f>
        <v>0</v>
      </c>
      <c r="BO379" s="104">
        <f>ROUND(VLOOKUP($B379,'[4]3.ข้อมูลงบทดลองปัจจุบัน'!$A$5:$CL$846,66,0),2)</f>
        <v>0</v>
      </c>
      <c r="BP379" s="104">
        <f>ROUND(VLOOKUP($B379,'[4]3.ข้อมูลงบทดลองปัจจุบัน'!$A$5:$CL$846,67,0),2)</f>
        <v>0</v>
      </c>
      <c r="BQ379" s="104">
        <f>ROUND(VLOOKUP($B379,'[4]3.ข้อมูลงบทดลองปัจจุบัน'!$A$5:$CL$846,68,0),2)</f>
        <v>0</v>
      </c>
      <c r="BR379" s="104">
        <f>ROUND(VLOOKUP($B379,'[4]3.ข้อมูลงบทดลองปัจจุบัน'!$A$5:$CL$846,69,0),2)</f>
        <v>0</v>
      </c>
      <c r="BS379" s="104">
        <f>ROUND(VLOOKUP($B379,'[4]3.ข้อมูลงบทดลองปัจจุบัน'!$A$5:$CL$846,70,0),2)</f>
        <v>0</v>
      </c>
      <c r="BT379" s="104">
        <f>ROUND(VLOOKUP($B379,'[4]3.ข้อมูลงบทดลองปัจจุบัน'!$A$5:$CL$846,71,0),2)</f>
        <v>3506</v>
      </c>
      <c r="BU379" s="104">
        <f>ROUND(VLOOKUP($B379,'[4]3.ข้อมูลงบทดลองปัจจุบัน'!$A$5:$CL$846,72,0),2)</f>
        <v>0</v>
      </c>
      <c r="BV379" s="104">
        <f>ROUND(VLOOKUP($B379,'[4]3.ข้อมูลงบทดลองปัจจุบัน'!$A$5:$CL$846,73,0),2)</f>
        <v>0</v>
      </c>
      <c r="BW379" s="104">
        <f>ROUND(VLOOKUP($B379,'[4]3.ข้อมูลงบทดลองปัจจุบัน'!$A$5:$CL$846,74,0),2)</f>
        <v>0</v>
      </c>
      <c r="BX379" s="104">
        <f>ROUND(VLOOKUP($B379,'[4]3.ข้อมูลงบทดลองปัจจุบัน'!$A$5:$CL$846,75,0),2)</f>
        <v>0</v>
      </c>
      <c r="BY379" s="104">
        <f>ROUND(VLOOKUP($B379,'[4]3.ข้อมูลงบทดลองปัจจุบัน'!$A$5:$CL$846,76,0),2)</f>
        <v>9100.7999999999993</v>
      </c>
      <c r="BZ379" s="104">
        <f>ROUND(VLOOKUP($B379,'[4]3.ข้อมูลงบทดลองปัจจุบัน'!$A$5:$CL$846,77,0),2)</f>
        <v>0</v>
      </c>
      <c r="CA379" s="104">
        <f>ROUND(VLOOKUP($B379,'[4]3.ข้อมูลงบทดลองปัจจุบัน'!$A$5:$CL$846,78,0),2)</f>
        <v>0</v>
      </c>
      <c r="CB379" s="104">
        <f>ROUND(VLOOKUP($B379,'[4]3.ข้อมูลงบทดลองปัจจุบัน'!$A$5:$CL$846,79,0),2)</f>
        <v>0</v>
      </c>
      <c r="CC379" s="104">
        <f>ROUND(VLOOKUP($B379,'[4]3.ข้อมูลงบทดลองปัจจุบัน'!$A$5:$CL$846,80,0),2)</f>
        <v>0</v>
      </c>
      <c r="CD379" s="104">
        <f>ROUND(VLOOKUP($B379,'[4]3.ข้อมูลงบทดลองปัจจุบัน'!$A$5:$CL$846,81,0),2)</f>
        <v>9140.08</v>
      </c>
      <c r="CE379" s="104">
        <f>ROUND(VLOOKUP($B379,'[4]3.ข้อมูลงบทดลองปัจจุบัน'!$A$5:$CL$846,82,0),2)</f>
        <v>24922.89</v>
      </c>
      <c r="CF379" s="104">
        <f>ROUND(VLOOKUP($B379,'[4]3.ข้อมูลงบทดลองปัจจุบัน'!$A$5:$CL$846,83,0),2)</f>
        <v>0</v>
      </c>
      <c r="CG379" s="104">
        <f>ROUND(VLOOKUP($B379,'[4]3.ข้อมูลงบทดลองปัจจุบัน'!$A$5:$CL$846,84,0),2)</f>
        <v>0</v>
      </c>
      <c r="CH379" s="104">
        <f>ROUND(VLOOKUP($B379,'[4]3.ข้อมูลงบทดลองปัจจุบัน'!$A$5:$CL$846,85,0),2)</f>
        <v>1572</v>
      </c>
      <c r="CI379" s="104">
        <f>ROUND(VLOOKUP($B379,'[4]3.ข้อมูลงบทดลองปัจจุบัน'!$A$5:$CL$846,86,0),2)</f>
        <v>0</v>
      </c>
      <c r="CJ379" s="104">
        <f>ROUND(VLOOKUP($B379,'[4]3.ข้อมูลงบทดลองปัจจุบัน'!$A$5:$CL$846,87,0),2)</f>
        <v>0</v>
      </c>
      <c r="CK379" s="104">
        <f>ROUND(VLOOKUP($B379,'[4]3.ข้อมูลงบทดลองปัจจุบัน'!$A$5:$CL$846,88,0),2)</f>
        <v>0</v>
      </c>
      <c r="CL379" s="104">
        <f>ROUND(VLOOKUP($B379,'[4]3.ข้อมูลงบทดลองปัจจุบัน'!$A$5:$CL$846,89,0),2)</f>
        <v>0</v>
      </c>
      <c r="CM379" s="104">
        <f>ROUND(VLOOKUP($B379,'[4]3.ข้อมูลงบทดลองปัจจุบัน'!$A$5:$CL$846,90,0),2)</f>
        <v>0</v>
      </c>
    </row>
    <row r="380" spans="1:91" x14ac:dyDescent="0.7">
      <c r="A380" s="127" t="s">
        <v>884</v>
      </c>
      <c r="B380" s="18" t="s">
        <v>1143</v>
      </c>
      <c r="C380" s="19" t="s">
        <v>1144</v>
      </c>
      <c r="D380" s="104">
        <f>ROUND(VLOOKUP($B380,'[4]3.ข้อมูลงบทดลองปัจจุบัน'!$A$5:$CL$846,3,0),2)</f>
        <v>0</v>
      </c>
      <c r="E380" s="104">
        <f>ROUND(VLOOKUP($B380,'[4]3.ข้อมูลงบทดลองปัจจุบัน'!$A$5:$CL$846,4,0),2)</f>
        <v>0</v>
      </c>
      <c r="F380" s="104">
        <f>ROUND(VLOOKUP($B380,'[4]3.ข้อมูลงบทดลองปัจจุบัน'!$A$5:$CL$846,5,0),2)</f>
        <v>0</v>
      </c>
      <c r="G380" s="104">
        <f>ROUND(VLOOKUP($B380,'[4]3.ข้อมูลงบทดลองปัจจุบัน'!$A$5:$CL$846,6,0),2)</f>
        <v>0</v>
      </c>
      <c r="H380" s="104">
        <f>ROUND(VLOOKUP($B380,'[4]3.ข้อมูลงบทดลองปัจจุบัน'!$A$5:$CL$846,7,0),2)</f>
        <v>0</v>
      </c>
      <c r="I380" s="104">
        <f>ROUND(VLOOKUP($B380,'[4]3.ข้อมูลงบทดลองปัจจุบัน'!$A$5:$CL$846,8,0),2)</f>
        <v>0</v>
      </c>
      <c r="J380" s="104">
        <f>ROUND(VLOOKUP($B380,'[4]3.ข้อมูลงบทดลองปัจจุบัน'!$A$5:$CL$846,9,0),2)</f>
        <v>0</v>
      </c>
      <c r="K380" s="104">
        <f>ROUND(VLOOKUP($B380,'[4]3.ข้อมูลงบทดลองปัจจุบัน'!$A$5:$CL$846,10,0),2)</f>
        <v>0</v>
      </c>
      <c r="L380" s="104">
        <f>ROUND(VLOOKUP($B380,'[4]3.ข้อมูลงบทดลองปัจจุบัน'!$A$5:$CL$846,11,0),2)</f>
        <v>0</v>
      </c>
      <c r="M380" s="104">
        <f>ROUND(VLOOKUP($B380,'[4]3.ข้อมูลงบทดลองปัจจุบัน'!$A$5:$CL$846,12,0),2)</f>
        <v>0</v>
      </c>
      <c r="N380" s="104">
        <f>ROUND(VLOOKUP($B380,'[4]3.ข้อมูลงบทดลองปัจจุบัน'!$A$5:$CL$846,13,0),2)</f>
        <v>0</v>
      </c>
      <c r="O380" s="104">
        <f>ROUND(VLOOKUP($B380,'[4]3.ข้อมูลงบทดลองปัจจุบัน'!$A$5:$CL$846,14,0),2)</f>
        <v>0</v>
      </c>
      <c r="P380" s="104">
        <f>ROUND(VLOOKUP($B380,'[4]3.ข้อมูลงบทดลองปัจจุบัน'!$A$5:$CL$846,15,0),2)</f>
        <v>0</v>
      </c>
      <c r="Q380" s="104">
        <f>ROUND(VLOOKUP($B380,'[4]3.ข้อมูลงบทดลองปัจจุบัน'!$A$5:$CL$846,16,0),2)</f>
        <v>0</v>
      </c>
      <c r="R380" s="104">
        <f>ROUND(VLOOKUP($B380,'[4]3.ข้อมูลงบทดลองปัจจุบัน'!$A$5:$CL$846,17,0),2)</f>
        <v>0</v>
      </c>
      <c r="S380" s="104">
        <f>ROUND(VLOOKUP($B380,'[4]3.ข้อมูลงบทดลองปัจจุบัน'!$A$5:$CL$846,18,0),2)</f>
        <v>0</v>
      </c>
      <c r="T380" s="104">
        <f>ROUND(VLOOKUP($B380,'[4]3.ข้อมูลงบทดลองปัจจุบัน'!$A$5:$CL$846,19,0),2)</f>
        <v>0</v>
      </c>
      <c r="U380" s="104">
        <f>ROUND(VLOOKUP($B380,'[4]3.ข้อมูลงบทดลองปัจจุบัน'!$A$5:$CL$846,20,0),2)</f>
        <v>0</v>
      </c>
      <c r="V380" s="104">
        <f>ROUND(VLOOKUP($B380,'[4]3.ข้อมูลงบทดลองปัจจุบัน'!$A$5:$CL$846,21,0),2)</f>
        <v>0</v>
      </c>
      <c r="W380" s="104">
        <f>ROUND(VLOOKUP($B380,'[4]3.ข้อมูลงบทดลองปัจจุบัน'!$A$5:$CL$846,22,0),2)</f>
        <v>0</v>
      </c>
      <c r="X380" s="104">
        <f>ROUND(VLOOKUP($B380,'[4]3.ข้อมูลงบทดลองปัจจุบัน'!$A$5:$CL$846,23,0),2)</f>
        <v>0</v>
      </c>
      <c r="Y380" s="104">
        <f>ROUND(VLOOKUP($B380,'[4]3.ข้อมูลงบทดลองปัจจุบัน'!$A$5:$CL$846,24,0),2)</f>
        <v>0</v>
      </c>
      <c r="Z380" s="104">
        <f>ROUND(VLOOKUP($B380,'[4]3.ข้อมูลงบทดลองปัจจุบัน'!$A$5:$CL$846,25,0),2)</f>
        <v>0</v>
      </c>
      <c r="AA380" s="104">
        <f>ROUND(VLOOKUP($B380,'[4]3.ข้อมูลงบทดลองปัจจุบัน'!$A$5:$CL$846,26,0),2)</f>
        <v>0</v>
      </c>
      <c r="AB380" s="104">
        <f>ROUND(VLOOKUP($B380,'[4]3.ข้อมูลงบทดลองปัจจุบัน'!$A$5:$CL$846,27,0),2)</f>
        <v>0</v>
      </c>
      <c r="AC380" s="104">
        <f>ROUND(VLOOKUP($B380,'[4]3.ข้อมูลงบทดลองปัจจุบัน'!$A$5:$CL$846,28,0),2)</f>
        <v>0</v>
      </c>
      <c r="AD380" s="104">
        <f>ROUND(VLOOKUP($B380,'[4]3.ข้อมูลงบทดลองปัจจุบัน'!$A$5:$CL$846,29,0),2)</f>
        <v>0</v>
      </c>
      <c r="AE380" s="104">
        <f>ROUND(VLOOKUP($B380,'[4]3.ข้อมูลงบทดลองปัจจุบัน'!$A$5:$CL$846,30,0),2)</f>
        <v>0</v>
      </c>
      <c r="AF380" s="104">
        <f>ROUND(VLOOKUP($B380,'[4]3.ข้อมูลงบทดลองปัจจุบัน'!$A$5:$CL$846,31,0),2)</f>
        <v>0</v>
      </c>
      <c r="AG380" s="104">
        <f>ROUND(VLOOKUP($B380,'[4]3.ข้อมูลงบทดลองปัจจุบัน'!$A$5:$CL$846,32,0),2)</f>
        <v>0</v>
      </c>
      <c r="AH380" s="104">
        <f>ROUND(VLOOKUP($B380,'[4]3.ข้อมูลงบทดลองปัจจุบัน'!$A$5:$CL$846,33,0),2)</f>
        <v>0</v>
      </c>
      <c r="AI380" s="104">
        <f>ROUND(VLOOKUP($B380,'[4]3.ข้อมูลงบทดลองปัจจุบัน'!$A$5:$CL$846,34,0),2)</f>
        <v>0</v>
      </c>
      <c r="AJ380" s="104">
        <f>ROUND(VLOOKUP($B380,'[4]3.ข้อมูลงบทดลองปัจจุบัน'!$A$5:$CL$846,35,0),2)</f>
        <v>0</v>
      </c>
      <c r="AK380" s="104">
        <f>ROUND(VLOOKUP($B380,'[4]3.ข้อมูลงบทดลองปัจจุบัน'!$A$5:$CL$846,36,0),2)</f>
        <v>0</v>
      </c>
      <c r="AL380" s="104">
        <f>ROUND(VLOOKUP($B380,'[4]3.ข้อมูลงบทดลองปัจจุบัน'!$A$5:$CL$846,37,0),2)</f>
        <v>0</v>
      </c>
      <c r="AM380" s="104">
        <f>ROUND(VLOOKUP($B380,'[4]3.ข้อมูลงบทดลองปัจจุบัน'!$A$5:$CL$846,38,0),2)</f>
        <v>0</v>
      </c>
      <c r="AN380" s="104">
        <f>ROUND(VLOOKUP($B380,'[4]3.ข้อมูลงบทดลองปัจจุบัน'!$A$5:$CL$846,39,0),2)</f>
        <v>0</v>
      </c>
      <c r="AO380" s="104">
        <f>ROUND(VLOOKUP($B380,'[4]3.ข้อมูลงบทดลองปัจจุบัน'!$A$5:$CL$846,40,0),2)</f>
        <v>0</v>
      </c>
      <c r="AP380" s="104">
        <f>ROUND(VLOOKUP($B380,'[4]3.ข้อมูลงบทดลองปัจจุบัน'!$A$5:$CL$846,41,0),2)</f>
        <v>0</v>
      </c>
      <c r="AQ380" s="104">
        <f>ROUND(VLOOKUP($B380,'[4]3.ข้อมูลงบทดลองปัจจุบัน'!$A$5:$CL$846,42,0),2)</f>
        <v>0</v>
      </c>
      <c r="AR380" s="104">
        <f>ROUND(VLOOKUP($B380,'[4]3.ข้อมูลงบทดลองปัจจุบัน'!$A$5:$CL$846,43,0),2)</f>
        <v>0</v>
      </c>
      <c r="AS380" s="104">
        <f>ROUND(VLOOKUP($B380,'[4]3.ข้อมูลงบทดลองปัจจุบัน'!$A$5:$CL$846,44,0),2)</f>
        <v>0</v>
      </c>
      <c r="AT380" s="104">
        <f>ROUND(VLOOKUP($B380,'[4]3.ข้อมูลงบทดลองปัจจุบัน'!$A$5:$CL$846,45,0),2)</f>
        <v>0</v>
      </c>
      <c r="AU380" s="104">
        <f>ROUND(VLOOKUP($B380,'[4]3.ข้อมูลงบทดลองปัจจุบัน'!$A$5:$CL$846,46,0),2)</f>
        <v>0</v>
      </c>
      <c r="AV380" s="104">
        <f>ROUND(VLOOKUP($B380,'[4]3.ข้อมูลงบทดลองปัจจุบัน'!$A$5:$CL$846,47,0),2)</f>
        <v>0</v>
      </c>
      <c r="AW380" s="104">
        <f>ROUND(VLOOKUP($B380,'[4]3.ข้อมูลงบทดลองปัจจุบัน'!$A$5:$CL$846,48,0),2)</f>
        <v>0</v>
      </c>
      <c r="AX380" s="104">
        <f>ROUND(VLOOKUP($B380,'[4]3.ข้อมูลงบทดลองปัจจุบัน'!$A$5:$CL$846,49,0),2)</f>
        <v>0</v>
      </c>
      <c r="AY380" s="104">
        <f>ROUND(VLOOKUP($B380,'[4]3.ข้อมูลงบทดลองปัจจุบัน'!$A$5:$CL$846,50,0),2)</f>
        <v>0</v>
      </c>
      <c r="AZ380" s="104">
        <f>ROUND(VLOOKUP($B380,'[4]3.ข้อมูลงบทดลองปัจจุบัน'!$A$5:$CL$846,51,0),2)</f>
        <v>0</v>
      </c>
      <c r="BA380" s="104">
        <f>ROUND(VLOOKUP($B380,'[4]3.ข้อมูลงบทดลองปัจจุบัน'!$A$5:$CL$846,52,0),2)</f>
        <v>0</v>
      </c>
      <c r="BB380" s="104">
        <f>ROUND(VLOOKUP($B380,'[4]3.ข้อมูลงบทดลองปัจจุบัน'!$A$5:$CL$846,53,0),2)</f>
        <v>0</v>
      </c>
      <c r="BC380" s="104">
        <f>ROUND(VLOOKUP($B380,'[4]3.ข้อมูลงบทดลองปัจจุบัน'!$A$5:$CL$846,54,0),2)</f>
        <v>0</v>
      </c>
      <c r="BD380" s="104">
        <f>ROUND(VLOOKUP($B380,'[4]3.ข้อมูลงบทดลองปัจจุบัน'!$A$5:$CL$846,55,0),2)</f>
        <v>0</v>
      </c>
      <c r="BE380" s="104">
        <f>ROUND(VLOOKUP($B380,'[4]3.ข้อมูลงบทดลองปัจจุบัน'!$A$5:$CL$846,56,0),2)</f>
        <v>0</v>
      </c>
      <c r="BF380" s="104">
        <f>ROUND(VLOOKUP($B380,'[4]3.ข้อมูลงบทดลองปัจจุบัน'!$A$5:$CL$846,57,0),2)</f>
        <v>0</v>
      </c>
      <c r="BG380" s="104">
        <f>ROUND(VLOOKUP($B380,'[4]3.ข้อมูลงบทดลองปัจจุบัน'!$A$5:$CL$846,58,0),2)</f>
        <v>0</v>
      </c>
      <c r="BH380" s="104">
        <f>ROUND(VLOOKUP($B380,'[4]3.ข้อมูลงบทดลองปัจจุบัน'!$A$5:$CL$846,59,0),2)</f>
        <v>0</v>
      </c>
      <c r="BI380" s="104">
        <f>ROUND(VLOOKUP($B380,'[4]3.ข้อมูลงบทดลองปัจจุบัน'!$A$5:$CL$846,60,0),2)</f>
        <v>0</v>
      </c>
      <c r="BJ380" s="104">
        <f>ROUND(VLOOKUP($B380,'[4]3.ข้อมูลงบทดลองปัจจุบัน'!$A$5:$CL$846,61,0),2)</f>
        <v>0</v>
      </c>
      <c r="BK380" s="104">
        <f>ROUND(VLOOKUP($B380,'[4]3.ข้อมูลงบทดลองปัจจุบัน'!$A$5:$CL$846,62,0),2)</f>
        <v>0</v>
      </c>
      <c r="BL380" s="104">
        <f>ROUND(VLOOKUP($B380,'[4]3.ข้อมูลงบทดลองปัจจุบัน'!$A$5:$CL$846,63,0),2)</f>
        <v>0</v>
      </c>
      <c r="BM380" s="104">
        <f>ROUND(VLOOKUP($B380,'[4]3.ข้อมูลงบทดลองปัจจุบัน'!$A$5:$CL$846,64,0),2)</f>
        <v>0</v>
      </c>
      <c r="BN380" s="104">
        <f>ROUND(VLOOKUP($B380,'[4]3.ข้อมูลงบทดลองปัจจุบัน'!$A$5:$CL$846,65,0),2)</f>
        <v>0</v>
      </c>
      <c r="BO380" s="104">
        <f>ROUND(VLOOKUP($B380,'[4]3.ข้อมูลงบทดลองปัจจุบัน'!$A$5:$CL$846,66,0),2)</f>
        <v>0</v>
      </c>
      <c r="BP380" s="104">
        <f>ROUND(VLOOKUP($B380,'[4]3.ข้อมูลงบทดลองปัจจุบัน'!$A$5:$CL$846,67,0),2)</f>
        <v>0</v>
      </c>
      <c r="BQ380" s="104">
        <f>ROUND(VLOOKUP($B380,'[4]3.ข้อมูลงบทดลองปัจจุบัน'!$A$5:$CL$846,68,0),2)</f>
        <v>0</v>
      </c>
      <c r="BR380" s="104">
        <f>ROUND(VLOOKUP($B380,'[4]3.ข้อมูลงบทดลองปัจจุบัน'!$A$5:$CL$846,69,0),2)</f>
        <v>0</v>
      </c>
      <c r="BS380" s="104">
        <f>ROUND(VLOOKUP($B380,'[4]3.ข้อมูลงบทดลองปัจจุบัน'!$A$5:$CL$846,70,0),2)</f>
        <v>0</v>
      </c>
      <c r="BT380" s="104">
        <f>ROUND(VLOOKUP($B380,'[4]3.ข้อมูลงบทดลองปัจจุบัน'!$A$5:$CL$846,71,0),2)</f>
        <v>0</v>
      </c>
      <c r="BU380" s="104">
        <f>ROUND(VLOOKUP($B380,'[4]3.ข้อมูลงบทดลองปัจจุบัน'!$A$5:$CL$846,72,0),2)</f>
        <v>0</v>
      </c>
      <c r="BV380" s="104">
        <f>ROUND(VLOOKUP($B380,'[4]3.ข้อมูลงบทดลองปัจจุบัน'!$A$5:$CL$846,73,0),2)</f>
        <v>0</v>
      </c>
      <c r="BW380" s="104">
        <f>ROUND(VLOOKUP($B380,'[4]3.ข้อมูลงบทดลองปัจจุบัน'!$A$5:$CL$846,74,0),2)</f>
        <v>0</v>
      </c>
      <c r="BX380" s="104">
        <f>ROUND(VLOOKUP($B380,'[4]3.ข้อมูลงบทดลองปัจจุบัน'!$A$5:$CL$846,75,0),2)</f>
        <v>0</v>
      </c>
      <c r="BY380" s="104">
        <f>ROUND(VLOOKUP($B380,'[4]3.ข้อมูลงบทดลองปัจจุบัน'!$A$5:$CL$846,76,0),2)</f>
        <v>0</v>
      </c>
      <c r="BZ380" s="104">
        <f>ROUND(VLOOKUP($B380,'[4]3.ข้อมูลงบทดลองปัจจุบัน'!$A$5:$CL$846,77,0),2)</f>
        <v>0</v>
      </c>
      <c r="CA380" s="104">
        <f>ROUND(VLOOKUP($B380,'[4]3.ข้อมูลงบทดลองปัจจุบัน'!$A$5:$CL$846,78,0),2)</f>
        <v>0</v>
      </c>
      <c r="CB380" s="104">
        <f>ROUND(VLOOKUP($B380,'[4]3.ข้อมูลงบทดลองปัจจุบัน'!$A$5:$CL$846,79,0),2)</f>
        <v>0</v>
      </c>
      <c r="CC380" s="104">
        <f>ROUND(VLOOKUP($B380,'[4]3.ข้อมูลงบทดลองปัจจุบัน'!$A$5:$CL$846,80,0),2)</f>
        <v>0</v>
      </c>
      <c r="CD380" s="104">
        <f>ROUND(VLOOKUP($B380,'[4]3.ข้อมูลงบทดลองปัจจุบัน'!$A$5:$CL$846,81,0),2)</f>
        <v>0</v>
      </c>
      <c r="CE380" s="104">
        <f>ROUND(VLOOKUP($B380,'[4]3.ข้อมูลงบทดลองปัจจุบัน'!$A$5:$CL$846,82,0),2)</f>
        <v>0</v>
      </c>
      <c r="CF380" s="104">
        <f>ROUND(VLOOKUP($B380,'[4]3.ข้อมูลงบทดลองปัจจุบัน'!$A$5:$CL$846,83,0),2)</f>
        <v>0</v>
      </c>
      <c r="CG380" s="104">
        <f>ROUND(VLOOKUP($B380,'[4]3.ข้อมูลงบทดลองปัจจุบัน'!$A$5:$CL$846,84,0),2)</f>
        <v>0</v>
      </c>
      <c r="CH380" s="104">
        <f>ROUND(VLOOKUP($B380,'[4]3.ข้อมูลงบทดลองปัจจุบัน'!$A$5:$CL$846,85,0),2)</f>
        <v>0</v>
      </c>
      <c r="CI380" s="104">
        <f>ROUND(VLOOKUP($B380,'[4]3.ข้อมูลงบทดลองปัจจุบัน'!$A$5:$CL$846,86,0),2)</f>
        <v>0</v>
      </c>
      <c r="CJ380" s="104">
        <f>ROUND(VLOOKUP($B380,'[4]3.ข้อมูลงบทดลองปัจจุบัน'!$A$5:$CL$846,87,0),2)</f>
        <v>0</v>
      </c>
      <c r="CK380" s="104">
        <f>ROUND(VLOOKUP($B380,'[4]3.ข้อมูลงบทดลองปัจจุบัน'!$A$5:$CL$846,88,0),2)</f>
        <v>0</v>
      </c>
      <c r="CL380" s="104">
        <f>ROUND(VLOOKUP($B380,'[4]3.ข้อมูลงบทดลองปัจจุบัน'!$A$5:$CL$846,89,0),2)</f>
        <v>0</v>
      </c>
      <c r="CM380" s="104">
        <f>ROUND(VLOOKUP($B380,'[4]3.ข้อมูลงบทดลองปัจจุบัน'!$A$5:$CL$846,90,0),2)</f>
        <v>0</v>
      </c>
    </row>
    <row r="381" spans="1:91" x14ac:dyDescent="0.7">
      <c r="A381" s="127" t="s">
        <v>884</v>
      </c>
      <c r="B381" s="18" t="s">
        <v>1145</v>
      </c>
      <c r="C381" s="19" t="s">
        <v>1146</v>
      </c>
      <c r="D381" s="104">
        <f>ROUND(VLOOKUP($B381,'[4]3.ข้อมูลงบทดลองปัจจุบัน'!$A$5:$CL$846,3,0),2)</f>
        <v>0</v>
      </c>
      <c r="E381" s="104">
        <f>ROUND(VLOOKUP($B381,'[4]3.ข้อมูลงบทดลองปัจจุบัน'!$A$5:$CL$846,4,0),2)</f>
        <v>0</v>
      </c>
      <c r="F381" s="104">
        <f>ROUND(VLOOKUP($B381,'[4]3.ข้อมูลงบทดลองปัจจุบัน'!$A$5:$CL$846,5,0),2)</f>
        <v>0</v>
      </c>
      <c r="G381" s="104">
        <f>ROUND(VLOOKUP($B381,'[4]3.ข้อมูลงบทดลองปัจจุบัน'!$A$5:$CL$846,6,0),2)</f>
        <v>0</v>
      </c>
      <c r="H381" s="104">
        <f>ROUND(VLOOKUP($B381,'[4]3.ข้อมูลงบทดลองปัจจุบัน'!$A$5:$CL$846,7,0),2)</f>
        <v>0</v>
      </c>
      <c r="I381" s="104">
        <f>ROUND(VLOOKUP($B381,'[4]3.ข้อมูลงบทดลองปัจจุบัน'!$A$5:$CL$846,8,0),2)</f>
        <v>0</v>
      </c>
      <c r="J381" s="104">
        <f>ROUND(VLOOKUP($B381,'[4]3.ข้อมูลงบทดลองปัจจุบัน'!$A$5:$CL$846,9,0),2)</f>
        <v>0</v>
      </c>
      <c r="K381" s="104">
        <f>ROUND(VLOOKUP($B381,'[4]3.ข้อมูลงบทดลองปัจจุบัน'!$A$5:$CL$846,10,0),2)</f>
        <v>0</v>
      </c>
      <c r="L381" s="104">
        <f>ROUND(VLOOKUP($B381,'[4]3.ข้อมูลงบทดลองปัจจุบัน'!$A$5:$CL$846,11,0),2)</f>
        <v>0</v>
      </c>
      <c r="M381" s="104">
        <f>ROUND(VLOOKUP($B381,'[4]3.ข้อมูลงบทดลองปัจจุบัน'!$A$5:$CL$846,12,0),2)</f>
        <v>0</v>
      </c>
      <c r="N381" s="104">
        <f>ROUND(VLOOKUP($B381,'[4]3.ข้อมูลงบทดลองปัจจุบัน'!$A$5:$CL$846,13,0),2)</f>
        <v>0</v>
      </c>
      <c r="O381" s="104">
        <f>ROUND(VLOOKUP($B381,'[4]3.ข้อมูลงบทดลองปัจจุบัน'!$A$5:$CL$846,14,0),2)</f>
        <v>0</v>
      </c>
      <c r="P381" s="104">
        <f>ROUND(VLOOKUP($B381,'[4]3.ข้อมูลงบทดลองปัจจุบัน'!$A$5:$CL$846,15,0),2)</f>
        <v>0</v>
      </c>
      <c r="Q381" s="104">
        <f>ROUND(VLOOKUP($B381,'[4]3.ข้อมูลงบทดลองปัจจุบัน'!$A$5:$CL$846,16,0),2)</f>
        <v>0</v>
      </c>
      <c r="R381" s="104">
        <f>ROUND(VLOOKUP($B381,'[4]3.ข้อมูลงบทดลองปัจจุบัน'!$A$5:$CL$846,17,0),2)</f>
        <v>0</v>
      </c>
      <c r="S381" s="104">
        <f>ROUND(VLOOKUP($B381,'[4]3.ข้อมูลงบทดลองปัจจุบัน'!$A$5:$CL$846,18,0),2)</f>
        <v>0</v>
      </c>
      <c r="T381" s="104">
        <f>ROUND(VLOOKUP($B381,'[4]3.ข้อมูลงบทดลองปัจจุบัน'!$A$5:$CL$846,19,0),2)</f>
        <v>0</v>
      </c>
      <c r="U381" s="104">
        <f>ROUND(VLOOKUP($B381,'[4]3.ข้อมูลงบทดลองปัจจุบัน'!$A$5:$CL$846,20,0),2)</f>
        <v>0</v>
      </c>
      <c r="V381" s="104">
        <f>ROUND(VLOOKUP($B381,'[4]3.ข้อมูลงบทดลองปัจจุบัน'!$A$5:$CL$846,21,0),2)</f>
        <v>0</v>
      </c>
      <c r="W381" s="104">
        <f>ROUND(VLOOKUP($B381,'[4]3.ข้อมูลงบทดลองปัจจุบัน'!$A$5:$CL$846,22,0),2)</f>
        <v>0</v>
      </c>
      <c r="X381" s="104">
        <f>ROUND(VLOOKUP($B381,'[4]3.ข้อมูลงบทดลองปัจจุบัน'!$A$5:$CL$846,23,0),2)</f>
        <v>0</v>
      </c>
      <c r="Y381" s="104">
        <f>ROUND(VLOOKUP($B381,'[4]3.ข้อมูลงบทดลองปัจจุบัน'!$A$5:$CL$846,24,0),2)</f>
        <v>0</v>
      </c>
      <c r="Z381" s="104">
        <f>ROUND(VLOOKUP($B381,'[4]3.ข้อมูลงบทดลองปัจจุบัน'!$A$5:$CL$846,25,0),2)</f>
        <v>0</v>
      </c>
      <c r="AA381" s="104">
        <f>ROUND(VLOOKUP($B381,'[4]3.ข้อมูลงบทดลองปัจจุบัน'!$A$5:$CL$846,26,0),2)</f>
        <v>0</v>
      </c>
      <c r="AB381" s="104">
        <f>ROUND(VLOOKUP($B381,'[4]3.ข้อมูลงบทดลองปัจจุบัน'!$A$5:$CL$846,27,0),2)</f>
        <v>0</v>
      </c>
      <c r="AC381" s="104">
        <f>ROUND(VLOOKUP($B381,'[4]3.ข้อมูลงบทดลองปัจจุบัน'!$A$5:$CL$846,28,0),2)</f>
        <v>0</v>
      </c>
      <c r="AD381" s="104">
        <f>ROUND(VLOOKUP($B381,'[4]3.ข้อมูลงบทดลองปัจจุบัน'!$A$5:$CL$846,29,0),2)</f>
        <v>0</v>
      </c>
      <c r="AE381" s="104">
        <f>ROUND(VLOOKUP($B381,'[4]3.ข้อมูลงบทดลองปัจจุบัน'!$A$5:$CL$846,30,0),2)</f>
        <v>0</v>
      </c>
      <c r="AF381" s="104">
        <f>ROUND(VLOOKUP($B381,'[4]3.ข้อมูลงบทดลองปัจจุบัน'!$A$5:$CL$846,31,0),2)</f>
        <v>0</v>
      </c>
      <c r="AG381" s="104">
        <f>ROUND(VLOOKUP($B381,'[4]3.ข้อมูลงบทดลองปัจจุบัน'!$A$5:$CL$846,32,0),2)</f>
        <v>0</v>
      </c>
      <c r="AH381" s="104">
        <f>ROUND(VLOOKUP($B381,'[4]3.ข้อมูลงบทดลองปัจจุบัน'!$A$5:$CL$846,33,0),2)</f>
        <v>0</v>
      </c>
      <c r="AI381" s="104">
        <f>ROUND(VLOOKUP($B381,'[4]3.ข้อมูลงบทดลองปัจจุบัน'!$A$5:$CL$846,34,0),2)</f>
        <v>0</v>
      </c>
      <c r="AJ381" s="104">
        <f>ROUND(VLOOKUP($B381,'[4]3.ข้อมูลงบทดลองปัจจุบัน'!$A$5:$CL$846,35,0),2)</f>
        <v>0</v>
      </c>
      <c r="AK381" s="104">
        <f>ROUND(VLOOKUP($B381,'[4]3.ข้อมูลงบทดลองปัจจุบัน'!$A$5:$CL$846,36,0),2)</f>
        <v>0</v>
      </c>
      <c r="AL381" s="104">
        <f>ROUND(VLOOKUP($B381,'[4]3.ข้อมูลงบทดลองปัจจุบัน'!$A$5:$CL$846,37,0),2)</f>
        <v>0</v>
      </c>
      <c r="AM381" s="104">
        <f>ROUND(VLOOKUP($B381,'[4]3.ข้อมูลงบทดลองปัจจุบัน'!$A$5:$CL$846,38,0),2)</f>
        <v>0</v>
      </c>
      <c r="AN381" s="104">
        <f>ROUND(VLOOKUP($B381,'[4]3.ข้อมูลงบทดลองปัจจุบัน'!$A$5:$CL$846,39,0),2)</f>
        <v>0</v>
      </c>
      <c r="AO381" s="104">
        <f>ROUND(VLOOKUP($B381,'[4]3.ข้อมูลงบทดลองปัจจุบัน'!$A$5:$CL$846,40,0),2)</f>
        <v>0</v>
      </c>
      <c r="AP381" s="104">
        <f>ROUND(VLOOKUP($B381,'[4]3.ข้อมูลงบทดลองปัจจุบัน'!$A$5:$CL$846,41,0),2)</f>
        <v>0</v>
      </c>
      <c r="AQ381" s="104">
        <f>ROUND(VLOOKUP($B381,'[4]3.ข้อมูลงบทดลองปัจจุบัน'!$A$5:$CL$846,42,0),2)</f>
        <v>0</v>
      </c>
      <c r="AR381" s="104">
        <f>ROUND(VLOOKUP($B381,'[4]3.ข้อมูลงบทดลองปัจจุบัน'!$A$5:$CL$846,43,0),2)</f>
        <v>0</v>
      </c>
      <c r="AS381" s="104">
        <f>ROUND(VLOOKUP($B381,'[4]3.ข้อมูลงบทดลองปัจจุบัน'!$A$5:$CL$846,44,0),2)</f>
        <v>0</v>
      </c>
      <c r="AT381" s="104">
        <f>ROUND(VLOOKUP($B381,'[4]3.ข้อมูลงบทดลองปัจจุบัน'!$A$5:$CL$846,45,0),2)</f>
        <v>0</v>
      </c>
      <c r="AU381" s="104">
        <f>ROUND(VLOOKUP($B381,'[4]3.ข้อมูลงบทดลองปัจจุบัน'!$A$5:$CL$846,46,0),2)</f>
        <v>0</v>
      </c>
      <c r="AV381" s="104">
        <f>ROUND(VLOOKUP($B381,'[4]3.ข้อมูลงบทดลองปัจจุบัน'!$A$5:$CL$846,47,0),2)</f>
        <v>0</v>
      </c>
      <c r="AW381" s="104">
        <f>ROUND(VLOOKUP($B381,'[4]3.ข้อมูลงบทดลองปัจจุบัน'!$A$5:$CL$846,48,0),2)</f>
        <v>0</v>
      </c>
      <c r="AX381" s="104">
        <f>ROUND(VLOOKUP($B381,'[4]3.ข้อมูลงบทดลองปัจจุบัน'!$A$5:$CL$846,49,0),2)</f>
        <v>0</v>
      </c>
      <c r="AY381" s="104">
        <f>ROUND(VLOOKUP($B381,'[4]3.ข้อมูลงบทดลองปัจจุบัน'!$A$5:$CL$846,50,0),2)</f>
        <v>0</v>
      </c>
      <c r="AZ381" s="104">
        <f>ROUND(VLOOKUP($B381,'[4]3.ข้อมูลงบทดลองปัจจุบัน'!$A$5:$CL$846,51,0),2)</f>
        <v>0</v>
      </c>
      <c r="BA381" s="104">
        <f>ROUND(VLOOKUP($B381,'[4]3.ข้อมูลงบทดลองปัจจุบัน'!$A$5:$CL$846,52,0),2)</f>
        <v>0</v>
      </c>
      <c r="BB381" s="104">
        <f>ROUND(VLOOKUP($B381,'[4]3.ข้อมูลงบทดลองปัจจุบัน'!$A$5:$CL$846,53,0),2)</f>
        <v>0</v>
      </c>
      <c r="BC381" s="104">
        <f>ROUND(VLOOKUP($B381,'[4]3.ข้อมูลงบทดลองปัจจุบัน'!$A$5:$CL$846,54,0),2)</f>
        <v>0</v>
      </c>
      <c r="BD381" s="104">
        <f>ROUND(VLOOKUP($B381,'[4]3.ข้อมูลงบทดลองปัจจุบัน'!$A$5:$CL$846,55,0),2)</f>
        <v>0</v>
      </c>
      <c r="BE381" s="104">
        <f>ROUND(VLOOKUP($B381,'[4]3.ข้อมูลงบทดลองปัจจุบัน'!$A$5:$CL$846,56,0),2)</f>
        <v>0</v>
      </c>
      <c r="BF381" s="104">
        <f>ROUND(VLOOKUP($B381,'[4]3.ข้อมูลงบทดลองปัจจุบัน'!$A$5:$CL$846,57,0),2)</f>
        <v>0</v>
      </c>
      <c r="BG381" s="104">
        <f>ROUND(VLOOKUP($B381,'[4]3.ข้อมูลงบทดลองปัจจุบัน'!$A$5:$CL$846,58,0),2)</f>
        <v>0</v>
      </c>
      <c r="BH381" s="104">
        <f>ROUND(VLOOKUP($B381,'[4]3.ข้อมูลงบทดลองปัจจุบัน'!$A$5:$CL$846,59,0),2)</f>
        <v>0</v>
      </c>
      <c r="BI381" s="104">
        <f>ROUND(VLOOKUP($B381,'[4]3.ข้อมูลงบทดลองปัจจุบัน'!$A$5:$CL$846,60,0),2)</f>
        <v>0</v>
      </c>
      <c r="BJ381" s="104">
        <f>ROUND(VLOOKUP($B381,'[4]3.ข้อมูลงบทดลองปัจจุบัน'!$A$5:$CL$846,61,0),2)</f>
        <v>0</v>
      </c>
      <c r="BK381" s="104">
        <f>ROUND(VLOOKUP($B381,'[4]3.ข้อมูลงบทดลองปัจจุบัน'!$A$5:$CL$846,62,0),2)</f>
        <v>0</v>
      </c>
      <c r="BL381" s="104">
        <f>ROUND(VLOOKUP($B381,'[4]3.ข้อมูลงบทดลองปัจจุบัน'!$A$5:$CL$846,63,0),2)</f>
        <v>0</v>
      </c>
      <c r="BM381" s="104">
        <f>ROUND(VLOOKUP($B381,'[4]3.ข้อมูลงบทดลองปัจจุบัน'!$A$5:$CL$846,64,0),2)</f>
        <v>0</v>
      </c>
      <c r="BN381" s="104">
        <f>ROUND(VLOOKUP($B381,'[4]3.ข้อมูลงบทดลองปัจจุบัน'!$A$5:$CL$846,65,0),2)</f>
        <v>0</v>
      </c>
      <c r="BO381" s="104">
        <f>ROUND(VLOOKUP($B381,'[4]3.ข้อมูลงบทดลองปัจจุบัน'!$A$5:$CL$846,66,0),2)</f>
        <v>0</v>
      </c>
      <c r="BP381" s="104">
        <f>ROUND(VLOOKUP($B381,'[4]3.ข้อมูลงบทดลองปัจจุบัน'!$A$5:$CL$846,67,0),2)</f>
        <v>0</v>
      </c>
      <c r="BQ381" s="104">
        <f>ROUND(VLOOKUP($B381,'[4]3.ข้อมูลงบทดลองปัจจุบัน'!$A$5:$CL$846,68,0),2)</f>
        <v>0</v>
      </c>
      <c r="BR381" s="104">
        <f>ROUND(VLOOKUP($B381,'[4]3.ข้อมูลงบทดลองปัจจุบัน'!$A$5:$CL$846,69,0),2)</f>
        <v>0</v>
      </c>
      <c r="BS381" s="104">
        <f>ROUND(VLOOKUP($B381,'[4]3.ข้อมูลงบทดลองปัจจุบัน'!$A$5:$CL$846,70,0),2)</f>
        <v>0</v>
      </c>
      <c r="BT381" s="104">
        <f>ROUND(VLOOKUP($B381,'[4]3.ข้อมูลงบทดลองปัจจุบัน'!$A$5:$CL$846,71,0),2)</f>
        <v>0</v>
      </c>
      <c r="BU381" s="104">
        <f>ROUND(VLOOKUP($B381,'[4]3.ข้อมูลงบทดลองปัจจุบัน'!$A$5:$CL$846,72,0),2)</f>
        <v>0</v>
      </c>
      <c r="BV381" s="104">
        <f>ROUND(VLOOKUP($B381,'[4]3.ข้อมูลงบทดลองปัจจุบัน'!$A$5:$CL$846,73,0),2)</f>
        <v>0</v>
      </c>
      <c r="BW381" s="104">
        <f>ROUND(VLOOKUP($B381,'[4]3.ข้อมูลงบทดลองปัจจุบัน'!$A$5:$CL$846,74,0),2)</f>
        <v>0</v>
      </c>
      <c r="BX381" s="104">
        <f>ROUND(VLOOKUP($B381,'[4]3.ข้อมูลงบทดลองปัจจุบัน'!$A$5:$CL$846,75,0),2)</f>
        <v>0</v>
      </c>
      <c r="BY381" s="104">
        <f>ROUND(VLOOKUP($B381,'[4]3.ข้อมูลงบทดลองปัจจุบัน'!$A$5:$CL$846,76,0),2)</f>
        <v>0</v>
      </c>
      <c r="BZ381" s="104">
        <f>ROUND(VLOOKUP($B381,'[4]3.ข้อมูลงบทดลองปัจจุบัน'!$A$5:$CL$846,77,0),2)</f>
        <v>0</v>
      </c>
      <c r="CA381" s="104">
        <f>ROUND(VLOOKUP($B381,'[4]3.ข้อมูลงบทดลองปัจจุบัน'!$A$5:$CL$846,78,0),2)</f>
        <v>0</v>
      </c>
      <c r="CB381" s="104">
        <f>ROUND(VLOOKUP($B381,'[4]3.ข้อมูลงบทดลองปัจจุบัน'!$A$5:$CL$846,79,0),2)</f>
        <v>0</v>
      </c>
      <c r="CC381" s="104">
        <f>ROUND(VLOOKUP($B381,'[4]3.ข้อมูลงบทดลองปัจจุบัน'!$A$5:$CL$846,80,0),2)</f>
        <v>0</v>
      </c>
      <c r="CD381" s="104">
        <f>ROUND(VLOOKUP($B381,'[4]3.ข้อมูลงบทดลองปัจจุบัน'!$A$5:$CL$846,81,0),2)</f>
        <v>0</v>
      </c>
      <c r="CE381" s="104">
        <f>ROUND(VLOOKUP($B381,'[4]3.ข้อมูลงบทดลองปัจจุบัน'!$A$5:$CL$846,82,0),2)</f>
        <v>0</v>
      </c>
      <c r="CF381" s="104">
        <f>ROUND(VLOOKUP($B381,'[4]3.ข้อมูลงบทดลองปัจจุบัน'!$A$5:$CL$846,83,0),2)</f>
        <v>0</v>
      </c>
      <c r="CG381" s="104">
        <f>ROUND(VLOOKUP($B381,'[4]3.ข้อมูลงบทดลองปัจจุบัน'!$A$5:$CL$846,84,0),2)</f>
        <v>0</v>
      </c>
      <c r="CH381" s="104">
        <f>ROUND(VLOOKUP($B381,'[4]3.ข้อมูลงบทดลองปัจจุบัน'!$A$5:$CL$846,85,0),2)</f>
        <v>0</v>
      </c>
      <c r="CI381" s="104">
        <f>ROUND(VLOOKUP($B381,'[4]3.ข้อมูลงบทดลองปัจจุบัน'!$A$5:$CL$846,86,0),2)</f>
        <v>0</v>
      </c>
      <c r="CJ381" s="104">
        <f>ROUND(VLOOKUP($B381,'[4]3.ข้อมูลงบทดลองปัจจุบัน'!$A$5:$CL$846,87,0),2)</f>
        <v>0</v>
      </c>
      <c r="CK381" s="104">
        <f>ROUND(VLOOKUP($B381,'[4]3.ข้อมูลงบทดลองปัจจุบัน'!$A$5:$CL$846,88,0),2)</f>
        <v>0</v>
      </c>
      <c r="CL381" s="104">
        <f>ROUND(VLOOKUP($B381,'[4]3.ข้อมูลงบทดลองปัจจุบัน'!$A$5:$CL$846,89,0),2)</f>
        <v>0</v>
      </c>
      <c r="CM381" s="104">
        <f>ROUND(VLOOKUP($B381,'[4]3.ข้อมูลงบทดลองปัจจุบัน'!$A$5:$CL$846,90,0),2)</f>
        <v>0</v>
      </c>
    </row>
    <row r="382" spans="1:91" x14ac:dyDescent="0.7">
      <c r="A382" s="127" t="s">
        <v>884</v>
      </c>
      <c r="B382" s="18" t="s">
        <v>1147</v>
      </c>
      <c r="C382" s="19" t="s">
        <v>1148</v>
      </c>
      <c r="D382" s="104">
        <f>ROUND(VLOOKUP($B382,'[4]3.ข้อมูลงบทดลองปัจจุบัน'!$A$5:$CL$846,3,0),2)</f>
        <v>0</v>
      </c>
      <c r="E382" s="104">
        <f>ROUND(VLOOKUP($B382,'[4]3.ข้อมูลงบทดลองปัจจุบัน'!$A$5:$CL$846,4,0),2)</f>
        <v>0</v>
      </c>
      <c r="F382" s="104">
        <f>ROUND(VLOOKUP($B382,'[4]3.ข้อมูลงบทดลองปัจจุบัน'!$A$5:$CL$846,5,0),2)</f>
        <v>11148.6</v>
      </c>
      <c r="G382" s="104">
        <f>ROUND(VLOOKUP($B382,'[4]3.ข้อมูลงบทดลองปัจจุบัน'!$A$5:$CL$846,6,0),2)</f>
        <v>13128</v>
      </c>
      <c r="H382" s="104">
        <f>ROUND(VLOOKUP($B382,'[4]3.ข้อมูลงบทดลองปัจจุบัน'!$A$5:$CL$846,7,0),2)</f>
        <v>0</v>
      </c>
      <c r="I382" s="104">
        <f>ROUND(VLOOKUP($B382,'[4]3.ข้อมูลงบทดลองปัจจุบัน'!$A$5:$CL$846,8,0),2)</f>
        <v>0</v>
      </c>
      <c r="J382" s="104">
        <f>ROUND(VLOOKUP($B382,'[4]3.ข้อมูลงบทดลองปัจจุบัน'!$A$5:$CL$846,9,0),2)</f>
        <v>0</v>
      </c>
      <c r="K382" s="104">
        <f>ROUND(VLOOKUP($B382,'[4]3.ข้อมูลงบทดลองปัจจุบัน'!$A$5:$CL$846,10,0),2)</f>
        <v>10842</v>
      </c>
      <c r="L382" s="104">
        <f>ROUND(VLOOKUP($B382,'[4]3.ข้อมูลงบทดลองปัจจุบัน'!$A$5:$CL$846,11,0),2)</f>
        <v>2555.75</v>
      </c>
      <c r="M382" s="104">
        <f>ROUND(VLOOKUP($B382,'[4]3.ข้อมูลงบทดลองปัจจุบัน'!$A$5:$CL$846,12,0),2)</f>
        <v>0</v>
      </c>
      <c r="N382" s="104">
        <f>ROUND(VLOOKUP($B382,'[4]3.ข้อมูลงบทดลองปัจจุบัน'!$A$5:$CL$846,13,0),2)</f>
        <v>2590</v>
      </c>
      <c r="O382" s="104">
        <f>ROUND(VLOOKUP($B382,'[4]3.ข้อมูลงบทดลองปัจจุบัน'!$A$5:$CL$846,14,0),2)</f>
        <v>0</v>
      </c>
      <c r="P382" s="104">
        <f>ROUND(VLOOKUP($B382,'[4]3.ข้อมูลงบทดลองปัจจุบัน'!$A$5:$CL$846,15,0),2)</f>
        <v>0</v>
      </c>
      <c r="Q382" s="104">
        <f>ROUND(VLOOKUP($B382,'[4]3.ข้อมูลงบทดลองปัจจุบัน'!$A$5:$CL$846,16,0),2)</f>
        <v>0</v>
      </c>
      <c r="R382" s="104">
        <f>ROUND(VLOOKUP($B382,'[4]3.ข้อมูลงบทดลองปัจจุบัน'!$A$5:$CL$846,17,0),2)</f>
        <v>0</v>
      </c>
      <c r="S382" s="104">
        <f>ROUND(VLOOKUP($B382,'[4]3.ข้อมูลงบทดลองปัจจุบัน'!$A$5:$CL$846,18,0),2)</f>
        <v>0</v>
      </c>
      <c r="T382" s="104">
        <f>ROUND(VLOOKUP($B382,'[4]3.ข้อมูลงบทดลองปัจจุบัน'!$A$5:$CL$846,19,0),2)</f>
        <v>4076</v>
      </c>
      <c r="U382" s="104">
        <f>ROUND(VLOOKUP($B382,'[4]3.ข้อมูลงบทดลองปัจจุบัน'!$A$5:$CL$846,20,0),2)</f>
        <v>0</v>
      </c>
      <c r="V382" s="104">
        <f>ROUND(VLOOKUP($B382,'[4]3.ข้อมูลงบทดลองปัจจุบัน'!$A$5:$CL$846,21,0),2)</f>
        <v>0</v>
      </c>
      <c r="W382" s="104">
        <f>ROUND(VLOOKUP($B382,'[4]3.ข้อมูลงบทดลองปัจจุบัน'!$A$5:$CL$846,22,0),2)</f>
        <v>1028</v>
      </c>
      <c r="X382" s="104">
        <f>ROUND(VLOOKUP($B382,'[4]3.ข้อมูลงบทดลองปัจจุบัน'!$A$5:$CL$846,23,0),2)</f>
        <v>0</v>
      </c>
      <c r="Y382" s="104">
        <f>ROUND(VLOOKUP($B382,'[4]3.ข้อมูลงบทดลองปัจจุบัน'!$A$5:$CL$846,24,0),2)</f>
        <v>0</v>
      </c>
      <c r="Z382" s="104">
        <f>ROUND(VLOOKUP($B382,'[4]3.ข้อมูลงบทดลองปัจจุบัน'!$A$5:$CL$846,25,0),2)</f>
        <v>0</v>
      </c>
      <c r="AA382" s="104">
        <f>ROUND(VLOOKUP($B382,'[4]3.ข้อมูลงบทดลองปัจจุบัน'!$A$5:$CL$846,26,0),2)</f>
        <v>0</v>
      </c>
      <c r="AB382" s="104">
        <f>ROUND(VLOOKUP($B382,'[4]3.ข้อมูลงบทดลองปัจจุบัน'!$A$5:$CL$846,27,0),2)</f>
        <v>0</v>
      </c>
      <c r="AC382" s="104">
        <f>ROUND(VLOOKUP($B382,'[4]3.ข้อมูลงบทดลองปัจจุบัน'!$A$5:$CL$846,28,0),2)</f>
        <v>0</v>
      </c>
      <c r="AD382" s="104">
        <f>ROUND(VLOOKUP($B382,'[4]3.ข้อมูลงบทดลองปัจจุบัน'!$A$5:$CL$846,29,0),2)</f>
        <v>0</v>
      </c>
      <c r="AE382" s="104">
        <f>ROUND(VLOOKUP($B382,'[4]3.ข้อมูลงบทดลองปัจจุบัน'!$A$5:$CL$846,30,0),2)</f>
        <v>0</v>
      </c>
      <c r="AF382" s="104">
        <f>ROUND(VLOOKUP($B382,'[4]3.ข้อมูลงบทดลองปัจจุบัน'!$A$5:$CL$846,31,0),2)</f>
        <v>0</v>
      </c>
      <c r="AG382" s="104">
        <f>ROUND(VLOOKUP($B382,'[4]3.ข้อมูลงบทดลองปัจจุบัน'!$A$5:$CL$846,32,0),2)</f>
        <v>0</v>
      </c>
      <c r="AH382" s="104">
        <f>ROUND(VLOOKUP($B382,'[4]3.ข้อมูลงบทดลองปัจจุบัน'!$A$5:$CL$846,33,0),2)</f>
        <v>0</v>
      </c>
      <c r="AI382" s="104">
        <f>ROUND(VLOOKUP($B382,'[4]3.ข้อมูลงบทดลองปัจจุบัน'!$A$5:$CL$846,34,0),2)</f>
        <v>0</v>
      </c>
      <c r="AJ382" s="104">
        <f>ROUND(VLOOKUP($B382,'[4]3.ข้อมูลงบทดลองปัจจุบัน'!$A$5:$CL$846,35,0),2)</f>
        <v>0</v>
      </c>
      <c r="AK382" s="104">
        <f>ROUND(VLOOKUP($B382,'[4]3.ข้อมูลงบทดลองปัจจุบัน'!$A$5:$CL$846,36,0),2)</f>
        <v>0</v>
      </c>
      <c r="AL382" s="104">
        <f>ROUND(VLOOKUP($B382,'[4]3.ข้อมูลงบทดลองปัจจุบัน'!$A$5:$CL$846,37,0),2)</f>
        <v>0</v>
      </c>
      <c r="AM382" s="104">
        <f>ROUND(VLOOKUP($B382,'[4]3.ข้อมูลงบทดลองปัจจุบัน'!$A$5:$CL$846,38,0),2)</f>
        <v>0</v>
      </c>
      <c r="AN382" s="104">
        <f>ROUND(VLOOKUP($B382,'[4]3.ข้อมูลงบทดลองปัจจุบัน'!$A$5:$CL$846,39,0),2)</f>
        <v>0</v>
      </c>
      <c r="AO382" s="104">
        <f>ROUND(VLOOKUP($B382,'[4]3.ข้อมูลงบทดลองปัจจุบัน'!$A$5:$CL$846,40,0),2)</f>
        <v>0</v>
      </c>
      <c r="AP382" s="104">
        <f>ROUND(VLOOKUP($B382,'[4]3.ข้อมูลงบทดลองปัจจุบัน'!$A$5:$CL$846,41,0),2)</f>
        <v>0</v>
      </c>
      <c r="AQ382" s="104">
        <f>ROUND(VLOOKUP($B382,'[4]3.ข้อมูลงบทดลองปัจจุบัน'!$A$5:$CL$846,42,0),2)</f>
        <v>0</v>
      </c>
      <c r="AR382" s="104">
        <f>ROUND(VLOOKUP($B382,'[4]3.ข้อมูลงบทดลองปัจจุบัน'!$A$5:$CL$846,43,0),2)</f>
        <v>0</v>
      </c>
      <c r="AS382" s="104">
        <f>ROUND(VLOOKUP($B382,'[4]3.ข้อมูลงบทดลองปัจจุบัน'!$A$5:$CL$846,44,0),2)</f>
        <v>0</v>
      </c>
      <c r="AT382" s="104">
        <f>ROUND(VLOOKUP($B382,'[4]3.ข้อมูลงบทดลองปัจจุบัน'!$A$5:$CL$846,45,0),2)</f>
        <v>0</v>
      </c>
      <c r="AU382" s="104">
        <f>ROUND(VLOOKUP($B382,'[4]3.ข้อมูลงบทดลองปัจจุบัน'!$A$5:$CL$846,46,0),2)</f>
        <v>0</v>
      </c>
      <c r="AV382" s="104">
        <f>ROUND(VLOOKUP($B382,'[4]3.ข้อมูลงบทดลองปัจจุบัน'!$A$5:$CL$846,47,0),2)</f>
        <v>0</v>
      </c>
      <c r="AW382" s="104">
        <f>ROUND(VLOOKUP($B382,'[4]3.ข้อมูลงบทดลองปัจจุบัน'!$A$5:$CL$846,48,0),2)</f>
        <v>0</v>
      </c>
      <c r="AX382" s="104">
        <f>ROUND(VLOOKUP($B382,'[4]3.ข้อมูลงบทดลองปัจจุบัน'!$A$5:$CL$846,49,0),2)</f>
        <v>0</v>
      </c>
      <c r="AY382" s="104">
        <f>ROUND(VLOOKUP($B382,'[4]3.ข้อมูลงบทดลองปัจจุบัน'!$A$5:$CL$846,50,0),2)</f>
        <v>0</v>
      </c>
      <c r="AZ382" s="104">
        <f>ROUND(VLOOKUP($B382,'[4]3.ข้อมูลงบทดลองปัจจุบัน'!$A$5:$CL$846,51,0),2)</f>
        <v>0</v>
      </c>
      <c r="BA382" s="104">
        <f>ROUND(VLOOKUP($B382,'[4]3.ข้อมูลงบทดลองปัจจุบัน'!$A$5:$CL$846,52,0),2)</f>
        <v>0</v>
      </c>
      <c r="BB382" s="104">
        <f>ROUND(VLOOKUP($B382,'[4]3.ข้อมูลงบทดลองปัจจุบัน'!$A$5:$CL$846,53,0),2)</f>
        <v>35461</v>
      </c>
      <c r="BC382" s="104">
        <f>ROUND(VLOOKUP($B382,'[4]3.ข้อมูลงบทดลองปัจจุบัน'!$A$5:$CL$846,54,0),2)</f>
        <v>0</v>
      </c>
      <c r="BD382" s="104">
        <f>ROUND(VLOOKUP($B382,'[4]3.ข้อมูลงบทดลองปัจจุบัน'!$A$5:$CL$846,55,0),2)</f>
        <v>0</v>
      </c>
      <c r="BE382" s="104">
        <f>ROUND(VLOOKUP($B382,'[4]3.ข้อมูลงบทดลองปัจจุบัน'!$A$5:$CL$846,56,0),2)</f>
        <v>24381</v>
      </c>
      <c r="BF382" s="104">
        <f>ROUND(VLOOKUP($B382,'[4]3.ข้อมูลงบทดลองปัจจุบัน'!$A$5:$CL$846,57,0),2)</f>
        <v>10224.5</v>
      </c>
      <c r="BG382" s="104">
        <f>ROUND(VLOOKUP($B382,'[4]3.ข้อมูลงบทดลองปัจจุบัน'!$A$5:$CL$846,58,0),2)</f>
        <v>165</v>
      </c>
      <c r="BH382" s="104">
        <f>ROUND(VLOOKUP($B382,'[4]3.ข้อมูลงบทดลองปัจจุบัน'!$A$5:$CL$846,59,0),2)</f>
        <v>4060</v>
      </c>
      <c r="BI382" s="104">
        <f>ROUND(VLOOKUP($B382,'[4]3.ข้อมูลงบทดลองปัจจุบัน'!$A$5:$CL$846,60,0),2)</f>
        <v>2782</v>
      </c>
      <c r="BJ382" s="104">
        <f>ROUND(VLOOKUP($B382,'[4]3.ข้อมูลงบทดลองปัจจุบัน'!$A$5:$CL$846,61,0),2)</f>
        <v>0</v>
      </c>
      <c r="BK382" s="104">
        <f>ROUND(VLOOKUP($B382,'[4]3.ข้อมูลงบทดลองปัจจุบัน'!$A$5:$CL$846,62,0),2)</f>
        <v>0</v>
      </c>
      <c r="BL382" s="104">
        <f>ROUND(VLOOKUP($B382,'[4]3.ข้อมูลงบทดลองปัจจุบัน'!$A$5:$CL$846,63,0),2)</f>
        <v>0</v>
      </c>
      <c r="BM382" s="104">
        <f>ROUND(VLOOKUP($B382,'[4]3.ข้อมูลงบทดลองปัจจุบัน'!$A$5:$CL$846,64,0),2)</f>
        <v>0</v>
      </c>
      <c r="BN382" s="104">
        <f>ROUND(VLOOKUP($B382,'[4]3.ข้อมูลงบทดลองปัจจุบัน'!$A$5:$CL$846,65,0),2)</f>
        <v>0</v>
      </c>
      <c r="BO382" s="104">
        <f>ROUND(VLOOKUP($B382,'[4]3.ข้อมูลงบทดลองปัจจุบัน'!$A$5:$CL$846,66,0),2)</f>
        <v>0</v>
      </c>
      <c r="BP382" s="104">
        <f>ROUND(VLOOKUP($B382,'[4]3.ข้อมูลงบทดลองปัจจุบัน'!$A$5:$CL$846,67,0),2)</f>
        <v>0</v>
      </c>
      <c r="BQ382" s="104">
        <f>ROUND(VLOOKUP($B382,'[4]3.ข้อมูลงบทดลองปัจจุบัน'!$A$5:$CL$846,68,0),2)</f>
        <v>0</v>
      </c>
      <c r="BR382" s="104">
        <f>ROUND(VLOOKUP($B382,'[4]3.ข้อมูลงบทดลองปัจจุบัน'!$A$5:$CL$846,69,0),2)</f>
        <v>0</v>
      </c>
      <c r="BS382" s="104">
        <f>ROUND(VLOOKUP($B382,'[4]3.ข้อมูลงบทดลองปัจจุบัน'!$A$5:$CL$846,70,0),2)</f>
        <v>0</v>
      </c>
      <c r="BT382" s="104">
        <f>ROUND(VLOOKUP($B382,'[4]3.ข้อมูลงบทดลองปัจจุบัน'!$A$5:$CL$846,71,0),2)</f>
        <v>0</v>
      </c>
      <c r="BU382" s="104">
        <f>ROUND(VLOOKUP($B382,'[4]3.ข้อมูลงบทดลองปัจจุบัน'!$A$5:$CL$846,72,0),2)</f>
        <v>0</v>
      </c>
      <c r="BV382" s="104">
        <f>ROUND(VLOOKUP($B382,'[4]3.ข้อมูลงบทดลองปัจจุบัน'!$A$5:$CL$846,73,0),2)</f>
        <v>0</v>
      </c>
      <c r="BW382" s="104">
        <f>ROUND(VLOOKUP($B382,'[4]3.ข้อมูลงบทดลองปัจจุบัน'!$A$5:$CL$846,74,0),2)</f>
        <v>0</v>
      </c>
      <c r="BX382" s="104">
        <f>ROUND(VLOOKUP($B382,'[4]3.ข้อมูลงบทดลองปัจจุบัน'!$A$5:$CL$846,75,0),2)</f>
        <v>0</v>
      </c>
      <c r="BY382" s="104">
        <f>ROUND(VLOOKUP($B382,'[4]3.ข้อมูลงบทดลองปัจจุบัน'!$A$5:$CL$846,76,0),2)</f>
        <v>0</v>
      </c>
      <c r="BZ382" s="104">
        <f>ROUND(VLOOKUP($B382,'[4]3.ข้อมูลงบทดลองปัจจุบัน'!$A$5:$CL$846,77,0),2)</f>
        <v>0</v>
      </c>
      <c r="CA382" s="104">
        <f>ROUND(VLOOKUP($B382,'[4]3.ข้อมูลงบทดลองปัจจุบัน'!$A$5:$CL$846,78,0),2)</f>
        <v>0</v>
      </c>
      <c r="CB382" s="104">
        <f>ROUND(VLOOKUP($B382,'[4]3.ข้อมูลงบทดลองปัจจุบัน'!$A$5:$CL$846,79,0),2)</f>
        <v>0</v>
      </c>
      <c r="CC382" s="104">
        <f>ROUND(VLOOKUP($B382,'[4]3.ข้อมูลงบทดลองปัจจุบัน'!$A$5:$CL$846,80,0),2)</f>
        <v>0</v>
      </c>
      <c r="CD382" s="104">
        <f>ROUND(VLOOKUP($B382,'[4]3.ข้อมูลงบทดลองปัจจุบัน'!$A$5:$CL$846,81,0),2)</f>
        <v>0</v>
      </c>
      <c r="CE382" s="104">
        <f>ROUND(VLOOKUP($B382,'[4]3.ข้อมูลงบทดลองปัจจุบัน'!$A$5:$CL$846,82,0),2)</f>
        <v>0</v>
      </c>
      <c r="CF382" s="104">
        <f>ROUND(VLOOKUP($B382,'[4]3.ข้อมูลงบทดลองปัจจุบัน'!$A$5:$CL$846,83,0),2)</f>
        <v>0</v>
      </c>
      <c r="CG382" s="104">
        <f>ROUND(VLOOKUP($B382,'[4]3.ข้อมูลงบทดลองปัจจุบัน'!$A$5:$CL$846,84,0),2)</f>
        <v>0</v>
      </c>
      <c r="CH382" s="104">
        <f>ROUND(VLOOKUP($B382,'[4]3.ข้อมูลงบทดลองปัจจุบัน'!$A$5:$CL$846,85,0),2)</f>
        <v>0</v>
      </c>
      <c r="CI382" s="104">
        <f>ROUND(VLOOKUP($B382,'[4]3.ข้อมูลงบทดลองปัจจุบัน'!$A$5:$CL$846,86,0),2)</f>
        <v>0</v>
      </c>
      <c r="CJ382" s="104">
        <f>ROUND(VLOOKUP($B382,'[4]3.ข้อมูลงบทดลองปัจจุบัน'!$A$5:$CL$846,87,0),2)</f>
        <v>0</v>
      </c>
      <c r="CK382" s="104">
        <f>ROUND(VLOOKUP($B382,'[4]3.ข้อมูลงบทดลองปัจจุบัน'!$A$5:$CL$846,88,0),2)</f>
        <v>0</v>
      </c>
      <c r="CL382" s="104">
        <f>ROUND(VLOOKUP($B382,'[4]3.ข้อมูลงบทดลองปัจจุบัน'!$A$5:$CL$846,89,0),2)</f>
        <v>0</v>
      </c>
      <c r="CM382" s="104">
        <f>ROUND(VLOOKUP($B382,'[4]3.ข้อมูลงบทดลองปัจจุบัน'!$A$5:$CL$846,90,0),2)</f>
        <v>0</v>
      </c>
    </row>
    <row r="383" spans="1:91" x14ac:dyDescent="0.7">
      <c r="A383" s="127" t="s">
        <v>884</v>
      </c>
      <c r="B383" s="18" t="s">
        <v>1149</v>
      </c>
      <c r="C383" s="19" t="s">
        <v>1150</v>
      </c>
      <c r="D383" s="104">
        <f>ROUND(VLOOKUP($B383,'[4]3.ข้อมูลงบทดลองปัจจุบัน'!$A$5:$CL$846,3,0),2)</f>
        <v>0</v>
      </c>
      <c r="E383" s="104">
        <f>ROUND(VLOOKUP($B383,'[4]3.ข้อมูลงบทดลองปัจจุบัน'!$A$5:$CL$846,4,0),2)</f>
        <v>0</v>
      </c>
      <c r="F383" s="104">
        <f>ROUND(VLOOKUP($B383,'[4]3.ข้อมูลงบทดลองปัจจุบัน'!$A$5:$CL$846,5,0),2)</f>
        <v>0</v>
      </c>
      <c r="G383" s="104">
        <f>ROUND(VLOOKUP($B383,'[4]3.ข้อมูลงบทดลองปัจจุบัน'!$A$5:$CL$846,6,0),2)</f>
        <v>0</v>
      </c>
      <c r="H383" s="104">
        <f>ROUND(VLOOKUP($B383,'[4]3.ข้อมูลงบทดลองปัจจุบัน'!$A$5:$CL$846,7,0),2)</f>
        <v>0</v>
      </c>
      <c r="I383" s="104">
        <f>ROUND(VLOOKUP($B383,'[4]3.ข้อมูลงบทดลองปัจจุบัน'!$A$5:$CL$846,8,0),2)</f>
        <v>0</v>
      </c>
      <c r="J383" s="104">
        <f>ROUND(VLOOKUP($B383,'[4]3.ข้อมูลงบทดลองปัจจุบัน'!$A$5:$CL$846,9,0),2)</f>
        <v>0</v>
      </c>
      <c r="K383" s="104">
        <f>ROUND(VLOOKUP($B383,'[4]3.ข้อมูลงบทดลองปัจจุบัน'!$A$5:$CL$846,10,0),2)</f>
        <v>0</v>
      </c>
      <c r="L383" s="104">
        <f>ROUND(VLOOKUP($B383,'[4]3.ข้อมูลงบทดลองปัจจุบัน'!$A$5:$CL$846,11,0),2)</f>
        <v>0</v>
      </c>
      <c r="M383" s="104">
        <f>ROUND(VLOOKUP($B383,'[4]3.ข้อมูลงบทดลองปัจจุบัน'!$A$5:$CL$846,12,0),2)</f>
        <v>0</v>
      </c>
      <c r="N383" s="104">
        <f>ROUND(VLOOKUP($B383,'[4]3.ข้อมูลงบทดลองปัจจุบัน'!$A$5:$CL$846,13,0),2)</f>
        <v>0</v>
      </c>
      <c r="O383" s="104">
        <f>ROUND(VLOOKUP($B383,'[4]3.ข้อมูลงบทดลองปัจจุบัน'!$A$5:$CL$846,14,0),2)</f>
        <v>0</v>
      </c>
      <c r="P383" s="104">
        <f>ROUND(VLOOKUP($B383,'[4]3.ข้อมูลงบทดลองปัจจุบัน'!$A$5:$CL$846,15,0),2)</f>
        <v>0</v>
      </c>
      <c r="Q383" s="104">
        <f>ROUND(VLOOKUP($B383,'[4]3.ข้อมูลงบทดลองปัจจุบัน'!$A$5:$CL$846,16,0),2)</f>
        <v>0</v>
      </c>
      <c r="R383" s="104">
        <f>ROUND(VLOOKUP($B383,'[4]3.ข้อมูลงบทดลองปัจจุบัน'!$A$5:$CL$846,17,0),2)</f>
        <v>0</v>
      </c>
      <c r="S383" s="104">
        <f>ROUND(VLOOKUP($B383,'[4]3.ข้อมูลงบทดลองปัจจุบัน'!$A$5:$CL$846,18,0),2)</f>
        <v>0</v>
      </c>
      <c r="T383" s="104">
        <f>ROUND(VLOOKUP($B383,'[4]3.ข้อมูลงบทดลองปัจจุบัน'!$A$5:$CL$846,19,0),2)</f>
        <v>0</v>
      </c>
      <c r="U383" s="104">
        <f>ROUND(VLOOKUP($B383,'[4]3.ข้อมูลงบทดลองปัจจุบัน'!$A$5:$CL$846,20,0),2)</f>
        <v>0</v>
      </c>
      <c r="V383" s="104">
        <f>ROUND(VLOOKUP($B383,'[4]3.ข้อมูลงบทดลองปัจจุบัน'!$A$5:$CL$846,21,0),2)</f>
        <v>0</v>
      </c>
      <c r="W383" s="104">
        <f>ROUND(VLOOKUP($B383,'[4]3.ข้อมูลงบทดลองปัจจุบัน'!$A$5:$CL$846,22,0),2)</f>
        <v>0</v>
      </c>
      <c r="X383" s="104">
        <f>ROUND(VLOOKUP($B383,'[4]3.ข้อมูลงบทดลองปัจจุบัน'!$A$5:$CL$846,23,0),2)</f>
        <v>0</v>
      </c>
      <c r="Y383" s="104">
        <f>ROUND(VLOOKUP($B383,'[4]3.ข้อมูลงบทดลองปัจจุบัน'!$A$5:$CL$846,24,0),2)</f>
        <v>0</v>
      </c>
      <c r="Z383" s="104">
        <f>ROUND(VLOOKUP($B383,'[4]3.ข้อมูลงบทดลองปัจจุบัน'!$A$5:$CL$846,25,0),2)</f>
        <v>0</v>
      </c>
      <c r="AA383" s="104">
        <f>ROUND(VLOOKUP($B383,'[4]3.ข้อมูลงบทดลองปัจจุบัน'!$A$5:$CL$846,26,0),2)</f>
        <v>0</v>
      </c>
      <c r="AB383" s="104">
        <f>ROUND(VLOOKUP($B383,'[4]3.ข้อมูลงบทดลองปัจจุบัน'!$A$5:$CL$846,27,0),2)</f>
        <v>0</v>
      </c>
      <c r="AC383" s="104">
        <f>ROUND(VLOOKUP($B383,'[4]3.ข้อมูลงบทดลองปัจจุบัน'!$A$5:$CL$846,28,0),2)</f>
        <v>0</v>
      </c>
      <c r="AD383" s="104">
        <f>ROUND(VLOOKUP($B383,'[4]3.ข้อมูลงบทดลองปัจจุบัน'!$A$5:$CL$846,29,0),2)</f>
        <v>0</v>
      </c>
      <c r="AE383" s="104">
        <f>ROUND(VLOOKUP($B383,'[4]3.ข้อมูลงบทดลองปัจจุบัน'!$A$5:$CL$846,30,0),2)</f>
        <v>0</v>
      </c>
      <c r="AF383" s="104">
        <f>ROUND(VLOOKUP($B383,'[4]3.ข้อมูลงบทดลองปัจจุบัน'!$A$5:$CL$846,31,0),2)</f>
        <v>0</v>
      </c>
      <c r="AG383" s="104">
        <f>ROUND(VLOOKUP($B383,'[4]3.ข้อมูลงบทดลองปัจจุบัน'!$A$5:$CL$846,32,0),2)</f>
        <v>0</v>
      </c>
      <c r="AH383" s="104">
        <f>ROUND(VLOOKUP($B383,'[4]3.ข้อมูลงบทดลองปัจจุบัน'!$A$5:$CL$846,33,0),2)</f>
        <v>0</v>
      </c>
      <c r="AI383" s="104">
        <f>ROUND(VLOOKUP($B383,'[4]3.ข้อมูลงบทดลองปัจจุบัน'!$A$5:$CL$846,34,0),2)</f>
        <v>0</v>
      </c>
      <c r="AJ383" s="104">
        <f>ROUND(VLOOKUP($B383,'[4]3.ข้อมูลงบทดลองปัจจุบัน'!$A$5:$CL$846,35,0),2)</f>
        <v>0</v>
      </c>
      <c r="AK383" s="104">
        <f>ROUND(VLOOKUP($B383,'[4]3.ข้อมูลงบทดลองปัจจุบัน'!$A$5:$CL$846,36,0),2)</f>
        <v>0</v>
      </c>
      <c r="AL383" s="104">
        <f>ROUND(VLOOKUP($B383,'[4]3.ข้อมูลงบทดลองปัจจุบัน'!$A$5:$CL$846,37,0),2)</f>
        <v>0</v>
      </c>
      <c r="AM383" s="104">
        <f>ROUND(VLOOKUP($B383,'[4]3.ข้อมูลงบทดลองปัจจุบัน'!$A$5:$CL$846,38,0),2)</f>
        <v>0</v>
      </c>
      <c r="AN383" s="104">
        <f>ROUND(VLOOKUP($B383,'[4]3.ข้อมูลงบทดลองปัจจุบัน'!$A$5:$CL$846,39,0),2)</f>
        <v>0</v>
      </c>
      <c r="AO383" s="104">
        <f>ROUND(VLOOKUP($B383,'[4]3.ข้อมูลงบทดลองปัจจุบัน'!$A$5:$CL$846,40,0),2)</f>
        <v>0</v>
      </c>
      <c r="AP383" s="104">
        <f>ROUND(VLOOKUP($B383,'[4]3.ข้อมูลงบทดลองปัจจุบัน'!$A$5:$CL$846,41,0),2)</f>
        <v>0</v>
      </c>
      <c r="AQ383" s="104">
        <f>ROUND(VLOOKUP($B383,'[4]3.ข้อมูลงบทดลองปัจจุบัน'!$A$5:$CL$846,42,0),2)</f>
        <v>0</v>
      </c>
      <c r="AR383" s="104">
        <f>ROUND(VLOOKUP($B383,'[4]3.ข้อมูลงบทดลองปัจจุบัน'!$A$5:$CL$846,43,0),2)</f>
        <v>0</v>
      </c>
      <c r="AS383" s="104">
        <f>ROUND(VLOOKUP($B383,'[4]3.ข้อมูลงบทดลองปัจจุบัน'!$A$5:$CL$846,44,0),2)</f>
        <v>0</v>
      </c>
      <c r="AT383" s="104">
        <f>ROUND(VLOOKUP($B383,'[4]3.ข้อมูลงบทดลองปัจจุบัน'!$A$5:$CL$846,45,0),2)</f>
        <v>0</v>
      </c>
      <c r="AU383" s="104">
        <f>ROUND(VLOOKUP($B383,'[4]3.ข้อมูลงบทดลองปัจจุบัน'!$A$5:$CL$846,46,0),2)</f>
        <v>0</v>
      </c>
      <c r="AV383" s="104">
        <f>ROUND(VLOOKUP($B383,'[4]3.ข้อมูลงบทดลองปัจจุบัน'!$A$5:$CL$846,47,0),2)</f>
        <v>0</v>
      </c>
      <c r="AW383" s="104">
        <f>ROUND(VLOOKUP($B383,'[4]3.ข้อมูลงบทดลองปัจจุบัน'!$A$5:$CL$846,48,0),2)</f>
        <v>0</v>
      </c>
      <c r="AX383" s="104">
        <f>ROUND(VLOOKUP($B383,'[4]3.ข้อมูลงบทดลองปัจจุบัน'!$A$5:$CL$846,49,0),2)</f>
        <v>0</v>
      </c>
      <c r="AY383" s="104">
        <f>ROUND(VLOOKUP($B383,'[4]3.ข้อมูลงบทดลองปัจจุบัน'!$A$5:$CL$846,50,0),2)</f>
        <v>0</v>
      </c>
      <c r="AZ383" s="104">
        <f>ROUND(VLOOKUP($B383,'[4]3.ข้อมูลงบทดลองปัจจุบัน'!$A$5:$CL$846,51,0),2)</f>
        <v>0</v>
      </c>
      <c r="BA383" s="104">
        <f>ROUND(VLOOKUP($B383,'[4]3.ข้อมูลงบทดลองปัจจุบัน'!$A$5:$CL$846,52,0),2)</f>
        <v>0</v>
      </c>
      <c r="BB383" s="104">
        <f>ROUND(VLOOKUP($B383,'[4]3.ข้อมูลงบทดลองปัจจุบัน'!$A$5:$CL$846,53,0),2)</f>
        <v>0</v>
      </c>
      <c r="BC383" s="104">
        <f>ROUND(VLOOKUP($B383,'[4]3.ข้อมูลงบทดลองปัจจุบัน'!$A$5:$CL$846,54,0),2)</f>
        <v>0</v>
      </c>
      <c r="BD383" s="104">
        <f>ROUND(VLOOKUP($B383,'[4]3.ข้อมูลงบทดลองปัจจุบัน'!$A$5:$CL$846,55,0),2)</f>
        <v>0</v>
      </c>
      <c r="BE383" s="104">
        <f>ROUND(VLOOKUP($B383,'[4]3.ข้อมูลงบทดลองปัจจุบัน'!$A$5:$CL$846,56,0),2)</f>
        <v>0</v>
      </c>
      <c r="BF383" s="104">
        <f>ROUND(VLOOKUP($B383,'[4]3.ข้อมูลงบทดลองปัจจุบัน'!$A$5:$CL$846,57,0),2)</f>
        <v>0</v>
      </c>
      <c r="BG383" s="104">
        <f>ROUND(VLOOKUP($B383,'[4]3.ข้อมูลงบทดลองปัจจุบัน'!$A$5:$CL$846,58,0),2)</f>
        <v>0</v>
      </c>
      <c r="BH383" s="104">
        <f>ROUND(VLOOKUP($B383,'[4]3.ข้อมูลงบทดลองปัจจุบัน'!$A$5:$CL$846,59,0),2)</f>
        <v>0</v>
      </c>
      <c r="BI383" s="104">
        <f>ROUND(VLOOKUP($B383,'[4]3.ข้อมูลงบทดลองปัจจุบัน'!$A$5:$CL$846,60,0),2)</f>
        <v>0</v>
      </c>
      <c r="BJ383" s="104">
        <f>ROUND(VLOOKUP($B383,'[4]3.ข้อมูลงบทดลองปัจจุบัน'!$A$5:$CL$846,61,0),2)</f>
        <v>0</v>
      </c>
      <c r="BK383" s="104">
        <f>ROUND(VLOOKUP($B383,'[4]3.ข้อมูลงบทดลองปัจจุบัน'!$A$5:$CL$846,62,0),2)</f>
        <v>0</v>
      </c>
      <c r="BL383" s="104">
        <f>ROUND(VLOOKUP($B383,'[4]3.ข้อมูลงบทดลองปัจจุบัน'!$A$5:$CL$846,63,0),2)</f>
        <v>0</v>
      </c>
      <c r="BM383" s="104">
        <f>ROUND(VLOOKUP($B383,'[4]3.ข้อมูลงบทดลองปัจจุบัน'!$A$5:$CL$846,64,0),2)</f>
        <v>0</v>
      </c>
      <c r="BN383" s="104">
        <f>ROUND(VLOOKUP($B383,'[4]3.ข้อมูลงบทดลองปัจจุบัน'!$A$5:$CL$846,65,0),2)</f>
        <v>0</v>
      </c>
      <c r="BO383" s="104">
        <f>ROUND(VLOOKUP($B383,'[4]3.ข้อมูลงบทดลองปัจจุบัน'!$A$5:$CL$846,66,0),2)</f>
        <v>0</v>
      </c>
      <c r="BP383" s="104">
        <f>ROUND(VLOOKUP($B383,'[4]3.ข้อมูลงบทดลองปัจจุบัน'!$A$5:$CL$846,67,0),2)</f>
        <v>0</v>
      </c>
      <c r="BQ383" s="104">
        <f>ROUND(VLOOKUP($B383,'[4]3.ข้อมูลงบทดลองปัจจุบัน'!$A$5:$CL$846,68,0),2)</f>
        <v>0</v>
      </c>
      <c r="BR383" s="104">
        <f>ROUND(VLOOKUP($B383,'[4]3.ข้อมูลงบทดลองปัจจุบัน'!$A$5:$CL$846,69,0),2)</f>
        <v>0</v>
      </c>
      <c r="BS383" s="104">
        <f>ROUND(VLOOKUP($B383,'[4]3.ข้อมูลงบทดลองปัจจุบัน'!$A$5:$CL$846,70,0),2)</f>
        <v>0</v>
      </c>
      <c r="BT383" s="104">
        <f>ROUND(VLOOKUP($B383,'[4]3.ข้อมูลงบทดลองปัจจุบัน'!$A$5:$CL$846,71,0),2)</f>
        <v>0</v>
      </c>
      <c r="BU383" s="104">
        <f>ROUND(VLOOKUP($B383,'[4]3.ข้อมูลงบทดลองปัจจุบัน'!$A$5:$CL$846,72,0),2)</f>
        <v>0</v>
      </c>
      <c r="BV383" s="104">
        <f>ROUND(VLOOKUP($B383,'[4]3.ข้อมูลงบทดลองปัจจุบัน'!$A$5:$CL$846,73,0),2)</f>
        <v>0</v>
      </c>
      <c r="BW383" s="104">
        <f>ROUND(VLOOKUP($B383,'[4]3.ข้อมูลงบทดลองปัจจุบัน'!$A$5:$CL$846,74,0),2)</f>
        <v>0</v>
      </c>
      <c r="BX383" s="104">
        <f>ROUND(VLOOKUP($B383,'[4]3.ข้อมูลงบทดลองปัจจุบัน'!$A$5:$CL$846,75,0),2)</f>
        <v>0</v>
      </c>
      <c r="BY383" s="104">
        <f>ROUND(VLOOKUP($B383,'[4]3.ข้อมูลงบทดลองปัจจุบัน'!$A$5:$CL$846,76,0),2)</f>
        <v>0</v>
      </c>
      <c r="BZ383" s="104">
        <f>ROUND(VLOOKUP($B383,'[4]3.ข้อมูลงบทดลองปัจจุบัน'!$A$5:$CL$846,77,0),2)</f>
        <v>0</v>
      </c>
      <c r="CA383" s="104">
        <f>ROUND(VLOOKUP($B383,'[4]3.ข้อมูลงบทดลองปัจจุบัน'!$A$5:$CL$846,78,0),2)</f>
        <v>0</v>
      </c>
      <c r="CB383" s="104">
        <f>ROUND(VLOOKUP($B383,'[4]3.ข้อมูลงบทดลองปัจจุบัน'!$A$5:$CL$846,79,0),2)</f>
        <v>0</v>
      </c>
      <c r="CC383" s="104">
        <f>ROUND(VLOOKUP($B383,'[4]3.ข้อมูลงบทดลองปัจจุบัน'!$A$5:$CL$846,80,0),2)</f>
        <v>0</v>
      </c>
      <c r="CD383" s="104">
        <f>ROUND(VLOOKUP($B383,'[4]3.ข้อมูลงบทดลองปัจจุบัน'!$A$5:$CL$846,81,0),2)</f>
        <v>0</v>
      </c>
      <c r="CE383" s="104">
        <f>ROUND(VLOOKUP($B383,'[4]3.ข้อมูลงบทดลองปัจจุบัน'!$A$5:$CL$846,82,0),2)</f>
        <v>0</v>
      </c>
      <c r="CF383" s="104">
        <f>ROUND(VLOOKUP($B383,'[4]3.ข้อมูลงบทดลองปัจจุบัน'!$A$5:$CL$846,83,0),2)</f>
        <v>0</v>
      </c>
      <c r="CG383" s="104">
        <f>ROUND(VLOOKUP($B383,'[4]3.ข้อมูลงบทดลองปัจจุบัน'!$A$5:$CL$846,84,0),2)</f>
        <v>0</v>
      </c>
      <c r="CH383" s="104">
        <f>ROUND(VLOOKUP($B383,'[4]3.ข้อมูลงบทดลองปัจจุบัน'!$A$5:$CL$846,85,0),2)</f>
        <v>0</v>
      </c>
      <c r="CI383" s="104">
        <f>ROUND(VLOOKUP($B383,'[4]3.ข้อมูลงบทดลองปัจจุบัน'!$A$5:$CL$846,86,0),2)</f>
        <v>0</v>
      </c>
      <c r="CJ383" s="104">
        <f>ROUND(VLOOKUP($B383,'[4]3.ข้อมูลงบทดลองปัจจุบัน'!$A$5:$CL$846,87,0),2)</f>
        <v>0</v>
      </c>
      <c r="CK383" s="104">
        <f>ROUND(VLOOKUP($B383,'[4]3.ข้อมูลงบทดลองปัจจุบัน'!$A$5:$CL$846,88,0),2)</f>
        <v>0</v>
      </c>
      <c r="CL383" s="104">
        <f>ROUND(VLOOKUP($B383,'[4]3.ข้อมูลงบทดลองปัจจุบัน'!$A$5:$CL$846,89,0),2)</f>
        <v>0</v>
      </c>
      <c r="CM383" s="104">
        <f>ROUND(VLOOKUP($B383,'[4]3.ข้อมูลงบทดลองปัจจุบัน'!$A$5:$CL$846,90,0),2)</f>
        <v>0</v>
      </c>
    </row>
    <row r="384" spans="1:91" x14ac:dyDescent="0.7">
      <c r="A384" s="127" t="s">
        <v>884</v>
      </c>
      <c r="B384" s="18" t="s">
        <v>1151</v>
      </c>
      <c r="C384" s="19" t="s">
        <v>1152</v>
      </c>
      <c r="D384" s="104">
        <f>ROUND(VLOOKUP($B384,'[4]3.ข้อมูลงบทดลองปัจจุบัน'!$A$5:$CL$846,3,0),2)</f>
        <v>22170</v>
      </c>
      <c r="E384" s="104">
        <f>ROUND(VLOOKUP($B384,'[4]3.ข้อมูลงบทดลองปัจจุบัน'!$A$5:$CL$846,4,0),2)</f>
        <v>2918500</v>
      </c>
      <c r="F384" s="104">
        <f>ROUND(VLOOKUP($B384,'[4]3.ข้อมูลงบทดลองปัจจุบัน'!$A$5:$CL$846,5,0),2)</f>
        <v>1528875</v>
      </c>
      <c r="G384" s="104">
        <f>ROUND(VLOOKUP($B384,'[4]3.ข้อมูลงบทดลองปัจจุบัน'!$A$5:$CL$846,6,0),2)</f>
        <v>5374222</v>
      </c>
      <c r="H384" s="104">
        <f>ROUND(VLOOKUP($B384,'[4]3.ข้อมูลงบทดลองปัจจุบัน'!$A$5:$CL$846,7,0),2)</f>
        <v>594000</v>
      </c>
      <c r="I384" s="104">
        <f>ROUND(VLOOKUP($B384,'[4]3.ข้อมูลงบทดลองปัจจุบัน'!$A$5:$CL$846,8,0),2)</f>
        <v>1430444</v>
      </c>
      <c r="J384" s="104">
        <f>ROUND(VLOOKUP($B384,'[4]3.ข้อมูลงบทดลองปัจจุบัน'!$A$5:$CL$846,9,0),2)</f>
        <v>0</v>
      </c>
      <c r="K384" s="104">
        <f>ROUND(VLOOKUP($B384,'[4]3.ข้อมูลงบทดลองปัจจุบัน'!$A$5:$CL$846,10,0),2)</f>
        <v>954500</v>
      </c>
      <c r="L384" s="104">
        <f>ROUND(VLOOKUP($B384,'[4]3.ข้อมูลงบทดลองปัจจุบัน'!$A$5:$CL$846,11,0),2)</f>
        <v>2799750</v>
      </c>
      <c r="M384" s="104">
        <f>ROUND(VLOOKUP($B384,'[4]3.ข้อมูลงบทดลองปัจจุบัน'!$A$5:$CL$846,12,0),2)</f>
        <v>5702812.5</v>
      </c>
      <c r="N384" s="104">
        <f>ROUND(VLOOKUP($B384,'[4]3.ข้อมูลงบทดลองปัจจุบัน'!$A$5:$CL$846,13,0),2)</f>
        <v>1883750</v>
      </c>
      <c r="O384" s="104">
        <f>ROUND(VLOOKUP($B384,'[4]3.ข้อมูลงบทดลองปัจจุบัน'!$A$5:$CL$846,14,0),2)</f>
        <v>1766000</v>
      </c>
      <c r="P384" s="104">
        <f>ROUND(VLOOKUP($B384,'[4]3.ข้อมูลงบทดลองปัจจุบัน'!$A$5:$CL$846,15,0),2)</f>
        <v>23883167.649999999</v>
      </c>
      <c r="Q384" s="104">
        <f>ROUND(VLOOKUP($B384,'[4]3.ข้อมูลงบทดลองปัจจุบัน'!$A$5:$CL$846,16,0),2)</f>
        <v>3917540</v>
      </c>
      <c r="R384" s="104">
        <f>ROUND(VLOOKUP($B384,'[4]3.ข้อมูลงบทดลองปัจจุบัน'!$A$5:$CL$846,17,0),2)</f>
        <v>5932140</v>
      </c>
      <c r="S384" s="104">
        <f>ROUND(VLOOKUP($B384,'[4]3.ข้อมูลงบทดลองปัจจุบัน'!$A$5:$CL$846,18,0),2)</f>
        <v>4075500</v>
      </c>
      <c r="T384" s="104">
        <f>ROUND(VLOOKUP($B384,'[4]3.ข้อมูลงบทดลองปัจจุบัน'!$A$5:$CL$846,19,0),2)</f>
        <v>4052410</v>
      </c>
      <c r="U384" s="104">
        <f>ROUND(VLOOKUP($B384,'[4]3.ข้อมูลงบทดลองปัจจุบัน'!$A$5:$CL$846,20,0),2)</f>
        <v>2725543.75</v>
      </c>
      <c r="V384" s="104">
        <f>ROUND(VLOOKUP($B384,'[4]3.ข้อมูลงบทดลองปัจจุบัน'!$A$5:$CL$846,21,0),2)</f>
        <v>4505000</v>
      </c>
      <c r="W384" s="104">
        <f>ROUND(VLOOKUP($B384,'[4]3.ข้อมูลงบทดลองปัจจุบัน'!$A$5:$CL$846,22,0),2)</f>
        <v>2279875</v>
      </c>
      <c r="X384" s="104">
        <f>ROUND(VLOOKUP($B384,'[4]3.ข้อมูลงบทดลองปัจจุบัน'!$A$5:$CL$846,23,0),2)</f>
        <v>763517.7</v>
      </c>
      <c r="Y384" s="104">
        <f>ROUND(VLOOKUP($B384,'[4]3.ข้อมูลงบทดลองปัจจุบัน'!$A$5:$CL$846,24,0),2)</f>
        <v>0</v>
      </c>
      <c r="Z384" s="104">
        <f>ROUND(VLOOKUP($B384,'[4]3.ข้อมูลงบทดลองปัจจุบัน'!$A$5:$CL$846,25,0),2)</f>
        <v>0</v>
      </c>
      <c r="AA384" s="104">
        <f>ROUND(VLOOKUP($B384,'[4]3.ข้อมูลงบทดลองปัจจุบัน'!$A$5:$CL$846,26,0),2)</f>
        <v>0</v>
      </c>
      <c r="AB384" s="104">
        <f>ROUND(VLOOKUP($B384,'[4]3.ข้อมูลงบทดลองปัจจุบัน'!$A$5:$CL$846,27,0),2)</f>
        <v>205500</v>
      </c>
      <c r="AC384" s="104">
        <f>ROUND(VLOOKUP($B384,'[4]3.ข้อมูลงบทดลองปัจจุบัน'!$A$5:$CL$846,28,0),2)</f>
        <v>0</v>
      </c>
      <c r="AD384" s="104">
        <f>ROUND(VLOOKUP($B384,'[4]3.ข้อมูลงบทดลองปัจจุบัน'!$A$5:$CL$846,29,0),2)</f>
        <v>0</v>
      </c>
      <c r="AE384" s="104">
        <f>ROUND(VLOOKUP($B384,'[4]3.ข้อมูลงบทดลองปัจจุบัน'!$A$5:$CL$846,30,0),2)</f>
        <v>0</v>
      </c>
      <c r="AF384" s="104">
        <f>ROUND(VLOOKUP($B384,'[4]3.ข้อมูลงบทดลองปัจจุบัน'!$A$5:$CL$846,31,0),2)</f>
        <v>0</v>
      </c>
      <c r="AG384" s="104">
        <f>ROUND(VLOOKUP($B384,'[4]3.ข้อมูลงบทดลองปัจจุบัน'!$A$5:$CL$846,32,0),2)</f>
        <v>0</v>
      </c>
      <c r="AH384" s="104">
        <f>ROUND(VLOOKUP($B384,'[4]3.ข้อมูลงบทดลองปัจจุบัน'!$A$5:$CL$846,33,0),2)</f>
        <v>2400</v>
      </c>
      <c r="AI384" s="104">
        <f>ROUND(VLOOKUP($B384,'[4]3.ข้อมูลงบทดลองปัจจุบัน'!$A$5:$CL$846,34,0),2)</f>
        <v>0</v>
      </c>
      <c r="AJ384" s="104">
        <f>ROUND(VLOOKUP($B384,'[4]3.ข้อมูลงบทดลองปัจจุบัน'!$A$5:$CL$846,35,0),2)</f>
        <v>0</v>
      </c>
      <c r="AK384" s="104">
        <f>ROUND(VLOOKUP($B384,'[4]3.ข้อมูลงบทดลองปัจจุบัน'!$A$5:$CL$846,36,0),2)</f>
        <v>2806000</v>
      </c>
      <c r="AL384" s="104">
        <f>ROUND(VLOOKUP($B384,'[4]3.ข้อมูลงบทดลองปัจจุบัน'!$A$5:$CL$846,37,0),2)</f>
        <v>32272123.920000002</v>
      </c>
      <c r="AM384" s="104">
        <f>ROUND(VLOOKUP($B384,'[4]3.ข้อมูลงบทดลองปัจจุบัน'!$A$5:$CL$846,38,0),2)</f>
        <v>10046362</v>
      </c>
      <c r="AN384" s="104">
        <f>ROUND(VLOOKUP($B384,'[4]3.ข้อมูลงบทดลองปัจจุบัน'!$A$5:$CL$846,39,0),2)</f>
        <v>2244102</v>
      </c>
      <c r="AO384" s="104">
        <f>ROUND(VLOOKUP($B384,'[4]3.ข้อมูลงบทดลองปัจจุบัน'!$A$5:$CL$846,40,0),2)</f>
        <v>12094375</v>
      </c>
      <c r="AP384" s="104">
        <f>ROUND(VLOOKUP($B384,'[4]3.ข้อมูลงบทดลองปัจจุบัน'!$A$5:$CL$846,41,0),2)</f>
        <v>9388975</v>
      </c>
      <c r="AQ384" s="104">
        <f>ROUND(VLOOKUP($B384,'[4]3.ข้อมูลงบทดลองปัจจุบัน'!$A$5:$CL$846,42,0),2)</f>
        <v>936425</v>
      </c>
      <c r="AR384" s="104">
        <f>ROUND(VLOOKUP($B384,'[4]3.ข้อมูลงบทดลองปัจจุบัน'!$A$5:$CL$846,43,0),2)</f>
        <v>2264275</v>
      </c>
      <c r="AS384" s="104">
        <f>ROUND(VLOOKUP($B384,'[4]3.ข้อมูลงบทดลองปัจจุบัน'!$A$5:$CL$846,44,0),2)</f>
        <v>12179621.619999999</v>
      </c>
      <c r="AT384" s="104">
        <f>ROUND(VLOOKUP($B384,'[4]3.ข้อมูลงบทดลองปัจจุบัน'!$A$5:$CL$846,45,0),2)</f>
        <v>6108805</v>
      </c>
      <c r="AU384" s="104">
        <f>ROUND(VLOOKUP($B384,'[4]3.ข้อมูลงบทดลองปัจจุบัน'!$A$5:$CL$846,46,0),2)</f>
        <v>7147225</v>
      </c>
      <c r="AV384" s="104">
        <f>ROUND(VLOOKUP($B384,'[4]3.ข้อมูลงบทดลองปัจจุบัน'!$A$5:$CL$846,47,0),2)</f>
        <v>7720913</v>
      </c>
      <c r="AW384" s="104">
        <f>ROUND(VLOOKUP($B384,'[4]3.ข้อมูลงบทดลองปัจจุบัน'!$A$5:$CL$846,48,0),2)</f>
        <v>5029625</v>
      </c>
      <c r="AX384" s="104">
        <f>ROUND(VLOOKUP($B384,'[4]3.ข้อมูลงบทดลองปัจจุบัน'!$A$5:$CL$846,49,0),2)</f>
        <v>1084900</v>
      </c>
      <c r="AY384" s="104">
        <f>ROUND(VLOOKUP($B384,'[4]3.ข้อมูลงบทดลองปัจจุบัน'!$A$5:$CL$846,50,0),2)</f>
        <v>5222909</v>
      </c>
      <c r="AZ384" s="104">
        <f>ROUND(VLOOKUP($B384,'[4]3.ข้อมูลงบทดลองปัจจุบัน'!$A$5:$CL$846,51,0),2)</f>
        <v>7522025</v>
      </c>
      <c r="BA384" s="104">
        <f>ROUND(VLOOKUP($B384,'[4]3.ข้อมูลงบทดลองปัจจุบัน'!$A$5:$CL$846,52,0),2)</f>
        <v>4297560</v>
      </c>
      <c r="BB384" s="104">
        <f>ROUND(VLOOKUP($B384,'[4]3.ข้อมูลงบทดลองปัจจุบัน'!$A$5:$CL$846,53,0),2)</f>
        <v>4979292.4800000004</v>
      </c>
      <c r="BC384" s="104">
        <f>ROUND(VLOOKUP($B384,'[4]3.ข้อมูลงบทดลองปัจจุบัน'!$A$5:$CL$846,54,0),2)</f>
        <v>5882046</v>
      </c>
      <c r="BD384" s="104">
        <f>ROUND(VLOOKUP($B384,'[4]3.ข้อมูลงบทดลองปัจจุบัน'!$A$5:$CL$846,55,0),2)</f>
        <v>5924360</v>
      </c>
      <c r="BE384" s="104">
        <f>ROUND(VLOOKUP($B384,'[4]3.ข้อมูลงบทดลองปัจจุบัน'!$A$5:$CL$846,56,0),2)</f>
        <v>7944665</v>
      </c>
      <c r="BF384" s="104">
        <f>ROUND(VLOOKUP($B384,'[4]3.ข้อมูลงบทดลองปัจจุบัน'!$A$5:$CL$846,57,0),2)</f>
        <v>1530235</v>
      </c>
      <c r="BG384" s="104">
        <f>ROUND(VLOOKUP($B384,'[4]3.ข้อมูลงบทดลองปัจจุบัน'!$A$5:$CL$846,58,0),2)</f>
        <v>580630</v>
      </c>
      <c r="BH384" s="104">
        <f>ROUND(VLOOKUP($B384,'[4]3.ข้อมูลงบทดลองปัจจุบัน'!$A$5:$CL$846,59,0),2)</f>
        <v>19973985</v>
      </c>
      <c r="BI384" s="104">
        <f>ROUND(VLOOKUP($B384,'[4]3.ข้อมูลงบทดลองปัจจุบัน'!$A$5:$CL$846,60,0),2)</f>
        <v>5211500</v>
      </c>
      <c r="BJ384" s="104">
        <f>ROUND(VLOOKUP($B384,'[4]3.ข้อมูลงบทดลองปัจจุบัน'!$A$5:$CL$846,61,0),2)</f>
        <v>388085</v>
      </c>
      <c r="BK384" s="104">
        <f>ROUND(VLOOKUP($B384,'[4]3.ข้อมูลงบทดลองปัจจุบัน'!$A$5:$CL$846,62,0),2)</f>
        <v>1134000</v>
      </c>
      <c r="BL384" s="104">
        <f>ROUND(VLOOKUP($B384,'[4]3.ข้อมูลงบทดลองปัจจุบัน'!$A$5:$CL$846,63,0),2)</f>
        <v>2855687.5</v>
      </c>
      <c r="BM384" s="104">
        <f>ROUND(VLOOKUP($B384,'[4]3.ข้อมูลงบทดลองปัจจุบัน'!$A$5:$CL$846,64,0),2)</f>
        <v>13997030.24</v>
      </c>
      <c r="BN384" s="104">
        <f>ROUND(VLOOKUP($B384,'[4]3.ข้อมูลงบทดลองปัจจุบัน'!$A$5:$CL$846,65,0),2)</f>
        <v>3288667</v>
      </c>
      <c r="BO384" s="104">
        <f>ROUND(VLOOKUP($B384,'[4]3.ข้อมูลงบทดลองปัจจุบัน'!$A$5:$CL$846,66,0),2)</f>
        <v>2288400</v>
      </c>
      <c r="BP384" s="104">
        <f>ROUND(VLOOKUP($B384,'[4]3.ข้อมูลงบทดลองปัจจุบัน'!$A$5:$CL$846,67,0),2)</f>
        <v>7313786</v>
      </c>
      <c r="BQ384" s="104">
        <f>ROUND(VLOOKUP($B384,'[4]3.ข้อมูลงบทดลองปัจจุบัน'!$A$5:$CL$846,68,0),2)</f>
        <v>2557009.5</v>
      </c>
      <c r="BR384" s="104">
        <f>ROUND(VLOOKUP($B384,'[4]3.ข้อมูลงบทดลองปัจจุบัน'!$A$5:$CL$846,69,0),2)</f>
        <v>3881877.9</v>
      </c>
      <c r="BS384" s="104">
        <f>ROUND(VLOOKUP($B384,'[4]3.ข้อมูลงบทดลองปัจจุบัน'!$A$5:$CL$846,70,0),2)</f>
        <v>92549900.5</v>
      </c>
      <c r="BT384" s="104">
        <f>ROUND(VLOOKUP($B384,'[4]3.ข้อมูลงบทดลองปัจจุบัน'!$A$5:$CL$846,71,0),2)</f>
        <v>3056250</v>
      </c>
      <c r="BU384" s="104">
        <f>ROUND(VLOOKUP($B384,'[4]3.ข้อมูลงบทดลองปัจจุบัน'!$A$5:$CL$846,72,0),2)</f>
        <v>11573800</v>
      </c>
      <c r="BV384" s="104">
        <f>ROUND(VLOOKUP($B384,'[4]3.ข้อมูลงบทดลองปัจจุบัน'!$A$5:$CL$846,73,0),2)</f>
        <v>8746220.4600000009</v>
      </c>
      <c r="BW384" s="104">
        <f>ROUND(VLOOKUP($B384,'[4]3.ข้อมูลงบทดลองปัจจุบัน'!$A$5:$CL$846,74,0),2)</f>
        <v>4652940</v>
      </c>
      <c r="BX384" s="104">
        <f>ROUND(VLOOKUP($B384,'[4]3.ข้อมูลงบทดลองปัจจุบัน'!$A$5:$CL$846,75,0),2)</f>
        <v>5343310</v>
      </c>
      <c r="BY384" s="104">
        <f>ROUND(VLOOKUP($B384,'[4]3.ข้อมูลงบทดลองปัจจุบัน'!$A$5:$CL$846,76,0),2)</f>
        <v>7297708</v>
      </c>
      <c r="BZ384" s="104">
        <f>ROUND(VLOOKUP($B384,'[4]3.ข้อมูลงบทดลองปัจจุบัน'!$A$5:$CL$846,77,0),2)</f>
        <v>3253538</v>
      </c>
      <c r="CA384" s="104">
        <f>ROUND(VLOOKUP($B384,'[4]3.ข้อมูลงบทดลองปัจจุบัน'!$A$5:$CL$846,78,0),2)</f>
        <v>1673035</v>
      </c>
      <c r="CB384" s="104">
        <f>ROUND(VLOOKUP($B384,'[4]3.ข้อมูลงบทดลองปัจจุบัน'!$A$5:$CL$846,79,0),2)</f>
        <v>3951800</v>
      </c>
      <c r="CC384" s="104">
        <f>ROUND(VLOOKUP($B384,'[4]3.ข้อมูลงบทดลองปัจจุบัน'!$A$5:$CL$846,80,0),2)</f>
        <v>3535750</v>
      </c>
      <c r="CD384" s="104">
        <f>ROUND(VLOOKUP($B384,'[4]3.ข้อมูลงบทดลองปัจจุบัน'!$A$5:$CL$846,81,0),2)</f>
        <v>5958082.4199999999</v>
      </c>
      <c r="CE384" s="104">
        <f>ROUND(VLOOKUP($B384,'[4]3.ข้อมูลงบทดลองปัจจุบัน'!$A$5:$CL$846,82,0),2)</f>
        <v>6346565</v>
      </c>
      <c r="CF384" s="104">
        <f>ROUND(VLOOKUP($B384,'[4]3.ข้อมูลงบทดลองปัจจุบัน'!$A$5:$CL$846,83,0),2)</f>
        <v>2392485</v>
      </c>
      <c r="CG384" s="104">
        <f>ROUND(VLOOKUP($B384,'[4]3.ข้อมูลงบทดลองปัจจุบัน'!$A$5:$CL$846,84,0),2)</f>
        <v>3699214</v>
      </c>
      <c r="CH384" s="104">
        <f>ROUND(VLOOKUP($B384,'[4]3.ข้อมูลงบทดลองปัจจุบัน'!$A$5:$CL$846,85,0),2)</f>
        <v>1147707</v>
      </c>
      <c r="CI384" s="104">
        <f>ROUND(VLOOKUP($B384,'[4]3.ข้อมูลงบทดลองปัจจุบัน'!$A$5:$CL$846,86,0),2)</f>
        <v>2823000</v>
      </c>
      <c r="CJ384" s="104">
        <f>ROUND(VLOOKUP($B384,'[4]3.ข้อมูลงบทดลองปัจจุบัน'!$A$5:$CL$846,87,0),2)</f>
        <v>1568060</v>
      </c>
      <c r="CK384" s="104">
        <f>ROUND(VLOOKUP($B384,'[4]3.ข้อมูลงบทดลองปัจจุบัน'!$A$5:$CL$846,88,0),2)</f>
        <v>9560125</v>
      </c>
      <c r="CL384" s="104">
        <f>ROUND(VLOOKUP($B384,'[4]3.ข้อมูลงบทดลองปัจจุบัน'!$A$5:$CL$846,89,0),2)</f>
        <v>2526550</v>
      </c>
      <c r="CM384" s="104">
        <f>ROUND(VLOOKUP($B384,'[4]3.ข้อมูลงบทดลองปัจจุบัน'!$A$5:$CL$846,90,0),2)</f>
        <v>3290560</v>
      </c>
    </row>
    <row r="385" spans="1:91" x14ac:dyDescent="0.7">
      <c r="A385" s="127" t="s">
        <v>884</v>
      </c>
      <c r="B385" s="18" t="s">
        <v>1153</v>
      </c>
      <c r="C385" s="19" t="s">
        <v>1154</v>
      </c>
      <c r="D385" s="104">
        <f>ROUND(VLOOKUP($B385,'[4]3.ข้อมูลงบทดลองปัจจุบัน'!$A$5:$CL$846,3,0),2)</f>
        <v>100000</v>
      </c>
      <c r="E385" s="104">
        <f>ROUND(VLOOKUP($B385,'[4]3.ข้อมูลงบทดลองปัจจุบัน'!$A$5:$CL$846,4,0),2)</f>
        <v>0</v>
      </c>
      <c r="F385" s="104">
        <f>ROUND(VLOOKUP($B385,'[4]3.ข้อมูลงบทดลองปัจจุบัน'!$A$5:$CL$846,5,0),2)</f>
        <v>0</v>
      </c>
      <c r="G385" s="104">
        <f>ROUND(VLOOKUP($B385,'[4]3.ข้อมูลงบทดลองปัจจุบัน'!$A$5:$CL$846,6,0),2)</f>
        <v>0</v>
      </c>
      <c r="H385" s="104">
        <f>ROUND(VLOOKUP($B385,'[4]3.ข้อมูลงบทดลองปัจจุบัน'!$A$5:$CL$846,7,0),2)</f>
        <v>0</v>
      </c>
      <c r="I385" s="104">
        <f>ROUND(VLOOKUP($B385,'[4]3.ข้อมูลงบทดลองปัจจุบัน'!$A$5:$CL$846,8,0),2)</f>
        <v>0</v>
      </c>
      <c r="J385" s="104">
        <f>ROUND(VLOOKUP($B385,'[4]3.ข้อมูลงบทดลองปัจจุบัน'!$A$5:$CL$846,9,0),2)</f>
        <v>0</v>
      </c>
      <c r="K385" s="104">
        <f>ROUND(VLOOKUP($B385,'[4]3.ข้อมูลงบทดลองปัจจุบัน'!$A$5:$CL$846,10,0),2)</f>
        <v>0</v>
      </c>
      <c r="L385" s="104">
        <f>ROUND(VLOOKUP($B385,'[4]3.ข้อมูลงบทดลองปัจจุบัน'!$A$5:$CL$846,11,0),2)</f>
        <v>0</v>
      </c>
      <c r="M385" s="104">
        <f>ROUND(VLOOKUP($B385,'[4]3.ข้อมูลงบทดลองปัจจุบัน'!$A$5:$CL$846,12,0),2)</f>
        <v>0</v>
      </c>
      <c r="N385" s="104">
        <f>ROUND(VLOOKUP($B385,'[4]3.ข้อมูลงบทดลองปัจจุบัน'!$A$5:$CL$846,13,0),2)</f>
        <v>0</v>
      </c>
      <c r="O385" s="104">
        <f>ROUND(VLOOKUP($B385,'[4]3.ข้อมูลงบทดลองปัจจุบัน'!$A$5:$CL$846,14,0),2)</f>
        <v>0</v>
      </c>
      <c r="P385" s="104">
        <f>ROUND(VLOOKUP($B385,'[4]3.ข้อมูลงบทดลองปัจจุบัน'!$A$5:$CL$846,15,0),2)</f>
        <v>0</v>
      </c>
      <c r="Q385" s="104">
        <f>ROUND(VLOOKUP($B385,'[4]3.ข้อมูลงบทดลองปัจจุบัน'!$A$5:$CL$846,16,0),2)</f>
        <v>0</v>
      </c>
      <c r="R385" s="104">
        <f>ROUND(VLOOKUP($B385,'[4]3.ข้อมูลงบทดลองปัจจุบัน'!$A$5:$CL$846,17,0),2)</f>
        <v>0</v>
      </c>
      <c r="S385" s="104">
        <f>ROUND(VLOOKUP($B385,'[4]3.ข้อมูลงบทดลองปัจจุบัน'!$A$5:$CL$846,18,0),2)</f>
        <v>0</v>
      </c>
      <c r="T385" s="104">
        <f>ROUND(VLOOKUP($B385,'[4]3.ข้อมูลงบทดลองปัจจุบัน'!$A$5:$CL$846,19,0),2)</f>
        <v>0</v>
      </c>
      <c r="U385" s="104">
        <f>ROUND(VLOOKUP($B385,'[4]3.ข้อมูลงบทดลองปัจจุบัน'!$A$5:$CL$846,20,0),2)</f>
        <v>0</v>
      </c>
      <c r="V385" s="104">
        <f>ROUND(VLOOKUP($B385,'[4]3.ข้อมูลงบทดลองปัจจุบัน'!$A$5:$CL$846,21,0),2)</f>
        <v>0</v>
      </c>
      <c r="W385" s="104">
        <f>ROUND(VLOOKUP($B385,'[4]3.ข้อมูลงบทดลองปัจจุบัน'!$A$5:$CL$846,22,0),2)</f>
        <v>0</v>
      </c>
      <c r="X385" s="104">
        <f>ROUND(VLOOKUP($B385,'[4]3.ข้อมูลงบทดลองปัจจุบัน'!$A$5:$CL$846,23,0),2)</f>
        <v>0</v>
      </c>
      <c r="Y385" s="104">
        <f>ROUND(VLOOKUP($B385,'[4]3.ข้อมูลงบทดลองปัจจุบัน'!$A$5:$CL$846,24,0),2)</f>
        <v>0</v>
      </c>
      <c r="Z385" s="104">
        <f>ROUND(VLOOKUP($B385,'[4]3.ข้อมูลงบทดลองปัจจุบัน'!$A$5:$CL$846,25,0),2)</f>
        <v>0</v>
      </c>
      <c r="AA385" s="104">
        <f>ROUND(VLOOKUP($B385,'[4]3.ข้อมูลงบทดลองปัจจุบัน'!$A$5:$CL$846,26,0),2)</f>
        <v>0</v>
      </c>
      <c r="AB385" s="104">
        <f>ROUND(VLOOKUP($B385,'[4]3.ข้อมูลงบทดลองปัจจุบัน'!$A$5:$CL$846,27,0),2)</f>
        <v>0</v>
      </c>
      <c r="AC385" s="104">
        <f>ROUND(VLOOKUP($B385,'[4]3.ข้อมูลงบทดลองปัจจุบัน'!$A$5:$CL$846,28,0),2)</f>
        <v>0</v>
      </c>
      <c r="AD385" s="104">
        <f>ROUND(VLOOKUP($B385,'[4]3.ข้อมูลงบทดลองปัจจุบัน'!$A$5:$CL$846,29,0),2)</f>
        <v>0</v>
      </c>
      <c r="AE385" s="104">
        <f>ROUND(VLOOKUP($B385,'[4]3.ข้อมูลงบทดลองปัจจุบัน'!$A$5:$CL$846,30,0),2)</f>
        <v>0</v>
      </c>
      <c r="AF385" s="104">
        <f>ROUND(VLOOKUP($B385,'[4]3.ข้อมูลงบทดลองปัจจุบัน'!$A$5:$CL$846,31,0),2)</f>
        <v>0</v>
      </c>
      <c r="AG385" s="104">
        <f>ROUND(VLOOKUP($B385,'[4]3.ข้อมูลงบทดลองปัจจุบัน'!$A$5:$CL$846,32,0),2)</f>
        <v>0</v>
      </c>
      <c r="AH385" s="104">
        <f>ROUND(VLOOKUP($B385,'[4]3.ข้อมูลงบทดลองปัจจุบัน'!$A$5:$CL$846,33,0),2)</f>
        <v>0</v>
      </c>
      <c r="AI385" s="104">
        <f>ROUND(VLOOKUP($B385,'[4]3.ข้อมูลงบทดลองปัจจุบัน'!$A$5:$CL$846,34,0),2)</f>
        <v>0</v>
      </c>
      <c r="AJ385" s="104">
        <f>ROUND(VLOOKUP($B385,'[4]3.ข้อมูลงบทดลองปัจจุบัน'!$A$5:$CL$846,35,0),2)</f>
        <v>0</v>
      </c>
      <c r="AK385" s="104">
        <f>ROUND(VLOOKUP($B385,'[4]3.ข้อมูลงบทดลองปัจจุบัน'!$A$5:$CL$846,36,0),2)</f>
        <v>0</v>
      </c>
      <c r="AL385" s="104">
        <f>ROUND(VLOOKUP($B385,'[4]3.ข้อมูลงบทดลองปัจจุบัน'!$A$5:$CL$846,37,0),2)</f>
        <v>0</v>
      </c>
      <c r="AM385" s="104">
        <f>ROUND(VLOOKUP($B385,'[4]3.ข้อมูลงบทดลองปัจจุบัน'!$A$5:$CL$846,38,0),2)</f>
        <v>1360</v>
      </c>
      <c r="AN385" s="104">
        <f>ROUND(VLOOKUP($B385,'[4]3.ข้อมูลงบทดลองปัจจุบัน'!$A$5:$CL$846,39,0),2)</f>
        <v>0</v>
      </c>
      <c r="AO385" s="104">
        <f>ROUND(VLOOKUP($B385,'[4]3.ข้อมูลงบทดลองปัจจุบัน'!$A$5:$CL$846,40,0),2)</f>
        <v>0</v>
      </c>
      <c r="AP385" s="104">
        <f>ROUND(VLOOKUP($B385,'[4]3.ข้อมูลงบทดลองปัจจุบัน'!$A$5:$CL$846,41,0),2)</f>
        <v>0</v>
      </c>
      <c r="AQ385" s="104">
        <f>ROUND(VLOOKUP($B385,'[4]3.ข้อมูลงบทดลองปัจจุบัน'!$A$5:$CL$846,42,0),2)</f>
        <v>0</v>
      </c>
      <c r="AR385" s="104">
        <f>ROUND(VLOOKUP($B385,'[4]3.ข้อมูลงบทดลองปัจจุบัน'!$A$5:$CL$846,43,0),2)</f>
        <v>0</v>
      </c>
      <c r="AS385" s="104">
        <f>ROUND(VLOOKUP($B385,'[4]3.ข้อมูลงบทดลองปัจจุบัน'!$A$5:$CL$846,44,0),2)</f>
        <v>494055.87</v>
      </c>
      <c r="AT385" s="104">
        <f>ROUND(VLOOKUP($B385,'[4]3.ข้อมูลงบทดลองปัจจุบัน'!$A$5:$CL$846,45,0),2)</f>
        <v>10411.65</v>
      </c>
      <c r="AU385" s="104">
        <f>ROUND(VLOOKUP($B385,'[4]3.ข้อมูลงบทดลองปัจจุบัน'!$A$5:$CL$846,46,0),2)</f>
        <v>0</v>
      </c>
      <c r="AV385" s="104">
        <f>ROUND(VLOOKUP($B385,'[4]3.ข้อมูลงบทดลองปัจจุบัน'!$A$5:$CL$846,47,0),2)</f>
        <v>0</v>
      </c>
      <c r="AW385" s="104">
        <f>ROUND(VLOOKUP($B385,'[4]3.ข้อมูลงบทดลองปัจจุบัน'!$A$5:$CL$846,48,0),2)</f>
        <v>0</v>
      </c>
      <c r="AX385" s="104">
        <f>ROUND(VLOOKUP($B385,'[4]3.ข้อมูลงบทดลองปัจจุบัน'!$A$5:$CL$846,49,0),2)</f>
        <v>155040</v>
      </c>
      <c r="AY385" s="104">
        <f>ROUND(VLOOKUP($B385,'[4]3.ข้อมูลงบทดลองปัจจุบัน'!$A$5:$CL$846,50,0),2)</f>
        <v>228500</v>
      </c>
      <c r="AZ385" s="104">
        <f>ROUND(VLOOKUP($B385,'[4]3.ข้อมูลงบทดลองปัจจุบัน'!$A$5:$CL$846,51,0),2)</f>
        <v>0</v>
      </c>
      <c r="BA385" s="104">
        <f>ROUND(VLOOKUP($B385,'[4]3.ข้อมูลงบทดลองปัจจุบัน'!$A$5:$CL$846,52,0),2)</f>
        <v>0</v>
      </c>
      <c r="BB385" s="104">
        <f>ROUND(VLOOKUP($B385,'[4]3.ข้อมูลงบทดลองปัจจุบัน'!$A$5:$CL$846,53,0),2)</f>
        <v>0</v>
      </c>
      <c r="BC385" s="104">
        <f>ROUND(VLOOKUP($B385,'[4]3.ข้อมูลงบทดลองปัจจุบัน'!$A$5:$CL$846,54,0),2)</f>
        <v>1065497</v>
      </c>
      <c r="BD385" s="104">
        <f>ROUND(VLOOKUP($B385,'[4]3.ข้อมูลงบทดลองปัจจุบัน'!$A$5:$CL$846,55,0),2)</f>
        <v>0</v>
      </c>
      <c r="BE385" s="104">
        <f>ROUND(VLOOKUP($B385,'[4]3.ข้อมูลงบทดลองปัจจุบัน'!$A$5:$CL$846,56,0),2)</f>
        <v>0</v>
      </c>
      <c r="BF385" s="104">
        <f>ROUND(VLOOKUP($B385,'[4]3.ข้อมูลงบทดลองปัจจุบัน'!$A$5:$CL$846,57,0),2)</f>
        <v>0</v>
      </c>
      <c r="BG385" s="104">
        <f>ROUND(VLOOKUP($B385,'[4]3.ข้อมูลงบทดลองปัจจุบัน'!$A$5:$CL$846,58,0),2)</f>
        <v>0</v>
      </c>
      <c r="BH385" s="104">
        <f>ROUND(VLOOKUP($B385,'[4]3.ข้อมูลงบทดลองปัจจุบัน'!$A$5:$CL$846,59,0),2)</f>
        <v>2018020</v>
      </c>
      <c r="BI385" s="104">
        <f>ROUND(VLOOKUP($B385,'[4]3.ข้อมูลงบทดลองปัจจุบัน'!$A$5:$CL$846,60,0),2)</f>
        <v>0</v>
      </c>
      <c r="BJ385" s="104">
        <f>ROUND(VLOOKUP($B385,'[4]3.ข้อมูลงบทดลองปัจจุบัน'!$A$5:$CL$846,61,0),2)</f>
        <v>168900</v>
      </c>
      <c r="BK385" s="104">
        <f>ROUND(VLOOKUP($B385,'[4]3.ข้อมูลงบทดลองปัจจุบัน'!$A$5:$CL$846,62,0),2)</f>
        <v>0</v>
      </c>
      <c r="BL385" s="104">
        <f>ROUND(VLOOKUP($B385,'[4]3.ข้อมูลงบทดลองปัจจุบัน'!$A$5:$CL$846,63,0),2)</f>
        <v>0</v>
      </c>
      <c r="BM385" s="104">
        <f>ROUND(VLOOKUP($B385,'[4]3.ข้อมูลงบทดลองปัจจุบัน'!$A$5:$CL$846,64,0),2)</f>
        <v>0</v>
      </c>
      <c r="BN385" s="104">
        <f>ROUND(VLOOKUP($B385,'[4]3.ข้อมูลงบทดลองปัจจุบัน'!$A$5:$CL$846,65,0),2)</f>
        <v>0</v>
      </c>
      <c r="BO385" s="104">
        <f>ROUND(VLOOKUP($B385,'[4]3.ข้อมูลงบทดลองปัจจุบัน'!$A$5:$CL$846,66,0),2)</f>
        <v>0</v>
      </c>
      <c r="BP385" s="104">
        <f>ROUND(VLOOKUP($B385,'[4]3.ข้อมูลงบทดลองปัจจุบัน'!$A$5:$CL$846,67,0),2)</f>
        <v>0</v>
      </c>
      <c r="BQ385" s="104">
        <f>ROUND(VLOOKUP($B385,'[4]3.ข้อมูลงบทดลองปัจจุบัน'!$A$5:$CL$846,68,0),2)</f>
        <v>0</v>
      </c>
      <c r="BR385" s="104">
        <f>ROUND(VLOOKUP($B385,'[4]3.ข้อมูลงบทดลองปัจจุบัน'!$A$5:$CL$846,69,0),2)</f>
        <v>0</v>
      </c>
      <c r="BS385" s="104">
        <f>ROUND(VLOOKUP($B385,'[4]3.ข้อมูลงบทดลองปัจจุบัน'!$A$5:$CL$846,70,0),2)</f>
        <v>0</v>
      </c>
      <c r="BT385" s="104">
        <f>ROUND(VLOOKUP($B385,'[4]3.ข้อมูลงบทดลองปัจจุบัน'!$A$5:$CL$846,71,0),2)</f>
        <v>0</v>
      </c>
      <c r="BU385" s="104">
        <f>ROUND(VLOOKUP($B385,'[4]3.ข้อมูลงบทดลองปัจจุบัน'!$A$5:$CL$846,72,0),2)</f>
        <v>0</v>
      </c>
      <c r="BV385" s="104">
        <f>ROUND(VLOOKUP($B385,'[4]3.ข้อมูลงบทดลองปัจจุบัน'!$A$5:$CL$846,73,0),2)</f>
        <v>0</v>
      </c>
      <c r="BW385" s="104">
        <f>ROUND(VLOOKUP($B385,'[4]3.ข้อมูลงบทดลองปัจจุบัน'!$A$5:$CL$846,74,0),2)</f>
        <v>0</v>
      </c>
      <c r="BX385" s="104">
        <f>ROUND(VLOOKUP($B385,'[4]3.ข้อมูลงบทดลองปัจจุบัน'!$A$5:$CL$846,75,0),2)</f>
        <v>0</v>
      </c>
      <c r="BY385" s="104">
        <f>ROUND(VLOOKUP($B385,'[4]3.ข้อมูลงบทดลองปัจจุบัน'!$A$5:$CL$846,76,0),2)</f>
        <v>0</v>
      </c>
      <c r="BZ385" s="104">
        <f>ROUND(VLOOKUP($B385,'[4]3.ข้อมูลงบทดลองปัจจุบัน'!$A$5:$CL$846,77,0),2)</f>
        <v>0</v>
      </c>
      <c r="CA385" s="104">
        <f>ROUND(VLOOKUP($B385,'[4]3.ข้อมูลงบทดลองปัจจุบัน'!$A$5:$CL$846,78,0),2)</f>
        <v>0</v>
      </c>
      <c r="CB385" s="104">
        <f>ROUND(VLOOKUP($B385,'[4]3.ข้อมูลงบทดลองปัจจุบัน'!$A$5:$CL$846,79,0),2)</f>
        <v>0</v>
      </c>
      <c r="CC385" s="104">
        <f>ROUND(VLOOKUP($B385,'[4]3.ข้อมูลงบทดลองปัจจุบัน'!$A$5:$CL$846,80,0),2)</f>
        <v>0</v>
      </c>
      <c r="CD385" s="104">
        <f>ROUND(VLOOKUP($B385,'[4]3.ข้อมูลงบทดลองปัจจุบัน'!$A$5:$CL$846,81,0),2)</f>
        <v>0</v>
      </c>
      <c r="CE385" s="104">
        <f>ROUND(VLOOKUP($B385,'[4]3.ข้อมูลงบทดลองปัจจุบัน'!$A$5:$CL$846,82,0),2)</f>
        <v>0</v>
      </c>
      <c r="CF385" s="104">
        <f>ROUND(VLOOKUP($B385,'[4]3.ข้อมูลงบทดลองปัจจุบัน'!$A$5:$CL$846,83,0),2)</f>
        <v>0</v>
      </c>
      <c r="CG385" s="104">
        <f>ROUND(VLOOKUP($B385,'[4]3.ข้อมูลงบทดลองปัจจุบัน'!$A$5:$CL$846,84,0),2)</f>
        <v>0</v>
      </c>
      <c r="CH385" s="104">
        <f>ROUND(VLOOKUP($B385,'[4]3.ข้อมูลงบทดลองปัจจุบัน'!$A$5:$CL$846,85,0),2)</f>
        <v>0</v>
      </c>
      <c r="CI385" s="104">
        <f>ROUND(VLOOKUP($B385,'[4]3.ข้อมูลงบทดลองปัจจุบัน'!$A$5:$CL$846,86,0),2)</f>
        <v>0</v>
      </c>
      <c r="CJ385" s="104">
        <f>ROUND(VLOOKUP($B385,'[4]3.ข้อมูลงบทดลองปัจจุบัน'!$A$5:$CL$846,87,0),2)</f>
        <v>0</v>
      </c>
      <c r="CK385" s="104">
        <f>ROUND(VLOOKUP($B385,'[4]3.ข้อมูลงบทดลองปัจจุบัน'!$A$5:$CL$846,88,0),2)</f>
        <v>178500</v>
      </c>
      <c r="CL385" s="104">
        <f>ROUND(VLOOKUP($B385,'[4]3.ข้อมูลงบทดลองปัจจุบัน'!$A$5:$CL$846,89,0),2)</f>
        <v>0</v>
      </c>
      <c r="CM385" s="104">
        <f>ROUND(VLOOKUP($B385,'[4]3.ข้อมูลงบทดลองปัจจุบัน'!$A$5:$CL$846,90,0),2)</f>
        <v>0</v>
      </c>
    </row>
    <row r="386" spans="1:91" x14ac:dyDescent="0.7">
      <c r="A386" s="127" t="s">
        <v>884</v>
      </c>
      <c r="B386" s="18" t="s">
        <v>1155</v>
      </c>
      <c r="C386" s="19" t="s">
        <v>1156</v>
      </c>
      <c r="D386" s="104">
        <f>ROUND(VLOOKUP($B386,'[4]3.ข้อมูลงบทดลองปัจจุบัน'!$A$5:$CL$846,3,0),2)</f>
        <v>0</v>
      </c>
      <c r="E386" s="104">
        <f>ROUND(VLOOKUP($B386,'[4]3.ข้อมูลงบทดลองปัจจุบัน'!$A$5:$CL$846,4,0),2)</f>
        <v>0</v>
      </c>
      <c r="F386" s="104">
        <f>ROUND(VLOOKUP($B386,'[4]3.ข้อมูลงบทดลองปัจจุบัน'!$A$5:$CL$846,5,0),2)</f>
        <v>0</v>
      </c>
      <c r="G386" s="104">
        <f>ROUND(VLOOKUP($B386,'[4]3.ข้อมูลงบทดลองปัจจุบัน'!$A$5:$CL$846,6,0),2)</f>
        <v>0</v>
      </c>
      <c r="H386" s="104">
        <f>ROUND(VLOOKUP($B386,'[4]3.ข้อมูลงบทดลองปัจจุบัน'!$A$5:$CL$846,7,0),2)</f>
        <v>0</v>
      </c>
      <c r="I386" s="104">
        <f>ROUND(VLOOKUP($B386,'[4]3.ข้อมูลงบทดลองปัจจุบัน'!$A$5:$CL$846,8,0),2)</f>
        <v>0</v>
      </c>
      <c r="J386" s="104">
        <f>ROUND(VLOOKUP($B386,'[4]3.ข้อมูลงบทดลองปัจจุบัน'!$A$5:$CL$846,9,0),2)</f>
        <v>0</v>
      </c>
      <c r="K386" s="104">
        <f>ROUND(VLOOKUP($B386,'[4]3.ข้อมูลงบทดลองปัจจุบัน'!$A$5:$CL$846,10,0),2)</f>
        <v>0</v>
      </c>
      <c r="L386" s="104">
        <f>ROUND(VLOOKUP($B386,'[4]3.ข้อมูลงบทดลองปัจจุบัน'!$A$5:$CL$846,11,0),2)</f>
        <v>0</v>
      </c>
      <c r="M386" s="104">
        <f>ROUND(VLOOKUP($B386,'[4]3.ข้อมูลงบทดลองปัจจุบัน'!$A$5:$CL$846,12,0),2)</f>
        <v>0</v>
      </c>
      <c r="N386" s="104">
        <f>ROUND(VLOOKUP($B386,'[4]3.ข้อมูลงบทดลองปัจจุบัน'!$A$5:$CL$846,13,0),2)</f>
        <v>0</v>
      </c>
      <c r="O386" s="104">
        <f>ROUND(VLOOKUP($B386,'[4]3.ข้อมูลงบทดลองปัจจุบัน'!$A$5:$CL$846,14,0),2)</f>
        <v>0</v>
      </c>
      <c r="P386" s="104">
        <f>ROUND(VLOOKUP($B386,'[4]3.ข้อมูลงบทดลองปัจจุบัน'!$A$5:$CL$846,15,0),2)</f>
        <v>0</v>
      </c>
      <c r="Q386" s="104">
        <f>ROUND(VLOOKUP($B386,'[4]3.ข้อมูลงบทดลองปัจจุบัน'!$A$5:$CL$846,16,0),2)</f>
        <v>0</v>
      </c>
      <c r="R386" s="104">
        <f>ROUND(VLOOKUP($B386,'[4]3.ข้อมูลงบทดลองปัจจุบัน'!$A$5:$CL$846,17,0),2)</f>
        <v>0</v>
      </c>
      <c r="S386" s="104">
        <f>ROUND(VLOOKUP($B386,'[4]3.ข้อมูลงบทดลองปัจจุบัน'!$A$5:$CL$846,18,0),2)</f>
        <v>0</v>
      </c>
      <c r="T386" s="104">
        <f>ROUND(VLOOKUP($B386,'[4]3.ข้อมูลงบทดลองปัจจุบัน'!$A$5:$CL$846,19,0),2)</f>
        <v>0</v>
      </c>
      <c r="U386" s="104">
        <f>ROUND(VLOOKUP($B386,'[4]3.ข้อมูลงบทดลองปัจจุบัน'!$A$5:$CL$846,20,0),2)</f>
        <v>0</v>
      </c>
      <c r="V386" s="104">
        <f>ROUND(VLOOKUP($B386,'[4]3.ข้อมูลงบทดลองปัจจุบัน'!$A$5:$CL$846,21,0),2)</f>
        <v>0</v>
      </c>
      <c r="W386" s="104">
        <f>ROUND(VLOOKUP($B386,'[4]3.ข้อมูลงบทดลองปัจจุบัน'!$A$5:$CL$846,22,0),2)</f>
        <v>0</v>
      </c>
      <c r="X386" s="104">
        <f>ROUND(VLOOKUP($B386,'[4]3.ข้อมูลงบทดลองปัจจุบัน'!$A$5:$CL$846,23,0),2)</f>
        <v>0</v>
      </c>
      <c r="Y386" s="104">
        <f>ROUND(VLOOKUP($B386,'[4]3.ข้อมูลงบทดลองปัจจุบัน'!$A$5:$CL$846,24,0),2)</f>
        <v>0</v>
      </c>
      <c r="Z386" s="104">
        <f>ROUND(VLOOKUP($B386,'[4]3.ข้อมูลงบทดลองปัจจุบัน'!$A$5:$CL$846,25,0),2)</f>
        <v>0</v>
      </c>
      <c r="AA386" s="104">
        <f>ROUND(VLOOKUP($B386,'[4]3.ข้อมูลงบทดลองปัจจุบัน'!$A$5:$CL$846,26,0),2)</f>
        <v>0</v>
      </c>
      <c r="AB386" s="104">
        <f>ROUND(VLOOKUP($B386,'[4]3.ข้อมูลงบทดลองปัจจุบัน'!$A$5:$CL$846,27,0),2)</f>
        <v>0</v>
      </c>
      <c r="AC386" s="104">
        <f>ROUND(VLOOKUP($B386,'[4]3.ข้อมูลงบทดลองปัจจุบัน'!$A$5:$CL$846,28,0),2)</f>
        <v>0</v>
      </c>
      <c r="AD386" s="104">
        <f>ROUND(VLOOKUP($B386,'[4]3.ข้อมูลงบทดลองปัจจุบัน'!$A$5:$CL$846,29,0),2)</f>
        <v>0</v>
      </c>
      <c r="AE386" s="104">
        <f>ROUND(VLOOKUP($B386,'[4]3.ข้อมูลงบทดลองปัจจุบัน'!$A$5:$CL$846,30,0),2)</f>
        <v>0</v>
      </c>
      <c r="AF386" s="104">
        <f>ROUND(VLOOKUP($B386,'[4]3.ข้อมูลงบทดลองปัจจุบัน'!$A$5:$CL$846,31,0),2)</f>
        <v>0</v>
      </c>
      <c r="AG386" s="104">
        <f>ROUND(VLOOKUP($B386,'[4]3.ข้อมูลงบทดลองปัจจุบัน'!$A$5:$CL$846,32,0),2)</f>
        <v>0</v>
      </c>
      <c r="AH386" s="104">
        <f>ROUND(VLOOKUP($B386,'[4]3.ข้อมูลงบทดลองปัจจุบัน'!$A$5:$CL$846,33,0),2)</f>
        <v>0</v>
      </c>
      <c r="AI386" s="104">
        <f>ROUND(VLOOKUP($B386,'[4]3.ข้อมูลงบทดลองปัจจุบัน'!$A$5:$CL$846,34,0),2)</f>
        <v>0</v>
      </c>
      <c r="AJ386" s="104">
        <f>ROUND(VLOOKUP($B386,'[4]3.ข้อมูลงบทดลองปัจจุบัน'!$A$5:$CL$846,35,0),2)</f>
        <v>0</v>
      </c>
      <c r="AK386" s="104">
        <f>ROUND(VLOOKUP($B386,'[4]3.ข้อมูลงบทดลองปัจจุบัน'!$A$5:$CL$846,36,0),2)</f>
        <v>0</v>
      </c>
      <c r="AL386" s="104">
        <f>ROUND(VLOOKUP($B386,'[4]3.ข้อมูลงบทดลองปัจจุบัน'!$A$5:$CL$846,37,0),2)</f>
        <v>0</v>
      </c>
      <c r="AM386" s="104">
        <f>ROUND(VLOOKUP($B386,'[4]3.ข้อมูลงบทดลองปัจจุบัน'!$A$5:$CL$846,38,0),2)</f>
        <v>0</v>
      </c>
      <c r="AN386" s="104">
        <f>ROUND(VLOOKUP($B386,'[4]3.ข้อมูลงบทดลองปัจจุบัน'!$A$5:$CL$846,39,0),2)</f>
        <v>0</v>
      </c>
      <c r="AO386" s="104">
        <f>ROUND(VLOOKUP($B386,'[4]3.ข้อมูลงบทดลองปัจจุบัน'!$A$5:$CL$846,40,0),2)</f>
        <v>0</v>
      </c>
      <c r="AP386" s="104">
        <f>ROUND(VLOOKUP($B386,'[4]3.ข้อมูลงบทดลองปัจจุบัน'!$A$5:$CL$846,41,0),2)</f>
        <v>0</v>
      </c>
      <c r="AQ386" s="104">
        <f>ROUND(VLOOKUP($B386,'[4]3.ข้อมูลงบทดลองปัจจุบัน'!$A$5:$CL$846,42,0),2)</f>
        <v>0</v>
      </c>
      <c r="AR386" s="104">
        <f>ROUND(VLOOKUP($B386,'[4]3.ข้อมูลงบทดลองปัจจุบัน'!$A$5:$CL$846,43,0),2)</f>
        <v>0</v>
      </c>
      <c r="AS386" s="104">
        <f>ROUND(VLOOKUP($B386,'[4]3.ข้อมูลงบทดลองปัจจุบัน'!$A$5:$CL$846,44,0),2)</f>
        <v>0</v>
      </c>
      <c r="AT386" s="104">
        <f>ROUND(VLOOKUP($B386,'[4]3.ข้อมูลงบทดลองปัจจุบัน'!$A$5:$CL$846,45,0),2)</f>
        <v>0</v>
      </c>
      <c r="AU386" s="104">
        <f>ROUND(VLOOKUP($B386,'[4]3.ข้อมูลงบทดลองปัจจุบัน'!$A$5:$CL$846,46,0),2)</f>
        <v>0</v>
      </c>
      <c r="AV386" s="104">
        <f>ROUND(VLOOKUP($B386,'[4]3.ข้อมูลงบทดลองปัจจุบัน'!$A$5:$CL$846,47,0),2)</f>
        <v>0</v>
      </c>
      <c r="AW386" s="104">
        <f>ROUND(VLOOKUP($B386,'[4]3.ข้อมูลงบทดลองปัจจุบัน'!$A$5:$CL$846,48,0),2)</f>
        <v>0</v>
      </c>
      <c r="AX386" s="104">
        <f>ROUND(VLOOKUP($B386,'[4]3.ข้อมูลงบทดลองปัจจุบัน'!$A$5:$CL$846,49,0),2)</f>
        <v>0</v>
      </c>
      <c r="AY386" s="104">
        <f>ROUND(VLOOKUP($B386,'[4]3.ข้อมูลงบทดลองปัจจุบัน'!$A$5:$CL$846,50,0),2)</f>
        <v>0</v>
      </c>
      <c r="AZ386" s="104">
        <f>ROUND(VLOOKUP($B386,'[4]3.ข้อมูลงบทดลองปัจจุบัน'!$A$5:$CL$846,51,0),2)</f>
        <v>0</v>
      </c>
      <c r="BA386" s="104">
        <f>ROUND(VLOOKUP($B386,'[4]3.ข้อมูลงบทดลองปัจจุบัน'!$A$5:$CL$846,52,0),2)</f>
        <v>0</v>
      </c>
      <c r="BB386" s="104">
        <f>ROUND(VLOOKUP($B386,'[4]3.ข้อมูลงบทดลองปัจจุบัน'!$A$5:$CL$846,53,0),2)</f>
        <v>0</v>
      </c>
      <c r="BC386" s="104">
        <f>ROUND(VLOOKUP($B386,'[4]3.ข้อมูลงบทดลองปัจจุบัน'!$A$5:$CL$846,54,0),2)</f>
        <v>0</v>
      </c>
      <c r="BD386" s="104">
        <f>ROUND(VLOOKUP($B386,'[4]3.ข้อมูลงบทดลองปัจจุบัน'!$A$5:$CL$846,55,0),2)</f>
        <v>0</v>
      </c>
      <c r="BE386" s="104">
        <f>ROUND(VLOOKUP($B386,'[4]3.ข้อมูลงบทดลองปัจจุบัน'!$A$5:$CL$846,56,0),2)</f>
        <v>0</v>
      </c>
      <c r="BF386" s="104">
        <f>ROUND(VLOOKUP($B386,'[4]3.ข้อมูลงบทดลองปัจจุบัน'!$A$5:$CL$846,57,0),2)</f>
        <v>0</v>
      </c>
      <c r="BG386" s="104">
        <f>ROUND(VLOOKUP($B386,'[4]3.ข้อมูลงบทดลองปัจจุบัน'!$A$5:$CL$846,58,0),2)</f>
        <v>0</v>
      </c>
      <c r="BH386" s="104">
        <f>ROUND(VLOOKUP($B386,'[4]3.ข้อมูลงบทดลองปัจจุบัน'!$A$5:$CL$846,59,0),2)</f>
        <v>0</v>
      </c>
      <c r="BI386" s="104">
        <f>ROUND(VLOOKUP($B386,'[4]3.ข้อมูลงบทดลองปัจจุบัน'!$A$5:$CL$846,60,0),2)</f>
        <v>0</v>
      </c>
      <c r="BJ386" s="104">
        <f>ROUND(VLOOKUP($B386,'[4]3.ข้อมูลงบทดลองปัจจุบัน'!$A$5:$CL$846,61,0),2)</f>
        <v>0</v>
      </c>
      <c r="BK386" s="104">
        <f>ROUND(VLOOKUP($B386,'[4]3.ข้อมูลงบทดลองปัจจุบัน'!$A$5:$CL$846,62,0),2)</f>
        <v>0</v>
      </c>
      <c r="BL386" s="104">
        <f>ROUND(VLOOKUP($B386,'[4]3.ข้อมูลงบทดลองปัจจุบัน'!$A$5:$CL$846,63,0),2)</f>
        <v>0</v>
      </c>
      <c r="BM386" s="104">
        <f>ROUND(VLOOKUP($B386,'[4]3.ข้อมูลงบทดลองปัจจุบัน'!$A$5:$CL$846,64,0),2)</f>
        <v>0</v>
      </c>
      <c r="BN386" s="104">
        <f>ROUND(VLOOKUP($B386,'[4]3.ข้อมูลงบทดลองปัจจุบัน'!$A$5:$CL$846,65,0),2)</f>
        <v>0</v>
      </c>
      <c r="BO386" s="104">
        <f>ROUND(VLOOKUP($B386,'[4]3.ข้อมูลงบทดลองปัจจุบัน'!$A$5:$CL$846,66,0),2)</f>
        <v>0</v>
      </c>
      <c r="BP386" s="104">
        <f>ROUND(VLOOKUP($B386,'[4]3.ข้อมูลงบทดลองปัจจุบัน'!$A$5:$CL$846,67,0),2)</f>
        <v>0</v>
      </c>
      <c r="BQ386" s="104">
        <f>ROUND(VLOOKUP($B386,'[4]3.ข้อมูลงบทดลองปัจจุบัน'!$A$5:$CL$846,68,0),2)</f>
        <v>0</v>
      </c>
      <c r="BR386" s="104">
        <f>ROUND(VLOOKUP($B386,'[4]3.ข้อมูลงบทดลองปัจจุบัน'!$A$5:$CL$846,69,0),2)</f>
        <v>0</v>
      </c>
      <c r="BS386" s="104">
        <f>ROUND(VLOOKUP($B386,'[4]3.ข้อมูลงบทดลองปัจจุบัน'!$A$5:$CL$846,70,0),2)</f>
        <v>0</v>
      </c>
      <c r="BT386" s="104">
        <f>ROUND(VLOOKUP($B386,'[4]3.ข้อมูลงบทดลองปัจจุบัน'!$A$5:$CL$846,71,0),2)</f>
        <v>0</v>
      </c>
      <c r="BU386" s="104">
        <f>ROUND(VLOOKUP($B386,'[4]3.ข้อมูลงบทดลองปัจจุบัน'!$A$5:$CL$846,72,0),2)</f>
        <v>0</v>
      </c>
      <c r="BV386" s="104">
        <f>ROUND(VLOOKUP($B386,'[4]3.ข้อมูลงบทดลองปัจจุบัน'!$A$5:$CL$846,73,0),2)</f>
        <v>0</v>
      </c>
      <c r="BW386" s="104">
        <f>ROUND(VLOOKUP($B386,'[4]3.ข้อมูลงบทดลองปัจจุบัน'!$A$5:$CL$846,74,0),2)</f>
        <v>0</v>
      </c>
      <c r="BX386" s="104">
        <f>ROUND(VLOOKUP($B386,'[4]3.ข้อมูลงบทดลองปัจจุบัน'!$A$5:$CL$846,75,0),2)</f>
        <v>0</v>
      </c>
      <c r="BY386" s="104">
        <f>ROUND(VLOOKUP($B386,'[4]3.ข้อมูลงบทดลองปัจจุบัน'!$A$5:$CL$846,76,0),2)</f>
        <v>0</v>
      </c>
      <c r="BZ386" s="104">
        <f>ROUND(VLOOKUP($B386,'[4]3.ข้อมูลงบทดลองปัจจุบัน'!$A$5:$CL$846,77,0),2)</f>
        <v>0</v>
      </c>
      <c r="CA386" s="104">
        <f>ROUND(VLOOKUP($B386,'[4]3.ข้อมูลงบทดลองปัจจุบัน'!$A$5:$CL$846,78,0),2)</f>
        <v>0</v>
      </c>
      <c r="CB386" s="104">
        <f>ROUND(VLOOKUP($B386,'[4]3.ข้อมูลงบทดลองปัจจุบัน'!$A$5:$CL$846,79,0),2)</f>
        <v>0</v>
      </c>
      <c r="CC386" s="104">
        <f>ROUND(VLOOKUP($B386,'[4]3.ข้อมูลงบทดลองปัจจุบัน'!$A$5:$CL$846,80,0),2)</f>
        <v>0</v>
      </c>
      <c r="CD386" s="104">
        <f>ROUND(VLOOKUP($B386,'[4]3.ข้อมูลงบทดลองปัจจุบัน'!$A$5:$CL$846,81,0),2)</f>
        <v>0</v>
      </c>
      <c r="CE386" s="104">
        <f>ROUND(VLOOKUP($B386,'[4]3.ข้อมูลงบทดลองปัจจุบัน'!$A$5:$CL$846,82,0),2)</f>
        <v>0</v>
      </c>
      <c r="CF386" s="104">
        <f>ROUND(VLOOKUP($B386,'[4]3.ข้อมูลงบทดลองปัจจุบัน'!$A$5:$CL$846,83,0),2)</f>
        <v>0</v>
      </c>
      <c r="CG386" s="104">
        <f>ROUND(VLOOKUP($B386,'[4]3.ข้อมูลงบทดลองปัจจุบัน'!$A$5:$CL$846,84,0),2)</f>
        <v>0</v>
      </c>
      <c r="CH386" s="104">
        <f>ROUND(VLOOKUP($B386,'[4]3.ข้อมูลงบทดลองปัจจุบัน'!$A$5:$CL$846,85,0),2)</f>
        <v>0</v>
      </c>
      <c r="CI386" s="104">
        <f>ROUND(VLOOKUP($B386,'[4]3.ข้อมูลงบทดลองปัจจุบัน'!$A$5:$CL$846,86,0),2)</f>
        <v>0</v>
      </c>
      <c r="CJ386" s="104">
        <f>ROUND(VLOOKUP($B386,'[4]3.ข้อมูลงบทดลองปัจจุบัน'!$A$5:$CL$846,87,0),2)</f>
        <v>0</v>
      </c>
      <c r="CK386" s="104">
        <f>ROUND(VLOOKUP($B386,'[4]3.ข้อมูลงบทดลองปัจจุบัน'!$A$5:$CL$846,88,0),2)</f>
        <v>0</v>
      </c>
      <c r="CL386" s="104">
        <f>ROUND(VLOOKUP($B386,'[4]3.ข้อมูลงบทดลองปัจจุบัน'!$A$5:$CL$846,89,0),2)</f>
        <v>0</v>
      </c>
      <c r="CM386" s="104">
        <f>ROUND(VLOOKUP($B386,'[4]3.ข้อมูลงบทดลองปัจจุบัน'!$A$5:$CL$846,90,0),2)</f>
        <v>0</v>
      </c>
    </row>
    <row r="387" spans="1:91" x14ac:dyDescent="0.7">
      <c r="A387" s="127" t="s">
        <v>884</v>
      </c>
      <c r="B387" s="18" t="s">
        <v>1157</v>
      </c>
      <c r="C387" s="19" t="s">
        <v>1158</v>
      </c>
      <c r="D387" s="104">
        <f>ROUND(VLOOKUP($B387,'[4]3.ข้อมูลงบทดลองปัจจุบัน'!$A$5:$CL$846,3,0),2)</f>
        <v>0</v>
      </c>
      <c r="E387" s="104">
        <f>ROUND(VLOOKUP($B387,'[4]3.ข้อมูลงบทดลองปัจจุบัน'!$A$5:$CL$846,4,0),2)</f>
        <v>0</v>
      </c>
      <c r="F387" s="104">
        <f>ROUND(VLOOKUP($B387,'[4]3.ข้อมูลงบทดลองปัจจุบัน'!$A$5:$CL$846,5,0),2)</f>
        <v>0</v>
      </c>
      <c r="G387" s="104">
        <f>ROUND(VLOOKUP($B387,'[4]3.ข้อมูลงบทดลองปัจจุบัน'!$A$5:$CL$846,6,0),2)</f>
        <v>0</v>
      </c>
      <c r="H387" s="104">
        <f>ROUND(VLOOKUP($B387,'[4]3.ข้อมูลงบทดลองปัจจุบัน'!$A$5:$CL$846,7,0),2)</f>
        <v>0</v>
      </c>
      <c r="I387" s="104">
        <f>ROUND(VLOOKUP($B387,'[4]3.ข้อมูลงบทดลองปัจจุบัน'!$A$5:$CL$846,8,0),2)</f>
        <v>0</v>
      </c>
      <c r="J387" s="104">
        <f>ROUND(VLOOKUP($B387,'[4]3.ข้อมูลงบทดลองปัจจุบัน'!$A$5:$CL$846,9,0),2)</f>
        <v>0</v>
      </c>
      <c r="K387" s="104">
        <f>ROUND(VLOOKUP($B387,'[4]3.ข้อมูลงบทดลองปัจจุบัน'!$A$5:$CL$846,10,0),2)</f>
        <v>0</v>
      </c>
      <c r="L387" s="104">
        <f>ROUND(VLOOKUP($B387,'[4]3.ข้อมูลงบทดลองปัจจุบัน'!$A$5:$CL$846,11,0),2)</f>
        <v>0</v>
      </c>
      <c r="M387" s="104">
        <f>ROUND(VLOOKUP($B387,'[4]3.ข้อมูลงบทดลองปัจจุบัน'!$A$5:$CL$846,12,0),2)</f>
        <v>0</v>
      </c>
      <c r="N387" s="104">
        <f>ROUND(VLOOKUP($B387,'[4]3.ข้อมูลงบทดลองปัจจุบัน'!$A$5:$CL$846,13,0),2)</f>
        <v>0</v>
      </c>
      <c r="O387" s="104">
        <f>ROUND(VLOOKUP($B387,'[4]3.ข้อมูลงบทดลองปัจจุบัน'!$A$5:$CL$846,14,0),2)</f>
        <v>0</v>
      </c>
      <c r="P387" s="104">
        <f>ROUND(VLOOKUP($B387,'[4]3.ข้อมูลงบทดลองปัจจุบัน'!$A$5:$CL$846,15,0),2)</f>
        <v>0</v>
      </c>
      <c r="Q387" s="104">
        <f>ROUND(VLOOKUP($B387,'[4]3.ข้อมูลงบทดลองปัจจุบัน'!$A$5:$CL$846,16,0),2)</f>
        <v>0</v>
      </c>
      <c r="R387" s="104">
        <f>ROUND(VLOOKUP($B387,'[4]3.ข้อมูลงบทดลองปัจจุบัน'!$A$5:$CL$846,17,0),2)</f>
        <v>0</v>
      </c>
      <c r="S387" s="104">
        <f>ROUND(VLOOKUP($B387,'[4]3.ข้อมูลงบทดลองปัจจุบัน'!$A$5:$CL$846,18,0),2)</f>
        <v>0</v>
      </c>
      <c r="T387" s="104">
        <f>ROUND(VLOOKUP($B387,'[4]3.ข้อมูลงบทดลองปัจจุบัน'!$A$5:$CL$846,19,0),2)</f>
        <v>0</v>
      </c>
      <c r="U387" s="104">
        <f>ROUND(VLOOKUP($B387,'[4]3.ข้อมูลงบทดลองปัจจุบัน'!$A$5:$CL$846,20,0),2)</f>
        <v>0</v>
      </c>
      <c r="V387" s="104">
        <f>ROUND(VLOOKUP($B387,'[4]3.ข้อมูลงบทดลองปัจจุบัน'!$A$5:$CL$846,21,0),2)</f>
        <v>0</v>
      </c>
      <c r="W387" s="104">
        <f>ROUND(VLOOKUP($B387,'[4]3.ข้อมูลงบทดลองปัจจุบัน'!$A$5:$CL$846,22,0),2)</f>
        <v>0</v>
      </c>
      <c r="X387" s="104">
        <f>ROUND(VLOOKUP($B387,'[4]3.ข้อมูลงบทดลองปัจจุบัน'!$A$5:$CL$846,23,0),2)</f>
        <v>0</v>
      </c>
      <c r="Y387" s="104">
        <f>ROUND(VLOOKUP($B387,'[4]3.ข้อมูลงบทดลองปัจจุบัน'!$A$5:$CL$846,24,0),2)</f>
        <v>0</v>
      </c>
      <c r="Z387" s="104">
        <f>ROUND(VLOOKUP($B387,'[4]3.ข้อมูลงบทดลองปัจจุบัน'!$A$5:$CL$846,25,0),2)</f>
        <v>0</v>
      </c>
      <c r="AA387" s="104">
        <f>ROUND(VLOOKUP($B387,'[4]3.ข้อมูลงบทดลองปัจจุบัน'!$A$5:$CL$846,26,0),2)</f>
        <v>0</v>
      </c>
      <c r="AB387" s="104">
        <f>ROUND(VLOOKUP($B387,'[4]3.ข้อมูลงบทดลองปัจจุบัน'!$A$5:$CL$846,27,0),2)</f>
        <v>0</v>
      </c>
      <c r="AC387" s="104">
        <f>ROUND(VLOOKUP($B387,'[4]3.ข้อมูลงบทดลองปัจจุบัน'!$A$5:$CL$846,28,0),2)</f>
        <v>0</v>
      </c>
      <c r="AD387" s="104">
        <f>ROUND(VLOOKUP($B387,'[4]3.ข้อมูลงบทดลองปัจจุบัน'!$A$5:$CL$846,29,0),2)</f>
        <v>0</v>
      </c>
      <c r="AE387" s="104">
        <f>ROUND(VLOOKUP($B387,'[4]3.ข้อมูลงบทดลองปัจจุบัน'!$A$5:$CL$846,30,0),2)</f>
        <v>0</v>
      </c>
      <c r="AF387" s="104">
        <f>ROUND(VLOOKUP($B387,'[4]3.ข้อมูลงบทดลองปัจจุบัน'!$A$5:$CL$846,31,0),2)</f>
        <v>0</v>
      </c>
      <c r="AG387" s="104">
        <f>ROUND(VLOOKUP($B387,'[4]3.ข้อมูลงบทดลองปัจจุบัน'!$A$5:$CL$846,32,0),2)</f>
        <v>0</v>
      </c>
      <c r="AH387" s="104">
        <f>ROUND(VLOOKUP($B387,'[4]3.ข้อมูลงบทดลองปัจจุบัน'!$A$5:$CL$846,33,0),2)</f>
        <v>0</v>
      </c>
      <c r="AI387" s="104">
        <f>ROUND(VLOOKUP($B387,'[4]3.ข้อมูลงบทดลองปัจจุบัน'!$A$5:$CL$846,34,0),2)</f>
        <v>0</v>
      </c>
      <c r="AJ387" s="104">
        <f>ROUND(VLOOKUP($B387,'[4]3.ข้อมูลงบทดลองปัจจุบัน'!$A$5:$CL$846,35,0),2)</f>
        <v>0</v>
      </c>
      <c r="AK387" s="104">
        <f>ROUND(VLOOKUP($B387,'[4]3.ข้อมูลงบทดลองปัจจุบัน'!$A$5:$CL$846,36,0),2)</f>
        <v>0</v>
      </c>
      <c r="AL387" s="104">
        <f>ROUND(VLOOKUP($B387,'[4]3.ข้อมูลงบทดลองปัจจุบัน'!$A$5:$CL$846,37,0),2)</f>
        <v>0</v>
      </c>
      <c r="AM387" s="104">
        <f>ROUND(VLOOKUP($B387,'[4]3.ข้อมูลงบทดลองปัจจุบัน'!$A$5:$CL$846,38,0),2)</f>
        <v>0</v>
      </c>
      <c r="AN387" s="104">
        <f>ROUND(VLOOKUP($B387,'[4]3.ข้อมูลงบทดลองปัจจุบัน'!$A$5:$CL$846,39,0),2)</f>
        <v>0</v>
      </c>
      <c r="AO387" s="104">
        <f>ROUND(VLOOKUP($B387,'[4]3.ข้อมูลงบทดลองปัจจุบัน'!$A$5:$CL$846,40,0),2)</f>
        <v>0</v>
      </c>
      <c r="AP387" s="104">
        <f>ROUND(VLOOKUP($B387,'[4]3.ข้อมูลงบทดลองปัจจุบัน'!$A$5:$CL$846,41,0),2)</f>
        <v>0</v>
      </c>
      <c r="AQ387" s="104">
        <f>ROUND(VLOOKUP($B387,'[4]3.ข้อมูลงบทดลองปัจจุบัน'!$A$5:$CL$846,42,0),2)</f>
        <v>0</v>
      </c>
      <c r="AR387" s="104">
        <f>ROUND(VLOOKUP($B387,'[4]3.ข้อมูลงบทดลองปัจจุบัน'!$A$5:$CL$846,43,0),2)</f>
        <v>0</v>
      </c>
      <c r="AS387" s="104">
        <f>ROUND(VLOOKUP($B387,'[4]3.ข้อมูลงบทดลองปัจจุบัน'!$A$5:$CL$846,44,0),2)</f>
        <v>0</v>
      </c>
      <c r="AT387" s="104">
        <f>ROUND(VLOOKUP($B387,'[4]3.ข้อมูลงบทดลองปัจจุบัน'!$A$5:$CL$846,45,0),2)</f>
        <v>0</v>
      </c>
      <c r="AU387" s="104">
        <f>ROUND(VLOOKUP($B387,'[4]3.ข้อมูลงบทดลองปัจจุบัน'!$A$5:$CL$846,46,0),2)</f>
        <v>0</v>
      </c>
      <c r="AV387" s="104">
        <f>ROUND(VLOOKUP($B387,'[4]3.ข้อมูลงบทดลองปัจจุบัน'!$A$5:$CL$846,47,0),2)</f>
        <v>0</v>
      </c>
      <c r="AW387" s="104">
        <f>ROUND(VLOOKUP($B387,'[4]3.ข้อมูลงบทดลองปัจจุบัน'!$A$5:$CL$846,48,0),2)</f>
        <v>0</v>
      </c>
      <c r="AX387" s="104">
        <f>ROUND(VLOOKUP($B387,'[4]3.ข้อมูลงบทดลองปัจจุบัน'!$A$5:$CL$846,49,0),2)</f>
        <v>0</v>
      </c>
      <c r="AY387" s="104">
        <f>ROUND(VLOOKUP($B387,'[4]3.ข้อมูลงบทดลองปัจจุบัน'!$A$5:$CL$846,50,0),2)</f>
        <v>0</v>
      </c>
      <c r="AZ387" s="104">
        <f>ROUND(VLOOKUP($B387,'[4]3.ข้อมูลงบทดลองปัจจุบัน'!$A$5:$CL$846,51,0),2)</f>
        <v>0</v>
      </c>
      <c r="BA387" s="104">
        <f>ROUND(VLOOKUP($B387,'[4]3.ข้อมูลงบทดลองปัจจุบัน'!$A$5:$CL$846,52,0),2)</f>
        <v>0</v>
      </c>
      <c r="BB387" s="104">
        <f>ROUND(VLOOKUP($B387,'[4]3.ข้อมูลงบทดลองปัจจุบัน'!$A$5:$CL$846,53,0),2)</f>
        <v>0</v>
      </c>
      <c r="BC387" s="104">
        <f>ROUND(VLOOKUP($B387,'[4]3.ข้อมูลงบทดลองปัจจุบัน'!$A$5:$CL$846,54,0),2)</f>
        <v>0</v>
      </c>
      <c r="BD387" s="104">
        <f>ROUND(VLOOKUP($B387,'[4]3.ข้อมูลงบทดลองปัจจุบัน'!$A$5:$CL$846,55,0),2)</f>
        <v>0</v>
      </c>
      <c r="BE387" s="104">
        <f>ROUND(VLOOKUP($B387,'[4]3.ข้อมูลงบทดลองปัจจุบัน'!$A$5:$CL$846,56,0),2)</f>
        <v>0</v>
      </c>
      <c r="BF387" s="104">
        <f>ROUND(VLOOKUP($B387,'[4]3.ข้อมูลงบทดลองปัจจุบัน'!$A$5:$CL$846,57,0),2)</f>
        <v>0</v>
      </c>
      <c r="BG387" s="104">
        <f>ROUND(VLOOKUP($B387,'[4]3.ข้อมูลงบทดลองปัจจุบัน'!$A$5:$CL$846,58,0),2)</f>
        <v>0</v>
      </c>
      <c r="BH387" s="104">
        <f>ROUND(VLOOKUP($B387,'[4]3.ข้อมูลงบทดลองปัจจุบัน'!$A$5:$CL$846,59,0),2)</f>
        <v>0</v>
      </c>
      <c r="BI387" s="104">
        <f>ROUND(VLOOKUP($B387,'[4]3.ข้อมูลงบทดลองปัจจุบัน'!$A$5:$CL$846,60,0),2)</f>
        <v>0</v>
      </c>
      <c r="BJ387" s="104">
        <f>ROUND(VLOOKUP($B387,'[4]3.ข้อมูลงบทดลองปัจจุบัน'!$A$5:$CL$846,61,0),2)</f>
        <v>0</v>
      </c>
      <c r="BK387" s="104">
        <f>ROUND(VLOOKUP($B387,'[4]3.ข้อมูลงบทดลองปัจจุบัน'!$A$5:$CL$846,62,0),2)</f>
        <v>0</v>
      </c>
      <c r="BL387" s="104">
        <f>ROUND(VLOOKUP($B387,'[4]3.ข้อมูลงบทดลองปัจจุบัน'!$A$5:$CL$846,63,0),2)</f>
        <v>0</v>
      </c>
      <c r="BM387" s="104">
        <f>ROUND(VLOOKUP($B387,'[4]3.ข้อมูลงบทดลองปัจจุบัน'!$A$5:$CL$846,64,0),2)</f>
        <v>110000</v>
      </c>
      <c r="BN387" s="104">
        <f>ROUND(VLOOKUP($B387,'[4]3.ข้อมูลงบทดลองปัจจุบัน'!$A$5:$CL$846,65,0),2)</f>
        <v>0</v>
      </c>
      <c r="BO387" s="104">
        <f>ROUND(VLOOKUP($B387,'[4]3.ข้อมูลงบทดลองปัจจุบัน'!$A$5:$CL$846,66,0),2)</f>
        <v>0</v>
      </c>
      <c r="BP387" s="104">
        <f>ROUND(VLOOKUP($B387,'[4]3.ข้อมูลงบทดลองปัจจุบัน'!$A$5:$CL$846,67,0),2)</f>
        <v>0</v>
      </c>
      <c r="BQ387" s="104">
        <f>ROUND(VLOOKUP($B387,'[4]3.ข้อมูลงบทดลองปัจจุบัน'!$A$5:$CL$846,68,0),2)</f>
        <v>0</v>
      </c>
      <c r="BR387" s="104">
        <f>ROUND(VLOOKUP($B387,'[4]3.ข้อมูลงบทดลองปัจจุบัน'!$A$5:$CL$846,69,0),2)</f>
        <v>0</v>
      </c>
      <c r="BS387" s="104">
        <f>ROUND(VLOOKUP($B387,'[4]3.ข้อมูลงบทดลองปัจจุบัน'!$A$5:$CL$846,70,0),2)</f>
        <v>0</v>
      </c>
      <c r="BT387" s="104">
        <f>ROUND(VLOOKUP($B387,'[4]3.ข้อมูลงบทดลองปัจจุบัน'!$A$5:$CL$846,71,0),2)</f>
        <v>0</v>
      </c>
      <c r="BU387" s="104">
        <f>ROUND(VLOOKUP($B387,'[4]3.ข้อมูลงบทดลองปัจจุบัน'!$A$5:$CL$846,72,0),2)</f>
        <v>0</v>
      </c>
      <c r="BV387" s="104">
        <f>ROUND(VLOOKUP($B387,'[4]3.ข้อมูลงบทดลองปัจจุบัน'!$A$5:$CL$846,73,0),2)</f>
        <v>0</v>
      </c>
      <c r="BW387" s="104">
        <f>ROUND(VLOOKUP($B387,'[4]3.ข้อมูลงบทดลองปัจจุบัน'!$A$5:$CL$846,74,0),2)</f>
        <v>0</v>
      </c>
      <c r="BX387" s="104">
        <f>ROUND(VLOOKUP($B387,'[4]3.ข้อมูลงบทดลองปัจจุบัน'!$A$5:$CL$846,75,0),2)</f>
        <v>0</v>
      </c>
      <c r="BY387" s="104">
        <f>ROUND(VLOOKUP($B387,'[4]3.ข้อมูลงบทดลองปัจจุบัน'!$A$5:$CL$846,76,0),2)</f>
        <v>0</v>
      </c>
      <c r="BZ387" s="104">
        <f>ROUND(VLOOKUP($B387,'[4]3.ข้อมูลงบทดลองปัจจุบัน'!$A$5:$CL$846,77,0),2)</f>
        <v>0</v>
      </c>
      <c r="CA387" s="104">
        <f>ROUND(VLOOKUP($B387,'[4]3.ข้อมูลงบทดลองปัจจุบัน'!$A$5:$CL$846,78,0),2)</f>
        <v>0</v>
      </c>
      <c r="CB387" s="104">
        <f>ROUND(VLOOKUP($B387,'[4]3.ข้อมูลงบทดลองปัจจุบัน'!$A$5:$CL$846,79,0),2)</f>
        <v>0</v>
      </c>
      <c r="CC387" s="104">
        <f>ROUND(VLOOKUP($B387,'[4]3.ข้อมูลงบทดลองปัจจุบัน'!$A$5:$CL$846,80,0),2)</f>
        <v>0</v>
      </c>
      <c r="CD387" s="104">
        <f>ROUND(VLOOKUP($B387,'[4]3.ข้อมูลงบทดลองปัจจุบัน'!$A$5:$CL$846,81,0),2)</f>
        <v>0</v>
      </c>
      <c r="CE387" s="104">
        <f>ROUND(VLOOKUP($B387,'[4]3.ข้อมูลงบทดลองปัจจุบัน'!$A$5:$CL$846,82,0),2)</f>
        <v>0</v>
      </c>
      <c r="CF387" s="104">
        <f>ROUND(VLOOKUP($B387,'[4]3.ข้อมูลงบทดลองปัจจุบัน'!$A$5:$CL$846,83,0),2)</f>
        <v>0</v>
      </c>
      <c r="CG387" s="104">
        <f>ROUND(VLOOKUP($B387,'[4]3.ข้อมูลงบทดลองปัจจุบัน'!$A$5:$CL$846,84,0),2)</f>
        <v>0</v>
      </c>
      <c r="CH387" s="104">
        <f>ROUND(VLOOKUP($B387,'[4]3.ข้อมูลงบทดลองปัจจุบัน'!$A$5:$CL$846,85,0),2)</f>
        <v>0</v>
      </c>
      <c r="CI387" s="104">
        <f>ROUND(VLOOKUP($B387,'[4]3.ข้อมูลงบทดลองปัจจุบัน'!$A$5:$CL$846,86,0),2)</f>
        <v>0</v>
      </c>
      <c r="CJ387" s="104">
        <f>ROUND(VLOOKUP($B387,'[4]3.ข้อมูลงบทดลองปัจจุบัน'!$A$5:$CL$846,87,0),2)</f>
        <v>0</v>
      </c>
      <c r="CK387" s="104">
        <f>ROUND(VLOOKUP($B387,'[4]3.ข้อมูลงบทดลองปัจจุบัน'!$A$5:$CL$846,88,0),2)</f>
        <v>0</v>
      </c>
      <c r="CL387" s="104">
        <f>ROUND(VLOOKUP($B387,'[4]3.ข้อมูลงบทดลองปัจจุบัน'!$A$5:$CL$846,89,0),2)</f>
        <v>0</v>
      </c>
      <c r="CM387" s="104">
        <f>ROUND(VLOOKUP($B387,'[4]3.ข้อมูลงบทดลองปัจจุบัน'!$A$5:$CL$846,90,0),2)</f>
        <v>0</v>
      </c>
    </row>
    <row r="388" spans="1:91" x14ac:dyDescent="0.7">
      <c r="A388" s="127" t="s">
        <v>884</v>
      </c>
      <c r="B388" s="18" t="s">
        <v>1159</v>
      </c>
      <c r="C388" s="19" t="s">
        <v>1160</v>
      </c>
      <c r="D388" s="104">
        <f>ROUND(VLOOKUP($B388,'[4]3.ข้อมูลงบทดลองปัจจุบัน'!$A$5:$CL$846,3,0),2)</f>
        <v>0</v>
      </c>
      <c r="E388" s="104">
        <f>ROUND(VLOOKUP($B388,'[4]3.ข้อมูลงบทดลองปัจจุบัน'!$A$5:$CL$846,4,0),2)</f>
        <v>0</v>
      </c>
      <c r="F388" s="104">
        <f>ROUND(VLOOKUP($B388,'[4]3.ข้อมูลงบทดลองปัจจุบัน'!$A$5:$CL$846,5,0),2)</f>
        <v>0</v>
      </c>
      <c r="G388" s="104">
        <f>ROUND(VLOOKUP($B388,'[4]3.ข้อมูลงบทดลองปัจจุบัน'!$A$5:$CL$846,6,0),2)</f>
        <v>0</v>
      </c>
      <c r="H388" s="104">
        <f>ROUND(VLOOKUP($B388,'[4]3.ข้อมูลงบทดลองปัจจุบัน'!$A$5:$CL$846,7,0),2)</f>
        <v>0</v>
      </c>
      <c r="I388" s="104">
        <f>ROUND(VLOOKUP($B388,'[4]3.ข้อมูลงบทดลองปัจจุบัน'!$A$5:$CL$846,8,0),2)</f>
        <v>0</v>
      </c>
      <c r="J388" s="104">
        <f>ROUND(VLOOKUP($B388,'[4]3.ข้อมูลงบทดลองปัจจุบัน'!$A$5:$CL$846,9,0),2)</f>
        <v>0</v>
      </c>
      <c r="K388" s="104">
        <f>ROUND(VLOOKUP($B388,'[4]3.ข้อมูลงบทดลองปัจจุบัน'!$A$5:$CL$846,10,0),2)</f>
        <v>0</v>
      </c>
      <c r="L388" s="104">
        <f>ROUND(VLOOKUP($B388,'[4]3.ข้อมูลงบทดลองปัจจุบัน'!$A$5:$CL$846,11,0),2)</f>
        <v>0</v>
      </c>
      <c r="M388" s="104">
        <f>ROUND(VLOOKUP($B388,'[4]3.ข้อมูลงบทดลองปัจจุบัน'!$A$5:$CL$846,12,0),2)</f>
        <v>0</v>
      </c>
      <c r="N388" s="104">
        <f>ROUND(VLOOKUP($B388,'[4]3.ข้อมูลงบทดลองปัจจุบัน'!$A$5:$CL$846,13,0),2)</f>
        <v>0</v>
      </c>
      <c r="O388" s="104">
        <f>ROUND(VLOOKUP($B388,'[4]3.ข้อมูลงบทดลองปัจจุบัน'!$A$5:$CL$846,14,0),2)</f>
        <v>0</v>
      </c>
      <c r="P388" s="104">
        <f>ROUND(VLOOKUP($B388,'[4]3.ข้อมูลงบทดลองปัจจุบัน'!$A$5:$CL$846,15,0),2)</f>
        <v>0</v>
      </c>
      <c r="Q388" s="104">
        <f>ROUND(VLOOKUP($B388,'[4]3.ข้อมูลงบทดลองปัจจุบัน'!$A$5:$CL$846,16,0),2)</f>
        <v>0</v>
      </c>
      <c r="R388" s="104">
        <f>ROUND(VLOOKUP($B388,'[4]3.ข้อมูลงบทดลองปัจจุบัน'!$A$5:$CL$846,17,0),2)</f>
        <v>0</v>
      </c>
      <c r="S388" s="104">
        <f>ROUND(VLOOKUP($B388,'[4]3.ข้อมูลงบทดลองปัจจุบัน'!$A$5:$CL$846,18,0),2)</f>
        <v>0</v>
      </c>
      <c r="T388" s="104">
        <f>ROUND(VLOOKUP($B388,'[4]3.ข้อมูลงบทดลองปัจจุบัน'!$A$5:$CL$846,19,0),2)</f>
        <v>0</v>
      </c>
      <c r="U388" s="104">
        <f>ROUND(VLOOKUP($B388,'[4]3.ข้อมูลงบทดลองปัจจุบัน'!$A$5:$CL$846,20,0),2)</f>
        <v>0</v>
      </c>
      <c r="V388" s="104">
        <f>ROUND(VLOOKUP($B388,'[4]3.ข้อมูลงบทดลองปัจจุบัน'!$A$5:$CL$846,21,0),2)</f>
        <v>0</v>
      </c>
      <c r="W388" s="104">
        <f>ROUND(VLOOKUP($B388,'[4]3.ข้อมูลงบทดลองปัจจุบัน'!$A$5:$CL$846,22,0),2)</f>
        <v>0</v>
      </c>
      <c r="X388" s="104">
        <f>ROUND(VLOOKUP($B388,'[4]3.ข้อมูลงบทดลองปัจจุบัน'!$A$5:$CL$846,23,0),2)</f>
        <v>0</v>
      </c>
      <c r="Y388" s="104">
        <f>ROUND(VLOOKUP($B388,'[4]3.ข้อมูลงบทดลองปัจจุบัน'!$A$5:$CL$846,24,0),2)</f>
        <v>0</v>
      </c>
      <c r="Z388" s="104">
        <f>ROUND(VLOOKUP($B388,'[4]3.ข้อมูลงบทดลองปัจจุบัน'!$A$5:$CL$846,25,0),2)</f>
        <v>0</v>
      </c>
      <c r="AA388" s="104">
        <f>ROUND(VLOOKUP($B388,'[4]3.ข้อมูลงบทดลองปัจจุบัน'!$A$5:$CL$846,26,0),2)</f>
        <v>0</v>
      </c>
      <c r="AB388" s="104">
        <f>ROUND(VLOOKUP($B388,'[4]3.ข้อมูลงบทดลองปัจจุบัน'!$A$5:$CL$846,27,0),2)</f>
        <v>0</v>
      </c>
      <c r="AC388" s="104">
        <f>ROUND(VLOOKUP($B388,'[4]3.ข้อมูลงบทดลองปัจจุบัน'!$A$5:$CL$846,28,0),2)</f>
        <v>0</v>
      </c>
      <c r="AD388" s="104">
        <f>ROUND(VLOOKUP($B388,'[4]3.ข้อมูลงบทดลองปัจจุบัน'!$A$5:$CL$846,29,0),2)</f>
        <v>0</v>
      </c>
      <c r="AE388" s="104">
        <f>ROUND(VLOOKUP($B388,'[4]3.ข้อมูลงบทดลองปัจจุบัน'!$A$5:$CL$846,30,0),2)</f>
        <v>0</v>
      </c>
      <c r="AF388" s="104">
        <f>ROUND(VLOOKUP($B388,'[4]3.ข้อมูลงบทดลองปัจจุบัน'!$A$5:$CL$846,31,0),2)</f>
        <v>0</v>
      </c>
      <c r="AG388" s="104">
        <f>ROUND(VLOOKUP($B388,'[4]3.ข้อมูลงบทดลองปัจจุบัน'!$A$5:$CL$846,32,0),2)</f>
        <v>0</v>
      </c>
      <c r="AH388" s="104">
        <f>ROUND(VLOOKUP($B388,'[4]3.ข้อมูลงบทดลองปัจจุบัน'!$A$5:$CL$846,33,0),2)</f>
        <v>0</v>
      </c>
      <c r="AI388" s="104">
        <f>ROUND(VLOOKUP($B388,'[4]3.ข้อมูลงบทดลองปัจจุบัน'!$A$5:$CL$846,34,0),2)</f>
        <v>0</v>
      </c>
      <c r="AJ388" s="104">
        <f>ROUND(VLOOKUP($B388,'[4]3.ข้อมูลงบทดลองปัจจุบัน'!$A$5:$CL$846,35,0),2)</f>
        <v>0</v>
      </c>
      <c r="AK388" s="104">
        <f>ROUND(VLOOKUP($B388,'[4]3.ข้อมูลงบทดลองปัจจุบัน'!$A$5:$CL$846,36,0),2)</f>
        <v>0</v>
      </c>
      <c r="AL388" s="104">
        <f>ROUND(VLOOKUP($B388,'[4]3.ข้อมูลงบทดลองปัจจุบัน'!$A$5:$CL$846,37,0),2)</f>
        <v>0</v>
      </c>
      <c r="AM388" s="104">
        <f>ROUND(VLOOKUP($B388,'[4]3.ข้อมูลงบทดลองปัจจุบัน'!$A$5:$CL$846,38,0),2)</f>
        <v>0</v>
      </c>
      <c r="AN388" s="104">
        <f>ROUND(VLOOKUP($B388,'[4]3.ข้อมูลงบทดลองปัจจุบัน'!$A$5:$CL$846,39,0),2)</f>
        <v>0</v>
      </c>
      <c r="AO388" s="104">
        <f>ROUND(VLOOKUP($B388,'[4]3.ข้อมูลงบทดลองปัจจุบัน'!$A$5:$CL$846,40,0),2)</f>
        <v>0</v>
      </c>
      <c r="AP388" s="104">
        <f>ROUND(VLOOKUP($B388,'[4]3.ข้อมูลงบทดลองปัจจุบัน'!$A$5:$CL$846,41,0),2)</f>
        <v>0</v>
      </c>
      <c r="AQ388" s="104">
        <f>ROUND(VLOOKUP($B388,'[4]3.ข้อมูลงบทดลองปัจจุบัน'!$A$5:$CL$846,42,0),2)</f>
        <v>0</v>
      </c>
      <c r="AR388" s="104">
        <f>ROUND(VLOOKUP($B388,'[4]3.ข้อมูลงบทดลองปัจจุบัน'!$A$5:$CL$846,43,0),2)</f>
        <v>0</v>
      </c>
      <c r="AS388" s="104">
        <f>ROUND(VLOOKUP($B388,'[4]3.ข้อมูลงบทดลองปัจจุบัน'!$A$5:$CL$846,44,0),2)</f>
        <v>0</v>
      </c>
      <c r="AT388" s="104">
        <f>ROUND(VLOOKUP($B388,'[4]3.ข้อมูลงบทดลองปัจจุบัน'!$A$5:$CL$846,45,0),2)</f>
        <v>0</v>
      </c>
      <c r="AU388" s="104">
        <f>ROUND(VLOOKUP($B388,'[4]3.ข้อมูลงบทดลองปัจจุบัน'!$A$5:$CL$846,46,0),2)</f>
        <v>0</v>
      </c>
      <c r="AV388" s="104">
        <f>ROUND(VLOOKUP($B388,'[4]3.ข้อมูลงบทดลองปัจจุบัน'!$A$5:$CL$846,47,0),2)</f>
        <v>0</v>
      </c>
      <c r="AW388" s="104">
        <f>ROUND(VLOOKUP($B388,'[4]3.ข้อมูลงบทดลองปัจจุบัน'!$A$5:$CL$846,48,0),2)</f>
        <v>0</v>
      </c>
      <c r="AX388" s="104">
        <f>ROUND(VLOOKUP($B388,'[4]3.ข้อมูลงบทดลองปัจจุบัน'!$A$5:$CL$846,49,0),2)</f>
        <v>0</v>
      </c>
      <c r="AY388" s="104">
        <f>ROUND(VLOOKUP($B388,'[4]3.ข้อมูลงบทดลองปัจจุบัน'!$A$5:$CL$846,50,0),2)</f>
        <v>0</v>
      </c>
      <c r="AZ388" s="104">
        <f>ROUND(VLOOKUP($B388,'[4]3.ข้อมูลงบทดลองปัจจุบัน'!$A$5:$CL$846,51,0),2)</f>
        <v>0</v>
      </c>
      <c r="BA388" s="104">
        <f>ROUND(VLOOKUP($B388,'[4]3.ข้อมูลงบทดลองปัจจุบัน'!$A$5:$CL$846,52,0),2)</f>
        <v>0</v>
      </c>
      <c r="BB388" s="104">
        <f>ROUND(VLOOKUP($B388,'[4]3.ข้อมูลงบทดลองปัจจุบัน'!$A$5:$CL$846,53,0),2)</f>
        <v>0</v>
      </c>
      <c r="BC388" s="104">
        <f>ROUND(VLOOKUP($B388,'[4]3.ข้อมูลงบทดลองปัจจุบัน'!$A$5:$CL$846,54,0),2)</f>
        <v>0</v>
      </c>
      <c r="BD388" s="104">
        <f>ROUND(VLOOKUP($B388,'[4]3.ข้อมูลงบทดลองปัจจุบัน'!$A$5:$CL$846,55,0),2)</f>
        <v>0</v>
      </c>
      <c r="BE388" s="104">
        <f>ROUND(VLOOKUP($B388,'[4]3.ข้อมูลงบทดลองปัจจุบัน'!$A$5:$CL$846,56,0),2)</f>
        <v>0</v>
      </c>
      <c r="BF388" s="104">
        <f>ROUND(VLOOKUP($B388,'[4]3.ข้อมูลงบทดลองปัจจุบัน'!$A$5:$CL$846,57,0),2)</f>
        <v>0</v>
      </c>
      <c r="BG388" s="104">
        <f>ROUND(VLOOKUP($B388,'[4]3.ข้อมูลงบทดลองปัจจุบัน'!$A$5:$CL$846,58,0),2)</f>
        <v>0</v>
      </c>
      <c r="BH388" s="104">
        <f>ROUND(VLOOKUP($B388,'[4]3.ข้อมูลงบทดลองปัจจุบัน'!$A$5:$CL$846,59,0),2)</f>
        <v>0</v>
      </c>
      <c r="BI388" s="104">
        <f>ROUND(VLOOKUP($B388,'[4]3.ข้อมูลงบทดลองปัจจุบัน'!$A$5:$CL$846,60,0),2)</f>
        <v>0</v>
      </c>
      <c r="BJ388" s="104">
        <f>ROUND(VLOOKUP($B388,'[4]3.ข้อมูลงบทดลองปัจจุบัน'!$A$5:$CL$846,61,0),2)</f>
        <v>0</v>
      </c>
      <c r="BK388" s="104">
        <f>ROUND(VLOOKUP($B388,'[4]3.ข้อมูลงบทดลองปัจจุบัน'!$A$5:$CL$846,62,0),2)</f>
        <v>0</v>
      </c>
      <c r="BL388" s="104">
        <f>ROUND(VLOOKUP($B388,'[4]3.ข้อมูลงบทดลองปัจจุบัน'!$A$5:$CL$846,63,0),2)</f>
        <v>0</v>
      </c>
      <c r="BM388" s="104">
        <f>ROUND(VLOOKUP($B388,'[4]3.ข้อมูลงบทดลองปัจจุบัน'!$A$5:$CL$846,64,0),2)</f>
        <v>0</v>
      </c>
      <c r="BN388" s="104">
        <f>ROUND(VLOOKUP($B388,'[4]3.ข้อมูลงบทดลองปัจจุบัน'!$A$5:$CL$846,65,0),2)</f>
        <v>0</v>
      </c>
      <c r="BO388" s="104">
        <f>ROUND(VLOOKUP($B388,'[4]3.ข้อมูลงบทดลองปัจจุบัน'!$A$5:$CL$846,66,0),2)</f>
        <v>0</v>
      </c>
      <c r="BP388" s="104">
        <f>ROUND(VLOOKUP($B388,'[4]3.ข้อมูลงบทดลองปัจจุบัน'!$A$5:$CL$846,67,0),2)</f>
        <v>0</v>
      </c>
      <c r="BQ388" s="104">
        <f>ROUND(VLOOKUP($B388,'[4]3.ข้อมูลงบทดลองปัจจุบัน'!$A$5:$CL$846,68,0),2)</f>
        <v>0</v>
      </c>
      <c r="BR388" s="104">
        <f>ROUND(VLOOKUP($B388,'[4]3.ข้อมูลงบทดลองปัจจุบัน'!$A$5:$CL$846,69,0),2)</f>
        <v>0</v>
      </c>
      <c r="BS388" s="104">
        <f>ROUND(VLOOKUP($B388,'[4]3.ข้อมูลงบทดลองปัจจุบัน'!$A$5:$CL$846,70,0),2)</f>
        <v>0</v>
      </c>
      <c r="BT388" s="104">
        <f>ROUND(VLOOKUP($B388,'[4]3.ข้อมูลงบทดลองปัจจุบัน'!$A$5:$CL$846,71,0),2)</f>
        <v>0</v>
      </c>
      <c r="BU388" s="104">
        <f>ROUND(VLOOKUP($B388,'[4]3.ข้อมูลงบทดลองปัจจุบัน'!$A$5:$CL$846,72,0),2)</f>
        <v>0</v>
      </c>
      <c r="BV388" s="104">
        <f>ROUND(VLOOKUP($B388,'[4]3.ข้อมูลงบทดลองปัจจุบัน'!$A$5:$CL$846,73,0),2)</f>
        <v>0</v>
      </c>
      <c r="BW388" s="104">
        <f>ROUND(VLOOKUP($B388,'[4]3.ข้อมูลงบทดลองปัจจุบัน'!$A$5:$CL$846,74,0),2)</f>
        <v>0</v>
      </c>
      <c r="BX388" s="104">
        <f>ROUND(VLOOKUP($B388,'[4]3.ข้อมูลงบทดลองปัจจุบัน'!$A$5:$CL$846,75,0),2)</f>
        <v>0</v>
      </c>
      <c r="BY388" s="104">
        <f>ROUND(VLOOKUP($B388,'[4]3.ข้อมูลงบทดลองปัจจุบัน'!$A$5:$CL$846,76,0),2)</f>
        <v>0</v>
      </c>
      <c r="BZ388" s="104">
        <f>ROUND(VLOOKUP($B388,'[4]3.ข้อมูลงบทดลองปัจจุบัน'!$A$5:$CL$846,77,0),2)</f>
        <v>0</v>
      </c>
      <c r="CA388" s="104">
        <f>ROUND(VLOOKUP($B388,'[4]3.ข้อมูลงบทดลองปัจจุบัน'!$A$5:$CL$846,78,0),2)</f>
        <v>0</v>
      </c>
      <c r="CB388" s="104">
        <f>ROUND(VLOOKUP($B388,'[4]3.ข้อมูลงบทดลองปัจจุบัน'!$A$5:$CL$846,79,0),2)</f>
        <v>0</v>
      </c>
      <c r="CC388" s="104">
        <f>ROUND(VLOOKUP($B388,'[4]3.ข้อมูลงบทดลองปัจจุบัน'!$A$5:$CL$846,80,0),2)</f>
        <v>0</v>
      </c>
      <c r="CD388" s="104">
        <f>ROUND(VLOOKUP($B388,'[4]3.ข้อมูลงบทดลองปัจจุบัน'!$A$5:$CL$846,81,0),2)</f>
        <v>0</v>
      </c>
      <c r="CE388" s="104">
        <f>ROUND(VLOOKUP($B388,'[4]3.ข้อมูลงบทดลองปัจจุบัน'!$A$5:$CL$846,82,0),2)</f>
        <v>0</v>
      </c>
      <c r="CF388" s="104">
        <f>ROUND(VLOOKUP($B388,'[4]3.ข้อมูลงบทดลองปัจจุบัน'!$A$5:$CL$846,83,0),2)</f>
        <v>0</v>
      </c>
      <c r="CG388" s="104">
        <f>ROUND(VLOOKUP($B388,'[4]3.ข้อมูลงบทดลองปัจจุบัน'!$A$5:$CL$846,84,0),2)</f>
        <v>0</v>
      </c>
      <c r="CH388" s="104">
        <f>ROUND(VLOOKUP($B388,'[4]3.ข้อมูลงบทดลองปัจจุบัน'!$A$5:$CL$846,85,0),2)</f>
        <v>0</v>
      </c>
      <c r="CI388" s="104">
        <f>ROUND(VLOOKUP($B388,'[4]3.ข้อมูลงบทดลองปัจจุบัน'!$A$5:$CL$846,86,0),2)</f>
        <v>0</v>
      </c>
      <c r="CJ388" s="104">
        <f>ROUND(VLOOKUP($B388,'[4]3.ข้อมูลงบทดลองปัจจุบัน'!$A$5:$CL$846,87,0),2)</f>
        <v>0</v>
      </c>
      <c r="CK388" s="104">
        <f>ROUND(VLOOKUP($B388,'[4]3.ข้อมูลงบทดลองปัจจุบัน'!$A$5:$CL$846,88,0),2)</f>
        <v>0</v>
      </c>
      <c r="CL388" s="104">
        <f>ROUND(VLOOKUP($B388,'[4]3.ข้อมูลงบทดลองปัจจุบัน'!$A$5:$CL$846,89,0),2)</f>
        <v>0</v>
      </c>
      <c r="CM388" s="104">
        <f>ROUND(VLOOKUP($B388,'[4]3.ข้อมูลงบทดลองปัจจุบัน'!$A$5:$CL$846,90,0),2)</f>
        <v>0</v>
      </c>
    </row>
    <row r="389" spans="1:91" x14ac:dyDescent="0.7">
      <c r="A389" s="127" t="s">
        <v>884</v>
      </c>
      <c r="B389" s="18" t="s">
        <v>1161</v>
      </c>
      <c r="C389" s="19" t="s">
        <v>1162</v>
      </c>
      <c r="D389" s="104">
        <f>ROUND(VLOOKUP($B389,'[4]3.ข้อมูลงบทดลองปัจจุบัน'!$A$5:$CL$846,3,0),2)</f>
        <v>0</v>
      </c>
      <c r="E389" s="104">
        <f>ROUND(VLOOKUP($B389,'[4]3.ข้อมูลงบทดลองปัจจุบัน'!$A$5:$CL$846,4,0),2)</f>
        <v>0</v>
      </c>
      <c r="F389" s="104">
        <f>ROUND(VLOOKUP($B389,'[4]3.ข้อมูลงบทดลองปัจจุบัน'!$A$5:$CL$846,5,0),2)</f>
        <v>0</v>
      </c>
      <c r="G389" s="104">
        <f>ROUND(VLOOKUP($B389,'[4]3.ข้อมูลงบทดลองปัจจุบัน'!$A$5:$CL$846,6,0),2)</f>
        <v>0</v>
      </c>
      <c r="H389" s="104">
        <f>ROUND(VLOOKUP($B389,'[4]3.ข้อมูลงบทดลองปัจจุบัน'!$A$5:$CL$846,7,0),2)</f>
        <v>0</v>
      </c>
      <c r="I389" s="104">
        <f>ROUND(VLOOKUP($B389,'[4]3.ข้อมูลงบทดลองปัจจุบัน'!$A$5:$CL$846,8,0),2)</f>
        <v>0</v>
      </c>
      <c r="J389" s="104">
        <f>ROUND(VLOOKUP($B389,'[4]3.ข้อมูลงบทดลองปัจจุบัน'!$A$5:$CL$846,9,0),2)</f>
        <v>0</v>
      </c>
      <c r="K389" s="104">
        <f>ROUND(VLOOKUP($B389,'[4]3.ข้อมูลงบทดลองปัจจุบัน'!$A$5:$CL$846,10,0),2)</f>
        <v>0</v>
      </c>
      <c r="L389" s="104">
        <f>ROUND(VLOOKUP($B389,'[4]3.ข้อมูลงบทดลองปัจจุบัน'!$A$5:$CL$846,11,0),2)</f>
        <v>0</v>
      </c>
      <c r="M389" s="104">
        <f>ROUND(VLOOKUP($B389,'[4]3.ข้อมูลงบทดลองปัจจุบัน'!$A$5:$CL$846,12,0),2)</f>
        <v>0</v>
      </c>
      <c r="N389" s="104">
        <f>ROUND(VLOOKUP($B389,'[4]3.ข้อมูลงบทดลองปัจจุบัน'!$A$5:$CL$846,13,0),2)</f>
        <v>0</v>
      </c>
      <c r="O389" s="104">
        <f>ROUND(VLOOKUP($B389,'[4]3.ข้อมูลงบทดลองปัจจุบัน'!$A$5:$CL$846,14,0),2)</f>
        <v>0</v>
      </c>
      <c r="P389" s="104">
        <f>ROUND(VLOOKUP($B389,'[4]3.ข้อมูลงบทดลองปัจจุบัน'!$A$5:$CL$846,15,0),2)</f>
        <v>0</v>
      </c>
      <c r="Q389" s="104">
        <f>ROUND(VLOOKUP($B389,'[4]3.ข้อมูลงบทดลองปัจจุบัน'!$A$5:$CL$846,16,0),2)</f>
        <v>0</v>
      </c>
      <c r="R389" s="104">
        <f>ROUND(VLOOKUP($B389,'[4]3.ข้อมูลงบทดลองปัจจุบัน'!$A$5:$CL$846,17,0),2)</f>
        <v>0</v>
      </c>
      <c r="S389" s="104">
        <f>ROUND(VLOOKUP($B389,'[4]3.ข้อมูลงบทดลองปัจจุบัน'!$A$5:$CL$846,18,0),2)</f>
        <v>0</v>
      </c>
      <c r="T389" s="104">
        <f>ROUND(VLOOKUP($B389,'[4]3.ข้อมูลงบทดลองปัจจุบัน'!$A$5:$CL$846,19,0),2)</f>
        <v>0</v>
      </c>
      <c r="U389" s="104">
        <f>ROUND(VLOOKUP($B389,'[4]3.ข้อมูลงบทดลองปัจจุบัน'!$A$5:$CL$846,20,0),2)</f>
        <v>0</v>
      </c>
      <c r="V389" s="104">
        <f>ROUND(VLOOKUP($B389,'[4]3.ข้อมูลงบทดลองปัจจุบัน'!$A$5:$CL$846,21,0),2)</f>
        <v>0</v>
      </c>
      <c r="W389" s="104">
        <f>ROUND(VLOOKUP($B389,'[4]3.ข้อมูลงบทดลองปัจจุบัน'!$A$5:$CL$846,22,0),2)</f>
        <v>0</v>
      </c>
      <c r="X389" s="104">
        <f>ROUND(VLOOKUP($B389,'[4]3.ข้อมูลงบทดลองปัจจุบัน'!$A$5:$CL$846,23,0),2)</f>
        <v>0</v>
      </c>
      <c r="Y389" s="104">
        <f>ROUND(VLOOKUP($B389,'[4]3.ข้อมูลงบทดลองปัจจุบัน'!$A$5:$CL$846,24,0),2)</f>
        <v>0</v>
      </c>
      <c r="Z389" s="104">
        <f>ROUND(VLOOKUP($B389,'[4]3.ข้อมูลงบทดลองปัจจุบัน'!$A$5:$CL$846,25,0),2)</f>
        <v>0</v>
      </c>
      <c r="AA389" s="104">
        <f>ROUND(VLOOKUP($B389,'[4]3.ข้อมูลงบทดลองปัจจุบัน'!$A$5:$CL$846,26,0),2)</f>
        <v>0</v>
      </c>
      <c r="AB389" s="104">
        <f>ROUND(VLOOKUP($B389,'[4]3.ข้อมูลงบทดลองปัจจุบัน'!$A$5:$CL$846,27,0),2)</f>
        <v>0</v>
      </c>
      <c r="AC389" s="104">
        <f>ROUND(VLOOKUP($B389,'[4]3.ข้อมูลงบทดลองปัจจุบัน'!$A$5:$CL$846,28,0),2)</f>
        <v>0</v>
      </c>
      <c r="AD389" s="104">
        <f>ROUND(VLOOKUP($B389,'[4]3.ข้อมูลงบทดลองปัจจุบัน'!$A$5:$CL$846,29,0),2)</f>
        <v>0</v>
      </c>
      <c r="AE389" s="104">
        <f>ROUND(VLOOKUP($B389,'[4]3.ข้อมูลงบทดลองปัจจุบัน'!$A$5:$CL$846,30,0),2)</f>
        <v>0</v>
      </c>
      <c r="AF389" s="104">
        <f>ROUND(VLOOKUP($B389,'[4]3.ข้อมูลงบทดลองปัจจุบัน'!$A$5:$CL$846,31,0),2)</f>
        <v>0</v>
      </c>
      <c r="AG389" s="104">
        <f>ROUND(VLOOKUP($B389,'[4]3.ข้อมูลงบทดลองปัจจุบัน'!$A$5:$CL$846,32,0),2)</f>
        <v>0</v>
      </c>
      <c r="AH389" s="104">
        <f>ROUND(VLOOKUP($B389,'[4]3.ข้อมูลงบทดลองปัจจุบัน'!$A$5:$CL$846,33,0),2)</f>
        <v>0</v>
      </c>
      <c r="AI389" s="104">
        <f>ROUND(VLOOKUP($B389,'[4]3.ข้อมูลงบทดลองปัจจุบัน'!$A$5:$CL$846,34,0),2)</f>
        <v>0</v>
      </c>
      <c r="AJ389" s="104">
        <f>ROUND(VLOOKUP($B389,'[4]3.ข้อมูลงบทดลองปัจจุบัน'!$A$5:$CL$846,35,0),2)</f>
        <v>0</v>
      </c>
      <c r="AK389" s="104">
        <f>ROUND(VLOOKUP($B389,'[4]3.ข้อมูลงบทดลองปัจจุบัน'!$A$5:$CL$846,36,0),2)</f>
        <v>0</v>
      </c>
      <c r="AL389" s="104">
        <f>ROUND(VLOOKUP($B389,'[4]3.ข้อมูลงบทดลองปัจจุบัน'!$A$5:$CL$846,37,0),2)</f>
        <v>0</v>
      </c>
      <c r="AM389" s="104">
        <f>ROUND(VLOOKUP($B389,'[4]3.ข้อมูลงบทดลองปัจจุบัน'!$A$5:$CL$846,38,0),2)</f>
        <v>0</v>
      </c>
      <c r="AN389" s="104">
        <f>ROUND(VLOOKUP($B389,'[4]3.ข้อมูลงบทดลองปัจจุบัน'!$A$5:$CL$846,39,0),2)</f>
        <v>0</v>
      </c>
      <c r="AO389" s="104">
        <f>ROUND(VLOOKUP($B389,'[4]3.ข้อมูลงบทดลองปัจจุบัน'!$A$5:$CL$846,40,0),2)</f>
        <v>0</v>
      </c>
      <c r="AP389" s="104">
        <f>ROUND(VLOOKUP($B389,'[4]3.ข้อมูลงบทดลองปัจจุบัน'!$A$5:$CL$846,41,0),2)</f>
        <v>0</v>
      </c>
      <c r="AQ389" s="104">
        <f>ROUND(VLOOKUP($B389,'[4]3.ข้อมูลงบทดลองปัจจุบัน'!$A$5:$CL$846,42,0),2)</f>
        <v>0</v>
      </c>
      <c r="AR389" s="104">
        <f>ROUND(VLOOKUP($B389,'[4]3.ข้อมูลงบทดลองปัจจุบัน'!$A$5:$CL$846,43,0),2)</f>
        <v>0</v>
      </c>
      <c r="AS389" s="104">
        <f>ROUND(VLOOKUP($B389,'[4]3.ข้อมูลงบทดลองปัจจุบัน'!$A$5:$CL$846,44,0),2)</f>
        <v>0</v>
      </c>
      <c r="AT389" s="104">
        <f>ROUND(VLOOKUP($B389,'[4]3.ข้อมูลงบทดลองปัจจุบัน'!$A$5:$CL$846,45,0),2)</f>
        <v>0</v>
      </c>
      <c r="AU389" s="104">
        <f>ROUND(VLOOKUP($B389,'[4]3.ข้อมูลงบทดลองปัจจุบัน'!$A$5:$CL$846,46,0),2)</f>
        <v>0</v>
      </c>
      <c r="AV389" s="104">
        <f>ROUND(VLOOKUP($B389,'[4]3.ข้อมูลงบทดลองปัจจุบัน'!$A$5:$CL$846,47,0),2)</f>
        <v>0</v>
      </c>
      <c r="AW389" s="104">
        <f>ROUND(VLOOKUP($B389,'[4]3.ข้อมูลงบทดลองปัจจุบัน'!$A$5:$CL$846,48,0),2)</f>
        <v>0</v>
      </c>
      <c r="AX389" s="104">
        <f>ROUND(VLOOKUP($B389,'[4]3.ข้อมูลงบทดลองปัจจุบัน'!$A$5:$CL$846,49,0),2)</f>
        <v>0</v>
      </c>
      <c r="AY389" s="104">
        <f>ROUND(VLOOKUP($B389,'[4]3.ข้อมูลงบทดลองปัจจุบัน'!$A$5:$CL$846,50,0),2)</f>
        <v>0</v>
      </c>
      <c r="AZ389" s="104">
        <f>ROUND(VLOOKUP($B389,'[4]3.ข้อมูลงบทดลองปัจจุบัน'!$A$5:$CL$846,51,0),2)</f>
        <v>0</v>
      </c>
      <c r="BA389" s="104">
        <f>ROUND(VLOOKUP($B389,'[4]3.ข้อมูลงบทดลองปัจจุบัน'!$A$5:$CL$846,52,0),2)</f>
        <v>0</v>
      </c>
      <c r="BB389" s="104">
        <f>ROUND(VLOOKUP($B389,'[4]3.ข้อมูลงบทดลองปัจจุบัน'!$A$5:$CL$846,53,0),2)</f>
        <v>0</v>
      </c>
      <c r="BC389" s="104">
        <f>ROUND(VLOOKUP($B389,'[4]3.ข้อมูลงบทดลองปัจจุบัน'!$A$5:$CL$846,54,0),2)</f>
        <v>0</v>
      </c>
      <c r="BD389" s="104">
        <f>ROUND(VLOOKUP($B389,'[4]3.ข้อมูลงบทดลองปัจจุบัน'!$A$5:$CL$846,55,0),2)</f>
        <v>0</v>
      </c>
      <c r="BE389" s="104">
        <f>ROUND(VLOOKUP($B389,'[4]3.ข้อมูลงบทดลองปัจจุบัน'!$A$5:$CL$846,56,0),2)</f>
        <v>0</v>
      </c>
      <c r="BF389" s="104">
        <f>ROUND(VLOOKUP($B389,'[4]3.ข้อมูลงบทดลองปัจจุบัน'!$A$5:$CL$846,57,0),2)</f>
        <v>0</v>
      </c>
      <c r="BG389" s="104">
        <f>ROUND(VLOOKUP($B389,'[4]3.ข้อมูลงบทดลองปัจจุบัน'!$A$5:$CL$846,58,0),2)</f>
        <v>0</v>
      </c>
      <c r="BH389" s="104">
        <f>ROUND(VLOOKUP($B389,'[4]3.ข้อมูลงบทดลองปัจจุบัน'!$A$5:$CL$846,59,0),2)</f>
        <v>0</v>
      </c>
      <c r="BI389" s="104">
        <f>ROUND(VLOOKUP($B389,'[4]3.ข้อมูลงบทดลองปัจจุบัน'!$A$5:$CL$846,60,0),2)</f>
        <v>0</v>
      </c>
      <c r="BJ389" s="104">
        <f>ROUND(VLOOKUP($B389,'[4]3.ข้อมูลงบทดลองปัจจุบัน'!$A$5:$CL$846,61,0),2)</f>
        <v>0</v>
      </c>
      <c r="BK389" s="104">
        <f>ROUND(VLOOKUP($B389,'[4]3.ข้อมูลงบทดลองปัจจุบัน'!$A$5:$CL$846,62,0),2)</f>
        <v>0</v>
      </c>
      <c r="BL389" s="104">
        <f>ROUND(VLOOKUP($B389,'[4]3.ข้อมูลงบทดลองปัจจุบัน'!$A$5:$CL$846,63,0),2)</f>
        <v>0</v>
      </c>
      <c r="BM389" s="104">
        <f>ROUND(VLOOKUP($B389,'[4]3.ข้อมูลงบทดลองปัจจุบัน'!$A$5:$CL$846,64,0),2)</f>
        <v>0</v>
      </c>
      <c r="BN389" s="104">
        <f>ROUND(VLOOKUP($B389,'[4]3.ข้อมูลงบทดลองปัจจุบัน'!$A$5:$CL$846,65,0),2)</f>
        <v>0</v>
      </c>
      <c r="BO389" s="104">
        <f>ROUND(VLOOKUP($B389,'[4]3.ข้อมูลงบทดลองปัจจุบัน'!$A$5:$CL$846,66,0),2)</f>
        <v>0</v>
      </c>
      <c r="BP389" s="104">
        <f>ROUND(VLOOKUP($B389,'[4]3.ข้อมูลงบทดลองปัจจุบัน'!$A$5:$CL$846,67,0),2)</f>
        <v>0</v>
      </c>
      <c r="BQ389" s="104">
        <f>ROUND(VLOOKUP($B389,'[4]3.ข้อมูลงบทดลองปัจจุบัน'!$A$5:$CL$846,68,0),2)</f>
        <v>0</v>
      </c>
      <c r="BR389" s="104">
        <f>ROUND(VLOOKUP($B389,'[4]3.ข้อมูลงบทดลองปัจจุบัน'!$A$5:$CL$846,69,0),2)</f>
        <v>0</v>
      </c>
      <c r="BS389" s="104">
        <f>ROUND(VLOOKUP($B389,'[4]3.ข้อมูลงบทดลองปัจจุบัน'!$A$5:$CL$846,70,0),2)</f>
        <v>0</v>
      </c>
      <c r="BT389" s="104">
        <f>ROUND(VLOOKUP($B389,'[4]3.ข้อมูลงบทดลองปัจจุบัน'!$A$5:$CL$846,71,0),2)</f>
        <v>0</v>
      </c>
      <c r="BU389" s="104">
        <f>ROUND(VLOOKUP($B389,'[4]3.ข้อมูลงบทดลองปัจจุบัน'!$A$5:$CL$846,72,0),2)</f>
        <v>0</v>
      </c>
      <c r="BV389" s="104">
        <f>ROUND(VLOOKUP($B389,'[4]3.ข้อมูลงบทดลองปัจจุบัน'!$A$5:$CL$846,73,0),2)</f>
        <v>0</v>
      </c>
      <c r="BW389" s="104">
        <f>ROUND(VLOOKUP($B389,'[4]3.ข้อมูลงบทดลองปัจจุบัน'!$A$5:$CL$846,74,0),2)</f>
        <v>0</v>
      </c>
      <c r="BX389" s="104">
        <f>ROUND(VLOOKUP($B389,'[4]3.ข้อมูลงบทดลองปัจจุบัน'!$A$5:$CL$846,75,0),2)</f>
        <v>0</v>
      </c>
      <c r="BY389" s="104">
        <f>ROUND(VLOOKUP($B389,'[4]3.ข้อมูลงบทดลองปัจจุบัน'!$A$5:$CL$846,76,0),2)</f>
        <v>0</v>
      </c>
      <c r="BZ389" s="104">
        <f>ROUND(VLOOKUP($B389,'[4]3.ข้อมูลงบทดลองปัจจุบัน'!$A$5:$CL$846,77,0),2)</f>
        <v>0</v>
      </c>
      <c r="CA389" s="104">
        <f>ROUND(VLOOKUP($B389,'[4]3.ข้อมูลงบทดลองปัจจุบัน'!$A$5:$CL$846,78,0),2)</f>
        <v>0</v>
      </c>
      <c r="CB389" s="104">
        <f>ROUND(VLOOKUP($B389,'[4]3.ข้อมูลงบทดลองปัจจุบัน'!$A$5:$CL$846,79,0),2)</f>
        <v>0</v>
      </c>
      <c r="CC389" s="104">
        <f>ROUND(VLOOKUP($B389,'[4]3.ข้อมูลงบทดลองปัจจุบัน'!$A$5:$CL$846,80,0),2)</f>
        <v>0</v>
      </c>
      <c r="CD389" s="104">
        <f>ROUND(VLOOKUP($B389,'[4]3.ข้อมูลงบทดลองปัจจุบัน'!$A$5:$CL$846,81,0),2)</f>
        <v>0</v>
      </c>
      <c r="CE389" s="104">
        <f>ROUND(VLOOKUP($B389,'[4]3.ข้อมูลงบทดลองปัจจุบัน'!$A$5:$CL$846,82,0),2)</f>
        <v>0</v>
      </c>
      <c r="CF389" s="104">
        <f>ROUND(VLOOKUP($B389,'[4]3.ข้อมูลงบทดลองปัจจุบัน'!$A$5:$CL$846,83,0),2)</f>
        <v>0</v>
      </c>
      <c r="CG389" s="104">
        <f>ROUND(VLOOKUP($B389,'[4]3.ข้อมูลงบทดลองปัจจุบัน'!$A$5:$CL$846,84,0),2)</f>
        <v>0</v>
      </c>
      <c r="CH389" s="104">
        <f>ROUND(VLOOKUP($B389,'[4]3.ข้อมูลงบทดลองปัจจุบัน'!$A$5:$CL$846,85,0),2)</f>
        <v>0</v>
      </c>
      <c r="CI389" s="104">
        <f>ROUND(VLOOKUP($B389,'[4]3.ข้อมูลงบทดลองปัจจุบัน'!$A$5:$CL$846,86,0),2)</f>
        <v>0</v>
      </c>
      <c r="CJ389" s="104">
        <f>ROUND(VLOOKUP($B389,'[4]3.ข้อมูลงบทดลองปัจจุบัน'!$A$5:$CL$846,87,0),2)</f>
        <v>0</v>
      </c>
      <c r="CK389" s="104">
        <f>ROUND(VLOOKUP($B389,'[4]3.ข้อมูลงบทดลองปัจจุบัน'!$A$5:$CL$846,88,0),2)</f>
        <v>0</v>
      </c>
      <c r="CL389" s="104">
        <f>ROUND(VLOOKUP($B389,'[4]3.ข้อมูลงบทดลองปัจจุบัน'!$A$5:$CL$846,89,0),2)</f>
        <v>0</v>
      </c>
      <c r="CM389" s="104">
        <f>ROUND(VLOOKUP($B389,'[4]3.ข้อมูลงบทดลองปัจจุบัน'!$A$5:$CL$846,90,0),2)</f>
        <v>0</v>
      </c>
    </row>
    <row r="390" spans="1:91" x14ac:dyDescent="0.7">
      <c r="A390" s="127" t="s">
        <v>884</v>
      </c>
      <c r="B390" s="18" t="s">
        <v>1163</v>
      </c>
      <c r="C390" s="19" t="s">
        <v>1164</v>
      </c>
      <c r="D390" s="104">
        <f>ROUND(VLOOKUP($B390,'[4]3.ข้อมูลงบทดลองปัจจุบัน'!$A$5:$CL$846,3,0),2)</f>
        <v>0</v>
      </c>
      <c r="E390" s="104">
        <f>ROUND(VLOOKUP($B390,'[4]3.ข้อมูลงบทดลองปัจจุบัน'!$A$5:$CL$846,4,0),2)</f>
        <v>0</v>
      </c>
      <c r="F390" s="104">
        <f>ROUND(VLOOKUP($B390,'[4]3.ข้อมูลงบทดลองปัจจุบัน'!$A$5:$CL$846,5,0),2)</f>
        <v>0</v>
      </c>
      <c r="G390" s="104">
        <f>ROUND(VLOOKUP($B390,'[4]3.ข้อมูลงบทดลองปัจจุบัน'!$A$5:$CL$846,6,0),2)</f>
        <v>0</v>
      </c>
      <c r="H390" s="104">
        <f>ROUND(VLOOKUP($B390,'[4]3.ข้อมูลงบทดลองปัจจุบัน'!$A$5:$CL$846,7,0),2)</f>
        <v>0</v>
      </c>
      <c r="I390" s="104">
        <f>ROUND(VLOOKUP($B390,'[4]3.ข้อมูลงบทดลองปัจจุบัน'!$A$5:$CL$846,8,0),2)</f>
        <v>0</v>
      </c>
      <c r="J390" s="104">
        <f>ROUND(VLOOKUP($B390,'[4]3.ข้อมูลงบทดลองปัจจุบัน'!$A$5:$CL$846,9,0),2)</f>
        <v>0</v>
      </c>
      <c r="K390" s="104">
        <f>ROUND(VLOOKUP($B390,'[4]3.ข้อมูลงบทดลองปัจจุบัน'!$A$5:$CL$846,10,0),2)</f>
        <v>0</v>
      </c>
      <c r="L390" s="104">
        <f>ROUND(VLOOKUP($B390,'[4]3.ข้อมูลงบทดลองปัจจุบัน'!$A$5:$CL$846,11,0),2)</f>
        <v>0</v>
      </c>
      <c r="M390" s="104">
        <f>ROUND(VLOOKUP($B390,'[4]3.ข้อมูลงบทดลองปัจจุบัน'!$A$5:$CL$846,12,0),2)</f>
        <v>0</v>
      </c>
      <c r="N390" s="104">
        <f>ROUND(VLOOKUP($B390,'[4]3.ข้อมูลงบทดลองปัจจุบัน'!$A$5:$CL$846,13,0),2)</f>
        <v>0</v>
      </c>
      <c r="O390" s="104">
        <f>ROUND(VLOOKUP($B390,'[4]3.ข้อมูลงบทดลองปัจจุบัน'!$A$5:$CL$846,14,0),2)</f>
        <v>0</v>
      </c>
      <c r="P390" s="104">
        <f>ROUND(VLOOKUP($B390,'[4]3.ข้อมูลงบทดลองปัจจุบัน'!$A$5:$CL$846,15,0),2)</f>
        <v>0</v>
      </c>
      <c r="Q390" s="104">
        <f>ROUND(VLOOKUP($B390,'[4]3.ข้อมูลงบทดลองปัจจุบัน'!$A$5:$CL$846,16,0),2)</f>
        <v>0</v>
      </c>
      <c r="R390" s="104">
        <f>ROUND(VLOOKUP($B390,'[4]3.ข้อมูลงบทดลองปัจจุบัน'!$A$5:$CL$846,17,0),2)</f>
        <v>0</v>
      </c>
      <c r="S390" s="104">
        <f>ROUND(VLOOKUP($B390,'[4]3.ข้อมูลงบทดลองปัจจุบัน'!$A$5:$CL$846,18,0),2)</f>
        <v>0</v>
      </c>
      <c r="T390" s="104">
        <f>ROUND(VLOOKUP($B390,'[4]3.ข้อมูลงบทดลองปัจจุบัน'!$A$5:$CL$846,19,0),2)</f>
        <v>0</v>
      </c>
      <c r="U390" s="104">
        <f>ROUND(VLOOKUP($B390,'[4]3.ข้อมูลงบทดลองปัจจุบัน'!$A$5:$CL$846,20,0),2)</f>
        <v>0</v>
      </c>
      <c r="V390" s="104">
        <f>ROUND(VLOOKUP($B390,'[4]3.ข้อมูลงบทดลองปัจจุบัน'!$A$5:$CL$846,21,0),2)</f>
        <v>0</v>
      </c>
      <c r="W390" s="104">
        <f>ROUND(VLOOKUP($B390,'[4]3.ข้อมูลงบทดลองปัจจุบัน'!$A$5:$CL$846,22,0),2)</f>
        <v>0</v>
      </c>
      <c r="X390" s="104">
        <f>ROUND(VLOOKUP($B390,'[4]3.ข้อมูลงบทดลองปัจจุบัน'!$A$5:$CL$846,23,0),2)</f>
        <v>0</v>
      </c>
      <c r="Y390" s="104">
        <f>ROUND(VLOOKUP($B390,'[4]3.ข้อมูลงบทดลองปัจจุบัน'!$A$5:$CL$846,24,0),2)</f>
        <v>0</v>
      </c>
      <c r="Z390" s="104">
        <f>ROUND(VLOOKUP($B390,'[4]3.ข้อมูลงบทดลองปัจจุบัน'!$A$5:$CL$846,25,0),2)</f>
        <v>0</v>
      </c>
      <c r="AA390" s="104">
        <f>ROUND(VLOOKUP($B390,'[4]3.ข้อมูลงบทดลองปัจจุบัน'!$A$5:$CL$846,26,0),2)</f>
        <v>0</v>
      </c>
      <c r="AB390" s="104">
        <f>ROUND(VLOOKUP($B390,'[4]3.ข้อมูลงบทดลองปัจจุบัน'!$A$5:$CL$846,27,0),2)</f>
        <v>0</v>
      </c>
      <c r="AC390" s="104">
        <f>ROUND(VLOOKUP($B390,'[4]3.ข้อมูลงบทดลองปัจจุบัน'!$A$5:$CL$846,28,0),2)</f>
        <v>0</v>
      </c>
      <c r="AD390" s="104">
        <f>ROUND(VLOOKUP($B390,'[4]3.ข้อมูลงบทดลองปัจจุบัน'!$A$5:$CL$846,29,0),2)</f>
        <v>0</v>
      </c>
      <c r="AE390" s="104">
        <f>ROUND(VLOOKUP($B390,'[4]3.ข้อมูลงบทดลองปัจจุบัน'!$A$5:$CL$846,30,0),2)</f>
        <v>0</v>
      </c>
      <c r="AF390" s="104">
        <f>ROUND(VLOOKUP($B390,'[4]3.ข้อมูลงบทดลองปัจจุบัน'!$A$5:$CL$846,31,0),2)</f>
        <v>0</v>
      </c>
      <c r="AG390" s="104">
        <f>ROUND(VLOOKUP($B390,'[4]3.ข้อมูลงบทดลองปัจจุบัน'!$A$5:$CL$846,32,0),2)</f>
        <v>0</v>
      </c>
      <c r="AH390" s="104">
        <f>ROUND(VLOOKUP($B390,'[4]3.ข้อมูลงบทดลองปัจจุบัน'!$A$5:$CL$846,33,0),2)</f>
        <v>0</v>
      </c>
      <c r="AI390" s="104">
        <f>ROUND(VLOOKUP($B390,'[4]3.ข้อมูลงบทดลองปัจจุบัน'!$A$5:$CL$846,34,0),2)</f>
        <v>0</v>
      </c>
      <c r="AJ390" s="104">
        <f>ROUND(VLOOKUP($B390,'[4]3.ข้อมูลงบทดลองปัจจุบัน'!$A$5:$CL$846,35,0),2)</f>
        <v>0</v>
      </c>
      <c r="AK390" s="104">
        <f>ROUND(VLOOKUP($B390,'[4]3.ข้อมูลงบทดลองปัจจุบัน'!$A$5:$CL$846,36,0),2)</f>
        <v>0</v>
      </c>
      <c r="AL390" s="104">
        <f>ROUND(VLOOKUP($B390,'[4]3.ข้อมูลงบทดลองปัจจุบัน'!$A$5:$CL$846,37,0),2)</f>
        <v>0</v>
      </c>
      <c r="AM390" s="104">
        <f>ROUND(VLOOKUP($B390,'[4]3.ข้อมูลงบทดลองปัจจุบัน'!$A$5:$CL$846,38,0),2)</f>
        <v>0</v>
      </c>
      <c r="AN390" s="104">
        <f>ROUND(VLOOKUP($B390,'[4]3.ข้อมูลงบทดลองปัจจุบัน'!$A$5:$CL$846,39,0),2)</f>
        <v>0</v>
      </c>
      <c r="AO390" s="104">
        <f>ROUND(VLOOKUP($B390,'[4]3.ข้อมูลงบทดลองปัจจุบัน'!$A$5:$CL$846,40,0),2)</f>
        <v>0</v>
      </c>
      <c r="AP390" s="104">
        <f>ROUND(VLOOKUP($B390,'[4]3.ข้อมูลงบทดลองปัจจุบัน'!$A$5:$CL$846,41,0),2)</f>
        <v>0</v>
      </c>
      <c r="AQ390" s="104">
        <f>ROUND(VLOOKUP($B390,'[4]3.ข้อมูลงบทดลองปัจจุบัน'!$A$5:$CL$846,42,0),2)</f>
        <v>0</v>
      </c>
      <c r="AR390" s="104">
        <f>ROUND(VLOOKUP($B390,'[4]3.ข้อมูลงบทดลองปัจจุบัน'!$A$5:$CL$846,43,0),2)</f>
        <v>0</v>
      </c>
      <c r="AS390" s="104">
        <f>ROUND(VLOOKUP($B390,'[4]3.ข้อมูลงบทดลองปัจจุบัน'!$A$5:$CL$846,44,0),2)</f>
        <v>3</v>
      </c>
      <c r="AT390" s="104">
        <f>ROUND(VLOOKUP($B390,'[4]3.ข้อมูลงบทดลองปัจจุบัน'!$A$5:$CL$846,45,0),2)</f>
        <v>0</v>
      </c>
      <c r="AU390" s="104">
        <f>ROUND(VLOOKUP($B390,'[4]3.ข้อมูลงบทดลองปัจจุบัน'!$A$5:$CL$846,46,0),2)</f>
        <v>0</v>
      </c>
      <c r="AV390" s="104">
        <f>ROUND(VLOOKUP($B390,'[4]3.ข้อมูลงบทดลองปัจจุบัน'!$A$5:$CL$846,47,0),2)</f>
        <v>0</v>
      </c>
      <c r="AW390" s="104">
        <f>ROUND(VLOOKUP($B390,'[4]3.ข้อมูลงบทดลองปัจจุบัน'!$A$5:$CL$846,48,0),2)</f>
        <v>0</v>
      </c>
      <c r="AX390" s="104">
        <f>ROUND(VLOOKUP($B390,'[4]3.ข้อมูลงบทดลองปัจจุบัน'!$A$5:$CL$846,49,0),2)</f>
        <v>0</v>
      </c>
      <c r="AY390" s="104">
        <f>ROUND(VLOOKUP($B390,'[4]3.ข้อมูลงบทดลองปัจจุบัน'!$A$5:$CL$846,50,0),2)</f>
        <v>0</v>
      </c>
      <c r="AZ390" s="104">
        <f>ROUND(VLOOKUP($B390,'[4]3.ข้อมูลงบทดลองปัจจุบัน'!$A$5:$CL$846,51,0),2)</f>
        <v>0</v>
      </c>
      <c r="BA390" s="104">
        <f>ROUND(VLOOKUP($B390,'[4]3.ข้อมูลงบทดลองปัจจุบัน'!$A$5:$CL$846,52,0),2)</f>
        <v>0</v>
      </c>
      <c r="BB390" s="104">
        <f>ROUND(VLOOKUP($B390,'[4]3.ข้อมูลงบทดลองปัจจุบัน'!$A$5:$CL$846,53,0),2)</f>
        <v>0</v>
      </c>
      <c r="BC390" s="104">
        <f>ROUND(VLOOKUP($B390,'[4]3.ข้อมูลงบทดลองปัจจุบัน'!$A$5:$CL$846,54,0),2)</f>
        <v>0</v>
      </c>
      <c r="BD390" s="104">
        <f>ROUND(VLOOKUP($B390,'[4]3.ข้อมูลงบทดลองปัจจุบัน'!$A$5:$CL$846,55,0),2)</f>
        <v>0</v>
      </c>
      <c r="BE390" s="104">
        <f>ROUND(VLOOKUP($B390,'[4]3.ข้อมูลงบทดลองปัจจุบัน'!$A$5:$CL$846,56,0),2)</f>
        <v>0</v>
      </c>
      <c r="BF390" s="104">
        <f>ROUND(VLOOKUP($B390,'[4]3.ข้อมูลงบทดลองปัจจุบัน'!$A$5:$CL$846,57,0),2)</f>
        <v>0</v>
      </c>
      <c r="BG390" s="104">
        <f>ROUND(VLOOKUP($B390,'[4]3.ข้อมูลงบทดลองปัจจุบัน'!$A$5:$CL$846,58,0),2)</f>
        <v>0</v>
      </c>
      <c r="BH390" s="104">
        <f>ROUND(VLOOKUP($B390,'[4]3.ข้อมูลงบทดลองปัจจุบัน'!$A$5:$CL$846,59,0),2)</f>
        <v>0</v>
      </c>
      <c r="BI390" s="104">
        <f>ROUND(VLOOKUP($B390,'[4]3.ข้อมูลงบทดลองปัจจุบัน'!$A$5:$CL$846,60,0),2)</f>
        <v>0</v>
      </c>
      <c r="BJ390" s="104">
        <f>ROUND(VLOOKUP($B390,'[4]3.ข้อมูลงบทดลองปัจจุบัน'!$A$5:$CL$846,61,0),2)</f>
        <v>0</v>
      </c>
      <c r="BK390" s="104">
        <f>ROUND(VLOOKUP($B390,'[4]3.ข้อมูลงบทดลองปัจจุบัน'!$A$5:$CL$846,62,0),2)</f>
        <v>0</v>
      </c>
      <c r="BL390" s="104">
        <f>ROUND(VLOOKUP($B390,'[4]3.ข้อมูลงบทดลองปัจจุบัน'!$A$5:$CL$846,63,0),2)</f>
        <v>0</v>
      </c>
      <c r="BM390" s="104">
        <f>ROUND(VLOOKUP($B390,'[4]3.ข้อมูลงบทดลองปัจจุบัน'!$A$5:$CL$846,64,0),2)</f>
        <v>0</v>
      </c>
      <c r="BN390" s="104">
        <f>ROUND(VLOOKUP($B390,'[4]3.ข้อมูลงบทดลองปัจจุบัน'!$A$5:$CL$846,65,0),2)</f>
        <v>0</v>
      </c>
      <c r="BO390" s="104">
        <f>ROUND(VLOOKUP($B390,'[4]3.ข้อมูลงบทดลองปัจจุบัน'!$A$5:$CL$846,66,0),2)</f>
        <v>0</v>
      </c>
      <c r="BP390" s="104">
        <f>ROUND(VLOOKUP($B390,'[4]3.ข้อมูลงบทดลองปัจจุบัน'!$A$5:$CL$846,67,0),2)</f>
        <v>0</v>
      </c>
      <c r="BQ390" s="104">
        <f>ROUND(VLOOKUP($B390,'[4]3.ข้อมูลงบทดลองปัจจุบัน'!$A$5:$CL$846,68,0),2)</f>
        <v>0</v>
      </c>
      <c r="BR390" s="104">
        <f>ROUND(VLOOKUP($B390,'[4]3.ข้อมูลงบทดลองปัจจุบัน'!$A$5:$CL$846,69,0),2)</f>
        <v>0</v>
      </c>
      <c r="BS390" s="104">
        <f>ROUND(VLOOKUP($B390,'[4]3.ข้อมูลงบทดลองปัจจุบัน'!$A$5:$CL$846,70,0),2)</f>
        <v>0</v>
      </c>
      <c r="BT390" s="104">
        <f>ROUND(VLOOKUP($B390,'[4]3.ข้อมูลงบทดลองปัจจุบัน'!$A$5:$CL$846,71,0),2)</f>
        <v>0</v>
      </c>
      <c r="BU390" s="104">
        <f>ROUND(VLOOKUP($B390,'[4]3.ข้อมูลงบทดลองปัจจุบัน'!$A$5:$CL$846,72,0),2)</f>
        <v>0</v>
      </c>
      <c r="BV390" s="104">
        <f>ROUND(VLOOKUP($B390,'[4]3.ข้อมูลงบทดลองปัจจุบัน'!$A$5:$CL$846,73,0),2)</f>
        <v>0</v>
      </c>
      <c r="BW390" s="104">
        <f>ROUND(VLOOKUP($B390,'[4]3.ข้อมูลงบทดลองปัจจุบัน'!$A$5:$CL$846,74,0),2)</f>
        <v>0</v>
      </c>
      <c r="BX390" s="104">
        <f>ROUND(VLOOKUP($B390,'[4]3.ข้อมูลงบทดลองปัจจุบัน'!$A$5:$CL$846,75,0),2)</f>
        <v>0</v>
      </c>
      <c r="BY390" s="104">
        <f>ROUND(VLOOKUP($B390,'[4]3.ข้อมูลงบทดลองปัจจุบัน'!$A$5:$CL$846,76,0),2)</f>
        <v>0</v>
      </c>
      <c r="BZ390" s="104">
        <f>ROUND(VLOOKUP($B390,'[4]3.ข้อมูลงบทดลองปัจจุบัน'!$A$5:$CL$846,77,0),2)</f>
        <v>0</v>
      </c>
      <c r="CA390" s="104">
        <f>ROUND(VLOOKUP($B390,'[4]3.ข้อมูลงบทดลองปัจจุบัน'!$A$5:$CL$846,78,0),2)</f>
        <v>0</v>
      </c>
      <c r="CB390" s="104">
        <f>ROUND(VLOOKUP($B390,'[4]3.ข้อมูลงบทดลองปัจจุบัน'!$A$5:$CL$846,79,0),2)</f>
        <v>0</v>
      </c>
      <c r="CC390" s="104">
        <f>ROUND(VLOOKUP($B390,'[4]3.ข้อมูลงบทดลองปัจจุบัน'!$A$5:$CL$846,80,0),2)</f>
        <v>0</v>
      </c>
      <c r="CD390" s="104">
        <f>ROUND(VLOOKUP($B390,'[4]3.ข้อมูลงบทดลองปัจจุบัน'!$A$5:$CL$846,81,0),2)</f>
        <v>0</v>
      </c>
      <c r="CE390" s="104">
        <f>ROUND(VLOOKUP($B390,'[4]3.ข้อมูลงบทดลองปัจจุบัน'!$A$5:$CL$846,82,0),2)</f>
        <v>0</v>
      </c>
      <c r="CF390" s="104">
        <f>ROUND(VLOOKUP($B390,'[4]3.ข้อมูลงบทดลองปัจจุบัน'!$A$5:$CL$846,83,0),2)</f>
        <v>0</v>
      </c>
      <c r="CG390" s="104">
        <f>ROUND(VLOOKUP($B390,'[4]3.ข้อมูลงบทดลองปัจจุบัน'!$A$5:$CL$846,84,0),2)</f>
        <v>0</v>
      </c>
      <c r="CH390" s="104">
        <f>ROUND(VLOOKUP($B390,'[4]3.ข้อมูลงบทดลองปัจจุบัน'!$A$5:$CL$846,85,0),2)</f>
        <v>0</v>
      </c>
      <c r="CI390" s="104">
        <f>ROUND(VLOOKUP($B390,'[4]3.ข้อมูลงบทดลองปัจจุบัน'!$A$5:$CL$846,86,0),2)</f>
        <v>0</v>
      </c>
      <c r="CJ390" s="104">
        <f>ROUND(VLOOKUP($B390,'[4]3.ข้อมูลงบทดลองปัจจุบัน'!$A$5:$CL$846,87,0),2)</f>
        <v>0</v>
      </c>
      <c r="CK390" s="104">
        <f>ROUND(VLOOKUP($B390,'[4]3.ข้อมูลงบทดลองปัจจุบัน'!$A$5:$CL$846,88,0),2)</f>
        <v>0</v>
      </c>
      <c r="CL390" s="104">
        <f>ROUND(VLOOKUP($B390,'[4]3.ข้อมูลงบทดลองปัจจุบัน'!$A$5:$CL$846,89,0),2)</f>
        <v>78816</v>
      </c>
      <c r="CM390" s="104">
        <f>ROUND(VLOOKUP($B390,'[4]3.ข้อมูลงบทดลองปัจจุบัน'!$A$5:$CL$846,90,0),2)</f>
        <v>0</v>
      </c>
    </row>
    <row r="391" spans="1:91" x14ac:dyDescent="0.7">
      <c r="A391" s="127" t="s">
        <v>884</v>
      </c>
      <c r="B391" s="18" t="s">
        <v>1165</v>
      </c>
      <c r="C391" s="19" t="s">
        <v>1166</v>
      </c>
      <c r="D391" s="104">
        <f>ROUND(VLOOKUP($B391,'[4]3.ข้อมูลงบทดลองปัจจุบัน'!$A$5:$CL$846,3,0),2)</f>
        <v>0</v>
      </c>
      <c r="E391" s="104">
        <f>ROUND(VLOOKUP($B391,'[4]3.ข้อมูลงบทดลองปัจจุบัน'!$A$5:$CL$846,4,0),2)</f>
        <v>0</v>
      </c>
      <c r="F391" s="104">
        <f>ROUND(VLOOKUP($B391,'[4]3.ข้อมูลงบทดลองปัจจุบัน'!$A$5:$CL$846,5,0),2)</f>
        <v>0</v>
      </c>
      <c r="G391" s="104">
        <f>ROUND(VLOOKUP($B391,'[4]3.ข้อมูลงบทดลองปัจจุบัน'!$A$5:$CL$846,6,0),2)</f>
        <v>0</v>
      </c>
      <c r="H391" s="104">
        <f>ROUND(VLOOKUP($B391,'[4]3.ข้อมูลงบทดลองปัจจุบัน'!$A$5:$CL$846,7,0),2)</f>
        <v>0</v>
      </c>
      <c r="I391" s="104">
        <f>ROUND(VLOOKUP($B391,'[4]3.ข้อมูลงบทดลองปัจจุบัน'!$A$5:$CL$846,8,0),2)</f>
        <v>0</v>
      </c>
      <c r="J391" s="104">
        <f>ROUND(VLOOKUP($B391,'[4]3.ข้อมูลงบทดลองปัจจุบัน'!$A$5:$CL$846,9,0),2)</f>
        <v>0</v>
      </c>
      <c r="K391" s="104">
        <f>ROUND(VLOOKUP($B391,'[4]3.ข้อมูลงบทดลองปัจจุบัน'!$A$5:$CL$846,10,0),2)</f>
        <v>0</v>
      </c>
      <c r="L391" s="104">
        <f>ROUND(VLOOKUP($B391,'[4]3.ข้อมูลงบทดลองปัจจุบัน'!$A$5:$CL$846,11,0),2)</f>
        <v>0</v>
      </c>
      <c r="M391" s="104">
        <f>ROUND(VLOOKUP($B391,'[4]3.ข้อมูลงบทดลองปัจจุบัน'!$A$5:$CL$846,12,0),2)</f>
        <v>0</v>
      </c>
      <c r="N391" s="104">
        <f>ROUND(VLOOKUP($B391,'[4]3.ข้อมูลงบทดลองปัจจุบัน'!$A$5:$CL$846,13,0),2)</f>
        <v>0</v>
      </c>
      <c r="O391" s="104">
        <f>ROUND(VLOOKUP($B391,'[4]3.ข้อมูลงบทดลองปัจจุบัน'!$A$5:$CL$846,14,0),2)</f>
        <v>0</v>
      </c>
      <c r="P391" s="104">
        <f>ROUND(VLOOKUP($B391,'[4]3.ข้อมูลงบทดลองปัจจุบัน'!$A$5:$CL$846,15,0),2)</f>
        <v>0</v>
      </c>
      <c r="Q391" s="104">
        <f>ROUND(VLOOKUP($B391,'[4]3.ข้อมูลงบทดลองปัจจุบัน'!$A$5:$CL$846,16,0),2)</f>
        <v>0</v>
      </c>
      <c r="R391" s="104">
        <f>ROUND(VLOOKUP($B391,'[4]3.ข้อมูลงบทดลองปัจจุบัน'!$A$5:$CL$846,17,0),2)</f>
        <v>0</v>
      </c>
      <c r="S391" s="104">
        <f>ROUND(VLOOKUP($B391,'[4]3.ข้อมูลงบทดลองปัจจุบัน'!$A$5:$CL$846,18,0),2)</f>
        <v>0</v>
      </c>
      <c r="T391" s="104">
        <f>ROUND(VLOOKUP($B391,'[4]3.ข้อมูลงบทดลองปัจจุบัน'!$A$5:$CL$846,19,0),2)</f>
        <v>0</v>
      </c>
      <c r="U391" s="104">
        <f>ROUND(VLOOKUP($B391,'[4]3.ข้อมูลงบทดลองปัจจุบัน'!$A$5:$CL$846,20,0),2)</f>
        <v>0</v>
      </c>
      <c r="V391" s="104">
        <f>ROUND(VLOOKUP($B391,'[4]3.ข้อมูลงบทดลองปัจจุบัน'!$A$5:$CL$846,21,0),2)</f>
        <v>0</v>
      </c>
      <c r="W391" s="104">
        <f>ROUND(VLOOKUP($B391,'[4]3.ข้อมูลงบทดลองปัจจุบัน'!$A$5:$CL$846,22,0),2)</f>
        <v>0</v>
      </c>
      <c r="X391" s="104">
        <f>ROUND(VLOOKUP($B391,'[4]3.ข้อมูลงบทดลองปัจจุบัน'!$A$5:$CL$846,23,0),2)</f>
        <v>0</v>
      </c>
      <c r="Y391" s="104">
        <f>ROUND(VLOOKUP($B391,'[4]3.ข้อมูลงบทดลองปัจจุบัน'!$A$5:$CL$846,24,0),2)</f>
        <v>0</v>
      </c>
      <c r="Z391" s="104">
        <f>ROUND(VLOOKUP($B391,'[4]3.ข้อมูลงบทดลองปัจจุบัน'!$A$5:$CL$846,25,0),2)</f>
        <v>0</v>
      </c>
      <c r="AA391" s="104">
        <f>ROUND(VLOOKUP($B391,'[4]3.ข้อมูลงบทดลองปัจจุบัน'!$A$5:$CL$846,26,0),2)</f>
        <v>0</v>
      </c>
      <c r="AB391" s="104">
        <f>ROUND(VLOOKUP($B391,'[4]3.ข้อมูลงบทดลองปัจจุบัน'!$A$5:$CL$846,27,0),2)</f>
        <v>0</v>
      </c>
      <c r="AC391" s="104">
        <f>ROUND(VLOOKUP($B391,'[4]3.ข้อมูลงบทดลองปัจจุบัน'!$A$5:$CL$846,28,0),2)</f>
        <v>0</v>
      </c>
      <c r="AD391" s="104">
        <f>ROUND(VLOOKUP($B391,'[4]3.ข้อมูลงบทดลองปัจจุบัน'!$A$5:$CL$846,29,0),2)</f>
        <v>0</v>
      </c>
      <c r="AE391" s="104">
        <f>ROUND(VLOOKUP($B391,'[4]3.ข้อมูลงบทดลองปัจจุบัน'!$A$5:$CL$846,30,0),2)</f>
        <v>0</v>
      </c>
      <c r="AF391" s="104">
        <f>ROUND(VLOOKUP($B391,'[4]3.ข้อมูลงบทดลองปัจจุบัน'!$A$5:$CL$846,31,0),2)</f>
        <v>0</v>
      </c>
      <c r="AG391" s="104">
        <f>ROUND(VLOOKUP($B391,'[4]3.ข้อมูลงบทดลองปัจจุบัน'!$A$5:$CL$846,32,0),2)</f>
        <v>0</v>
      </c>
      <c r="AH391" s="104">
        <f>ROUND(VLOOKUP($B391,'[4]3.ข้อมูลงบทดลองปัจจุบัน'!$A$5:$CL$846,33,0),2)</f>
        <v>0</v>
      </c>
      <c r="AI391" s="104">
        <f>ROUND(VLOOKUP($B391,'[4]3.ข้อมูลงบทดลองปัจจุบัน'!$A$5:$CL$846,34,0),2)</f>
        <v>0</v>
      </c>
      <c r="AJ391" s="104">
        <f>ROUND(VLOOKUP($B391,'[4]3.ข้อมูลงบทดลองปัจจุบัน'!$A$5:$CL$846,35,0),2)</f>
        <v>0</v>
      </c>
      <c r="AK391" s="104">
        <f>ROUND(VLOOKUP($B391,'[4]3.ข้อมูลงบทดลองปัจจุบัน'!$A$5:$CL$846,36,0),2)</f>
        <v>0</v>
      </c>
      <c r="AL391" s="104">
        <f>ROUND(VLOOKUP($B391,'[4]3.ข้อมูลงบทดลองปัจจุบัน'!$A$5:$CL$846,37,0),2)</f>
        <v>0</v>
      </c>
      <c r="AM391" s="104">
        <f>ROUND(VLOOKUP($B391,'[4]3.ข้อมูลงบทดลองปัจจุบัน'!$A$5:$CL$846,38,0),2)</f>
        <v>0</v>
      </c>
      <c r="AN391" s="104">
        <f>ROUND(VLOOKUP($B391,'[4]3.ข้อมูลงบทดลองปัจจุบัน'!$A$5:$CL$846,39,0),2)</f>
        <v>0</v>
      </c>
      <c r="AO391" s="104">
        <f>ROUND(VLOOKUP($B391,'[4]3.ข้อมูลงบทดลองปัจจุบัน'!$A$5:$CL$846,40,0),2)</f>
        <v>0</v>
      </c>
      <c r="AP391" s="104">
        <f>ROUND(VLOOKUP($B391,'[4]3.ข้อมูลงบทดลองปัจจุบัน'!$A$5:$CL$846,41,0),2)</f>
        <v>0</v>
      </c>
      <c r="AQ391" s="104">
        <f>ROUND(VLOOKUP($B391,'[4]3.ข้อมูลงบทดลองปัจจุบัน'!$A$5:$CL$846,42,0),2)</f>
        <v>0</v>
      </c>
      <c r="AR391" s="104">
        <f>ROUND(VLOOKUP($B391,'[4]3.ข้อมูลงบทดลองปัจจุบัน'!$A$5:$CL$846,43,0),2)</f>
        <v>0</v>
      </c>
      <c r="AS391" s="104">
        <f>ROUND(VLOOKUP($B391,'[4]3.ข้อมูลงบทดลองปัจจุบัน'!$A$5:$CL$846,44,0),2)</f>
        <v>0</v>
      </c>
      <c r="AT391" s="104">
        <f>ROUND(VLOOKUP($B391,'[4]3.ข้อมูลงบทดลองปัจจุบัน'!$A$5:$CL$846,45,0),2)</f>
        <v>0</v>
      </c>
      <c r="AU391" s="104">
        <f>ROUND(VLOOKUP($B391,'[4]3.ข้อมูลงบทดลองปัจจุบัน'!$A$5:$CL$846,46,0),2)</f>
        <v>0</v>
      </c>
      <c r="AV391" s="104">
        <f>ROUND(VLOOKUP($B391,'[4]3.ข้อมูลงบทดลองปัจจุบัน'!$A$5:$CL$846,47,0),2)</f>
        <v>0</v>
      </c>
      <c r="AW391" s="104">
        <f>ROUND(VLOOKUP($B391,'[4]3.ข้อมูลงบทดลองปัจจุบัน'!$A$5:$CL$846,48,0),2)</f>
        <v>0</v>
      </c>
      <c r="AX391" s="104">
        <f>ROUND(VLOOKUP($B391,'[4]3.ข้อมูลงบทดลองปัจจุบัน'!$A$5:$CL$846,49,0),2)</f>
        <v>0</v>
      </c>
      <c r="AY391" s="104">
        <f>ROUND(VLOOKUP($B391,'[4]3.ข้อมูลงบทดลองปัจจุบัน'!$A$5:$CL$846,50,0),2)</f>
        <v>0</v>
      </c>
      <c r="AZ391" s="104">
        <f>ROUND(VLOOKUP($B391,'[4]3.ข้อมูลงบทดลองปัจจุบัน'!$A$5:$CL$846,51,0),2)</f>
        <v>0</v>
      </c>
      <c r="BA391" s="104">
        <f>ROUND(VLOOKUP($B391,'[4]3.ข้อมูลงบทดลองปัจจุบัน'!$A$5:$CL$846,52,0),2)</f>
        <v>0</v>
      </c>
      <c r="BB391" s="104">
        <f>ROUND(VLOOKUP($B391,'[4]3.ข้อมูลงบทดลองปัจจุบัน'!$A$5:$CL$846,53,0),2)</f>
        <v>0</v>
      </c>
      <c r="BC391" s="104">
        <f>ROUND(VLOOKUP($B391,'[4]3.ข้อมูลงบทดลองปัจจุบัน'!$A$5:$CL$846,54,0),2)</f>
        <v>0</v>
      </c>
      <c r="BD391" s="104">
        <f>ROUND(VLOOKUP($B391,'[4]3.ข้อมูลงบทดลองปัจจุบัน'!$A$5:$CL$846,55,0),2)</f>
        <v>0</v>
      </c>
      <c r="BE391" s="104">
        <f>ROUND(VLOOKUP($B391,'[4]3.ข้อมูลงบทดลองปัจจุบัน'!$A$5:$CL$846,56,0),2)</f>
        <v>0</v>
      </c>
      <c r="BF391" s="104">
        <f>ROUND(VLOOKUP($B391,'[4]3.ข้อมูลงบทดลองปัจจุบัน'!$A$5:$CL$846,57,0),2)</f>
        <v>0</v>
      </c>
      <c r="BG391" s="104">
        <f>ROUND(VLOOKUP($B391,'[4]3.ข้อมูลงบทดลองปัจจุบัน'!$A$5:$CL$846,58,0),2)</f>
        <v>0</v>
      </c>
      <c r="BH391" s="104">
        <f>ROUND(VLOOKUP($B391,'[4]3.ข้อมูลงบทดลองปัจจุบัน'!$A$5:$CL$846,59,0),2)</f>
        <v>0</v>
      </c>
      <c r="BI391" s="104">
        <f>ROUND(VLOOKUP($B391,'[4]3.ข้อมูลงบทดลองปัจจุบัน'!$A$5:$CL$846,60,0),2)</f>
        <v>0</v>
      </c>
      <c r="BJ391" s="104">
        <f>ROUND(VLOOKUP($B391,'[4]3.ข้อมูลงบทดลองปัจจุบัน'!$A$5:$CL$846,61,0),2)</f>
        <v>0</v>
      </c>
      <c r="BK391" s="104">
        <f>ROUND(VLOOKUP($B391,'[4]3.ข้อมูลงบทดลองปัจจุบัน'!$A$5:$CL$846,62,0),2)</f>
        <v>0</v>
      </c>
      <c r="BL391" s="104">
        <f>ROUND(VLOOKUP($B391,'[4]3.ข้อมูลงบทดลองปัจจุบัน'!$A$5:$CL$846,63,0),2)</f>
        <v>0</v>
      </c>
      <c r="BM391" s="104">
        <f>ROUND(VLOOKUP($B391,'[4]3.ข้อมูลงบทดลองปัจจุบัน'!$A$5:$CL$846,64,0),2)</f>
        <v>0</v>
      </c>
      <c r="BN391" s="104">
        <f>ROUND(VLOOKUP($B391,'[4]3.ข้อมูลงบทดลองปัจจุบัน'!$A$5:$CL$846,65,0),2)</f>
        <v>0</v>
      </c>
      <c r="BO391" s="104">
        <f>ROUND(VLOOKUP($B391,'[4]3.ข้อมูลงบทดลองปัจจุบัน'!$A$5:$CL$846,66,0),2)</f>
        <v>0</v>
      </c>
      <c r="BP391" s="104">
        <f>ROUND(VLOOKUP($B391,'[4]3.ข้อมูลงบทดลองปัจจุบัน'!$A$5:$CL$846,67,0),2)</f>
        <v>0</v>
      </c>
      <c r="BQ391" s="104">
        <f>ROUND(VLOOKUP($B391,'[4]3.ข้อมูลงบทดลองปัจจุบัน'!$A$5:$CL$846,68,0),2)</f>
        <v>0</v>
      </c>
      <c r="BR391" s="104">
        <f>ROUND(VLOOKUP($B391,'[4]3.ข้อมูลงบทดลองปัจจุบัน'!$A$5:$CL$846,69,0),2)</f>
        <v>0</v>
      </c>
      <c r="BS391" s="104">
        <f>ROUND(VLOOKUP($B391,'[4]3.ข้อมูลงบทดลองปัจจุบัน'!$A$5:$CL$846,70,0),2)</f>
        <v>0</v>
      </c>
      <c r="BT391" s="104">
        <f>ROUND(VLOOKUP($B391,'[4]3.ข้อมูลงบทดลองปัจจุบัน'!$A$5:$CL$846,71,0),2)</f>
        <v>0</v>
      </c>
      <c r="BU391" s="104">
        <f>ROUND(VLOOKUP($B391,'[4]3.ข้อมูลงบทดลองปัจจุบัน'!$A$5:$CL$846,72,0),2)</f>
        <v>0</v>
      </c>
      <c r="BV391" s="104">
        <f>ROUND(VLOOKUP($B391,'[4]3.ข้อมูลงบทดลองปัจจุบัน'!$A$5:$CL$846,73,0),2)</f>
        <v>0</v>
      </c>
      <c r="BW391" s="104">
        <f>ROUND(VLOOKUP($B391,'[4]3.ข้อมูลงบทดลองปัจจุบัน'!$A$5:$CL$846,74,0),2)</f>
        <v>0</v>
      </c>
      <c r="BX391" s="104">
        <f>ROUND(VLOOKUP($B391,'[4]3.ข้อมูลงบทดลองปัจจุบัน'!$A$5:$CL$846,75,0),2)</f>
        <v>0</v>
      </c>
      <c r="BY391" s="104">
        <f>ROUND(VLOOKUP($B391,'[4]3.ข้อมูลงบทดลองปัจจุบัน'!$A$5:$CL$846,76,0),2)</f>
        <v>0</v>
      </c>
      <c r="BZ391" s="104">
        <f>ROUND(VLOOKUP($B391,'[4]3.ข้อมูลงบทดลองปัจจุบัน'!$A$5:$CL$846,77,0),2)</f>
        <v>0</v>
      </c>
      <c r="CA391" s="104">
        <f>ROUND(VLOOKUP($B391,'[4]3.ข้อมูลงบทดลองปัจจุบัน'!$A$5:$CL$846,78,0),2)</f>
        <v>0</v>
      </c>
      <c r="CB391" s="104">
        <f>ROUND(VLOOKUP($B391,'[4]3.ข้อมูลงบทดลองปัจจุบัน'!$A$5:$CL$846,79,0),2)</f>
        <v>0</v>
      </c>
      <c r="CC391" s="104">
        <f>ROUND(VLOOKUP($B391,'[4]3.ข้อมูลงบทดลองปัจจุบัน'!$A$5:$CL$846,80,0),2)</f>
        <v>0</v>
      </c>
      <c r="CD391" s="104">
        <f>ROUND(VLOOKUP($B391,'[4]3.ข้อมูลงบทดลองปัจจุบัน'!$A$5:$CL$846,81,0),2)</f>
        <v>0</v>
      </c>
      <c r="CE391" s="104">
        <f>ROUND(VLOOKUP($B391,'[4]3.ข้อมูลงบทดลองปัจจุบัน'!$A$5:$CL$846,82,0),2)</f>
        <v>0</v>
      </c>
      <c r="CF391" s="104">
        <f>ROUND(VLOOKUP($B391,'[4]3.ข้อมูลงบทดลองปัจจุบัน'!$A$5:$CL$846,83,0),2)</f>
        <v>0</v>
      </c>
      <c r="CG391" s="104">
        <f>ROUND(VLOOKUP($B391,'[4]3.ข้อมูลงบทดลองปัจจุบัน'!$A$5:$CL$846,84,0),2)</f>
        <v>0</v>
      </c>
      <c r="CH391" s="104">
        <f>ROUND(VLOOKUP($B391,'[4]3.ข้อมูลงบทดลองปัจจุบัน'!$A$5:$CL$846,85,0),2)</f>
        <v>0</v>
      </c>
      <c r="CI391" s="104">
        <f>ROUND(VLOOKUP($B391,'[4]3.ข้อมูลงบทดลองปัจจุบัน'!$A$5:$CL$846,86,0),2)</f>
        <v>0</v>
      </c>
      <c r="CJ391" s="104">
        <f>ROUND(VLOOKUP($B391,'[4]3.ข้อมูลงบทดลองปัจจุบัน'!$A$5:$CL$846,87,0),2)</f>
        <v>0</v>
      </c>
      <c r="CK391" s="104">
        <f>ROUND(VLOOKUP($B391,'[4]3.ข้อมูลงบทดลองปัจจุบัน'!$A$5:$CL$846,88,0),2)</f>
        <v>0</v>
      </c>
      <c r="CL391" s="104">
        <f>ROUND(VLOOKUP($B391,'[4]3.ข้อมูลงบทดลองปัจจุบัน'!$A$5:$CL$846,89,0),2)</f>
        <v>58081</v>
      </c>
      <c r="CM391" s="104">
        <f>ROUND(VLOOKUP($B391,'[4]3.ข้อมูลงบทดลองปัจจุบัน'!$A$5:$CL$846,90,0),2)</f>
        <v>0</v>
      </c>
    </row>
    <row r="392" spans="1:91" x14ac:dyDescent="0.7">
      <c r="A392" s="127" t="s">
        <v>884</v>
      </c>
      <c r="B392" s="18" t="s">
        <v>1167</v>
      </c>
      <c r="C392" s="19" t="s">
        <v>1168</v>
      </c>
      <c r="D392" s="104">
        <f>ROUND(VLOOKUP($B392,'[4]3.ข้อมูลงบทดลองปัจจุบัน'!$A$5:$CL$846,3,0),2)</f>
        <v>0</v>
      </c>
      <c r="E392" s="104">
        <f>ROUND(VLOOKUP($B392,'[4]3.ข้อมูลงบทดลองปัจจุบัน'!$A$5:$CL$846,4,0),2)</f>
        <v>0</v>
      </c>
      <c r="F392" s="104">
        <f>ROUND(VLOOKUP($B392,'[4]3.ข้อมูลงบทดลองปัจจุบัน'!$A$5:$CL$846,5,0),2)</f>
        <v>0</v>
      </c>
      <c r="G392" s="104">
        <f>ROUND(VLOOKUP($B392,'[4]3.ข้อมูลงบทดลองปัจจุบัน'!$A$5:$CL$846,6,0),2)</f>
        <v>0</v>
      </c>
      <c r="H392" s="104">
        <f>ROUND(VLOOKUP($B392,'[4]3.ข้อมูลงบทดลองปัจจุบัน'!$A$5:$CL$846,7,0),2)</f>
        <v>0</v>
      </c>
      <c r="I392" s="104">
        <f>ROUND(VLOOKUP($B392,'[4]3.ข้อมูลงบทดลองปัจจุบัน'!$A$5:$CL$846,8,0),2)</f>
        <v>0</v>
      </c>
      <c r="J392" s="104">
        <f>ROUND(VLOOKUP($B392,'[4]3.ข้อมูลงบทดลองปัจจุบัน'!$A$5:$CL$846,9,0),2)</f>
        <v>0</v>
      </c>
      <c r="K392" s="104">
        <f>ROUND(VLOOKUP($B392,'[4]3.ข้อมูลงบทดลองปัจจุบัน'!$A$5:$CL$846,10,0),2)</f>
        <v>0</v>
      </c>
      <c r="L392" s="104">
        <f>ROUND(VLOOKUP($B392,'[4]3.ข้อมูลงบทดลองปัจจุบัน'!$A$5:$CL$846,11,0),2)</f>
        <v>0</v>
      </c>
      <c r="M392" s="104">
        <f>ROUND(VLOOKUP($B392,'[4]3.ข้อมูลงบทดลองปัจจุบัน'!$A$5:$CL$846,12,0),2)</f>
        <v>0</v>
      </c>
      <c r="N392" s="104">
        <f>ROUND(VLOOKUP($B392,'[4]3.ข้อมูลงบทดลองปัจจุบัน'!$A$5:$CL$846,13,0),2)</f>
        <v>0</v>
      </c>
      <c r="O392" s="104">
        <f>ROUND(VLOOKUP($B392,'[4]3.ข้อมูลงบทดลองปัจจุบัน'!$A$5:$CL$846,14,0),2)</f>
        <v>0</v>
      </c>
      <c r="P392" s="104">
        <f>ROUND(VLOOKUP($B392,'[4]3.ข้อมูลงบทดลองปัจจุบัน'!$A$5:$CL$846,15,0),2)</f>
        <v>0</v>
      </c>
      <c r="Q392" s="104">
        <f>ROUND(VLOOKUP($B392,'[4]3.ข้อมูลงบทดลองปัจจุบัน'!$A$5:$CL$846,16,0),2)</f>
        <v>0</v>
      </c>
      <c r="R392" s="104">
        <f>ROUND(VLOOKUP($B392,'[4]3.ข้อมูลงบทดลองปัจจุบัน'!$A$5:$CL$846,17,0),2)</f>
        <v>0</v>
      </c>
      <c r="S392" s="104">
        <f>ROUND(VLOOKUP($B392,'[4]3.ข้อมูลงบทดลองปัจจุบัน'!$A$5:$CL$846,18,0),2)</f>
        <v>123613.51</v>
      </c>
      <c r="T392" s="104">
        <f>ROUND(VLOOKUP($B392,'[4]3.ข้อมูลงบทดลองปัจจุบัน'!$A$5:$CL$846,19,0),2)</f>
        <v>0</v>
      </c>
      <c r="U392" s="104">
        <f>ROUND(VLOOKUP($B392,'[4]3.ข้อมูลงบทดลองปัจจุบัน'!$A$5:$CL$846,20,0),2)</f>
        <v>0</v>
      </c>
      <c r="V392" s="104">
        <f>ROUND(VLOOKUP($B392,'[4]3.ข้อมูลงบทดลองปัจจุบัน'!$A$5:$CL$846,21,0),2)</f>
        <v>0</v>
      </c>
      <c r="W392" s="104">
        <f>ROUND(VLOOKUP($B392,'[4]3.ข้อมูลงบทดลองปัจจุบัน'!$A$5:$CL$846,22,0),2)</f>
        <v>0</v>
      </c>
      <c r="X392" s="104">
        <f>ROUND(VLOOKUP($B392,'[4]3.ข้อมูลงบทดลองปัจจุบัน'!$A$5:$CL$846,23,0),2)</f>
        <v>0</v>
      </c>
      <c r="Y392" s="104">
        <f>ROUND(VLOOKUP($B392,'[4]3.ข้อมูลงบทดลองปัจจุบัน'!$A$5:$CL$846,24,0),2)</f>
        <v>0</v>
      </c>
      <c r="Z392" s="104">
        <f>ROUND(VLOOKUP($B392,'[4]3.ข้อมูลงบทดลองปัจจุบัน'!$A$5:$CL$846,25,0),2)</f>
        <v>0</v>
      </c>
      <c r="AA392" s="104">
        <f>ROUND(VLOOKUP($B392,'[4]3.ข้อมูลงบทดลองปัจจุบัน'!$A$5:$CL$846,26,0),2)</f>
        <v>0</v>
      </c>
      <c r="AB392" s="104">
        <f>ROUND(VLOOKUP($B392,'[4]3.ข้อมูลงบทดลองปัจจุบัน'!$A$5:$CL$846,27,0),2)</f>
        <v>0</v>
      </c>
      <c r="AC392" s="104">
        <f>ROUND(VLOOKUP($B392,'[4]3.ข้อมูลงบทดลองปัจจุบัน'!$A$5:$CL$846,28,0),2)</f>
        <v>0</v>
      </c>
      <c r="AD392" s="104">
        <f>ROUND(VLOOKUP($B392,'[4]3.ข้อมูลงบทดลองปัจจุบัน'!$A$5:$CL$846,29,0),2)</f>
        <v>0</v>
      </c>
      <c r="AE392" s="104">
        <f>ROUND(VLOOKUP($B392,'[4]3.ข้อมูลงบทดลองปัจจุบัน'!$A$5:$CL$846,30,0),2)</f>
        <v>0</v>
      </c>
      <c r="AF392" s="104">
        <f>ROUND(VLOOKUP($B392,'[4]3.ข้อมูลงบทดลองปัจจุบัน'!$A$5:$CL$846,31,0),2)</f>
        <v>0</v>
      </c>
      <c r="AG392" s="104">
        <f>ROUND(VLOOKUP($B392,'[4]3.ข้อมูลงบทดลองปัจจุบัน'!$A$5:$CL$846,32,0),2)</f>
        <v>0</v>
      </c>
      <c r="AH392" s="104">
        <f>ROUND(VLOOKUP($B392,'[4]3.ข้อมูลงบทดลองปัจจุบัน'!$A$5:$CL$846,33,0),2)</f>
        <v>0</v>
      </c>
      <c r="AI392" s="104">
        <f>ROUND(VLOOKUP($B392,'[4]3.ข้อมูลงบทดลองปัจจุบัน'!$A$5:$CL$846,34,0),2)</f>
        <v>0</v>
      </c>
      <c r="AJ392" s="104">
        <f>ROUND(VLOOKUP($B392,'[4]3.ข้อมูลงบทดลองปัจจุบัน'!$A$5:$CL$846,35,0),2)</f>
        <v>0</v>
      </c>
      <c r="AK392" s="104">
        <f>ROUND(VLOOKUP($B392,'[4]3.ข้อมูลงบทดลองปัจจุบัน'!$A$5:$CL$846,36,0),2)</f>
        <v>0</v>
      </c>
      <c r="AL392" s="104">
        <f>ROUND(VLOOKUP($B392,'[4]3.ข้อมูลงบทดลองปัจจุบัน'!$A$5:$CL$846,37,0),2)</f>
        <v>0</v>
      </c>
      <c r="AM392" s="104">
        <f>ROUND(VLOOKUP($B392,'[4]3.ข้อมูลงบทดลองปัจจุบัน'!$A$5:$CL$846,38,0),2)</f>
        <v>0</v>
      </c>
      <c r="AN392" s="104">
        <f>ROUND(VLOOKUP($B392,'[4]3.ข้อมูลงบทดลองปัจจุบัน'!$A$5:$CL$846,39,0),2)</f>
        <v>0</v>
      </c>
      <c r="AO392" s="104">
        <f>ROUND(VLOOKUP($B392,'[4]3.ข้อมูลงบทดลองปัจจุบัน'!$A$5:$CL$846,40,0),2)</f>
        <v>0</v>
      </c>
      <c r="AP392" s="104">
        <f>ROUND(VLOOKUP($B392,'[4]3.ข้อมูลงบทดลองปัจจุบัน'!$A$5:$CL$846,41,0),2)</f>
        <v>0</v>
      </c>
      <c r="AQ392" s="104">
        <f>ROUND(VLOOKUP($B392,'[4]3.ข้อมูลงบทดลองปัจจุบัน'!$A$5:$CL$846,42,0),2)</f>
        <v>0</v>
      </c>
      <c r="AR392" s="104">
        <f>ROUND(VLOOKUP($B392,'[4]3.ข้อมูลงบทดลองปัจจุบัน'!$A$5:$CL$846,43,0),2)</f>
        <v>0</v>
      </c>
      <c r="AS392" s="104">
        <f>ROUND(VLOOKUP($B392,'[4]3.ข้อมูลงบทดลองปัจจุบัน'!$A$5:$CL$846,44,0),2)</f>
        <v>0</v>
      </c>
      <c r="AT392" s="104">
        <f>ROUND(VLOOKUP($B392,'[4]3.ข้อมูลงบทดลองปัจจุบัน'!$A$5:$CL$846,45,0),2)</f>
        <v>0</v>
      </c>
      <c r="AU392" s="104">
        <f>ROUND(VLOOKUP($B392,'[4]3.ข้อมูลงบทดลองปัจจุบัน'!$A$5:$CL$846,46,0),2)</f>
        <v>0</v>
      </c>
      <c r="AV392" s="104">
        <f>ROUND(VLOOKUP($B392,'[4]3.ข้อมูลงบทดลองปัจจุบัน'!$A$5:$CL$846,47,0),2)</f>
        <v>0</v>
      </c>
      <c r="AW392" s="104">
        <f>ROUND(VLOOKUP($B392,'[4]3.ข้อมูลงบทดลองปัจจุบัน'!$A$5:$CL$846,48,0),2)</f>
        <v>0</v>
      </c>
      <c r="AX392" s="104">
        <f>ROUND(VLOOKUP($B392,'[4]3.ข้อมูลงบทดลองปัจจุบัน'!$A$5:$CL$846,49,0),2)</f>
        <v>0</v>
      </c>
      <c r="AY392" s="104">
        <f>ROUND(VLOOKUP($B392,'[4]3.ข้อมูลงบทดลองปัจจุบัน'!$A$5:$CL$846,50,0),2)</f>
        <v>0</v>
      </c>
      <c r="AZ392" s="104">
        <f>ROUND(VLOOKUP($B392,'[4]3.ข้อมูลงบทดลองปัจจุบัน'!$A$5:$CL$846,51,0),2)</f>
        <v>0</v>
      </c>
      <c r="BA392" s="104">
        <f>ROUND(VLOOKUP($B392,'[4]3.ข้อมูลงบทดลองปัจจุบัน'!$A$5:$CL$846,52,0),2)</f>
        <v>0</v>
      </c>
      <c r="BB392" s="104">
        <f>ROUND(VLOOKUP($B392,'[4]3.ข้อมูลงบทดลองปัจจุบัน'!$A$5:$CL$846,53,0),2)</f>
        <v>0</v>
      </c>
      <c r="BC392" s="104">
        <f>ROUND(VLOOKUP($B392,'[4]3.ข้อมูลงบทดลองปัจจุบัน'!$A$5:$CL$846,54,0),2)</f>
        <v>0</v>
      </c>
      <c r="BD392" s="104">
        <f>ROUND(VLOOKUP($B392,'[4]3.ข้อมูลงบทดลองปัจจุบัน'!$A$5:$CL$846,55,0),2)</f>
        <v>0</v>
      </c>
      <c r="BE392" s="104">
        <f>ROUND(VLOOKUP($B392,'[4]3.ข้อมูลงบทดลองปัจจุบัน'!$A$5:$CL$846,56,0),2)</f>
        <v>0</v>
      </c>
      <c r="BF392" s="104">
        <f>ROUND(VLOOKUP($B392,'[4]3.ข้อมูลงบทดลองปัจจุบัน'!$A$5:$CL$846,57,0),2)</f>
        <v>0</v>
      </c>
      <c r="BG392" s="104">
        <f>ROUND(VLOOKUP($B392,'[4]3.ข้อมูลงบทดลองปัจจุบัน'!$A$5:$CL$846,58,0),2)</f>
        <v>0</v>
      </c>
      <c r="BH392" s="104">
        <f>ROUND(VLOOKUP($B392,'[4]3.ข้อมูลงบทดลองปัจจุบัน'!$A$5:$CL$846,59,0),2)</f>
        <v>0</v>
      </c>
      <c r="BI392" s="104">
        <f>ROUND(VLOOKUP($B392,'[4]3.ข้อมูลงบทดลองปัจจุบัน'!$A$5:$CL$846,60,0),2)</f>
        <v>0</v>
      </c>
      <c r="BJ392" s="104">
        <f>ROUND(VLOOKUP($B392,'[4]3.ข้อมูลงบทดลองปัจจุบัน'!$A$5:$CL$846,61,0),2)</f>
        <v>0</v>
      </c>
      <c r="BK392" s="104">
        <f>ROUND(VLOOKUP($B392,'[4]3.ข้อมูลงบทดลองปัจจุบัน'!$A$5:$CL$846,62,0),2)</f>
        <v>0</v>
      </c>
      <c r="BL392" s="104">
        <f>ROUND(VLOOKUP($B392,'[4]3.ข้อมูลงบทดลองปัจจุบัน'!$A$5:$CL$846,63,0),2)</f>
        <v>0</v>
      </c>
      <c r="BM392" s="104">
        <f>ROUND(VLOOKUP($B392,'[4]3.ข้อมูลงบทดลองปัจจุบัน'!$A$5:$CL$846,64,0),2)</f>
        <v>0</v>
      </c>
      <c r="BN392" s="104">
        <f>ROUND(VLOOKUP($B392,'[4]3.ข้อมูลงบทดลองปัจจุบัน'!$A$5:$CL$846,65,0),2)</f>
        <v>0</v>
      </c>
      <c r="BO392" s="104">
        <f>ROUND(VLOOKUP($B392,'[4]3.ข้อมูลงบทดลองปัจจุบัน'!$A$5:$CL$846,66,0),2)</f>
        <v>0</v>
      </c>
      <c r="BP392" s="104">
        <f>ROUND(VLOOKUP($B392,'[4]3.ข้อมูลงบทดลองปัจจุบัน'!$A$5:$CL$846,67,0),2)</f>
        <v>0</v>
      </c>
      <c r="BQ392" s="104">
        <f>ROUND(VLOOKUP($B392,'[4]3.ข้อมูลงบทดลองปัจจุบัน'!$A$5:$CL$846,68,0),2)</f>
        <v>0</v>
      </c>
      <c r="BR392" s="104">
        <f>ROUND(VLOOKUP($B392,'[4]3.ข้อมูลงบทดลองปัจจุบัน'!$A$5:$CL$846,69,0),2)</f>
        <v>0</v>
      </c>
      <c r="BS392" s="104">
        <f>ROUND(VLOOKUP($B392,'[4]3.ข้อมูลงบทดลองปัจจุบัน'!$A$5:$CL$846,70,0),2)</f>
        <v>0</v>
      </c>
      <c r="BT392" s="104">
        <f>ROUND(VLOOKUP($B392,'[4]3.ข้อมูลงบทดลองปัจจุบัน'!$A$5:$CL$846,71,0),2)</f>
        <v>0</v>
      </c>
      <c r="BU392" s="104">
        <f>ROUND(VLOOKUP($B392,'[4]3.ข้อมูลงบทดลองปัจจุบัน'!$A$5:$CL$846,72,0),2)</f>
        <v>0</v>
      </c>
      <c r="BV392" s="104">
        <f>ROUND(VLOOKUP($B392,'[4]3.ข้อมูลงบทดลองปัจจุบัน'!$A$5:$CL$846,73,0),2)</f>
        <v>0</v>
      </c>
      <c r="BW392" s="104">
        <f>ROUND(VLOOKUP($B392,'[4]3.ข้อมูลงบทดลองปัจจุบัน'!$A$5:$CL$846,74,0),2)</f>
        <v>0</v>
      </c>
      <c r="BX392" s="104">
        <f>ROUND(VLOOKUP($B392,'[4]3.ข้อมูลงบทดลองปัจจุบัน'!$A$5:$CL$846,75,0),2)</f>
        <v>0</v>
      </c>
      <c r="BY392" s="104">
        <f>ROUND(VLOOKUP($B392,'[4]3.ข้อมูลงบทดลองปัจจุบัน'!$A$5:$CL$846,76,0),2)</f>
        <v>0</v>
      </c>
      <c r="BZ392" s="104">
        <f>ROUND(VLOOKUP($B392,'[4]3.ข้อมูลงบทดลองปัจจุบัน'!$A$5:$CL$846,77,0),2)</f>
        <v>0</v>
      </c>
      <c r="CA392" s="104">
        <f>ROUND(VLOOKUP($B392,'[4]3.ข้อมูลงบทดลองปัจจุบัน'!$A$5:$CL$846,78,0),2)</f>
        <v>0</v>
      </c>
      <c r="CB392" s="104">
        <f>ROUND(VLOOKUP($B392,'[4]3.ข้อมูลงบทดลองปัจจุบัน'!$A$5:$CL$846,79,0),2)</f>
        <v>0</v>
      </c>
      <c r="CC392" s="104">
        <f>ROUND(VLOOKUP($B392,'[4]3.ข้อมูลงบทดลองปัจจุบัน'!$A$5:$CL$846,80,0),2)</f>
        <v>0</v>
      </c>
      <c r="CD392" s="104">
        <f>ROUND(VLOOKUP($B392,'[4]3.ข้อมูลงบทดลองปัจจุบัน'!$A$5:$CL$846,81,0),2)</f>
        <v>0</v>
      </c>
      <c r="CE392" s="104">
        <f>ROUND(VLOOKUP($B392,'[4]3.ข้อมูลงบทดลองปัจจุบัน'!$A$5:$CL$846,82,0),2)</f>
        <v>0</v>
      </c>
      <c r="CF392" s="104">
        <f>ROUND(VLOOKUP($B392,'[4]3.ข้อมูลงบทดลองปัจจุบัน'!$A$5:$CL$846,83,0),2)</f>
        <v>0</v>
      </c>
      <c r="CG392" s="104">
        <f>ROUND(VLOOKUP($B392,'[4]3.ข้อมูลงบทดลองปัจจุบัน'!$A$5:$CL$846,84,0),2)</f>
        <v>0</v>
      </c>
      <c r="CH392" s="104">
        <f>ROUND(VLOOKUP($B392,'[4]3.ข้อมูลงบทดลองปัจจุบัน'!$A$5:$CL$846,85,0),2)</f>
        <v>0</v>
      </c>
      <c r="CI392" s="104">
        <f>ROUND(VLOOKUP($B392,'[4]3.ข้อมูลงบทดลองปัจจุบัน'!$A$5:$CL$846,86,0),2)</f>
        <v>0</v>
      </c>
      <c r="CJ392" s="104">
        <f>ROUND(VLOOKUP($B392,'[4]3.ข้อมูลงบทดลองปัจจุบัน'!$A$5:$CL$846,87,0),2)</f>
        <v>0</v>
      </c>
      <c r="CK392" s="104">
        <f>ROUND(VLOOKUP($B392,'[4]3.ข้อมูลงบทดลองปัจจุบัน'!$A$5:$CL$846,88,0),2)</f>
        <v>0</v>
      </c>
      <c r="CL392" s="104">
        <f>ROUND(VLOOKUP($B392,'[4]3.ข้อมูลงบทดลองปัจจุบัน'!$A$5:$CL$846,89,0),2)</f>
        <v>0</v>
      </c>
      <c r="CM392" s="104">
        <f>ROUND(VLOOKUP($B392,'[4]3.ข้อมูลงบทดลองปัจจุบัน'!$A$5:$CL$846,90,0),2)</f>
        <v>0</v>
      </c>
    </row>
    <row r="393" spans="1:91" x14ac:dyDescent="0.7">
      <c r="A393" s="127" t="s">
        <v>884</v>
      </c>
      <c r="B393" s="18" t="s">
        <v>1169</v>
      </c>
      <c r="C393" s="19" t="s">
        <v>1170</v>
      </c>
      <c r="D393" s="104">
        <f>ROUND(VLOOKUP($B393,'[4]3.ข้อมูลงบทดลองปัจจุบัน'!$A$5:$CL$846,3,0),2)</f>
        <v>0</v>
      </c>
      <c r="E393" s="104">
        <f>ROUND(VLOOKUP($B393,'[4]3.ข้อมูลงบทดลองปัจจุบัน'!$A$5:$CL$846,4,0),2)</f>
        <v>0</v>
      </c>
      <c r="F393" s="104">
        <f>ROUND(VLOOKUP($B393,'[4]3.ข้อมูลงบทดลองปัจจุบัน'!$A$5:$CL$846,5,0),2)</f>
        <v>0</v>
      </c>
      <c r="G393" s="104">
        <f>ROUND(VLOOKUP($B393,'[4]3.ข้อมูลงบทดลองปัจจุบัน'!$A$5:$CL$846,6,0),2)</f>
        <v>0</v>
      </c>
      <c r="H393" s="104">
        <f>ROUND(VLOOKUP($B393,'[4]3.ข้อมูลงบทดลองปัจจุบัน'!$A$5:$CL$846,7,0),2)</f>
        <v>0</v>
      </c>
      <c r="I393" s="104">
        <f>ROUND(VLOOKUP($B393,'[4]3.ข้อมูลงบทดลองปัจจุบัน'!$A$5:$CL$846,8,0),2)</f>
        <v>0</v>
      </c>
      <c r="J393" s="104">
        <f>ROUND(VLOOKUP($B393,'[4]3.ข้อมูลงบทดลองปัจจุบัน'!$A$5:$CL$846,9,0),2)</f>
        <v>0</v>
      </c>
      <c r="K393" s="104">
        <f>ROUND(VLOOKUP($B393,'[4]3.ข้อมูลงบทดลองปัจจุบัน'!$A$5:$CL$846,10,0),2)</f>
        <v>0</v>
      </c>
      <c r="L393" s="104">
        <f>ROUND(VLOOKUP($B393,'[4]3.ข้อมูลงบทดลองปัจจุบัน'!$A$5:$CL$846,11,0),2)</f>
        <v>0</v>
      </c>
      <c r="M393" s="104">
        <f>ROUND(VLOOKUP($B393,'[4]3.ข้อมูลงบทดลองปัจจุบัน'!$A$5:$CL$846,12,0),2)</f>
        <v>0</v>
      </c>
      <c r="N393" s="104">
        <f>ROUND(VLOOKUP($B393,'[4]3.ข้อมูลงบทดลองปัจจุบัน'!$A$5:$CL$846,13,0),2)</f>
        <v>0</v>
      </c>
      <c r="O393" s="104">
        <f>ROUND(VLOOKUP($B393,'[4]3.ข้อมูลงบทดลองปัจจุบัน'!$A$5:$CL$846,14,0),2)</f>
        <v>0</v>
      </c>
      <c r="P393" s="104">
        <f>ROUND(VLOOKUP($B393,'[4]3.ข้อมูลงบทดลองปัจจุบัน'!$A$5:$CL$846,15,0),2)</f>
        <v>0</v>
      </c>
      <c r="Q393" s="104">
        <f>ROUND(VLOOKUP($B393,'[4]3.ข้อมูลงบทดลองปัจจุบัน'!$A$5:$CL$846,16,0),2)</f>
        <v>0</v>
      </c>
      <c r="R393" s="104">
        <f>ROUND(VLOOKUP($B393,'[4]3.ข้อมูลงบทดลองปัจจุบัน'!$A$5:$CL$846,17,0),2)</f>
        <v>0</v>
      </c>
      <c r="S393" s="104">
        <f>ROUND(VLOOKUP($B393,'[4]3.ข้อมูลงบทดลองปัจจุบัน'!$A$5:$CL$846,18,0),2)</f>
        <v>0</v>
      </c>
      <c r="T393" s="104">
        <f>ROUND(VLOOKUP($B393,'[4]3.ข้อมูลงบทดลองปัจจุบัน'!$A$5:$CL$846,19,0),2)</f>
        <v>0</v>
      </c>
      <c r="U393" s="104">
        <f>ROUND(VLOOKUP($B393,'[4]3.ข้อมูลงบทดลองปัจจุบัน'!$A$5:$CL$846,20,0),2)</f>
        <v>0</v>
      </c>
      <c r="V393" s="104">
        <f>ROUND(VLOOKUP($B393,'[4]3.ข้อมูลงบทดลองปัจจุบัน'!$A$5:$CL$846,21,0),2)</f>
        <v>0</v>
      </c>
      <c r="W393" s="104">
        <f>ROUND(VLOOKUP($B393,'[4]3.ข้อมูลงบทดลองปัจจุบัน'!$A$5:$CL$846,22,0),2)</f>
        <v>0</v>
      </c>
      <c r="X393" s="104">
        <f>ROUND(VLOOKUP($B393,'[4]3.ข้อมูลงบทดลองปัจจุบัน'!$A$5:$CL$846,23,0),2)</f>
        <v>0</v>
      </c>
      <c r="Y393" s="104">
        <f>ROUND(VLOOKUP($B393,'[4]3.ข้อมูลงบทดลองปัจจุบัน'!$A$5:$CL$846,24,0),2)</f>
        <v>0</v>
      </c>
      <c r="Z393" s="104">
        <f>ROUND(VLOOKUP($B393,'[4]3.ข้อมูลงบทดลองปัจจุบัน'!$A$5:$CL$846,25,0),2)</f>
        <v>0</v>
      </c>
      <c r="AA393" s="104">
        <f>ROUND(VLOOKUP($B393,'[4]3.ข้อมูลงบทดลองปัจจุบัน'!$A$5:$CL$846,26,0),2)</f>
        <v>0</v>
      </c>
      <c r="AB393" s="104">
        <f>ROUND(VLOOKUP($B393,'[4]3.ข้อมูลงบทดลองปัจจุบัน'!$A$5:$CL$846,27,0),2)</f>
        <v>0</v>
      </c>
      <c r="AC393" s="104">
        <f>ROUND(VLOOKUP($B393,'[4]3.ข้อมูลงบทดลองปัจจุบัน'!$A$5:$CL$846,28,0),2)</f>
        <v>0</v>
      </c>
      <c r="AD393" s="104">
        <f>ROUND(VLOOKUP($B393,'[4]3.ข้อมูลงบทดลองปัจจุบัน'!$A$5:$CL$846,29,0),2)</f>
        <v>0</v>
      </c>
      <c r="AE393" s="104">
        <f>ROUND(VLOOKUP($B393,'[4]3.ข้อมูลงบทดลองปัจจุบัน'!$A$5:$CL$846,30,0),2)</f>
        <v>0</v>
      </c>
      <c r="AF393" s="104">
        <f>ROUND(VLOOKUP($B393,'[4]3.ข้อมูลงบทดลองปัจจุบัน'!$A$5:$CL$846,31,0),2)</f>
        <v>0</v>
      </c>
      <c r="AG393" s="104">
        <f>ROUND(VLOOKUP($B393,'[4]3.ข้อมูลงบทดลองปัจจุบัน'!$A$5:$CL$846,32,0),2)</f>
        <v>0</v>
      </c>
      <c r="AH393" s="104">
        <f>ROUND(VLOOKUP($B393,'[4]3.ข้อมูลงบทดลองปัจจุบัน'!$A$5:$CL$846,33,0),2)</f>
        <v>0</v>
      </c>
      <c r="AI393" s="104">
        <f>ROUND(VLOOKUP($B393,'[4]3.ข้อมูลงบทดลองปัจจุบัน'!$A$5:$CL$846,34,0),2)</f>
        <v>0</v>
      </c>
      <c r="AJ393" s="104">
        <f>ROUND(VLOOKUP($B393,'[4]3.ข้อมูลงบทดลองปัจจุบัน'!$A$5:$CL$846,35,0),2)</f>
        <v>0</v>
      </c>
      <c r="AK393" s="104">
        <f>ROUND(VLOOKUP($B393,'[4]3.ข้อมูลงบทดลองปัจจุบัน'!$A$5:$CL$846,36,0),2)</f>
        <v>0</v>
      </c>
      <c r="AL393" s="104">
        <f>ROUND(VLOOKUP($B393,'[4]3.ข้อมูลงบทดลองปัจจุบัน'!$A$5:$CL$846,37,0),2)</f>
        <v>0</v>
      </c>
      <c r="AM393" s="104">
        <f>ROUND(VLOOKUP($B393,'[4]3.ข้อมูลงบทดลองปัจจุบัน'!$A$5:$CL$846,38,0),2)</f>
        <v>0</v>
      </c>
      <c r="AN393" s="104">
        <f>ROUND(VLOOKUP($B393,'[4]3.ข้อมูลงบทดลองปัจจุบัน'!$A$5:$CL$846,39,0),2)</f>
        <v>0</v>
      </c>
      <c r="AO393" s="104">
        <f>ROUND(VLOOKUP($B393,'[4]3.ข้อมูลงบทดลองปัจจุบัน'!$A$5:$CL$846,40,0),2)</f>
        <v>0</v>
      </c>
      <c r="AP393" s="104">
        <f>ROUND(VLOOKUP($B393,'[4]3.ข้อมูลงบทดลองปัจจุบัน'!$A$5:$CL$846,41,0),2)</f>
        <v>0</v>
      </c>
      <c r="AQ393" s="104">
        <f>ROUND(VLOOKUP($B393,'[4]3.ข้อมูลงบทดลองปัจจุบัน'!$A$5:$CL$846,42,0),2)</f>
        <v>0</v>
      </c>
      <c r="AR393" s="104">
        <f>ROUND(VLOOKUP($B393,'[4]3.ข้อมูลงบทดลองปัจจุบัน'!$A$5:$CL$846,43,0),2)</f>
        <v>0</v>
      </c>
      <c r="AS393" s="104">
        <f>ROUND(VLOOKUP($B393,'[4]3.ข้อมูลงบทดลองปัจจุบัน'!$A$5:$CL$846,44,0),2)</f>
        <v>0</v>
      </c>
      <c r="AT393" s="104">
        <f>ROUND(VLOOKUP($B393,'[4]3.ข้อมูลงบทดลองปัจจุบัน'!$A$5:$CL$846,45,0),2)</f>
        <v>0</v>
      </c>
      <c r="AU393" s="104">
        <f>ROUND(VLOOKUP($B393,'[4]3.ข้อมูลงบทดลองปัจจุบัน'!$A$5:$CL$846,46,0),2)</f>
        <v>0</v>
      </c>
      <c r="AV393" s="104">
        <f>ROUND(VLOOKUP($B393,'[4]3.ข้อมูลงบทดลองปัจจุบัน'!$A$5:$CL$846,47,0),2)</f>
        <v>0</v>
      </c>
      <c r="AW393" s="104">
        <f>ROUND(VLOOKUP($B393,'[4]3.ข้อมูลงบทดลองปัจจุบัน'!$A$5:$CL$846,48,0),2)</f>
        <v>0</v>
      </c>
      <c r="AX393" s="104">
        <f>ROUND(VLOOKUP($B393,'[4]3.ข้อมูลงบทดลองปัจจุบัน'!$A$5:$CL$846,49,0),2)</f>
        <v>0</v>
      </c>
      <c r="AY393" s="104">
        <f>ROUND(VLOOKUP($B393,'[4]3.ข้อมูลงบทดลองปัจจุบัน'!$A$5:$CL$846,50,0),2)</f>
        <v>0</v>
      </c>
      <c r="AZ393" s="104">
        <f>ROUND(VLOOKUP($B393,'[4]3.ข้อมูลงบทดลองปัจจุบัน'!$A$5:$CL$846,51,0),2)</f>
        <v>0</v>
      </c>
      <c r="BA393" s="104">
        <f>ROUND(VLOOKUP($B393,'[4]3.ข้อมูลงบทดลองปัจจุบัน'!$A$5:$CL$846,52,0),2)</f>
        <v>0</v>
      </c>
      <c r="BB393" s="104">
        <f>ROUND(VLOOKUP($B393,'[4]3.ข้อมูลงบทดลองปัจจุบัน'!$A$5:$CL$846,53,0),2)</f>
        <v>0</v>
      </c>
      <c r="BC393" s="104">
        <f>ROUND(VLOOKUP($B393,'[4]3.ข้อมูลงบทดลองปัจจุบัน'!$A$5:$CL$846,54,0),2)</f>
        <v>0</v>
      </c>
      <c r="BD393" s="104">
        <f>ROUND(VLOOKUP($B393,'[4]3.ข้อมูลงบทดลองปัจจุบัน'!$A$5:$CL$846,55,0),2)</f>
        <v>0</v>
      </c>
      <c r="BE393" s="104">
        <f>ROUND(VLOOKUP($B393,'[4]3.ข้อมูลงบทดลองปัจจุบัน'!$A$5:$CL$846,56,0),2)</f>
        <v>0</v>
      </c>
      <c r="BF393" s="104">
        <f>ROUND(VLOOKUP($B393,'[4]3.ข้อมูลงบทดลองปัจจุบัน'!$A$5:$CL$846,57,0),2)</f>
        <v>0</v>
      </c>
      <c r="BG393" s="104">
        <f>ROUND(VLOOKUP($B393,'[4]3.ข้อมูลงบทดลองปัจจุบัน'!$A$5:$CL$846,58,0),2)</f>
        <v>0</v>
      </c>
      <c r="BH393" s="104">
        <f>ROUND(VLOOKUP($B393,'[4]3.ข้อมูลงบทดลองปัจจุบัน'!$A$5:$CL$846,59,0),2)</f>
        <v>0</v>
      </c>
      <c r="BI393" s="104">
        <f>ROUND(VLOOKUP($B393,'[4]3.ข้อมูลงบทดลองปัจจุบัน'!$A$5:$CL$846,60,0),2)</f>
        <v>0</v>
      </c>
      <c r="BJ393" s="104">
        <f>ROUND(VLOOKUP($B393,'[4]3.ข้อมูลงบทดลองปัจจุบัน'!$A$5:$CL$846,61,0),2)</f>
        <v>0</v>
      </c>
      <c r="BK393" s="104">
        <f>ROUND(VLOOKUP($B393,'[4]3.ข้อมูลงบทดลองปัจจุบัน'!$A$5:$CL$846,62,0),2)</f>
        <v>0</v>
      </c>
      <c r="BL393" s="104">
        <f>ROUND(VLOOKUP($B393,'[4]3.ข้อมูลงบทดลองปัจจุบัน'!$A$5:$CL$846,63,0),2)</f>
        <v>0</v>
      </c>
      <c r="BM393" s="104">
        <f>ROUND(VLOOKUP($B393,'[4]3.ข้อมูลงบทดลองปัจจุบัน'!$A$5:$CL$846,64,0),2)</f>
        <v>0</v>
      </c>
      <c r="BN393" s="104">
        <f>ROUND(VLOOKUP($B393,'[4]3.ข้อมูลงบทดลองปัจจุบัน'!$A$5:$CL$846,65,0),2)</f>
        <v>0</v>
      </c>
      <c r="BO393" s="104">
        <f>ROUND(VLOOKUP($B393,'[4]3.ข้อมูลงบทดลองปัจจุบัน'!$A$5:$CL$846,66,0),2)</f>
        <v>0</v>
      </c>
      <c r="BP393" s="104">
        <f>ROUND(VLOOKUP($B393,'[4]3.ข้อมูลงบทดลองปัจจุบัน'!$A$5:$CL$846,67,0),2)</f>
        <v>0</v>
      </c>
      <c r="BQ393" s="104">
        <f>ROUND(VLOOKUP($B393,'[4]3.ข้อมูลงบทดลองปัจจุบัน'!$A$5:$CL$846,68,0),2)</f>
        <v>0</v>
      </c>
      <c r="BR393" s="104">
        <f>ROUND(VLOOKUP($B393,'[4]3.ข้อมูลงบทดลองปัจจุบัน'!$A$5:$CL$846,69,0),2)</f>
        <v>0</v>
      </c>
      <c r="BS393" s="104">
        <f>ROUND(VLOOKUP($B393,'[4]3.ข้อมูลงบทดลองปัจจุบัน'!$A$5:$CL$846,70,0),2)</f>
        <v>0</v>
      </c>
      <c r="BT393" s="104">
        <f>ROUND(VLOOKUP($B393,'[4]3.ข้อมูลงบทดลองปัจจุบัน'!$A$5:$CL$846,71,0),2)</f>
        <v>0</v>
      </c>
      <c r="BU393" s="104">
        <f>ROUND(VLOOKUP($B393,'[4]3.ข้อมูลงบทดลองปัจจุบัน'!$A$5:$CL$846,72,0),2)</f>
        <v>0</v>
      </c>
      <c r="BV393" s="104">
        <f>ROUND(VLOOKUP($B393,'[4]3.ข้อมูลงบทดลองปัจจุบัน'!$A$5:$CL$846,73,0),2)</f>
        <v>0</v>
      </c>
      <c r="BW393" s="104">
        <f>ROUND(VLOOKUP($B393,'[4]3.ข้อมูลงบทดลองปัจจุบัน'!$A$5:$CL$846,74,0),2)</f>
        <v>0</v>
      </c>
      <c r="BX393" s="104">
        <f>ROUND(VLOOKUP($B393,'[4]3.ข้อมูลงบทดลองปัจจุบัน'!$A$5:$CL$846,75,0),2)</f>
        <v>0</v>
      </c>
      <c r="BY393" s="104">
        <f>ROUND(VLOOKUP($B393,'[4]3.ข้อมูลงบทดลองปัจจุบัน'!$A$5:$CL$846,76,0),2)</f>
        <v>0</v>
      </c>
      <c r="BZ393" s="104">
        <f>ROUND(VLOOKUP($B393,'[4]3.ข้อมูลงบทดลองปัจจุบัน'!$A$5:$CL$846,77,0),2)</f>
        <v>0</v>
      </c>
      <c r="CA393" s="104">
        <f>ROUND(VLOOKUP($B393,'[4]3.ข้อมูลงบทดลองปัจจุบัน'!$A$5:$CL$846,78,0),2)</f>
        <v>0</v>
      </c>
      <c r="CB393" s="104">
        <f>ROUND(VLOOKUP($B393,'[4]3.ข้อมูลงบทดลองปัจจุบัน'!$A$5:$CL$846,79,0),2)</f>
        <v>0</v>
      </c>
      <c r="CC393" s="104">
        <f>ROUND(VLOOKUP($B393,'[4]3.ข้อมูลงบทดลองปัจจุบัน'!$A$5:$CL$846,80,0),2)</f>
        <v>0</v>
      </c>
      <c r="CD393" s="104">
        <f>ROUND(VLOOKUP($B393,'[4]3.ข้อมูลงบทดลองปัจจุบัน'!$A$5:$CL$846,81,0),2)</f>
        <v>0</v>
      </c>
      <c r="CE393" s="104">
        <f>ROUND(VLOOKUP($B393,'[4]3.ข้อมูลงบทดลองปัจจุบัน'!$A$5:$CL$846,82,0),2)</f>
        <v>0</v>
      </c>
      <c r="CF393" s="104">
        <f>ROUND(VLOOKUP($B393,'[4]3.ข้อมูลงบทดลองปัจจุบัน'!$A$5:$CL$846,83,0),2)</f>
        <v>0</v>
      </c>
      <c r="CG393" s="104">
        <f>ROUND(VLOOKUP($B393,'[4]3.ข้อมูลงบทดลองปัจจุบัน'!$A$5:$CL$846,84,0),2)</f>
        <v>0</v>
      </c>
      <c r="CH393" s="104">
        <f>ROUND(VLOOKUP($B393,'[4]3.ข้อมูลงบทดลองปัจจุบัน'!$A$5:$CL$846,85,0),2)</f>
        <v>0</v>
      </c>
      <c r="CI393" s="104">
        <f>ROUND(VLOOKUP($B393,'[4]3.ข้อมูลงบทดลองปัจจุบัน'!$A$5:$CL$846,86,0),2)</f>
        <v>0</v>
      </c>
      <c r="CJ393" s="104">
        <f>ROUND(VLOOKUP($B393,'[4]3.ข้อมูลงบทดลองปัจจุบัน'!$A$5:$CL$846,87,0),2)</f>
        <v>0</v>
      </c>
      <c r="CK393" s="104">
        <f>ROUND(VLOOKUP($B393,'[4]3.ข้อมูลงบทดลองปัจจุบัน'!$A$5:$CL$846,88,0),2)</f>
        <v>0</v>
      </c>
      <c r="CL393" s="104">
        <f>ROUND(VLOOKUP($B393,'[4]3.ข้อมูลงบทดลองปัจจุบัน'!$A$5:$CL$846,89,0),2)</f>
        <v>0</v>
      </c>
      <c r="CM393" s="104">
        <f>ROUND(VLOOKUP($B393,'[4]3.ข้อมูลงบทดลองปัจจุบัน'!$A$5:$CL$846,90,0),2)</f>
        <v>0</v>
      </c>
    </row>
    <row r="394" spans="1:91" x14ac:dyDescent="0.7">
      <c r="A394" s="127" t="s">
        <v>884</v>
      </c>
      <c r="B394" s="18" t="s">
        <v>1171</v>
      </c>
      <c r="C394" s="19" t="s">
        <v>1172</v>
      </c>
      <c r="D394" s="104">
        <f>ROUND(VLOOKUP($B394,'[4]3.ข้อมูลงบทดลองปัจจุบัน'!$A$5:$CL$846,3,0),2)</f>
        <v>127139.21</v>
      </c>
      <c r="E394" s="104">
        <f>ROUND(VLOOKUP($B394,'[4]3.ข้อมูลงบทดลองปัจจุบัน'!$A$5:$CL$846,4,0),2)</f>
        <v>0</v>
      </c>
      <c r="F394" s="104">
        <f>ROUND(VLOOKUP($B394,'[4]3.ข้อมูลงบทดลองปัจจุบัน'!$A$5:$CL$846,5,0),2)</f>
        <v>0</v>
      </c>
      <c r="G394" s="104">
        <f>ROUND(VLOOKUP($B394,'[4]3.ข้อมูลงบทดลองปัจจุบัน'!$A$5:$CL$846,6,0),2)</f>
        <v>0</v>
      </c>
      <c r="H394" s="104">
        <f>ROUND(VLOOKUP($B394,'[4]3.ข้อมูลงบทดลองปัจจุบัน'!$A$5:$CL$846,7,0),2)</f>
        <v>0</v>
      </c>
      <c r="I394" s="104">
        <f>ROUND(VLOOKUP($B394,'[4]3.ข้อมูลงบทดลองปัจจุบัน'!$A$5:$CL$846,8,0),2)</f>
        <v>0</v>
      </c>
      <c r="J394" s="104">
        <f>ROUND(VLOOKUP($B394,'[4]3.ข้อมูลงบทดลองปัจจุบัน'!$A$5:$CL$846,9,0),2)</f>
        <v>0</v>
      </c>
      <c r="K394" s="104">
        <f>ROUND(VLOOKUP($B394,'[4]3.ข้อมูลงบทดลองปัจจุบัน'!$A$5:$CL$846,10,0),2)</f>
        <v>0</v>
      </c>
      <c r="L394" s="104">
        <f>ROUND(VLOOKUP($B394,'[4]3.ข้อมูลงบทดลองปัจจุบัน'!$A$5:$CL$846,11,0),2)</f>
        <v>0</v>
      </c>
      <c r="M394" s="104">
        <f>ROUND(VLOOKUP($B394,'[4]3.ข้อมูลงบทดลองปัจจุบัน'!$A$5:$CL$846,12,0),2)</f>
        <v>0</v>
      </c>
      <c r="N394" s="104">
        <f>ROUND(VLOOKUP($B394,'[4]3.ข้อมูลงบทดลองปัจจุบัน'!$A$5:$CL$846,13,0),2)</f>
        <v>0</v>
      </c>
      <c r="O394" s="104">
        <f>ROUND(VLOOKUP($B394,'[4]3.ข้อมูลงบทดลองปัจจุบัน'!$A$5:$CL$846,14,0),2)</f>
        <v>0</v>
      </c>
      <c r="P394" s="104">
        <f>ROUND(VLOOKUP($B394,'[4]3.ข้อมูลงบทดลองปัจจุบัน'!$A$5:$CL$846,15,0),2)</f>
        <v>64343.6</v>
      </c>
      <c r="Q394" s="104">
        <f>ROUND(VLOOKUP($B394,'[4]3.ข้อมูลงบทดลองปัจจุบัน'!$A$5:$CL$846,16,0),2)</f>
        <v>0</v>
      </c>
      <c r="R394" s="104">
        <f>ROUND(VLOOKUP($B394,'[4]3.ข้อมูลงบทดลองปัจจุบัน'!$A$5:$CL$846,17,0),2)</f>
        <v>0</v>
      </c>
      <c r="S394" s="104">
        <f>ROUND(VLOOKUP($B394,'[4]3.ข้อมูลงบทดลองปัจจุบัน'!$A$5:$CL$846,18,0),2)</f>
        <v>3215.04</v>
      </c>
      <c r="T394" s="104">
        <f>ROUND(VLOOKUP($B394,'[4]3.ข้อมูลงบทดลองปัจจุบัน'!$A$5:$CL$846,19,0),2)</f>
        <v>0</v>
      </c>
      <c r="U394" s="104">
        <f>ROUND(VLOOKUP($B394,'[4]3.ข้อมูลงบทดลองปัจจุบัน'!$A$5:$CL$846,20,0),2)</f>
        <v>0</v>
      </c>
      <c r="V394" s="104">
        <f>ROUND(VLOOKUP($B394,'[4]3.ข้อมูลงบทดลองปัจจุบัน'!$A$5:$CL$846,21,0),2)</f>
        <v>0</v>
      </c>
      <c r="W394" s="104">
        <f>ROUND(VLOOKUP($B394,'[4]3.ข้อมูลงบทดลองปัจจุบัน'!$A$5:$CL$846,22,0),2)</f>
        <v>0</v>
      </c>
      <c r="X394" s="104">
        <f>ROUND(VLOOKUP($B394,'[4]3.ข้อมูลงบทดลองปัจจุบัน'!$A$5:$CL$846,23,0),2)</f>
        <v>81227.23</v>
      </c>
      <c r="Y394" s="104">
        <f>ROUND(VLOOKUP($B394,'[4]3.ข้อมูลงบทดลองปัจจุบัน'!$A$5:$CL$846,24,0),2)</f>
        <v>0</v>
      </c>
      <c r="Z394" s="104">
        <f>ROUND(VLOOKUP($B394,'[4]3.ข้อมูลงบทดลองปัจจุบัน'!$A$5:$CL$846,25,0),2)</f>
        <v>0</v>
      </c>
      <c r="AA394" s="104">
        <f>ROUND(VLOOKUP($B394,'[4]3.ข้อมูลงบทดลองปัจจุบัน'!$A$5:$CL$846,26,0),2)</f>
        <v>0</v>
      </c>
      <c r="AB394" s="104">
        <f>ROUND(VLOOKUP($B394,'[4]3.ข้อมูลงบทดลองปัจจุบัน'!$A$5:$CL$846,27,0),2)</f>
        <v>0</v>
      </c>
      <c r="AC394" s="104">
        <f>ROUND(VLOOKUP($B394,'[4]3.ข้อมูลงบทดลองปัจจุบัน'!$A$5:$CL$846,28,0),2)</f>
        <v>0</v>
      </c>
      <c r="AD394" s="104">
        <f>ROUND(VLOOKUP($B394,'[4]3.ข้อมูลงบทดลองปัจจุบัน'!$A$5:$CL$846,29,0),2)</f>
        <v>0</v>
      </c>
      <c r="AE394" s="104">
        <f>ROUND(VLOOKUP($B394,'[4]3.ข้อมูลงบทดลองปัจจุบัน'!$A$5:$CL$846,30,0),2)</f>
        <v>0</v>
      </c>
      <c r="AF394" s="104">
        <f>ROUND(VLOOKUP($B394,'[4]3.ข้อมูลงบทดลองปัจจุบัน'!$A$5:$CL$846,31,0),2)</f>
        <v>0</v>
      </c>
      <c r="AG394" s="104">
        <f>ROUND(VLOOKUP($B394,'[4]3.ข้อมูลงบทดลองปัจจุบัน'!$A$5:$CL$846,32,0),2)</f>
        <v>0</v>
      </c>
      <c r="AH394" s="104">
        <f>ROUND(VLOOKUP($B394,'[4]3.ข้อมูลงบทดลองปัจจุบัน'!$A$5:$CL$846,33,0),2)</f>
        <v>0</v>
      </c>
      <c r="AI394" s="104">
        <f>ROUND(VLOOKUP($B394,'[4]3.ข้อมูลงบทดลองปัจจุบัน'!$A$5:$CL$846,34,0),2)</f>
        <v>2785.4</v>
      </c>
      <c r="AJ394" s="104">
        <f>ROUND(VLOOKUP($B394,'[4]3.ข้อมูลงบทดลองปัจจุบัน'!$A$5:$CL$846,35,0),2)</f>
        <v>0</v>
      </c>
      <c r="AK394" s="104">
        <f>ROUND(VLOOKUP($B394,'[4]3.ข้อมูลงบทดลองปัจจุบัน'!$A$5:$CL$846,36,0),2)</f>
        <v>0</v>
      </c>
      <c r="AL394" s="104">
        <f>ROUND(VLOOKUP($B394,'[4]3.ข้อมูลงบทดลองปัจจุบัน'!$A$5:$CL$846,37,0),2)</f>
        <v>88865.919999999998</v>
      </c>
      <c r="AM394" s="104">
        <f>ROUND(VLOOKUP($B394,'[4]3.ข้อมูลงบทดลองปัจจุบัน'!$A$5:$CL$846,38,0),2)</f>
        <v>0</v>
      </c>
      <c r="AN394" s="104">
        <f>ROUND(VLOOKUP($B394,'[4]3.ข้อมูลงบทดลองปัจจุบัน'!$A$5:$CL$846,39,0),2)</f>
        <v>0</v>
      </c>
      <c r="AO394" s="104">
        <f>ROUND(VLOOKUP($B394,'[4]3.ข้อมูลงบทดลองปัจจุบัน'!$A$5:$CL$846,40,0),2)</f>
        <v>0</v>
      </c>
      <c r="AP394" s="104">
        <f>ROUND(VLOOKUP($B394,'[4]3.ข้อมูลงบทดลองปัจจุบัน'!$A$5:$CL$846,41,0),2)</f>
        <v>0</v>
      </c>
      <c r="AQ394" s="104">
        <f>ROUND(VLOOKUP($B394,'[4]3.ข้อมูลงบทดลองปัจจุบัน'!$A$5:$CL$846,42,0),2)</f>
        <v>0</v>
      </c>
      <c r="AR394" s="104">
        <f>ROUND(VLOOKUP($B394,'[4]3.ข้อมูลงบทดลองปัจจุบัน'!$A$5:$CL$846,43,0),2)</f>
        <v>0</v>
      </c>
      <c r="AS394" s="104">
        <f>ROUND(VLOOKUP($B394,'[4]3.ข้อมูลงบทดลองปัจจุบัน'!$A$5:$CL$846,44,0),2)</f>
        <v>0</v>
      </c>
      <c r="AT394" s="104">
        <f>ROUND(VLOOKUP($B394,'[4]3.ข้อมูลงบทดลองปัจจุบัน'!$A$5:$CL$846,45,0),2)</f>
        <v>0</v>
      </c>
      <c r="AU394" s="104">
        <f>ROUND(VLOOKUP($B394,'[4]3.ข้อมูลงบทดลองปัจจุบัน'!$A$5:$CL$846,46,0),2)</f>
        <v>0</v>
      </c>
      <c r="AV394" s="104">
        <f>ROUND(VLOOKUP($B394,'[4]3.ข้อมูลงบทดลองปัจจุบัน'!$A$5:$CL$846,47,0),2)</f>
        <v>0</v>
      </c>
      <c r="AW394" s="104">
        <f>ROUND(VLOOKUP($B394,'[4]3.ข้อมูลงบทดลองปัจจุบัน'!$A$5:$CL$846,48,0),2)</f>
        <v>0</v>
      </c>
      <c r="AX394" s="104">
        <f>ROUND(VLOOKUP($B394,'[4]3.ข้อมูลงบทดลองปัจจุบัน'!$A$5:$CL$846,49,0),2)</f>
        <v>0</v>
      </c>
      <c r="AY394" s="104">
        <f>ROUND(VLOOKUP($B394,'[4]3.ข้อมูลงบทดลองปัจจุบัน'!$A$5:$CL$846,50,0),2)</f>
        <v>0</v>
      </c>
      <c r="AZ394" s="104">
        <f>ROUND(VLOOKUP($B394,'[4]3.ข้อมูลงบทดลองปัจจุบัน'!$A$5:$CL$846,51,0),2)</f>
        <v>0</v>
      </c>
      <c r="BA394" s="104">
        <f>ROUND(VLOOKUP($B394,'[4]3.ข้อมูลงบทดลองปัจจุบัน'!$A$5:$CL$846,52,0),2)</f>
        <v>0</v>
      </c>
      <c r="BB394" s="104">
        <f>ROUND(VLOOKUP($B394,'[4]3.ข้อมูลงบทดลองปัจจุบัน'!$A$5:$CL$846,53,0),2)</f>
        <v>67559.960000000006</v>
      </c>
      <c r="BC394" s="104">
        <f>ROUND(VLOOKUP($B394,'[4]3.ข้อมูลงบทดลองปัจจุบัน'!$A$5:$CL$846,54,0),2)</f>
        <v>0</v>
      </c>
      <c r="BD394" s="104">
        <f>ROUND(VLOOKUP($B394,'[4]3.ข้อมูลงบทดลองปัจจุบัน'!$A$5:$CL$846,55,0),2)</f>
        <v>41520.6</v>
      </c>
      <c r="BE394" s="104">
        <f>ROUND(VLOOKUP($B394,'[4]3.ข้อมูลงบทดลองปัจจุบัน'!$A$5:$CL$846,56,0),2)</f>
        <v>5164.4399999999996</v>
      </c>
      <c r="BF394" s="104">
        <f>ROUND(VLOOKUP($B394,'[4]3.ข้อมูลงบทดลองปัจจุบัน'!$A$5:$CL$846,57,0),2)</f>
        <v>0</v>
      </c>
      <c r="BG394" s="104">
        <f>ROUND(VLOOKUP($B394,'[4]3.ข้อมูลงบทดลองปัจจุบัน'!$A$5:$CL$846,58,0),2)</f>
        <v>0</v>
      </c>
      <c r="BH394" s="104">
        <f>ROUND(VLOOKUP($B394,'[4]3.ข้อมูลงบทดลองปัจจุบัน'!$A$5:$CL$846,59,0),2)</f>
        <v>86485.52</v>
      </c>
      <c r="BI394" s="104">
        <f>ROUND(VLOOKUP($B394,'[4]3.ข้อมูลงบทดลองปัจจุบัน'!$A$5:$CL$846,60,0),2)</f>
        <v>0</v>
      </c>
      <c r="BJ394" s="104">
        <f>ROUND(VLOOKUP($B394,'[4]3.ข้อมูลงบทดลองปัจจุบัน'!$A$5:$CL$846,61,0),2)</f>
        <v>0</v>
      </c>
      <c r="BK394" s="104">
        <f>ROUND(VLOOKUP($B394,'[4]3.ข้อมูลงบทดลองปัจจุบัน'!$A$5:$CL$846,62,0),2)</f>
        <v>0</v>
      </c>
      <c r="BL394" s="104">
        <f>ROUND(VLOOKUP($B394,'[4]3.ข้อมูลงบทดลองปัจจุบัน'!$A$5:$CL$846,63,0),2)</f>
        <v>513.20000000000005</v>
      </c>
      <c r="BM394" s="104">
        <f>ROUND(VLOOKUP($B394,'[4]3.ข้อมูลงบทดลองปัจจุบัน'!$A$5:$CL$846,64,0),2)</f>
        <v>23515.23</v>
      </c>
      <c r="BN394" s="104">
        <f>ROUND(VLOOKUP($B394,'[4]3.ข้อมูลงบทดลองปัจจุบัน'!$A$5:$CL$846,65,0),2)</f>
        <v>0</v>
      </c>
      <c r="BO394" s="104">
        <f>ROUND(VLOOKUP($B394,'[4]3.ข้อมูลงบทดลองปัจจุบัน'!$A$5:$CL$846,66,0),2)</f>
        <v>0</v>
      </c>
      <c r="BP394" s="104">
        <f>ROUND(VLOOKUP($B394,'[4]3.ข้อมูลงบทดลองปัจจุบัน'!$A$5:$CL$846,67,0),2)</f>
        <v>0</v>
      </c>
      <c r="BQ394" s="104">
        <f>ROUND(VLOOKUP($B394,'[4]3.ข้อมูลงบทดลองปัจจุบัน'!$A$5:$CL$846,68,0),2)</f>
        <v>0</v>
      </c>
      <c r="BR394" s="104">
        <f>ROUND(VLOOKUP($B394,'[4]3.ข้อมูลงบทดลองปัจจุบัน'!$A$5:$CL$846,69,0),2)</f>
        <v>0</v>
      </c>
      <c r="BS394" s="104">
        <f>ROUND(VLOOKUP($B394,'[4]3.ข้อมูลงบทดลองปัจจุบัน'!$A$5:$CL$846,70,0),2)</f>
        <v>674569.19</v>
      </c>
      <c r="BT394" s="104">
        <f>ROUND(VLOOKUP($B394,'[4]3.ข้อมูลงบทดลองปัจจุบัน'!$A$5:$CL$846,71,0),2)</f>
        <v>0</v>
      </c>
      <c r="BU394" s="104">
        <f>ROUND(VLOOKUP($B394,'[4]3.ข้อมูลงบทดลองปัจจุบัน'!$A$5:$CL$846,72,0),2)</f>
        <v>0</v>
      </c>
      <c r="BV394" s="104">
        <f>ROUND(VLOOKUP($B394,'[4]3.ข้อมูลงบทดลองปัจจุบัน'!$A$5:$CL$846,73,0),2)</f>
        <v>88402.21</v>
      </c>
      <c r="BW394" s="104">
        <f>ROUND(VLOOKUP($B394,'[4]3.ข้อมูลงบทดลองปัจจุบัน'!$A$5:$CL$846,74,0),2)</f>
        <v>0</v>
      </c>
      <c r="BX394" s="104">
        <f>ROUND(VLOOKUP($B394,'[4]3.ข้อมูลงบทดลองปัจจุบัน'!$A$5:$CL$846,75,0),2)</f>
        <v>0</v>
      </c>
      <c r="BY394" s="104">
        <f>ROUND(VLOOKUP($B394,'[4]3.ข้อมูลงบทดลองปัจจุบัน'!$A$5:$CL$846,76,0),2)</f>
        <v>51237.24</v>
      </c>
      <c r="BZ394" s="104">
        <f>ROUND(VLOOKUP($B394,'[4]3.ข้อมูลงบทดลองปัจจุบัน'!$A$5:$CL$846,77,0),2)</f>
        <v>0</v>
      </c>
      <c r="CA394" s="104">
        <f>ROUND(VLOOKUP($B394,'[4]3.ข้อมูลงบทดลองปัจจุบัน'!$A$5:$CL$846,78,0),2)</f>
        <v>0</v>
      </c>
      <c r="CB394" s="104">
        <f>ROUND(VLOOKUP($B394,'[4]3.ข้อมูลงบทดลองปัจจุบัน'!$A$5:$CL$846,79,0),2)</f>
        <v>0</v>
      </c>
      <c r="CC394" s="104">
        <f>ROUND(VLOOKUP($B394,'[4]3.ข้อมูลงบทดลองปัจจุบัน'!$A$5:$CL$846,80,0),2)</f>
        <v>0</v>
      </c>
      <c r="CD394" s="104">
        <f>ROUND(VLOOKUP($B394,'[4]3.ข้อมูลงบทดลองปัจจุบัน'!$A$5:$CL$846,81,0),2)</f>
        <v>0</v>
      </c>
      <c r="CE394" s="104">
        <f>ROUND(VLOOKUP($B394,'[4]3.ข้อมูลงบทดลองปัจจุบัน'!$A$5:$CL$846,82,0),2)</f>
        <v>0</v>
      </c>
      <c r="CF394" s="104">
        <f>ROUND(VLOOKUP($B394,'[4]3.ข้อมูลงบทดลองปัจจุบัน'!$A$5:$CL$846,83,0),2)</f>
        <v>0</v>
      </c>
      <c r="CG394" s="104">
        <f>ROUND(VLOOKUP($B394,'[4]3.ข้อมูลงบทดลองปัจจุบัน'!$A$5:$CL$846,84,0),2)</f>
        <v>0</v>
      </c>
      <c r="CH394" s="104">
        <f>ROUND(VLOOKUP($B394,'[4]3.ข้อมูลงบทดลองปัจจุบัน'!$A$5:$CL$846,85,0),2)</f>
        <v>0</v>
      </c>
      <c r="CI394" s="104">
        <f>ROUND(VLOOKUP($B394,'[4]3.ข้อมูลงบทดลองปัจจุบัน'!$A$5:$CL$846,86,0),2)</f>
        <v>0</v>
      </c>
      <c r="CJ394" s="104">
        <f>ROUND(VLOOKUP($B394,'[4]3.ข้อมูลงบทดลองปัจจุบัน'!$A$5:$CL$846,87,0),2)</f>
        <v>0</v>
      </c>
      <c r="CK394" s="104">
        <f>ROUND(VLOOKUP($B394,'[4]3.ข้อมูลงบทดลองปัจจุบัน'!$A$5:$CL$846,88,0),2)</f>
        <v>0</v>
      </c>
      <c r="CL394" s="104">
        <f>ROUND(VLOOKUP($B394,'[4]3.ข้อมูลงบทดลองปัจจุบัน'!$A$5:$CL$846,89,0),2)</f>
        <v>0</v>
      </c>
      <c r="CM394" s="104">
        <f>ROUND(VLOOKUP($B394,'[4]3.ข้อมูลงบทดลองปัจจุบัน'!$A$5:$CL$846,90,0),2)</f>
        <v>0</v>
      </c>
    </row>
    <row r="395" spans="1:91" x14ac:dyDescent="0.7">
      <c r="A395" s="127" t="s">
        <v>884</v>
      </c>
      <c r="B395" s="18" t="s">
        <v>1173</v>
      </c>
      <c r="C395" s="19" t="s">
        <v>1174</v>
      </c>
      <c r="D395" s="104">
        <f>ROUND(VLOOKUP($B395,'[4]3.ข้อมูลงบทดลองปัจจุบัน'!$A$5:$CL$846,3,0),2)</f>
        <v>11276.72</v>
      </c>
      <c r="E395" s="104">
        <f>ROUND(VLOOKUP($B395,'[4]3.ข้อมูลงบทดลองปัจจุบัน'!$A$5:$CL$846,4,0),2)</f>
        <v>0</v>
      </c>
      <c r="F395" s="104">
        <f>ROUND(VLOOKUP($B395,'[4]3.ข้อมูลงบทดลองปัจจุบัน'!$A$5:$CL$846,5,0),2)</f>
        <v>0</v>
      </c>
      <c r="G395" s="104">
        <f>ROUND(VLOOKUP($B395,'[4]3.ข้อมูลงบทดลองปัจจุบัน'!$A$5:$CL$846,6,0),2)</f>
        <v>0</v>
      </c>
      <c r="H395" s="104">
        <f>ROUND(VLOOKUP($B395,'[4]3.ข้อมูลงบทดลองปัจจุบัน'!$A$5:$CL$846,7,0),2)</f>
        <v>0</v>
      </c>
      <c r="I395" s="104">
        <f>ROUND(VLOOKUP($B395,'[4]3.ข้อมูลงบทดลองปัจจุบัน'!$A$5:$CL$846,8,0),2)</f>
        <v>0</v>
      </c>
      <c r="J395" s="104">
        <f>ROUND(VLOOKUP($B395,'[4]3.ข้อมูลงบทดลองปัจจุบัน'!$A$5:$CL$846,9,0),2)</f>
        <v>0</v>
      </c>
      <c r="K395" s="104">
        <f>ROUND(VLOOKUP($B395,'[4]3.ข้อมูลงบทดลองปัจจุบัน'!$A$5:$CL$846,10,0),2)</f>
        <v>0</v>
      </c>
      <c r="L395" s="104">
        <f>ROUND(VLOOKUP($B395,'[4]3.ข้อมูลงบทดลองปัจจุบัน'!$A$5:$CL$846,11,0),2)</f>
        <v>0</v>
      </c>
      <c r="M395" s="104">
        <f>ROUND(VLOOKUP($B395,'[4]3.ข้อมูลงบทดลองปัจจุบัน'!$A$5:$CL$846,12,0),2)</f>
        <v>0</v>
      </c>
      <c r="N395" s="104">
        <f>ROUND(VLOOKUP($B395,'[4]3.ข้อมูลงบทดลองปัจจุบัน'!$A$5:$CL$846,13,0),2)</f>
        <v>0</v>
      </c>
      <c r="O395" s="104">
        <f>ROUND(VLOOKUP($B395,'[4]3.ข้อมูลงบทดลองปัจจุบัน'!$A$5:$CL$846,14,0),2)</f>
        <v>0</v>
      </c>
      <c r="P395" s="104">
        <f>ROUND(VLOOKUP($B395,'[4]3.ข้อมูลงบทดลองปัจจุบัน'!$A$5:$CL$846,15,0),2)</f>
        <v>15733.6</v>
      </c>
      <c r="Q395" s="104">
        <f>ROUND(VLOOKUP($B395,'[4]3.ข้อมูลงบทดลองปัจจุบัน'!$A$5:$CL$846,16,0),2)</f>
        <v>0</v>
      </c>
      <c r="R395" s="104">
        <f>ROUND(VLOOKUP($B395,'[4]3.ข้อมูลงบทดลองปัจจุบัน'!$A$5:$CL$846,17,0),2)</f>
        <v>0</v>
      </c>
      <c r="S395" s="104">
        <f>ROUND(VLOOKUP($B395,'[4]3.ข้อมูลงบทดลองปัจจุบัน'!$A$5:$CL$846,18,0),2)</f>
        <v>0</v>
      </c>
      <c r="T395" s="104">
        <f>ROUND(VLOOKUP($B395,'[4]3.ข้อมูลงบทดลองปัจจุบัน'!$A$5:$CL$846,19,0),2)</f>
        <v>0</v>
      </c>
      <c r="U395" s="104">
        <f>ROUND(VLOOKUP($B395,'[4]3.ข้อมูลงบทดลองปัจจุบัน'!$A$5:$CL$846,20,0),2)</f>
        <v>0</v>
      </c>
      <c r="V395" s="104">
        <f>ROUND(VLOOKUP($B395,'[4]3.ข้อมูลงบทดลองปัจจุบัน'!$A$5:$CL$846,21,0),2)</f>
        <v>0</v>
      </c>
      <c r="W395" s="104">
        <f>ROUND(VLOOKUP($B395,'[4]3.ข้อมูลงบทดลองปัจจุบัน'!$A$5:$CL$846,22,0),2)</f>
        <v>0</v>
      </c>
      <c r="X395" s="104">
        <f>ROUND(VLOOKUP($B395,'[4]3.ข้อมูลงบทดลองปัจจุบัน'!$A$5:$CL$846,23,0),2)</f>
        <v>0</v>
      </c>
      <c r="Y395" s="104">
        <f>ROUND(VLOOKUP($B395,'[4]3.ข้อมูลงบทดลองปัจจุบัน'!$A$5:$CL$846,24,0),2)</f>
        <v>0</v>
      </c>
      <c r="Z395" s="104">
        <f>ROUND(VLOOKUP($B395,'[4]3.ข้อมูลงบทดลองปัจจุบัน'!$A$5:$CL$846,25,0),2)</f>
        <v>0</v>
      </c>
      <c r="AA395" s="104">
        <f>ROUND(VLOOKUP($B395,'[4]3.ข้อมูลงบทดลองปัจจุบัน'!$A$5:$CL$846,26,0),2)</f>
        <v>0</v>
      </c>
      <c r="AB395" s="104">
        <f>ROUND(VLOOKUP($B395,'[4]3.ข้อมูลงบทดลองปัจจุบัน'!$A$5:$CL$846,27,0),2)</f>
        <v>0</v>
      </c>
      <c r="AC395" s="104">
        <f>ROUND(VLOOKUP($B395,'[4]3.ข้อมูลงบทดลองปัจจุบัน'!$A$5:$CL$846,28,0),2)</f>
        <v>0</v>
      </c>
      <c r="AD395" s="104">
        <f>ROUND(VLOOKUP($B395,'[4]3.ข้อมูลงบทดลองปัจจุบัน'!$A$5:$CL$846,29,0),2)</f>
        <v>0</v>
      </c>
      <c r="AE395" s="104">
        <f>ROUND(VLOOKUP($B395,'[4]3.ข้อมูลงบทดลองปัจจุบัน'!$A$5:$CL$846,30,0),2)</f>
        <v>0</v>
      </c>
      <c r="AF395" s="104">
        <f>ROUND(VLOOKUP($B395,'[4]3.ข้อมูลงบทดลองปัจจุบัน'!$A$5:$CL$846,31,0),2)</f>
        <v>0</v>
      </c>
      <c r="AG395" s="104">
        <f>ROUND(VLOOKUP($B395,'[4]3.ข้อมูลงบทดลองปัจจุบัน'!$A$5:$CL$846,32,0),2)</f>
        <v>0</v>
      </c>
      <c r="AH395" s="104">
        <f>ROUND(VLOOKUP($B395,'[4]3.ข้อมูลงบทดลองปัจจุบัน'!$A$5:$CL$846,33,0),2)</f>
        <v>0</v>
      </c>
      <c r="AI395" s="104">
        <f>ROUND(VLOOKUP($B395,'[4]3.ข้อมูลงบทดลองปัจจุบัน'!$A$5:$CL$846,34,0),2)</f>
        <v>0</v>
      </c>
      <c r="AJ395" s="104">
        <f>ROUND(VLOOKUP($B395,'[4]3.ข้อมูลงบทดลองปัจจุบัน'!$A$5:$CL$846,35,0),2)</f>
        <v>0</v>
      </c>
      <c r="AK395" s="104">
        <f>ROUND(VLOOKUP($B395,'[4]3.ข้อมูลงบทดลองปัจจุบัน'!$A$5:$CL$846,36,0),2)</f>
        <v>0</v>
      </c>
      <c r="AL395" s="104">
        <f>ROUND(VLOOKUP($B395,'[4]3.ข้อมูลงบทดลองปัจจุบัน'!$A$5:$CL$846,37,0),2)</f>
        <v>0</v>
      </c>
      <c r="AM395" s="104">
        <f>ROUND(VLOOKUP($B395,'[4]3.ข้อมูลงบทดลองปัจจุบัน'!$A$5:$CL$846,38,0),2)</f>
        <v>0</v>
      </c>
      <c r="AN395" s="104">
        <f>ROUND(VLOOKUP($B395,'[4]3.ข้อมูลงบทดลองปัจจุบัน'!$A$5:$CL$846,39,0),2)</f>
        <v>0</v>
      </c>
      <c r="AO395" s="104">
        <f>ROUND(VLOOKUP($B395,'[4]3.ข้อมูลงบทดลองปัจจุบัน'!$A$5:$CL$846,40,0),2)</f>
        <v>0</v>
      </c>
      <c r="AP395" s="104">
        <f>ROUND(VLOOKUP($B395,'[4]3.ข้อมูลงบทดลองปัจจุบัน'!$A$5:$CL$846,41,0),2)</f>
        <v>0</v>
      </c>
      <c r="AQ395" s="104">
        <f>ROUND(VLOOKUP($B395,'[4]3.ข้อมูลงบทดลองปัจจุบัน'!$A$5:$CL$846,42,0),2)</f>
        <v>0</v>
      </c>
      <c r="AR395" s="104">
        <f>ROUND(VLOOKUP($B395,'[4]3.ข้อมูลงบทดลองปัจจุบัน'!$A$5:$CL$846,43,0),2)</f>
        <v>0</v>
      </c>
      <c r="AS395" s="104">
        <f>ROUND(VLOOKUP($B395,'[4]3.ข้อมูลงบทดลองปัจจุบัน'!$A$5:$CL$846,44,0),2)</f>
        <v>0</v>
      </c>
      <c r="AT395" s="104">
        <f>ROUND(VLOOKUP($B395,'[4]3.ข้อมูลงบทดลองปัจจุบัน'!$A$5:$CL$846,45,0),2)</f>
        <v>0</v>
      </c>
      <c r="AU395" s="104">
        <f>ROUND(VLOOKUP($B395,'[4]3.ข้อมูลงบทดลองปัจจุบัน'!$A$5:$CL$846,46,0),2)</f>
        <v>0</v>
      </c>
      <c r="AV395" s="104">
        <f>ROUND(VLOOKUP($B395,'[4]3.ข้อมูลงบทดลองปัจจุบัน'!$A$5:$CL$846,47,0),2)</f>
        <v>0</v>
      </c>
      <c r="AW395" s="104">
        <f>ROUND(VLOOKUP($B395,'[4]3.ข้อมูลงบทดลองปัจจุบัน'!$A$5:$CL$846,48,0),2)</f>
        <v>0</v>
      </c>
      <c r="AX395" s="104">
        <f>ROUND(VLOOKUP($B395,'[4]3.ข้อมูลงบทดลองปัจจุบัน'!$A$5:$CL$846,49,0),2)</f>
        <v>0</v>
      </c>
      <c r="AY395" s="104">
        <f>ROUND(VLOOKUP($B395,'[4]3.ข้อมูลงบทดลองปัจจุบัน'!$A$5:$CL$846,50,0),2)</f>
        <v>0</v>
      </c>
      <c r="AZ395" s="104">
        <f>ROUND(VLOOKUP($B395,'[4]3.ข้อมูลงบทดลองปัจจุบัน'!$A$5:$CL$846,51,0),2)</f>
        <v>0</v>
      </c>
      <c r="BA395" s="104">
        <f>ROUND(VLOOKUP($B395,'[4]3.ข้อมูลงบทดลองปัจจุบัน'!$A$5:$CL$846,52,0),2)</f>
        <v>0</v>
      </c>
      <c r="BB395" s="104">
        <f>ROUND(VLOOKUP($B395,'[4]3.ข้อมูลงบทดลองปัจจุบัน'!$A$5:$CL$846,53,0),2)</f>
        <v>0</v>
      </c>
      <c r="BC395" s="104">
        <f>ROUND(VLOOKUP($B395,'[4]3.ข้อมูลงบทดลองปัจจุบัน'!$A$5:$CL$846,54,0),2)</f>
        <v>0</v>
      </c>
      <c r="BD395" s="104">
        <f>ROUND(VLOOKUP($B395,'[4]3.ข้อมูลงบทดลองปัจจุบัน'!$A$5:$CL$846,55,0),2)</f>
        <v>0</v>
      </c>
      <c r="BE395" s="104">
        <f>ROUND(VLOOKUP($B395,'[4]3.ข้อมูลงบทดลองปัจจุบัน'!$A$5:$CL$846,56,0),2)</f>
        <v>3868.96</v>
      </c>
      <c r="BF395" s="104">
        <f>ROUND(VLOOKUP($B395,'[4]3.ข้อมูลงบทดลองปัจจุบัน'!$A$5:$CL$846,57,0),2)</f>
        <v>0</v>
      </c>
      <c r="BG395" s="104">
        <f>ROUND(VLOOKUP($B395,'[4]3.ข้อมูลงบทดลองปัจจุบัน'!$A$5:$CL$846,58,0),2)</f>
        <v>0</v>
      </c>
      <c r="BH395" s="104">
        <f>ROUND(VLOOKUP($B395,'[4]3.ข้อมูลงบทดลองปัจจุบัน'!$A$5:$CL$846,59,0),2)</f>
        <v>0</v>
      </c>
      <c r="BI395" s="104">
        <f>ROUND(VLOOKUP($B395,'[4]3.ข้อมูลงบทดลองปัจจุบัน'!$A$5:$CL$846,60,0),2)</f>
        <v>0</v>
      </c>
      <c r="BJ395" s="104">
        <f>ROUND(VLOOKUP($B395,'[4]3.ข้อมูลงบทดลองปัจจุบัน'!$A$5:$CL$846,61,0),2)</f>
        <v>0</v>
      </c>
      <c r="BK395" s="104">
        <f>ROUND(VLOOKUP($B395,'[4]3.ข้อมูลงบทดลองปัจจุบัน'!$A$5:$CL$846,62,0),2)</f>
        <v>0</v>
      </c>
      <c r="BL395" s="104">
        <f>ROUND(VLOOKUP($B395,'[4]3.ข้อมูลงบทดลองปัจจุบัน'!$A$5:$CL$846,63,0),2)</f>
        <v>0</v>
      </c>
      <c r="BM395" s="104">
        <f>ROUND(VLOOKUP($B395,'[4]3.ข้อมูลงบทดลองปัจจุบัน'!$A$5:$CL$846,64,0),2)</f>
        <v>10600.24</v>
      </c>
      <c r="BN395" s="104">
        <f>ROUND(VLOOKUP($B395,'[4]3.ข้อมูลงบทดลองปัจจุบัน'!$A$5:$CL$846,65,0),2)</f>
        <v>0</v>
      </c>
      <c r="BO395" s="104">
        <f>ROUND(VLOOKUP($B395,'[4]3.ข้อมูลงบทดลองปัจจุบัน'!$A$5:$CL$846,66,0),2)</f>
        <v>0</v>
      </c>
      <c r="BP395" s="104">
        <f>ROUND(VLOOKUP($B395,'[4]3.ข้อมูลงบทดลองปัจจุบัน'!$A$5:$CL$846,67,0),2)</f>
        <v>0</v>
      </c>
      <c r="BQ395" s="104">
        <f>ROUND(VLOOKUP($B395,'[4]3.ข้อมูลงบทดลองปัจจุบัน'!$A$5:$CL$846,68,0),2)</f>
        <v>0</v>
      </c>
      <c r="BR395" s="104">
        <f>ROUND(VLOOKUP($B395,'[4]3.ข้อมูลงบทดลองปัจจุบัน'!$A$5:$CL$846,69,0),2)</f>
        <v>0</v>
      </c>
      <c r="BS395" s="104">
        <f>ROUND(VLOOKUP($B395,'[4]3.ข้อมูลงบทดลองปัจจุบัน'!$A$5:$CL$846,70,0),2)</f>
        <v>103499.2</v>
      </c>
      <c r="BT395" s="104">
        <f>ROUND(VLOOKUP($B395,'[4]3.ข้อมูลงบทดลองปัจจุบัน'!$A$5:$CL$846,71,0),2)</f>
        <v>0</v>
      </c>
      <c r="BU395" s="104">
        <f>ROUND(VLOOKUP($B395,'[4]3.ข้อมูลงบทดลองปัจจุบัน'!$A$5:$CL$846,72,0),2)</f>
        <v>0</v>
      </c>
      <c r="BV395" s="104">
        <f>ROUND(VLOOKUP($B395,'[4]3.ข้อมูลงบทดลองปัจจุบัน'!$A$5:$CL$846,73,0),2)</f>
        <v>84512.97</v>
      </c>
      <c r="BW395" s="104">
        <f>ROUND(VLOOKUP($B395,'[4]3.ข้อมูลงบทดลองปัจจุบัน'!$A$5:$CL$846,74,0),2)</f>
        <v>0</v>
      </c>
      <c r="BX395" s="104">
        <f>ROUND(VLOOKUP($B395,'[4]3.ข้อมูลงบทดลองปัจจุบัน'!$A$5:$CL$846,75,0),2)</f>
        <v>0</v>
      </c>
      <c r="BY395" s="104">
        <f>ROUND(VLOOKUP($B395,'[4]3.ข้อมูลงบทดลองปัจจุบัน'!$A$5:$CL$846,76,0),2)</f>
        <v>0</v>
      </c>
      <c r="BZ395" s="104">
        <f>ROUND(VLOOKUP($B395,'[4]3.ข้อมูลงบทดลองปัจจุบัน'!$A$5:$CL$846,77,0),2)</f>
        <v>0</v>
      </c>
      <c r="CA395" s="104">
        <f>ROUND(VLOOKUP($B395,'[4]3.ข้อมูลงบทดลองปัจจุบัน'!$A$5:$CL$846,78,0),2)</f>
        <v>0</v>
      </c>
      <c r="CB395" s="104">
        <f>ROUND(VLOOKUP($B395,'[4]3.ข้อมูลงบทดลองปัจจุบัน'!$A$5:$CL$846,79,0),2)</f>
        <v>0</v>
      </c>
      <c r="CC395" s="104">
        <f>ROUND(VLOOKUP($B395,'[4]3.ข้อมูลงบทดลองปัจจุบัน'!$A$5:$CL$846,80,0),2)</f>
        <v>0</v>
      </c>
      <c r="CD395" s="104">
        <f>ROUND(VLOOKUP($B395,'[4]3.ข้อมูลงบทดลองปัจจุบัน'!$A$5:$CL$846,81,0),2)</f>
        <v>0</v>
      </c>
      <c r="CE395" s="104">
        <f>ROUND(VLOOKUP($B395,'[4]3.ข้อมูลงบทดลองปัจจุบัน'!$A$5:$CL$846,82,0),2)</f>
        <v>0</v>
      </c>
      <c r="CF395" s="104">
        <f>ROUND(VLOOKUP($B395,'[4]3.ข้อมูลงบทดลองปัจจุบัน'!$A$5:$CL$846,83,0),2)</f>
        <v>0</v>
      </c>
      <c r="CG395" s="104">
        <f>ROUND(VLOOKUP($B395,'[4]3.ข้อมูลงบทดลองปัจจุบัน'!$A$5:$CL$846,84,0),2)</f>
        <v>0</v>
      </c>
      <c r="CH395" s="104">
        <f>ROUND(VLOOKUP($B395,'[4]3.ข้อมูลงบทดลองปัจจุบัน'!$A$5:$CL$846,85,0),2)</f>
        <v>0</v>
      </c>
      <c r="CI395" s="104">
        <f>ROUND(VLOOKUP($B395,'[4]3.ข้อมูลงบทดลองปัจจุบัน'!$A$5:$CL$846,86,0),2)</f>
        <v>0</v>
      </c>
      <c r="CJ395" s="104">
        <f>ROUND(VLOOKUP($B395,'[4]3.ข้อมูลงบทดลองปัจจุบัน'!$A$5:$CL$846,87,0),2)</f>
        <v>0</v>
      </c>
      <c r="CK395" s="104">
        <f>ROUND(VLOOKUP($B395,'[4]3.ข้อมูลงบทดลองปัจจุบัน'!$A$5:$CL$846,88,0),2)</f>
        <v>0</v>
      </c>
      <c r="CL395" s="104">
        <f>ROUND(VLOOKUP($B395,'[4]3.ข้อมูลงบทดลองปัจจุบัน'!$A$5:$CL$846,89,0),2)</f>
        <v>0</v>
      </c>
      <c r="CM395" s="104">
        <f>ROUND(VLOOKUP($B395,'[4]3.ข้อมูลงบทดลองปัจจุบัน'!$A$5:$CL$846,90,0),2)</f>
        <v>0</v>
      </c>
    </row>
    <row r="396" spans="1:91" x14ac:dyDescent="0.7">
      <c r="A396" s="127" t="s">
        <v>884</v>
      </c>
      <c r="B396" s="18" t="s">
        <v>1175</v>
      </c>
      <c r="C396" s="19" t="s">
        <v>1176</v>
      </c>
      <c r="D396" s="104">
        <f>ROUND(VLOOKUP($B396,'[4]3.ข้อมูลงบทดลองปัจจุบัน'!$A$5:$CL$846,3,0),2)</f>
        <v>0</v>
      </c>
      <c r="E396" s="104">
        <f>ROUND(VLOOKUP($B396,'[4]3.ข้อมูลงบทดลองปัจจุบัน'!$A$5:$CL$846,4,0),2)</f>
        <v>0</v>
      </c>
      <c r="F396" s="104">
        <f>ROUND(VLOOKUP($B396,'[4]3.ข้อมูลงบทดลองปัจจุบัน'!$A$5:$CL$846,5,0),2)</f>
        <v>0</v>
      </c>
      <c r="G396" s="104">
        <f>ROUND(VLOOKUP($B396,'[4]3.ข้อมูลงบทดลองปัจจุบัน'!$A$5:$CL$846,6,0),2)</f>
        <v>0</v>
      </c>
      <c r="H396" s="104">
        <f>ROUND(VLOOKUP($B396,'[4]3.ข้อมูลงบทดลองปัจจุบัน'!$A$5:$CL$846,7,0),2)</f>
        <v>0</v>
      </c>
      <c r="I396" s="104">
        <f>ROUND(VLOOKUP($B396,'[4]3.ข้อมูลงบทดลองปัจจุบัน'!$A$5:$CL$846,8,0),2)</f>
        <v>0</v>
      </c>
      <c r="J396" s="104">
        <f>ROUND(VLOOKUP($B396,'[4]3.ข้อมูลงบทดลองปัจจุบัน'!$A$5:$CL$846,9,0),2)</f>
        <v>0</v>
      </c>
      <c r="K396" s="104">
        <f>ROUND(VLOOKUP($B396,'[4]3.ข้อมูลงบทดลองปัจจุบัน'!$A$5:$CL$846,10,0),2)</f>
        <v>0</v>
      </c>
      <c r="L396" s="104">
        <f>ROUND(VLOOKUP($B396,'[4]3.ข้อมูลงบทดลองปัจจุบัน'!$A$5:$CL$846,11,0),2)</f>
        <v>0</v>
      </c>
      <c r="M396" s="104">
        <f>ROUND(VLOOKUP($B396,'[4]3.ข้อมูลงบทดลองปัจจุบัน'!$A$5:$CL$846,12,0),2)</f>
        <v>0</v>
      </c>
      <c r="N396" s="104">
        <f>ROUND(VLOOKUP($B396,'[4]3.ข้อมูลงบทดลองปัจจุบัน'!$A$5:$CL$846,13,0),2)</f>
        <v>0</v>
      </c>
      <c r="O396" s="104">
        <f>ROUND(VLOOKUP($B396,'[4]3.ข้อมูลงบทดลองปัจจุบัน'!$A$5:$CL$846,14,0),2)</f>
        <v>0</v>
      </c>
      <c r="P396" s="104">
        <f>ROUND(VLOOKUP($B396,'[4]3.ข้อมูลงบทดลองปัจจุบัน'!$A$5:$CL$846,15,0),2)</f>
        <v>0</v>
      </c>
      <c r="Q396" s="104">
        <f>ROUND(VLOOKUP($B396,'[4]3.ข้อมูลงบทดลองปัจจุบัน'!$A$5:$CL$846,16,0),2)</f>
        <v>0</v>
      </c>
      <c r="R396" s="104">
        <f>ROUND(VLOOKUP($B396,'[4]3.ข้อมูลงบทดลองปัจจุบัน'!$A$5:$CL$846,17,0),2)</f>
        <v>0</v>
      </c>
      <c r="S396" s="104">
        <f>ROUND(VLOOKUP($B396,'[4]3.ข้อมูลงบทดลองปัจจุบัน'!$A$5:$CL$846,18,0),2)</f>
        <v>0</v>
      </c>
      <c r="T396" s="104">
        <f>ROUND(VLOOKUP($B396,'[4]3.ข้อมูลงบทดลองปัจจุบัน'!$A$5:$CL$846,19,0),2)</f>
        <v>0</v>
      </c>
      <c r="U396" s="104">
        <f>ROUND(VLOOKUP($B396,'[4]3.ข้อมูลงบทดลองปัจจุบัน'!$A$5:$CL$846,20,0),2)</f>
        <v>0</v>
      </c>
      <c r="V396" s="104">
        <f>ROUND(VLOOKUP($B396,'[4]3.ข้อมูลงบทดลองปัจจุบัน'!$A$5:$CL$846,21,0),2)</f>
        <v>0</v>
      </c>
      <c r="W396" s="104">
        <f>ROUND(VLOOKUP($B396,'[4]3.ข้อมูลงบทดลองปัจจุบัน'!$A$5:$CL$846,22,0),2)</f>
        <v>0</v>
      </c>
      <c r="X396" s="104">
        <f>ROUND(VLOOKUP($B396,'[4]3.ข้อมูลงบทดลองปัจจุบัน'!$A$5:$CL$846,23,0),2)</f>
        <v>0</v>
      </c>
      <c r="Y396" s="104">
        <f>ROUND(VLOOKUP($B396,'[4]3.ข้อมูลงบทดลองปัจจุบัน'!$A$5:$CL$846,24,0),2)</f>
        <v>0</v>
      </c>
      <c r="Z396" s="104">
        <f>ROUND(VLOOKUP($B396,'[4]3.ข้อมูลงบทดลองปัจจุบัน'!$A$5:$CL$846,25,0),2)</f>
        <v>0</v>
      </c>
      <c r="AA396" s="104">
        <f>ROUND(VLOOKUP($B396,'[4]3.ข้อมูลงบทดลองปัจจุบัน'!$A$5:$CL$846,26,0),2)</f>
        <v>0</v>
      </c>
      <c r="AB396" s="104">
        <f>ROUND(VLOOKUP($B396,'[4]3.ข้อมูลงบทดลองปัจจุบัน'!$A$5:$CL$846,27,0),2)</f>
        <v>0</v>
      </c>
      <c r="AC396" s="104">
        <f>ROUND(VLOOKUP($B396,'[4]3.ข้อมูลงบทดลองปัจจุบัน'!$A$5:$CL$846,28,0),2)</f>
        <v>0</v>
      </c>
      <c r="AD396" s="104">
        <f>ROUND(VLOOKUP($B396,'[4]3.ข้อมูลงบทดลองปัจจุบัน'!$A$5:$CL$846,29,0),2)</f>
        <v>0</v>
      </c>
      <c r="AE396" s="104">
        <f>ROUND(VLOOKUP($B396,'[4]3.ข้อมูลงบทดลองปัจจุบัน'!$A$5:$CL$846,30,0),2)</f>
        <v>0</v>
      </c>
      <c r="AF396" s="104">
        <f>ROUND(VLOOKUP($B396,'[4]3.ข้อมูลงบทดลองปัจจุบัน'!$A$5:$CL$846,31,0),2)</f>
        <v>0</v>
      </c>
      <c r="AG396" s="104">
        <f>ROUND(VLOOKUP($B396,'[4]3.ข้อมูลงบทดลองปัจจุบัน'!$A$5:$CL$846,32,0),2)</f>
        <v>0</v>
      </c>
      <c r="AH396" s="104">
        <f>ROUND(VLOOKUP($B396,'[4]3.ข้อมูลงบทดลองปัจจุบัน'!$A$5:$CL$846,33,0),2)</f>
        <v>0</v>
      </c>
      <c r="AI396" s="104">
        <f>ROUND(VLOOKUP($B396,'[4]3.ข้อมูลงบทดลองปัจจุบัน'!$A$5:$CL$846,34,0),2)</f>
        <v>0</v>
      </c>
      <c r="AJ396" s="104">
        <f>ROUND(VLOOKUP($B396,'[4]3.ข้อมูลงบทดลองปัจจุบัน'!$A$5:$CL$846,35,0),2)</f>
        <v>0</v>
      </c>
      <c r="AK396" s="104">
        <f>ROUND(VLOOKUP($B396,'[4]3.ข้อมูลงบทดลองปัจจุบัน'!$A$5:$CL$846,36,0),2)</f>
        <v>0</v>
      </c>
      <c r="AL396" s="104">
        <f>ROUND(VLOOKUP($B396,'[4]3.ข้อมูลงบทดลองปัจจุบัน'!$A$5:$CL$846,37,0),2)</f>
        <v>0</v>
      </c>
      <c r="AM396" s="104">
        <f>ROUND(VLOOKUP($B396,'[4]3.ข้อมูลงบทดลองปัจจุบัน'!$A$5:$CL$846,38,0),2)</f>
        <v>0</v>
      </c>
      <c r="AN396" s="104">
        <f>ROUND(VLOOKUP($B396,'[4]3.ข้อมูลงบทดลองปัจจุบัน'!$A$5:$CL$846,39,0),2)</f>
        <v>0</v>
      </c>
      <c r="AO396" s="104">
        <f>ROUND(VLOOKUP($B396,'[4]3.ข้อมูลงบทดลองปัจจุบัน'!$A$5:$CL$846,40,0),2)</f>
        <v>479518.2</v>
      </c>
      <c r="AP396" s="104">
        <f>ROUND(VLOOKUP($B396,'[4]3.ข้อมูลงบทดลองปัจจุบัน'!$A$5:$CL$846,41,0),2)</f>
        <v>0</v>
      </c>
      <c r="AQ396" s="104">
        <f>ROUND(VLOOKUP($B396,'[4]3.ข้อมูลงบทดลองปัจจุบัน'!$A$5:$CL$846,42,0),2)</f>
        <v>0</v>
      </c>
      <c r="AR396" s="104">
        <f>ROUND(VLOOKUP($B396,'[4]3.ข้อมูลงบทดลองปัจจุบัน'!$A$5:$CL$846,43,0),2)</f>
        <v>0</v>
      </c>
      <c r="AS396" s="104">
        <f>ROUND(VLOOKUP($B396,'[4]3.ข้อมูลงบทดลองปัจจุบัน'!$A$5:$CL$846,44,0),2)</f>
        <v>0</v>
      </c>
      <c r="AT396" s="104">
        <f>ROUND(VLOOKUP($B396,'[4]3.ข้อมูลงบทดลองปัจจุบัน'!$A$5:$CL$846,45,0),2)</f>
        <v>0</v>
      </c>
      <c r="AU396" s="104">
        <f>ROUND(VLOOKUP($B396,'[4]3.ข้อมูลงบทดลองปัจจุบัน'!$A$5:$CL$846,46,0),2)</f>
        <v>0</v>
      </c>
      <c r="AV396" s="104">
        <f>ROUND(VLOOKUP($B396,'[4]3.ข้อมูลงบทดลองปัจจุบัน'!$A$5:$CL$846,47,0),2)</f>
        <v>0</v>
      </c>
      <c r="AW396" s="104">
        <f>ROUND(VLOOKUP($B396,'[4]3.ข้อมูลงบทดลองปัจจุบัน'!$A$5:$CL$846,48,0),2)</f>
        <v>0</v>
      </c>
      <c r="AX396" s="104">
        <f>ROUND(VLOOKUP($B396,'[4]3.ข้อมูลงบทดลองปัจจุบัน'!$A$5:$CL$846,49,0),2)</f>
        <v>0</v>
      </c>
      <c r="AY396" s="104">
        <f>ROUND(VLOOKUP($B396,'[4]3.ข้อมูลงบทดลองปัจจุบัน'!$A$5:$CL$846,50,0),2)</f>
        <v>0</v>
      </c>
      <c r="AZ396" s="104">
        <f>ROUND(VLOOKUP($B396,'[4]3.ข้อมูลงบทดลองปัจจุบัน'!$A$5:$CL$846,51,0),2)</f>
        <v>0</v>
      </c>
      <c r="BA396" s="104">
        <f>ROUND(VLOOKUP($B396,'[4]3.ข้อมูลงบทดลองปัจจุบัน'!$A$5:$CL$846,52,0),2)</f>
        <v>0</v>
      </c>
      <c r="BB396" s="104">
        <f>ROUND(VLOOKUP($B396,'[4]3.ข้อมูลงบทดลองปัจจุบัน'!$A$5:$CL$846,53,0),2)</f>
        <v>0</v>
      </c>
      <c r="BC396" s="104">
        <f>ROUND(VLOOKUP($B396,'[4]3.ข้อมูลงบทดลองปัจจุบัน'!$A$5:$CL$846,54,0),2)</f>
        <v>0</v>
      </c>
      <c r="BD396" s="104">
        <f>ROUND(VLOOKUP($B396,'[4]3.ข้อมูลงบทดลองปัจจุบัน'!$A$5:$CL$846,55,0),2)</f>
        <v>0</v>
      </c>
      <c r="BE396" s="104">
        <f>ROUND(VLOOKUP($B396,'[4]3.ข้อมูลงบทดลองปัจจุบัน'!$A$5:$CL$846,56,0),2)</f>
        <v>0</v>
      </c>
      <c r="BF396" s="104">
        <f>ROUND(VLOOKUP($B396,'[4]3.ข้อมูลงบทดลองปัจจุบัน'!$A$5:$CL$846,57,0),2)</f>
        <v>0</v>
      </c>
      <c r="BG396" s="104">
        <f>ROUND(VLOOKUP($B396,'[4]3.ข้อมูลงบทดลองปัจจุบัน'!$A$5:$CL$846,58,0),2)</f>
        <v>0</v>
      </c>
      <c r="BH396" s="104">
        <f>ROUND(VLOOKUP($B396,'[4]3.ข้อมูลงบทดลองปัจจุบัน'!$A$5:$CL$846,59,0),2)</f>
        <v>0</v>
      </c>
      <c r="BI396" s="104">
        <f>ROUND(VLOOKUP($B396,'[4]3.ข้อมูลงบทดลองปัจจุบัน'!$A$5:$CL$846,60,0),2)</f>
        <v>0</v>
      </c>
      <c r="BJ396" s="104">
        <f>ROUND(VLOOKUP($B396,'[4]3.ข้อมูลงบทดลองปัจจุบัน'!$A$5:$CL$846,61,0),2)</f>
        <v>0</v>
      </c>
      <c r="BK396" s="104">
        <f>ROUND(VLOOKUP($B396,'[4]3.ข้อมูลงบทดลองปัจจุบัน'!$A$5:$CL$846,62,0),2)</f>
        <v>0</v>
      </c>
      <c r="BL396" s="104">
        <f>ROUND(VLOOKUP($B396,'[4]3.ข้อมูลงบทดลองปัจจุบัน'!$A$5:$CL$846,63,0),2)</f>
        <v>0</v>
      </c>
      <c r="BM396" s="104">
        <f>ROUND(VLOOKUP($B396,'[4]3.ข้อมูลงบทดลองปัจจุบัน'!$A$5:$CL$846,64,0),2)</f>
        <v>3793.87</v>
      </c>
      <c r="BN396" s="104">
        <f>ROUND(VLOOKUP($B396,'[4]3.ข้อมูลงบทดลองปัจจุบัน'!$A$5:$CL$846,65,0),2)</f>
        <v>0</v>
      </c>
      <c r="BO396" s="104">
        <f>ROUND(VLOOKUP($B396,'[4]3.ข้อมูลงบทดลองปัจจุบัน'!$A$5:$CL$846,66,0),2)</f>
        <v>0</v>
      </c>
      <c r="BP396" s="104">
        <f>ROUND(VLOOKUP($B396,'[4]3.ข้อมูลงบทดลองปัจจุบัน'!$A$5:$CL$846,67,0),2)</f>
        <v>0</v>
      </c>
      <c r="BQ396" s="104">
        <f>ROUND(VLOOKUP($B396,'[4]3.ข้อมูลงบทดลองปัจจุบัน'!$A$5:$CL$846,68,0),2)</f>
        <v>0</v>
      </c>
      <c r="BR396" s="104">
        <f>ROUND(VLOOKUP($B396,'[4]3.ข้อมูลงบทดลองปัจจุบัน'!$A$5:$CL$846,69,0),2)</f>
        <v>0</v>
      </c>
      <c r="BS396" s="104">
        <f>ROUND(VLOOKUP($B396,'[4]3.ข้อมูลงบทดลองปัจจุบัน'!$A$5:$CL$846,70,0),2)</f>
        <v>307138.46999999997</v>
      </c>
      <c r="BT396" s="104">
        <f>ROUND(VLOOKUP($B396,'[4]3.ข้อมูลงบทดลองปัจจุบัน'!$A$5:$CL$846,71,0),2)</f>
        <v>0</v>
      </c>
      <c r="BU396" s="104">
        <f>ROUND(VLOOKUP($B396,'[4]3.ข้อมูลงบทดลองปัจจุบัน'!$A$5:$CL$846,72,0),2)</f>
        <v>0</v>
      </c>
      <c r="BV396" s="104">
        <f>ROUND(VLOOKUP($B396,'[4]3.ข้อมูลงบทดลองปัจจุบัน'!$A$5:$CL$846,73,0),2)</f>
        <v>0</v>
      </c>
      <c r="BW396" s="104">
        <f>ROUND(VLOOKUP($B396,'[4]3.ข้อมูลงบทดลองปัจจุบัน'!$A$5:$CL$846,74,0),2)</f>
        <v>2910.4</v>
      </c>
      <c r="BX396" s="104">
        <f>ROUND(VLOOKUP($B396,'[4]3.ข้อมูลงบทดลองปัจจุบัน'!$A$5:$CL$846,75,0),2)</f>
        <v>0</v>
      </c>
      <c r="BY396" s="104">
        <f>ROUND(VLOOKUP($B396,'[4]3.ข้อมูลงบทดลองปัจจุบัน'!$A$5:$CL$846,76,0),2)</f>
        <v>0</v>
      </c>
      <c r="BZ396" s="104">
        <f>ROUND(VLOOKUP($B396,'[4]3.ข้อมูลงบทดลองปัจจุบัน'!$A$5:$CL$846,77,0),2)</f>
        <v>0</v>
      </c>
      <c r="CA396" s="104">
        <f>ROUND(VLOOKUP($B396,'[4]3.ข้อมูลงบทดลองปัจจุบัน'!$A$5:$CL$846,78,0),2)</f>
        <v>0</v>
      </c>
      <c r="CB396" s="104">
        <f>ROUND(VLOOKUP($B396,'[4]3.ข้อมูลงบทดลองปัจจุบัน'!$A$5:$CL$846,79,0),2)</f>
        <v>0</v>
      </c>
      <c r="CC396" s="104">
        <f>ROUND(VLOOKUP($B396,'[4]3.ข้อมูลงบทดลองปัจจุบัน'!$A$5:$CL$846,80,0),2)</f>
        <v>0</v>
      </c>
      <c r="CD396" s="104">
        <f>ROUND(VLOOKUP($B396,'[4]3.ข้อมูลงบทดลองปัจจุบัน'!$A$5:$CL$846,81,0),2)</f>
        <v>0</v>
      </c>
      <c r="CE396" s="104">
        <f>ROUND(VLOOKUP($B396,'[4]3.ข้อมูลงบทดลองปัจจุบัน'!$A$5:$CL$846,82,0),2)</f>
        <v>0</v>
      </c>
      <c r="CF396" s="104">
        <f>ROUND(VLOOKUP($B396,'[4]3.ข้อมูลงบทดลองปัจจุบัน'!$A$5:$CL$846,83,0),2)</f>
        <v>0</v>
      </c>
      <c r="CG396" s="104">
        <f>ROUND(VLOOKUP($B396,'[4]3.ข้อมูลงบทดลองปัจจุบัน'!$A$5:$CL$846,84,0),2)</f>
        <v>0</v>
      </c>
      <c r="CH396" s="104">
        <f>ROUND(VLOOKUP($B396,'[4]3.ข้อมูลงบทดลองปัจจุบัน'!$A$5:$CL$846,85,0),2)</f>
        <v>0</v>
      </c>
      <c r="CI396" s="104">
        <f>ROUND(VLOOKUP($B396,'[4]3.ข้อมูลงบทดลองปัจจุบัน'!$A$5:$CL$846,86,0),2)</f>
        <v>0</v>
      </c>
      <c r="CJ396" s="104">
        <f>ROUND(VLOOKUP($B396,'[4]3.ข้อมูลงบทดลองปัจจุบัน'!$A$5:$CL$846,87,0),2)</f>
        <v>0</v>
      </c>
      <c r="CK396" s="104">
        <f>ROUND(VLOOKUP($B396,'[4]3.ข้อมูลงบทดลองปัจจุบัน'!$A$5:$CL$846,88,0),2)</f>
        <v>0</v>
      </c>
      <c r="CL396" s="104">
        <f>ROUND(VLOOKUP($B396,'[4]3.ข้อมูลงบทดลองปัจจุบัน'!$A$5:$CL$846,89,0),2)</f>
        <v>0</v>
      </c>
      <c r="CM396" s="104">
        <f>ROUND(VLOOKUP($B396,'[4]3.ข้อมูลงบทดลองปัจจุบัน'!$A$5:$CL$846,90,0),2)</f>
        <v>0</v>
      </c>
    </row>
    <row r="397" spans="1:91" x14ac:dyDescent="0.7">
      <c r="A397" s="127" t="s">
        <v>884</v>
      </c>
      <c r="B397" s="18" t="s">
        <v>1177</v>
      </c>
      <c r="C397" s="19" t="s">
        <v>1178</v>
      </c>
      <c r="D397" s="104">
        <f>ROUND(VLOOKUP($B397,'[4]3.ข้อมูลงบทดลองปัจจุบัน'!$A$5:$CL$846,3,0),2)</f>
        <v>1641851.58</v>
      </c>
      <c r="E397" s="104">
        <f>ROUND(VLOOKUP($B397,'[4]3.ข้อมูลงบทดลองปัจจุบัน'!$A$5:$CL$846,4,0),2)</f>
        <v>171145.41</v>
      </c>
      <c r="F397" s="104">
        <f>ROUND(VLOOKUP($B397,'[4]3.ข้อมูลงบทดลองปัจจุบัน'!$A$5:$CL$846,5,0),2)</f>
        <v>72940.88</v>
      </c>
      <c r="G397" s="104">
        <f>ROUND(VLOOKUP($B397,'[4]3.ข้อมูลงบทดลองปัจจุบัน'!$A$5:$CL$846,6,0),2)</f>
        <v>148824.4</v>
      </c>
      <c r="H397" s="104">
        <f>ROUND(VLOOKUP($B397,'[4]3.ข้อมูลงบทดลองปัจจุบัน'!$A$5:$CL$846,7,0),2)</f>
        <v>60677.599999999999</v>
      </c>
      <c r="I397" s="104">
        <f>ROUND(VLOOKUP($B397,'[4]3.ข้อมูลงบทดลองปัจจุบัน'!$A$5:$CL$846,8,0),2)</f>
        <v>104207.73</v>
      </c>
      <c r="J397" s="104">
        <f>ROUND(VLOOKUP($B397,'[4]3.ข้อมูลงบทดลองปัจจุบัน'!$A$5:$CL$846,9,0),2)</f>
        <v>50163.4</v>
      </c>
      <c r="K397" s="104">
        <f>ROUND(VLOOKUP($B397,'[4]3.ข้อมูลงบทดลองปัจจุบัน'!$A$5:$CL$846,10,0),2)</f>
        <v>301810.52</v>
      </c>
      <c r="L397" s="104">
        <f>ROUND(VLOOKUP($B397,'[4]3.ข้อมูลงบทดลองปัจจุบัน'!$A$5:$CL$846,11,0),2)</f>
        <v>152784.16</v>
      </c>
      <c r="M397" s="104">
        <f>ROUND(VLOOKUP($B397,'[4]3.ข้อมูลงบทดลองปัจจุบัน'!$A$5:$CL$846,12,0),2)</f>
        <v>274259.38</v>
      </c>
      <c r="N397" s="104">
        <f>ROUND(VLOOKUP($B397,'[4]3.ข้อมูลงบทดลองปัจจุบัน'!$A$5:$CL$846,13,0),2)</f>
        <v>186323.8</v>
      </c>
      <c r="O397" s="104">
        <f>ROUND(VLOOKUP($B397,'[4]3.ข้อมูลงบทดลองปัจจุบัน'!$A$5:$CL$846,14,0),2)</f>
        <v>40186.160000000003</v>
      </c>
      <c r="P397" s="104">
        <f>ROUND(VLOOKUP($B397,'[4]3.ข้อมูลงบทดลองปัจจุบัน'!$A$5:$CL$846,15,0),2)</f>
        <v>284909.74</v>
      </c>
      <c r="Q397" s="104">
        <f>ROUND(VLOOKUP($B397,'[4]3.ข้อมูลงบทดลองปัจจุบัน'!$A$5:$CL$846,16,0),2)</f>
        <v>48917.2</v>
      </c>
      <c r="R397" s="104">
        <f>ROUND(VLOOKUP($B397,'[4]3.ข้อมูลงบทดลองปัจจุบัน'!$A$5:$CL$846,17,0),2)</f>
        <v>50885.4</v>
      </c>
      <c r="S397" s="104">
        <f>ROUND(VLOOKUP($B397,'[4]3.ข้อมูลงบทดลองปัจจุบัน'!$A$5:$CL$846,18,0),2)</f>
        <v>307542.86</v>
      </c>
      <c r="T397" s="104">
        <f>ROUND(VLOOKUP($B397,'[4]3.ข้อมูลงบทดลองปัจจุบัน'!$A$5:$CL$846,19,0),2)</f>
        <v>195632.72</v>
      </c>
      <c r="U397" s="104">
        <f>ROUND(VLOOKUP($B397,'[4]3.ข้อมูลงบทดลองปัจจุบัน'!$A$5:$CL$846,20,0),2)</f>
        <v>32124.76</v>
      </c>
      <c r="V397" s="104">
        <f>ROUND(VLOOKUP($B397,'[4]3.ข้อมูลงบทดลองปัจจุบัน'!$A$5:$CL$846,21,0),2)</f>
        <v>162369.04</v>
      </c>
      <c r="W397" s="104">
        <f>ROUND(VLOOKUP($B397,'[4]3.ข้อมูลงบทดลองปัจจุบัน'!$A$5:$CL$846,22,0),2)</f>
        <v>43605.2</v>
      </c>
      <c r="X397" s="104">
        <f>ROUND(VLOOKUP($B397,'[4]3.ข้อมูลงบทดลองปัจจุบัน'!$A$5:$CL$846,23,0),2)</f>
        <v>462801.77</v>
      </c>
      <c r="Y397" s="104">
        <f>ROUND(VLOOKUP($B397,'[4]3.ข้อมูลงบทดลองปัจจุบัน'!$A$5:$CL$846,24,0),2)</f>
        <v>38303.519999999997</v>
      </c>
      <c r="Z397" s="104">
        <f>ROUND(VLOOKUP($B397,'[4]3.ข้อมูลงบทดลองปัจจุบัน'!$A$5:$CL$846,25,0),2)</f>
        <v>120658.73</v>
      </c>
      <c r="AA397" s="104">
        <f>ROUND(VLOOKUP($B397,'[4]3.ข้อมูลงบทดลองปัจจุบัน'!$A$5:$CL$846,26,0),2)</f>
        <v>173600.2</v>
      </c>
      <c r="AB397" s="104">
        <f>ROUND(VLOOKUP($B397,'[4]3.ข้อมูลงบทดลองปัจจุบัน'!$A$5:$CL$846,27,0),2)</f>
        <v>20684.96</v>
      </c>
      <c r="AC397" s="104">
        <f>ROUND(VLOOKUP($B397,'[4]3.ข้อมูลงบทดลองปัจจุบัน'!$A$5:$CL$846,28,0),2)</f>
        <v>32734.68</v>
      </c>
      <c r="AD397" s="104">
        <f>ROUND(VLOOKUP($B397,'[4]3.ข้อมูลงบทดลองปัจจุบัน'!$A$5:$CL$846,29,0),2)</f>
        <v>244996.72</v>
      </c>
      <c r="AE397" s="104">
        <f>ROUND(VLOOKUP($B397,'[4]3.ข้อมูลงบทดลองปัจจุบัน'!$A$5:$CL$846,30,0),2)</f>
        <v>238172.16</v>
      </c>
      <c r="AF397" s="104">
        <f>ROUND(VLOOKUP($B397,'[4]3.ข้อมูลงบทดลองปัจจุบัน'!$A$5:$CL$846,31,0),2)</f>
        <v>91857.919999999998</v>
      </c>
      <c r="AG397" s="104">
        <f>ROUND(VLOOKUP($B397,'[4]3.ข้อมูลงบทดลองปัจจุบัน'!$A$5:$CL$846,32,0),2)</f>
        <v>82021.039999999994</v>
      </c>
      <c r="AH397" s="104">
        <f>ROUND(VLOOKUP($B397,'[4]3.ข้อมูลงบทดลองปัจจุบัน'!$A$5:$CL$846,33,0),2)</f>
        <v>23031.68</v>
      </c>
      <c r="AI397" s="104">
        <f>ROUND(VLOOKUP($B397,'[4]3.ข้อมูลงบทดลองปัจจุบัน'!$A$5:$CL$846,34,0),2)</f>
        <v>26454.639999999999</v>
      </c>
      <c r="AJ397" s="104">
        <f>ROUND(VLOOKUP($B397,'[4]3.ข้อมูลงบทดลองปัจจุบัน'!$A$5:$CL$846,35,0),2)</f>
        <v>55239.360000000001</v>
      </c>
      <c r="AK397" s="104">
        <f>ROUND(VLOOKUP($B397,'[4]3.ข้อมูลงบทดลองปัจจุบัน'!$A$5:$CL$846,36,0),2)</f>
        <v>81074.98</v>
      </c>
      <c r="AL397" s="104">
        <f>ROUND(VLOOKUP($B397,'[4]3.ข้อมูลงบทดลองปัจจุบัน'!$A$5:$CL$846,37,0),2)</f>
        <v>44989.97</v>
      </c>
      <c r="AM397" s="104">
        <f>ROUND(VLOOKUP($B397,'[4]3.ข้อมูลงบทดลองปัจจุบัน'!$A$5:$CL$846,38,0),2)</f>
        <v>48816.88</v>
      </c>
      <c r="AN397" s="104">
        <f>ROUND(VLOOKUP($B397,'[4]3.ข้อมูลงบทดลองปัจจุบัน'!$A$5:$CL$846,39,0),2)</f>
        <v>56293.2</v>
      </c>
      <c r="AO397" s="104">
        <f>ROUND(VLOOKUP($B397,'[4]3.ข้อมูลงบทดลองปัจจุบัน'!$A$5:$CL$846,40,0),2)</f>
        <v>128042.32</v>
      </c>
      <c r="AP397" s="104">
        <f>ROUND(VLOOKUP($B397,'[4]3.ข้อมูลงบทดลองปัจจุบัน'!$A$5:$CL$846,41,0),2)</f>
        <v>93756.28</v>
      </c>
      <c r="AQ397" s="104">
        <f>ROUND(VLOOKUP($B397,'[4]3.ข้อมูลงบทดลองปัจจุบัน'!$A$5:$CL$846,42,0),2)</f>
        <v>46277.760000000002</v>
      </c>
      <c r="AR397" s="104">
        <f>ROUND(VLOOKUP($B397,'[4]3.ข้อมูลงบทดลองปัจจุบัน'!$A$5:$CL$846,43,0),2)</f>
        <v>6157.36</v>
      </c>
      <c r="AS397" s="104">
        <f>ROUND(VLOOKUP($B397,'[4]3.ข้อมูลงบทดลองปัจจุบัน'!$A$5:$CL$846,44,0),2)</f>
        <v>157867.9</v>
      </c>
      <c r="AT397" s="104">
        <f>ROUND(VLOOKUP($B397,'[4]3.ข้อมูลงบทดลองปัจจุบัน'!$A$5:$CL$846,45,0),2)</f>
        <v>21428.68</v>
      </c>
      <c r="AU397" s="104">
        <f>ROUND(VLOOKUP($B397,'[4]3.ข้อมูลงบทดลองปัจจุบัน'!$A$5:$CL$846,46,0),2)</f>
        <v>54154.8</v>
      </c>
      <c r="AV397" s="104">
        <f>ROUND(VLOOKUP($B397,'[4]3.ข้อมูลงบทดลองปัจจุบัน'!$A$5:$CL$846,47,0),2)</f>
        <v>58943.65</v>
      </c>
      <c r="AW397" s="104">
        <f>ROUND(VLOOKUP($B397,'[4]3.ข้อมูลงบทดลองปัจจุบัน'!$A$5:$CL$846,48,0),2)</f>
        <v>21124.959999999999</v>
      </c>
      <c r="AX397" s="104">
        <f>ROUND(VLOOKUP($B397,'[4]3.ข้อมูลงบทดลองปัจจุบัน'!$A$5:$CL$846,49,0),2)</f>
        <v>42054.06</v>
      </c>
      <c r="AY397" s="104">
        <f>ROUND(VLOOKUP($B397,'[4]3.ข้อมูลงบทดลองปัจจุบัน'!$A$5:$CL$846,50,0),2)</f>
        <v>130743.49</v>
      </c>
      <c r="AZ397" s="104">
        <f>ROUND(VLOOKUP($B397,'[4]3.ข้อมูลงบทดลองปัจจุบัน'!$A$5:$CL$846,51,0),2)</f>
        <v>126529.12</v>
      </c>
      <c r="BA397" s="104">
        <f>ROUND(VLOOKUP($B397,'[4]3.ข้อมูลงบทดลองปัจจุบัน'!$A$5:$CL$846,52,0),2)</f>
        <v>82172.88</v>
      </c>
      <c r="BB397" s="104">
        <f>ROUND(VLOOKUP($B397,'[4]3.ข้อมูลงบทดลองปัจจุบัน'!$A$5:$CL$846,53,0),2)</f>
        <v>563768.07999999996</v>
      </c>
      <c r="BC397" s="104">
        <f>ROUND(VLOOKUP($B397,'[4]3.ข้อมูลงบทดลองปัจจุบัน'!$A$5:$CL$846,54,0),2)</f>
        <v>7915.84</v>
      </c>
      <c r="BD397" s="104">
        <f>ROUND(VLOOKUP($B397,'[4]3.ข้อมูลงบทดลองปัจจุบัน'!$A$5:$CL$846,55,0),2)</f>
        <v>826634.23999999999</v>
      </c>
      <c r="BE397" s="104">
        <f>ROUND(VLOOKUP($B397,'[4]3.ข้อมูลงบทดลองปัจจุบัน'!$A$5:$CL$846,56,0),2)</f>
        <v>239670.1</v>
      </c>
      <c r="BF397" s="104">
        <f>ROUND(VLOOKUP($B397,'[4]3.ข้อมูลงบทดลองปัจจุบัน'!$A$5:$CL$846,57,0),2)</f>
        <v>15628.58</v>
      </c>
      <c r="BG397" s="104">
        <f>ROUND(VLOOKUP($B397,'[4]3.ข้อมูลงบทดลองปัจจุบัน'!$A$5:$CL$846,58,0),2)</f>
        <v>84643.62</v>
      </c>
      <c r="BH397" s="104">
        <f>ROUND(VLOOKUP($B397,'[4]3.ข้อมูลงบทดลองปัจจุบัน'!$A$5:$CL$846,59,0),2)</f>
        <v>161435.91</v>
      </c>
      <c r="BI397" s="104">
        <f>ROUND(VLOOKUP($B397,'[4]3.ข้อมูลงบทดลองปัจจุบัน'!$A$5:$CL$846,60,0),2)</f>
        <v>13454.04</v>
      </c>
      <c r="BJ397" s="104">
        <f>ROUND(VLOOKUP($B397,'[4]3.ข้อมูลงบทดลองปัจจุบัน'!$A$5:$CL$846,61,0),2)</f>
        <v>2698.88</v>
      </c>
      <c r="BK397" s="104">
        <f>ROUND(VLOOKUP($B397,'[4]3.ข้อมูลงบทดลองปัจจุบัน'!$A$5:$CL$846,62,0),2)</f>
        <v>114180.24</v>
      </c>
      <c r="BL397" s="104">
        <f>ROUND(VLOOKUP($B397,'[4]3.ข้อมูลงบทดลองปัจจุบัน'!$A$5:$CL$846,63,0),2)</f>
        <v>171352.9</v>
      </c>
      <c r="BM397" s="104">
        <f>ROUND(VLOOKUP($B397,'[4]3.ข้อมูลงบทดลองปัจจุบัน'!$A$5:$CL$846,64,0),2)</f>
        <v>256649.32</v>
      </c>
      <c r="BN397" s="104">
        <f>ROUND(VLOOKUP($B397,'[4]3.ข้อมูลงบทดลองปัจจุบัน'!$A$5:$CL$846,65,0),2)</f>
        <v>183800</v>
      </c>
      <c r="BO397" s="104">
        <f>ROUND(VLOOKUP($B397,'[4]3.ข้อมูลงบทดลองปัจจุบัน'!$A$5:$CL$846,66,0),2)</f>
        <v>55132.68</v>
      </c>
      <c r="BP397" s="104">
        <f>ROUND(VLOOKUP($B397,'[4]3.ข้อมูลงบทดลองปัจจุบัน'!$A$5:$CL$846,67,0),2)</f>
        <v>103448.56</v>
      </c>
      <c r="BQ397" s="104">
        <f>ROUND(VLOOKUP($B397,'[4]3.ข้อมูลงบทดลองปัจจุบัน'!$A$5:$CL$846,68,0),2)</f>
        <v>104617.60000000001</v>
      </c>
      <c r="BR397" s="104">
        <f>ROUND(VLOOKUP($B397,'[4]3.ข้อมูลงบทดลองปัจจุบัน'!$A$5:$CL$846,69,0),2)</f>
        <v>180916</v>
      </c>
      <c r="BS397" s="104">
        <f>ROUND(VLOOKUP($B397,'[4]3.ข้อมูลงบทดลองปัจจุบัน'!$A$5:$CL$846,70,0),2)</f>
        <v>4499.12</v>
      </c>
      <c r="BT397" s="104">
        <f>ROUND(VLOOKUP($B397,'[4]3.ข้อมูลงบทดลองปัจจุบัน'!$A$5:$CL$846,71,0),2)</f>
        <v>12925.28</v>
      </c>
      <c r="BU397" s="104">
        <f>ROUND(VLOOKUP($B397,'[4]3.ข้อมูลงบทดลองปัจจุบัน'!$A$5:$CL$846,72,0),2)</f>
        <v>196455.37</v>
      </c>
      <c r="BV397" s="104">
        <f>ROUND(VLOOKUP($B397,'[4]3.ข้อมูลงบทดลองปัจจุบัน'!$A$5:$CL$846,73,0),2)</f>
        <v>2066595.52</v>
      </c>
      <c r="BW397" s="104">
        <f>ROUND(VLOOKUP($B397,'[4]3.ข้อมูลงบทดลองปัจจุบัน'!$A$5:$CL$846,74,0),2)</f>
        <v>21971.439999999999</v>
      </c>
      <c r="BX397" s="104">
        <f>ROUND(VLOOKUP($B397,'[4]3.ข้อมูลงบทดลองปัจจุบัน'!$A$5:$CL$846,75,0),2)</f>
        <v>112490.62</v>
      </c>
      <c r="BY397" s="104">
        <f>ROUND(VLOOKUP($B397,'[4]3.ข้อมูลงบทดลองปัจจุบัน'!$A$5:$CL$846,76,0),2)</f>
        <v>123897.88</v>
      </c>
      <c r="BZ397" s="104">
        <f>ROUND(VLOOKUP($B397,'[4]3.ข้อมูลงบทดลองปัจจุบัน'!$A$5:$CL$846,77,0),2)</f>
        <v>28210.98</v>
      </c>
      <c r="CA397" s="104">
        <f>ROUND(VLOOKUP($B397,'[4]3.ข้อมูลงบทดลองปัจจุบัน'!$A$5:$CL$846,78,0),2)</f>
        <v>181410.16</v>
      </c>
      <c r="CB397" s="104">
        <f>ROUND(VLOOKUP($B397,'[4]3.ข้อมูลงบทดลองปัจจุบัน'!$A$5:$CL$846,79,0),2)</f>
        <v>142624.24</v>
      </c>
      <c r="CC397" s="104">
        <f>ROUND(VLOOKUP($B397,'[4]3.ข้อมูลงบทดลองปัจจุบัน'!$A$5:$CL$846,80,0),2)</f>
        <v>251561.76</v>
      </c>
      <c r="CD397" s="104">
        <f>ROUND(VLOOKUP($B397,'[4]3.ข้อมูลงบทดลองปัจจุบัน'!$A$5:$CL$846,81,0),2)</f>
        <v>165219.84</v>
      </c>
      <c r="CE397" s="104">
        <f>ROUND(VLOOKUP($B397,'[4]3.ข้อมูลงบทดลองปัจจุบัน'!$A$5:$CL$846,82,0),2)</f>
        <v>171650.96</v>
      </c>
      <c r="CF397" s="104">
        <f>ROUND(VLOOKUP($B397,'[4]3.ข้อมูลงบทดลองปัจจุบัน'!$A$5:$CL$846,83,0),2)</f>
        <v>154608.79999999999</v>
      </c>
      <c r="CG397" s="104">
        <f>ROUND(VLOOKUP($B397,'[4]3.ข้อมูลงบทดลองปัจจุบัน'!$A$5:$CL$846,84,0),2)</f>
        <v>780.08</v>
      </c>
      <c r="CH397" s="104">
        <f>ROUND(VLOOKUP($B397,'[4]3.ข้อมูลงบทดลองปัจจุบัน'!$A$5:$CL$846,85,0),2)</f>
        <v>98048.08</v>
      </c>
      <c r="CI397" s="104">
        <f>ROUND(VLOOKUP($B397,'[4]3.ข้อมูลงบทดลองปัจจุบัน'!$A$5:$CL$846,86,0),2)</f>
        <v>54082.879999999997</v>
      </c>
      <c r="CJ397" s="104">
        <f>ROUND(VLOOKUP($B397,'[4]3.ข้อมูลงบทดลองปัจจุบัน'!$A$5:$CL$846,87,0),2)</f>
        <v>11433.2</v>
      </c>
      <c r="CK397" s="104">
        <f>ROUND(VLOOKUP($B397,'[4]3.ข้อมูลงบทดลองปัจจุบัน'!$A$5:$CL$846,88,0),2)</f>
        <v>664042.16</v>
      </c>
      <c r="CL397" s="104">
        <f>ROUND(VLOOKUP($B397,'[4]3.ข้อมูลงบทดลองปัจจุบัน'!$A$5:$CL$846,89,0),2)</f>
        <v>44007.28</v>
      </c>
      <c r="CM397" s="104">
        <f>ROUND(VLOOKUP($B397,'[4]3.ข้อมูลงบทดลองปัจจุบัน'!$A$5:$CL$846,90,0),2)</f>
        <v>33623.089999999997</v>
      </c>
    </row>
    <row r="398" spans="1:91" x14ac:dyDescent="0.7">
      <c r="A398" s="127" t="s">
        <v>884</v>
      </c>
      <c r="B398" s="18" t="s">
        <v>1179</v>
      </c>
      <c r="C398" s="19" t="s">
        <v>1180</v>
      </c>
      <c r="D398" s="104">
        <f>ROUND(VLOOKUP($B398,'[4]3.ข้อมูลงบทดลองปัจจุบัน'!$A$5:$CL$846,3,0),2)</f>
        <v>640489.84</v>
      </c>
      <c r="E398" s="104">
        <f>ROUND(VLOOKUP($B398,'[4]3.ข้อมูลงบทดลองปัจจุบัน'!$A$5:$CL$846,4,0),2)</f>
        <v>53431.73</v>
      </c>
      <c r="F398" s="104">
        <f>ROUND(VLOOKUP($B398,'[4]3.ข้อมูลงบทดลองปัจจุบัน'!$A$5:$CL$846,5,0),2)</f>
        <v>42478.2</v>
      </c>
      <c r="G398" s="104">
        <f>ROUND(VLOOKUP($B398,'[4]3.ข้อมูลงบทดลองปัจจุบัน'!$A$5:$CL$846,6,0),2)</f>
        <v>16152.32</v>
      </c>
      <c r="H398" s="104">
        <f>ROUND(VLOOKUP($B398,'[4]3.ข้อมูลงบทดลองปัจจุบัน'!$A$5:$CL$846,7,0),2)</f>
        <v>8728.24</v>
      </c>
      <c r="I398" s="104">
        <f>ROUND(VLOOKUP($B398,'[4]3.ข้อมูลงบทดลองปัจจุบัน'!$A$5:$CL$846,8,0),2)</f>
        <v>7144.96</v>
      </c>
      <c r="J398" s="104">
        <f>ROUND(VLOOKUP($B398,'[4]3.ข้อมูลงบทดลองปัจจุบัน'!$A$5:$CL$846,9,0),2)</f>
        <v>19363.36</v>
      </c>
      <c r="K398" s="104">
        <f>ROUND(VLOOKUP($B398,'[4]3.ข้อมูลงบทดลองปัจจุบัน'!$A$5:$CL$846,10,0),2)</f>
        <v>155605.31</v>
      </c>
      <c r="L398" s="104">
        <f>ROUND(VLOOKUP($B398,'[4]3.ข้อมูลงบทดลองปัจจุบัน'!$A$5:$CL$846,11,0),2)</f>
        <v>15667.04</v>
      </c>
      <c r="M398" s="104">
        <f>ROUND(VLOOKUP($B398,'[4]3.ข้อมูลงบทดลองปัจจุบัน'!$A$5:$CL$846,12,0),2)</f>
        <v>232686.9</v>
      </c>
      <c r="N398" s="104">
        <f>ROUND(VLOOKUP($B398,'[4]3.ข้อมูลงบทดลองปัจจุบัน'!$A$5:$CL$846,13,0),2)</f>
        <v>160170.84</v>
      </c>
      <c r="O398" s="104">
        <f>ROUND(VLOOKUP($B398,'[4]3.ข้อมูลงบทดลองปัจจุบัน'!$A$5:$CL$846,14,0),2)</f>
        <v>11985.44</v>
      </c>
      <c r="P398" s="104">
        <f>ROUND(VLOOKUP($B398,'[4]3.ข้อมูลงบทดลองปัจจุบัน'!$A$5:$CL$846,15,0),2)</f>
        <v>455045.36</v>
      </c>
      <c r="Q398" s="104">
        <f>ROUND(VLOOKUP($B398,'[4]3.ข้อมูลงบทดลองปัจจุบัน'!$A$5:$CL$846,16,0),2)</f>
        <v>50574.28</v>
      </c>
      <c r="R398" s="104">
        <f>ROUND(VLOOKUP($B398,'[4]3.ข้อมูลงบทดลองปัจจุบัน'!$A$5:$CL$846,17,0),2)</f>
        <v>42442.2</v>
      </c>
      <c r="S398" s="104">
        <f>ROUND(VLOOKUP($B398,'[4]3.ข้อมูลงบทดลองปัจจุบัน'!$A$5:$CL$846,18,0),2)</f>
        <v>688207.41</v>
      </c>
      <c r="T398" s="104">
        <f>ROUND(VLOOKUP($B398,'[4]3.ข้อมูลงบทดลองปัจจุบัน'!$A$5:$CL$846,19,0),2)</f>
        <v>166879.26</v>
      </c>
      <c r="U398" s="104">
        <f>ROUND(VLOOKUP($B398,'[4]3.ข้อมูลงบทดลองปัจจุบัน'!$A$5:$CL$846,20,0),2)</f>
        <v>45864.44</v>
      </c>
      <c r="V398" s="104">
        <f>ROUND(VLOOKUP($B398,'[4]3.ข้อมูลงบทดลองปัจจุบัน'!$A$5:$CL$846,21,0),2)</f>
        <v>73819.839999999997</v>
      </c>
      <c r="W398" s="104">
        <f>ROUND(VLOOKUP($B398,'[4]3.ข้อมูลงบทดลองปัจจุบัน'!$A$5:$CL$846,22,0),2)</f>
        <v>43584.72</v>
      </c>
      <c r="X398" s="104">
        <f>ROUND(VLOOKUP($B398,'[4]3.ข้อมูลงบทดลองปัจจุบัน'!$A$5:$CL$846,23,0),2)</f>
        <v>867697.04</v>
      </c>
      <c r="Y398" s="104">
        <f>ROUND(VLOOKUP($B398,'[4]3.ข้อมูลงบทดลองปัจจุบัน'!$A$5:$CL$846,24,0),2)</f>
        <v>29091.55</v>
      </c>
      <c r="Z398" s="104">
        <f>ROUND(VLOOKUP($B398,'[4]3.ข้อมูลงบทดลองปัจจุบัน'!$A$5:$CL$846,25,0),2)</f>
        <v>150104.79999999999</v>
      </c>
      <c r="AA398" s="104">
        <f>ROUND(VLOOKUP($B398,'[4]3.ข้อมูลงบทดลองปัจจุบัน'!$A$5:$CL$846,26,0),2)</f>
        <v>73807.039999999994</v>
      </c>
      <c r="AB398" s="104">
        <f>ROUND(VLOOKUP($B398,'[4]3.ข้อมูลงบทดลองปัจจุบัน'!$A$5:$CL$846,27,0),2)</f>
        <v>5141.68</v>
      </c>
      <c r="AC398" s="104">
        <f>ROUND(VLOOKUP($B398,'[4]3.ข้อมูลงบทดลองปัจจุบัน'!$A$5:$CL$846,28,0),2)</f>
        <v>15159.44</v>
      </c>
      <c r="AD398" s="104">
        <f>ROUND(VLOOKUP($B398,'[4]3.ข้อมูลงบทดลองปัจจุบัน'!$A$5:$CL$846,29,0),2)</f>
        <v>172777.44</v>
      </c>
      <c r="AE398" s="104">
        <f>ROUND(VLOOKUP($B398,'[4]3.ข้อมูลงบทดลองปัจจุบัน'!$A$5:$CL$846,30,0),2)</f>
        <v>89668.160000000003</v>
      </c>
      <c r="AF398" s="104">
        <f>ROUND(VLOOKUP($B398,'[4]3.ข้อมูลงบทดลองปัจจุบัน'!$A$5:$CL$846,31,0),2)</f>
        <v>54986.96</v>
      </c>
      <c r="AG398" s="104">
        <f>ROUND(VLOOKUP($B398,'[4]3.ข้อมูลงบทดลองปัจจุบัน'!$A$5:$CL$846,32,0),2)</f>
        <v>17470.64</v>
      </c>
      <c r="AH398" s="104">
        <f>ROUND(VLOOKUP($B398,'[4]3.ข้อมูลงบทดลองปัจจุบัน'!$A$5:$CL$846,33,0),2)</f>
        <v>12134.16</v>
      </c>
      <c r="AI398" s="104">
        <f>ROUND(VLOOKUP($B398,'[4]3.ข้อมูลงบทดลองปัจจุบัน'!$A$5:$CL$846,34,0),2)</f>
        <v>5262.8</v>
      </c>
      <c r="AJ398" s="104">
        <f>ROUND(VLOOKUP($B398,'[4]3.ข้อมูลงบทดลองปัจจุบัน'!$A$5:$CL$846,35,0),2)</f>
        <v>21110.639999999999</v>
      </c>
      <c r="AK398" s="104">
        <f>ROUND(VLOOKUP($B398,'[4]3.ข้อมูลงบทดลองปัจจุบัน'!$A$5:$CL$846,36,0),2)</f>
        <v>16917.759999999998</v>
      </c>
      <c r="AL398" s="104">
        <f>ROUND(VLOOKUP($B398,'[4]3.ข้อมูลงบทดลองปัจจุบัน'!$A$5:$CL$846,37,0),2)</f>
        <v>298367.53999999998</v>
      </c>
      <c r="AM398" s="104">
        <f>ROUND(VLOOKUP($B398,'[4]3.ข้อมูลงบทดลองปัจจุบัน'!$A$5:$CL$846,38,0),2)</f>
        <v>26283.119999999999</v>
      </c>
      <c r="AN398" s="104">
        <f>ROUND(VLOOKUP($B398,'[4]3.ข้อมูลงบทดลองปัจจุบัน'!$A$5:$CL$846,39,0),2)</f>
        <v>19541.48</v>
      </c>
      <c r="AO398" s="104">
        <f>ROUND(VLOOKUP($B398,'[4]3.ข้อมูลงบทดลองปัจจุบัน'!$A$5:$CL$846,40,0),2)</f>
        <v>59490.32</v>
      </c>
      <c r="AP398" s="104">
        <f>ROUND(VLOOKUP($B398,'[4]3.ข้อมูลงบทดลองปัจจุบัน'!$A$5:$CL$846,41,0),2)</f>
        <v>84160.48</v>
      </c>
      <c r="AQ398" s="104">
        <f>ROUND(VLOOKUP($B398,'[4]3.ข้อมูลงบทดลองปัจจุบัน'!$A$5:$CL$846,42,0),2)</f>
        <v>9820.16</v>
      </c>
      <c r="AR398" s="104">
        <f>ROUND(VLOOKUP($B398,'[4]3.ข้อมูลงบทดลองปัจจุบัน'!$A$5:$CL$846,43,0),2)</f>
        <v>3591.12</v>
      </c>
      <c r="AS398" s="104">
        <f>ROUND(VLOOKUP($B398,'[4]3.ข้อมูลงบทดลองปัจจุบัน'!$A$5:$CL$846,44,0),2)</f>
        <v>163943.75</v>
      </c>
      <c r="AT398" s="104">
        <f>ROUND(VLOOKUP($B398,'[4]3.ข้อมูลงบทดลองปัจจุบัน'!$A$5:$CL$846,45,0),2)</f>
        <v>3241.68</v>
      </c>
      <c r="AU398" s="104">
        <f>ROUND(VLOOKUP($B398,'[4]3.ข้อมูลงบทดลองปัจจุบัน'!$A$5:$CL$846,46,0),2)</f>
        <v>43665.760000000002</v>
      </c>
      <c r="AV398" s="104">
        <f>ROUND(VLOOKUP($B398,'[4]3.ข้อมูลงบทดลองปัจจุบัน'!$A$5:$CL$846,47,0),2)</f>
        <v>31439.599999999999</v>
      </c>
      <c r="AW398" s="104">
        <f>ROUND(VLOOKUP($B398,'[4]3.ข้อมูลงบทดลองปัจจุบัน'!$A$5:$CL$846,48,0),2)</f>
        <v>10814.8</v>
      </c>
      <c r="AX398" s="104">
        <f>ROUND(VLOOKUP($B398,'[4]3.ข้อมูลงบทดลองปัจจุบัน'!$A$5:$CL$846,49,0),2)</f>
        <v>3365.28</v>
      </c>
      <c r="AY398" s="104">
        <f>ROUND(VLOOKUP($B398,'[4]3.ข้อมูลงบทดลองปัจจุบัน'!$A$5:$CL$846,50,0),2)</f>
        <v>6680.4</v>
      </c>
      <c r="AZ398" s="104">
        <f>ROUND(VLOOKUP($B398,'[4]3.ข้อมูลงบทดลองปัจจุบัน'!$A$5:$CL$846,51,0),2)</f>
        <v>20041.04</v>
      </c>
      <c r="BA398" s="104">
        <f>ROUND(VLOOKUP($B398,'[4]3.ข้อมูลงบทดลองปัจจุบัน'!$A$5:$CL$846,52,0),2)</f>
        <v>33215.199999999997</v>
      </c>
      <c r="BB398" s="104">
        <f>ROUND(VLOOKUP($B398,'[4]3.ข้อมูลงบทดลองปัจจุบัน'!$A$5:$CL$846,53,0),2)</f>
        <v>264293.46000000002</v>
      </c>
      <c r="BC398" s="104">
        <f>ROUND(VLOOKUP($B398,'[4]3.ข้อมูลงบทดลองปัจจุบัน'!$A$5:$CL$846,54,0),2)</f>
        <v>7510.24</v>
      </c>
      <c r="BD398" s="104">
        <f>ROUND(VLOOKUP($B398,'[4]3.ข้อมูลงบทดลองปัจจุบัน'!$A$5:$CL$846,55,0),2)</f>
        <v>500234.54</v>
      </c>
      <c r="BE398" s="104">
        <f>ROUND(VLOOKUP($B398,'[4]3.ข้อมูลงบทดลองปัจจุบัน'!$A$5:$CL$846,56,0),2)</f>
        <v>194043.99</v>
      </c>
      <c r="BF398" s="104">
        <f>ROUND(VLOOKUP($B398,'[4]3.ข้อมูลงบทดลองปัจจุบัน'!$A$5:$CL$846,57,0),2)</f>
        <v>14422.9</v>
      </c>
      <c r="BG398" s="104">
        <f>ROUND(VLOOKUP($B398,'[4]3.ข้อมูลงบทดลองปัจจุบัน'!$A$5:$CL$846,58,0),2)</f>
        <v>38531.919999999998</v>
      </c>
      <c r="BH398" s="104">
        <f>ROUND(VLOOKUP($B398,'[4]3.ข้อมูลงบทดลองปัจจุบัน'!$A$5:$CL$846,59,0),2)</f>
        <v>428345.37</v>
      </c>
      <c r="BI398" s="104">
        <f>ROUND(VLOOKUP($B398,'[4]3.ข้อมูลงบทดลองปัจจุบัน'!$A$5:$CL$846,60,0),2)</f>
        <v>160.96</v>
      </c>
      <c r="BJ398" s="104">
        <f>ROUND(VLOOKUP($B398,'[4]3.ข้อมูลงบทดลองปัจจุบัน'!$A$5:$CL$846,61,0),2)</f>
        <v>7587.12</v>
      </c>
      <c r="BK398" s="104">
        <f>ROUND(VLOOKUP($B398,'[4]3.ข้อมูลงบทดลองปัจจุบัน'!$A$5:$CL$846,62,0),2)</f>
        <v>24148.16</v>
      </c>
      <c r="BL398" s="104">
        <f>ROUND(VLOOKUP($B398,'[4]3.ข้อมูลงบทดลองปัจจุบัน'!$A$5:$CL$846,63,0),2)</f>
        <v>300680.28999999998</v>
      </c>
      <c r="BM398" s="104">
        <f>ROUND(VLOOKUP($B398,'[4]3.ข้อมูลงบทดลองปัจจุบัน'!$A$5:$CL$846,64,0),2)</f>
        <v>506639.1</v>
      </c>
      <c r="BN398" s="104">
        <f>ROUND(VLOOKUP($B398,'[4]3.ข้อมูลงบทดลองปัจจุบัน'!$A$5:$CL$846,65,0),2)</f>
        <v>66380.479999999996</v>
      </c>
      <c r="BO398" s="104">
        <f>ROUND(VLOOKUP($B398,'[4]3.ข้อมูลงบทดลองปัจจุบัน'!$A$5:$CL$846,66,0),2)</f>
        <v>16790.560000000001</v>
      </c>
      <c r="BP398" s="104">
        <f>ROUND(VLOOKUP($B398,'[4]3.ข้อมูลงบทดลองปัจจุบัน'!$A$5:$CL$846,67,0),2)</f>
        <v>61366.720000000001</v>
      </c>
      <c r="BQ398" s="104">
        <f>ROUND(VLOOKUP($B398,'[4]3.ข้อมูลงบทดลองปัจจุบัน'!$A$5:$CL$846,68,0),2)</f>
        <v>25346.03</v>
      </c>
      <c r="BR398" s="104">
        <f>ROUND(VLOOKUP($B398,'[4]3.ข้อมูลงบทดลองปัจจุบัน'!$A$5:$CL$846,69,0),2)</f>
        <v>132362.16</v>
      </c>
      <c r="BS398" s="104">
        <f>ROUND(VLOOKUP($B398,'[4]3.ข้อมูลงบทดลองปัจจุบัน'!$A$5:$CL$846,70,0),2)</f>
        <v>0</v>
      </c>
      <c r="BT398" s="104">
        <f>ROUND(VLOOKUP($B398,'[4]3.ข้อมูลงบทดลองปัจจุบัน'!$A$5:$CL$846,71,0),2)</f>
        <v>23995.200000000001</v>
      </c>
      <c r="BU398" s="104">
        <f>ROUND(VLOOKUP($B398,'[4]3.ข้อมูลงบทดลองปัจจุบัน'!$A$5:$CL$846,72,0),2)</f>
        <v>249637.41</v>
      </c>
      <c r="BV398" s="104">
        <f>ROUND(VLOOKUP($B398,'[4]3.ข้อมูลงบทดลองปัจจุบัน'!$A$5:$CL$846,73,0),2)</f>
        <v>631353.19999999995</v>
      </c>
      <c r="BW398" s="104">
        <f>ROUND(VLOOKUP($B398,'[4]3.ข้อมูลงบทดลองปัจจุบัน'!$A$5:$CL$846,74,0),2)</f>
        <v>113576.08</v>
      </c>
      <c r="BX398" s="104">
        <f>ROUND(VLOOKUP($B398,'[4]3.ข้อมูลงบทดลองปัจจุบัน'!$A$5:$CL$846,75,0),2)</f>
        <v>35907.360000000001</v>
      </c>
      <c r="BY398" s="104">
        <f>ROUND(VLOOKUP($B398,'[4]3.ข้อมูลงบทดลองปัจจุบัน'!$A$5:$CL$846,76,0),2)</f>
        <v>225463.46</v>
      </c>
      <c r="BZ398" s="104">
        <f>ROUND(VLOOKUP($B398,'[4]3.ข้อมูลงบทดลองปัจจุบัน'!$A$5:$CL$846,77,0),2)</f>
        <v>7010</v>
      </c>
      <c r="CA398" s="104">
        <f>ROUND(VLOOKUP($B398,'[4]3.ข้อมูลงบทดลองปัจจุบัน'!$A$5:$CL$846,78,0),2)</f>
        <v>37769.360000000001</v>
      </c>
      <c r="CB398" s="104">
        <f>ROUND(VLOOKUP($B398,'[4]3.ข้อมูลงบทดลองปัจจุบัน'!$A$5:$CL$846,79,0),2)</f>
        <v>23913.439999999999</v>
      </c>
      <c r="CC398" s="104">
        <f>ROUND(VLOOKUP($B398,'[4]3.ข้อมูลงบทดลองปัจจุบัน'!$A$5:$CL$846,80,0),2)</f>
        <v>129492.48</v>
      </c>
      <c r="CD398" s="104">
        <f>ROUND(VLOOKUP($B398,'[4]3.ข้อมูลงบทดลองปัจจุบัน'!$A$5:$CL$846,81,0),2)</f>
        <v>191430.08</v>
      </c>
      <c r="CE398" s="104">
        <f>ROUND(VLOOKUP($B398,'[4]3.ข้อมูลงบทดลองปัจจุบัน'!$A$5:$CL$846,82,0),2)</f>
        <v>119426.48</v>
      </c>
      <c r="CF398" s="104">
        <f>ROUND(VLOOKUP($B398,'[4]3.ข้อมูลงบทดลองปัจจุบัน'!$A$5:$CL$846,83,0),2)</f>
        <v>93167.360000000001</v>
      </c>
      <c r="CG398" s="104">
        <f>ROUND(VLOOKUP($B398,'[4]3.ข้อมูลงบทดลองปัจจุบัน'!$A$5:$CL$846,84,0),2)</f>
        <v>3103.44</v>
      </c>
      <c r="CH398" s="104">
        <f>ROUND(VLOOKUP($B398,'[4]3.ข้อมูลงบทดลองปัจจุบัน'!$A$5:$CL$846,85,0),2)</f>
        <v>18861.919999999998</v>
      </c>
      <c r="CI398" s="104">
        <f>ROUND(VLOOKUP($B398,'[4]3.ข้อมูลงบทดลองปัจจุบัน'!$A$5:$CL$846,86,0),2)</f>
        <v>521.20000000000005</v>
      </c>
      <c r="CJ398" s="104">
        <f>ROUND(VLOOKUP($B398,'[4]3.ข้อมูลงบทดลองปัจจุบัน'!$A$5:$CL$846,87,0),2)</f>
        <v>3500.24</v>
      </c>
      <c r="CK398" s="104">
        <f>ROUND(VLOOKUP($B398,'[4]3.ข้อมูลงบทดลองปัจจุบัน'!$A$5:$CL$846,88,0),2)</f>
        <v>117841.12</v>
      </c>
      <c r="CL398" s="104">
        <f>ROUND(VLOOKUP($B398,'[4]3.ข้อมูลงบทดลองปัจจุบัน'!$A$5:$CL$846,89,0),2)</f>
        <v>16540.64</v>
      </c>
      <c r="CM398" s="104">
        <f>ROUND(VLOOKUP($B398,'[4]3.ข้อมูลงบทดลองปัจจุบัน'!$A$5:$CL$846,90,0),2)</f>
        <v>8083.08</v>
      </c>
    </row>
    <row r="399" spans="1:91" x14ac:dyDescent="0.7">
      <c r="A399" s="127" t="s">
        <v>884</v>
      </c>
      <c r="B399" s="18" t="s">
        <v>1181</v>
      </c>
      <c r="C399" s="19" t="s">
        <v>1182</v>
      </c>
      <c r="D399" s="104">
        <f>ROUND(VLOOKUP($B399,'[4]3.ข้อมูลงบทดลองปัจจุบัน'!$A$5:$CL$846,3,0),2)</f>
        <v>742012.23</v>
      </c>
      <c r="E399" s="104">
        <f>ROUND(VLOOKUP($B399,'[4]3.ข้อมูลงบทดลองปัจจุบัน'!$A$5:$CL$846,4,0),2)</f>
        <v>49097.86</v>
      </c>
      <c r="F399" s="104">
        <f>ROUND(VLOOKUP($B399,'[4]3.ข้อมูลงบทดลองปัจจุบัน'!$A$5:$CL$846,5,0),2)</f>
        <v>28279.32</v>
      </c>
      <c r="G399" s="104">
        <f>ROUND(VLOOKUP($B399,'[4]3.ข้อมูลงบทดลองปัจจุบัน'!$A$5:$CL$846,6,0),2)</f>
        <v>28174.17</v>
      </c>
      <c r="H399" s="104">
        <f>ROUND(VLOOKUP($B399,'[4]3.ข้อมูลงบทดลองปัจจุบัน'!$A$5:$CL$846,7,0),2)</f>
        <v>24456.12</v>
      </c>
      <c r="I399" s="104">
        <f>ROUND(VLOOKUP($B399,'[4]3.ข้อมูลงบทดลองปัจจุบัน'!$A$5:$CL$846,8,0),2)</f>
        <v>27835.21</v>
      </c>
      <c r="J399" s="104">
        <f>ROUND(VLOOKUP($B399,'[4]3.ข้อมูลงบทดลองปัจจุบัน'!$A$5:$CL$846,9,0),2)</f>
        <v>12792.14</v>
      </c>
      <c r="K399" s="104">
        <f>ROUND(VLOOKUP($B399,'[4]3.ข้อมูลงบทดลองปัจจุบัน'!$A$5:$CL$846,10,0),2)</f>
        <v>142829.35</v>
      </c>
      <c r="L399" s="104">
        <f>ROUND(VLOOKUP($B399,'[4]3.ข้อมูลงบทดลองปัจจุบัน'!$A$5:$CL$846,11,0),2)</f>
        <v>21450.89</v>
      </c>
      <c r="M399" s="104">
        <f>ROUND(VLOOKUP($B399,'[4]3.ข้อมูลงบทดลองปัจจุบัน'!$A$5:$CL$846,12,0),2)</f>
        <v>33814.89</v>
      </c>
      <c r="N399" s="104">
        <f>ROUND(VLOOKUP($B399,'[4]3.ข้อมูลงบทดลองปัจจุบัน'!$A$5:$CL$846,13,0),2)</f>
        <v>59041.96</v>
      </c>
      <c r="O399" s="104">
        <f>ROUND(VLOOKUP($B399,'[4]3.ข้อมูลงบทดลองปัจจุบัน'!$A$5:$CL$846,14,0),2)</f>
        <v>8134.43</v>
      </c>
      <c r="P399" s="104">
        <f>ROUND(VLOOKUP($B399,'[4]3.ข้อมูลงบทดลองปัจจุบัน'!$A$5:$CL$846,15,0),2)</f>
        <v>330190.5</v>
      </c>
      <c r="Q399" s="104">
        <f>ROUND(VLOOKUP($B399,'[4]3.ข้อมูลงบทดลองปัจจุบัน'!$A$5:$CL$846,16,0),2)</f>
        <v>6844</v>
      </c>
      <c r="R399" s="104">
        <f>ROUND(VLOOKUP($B399,'[4]3.ข้อมูลงบทดลองปัจจุบัน'!$A$5:$CL$846,17,0),2)</f>
        <v>24741.08</v>
      </c>
      <c r="S399" s="104">
        <f>ROUND(VLOOKUP($B399,'[4]3.ข้อมูลงบทดลองปัจจุบัน'!$A$5:$CL$846,18,0),2)</f>
        <v>318466.96999999997</v>
      </c>
      <c r="T399" s="104">
        <f>ROUND(VLOOKUP($B399,'[4]3.ข้อมูลงบทดลองปัจจุบัน'!$A$5:$CL$846,19,0),2)</f>
        <v>70334.009999999995</v>
      </c>
      <c r="U399" s="104">
        <f>ROUND(VLOOKUP($B399,'[4]3.ข้อมูลงบทดลองปัจจุบัน'!$A$5:$CL$846,20,0),2)</f>
        <v>6838.45</v>
      </c>
      <c r="V399" s="104">
        <f>ROUND(VLOOKUP($B399,'[4]3.ข้อมูลงบทดลองปัจจุบัน'!$A$5:$CL$846,21,0),2)</f>
        <v>11952.66</v>
      </c>
      <c r="W399" s="104">
        <f>ROUND(VLOOKUP($B399,'[4]3.ข้อมูลงบทดลองปัจจุบัน'!$A$5:$CL$846,22,0),2)</f>
        <v>809.01</v>
      </c>
      <c r="X399" s="104">
        <f>ROUND(VLOOKUP($B399,'[4]3.ข้อมูลงบทดลองปัจจุบัน'!$A$5:$CL$846,23,0),2)</f>
        <v>453499.37</v>
      </c>
      <c r="Y399" s="104">
        <f>ROUND(VLOOKUP($B399,'[4]3.ข้อมูลงบทดลองปัจจุบัน'!$A$5:$CL$846,24,0),2)</f>
        <v>0</v>
      </c>
      <c r="Z399" s="104">
        <f>ROUND(VLOOKUP($B399,'[4]3.ข้อมูลงบทดลองปัจจุบัน'!$A$5:$CL$846,25,0),2)</f>
        <v>0</v>
      </c>
      <c r="AA399" s="104">
        <f>ROUND(VLOOKUP($B399,'[4]3.ข้อมูลงบทดลองปัจจุบัน'!$A$5:$CL$846,26,0),2)</f>
        <v>6978</v>
      </c>
      <c r="AB399" s="104">
        <f>ROUND(VLOOKUP($B399,'[4]3.ข้อมูลงบทดลองปัจจุบัน'!$A$5:$CL$846,27,0),2)</f>
        <v>0</v>
      </c>
      <c r="AC399" s="104">
        <f>ROUND(VLOOKUP($B399,'[4]3.ข้อมูลงบทดลองปัจจุบัน'!$A$5:$CL$846,28,0),2)</f>
        <v>0</v>
      </c>
      <c r="AD399" s="104">
        <f>ROUND(VLOOKUP($B399,'[4]3.ข้อมูลงบทดลองปัจจุบัน'!$A$5:$CL$846,29,0),2)</f>
        <v>0</v>
      </c>
      <c r="AE399" s="104">
        <f>ROUND(VLOOKUP($B399,'[4]3.ข้อมูลงบทดลองปัจจุบัน'!$A$5:$CL$846,30,0),2)</f>
        <v>0</v>
      </c>
      <c r="AF399" s="104">
        <f>ROUND(VLOOKUP($B399,'[4]3.ข้อมูลงบทดลองปัจจุบัน'!$A$5:$CL$846,31,0),2)</f>
        <v>0</v>
      </c>
      <c r="AG399" s="104">
        <f>ROUND(VLOOKUP($B399,'[4]3.ข้อมูลงบทดลองปัจจุบัน'!$A$5:$CL$846,32,0),2)</f>
        <v>0</v>
      </c>
      <c r="AH399" s="104">
        <f>ROUND(VLOOKUP($B399,'[4]3.ข้อมูลงบทดลองปัจจุบัน'!$A$5:$CL$846,33,0),2)</f>
        <v>0</v>
      </c>
      <c r="AI399" s="104">
        <f>ROUND(VLOOKUP($B399,'[4]3.ข้อมูลงบทดลองปัจจุบัน'!$A$5:$CL$846,34,0),2)</f>
        <v>0</v>
      </c>
      <c r="AJ399" s="104">
        <f>ROUND(VLOOKUP($B399,'[4]3.ข้อมูลงบทดลองปัจจุบัน'!$A$5:$CL$846,35,0),2)</f>
        <v>0</v>
      </c>
      <c r="AK399" s="104">
        <f>ROUND(VLOOKUP($B399,'[4]3.ข้อมูลงบทดลองปัจจุบัน'!$A$5:$CL$846,36,0),2)</f>
        <v>0</v>
      </c>
      <c r="AL399" s="104">
        <f>ROUND(VLOOKUP($B399,'[4]3.ข้อมูลงบทดลองปัจจุบัน'!$A$5:$CL$846,37,0),2)</f>
        <v>3098925.28</v>
      </c>
      <c r="AM399" s="104">
        <f>ROUND(VLOOKUP($B399,'[4]3.ข้อมูลงบทดลองปัจจุบัน'!$A$5:$CL$846,38,0),2)</f>
        <v>18011.43</v>
      </c>
      <c r="AN399" s="104">
        <f>ROUND(VLOOKUP($B399,'[4]3.ข้อมูลงบทดลองปัจจุบัน'!$A$5:$CL$846,39,0),2)</f>
        <v>33174.71</v>
      </c>
      <c r="AO399" s="104">
        <f>ROUND(VLOOKUP($B399,'[4]3.ข้อมูลงบทดลองปัจจุบัน'!$A$5:$CL$846,40,0),2)</f>
        <v>24337.5</v>
      </c>
      <c r="AP399" s="104">
        <f>ROUND(VLOOKUP($B399,'[4]3.ข้อมูลงบทดลองปัจจุบัน'!$A$5:$CL$846,41,0),2)</f>
        <v>71089.23</v>
      </c>
      <c r="AQ399" s="104">
        <f>ROUND(VLOOKUP($B399,'[4]3.ข้อมูลงบทดลองปัจจุบัน'!$A$5:$CL$846,42,0),2)</f>
        <v>2563.98</v>
      </c>
      <c r="AR399" s="104">
        <f>ROUND(VLOOKUP($B399,'[4]3.ข้อมูลงบทดลองปัจจุบัน'!$A$5:$CL$846,43,0),2)</f>
        <v>4867.29</v>
      </c>
      <c r="AS399" s="104">
        <f>ROUND(VLOOKUP($B399,'[4]3.ข้อมูลงบทดลองปัจจุบัน'!$A$5:$CL$846,44,0),2)</f>
        <v>381554.3</v>
      </c>
      <c r="AT399" s="104">
        <f>ROUND(VLOOKUP($B399,'[4]3.ข้อมูลงบทดลองปัจจุบัน'!$A$5:$CL$846,45,0),2)</f>
        <v>20558.13</v>
      </c>
      <c r="AU399" s="104">
        <f>ROUND(VLOOKUP($B399,'[4]3.ข้อมูลงบทดลองปัจจุบัน'!$A$5:$CL$846,46,0),2)</f>
        <v>23070.14</v>
      </c>
      <c r="AV399" s="104">
        <f>ROUND(VLOOKUP($B399,'[4]3.ข้อมูลงบทดลองปัจจุบัน'!$A$5:$CL$846,47,0),2)</f>
        <v>12859.88</v>
      </c>
      <c r="AW399" s="104">
        <f>ROUND(VLOOKUP($B399,'[4]3.ข้อมูลงบทดลองปัจจุบัน'!$A$5:$CL$846,48,0),2)</f>
        <v>25503.75</v>
      </c>
      <c r="AX399" s="104">
        <f>ROUND(VLOOKUP($B399,'[4]3.ข้อมูลงบทดลองปัจจุบัน'!$A$5:$CL$846,49,0),2)</f>
        <v>28966.16</v>
      </c>
      <c r="AY399" s="104">
        <f>ROUND(VLOOKUP($B399,'[4]3.ข้อมูลงบทดลองปัจจุบัน'!$A$5:$CL$846,50,0),2)</f>
        <v>25093.86</v>
      </c>
      <c r="AZ399" s="104">
        <f>ROUND(VLOOKUP($B399,'[4]3.ข้อมูลงบทดลองปัจจุบัน'!$A$5:$CL$846,51,0),2)</f>
        <v>27011.22</v>
      </c>
      <c r="BA399" s="104">
        <f>ROUND(VLOOKUP($B399,'[4]3.ข้อมูลงบทดลองปัจจุบัน'!$A$5:$CL$846,52,0),2)</f>
        <v>19173.39</v>
      </c>
      <c r="BB399" s="104">
        <f>ROUND(VLOOKUP($B399,'[4]3.ข้อมูลงบทดลองปัจจุบัน'!$A$5:$CL$846,53,0),2)</f>
        <v>237088.55</v>
      </c>
      <c r="BC399" s="104">
        <f>ROUND(VLOOKUP($B399,'[4]3.ข้อมูลงบทดลองปัจจุบัน'!$A$5:$CL$846,54,0),2)</f>
        <v>10383.93</v>
      </c>
      <c r="BD399" s="104">
        <f>ROUND(VLOOKUP($B399,'[4]3.ข้อมูลงบทดลองปัจจุบัน'!$A$5:$CL$846,55,0),2)</f>
        <v>1117979.17</v>
      </c>
      <c r="BE399" s="104">
        <f>ROUND(VLOOKUP($B399,'[4]3.ข้อมูลงบทดลองปัจจุบัน'!$A$5:$CL$846,56,0),2)</f>
        <v>193545.67</v>
      </c>
      <c r="BF399" s="104">
        <f>ROUND(VLOOKUP($B399,'[4]3.ข้อมูลงบทดลองปัจจุบัน'!$A$5:$CL$846,57,0),2)</f>
        <v>5358.85</v>
      </c>
      <c r="BG399" s="104">
        <f>ROUND(VLOOKUP($B399,'[4]3.ข้อมูลงบทดลองปัจจุบัน'!$A$5:$CL$846,58,0),2)</f>
        <v>1770.78</v>
      </c>
      <c r="BH399" s="104">
        <f>ROUND(VLOOKUP($B399,'[4]3.ข้อมูลงบทดลองปัจจุบัน'!$A$5:$CL$846,59,0),2)</f>
        <v>446340.04</v>
      </c>
      <c r="BI399" s="104">
        <f>ROUND(VLOOKUP($B399,'[4]3.ข้อมูลงบทดลองปัจจุบัน'!$A$5:$CL$846,60,0),2)</f>
        <v>1981.62</v>
      </c>
      <c r="BJ399" s="104">
        <f>ROUND(VLOOKUP($B399,'[4]3.ข้อมูลงบทดลองปัจจุบัน'!$A$5:$CL$846,61,0),2)</f>
        <v>3949.89</v>
      </c>
      <c r="BK399" s="104">
        <f>ROUND(VLOOKUP($B399,'[4]3.ข้อมูลงบทดลองปัจจุบัน'!$A$5:$CL$846,62,0),2)</f>
        <v>3603.09</v>
      </c>
      <c r="BL399" s="104">
        <f>ROUND(VLOOKUP($B399,'[4]3.ข้อมูลงบทดลองปัจจุบัน'!$A$5:$CL$846,63,0),2)</f>
        <v>6912.63</v>
      </c>
      <c r="BM399" s="104">
        <f>ROUND(VLOOKUP($B399,'[4]3.ข้อมูลงบทดลองปัจจุบัน'!$A$5:$CL$846,64,0),2)</f>
        <v>209093.35</v>
      </c>
      <c r="BN399" s="104">
        <f>ROUND(VLOOKUP($B399,'[4]3.ข้อมูลงบทดลองปัจจุบัน'!$A$5:$CL$846,65,0),2)</f>
        <v>35957.279999999999</v>
      </c>
      <c r="BO399" s="104">
        <f>ROUND(VLOOKUP($B399,'[4]3.ข้อมูลงบทดลองปัจจุบัน'!$A$5:$CL$846,66,0),2)</f>
        <v>13510.61</v>
      </c>
      <c r="BP399" s="104">
        <f>ROUND(VLOOKUP($B399,'[4]3.ข้อมูลงบทดลองปัจจุบัน'!$A$5:$CL$846,67,0),2)</f>
        <v>7689.21</v>
      </c>
      <c r="BQ399" s="104">
        <f>ROUND(VLOOKUP($B399,'[4]3.ข้อมูลงบทดลองปัจจุบัน'!$A$5:$CL$846,68,0),2)</f>
        <v>8251.26</v>
      </c>
      <c r="BR399" s="104">
        <f>ROUND(VLOOKUP($B399,'[4]3.ข้อมูลงบทดลองปัจจุบัน'!$A$5:$CL$846,69,0),2)</f>
        <v>11351.34</v>
      </c>
      <c r="BS399" s="104">
        <f>ROUND(VLOOKUP($B399,'[4]3.ข้อมูลงบทดลองปัจจุบัน'!$A$5:$CL$846,70,0),2)</f>
        <v>2829385.49</v>
      </c>
      <c r="BT399" s="104">
        <f>ROUND(VLOOKUP($B399,'[4]3.ข้อมูลงบทดลองปัจจุบัน'!$A$5:$CL$846,71,0),2)</f>
        <v>12319.38</v>
      </c>
      <c r="BU399" s="104">
        <f>ROUND(VLOOKUP($B399,'[4]3.ข้อมูลงบทดลองปัจจุบัน'!$A$5:$CL$846,72,0),2)</f>
        <v>45430.74</v>
      </c>
      <c r="BV399" s="104">
        <f>ROUND(VLOOKUP($B399,'[4]3.ข้อมูลงบทดลองปัจจุบัน'!$A$5:$CL$846,73,0),2)</f>
        <v>330705.81</v>
      </c>
      <c r="BW399" s="104">
        <f>ROUND(VLOOKUP($B399,'[4]3.ข้อมูลงบทดลองปัจจุบัน'!$A$5:$CL$846,74,0),2)</f>
        <v>23516.16</v>
      </c>
      <c r="BX399" s="104">
        <f>ROUND(VLOOKUP($B399,'[4]3.ข้อมูลงบทดลองปัจจุบัน'!$A$5:$CL$846,75,0),2)</f>
        <v>22184.58</v>
      </c>
      <c r="BY399" s="104">
        <f>ROUND(VLOOKUP($B399,'[4]3.ข้อมูลงบทดลองปัจจุบัน'!$A$5:$CL$846,76,0),2)</f>
        <v>117572.64</v>
      </c>
      <c r="BZ399" s="104">
        <f>ROUND(VLOOKUP($B399,'[4]3.ข้อมูลงบทดลองปัจจุบัน'!$A$5:$CL$846,77,0),2)</f>
        <v>2991.52</v>
      </c>
      <c r="CA399" s="104">
        <f>ROUND(VLOOKUP($B399,'[4]3.ข้อมูลงบทดลองปัจจุบัน'!$A$5:$CL$846,78,0),2)</f>
        <v>8110.68</v>
      </c>
      <c r="CB399" s="104">
        <f>ROUND(VLOOKUP($B399,'[4]3.ข้อมูลงบทดลองปัจจุบัน'!$A$5:$CL$846,79,0),2)</f>
        <v>6437.46</v>
      </c>
      <c r="CC399" s="104">
        <f>ROUND(VLOOKUP($B399,'[4]3.ข้อมูลงบทดลองปัจจุบัน'!$A$5:$CL$846,80,0),2)</f>
        <v>4063.32</v>
      </c>
      <c r="CD399" s="104">
        <f>ROUND(VLOOKUP($B399,'[4]3.ข้อมูลงบทดลองปัจจุบัน'!$A$5:$CL$846,81,0),2)</f>
        <v>27948.07</v>
      </c>
      <c r="CE399" s="104">
        <f>ROUND(VLOOKUP($B399,'[4]3.ข้อมูลงบทดลองปัจจุบัน'!$A$5:$CL$846,82,0),2)</f>
        <v>81609.09</v>
      </c>
      <c r="CF399" s="104">
        <f>ROUND(VLOOKUP($B399,'[4]3.ข้อมูลงบทดลองปัจจุบัน'!$A$5:$CL$846,83,0),2)</f>
        <v>52030.26</v>
      </c>
      <c r="CG399" s="104">
        <f>ROUND(VLOOKUP($B399,'[4]3.ข้อมูลงบทดลองปัจจุบัน'!$A$5:$CL$846,84,0),2)</f>
        <v>3691.29</v>
      </c>
      <c r="CH399" s="104">
        <f>ROUND(VLOOKUP($B399,'[4]3.ข้อมูลงบทดลองปัจจุบัน'!$A$5:$CL$846,85,0),2)</f>
        <v>39670.879999999997</v>
      </c>
      <c r="CI399" s="104">
        <f>ROUND(VLOOKUP($B399,'[4]3.ข้อมูลงบทดลองปัจจุบัน'!$A$5:$CL$846,86,0),2)</f>
        <v>6296.88</v>
      </c>
      <c r="CJ399" s="104">
        <f>ROUND(VLOOKUP($B399,'[4]3.ข้อมูลงบทดลองปัจจุบัน'!$A$5:$CL$846,87,0),2)</f>
        <v>31808.91</v>
      </c>
      <c r="CK399" s="104">
        <f>ROUND(VLOOKUP($B399,'[4]3.ข้อมูลงบทดลองปัจจุบัน'!$A$5:$CL$846,88,0),2)</f>
        <v>8660.42</v>
      </c>
      <c r="CL399" s="104">
        <f>ROUND(VLOOKUP($B399,'[4]3.ข้อมูลงบทดลองปัจจุบัน'!$A$5:$CL$846,89,0),2)</f>
        <v>16092.63</v>
      </c>
      <c r="CM399" s="104">
        <f>ROUND(VLOOKUP($B399,'[4]3.ข้อมูลงบทดลองปัจจุบัน'!$A$5:$CL$846,90,0),2)</f>
        <v>17305.59</v>
      </c>
    </row>
    <row r="400" spans="1:91" x14ac:dyDescent="0.7">
      <c r="A400" s="127" t="s">
        <v>884</v>
      </c>
      <c r="B400" s="18" t="s">
        <v>1183</v>
      </c>
      <c r="C400" s="19" t="s">
        <v>1184</v>
      </c>
      <c r="D400" s="104">
        <f>ROUND(VLOOKUP($B400,'[4]3.ข้อมูลงบทดลองปัจจุบัน'!$A$5:$CL$846,3,0),2)</f>
        <v>0</v>
      </c>
      <c r="E400" s="104">
        <f>ROUND(VLOOKUP($B400,'[4]3.ข้อมูลงบทดลองปัจจุบัน'!$A$5:$CL$846,4,0),2)</f>
        <v>0</v>
      </c>
      <c r="F400" s="104">
        <f>ROUND(VLOOKUP($B400,'[4]3.ข้อมูลงบทดลองปัจจุบัน'!$A$5:$CL$846,5,0),2)</f>
        <v>0</v>
      </c>
      <c r="G400" s="104">
        <f>ROUND(VLOOKUP($B400,'[4]3.ข้อมูลงบทดลองปัจจุบัน'!$A$5:$CL$846,6,0),2)</f>
        <v>0</v>
      </c>
      <c r="H400" s="104">
        <f>ROUND(VLOOKUP($B400,'[4]3.ข้อมูลงบทดลองปัจจุบัน'!$A$5:$CL$846,7,0),2)</f>
        <v>0</v>
      </c>
      <c r="I400" s="104">
        <f>ROUND(VLOOKUP($B400,'[4]3.ข้อมูลงบทดลองปัจจุบัน'!$A$5:$CL$846,8,0),2)</f>
        <v>0</v>
      </c>
      <c r="J400" s="104">
        <f>ROUND(VLOOKUP($B400,'[4]3.ข้อมูลงบทดลองปัจจุบัน'!$A$5:$CL$846,9,0),2)</f>
        <v>0</v>
      </c>
      <c r="K400" s="104">
        <f>ROUND(VLOOKUP($B400,'[4]3.ข้อมูลงบทดลองปัจจุบัน'!$A$5:$CL$846,10,0),2)</f>
        <v>0</v>
      </c>
      <c r="L400" s="104">
        <f>ROUND(VLOOKUP($B400,'[4]3.ข้อมูลงบทดลองปัจจุบัน'!$A$5:$CL$846,11,0),2)</f>
        <v>0</v>
      </c>
      <c r="M400" s="104">
        <f>ROUND(VLOOKUP($B400,'[4]3.ข้อมูลงบทดลองปัจจุบัน'!$A$5:$CL$846,12,0),2)</f>
        <v>0</v>
      </c>
      <c r="N400" s="104">
        <f>ROUND(VLOOKUP($B400,'[4]3.ข้อมูลงบทดลองปัจจุบัน'!$A$5:$CL$846,13,0),2)</f>
        <v>0</v>
      </c>
      <c r="O400" s="104">
        <f>ROUND(VLOOKUP($B400,'[4]3.ข้อมูลงบทดลองปัจจุบัน'!$A$5:$CL$846,14,0),2)</f>
        <v>0</v>
      </c>
      <c r="P400" s="104">
        <f>ROUND(VLOOKUP($B400,'[4]3.ข้อมูลงบทดลองปัจจุบัน'!$A$5:$CL$846,15,0),2)</f>
        <v>0</v>
      </c>
      <c r="Q400" s="104">
        <f>ROUND(VLOOKUP($B400,'[4]3.ข้อมูลงบทดลองปัจจุบัน'!$A$5:$CL$846,16,0),2)</f>
        <v>0</v>
      </c>
      <c r="R400" s="104">
        <f>ROUND(VLOOKUP($B400,'[4]3.ข้อมูลงบทดลองปัจจุบัน'!$A$5:$CL$846,17,0),2)</f>
        <v>0</v>
      </c>
      <c r="S400" s="104">
        <f>ROUND(VLOOKUP($B400,'[4]3.ข้อมูลงบทดลองปัจจุบัน'!$A$5:$CL$846,18,0),2)</f>
        <v>0</v>
      </c>
      <c r="T400" s="104">
        <f>ROUND(VLOOKUP($B400,'[4]3.ข้อมูลงบทดลองปัจจุบัน'!$A$5:$CL$846,19,0),2)</f>
        <v>0</v>
      </c>
      <c r="U400" s="104">
        <f>ROUND(VLOOKUP($B400,'[4]3.ข้อมูลงบทดลองปัจจุบัน'!$A$5:$CL$846,20,0),2)</f>
        <v>0</v>
      </c>
      <c r="V400" s="104">
        <f>ROUND(VLOOKUP($B400,'[4]3.ข้อมูลงบทดลองปัจจุบัน'!$A$5:$CL$846,21,0),2)</f>
        <v>0</v>
      </c>
      <c r="W400" s="104">
        <f>ROUND(VLOOKUP($B400,'[4]3.ข้อมูลงบทดลองปัจจุบัน'!$A$5:$CL$846,22,0),2)</f>
        <v>0</v>
      </c>
      <c r="X400" s="104">
        <f>ROUND(VLOOKUP($B400,'[4]3.ข้อมูลงบทดลองปัจจุบัน'!$A$5:$CL$846,23,0),2)</f>
        <v>0</v>
      </c>
      <c r="Y400" s="104">
        <f>ROUND(VLOOKUP($B400,'[4]3.ข้อมูลงบทดลองปัจจุบัน'!$A$5:$CL$846,24,0),2)</f>
        <v>0</v>
      </c>
      <c r="Z400" s="104">
        <f>ROUND(VLOOKUP($B400,'[4]3.ข้อมูลงบทดลองปัจจุบัน'!$A$5:$CL$846,25,0),2)</f>
        <v>0</v>
      </c>
      <c r="AA400" s="104">
        <f>ROUND(VLOOKUP($B400,'[4]3.ข้อมูลงบทดลองปัจจุบัน'!$A$5:$CL$846,26,0),2)</f>
        <v>0</v>
      </c>
      <c r="AB400" s="104">
        <f>ROUND(VLOOKUP($B400,'[4]3.ข้อมูลงบทดลองปัจจุบัน'!$A$5:$CL$846,27,0),2)</f>
        <v>0</v>
      </c>
      <c r="AC400" s="104">
        <f>ROUND(VLOOKUP($B400,'[4]3.ข้อมูลงบทดลองปัจจุบัน'!$A$5:$CL$846,28,0),2)</f>
        <v>0</v>
      </c>
      <c r="AD400" s="104">
        <f>ROUND(VLOOKUP($B400,'[4]3.ข้อมูลงบทดลองปัจจุบัน'!$A$5:$CL$846,29,0),2)</f>
        <v>0</v>
      </c>
      <c r="AE400" s="104">
        <f>ROUND(VLOOKUP($B400,'[4]3.ข้อมูลงบทดลองปัจจุบัน'!$A$5:$CL$846,30,0),2)</f>
        <v>0</v>
      </c>
      <c r="AF400" s="104">
        <f>ROUND(VLOOKUP($B400,'[4]3.ข้อมูลงบทดลองปัจจุบัน'!$A$5:$CL$846,31,0),2)</f>
        <v>0</v>
      </c>
      <c r="AG400" s="104">
        <f>ROUND(VLOOKUP($B400,'[4]3.ข้อมูลงบทดลองปัจจุบัน'!$A$5:$CL$846,32,0),2)</f>
        <v>0</v>
      </c>
      <c r="AH400" s="104">
        <f>ROUND(VLOOKUP($B400,'[4]3.ข้อมูลงบทดลองปัจจุบัน'!$A$5:$CL$846,33,0),2)</f>
        <v>0</v>
      </c>
      <c r="AI400" s="104">
        <f>ROUND(VLOOKUP($B400,'[4]3.ข้อมูลงบทดลองปัจจุบัน'!$A$5:$CL$846,34,0),2)</f>
        <v>0</v>
      </c>
      <c r="AJ400" s="104">
        <f>ROUND(VLOOKUP($B400,'[4]3.ข้อมูลงบทดลองปัจจุบัน'!$A$5:$CL$846,35,0),2)</f>
        <v>0</v>
      </c>
      <c r="AK400" s="104">
        <f>ROUND(VLOOKUP($B400,'[4]3.ข้อมูลงบทดลองปัจจุบัน'!$A$5:$CL$846,36,0),2)</f>
        <v>0</v>
      </c>
      <c r="AL400" s="104">
        <f>ROUND(VLOOKUP($B400,'[4]3.ข้อมูลงบทดลองปัจจุบัน'!$A$5:$CL$846,37,0),2)</f>
        <v>0</v>
      </c>
      <c r="AM400" s="104">
        <f>ROUND(VLOOKUP($B400,'[4]3.ข้อมูลงบทดลองปัจจุบัน'!$A$5:$CL$846,38,0),2)</f>
        <v>0</v>
      </c>
      <c r="AN400" s="104">
        <f>ROUND(VLOOKUP($B400,'[4]3.ข้อมูลงบทดลองปัจจุบัน'!$A$5:$CL$846,39,0),2)</f>
        <v>0</v>
      </c>
      <c r="AO400" s="104">
        <f>ROUND(VLOOKUP($B400,'[4]3.ข้อมูลงบทดลองปัจจุบัน'!$A$5:$CL$846,40,0),2)</f>
        <v>0</v>
      </c>
      <c r="AP400" s="104">
        <f>ROUND(VLOOKUP($B400,'[4]3.ข้อมูลงบทดลองปัจจุบัน'!$A$5:$CL$846,41,0),2)</f>
        <v>0</v>
      </c>
      <c r="AQ400" s="104">
        <f>ROUND(VLOOKUP($B400,'[4]3.ข้อมูลงบทดลองปัจจุบัน'!$A$5:$CL$846,42,0),2)</f>
        <v>0</v>
      </c>
      <c r="AR400" s="104">
        <f>ROUND(VLOOKUP($B400,'[4]3.ข้อมูลงบทดลองปัจจุบัน'!$A$5:$CL$846,43,0),2)</f>
        <v>0</v>
      </c>
      <c r="AS400" s="104">
        <f>ROUND(VLOOKUP($B400,'[4]3.ข้อมูลงบทดลองปัจจุบัน'!$A$5:$CL$846,44,0),2)</f>
        <v>0</v>
      </c>
      <c r="AT400" s="104">
        <f>ROUND(VLOOKUP($B400,'[4]3.ข้อมูลงบทดลองปัจจุบัน'!$A$5:$CL$846,45,0),2)</f>
        <v>0</v>
      </c>
      <c r="AU400" s="104">
        <f>ROUND(VLOOKUP($B400,'[4]3.ข้อมูลงบทดลองปัจจุบัน'!$A$5:$CL$846,46,0),2)</f>
        <v>0</v>
      </c>
      <c r="AV400" s="104">
        <f>ROUND(VLOOKUP($B400,'[4]3.ข้อมูลงบทดลองปัจจุบัน'!$A$5:$CL$846,47,0),2)</f>
        <v>0</v>
      </c>
      <c r="AW400" s="104">
        <f>ROUND(VLOOKUP($B400,'[4]3.ข้อมูลงบทดลองปัจจุบัน'!$A$5:$CL$846,48,0),2)</f>
        <v>0</v>
      </c>
      <c r="AX400" s="104">
        <f>ROUND(VLOOKUP($B400,'[4]3.ข้อมูลงบทดลองปัจจุบัน'!$A$5:$CL$846,49,0),2)</f>
        <v>0</v>
      </c>
      <c r="AY400" s="104">
        <f>ROUND(VLOOKUP($B400,'[4]3.ข้อมูลงบทดลองปัจจุบัน'!$A$5:$CL$846,50,0),2)</f>
        <v>0</v>
      </c>
      <c r="AZ400" s="104">
        <f>ROUND(VLOOKUP($B400,'[4]3.ข้อมูลงบทดลองปัจจุบัน'!$A$5:$CL$846,51,0),2)</f>
        <v>0</v>
      </c>
      <c r="BA400" s="104">
        <f>ROUND(VLOOKUP($B400,'[4]3.ข้อมูลงบทดลองปัจจุบัน'!$A$5:$CL$846,52,0),2)</f>
        <v>0</v>
      </c>
      <c r="BB400" s="104">
        <f>ROUND(VLOOKUP($B400,'[4]3.ข้อมูลงบทดลองปัจจุบัน'!$A$5:$CL$846,53,0),2)</f>
        <v>0</v>
      </c>
      <c r="BC400" s="104">
        <f>ROUND(VLOOKUP($B400,'[4]3.ข้อมูลงบทดลองปัจจุบัน'!$A$5:$CL$846,54,0),2)</f>
        <v>0</v>
      </c>
      <c r="BD400" s="104">
        <f>ROUND(VLOOKUP($B400,'[4]3.ข้อมูลงบทดลองปัจจุบัน'!$A$5:$CL$846,55,0),2)</f>
        <v>0</v>
      </c>
      <c r="BE400" s="104">
        <f>ROUND(VLOOKUP($B400,'[4]3.ข้อมูลงบทดลองปัจจุบัน'!$A$5:$CL$846,56,0),2)</f>
        <v>0</v>
      </c>
      <c r="BF400" s="104">
        <f>ROUND(VLOOKUP($B400,'[4]3.ข้อมูลงบทดลองปัจจุบัน'!$A$5:$CL$846,57,0),2)</f>
        <v>0</v>
      </c>
      <c r="BG400" s="104">
        <f>ROUND(VLOOKUP($B400,'[4]3.ข้อมูลงบทดลองปัจจุบัน'!$A$5:$CL$846,58,0),2)</f>
        <v>0</v>
      </c>
      <c r="BH400" s="104">
        <f>ROUND(VLOOKUP($B400,'[4]3.ข้อมูลงบทดลองปัจจุบัน'!$A$5:$CL$846,59,0),2)</f>
        <v>0</v>
      </c>
      <c r="BI400" s="104">
        <f>ROUND(VLOOKUP($B400,'[4]3.ข้อมูลงบทดลองปัจจุบัน'!$A$5:$CL$846,60,0),2)</f>
        <v>0</v>
      </c>
      <c r="BJ400" s="104">
        <f>ROUND(VLOOKUP($B400,'[4]3.ข้อมูลงบทดลองปัจจุบัน'!$A$5:$CL$846,61,0),2)</f>
        <v>0</v>
      </c>
      <c r="BK400" s="104">
        <f>ROUND(VLOOKUP($B400,'[4]3.ข้อมูลงบทดลองปัจจุบัน'!$A$5:$CL$846,62,0),2)</f>
        <v>0</v>
      </c>
      <c r="BL400" s="104">
        <f>ROUND(VLOOKUP($B400,'[4]3.ข้อมูลงบทดลองปัจจุบัน'!$A$5:$CL$846,63,0),2)</f>
        <v>0</v>
      </c>
      <c r="BM400" s="104">
        <f>ROUND(VLOOKUP($B400,'[4]3.ข้อมูลงบทดลองปัจจุบัน'!$A$5:$CL$846,64,0),2)</f>
        <v>0</v>
      </c>
      <c r="BN400" s="104">
        <f>ROUND(VLOOKUP($B400,'[4]3.ข้อมูลงบทดลองปัจจุบัน'!$A$5:$CL$846,65,0),2)</f>
        <v>0</v>
      </c>
      <c r="BO400" s="104">
        <f>ROUND(VLOOKUP($B400,'[4]3.ข้อมูลงบทดลองปัจจุบัน'!$A$5:$CL$846,66,0),2)</f>
        <v>0</v>
      </c>
      <c r="BP400" s="104">
        <f>ROUND(VLOOKUP($B400,'[4]3.ข้อมูลงบทดลองปัจจุบัน'!$A$5:$CL$846,67,0),2)</f>
        <v>0</v>
      </c>
      <c r="BQ400" s="104">
        <f>ROUND(VLOOKUP($B400,'[4]3.ข้อมูลงบทดลองปัจจุบัน'!$A$5:$CL$846,68,0),2)</f>
        <v>0</v>
      </c>
      <c r="BR400" s="104">
        <f>ROUND(VLOOKUP($B400,'[4]3.ข้อมูลงบทดลองปัจจุบัน'!$A$5:$CL$846,69,0),2)</f>
        <v>0</v>
      </c>
      <c r="BS400" s="104">
        <f>ROUND(VLOOKUP($B400,'[4]3.ข้อมูลงบทดลองปัจจุบัน'!$A$5:$CL$846,70,0),2)</f>
        <v>0</v>
      </c>
      <c r="BT400" s="104">
        <f>ROUND(VLOOKUP($B400,'[4]3.ข้อมูลงบทดลองปัจจุบัน'!$A$5:$CL$846,71,0),2)</f>
        <v>0</v>
      </c>
      <c r="BU400" s="104">
        <f>ROUND(VLOOKUP($B400,'[4]3.ข้อมูลงบทดลองปัจจุบัน'!$A$5:$CL$846,72,0),2)</f>
        <v>0</v>
      </c>
      <c r="BV400" s="104">
        <f>ROUND(VLOOKUP($B400,'[4]3.ข้อมูลงบทดลองปัจจุบัน'!$A$5:$CL$846,73,0),2)</f>
        <v>0</v>
      </c>
      <c r="BW400" s="104">
        <f>ROUND(VLOOKUP($B400,'[4]3.ข้อมูลงบทดลองปัจจุบัน'!$A$5:$CL$846,74,0),2)</f>
        <v>0</v>
      </c>
      <c r="BX400" s="104">
        <f>ROUND(VLOOKUP($B400,'[4]3.ข้อมูลงบทดลองปัจจุบัน'!$A$5:$CL$846,75,0),2)</f>
        <v>0</v>
      </c>
      <c r="BY400" s="104">
        <f>ROUND(VLOOKUP($B400,'[4]3.ข้อมูลงบทดลองปัจจุบัน'!$A$5:$CL$846,76,0),2)</f>
        <v>0</v>
      </c>
      <c r="BZ400" s="104">
        <f>ROUND(VLOOKUP($B400,'[4]3.ข้อมูลงบทดลองปัจจุบัน'!$A$5:$CL$846,77,0),2)</f>
        <v>0</v>
      </c>
      <c r="CA400" s="104">
        <f>ROUND(VLOOKUP($B400,'[4]3.ข้อมูลงบทดลองปัจจุบัน'!$A$5:$CL$846,78,0),2)</f>
        <v>0</v>
      </c>
      <c r="CB400" s="104">
        <f>ROUND(VLOOKUP($B400,'[4]3.ข้อมูลงบทดลองปัจจุบัน'!$A$5:$CL$846,79,0),2)</f>
        <v>0</v>
      </c>
      <c r="CC400" s="104">
        <f>ROUND(VLOOKUP($B400,'[4]3.ข้อมูลงบทดลองปัจจุบัน'!$A$5:$CL$846,80,0),2)</f>
        <v>0</v>
      </c>
      <c r="CD400" s="104">
        <f>ROUND(VLOOKUP($B400,'[4]3.ข้อมูลงบทดลองปัจจุบัน'!$A$5:$CL$846,81,0),2)</f>
        <v>0</v>
      </c>
      <c r="CE400" s="104">
        <f>ROUND(VLOOKUP($B400,'[4]3.ข้อมูลงบทดลองปัจจุบัน'!$A$5:$CL$846,82,0),2)</f>
        <v>0</v>
      </c>
      <c r="CF400" s="104">
        <f>ROUND(VLOOKUP($B400,'[4]3.ข้อมูลงบทดลองปัจจุบัน'!$A$5:$CL$846,83,0),2)</f>
        <v>0</v>
      </c>
      <c r="CG400" s="104">
        <f>ROUND(VLOOKUP($B400,'[4]3.ข้อมูลงบทดลองปัจจุบัน'!$A$5:$CL$846,84,0),2)</f>
        <v>0</v>
      </c>
      <c r="CH400" s="104">
        <f>ROUND(VLOOKUP($B400,'[4]3.ข้อมูลงบทดลองปัจจุบัน'!$A$5:$CL$846,85,0),2)</f>
        <v>0</v>
      </c>
      <c r="CI400" s="104">
        <f>ROUND(VLOOKUP($B400,'[4]3.ข้อมูลงบทดลองปัจจุบัน'!$A$5:$CL$846,86,0),2)</f>
        <v>0</v>
      </c>
      <c r="CJ400" s="104">
        <f>ROUND(VLOOKUP($B400,'[4]3.ข้อมูลงบทดลองปัจจุบัน'!$A$5:$CL$846,87,0),2)</f>
        <v>0</v>
      </c>
      <c r="CK400" s="104">
        <f>ROUND(VLOOKUP($B400,'[4]3.ข้อมูลงบทดลองปัจจุบัน'!$A$5:$CL$846,88,0),2)</f>
        <v>0</v>
      </c>
      <c r="CL400" s="104">
        <f>ROUND(VLOOKUP($B400,'[4]3.ข้อมูลงบทดลองปัจจุบัน'!$A$5:$CL$846,89,0),2)</f>
        <v>0</v>
      </c>
      <c r="CM400" s="104">
        <f>ROUND(VLOOKUP($B400,'[4]3.ข้อมูลงบทดลองปัจจุบัน'!$A$5:$CL$846,90,0),2)</f>
        <v>0</v>
      </c>
    </row>
    <row r="401" spans="1:91" x14ac:dyDescent="0.7">
      <c r="A401" s="127" t="s">
        <v>884</v>
      </c>
      <c r="B401" s="18" t="s">
        <v>1185</v>
      </c>
      <c r="C401" s="19" t="s">
        <v>1186</v>
      </c>
      <c r="D401" s="104">
        <f>ROUND(VLOOKUP($B401,'[4]3.ข้อมูลงบทดลองปัจจุบัน'!$A$5:$CL$846,3,0),2)</f>
        <v>148004</v>
      </c>
      <c r="E401" s="104">
        <f>ROUND(VLOOKUP($B401,'[4]3.ข้อมูลงบทดลองปัจจุบัน'!$A$5:$CL$846,4,0),2)</f>
        <v>0</v>
      </c>
      <c r="F401" s="104">
        <f>ROUND(VLOOKUP($B401,'[4]3.ข้อมูลงบทดลองปัจจุบัน'!$A$5:$CL$846,5,0),2)</f>
        <v>0</v>
      </c>
      <c r="G401" s="104">
        <f>ROUND(VLOOKUP($B401,'[4]3.ข้อมูลงบทดลองปัจจุบัน'!$A$5:$CL$846,6,0),2)</f>
        <v>0</v>
      </c>
      <c r="H401" s="104">
        <f>ROUND(VLOOKUP($B401,'[4]3.ข้อมูลงบทดลองปัจจุบัน'!$A$5:$CL$846,7,0),2)</f>
        <v>0</v>
      </c>
      <c r="I401" s="104">
        <f>ROUND(VLOOKUP($B401,'[4]3.ข้อมูลงบทดลองปัจจุบัน'!$A$5:$CL$846,8,0),2)</f>
        <v>0</v>
      </c>
      <c r="J401" s="104">
        <f>ROUND(VLOOKUP($B401,'[4]3.ข้อมูลงบทดลองปัจจุบัน'!$A$5:$CL$846,9,0),2)</f>
        <v>0</v>
      </c>
      <c r="K401" s="104">
        <f>ROUND(VLOOKUP($B401,'[4]3.ข้อมูลงบทดลองปัจจุบัน'!$A$5:$CL$846,10,0),2)</f>
        <v>202091.95</v>
      </c>
      <c r="L401" s="104">
        <f>ROUND(VLOOKUP($B401,'[4]3.ข้อมูลงบทดลองปัจจุบัน'!$A$5:$CL$846,11,0),2)</f>
        <v>0</v>
      </c>
      <c r="M401" s="104">
        <f>ROUND(VLOOKUP($B401,'[4]3.ข้อมูลงบทดลองปัจจุบัน'!$A$5:$CL$846,12,0),2)</f>
        <v>0</v>
      </c>
      <c r="N401" s="104">
        <f>ROUND(VLOOKUP($B401,'[4]3.ข้อมูลงบทดลองปัจจุบัน'!$A$5:$CL$846,13,0),2)</f>
        <v>715891.66</v>
      </c>
      <c r="O401" s="104">
        <f>ROUND(VLOOKUP($B401,'[4]3.ข้อมูลงบทดลองปัจจุบัน'!$A$5:$CL$846,14,0),2)</f>
        <v>0</v>
      </c>
      <c r="P401" s="104">
        <f>ROUND(VLOOKUP($B401,'[4]3.ข้อมูลงบทดลองปัจจุบัน'!$A$5:$CL$846,15,0),2)</f>
        <v>4493583.7699999996</v>
      </c>
      <c r="Q401" s="104">
        <f>ROUND(VLOOKUP($B401,'[4]3.ข้อมูลงบทดลองปัจจุบัน'!$A$5:$CL$846,16,0),2)</f>
        <v>1388180.91</v>
      </c>
      <c r="R401" s="104">
        <f>ROUND(VLOOKUP($B401,'[4]3.ข้อมูลงบทดลองปัจจุบัน'!$A$5:$CL$846,17,0),2)</f>
        <v>1716911</v>
      </c>
      <c r="S401" s="104">
        <f>ROUND(VLOOKUP($B401,'[4]3.ข้อมูลงบทดลองปัจจุบัน'!$A$5:$CL$846,18,0),2)</f>
        <v>0</v>
      </c>
      <c r="T401" s="104">
        <f>ROUND(VLOOKUP($B401,'[4]3.ข้อมูลงบทดลองปัจจุบัน'!$A$5:$CL$846,19,0),2)</f>
        <v>1053547.03</v>
      </c>
      <c r="U401" s="104">
        <f>ROUND(VLOOKUP($B401,'[4]3.ข้อมูลงบทดลองปัจจุบัน'!$A$5:$CL$846,20,0),2)</f>
        <v>191310.84</v>
      </c>
      <c r="V401" s="104">
        <f>ROUND(VLOOKUP($B401,'[4]3.ข้อมูลงบทดลองปัจจุบัน'!$A$5:$CL$846,21,0),2)</f>
        <v>110153.61</v>
      </c>
      <c r="W401" s="104">
        <f>ROUND(VLOOKUP($B401,'[4]3.ข้อมูลงบทดลองปัจจุบัน'!$A$5:$CL$846,22,0),2)</f>
        <v>0</v>
      </c>
      <c r="X401" s="104">
        <f>ROUND(VLOOKUP($B401,'[4]3.ข้อมูลงบทดลองปัจจุบัน'!$A$5:$CL$846,23,0),2)</f>
        <v>952577.08</v>
      </c>
      <c r="Y401" s="104">
        <f>ROUND(VLOOKUP($B401,'[4]3.ข้อมูลงบทดลองปัจจุบัน'!$A$5:$CL$846,24,0),2)</f>
        <v>111097.05</v>
      </c>
      <c r="Z401" s="104">
        <f>ROUND(VLOOKUP($B401,'[4]3.ข้อมูลงบทดลองปัจจุบัน'!$A$5:$CL$846,25,0),2)</f>
        <v>164817.5</v>
      </c>
      <c r="AA401" s="104">
        <f>ROUND(VLOOKUP($B401,'[4]3.ข้อมูลงบทดลองปัจจุบัน'!$A$5:$CL$846,26,0),2)</f>
        <v>279711.53000000003</v>
      </c>
      <c r="AB401" s="104">
        <f>ROUND(VLOOKUP($B401,'[4]3.ข้อมูลงบทดลองปัจจุบัน'!$A$5:$CL$846,27,0),2)</f>
        <v>9561.5</v>
      </c>
      <c r="AC401" s="104">
        <f>ROUND(VLOOKUP($B401,'[4]3.ข้อมูลงบทดลองปัจจุบัน'!$A$5:$CL$846,28,0),2)</f>
        <v>6140</v>
      </c>
      <c r="AD401" s="104">
        <f>ROUND(VLOOKUP($B401,'[4]3.ข้อมูลงบทดลองปัจจุบัน'!$A$5:$CL$846,29,0),2)</f>
        <v>0</v>
      </c>
      <c r="AE401" s="104">
        <f>ROUND(VLOOKUP($B401,'[4]3.ข้อมูลงบทดลองปัจจุบัน'!$A$5:$CL$846,30,0),2)</f>
        <v>3432819.17</v>
      </c>
      <c r="AF401" s="104">
        <f>ROUND(VLOOKUP($B401,'[4]3.ข้อมูลงบทดลองปัจจุบัน'!$A$5:$CL$846,31,0),2)</f>
        <v>198274.99</v>
      </c>
      <c r="AG401" s="104">
        <f>ROUND(VLOOKUP($B401,'[4]3.ข้อมูลงบทดลองปัจจุบัน'!$A$5:$CL$846,32,0),2)</f>
        <v>44370</v>
      </c>
      <c r="AH401" s="104">
        <f>ROUND(VLOOKUP($B401,'[4]3.ข้อมูลงบทดลองปัจจุบัน'!$A$5:$CL$846,33,0),2)</f>
        <v>53091</v>
      </c>
      <c r="AI401" s="104">
        <f>ROUND(VLOOKUP($B401,'[4]3.ข้อมูลงบทดลองปัจจุบัน'!$A$5:$CL$846,34,0),2)</f>
        <v>369995</v>
      </c>
      <c r="AJ401" s="104">
        <f>ROUND(VLOOKUP($B401,'[4]3.ข้อมูลงบทดลองปัจจุบัน'!$A$5:$CL$846,35,0),2)</f>
        <v>478063.5</v>
      </c>
      <c r="AK401" s="104">
        <f>ROUND(VLOOKUP($B401,'[4]3.ข้อมูลงบทดลองปัจจุบัน'!$A$5:$CL$846,36,0),2)</f>
        <v>28822</v>
      </c>
      <c r="AL401" s="104">
        <f>ROUND(VLOOKUP($B401,'[4]3.ข้อมูลงบทดลองปัจจุบัน'!$A$5:$CL$846,37,0),2)</f>
        <v>34509078.869999997</v>
      </c>
      <c r="AM401" s="104">
        <f>ROUND(VLOOKUP($B401,'[4]3.ข้อมูลงบทดลองปัจจุบัน'!$A$5:$CL$846,38,0),2)</f>
        <v>92179</v>
      </c>
      <c r="AN401" s="104">
        <f>ROUND(VLOOKUP($B401,'[4]3.ข้อมูลงบทดลองปัจจุบัน'!$A$5:$CL$846,39,0),2)</f>
        <v>976376.5</v>
      </c>
      <c r="AO401" s="104">
        <f>ROUND(VLOOKUP($B401,'[4]3.ข้อมูลงบทดลองปัจจุบัน'!$A$5:$CL$846,40,0),2)</f>
        <v>1084657.5</v>
      </c>
      <c r="AP401" s="104">
        <f>ROUND(VLOOKUP($B401,'[4]3.ข้อมูลงบทดลองปัจจุบัน'!$A$5:$CL$846,41,0),2)</f>
        <v>0</v>
      </c>
      <c r="AQ401" s="104">
        <f>ROUND(VLOOKUP($B401,'[4]3.ข้อมูลงบทดลองปัจจุบัน'!$A$5:$CL$846,42,0),2)</f>
        <v>79056.5</v>
      </c>
      <c r="AR401" s="104">
        <f>ROUND(VLOOKUP($B401,'[4]3.ข้อมูลงบทดลองปัจจุบัน'!$A$5:$CL$846,43,0),2)</f>
        <v>81093.5</v>
      </c>
      <c r="AS401" s="104">
        <f>ROUND(VLOOKUP($B401,'[4]3.ข้อมูลงบทดลองปัจจุบัน'!$A$5:$CL$846,44,0),2)</f>
        <v>4434</v>
      </c>
      <c r="AT401" s="104">
        <f>ROUND(VLOOKUP($B401,'[4]3.ข้อมูลงบทดลองปัจจุบัน'!$A$5:$CL$846,45,0),2)</f>
        <v>3823514.92</v>
      </c>
      <c r="AU401" s="104">
        <f>ROUND(VLOOKUP($B401,'[4]3.ข้อมูลงบทดลองปัจจุบัน'!$A$5:$CL$846,46,0),2)</f>
        <v>2543419.4900000002</v>
      </c>
      <c r="AV401" s="104">
        <f>ROUND(VLOOKUP($B401,'[4]3.ข้อมูลงบทดลองปัจจุบัน'!$A$5:$CL$846,47,0),2)</f>
        <v>66907.3</v>
      </c>
      <c r="AW401" s="104">
        <f>ROUND(VLOOKUP($B401,'[4]3.ข้อมูลงบทดลองปัจจุบัน'!$A$5:$CL$846,48,0),2)</f>
        <v>466950.5</v>
      </c>
      <c r="AX401" s="104">
        <f>ROUND(VLOOKUP($B401,'[4]3.ข้อมูลงบทดลองปัจจุบัน'!$A$5:$CL$846,49,0),2)</f>
        <v>0</v>
      </c>
      <c r="AY401" s="104">
        <f>ROUND(VLOOKUP($B401,'[4]3.ข้อมูลงบทดลองปัจจุบัน'!$A$5:$CL$846,50,0),2)</f>
        <v>225708.75</v>
      </c>
      <c r="AZ401" s="104">
        <f>ROUND(VLOOKUP($B401,'[4]3.ข้อมูลงบทดลองปัจจุบัน'!$A$5:$CL$846,51,0),2)</f>
        <v>29640.5</v>
      </c>
      <c r="BA401" s="104">
        <f>ROUND(VLOOKUP($B401,'[4]3.ข้อมูลงบทดลองปัจจุบัน'!$A$5:$CL$846,52,0),2)</f>
        <v>541032</v>
      </c>
      <c r="BB401" s="104">
        <f>ROUND(VLOOKUP($B401,'[4]3.ข้อมูลงบทดลองปัจจุบัน'!$A$5:$CL$846,53,0),2)</f>
        <v>1629213.25</v>
      </c>
      <c r="BC401" s="104">
        <f>ROUND(VLOOKUP($B401,'[4]3.ข้อมูลงบทดลองปัจจุบัน'!$A$5:$CL$846,54,0),2)</f>
        <v>153515</v>
      </c>
      <c r="BD401" s="104">
        <f>ROUND(VLOOKUP($B401,'[4]3.ข้อมูลงบทดลองปัจจุบัน'!$A$5:$CL$846,55,0),2)</f>
        <v>3784681.6</v>
      </c>
      <c r="BE401" s="104">
        <f>ROUND(VLOOKUP($B401,'[4]3.ข้อมูลงบทดลองปัจจุบัน'!$A$5:$CL$846,56,0),2)</f>
        <v>133826.79999999999</v>
      </c>
      <c r="BF401" s="104">
        <f>ROUND(VLOOKUP($B401,'[4]3.ข้อมูลงบทดลองปัจจุบัน'!$A$5:$CL$846,57,0),2)</f>
        <v>243721.5</v>
      </c>
      <c r="BG401" s="104">
        <f>ROUND(VLOOKUP($B401,'[4]3.ข้อมูลงบทดลองปัจจุบัน'!$A$5:$CL$846,58,0),2)</f>
        <v>114062</v>
      </c>
      <c r="BH401" s="104">
        <f>ROUND(VLOOKUP($B401,'[4]3.ข้อมูลงบทดลองปัจจุบัน'!$A$5:$CL$846,59,0),2)</f>
        <v>3855496.06</v>
      </c>
      <c r="BI401" s="104">
        <f>ROUND(VLOOKUP($B401,'[4]3.ข้อมูลงบทดลองปัจจุบัน'!$A$5:$CL$846,60,0),2)</f>
        <v>410</v>
      </c>
      <c r="BJ401" s="104">
        <f>ROUND(VLOOKUP($B401,'[4]3.ข้อมูลงบทดลองปัจจุบัน'!$A$5:$CL$846,61,0),2)</f>
        <v>71151</v>
      </c>
      <c r="BK401" s="104">
        <f>ROUND(VLOOKUP($B401,'[4]3.ข้อมูลงบทดลองปัจจุบัน'!$A$5:$CL$846,62,0),2)</f>
        <v>163077</v>
      </c>
      <c r="BL401" s="104">
        <f>ROUND(VLOOKUP($B401,'[4]3.ข้อมูลงบทดลองปัจจุบัน'!$A$5:$CL$846,63,0),2)</f>
        <v>0</v>
      </c>
      <c r="BM401" s="104">
        <f>ROUND(VLOOKUP($B401,'[4]3.ข้อมูลงบทดลองปัจจุบัน'!$A$5:$CL$846,64,0),2)</f>
        <v>37856</v>
      </c>
      <c r="BN401" s="104">
        <f>ROUND(VLOOKUP($B401,'[4]3.ข้อมูลงบทดลองปัจจุบัน'!$A$5:$CL$846,65,0),2)</f>
        <v>0</v>
      </c>
      <c r="BO401" s="104">
        <f>ROUND(VLOOKUP($B401,'[4]3.ข้อมูลงบทดลองปัจจุบัน'!$A$5:$CL$846,66,0),2)</f>
        <v>0</v>
      </c>
      <c r="BP401" s="104">
        <f>ROUND(VLOOKUP($B401,'[4]3.ข้อมูลงบทดลองปัจจุบัน'!$A$5:$CL$846,67,0),2)</f>
        <v>3993</v>
      </c>
      <c r="BQ401" s="104">
        <f>ROUND(VLOOKUP($B401,'[4]3.ข้อมูลงบทดลองปัจจุบัน'!$A$5:$CL$846,68,0),2)</f>
        <v>0</v>
      </c>
      <c r="BR401" s="104">
        <f>ROUND(VLOOKUP($B401,'[4]3.ข้อมูลงบทดลองปัจจุบัน'!$A$5:$CL$846,69,0),2)</f>
        <v>18688</v>
      </c>
      <c r="BS401" s="104">
        <f>ROUND(VLOOKUP($B401,'[4]3.ข้อมูลงบทดลองปัจจุบัน'!$A$5:$CL$846,70,0),2)</f>
        <v>1218343</v>
      </c>
      <c r="BT401" s="104">
        <f>ROUND(VLOOKUP($B401,'[4]3.ข้อมูลงบทดลองปัจจุบัน'!$A$5:$CL$846,71,0),2)</f>
        <v>1365553.5</v>
      </c>
      <c r="BU401" s="104">
        <f>ROUND(VLOOKUP($B401,'[4]3.ข้อมูลงบทดลองปัจจุบัน'!$A$5:$CL$846,72,0),2)</f>
        <v>529657.75</v>
      </c>
      <c r="BV401" s="104">
        <f>ROUND(VLOOKUP($B401,'[4]3.ข้อมูลงบทดลองปัจจุบัน'!$A$5:$CL$846,73,0),2)</f>
        <v>726962</v>
      </c>
      <c r="BW401" s="104">
        <f>ROUND(VLOOKUP($B401,'[4]3.ข้อมูลงบทดลองปัจจุบัน'!$A$5:$CL$846,74,0),2)</f>
        <v>143250</v>
      </c>
      <c r="BX401" s="104">
        <f>ROUND(VLOOKUP($B401,'[4]3.ข้อมูลงบทดลองปัจจุบัน'!$A$5:$CL$846,75,0),2)</f>
        <v>138709</v>
      </c>
      <c r="BY401" s="104">
        <f>ROUND(VLOOKUP($B401,'[4]3.ข้อมูลงบทดลองปัจจุบัน'!$A$5:$CL$846,76,0),2)</f>
        <v>169175.65</v>
      </c>
      <c r="BZ401" s="104">
        <f>ROUND(VLOOKUP($B401,'[4]3.ข้อมูลงบทดลองปัจจุบัน'!$A$5:$CL$846,77,0),2)</f>
        <v>54509.41</v>
      </c>
      <c r="CA401" s="104">
        <f>ROUND(VLOOKUP($B401,'[4]3.ข้อมูลงบทดลองปัจจุบัน'!$A$5:$CL$846,78,0),2)</f>
        <v>166830.9</v>
      </c>
      <c r="CB401" s="104">
        <f>ROUND(VLOOKUP($B401,'[4]3.ข้อมูลงบทดลองปัจจุบัน'!$A$5:$CL$846,79,0),2)</f>
        <v>413782</v>
      </c>
      <c r="CC401" s="104">
        <f>ROUND(VLOOKUP($B401,'[4]3.ข้อมูลงบทดลองปัจจุบัน'!$A$5:$CL$846,80,0),2)</f>
        <v>52165</v>
      </c>
      <c r="CD401" s="104">
        <f>ROUND(VLOOKUP($B401,'[4]3.ข้อมูลงบทดลองปัจจุบัน'!$A$5:$CL$846,81,0),2)</f>
        <v>445453.5</v>
      </c>
      <c r="CE401" s="104">
        <f>ROUND(VLOOKUP($B401,'[4]3.ข้อมูลงบทดลองปัจจุบัน'!$A$5:$CL$846,82,0),2)</f>
        <v>692296.25</v>
      </c>
      <c r="CF401" s="104">
        <f>ROUND(VLOOKUP($B401,'[4]3.ข้อมูลงบทดลองปัจจุบัน'!$A$5:$CL$846,83,0),2)</f>
        <v>276659</v>
      </c>
      <c r="CG401" s="104">
        <f>ROUND(VLOOKUP($B401,'[4]3.ข้อมูลงบทดลองปัจจุบัน'!$A$5:$CL$846,84,0),2)</f>
        <v>168057</v>
      </c>
      <c r="CH401" s="104">
        <f>ROUND(VLOOKUP($B401,'[4]3.ข้อมูลงบทดลองปัจจุบัน'!$A$5:$CL$846,85,0),2)</f>
        <v>0</v>
      </c>
      <c r="CI401" s="104">
        <f>ROUND(VLOOKUP($B401,'[4]3.ข้อมูลงบทดลองปัจจุบัน'!$A$5:$CL$846,86,0),2)</f>
        <v>101337.08</v>
      </c>
      <c r="CJ401" s="104">
        <f>ROUND(VLOOKUP($B401,'[4]3.ข้อมูลงบทดลองปัจจุบัน'!$A$5:$CL$846,87,0),2)</f>
        <v>328163.5</v>
      </c>
      <c r="CK401" s="104">
        <f>ROUND(VLOOKUP($B401,'[4]3.ข้อมูลงบทดลองปัจจุบัน'!$A$5:$CL$846,88,0),2)</f>
        <v>313987.46000000002</v>
      </c>
      <c r="CL401" s="104">
        <f>ROUND(VLOOKUP($B401,'[4]3.ข้อมูลงบทดลองปัจจุบัน'!$A$5:$CL$846,89,0),2)</f>
        <v>209864.22</v>
      </c>
      <c r="CM401" s="104">
        <f>ROUND(VLOOKUP($B401,'[4]3.ข้อมูลงบทดลองปัจจุบัน'!$A$5:$CL$846,90,0),2)</f>
        <v>1839598.67</v>
      </c>
    </row>
    <row r="402" spans="1:91" x14ac:dyDescent="0.7">
      <c r="A402" s="127" t="s">
        <v>884</v>
      </c>
      <c r="B402" s="18" t="s">
        <v>1187</v>
      </c>
      <c r="C402" s="19" t="s">
        <v>1188</v>
      </c>
      <c r="D402" s="104">
        <f>ROUND(VLOOKUP($B402,'[4]3.ข้อมูลงบทดลองปัจจุบัน'!$A$5:$CL$846,3,0),2)</f>
        <v>0</v>
      </c>
      <c r="E402" s="104">
        <f>ROUND(VLOOKUP($B402,'[4]3.ข้อมูลงบทดลองปัจจุบัน'!$A$5:$CL$846,4,0),2)</f>
        <v>0</v>
      </c>
      <c r="F402" s="104">
        <f>ROUND(VLOOKUP($B402,'[4]3.ข้อมูลงบทดลองปัจจุบัน'!$A$5:$CL$846,5,0),2)</f>
        <v>0</v>
      </c>
      <c r="G402" s="104">
        <f>ROUND(VLOOKUP($B402,'[4]3.ข้อมูลงบทดลองปัจจุบัน'!$A$5:$CL$846,6,0),2)</f>
        <v>0</v>
      </c>
      <c r="H402" s="104">
        <f>ROUND(VLOOKUP($B402,'[4]3.ข้อมูลงบทดลองปัจจุบัน'!$A$5:$CL$846,7,0),2)</f>
        <v>0</v>
      </c>
      <c r="I402" s="104">
        <f>ROUND(VLOOKUP($B402,'[4]3.ข้อมูลงบทดลองปัจจุบัน'!$A$5:$CL$846,8,0),2)</f>
        <v>0</v>
      </c>
      <c r="J402" s="104">
        <f>ROUND(VLOOKUP($B402,'[4]3.ข้อมูลงบทดลองปัจจุบัน'!$A$5:$CL$846,9,0),2)</f>
        <v>0</v>
      </c>
      <c r="K402" s="104">
        <f>ROUND(VLOOKUP($B402,'[4]3.ข้อมูลงบทดลองปัจจุบัน'!$A$5:$CL$846,10,0),2)</f>
        <v>0</v>
      </c>
      <c r="L402" s="104">
        <f>ROUND(VLOOKUP($B402,'[4]3.ข้อมูลงบทดลองปัจจุบัน'!$A$5:$CL$846,11,0),2)</f>
        <v>0</v>
      </c>
      <c r="M402" s="104">
        <f>ROUND(VLOOKUP($B402,'[4]3.ข้อมูลงบทดลองปัจจุบัน'!$A$5:$CL$846,12,0),2)</f>
        <v>0</v>
      </c>
      <c r="N402" s="104">
        <f>ROUND(VLOOKUP($B402,'[4]3.ข้อมูลงบทดลองปัจจุบัน'!$A$5:$CL$846,13,0),2)</f>
        <v>0</v>
      </c>
      <c r="O402" s="104">
        <f>ROUND(VLOOKUP($B402,'[4]3.ข้อมูลงบทดลองปัจจุบัน'!$A$5:$CL$846,14,0),2)</f>
        <v>0</v>
      </c>
      <c r="P402" s="104">
        <f>ROUND(VLOOKUP($B402,'[4]3.ข้อมูลงบทดลองปัจจุบัน'!$A$5:$CL$846,15,0),2)</f>
        <v>3</v>
      </c>
      <c r="Q402" s="104">
        <f>ROUND(VLOOKUP($B402,'[4]3.ข้อมูลงบทดลองปัจจุบัน'!$A$5:$CL$846,16,0),2)</f>
        <v>0</v>
      </c>
      <c r="R402" s="104">
        <f>ROUND(VLOOKUP($B402,'[4]3.ข้อมูลงบทดลองปัจจุบัน'!$A$5:$CL$846,17,0),2)</f>
        <v>0</v>
      </c>
      <c r="S402" s="104">
        <f>ROUND(VLOOKUP($B402,'[4]3.ข้อมูลงบทดลองปัจจุบัน'!$A$5:$CL$846,18,0),2)</f>
        <v>0</v>
      </c>
      <c r="T402" s="104">
        <f>ROUND(VLOOKUP($B402,'[4]3.ข้อมูลงบทดลองปัจจุบัน'!$A$5:$CL$846,19,0),2)</f>
        <v>0</v>
      </c>
      <c r="U402" s="104">
        <f>ROUND(VLOOKUP($B402,'[4]3.ข้อมูลงบทดลองปัจจุบัน'!$A$5:$CL$846,20,0),2)</f>
        <v>0</v>
      </c>
      <c r="V402" s="104">
        <f>ROUND(VLOOKUP($B402,'[4]3.ข้อมูลงบทดลองปัจจุบัน'!$A$5:$CL$846,21,0),2)</f>
        <v>0</v>
      </c>
      <c r="W402" s="104">
        <f>ROUND(VLOOKUP($B402,'[4]3.ข้อมูลงบทดลองปัจจุบัน'!$A$5:$CL$846,22,0),2)</f>
        <v>0</v>
      </c>
      <c r="X402" s="104">
        <f>ROUND(VLOOKUP($B402,'[4]3.ข้อมูลงบทดลองปัจจุบัน'!$A$5:$CL$846,23,0),2)</f>
        <v>0</v>
      </c>
      <c r="Y402" s="104">
        <f>ROUND(VLOOKUP($B402,'[4]3.ข้อมูลงบทดลองปัจจุบัน'!$A$5:$CL$846,24,0),2)</f>
        <v>0</v>
      </c>
      <c r="Z402" s="104">
        <f>ROUND(VLOOKUP($B402,'[4]3.ข้อมูลงบทดลองปัจจุบัน'!$A$5:$CL$846,25,0),2)</f>
        <v>0</v>
      </c>
      <c r="AA402" s="104">
        <f>ROUND(VLOOKUP($B402,'[4]3.ข้อมูลงบทดลองปัจจุบัน'!$A$5:$CL$846,26,0),2)</f>
        <v>0</v>
      </c>
      <c r="AB402" s="104">
        <f>ROUND(VLOOKUP($B402,'[4]3.ข้อมูลงบทดลองปัจจุบัน'!$A$5:$CL$846,27,0),2)</f>
        <v>0</v>
      </c>
      <c r="AC402" s="104">
        <f>ROUND(VLOOKUP($B402,'[4]3.ข้อมูลงบทดลองปัจจุบัน'!$A$5:$CL$846,28,0),2)</f>
        <v>0</v>
      </c>
      <c r="AD402" s="104">
        <f>ROUND(VLOOKUP($B402,'[4]3.ข้อมูลงบทดลองปัจจุบัน'!$A$5:$CL$846,29,0),2)</f>
        <v>0</v>
      </c>
      <c r="AE402" s="104">
        <f>ROUND(VLOOKUP($B402,'[4]3.ข้อมูลงบทดลองปัจจุบัน'!$A$5:$CL$846,30,0),2)</f>
        <v>0</v>
      </c>
      <c r="AF402" s="104">
        <f>ROUND(VLOOKUP($B402,'[4]3.ข้อมูลงบทดลองปัจจุบัน'!$A$5:$CL$846,31,0),2)</f>
        <v>0</v>
      </c>
      <c r="AG402" s="104">
        <f>ROUND(VLOOKUP($B402,'[4]3.ข้อมูลงบทดลองปัจจุบัน'!$A$5:$CL$846,32,0),2)</f>
        <v>0</v>
      </c>
      <c r="AH402" s="104">
        <f>ROUND(VLOOKUP($B402,'[4]3.ข้อมูลงบทดลองปัจจุบัน'!$A$5:$CL$846,33,0),2)</f>
        <v>0</v>
      </c>
      <c r="AI402" s="104">
        <f>ROUND(VLOOKUP($B402,'[4]3.ข้อมูลงบทดลองปัจจุบัน'!$A$5:$CL$846,34,0),2)</f>
        <v>0</v>
      </c>
      <c r="AJ402" s="104">
        <f>ROUND(VLOOKUP($B402,'[4]3.ข้อมูลงบทดลองปัจจุบัน'!$A$5:$CL$846,35,0),2)</f>
        <v>0</v>
      </c>
      <c r="AK402" s="104">
        <f>ROUND(VLOOKUP($B402,'[4]3.ข้อมูลงบทดลองปัจจุบัน'!$A$5:$CL$846,36,0),2)</f>
        <v>0</v>
      </c>
      <c r="AL402" s="104">
        <f>ROUND(VLOOKUP($B402,'[4]3.ข้อมูลงบทดลองปัจจุบัน'!$A$5:$CL$846,37,0),2)</f>
        <v>0</v>
      </c>
      <c r="AM402" s="104">
        <f>ROUND(VLOOKUP($B402,'[4]3.ข้อมูลงบทดลองปัจจุบัน'!$A$5:$CL$846,38,0),2)</f>
        <v>0</v>
      </c>
      <c r="AN402" s="104">
        <f>ROUND(VLOOKUP($B402,'[4]3.ข้อมูลงบทดลองปัจจุบัน'!$A$5:$CL$846,39,0),2)</f>
        <v>0</v>
      </c>
      <c r="AO402" s="104">
        <f>ROUND(VLOOKUP($B402,'[4]3.ข้อมูลงบทดลองปัจจุบัน'!$A$5:$CL$846,40,0),2)</f>
        <v>0</v>
      </c>
      <c r="AP402" s="104">
        <f>ROUND(VLOOKUP($B402,'[4]3.ข้อมูลงบทดลองปัจจุบัน'!$A$5:$CL$846,41,0),2)</f>
        <v>0</v>
      </c>
      <c r="AQ402" s="104">
        <f>ROUND(VLOOKUP($B402,'[4]3.ข้อมูลงบทดลองปัจจุบัน'!$A$5:$CL$846,42,0),2)</f>
        <v>0</v>
      </c>
      <c r="AR402" s="104">
        <f>ROUND(VLOOKUP($B402,'[4]3.ข้อมูลงบทดลองปัจจุบัน'!$A$5:$CL$846,43,0),2)</f>
        <v>0</v>
      </c>
      <c r="AS402" s="104">
        <f>ROUND(VLOOKUP($B402,'[4]3.ข้อมูลงบทดลองปัจจุบัน'!$A$5:$CL$846,44,0),2)</f>
        <v>0</v>
      </c>
      <c r="AT402" s="104">
        <f>ROUND(VLOOKUP($B402,'[4]3.ข้อมูลงบทดลองปัจจุบัน'!$A$5:$CL$846,45,0),2)</f>
        <v>0</v>
      </c>
      <c r="AU402" s="104">
        <f>ROUND(VLOOKUP($B402,'[4]3.ข้อมูลงบทดลองปัจจุบัน'!$A$5:$CL$846,46,0),2)</f>
        <v>0</v>
      </c>
      <c r="AV402" s="104">
        <f>ROUND(VLOOKUP($B402,'[4]3.ข้อมูลงบทดลองปัจจุบัน'!$A$5:$CL$846,47,0),2)</f>
        <v>0</v>
      </c>
      <c r="AW402" s="104">
        <f>ROUND(VLOOKUP($B402,'[4]3.ข้อมูลงบทดลองปัจจุบัน'!$A$5:$CL$846,48,0),2)</f>
        <v>0</v>
      </c>
      <c r="AX402" s="104">
        <f>ROUND(VLOOKUP($B402,'[4]3.ข้อมูลงบทดลองปัจจุบัน'!$A$5:$CL$846,49,0),2)</f>
        <v>0</v>
      </c>
      <c r="AY402" s="104">
        <f>ROUND(VLOOKUP($B402,'[4]3.ข้อมูลงบทดลองปัจจุบัน'!$A$5:$CL$846,50,0),2)</f>
        <v>0</v>
      </c>
      <c r="AZ402" s="104">
        <f>ROUND(VLOOKUP($B402,'[4]3.ข้อมูลงบทดลองปัจจุบัน'!$A$5:$CL$846,51,0),2)</f>
        <v>0</v>
      </c>
      <c r="BA402" s="104">
        <f>ROUND(VLOOKUP($B402,'[4]3.ข้อมูลงบทดลองปัจจุบัน'!$A$5:$CL$846,52,0),2)</f>
        <v>0</v>
      </c>
      <c r="BB402" s="104">
        <f>ROUND(VLOOKUP($B402,'[4]3.ข้อมูลงบทดลองปัจจุบัน'!$A$5:$CL$846,53,0),2)</f>
        <v>0</v>
      </c>
      <c r="BC402" s="104">
        <f>ROUND(VLOOKUP($B402,'[4]3.ข้อมูลงบทดลองปัจจุบัน'!$A$5:$CL$846,54,0),2)</f>
        <v>0</v>
      </c>
      <c r="BD402" s="104">
        <f>ROUND(VLOOKUP($B402,'[4]3.ข้อมูลงบทดลองปัจจุบัน'!$A$5:$CL$846,55,0),2)</f>
        <v>0</v>
      </c>
      <c r="BE402" s="104">
        <f>ROUND(VLOOKUP($B402,'[4]3.ข้อมูลงบทดลองปัจจุบัน'!$A$5:$CL$846,56,0),2)</f>
        <v>0</v>
      </c>
      <c r="BF402" s="104">
        <f>ROUND(VLOOKUP($B402,'[4]3.ข้อมูลงบทดลองปัจจุบัน'!$A$5:$CL$846,57,0),2)</f>
        <v>0</v>
      </c>
      <c r="BG402" s="104">
        <f>ROUND(VLOOKUP($B402,'[4]3.ข้อมูลงบทดลองปัจจุบัน'!$A$5:$CL$846,58,0),2)</f>
        <v>0</v>
      </c>
      <c r="BH402" s="104">
        <f>ROUND(VLOOKUP($B402,'[4]3.ข้อมูลงบทดลองปัจจุบัน'!$A$5:$CL$846,59,0),2)</f>
        <v>0</v>
      </c>
      <c r="BI402" s="104">
        <f>ROUND(VLOOKUP($B402,'[4]3.ข้อมูลงบทดลองปัจจุบัน'!$A$5:$CL$846,60,0),2)</f>
        <v>0</v>
      </c>
      <c r="BJ402" s="104">
        <f>ROUND(VLOOKUP($B402,'[4]3.ข้อมูลงบทดลองปัจจุบัน'!$A$5:$CL$846,61,0),2)</f>
        <v>0</v>
      </c>
      <c r="BK402" s="104">
        <f>ROUND(VLOOKUP($B402,'[4]3.ข้อมูลงบทดลองปัจจุบัน'!$A$5:$CL$846,62,0),2)</f>
        <v>0</v>
      </c>
      <c r="BL402" s="104">
        <f>ROUND(VLOOKUP($B402,'[4]3.ข้อมูลงบทดลองปัจจุบัน'!$A$5:$CL$846,63,0),2)</f>
        <v>0</v>
      </c>
      <c r="BM402" s="104">
        <f>ROUND(VLOOKUP($B402,'[4]3.ข้อมูลงบทดลองปัจจุบัน'!$A$5:$CL$846,64,0),2)</f>
        <v>0</v>
      </c>
      <c r="BN402" s="104">
        <f>ROUND(VLOOKUP($B402,'[4]3.ข้อมูลงบทดลองปัจจุบัน'!$A$5:$CL$846,65,0),2)</f>
        <v>0</v>
      </c>
      <c r="BO402" s="104">
        <f>ROUND(VLOOKUP($B402,'[4]3.ข้อมูลงบทดลองปัจจุบัน'!$A$5:$CL$846,66,0),2)</f>
        <v>0</v>
      </c>
      <c r="BP402" s="104">
        <f>ROUND(VLOOKUP($B402,'[4]3.ข้อมูลงบทดลองปัจจุบัน'!$A$5:$CL$846,67,0),2)</f>
        <v>0</v>
      </c>
      <c r="BQ402" s="104">
        <f>ROUND(VLOOKUP($B402,'[4]3.ข้อมูลงบทดลองปัจจุบัน'!$A$5:$CL$846,68,0),2)</f>
        <v>0</v>
      </c>
      <c r="BR402" s="104">
        <f>ROUND(VLOOKUP($B402,'[4]3.ข้อมูลงบทดลองปัจจุบัน'!$A$5:$CL$846,69,0),2)</f>
        <v>0</v>
      </c>
      <c r="BS402" s="104">
        <f>ROUND(VLOOKUP($B402,'[4]3.ข้อมูลงบทดลองปัจจุบัน'!$A$5:$CL$846,70,0),2)</f>
        <v>0</v>
      </c>
      <c r="BT402" s="104">
        <f>ROUND(VLOOKUP($B402,'[4]3.ข้อมูลงบทดลองปัจจุบัน'!$A$5:$CL$846,71,0),2)</f>
        <v>0</v>
      </c>
      <c r="BU402" s="104">
        <f>ROUND(VLOOKUP($B402,'[4]3.ข้อมูลงบทดลองปัจจุบัน'!$A$5:$CL$846,72,0),2)</f>
        <v>0</v>
      </c>
      <c r="BV402" s="104">
        <f>ROUND(VLOOKUP($B402,'[4]3.ข้อมูลงบทดลองปัจจุบัน'!$A$5:$CL$846,73,0),2)</f>
        <v>0</v>
      </c>
      <c r="BW402" s="104">
        <f>ROUND(VLOOKUP($B402,'[4]3.ข้อมูลงบทดลองปัจจุบัน'!$A$5:$CL$846,74,0),2)</f>
        <v>0</v>
      </c>
      <c r="BX402" s="104">
        <f>ROUND(VLOOKUP($B402,'[4]3.ข้อมูลงบทดลองปัจจุบัน'!$A$5:$CL$846,75,0),2)</f>
        <v>0</v>
      </c>
      <c r="BY402" s="104">
        <f>ROUND(VLOOKUP($B402,'[4]3.ข้อมูลงบทดลองปัจจุบัน'!$A$5:$CL$846,76,0),2)</f>
        <v>0</v>
      </c>
      <c r="BZ402" s="104">
        <f>ROUND(VLOOKUP($B402,'[4]3.ข้อมูลงบทดลองปัจจุบัน'!$A$5:$CL$846,77,0),2)</f>
        <v>0</v>
      </c>
      <c r="CA402" s="104">
        <f>ROUND(VLOOKUP($B402,'[4]3.ข้อมูลงบทดลองปัจจุบัน'!$A$5:$CL$846,78,0),2)</f>
        <v>0</v>
      </c>
      <c r="CB402" s="104">
        <f>ROUND(VLOOKUP($B402,'[4]3.ข้อมูลงบทดลองปัจจุบัน'!$A$5:$CL$846,79,0),2)</f>
        <v>0</v>
      </c>
      <c r="CC402" s="104">
        <f>ROUND(VLOOKUP($B402,'[4]3.ข้อมูลงบทดลองปัจจุบัน'!$A$5:$CL$846,80,0),2)</f>
        <v>0</v>
      </c>
      <c r="CD402" s="104">
        <f>ROUND(VLOOKUP($B402,'[4]3.ข้อมูลงบทดลองปัจจุบัน'!$A$5:$CL$846,81,0),2)</f>
        <v>0</v>
      </c>
      <c r="CE402" s="104">
        <f>ROUND(VLOOKUP($B402,'[4]3.ข้อมูลงบทดลองปัจจุบัน'!$A$5:$CL$846,82,0),2)</f>
        <v>0</v>
      </c>
      <c r="CF402" s="104">
        <f>ROUND(VLOOKUP($B402,'[4]3.ข้อมูลงบทดลองปัจจุบัน'!$A$5:$CL$846,83,0),2)</f>
        <v>0</v>
      </c>
      <c r="CG402" s="104">
        <f>ROUND(VLOOKUP($B402,'[4]3.ข้อมูลงบทดลองปัจจุบัน'!$A$5:$CL$846,84,0),2)</f>
        <v>0</v>
      </c>
      <c r="CH402" s="104">
        <f>ROUND(VLOOKUP($B402,'[4]3.ข้อมูลงบทดลองปัจจุบัน'!$A$5:$CL$846,85,0),2)</f>
        <v>0</v>
      </c>
      <c r="CI402" s="104">
        <f>ROUND(VLOOKUP($B402,'[4]3.ข้อมูลงบทดลองปัจจุบัน'!$A$5:$CL$846,86,0),2)</f>
        <v>0</v>
      </c>
      <c r="CJ402" s="104">
        <f>ROUND(VLOOKUP($B402,'[4]3.ข้อมูลงบทดลองปัจจุบัน'!$A$5:$CL$846,87,0),2)</f>
        <v>0</v>
      </c>
      <c r="CK402" s="104">
        <f>ROUND(VLOOKUP($B402,'[4]3.ข้อมูลงบทดลองปัจจุบัน'!$A$5:$CL$846,88,0),2)</f>
        <v>0</v>
      </c>
      <c r="CL402" s="104">
        <f>ROUND(VLOOKUP($B402,'[4]3.ข้อมูลงบทดลองปัจจุบัน'!$A$5:$CL$846,89,0),2)</f>
        <v>0</v>
      </c>
      <c r="CM402" s="104">
        <f>ROUND(VLOOKUP($B402,'[4]3.ข้อมูลงบทดลองปัจจุบัน'!$A$5:$CL$846,90,0),2)</f>
        <v>0</v>
      </c>
    </row>
    <row r="403" spans="1:91" x14ac:dyDescent="0.7">
      <c r="A403" s="127" t="s">
        <v>884</v>
      </c>
      <c r="B403" s="18" t="s">
        <v>1189</v>
      </c>
      <c r="C403" s="19" t="s">
        <v>1190</v>
      </c>
      <c r="D403" s="104">
        <f>ROUND(VLOOKUP($B403,'[4]3.ข้อมูลงบทดลองปัจจุบัน'!$A$5:$CL$846,3,0),2)</f>
        <v>0</v>
      </c>
      <c r="E403" s="104">
        <f>ROUND(VLOOKUP($B403,'[4]3.ข้อมูลงบทดลองปัจจุบัน'!$A$5:$CL$846,4,0),2)</f>
        <v>0</v>
      </c>
      <c r="F403" s="104">
        <f>ROUND(VLOOKUP($B403,'[4]3.ข้อมูลงบทดลองปัจจุบัน'!$A$5:$CL$846,5,0),2)</f>
        <v>0</v>
      </c>
      <c r="G403" s="104">
        <f>ROUND(VLOOKUP($B403,'[4]3.ข้อมูลงบทดลองปัจจุบัน'!$A$5:$CL$846,6,0),2)</f>
        <v>0</v>
      </c>
      <c r="H403" s="104">
        <f>ROUND(VLOOKUP($B403,'[4]3.ข้อมูลงบทดลองปัจจุบัน'!$A$5:$CL$846,7,0),2)</f>
        <v>0</v>
      </c>
      <c r="I403" s="104">
        <f>ROUND(VLOOKUP($B403,'[4]3.ข้อมูลงบทดลองปัจจุบัน'!$A$5:$CL$846,8,0),2)</f>
        <v>0</v>
      </c>
      <c r="J403" s="104">
        <f>ROUND(VLOOKUP($B403,'[4]3.ข้อมูลงบทดลองปัจจุบัน'!$A$5:$CL$846,9,0),2)</f>
        <v>0</v>
      </c>
      <c r="K403" s="104">
        <f>ROUND(VLOOKUP($B403,'[4]3.ข้อมูลงบทดลองปัจจุบัน'!$A$5:$CL$846,10,0),2)</f>
        <v>0</v>
      </c>
      <c r="L403" s="104">
        <f>ROUND(VLOOKUP($B403,'[4]3.ข้อมูลงบทดลองปัจจุบัน'!$A$5:$CL$846,11,0),2)</f>
        <v>0</v>
      </c>
      <c r="M403" s="104">
        <f>ROUND(VLOOKUP($B403,'[4]3.ข้อมูลงบทดลองปัจจุบัน'!$A$5:$CL$846,12,0),2)</f>
        <v>0</v>
      </c>
      <c r="N403" s="104">
        <f>ROUND(VLOOKUP($B403,'[4]3.ข้อมูลงบทดลองปัจจุบัน'!$A$5:$CL$846,13,0),2)</f>
        <v>0</v>
      </c>
      <c r="O403" s="104">
        <f>ROUND(VLOOKUP($B403,'[4]3.ข้อมูลงบทดลองปัจจุบัน'!$A$5:$CL$846,14,0),2)</f>
        <v>0</v>
      </c>
      <c r="P403" s="104">
        <f>ROUND(VLOOKUP($B403,'[4]3.ข้อมูลงบทดลองปัจจุบัน'!$A$5:$CL$846,15,0),2)</f>
        <v>0</v>
      </c>
      <c r="Q403" s="104">
        <f>ROUND(VLOOKUP($B403,'[4]3.ข้อมูลงบทดลองปัจจุบัน'!$A$5:$CL$846,16,0),2)</f>
        <v>0</v>
      </c>
      <c r="R403" s="104">
        <f>ROUND(VLOOKUP($B403,'[4]3.ข้อมูลงบทดลองปัจจุบัน'!$A$5:$CL$846,17,0),2)</f>
        <v>0</v>
      </c>
      <c r="S403" s="104">
        <f>ROUND(VLOOKUP($B403,'[4]3.ข้อมูลงบทดลองปัจจุบัน'!$A$5:$CL$846,18,0),2)</f>
        <v>0</v>
      </c>
      <c r="T403" s="104">
        <f>ROUND(VLOOKUP($B403,'[4]3.ข้อมูลงบทดลองปัจจุบัน'!$A$5:$CL$846,19,0),2)</f>
        <v>0</v>
      </c>
      <c r="U403" s="104">
        <f>ROUND(VLOOKUP($B403,'[4]3.ข้อมูลงบทดลองปัจจุบัน'!$A$5:$CL$846,20,0),2)</f>
        <v>0</v>
      </c>
      <c r="V403" s="104">
        <f>ROUND(VLOOKUP($B403,'[4]3.ข้อมูลงบทดลองปัจจุบัน'!$A$5:$CL$846,21,0),2)</f>
        <v>0</v>
      </c>
      <c r="W403" s="104">
        <f>ROUND(VLOOKUP($B403,'[4]3.ข้อมูลงบทดลองปัจจุบัน'!$A$5:$CL$846,22,0),2)</f>
        <v>0</v>
      </c>
      <c r="X403" s="104">
        <f>ROUND(VLOOKUP($B403,'[4]3.ข้อมูลงบทดลองปัจจุบัน'!$A$5:$CL$846,23,0),2)</f>
        <v>0</v>
      </c>
      <c r="Y403" s="104">
        <f>ROUND(VLOOKUP($B403,'[4]3.ข้อมูลงบทดลองปัจจุบัน'!$A$5:$CL$846,24,0),2)</f>
        <v>0</v>
      </c>
      <c r="Z403" s="104">
        <f>ROUND(VLOOKUP($B403,'[4]3.ข้อมูลงบทดลองปัจจุบัน'!$A$5:$CL$846,25,0),2)</f>
        <v>0</v>
      </c>
      <c r="AA403" s="104">
        <f>ROUND(VLOOKUP($B403,'[4]3.ข้อมูลงบทดลองปัจจุบัน'!$A$5:$CL$846,26,0),2)</f>
        <v>0</v>
      </c>
      <c r="AB403" s="104">
        <f>ROUND(VLOOKUP($B403,'[4]3.ข้อมูลงบทดลองปัจจุบัน'!$A$5:$CL$846,27,0),2)</f>
        <v>0</v>
      </c>
      <c r="AC403" s="104">
        <f>ROUND(VLOOKUP($B403,'[4]3.ข้อมูลงบทดลองปัจจุบัน'!$A$5:$CL$846,28,0),2)</f>
        <v>0</v>
      </c>
      <c r="AD403" s="104">
        <f>ROUND(VLOOKUP($B403,'[4]3.ข้อมูลงบทดลองปัจจุบัน'!$A$5:$CL$846,29,0),2)</f>
        <v>0</v>
      </c>
      <c r="AE403" s="104">
        <f>ROUND(VLOOKUP($B403,'[4]3.ข้อมูลงบทดลองปัจจุบัน'!$A$5:$CL$846,30,0),2)</f>
        <v>0</v>
      </c>
      <c r="AF403" s="104">
        <f>ROUND(VLOOKUP($B403,'[4]3.ข้อมูลงบทดลองปัจจุบัน'!$A$5:$CL$846,31,0),2)</f>
        <v>0</v>
      </c>
      <c r="AG403" s="104">
        <f>ROUND(VLOOKUP($B403,'[4]3.ข้อมูลงบทดลองปัจจุบัน'!$A$5:$CL$846,32,0),2)</f>
        <v>0</v>
      </c>
      <c r="AH403" s="104">
        <f>ROUND(VLOOKUP($B403,'[4]3.ข้อมูลงบทดลองปัจจุบัน'!$A$5:$CL$846,33,0),2)</f>
        <v>0</v>
      </c>
      <c r="AI403" s="104">
        <f>ROUND(VLOOKUP($B403,'[4]3.ข้อมูลงบทดลองปัจจุบัน'!$A$5:$CL$846,34,0),2)</f>
        <v>0</v>
      </c>
      <c r="AJ403" s="104">
        <f>ROUND(VLOOKUP($B403,'[4]3.ข้อมูลงบทดลองปัจจุบัน'!$A$5:$CL$846,35,0),2)</f>
        <v>0</v>
      </c>
      <c r="AK403" s="104">
        <f>ROUND(VLOOKUP($B403,'[4]3.ข้อมูลงบทดลองปัจจุบัน'!$A$5:$CL$846,36,0),2)</f>
        <v>0</v>
      </c>
      <c r="AL403" s="104">
        <f>ROUND(VLOOKUP($B403,'[4]3.ข้อมูลงบทดลองปัจจุบัน'!$A$5:$CL$846,37,0),2)</f>
        <v>0</v>
      </c>
      <c r="AM403" s="104">
        <f>ROUND(VLOOKUP($B403,'[4]3.ข้อมูลงบทดลองปัจจุบัน'!$A$5:$CL$846,38,0),2)</f>
        <v>0</v>
      </c>
      <c r="AN403" s="104">
        <f>ROUND(VLOOKUP($B403,'[4]3.ข้อมูลงบทดลองปัจจุบัน'!$A$5:$CL$846,39,0),2)</f>
        <v>0</v>
      </c>
      <c r="AO403" s="104">
        <f>ROUND(VLOOKUP($B403,'[4]3.ข้อมูลงบทดลองปัจจุบัน'!$A$5:$CL$846,40,0),2)</f>
        <v>0</v>
      </c>
      <c r="AP403" s="104">
        <f>ROUND(VLOOKUP($B403,'[4]3.ข้อมูลงบทดลองปัจจุบัน'!$A$5:$CL$846,41,0),2)</f>
        <v>0</v>
      </c>
      <c r="AQ403" s="104">
        <f>ROUND(VLOOKUP($B403,'[4]3.ข้อมูลงบทดลองปัจจุบัน'!$A$5:$CL$846,42,0),2)</f>
        <v>0</v>
      </c>
      <c r="AR403" s="104">
        <f>ROUND(VLOOKUP($B403,'[4]3.ข้อมูลงบทดลองปัจจุบัน'!$A$5:$CL$846,43,0),2)</f>
        <v>0</v>
      </c>
      <c r="AS403" s="104">
        <f>ROUND(VLOOKUP($B403,'[4]3.ข้อมูลงบทดลองปัจจุบัน'!$A$5:$CL$846,44,0),2)</f>
        <v>0</v>
      </c>
      <c r="AT403" s="104">
        <f>ROUND(VLOOKUP($B403,'[4]3.ข้อมูลงบทดลองปัจจุบัน'!$A$5:$CL$846,45,0),2)</f>
        <v>0</v>
      </c>
      <c r="AU403" s="104">
        <f>ROUND(VLOOKUP($B403,'[4]3.ข้อมูลงบทดลองปัจจุบัน'!$A$5:$CL$846,46,0),2)</f>
        <v>0</v>
      </c>
      <c r="AV403" s="104">
        <f>ROUND(VLOOKUP($B403,'[4]3.ข้อมูลงบทดลองปัจจุบัน'!$A$5:$CL$846,47,0),2)</f>
        <v>0</v>
      </c>
      <c r="AW403" s="104">
        <f>ROUND(VLOOKUP($B403,'[4]3.ข้อมูลงบทดลองปัจจุบัน'!$A$5:$CL$846,48,0),2)</f>
        <v>0</v>
      </c>
      <c r="AX403" s="104">
        <f>ROUND(VLOOKUP($B403,'[4]3.ข้อมูลงบทดลองปัจจุบัน'!$A$5:$CL$846,49,0),2)</f>
        <v>0</v>
      </c>
      <c r="AY403" s="104">
        <f>ROUND(VLOOKUP($B403,'[4]3.ข้อมูลงบทดลองปัจจุบัน'!$A$5:$CL$846,50,0),2)</f>
        <v>0</v>
      </c>
      <c r="AZ403" s="104">
        <f>ROUND(VLOOKUP($B403,'[4]3.ข้อมูลงบทดลองปัจจุบัน'!$A$5:$CL$846,51,0),2)</f>
        <v>0</v>
      </c>
      <c r="BA403" s="104">
        <f>ROUND(VLOOKUP($B403,'[4]3.ข้อมูลงบทดลองปัจจุบัน'!$A$5:$CL$846,52,0),2)</f>
        <v>0</v>
      </c>
      <c r="BB403" s="104">
        <f>ROUND(VLOOKUP($B403,'[4]3.ข้อมูลงบทดลองปัจจุบัน'!$A$5:$CL$846,53,0),2)</f>
        <v>0</v>
      </c>
      <c r="BC403" s="104">
        <f>ROUND(VLOOKUP($B403,'[4]3.ข้อมูลงบทดลองปัจจุบัน'!$A$5:$CL$846,54,0),2)</f>
        <v>0</v>
      </c>
      <c r="BD403" s="104">
        <f>ROUND(VLOOKUP($B403,'[4]3.ข้อมูลงบทดลองปัจจุบัน'!$A$5:$CL$846,55,0),2)</f>
        <v>0</v>
      </c>
      <c r="BE403" s="104">
        <f>ROUND(VLOOKUP($B403,'[4]3.ข้อมูลงบทดลองปัจจุบัน'!$A$5:$CL$846,56,0),2)</f>
        <v>0</v>
      </c>
      <c r="BF403" s="104">
        <f>ROUND(VLOOKUP($B403,'[4]3.ข้อมูลงบทดลองปัจจุบัน'!$A$5:$CL$846,57,0),2)</f>
        <v>0</v>
      </c>
      <c r="BG403" s="104">
        <f>ROUND(VLOOKUP($B403,'[4]3.ข้อมูลงบทดลองปัจจุบัน'!$A$5:$CL$846,58,0),2)</f>
        <v>0</v>
      </c>
      <c r="BH403" s="104">
        <f>ROUND(VLOOKUP($B403,'[4]3.ข้อมูลงบทดลองปัจจุบัน'!$A$5:$CL$846,59,0),2)</f>
        <v>0</v>
      </c>
      <c r="BI403" s="104">
        <f>ROUND(VLOOKUP($B403,'[4]3.ข้อมูลงบทดลองปัจจุบัน'!$A$5:$CL$846,60,0),2)</f>
        <v>0</v>
      </c>
      <c r="BJ403" s="104">
        <f>ROUND(VLOOKUP($B403,'[4]3.ข้อมูลงบทดลองปัจจุบัน'!$A$5:$CL$846,61,0),2)</f>
        <v>0</v>
      </c>
      <c r="BK403" s="104">
        <f>ROUND(VLOOKUP($B403,'[4]3.ข้อมูลงบทดลองปัจจุบัน'!$A$5:$CL$846,62,0),2)</f>
        <v>0</v>
      </c>
      <c r="BL403" s="104">
        <f>ROUND(VLOOKUP($B403,'[4]3.ข้อมูลงบทดลองปัจจุบัน'!$A$5:$CL$846,63,0),2)</f>
        <v>0</v>
      </c>
      <c r="BM403" s="104">
        <f>ROUND(VLOOKUP($B403,'[4]3.ข้อมูลงบทดลองปัจจุบัน'!$A$5:$CL$846,64,0),2)</f>
        <v>0</v>
      </c>
      <c r="BN403" s="104">
        <f>ROUND(VLOOKUP($B403,'[4]3.ข้อมูลงบทดลองปัจจุบัน'!$A$5:$CL$846,65,0),2)</f>
        <v>0</v>
      </c>
      <c r="BO403" s="104">
        <f>ROUND(VLOOKUP($B403,'[4]3.ข้อมูลงบทดลองปัจจุบัน'!$A$5:$CL$846,66,0),2)</f>
        <v>0</v>
      </c>
      <c r="BP403" s="104">
        <f>ROUND(VLOOKUP($B403,'[4]3.ข้อมูลงบทดลองปัจจุบัน'!$A$5:$CL$846,67,0),2)</f>
        <v>0</v>
      </c>
      <c r="BQ403" s="104">
        <f>ROUND(VLOOKUP($B403,'[4]3.ข้อมูลงบทดลองปัจจุบัน'!$A$5:$CL$846,68,0),2)</f>
        <v>0</v>
      </c>
      <c r="BR403" s="104">
        <f>ROUND(VLOOKUP($B403,'[4]3.ข้อมูลงบทดลองปัจจุบัน'!$A$5:$CL$846,69,0),2)</f>
        <v>0</v>
      </c>
      <c r="BS403" s="104">
        <f>ROUND(VLOOKUP($B403,'[4]3.ข้อมูลงบทดลองปัจจุบัน'!$A$5:$CL$846,70,0),2)</f>
        <v>0</v>
      </c>
      <c r="BT403" s="104">
        <f>ROUND(VLOOKUP($B403,'[4]3.ข้อมูลงบทดลองปัจจุบัน'!$A$5:$CL$846,71,0),2)</f>
        <v>0</v>
      </c>
      <c r="BU403" s="104">
        <f>ROUND(VLOOKUP($B403,'[4]3.ข้อมูลงบทดลองปัจจุบัน'!$A$5:$CL$846,72,0),2)</f>
        <v>0</v>
      </c>
      <c r="BV403" s="104">
        <f>ROUND(VLOOKUP($B403,'[4]3.ข้อมูลงบทดลองปัจจุบัน'!$A$5:$CL$846,73,0),2)</f>
        <v>0</v>
      </c>
      <c r="BW403" s="104">
        <f>ROUND(VLOOKUP($B403,'[4]3.ข้อมูลงบทดลองปัจจุบัน'!$A$5:$CL$846,74,0),2)</f>
        <v>0</v>
      </c>
      <c r="BX403" s="104">
        <f>ROUND(VLOOKUP($B403,'[4]3.ข้อมูลงบทดลองปัจจุบัน'!$A$5:$CL$846,75,0),2)</f>
        <v>0</v>
      </c>
      <c r="BY403" s="104">
        <f>ROUND(VLOOKUP($B403,'[4]3.ข้อมูลงบทดลองปัจจุบัน'!$A$5:$CL$846,76,0),2)</f>
        <v>0</v>
      </c>
      <c r="BZ403" s="104">
        <f>ROUND(VLOOKUP($B403,'[4]3.ข้อมูลงบทดลองปัจจุบัน'!$A$5:$CL$846,77,0),2)</f>
        <v>0</v>
      </c>
      <c r="CA403" s="104">
        <f>ROUND(VLOOKUP($B403,'[4]3.ข้อมูลงบทดลองปัจจุบัน'!$A$5:$CL$846,78,0),2)</f>
        <v>0</v>
      </c>
      <c r="CB403" s="104">
        <f>ROUND(VLOOKUP($B403,'[4]3.ข้อมูลงบทดลองปัจจุบัน'!$A$5:$CL$846,79,0),2)</f>
        <v>0</v>
      </c>
      <c r="CC403" s="104">
        <f>ROUND(VLOOKUP($B403,'[4]3.ข้อมูลงบทดลองปัจจุบัน'!$A$5:$CL$846,80,0),2)</f>
        <v>0</v>
      </c>
      <c r="CD403" s="104">
        <f>ROUND(VLOOKUP($B403,'[4]3.ข้อมูลงบทดลองปัจจุบัน'!$A$5:$CL$846,81,0),2)</f>
        <v>0</v>
      </c>
      <c r="CE403" s="104">
        <f>ROUND(VLOOKUP($B403,'[4]3.ข้อมูลงบทดลองปัจจุบัน'!$A$5:$CL$846,82,0),2)</f>
        <v>0</v>
      </c>
      <c r="CF403" s="104">
        <f>ROUND(VLOOKUP($B403,'[4]3.ข้อมูลงบทดลองปัจจุบัน'!$A$5:$CL$846,83,0),2)</f>
        <v>0</v>
      </c>
      <c r="CG403" s="104">
        <f>ROUND(VLOOKUP($B403,'[4]3.ข้อมูลงบทดลองปัจจุบัน'!$A$5:$CL$846,84,0),2)</f>
        <v>0</v>
      </c>
      <c r="CH403" s="104">
        <f>ROUND(VLOOKUP($B403,'[4]3.ข้อมูลงบทดลองปัจจุบัน'!$A$5:$CL$846,85,0),2)</f>
        <v>0</v>
      </c>
      <c r="CI403" s="104">
        <f>ROUND(VLOOKUP($B403,'[4]3.ข้อมูลงบทดลองปัจจุบัน'!$A$5:$CL$846,86,0),2)</f>
        <v>0</v>
      </c>
      <c r="CJ403" s="104">
        <f>ROUND(VLOOKUP($B403,'[4]3.ข้อมูลงบทดลองปัจจุบัน'!$A$5:$CL$846,87,0),2)</f>
        <v>0</v>
      </c>
      <c r="CK403" s="104">
        <f>ROUND(VLOOKUP($B403,'[4]3.ข้อมูลงบทดลองปัจจุบัน'!$A$5:$CL$846,88,0),2)</f>
        <v>0</v>
      </c>
      <c r="CL403" s="104">
        <f>ROUND(VLOOKUP($B403,'[4]3.ข้อมูลงบทดลองปัจจุบัน'!$A$5:$CL$846,89,0),2)</f>
        <v>0</v>
      </c>
      <c r="CM403" s="104">
        <f>ROUND(VLOOKUP($B403,'[4]3.ข้อมูลงบทดลองปัจจุบัน'!$A$5:$CL$846,90,0),2)</f>
        <v>0</v>
      </c>
    </row>
    <row r="404" spans="1:91" x14ac:dyDescent="0.7">
      <c r="A404" s="127" t="s">
        <v>884</v>
      </c>
      <c r="B404" s="18" t="s">
        <v>1191</v>
      </c>
      <c r="C404" s="19" t="s">
        <v>1192</v>
      </c>
      <c r="D404" s="104">
        <f>ROUND(VLOOKUP($B404,'[4]3.ข้อมูลงบทดลองปัจจุบัน'!$A$5:$CL$846,3,0),2)</f>
        <v>0</v>
      </c>
      <c r="E404" s="104">
        <f>ROUND(VLOOKUP($B404,'[4]3.ข้อมูลงบทดลองปัจจุบัน'!$A$5:$CL$846,4,0),2)</f>
        <v>0</v>
      </c>
      <c r="F404" s="104">
        <f>ROUND(VLOOKUP($B404,'[4]3.ข้อมูลงบทดลองปัจจุบัน'!$A$5:$CL$846,5,0),2)</f>
        <v>0</v>
      </c>
      <c r="G404" s="104">
        <f>ROUND(VLOOKUP($B404,'[4]3.ข้อมูลงบทดลองปัจจุบัน'!$A$5:$CL$846,6,0),2)</f>
        <v>0</v>
      </c>
      <c r="H404" s="104">
        <f>ROUND(VLOOKUP($B404,'[4]3.ข้อมูลงบทดลองปัจจุบัน'!$A$5:$CL$846,7,0),2)</f>
        <v>0</v>
      </c>
      <c r="I404" s="104">
        <f>ROUND(VLOOKUP($B404,'[4]3.ข้อมูลงบทดลองปัจจุบัน'!$A$5:$CL$846,8,0),2)</f>
        <v>0</v>
      </c>
      <c r="J404" s="104">
        <f>ROUND(VLOOKUP($B404,'[4]3.ข้อมูลงบทดลองปัจจุบัน'!$A$5:$CL$846,9,0),2)</f>
        <v>0</v>
      </c>
      <c r="K404" s="104">
        <f>ROUND(VLOOKUP($B404,'[4]3.ข้อมูลงบทดลองปัจจุบัน'!$A$5:$CL$846,10,0),2)</f>
        <v>0</v>
      </c>
      <c r="L404" s="104">
        <f>ROUND(VLOOKUP($B404,'[4]3.ข้อมูลงบทดลองปัจจุบัน'!$A$5:$CL$846,11,0),2)</f>
        <v>0</v>
      </c>
      <c r="M404" s="104">
        <f>ROUND(VLOOKUP($B404,'[4]3.ข้อมูลงบทดลองปัจจุบัน'!$A$5:$CL$846,12,0),2)</f>
        <v>0</v>
      </c>
      <c r="N404" s="104">
        <f>ROUND(VLOOKUP($B404,'[4]3.ข้อมูลงบทดลองปัจจุบัน'!$A$5:$CL$846,13,0),2)</f>
        <v>0</v>
      </c>
      <c r="O404" s="104">
        <f>ROUND(VLOOKUP($B404,'[4]3.ข้อมูลงบทดลองปัจจุบัน'!$A$5:$CL$846,14,0),2)</f>
        <v>0</v>
      </c>
      <c r="P404" s="104">
        <f>ROUND(VLOOKUP($B404,'[4]3.ข้อมูลงบทดลองปัจจุบัน'!$A$5:$CL$846,15,0),2)</f>
        <v>109750.12</v>
      </c>
      <c r="Q404" s="104">
        <f>ROUND(VLOOKUP($B404,'[4]3.ข้อมูลงบทดลองปัจจุบัน'!$A$5:$CL$846,16,0),2)</f>
        <v>0</v>
      </c>
      <c r="R404" s="104">
        <f>ROUND(VLOOKUP($B404,'[4]3.ข้อมูลงบทดลองปัจจุบัน'!$A$5:$CL$846,17,0),2)</f>
        <v>0</v>
      </c>
      <c r="S404" s="104">
        <f>ROUND(VLOOKUP($B404,'[4]3.ข้อมูลงบทดลองปัจจุบัน'!$A$5:$CL$846,18,0),2)</f>
        <v>0</v>
      </c>
      <c r="T404" s="104">
        <f>ROUND(VLOOKUP($B404,'[4]3.ข้อมูลงบทดลองปัจจุบัน'!$A$5:$CL$846,19,0),2)</f>
        <v>0</v>
      </c>
      <c r="U404" s="104">
        <f>ROUND(VLOOKUP($B404,'[4]3.ข้อมูลงบทดลองปัจจุบัน'!$A$5:$CL$846,20,0),2)</f>
        <v>0</v>
      </c>
      <c r="V404" s="104">
        <f>ROUND(VLOOKUP($B404,'[4]3.ข้อมูลงบทดลองปัจจุบัน'!$A$5:$CL$846,21,0),2)</f>
        <v>0</v>
      </c>
      <c r="W404" s="104">
        <f>ROUND(VLOOKUP($B404,'[4]3.ข้อมูลงบทดลองปัจจุบัน'!$A$5:$CL$846,22,0),2)</f>
        <v>0</v>
      </c>
      <c r="X404" s="104">
        <f>ROUND(VLOOKUP($B404,'[4]3.ข้อมูลงบทดลองปัจจุบัน'!$A$5:$CL$846,23,0),2)</f>
        <v>0</v>
      </c>
      <c r="Y404" s="104">
        <f>ROUND(VLOOKUP($B404,'[4]3.ข้อมูลงบทดลองปัจจุบัน'!$A$5:$CL$846,24,0),2)</f>
        <v>0</v>
      </c>
      <c r="Z404" s="104">
        <f>ROUND(VLOOKUP($B404,'[4]3.ข้อมูลงบทดลองปัจจุบัน'!$A$5:$CL$846,25,0),2)</f>
        <v>0</v>
      </c>
      <c r="AA404" s="104">
        <f>ROUND(VLOOKUP($B404,'[4]3.ข้อมูลงบทดลองปัจจุบัน'!$A$5:$CL$846,26,0),2)</f>
        <v>0</v>
      </c>
      <c r="AB404" s="104">
        <f>ROUND(VLOOKUP($B404,'[4]3.ข้อมูลงบทดลองปัจจุบัน'!$A$5:$CL$846,27,0),2)</f>
        <v>0</v>
      </c>
      <c r="AC404" s="104">
        <f>ROUND(VLOOKUP($B404,'[4]3.ข้อมูลงบทดลองปัจจุบัน'!$A$5:$CL$846,28,0),2)</f>
        <v>0</v>
      </c>
      <c r="AD404" s="104">
        <f>ROUND(VLOOKUP($B404,'[4]3.ข้อมูลงบทดลองปัจจุบัน'!$A$5:$CL$846,29,0),2)</f>
        <v>0</v>
      </c>
      <c r="AE404" s="104">
        <f>ROUND(VLOOKUP($B404,'[4]3.ข้อมูลงบทดลองปัจจุบัน'!$A$5:$CL$846,30,0),2)</f>
        <v>0</v>
      </c>
      <c r="AF404" s="104">
        <f>ROUND(VLOOKUP($B404,'[4]3.ข้อมูลงบทดลองปัจจุบัน'!$A$5:$CL$846,31,0),2)</f>
        <v>0</v>
      </c>
      <c r="AG404" s="104">
        <f>ROUND(VLOOKUP($B404,'[4]3.ข้อมูลงบทดลองปัจจุบัน'!$A$5:$CL$846,32,0),2)</f>
        <v>0</v>
      </c>
      <c r="AH404" s="104">
        <f>ROUND(VLOOKUP($B404,'[4]3.ข้อมูลงบทดลองปัจจุบัน'!$A$5:$CL$846,33,0),2)</f>
        <v>0</v>
      </c>
      <c r="AI404" s="104">
        <f>ROUND(VLOOKUP($B404,'[4]3.ข้อมูลงบทดลองปัจจุบัน'!$A$5:$CL$846,34,0),2)</f>
        <v>0</v>
      </c>
      <c r="AJ404" s="104">
        <f>ROUND(VLOOKUP($B404,'[4]3.ข้อมูลงบทดลองปัจจุบัน'!$A$5:$CL$846,35,0),2)</f>
        <v>0</v>
      </c>
      <c r="AK404" s="104">
        <f>ROUND(VLOOKUP($B404,'[4]3.ข้อมูลงบทดลองปัจจุบัน'!$A$5:$CL$846,36,0),2)</f>
        <v>0</v>
      </c>
      <c r="AL404" s="104">
        <f>ROUND(VLOOKUP($B404,'[4]3.ข้อมูลงบทดลองปัจจุบัน'!$A$5:$CL$846,37,0),2)</f>
        <v>0</v>
      </c>
      <c r="AM404" s="104">
        <f>ROUND(VLOOKUP($B404,'[4]3.ข้อมูลงบทดลองปัจจุบัน'!$A$5:$CL$846,38,0),2)</f>
        <v>0</v>
      </c>
      <c r="AN404" s="104">
        <f>ROUND(VLOOKUP($B404,'[4]3.ข้อมูลงบทดลองปัจจุบัน'!$A$5:$CL$846,39,0),2)</f>
        <v>0</v>
      </c>
      <c r="AO404" s="104">
        <f>ROUND(VLOOKUP($B404,'[4]3.ข้อมูลงบทดลองปัจจุบัน'!$A$5:$CL$846,40,0),2)</f>
        <v>0</v>
      </c>
      <c r="AP404" s="104">
        <f>ROUND(VLOOKUP($B404,'[4]3.ข้อมูลงบทดลองปัจจุบัน'!$A$5:$CL$846,41,0),2)</f>
        <v>0</v>
      </c>
      <c r="AQ404" s="104">
        <f>ROUND(VLOOKUP($B404,'[4]3.ข้อมูลงบทดลองปัจจุบัน'!$A$5:$CL$846,42,0),2)</f>
        <v>0</v>
      </c>
      <c r="AR404" s="104">
        <f>ROUND(VLOOKUP($B404,'[4]3.ข้อมูลงบทดลองปัจจุบัน'!$A$5:$CL$846,43,0),2)</f>
        <v>0</v>
      </c>
      <c r="AS404" s="104">
        <f>ROUND(VLOOKUP($B404,'[4]3.ข้อมูลงบทดลองปัจจุบัน'!$A$5:$CL$846,44,0),2)</f>
        <v>0</v>
      </c>
      <c r="AT404" s="104">
        <f>ROUND(VLOOKUP($B404,'[4]3.ข้อมูลงบทดลองปัจจุบัน'!$A$5:$CL$846,45,0),2)</f>
        <v>0</v>
      </c>
      <c r="AU404" s="104">
        <f>ROUND(VLOOKUP($B404,'[4]3.ข้อมูลงบทดลองปัจจุบัน'!$A$5:$CL$846,46,0),2)</f>
        <v>0</v>
      </c>
      <c r="AV404" s="104">
        <f>ROUND(VLOOKUP($B404,'[4]3.ข้อมูลงบทดลองปัจจุบัน'!$A$5:$CL$846,47,0),2)</f>
        <v>0</v>
      </c>
      <c r="AW404" s="104">
        <f>ROUND(VLOOKUP($B404,'[4]3.ข้อมูลงบทดลองปัจจุบัน'!$A$5:$CL$846,48,0),2)</f>
        <v>0</v>
      </c>
      <c r="AX404" s="104">
        <f>ROUND(VLOOKUP($B404,'[4]3.ข้อมูลงบทดลองปัจจุบัน'!$A$5:$CL$846,49,0),2)</f>
        <v>0</v>
      </c>
      <c r="AY404" s="104">
        <f>ROUND(VLOOKUP($B404,'[4]3.ข้อมูลงบทดลองปัจจุบัน'!$A$5:$CL$846,50,0),2)</f>
        <v>0</v>
      </c>
      <c r="AZ404" s="104">
        <f>ROUND(VLOOKUP($B404,'[4]3.ข้อมูลงบทดลองปัจจุบัน'!$A$5:$CL$846,51,0),2)</f>
        <v>0</v>
      </c>
      <c r="BA404" s="104">
        <f>ROUND(VLOOKUP($B404,'[4]3.ข้อมูลงบทดลองปัจจุบัน'!$A$5:$CL$846,52,0),2)</f>
        <v>0</v>
      </c>
      <c r="BB404" s="104">
        <f>ROUND(VLOOKUP($B404,'[4]3.ข้อมูลงบทดลองปัจจุบัน'!$A$5:$CL$846,53,0),2)</f>
        <v>0</v>
      </c>
      <c r="BC404" s="104">
        <f>ROUND(VLOOKUP($B404,'[4]3.ข้อมูลงบทดลองปัจจุบัน'!$A$5:$CL$846,54,0),2)</f>
        <v>0</v>
      </c>
      <c r="BD404" s="104">
        <f>ROUND(VLOOKUP($B404,'[4]3.ข้อมูลงบทดลองปัจจุบัน'!$A$5:$CL$846,55,0),2)</f>
        <v>0</v>
      </c>
      <c r="BE404" s="104">
        <f>ROUND(VLOOKUP($B404,'[4]3.ข้อมูลงบทดลองปัจจุบัน'!$A$5:$CL$846,56,0),2)</f>
        <v>0</v>
      </c>
      <c r="BF404" s="104">
        <f>ROUND(VLOOKUP($B404,'[4]3.ข้อมูลงบทดลองปัจจุบัน'!$A$5:$CL$846,57,0),2)</f>
        <v>0</v>
      </c>
      <c r="BG404" s="104">
        <f>ROUND(VLOOKUP($B404,'[4]3.ข้อมูลงบทดลองปัจจุบัน'!$A$5:$CL$846,58,0),2)</f>
        <v>0</v>
      </c>
      <c r="BH404" s="104">
        <f>ROUND(VLOOKUP($B404,'[4]3.ข้อมูลงบทดลองปัจจุบัน'!$A$5:$CL$846,59,0),2)</f>
        <v>0</v>
      </c>
      <c r="BI404" s="104">
        <f>ROUND(VLOOKUP($B404,'[4]3.ข้อมูลงบทดลองปัจจุบัน'!$A$5:$CL$846,60,0),2)</f>
        <v>0</v>
      </c>
      <c r="BJ404" s="104">
        <f>ROUND(VLOOKUP($B404,'[4]3.ข้อมูลงบทดลองปัจจุบัน'!$A$5:$CL$846,61,0),2)</f>
        <v>0</v>
      </c>
      <c r="BK404" s="104">
        <f>ROUND(VLOOKUP($B404,'[4]3.ข้อมูลงบทดลองปัจจุบัน'!$A$5:$CL$846,62,0),2)</f>
        <v>0</v>
      </c>
      <c r="BL404" s="104">
        <f>ROUND(VLOOKUP($B404,'[4]3.ข้อมูลงบทดลองปัจจุบัน'!$A$5:$CL$846,63,0),2)</f>
        <v>0</v>
      </c>
      <c r="BM404" s="104">
        <f>ROUND(VLOOKUP($B404,'[4]3.ข้อมูลงบทดลองปัจจุบัน'!$A$5:$CL$846,64,0),2)</f>
        <v>0</v>
      </c>
      <c r="BN404" s="104">
        <f>ROUND(VLOOKUP($B404,'[4]3.ข้อมูลงบทดลองปัจจุบัน'!$A$5:$CL$846,65,0),2)</f>
        <v>0</v>
      </c>
      <c r="BO404" s="104">
        <f>ROUND(VLOOKUP($B404,'[4]3.ข้อมูลงบทดลองปัจจุบัน'!$A$5:$CL$846,66,0),2)</f>
        <v>0</v>
      </c>
      <c r="BP404" s="104">
        <f>ROUND(VLOOKUP($B404,'[4]3.ข้อมูลงบทดลองปัจจุบัน'!$A$5:$CL$846,67,0),2)</f>
        <v>0</v>
      </c>
      <c r="BQ404" s="104">
        <f>ROUND(VLOOKUP($B404,'[4]3.ข้อมูลงบทดลองปัจจุบัน'!$A$5:$CL$846,68,0),2)</f>
        <v>0</v>
      </c>
      <c r="BR404" s="104">
        <f>ROUND(VLOOKUP($B404,'[4]3.ข้อมูลงบทดลองปัจจุบัน'!$A$5:$CL$846,69,0),2)</f>
        <v>0</v>
      </c>
      <c r="BS404" s="104">
        <f>ROUND(VLOOKUP($B404,'[4]3.ข้อมูลงบทดลองปัจจุบัน'!$A$5:$CL$846,70,0),2)</f>
        <v>0</v>
      </c>
      <c r="BT404" s="104">
        <f>ROUND(VLOOKUP($B404,'[4]3.ข้อมูลงบทดลองปัจจุบัน'!$A$5:$CL$846,71,0),2)</f>
        <v>0</v>
      </c>
      <c r="BU404" s="104">
        <f>ROUND(VLOOKUP($B404,'[4]3.ข้อมูลงบทดลองปัจจุบัน'!$A$5:$CL$846,72,0),2)</f>
        <v>0</v>
      </c>
      <c r="BV404" s="104">
        <f>ROUND(VLOOKUP($B404,'[4]3.ข้อมูลงบทดลองปัจจุบัน'!$A$5:$CL$846,73,0),2)</f>
        <v>0</v>
      </c>
      <c r="BW404" s="104">
        <f>ROUND(VLOOKUP($B404,'[4]3.ข้อมูลงบทดลองปัจจุบัน'!$A$5:$CL$846,74,0),2)</f>
        <v>0</v>
      </c>
      <c r="BX404" s="104">
        <f>ROUND(VLOOKUP($B404,'[4]3.ข้อมูลงบทดลองปัจจุบัน'!$A$5:$CL$846,75,0),2)</f>
        <v>0</v>
      </c>
      <c r="BY404" s="104">
        <f>ROUND(VLOOKUP($B404,'[4]3.ข้อมูลงบทดลองปัจจุบัน'!$A$5:$CL$846,76,0),2)</f>
        <v>0</v>
      </c>
      <c r="BZ404" s="104">
        <f>ROUND(VLOOKUP($B404,'[4]3.ข้อมูลงบทดลองปัจจุบัน'!$A$5:$CL$846,77,0),2)</f>
        <v>0</v>
      </c>
      <c r="CA404" s="104">
        <f>ROUND(VLOOKUP($B404,'[4]3.ข้อมูลงบทดลองปัจจุบัน'!$A$5:$CL$846,78,0),2)</f>
        <v>0</v>
      </c>
      <c r="CB404" s="104">
        <f>ROUND(VLOOKUP($B404,'[4]3.ข้อมูลงบทดลองปัจจุบัน'!$A$5:$CL$846,79,0),2)</f>
        <v>0</v>
      </c>
      <c r="CC404" s="104">
        <f>ROUND(VLOOKUP($B404,'[4]3.ข้อมูลงบทดลองปัจจุบัน'!$A$5:$CL$846,80,0),2)</f>
        <v>0</v>
      </c>
      <c r="CD404" s="104">
        <f>ROUND(VLOOKUP($B404,'[4]3.ข้อมูลงบทดลองปัจจุบัน'!$A$5:$CL$846,81,0),2)</f>
        <v>0</v>
      </c>
      <c r="CE404" s="104">
        <f>ROUND(VLOOKUP($B404,'[4]3.ข้อมูลงบทดลองปัจจุบัน'!$A$5:$CL$846,82,0),2)</f>
        <v>0</v>
      </c>
      <c r="CF404" s="104">
        <f>ROUND(VLOOKUP($B404,'[4]3.ข้อมูลงบทดลองปัจจุบัน'!$A$5:$CL$846,83,0),2)</f>
        <v>0</v>
      </c>
      <c r="CG404" s="104">
        <f>ROUND(VLOOKUP($B404,'[4]3.ข้อมูลงบทดลองปัจจุบัน'!$A$5:$CL$846,84,0),2)</f>
        <v>0</v>
      </c>
      <c r="CH404" s="104">
        <f>ROUND(VLOOKUP($B404,'[4]3.ข้อมูลงบทดลองปัจจุบัน'!$A$5:$CL$846,85,0),2)</f>
        <v>0</v>
      </c>
      <c r="CI404" s="104">
        <f>ROUND(VLOOKUP($B404,'[4]3.ข้อมูลงบทดลองปัจจุบัน'!$A$5:$CL$846,86,0),2)</f>
        <v>0</v>
      </c>
      <c r="CJ404" s="104">
        <f>ROUND(VLOOKUP($B404,'[4]3.ข้อมูลงบทดลองปัจจุบัน'!$A$5:$CL$846,87,0),2)</f>
        <v>0</v>
      </c>
      <c r="CK404" s="104">
        <f>ROUND(VLOOKUP($B404,'[4]3.ข้อมูลงบทดลองปัจจุบัน'!$A$5:$CL$846,88,0),2)</f>
        <v>0</v>
      </c>
      <c r="CL404" s="104">
        <f>ROUND(VLOOKUP($B404,'[4]3.ข้อมูลงบทดลองปัจจุบัน'!$A$5:$CL$846,89,0),2)</f>
        <v>0</v>
      </c>
      <c r="CM404" s="104">
        <f>ROUND(VLOOKUP($B404,'[4]3.ข้อมูลงบทดลองปัจจุบัน'!$A$5:$CL$846,90,0),2)</f>
        <v>0</v>
      </c>
    </row>
    <row r="405" spans="1:91" x14ac:dyDescent="0.7">
      <c r="A405" s="127" t="s">
        <v>884</v>
      </c>
      <c r="B405" s="18" t="s">
        <v>1193</v>
      </c>
      <c r="C405" s="19" t="s">
        <v>1194</v>
      </c>
      <c r="D405" s="104">
        <f>ROUND(VLOOKUP($B405,'[4]3.ข้อมูลงบทดลองปัจจุบัน'!$A$5:$CL$846,3,0),2)</f>
        <v>0</v>
      </c>
      <c r="E405" s="104">
        <f>ROUND(VLOOKUP($B405,'[4]3.ข้อมูลงบทดลองปัจจุบัน'!$A$5:$CL$846,4,0),2)</f>
        <v>0</v>
      </c>
      <c r="F405" s="104">
        <f>ROUND(VLOOKUP($B405,'[4]3.ข้อมูลงบทดลองปัจจุบัน'!$A$5:$CL$846,5,0),2)</f>
        <v>0</v>
      </c>
      <c r="G405" s="104">
        <f>ROUND(VLOOKUP($B405,'[4]3.ข้อมูลงบทดลองปัจจุบัน'!$A$5:$CL$846,6,0),2)</f>
        <v>0</v>
      </c>
      <c r="H405" s="104">
        <f>ROUND(VLOOKUP($B405,'[4]3.ข้อมูลงบทดลองปัจจุบัน'!$A$5:$CL$846,7,0),2)</f>
        <v>0</v>
      </c>
      <c r="I405" s="104">
        <f>ROUND(VLOOKUP($B405,'[4]3.ข้อมูลงบทดลองปัจจุบัน'!$A$5:$CL$846,8,0),2)</f>
        <v>0</v>
      </c>
      <c r="J405" s="104">
        <f>ROUND(VLOOKUP($B405,'[4]3.ข้อมูลงบทดลองปัจจุบัน'!$A$5:$CL$846,9,0),2)</f>
        <v>0</v>
      </c>
      <c r="K405" s="104">
        <f>ROUND(VLOOKUP($B405,'[4]3.ข้อมูลงบทดลองปัจจุบัน'!$A$5:$CL$846,10,0),2)</f>
        <v>0</v>
      </c>
      <c r="L405" s="104">
        <f>ROUND(VLOOKUP($B405,'[4]3.ข้อมูลงบทดลองปัจจุบัน'!$A$5:$CL$846,11,0),2)</f>
        <v>0</v>
      </c>
      <c r="M405" s="104">
        <f>ROUND(VLOOKUP($B405,'[4]3.ข้อมูลงบทดลองปัจจุบัน'!$A$5:$CL$846,12,0),2)</f>
        <v>0</v>
      </c>
      <c r="N405" s="104">
        <f>ROUND(VLOOKUP($B405,'[4]3.ข้อมูลงบทดลองปัจจุบัน'!$A$5:$CL$846,13,0),2)</f>
        <v>0</v>
      </c>
      <c r="O405" s="104">
        <f>ROUND(VLOOKUP($B405,'[4]3.ข้อมูลงบทดลองปัจจุบัน'!$A$5:$CL$846,14,0),2)</f>
        <v>0</v>
      </c>
      <c r="P405" s="104">
        <f>ROUND(VLOOKUP($B405,'[4]3.ข้อมูลงบทดลองปัจจุบัน'!$A$5:$CL$846,15,0),2)</f>
        <v>0</v>
      </c>
      <c r="Q405" s="104">
        <f>ROUND(VLOOKUP($B405,'[4]3.ข้อมูลงบทดลองปัจจุบัน'!$A$5:$CL$846,16,0),2)</f>
        <v>0</v>
      </c>
      <c r="R405" s="104">
        <f>ROUND(VLOOKUP($B405,'[4]3.ข้อมูลงบทดลองปัจจุบัน'!$A$5:$CL$846,17,0),2)</f>
        <v>0</v>
      </c>
      <c r="S405" s="104">
        <f>ROUND(VLOOKUP($B405,'[4]3.ข้อมูลงบทดลองปัจจุบัน'!$A$5:$CL$846,18,0),2)</f>
        <v>0</v>
      </c>
      <c r="T405" s="104">
        <f>ROUND(VLOOKUP($B405,'[4]3.ข้อมูลงบทดลองปัจจุบัน'!$A$5:$CL$846,19,0),2)</f>
        <v>0</v>
      </c>
      <c r="U405" s="104">
        <f>ROUND(VLOOKUP($B405,'[4]3.ข้อมูลงบทดลองปัจจุบัน'!$A$5:$CL$846,20,0),2)</f>
        <v>0</v>
      </c>
      <c r="V405" s="104">
        <f>ROUND(VLOOKUP($B405,'[4]3.ข้อมูลงบทดลองปัจจุบัน'!$A$5:$CL$846,21,0),2)</f>
        <v>0</v>
      </c>
      <c r="W405" s="104">
        <f>ROUND(VLOOKUP($B405,'[4]3.ข้อมูลงบทดลองปัจจุบัน'!$A$5:$CL$846,22,0),2)</f>
        <v>0</v>
      </c>
      <c r="X405" s="104">
        <f>ROUND(VLOOKUP($B405,'[4]3.ข้อมูลงบทดลองปัจจุบัน'!$A$5:$CL$846,23,0),2)</f>
        <v>0</v>
      </c>
      <c r="Y405" s="104">
        <f>ROUND(VLOOKUP($B405,'[4]3.ข้อมูลงบทดลองปัจจุบัน'!$A$5:$CL$846,24,0),2)</f>
        <v>0</v>
      </c>
      <c r="Z405" s="104">
        <f>ROUND(VLOOKUP($B405,'[4]3.ข้อมูลงบทดลองปัจจุบัน'!$A$5:$CL$846,25,0),2)</f>
        <v>0</v>
      </c>
      <c r="AA405" s="104">
        <f>ROUND(VLOOKUP($B405,'[4]3.ข้อมูลงบทดลองปัจจุบัน'!$A$5:$CL$846,26,0),2)</f>
        <v>0</v>
      </c>
      <c r="AB405" s="104">
        <f>ROUND(VLOOKUP($B405,'[4]3.ข้อมูลงบทดลองปัจจุบัน'!$A$5:$CL$846,27,0),2)</f>
        <v>0</v>
      </c>
      <c r="AC405" s="104">
        <f>ROUND(VLOOKUP($B405,'[4]3.ข้อมูลงบทดลองปัจจุบัน'!$A$5:$CL$846,28,0),2)</f>
        <v>0</v>
      </c>
      <c r="AD405" s="104">
        <f>ROUND(VLOOKUP($B405,'[4]3.ข้อมูลงบทดลองปัจจุบัน'!$A$5:$CL$846,29,0),2)</f>
        <v>0</v>
      </c>
      <c r="AE405" s="104">
        <f>ROUND(VLOOKUP($B405,'[4]3.ข้อมูลงบทดลองปัจจุบัน'!$A$5:$CL$846,30,0),2)</f>
        <v>0</v>
      </c>
      <c r="AF405" s="104">
        <f>ROUND(VLOOKUP($B405,'[4]3.ข้อมูลงบทดลองปัจจุบัน'!$A$5:$CL$846,31,0),2)</f>
        <v>0</v>
      </c>
      <c r="AG405" s="104">
        <f>ROUND(VLOOKUP($B405,'[4]3.ข้อมูลงบทดลองปัจจุบัน'!$A$5:$CL$846,32,0),2)</f>
        <v>0</v>
      </c>
      <c r="AH405" s="104">
        <f>ROUND(VLOOKUP($B405,'[4]3.ข้อมูลงบทดลองปัจจุบัน'!$A$5:$CL$846,33,0),2)</f>
        <v>0</v>
      </c>
      <c r="AI405" s="104">
        <f>ROUND(VLOOKUP($B405,'[4]3.ข้อมูลงบทดลองปัจจุบัน'!$A$5:$CL$846,34,0),2)</f>
        <v>0</v>
      </c>
      <c r="AJ405" s="104">
        <f>ROUND(VLOOKUP($B405,'[4]3.ข้อมูลงบทดลองปัจจุบัน'!$A$5:$CL$846,35,0),2)</f>
        <v>0</v>
      </c>
      <c r="AK405" s="104">
        <f>ROUND(VLOOKUP($B405,'[4]3.ข้อมูลงบทดลองปัจจุบัน'!$A$5:$CL$846,36,0),2)</f>
        <v>0</v>
      </c>
      <c r="AL405" s="104">
        <f>ROUND(VLOOKUP($B405,'[4]3.ข้อมูลงบทดลองปัจจุบัน'!$A$5:$CL$846,37,0),2)</f>
        <v>0</v>
      </c>
      <c r="AM405" s="104">
        <f>ROUND(VLOOKUP($B405,'[4]3.ข้อมูลงบทดลองปัจจุบัน'!$A$5:$CL$846,38,0),2)</f>
        <v>0</v>
      </c>
      <c r="AN405" s="104">
        <f>ROUND(VLOOKUP($B405,'[4]3.ข้อมูลงบทดลองปัจจุบัน'!$A$5:$CL$846,39,0),2)</f>
        <v>0</v>
      </c>
      <c r="AO405" s="104">
        <f>ROUND(VLOOKUP($B405,'[4]3.ข้อมูลงบทดลองปัจจุบัน'!$A$5:$CL$846,40,0),2)</f>
        <v>0</v>
      </c>
      <c r="AP405" s="104">
        <f>ROUND(VLOOKUP($B405,'[4]3.ข้อมูลงบทดลองปัจจุบัน'!$A$5:$CL$846,41,0),2)</f>
        <v>0</v>
      </c>
      <c r="AQ405" s="104">
        <f>ROUND(VLOOKUP($B405,'[4]3.ข้อมูลงบทดลองปัจจุบัน'!$A$5:$CL$846,42,0),2)</f>
        <v>0</v>
      </c>
      <c r="AR405" s="104">
        <f>ROUND(VLOOKUP($B405,'[4]3.ข้อมูลงบทดลองปัจจุบัน'!$A$5:$CL$846,43,0),2)</f>
        <v>0</v>
      </c>
      <c r="AS405" s="104">
        <f>ROUND(VLOOKUP($B405,'[4]3.ข้อมูลงบทดลองปัจจุบัน'!$A$5:$CL$846,44,0),2)</f>
        <v>0</v>
      </c>
      <c r="AT405" s="104">
        <f>ROUND(VLOOKUP($B405,'[4]3.ข้อมูลงบทดลองปัจจุบัน'!$A$5:$CL$846,45,0),2)</f>
        <v>0</v>
      </c>
      <c r="AU405" s="104">
        <f>ROUND(VLOOKUP($B405,'[4]3.ข้อมูลงบทดลองปัจจุบัน'!$A$5:$CL$846,46,0),2)</f>
        <v>0</v>
      </c>
      <c r="AV405" s="104">
        <f>ROUND(VLOOKUP($B405,'[4]3.ข้อมูลงบทดลองปัจจุบัน'!$A$5:$CL$846,47,0),2)</f>
        <v>0</v>
      </c>
      <c r="AW405" s="104">
        <f>ROUND(VLOOKUP($B405,'[4]3.ข้อมูลงบทดลองปัจจุบัน'!$A$5:$CL$846,48,0),2)</f>
        <v>0</v>
      </c>
      <c r="AX405" s="104">
        <f>ROUND(VLOOKUP($B405,'[4]3.ข้อมูลงบทดลองปัจจุบัน'!$A$5:$CL$846,49,0),2)</f>
        <v>0</v>
      </c>
      <c r="AY405" s="104">
        <f>ROUND(VLOOKUP($B405,'[4]3.ข้อมูลงบทดลองปัจจุบัน'!$A$5:$CL$846,50,0),2)</f>
        <v>0</v>
      </c>
      <c r="AZ405" s="104">
        <f>ROUND(VLOOKUP($B405,'[4]3.ข้อมูลงบทดลองปัจจุบัน'!$A$5:$CL$846,51,0),2)</f>
        <v>0</v>
      </c>
      <c r="BA405" s="104">
        <f>ROUND(VLOOKUP($B405,'[4]3.ข้อมูลงบทดลองปัจจุบัน'!$A$5:$CL$846,52,0),2)</f>
        <v>0</v>
      </c>
      <c r="BB405" s="104">
        <f>ROUND(VLOOKUP($B405,'[4]3.ข้อมูลงบทดลองปัจจุบัน'!$A$5:$CL$846,53,0),2)</f>
        <v>0</v>
      </c>
      <c r="BC405" s="104">
        <f>ROUND(VLOOKUP($B405,'[4]3.ข้อมูลงบทดลองปัจจุบัน'!$A$5:$CL$846,54,0),2)</f>
        <v>0</v>
      </c>
      <c r="BD405" s="104">
        <f>ROUND(VLOOKUP($B405,'[4]3.ข้อมูลงบทดลองปัจจุบัน'!$A$5:$CL$846,55,0),2)</f>
        <v>0</v>
      </c>
      <c r="BE405" s="104">
        <f>ROUND(VLOOKUP($B405,'[4]3.ข้อมูลงบทดลองปัจจุบัน'!$A$5:$CL$846,56,0),2)</f>
        <v>0</v>
      </c>
      <c r="BF405" s="104">
        <f>ROUND(VLOOKUP($B405,'[4]3.ข้อมูลงบทดลองปัจจุบัน'!$A$5:$CL$846,57,0),2)</f>
        <v>0</v>
      </c>
      <c r="BG405" s="104">
        <f>ROUND(VLOOKUP($B405,'[4]3.ข้อมูลงบทดลองปัจจุบัน'!$A$5:$CL$846,58,0),2)</f>
        <v>0</v>
      </c>
      <c r="BH405" s="104">
        <f>ROUND(VLOOKUP($B405,'[4]3.ข้อมูลงบทดลองปัจจุบัน'!$A$5:$CL$846,59,0),2)</f>
        <v>0</v>
      </c>
      <c r="BI405" s="104">
        <f>ROUND(VLOOKUP($B405,'[4]3.ข้อมูลงบทดลองปัจจุบัน'!$A$5:$CL$846,60,0),2)</f>
        <v>0</v>
      </c>
      <c r="BJ405" s="104">
        <f>ROUND(VLOOKUP($B405,'[4]3.ข้อมูลงบทดลองปัจจุบัน'!$A$5:$CL$846,61,0),2)</f>
        <v>0</v>
      </c>
      <c r="BK405" s="104">
        <f>ROUND(VLOOKUP($B405,'[4]3.ข้อมูลงบทดลองปัจจุบัน'!$A$5:$CL$846,62,0),2)</f>
        <v>0</v>
      </c>
      <c r="BL405" s="104">
        <f>ROUND(VLOOKUP($B405,'[4]3.ข้อมูลงบทดลองปัจจุบัน'!$A$5:$CL$846,63,0),2)</f>
        <v>0</v>
      </c>
      <c r="BM405" s="104">
        <f>ROUND(VLOOKUP($B405,'[4]3.ข้อมูลงบทดลองปัจจุบัน'!$A$5:$CL$846,64,0),2)</f>
        <v>0</v>
      </c>
      <c r="BN405" s="104">
        <f>ROUND(VLOOKUP($B405,'[4]3.ข้อมูลงบทดลองปัจจุบัน'!$A$5:$CL$846,65,0),2)</f>
        <v>0</v>
      </c>
      <c r="BO405" s="104">
        <f>ROUND(VLOOKUP($B405,'[4]3.ข้อมูลงบทดลองปัจจุบัน'!$A$5:$CL$846,66,0),2)</f>
        <v>0</v>
      </c>
      <c r="BP405" s="104">
        <f>ROUND(VLOOKUP($B405,'[4]3.ข้อมูลงบทดลองปัจจุบัน'!$A$5:$CL$846,67,0),2)</f>
        <v>0</v>
      </c>
      <c r="BQ405" s="104">
        <f>ROUND(VLOOKUP($B405,'[4]3.ข้อมูลงบทดลองปัจจุบัน'!$A$5:$CL$846,68,0),2)</f>
        <v>0</v>
      </c>
      <c r="BR405" s="104">
        <f>ROUND(VLOOKUP($B405,'[4]3.ข้อมูลงบทดลองปัจจุบัน'!$A$5:$CL$846,69,0),2)</f>
        <v>0</v>
      </c>
      <c r="BS405" s="104">
        <f>ROUND(VLOOKUP($B405,'[4]3.ข้อมูลงบทดลองปัจจุบัน'!$A$5:$CL$846,70,0),2)</f>
        <v>0</v>
      </c>
      <c r="BT405" s="104">
        <f>ROUND(VLOOKUP($B405,'[4]3.ข้อมูลงบทดลองปัจจุบัน'!$A$5:$CL$846,71,0),2)</f>
        <v>0</v>
      </c>
      <c r="BU405" s="104">
        <f>ROUND(VLOOKUP($B405,'[4]3.ข้อมูลงบทดลองปัจจุบัน'!$A$5:$CL$846,72,0),2)</f>
        <v>0</v>
      </c>
      <c r="BV405" s="104">
        <f>ROUND(VLOOKUP($B405,'[4]3.ข้อมูลงบทดลองปัจจุบัน'!$A$5:$CL$846,73,0),2)</f>
        <v>0</v>
      </c>
      <c r="BW405" s="104">
        <f>ROUND(VLOOKUP($B405,'[4]3.ข้อมูลงบทดลองปัจจุบัน'!$A$5:$CL$846,74,0),2)</f>
        <v>0</v>
      </c>
      <c r="BX405" s="104">
        <f>ROUND(VLOOKUP($B405,'[4]3.ข้อมูลงบทดลองปัจจุบัน'!$A$5:$CL$846,75,0),2)</f>
        <v>0</v>
      </c>
      <c r="BY405" s="104">
        <f>ROUND(VLOOKUP($B405,'[4]3.ข้อมูลงบทดลองปัจจุบัน'!$A$5:$CL$846,76,0),2)</f>
        <v>0</v>
      </c>
      <c r="BZ405" s="104">
        <f>ROUND(VLOOKUP($B405,'[4]3.ข้อมูลงบทดลองปัจจุบัน'!$A$5:$CL$846,77,0),2)</f>
        <v>0</v>
      </c>
      <c r="CA405" s="104">
        <f>ROUND(VLOOKUP($B405,'[4]3.ข้อมูลงบทดลองปัจจุบัน'!$A$5:$CL$846,78,0),2)</f>
        <v>0</v>
      </c>
      <c r="CB405" s="104">
        <f>ROUND(VLOOKUP($B405,'[4]3.ข้อมูลงบทดลองปัจจุบัน'!$A$5:$CL$846,79,0),2)</f>
        <v>0</v>
      </c>
      <c r="CC405" s="104">
        <f>ROUND(VLOOKUP($B405,'[4]3.ข้อมูลงบทดลองปัจจุบัน'!$A$5:$CL$846,80,0),2)</f>
        <v>0</v>
      </c>
      <c r="CD405" s="104">
        <f>ROUND(VLOOKUP($B405,'[4]3.ข้อมูลงบทดลองปัจจุบัน'!$A$5:$CL$846,81,0),2)</f>
        <v>0</v>
      </c>
      <c r="CE405" s="104">
        <f>ROUND(VLOOKUP($B405,'[4]3.ข้อมูลงบทดลองปัจจุบัน'!$A$5:$CL$846,82,0),2)</f>
        <v>0</v>
      </c>
      <c r="CF405" s="104">
        <f>ROUND(VLOOKUP($B405,'[4]3.ข้อมูลงบทดลองปัจจุบัน'!$A$5:$CL$846,83,0),2)</f>
        <v>0</v>
      </c>
      <c r="CG405" s="104">
        <f>ROUND(VLOOKUP($B405,'[4]3.ข้อมูลงบทดลองปัจจุบัน'!$A$5:$CL$846,84,0),2)</f>
        <v>0</v>
      </c>
      <c r="CH405" s="104">
        <f>ROUND(VLOOKUP($B405,'[4]3.ข้อมูลงบทดลองปัจจุบัน'!$A$5:$CL$846,85,0),2)</f>
        <v>0</v>
      </c>
      <c r="CI405" s="104">
        <f>ROUND(VLOOKUP($B405,'[4]3.ข้อมูลงบทดลองปัจจุบัน'!$A$5:$CL$846,86,0),2)</f>
        <v>0</v>
      </c>
      <c r="CJ405" s="104">
        <f>ROUND(VLOOKUP($B405,'[4]3.ข้อมูลงบทดลองปัจจุบัน'!$A$5:$CL$846,87,0),2)</f>
        <v>0</v>
      </c>
      <c r="CK405" s="104">
        <f>ROUND(VLOOKUP($B405,'[4]3.ข้อมูลงบทดลองปัจจุบัน'!$A$5:$CL$846,88,0),2)</f>
        <v>0</v>
      </c>
      <c r="CL405" s="104">
        <f>ROUND(VLOOKUP($B405,'[4]3.ข้อมูลงบทดลองปัจจุบัน'!$A$5:$CL$846,89,0),2)</f>
        <v>0</v>
      </c>
      <c r="CM405" s="104">
        <f>ROUND(VLOOKUP($B405,'[4]3.ข้อมูลงบทดลองปัจจุบัน'!$A$5:$CL$846,90,0),2)</f>
        <v>0</v>
      </c>
    </row>
    <row r="406" spans="1:91" x14ac:dyDescent="0.7">
      <c r="A406" s="127" t="s">
        <v>884</v>
      </c>
      <c r="B406" s="18" t="s">
        <v>1195</v>
      </c>
      <c r="C406" s="19" t="s">
        <v>1196</v>
      </c>
      <c r="D406" s="104">
        <f>ROUND(VLOOKUP($B406,'[4]3.ข้อมูลงบทดลองปัจจุบัน'!$A$5:$CL$846,3,0),2)</f>
        <v>0</v>
      </c>
      <c r="E406" s="104">
        <f>ROUND(VLOOKUP($B406,'[4]3.ข้อมูลงบทดลองปัจจุบัน'!$A$5:$CL$846,4,0),2)</f>
        <v>0</v>
      </c>
      <c r="F406" s="104">
        <f>ROUND(VLOOKUP($B406,'[4]3.ข้อมูลงบทดลองปัจจุบัน'!$A$5:$CL$846,5,0),2)</f>
        <v>0</v>
      </c>
      <c r="G406" s="104">
        <f>ROUND(VLOOKUP($B406,'[4]3.ข้อมูลงบทดลองปัจจุบัน'!$A$5:$CL$846,6,0),2)</f>
        <v>0</v>
      </c>
      <c r="H406" s="104">
        <f>ROUND(VLOOKUP($B406,'[4]3.ข้อมูลงบทดลองปัจจุบัน'!$A$5:$CL$846,7,0),2)</f>
        <v>0</v>
      </c>
      <c r="I406" s="104">
        <f>ROUND(VLOOKUP($B406,'[4]3.ข้อมูลงบทดลองปัจจุบัน'!$A$5:$CL$846,8,0),2)</f>
        <v>0</v>
      </c>
      <c r="J406" s="104">
        <f>ROUND(VLOOKUP($B406,'[4]3.ข้อมูลงบทดลองปัจจุบัน'!$A$5:$CL$846,9,0),2)</f>
        <v>0</v>
      </c>
      <c r="K406" s="104">
        <f>ROUND(VLOOKUP($B406,'[4]3.ข้อมูลงบทดลองปัจจุบัน'!$A$5:$CL$846,10,0),2)</f>
        <v>0</v>
      </c>
      <c r="L406" s="104">
        <f>ROUND(VLOOKUP($B406,'[4]3.ข้อมูลงบทดลองปัจจุบัน'!$A$5:$CL$846,11,0),2)</f>
        <v>0</v>
      </c>
      <c r="M406" s="104">
        <f>ROUND(VLOOKUP($B406,'[4]3.ข้อมูลงบทดลองปัจจุบัน'!$A$5:$CL$846,12,0),2)</f>
        <v>0</v>
      </c>
      <c r="N406" s="104">
        <f>ROUND(VLOOKUP($B406,'[4]3.ข้อมูลงบทดลองปัจจุบัน'!$A$5:$CL$846,13,0),2)</f>
        <v>0</v>
      </c>
      <c r="O406" s="104">
        <f>ROUND(VLOOKUP($B406,'[4]3.ข้อมูลงบทดลองปัจจุบัน'!$A$5:$CL$846,14,0),2)</f>
        <v>0</v>
      </c>
      <c r="P406" s="104">
        <f>ROUND(VLOOKUP($B406,'[4]3.ข้อมูลงบทดลองปัจจุบัน'!$A$5:$CL$846,15,0),2)</f>
        <v>1</v>
      </c>
      <c r="Q406" s="104">
        <f>ROUND(VLOOKUP($B406,'[4]3.ข้อมูลงบทดลองปัจจุบัน'!$A$5:$CL$846,16,0),2)</f>
        <v>0</v>
      </c>
      <c r="R406" s="104">
        <f>ROUND(VLOOKUP($B406,'[4]3.ข้อมูลงบทดลองปัจจุบัน'!$A$5:$CL$846,17,0),2)</f>
        <v>0</v>
      </c>
      <c r="S406" s="104">
        <f>ROUND(VLOOKUP($B406,'[4]3.ข้อมูลงบทดลองปัจจุบัน'!$A$5:$CL$846,18,0),2)</f>
        <v>0</v>
      </c>
      <c r="T406" s="104">
        <f>ROUND(VLOOKUP($B406,'[4]3.ข้อมูลงบทดลองปัจจุบัน'!$A$5:$CL$846,19,0),2)</f>
        <v>0</v>
      </c>
      <c r="U406" s="104">
        <f>ROUND(VLOOKUP($B406,'[4]3.ข้อมูลงบทดลองปัจจุบัน'!$A$5:$CL$846,20,0),2)</f>
        <v>0</v>
      </c>
      <c r="V406" s="104">
        <f>ROUND(VLOOKUP($B406,'[4]3.ข้อมูลงบทดลองปัจจุบัน'!$A$5:$CL$846,21,0),2)</f>
        <v>0</v>
      </c>
      <c r="W406" s="104">
        <f>ROUND(VLOOKUP($B406,'[4]3.ข้อมูลงบทดลองปัจจุบัน'!$A$5:$CL$846,22,0),2)</f>
        <v>0</v>
      </c>
      <c r="X406" s="104">
        <f>ROUND(VLOOKUP($B406,'[4]3.ข้อมูลงบทดลองปัจจุบัน'!$A$5:$CL$846,23,0),2)</f>
        <v>0</v>
      </c>
      <c r="Y406" s="104">
        <f>ROUND(VLOOKUP($B406,'[4]3.ข้อมูลงบทดลองปัจจุบัน'!$A$5:$CL$846,24,0),2)</f>
        <v>0</v>
      </c>
      <c r="Z406" s="104">
        <f>ROUND(VLOOKUP($B406,'[4]3.ข้อมูลงบทดลองปัจจุบัน'!$A$5:$CL$846,25,0),2)</f>
        <v>0</v>
      </c>
      <c r="AA406" s="104">
        <f>ROUND(VLOOKUP($B406,'[4]3.ข้อมูลงบทดลองปัจจุบัน'!$A$5:$CL$846,26,0),2)</f>
        <v>0</v>
      </c>
      <c r="AB406" s="104">
        <f>ROUND(VLOOKUP($B406,'[4]3.ข้อมูลงบทดลองปัจจุบัน'!$A$5:$CL$846,27,0),2)</f>
        <v>0</v>
      </c>
      <c r="AC406" s="104">
        <f>ROUND(VLOOKUP($B406,'[4]3.ข้อมูลงบทดลองปัจจุบัน'!$A$5:$CL$846,28,0),2)</f>
        <v>0</v>
      </c>
      <c r="AD406" s="104">
        <f>ROUND(VLOOKUP($B406,'[4]3.ข้อมูลงบทดลองปัจจุบัน'!$A$5:$CL$846,29,0),2)</f>
        <v>0</v>
      </c>
      <c r="AE406" s="104">
        <f>ROUND(VLOOKUP($B406,'[4]3.ข้อมูลงบทดลองปัจจุบัน'!$A$5:$CL$846,30,0),2)</f>
        <v>0</v>
      </c>
      <c r="AF406" s="104">
        <f>ROUND(VLOOKUP($B406,'[4]3.ข้อมูลงบทดลองปัจจุบัน'!$A$5:$CL$846,31,0),2)</f>
        <v>0</v>
      </c>
      <c r="AG406" s="104">
        <f>ROUND(VLOOKUP($B406,'[4]3.ข้อมูลงบทดลองปัจจุบัน'!$A$5:$CL$846,32,0),2)</f>
        <v>0</v>
      </c>
      <c r="AH406" s="104">
        <f>ROUND(VLOOKUP($B406,'[4]3.ข้อมูลงบทดลองปัจจุบัน'!$A$5:$CL$846,33,0),2)</f>
        <v>0</v>
      </c>
      <c r="AI406" s="104">
        <f>ROUND(VLOOKUP($B406,'[4]3.ข้อมูลงบทดลองปัจจุบัน'!$A$5:$CL$846,34,0),2)</f>
        <v>0</v>
      </c>
      <c r="AJ406" s="104">
        <f>ROUND(VLOOKUP($B406,'[4]3.ข้อมูลงบทดลองปัจจุบัน'!$A$5:$CL$846,35,0),2)</f>
        <v>0</v>
      </c>
      <c r="AK406" s="104">
        <f>ROUND(VLOOKUP($B406,'[4]3.ข้อมูลงบทดลองปัจจุบัน'!$A$5:$CL$846,36,0),2)</f>
        <v>0</v>
      </c>
      <c r="AL406" s="104">
        <f>ROUND(VLOOKUP($B406,'[4]3.ข้อมูลงบทดลองปัจจุบัน'!$A$5:$CL$846,37,0),2)</f>
        <v>0</v>
      </c>
      <c r="AM406" s="104">
        <f>ROUND(VLOOKUP($B406,'[4]3.ข้อมูลงบทดลองปัจจุบัน'!$A$5:$CL$846,38,0),2)</f>
        <v>0</v>
      </c>
      <c r="AN406" s="104">
        <f>ROUND(VLOOKUP($B406,'[4]3.ข้อมูลงบทดลองปัจจุบัน'!$A$5:$CL$846,39,0),2)</f>
        <v>0</v>
      </c>
      <c r="AO406" s="104">
        <f>ROUND(VLOOKUP($B406,'[4]3.ข้อมูลงบทดลองปัจจุบัน'!$A$5:$CL$846,40,0),2)</f>
        <v>0</v>
      </c>
      <c r="AP406" s="104">
        <f>ROUND(VLOOKUP($B406,'[4]3.ข้อมูลงบทดลองปัจจุบัน'!$A$5:$CL$846,41,0),2)</f>
        <v>0</v>
      </c>
      <c r="AQ406" s="104">
        <f>ROUND(VLOOKUP($B406,'[4]3.ข้อมูลงบทดลองปัจจุบัน'!$A$5:$CL$846,42,0),2)</f>
        <v>0</v>
      </c>
      <c r="AR406" s="104">
        <f>ROUND(VLOOKUP($B406,'[4]3.ข้อมูลงบทดลองปัจจุบัน'!$A$5:$CL$846,43,0),2)</f>
        <v>0</v>
      </c>
      <c r="AS406" s="104">
        <f>ROUND(VLOOKUP($B406,'[4]3.ข้อมูลงบทดลองปัจจุบัน'!$A$5:$CL$846,44,0),2)</f>
        <v>0</v>
      </c>
      <c r="AT406" s="104">
        <f>ROUND(VLOOKUP($B406,'[4]3.ข้อมูลงบทดลองปัจจุบัน'!$A$5:$CL$846,45,0),2)</f>
        <v>0</v>
      </c>
      <c r="AU406" s="104">
        <f>ROUND(VLOOKUP($B406,'[4]3.ข้อมูลงบทดลองปัจจุบัน'!$A$5:$CL$846,46,0),2)</f>
        <v>0</v>
      </c>
      <c r="AV406" s="104">
        <f>ROUND(VLOOKUP($B406,'[4]3.ข้อมูลงบทดลองปัจจุบัน'!$A$5:$CL$846,47,0),2)</f>
        <v>0</v>
      </c>
      <c r="AW406" s="104">
        <f>ROUND(VLOOKUP($B406,'[4]3.ข้อมูลงบทดลองปัจจุบัน'!$A$5:$CL$846,48,0),2)</f>
        <v>0</v>
      </c>
      <c r="AX406" s="104">
        <f>ROUND(VLOOKUP($B406,'[4]3.ข้อมูลงบทดลองปัจจุบัน'!$A$5:$CL$846,49,0),2)</f>
        <v>0</v>
      </c>
      <c r="AY406" s="104">
        <f>ROUND(VLOOKUP($B406,'[4]3.ข้อมูลงบทดลองปัจจุบัน'!$A$5:$CL$846,50,0),2)</f>
        <v>0</v>
      </c>
      <c r="AZ406" s="104">
        <f>ROUND(VLOOKUP($B406,'[4]3.ข้อมูลงบทดลองปัจจุบัน'!$A$5:$CL$846,51,0),2)</f>
        <v>0</v>
      </c>
      <c r="BA406" s="104">
        <f>ROUND(VLOOKUP($B406,'[4]3.ข้อมูลงบทดลองปัจจุบัน'!$A$5:$CL$846,52,0),2)</f>
        <v>0</v>
      </c>
      <c r="BB406" s="104">
        <f>ROUND(VLOOKUP($B406,'[4]3.ข้อมูลงบทดลองปัจจุบัน'!$A$5:$CL$846,53,0),2)</f>
        <v>0</v>
      </c>
      <c r="BC406" s="104">
        <f>ROUND(VLOOKUP($B406,'[4]3.ข้อมูลงบทดลองปัจจุบัน'!$A$5:$CL$846,54,0),2)</f>
        <v>0</v>
      </c>
      <c r="BD406" s="104">
        <f>ROUND(VLOOKUP($B406,'[4]3.ข้อมูลงบทดลองปัจจุบัน'!$A$5:$CL$846,55,0),2)</f>
        <v>0</v>
      </c>
      <c r="BE406" s="104">
        <f>ROUND(VLOOKUP($B406,'[4]3.ข้อมูลงบทดลองปัจจุบัน'!$A$5:$CL$846,56,0),2)</f>
        <v>0</v>
      </c>
      <c r="BF406" s="104">
        <f>ROUND(VLOOKUP($B406,'[4]3.ข้อมูลงบทดลองปัจจุบัน'!$A$5:$CL$846,57,0),2)</f>
        <v>0</v>
      </c>
      <c r="BG406" s="104">
        <f>ROUND(VLOOKUP($B406,'[4]3.ข้อมูลงบทดลองปัจจุบัน'!$A$5:$CL$846,58,0),2)</f>
        <v>0</v>
      </c>
      <c r="BH406" s="104">
        <f>ROUND(VLOOKUP($B406,'[4]3.ข้อมูลงบทดลองปัจจุบัน'!$A$5:$CL$846,59,0),2)</f>
        <v>0</v>
      </c>
      <c r="BI406" s="104">
        <f>ROUND(VLOOKUP($B406,'[4]3.ข้อมูลงบทดลองปัจจุบัน'!$A$5:$CL$846,60,0),2)</f>
        <v>0</v>
      </c>
      <c r="BJ406" s="104">
        <f>ROUND(VLOOKUP($B406,'[4]3.ข้อมูลงบทดลองปัจจุบัน'!$A$5:$CL$846,61,0),2)</f>
        <v>0</v>
      </c>
      <c r="BK406" s="104">
        <f>ROUND(VLOOKUP($B406,'[4]3.ข้อมูลงบทดลองปัจจุบัน'!$A$5:$CL$846,62,0),2)</f>
        <v>0</v>
      </c>
      <c r="BL406" s="104">
        <f>ROUND(VLOOKUP($B406,'[4]3.ข้อมูลงบทดลองปัจจุบัน'!$A$5:$CL$846,63,0),2)</f>
        <v>0</v>
      </c>
      <c r="BM406" s="104">
        <f>ROUND(VLOOKUP($B406,'[4]3.ข้อมูลงบทดลองปัจจุบัน'!$A$5:$CL$846,64,0),2)</f>
        <v>0</v>
      </c>
      <c r="BN406" s="104">
        <f>ROUND(VLOOKUP($B406,'[4]3.ข้อมูลงบทดลองปัจจุบัน'!$A$5:$CL$846,65,0),2)</f>
        <v>0</v>
      </c>
      <c r="BO406" s="104">
        <f>ROUND(VLOOKUP($B406,'[4]3.ข้อมูลงบทดลองปัจจุบัน'!$A$5:$CL$846,66,0),2)</f>
        <v>0</v>
      </c>
      <c r="BP406" s="104">
        <f>ROUND(VLOOKUP($B406,'[4]3.ข้อมูลงบทดลองปัจจุบัน'!$A$5:$CL$846,67,0),2)</f>
        <v>0</v>
      </c>
      <c r="BQ406" s="104">
        <f>ROUND(VLOOKUP($B406,'[4]3.ข้อมูลงบทดลองปัจจุบัน'!$A$5:$CL$846,68,0),2)</f>
        <v>0</v>
      </c>
      <c r="BR406" s="104">
        <f>ROUND(VLOOKUP($B406,'[4]3.ข้อมูลงบทดลองปัจจุบัน'!$A$5:$CL$846,69,0),2)</f>
        <v>0</v>
      </c>
      <c r="BS406" s="104">
        <f>ROUND(VLOOKUP($B406,'[4]3.ข้อมูลงบทดลองปัจจุบัน'!$A$5:$CL$846,70,0),2)</f>
        <v>0</v>
      </c>
      <c r="BT406" s="104">
        <f>ROUND(VLOOKUP($B406,'[4]3.ข้อมูลงบทดลองปัจจุบัน'!$A$5:$CL$846,71,0),2)</f>
        <v>0</v>
      </c>
      <c r="BU406" s="104">
        <f>ROUND(VLOOKUP($B406,'[4]3.ข้อมูลงบทดลองปัจจุบัน'!$A$5:$CL$846,72,0),2)</f>
        <v>0</v>
      </c>
      <c r="BV406" s="104">
        <f>ROUND(VLOOKUP($B406,'[4]3.ข้อมูลงบทดลองปัจจุบัน'!$A$5:$CL$846,73,0),2)</f>
        <v>8</v>
      </c>
      <c r="BW406" s="104">
        <f>ROUND(VLOOKUP($B406,'[4]3.ข้อมูลงบทดลองปัจจุบัน'!$A$5:$CL$846,74,0),2)</f>
        <v>0</v>
      </c>
      <c r="BX406" s="104">
        <f>ROUND(VLOOKUP($B406,'[4]3.ข้อมูลงบทดลองปัจจุบัน'!$A$5:$CL$846,75,0),2)</f>
        <v>0</v>
      </c>
      <c r="BY406" s="104">
        <f>ROUND(VLOOKUP($B406,'[4]3.ข้อมูลงบทดลองปัจจุบัน'!$A$5:$CL$846,76,0),2)</f>
        <v>0</v>
      </c>
      <c r="BZ406" s="104">
        <f>ROUND(VLOOKUP($B406,'[4]3.ข้อมูลงบทดลองปัจจุบัน'!$A$5:$CL$846,77,0),2)</f>
        <v>10</v>
      </c>
      <c r="CA406" s="104">
        <f>ROUND(VLOOKUP($B406,'[4]3.ข้อมูลงบทดลองปัจจุบัน'!$A$5:$CL$846,78,0),2)</f>
        <v>0</v>
      </c>
      <c r="CB406" s="104">
        <f>ROUND(VLOOKUP($B406,'[4]3.ข้อมูลงบทดลองปัจจุบัน'!$A$5:$CL$846,79,0),2)</f>
        <v>0</v>
      </c>
      <c r="CC406" s="104">
        <f>ROUND(VLOOKUP($B406,'[4]3.ข้อมูลงบทดลองปัจจุบัน'!$A$5:$CL$846,80,0),2)</f>
        <v>0</v>
      </c>
      <c r="CD406" s="104">
        <f>ROUND(VLOOKUP($B406,'[4]3.ข้อมูลงบทดลองปัจจุบัน'!$A$5:$CL$846,81,0),2)</f>
        <v>0</v>
      </c>
      <c r="CE406" s="104">
        <f>ROUND(VLOOKUP($B406,'[4]3.ข้อมูลงบทดลองปัจจุบัน'!$A$5:$CL$846,82,0),2)</f>
        <v>1</v>
      </c>
      <c r="CF406" s="104">
        <f>ROUND(VLOOKUP($B406,'[4]3.ข้อมูลงบทดลองปัจจุบัน'!$A$5:$CL$846,83,0),2)</f>
        <v>9</v>
      </c>
      <c r="CG406" s="104">
        <f>ROUND(VLOOKUP($B406,'[4]3.ข้อมูลงบทดลองปัจจุบัน'!$A$5:$CL$846,84,0),2)</f>
        <v>0</v>
      </c>
      <c r="CH406" s="104">
        <f>ROUND(VLOOKUP($B406,'[4]3.ข้อมูลงบทดลองปัจจุบัน'!$A$5:$CL$846,85,0),2)</f>
        <v>0</v>
      </c>
      <c r="CI406" s="104">
        <f>ROUND(VLOOKUP($B406,'[4]3.ข้อมูลงบทดลองปัจจุบัน'!$A$5:$CL$846,86,0),2)</f>
        <v>0</v>
      </c>
      <c r="CJ406" s="104">
        <f>ROUND(VLOOKUP($B406,'[4]3.ข้อมูลงบทดลองปัจจุบัน'!$A$5:$CL$846,87,0),2)</f>
        <v>0</v>
      </c>
      <c r="CK406" s="104">
        <f>ROUND(VLOOKUP($B406,'[4]3.ข้อมูลงบทดลองปัจจุบัน'!$A$5:$CL$846,88,0),2)</f>
        <v>0</v>
      </c>
      <c r="CL406" s="104">
        <f>ROUND(VLOOKUP($B406,'[4]3.ข้อมูลงบทดลองปัจจุบัน'!$A$5:$CL$846,89,0),2)</f>
        <v>0</v>
      </c>
      <c r="CM406" s="104">
        <f>ROUND(VLOOKUP($B406,'[4]3.ข้อมูลงบทดลองปัจจุบัน'!$A$5:$CL$846,90,0),2)</f>
        <v>0</v>
      </c>
    </row>
    <row r="407" spans="1:91" x14ac:dyDescent="0.7">
      <c r="A407" s="127" t="s">
        <v>884</v>
      </c>
      <c r="B407" s="18" t="s">
        <v>1197</v>
      </c>
      <c r="C407" s="19" t="s">
        <v>1198</v>
      </c>
      <c r="D407" s="104">
        <f>ROUND(VLOOKUP($B407,'[4]3.ข้อมูลงบทดลองปัจจุบัน'!$A$5:$CL$846,3,0),2)</f>
        <v>0</v>
      </c>
      <c r="E407" s="104">
        <f>ROUND(VLOOKUP($B407,'[4]3.ข้อมูลงบทดลองปัจจุบัน'!$A$5:$CL$846,4,0),2)</f>
        <v>0</v>
      </c>
      <c r="F407" s="104">
        <f>ROUND(VLOOKUP($B407,'[4]3.ข้อมูลงบทดลองปัจจุบัน'!$A$5:$CL$846,5,0),2)</f>
        <v>0</v>
      </c>
      <c r="G407" s="104">
        <f>ROUND(VLOOKUP($B407,'[4]3.ข้อมูลงบทดลองปัจจุบัน'!$A$5:$CL$846,6,0),2)</f>
        <v>0</v>
      </c>
      <c r="H407" s="104">
        <f>ROUND(VLOOKUP($B407,'[4]3.ข้อมูลงบทดลองปัจจุบัน'!$A$5:$CL$846,7,0),2)</f>
        <v>0</v>
      </c>
      <c r="I407" s="104">
        <f>ROUND(VLOOKUP($B407,'[4]3.ข้อมูลงบทดลองปัจจุบัน'!$A$5:$CL$846,8,0),2)</f>
        <v>0</v>
      </c>
      <c r="J407" s="104">
        <f>ROUND(VLOOKUP($B407,'[4]3.ข้อมูลงบทดลองปัจจุบัน'!$A$5:$CL$846,9,0),2)</f>
        <v>0</v>
      </c>
      <c r="K407" s="104">
        <f>ROUND(VLOOKUP($B407,'[4]3.ข้อมูลงบทดลองปัจจุบัน'!$A$5:$CL$846,10,0),2)</f>
        <v>0</v>
      </c>
      <c r="L407" s="104">
        <f>ROUND(VLOOKUP($B407,'[4]3.ข้อมูลงบทดลองปัจจุบัน'!$A$5:$CL$846,11,0),2)</f>
        <v>0</v>
      </c>
      <c r="M407" s="104">
        <f>ROUND(VLOOKUP($B407,'[4]3.ข้อมูลงบทดลองปัจจุบัน'!$A$5:$CL$846,12,0),2)</f>
        <v>0</v>
      </c>
      <c r="N407" s="104">
        <f>ROUND(VLOOKUP($B407,'[4]3.ข้อมูลงบทดลองปัจจุบัน'!$A$5:$CL$846,13,0),2)</f>
        <v>0</v>
      </c>
      <c r="O407" s="104">
        <f>ROUND(VLOOKUP($B407,'[4]3.ข้อมูลงบทดลองปัจจุบัน'!$A$5:$CL$846,14,0),2)</f>
        <v>0</v>
      </c>
      <c r="P407" s="104">
        <f>ROUND(VLOOKUP($B407,'[4]3.ข้อมูลงบทดลองปัจจุบัน'!$A$5:$CL$846,15,0),2)</f>
        <v>0</v>
      </c>
      <c r="Q407" s="104">
        <f>ROUND(VLOOKUP($B407,'[4]3.ข้อมูลงบทดลองปัจจุบัน'!$A$5:$CL$846,16,0),2)</f>
        <v>0</v>
      </c>
      <c r="R407" s="104">
        <f>ROUND(VLOOKUP($B407,'[4]3.ข้อมูลงบทดลองปัจจุบัน'!$A$5:$CL$846,17,0),2)</f>
        <v>0</v>
      </c>
      <c r="S407" s="104">
        <f>ROUND(VLOOKUP($B407,'[4]3.ข้อมูลงบทดลองปัจจุบัน'!$A$5:$CL$846,18,0),2)</f>
        <v>0</v>
      </c>
      <c r="T407" s="104">
        <f>ROUND(VLOOKUP($B407,'[4]3.ข้อมูลงบทดลองปัจจุบัน'!$A$5:$CL$846,19,0),2)</f>
        <v>0</v>
      </c>
      <c r="U407" s="104">
        <f>ROUND(VLOOKUP($B407,'[4]3.ข้อมูลงบทดลองปัจจุบัน'!$A$5:$CL$846,20,0),2)</f>
        <v>0</v>
      </c>
      <c r="V407" s="104">
        <f>ROUND(VLOOKUP($B407,'[4]3.ข้อมูลงบทดลองปัจจุบัน'!$A$5:$CL$846,21,0),2)</f>
        <v>0</v>
      </c>
      <c r="W407" s="104">
        <f>ROUND(VLOOKUP($B407,'[4]3.ข้อมูลงบทดลองปัจจุบัน'!$A$5:$CL$846,22,0),2)</f>
        <v>0</v>
      </c>
      <c r="X407" s="104">
        <f>ROUND(VLOOKUP($B407,'[4]3.ข้อมูลงบทดลองปัจจุบัน'!$A$5:$CL$846,23,0),2)</f>
        <v>0</v>
      </c>
      <c r="Y407" s="104">
        <f>ROUND(VLOOKUP($B407,'[4]3.ข้อมูลงบทดลองปัจจุบัน'!$A$5:$CL$846,24,0),2)</f>
        <v>0</v>
      </c>
      <c r="Z407" s="104">
        <f>ROUND(VLOOKUP($B407,'[4]3.ข้อมูลงบทดลองปัจจุบัน'!$A$5:$CL$846,25,0),2)</f>
        <v>0</v>
      </c>
      <c r="AA407" s="104">
        <f>ROUND(VLOOKUP($B407,'[4]3.ข้อมูลงบทดลองปัจจุบัน'!$A$5:$CL$846,26,0),2)</f>
        <v>0</v>
      </c>
      <c r="AB407" s="104">
        <f>ROUND(VLOOKUP($B407,'[4]3.ข้อมูลงบทดลองปัจจุบัน'!$A$5:$CL$846,27,0),2)</f>
        <v>0</v>
      </c>
      <c r="AC407" s="104">
        <f>ROUND(VLOOKUP($B407,'[4]3.ข้อมูลงบทดลองปัจจุบัน'!$A$5:$CL$846,28,0),2)</f>
        <v>0</v>
      </c>
      <c r="AD407" s="104">
        <f>ROUND(VLOOKUP($B407,'[4]3.ข้อมูลงบทดลองปัจจุบัน'!$A$5:$CL$846,29,0),2)</f>
        <v>0</v>
      </c>
      <c r="AE407" s="104">
        <f>ROUND(VLOOKUP($B407,'[4]3.ข้อมูลงบทดลองปัจจุบัน'!$A$5:$CL$846,30,0),2)</f>
        <v>0</v>
      </c>
      <c r="AF407" s="104">
        <f>ROUND(VLOOKUP($B407,'[4]3.ข้อมูลงบทดลองปัจจุบัน'!$A$5:$CL$846,31,0),2)</f>
        <v>0</v>
      </c>
      <c r="AG407" s="104">
        <f>ROUND(VLOOKUP($B407,'[4]3.ข้อมูลงบทดลองปัจจุบัน'!$A$5:$CL$846,32,0),2)</f>
        <v>0</v>
      </c>
      <c r="AH407" s="104">
        <f>ROUND(VLOOKUP($B407,'[4]3.ข้อมูลงบทดลองปัจจุบัน'!$A$5:$CL$846,33,0),2)</f>
        <v>0</v>
      </c>
      <c r="AI407" s="104">
        <f>ROUND(VLOOKUP($B407,'[4]3.ข้อมูลงบทดลองปัจจุบัน'!$A$5:$CL$846,34,0),2)</f>
        <v>0</v>
      </c>
      <c r="AJ407" s="104">
        <f>ROUND(VLOOKUP($B407,'[4]3.ข้อมูลงบทดลองปัจจุบัน'!$A$5:$CL$846,35,0),2)</f>
        <v>0</v>
      </c>
      <c r="AK407" s="104">
        <f>ROUND(VLOOKUP($B407,'[4]3.ข้อมูลงบทดลองปัจจุบัน'!$A$5:$CL$846,36,0),2)</f>
        <v>0</v>
      </c>
      <c r="AL407" s="104">
        <f>ROUND(VLOOKUP($B407,'[4]3.ข้อมูลงบทดลองปัจจุบัน'!$A$5:$CL$846,37,0),2)</f>
        <v>0</v>
      </c>
      <c r="AM407" s="104">
        <f>ROUND(VLOOKUP($B407,'[4]3.ข้อมูลงบทดลองปัจจุบัน'!$A$5:$CL$846,38,0),2)</f>
        <v>0</v>
      </c>
      <c r="AN407" s="104">
        <f>ROUND(VLOOKUP($B407,'[4]3.ข้อมูลงบทดลองปัจจุบัน'!$A$5:$CL$846,39,0),2)</f>
        <v>0</v>
      </c>
      <c r="AO407" s="104">
        <f>ROUND(VLOOKUP($B407,'[4]3.ข้อมูลงบทดลองปัจจุบัน'!$A$5:$CL$846,40,0),2)</f>
        <v>0</v>
      </c>
      <c r="AP407" s="104">
        <f>ROUND(VLOOKUP($B407,'[4]3.ข้อมูลงบทดลองปัจจุบัน'!$A$5:$CL$846,41,0),2)</f>
        <v>0</v>
      </c>
      <c r="AQ407" s="104">
        <f>ROUND(VLOOKUP($B407,'[4]3.ข้อมูลงบทดลองปัจจุบัน'!$A$5:$CL$846,42,0),2)</f>
        <v>0</v>
      </c>
      <c r="AR407" s="104">
        <f>ROUND(VLOOKUP($B407,'[4]3.ข้อมูลงบทดลองปัจจุบัน'!$A$5:$CL$846,43,0),2)</f>
        <v>0</v>
      </c>
      <c r="AS407" s="104">
        <f>ROUND(VLOOKUP($B407,'[4]3.ข้อมูลงบทดลองปัจจุบัน'!$A$5:$CL$846,44,0),2)</f>
        <v>0</v>
      </c>
      <c r="AT407" s="104">
        <f>ROUND(VLOOKUP($B407,'[4]3.ข้อมูลงบทดลองปัจจุบัน'!$A$5:$CL$846,45,0),2)</f>
        <v>0</v>
      </c>
      <c r="AU407" s="104">
        <f>ROUND(VLOOKUP($B407,'[4]3.ข้อมูลงบทดลองปัจจุบัน'!$A$5:$CL$846,46,0),2)</f>
        <v>0</v>
      </c>
      <c r="AV407" s="104">
        <f>ROUND(VLOOKUP($B407,'[4]3.ข้อมูลงบทดลองปัจจุบัน'!$A$5:$CL$846,47,0),2)</f>
        <v>0</v>
      </c>
      <c r="AW407" s="104">
        <f>ROUND(VLOOKUP($B407,'[4]3.ข้อมูลงบทดลองปัจจุบัน'!$A$5:$CL$846,48,0),2)</f>
        <v>0</v>
      </c>
      <c r="AX407" s="104">
        <f>ROUND(VLOOKUP($B407,'[4]3.ข้อมูลงบทดลองปัจจุบัน'!$A$5:$CL$846,49,0),2)</f>
        <v>0</v>
      </c>
      <c r="AY407" s="104">
        <f>ROUND(VLOOKUP($B407,'[4]3.ข้อมูลงบทดลองปัจจุบัน'!$A$5:$CL$846,50,0),2)</f>
        <v>0</v>
      </c>
      <c r="AZ407" s="104">
        <f>ROUND(VLOOKUP($B407,'[4]3.ข้อมูลงบทดลองปัจจุบัน'!$A$5:$CL$846,51,0),2)</f>
        <v>0</v>
      </c>
      <c r="BA407" s="104">
        <f>ROUND(VLOOKUP($B407,'[4]3.ข้อมูลงบทดลองปัจจุบัน'!$A$5:$CL$846,52,0),2)</f>
        <v>0</v>
      </c>
      <c r="BB407" s="104">
        <f>ROUND(VLOOKUP($B407,'[4]3.ข้อมูลงบทดลองปัจจุบัน'!$A$5:$CL$846,53,0),2)</f>
        <v>0</v>
      </c>
      <c r="BC407" s="104">
        <f>ROUND(VLOOKUP($B407,'[4]3.ข้อมูลงบทดลองปัจจุบัน'!$A$5:$CL$846,54,0),2)</f>
        <v>0</v>
      </c>
      <c r="BD407" s="104">
        <f>ROUND(VLOOKUP($B407,'[4]3.ข้อมูลงบทดลองปัจจุบัน'!$A$5:$CL$846,55,0),2)</f>
        <v>0</v>
      </c>
      <c r="BE407" s="104">
        <f>ROUND(VLOOKUP($B407,'[4]3.ข้อมูลงบทดลองปัจจุบัน'!$A$5:$CL$846,56,0),2)</f>
        <v>0</v>
      </c>
      <c r="BF407" s="104">
        <f>ROUND(VLOOKUP($B407,'[4]3.ข้อมูลงบทดลองปัจจุบัน'!$A$5:$CL$846,57,0),2)</f>
        <v>0</v>
      </c>
      <c r="BG407" s="104">
        <f>ROUND(VLOOKUP($B407,'[4]3.ข้อมูลงบทดลองปัจจุบัน'!$A$5:$CL$846,58,0),2)</f>
        <v>0</v>
      </c>
      <c r="BH407" s="104">
        <f>ROUND(VLOOKUP($B407,'[4]3.ข้อมูลงบทดลองปัจจุบัน'!$A$5:$CL$846,59,0),2)</f>
        <v>0</v>
      </c>
      <c r="BI407" s="104">
        <f>ROUND(VLOOKUP($B407,'[4]3.ข้อมูลงบทดลองปัจจุบัน'!$A$5:$CL$846,60,0),2)</f>
        <v>0</v>
      </c>
      <c r="BJ407" s="104">
        <f>ROUND(VLOOKUP($B407,'[4]3.ข้อมูลงบทดลองปัจจุบัน'!$A$5:$CL$846,61,0),2)</f>
        <v>0</v>
      </c>
      <c r="BK407" s="104">
        <f>ROUND(VLOOKUP($B407,'[4]3.ข้อมูลงบทดลองปัจจุบัน'!$A$5:$CL$846,62,0),2)</f>
        <v>0</v>
      </c>
      <c r="BL407" s="104">
        <f>ROUND(VLOOKUP($B407,'[4]3.ข้อมูลงบทดลองปัจจุบัน'!$A$5:$CL$846,63,0),2)</f>
        <v>0</v>
      </c>
      <c r="BM407" s="104">
        <f>ROUND(VLOOKUP($B407,'[4]3.ข้อมูลงบทดลองปัจจุบัน'!$A$5:$CL$846,64,0),2)</f>
        <v>0</v>
      </c>
      <c r="BN407" s="104">
        <f>ROUND(VLOOKUP($B407,'[4]3.ข้อมูลงบทดลองปัจจุบัน'!$A$5:$CL$846,65,0),2)</f>
        <v>0</v>
      </c>
      <c r="BO407" s="104">
        <f>ROUND(VLOOKUP($B407,'[4]3.ข้อมูลงบทดลองปัจจุบัน'!$A$5:$CL$846,66,0),2)</f>
        <v>0</v>
      </c>
      <c r="BP407" s="104">
        <f>ROUND(VLOOKUP($B407,'[4]3.ข้อมูลงบทดลองปัจจุบัน'!$A$5:$CL$846,67,0),2)</f>
        <v>0</v>
      </c>
      <c r="BQ407" s="104">
        <f>ROUND(VLOOKUP($B407,'[4]3.ข้อมูลงบทดลองปัจจุบัน'!$A$5:$CL$846,68,0),2)</f>
        <v>0</v>
      </c>
      <c r="BR407" s="104">
        <f>ROUND(VLOOKUP($B407,'[4]3.ข้อมูลงบทดลองปัจจุบัน'!$A$5:$CL$846,69,0),2)</f>
        <v>0</v>
      </c>
      <c r="BS407" s="104">
        <f>ROUND(VLOOKUP($B407,'[4]3.ข้อมูลงบทดลองปัจจุบัน'!$A$5:$CL$846,70,0),2)</f>
        <v>0</v>
      </c>
      <c r="BT407" s="104">
        <f>ROUND(VLOOKUP($B407,'[4]3.ข้อมูลงบทดลองปัจจุบัน'!$A$5:$CL$846,71,0),2)</f>
        <v>0</v>
      </c>
      <c r="BU407" s="104">
        <f>ROUND(VLOOKUP($B407,'[4]3.ข้อมูลงบทดลองปัจจุบัน'!$A$5:$CL$846,72,0),2)</f>
        <v>0</v>
      </c>
      <c r="BV407" s="104">
        <f>ROUND(VLOOKUP($B407,'[4]3.ข้อมูลงบทดลองปัจจุบัน'!$A$5:$CL$846,73,0),2)</f>
        <v>0</v>
      </c>
      <c r="BW407" s="104">
        <f>ROUND(VLOOKUP($B407,'[4]3.ข้อมูลงบทดลองปัจจุบัน'!$A$5:$CL$846,74,0),2)</f>
        <v>0</v>
      </c>
      <c r="BX407" s="104">
        <f>ROUND(VLOOKUP($B407,'[4]3.ข้อมูลงบทดลองปัจจุบัน'!$A$5:$CL$846,75,0),2)</f>
        <v>0</v>
      </c>
      <c r="BY407" s="104">
        <f>ROUND(VLOOKUP($B407,'[4]3.ข้อมูลงบทดลองปัจจุบัน'!$A$5:$CL$846,76,0),2)</f>
        <v>0</v>
      </c>
      <c r="BZ407" s="104">
        <f>ROUND(VLOOKUP($B407,'[4]3.ข้อมูลงบทดลองปัจจุบัน'!$A$5:$CL$846,77,0),2)</f>
        <v>0</v>
      </c>
      <c r="CA407" s="104">
        <f>ROUND(VLOOKUP($B407,'[4]3.ข้อมูลงบทดลองปัจจุบัน'!$A$5:$CL$846,78,0),2)</f>
        <v>0</v>
      </c>
      <c r="CB407" s="104">
        <f>ROUND(VLOOKUP($B407,'[4]3.ข้อมูลงบทดลองปัจจุบัน'!$A$5:$CL$846,79,0),2)</f>
        <v>0</v>
      </c>
      <c r="CC407" s="104">
        <f>ROUND(VLOOKUP($B407,'[4]3.ข้อมูลงบทดลองปัจจุบัน'!$A$5:$CL$846,80,0),2)</f>
        <v>0</v>
      </c>
      <c r="CD407" s="104">
        <f>ROUND(VLOOKUP($B407,'[4]3.ข้อมูลงบทดลองปัจจุบัน'!$A$5:$CL$846,81,0),2)</f>
        <v>3</v>
      </c>
      <c r="CE407" s="104">
        <f>ROUND(VLOOKUP($B407,'[4]3.ข้อมูลงบทดลองปัจจุบัน'!$A$5:$CL$846,82,0),2)</f>
        <v>0</v>
      </c>
      <c r="CF407" s="104">
        <f>ROUND(VLOOKUP($B407,'[4]3.ข้อมูลงบทดลองปัจจุบัน'!$A$5:$CL$846,83,0),2)</f>
        <v>0</v>
      </c>
      <c r="CG407" s="104">
        <f>ROUND(VLOOKUP($B407,'[4]3.ข้อมูลงบทดลองปัจจุบัน'!$A$5:$CL$846,84,0),2)</f>
        <v>0</v>
      </c>
      <c r="CH407" s="104">
        <f>ROUND(VLOOKUP($B407,'[4]3.ข้อมูลงบทดลองปัจจุบัน'!$A$5:$CL$846,85,0),2)</f>
        <v>0</v>
      </c>
      <c r="CI407" s="104">
        <f>ROUND(VLOOKUP($B407,'[4]3.ข้อมูลงบทดลองปัจจุบัน'!$A$5:$CL$846,86,0),2)</f>
        <v>0</v>
      </c>
      <c r="CJ407" s="104">
        <f>ROUND(VLOOKUP($B407,'[4]3.ข้อมูลงบทดลองปัจจุบัน'!$A$5:$CL$846,87,0),2)</f>
        <v>3</v>
      </c>
      <c r="CK407" s="104">
        <f>ROUND(VLOOKUP($B407,'[4]3.ข้อมูลงบทดลองปัจจุบัน'!$A$5:$CL$846,88,0),2)</f>
        <v>0</v>
      </c>
      <c r="CL407" s="104">
        <f>ROUND(VLOOKUP($B407,'[4]3.ข้อมูลงบทดลองปัจจุบัน'!$A$5:$CL$846,89,0),2)</f>
        <v>0</v>
      </c>
      <c r="CM407" s="104">
        <f>ROUND(VLOOKUP($B407,'[4]3.ข้อมูลงบทดลองปัจจุบัน'!$A$5:$CL$846,90,0),2)</f>
        <v>0</v>
      </c>
    </row>
    <row r="408" spans="1:91" x14ac:dyDescent="0.7">
      <c r="A408" s="127" t="s">
        <v>884</v>
      </c>
      <c r="B408" s="18" t="s">
        <v>1199</v>
      </c>
      <c r="C408" s="19" t="s">
        <v>1200</v>
      </c>
      <c r="D408" s="104">
        <f>ROUND(VLOOKUP($B408,'[4]3.ข้อมูลงบทดลองปัจจุบัน'!$A$5:$CL$846,3,0),2)</f>
        <v>0</v>
      </c>
      <c r="E408" s="104">
        <f>ROUND(VLOOKUP($B408,'[4]3.ข้อมูลงบทดลองปัจจุบัน'!$A$5:$CL$846,4,0),2)</f>
        <v>0</v>
      </c>
      <c r="F408" s="104">
        <f>ROUND(VLOOKUP($B408,'[4]3.ข้อมูลงบทดลองปัจจุบัน'!$A$5:$CL$846,5,0),2)</f>
        <v>0</v>
      </c>
      <c r="G408" s="104">
        <f>ROUND(VLOOKUP($B408,'[4]3.ข้อมูลงบทดลองปัจจุบัน'!$A$5:$CL$846,6,0),2)</f>
        <v>0</v>
      </c>
      <c r="H408" s="104">
        <f>ROUND(VLOOKUP($B408,'[4]3.ข้อมูลงบทดลองปัจจุบัน'!$A$5:$CL$846,7,0),2)</f>
        <v>0</v>
      </c>
      <c r="I408" s="104">
        <f>ROUND(VLOOKUP($B408,'[4]3.ข้อมูลงบทดลองปัจจุบัน'!$A$5:$CL$846,8,0),2)</f>
        <v>0</v>
      </c>
      <c r="J408" s="104">
        <f>ROUND(VLOOKUP($B408,'[4]3.ข้อมูลงบทดลองปัจจุบัน'!$A$5:$CL$846,9,0),2)</f>
        <v>0</v>
      </c>
      <c r="K408" s="104">
        <f>ROUND(VLOOKUP($B408,'[4]3.ข้อมูลงบทดลองปัจจุบัน'!$A$5:$CL$846,10,0),2)</f>
        <v>0</v>
      </c>
      <c r="L408" s="104">
        <f>ROUND(VLOOKUP($B408,'[4]3.ข้อมูลงบทดลองปัจจุบัน'!$A$5:$CL$846,11,0),2)</f>
        <v>0</v>
      </c>
      <c r="M408" s="104">
        <f>ROUND(VLOOKUP($B408,'[4]3.ข้อมูลงบทดลองปัจจุบัน'!$A$5:$CL$846,12,0),2)</f>
        <v>0</v>
      </c>
      <c r="N408" s="104">
        <f>ROUND(VLOOKUP($B408,'[4]3.ข้อมูลงบทดลองปัจจุบัน'!$A$5:$CL$846,13,0),2)</f>
        <v>0</v>
      </c>
      <c r="O408" s="104">
        <f>ROUND(VLOOKUP($B408,'[4]3.ข้อมูลงบทดลองปัจจุบัน'!$A$5:$CL$846,14,0),2)</f>
        <v>0</v>
      </c>
      <c r="P408" s="104">
        <f>ROUND(VLOOKUP($B408,'[4]3.ข้อมูลงบทดลองปัจจุบัน'!$A$5:$CL$846,15,0),2)</f>
        <v>0</v>
      </c>
      <c r="Q408" s="104">
        <f>ROUND(VLOOKUP($B408,'[4]3.ข้อมูลงบทดลองปัจจุบัน'!$A$5:$CL$846,16,0),2)</f>
        <v>0</v>
      </c>
      <c r="R408" s="104">
        <f>ROUND(VLOOKUP($B408,'[4]3.ข้อมูลงบทดลองปัจจุบัน'!$A$5:$CL$846,17,0),2)</f>
        <v>0</v>
      </c>
      <c r="S408" s="104">
        <f>ROUND(VLOOKUP($B408,'[4]3.ข้อมูลงบทดลองปัจจุบัน'!$A$5:$CL$846,18,0),2)</f>
        <v>0</v>
      </c>
      <c r="T408" s="104">
        <f>ROUND(VLOOKUP($B408,'[4]3.ข้อมูลงบทดลองปัจจุบัน'!$A$5:$CL$846,19,0),2)</f>
        <v>1</v>
      </c>
      <c r="U408" s="104">
        <f>ROUND(VLOOKUP($B408,'[4]3.ข้อมูลงบทดลองปัจจุบัน'!$A$5:$CL$846,20,0),2)</f>
        <v>0</v>
      </c>
      <c r="V408" s="104">
        <f>ROUND(VLOOKUP($B408,'[4]3.ข้อมูลงบทดลองปัจจุบัน'!$A$5:$CL$846,21,0),2)</f>
        <v>0</v>
      </c>
      <c r="W408" s="104">
        <f>ROUND(VLOOKUP($B408,'[4]3.ข้อมูลงบทดลองปัจจุบัน'!$A$5:$CL$846,22,0),2)</f>
        <v>0</v>
      </c>
      <c r="X408" s="104">
        <f>ROUND(VLOOKUP($B408,'[4]3.ข้อมูลงบทดลองปัจจุบัน'!$A$5:$CL$846,23,0),2)</f>
        <v>0</v>
      </c>
      <c r="Y408" s="104">
        <f>ROUND(VLOOKUP($B408,'[4]3.ข้อมูลงบทดลองปัจจุบัน'!$A$5:$CL$846,24,0),2)</f>
        <v>0</v>
      </c>
      <c r="Z408" s="104">
        <f>ROUND(VLOOKUP($B408,'[4]3.ข้อมูลงบทดลองปัจจุบัน'!$A$5:$CL$846,25,0),2)</f>
        <v>0</v>
      </c>
      <c r="AA408" s="104">
        <f>ROUND(VLOOKUP($B408,'[4]3.ข้อมูลงบทดลองปัจจุบัน'!$A$5:$CL$846,26,0),2)</f>
        <v>0</v>
      </c>
      <c r="AB408" s="104">
        <f>ROUND(VLOOKUP($B408,'[4]3.ข้อมูลงบทดลองปัจจุบัน'!$A$5:$CL$846,27,0),2)</f>
        <v>0</v>
      </c>
      <c r="AC408" s="104">
        <f>ROUND(VLOOKUP($B408,'[4]3.ข้อมูลงบทดลองปัจจุบัน'!$A$5:$CL$846,28,0),2)</f>
        <v>0</v>
      </c>
      <c r="AD408" s="104">
        <f>ROUND(VLOOKUP($B408,'[4]3.ข้อมูลงบทดลองปัจจุบัน'!$A$5:$CL$846,29,0),2)</f>
        <v>0</v>
      </c>
      <c r="AE408" s="104">
        <f>ROUND(VLOOKUP($B408,'[4]3.ข้อมูลงบทดลองปัจจุบัน'!$A$5:$CL$846,30,0),2)</f>
        <v>0</v>
      </c>
      <c r="AF408" s="104">
        <f>ROUND(VLOOKUP($B408,'[4]3.ข้อมูลงบทดลองปัจจุบัน'!$A$5:$CL$846,31,0),2)</f>
        <v>0</v>
      </c>
      <c r="AG408" s="104">
        <f>ROUND(VLOOKUP($B408,'[4]3.ข้อมูลงบทดลองปัจจุบัน'!$A$5:$CL$846,32,0),2)</f>
        <v>0</v>
      </c>
      <c r="AH408" s="104">
        <f>ROUND(VLOOKUP($B408,'[4]3.ข้อมูลงบทดลองปัจจุบัน'!$A$5:$CL$846,33,0),2)</f>
        <v>0</v>
      </c>
      <c r="AI408" s="104">
        <f>ROUND(VLOOKUP($B408,'[4]3.ข้อมูลงบทดลองปัจจุบัน'!$A$5:$CL$846,34,0),2)</f>
        <v>0</v>
      </c>
      <c r="AJ408" s="104">
        <f>ROUND(VLOOKUP($B408,'[4]3.ข้อมูลงบทดลองปัจจุบัน'!$A$5:$CL$846,35,0),2)</f>
        <v>0</v>
      </c>
      <c r="AK408" s="104">
        <f>ROUND(VLOOKUP($B408,'[4]3.ข้อมูลงบทดลองปัจจุบัน'!$A$5:$CL$846,36,0),2)</f>
        <v>0</v>
      </c>
      <c r="AL408" s="104">
        <f>ROUND(VLOOKUP($B408,'[4]3.ข้อมูลงบทดลองปัจจุบัน'!$A$5:$CL$846,37,0),2)</f>
        <v>0</v>
      </c>
      <c r="AM408" s="104">
        <f>ROUND(VLOOKUP($B408,'[4]3.ข้อมูลงบทดลองปัจจุบัน'!$A$5:$CL$846,38,0),2)</f>
        <v>0</v>
      </c>
      <c r="AN408" s="104">
        <f>ROUND(VLOOKUP($B408,'[4]3.ข้อมูลงบทดลองปัจจุบัน'!$A$5:$CL$846,39,0),2)</f>
        <v>0</v>
      </c>
      <c r="AO408" s="104">
        <f>ROUND(VLOOKUP($B408,'[4]3.ข้อมูลงบทดลองปัจจุบัน'!$A$5:$CL$846,40,0),2)</f>
        <v>0</v>
      </c>
      <c r="AP408" s="104">
        <f>ROUND(VLOOKUP($B408,'[4]3.ข้อมูลงบทดลองปัจจุบัน'!$A$5:$CL$846,41,0),2)</f>
        <v>0</v>
      </c>
      <c r="AQ408" s="104">
        <f>ROUND(VLOOKUP($B408,'[4]3.ข้อมูลงบทดลองปัจจุบัน'!$A$5:$CL$846,42,0),2)</f>
        <v>0</v>
      </c>
      <c r="AR408" s="104">
        <f>ROUND(VLOOKUP($B408,'[4]3.ข้อมูลงบทดลองปัจจุบัน'!$A$5:$CL$846,43,0),2)</f>
        <v>0</v>
      </c>
      <c r="AS408" s="104">
        <f>ROUND(VLOOKUP($B408,'[4]3.ข้อมูลงบทดลองปัจจุบัน'!$A$5:$CL$846,44,0),2)</f>
        <v>0</v>
      </c>
      <c r="AT408" s="104">
        <f>ROUND(VLOOKUP($B408,'[4]3.ข้อมูลงบทดลองปัจจุบัน'!$A$5:$CL$846,45,0),2)</f>
        <v>0</v>
      </c>
      <c r="AU408" s="104">
        <f>ROUND(VLOOKUP($B408,'[4]3.ข้อมูลงบทดลองปัจจุบัน'!$A$5:$CL$846,46,0),2)</f>
        <v>0</v>
      </c>
      <c r="AV408" s="104">
        <f>ROUND(VLOOKUP($B408,'[4]3.ข้อมูลงบทดลองปัจจุบัน'!$A$5:$CL$846,47,0),2)</f>
        <v>0</v>
      </c>
      <c r="AW408" s="104">
        <f>ROUND(VLOOKUP($B408,'[4]3.ข้อมูลงบทดลองปัจจุบัน'!$A$5:$CL$846,48,0),2)</f>
        <v>0</v>
      </c>
      <c r="AX408" s="104">
        <f>ROUND(VLOOKUP($B408,'[4]3.ข้อมูลงบทดลองปัจจุบัน'!$A$5:$CL$846,49,0),2)</f>
        <v>0</v>
      </c>
      <c r="AY408" s="104">
        <f>ROUND(VLOOKUP($B408,'[4]3.ข้อมูลงบทดลองปัจจุบัน'!$A$5:$CL$846,50,0),2)</f>
        <v>0</v>
      </c>
      <c r="AZ408" s="104">
        <f>ROUND(VLOOKUP($B408,'[4]3.ข้อมูลงบทดลองปัจจุบัน'!$A$5:$CL$846,51,0),2)</f>
        <v>0</v>
      </c>
      <c r="BA408" s="104">
        <f>ROUND(VLOOKUP($B408,'[4]3.ข้อมูลงบทดลองปัจจุบัน'!$A$5:$CL$846,52,0),2)</f>
        <v>0</v>
      </c>
      <c r="BB408" s="104">
        <f>ROUND(VLOOKUP($B408,'[4]3.ข้อมูลงบทดลองปัจจุบัน'!$A$5:$CL$846,53,0),2)</f>
        <v>0</v>
      </c>
      <c r="BC408" s="104">
        <f>ROUND(VLOOKUP($B408,'[4]3.ข้อมูลงบทดลองปัจจุบัน'!$A$5:$CL$846,54,0),2)</f>
        <v>0</v>
      </c>
      <c r="BD408" s="104">
        <f>ROUND(VLOOKUP($B408,'[4]3.ข้อมูลงบทดลองปัจจุบัน'!$A$5:$CL$846,55,0),2)</f>
        <v>0</v>
      </c>
      <c r="BE408" s="104">
        <f>ROUND(VLOOKUP($B408,'[4]3.ข้อมูลงบทดลองปัจจุบัน'!$A$5:$CL$846,56,0),2)</f>
        <v>0</v>
      </c>
      <c r="BF408" s="104">
        <f>ROUND(VLOOKUP($B408,'[4]3.ข้อมูลงบทดลองปัจจุบัน'!$A$5:$CL$846,57,0),2)</f>
        <v>0</v>
      </c>
      <c r="BG408" s="104">
        <f>ROUND(VLOOKUP($B408,'[4]3.ข้อมูลงบทดลองปัจจุบัน'!$A$5:$CL$846,58,0),2)</f>
        <v>0</v>
      </c>
      <c r="BH408" s="104">
        <f>ROUND(VLOOKUP($B408,'[4]3.ข้อมูลงบทดลองปัจจุบัน'!$A$5:$CL$846,59,0),2)</f>
        <v>0</v>
      </c>
      <c r="BI408" s="104">
        <f>ROUND(VLOOKUP($B408,'[4]3.ข้อมูลงบทดลองปัจจุบัน'!$A$5:$CL$846,60,0),2)</f>
        <v>0</v>
      </c>
      <c r="BJ408" s="104">
        <f>ROUND(VLOOKUP($B408,'[4]3.ข้อมูลงบทดลองปัจจุบัน'!$A$5:$CL$846,61,0),2)</f>
        <v>0</v>
      </c>
      <c r="BK408" s="104">
        <f>ROUND(VLOOKUP($B408,'[4]3.ข้อมูลงบทดลองปัจจุบัน'!$A$5:$CL$846,62,0),2)</f>
        <v>0</v>
      </c>
      <c r="BL408" s="104">
        <f>ROUND(VLOOKUP($B408,'[4]3.ข้อมูลงบทดลองปัจจุบัน'!$A$5:$CL$846,63,0),2)</f>
        <v>0</v>
      </c>
      <c r="BM408" s="104">
        <f>ROUND(VLOOKUP($B408,'[4]3.ข้อมูลงบทดลองปัจจุบัน'!$A$5:$CL$846,64,0),2)</f>
        <v>0</v>
      </c>
      <c r="BN408" s="104">
        <f>ROUND(VLOOKUP($B408,'[4]3.ข้อมูลงบทดลองปัจจุบัน'!$A$5:$CL$846,65,0),2)</f>
        <v>0</v>
      </c>
      <c r="BO408" s="104">
        <f>ROUND(VLOOKUP($B408,'[4]3.ข้อมูลงบทดลองปัจจุบัน'!$A$5:$CL$846,66,0),2)</f>
        <v>0</v>
      </c>
      <c r="BP408" s="104">
        <f>ROUND(VLOOKUP($B408,'[4]3.ข้อมูลงบทดลองปัจจุบัน'!$A$5:$CL$846,67,0),2)</f>
        <v>0</v>
      </c>
      <c r="BQ408" s="104">
        <f>ROUND(VLOOKUP($B408,'[4]3.ข้อมูลงบทดลองปัจจุบัน'!$A$5:$CL$846,68,0),2)</f>
        <v>0</v>
      </c>
      <c r="BR408" s="104">
        <f>ROUND(VLOOKUP($B408,'[4]3.ข้อมูลงบทดลองปัจจุบัน'!$A$5:$CL$846,69,0),2)</f>
        <v>0</v>
      </c>
      <c r="BS408" s="104">
        <f>ROUND(VLOOKUP($B408,'[4]3.ข้อมูลงบทดลองปัจจุบัน'!$A$5:$CL$846,70,0),2)</f>
        <v>0</v>
      </c>
      <c r="BT408" s="104">
        <f>ROUND(VLOOKUP($B408,'[4]3.ข้อมูลงบทดลองปัจจุบัน'!$A$5:$CL$846,71,0),2)</f>
        <v>0</v>
      </c>
      <c r="BU408" s="104">
        <f>ROUND(VLOOKUP($B408,'[4]3.ข้อมูลงบทดลองปัจจุบัน'!$A$5:$CL$846,72,0),2)</f>
        <v>0</v>
      </c>
      <c r="BV408" s="104">
        <f>ROUND(VLOOKUP($B408,'[4]3.ข้อมูลงบทดลองปัจจุบัน'!$A$5:$CL$846,73,0),2)</f>
        <v>0</v>
      </c>
      <c r="BW408" s="104">
        <f>ROUND(VLOOKUP($B408,'[4]3.ข้อมูลงบทดลองปัจจุบัน'!$A$5:$CL$846,74,0),2)</f>
        <v>0</v>
      </c>
      <c r="BX408" s="104">
        <f>ROUND(VLOOKUP($B408,'[4]3.ข้อมูลงบทดลองปัจจุบัน'!$A$5:$CL$846,75,0),2)</f>
        <v>10</v>
      </c>
      <c r="BY408" s="104">
        <f>ROUND(VLOOKUP($B408,'[4]3.ข้อมูลงบทดลองปัจจุบัน'!$A$5:$CL$846,76,0),2)</f>
        <v>0</v>
      </c>
      <c r="BZ408" s="104">
        <f>ROUND(VLOOKUP($B408,'[4]3.ข้อมูลงบทดลองปัจจุบัน'!$A$5:$CL$846,77,0),2)</f>
        <v>0</v>
      </c>
      <c r="CA408" s="104">
        <f>ROUND(VLOOKUP($B408,'[4]3.ข้อมูลงบทดลองปัจจุบัน'!$A$5:$CL$846,78,0),2)</f>
        <v>0</v>
      </c>
      <c r="CB408" s="104">
        <f>ROUND(VLOOKUP($B408,'[4]3.ข้อมูลงบทดลองปัจจุบัน'!$A$5:$CL$846,79,0),2)</f>
        <v>0</v>
      </c>
      <c r="CC408" s="104">
        <f>ROUND(VLOOKUP($B408,'[4]3.ข้อมูลงบทดลองปัจจุบัน'!$A$5:$CL$846,80,0),2)</f>
        <v>0</v>
      </c>
      <c r="CD408" s="104">
        <f>ROUND(VLOOKUP($B408,'[4]3.ข้อมูลงบทดลองปัจจุบัน'!$A$5:$CL$846,81,0),2)</f>
        <v>0</v>
      </c>
      <c r="CE408" s="104">
        <f>ROUND(VLOOKUP($B408,'[4]3.ข้อมูลงบทดลองปัจจุบัน'!$A$5:$CL$846,82,0),2)</f>
        <v>2</v>
      </c>
      <c r="CF408" s="104">
        <f>ROUND(VLOOKUP($B408,'[4]3.ข้อมูลงบทดลองปัจจุบัน'!$A$5:$CL$846,83,0),2)</f>
        <v>0</v>
      </c>
      <c r="CG408" s="104">
        <f>ROUND(VLOOKUP($B408,'[4]3.ข้อมูลงบทดลองปัจจุบัน'!$A$5:$CL$846,84,0),2)</f>
        <v>0</v>
      </c>
      <c r="CH408" s="104">
        <f>ROUND(VLOOKUP($B408,'[4]3.ข้อมูลงบทดลองปัจจุบัน'!$A$5:$CL$846,85,0),2)</f>
        <v>0</v>
      </c>
      <c r="CI408" s="104">
        <f>ROUND(VLOOKUP($B408,'[4]3.ข้อมูลงบทดลองปัจจุบัน'!$A$5:$CL$846,86,0),2)</f>
        <v>0</v>
      </c>
      <c r="CJ408" s="104">
        <f>ROUND(VLOOKUP($B408,'[4]3.ข้อมูลงบทดลองปัจจุบัน'!$A$5:$CL$846,87,0),2)</f>
        <v>0</v>
      </c>
      <c r="CK408" s="104">
        <f>ROUND(VLOOKUP($B408,'[4]3.ข้อมูลงบทดลองปัจจุบัน'!$A$5:$CL$846,88,0),2)</f>
        <v>0</v>
      </c>
      <c r="CL408" s="104">
        <f>ROUND(VLOOKUP($B408,'[4]3.ข้อมูลงบทดลองปัจจุบัน'!$A$5:$CL$846,89,0),2)</f>
        <v>0</v>
      </c>
      <c r="CM408" s="104">
        <f>ROUND(VLOOKUP($B408,'[4]3.ข้อมูลงบทดลองปัจจุบัน'!$A$5:$CL$846,90,0),2)</f>
        <v>0</v>
      </c>
    </row>
    <row r="409" spans="1:91" x14ac:dyDescent="0.7">
      <c r="A409" s="127" t="s">
        <v>884</v>
      </c>
      <c r="B409" s="18" t="s">
        <v>1201</v>
      </c>
      <c r="C409" s="19" t="s">
        <v>1202</v>
      </c>
      <c r="D409" s="104">
        <f>ROUND(VLOOKUP($B409,'[4]3.ข้อมูลงบทดลองปัจจุบัน'!$A$5:$CL$846,3,0),2)</f>
        <v>0</v>
      </c>
      <c r="E409" s="104">
        <f>ROUND(VLOOKUP($B409,'[4]3.ข้อมูลงบทดลองปัจจุบัน'!$A$5:$CL$846,4,0),2)</f>
        <v>0</v>
      </c>
      <c r="F409" s="104">
        <f>ROUND(VLOOKUP($B409,'[4]3.ข้อมูลงบทดลองปัจจุบัน'!$A$5:$CL$846,5,0),2)</f>
        <v>0</v>
      </c>
      <c r="G409" s="104">
        <f>ROUND(VLOOKUP($B409,'[4]3.ข้อมูลงบทดลองปัจจุบัน'!$A$5:$CL$846,6,0),2)</f>
        <v>0</v>
      </c>
      <c r="H409" s="104">
        <f>ROUND(VLOOKUP($B409,'[4]3.ข้อมูลงบทดลองปัจจุบัน'!$A$5:$CL$846,7,0),2)</f>
        <v>0</v>
      </c>
      <c r="I409" s="104">
        <f>ROUND(VLOOKUP($B409,'[4]3.ข้อมูลงบทดลองปัจจุบัน'!$A$5:$CL$846,8,0),2)</f>
        <v>0</v>
      </c>
      <c r="J409" s="104">
        <f>ROUND(VLOOKUP($B409,'[4]3.ข้อมูลงบทดลองปัจจุบัน'!$A$5:$CL$846,9,0),2)</f>
        <v>0</v>
      </c>
      <c r="K409" s="104">
        <f>ROUND(VLOOKUP($B409,'[4]3.ข้อมูลงบทดลองปัจจุบัน'!$A$5:$CL$846,10,0),2)</f>
        <v>0</v>
      </c>
      <c r="L409" s="104">
        <f>ROUND(VLOOKUP($B409,'[4]3.ข้อมูลงบทดลองปัจจุบัน'!$A$5:$CL$846,11,0),2)</f>
        <v>0</v>
      </c>
      <c r="M409" s="104">
        <f>ROUND(VLOOKUP($B409,'[4]3.ข้อมูลงบทดลองปัจจุบัน'!$A$5:$CL$846,12,0),2)</f>
        <v>0</v>
      </c>
      <c r="N409" s="104">
        <f>ROUND(VLOOKUP($B409,'[4]3.ข้อมูลงบทดลองปัจจุบัน'!$A$5:$CL$846,13,0),2)</f>
        <v>0</v>
      </c>
      <c r="O409" s="104">
        <f>ROUND(VLOOKUP($B409,'[4]3.ข้อมูลงบทดลองปัจจุบัน'!$A$5:$CL$846,14,0),2)</f>
        <v>0</v>
      </c>
      <c r="P409" s="104">
        <f>ROUND(VLOOKUP($B409,'[4]3.ข้อมูลงบทดลองปัจจุบัน'!$A$5:$CL$846,15,0),2)</f>
        <v>0</v>
      </c>
      <c r="Q409" s="104">
        <f>ROUND(VLOOKUP($B409,'[4]3.ข้อมูลงบทดลองปัจจุบัน'!$A$5:$CL$846,16,0),2)</f>
        <v>0</v>
      </c>
      <c r="R409" s="104">
        <f>ROUND(VLOOKUP($B409,'[4]3.ข้อมูลงบทดลองปัจจุบัน'!$A$5:$CL$846,17,0),2)</f>
        <v>0</v>
      </c>
      <c r="S409" s="104">
        <f>ROUND(VLOOKUP($B409,'[4]3.ข้อมูลงบทดลองปัจจุบัน'!$A$5:$CL$846,18,0),2)</f>
        <v>0</v>
      </c>
      <c r="T409" s="104">
        <f>ROUND(VLOOKUP($B409,'[4]3.ข้อมูลงบทดลองปัจจุบัน'!$A$5:$CL$846,19,0),2)</f>
        <v>0</v>
      </c>
      <c r="U409" s="104">
        <f>ROUND(VLOOKUP($B409,'[4]3.ข้อมูลงบทดลองปัจจุบัน'!$A$5:$CL$846,20,0),2)</f>
        <v>0</v>
      </c>
      <c r="V409" s="104">
        <f>ROUND(VLOOKUP($B409,'[4]3.ข้อมูลงบทดลองปัจจุบัน'!$A$5:$CL$846,21,0),2)</f>
        <v>0</v>
      </c>
      <c r="W409" s="104">
        <f>ROUND(VLOOKUP($B409,'[4]3.ข้อมูลงบทดลองปัจจุบัน'!$A$5:$CL$846,22,0),2)</f>
        <v>0</v>
      </c>
      <c r="X409" s="104">
        <f>ROUND(VLOOKUP($B409,'[4]3.ข้อมูลงบทดลองปัจจุบัน'!$A$5:$CL$846,23,0),2)</f>
        <v>0</v>
      </c>
      <c r="Y409" s="104">
        <f>ROUND(VLOOKUP($B409,'[4]3.ข้อมูลงบทดลองปัจจุบัน'!$A$5:$CL$846,24,0),2)</f>
        <v>0</v>
      </c>
      <c r="Z409" s="104">
        <f>ROUND(VLOOKUP($B409,'[4]3.ข้อมูลงบทดลองปัจจุบัน'!$A$5:$CL$846,25,0),2)</f>
        <v>0</v>
      </c>
      <c r="AA409" s="104">
        <f>ROUND(VLOOKUP($B409,'[4]3.ข้อมูลงบทดลองปัจจุบัน'!$A$5:$CL$846,26,0),2)</f>
        <v>0</v>
      </c>
      <c r="AB409" s="104">
        <f>ROUND(VLOOKUP($B409,'[4]3.ข้อมูลงบทดลองปัจจุบัน'!$A$5:$CL$846,27,0),2)</f>
        <v>0</v>
      </c>
      <c r="AC409" s="104">
        <f>ROUND(VLOOKUP($B409,'[4]3.ข้อมูลงบทดลองปัจจุบัน'!$A$5:$CL$846,28,0),2)</f>
        <v>0</v>
      </c>
      <c r="AD409" s="104">
        <f>ROUND(VLOOKUP($B409,'[4]3.ข้อมูลงบทดลองปัจจุบัน'!$A$5:$CL$846,29,0),2)</f>
        <v>0</v>
      </c>
      <c r="AE409" s="104">
        <f>ROUND(VLOOKUP($B409,'[4]3.ข้อมูลงบทดลองปัจจุบัน'!$A$5:$CL$846,30,0),2)</f>
        <v>0</v>
      </c>
      <c r="AF409" s="104">
        <f>ROUND(VLOOKUP($B409,'[4]3.ข้อมูลงบทดลองปัจจุบัน'!$A$5:$CL$846,31,0),2)</f>
        <v>0</v>
      </c>
      <c r="AG409" s="104">
        <f>ROUND(VLOOKUP($B409,'[4]3.ข้อมูลงบทดลองปัจจุบัน'!$A$5:$CL$846,32,0),2)</f>
        <v>0</v>
      </c>
      <c r="AH409" s="104">
        <f>ROUND(VLOOKUP($B409,'[4]3.ข้อมูลงบทดลองปัจจุบัน'!$A$5:$CL$846,33,0),2)</f>
        <v>0</v>
      </c>
      <c r="AI409" s="104">
        <f>ROUND(VLOOKUP($B409,'[4]3.ข้อมูลงบทดลองปัจจุบัน'!$A$5:$CL$846,34,0),2)</f>
        <v>1</v>
      </c>
      <c r="AJ409" s="104">
        <f>ROUND(VLOOKUP($B409,'[4]3.ข้อมูลงบทดลองปัจจุบัน'!$A$5:$CL$846,35,0),2)</f>
        <v>0</v>
      </c>
      <c r="AK409" s="104">
        <f>ROUND(VLOOKUP($B409,'[4]3.ข้อมูลงบทดลองปัจจุบัน'!$A$5:$CL$846,36,0),2)</f>
        <v>0</v>
      </c>
      <c r="AL409" s="104">
        <f>ROUND(VLOOKUP($B409,'[4]3.ข้อมูลงบทดลองปัจจุบัน'!$A$5:$CL$846,37,0),2)</f>
        <v>0</v>
      </c>
      <c r="AM409" s="104">
        <f>ROUND(VLOOKUP($B409,'[4]3.ข้อมูลงบทดลองปัจจุบัน'!$A$5:$CL$846,38,0),2)</f>
        <v>0</v>
      </c>
      <c r="AN409" s="104">
        <f>ROUND(VLOOKUP($B409,'[4]3.ข้อมูลงบทดลองปัจจุบัน'!$A$5:$CL$846,39,0),2)</f>
        <v>0</v>
      </c>
      <c r="AO409" s="104">
        <f>ROUND(VLOOKUP($B409,'[4]3.ข้อมูลงบทดลองปัจจุบัน'!$A$5:$CL$846,40,0),2)</f>
        <v>0</v>
      </c>
      <c r="AP409" s="104">
        <f>ROUND(VLOOKUP($B409,'[4]3.ข้อมูลงบทดลองปัจจุบัน'!$A$5:$CL$846,41,0),2)</f>
        <v>0</v>
      </c>
      <c r="AQ409" s="104">
        <f>ROUND(VLOOKUP($B409,'[4]3.ข้อมูลงบทดลองปัจจุบัน'!$A$5:$CL$846,42,0),2)</f>
        <v>0</v>
      </c>
      <c r="AR409" s="104">
        <f>ROUND(VLOOKUP($B409,'[4]3.ข้อมูลงบทดลองปัจจุบัน'!$A$5:$CL$846,43,0),2)</f>
        <v>0</v>
      </c>
      <c r="AS409" s="104">
        <f>ROUND(VLOOKUP($B409,'[4]3.ข้อมูลงบทดลองปัจจุบัน'!$A$5:$CL$846,44,0),2)</f>
        <v>0</v>
      </c>
      <c r="AT409" s="104">
        <f>ROUND(VLOOKUP($B409,'[4]3.ข้อมูลงบทดลองปัจจุบัน'!$A$5:$CL$846,45,0),2)</f>
        <v>0</v>
      </c>
      <c r="AU409" s="104">
        <f>ROUND(VLOOKUP($B409,'[4]3.ข้อมูลงบทดลองปัจจุบัน'!$A$5:$CL$846,46,0),2)</f>
        <v>0</v>
      </c>
      <c r="AV409" s="104">
        <f>ROUND(VLOOKUP($B409,'[4]3.ข้อมูลงบทดลองปัจจุบัน'!$A$5:$CL$846,47,0),2)</f>
        <v>0</v>
      </c>
      <c r="AW409" s="104">
        <f>ROUND(VLOOKUP($B409,'[4]3.ข้อมูลงบทดลองปัจจุบัน'!$A$5:$CL$846,48,0),2)</f>
        <v>0</v>
      </c>
      <c r="AX409" s="104">
        <f>ROUND(VLOOKUP($B409,'[4]3.ข้อมูลงบทดลองปัจจุบัน'!$A$5:$CL$846,49,0),2)</f>
        <v>0</v>
      </c>
      <c r="AY409" s="104">
        <f>ROUND(VLOOKUP($B409,'[4]3.ข้อมูลงบทดลองปัจจุบัน'!$A$5:$CL$846,50,0),2)</f>
        <v>0</v>
      </c>
      <c r="AZ409" s="104">
        <f>ROUND(VLOOKUP($B409,'[4]3.ข้อมูลงบทดลองปัจจุบัน'!$A$5:$CL$846,51,0),2)</f>
        <v>0</v>
      </c>
      <c r="BA409" s="104">
        <f>ROUND(VLOOKUP($B409,'[4]3.ข้อมูลงบทดลองปัจจุบัน'!$A$5:$CL$846,52,0),2)</f>
        <v>0</v>
      </c>
      <c r="BB409" s="104">
        <f>ROUND(VLOOKUP($B409,'[4]3.ข้อมูลงบทดลองปัจจุบัน'!$A$5:$CL$846,53,0),2)</f>
        <v>0</v>
      </c>
      <c r="BC409" s="104">
        <f>ROUND(VLOOKUP($B409,'[4]3.ข้อมูลงบทดลองปัจจุบัน'!$A$5:$CL$846,54,0),2)</f>
        <v>0</v>
      </c>
      <c r="BD409" s="104">
        <f>ROUND(VLOOKUP($B409,'[4]3.ข้อมูลงบทดลองปัจจุบัน'!$A$5:$CL$846,55,0),2)</f>
        <v>0</v>
      </c>
      <c r="BE409" s="104">
        <f>ROUND(VLOOKUP($B409,'[4]3.ข้อมูลงบทดลองปัจจุบัน'!$A$5:$CL$846,56,0),2)</f>
        <v>0</v>
      </c>
      <c r="BF409" s="104">
        <f>ROUND(VLOOKUP($B409,'[4]3.ข้อมูลงบทดลองปัจจุบัน'!$A$5:$CL$846,57,0),2)</f>
        <v>0</v>
      </c>
      <c r="BG409" s="104">
        <f>ROUND(VLOOKUP($B409,'[4]3.ข้อมูลงบทดลองปัจจุบัน'!$A$5:$CL$846,58,0),2)</f>
        <v>0</v>
      </c>
      <c r="BH409" s="104">
        <f>ROUND(VLOOKUP($B409,'[4]3.ข้อมูลงบทดลองปัจจุบัน'!$A$5:$CL$846,59,0),2)</f>
        <v>0</v>
      </c>
      <c r="BI409" s="104">
        <f>ROUND(VLOOKUP($B409,'[4]3.ข้อมูลงบทดลองปัจจุบัน'!$A$5:$CL$846,60,0),2)</f>
        <v>0</v>
      </c>
      <c r="BJ409" s="104">
        <f>ROUND(VLOOKUP($B409,'[4]3.ข้อมูลงบทดลองปัจจุบัน'!$A$5:$CL$846,61,0),2)</f>
        <v>0</v>
      </c>
      <c r="BK409" s="104">
        <f>ROUND(VLOOKUP($B409,'[4]3.ข้อมูลงบทดลองปัจจุบัน'!$A$5:$CL$846,62,0),2)</f>
        <v>0</v>
      </c>
      <c r="BL409" s="104">
        <f>ROUND(VLOOKUP($B409,'[4]3.ข้อมูลงบทดลองปัจจุบัน'!$A$5:$CL$846,63,0),2)</f>
        <v>0</v>
      </c>
      <c r="BM409" s="104">
        <f>ROUND(VLOOKUP($B409,'[4]3.ข้อมูลงบทดลองปัจจุบัน'!$A$5:$CL$846,64,0),2)</f>
        <v>0</v>
      </c>
      <c r="BN409" s="104">
        <f>ROUND(VLOOKUP($B409,'[4]3.ข้อมูลงบทดลองปัจจุบัน'!$A$5:$CL$846,65,0),2)</f>
        <v>0</v>
      </c>
      <c r="BO409" s="104">
        <f>ROUND(VLOOKUP($B409,'[4]3.ข้อมูลงบทดลองปัจจุบัน'!$A$5:$CL$846,66,0),2)</f>
        <v>0</v>
      </c>
      <c r="BP409" s="104">
        <f>ROUND(VLOOKUP($B409,'[4]3.ข้อมูลงบทดลองปัจจุบัน'!$A$5:$CL$846,67,0),2)</f>
        <v>0</v>
      </c>
      <c r="BQ409" s="104">
        <f>ROUND(VLOOKUP($B409,'[4]3.ข้อมูลงบทดลองปัจจุบัน'!$A$5:$CL$846,68,0),2)</f>
        <v>0</v>
      </c>
      <c r="BR409" s="104">
        <f>ROUND(VLOOKUP($B409,'[4]3.ข้อมูลงบทดลองปัจจุบัน'!$A$5:$CL$846,69,0),2)</f>
        <v>0</v>
      </c>
      <c r="BS409" s="104">
        <f>ROUND(VLOOKUP($B409,'[4]3.ข้อมูลงบทดลองปัจจุบัน'!$A$5:$CL$846,70,0),2)</f>
        <v>0</v>
      </c>
      <c r="BT409" s="104">
        <f>ROUND(VLOOKUP($B409,'[4]3.ข้อมูลงบทดลองปัจจุบัน'!$A$5:$CL$846,71,0),2)</f>
        <v>0</v>
      </c>
      <c r="BU409" s="104">
        <f>ROUND(VLOOKUP($B409,'[4]3.ข้อมูลงบทดลองปัจจุบัน'!$A$5:$CL$846,72,0),2)</f>
        <v>0</v>
      </c>
      <c r="BV409" s="104">
        <f>ROUND(VLOOKUP($B409,'[4]3.ข้อมูลงบทดลองปัจจุบัน'!$A$5:$CL$846,73,0),2)</f>
        <v>0</v>
      </c>
      <c r="BW409" s="104">
        <f>ROUND(VLOOKUP($B409,'[4]3.ข้อมูลงบทดลองปัจจุบัน'!$A$5:$CL$846,74,0),2)</f>
        <v>0</v>
      </c>
      <c r="BX409" s="104">
        <f>ROUND(VLOOKUP($B409,'[4]3.ข้อมูลงบทดลองปัจจุบัน'!$A$5:$CL$846,75,0),2)</f>
        <v>0</v>
      </c>
      <c r="BY409" s="104">
        <f>ROUND(VLOOKUP($B409,'[4]3.ข้อมูลงบทดลองปัจจุบัน'!$A$5:$CL$846,76,0),2)</f>
        <v>0</v>
      </c>
      <c r="BZ409" s="104">
        <f>ROUND(VLOOKUP($B409,'[4]3.ข้อมูลงบทดลองปัจจุบัน'!$A$5:$CL$846,77,0),2)</f>
        <v>0</v>
      </c>
      <c r="CA409" s="104">
        <f>ROUND(VLOOKUP($B409,'[4]3.ข้อมูลงบทดลองปัจจุบัน'!$A$5:$CL$846,78,0),2)</f>
        <v>0</v>
      </c>
      <c r="CB409" s="104">
        <f>ROUND(VLOOKUP($B409,'[4]3.ข้อมูลงบทดลองปัจจุบัน'!$A$5:$CL$846,79,0),2)</f>
        <v>0</v>
      </c>
      <c r="CC409" s="104">
        <f>ROUND(VLOOKUP($B409,'[4]3.ข้อมูลงบทดลองปัจจุบัน'!$A$5:$CL$846,80,0),2)</f>
        <v>0</v>
      </c>
      <c r="CD409" s="104">
        <f>ROUND(VLOOKUP($B409,'[4]3.ข้อมูลงบทดลองปัจจุบัน'!$A$5:$CL$846,81,0),2)</f>
        <v>0</v>
      </c>
      <c r="CE409" s="104">
        <f>ROUND(VLOOKUP($B409,'[4]3.ข้อมูลงบทดลองปัจจุบัน'!$A$5:$CL$846,82,0),2)</f>
        <v>2</v>
      </c>
      <c r="CF409" s="104">
        <f>ROUND(VLOOKUP($B409,'[4]3.ข้อมูลงบทดลองปัจจุบัน'!$A$5:$CL$846,83,0),2)</f>
        <v>3</v>
      </c>
      <c r="CG409" s="104">
        <f>ROUND(VLOOKUP($B409,'[4]3.ข้อมูลงบทดลองปัจจุบัน'!$A$5:$CL$846,84,0),2)</f>
        <v>0</v>
      </c>
      <c r="CH409" s="104">
        <f>ROUND(VLOOKUP($B409,'[4]3.ข้อมูลงบทดลองปัจจุบัน'!$A$5:$CL$846,85,0),2)</f>
        <v>0</v>
      </c>
      <c r="CI409" s="104">
        <f>ROUND(VLOOKUP($B409,'[4]3.ข้อมูลงบทดลองปัจจุบัน'!$A$5:$CL$846,86,0),2)</f>
        <v>0</v>
      </c>
      <c r="CJ409" s="104">
        <f>ROUND(VLOOKUP($B409,'[4]3.ข้อมูลงบทดลองปัจจุบัน'!$A$5:$CL$846,87,0),2)</f>
        <v>2</v>
      </c>
      <c r="CK409" s="104">
        <f>ROUND(VLOOKUP($B409,'[4]3.ข้อมูลงบทดลองปัจจุบัน'!$A$5:$CL$846,88,0),2)</f>
        <v>0</v>
      </c>
      <c r="CL409" s="104">
        <f>ROUND(VLOOKUP($B409,'[4]3.ข้อมูลงบทดลองปัจจุบัน'!$A$5:$CL$846,89,0),2)</f>
        <v>0</v>
      </c>
      <c r="CM409" s="104">
        <f>ROUND(VLOOKUP($B409,'[4]3.ข้อมูลงบทดลองปัจจุบัน'!$A$5:$CL$846,90,0),2)</f>
        <v>0</v>
      </c>
    </row>
    <row r="410" spans="1:91" x14ac:dyDescent="0.7">
      <c r="A410" s="127" t="s">
        <v>884</v>
      </c>
      <c r="B410" s="18" t="s">
        <v>1203</v>
      </c>
      <c r="C410" s="19" t="s">
        <v>1204</v>
      </c>
      <c r="D410" s="104">
        <f>ROUND(VLOOKUP($B410,'[4]3.ข้อมูลงบทดลองปัจจุบัน'!$A$5:$CL$846,3,0),2)</f>
        <v>0</v>
      </c>
      <c r="E410" s="104">
        <f>ROUND(VLOOKUP($B410,'[4]3.ข้อมูลงบทดลองปัจจุบัน'!$A$5:$CL$846,4,0),2)</f>
        <v>0</v>
      </c>
      <c r="F410" s="104">
        <f>ROUND(VLOOKUP($B410,'[4]3.ข้อมูลงบทดลองปัจจุบัน'!$A$5:$CL$846,5,0),2)</f>
        <v>0</v>
      </c>
      <c r="G410" s="104">
        <f>ROUND(VLOOKUP($B410,'[4]3.ข้อมูลงบทดลองปัจจุบัน'!$A$5:$CL$846,6,0),2)</f>
        <v>0</v>
      </c>
      <c r="H410" s="104">
        <f>ROUND(VLOOKUP($B410,'[4]3.ข้อมูลงบทดลองปัจจุบัน'!$A$5:$CL$846,7,0),2)</f>
        <v>0</v>
      </c>
      <c r="I410" s="104">
        <f>ROUND(VLOOKUP($B410,'[4]3.ข้อมูลงบทดลองปัจจุบัน'!$A$5:$CL$846,8,0),2)</f>
        <v>0</v>
      </c>
      <c r="J410" s="104">
        <f>ROUND(VLOOKUP($B410,'[4]3.ข้อมูลงบทดลองปัจจุบัน'!$A$5:$CL$846,9,0),2)</f>
        <v>0</v>
      </c>
      <c r="K410" s="104">
        <f>ROUND(VLOOKUP($B410,'[4]3.ข้อมูลงบทดลองปัจจุบัน'!$A$5:$CL$846,10,0),2)</f>
        <v>0</v>
      </c>
      <c r="L410" s="104">
        <f>ROUND(VLOOKUP($B410,'[4]3.ข้อมูลงบทดลองปัจจุบัน'!$A$5:$CL$846,11,0),2)</f>
        <v>0</v>
      </c>
      <c r="M410" s="104">
        <f>ROUND(VLOOKUP($B410,'[4]3.ข้อมูลงบทดลองปัจจุบัน'!$A$5:$CL$846,12,0),2)</f>
        <v>0</v>
      </c>
      <c r="N410" s="104">
        <f>ROUND(VLOOKUP($B410,'[4]3.ข้อมูลงบทดลองปัจจุบัน'!$A$5:$CL$846,13,0),2)</f>
        <v>0</v>
      </c>
      <c r="O410" s="104">
        <f>ROUND(VLOOKUP($B410,'[4]3.ข้อมูลงบทดลองปัจจุบัน'!$A$5:$CL$846,14,0),2)</f>
        <v>0</v>
      </c>
      <c r="P410" s="104">
        <f>ROUND(VLOOKUP($B410,'[4]3.ข้อมูลงบทดลองปัจจุบัน'!$A$5:$CL$846,15,0),2)</f>
        <v>0</v>
      </c>
      <c r="Q410" s="104">
        <f>ROUND(VLOOKUP($B410,'[4]3.ข้อมูลงบทดลองปัจจุบัน'!$A$5:$CL$846,16,0),2)</f>
        <v>0</v>
      </c>
      <c r="R410" s="104">
        <f>ROUND(VLOOKUP($B410,'[4]3.ข้อมูลงบทดลองปัจจุบัน'!$A$5:$CL$846,17,0),2)</f>
        <v>0</v>
      </c>
      <c r="S410" s="104">
        <f>ROUND(VLOOKUP($B410,'[4]3.ข้อมูลงบทดลองปัจจุบัน'!$A$5:$CL$846,18,0),2)</f>
        <v>0</v>
      </c>
      <c r="T410" s="104">
        <f>ROUND(VLOOKUP($B410,'[4]3.ข้อมูลงบทดลองปัจจุบัน'!$A$5:$CL$846,19,0),2)</f>
        <v>0</v>
      </c>
      <c r="U410" s="104">
        <f>ROUND(VLOOKUP($B410,'[4]3.ข้อมูลงบทดลองปัจจุบัน'!$A$5:$CL$846,20,0),2)</f>
        <v>0</v>
      </c>
      <c r="V410" s="104">
        <f>ROUND(VLOOKUP($B410,'[4]3.ข้อมูลงบทดลองปัจจุบัน'!$A$5:$CL$846,21,0),2)</f>
        <v>0</v>
      </c>
      <c r="W410" s="104">
        <f>ROUND(VLOOKUP($B410,'[4]3.ข้อมูลงบทดลองปัจจุบัน'!$A$5:$CL$846,22,0),2)</f>
        <v>0</v>
      </c>
      <c r="X410" s="104">
        <f>ROUND(VLOOKUP($B410,'[4]3.ข้อมูลงบทดลองปัจจุบัน'!$A$5:$CL$846,23,0),2)</f>
        <v>0</v>
      </c>
      <c r="Y410" s="104">
        <f>ROUND(VLOOKUP($B410,'[4]3.ข้อมูลงบทดลองปัจจุบัน'!$A$5:$CL$846,24,0),2)</f>
        <v>0</v>
      </c>
      <c r="Z410" s="104">
        <f>ROUND(VLOOKUP($B410,'[4]3.ข้อมูลงบทดลองปัจจุบัน'!$A$5:$CL$846,25,0),2)</f>
        <v>0</v>
      </c>
      <c r="AA410" s="104">
        <f>ROUND(VLOOKUP($B410,'[4]3.ข้อมูลงบทดลองปัจจุบัน'!$A$5:$CL$846,26,0),2)</f>
        <v>0</v>
      </c>
      <c r="AB410" s="104">
        <f>ROUND(VLOOKUP($B410,'[4]3.ข้อมูลงบทดลองปัจจุบัน'!$A$5:$CL$846,27,0),2)</f>
        <v>0</v>
      </c>
      <c r="AC410" s="104">
        <f>ROUND(VLOOKUP($B410,'[4]3.ข้อมูลงบทดลองปัจจุบัน'!$A$5:$CL$846,28,0),2)</f>
        <v>0</v>
      </c>
      <c r="AD410" s="104">
        <f>ROUND(VLOOKUP($B410,'[4]3.ข้อมูลงบทดลองปัจจุบัน'!$A$5:$CL$846,29,0),2)</f>
        <v>0</v>
      </c>
      <c r="AE410" s="104">
        <f>ROUND(VLOOKUP($B410,'[4]3.ข้อมูลงบทดลองปัจจุบัน'!$A$5:$CL$846,30,0),2)</f>
        <v>0</v>
      </c>
      <c r="AF410" s="104">
        <f>ROUND(VLOOKUP($B410,'[4]3.ข้อมูลงบทดลองปัจจุบัน'!$A$5:$CL$846,31,0),2)</f>
        <v>0</v>
      </c>
      <c r="AG410" s="104">
        <f>ROUND(VLOOKUP($B410,'[4]3.ข้อมูลงบทดลองปัจจุบัน'!$A$5:$CL$846,32,0),2)</f>
        <v>0</v>
      </c>
      <c r="AH410" s="104">
        <f>ROUND(VLOOKUP($B410,'[4]3.ข้อมูลงบทดลองปัจจุบัน'!$A$5:$CL$846,33,0),2)</f>
        <v>0</v>
      </c>
      <c r="AI410" s="104">
        <f>ROUND(VLOOKUP($B410,'[4]3.ข้อมูลงบทดลองปัจจุบัน'!$A$5:$CL$846,34,0),2)</f>
        <v>0</v>
      </c>
      <c r="AJ410" s="104">
        <f>ROUND(VLOOKUP($B410,'[4]3.ข้อมูลงบทดลองปัจจุบัน'!$A$5:$CL$846,35,0),2)</f>
        <v>0</v>
      </c>
      <c r="AK410" s="104">
        <f>ROUND(VLOOKUP($B410,'[4]3.ข้อมูลงบทดลองปัจจุบัน'!$A$5:$CL$846,36,0),2)</f>
        <v>0</v>
      </c>
      <c r="AL410" s="104">
        <f>ROUND(VLOOKUP($B410,'[4]3.ข้อมูลงบทดลองปัจจุบัน'!$A$5:$CL$846,37,0),2)</f>
        <v>0</v>
      </c>
      <c r="AM410" s="104">
        <f>ROUND(VLOOKUP($B410,'[4]3.ข้อมูลงบทดลองปัจจุบัน'!$A$5:$CL$846,38,0),2)</f>
        <v>0</v>
      </c>
      <c r="AN410" s="104">
        <f>ROUND(VLOOKUP($B410,'[4]3.ข้อมูลงบทดลองปัจจุบัน'!$A$5:$CL$846,39,0),2)</f>
        <v>0</v>
      </c>
      <c r="AO410" s="104">
        <f>ROUND(VLOOKUP($B410,'[4]3.ข้อมูลงบทดลองปัจจุบัน'!$A$5:$CL$846,40,0),2)</f>
        <v>0</v>
      </c>
      <c r="AP410" s="104">
        <f>ROUND(VLOOKUP($B410,'[4]3.ข้อมูลงบทดลองปัจจุบัน'!$A$5:$CL$846,41,0),2)</f>
        <v>0</v>
      </c>
      <c r="AQ410" s="104">
        <f>ROUND(VLOOKUP($B410,'[4]3.ข้อมูลงบทดลองปัจจุบัน'!$A$5:$CL$846,42,0),2)</f>
        <v>0</v>
      </c>
      <c r="AR410" s="104">
        <f>ROUND(VLOOKUP($B410,'[4]3.ข้อมูลงบทดลองปัจจุบัน'!$A$5:$CL$846,43,0),2)</f>
        <v>0</v>
      </c>
      <c r="AS410" s="104">
        <f>ROUND(VLOOKUP($B410,'[4]3.ข้อมูลงบทดลองปัจจุบัน'!$A$5:$CL$846,44,0),2)</f>
        <v>0</v>
      </c>
      <c r="AT410" s="104">
        <f>ROUND(VLOOKUP($B410,'[4]3.ข้อมูลงบทดลองปัจจุบัน'!$A$5:$CL$846,45,0),2)</f>
        <v>0</v>
      </c>
      <c r="AU410" s="104">
        <f>ROUND(VLOOKUP($B410,'[4]3.ข้อมูลงบทดลองปัจจุบัน'!$A$5:$CL$846,46,0),2)</f>
        <v>0</v>
      </c>
      <c r="AV410" s="104">
        <f>ROUND(VLOOKUP($B410,'[4]3.ข้อมูลงบทดลองปัจจุบัน'!$A$5:$CL$846,47,0),2)</f>
        <v>0</v>
      </c>
      <c r="AW410" s="104">
        <f>ROUND(VLOOKUP($B410,'[4]3.ข้อมูลงบทดลองปัจจุบัน'!$A$5:$CL$846,48,0),2)</f>
        <v>0</v>
      </c>
      <c r="AX410" s="104">
        <f>ROUND(VLOOKUP($B410,'[4]3.ข้อมูลงบทดลองปัจจุบัน'!$A$5:$CL$846,49,0),2)</f>
        <v>0</v>
      </c>
      <c r="AY410" s="104">
        <f>ROUND(VLOOKUP($B410,'[4]3.ข้อมูลงบทดลองปัจจุบัน'!$A$5:$CL$846,50,0),2)</f>
        <v>0</v>
      </c>
      <c r="AZ410" s="104">
        <f>ROUND(VLOOKUP($B410,'[4]3.ข้อมูลงบทดลองปัจจุบัน'!$A$5:$CL$846,51,0),2)</f>
        <v>0</v>
      </c>
      <c r="BA410" s="104">
        <f>ROUND(VLOOKUP($B410,'[4]3.ข้อมูลงบทดลองปัจจุบัน'!$A$5:$CL$846,52,0),2)</f>
        <v>0</v>
      </c>
      <c r="BB410" s="104">
        <f>ROUND(VLOOKUP($B410,'[4]3.ข้อมูลงบทดลองปัจจุบัน'!$A$5:$CL$846,53,0),2)</f>
        <v>0</v>
      </c>
      <c r="BC410" s="104">
        <f>ROUND(VLOOKUP($B410,'[4]3.ข้อมูลงบทดลองปัจจุบัน'!$A$5:$CL$846,54,0),2)</f>
        <v>0</v>
      </c>
      <c r="BD410" s="104">
        <f>ROUND(VLOOKUP($B410,'[4]3.ข้อมูลงบทดลองปัจจุบัน'!$A$5:$CL$846,55,0),2)</f>
        <v>0</v>
      </c>
      <c r="BE410" s="104">
        <f>ROUND(VLOOKUP($B410,'[4]3.ข้อมูลงบทดลองปัจจุบัน'!$A$5:$CL$846,56,0),2)</f>
        <v>0</v>
      </c>
      <c r="BF410" s="104">
        <f>ROUND(VLOOKUP($B410,'[4]3.ข้อมูลงบทดลองปัจจุบัน'!$A$5:$CL$846,57,0),2)</f>
        <v>0</v>
      </c>
      <c r="BG410" s="104">
        <f>ROUND(VLOOKUP($B410,'[4]3.ข้อมูลงบทดลองปัจจุบัน'!$A$5:$CL$846,58,0),2)</f>
        <v>0</v>
      </c>
      <c r="BH410" s="104">
        <f>ROUND(VLOOKUP($B410,'[4]3.ข้อมูลงบทดลองปัจจุบัน'!$A$5:$CL$846,59,0),2)</f>
        <v>0</v>
      </c>
      <c r="BI410" s="104">
        <f>ROUND(VLOOKUP($B410,'[4]3.ข้อมูลงบทดลองปัจจุบัน'!$A$5:$CL$846,60,0),2)</f>
        <v>0</v>
      </c>
      <c r="BJ410" s="104">
        <f>ROUND(VLOOKUP($B410,'[4]3.ข้อมูลงบทดลองปัจจุบัน'!$A$5:$CL$846,61,0),2)</f>
        <v>0</v>
      </c>
      <c r="BK410" s="104">
        <f>ROUND(VLOOKUP($B410,'[4]3.ข้อมูลงบทดลองปัจจุบัน'!$A$5:$CL$846,62,0),2)</f>
        <v>0</v>
      </c>
      <c r="BL410" s="104">
        <f>ROUND(VLOOKUP($B410,'[4]3.ข้อมูลงบทดลองปัจจุบัน'!$A$5:$CL$846,63,0),2)</f>
        <v>0</v>
      </c>
      <c r="BM410" s="104">
        <f>ROUND(VLOOKUP($B410,'[4]3.ข้อมูลงบทดลองปัจจุบัน'!$A$5:$CL$846,64,0),2)</f>
        <v>0</v>
      </c>
      <c r="BN410" s="104">
        <f>ROUND(VLOOKUP($B410,'[4]3.ข้อมูลงบทดลองปัจจุบัน'!$A$5:$CL$846,65,0),2)</f>
        <v>0</v>
      </c>
      <c r="BO410" s="104">
        <f>ROUND(VLOOKUP($B410,'[4]3.ข้อมูลงบทดลองปัจจุบัน'!$A$5:$CL$846,66,0),2)</f>
        <v>0</v>
      </c>
      <c r="BP410" s="104">
        <f>ROUND(VLOOKUP($B410,'[4]3.ข้อมูลงบทดลองปัจจุบัน'!$A$5:$CL$846,67,0),2)</f>
        <v>0</v>
      </c>
      <c r="BQ410" s="104">
        <f>ROUND(VLOOKUP($B410,'[4]3.ข้อมูลงบทดลองปัจจุบัน'!$A$5:$CL$846,68,0),2)</f>
        <v>0</v>
      </c>
      <c r="BR410" s="104">
        <f>ROUND(VLOOKUP($B410,'[4]3.ข้อมูลงบทดลองปัจจุบัน'!$A$5:$CL$846,69,0),2)</f>
        <v>0</v>
      </c>
      <c r="BS410" s="104">
        <f>ROUND(VLOOKUP($B410,'[4]3.ข้อมูลงบทดลองปัจจุบัน'!$A$5:$CL$846,70,0),2)</f>
        <v>0</v>
      </c>
      <c r="BT410" s="104">
        <f>ROUND(VLOOKUP($B410,'[4]3.ข้อมูลงบทดลองปัจจุบัน'!$A$5:$CL$846,71,0),2)</f>
        <v>0</v>
      </c>
      <c r="BU410" s="104">
        <f>ROUND(VLOOKUP($B410,'[4]3.ข้อมูลงบทดลองปัจจุบัน'!$A$5:$CL$846,72,0),2)</f>
        <v>0</v>
      </c>
      <c r="BV410" s="104">
        <f>ROUND(VLOOKUP($B410,'[4]3.ข้อมูลงบทดลองปัจจุบัน'!$A$5:$CL$846,73,0),2)</f>
        <v>0</v>
      </c>
      <c r="BW410" s="104">
        <f>ROUND(VLOOKUP($B410,'[4]3.ข้อมูลงบทดลองปัจจุบัน'!$A$5:$CL$846,74,0),2)</f>
        <v>0</v>
      </c>
      <c r="BX410" s="104">
        <f>ROUND(VLOOKUP($B410,'[4]3.ข้อมูลงบทดลองปัจจุบัน'!$A$5:$CL$846,75,0),2)</f>
        <v>1</v>
      </c>
      <c r="BY410" s="104">
        <f>ROUND(VLOOKUP($B410,'[4]3.ข้อมูลงบทดลองปัจจุบัน'!$A$5:$CL$846,76,0),2)</f>
        <v>0</v>
      </c>
      <c r="BZ410" s="104">
        <f>ROUND(VLOOKUP($B410,'[4]3.ข้อมูลงบทดลองปัจจุบัน'!$A$5:$CL$846,77,0),2)</f>
        <v>0</v>
      </c>
      <c r="CA410" s="104">
        <f>ROUND(VLOOKUP($B410,'[4]3.ข้อมูลงบทดลองปัจจุบัน'!$A$5:$CL$846,78,0),2)</f>
        <v>0</v>
      </c>
      <c r="CB410" s="104">
        <f>ROUND(VLOOKUP($B410,'[4]3.ข้อมูลงบทดลองปัจจุบัน'!$A$5:$CL$846,79,0),2)</f>
        <v>0</v>
      </c>
      <c r="CC410" s="104">
        <f>ROUND(VLOOKUP($B410,'[4]3.ข้อมูลงบทดลองปัจจุบัน'!$A$5:$CL$846,80,0),2)</f>
        <v>0</v>
      </c>
      <c r="CD410" s="104">
        <f>ROUND(VLOOKUP($B410,'[4]3.ข้อมูลงบทดลองปัจจุบัน'!$A$5:$CL$846,81,0),2)</f>
        <v>0</v>
      </c>
      <c r="CE410" s="104">
        <f>ROUND(VLOOKUP($B410,'[4]3.ข้อมูลงบทดลองปัจจุบัน'!$A$5:$CL$846,82,0),2)</f>
        <v>0</v>
      </c>
      <c r="CF410" s="104">
        <f>ROUND(VLOOKUP($B410,'[4]3.ข้อมูลงบทดลองปัจจุบัน'!$A$5:$CL$846,83,0),2)</f>
        <v>0</v>
      </c>
      <c r="CG410" s="104">
        <f>ROUND(VLOOKUP($B410,'[4]3.ข้อมูลงบทดลองปัจจุบัน'!$A$5:$CL$846,84,0),2)</f>
        <v>0</v>
      </c>
      <c r="CH410" s="104">
        <f>ROUND(VLOOKUP($B410,'[4]3.ข้อมูลงบทดลองปัจจุบัน'!$A$5:$CL$846,85,0),2)</f>
        <v>0</v>
      </c>
      <c r="CI410" s="104">
        <f>ROUND(VLOOKUP($B410,'[4]3.ข้อมูลงบทดลองปัจจุบัน'!$A$5:$CL$846,86,0),2)</f>
        <v>0</v>
      </c>
      <c r="CJ410" s="104">
        <f>ROUND(VLOOKUP($B410,'[4]3.ข้อมูลงบทดลองปัจจุบัน'!$A$5:$CL$846,87,0),2)</f>
        <v>0</v>
      </c>
      <c r="CK410" s="104">
        <f>ROUND(VLOOKUP($B410,'[4]3.ข้อมูลงบทดลองปัจจุบัน'!$A$5:$CL$846,88,0),2)</f>
        <v>0</v>
      </c>
      <c r="CL410" s="104">
        <f>ROUND(VLOOKUP($B410,'[4]3.ข้อมูลงบทดลองปัจจุบัน'!$A$5:$CL$846,89,0),2)</f>
        <v>0</v>
      </c>
      <c r="CM410" s="104">
        <f>ROUND(VLOOKUP($B410,'[4]3.ข้อมูลงบทดลองปัจจุบัน'!$A$5:$CL$846,90,0),2)</f>
        <v>0</v>
      </c>
    </row>
    <row r="411" spans="1:91" x14ac:dyDescent="0.7">
      <c r="A411" s="127" t="s">
        <v>884</v>
      </c>
      <c r="B411" s="18" t="s">
        <v>1205</v>
      </c>
      <c r="C411" s="19" t="s">
        <v>1206</v>
      </c>
      <c r="D411" s="104">
        <f>ROUND(VLOOKUP($B411,'[4]3.ข้อมูลงบทดลองปัจจุบัน'!$A$5:$CL$846,3,0),2)</f>
        <v>0</v>
      </c>
      <c r="E411" s="104">
        <f>ROUND(VLOOKUP($B411,'[4]3.ข้อมูลงบทดลองปัจจุบัน'!$A$5:$CL$846,4,0),2)</f>
        <v>0</v>
      </c>
      <c r="F411" s="104">
        <f>ROUND(VLOOKUP($B411,'[4]3.ข้อมูลงบทดลองปัจจุบัน'!$A$5:$CL$846,5,0),2)</f>
        <v>0</v>
      </c>
      <c r="G411" s="104">
        <f>ROUND(VLOOKUP($B411,'[4]3.ข้อมูลงบทดลองปัจจุบัน'!$A$5:$CL$846,6,0),2)</f>
        <v>0</v>
      </c>
      <c r="H411" s="104">
        <f>ROUND(VLOOKUP($B411,'[4]3.ข้อมูลงบทดลองปัจจุบัน'!$A$5:$CL$846,7,0),2)</f>
        <v>0</v>
      </c>
      <c r="I411" s="104">
        <f>ROUND(VLOOKUP($B411,'[4]3.ข้อมูลงบทดลองปัจจุบัน'!$A$5:$CL$846,8,0),2)</f>
        <v>0</v>
      </c>
      <c r="J411" s="104">
        <f>ROUND(VLOOKUP($B411,'[4]3.ข้อมูลงบทดลองปัจจุบัน'!$A$5:$CL$846,9,0),2)</f>
        <v>0</v>
      </c>
      <c r="K411" s="104">
        <f>ROUND(VLOOKUP($B411,'[4]3.ข้อมูลงบทดลองปัจจุบัน'!$A$5:$CL$846,10,0),2)</f>
        <v>0</v>
      </c>
      <c r="L411" s="104">
        <f>ROUND(VLOOKUP($B411,'[4]3.ข้อมูลงบทดลองปัจจุบัน'!$A$5:$CL$846,11,0),2)</f>
        <v>0</v>
      </c>
      <c r="M411" s="104">
        <f>ROUND(VLOOKUP($B411,'[4]3.ข้อมูลงบทดลองปัจจุบัน'!$A$5:$CL$846,12,0),2)</f>
        <v>3</v>
      </c>
      <c r="N411" s="104">
        <f>ROUND(VLOOKUP($B411,'[4]3.ข้อมูลงบทดลองปัจจุบัน'!$A$5:$CL$846,13,0),2)</f>
        <v>0</v>
      </c>
      <c r="O411" s="104">
        <f>ROUND(VLOOKUP($B411,'[4]3.ข้อมูลงบทดลองปัจจุบัน'!$A$5:$CL$846,14,0),2)</f>
        <v>0</v>
      </c>
      <c r="P411" s="104">
        <f>ROUND(VLOOKUP($B411,'[4]3.ข้อมูลงบทดลองปัจจุบัน'!$A$5:$CL$846,15,0),2)</f>
        <v>13</v>
      </c>
      <c r="Q411" s="104">
        <f>ROUND(VLOOKUP($B411,'[4]3.ข้อมูลงบทดลองปัจจุบัน'!$A$5:$CL$846,16,0),2)</f>
        <v>0</v>
      </c>
      <c r="R411" s="104">
        <f>ROUND(VLOOKUP($B411,'[4]3.ข้อมูลงบทดลองปัจจุบัน'!$A$5:$CL$846,17,0),2)</f>
        <v>0</v>
      </c>
      <c r="S411" s="104">
        <f>ROUND(VLOOKUP($B411,'[4]3.ข้อมูลงบทดลองปัจจุบัน'!$A$5:$CL$846,18,0),2)</f>
        <v>0</v>
      </c>
      <c r="T411" s="104">
        <f>ROUND(VLOOKUP($B411,'[4]3.ข้อมูลงบทดลองปัจจุบัน'!$A$5:$CL$846,19,0),2)</f>
        <v>4</v>
      </c>
      <c r="U411" s="104">
        <f>ROUND(VLOOKUP($B411,'[4]3.ข้อมูลงบทดลองปัจจุบัน'!$A$5:$CL$846,20,0),2)</f>
        <v>0</v>
      </c>
      <c r="V411" s="104">
        <f>ROUND(VLOOKUP($B411,'[4]3.ข้อมูลงบทดลองปัจจุบัน'!$A$5:$CL$846,21,0),2)</f>
        <v>0</v>
      </c>
      <c r="W411" s="104">
        <f>ROUND(VLOOKUP($B411,'[4]3.ข้อมูลงบทดลองปัจจุบัน'!$A$5:$CL$846,22,0),2)</f>
        <v>0</v>
      </c>
      <c r="X411" s="104">
        <f>ROUND(VLOOKUP($B411,'[4]3.ข้อมูลงบทดลองปัจจุบัน'!$A$5:$CL$846,23,0),2)</f>
        <v>0</v>
      </c>
      <c r="Y411" s="104">
        <f>ROUND(VLOOKUP($B411,'[4]3.ข้อมูลงบทดลองปัจจุบัน'!$A$5:$CL$846,24,0),2)</f>
        <v>131</v>
      </c>
      <c r="Z411" s="104">
        <f>ROUND(VLOOKUP($B411,'[4]3.ข้อมูลงบทดลองปัจจุบัน'!$A$5:$CL$846,25,0),2)</f>
        <v>0</v>
      </c>
      <c r="AA411" s="104">
        <f>ROUND(VLOOKUP($B411,'[4]3.ข้อมูลงบทดลองปัจจุบัน'!$A$5:$CL$846,26,0),2)</f>
        <v>0</v>
      </c>
      <c r="AB411" s="104">
        <f>ROUND(VLOOKUP($B411,'[4]3.ข้อมูลงบทดลองปัจจุบัน'!$A$5:$CL$846,27,0),2)</f>
        <v>0</v>
      </c>
      <c r="AC411" s="104">
        <f>ROUND(VLOOKUP($B411,'[4]3.ข้อมูลงบทดลองปัจจุบัน'!$A$5:$CL$846,28,0),2)</f>
        <v>0</v>
      </c>
      <c r="AD411" s="104">
        <f>ROUND(VLOOKUP($B411,'[4]3.ข้อมูลงบทดลองปัจจุบัน'!$A$5:$CL$846,29,0),2)</f>
        <v>0</v>
      </c>
      <c r="AE411" s="104">
        <f>ROUND(VLOOKUP($B411,'[4]3.ข้อมูลงบทดลองปัจจุบัน'!$A$5:$CL$846,30,0),2)</f>
        <v>12</v>
      </c>
      <c r="AF411" s="104">
        <f>ROUND(VLOOKUP($B411,'[4]3.ข้อมูลงบทดลองปัจจุบัน'!$A$5:$CL$846,31,0),2)</f>
        <v>0</v>
      </c>
      <c r="AG411" s="104">
        <f>ROUND(VLOOKUP($B411,'[4]3.ข้อมูลงบทดลองปัจจุบัน'!$A$5:$CL$846,32,0),2)</f>
        <v>0</v>
      </c>
      <c r="AH411" s="104">
        <f>ROUND(VLOOKUP($B411,'[4]3.ข้อมูลงบทดลองปัจจุบัน'!$A$5:$CL$846,33,0),2)</f>
        <v>0</v>
      </c>
      <c r="AI411" s="104">
        <f>ROUND(VLOOKUP($B411,'[4]3.ข้อมูลงบทดลองปัจจุบัน'!$A$5:$CL$846,34,0),2)</f>
        <v>4</v>
      </c>
      <c r="AJ411" s="104">
        <f>ROUND(VLOOKUP($B411,'[4]3.ข้อมูลงบทดลองปัจจุบัน'!$A$5:$CL$846,35,0),2)</f>
        <v>0</v>
      </c>
      <c r="AK411" s="104">
        <f>ROUND(VLOOKUP($B411,'[4]3.ข้อมูลงบทดลองปัจจุบัน'!$A$5:$CL$846,36,0),2)</f>
        <v>0</v>
      </c>
      <c r="AL411" s="104">
        <f>ROUND(VLOOKUP($B411,'[4]3.ข้อมูลงบทดลองปัจจุบัน'!$A$5:$CL$846,37,0),2)</f>
        <v>0</v>
      </c>
      <c r="AM411" s="104">
        <f>ROUND(VLOOKUP($B411,'[4]3.ข้อมูลงบทดลองปัจจุบัน'!$A$5:$CL$846,38,0),2)</f>
        <v>0</v>
      </c>
      <c r="AN411" s="104">
        <f>ROUND(VLOOKUP($B411,'[4]3.ข้อมูลงบทดลองปัจจุบัน'!$A$5:$CL$846,39,0),2)</f>
        <v>0</v>
      </c>
      <c r="AO411" s="104">
        <f>ROUND(VLOOKUP($B411,'[4]3.ข้อมูลงบทดลองปัจจุบัน'!$A$5:$CL$846,40,0),2)</f>
        <v>0</v>
      </c>
      <c r="AP411" s="104">
        <f>ROUND(VLOOKUP($B411,'[4]3.ข้อมูลงบทดลองปัจจุบัน'!$A$5:$CL$846,41,0),2)</f>
        <v>0</v>
      </c>
      <c r="AQ411" s="104">
        <f>ROUND(VLOOKUP($B411,'[4]3.ข้อมูลงบทดลองปัจจุบัน'!$A$5:$CL$846,42,0),2)</f>
        <v>0</v>
      </c>
      <c r="AR411" s="104">
        <f>ROUND(VLOOKUP($B411,'[4]3.ข้อมูลงบทดลองปัจจุบัน'!$A$5:$CL$846,43,0),2)</f>
        <v>4</v>
      </c>
      <c r="AS411" s="104">
        <f>ROUND(VLOOKUP($B411,'[4]3.ข้อมูลงบทดลองปัจจุบัน'!$A$5:$CL$846,44,0),2)</f>
        <v>0</v>
      </c>
      <c r="AT411" s="104">
        <f>ROUND(VLOOKUP($B411,'[4]3.ข้อมูลงบทดลองปัจจุบัน'!$A$5:$CL$846,45,0),2)</f>
        <v>0</v>
      </c>
      <c r="AU411" s="104">
        <f>ROUND(VLOOKUP($B411,'[4]3.ข้อมูลงบทดลองปัจจุบัน'!$A$5:$CL$846,46,0),2)</f>
        <v>0</v>
      </c>
      <c r="AV411" s="104">
        <f>ROUND(VLOOKUP($B411,'[4]3.ข้อมูลงบทดลองปัจจุบัน'!$A$5:$CL$846,47,0),2)</f>
        <v>0</v>
      </c>
      <c r="AW411" s="104">
        <f>ROUND(VLOOKUP($B411,'[4]3.ข้อมูลงบทดลองปัจจุบัน'!$A$5:$CL$846,48,0),2)</f>
        <v>3</v>
      </c>
      <c r="AX411" s="104">
        <f>ROUND(VLOOKUP($B411,'[4]3.ข้อมูลงบทดลองปัจจุบัน'!$A$5:$CL$846,49,0),2)</f>
        <v>0</v>
      </c>
      <c r="AY411" s="104">
        <f>ROUND(VLOOKUP($B411,'[4]3.ข้อมูลงบทดลองปัจจุบัน'!$A$5:$CL$846,50,0),2)</f>
        <v>0</v>
      </c>
      <c r="AZ411" s="104">
        <f>ROUND(VLOOKUP($B411,'[4]3.ข้อมูลงบทดลองปัจจุบัน'!$A$5:$CL$846,51,0),2)</f>
        <v>0</v>
      </c>
      <c r="BA411" s="104">
        <f>ROUND(VLOOKUP($B411,'[4]3.ข้อมูลงบทดลองปัจจุบัน'!$A$5:$CL$846,52,0),2)</f>
        <v>4716.3999999999996</v>
      </c>
      <c r="BB411" s="104">
        <f>ROUND(VLOOKUP($B411,'[4]3.ข้อมูลงบทดลองปัจจุบัน'!$A$5:$CL$846,53,0),2)</f>
        <v>0</v>
      </c>
      <c r="BC411" s="104">
        <f>ROUND(VLOOKUP($B411,'[4]3.ข้อมูลงบทดลองปัจจุบัน'!$A$5:$CL$846,54,0),2)</f>
        <v>0</v>
      </c>
      <c r="BD411" s="104">
        <f>ROUND(VLOOKUP($B411,'[4]3.ข้อมูลงบทดลองปัจจุบัน'!$A$5:$CL$846,55,0),2)</f>
        <v>0</v>
      </c>
      <c r="BE411" s="104">
        <f>ROUND(VLOOKUP($B411,'[4]3.ข้อมูลงบทดลองปัจจุบัน'!$A$5:$CL$846,56,0),2)</f>
        <v>0</v>
      </c>
      <c r="BF411" s="104">
        <f>ROUND(VLOOKUP($B411,'[4]3.ข้อมูลงบทดลองปัจจุบัน'!$A$5:$CL$846,57,0),2)</f>
        <v>0</v>
      </c>
      <c r="BG411" s="104">
        <f>ROUND(VLOOKUP($B411,'[4]3.ข้อมูลงบทดลองปัจจุบัน'!$A$5:$CL$846,58,0),2)</f>
        <v>0</v>
      </c>
      <c r="BH411" s="104">
        <f>ROUND(VLOOKUP($B411,'[4]3.ข้อมูลงบทดลองปัจจุบัน'!$A$5:$CL$846,59,0),2)</f>
        <v>0</v>
      </c>
      <c r="BI411" s="104">
        <f>ROUND(VLOOKUP($B411,'[4]3.ข้อมูลงบทดลองปัจจุบัน'!$A$5:$CL$846,60,0),2)</f>
        <v>0</v>
      </c>
      <c r="BJ411" s="104">
        <f>ROUND(VLOOKUP($B411,'[4]3.ข้อมูลงบทดลองปัจจุบัน'!$A$5:$CL$846,61,0),2)</f>
        <v>0</v>
      </c>
      <c r="BK411" s="104">
        <f>ROUND(VLOOKUP($B411,'[4]3.ข้อมูลงบทดลองปัจจุบัน'!$A$5:$CL$846,62,0),2)</f>
        <v>0</v>
      </c>
      <c r="BL411" s="104">
        <f>ROUND(VLOOKUP($B411,'[4]3.ข้อมูลงบทดลองปัจจุบัน'!$A$5:$CL$846,63,0),2)</f>
        <v>17</v>
      </c>
      <c r="BM411" s="104">
        <f>ROUND(VLOOKUP($B411,'[4]3.ข้อมูลงบทดลองปัจจุบัน'!$A$5:$CL$846,64,0),2)</f>
        <v>0</v>
      </c>
      <c r="BN411" s="104">
        <f>ROUND(VLOOKUP($B411,'[4]3.ข้อมูลงบทดลองปัจจุบัน'!$A$5:$CL$846,65,0),2)</f>
        <v>0</v>
      </c>
      <c r="BO411" s="104">
        <f>ROUND(VLOOKUP($B411,'[4]3.ข้อมูลงบทดลองปัจจุบัน'!$A$5:$CL$846,66,0),2)</f>
        <v>0</v>
      </c>
      <c r="BP411" s="104">
        <f>ROUND(VLOOKUP($B411,'[4]3.ข้อมูลงบทดลองปัจจุบัน'!$A$5:$CL$846,67,0),2)</f>
        <v>0</v>
      </c>
      <c r="BQ411" s="104">
        <f>ROUND(VLOOKUP($B411,'[4]3.ข้อมูลงบทดลองปัจจุบัน'!$A$5:$CL$846,68,0),2)</f>
        <v>19</v>
      </c>
      <c r="BR411" s="104">
        <f>ROUND(VLOOKUP($B411,'[4]3.ข้อมูลงบทดลองปัจจุบัน'!$A$5:$CL$846,69,0),2)</f>
        <v>0</v>
      </c>
      <c r="BS411" s="104">
        <f>ROUND(VLOOKUP($B411,'[4]3.ข้อมูลงบทดลองปัจจุบัน'!$A$5:$CL$846,70,0),2)</f>
        <v>0</v>
      </c>
      <c r="BT411" s="104">
        <f>ROUND(VLOOKUP($B411,'[4]3.ข้อมูลงบทดลองปัจจุบัน'!$A$5:$CL$846,71,0),2)</f>
        <v>0</v>
      </c>
      <c r="BU411" s="104">
        <f>ROUND(VLOOKUP($B411,'[4]3.ข้อมูลงบทดลองปัจจุบัน'!$A$5:$CL$846,72,0),2)</f>
        <v>0</v>
      </c>
      <c r="BV411" s="104">
        <f>ROUND(VLOOKUP($B411,'[4]3.ข้อมูลงบทดลองปัจจุบัน'!$A$5:$CL$846,73,0),2)</f>
        <v>16971</v>
      </c>
      <c r="BW411" s="104">
        <f>ROUND(VLOOKUP($B411,'[4]3.ข้อมูลงบทดลองปัจจุบัน'!$A$5:$CL$846,74,0),2)</f>
        <v>0</v>
      </c>
      <c r="BX411" s="104">
        <f>ROUND(VLOOKUP($B411,'[4]3.ข้อมูลงบทดลองปัจจุบัน'!$A$5:$CL$846,75,0),2)</f>
        <v>12</v>
      </c>
      <c r="BY411" s="104">
        <f>ROUND(VLOOKUP($B411,'[4]3.ข้อมูลงบทดลองปัจจุบัน'!$A$5:$CL$846,76,0),2)</f>
        <v>0</v>
      </c>
      <c r="BZ411" s="104">
        <f>ROUND(VLOOKUP($B411,'[4]3.ข้อมูลงบทดลองปัจจุบัน'!$A$5:$CL$846,77,0),2)</f>
        <v>0</v>
      </c>
      <c r="CA411" s="104">
        <f>ROUND(VLOOKUP($B411,'[4]3.ข้อมูลงบทดลองปัจจุบัน'!$A$5:$CL$846,78,0),2)</f>
        <v>0</v>
      </c>
      <c r="CB411" s="104">
        <f>ROUND(VLOOKUP($B411,'[4]3.ข้อมูลงบทดลองปัจจุบัน'!$A$5:$CL$846,79,0),2)</f>
        <v>0</v>
      </c>
      <c r="CC411" s="104">
        <f>ROUND(VLOOKUP($B411,'[4]3.ข้อมูลงบทดลองปัจจุบัน'!$A$5:$CL$846,80,0),2)</f>
        <v>0</v>
      </c>
      <c r="CD411" s="104">
        <f>ROUND(VLOOKUP($B411,'[4]3.ข้อมูลงบทดลองปัจจุบัน'!$A$5:$CL$846,81,0),2)</f>
        <v>0</v>
      </c>
      <c r="CE411" s="104">
        <f>ROUND(VLOOKUP($B411,'[4]3.ข้อมูลงบทดลองปัจจุบัน'!$A$5:$CL$846,82,0),2)</f>
        <v>3</v>
      </c>
      <c r="CF411" s="104">
        <f>ROUND(VLOOKUP($B411,'[4]3.ข้อมูลงบทดลองปัจจุบัน'!$A$5:$CL$846,83,0),2)</f>
        <v>2</v>
      </c>
      <c r="CG411" s="104">
        <f>ROUND(VLOOKUP($B411,'[4]3.ข้อมูลงบทดลองปัจจุบัน'!$A$5:$CL$846,84,0),2)</f>
        <v>0</v>
      </c>
      <c r="CH411" s="104">
        <f>ROUND(VLOOKUP($B411,'[4]3.ข้อมูลงบทดลองปัจจุบัน'!$A$5:$CL$846,85,0),2)</f>
        <v>0</v>
      </c>
      <c r="CI411" s="104">
        <f>ROUND(VLOOKUP($B411,'[4]3.ข้อมูลงบทดลองปัจจุบัน'!$A$5:$CL$846,86,0),2)</f>
        <v>0</v>
      </c>
      <c r="CJ411" s="104">
        <f>ROUND(VLOOKUP($B411,'[4]3.ข้อมูลงบทดลองปัจจุบัน'!$A$5:$CL$846,87,0),2)</f>
        <v>6</v>
      </c>
      <c r="CK411" s="104">
        <f>ROUND(VLOOKUP($B411,'[4]3.ข้อมูลงบทดลองปัจจุบัน'!$A$5:$CL$846,88,0),2)</f>
        <v>0</v>
      </c>
      <c r="CL411" s="104">
        <f>ROUND(VLOOKUP($B411,'[4]3.ข้อมูลงบทดลองปัจจุบัน'!$A$5:$CL$846,89,0),2)</f>
        <v>0</v>
      </c>
      <c r="CM411" s="104">
        <f>ROUND(VLOOKUP($B411,'[4]3.ข้อมูลงบทดลองปัจจุบัน'!$A$5:$CL$846,90,0),2)</f>
        <v>0</v>
      </c>
    </row>
    <row r="412" spans="1:91" x14ac:dyDescent="0.7">
      <c r="A412" s="127" t="s">
        <v>884</v>
      </c>
      <c r="B412" s="18" t="s">
        <v>1207</v>
      </c>
      <c r="C412" s="19" t="s">
        <v>1208</v>
      </c>
      <c r="D412" s="104">
        <f>ROUND(VLOOKUP($B412,'[4]3.ข้อมูลงบทดลองปัจจุบัน'!$A$5:$CL$846,3,0),2)</f>
        <v>0</v>
      </c>
      <c r="E412" s="104">
        <f>ROUND(VLOOKUP($B412,'[4]3.ข้อมูลงบทดลองปัจจุบัน'!$A$5:$CL$846,4,0),2)</f>
        <v>0</v>
      </c>
      <c r="F412" s="104">
        <f>ROUND(VLOOKUP($B412,'[4]3.ข้อมูลงบทดลองปัจจุบัน'!$A$5:$CL$846,5,0),2)</f>
        <v>0</v>
      </c>
      <c r="G412" s="104">
        <f>ROUND(VLOOKUP($B412,'[4]3.ข้อมูลงบทดลองปัจจุบัน'!$A$5:$CL$846,6,0),2)</f>
        <v>0</v>
      </c>
      <c r="H412" s="104">
        <f>ROUND(VLOOKUP($B412,'[4]3.ข้อมูลงบทดลองปัจจุบัน'!$A$5:$CL$846,7,0),2)</f>
        <v>0</v>
      </c>
      <c r="I412" s="104">
        <f>ROUND(VLOOKUP($B412,'[4]3.ข้อมูลงบทดลองปัจจุบัน'!$A$5:$CL$846,8,0),2)</f>
        <v>0</v>
      </c>
      <c r="J412" s="104">
        <f>ROUND(VLOOKUP($B412,'[4]3.ข้อมูลงบทดลองปัจจุบัน'!$A$5:$CL$846,9,0),2)</f>
        <v>0</v>
      </c>
      <c r="K412" s="104">
        <f>ROUND(VLOOKUP($B412,'[4]3.ข้อมูลงบทดลองปัจจุบัน'!$A$5:$CL$846,10,0),2)</f>
        <v>0</v>
      </c>
      <c r="L412" s="104">
        <f>ROUND(VLOOKUP($B412,'[4]3.ข้อมูลงบทดลองปัจจุบัน'!$A$5:$CL$846,11,0),2)</f>
        <v>0</v>
      </c>
      <c r="M412" s="104">
        <f>ROUND(VLOOKUP($B412,'[4]3.ข้อมูลงบทดลองปัจจุบัน'!$A$5:$CL$846,12,0),2)</f>
        <v>2</v>
      </c>
      <c r="N412" s="104">
        <f>ROUND(VLOOKUP($B412,'[4]3.ข้อมูลงบทดลองปัจจุบัน'!$A$5:$CL$846,13,0),2)</f>
        <v>0</v>
      </c>
      <c r="O412" s="104">
        <f>ROUND(VLOOKUP($B412,'[4]3.ข้อมูลงบทดลองปัจจุบัน'!$A$5:$CL$846,14,0),2)</f>
        <v>0</v>
      </c>
      <c r="P412" s="104">
        <f>ROUND(VLOOKUP($B412,'[4]3.ข้อมูลงบทดลองปัจจุบัน'!$A$5:$CL$846,15,0),2)</f>
        <v>0</v>
      </c>
      <c r="Q412" s="104">
        <f>ROUND(VLOOKUP($B412,'[4]3.ข้อมูลงบทดลองปัจจุบัน'!$A$5:$CL$846,16,0),2)</f>
        <v>0</v>
      </c>
      <c r="R412" s="104">
        <f>ROUND(VLOOKUP($B412,'[4]3.ข้อมูลงบทดลองปัจจุบัน'!$A$5:$CL$846,17,0),2)</f>
        <v>0</v>
      </c>
      <c r="S412" s="104">
        <f>ROUND(VLOOKUP($B412,'[4]3.ข้อมูลงบทดลองปัจจุบัน'!$A$5:$CL$846,18,0),2)</f>
        <v>0</v>
      </c>
      <c r="T412" s="104">
        <f>ROUND(VLOOKUP($B412,'[4]3.ข้อมูลงบทดลองปัจจุบัน'!$A$5:$CL$846,19,0),2)</f>
        <v>0</v>
      </c>
      <c r="U412" s="104">
        <f>ROUND(VLOOKUP($B412,'[4]3.ข้อมูลงบทดลองปัจจุบัน'!$A$5:$CL$846,20,0),2)</f>
        <v>0</v>
      </c>
      <c r="V412" s="104">
        <f>ROUND(VLOOKUP($B412,'[4]3.ข้อมูลงบทดลองปัจจุบัน'!$A$5:$CL$846,21,0),2)</f>
        <v>0</v>
      </c>
      <c r="W412" s="104">
        <f>ROUND(VLOOKUP($B412,'[4]3.ข้อมูลงบทดลองปัจจุบัน'!$A$5:$CL$846,22,0),2)</f>
        <v>0</v>
      </c>
      <c r="X412" s="104">
        <f>ROUND(VLOOKUP($B412,'[4]3.ข้อมูลงบทดลองปัจจุบัน'!$A$5:$CL$846,23,0),2)</f>
        <v>0</v>
      </c>
      <c r="Y412" s="104">
        <f>ROUND(VLOOKUP($B412,'[4]3.ข้อมูลงบทดลองปัจจุบัน'!$A$5:$CL$846,24,0),2)</f>
        <v>15</v>
      </c>
      <c r="Z412" s="104">
        <f>ROUND(VLOOKUP($B412,'[4]3.ข้อมูลงบทดลองปัจจุบัน'!$A$5:$CL$846,25,0),2)</f>
        <v>0</v>
      </c>
      <c r="AA412" s="104">
        <f>ROUND(VLOOKUP($B412,'[4]3.ข้อมูลงบทดลองปัจจุบัน'!$A$5:$CL$846,26,0),2)</f>
        <v>0</v>
      </c>
      <c r="AB412" s="104">
        <f>ROUND(VLOOKUP($B412,'[4]3.ข้อมูลงบทดลองปัจจุบัน'!$A$5:$CL$846,27,0),2)</f>
        <v>0</v>
      </c>
      <c r="AC412" s="104">
        <f>ROUND(VLOOKUP($B412,'[4]3.ข้อมูลงบทดลองปัจจุบัน'!$A$5:$CL$846,28,0),2)</f>
        <v>0</v>
      </c>
      <c r="AD412" s="104">
        <f>ROUND(VLOOKUP($B412,'[4]3.ข้อมูลงบทดลองปัจจุบัน'!$A$5:$CL$846,29,0),2)</f>
        <v>0</v>
      </c>
      <c r="AE412" s="104">
        <f>ROUND(VLOOKUP($B412,'[4]3.ข้อมูลงบทดลองปัจจุบัน'!$A$5:$CL$846,30,0),2)</f>
        <v>0</v>
      </c>
      <c r="AF412" s="104">
        <f>ROUND(VLOOKUP($B412,'[4]3.ข้อมูลงบทดลองปัจจุบัน'!$A$5:$CL$846,31,0),2)</f>
        <v>0</v>
      </c>
      <c r="AG412" s="104">
        <f>ROUND(VLOOKUP($B412,'[4]3.ข้อมูลงบทดลองปัจจุบัน'!$A$5:$CL$846,32,0),2)</f>
        <v>0</v>
      </c>
      <c r="AH412" s="104">
        <f>ROUND(VLOOKUP($B412,'[4]3.ข้อมูลงบทดลองปัจจุบัน'!$A$5:$CL$846,33,0),2)</f>
        <v>0</v>
      </c>
      <c r="AI412" s="104">
        <f>ROUND(VLOOKUP($B412,'[4]3.ข้อมูลงบทดลองปัจจุบัน'!$A$5:$CL$846,34,0),2)</f>
        <v>4</v>
      </c>
      <c r="AJ412" s="104">
        <f>ROUND(VLOOKUP($B412,'[4]3.ข้อมูลงบทดลองปัจจุบัน'!$A$5:$CL$846,35,0),2)</f>
        <v>0</v>
      </c>
      <c r="AK412" s="104">
        <f>ROUND(VLOOKUP($B412,'[4]3.ข้อมูลงบทดลองปัจจุบัน'!$A$5:$CL$846,36,0),2)</f>
        <v>0</v>
      </c>
      <c r="AL412" s="104">
        <f>ROUND(VLOOKUP($B412,'[4]3.ข้อมูลงบทดลองปัจจุบัน'!$A$5:$CL$846,37,0),2)</f>
        <v>0</v>
      </c>
      <c r="AM412" s="104">
        <f>ROUND(VLOOKUP($B412,'[4]3.ข้อมูลงบทดลองปัจจุบัน'!$A$5:$CL$846,38,0),2)</f>
        <v>0</v>
      </c>
      <c r="AN412" s="104">
        <f>ROUND(VLOOKUP($B412,'[4]3.ข้อมูลงบทดลองปัจจุบัน'!$A$5:$CL$846,39,0),2)</f>
        <v>0</v>
      </c>
      <c r="AO412" s="104">
        <f>ROUND(VLOOKUP($B412,'[4]3.ข้อมูลงบทดลองปัจจุบัน'!$A$5:$CL$846,40,0),2)</f>
        <v>0</v>
      </c>
      <c r="AP412" s="104">
        <f>ROUND(VLOOKUP($B412,'[4]3.ข้อมูลงบทดลองปัจจุบัน'!$A$5:$CL$846,41,0),2)</f>
        <v>0</v>
      </c>
      <c r="AQ412" s="104">
        <f>ROUND(VLOOKUP($B412,'[4]3.ข้อมูลงบทดลองปัจจุบัน'!$A$5:$CL$846,42,0),2)</f>
        <v>0</v>
      </c>
      <c r="AR412" s="104">
        <f>ROUND(VLOOKUP($B412,'[4]3.ข้อมูลงบทดลองปัจจุบัน'!$A$5:$CL$846,43,0),2)</f>
        <v>0</v>
      </c>
      <c r="AS412" s="104">
        <f>ROUND(VLOOKUP($B412,'[4]3.ข้อมูลงบทดลองปัจจุบัน'!$A$5:$CL$846,44,0),2)</f>
        <v>0</v>
      </c>
      <c r="AT412" s="104">
        <f>ROUND(VLOOKUP($B412,'[4]3.ข้อมูลงบทดลองปัจจุบัน'!$A$5:$CL$846,45,0),2)</f>
        <v>0</v>
      </c>
      <c r="AU412" s="104">
        <f>ROUND(VLOOKUP($B412,'[4]3.ข้อมูลงบทดลองปัจจุบัน'!$A$5:$CL$846,46,0),2)</f>
        <v>0</v>
      </c>
      <c r="AV412" s="104">
        <f>ROUND(VLOOKUP($B412,'[4]3.ข้อมูลงบทดลองปัจจุบัน'!$A$5:$CL$846,47,0),2)</f>
        <v>0</v>
      </c>
      <c r="AW412" s="104">
        <f>ROUND(VLOOKUP($B412,'[4]3.ข้อมูลงบทดลองปัจจุบัน'!$A$5:$CL$846,48,0),2)</f>
        <v>9</v>
      </c>
      <c r="AX412" s="104">
        <f>ROUND(VLOOKUP($B412,'[4]3.ข้อมูลงบทดลองปัจจุบัน'!$A$5:$CL$846,49,0),2)</f>
        <v>0</v>
      </c>
      <c r="AY412" s="104">
        <f>ROUND(VLOOKUP($B412,'[4]3.ข้อมูลงบทดลองปัจจุบัน'!$A$5:$CL$846,50,0),2)</f>
        <v>0</v>
      </c>
      <c r="AZ412" s="104">
        <f>ROUND(VLOOKUP($B412,'[4]3.ข้อมูลงบทดลองปัจจุบัน'!$A$5:$CL$846,51,0),2)</f>
        <v>0</v>
      </c>
      <c r="BA412" s="104">
        <f>ROUND(VLOOKUP($B412,'[4]3.ข้อมูลงบทดลองปัจจุบัน'!$A$5:$CL$846,52,0),2)</f>
        <v>0</v>
      </c>
      <c r="BB412" s="104">
        <f>ROUND(VLOOKUP($B412,'[4]3.ข้อมูลงบทดลองปัจจุบัน'!$A$5:$CL$846,53,0),2)</f>
        <v>0</v>
      </c>
      <c r="BC412" s="104">
        <f>ROUND(VLOOKUP($B412,'[4]3.ข้อมูลงบทดลองปัจจุบัน'!$A$5:$CL$846,54,0),2)</f>
        <v>0</v>
      </c>
      <c r="BD412" s="104">
        <f>ROUND(VLOOKUP($B412,'[4]3.ข้อมูลงบทดลองปัจจุบัน'!$A$5:$CL$846,55,0),2)</f>
        <v>0</v>
      </c>
      <c r="BE412" s="104">
        <f>ROUND(VLOOKUP($B412,'[4]3.ข้อมูลงบทดลองปัจจุบัน'!$A$5:$CL$846,56,0),2)</f>
        <v>0</v>
      </c>
      <c r="BF412" s="104">
        <f>ROUND(VLOOKUP($B412,'[4]3.ข้อมูลงบทดลองปัจจุบัน'!$A$5:$CL$846,57,0),2)</f>
        <v>0</v>
      </c>
      <c r="BG412" s="104">
        <f>ROUND(VLOOKUP($B412,'[4]3.ข้อมูลงบทดลองปัจจุบัน'!$A$5:$CL$846,58,0),2)</f>
        <v>0</v>
      </c>
      <c r="BH412" s="104">
        <f>ROUND(VLOOKUP($B412,'[4]3.ข้อมูลงบทดลองปัจจุบัน'!$A$5:$CL$846,59,0),2)</f>
        <v>0</v>
      </c>
      <c r="BI412" s="104">
        <f>ROUND(VLOOKUP($B412,'[4]3.ข้อมูลงบทดลองปัจจุบัน'!$A$5:$CL$846,60,0),2)</f>
        <v>0</v>
      </c>
      <c r="BJ412" s="104">
        <f>ROUND(VLOOKUP($B412,'[4]3.ข้อมูลงบทดลองปัจจุบัน'!$A$5:$CL$846,61,0),2)</f>
        <v>0</v>
      </c>
      <c r="BK412" s="104">
        <f>ROUND(VLOOKUP($B412,'[4]3.ข้อมูลงบทดลองปัจจุบัน'!$A$5:$CL$846,62,0),2)</f>
        <v>0</v>
      </c>
      <c r="BL412" s="104">
        <f>ROUND(VLOOKUP($B412,'[4]3.ข้อมูลงบทดลองปัจจุบัน'!$A$5:$CL$846,63,0),2)</f>
        <v>2</v>
      </c>
      <c r="BM412" s="104">
        <f>ROUND(VLOOKUP($B412,'[4]3.ข้อมูลงบทดลองปัจจุบัน'!$A$5:$CL$846,64,0),2)</f>
        <v>0</v>
      </c>
      <c r="BN412" s="104">
        <f>ROUND(VLOOKUP($B412,'[4]3.ข้อมูลงบทดลองปัจจุบัน'!$A$5:$CL$846,65,0),2)</f>
        <v>0</v>
      </c>
      <c r="BO412" s="104">
        <f>ROUND(VLOOKUP($B412,'[4]3.ข้อมูลงบทดลองปัจจุบัน'!$A$5:$CL$846,66,0),2)</f>
        <v>0</v>
      </c>
      <c r="BP412" s="104">
        <f>ROUND(VLOOKUP($B412,'[4]3.ข้อมูลงบทดลองปัจจุบัน'!$A$5:$CL$846,67,0),2)</f>
        <v>0</v>
      </c>
      <c r="BQ412" s="104">
        <f>ROUND(VLOOKUP($B412,'[4]3.ข้อมูลงบทดลองปัจจุบัน'!$A$5:$CL$846,68,0),2)</f>
        <v>0</v>
      </c>
      <c r="BR412" s="104">
        <f>ROUND(VLOOKUP($B412,'[4]3.ข้อมูลงบทดลองปัจจุบัน'!$A$5:$CL$846,69,0),2)</f>
        <v>0</v>
      </c>
      <c r="BS412" s="104">
        <f>ROUND(VLOOKUP($B412,'[4]3.ข้อมูลงบทดลองปัจจุบัน'!$A$5:$CL$846,70,0),2)</f>
        <v>0</v>
      </c>
      <c r="BT412" s="104">
        <f>ROUND(VLOOKUP($B412,'[4]3.ข้อมูลงบทดลองปัจจุบัน'!$A$5:$CL$846,71,0),2)</f>
        <v>0</v>
      </c>
      <c r="BU412" s="104">
        <f>ROUND(VLOOKUP($B412,'[4]3.ข้อมูลงบทดลองปัจจุบัน'!$A$5:$CL$846,72,0),2)</f>
        <v>0</v>
      </c>
      <c r="BV412" s="104">
        <f>ROUND(VLOOKUP($B412,'[4]3.ข้อมูลงบทดลองปัจจุบัน'!$A$5:$CL$846,73,0),2)</f>
        <v>39</v>
      </c>
      <c r="BW412" s="104">
        <f>ROUND(VLOOKUP($B412,'[4]3.ข้อมูลงบทดลองปัจจุบัน'!$A$5:$CL$846,74,0),2)</f>
        <v>0</v>
      </c>
      <c r="BX412" s="104">
        <f>ROUND(VLOOKUP($B412,'[4]3.ข้อมูลงบทดลองปัจจุบัน'!$A$5:$CL$846,75,0),2)</f>
        <v>25</v>
      </c>
      <c r="BY412" s="104">
        <f>ROUND(VLOOKUP($B412,'[4]3.ข้อมูลงบทดลองปัจจุบัน'!$A$5:$CL$846,76,0),2)</f>
        <v>0</v>
      </c>
      <c r="BZ412" s="104">
        <f>ROUND(VLOOKUP($B412,'[4]3.ข้อมูลงบทดลองปัจจุบัน'!$A$5:$CL$846,77,0),2)</f>
        <v>0</v>
      </c>
      <c r="CA412" s="104">
        <f>ROUND(VLOOKUP($B412,'[4]3.ข้อมูลงบทดลองปัจจุบัน'!$A$5:$CL$846,78,0),2)</f>
        <v>0</v>
      </c>
      <c r="CB412" s="104">
        <f>ROUND(VLOOKUP($B412,'[4]3.ข้อมูลงบทดลองปัจจุบัน'!$A$5:$CL$846,79,0),2)</f>
        <v>0</v>
      </c>
      <c r="CC412" s="104">
        <f>ROUND(VLOOKUP($B412,'[4]3.ข้อมูลงบทดลองปัจจุบัน'!$A$5:$CL$846,80,0),2)</f>
        <v>0</v>
      </c>
      <c r="CD412" s="104">
        <f>ROUND(VLOOKUP($B412,'[4]3.ข้อมูลงบทดลองปัจจุบัน'!$A$5:$CL$846,81,0),2)</f>
        <v>0</v>
      </c>
      <c r="CE412" s="104">
        <f>ROUND(VLOOKUP($B412,'[4]3.ข้อมูลงบทดลองปัจจุบัน'!$A$5:$CL$846,82,0),2)</f>
        <v>0</v>
      </c>
      <c r="CF412" s="104">
        <f>ROUND(VLOOKUP($B412,'[4]3.ข้อมูลงบทดลองปัจจุบัน'!$A$5:$CL$846,83,0),2)</f>
        <v>0</v>
      </c>
      <c r="CG412" s="104">
        <f>ROUND(VLOOKUP($B412,'[4]3.ข้อมูลงบทดลองปัจจุบัน'!$A$5:$CL$846,84,0),2)</f>
        <v>0</v>
      </c>
      <c r="CH412" s="104">
        <f>ROUND(VLOOKUP($B412,'[4]3.ข้อมูลงบทดลองปัจจุบัน'!$A$5:$CL$846,85,0),2)</f>
        <v>0</v>
      </c>
      <c r="CI412" s="104">
        <f>ROUND(VLOOKUP($B412,'[4]3.ข้อมูลงบทดลองปัจจุบัน'!$A$5:$CL$846,86,0),2)</f>
        <v>0</v>
      </c>
      <c r="CJ412" s="104">
        <f>ROUND(VLOOKUP($B412,'[4]3.ข้อมูลงบทดลองปัจจุบัน'!$A$5:$CL$846,87,0),2)</f>
        <v>27</v>
      </c>
      <c r="CK412" s="104">
        <f>ROUND(VLOOKUP($B412,'[4]3.ข้อมูลงบทดลองปัจจุบัน'!$A$5:$CL$846,88,0),2)</f>
        <v>0</v>
      </c>
      <c r="CL412" s="104">
        <f>ROUND(VLOOKUP($B412,'[4]3.ข้อมูลงบทดลองปัจจุบัน'!$A$5:$CL$846,89,0),2)</f>
        <v>0</v>
      </c>
      <c r="CM412" s="104">
        <f>ROUND(VLOOKUP($B412,'[4]3.ข้อมูลงบทดลองปัจจุบัน'!$A$5:$CL$846,90,0),2)</f>
        <v>0</v>
      </c>
    </row>
    <row r="413" spans="1:91" x14ac:dyDescent="0.7">
      <c r="A413" s="127" t="s">
        <v>884</v>
      </c>
      <c r="B413" s="18" t="s">
        <v>1209</v>
      </c>
      <c r="C413" s="19" t="s">
        <v>1210</v>
      </c>
      <c r="D413" s="104">
        <f>ROUND(VLOOKUP($B413,'[4]3.ข้อมูลงบทดลองปัจจุบัน'!$A$5:$CL$846,3,0),2)</f>
        <v>0</v>
      </c>
      <c r="E413" s="104">
        <f>ROUND(VLOOKUP($B413,'[4]3.ข้อมูลงบทดลองปัจจุบัน'!$A$5:$CL$846,4,0),2)</f>
        <v>0</v>
      </c>
      <c r="F413" s="104">
        <f>ROUND(VLOOKUP($B413,'[4]3.ข้อมูลงบทดลองปัจจุบัน'!$A$5:$CL$846,5,0),2)</f>
        <v>0</v>
      </c>
      <c r="G413" s="104">
        <f>ROUND(VLOOKUP($B413,'[4]3.ข้อมูลงบทดลองปัจจุบัน'!$A$5:$CL$846,6,0),2)</f>
        <v>0</v>
      </c>
      <c r="H413" s="104">
        <f>ROUND(VLOOKUP($B413,'[4]3.ข้อมูลงบทดลองปัจจุบัน'!$A$5:$CL$846,7,0),2)</f>
        <v>0</v>
      </c>
      <c r="I413" s="104">
        <f>ROUND(VLOOKUP($B413,'[4]3.ข้อมูลงบทดลองปัจจุบัน'!$A$5:$CL$846,8,0),2)</f>
        <v>0</v>
      </c>
      <c r="J413" s="104">
        <f>ROUND(VLOOKUP($B413,'[4]3.ข้อมูลงบทดลองปัจจุบัน'!$A$5:$CL$846,9,0),2)</f>
        <v>0</v>
      </c>
      <c r="K413" s="104">
        <f>ROUND(VLOOKUP($B413,'[4]3.ข้อมูลงบทดลองปัจจุบัน'!$A$5:$CL$846,10,0),2)</f>
        <v>0</v>
      </c>
      <c r="L413" s="104">
        <f>ROUND(VLOOKUP($B413,'[4]3.ข้อมูลงบทดลองปัจจุบัน'!$A$5:$CL$846,11,0),2)</f>
        <v>0</v>
      </c>
      <c r="M413" s="104">
        <f>ROUND(VLOOKUP($B413,'[4]3.ข้อมูลงบทดลองปัจจุบัน'!$A$5:$CL$846,12,0),2)</f>
        <v>0</v>
      </c>
      <c r="N413" s="104">
        <f>ROUND(VLOOKUP($B413,'[4]3.ข้อมูลงบทดลองปัจจุบัน'!$A$5:$CL$846,13,0),2)</f>
        <v>0</v>
      </c>
      <c r="O413" s="104">
        <f>ROUND(VLOOKUP($B413,'[4]3.ข้อมูลงบทดลองปัจจุบัน'!$A$5:$CL$846,14,0),2)</f>
        <v>0</v>
      </c>
      <c r="P413" s="104">
        <f>ROUND(VLOOKUP($B413,'[4]3.ข้อมูลงบทดลองปัจจุบัน'!$A$5:$CL$846,15,0),2)</f>
        <v>0</v>
      </c>
      <c r="Q413" s="104">
        <f>ROUND(VLOOKUP($B413,'[4]3.ข้อมูลงบทดลองปัจจุบัน'!$A$5:$CL$846,16,0),2)</f>
        <v>0</v>
      </c>
      <c r="R413" s="104">
        <f>ROUND(VLOOKUP($B413,'[4]3.ข้อมูลงบทดลองปัจจุบัน'!$A$5:$CL$846,17,0),2)</f>
        <v>0</v>
      </c>
      <c r="S413" s="104">
        <f>ROUND(VLOOKUP($B413,'[4]3.ข้อมูลงบทดลองปัจจุบัน'!$A$5:$CL$846,18,0),2)</f>
        <v>0</v>
      </c>
      <c r="T413" s="104">
        <f>ROUND(VLOOKUP($B413,'[4]3.ข้อมูลงบทดลองปัจจุบัน'!$A$5:$CL$846,19,0),2)</f>
        <v>0</v>
      </c>
      <c r="U413" s="104">
        <f>ROUND(VLOOKUP($B413,'[4]3.ข้อมูลงบทดลองปัจจุบัน'!$A$5:$CL$846,20,0),2)</f>
        <v>0</v>
      </c>
      <c r="V413" s="104">
        <f>ROUND(VLOOKUP($B413,'[4]3.ข้อมูลงบทดลองปัจจุบัน'!$A$5:$CL$846,21,0),2)</f>
        <v>0</v>
      </c>
      <c r="W413" s="104">
        <f>ROUND(VLOOKUP($B413,'[4]3.ข้อมูลงบทดลองปัจจุบัน'!$A$5:$CL$846,22,0),2)</f>
        <v>0</v>
      </c>
      <c r="X413" s="104">
        <f>ROUND(VLOOKUP($B413,'[4]3.ข้อมูลงบทดลองปัจจุบัน'!$A$5:$CL$846,23,0),2)</f>
        <v>0</v>
      </c>
      <c r="Y413" s="104">
        <f>ROUND(VLOOKUP($B413,'[4]3.ข้อมูลงบทดลองปัจจุบัน'!$A$5:$CL$846,24,0),2)</f>
        <v>0</v>
      </c>
      <c r="Z413" s="104">
        <f>ROUND(VLOOKUP($B413,'[4]3.ข้อมูลงบทดลองปัจจุบัน'!$A$5:$CL$846,25,0),2)</f>
        <v>0</v>
      </c>
      <c r="AA413" s="104">
        <f>ROUND(VLOOKUP($B413,'[4]3.ข้อมูลงบทดลองปัจจุบัน'!$A$5:$CL$846,26,0),2)</f>
        <v>0</v>
      </c>
      <c r="AB413" s="104">
        <f>ROUND(VLOOKUP($B413,'[4]3.ข้อมูลงบทดลองปัจจุบัน'!$A$5:$CL$846,27,0),2)</f>
        <v>0</v>
      </c>
      <c r="AC413" s="104">
        <f>ROUND(VLOOKUP($B413,'[4]3.ข้อมูลงบทดลองปัจจุบัน'!$A$5:$CL$846,28,0),2)</f>
        <v>0</v>
      </c>
      <c r="AD413" s="104">
        <f>ROUND(VLOOKUP($B413,'[4]3.ข้อมูลงบทดลองปัจจุบัน'!$A$5:$CL$846,29,0),2)</f>
        <v>0</v>
      </c>
      <c r="AE413" s="104">
        <f>ROUND(VLOOKUP($B413,'[4]3.ข้อมูลงบทดลองปัจจุบัน'!$A$5:$CL$846,30,0),2)</f>
        <v>0</v>
      </c>
      <c r="AF413" s="104">
        <f>ROUND(VLOOKUP($B413,'[4]3.ข้อมูลงบทดลองปัจจุบัน'!$A$5:$CL$846,31,0),2)</f>
        <v>0</v>
      </c>
      <c r="AG413" s="104">
        <f>ROUND(VLOOKUP($B413,'[4]3.ข้อมูลงบทดลองปัจจุบัน'!$A$5:$CL$846,32,0),2)</f>
        <v>0</v>
      </c>
      <c r="AH413" s="104">
        <f>ROUND(VLOOKUP($B413,'[4]3.ข้อมูลงบทดลองปัจจุบัน'!$A$5:$CL$846,33,0),2)</f>
        <v>0</v>
      </c>
      <c r="AI413" s="104">
        <f>ROUND(VLOOKUP($B413,'[4]3.ข้อมูลงบทดลองปัจจุบัน'!$A$5:$CL$846,34,0),2)</f>
        <v>1</v>
      </c>
      <c r="AJ413" s="104">
        <f>ROUND(VLOOKUP($B413,'[4]3.ข้อมูลงบทดลองปัจจุบัน'!$A$5:$CL$846,35,0),2)</f>
        <v>0</v>
      </c>
      <c r="AK413" s="104">
        <f>ROUND(VLOOKUP($B413,'[4]3.ข้อมูลงบทดลองปัจจุบัน'!$A$5:$CL$846,36,0),2)</f>
        <v>0</v>
      </c>
      <c r="AL413" s="104">
        <f>ROUND(VLOOKUP($B413,'[4]3.ข้อมูลงบทดลองปัจจุบัน'!$A$5:$CL$846,37,0),2)</f>
        <v>0</v>
      </c>
      <c r="AM413" s="104">
        <f>ROUND(VLOOKUP($B413,'[4]3.ข้อมูลงบทดลองปัจจุบัน'!$A$5:$CL$846,38,0),2)</f>
        <v>0</v>
      </c>
      <c r="AN413" s="104">
        <f>ROUND(VLOOKUP($B413,'[4]3.ข้อมูลงบทดลองปัจจุบัน'!$A$5:$CL$846,39,0),2)</f>
        <v>0</v>
      </c>
      <c r="AO413" s="104">
        <f>ROUND(VLOOKUP($B413,'[4]3.ข้อมูลงบทดลองปัจจุบัน'!$A$5:$CL$846,40,0),2)</f>
        <v>0</v>
      </c>
      <c r="AP413" s="104">
        <f>ROUND(VLOOKUP($B413,'[4]3.ข้อมูลงบทดลองปัจจุบัน'!$A$5:$CL$846,41,0),2)</f>
        <v>0</v>
      </c>
      <c r="AQ413" s="104">
        <f>ROUND(VLOOKUP($B413,'[4]3.ข้อมูลงบทดลองปัจจุบัน'!$A$5:$CL$846,42,0),2)</f>
        <v>0</v>
      </c>
      <c r="AR413" s="104">
        <f>ROUND(VLOOKUP($B413,'[4]3.ข้อมูลงบทดลองปัจจุบัน'!$A$5:$CL$846,43,0),2)</f>
        <v>0</v>
      </c>
      <c r="AS413" s="104">
        <f>ROUND(VLOOKUP($B413,'[4]3.ข้อมูลงบทดลองปัจจุบัน'!$A$5:$CL$846,44,0),2)</f>
        <v>0</v>
      </c>
      <c r="AT413" s="104">
        <f>ROUND(VLOOKUP($B413,'[4]3.ข้อมูลงบทดลองปัจจุบัน'!$A$5:$CL$846,45,0),2)</f>
        <v>0</v>
      </c>
      <c r="AU413" s="104">
        <f>ROUND(VLOOKUP($B413,'[4]3.ข้อมูลงบทดลองปัจจุบัน'!$A$5:$CL$846,46,0),2)</f>
        <v>0</v>
      </c>
      <c r="AV413" s="104">
        <f>ROUND(VLOOKUP($B413,'[4]3.ข้อมูลงบทดลองปัจจุบัน'!$A$5:$CL$846,47,0),2)</f>
        <v>0</v>
      </c>
      <c r="AW413" s="104">
        <f>ROUND(VLOOKUP($B413,'[4]3.ข้อมูลงบทดลองปัจจุบัน'!$A$5:$CL$846,48,0),2)</f>
        <v>0</v>
      </c>
      <c r="AX413" s="104">
        <f>ROUND(VLOOKUP($B413,'[4]3.ข้อมูลงบทดลองปัจจุบัน'!$A$5:$CL$846,49,0),2)</f>
        <v>0</v>
      </c>
      <c r="AY413" s="104">
        <f>ROUND(VLOOKUP($B413,'[4]3.ข้อมูลงบทดลองปัจจุบัน'!$A$5:$CL$846,50,0),2)</f>
        <v>0</v>
      </c>
      <c r="AZ413" s="104">
        <f>ROUND(VLOOKUP($B413,'[4]3.ข้อมูลงบทดลองปัจจุบัน'!$A$5:$CL$846,51,0),2)</f>
        <v>0</v>
      </c>
      <c r="BA413" s="104">
        <f>ROUND(VLOOKUP($B413,'[4]3.ข้อมูลงบทดลองปัจจุบัน'!$A$5:$CL$846,52,0),2)</f>
        <v>0</v>
      </c>
      <c r="BB413" s="104">
        <f>ROUND(VLOOKUP($B413,'[4]3.ข้อมูลงบทดลองปัจจุบัน'!$A$5:$CL$846,53,0),2)</f>
        <v>0</v>
      </c>
      <c r="BC413" s="104">
        <f>ROUND(VLOOKUP($B413,'[4]3.ข้อมูลงบทดลองปัจจุบัน'!$A$5:$CL$846,54,0),2)</f>
        <v>0</v>
      </c>
      <c r="BD413" s="104">
        <f>ROUND(VLOOKUP($B413,'[4]3.ข้อมูลงบทดลองปัจจุบัน'!$A$5:$CL$846,55,0),2)</f>
        <v>0</v>
      </c>
      <c r="BE413" s="104">
        <f>ROUND(VLOOKUP($B413,'[4]3.ข้อมูลงบทดลองปัจจุบัน'!$A$5:$CL$846,56,0),2)</f>
        <v>0</v>
      </c>
      <c r="BF413" s="104">
        <f>ROUND(VLOOKUP($B413,'[4]3.ข้อมูลงบทดลองปัจจุบัน'!$A$5:$CL$846,57,0),2)</f>
        <v>0</v>
      </c>
      <c r="BG413" s="104">
        <f>ROUND(VLOOKUP($B413,'[4]3.ข้อมูลงบทดลองปัจจุบัน'!$A$5:$CL$846,58,0),2)</f>
        <v>0</v>
      </c>
      <c r="BH413" s="104">
        <f>ROUND(VLOOKUP($B413,'[4]3.ข้อมูลงบทดลองปัจจุบัน'!$A$5:$CL$846,59,0),2)</f>
        <v>0</v>
      </c>
      <c r="BI413" s="104">
        <f>ROUND(VLOOKUP($B413,'[4]3.ข้อมูลงบทดลองปัจจุบัน'!$A$5:$CL$846,60,0),2)</f>
        <v>0</v>
      </c>
      <c r="BJ413" s="104">
        <f>ROUND(VLOOKUP($B413,'[4]3.ข้อมูลงบทดลองปัจจุบัน'!$A$5:$CL$846,61,0),2)</f>
        <v>0</v>
      </c>
      <c r="BK413" s="104">
        <f>ROUND(VLOOKUP($B413,'[4]3.ข้อมูลงบทดลองปัจจุบัน'!$A$5:$CL$846,62,0),2)</f>
        <v>0</v>
      </c>
      <c r="BL413" s="104">
        <f>ROUND(VLOOKUP($B413,'[4]3.ข้อมูลงบทดลองปัจจุบัน'!$A$5:$CL$846,63,0),2)</f>
        <v>0</v>
      </c>
      <c r="BM413" s="104">
        <f>ROUND(VLOOKUP($B413,'[4]3.ข้อมูลงบทดลองปัจจุบัน'!$A$5:$CL$846,64,0),2)</f>
        <v>0</v>
      </c>
      <c r="BN413" s="104">
        <f>ROUND(VLOOKUP($B413,'[4]3.ข้อมูลงบทดลองปัจจุบัน'!$A$5:$CL$846,65,0),2)</f>
        <v>0</v>
      </c>
      <c r="BO413" s="104">
        <f>ROUND(VLOOKUP($B413,'[4]3.ข้อมูลงบทดลองปัจจุบัน'!$A$5:$CL$846,66,0),2)</f>
        <v>0</v>
      </c>
      <c r="BP413" s="104">
        <f>ROUND(VLOOKUP($B413,'[4]3.ข้อมูลงบทดลองปัจจุบัน'!$A$5:$CL$846,67,0),2)</f>
        <v>0</v>
      </c>
      <c r="BQ413" s="104">
        <f>ROUND(VLOOKUP($B413,'[4]3.ข้อมูลงบทดลองปัจจุบัน'!$A$5:$CL$846,68,0),2)</f>
        <v>0</v>
      </c>
      <c r="BR413" s="104">
        <f>ROUND(VLOOKUP($B413,'[4]3.ข้อมูลงบทดลองปัจจุบัน'!$A$5:$CL$846,69,0),2)</f>
        <v>0</v>
      </c>
      <c r="BS413" s="104">
        <f>ROUND(VLOOKUP($B413,'[4]3.ข้อมูลงบทดลองปัจจุบัน'!$A$5:$CL$846,70,0),2)</f>
        <v>0</v>
      </c>
      <c r="BT413" s="104">
        <f>ROUND(VLOOKUP($B413,'[4]3.ข้อมูลงบทดลองปัจจุบัน'!$A$5:$CL$846,71,0),2)</f>
        <v>0</v>
      </c>
      <c r="BU413" s="104">
        <f>ROUND(VLOOKUP($B413,'[4]3.ข้อมูลงบทดลองปัจจุบัน'!$A$5:$CL$846,72,0),2)</f>
        <v>0</v>
      </c>
      <c r="BV413" s="104">
        <f>ROUND(VLOOKUP($B413,'[4]3.ข้อมูลงบทดลองปัจจุบัน'!$A$5:$CL$846,73,0),2)</f>
        <v>0</v>
      </c>
      <c r="BW413" s="104">
        <f>ROUND(VLOOKUP($B413,'[4]3.ข้อมูลงบทดลองปัจจุบัน'!$A$5:$CL$846,74,0),2)</f>
        <v>0</v>
      </c>
      <c r="BX413" s="104">
        <f>ROUND(VLOOKUP($B413,'[4]3.ข้อมูลงบทดลองปัจจุบัน'!$A$5:$CL$846,75,0),2)</f>
        <v>0</v>
      </c>
      <c r="BY413" s="104">
        <f>ROUND(VLOOKUP($B413,'[4]3.ข้อมูลงบทดลองปัจจุบัน'!$A$5:$CL$846,76,0),2)</f>
        <v>0</v>
      </c>
      <c r="BZ413" s="104">
        <f>ROUND(VLOOKUP($B413,'[4]3.ข้อมูลงบทดลองปัจจุบัน'!$A$5:$CL$846,77,0),2)</f>
        <v>0</v>
      </c>
      <c r="CA413" s="104">
        <f>ROUND(VLOOKUP($B413,'[4]3.ข้อมูลงบทดลองปัจจุบัน'!$A$5:$CL$846,78,0),2)</f>
        <v>0</v>
      </c>
      <c r="CB413" s="104">
        <f>ROUND(VLOOKUP($B413,'[4]3.ข้อมูลงบทดลองปัจจุบัน'!$A$5:$CL$846,79,0),2)</f>
        <v>0</v>
      </c>
      <c r="CC413" s="104">
        <f>ROUND(VLOOKUP($B413,'[4]3.ข้อมูลงบทดลองปัจจุบัน'!$A$5:$CL$846,80,0),2)</f>
        <v>0</v>
      </c>
      <c r="CD413" s="104">
        <f>ROUND(VLOOKUP($B413,'[4]3.ข้อมูลงบทดลองปัจจุบัน'!$A$5:$CL$846,81,0),2)</f>
        <v>0</v>
      </c>
      <c r="CE413" s="104">
        <f>ROUND(VLOOKUP($B413,'[4]3.ข้อมูลงบทดลองปัจจุบัน'!$A$5:$CL$846,82,0),2)</f>
        <v>0</v>
      </c>
      <c r="CF413" s="104">
        <f>ROUND(VLOOKUP($B413,'[4]3.ข้อมูลงบทดลองปัจจุบัน'!$A$5:$CL$846,83,0),2)</f>
        <v>4</v>
      </c>
      <c r="CG413" s="104">
        <f>ROUND(VLOOKUP($B413,'[4]3.ข้อมูลงบทดลองปัจจุบัน'!$A$5:$CL$846,84,0),2)</f>
        <v>0</v>
      </c>
      <c r="CH413" s="104">
        <f>ROUND(VLOOKUP($B413,'[4]3.ข้อมูลงบทดลองปัจจุบัน'!$A$5:$CL$846,85,0),2)</f>
        <v>0</v>
      </c>
      <c r="CI413" s="104">
        <f>ROUND(VLOOKUP($B413,'[4]3.ข้อมูลงบทดลองปัจจุบัน'!$A$5:$CL$846,86,0),2)</f>
        <v>0</v>
      </c>
      <c r="CJ413" s="104">
        <f>ROUND(VLOOKUP($B413,'[4]3.ข้อมูลงบทดลองปัจจุบัน'!$A$5:$CL$846,87,0),2)</f>
        <v>2</v>
      </c>
      <c r="CK413" s="104">
        <f>ROUND(VLOOKUP($B413,'[4]3.ข้อมูลงบทดลองปัจจุบัน'!$A$5:$CL$846,88,0),2)</f>
        <v>0</v>
      </c>
      <c r="CL413" s="104">
        <f>ROUND(VLOOKUP($B413,'[4]3.ข้อมูลงบทดลองปัจจุบัน'!$A$5:$CL$846,89,0),2)</f>
        <v>0</v>
      </c>
      <c r="CM413" s="104">
        <f>ROUND(VLOOKUP($B413,'[4]3.ข้อมูลงบทดลองปัจจุบัน'!$A$5:$CL$846,90,0),2)</f>
        <v>0</v>
      </c>
    </row>
    <row r="414" spans="1:91" x14ac:dyDescent="0.7">
      <c r="A414" s="127" t="s">
        <v>884</v>
      </c>
      <c r="B414" s="18" t="s">
        <v>1211</v>
      </c>
      <c r="C414" s="19" t="s">
        <v>1212</v>
      </c>
      <c r="D414" s="104">
        <f>ROUND(VLOOKUP($B414,'[4]3.ข้อมูลงบทดลองปัจจุบัน'!$A$5:$CL$846,3,0),2)</f>
        <v>0</v>
      </c>
      <c r="E414" s="104">
        <f>ROUND(VLOOKUP($B414,'[4]3.ข้อมูลงบทดลองปัจจุบัน'!$A$5:$CL$846,4,0),2)</f>
        <v>0</v>
      </c>
      <c r="F414" s="104">
        <f>ROUND(VLOOKUP($B414,'[4]3.ข้อมูลงบทดลองปัจจุบัน'!$A$5:$CL$846,5,0),2)</f>
        <v>0</v>
      </c>
      <c r="G414" s="104">
        <f>ROUND(VLOOKUP($B414,'[4]3.ข้อมูลงบทดลองปัจจุบัน'!$A$5:$CL$846,6,0),2)</f>
        <v>0</v>
      </c>
      <c r="H414" s="104">
        <f>ROUND(VLOOKUP($B414,'[4]3.ข้อมูลงบทดลองปัจจุบัน'!$A$5:$CL$846,7,0),2)</f>
        <v>0</v>
      </c>
      <c r="I414" s="104">
        <f>ROUND(VLOOKUP($B414,'[4]3.ข้อมูลงบทดลองปัจจุบัน'!$A$5:$CL$846,8,0),2)</f>
        <v>0</v>
      </c>
      <c r="J414" s="104">
        <f>ROUND(VLOOKUP($B414,'[4]3.ข้อมูลงบทดลองปัจจุบัน'!$A$5:$CL$846,9,0),2)</f>
        <v>0</v>
      </c>
      <c r="K414" s="104">
        <f>ROUND(VLOOKUP($B414,'[4]3.ข้อมูลงบทดลองปัจจุบัน'!$A$5:$CL$846,10,0),2)</f>
        <v>0</v>
      </c>
      <c r="L414" s="104">
        <f>ROUND(VLOOKUP($B414,'[4]3.ข้อมูลงบทดลองปัจจุบัน'!$A$5:$CL$846,11,0),2)</f>
        <v>0</v>
      </c>
      <c r="M414" s="104">
        <f>ROUND(VLOOKUP($B414,'[4]3.ข้อมูลงบทดลองปัจจุบัน'!$A$5:$CL$846,12,0),2)</f>
        <v>0</v>
      </c>
      <c r="N414" s="104">
        <f>ROUND(VLOOKUP($B414,'[4]3.ข้อมูลงบทดลองปัจจุบัน'!$A$5:$CL$846,13,0),2)</f>
        <v>0</v>
      </c>
      <c r="O414" s="104">
        <f>ROUND(VLOOKUP($B414,'[4]3.ข้อมูลงบทดลองปัจจุบัน'!$A$5:$CL$846,14,0),2)</f>
        <v>0</v>
      </c>
      <c r="P414" s="104">
        <f>ROUND(VLOOKUP($B414,'[4]3.ข้อมูลงบทดลองปัจจุบัน'!$A$5:$CL$846,15,0),2)</f>
        <v>0</v>
      </c>
      <c r="Q414" s="104">
        <f>ROUND(VLOOKUP($B414,'[4]3.ข้อมูลงบทดลองปัจจุบัน'!$A$5:$CL$846,16,0),2)</f>
        <v>0</v>
      </c>
      <c r="R414" s="104">
        <f>ROUND(VLOOKUP($B414,'[4]3.ข้อมูลงบทดลองปัจจุบัน'!$A$5:$CL$846,17,0),2)</f>
        <v>0</v>
      </c>
      <c r="S414" s="104">
        <f>ROUND(VLOOKUP($B414,'[4]3.ข้อมูลงบทดลองปัจจุบัน'!$A$5:$CL$846,18,0),2)</f>
        <v>0</v>
      </c>
      <c r="T414" s="104">
        <f>ROUND(VLOOKUP($B414,'[4]3.ข้อมูลงบทดลองปัจจุบัน'!$A$5:$CL$846,19,0),2)</f>
        <v>0</v>
      </c>
      <c r="U414" s="104">
        <f>ROUND(VLOOKUP($B414,'[4]3.ข้อมูลงบทดลองปัจจุบัน'!$A$5:$CL$846,20,0),2)</f>
        <v>0</v>
      </c>
      <c r="V414" s="104">
        <f>ROUND(VLOOKUP($B414,'[4]3.ข้อมูลงบทดลองปัจจุบัน'!$A$5:$CL$846,21,0),2)</f>
        <v>0</v>
      </c>
      <c r="W414" s="104">
        <f>ROUND(VLOOKUP($B414,'[4]3.ข้อมูลงบทดลองปัจจุบัน'!$A$5:$CL$846,22,0),2)</f>
        <v>0</v>
      </c>
      <c r="X414" s="104">
        <f>ROUND(VLOOKUP($B414,'[4]3.ข้อมูลงบทดลองปัจจุบัน'!$A$5:$CL$846,23,0),2)</f>
        <v>0</v>
      </c>
      <c r="Y414" s="104">
        <f>ROUND(VLOOKUP($B414,'[4]3.ข้อมูลงบทดลองปัจจุบัน'!$A$5:$CL$846,24,0),2)</f>
        <v>0</v>
      </c>
      <c r="Z414" s="104">
        <f>ROUND(VLOOKUP($B414,'[4]3.ข้อมูลงบทดลองปัจจุบัน'!$A$5:$CL$846,25,0),2)</f>
        <v>0</v>
      </c>
      <c r="AA414" s="104">
        <f>ROUND(VLOOKUP($B414,'[4]3.ข้อมูลงบทดลองปัจจุบัน'!$A$5:$CL$846,26,0),2)</f>
        <v>0</v>
      </c>
      <c r="AB414" s="104">
        <f>ROUND(VLOOKUP($B414,'[4]3.ข้อมูลงบทดลองปัจจุบัน'!$A$5:$CL$846,27,0),2)</f>
        <v>0</v>
      </c>
      <c r="AC414" s="104">
        <f>ROUND(VLOOKUP($B414,'[4]3.ข้อมูลงบทดลองปัจจุบัน'!$A$5:$CL$846,28,0),2)</f>
        <v>0</v>
      </c>
      <c r="AD414" s="104">
        <f>ROUND(VLOOKUP($B414,'[4]3.ข้อมูลงบทดลองปัจจุบัน'!$A$5:$CL$846,29,0),2)</f>
        <v>0</v>
      </c>
      <c r="AE414" s="104">
        <f>ROUND(VLOOKUP($B414,'[4]3.ข้อมูลงบทดลองปัจจุบัน'!$A$5:$CL$846,30,0),2)</f>
        <v>0</v>
      </c>
      <c r="AF414" s="104">
        <f>ROUND(VLOOKUP($B414,'[4]3.ข้อมูลงบทดลองปัจจุบัน'!$A$5:$CL$846,31,0),2)</f>
        <v>0</v>
      </c>
      <c r="AG414" s="104">
        <f>ROUND(VLOOKUP($B414,'[4]3.ข้อมูลงบทดลองปัจจุบัน'!$A$5:$CL$846,32,0),2)</f>
        <v>0</v>
      </c>
      <c r="AH414" s="104">
        <f>ROUND(VLOOKUP($B414,'[4]3.ข้อมูลงบทดลองปัจจุบัน'!$A$5:$CL$846,33,0),2)</f>
        <v>0</v>
      </c>
      <c r="AI414" s="104">
        <f>ROUND(VLOOKUP($B414,'[4]3.ข้อมูลงบทดลองปัจจุบัน'!$A$5:$CL$846,34,0),2)</f>
        <v>0</v>
      </c>
      <c r="AJ414" s="104">
        <f>ROUND(VLOOKUP($B414,'[4]3.ข้อมูลงบทดลองปัจจุบัน'!$A$5:$CL$846,35,0),2)</f>
        <v>0</v>
      </c>
      <c r="AK414" s="104">
        <f>ROUND(VLOOKUP($B414,'[4]3.ข้อมูลงบทดลองปัจจุบัน'!$A$5:$CL$846,36,0),2)</f>
        <v>0</v>
      </c>
      <c r="AL414" s="104">
        <f>ROUND(VLOOKUP($B414,'[4]3.ข้อมูลงบทดลองปัจจุบัน'!$A$5:$CL$846,37,0),2)</f>
        <v>0</v>
      </c>
      <c r="AM414" s="104">
        <f>ROUND(VLOOKUP($B414,'[4]3.ข้อมูลงบทดลองปัจจุบัน'!$A$5:$CL$846,38,0),2)</f>
        <v>0</v>
      </c>
      <c r="AN414" s="104">
        <f>ROUND(VLOOKUP($B414,'[4]3.ข้อมูลงบทดลองปัจจุบัน'!$A$5:$CL$846,39,0),2)</f>
        <v>0</v>
      </c>
      <c r="AO414" s="104">
        <f>ROUND(VLOOKUP($B414,'[4]3.ข้อมูลงบทดลองปัจจุบัน'!$A$5:$CL$846,40,0),2)</f>
        <v>0</v>
      </c>
      <c r="AP414" s="104">
        <f>ROUND(VLOOKUP($B414,'[4]3.ข้อมูลงบทดลองปัจจุบัน'!$A$5:$CL$846,41,0),2)</f>
        <v>0</v>
      </c>
      <c r="AQ414" s="104">
        <f>ROUND(VLOOKUP($B414,'[4]3.ข้อมูลงบทดลองปัจจุบัน'!$A$5:$CL$846,42,0),2)</f>
        <v>0</v>
      </c>
      <c r="AR414" s="104">
        <f>ROUND(VLOOKUP($B414,'[4]3.ข้อมูลงบทดลองปัจจุบัน'!$A$5:$CL$846,43,0),2)</f>
        <v>0</v>
      </c>
      <c r="AS414" s="104">
        <f>ROUND(VLOOKUP($B414,'[4]3.ข้อมูลงบทดลองปัจจุบัน'!$A$5:$CL$846,44,0),2)</f>
        <v>0</v>
      </c>
      <c r="AT414" s="104">
        <f>ROUND(VLOOKUP($B414,'[4]3.ข้อมูลงบทดลองปัจจุบัน'!$A$5:$CL$846,45,0),2)</f>
        <v>0</v>
      </c>
      <c r="AU414" s="104">
        <f>ROUND(VLOOKUP($B414,'[4]3.ข้อมูลงบทดลองปัจจุบัน'!$A$5:$CL$846,46,0),2)</f>
        <v>0</v>
      </c>
      <c r="AV414" s="104">
        <f>ROUND(VLOOKUP($B414,'[4]3.ข้อมูลงบทดลองปัจจุบัน'!$A$5:$CL$846,47,0),2)</f>
        <v>0</v>
      </c>
      <c r="AW414" s="104">
        <f>ROUND(VLOOKUP($B414,'[4]3.ข้อมูลงบทดลองปัจจุบัน'!$A$5:$CL$846,48,0),2)</f>
        <v>0</v>
      </c>
      <c r="AX414" s="104">
        <f>ROUND(VLOOKUP($B414,'[4]3.ข้อมูลงบทดลองปัจจุบัน'!$A$5:$CL$846,49,0),2)</f>
        <v>0</v>
      </c>
      <c r="AY414" s="104">
        <f>ROUND(VLOOKUP($B414,'[4]3.ข้อมูลงบทดลองปัจจุบัน'!$A$5:$CL$846,50,0),2)</f>
        <v>0</v>
      </c>
      <c r="AZ414" s="104">
        <f>ROUND(VLOOKUP($B414,'[4]3.ข้อมูลงบทดลองปัจจุบัน'!$A$5:$CL$846,51,0),2)</f>
        <v>0</v>
      </c>
      <c r="BA414" s="104">
        <f>ROUND(VLOOKUP($B414,'[4]3.ข้อมูลงบทดลองปัจจุบัน'!$A$5:$CL$846,52,0),2)</f>
        <v>0</v>
      </c>
      <c r="BB414" s="104">
        <f>ROUND(VLOOKUP($B414,'[4]3.ข้อมูลงบทดลองปัจจุบัน'!$A$5:$CL$846,53,0),2)</f>
        <v>0</v>
      </c>
      <c r="BC414" s="104">
        <f>ROUND(VLOOKUP($B414,'[4]3.ข้อมูลงบทดลองปัจจุบัน'!$A$5:$CL$846,54,0),2)</f>
        <v>0</v>
      </c>
      <c r="BD414" s="104">
        <f>ROUND(VLOOKUP($B414,'[4]3.ข้อมูลงบทดลองปัจจุบัน'!$A$5:$CL$846,55,0),2)</f>
        <v>0</v>
      </c>
      <c r="BE414" s="104">
        <f>ROUND(VLOOKUP($B414,'[4]3.ข้อมูลงบทดลองปัจจุบัน'!$A$5:$CL$846,56,0),2)</f>
        <v>0</v>
      </c>
      <c r="BF414" s="104">
        <f>ROUND(VLOOKUP($B414,'[4]3.ข้อมูลงบทดลองปัจจุบัน'!$A$5:$CL$846,57,0),2)</f>
        <v>0</v>
      </c>
      <c r="BG414" s="104">
        <f>ROUND(VLOOKUP($B414,'[4]3.ข้อมูลงบทดลองปัจจุบัน'!$A$5:$CL$846,58,0),2)</f>
        <v>0</v>
      </c>
      <c r="BH414" s="104">
        <f>ROUND(VLOOKUP($B414,'[4]3.ข้อมูลงบทดลองปัจจุบัน'!$A$5:$CL$846,59,0),2)</f>
        <v>0</v>
      </c>
      <c r="BI414" s="104">
        <f>ROUND(VLOOKUP($B414,'[4]3.ข้อมูลงบทดลองปัจจุบัน'!$A$5:$CL$846,60,0),2)</f>
        <v>0</v>
      </c>
      <c r="BJ414" s="104">
        <f>ROUND(VLOOKUP($B414,'[4]3.ข้อมูลงบทดลองปัจจุบัน'!$A$5:$CL$846,61,0),2)</f>
        <v>0</v>
      </c>
      <c r="BK414" s="104">
        <f>ROUND(VLOOKUP($B414,'[4]3.ข้อมูลงบทดลองปัจจุบัน'!$A$5:$CL$846,62,0),2)</f>
        <v>0</v>
      </c>
      <c r="BL414" s="104">
        <f>ROUND(VLOOKUP($B414,'[4]3.ข้อมูลงบทดลองปัจจุบัน'!$A$5:$CL$846,63,0),2)</f>
        <v>0</v>
      </c>
      <c r="BM414" s="104">
        <f>ROUND(VLOOKUP($B414,'[4]3.ข้อมูลงบทดลองปัจจุบัน'!$A$5:$CL$846,64,0),2)</f>
        <v>0</v>
      </c>
      <c r="BN414" s="104">
        <f>ROUND(VLOOKUP($B414,'[4]3.ข้อมูลงบทดลองปัจจุบัน'!$A$5:$CL$846,65,0),2)</f>
        <v>0</v>
      </c>
      <c r="BO414" s="104">
        <f>ROUND(VLOOKUP($B414,'[4]3.ข้อมูลงบทดลองปัจจุบัน'!$A$5:$CL$846,66,0),2)</f>
        <v>0</v>
      </c>
      <c r="BP414" s="104">
        <f>ROUND(VLOOKUP($B414,'[4]3.ข้อมูลงบทดลองปัจจุบัน'!$A$5:$CL$846,67,0),2)</f>
        <v>0</v>
      </c>
      <c r="BQ414" s="104">
        <f>ROUND(VLOOKUP($B414,'[4]3.ข้อมูลงบทดลองปัจจุบัน'!$A$5:$CL$846,68,0),2)</f>
        <v>0</v>
      </c>
      <c r="BR414" s="104">
        <f>ROUND(VLOOKUP($B414,'[4]3.ข้อมูลงบทดลองปัจจุบัน'!$A$5:$CL$846,69,0),2)</f>
        <v>0</v>
      </c>
      <c r="BS414" s="104">
        <f>ROUND(VLOOKUP($B414,'[4]3.ข้อมูลงบทดลองปัจจุบัน'!$A$5:$CL$846,70,0),2)</f>
        <v>0</v>
      </c>
      <c r="BT414" s="104">
        <f>ROUND(VLOOKUP($B414,'[4]3.ข้อมูลงบทดลองปัจจุบัน'!$A$5:$CL$846,71,0),2)</f>
        <v>0</v>
      </c>
      <c r="BU414" s="104">
        <f>ROUND(VLOOKUP($B414,'[4]3.ข้อมูลงบทดลองปัจจุบัน'!$A$5:$CL$846,72,0),2)</f>
        <v>0</v>
      </c>
      <c r="BV414" s="104">
        <f>ROUND(VLOOKUP($B414,'[4]3.ข้อมูลงบทดลองปัจจุบัน'!$A$5:$CL$846,73,0),2)</f>
        <v>0</v>
      </c>
      <c r="BW414" s="104">
        <f>ROUND(VLOOKUP($B414,'[4]3.ข้อมูลงบทดลองปัจจุบัน'!$A$5:$CL$846,74,0),2)</f>
        <v>0</v>
      </c>
      <c r="BX414" s="104">
        <f>ROUND(VLOOKUP($B414,'[4]3.ข้อมูลงบทดลองปัจจุบัน'!$A$5:$CL$846,75,0),2)</f>
        <v>0</v>
      </c>
      <c r="BY414" s="104">
        <f>ROUND(VLOOKUP($B414,'[4]3.ข้อมูลงบทดลองปัจจุบัน'!$A$5:$CL$846,76,0),2)</f>
        <v>0</v>
      </c>
      <c r="BZ414" s="104">
        <f>ROUND(VLOOKUP($B414,'[4]3.ข้อมูลงบทดลองปัจจุบัน'!$A$5:$CL$846,77,0),2)</f>
        <v>0</v>
      </c>
      <c r="CA414" s="104">
        <f>ROUND(VLOOKUP($B414,'[4]3.ข้อมูลงบทดลองปัจจุบัน'!$A$5:$CL$846,78,0),2)</f>
        <v>0</v>
      </c>
      <c r="CB414" s="104">
        <f>ROUND(VLOOKUP($B414,'[4]3.ข้อมูลงบทดลองปัจจุบัน'!$A$5:$CL$846,79,0),2)</f>
        <v>0</v>
      </c>
      <c r="CC414" s="104">
        <f>ROUND(VLOOKUP($B414,'[4]3.ข้อมูลงบทดลองปัจจุบัน'!$A$5:$CL$846,80,0),2)</f>
        <v>0</v>
      </c>
      <c r="CD414" s="104">
        <f>ROUND(VLOOKUP($B414,'[4]3.ข้อมูลงบทดลองปัจจุบัน'!$A$5:$CL$846,81,0),2)</f>
        <v>0</v>
      </c>
      <c r="CE414" s="104">
        <f>ROUND(VLOOKUP($B414,'[4]3.ข้อมูลงบทดลองปัจจุบัน'!$A$5:$CL$846,82,0),2)</f>
        <v>0</v>
      </c>
      <c r="CF414" s="104">
        <f>ROUND(VLOOKUP($B414,'[4]3.ข้อมูลงบทดลองปัจจุบัน'!$A$5:$CL$846,83,0),2)</f>
        <v>0</v>
      </c>
      <c r="CG414" s="104">
        <f>ROUND(VLOOKUP($B414,'[4]3.ข้อมูลงบทดลองปัจจุบัน'!$A$5:$CL$846,84,0),2)</f>
        <v>0</v>
      </c>
      <c r="CH414" s="104">
        <f>ROUND(VLOOKUP($B414,'[4]3.ข้อมูลงบทดลองปัจจุบัน'!$A$5:$CL$846,85,0),2)</f>
        <v>0</v>
      </c>
      <c r="CI414" s="104">
        <f>ROUND(VLOOKUP($B414,'[4]3.ข้อมูลงบทดลองปัจจุบัน'!$A$5:$CL$846,86,0),2)</f>
        <v>0</v>
      </c>
      <c r="CJ414" s="104">
        <f>ROUND(VLOOKUP($B414,'[4]3.ข้อมูลงบทดลองปัจจุบัน'!$A$5:$CL$846,87,0),2)</f>
        <v>0</v>
      </c>
      <c r="CK414" s="104">
        <f>ROUND(VLOOKUP($B414,'[4]3.ข้อมูลงบทดลองปัจจุบัน'!$A$5:$CL$846,88,0),2)</f>
        <v>0</v>
      </c>
      <c r="CL414" s="104">
        <f>ROUND(VLOOKUP($B414,'[4]3.ข้อมูลงบทดลองปัจจุบัน'!$A$5:$CL$846,89,0),2)</f>
        <v>0</v>
      </c>
      <c r="CM414" s="104">
        <f>ROUND(VLOOKUP($B414,'[4]3.ข้อมูลงบทดลองปัจจุบัน'!$A$5:$CL$846,90,0),2)</f>
        <v>0</v>
      </c>
    </row>
    <row r="415" spans="1:91" x14ac:dyDescent="0.7">
      <c r="A415" s="127" t="s">
        <v>884</v>
      </c>
      <c r="B415" s="18" t="s">
        <v>1213</v>
      </c>
      <c r="C415" s="19" t="s">
        <v>1214</v>
      </c>
      <c r="D415" s="104">
        <f>ROUND(VLOOKUP($B415,'[4]3.ข้อมูลงบทดลองปัจจุบัน'!$A$5:$CL$846,3,0),2)</f>
        <v>0</v>
      </c>
      <c r="E415" s="104">
        <f>ROUND(VLOOKUP($B415,'[4]3.ข้อมูลงบทดลองปัจจุบัน'!$A$5:$CL$846,4,0),2)</f>
        <v>0</v>
      </c>
      <c r="F415" s="104">
        <f>ROUND(VLOOKUP($B415,'[4]3.ข้อมูลงบทดลองปัจจุบัน'!$A$5:$CL$846,5,0),2)</f>
        <v>0</v>
      </c>
      <c r="G415" s="104">
        <f>ROUND(VLOOKUP($B415,'[4]3.ข้อมูลงบทดลองปัจจุบัน'!$A$5:$CL$846,6,0),2)</f>
        <v>0</v>
      </c>
      <c r="H415" s="104">
        <f>ROUND(VLOOKUP($B415,'[4]3.ข้อมูลงบทดลองปัจจุบัน'!$A$5:$CL$846,7,0),2)</f>
        <v>0</v>
      </c>
      <c r="I415" s="104">
        <f>ROUND(VLOOKUP($B415,'[4]3.ข้อมูลงบทดลองปัจจุบัน'!$A$5:$CL$846,8,0),2)</f>
        <v>0</v>
      </c>
      <c r="J415" s="104">
        <f>ROUND(VLOOKUP($B415,'[4]3.ข้อมูลงบทดลองปัจจุบัน'!$A$5:$CL$846,9,0),2)</f>
        <v>0</v>
      </c>
      <c r="K415" s="104">
        <f>ROUND(VLOOKUP($B415,'[4]3.ข้อมูลงบทดลองปัจจุบัน'!$A$5:$CL$846,10,0),2)</f>
        <v>0</v>
      </c>
      <c r="L415" s="104">
        <f>ROUND(VLOOKUP($B415,'[4]3.ข้อมูลงบทดลองปัจจุบัน'!$A$5:$CL$846,11,0),2)</f>
        <v>0</v>
      </c>
      <c r="M415" s="104">
        <f>ROUND(VLOOKUP($B415,'[4]3.ข้อมูลงบทดลองปัจจุบัน'!$A$5:$CL$846,12,0),2)</f>
        <v>9097.31</v>
      </c>
      <c r="N415" s="104">
        <f>ROUND(VLOOKUP($B415,'[4]3.ข้อมูลงบทดลองปัจจุบัน'!$A$5:$CL$846,13,0),2)</f>
        <v>0</v>
      </c>
      <c r="O415" s="104">
        <f>ROUND(VLOOKUP($B415,'[4]3.ข้อมูลงบทดลองปัจจุบัน'!$A$5:$CL$846,14,0),2)</f>
        <v>0</v>
      </c>
      <c r="P415" s="104">
        <f>ROUND(VLOOKUP($B415,'[4]3.ข้อมูลงบทดลองปัจจุบัน'!$A$5:$CL$846,15,0),2)</f>
        <v>51326</v>
      </c>
      <c r="Q415" s="104">
        <f>ROUND(VLOOKUP($B415,'[4]3.ข้อมูลงบทดลองปัจจุบัน'!$A$5:$CL$846,16,0),2)</f>
        <v>1</v>
      </c>
      <c r="R415" s="104">
        <f>ROUND(VLOOKUP($B415,'[4]3.ข้อมูลงบทดลองปัจจุบัน'!$A$5:$CL$846,17,0),2)</f>
        <v>0</v>
      </c>
      <c r="S415" s="104">
        <f>ROUND(VLOOKUP($B415,'[4]3.ข้อมูลงบทดลองปัจจุบัน'!$A$5:$CL$846,18,0),2)</f>
        <v>0</v>
      </c>
      <c r="T415" s="104">
        <f>ROUND(VLOOKUP($B415,'[4]3.ข้อมูลงบทดลองปัจจุบัน'!$A$5:$CL$846,19,0),2)</f>
        <v>23630.69</v>
      </c>
      <c r="U415" s="104">
        <f>ROUND(VLOOKUP($B415,'[4]3.ข้อมูลงบทดลองปัจจุบัน'!$A$5:$CL$846,20,0),2)</f>
        <v>0</v>
      </c>
      <c r="V415" s="104">
        <f>ROUND(VLOOKUP($B415,'[4]3.ข้อมูลงบทดลองปัจจุบัน'!$A$5:$CL$846,21,0),2)</f>
        <v>0</v>
      </c>
      <c r="W415" s="104">
        <f>ROUND(VLOOKUP($B415,'[4]3.ข้อมูลงบทดลองปัจจุบัน'!$A$5:$CL$846,22,0),2)</f>
        <v>0</v>
      </c>
      <c r="X415" s="104">
        <f>ROUND(VLOOKUP($B415,'[4]3.ข้อมูลงบทดลองปัจจุบัน'!$A$5:$CL$846,23,0),2)</f>
        <v>0</v>
      </c>
      <c r="Y415" s="104">
        <f>ROUND(VLOOKUP($B415,'[4]3.ข้อมูลงบทดลองปัจจุบัน'!$A$5:$CL$846,24,0),2)</f>
        <v>1740</v>
      </c>
      <c r="Z415" s="104">
        <f>ROUND(VLOOKUP($B415,'[4]3.ข้อมูลงบทดลองปัจจุบัน'!$A$5:$CL$846,25,0),2)</f>
        <v>0</v>
      </c>
      <c r="AA415" s="104">
        <f>ROUND(VLOOKUP($B415,'[4]3.ข้อมูลงบทดลองปัจจุบัน'!$A$5:$CL$846,26,0),2)</f>
        <v>0</v>
      </c>
      <c r="AB415" s="104">
        <f>ROUND(VLOOKUP($B415,'[4]3.ข้อมูลงบทดลองปัจจุบัน'!$A$5:$CL$846,27,0),2)</f>
        <v>0</v>
      </c>
      <c r="AC415" s="104">
        <f>ROUND(VLOOKUP($B415,'[4]3.ข้อมูลงบทดลองปัจจุบัน'!$A$5:$CL$846,28,0),2)</f>
        <v>6</v>
      </c>
      <c r="AD415" s="104">
        <f>ROUND(VLOOKUP($B415,'[4]3.ข้อมูลงบทดลองปัจจุบัน'!$A$5:$CL$846,29,0),2)</f>
        <v>0</v>
      </c>
      <c r="AE415" s="104">
        <f>ROUND(VLOOKUP($B415,'[4]3.ข้อมูลงบทดลองปัจจุบัน'!$A$5:$CL$846,30,0),2)</f>
        <v>19</v>
      </c>
      <c r="AF415" s="104">
        <f>ROUND(VLOOKUP($B415,'[4]3.ข้อมูลงบทดลองปัจจุบัน'!$A$5:$CL$846,31,0),2)</f>
        <v>0</v>
      </c>
      <c r="AG415" s="104">
        <f>ROUND(VLOOKUP($B415,'[4]3.ข้อมูลงบทดลองปัจจุบัน'!$A$5:$CL$846,32,0),2)</f>
        <v>0</v>
      </c>
      <c r="AH415" s="104">
        <f>ROUND(VLOOKUP($B415,'[4]3.ข้อมูลงบทดลองปัจจุบัน'!$A$5:$CL$846,33,0),2)</f>
        <v>0</v>
      </c>
      <c r="AI415" s="104">
        <f>ROUND(VLOOKUP($B415,'[4]3.ข้อมูลงบทดลองปัจจุบัน'!$A$5:$CL$846,34,0),2)</f>
        <v>32</v>
      </c>
      <c r="AJ415" s="104">
        <f>ROUND(VLOOKUP($B415,'[4]3.ข้อมูลงบทดลองปัจจุบัน'!$A$5:$CL$846,35,0),2)</f>
        <v>0</v>
      </c>
      <c r="AK415" s="104">
        <f>ROUND(VLOOKUP($B415,'[4]3.ข้อมูลงบทดลองปัจจุบัน'!$A$5:$CL$846,36,0),2)</f>
        <v>0</v>
      </c>
      <c r="AL415" s="104">
        <f>ROUND(VLOOKUP($B415,'[4]3.ข้อมูลงบทดลองปัจจุบัน'!$A$5:$CL$846,37,0),2)</f>
        <v>0</v>
      </c>
      <c r="AM415" s="104">
        <f>ROUND(VLOOKUP($B415,'[4]3.ข้อมูลงบทดลองปัจจุบัน'!$A$5:$CL$846,38,0),2)</f>
        <v>0</v>
      </c>
      <c r="AN415" s="104">
        <f>ROUND(VLOOKUP($B415,'[4]3.ข้อมูลงบทดลองปัจจุบัน'!$A$5:$CL$846,39,0),2)</f>
        <v>2</v>
      </c>
      <c r="AO415" s="104">
        <f>ROUND(VLOOKUP($B415,'[4]3.ข้อมูลงบทดลองปัจจุบัน'!$A$5:$CL$846,40,0),2)</f>
        <v>0</v>
      </c>
      <c r="AP415" s="104">
        <f>ROUND(VLOOKUP($B415,'[4]3.ข้อมูลงบทดลองปัจจุบัน'!$A$5:$CL$846,41,0),2)</f>
        <v>0</v>
      </c>
      <c r="AQ415" s="104">
        <f>ROUND(VLOOKUP($B415,'[4]3.ข้อมูลงบทดลองปัจจุบัน'!$A$5:$CL$846,42,0),2)</f>
        <v>4</v>
      </c>
      <c r="AR415" s="104">
        <f>ROUND(VLOOKUP($B415,'[4]3.ข้อมูลงบทดลองปัจจุบัน'!$A$5:$CL$846,43,0),2)</f>
        <v>11</v>
      </c>
      <c r="AS415" s="104">
        <f>ROUND(VLOOKUP($B415,'[4]3.ข้อมูลงบทดลองปัจจุบัน'!$A$5:$CL$846,44,0),2)</f>
        <v>0</v>
      </c>
      <c r="AT415" s="104">
        <f>ROUND(VLOOKUP($B415,'[4]3.ข้อมูลงบทดลองปัจจุบัน'!$A$5:$CL$846,45,0),2)</f>
        <v>0</v>
      </c>
      <c r="AU415" s="104">
        <f>ROUND(VLOOKUP($B415,'[4]3.ข้อมูลงบทดลองปัจจุบัน'!$A$5:$CL$846,46,0),2)</f>
        <v>0</v>
      </c>
      <c r="AV415" s="104">
        <f>ROUND(VLOOKUP($B415,'[4]3.ข้อมูลงบทดลองปัจจุบัน'!$A$5:$CL$846,47,0),2)</f>
        <v>118</v>
      </c>
      <c r="AW415" s="104">
        <f>ROUND(VLOOKUP($B415,'[4]3.ข้อมูลงบทดลองปัจจุบัน'!$A$5:$CL$846,48,0),2)</f>
        <v>18</v>
      </c>
      <c r="AX415" s="104">
        <f>ROUND(VLOOKUP($B415,'[4]3.ข้อมูลงบทดลองปัจจุบัน'!$A$5:$CL$846,49,0),2)</f>
        <v>236484.61</v>
      </c>
      <c r="AY415" s="104">
        <f>ROUND(VLOOKUP($B415,'[4]3.ข้อมูลงบทดลองปัจจุบัน'!$A$5:$CL$846,50,0),2)</f>
        <v>0</v>
      </c>
      <c r="AZ415" s="104">
        <f>ROUND(VLOOKUP($B415,'[4]3.ข้อมูลงบทดลองปัจจุบัน'!$A$5:$CL$846,51,0),2)</f>
        <v>0</v>
      </c>
      <c r="BA415" s="104">
        <f>ROUND(VLOOKUP($B415,'[4]3.ข้อมูลงบทดลองปัจจุบัน'!$A$5:$CL$846,52,0),2)</f>
        <v>0</v>
      </c>
      <c r="BB415" s="104">
        <f>ROUND(VLOOKUP($B415,'[4]3.ข้อมูลงบทดลองปัจจุบัน'!$A$5:$CL$846,53,0),2)</f>
        <v>0</v>
      </c>
      <c r="BC415" s="104">
        <f>ROUND(VLOOKUP($B415,'[4]3.ข้อมูลงบทดลองปัจจุบัน'!$A$5:$CL$846,54,0),2)</f>
        <v>4</v>
      </c>
      <c r="BD415" s="104">
        <f>ROUND(VLOOKUP($B415,'[4]3.ข้อมูลงบทดลองปัจจุบัน'!$A$5:$CL$846,55,0),2)</f>
        <v>7</v>
      </c>
      <c r="BE415" s="104">
        <f>ROUND(VLOOKUP($B415,'[4]3.ข้อมูลงบทดลองปัจจุบัน'!$A$5:$CL$846,56,0),2)</f>
        <v>0</v>
      </c>
      <c r="BF415" s="104">
        <f>ROUND(VLOOKUP($B415,'[4]3.ข้อมูลงบทดลองปัจจุบัน'!$A$5:$CL$846,57,0),2)</f>
        <v>0</v>
      </c>
      <c r="BG415" s="104">
        <f>ROUND(VLOOKUP($B415,'[4]3.ข้อมูลงบทดลองปัจจุบัน'!$A$5:$CL$846,58,0),2)</f>
        <v>0</v>
      </c>
      <c r="BH415" s="104">
        <f>ROUND(VLOOKUP($B415,'[4]3.ข้อมูลงบทดลองปัจจุบัน'!$A$5:$CL$846,59,0),2)</f>
        <v>0</v>
      </c>
      <c r="BI415" s="104">
        <f>ROUND(VLOOKUP($B415,'[4]3.ข้อมูลงบทดลองปัจจุบัน'!$A$5:$CL$846,60,0),2)</f>
        <v>0</v>
      </c>
      <c r="BJ415" s="104">
        <f>ROUND(VLOOKUP($B415,'[4]3.ข้อมูลงบทดลองปัจจุบัน'!$A$5:$CL$846,61,0),2)</f>
        <v>0</v>
      </c>
      <c r="BK415" s="104">
        <f>ROUND(VLOOKUP($B415,'[4]3.ข้อมูลงบทดลองปัจจุบัน'!$A$5:$CL$846,62,0),2)</f>
        <v>0</v>
      </c>
      <c r="BL415" s="104">
        <f>ROUND(VLOOKUP($B415,'[4]3.ข้อมูลงบทดลองปัจจุบัน'!$A$5:$CL$846,63,0),2)</f>
        <v>32</v>
      </c>
      <c r="BM415" s="104">
        <f>ROUND(VLOOKUP($B415,'[4]3.ข้อมูลงบทดลองปัจจุบัน'!$A$5:$CL$846,64,0),2)</f>
        <v>0</v>
      </c>
      <c r="BN415" s="104">
        <f>ROUND(VLOOKUP($B415,'[4]3.ข้อมูลงบทดลองปัจจุบัน'!$A$5:$CL$846,65,0),2)</f>
        <v>0</v>
      </c>
      <c r="BO415" s="104">
        <f>ROUND(VLOOKUP($B415,'[4]3.ข้อมูลงบทดลองปัจจุบัน'!$A$5:$CL$846,66,0),2)</f>
        <v>0</v>
      </c>
      <c r="BP415" s="104">
        <f>ROUND(VLOOKUP($B415,'[4]3.ข้อมูลงบทดลองปัจจุบัน'!$A$5:$CL$846,67,0),2)</f>
        <v>0</v>
      </c>
      <c r="BQ415" s="104">
        <f>ROUND(VLOOKUP($B415,'[4]3.ข้อมูลงบทดลองปัจจุบัน'!$A$5:$CL$846,68,0),2)</f>
        <v>23</v>
      </c>
      <c r="BR415" s="104">
        <f>ROUND(VLOOKUP($B415,'[4]3.ข้อมูลงบทดลองปัจจุบัน'!$A$5:$CL$846,69,0),2)</f>
        <v>0</v>
      </c>
      <c r="BS415" s="104">
        <f>ROUND(VLOOKUP($B415,'[4]3.ข้อมูลงบทดลองปัจจุบัน'!$A$5:$CL$846,70,0),2)</f>
        <v>0</v>
      </c>
      <c r="BT415" s="104">
        <f>ROUND(VLOOKUP($B415,'[4]3.ข้อมูลงบทดลองปัจจุบัน'!$A$5:$CL$846,71,0),2)</f>
        <v>0</v>
      </c>
      <c r="BU415" s="104">
        <f>ROUND(VLOOKUP($B415,'[4]3.ข้อมูลงบทดลองปัจจุบัน'!$A$5:$CL$846,72,0),2)</f>
        <v>0</v>
      </c>
      <c r="BV415" s="104">
        <f>ROUND(VLOOKUP($B415,'[4]3.ข้อมูลงบทดลองปัจจุบัน'!$A$5:$CL$846,73,0),2)</f>
        <v>27125.67</v>
      </c>
      <c r="BW415" s="104">
        <f>ROUND(VLOOKUP($B415,'[4]3.ข้อมูลงบทดลองปัจจุบัน'!$A$5:$CL$846,74,0),2)</f>
        <v>0</v>
      </c>
      <c r="BX415" s="104">
        <f>ROUND(VLOOKUP($B415,'[4]3.ข้อมูลงบทดลองปัจจุบัน'!$A$5:$CL$846,75,0),2)</f>
        <v>54.99</v>
      </c>
      <c r="BY415" s="104">
        <f>ROUND(VLOOKUP($B415,'[4]3.ข้อมูลงบทดลองปัจจุบัน'!$A$5:$CL$846,76,0),2)</f>
        <v>0</v>
      </c>
      <c r="BZ415" s="104">
        <f>ROUND(VLOOKUP($B415,'[4]3.ข้อมูลงบทดลองปัจจุบัน'!$A$5:$CL$846,77,0),2)</f>
        <v>17</v>
      </c>
      <c r="CA415" s="104">
        <f>ROUND(VLOOKUP($B415,'[4]3.ข้อมูลงบทดลองปัจจุบัน'!$A$5:$CL$846,78,0),2)</f>
        <v>0</v>
      </c>
      <c r="CB415" s="104">
        <f>ROUND(VLOOKUP($B415,'[4]3.ข้อมูลงบทดลองปัจจุบัน'!$A$5:$CL$846,79,0),2)</f>
        <v>0</v>
      </c>
      <c r="CC415" s="104">
        <f>ROUND(VLOOKUP($B415,'[4]3.ข้อมูลงบทดลองปัจจุบัน'!$A$5:$CL$846,80,0),2)</f>
        <v>0</v>
      </c>
      <c r="CD415" s="104">
        <f>ROUND(VLOOKUP($B415,'[4]3.ข้อมูลงบทดลองปัจจุบัน'!$A$5:$CL$846,81,0),2)</f>
        <v>0</v>
      </c>
      <c r="CE415" s="104">
        <f>ROUND(VLOOKUP($B415,'[4]3.ข้อมูลงบทดลองปัจจุบัน'!$A$5:$CL$846,82,0),2)</f>
        <v>11123</v>
      </c>
      <c r="CF415" s="104">
        <f>ROUND(VLOOKUP($B415,'[4]3.ข้อมูลงบทดลองปัจจุบัน'!$A$5:$CL$846,83,0),2)</f>
        <v>63</v>
      </c>
      <c r="CG415" s="104">
        <f>ROUND(VLOOKUP($B415,'[4]3.ข้อมูลงบทดลองปัจจุบัน'!$A$5:$CL$846,84,0),2)</f>
        <v>0</v>
      </c>
      <c r="CH415" s="104">
        <f>ROUND(VLOOKUP($B415,'[4]3.ข้อมูลงบทดลองปัจจุบัน'!$A$5:$CL$846,85,0),2)</f>
        <v>8026.48</v>
      </c>
      <c r="CI415" s="104">
        <f>ROUND(VLOOKUP($B415,'[4]3.ข้อมูลงบทดลองปัจจุบัน'!$A$5:$CL$846,86,0),2)</f>
        <v>0</v>
      </c>
      <c r="CJ415" s="104">
        <f>ROUND(VLOOKUP($B415,'[4]3.ข้อมูลงบทดลองปัจจุบัน'!$A$5:$CL$846,87,0),2)</f>
        <v>0</v>
      </c>
      <c r="CK415" s="104">
        <f>ROUND(VLOOKUP($B415,'[4]3.ข้อมูลงบทดลองปัจจุบัน'!$A$5:$CL$846,88,0),2)</f>
        <v>0</v>
      </c>
      <c r="CL415" s="104">
        <f>ROUND(VLOOKUP($B415,'[4]3.ข้อมูลงบทดลองปัจจุบัน'!$A$5:$CL$846,89,0),2)</f>
        <v>0</v>
      </c>
      <c r="CM415" s="104">
        <f>ROUND(VLOOKUP($B415,'[4]3.ข้อมูลงบทดลองปัจจุบัน'!$A$5:$CL$846,90,0),2)</f>
        <v>0</v>
      </c>
    </row>
    <row r="416" spans="1:91" x14ac:dyDescent="0.7">
      <c r="A416" s="127" t="s">
        <v>884</v>
      </c>
      <c r="B416" s="18" t="s">
        <v>1215</v>
      </c>
      <c r="C416" s="19" t="s">
        <v>1216</v>
      </c>
      <c r="D416" s="104">
        <f>ROUND(VLOOKUP($B416,'[4]3.ข้อมูลงบทดลองปัจจุบัน'!$A$5:$CL$846,3,0),2)</f>
        <v>0</v>
      </c>
      <c r="E416" s="104">
        <f>ROUND(VLOOKUP($B416,'[4]3.ข้อมูลงบทดลองปัจจุบัน'!$A$5:$CL$846,4,0),2)</f>
        <v>0</v>
      </c>
      <c r="F416" s="104">
        <f>ROUND(VLOOKUP($B416,'[4]3.ข้อมูลงบทดลองปัจจุบัน'!$A$5:$CL$846,5,0),2)</f>
        <v>0</v>
      </c>
      <c r="G416" s="104">
        <f>ROUND(VLOOKUP($B416,'[4]3.ข้อมูลงบทดลองปัจจุบัน'!$A$5:$CL$846,6,0),2)</f>
        <v>0</v>
      </c>
      <c r="H416" s="104">
        <f>ROUND(VLOOKUP($B416,'[4]3.ข้อมูลงบทดลองปัจจุบัน'!$A$5:$CL$846,7,0),2)</f>
        <v>0</v>
      </c>
      <c r="I416" s="104">
        <f>ROUND(VLOOKUP($B416,'[4]3.ข้อมูลงบทดลองปัจจุบัน'!$A$5:$CL$846,8,0),2)</f>
        <v>0</v>
      </c>
      <c r="J416" s="104">
        <f>ROUND(VLOOKUP($B416,'[4]3.ข้อมูลงบทดลองปัจจุบัน'!$A$5:$CL$846,9,0),2)</f>
        <v>0</v>
      </c>
      <c r="K416" s="104">
        <f>ROUND(VLOOKUP($B416,'[4]3.ข้อมูลงบทดลองปัจจุบัน'!$A$5:$CL$846,10,0),2)</f>
        <v>0</v>
      </c>
      <c r="L416" s="104">
        <f>ROUND(VLOOKUP($B416,'[4]3.ข้อมูลงบทดลองปัจจุบัน'!$A$5:$CL$846,11,0),2)</f>
        <v>0</v>
      </c>
      <c r="M416" s="104">
        <f>ROUND(VLOOKUP($B416,'[4]3.ข้อมูลงบทดลองปัจจุบัน'!$A$5:$CL$846,12,0),2)</f>
        <v>0</v>
      </c>
      <c r="N416" s="104">
        <f>ROUND(VLOOKUP($B416,'[4]3.ข้อมูลงบทดลองปัจจุบัน'!$A$5:$CL$846,13,0),2)</f>
        <v>0</v>
      </c>
      <c r="O416" s="104">
        <f>ROUND(VLOOKUP($B416,'[4]3.ข้อมูลงบทดลองปัจจุบัน'!$A$5:$CL$846,14,0),2)</f>
        <v>0</v>
      </c>
      <c r="P416" s="104">
        <f>ROUND(VLOOKUP($B416,'[4]3.ข้อมูลงบทดลองปัจจุบัน'!$A$5:$CL$846,15,0),2)</f>
        <v>0</v>
      </c>
      <c r="Q416" s="104">
        <f>ROUND(VLOOKUP($B416,'[4]3.ข้อมูลงบทดลองปัจจุบัน'!$A$5:$CL$846,16,0),2)</f>
        <v>0</v>
      </c>
      <c r="R416" s="104">
        <f>ROUND(VLOOKUP($B416,'[4]3.ข้อมูลงบทดลองปัจจุบัน'!$A$5:$CL$846,17,0),2)</f>
        <v>0</v>
      </c>
      <c r="S416" s="104">
        <f>ROUND(VLOOKUP($B416,'[4]3.ข้อมูลงบทดลองปัจจุบัน'!$A$5:$CL$846,18,0),2)</f>
        <v>0</v>
      </c>
      <c r="T416" s="104">
        <f>ROUND(VLOOKUP($B416,'[4]3.ข้อมูลงบทดลองปัจจุบัน'!$A$5:$CL$846,19,0),2)</f>
        <v>0</v>
      </c>
      <c r="U416" s="104">
        <f>ROUND(VLOOKUP($B416,'[4]3.ข้อมูลงบทดลองปัจจุบัน'!$A$5:$CL$846,20,0),2)</f>
        <v>0</v>
      </c>
      <c r="V416" s="104">
        <f>ROUND(VLOOKUP($B416,'[4]3.ข้อมูลงบทดลองปัจจุบัน'!$A$5:$CL$846,21,0),2)</f>
        <v>0</v>
      </c>
      <c r="W416" s="104">
        <f>ROUND(VLOOKUP($B416,'[4]3.ข้อมูลงบทดลองปัจจุบัน'!$A$5:$CL$846,22,0),2)</f>
        <v>0</v>
      </c>
      <c r="X416" s="104">
        <f>ROUND(VLOOKUP($B416,'[4]3.ข้อมูลงบทดลองปัจจุบัน'!$A$5:$CL$846,23,0),2)</f>
        <v>0</v>
      </c>
      <c r="Y416" s="104">
        <f>ROUND(VLOOKUP($B416,'[4]3.ข้อมูลงบทดลองปัจจุบัน'!$A$5:$CL$846,24,0),2)</f>
        <v>0</v>
      </c>
      <c r="Z416" s="104">
        <f>ROUND(VLOOKUP($B416,'[4]3.ข้อมูลงบทดลองปัจจุบัน'!$A$5:$CL$846,25,0),2)</f>
        <v>0</v>
      </c>
      <c r="AA416" s="104">
        <f>ROUND(VLOOKUP($B416,'[4]3.ข้อมูลงบทดลองปัจจุบัน'!$A$5:$CL$846,26,0),2)</f>
        <v>0</v>
      </c>
      <c r="AB416" s="104">
        <f>ROUND(VLOOKUP($B416,'[4]3.ข้อมูลงบทดลองปัจจุบัน'!$A$5:$CL$846,27,0),2)</f>
        <v>0</v>
      </c>
      <c r="AC416" s="104">
        <f>ROUND(VLOOKUP($B416,'[4]3.ข้อมูลงบทดลองปัจจุบัน'!$A$5:$CL$846,28,0),2)</f>
        <v>0</v>
      </c>
      <c r="AD416" s="104">
        <f>ROUND(VLOOKUP($B416,'[4]3.ข้อมูลงบทดลองปัจจุบัน'!$A$5:$CL$846,29,0),2)</f>
        <v>0</v>
      </c>
      <c r="AE416" s="104">
        <f>ROUND(VLOOKUP($B416,'[4]3.ข้อมูลงบทดลองปัจจุบัน'!$A$5:$CL$846,30,0),2)</f>
        <v>0</v>
      </c>
      <c r="AF416" s="104">
        <f>ROUND(VLOOKUP($B416,'[4]3.ข้อมูลงบทดลองปัจจุบัน'!$A$5:$CL$846,31,0),2)</f>
        <v>0</v>
      </c>
      <c r="AG416" s="104">
        <f>ROUND(VLOOKUP($B416,'[4]3.ข้อมูลงบทดลองปัจจุบัน'!$A$5:$CL$846,32,0),2)</f>
        <v>0</v>
      </c>
      <c r="AH416" s="104">
        <f>ROUND(VLOOKUP($B416,'[4]3.ข้อมูลงบทดลองปัจจุบัน'!$A$5:$CL$846,33,0),2)</f>
        <v>0</v>
      </c>
      <c r="AI416" s="104">
        <f>ROUND(VLOOKUP($B416,'[4]3.ข้อมูลงบทดลองปัจจุบัน'!$A$5:$CL$846,34,0),2)</f>
        <v>0</v>
      </c>
      <c r="AJ416" s="104">
        <f>ROUND(VLOOKUP($B416,'[4]3.ข้อมูลงบทดลองปัจจุบัน'!$A$5:$CL$846,35,0),2)</f>
        <v>0</v>
      </c>
      <c r="AK416" s="104">
        <f>ROUND(VLOOKUP($B416,'[4]3.ข้อมูลงบทดลองปัจจุบัน'!$A$5:$CL$846,36,0),2)</f>
        <v>0</v>
      </c>
      <c r="AL416" s="104">
        <f>ROUND(VLOOKUP($B416,'[4]3.ข้อมูลงบทดลองปัจจุบัน'!$A$5:$CL$846,37,0),2)</f>
        <v>0</v>
      </c>
      <c r="AM416" s="104">
        <f>ROUND(VLOOKUP($B416,'[4]3.ข้อมูลงบทดลองปัจจุบัน'!$A$5:$CL$846,38,0),2)</f>
        <v>0</v>
      </c>
      <c r="AN416" s="104">
        <f>ROUND(VLOOKUP($B416,'[4]3.ข้อมูลงบทดลองปัจจุบัน'!$A$5:$CL$846,39,0),2)</f>
        <v>0</v>
      </c>
      <c r="AO416" s="104">
        <f>ROUND(VLOOKUP($B416,'[4]3.ข้อมูลงบทดลองปัจจุบัน'!$A$5:$CL$846,40,0),2)</f>
        <v>0</v>
      </c>
      <c r="AP416" s="104">
        <f>ROUND(VLOOKUP($B416,'[4]3.ข้อมูลงบทดลองปัจจุบัน'!$A$5:$CL$846,41,0),2)</f>
        <v>0</v>
      </c>
      <c r="AQ416" s="104">
        <f>ROUND(VLOOKUP($B416,'[4]3.ข้อมูลงบทดลองปัจจุบัน'!$A$5:$CL$846,42,0),2)</f>
        <v>0</v>
      </c>
      <c r="AR416" s="104">
        <f>ROUND(VLOOKUP($B416,'[4]3.ข้อมูลงบทดลองปัจจุบัน'!$A$5:$CL$846,43,0),2)</f>
        <v>0</v>
      </c>
      <c r="AS416" s="104">
        <f>ROUND(VLOOKUP($B416,'[4]3.ข้อมูลงบทดลองปัจจุบัน'!$A$5:$CL$846,44,0),2)</f>
        <v>0</v>
      </c>
      <c r="AT416" s="104">
        <f>ROUND(VLOOKUP($B416,'[4]3.ข้อมูลงบทดลองปัจจุบัน'!$A$5:$CL$846,45,0),2)</f>
        <v>0</v>
      </c>
      <c r="AU416" s="104">
        <f>ROUND(VLOOKUP($B416,'[4]3.ข้อมูลงบทดลองปัจจุบัน'!$A$5:$CL$846,46,0),2)</f>
        <v>0</v>
      </c>
      <c r="AV416" s="104">
        <f>ROUND(VLOOKUP($B416,'[4]3.ข้อมูลงบทดลองปัจจุบัน'!$A$5:$CL$846,47,0),2)</f>
        <v>0</v>
      </c>
      <c r="AW416" s="104">
        <f>ROUND(VLOOKUP($B416,'[4]3.ข้อมูลงบทดลองปัจจุบัน'!$A$5:$CL$846,48,0),2)</f>
        <v>0</v>
      </c>
      <c r="AX416" s="104">
        <f>ROUND(VLOOKUP($B416,'[4]3.ข้อมูลงบทดลองปัจจุบัน'!$A$5:$CL$846,49,0),2)</f>
        <v>0</v>
      </c>
      <c r="AY416" s="104">
        <f>ROUND(VLOOKUP($B416,'[4]3.ข้อมูลงบทดลองปัจจุบัน'!$A$5:$CL$846,50,0),2)</f>
        <v>0</v>
      </c>
      <c r="AZ416" s="104">
        <f>ROUND(VLOOKUP($B416,'[4]3.ข้อมูลงบทดลองปัจจุบัน'!$A$5:$CL$846,51,0),2)</f>
        <v>0</v>
      </c>
      <c r="BA416" s="104">
        <f>ROUND(VLOOKUP($B416,'[4]3.ข้อมูลงบทดลองปัจจุบัน'!$A$5:$CL$846,52,0),2)</f>
        <v>0</v>
      </c>
      <c r="BB416" s="104">
        <f>ROUND(VLOOKUP($B416,'[4]3.ข้อมูลงบทดลองปัจจุบัน'!$A$5:$CL$846,53,0),2)</f>
        <v>0</v>
      </c>
      <c r="BC416" s="104">
        <f>ROUND(VLOOKUP($B416,'[4]3.ข้อมูลงบทดลองปัจจุบัน'!$A$5:$CL$846,54,0),2)</f>
        <v>0</v>
      </c>
      <c r="BD416" s="104">
        <f>ROUND(VLOOKUP($B416,'[4]3.ข้อมูลงบทดลองปัจจุบัน'!$A$5:$CL$846,55,0),2)</f>
        <v>1</v>
      </c>
      <c r="BE416" s="104">
        <f>ROUND(VLOOKUP($B416,'[4]3.ข้อมูลงบทดลองปัจจุบัน'!$A$5:$CL$846,56,0),2)</f>
        <v>0</v>
      </c>
      <c r="BF416" s="104">
        <f>ROUND(VLOOKUP($B416,'[4]3.ข้อมูลงบทดลองปัจจุบัน'!$A$5:$CL$846,57,0),2)</f>
        <v>0</v>
      </c>
      <c r="BG416" s="104">
        <f>ROUND(VLOOKUP($B416,'[4]3.ข้อมูลงบทดลองปัจจุบัน'!$A$5:$CL$846,58,0),2)</f>
        <v>0</v>
      </c>
      <c r="BH416" s="104">
        <f>ROUND(VLOOKUP($B416,'[4]3.ข้อมูลงบทดลองปัจจุบัน'!$A$5:$CL$846,59,0),2)</f>
        <v>0</v>
      </c>
      <c r="BI416" s="104">
        <f>ROUND(VLOOKUP($B416,'[4]3.ข้อมูลงบทดลองปัจจุบัน'!$A$5:$CL$846,60,0),2)</f>
        <v>0</v>
      </c>
      <c r="BJ416" s="104">
        <f>ROUND(VLOOKUP($B416,'[4]3.ข้อมูลงบทดลองปัจจุบัน'!$A$5:$CL$846,61,0),2)</f>
        <v>0</v>
      </c>
      <c r="BK416" s="104">
        <f>ROUND(VLOOKUP($B416,'[4]3.ข้อมูลงบทดลองปัจจุบัน'!$A$5:$CL$846,62,0),2)</f>
        <v>0</v>
      </c>
      <c r="BL416" s="104">
        <f>ROUND(VLOOKUP($B416,'[4]3.ข้อมูลงบทดลองปัจจุบัน'!$A$5:$CL$846,63,0),2)</f>
        <v>0</v>
      </c>
      <c r="BM416" s="104">
        <f>ROUND(VLOOKUP($B416,'[4]3.ข้อมูลงบทดลองปัจจุบัน'!$A$5:$CL$846,64,0),2)</f>
        <v>0</v>
      </c>
      <c r="BN416" s="104">
        <f>ROUND(VLOOKUP($B416,'[4]3.ข้อมูลงบทดลองปัจจุบัน'!$A$5:$CL$846,65,0),2)</f>
        <v>0</v>
      </c>
      <c r="BO416" s="104">
        <f>ROUND(VLOOKUP($B416,'[4]3.ข้อมูลงบทดลองปัจจุบัน'!$A$5:$CL$846,66,0),2)</f>
        <v>0</v>
      </c>
      <c r="BP416" s="104">
        <f>ROUND(VLOOKUP($B416,'[4]3.ข้อมูลงบทดลองปัจจุบัน'!$A$5:$CL$846,67,0),2)</f>
        <v>0</v>
      </c>
      <c r="BQ416" s="104">
        <f>ROUND(VLOOKUP($B416,'[4]3.ข้อมูลงบทดลองปัจจุบัน'!$A$5:$CL$846,68,0),2)</f>
        <v>0</v>
      </c>
      <c r="BR416" s="104">
        <f>ROUND(VLOOKUP($B416,'[4]3.ข้อมูลงบทดลองปัจจุบัน'!$A$5:$CL$846,69,0),2)</f>
        <v>0</v>
      </c>
      <c r="BS416" s="104">
        <f>ROUND(VLOOKUP($B416,'[4]3.ข้อมูลงบทดลองปัจจุบัน'!$A$5:$CL$846,70,0),2)</f>
        <v>0</v>
      </c>
      <c r="BT416" s="104">
        <f>ROUND(VLOOKUP($B416,'[4]3.ข้อมูลงบทดลองปัจจุบัน'!$A$5:$CL$846,71,0),2)</f>
        <v>0</v>
      </c>
      <c r="BU416" s="104">
        <f>ROUND(VLOOKUP($B416,'[4]3.ข้อมูลงบทดลองปัจจุบัน'!$A$5:$CL$846,72,0),2)</f>
        <v>0</v>
      </c>
      <c r="BV416" s="104">
        <f>ROUND(VLOOKUP($B416,'[4]3.ข้อมูลงบทดลองปัจจุบัน'!$A$5:$CL$846,73,0),2)</f>
        <v>0</v>
      </c>
      <c r="BW416" s="104">
        <f>ROUND(VLOOKUP($B416,'[4]3.ข้อมูลงบทดลองปัจจุบัน'!$A$5:$CL$846,74,0),2)</f>
        <v>0</v>
      </c>
      <c r="BX416" s="104">
        <f>ROUND(VLOOKUP($B416,'[4]3.ข้อมูลงบทดลองปัจจุบัน'!$A$5:$CL$846,75,0),2)</f>
        <v>0</v>
      </c>
      <c r="BY416" s="104">
        <f>ROUND(VLOOKUP($B416,'[4]3.ข้อมูลงบทดลองปัจจุบัน'!$A$5:$CL$846,76,0),2)</f>
        <v>0</v>
      </c>
      <c r="BZ416" s="104">
        <f>ROUND(VLOOKUP($B416,'[4]3.ข้อมูลงบทดลองปัจจุบัน'!$A$5:$CL$846,77,0),2)</f>
        <v>0</v>
      </c>
      <c r="CA416" s="104">
        <f>ROUND(VLOOKUP($B416,'[4]3.ข้อมูลงบทดลองปัจจุบัน'!$A$5:$CL$846,78,0),2)</f>
        <v>0</v>
      </c>
      <c r="CB416" s="104">
        <f>ROUND(VLOOKUP($B416,'[4]3.ข้อมูลงบทดลองปัจจุบัน'!$A$5:$CL$846,79,0),2)</f>
        <v>0</v>
      </c>
      <c r="CC416" s="104">
        <f>ROUND(VLOOKUP($B416,'[4]3.ข้อมูลงบทดลองปัจจุบัน'!$A$5:$CL$846,80,0),2)</f>
        <v>0</v>
      </c>
      <c r="CD416" s="104">
        <f>ROUND(VLOOKUP($B416,'[4]3.ข้อมูลงบทดลองปัจจุบัน'!$A$5:$CL$846,81,0),2)</f>
        <v>0</v>
      </c>
      <c r="CE416" s="104">
        <f>ROUND(VLOOKUP($B416,'[4]3.ข้อมูลงบทดลองปัจจุบัน'!$A$5:$CL$846,82,0),2)</f>
        <v>0</v>
      </c>
      <c r="CF416" s="104">
        <f>ROUND(VLOOKUP($B416,'[4]3.ข้อมูลงบทดลองปัจจุบัน'!$A$5:$CL$846,83,0),2)</f>
        <v>0</v>
      </c>
      <c r="CG416" s="104">
        <f>ROUND(VLOOKUP($B416,'[4]3.ข้อมูลงบทดลองปัจจุบัน'!$A$5:$CL$846,84,0),2)</f>
        <v>0</v>
      </c>
      <c r="CH416" s="104">
        <f>ROUND(VLOOKUP($B416,'[4]3.ข้อมูลงบทดลองปัจจุบัน'!$A$5:$CL$846,85,0),2)</f>
        <v>0</v>
      </c>
      <c r="CI416" s="104">
        <f>ROUND(VLOOKUP($B416,'[4]3.ข้อมูลงบทดลองปัจจุบัน'!$A$5:$CL$846,86,0),2)</f>
        <v>0</v>
      </c>
      <c r="CJ416" s="104">
        <f>ROUND(VLOOKUP($B416,'[4]3.ข้อมูลงบทดลองปัจจุบัน'!$A$5:$CL$846,87,0),2)</f>
        <v>0</v>
      </c>
      <c r="CK416" s="104">
        <f>ROUND(VLOOKUP($B416,'[4]3.ข้อมูลงบทดลองปัจจุบัน'!$A$5:$CL$846,88,0),2)</f>
        <v>0</v>
      </c>
      <c r="CL416" s="104">
        <f>ROUND(VLOOKUP($B416,'[4]3.ข้อมูลงบทดลองปัจจุบัน'!$A$5:$CL$846,89,0),2)</f>
        <v>0</v>
      </c>
      <c r="CM416" s="104">
        <f>ROUND(VLOOKUP($B416,'[4]3.ข้อมูลงบทดลองปัจจุบัน'!$A$5:$CL$846,90,0),2)</f>
        <v>0</v>
      </c>
    </row>
    <row r="417" spans="1:91" x14ac:dyDescent="0.7">
      <c r="A417" s="127" t="s">
        <v>884</v>
      </c>
      <c r="B417" s="18" t="s">
        <v>1217</v>
      </c>
      <c r="C417" s="19" t="s">
        <v>1218</v>
      </c>
      <c r="D417" s="104">
        <f>ROUND(VLOOKUP($B417,'[4]3.ข้อมูลงบทดลองปัจจุบัน'!$A$5:$CL$846,3,0),2)</f>
        <v>0</v>
      </c>
      <c r="E417" s="104">
        <f>ROUND(VLOOKUP($B417,'[4]3.ข้อมูลงบทดลองปัจจุบัน'!$A$5:$CL$846,4,0),2)</f>
        <v>0</v>
      </c>
      <c r="F417" s="104">
        <f>ROUND(VLOOKUP($B417,'[4]3.ข้อมูลงบทดลองปัจจุบัน'!$A$5:$CL$846,5,0),2)</f>
        <v>0</v>
      </c>
      <c r="G417" s="104">
        <f>ROUND(VLOOKUP($B417,'[4]3.ข้อมูลงบทดลองปัจจุบัน'!$A$5:$CL$846,6,0),2)</f>
        <v>0</v>
      </c>
      <c r="H417" s="104">
        <f>ROUND(VLOOKUP($B417,'[4]3.ข้อมูลงบทดลองปัจจุบัน'!$A$5:$CL$846,7,0),2)</f>
        <v>0</v>
      </c>
      <c r="I417" s="104">
        <f>ROUND(VLOOKUP($B417,'[4]3.ข้อมูลงบทดลองปัจจุบัน'!$A$5:$CL$846,8,0),2)</f>
        <v>0</v>
      </c>
      <c r="J417" s="104">
        <f>ROUND(VLOOKUP($B417,'[4]3.ข้อมูลงบทดลองปัจจุบัน'!$A$5:$CL$846,9,0),2)</f>
        <v>0</v>
      </c>
      <c r="K417" s="104">
        <f>ROUND(VLOOKUP($B417,'[4]3.ข้อมูลงบทดลองปัจจุบัน'!$A$5:$CL$846,10,0),2)</f>
        <v>0</v>
      </c>
      <c r="L417" s="104">
        <f>ROUND(VLOOKUP($B417,'[4]3.ข้อมูลงบทดลองปัจจุบัน'!$A$5:$CL$846,11,0),2)</f>
        <v>0</v>
      </c>
      <c r="M417" s="104">
        <f>ROUND(VLOOKUP($B417,'[4]3.ข้อมูลงบทดลองปัจจุบัน'!$A$5:$CL$846,12,0),2)</f>
        <v>0</v>
      </c>
      <c r="N417" s="104">
        <f>ROUND(VLOOKUP($B417,'[4]3.ข้อมูลงบทดลองปัจจุบัน'!$A$5:$CL$846,13,0),2)</f>
        <v>0</v>
      </c>
      <c r="O417" s="104">
        <f>ROUND(VLOOKUP($B417,'[4]3.ข้อมูลงบทดลองปัจจุบัน'!$A$5:$CL$846,14,0),2)</f>
        <v>0</v>
      </c>
      <c r="P417" s="104">
        <f>ROUND(VLOOKUP($B417,'[4]3.ข้อมูลงบทดลองปัจจุบัน'!$A$5:$CL$846,15,0),2)</f>
        <v>0</v>
      </c>
      <c r="Q417" s="104">
        <f>ROUND(VLOOKUP($B417,'[4]3.ข้อมูลงบทดลองปัจจุบัน'!$A$5:$CL$846,16,0),2)</f>
        <v>0</v>
      </c>
      <c r="R417" s="104">
        <f>ROUND(VLOOKUP($B417,'[4]3.ข้อมูลงบทดลองปัจจุบัน'!$A$5:$CL$846,17,0),2)</f>
        <v>0</v>
      </c>
      <c r="S417" s="104">
        <f>ROUND(VLOOKUP($B417,'[4]3.ข้อมูลงบทดลองปัจจุบัน'!$A$5:$CL$846,18,0),2)</f>
        <v>0</v>
      </c>
      <c r="T417" s="104">
        <f>ROUND(VLOOKUP($B417,'[4]3.ข้อมูลงบทดลองปัจจุบัน'!$A$5:$CL$846,19,0),2)</f>
        <v>0</v>
      </c>
      <c r="U417" s="104">
        <f>ROUND(VLOOKUP($B417,'[4]3.ข้อมูลงบทดลองปัจจุบัน'!$A$5:$CL$846,20,0),2)</f>
        <v>0</v>
      </c>
      <c r="V417" s="104">
        <f>ROUND(VLOOKUP($B417,'[4]3.ข้อมูลงบทดลองปัจจุบัน'!$A$5:$CL$846,21,0),2)</f>
        <v>0</v>
      </c>
      <c r="W417" s="104">
        <f>ROUND(VLOOKUP($B417,'[4]3.ข้อมูลงบทดลองปัจจุบัน'!$A$5:$CL$846,22,0),2)</f>
        <v>0</v>
      </c>
      <c r="X417" s="104">
        <f>ROUND(VLOOKUP($B417,'[4]3.ข้อมูลงบทดลองปัจจุบัน'!$A$5:$CL$846,23,0),2)</f>
        <v>0</v>
      </c>
      <c r="Y417" s="104">
        <f>ROUND(VLOOKUP($B417,'[4]3.ข้อมูลงบทดลองปัจจุบัน'!$A$5:$CL$846,24,0),2)</f>
        <v>0</v>
      </c>
      <c r="Z417" s="104">
        <f>ROUND(VLOOKUP($B417,'[4]3.ข้อมูลงบทดลองปัจจุบัน'!$A$5:$CL$846,25,0),2)</f>
        <v>0</v>
      </c>
      <c r="AA417" s="104">
        <f>ROUND(VLOOKUP($B417,'[4]3.ข้อมูลงบทดลองปัจจุบัน'!$A$5:$CL$846,26,0),2)</f>
        <v>0</v>
      </c>
      <c r="AB417" s="104">
        <f>ROUND(VLOOKUP($B417,'[4]3.ข้อมูลงบทดลองปัจจุบัน'!$A$5:$CL$846,27,0),2)</f>
        <v>0</v>
      </c>
      <c r="AC417" s="104">
        <f>ROUND(VLOOKUP($B417,'[4]3.ข้อมูลงบทดลองปัจจุบัน'!$A$5:$CL$846,28,0),2)</f>
        <v>0</v>
      </c>
      <c r="AD417" s="104">
        <f>ROUND(VLOOKUP($B417,'[4]3.ข้อมูลงบทดลองปัจจุบัน'!$A$5:$CL$846,29,0),2)</f>
        <v>0</v>
      </c>
      <c r="AE417" s="104">
        <f>ROUND(VLOOKUP($B417,'[4]3.ข้อมูลงบทดลองปัจจุบัน'!$A$5:$CL$846,30,0),2)</f>
        <v>0</v>
      </c>
      <c r="AF417" s="104">
        <f>ROUND(VLOOKUP($B417,'[4]3.ข้อมูลงบทดลองปัจจุบัน'!$A$5:$CL$846,31,0),2)</f>
        <v>0</v>
      </c>
      <c r="AG417" s="104">
        <f>ROUND(VLOOKUP($B417,'[4]3.ข้อมูลงบทดลองปัจจุบัน'!$A$5:$CL$846,32,0),2)</f>
        <v>0</v>
      </c>
      <c r="AH417" s="104">
        <f>ROUND(VLOOKUP($B417,'[4]3.ข้อมูลงบทดลองปัจจุบัน'!$A$5:$CL$846,33,0),2)</f>
        <v>0</v>
      </c>
      <c r="AI417" s="104">
        <f>ROUND(VLOOKUP($B417,'[4]3.ข้อมูลงบทดลองปัจจุบัน'!$A$5:$CL$846,34,0),2)</f>
        <v>0</v>
      </c>
      <c r="AJ417" s="104">
        <f>ROUND(VLOOKUP($B417,'[4]3.ข้อมูลงบทดลองปัจจุบัน'!$A$5:$CL$846,35,0),2)</f>
        <v>0</v>
      </c>
      <c r="AK417" s="104">
        <f>ROUND(VLOOKUP($B417,'[4]3.ข้อมูลงบทดลองปัจจุบัน'!$A$5:$CL$846,36,0),2)</f>
        <v>0</v>
      </c>
      <c r="AL417" s="104">
        <f>ROUND(VLOOKUP($B417,'[4]3.ข้อมูลงบทดลองปัจจุบัน'!$A$5:$CL$846,37,0),2)</f>
        <v>0</v>
      </c>
      <c r="AM417" s="104">
        <f>ROUND(VLOOKUP($B417,'[4]3.ข้อมูลงบทดลองปัจจุบัน'!$A$5:$CL$846,38,0),2)</f>
        <v>0</v>
      </c>
      <c r="AN417" s="104">
        <f>ROUND(VLOOKUP($B417,'[4]3.ข้อมูลงบทดลองปัจจุบัน'!$A$5:$CL$846,39,0),2)</f>
        <v>0</v>
      </c>
      <c r="AO417" s="104">
        <f>ROUND(VLOOKUP($B417,'[4]3.ข้อมูลงบทดลองปัจจุบัน'!$A$5:$CL$846,40,0),2)</f>
        <v>0</v>
      </c>
      <c r="AP417" s="104">
        <f>ROUND(VLOOKUP($B417,'[4]3.ข้อมูลงบทดลองปัจจุบัน'!$A$5:$CL$846,41,0),2)</f>
        <v>0</v>
      </c>
      <c r="AQ417" s="104">
        <f>ROUND(VLOOKUP($B417,'[4]3.ข้อมูลงบทดลองปัจจุบัน'!$A$5:$CL$846,42,0),2)</f>
        <v>0</v>
      </c>
      <c r="AR417" s="104">
        <f>ROUND(VLOOKUP($B417,'[4]3.ข้อมูลงบทดลองปัจจุบัน'!$A$5:$CL$846,43,0),2)</f>
        <v>0</v>
      </c>
      <c r="AS417" s="104">
        <f>ROUND(VLOOKUP($B417,'[4]3.ข้อมูลงบทดลองปัจจุบัน'!$A$5:$CL$846,44,0),2)</f>
        <v>0</v>
      </c>
      <c r="AT417" s="104">
        <f>ROUND(VLOOKUP($B417,'[4]3.ข้อมูลงบทดลองปัจจุบัน'!$A$5:$CL$846,45,0),2)</f>
        <v>0</v>
      </c>
      <c r="AU417" s="104">
        <f>ROUND(VLOOKUP($B417,'[4]3.ข้อมูลงบทดลองปัจจุบัน'!$A$5:$CL$846,46,0),2)</f>
        <v>0</v>
      </c>
      <c r="AV417" s="104">
        <f>ROUND(VLOOKUP($B417,'[4]3.ข้อมูลงบทดลองปัจจุบัน'!$A$5:$CL$846,47,0),2)</f>
        <v>0</v>
      </c>
      <c r="AW417" s="104">
        <f>ROUND(VLOOKUP($B417,'[4]3.ข้อมูลงบทดลองปัจจุบัน'!$A$5:$CL$846,48,0),2)</f>
        <v>0</v>
      </c>
      <c r="AX417" s="104">
        <f>ROUND(VLOOKUP($B417,'[4]3.ข้อมูลงบทดลองปัจจุบัน'!$A$5:$CL$846,49,0),2)</f>
        <v>0</v>
      </c>
      <c r="AY417" s="104">
        <f>ROUND(VLOOKUP($B417,'[4]3.ข้อมูลงบทดลองปัจจุบัน'!$A$5:$CL$846,50,0),2)</f>
        <v>0</v>
      </c>
      <c r="AZ417" s="104">
        <f>ROUND(VLOOKUP($B417,'[4]3.ข้อมูลงบทดลองปัจจุบัน'!$A$5:$CL$846,51,0),2)</f>
        <v>0</v>
      </c>
      <c r="BA417" s="104">
        <f>ROUND(VLOOKUP($B417,'[4]3.ข้อมูลงบทดลองปัจจุบัน'!$A$5:$CL$846,52,0),2)</f>
        <v>0</v>
      </c>
      <c r="BB417" s="104">
        <f>ROUND(VLOOKUP($B417,'[4]3.ข้อมูลงบทดลองปัจจุบัน'!$A$5:$CL$846,53,0),2)</f>
        <v>0</v>
      </c>
      <c r="BC417" s="104">
        <f>ROUND(VLOOKUP($B417,'[4]3.ข้อมูลงบทดลองปัจจุบัน'!$A$5:$CL$846,54,0),2)</f>
        <v>0</v>
      </c>
      <c r="BD417" s="104">
        <f>ROUND(VLOOKUP($B417,'[4]3.ข้อมูลงบทดลองปัจจุบัน'!$A$5:$CL$846,55,0),2)</f>
        <v>0</v>
      </c>
      <c r="BE417" s="104">
        <f>ROUND(VLOOKUP($B417,'[4]3.ข้อมูลงบทดลองปัจจุบัน'!$A$5:$CL$846,56,0),2)</f>
        <v>0</v>
      </c>
      <c r="BF417" s="104">
        <f>ROUND(VLOOKUP($B417,'[4]3.ข้อมูลงบทดลองปัจจุบัน'!$A$5:$CL$846,57,0),2)</f>
        <v>0</v>
      </c>
      <c r="BG417" s="104">
        <f>ROUND(VLOOKUP($B417,'[4]3.ข้อมูลงบทดลองปัจจุบัน'!$A$5:$CL$846,58,0),2)</f>
        <v>0</v>
      </c>
      <c r="BH417" s="104">
        <f>ROUND(VLOOKUP($B417,'[4]3.ข้อมูลงบทดลองปัจจุบัน'!$A$5:$CL$846,59,0),2)</f>
        <v>0</v>
      </c>
      <c r="BI417" s="104">
        <f>ROUND(VLOOKUP($B417,'[4]3.ข้อมูลงบทดลองปัจจุบัน'!$A$5:$CL$846,60,0),2)</f>
        <v>0</v>
      </c>
      <c r="BJ417" s="104">
        <f>ROUND(VLOOKUP($B417,'[4]3.ข้อมูลงบทดลองปัจจุบัน'!$A$5:$CL$846,61,0),2)</f>
        <v>0</v>
      </c>
      <c r="BK417" s="104">
        <f>ROUND(VLOOKUP($B417,'[4]3.ข้อมูลงบทดลองปัจจุบัน'!$A$5:$CL$846,62,0),2)</f>
        <v>0</v>
      </c>
      <c r="BL417" s="104">
        <f>ROUND(VLOOKUP($B417,'[4]3.ข้อมูลงบทดลองปัจจุบัน'!$A$5:$CL$846,63,0),2)</f>
        <v>0</v>
      </c>
      <c r="BM417" s="104">
        <f>ROUND(VLOOKUP($B417,'[4]3.ข้อมูลงบทดลองปัจจุบัน'!$A$5:$CL$846,64,0),2)</f>
        <v>0</v>
      </c>
      <c r="BN417" s="104">
        <f>ROUND(VLOOKUP($B417,'[4]3.ข้อมูลงบทดลองปัจจุบัน'!$A$5:$CL$846,65,0),2)</f>
        <v>0</v>
      </c>
      <c r="BO417" s="104">
        <f>ROUND(VLOOKUP($B417,'[4]3.ข้อมูลงบทดลองปัจจุบัน'!$A$5:$CL$846,66,0),2)</f>
        <v>0</v>
      </c>
      <c r="BP417" s="104">
        <f>ROUND(VLOOKUP($B417,'[4]3.ข้อมูลงบทดลองปัจจุบัน'!$A$5:$CL$846,67,0),2)</f>
        <v>0</v>
      </c>
      <c r="BQ417" s="104">
        <f>ROUND(VLOOKUP($B417,'[4]3.ข้อมูลงบทดลองปัจจุบัน'!$A$5:$CL$846,68,0),2)</f>
        <v>0</v>
      </c>
      <c r="BR417" s="104">
        <f>ROUND(VLOOKUP($B417,'[4]3.ข้อมูลงบทดลองปัจจุบัน'!$A$5:$CL$846,69,0),2)</f>
        <v>0</v>
      </c>
      <c r="BS417" s="104">
        <f>ROUND(VLOOKUP($B417,'[4]3.ข้อมูลงบทดลองปัจจุบัน'!$A$5:$CL$846,70,0),2)</f>
        <v>0</v>
      </c>
      <c r="BT417" s="104">
        <f>ROUND(VLOOKUP($B417,'[4]3.ข้อมูลงบทดลองปัจจุบัน'!$A$5:$CL$846,71,0),2)</f>
        <v>0</v>
      </c>
      <c r="BU417" s="104">
        <f>ROUND(VLOOKUP($B417,'[4]3.ข้อมูลงบทดลองปัจจุบัน'!$A$5:$CL$846,72,0),2)</f>
        <v>0</v>
      </c>
      <c r="BV417" s="104">
        <f>ROUND(VLOOKUP($B417,'[4]3.ข้อมูลงบทดลองปัจจุบัน'!$A$5:$CL$846,73,0),2)</f>
        <v>0</v>
      </c>
      <c r="BW417" s="104">
        <f>ROUND(VLOOKUP($B417,'[4]3.ข้อมูลงบทดลองปัจจุบัน'!$A$5:$CL$846,74,0),2)</f>
        <v>0</v>
      </c>
      <c r="BX417" s="104">
        <f>ROUND(VLOOKUP($B417,'[4]3.ข้อมูลงบทดลองปัจจุบัน'!$A$5:$CL$846,75,0),2)</f>
        <v>0</v>
      </c>
      <c r="BY417" s="104">
        <f>ROUND(VLOOKUP($B417,'[4]3.ข้อมูลงบทดลองปัจจุบัน'!$A$5:$CL$846,76,0),2)</f>
        <v>0</v>
      </c>
      <c r="BZ417" s="104">
        <f>ROUND(VLOOKUP($B417,'[4]3.ข้อมูลงบทดลองปัจจุบัน'!$A$5:$CL$846,77,0),2)</f>
        <v>0</v>
      </c>
      <c r="CA417" s="104">
        <f>ROUND(VLOOKUP($B417,'[4]3.ข้อมูลงบทดลองปัจจุบัน'!$A$5:$CL$846,78,0),2)</f>
        <v>0</v>
      </c>
      <c r="CB417" s="104">
        <f>ROUND(VLOOKUP($B417,'[4]3.ข้อมูลงบทดลองปัจจุบัน'!$A$5:$CL$846,79,0),2)</f>
        <v>0</v>
      </c>
      <c r="CC417" s="104">
        <f>ROUND(VLOOKUP($B417,'[4]3.ข้อมูลงบทดลองปัจจุบัน'!$A$5:$CL$846,80,0),2)</f>
        <v>0</v>
      </c>
      <c r="CD417" s="104">
        <f>ROUND(VLOOKUP($B417,'[4]3.ข้อมูลงบทดลองปัจจุบัน'!$A$5:$CL$846,81,0),2)</f>
        <v>0</v>
      </c>
      <c r="CE417" s="104">
        <f>ROUND(VLOOKUP($B417,'[4]3.ข้อมูลงบทดลองปัจจุบัน'!$A$5:$CL$846,82,0),2)</f>
        <v>0</v>
      </c>
      <c r="CF417" s="104">
        <f>ROUND(VLOOKUP($B417,'[4]3.ข้อมูลงบทดลองปัจจุบัน'!$A$5:$CL$846,83,0),2)</f>
        <v>0</v>
      </c>
      <c r="CG417" s="104">
        <f>ROUND(VLOOKUP($B417,'[4]3.ข้อมูลงบทดลองปัจจุบัน'!$A$5:$CL$846,84,0),2)</f>
        <v>0</v>
      </c>
      <c r="CH417" s="104">
        <f>ROUND(VLOOKUP($B417,'[4]3.ข้อมูลงบทดลองปัจจุบัน'!$A$5:$CL$846,85,0),2)</f>
        <v>0</v>
      </c>
      <c r="CI417" s="104">
        <f>ROUND(VLOOKUP($B417,'[4]3.ข้อมูลงบทดลองปัจจุบัน'!$A$5:$CL$846,86,0),2)</f>
        <v>0</v>
      </c>
      <c r="CJ417" s="104">
        <f>ROUND(VLOOKUP($B417,'[4]3.ข้อมูลงบทดลองปัจจุบัน'!$A$5:$CL$846,87,0),2)</f>
        <v>0</v>
      </c>
      <c r="CK417" s="104">
        <f>ROUND(VLOOKUP($B417,'[4]3.ข้อมูลงบทดลองปัจจุบัน'!$A$5:$CL$846,88,0),2)</f>
        <v>0</v>
      </c>
      <c r="CL417" s="104">
        <f>ROUND(VLOOKUP($B417,'[4]3.ข้อมูลงบทดลองปัจจุบัน'!$A$5:$CL$846,89,0),2)</f>
        <v>0</v>
      </c>
      <c r="CM417" s="104">
        <f>ROUND(VLOOKUP($B417,'[4]3.ข้อมูลงบทดลองปัจจุบัน'!$A$5:$CL$846,90,0),2)</f>
        <v>0</v>
      </c>
    </row>
    <row r="418" spans="1:91" x14ac:dyDescent="0.7">
      <c r="A418" s="127" t="s">
        <v>884</v>
      </c>
      <c r="B418" s="18" t="s">
        <v>1219</v>
      </c>
      <c r="C418" s="19" t="s">
        <v>1220</v>
      </c>
      <c r="D418" s="104">
        <f>ROUND(VLOOKUP($B418,'[4]3.ข้อมูลงบทดลองปัจจุบัน'!$A$5:$CL$846,3,0),2)</f>
        <v>0</v>
      </c>
      <c r="E418" s="104">
        <f>ROUND(VLOOKUP($B418,'[4]3.ข้อมูลงบทดลองปัจจุบัน'!$A$5:$CL$846,4,0),2)</f>
        <v>0</v>
      </c>
      <c r="F418" s="104">
        <f>ROUND(VLOOKUP($B418,'[4]3.ข้อมูลงบทดลองปัจจุบัน'!$A$5:$CL$846,5,0),2)</f>
        <v>0</v>
      </c>
      <c r="G418" s="104">
        <f>ROUND(VLOOKUP($B418,'[4]3.ข้อมูลงบทดลองปัจจุบัน'!$A$5:$CL$846,6,0),2)</f>
        <v>0</v>
      </c>
      <c r="H418" s="104">
        <f>ROUND(VLOOKUP($B418,'[4]3.ข้อมูลงบทดลองปัจจุบัน'!$A$5:$CL$846,7,0),2)</f>
        <v>0</v>
      </c>
      <c r="I418" s="104">
        <f>ROUND(VLOOKUP($B418,'[4]3.ข้อมูลงบทดลองปัจจุบัน'!$A$5:$CL$846,8,0),2)</f>
        <v>0</v>
      </c>
      <c r="J418" s="104">
        <f>ROUND(VLOOKUP($B418,'[4]3.ข้อมูลงบทดลองปัจจุบัน'!$A$5:$CL$846,9,0),2)</f>
        <v>0</v>
      </c>
      <c r="K418" s="104">
        <f>ROUND(VLOOKUP($B418,'[4]3.ข้อมูลงบทดลองปัจจุบัน'!$A$5:$CL$846,10,0),2)</f>
        <v>0</v>
      </c>
      <c r="L418" s="104">
        <f>ROUND(VLOOKUP($B418,'[4]3.ข้อมูลงบทดลองปัจจุบัน'!$A$5:$CL$846,11,0),2)</f>
        <v>0</v>
      </c>
      <c r="M418" s="104">
        <f>ROUND(VLOOKUP($B418,'[4]3.ข้อมูลงบทดลองปัจจุบัน'!$A$5:$CL$846,12,0),2)</f>
        <v>0</v>
      </c>
      <c r="N418" s="104">
        <f>ROUND(VLOOKUP($B418,'[4]3.ข้อมูลงบทดลองปัจจุบัน'!$A$5:$CL$846,13,0),2)</f>
        <v>0</v>
      </c>
      <c r="O418" s="104">
        <f>ROUND(VLOOKUP($B418,'[4]3.ข้อมูลงบทดลองปัจจุบัน'!$A$5:$CL$846,14,0),2)</f>
        <v>0</v>
      </c>
      <c r="P418" s="104">
        <f>ROUND(VLOOKUP($B418,'[4]3.ข้อมูลงบทดลองปัจจุบัน'!$A$5:$CL$846,15,0),2)</f>
        <v>0</v>
      </c>
      <c r="Q418" s="104">
        <f>ROUND(VLOOKUP($B418,'[4]3.ข้อมูลงบทดลองปัจจุบัน'!$A$5:$CL$846,16,0),2)</f>
        <v>0</v>
      </c>
      <c r="R418" s="104">
        <f>ROUND(VLOOKUP($B418,'[4]3.ข้อมูลงบทดลองปัจจุบัน'!$A$5:$CL$846,17,0),2)</f>
        <v>0</v>
      </c>
      <c r="S418" s="104">
        <f>ROUND(VLOOKUP($B418,'[4]3.ข้อมูลงบทดลองปัจจุบัน'!$A$5:$CL$846,18,0),2)</f>
        <v>0</v>
      </c>
      <c r="T418" s="104">
        <f>ROUND(VLOOKUP($B418,'[4]3.ข้อมูลงบทดลองปัจจุบัน'!$A$5:$CL$846,19,0),2)</f>
        <v>0</v>
      </c>
      <c r="U418" s="104">
        <f>ROUND(VLOOKUP($B418,'[4]3.ข้อมูลงบทดลองปัจจุบัน'!$A$5:$CL$846,20,0),2)</f>
        <v>0</v>
      </c>
      <c r="V418" s="104">
        <f>ROUND(VLOOKUP($B418,'[4]3.ข้อมูลงบทดลองปัจจุบัน'!$A$5:$CL$846,21,0),2)</f>
        <v>0</v>
      </c>
      <c r="W418" s="104">
        <f>ROUND(VLOOKUP($B418,'[4]3.ข้อมูลงบทดลองปัจจุบัน'!$A$5:$CL$846,22,0),2)</f>
        <v>0</v>
      </c>
      <c r="X418" s="104">
        <f>ROUND(VLOOKUP($B418,'[4]3.ข้อมูลงบทดลองปัจจุบัน'!$A$5:$CL$846,23,0),2)</f>
        <v>0</v>
      </c>
      <c r="Y418" s="104">
        <f>ROUND(VLOOKUP($B418,'[4]3.ข้อมูลงบทดลองปัจจุบัน'!$A$5:$CL$846,24,0),2)</f>
        <v>0</v>
      </c>
      <c r="Z418" s="104">
        <f>ROUND(VLOOKUP($B418,'[4]3.ข้อมูลงบทดลองปัจจุบัน'!$A$5:$CL$846,25,0),2)</f>
        <v>66450</v>
      </c>
      <c r="AA418" s="104">
        <f>ROUND(VLOOKUP($B418,'[4]3.ข้อมูลงบทดลองปัจจุบัน'!$A$5:$CL$846,26,0),2)</f>
        <v>0</v>
      </c>
      <c r="AB418" s="104">
        <f>ROUND(VLOOKUP($B418,'[4]3.ข้อมูลงบทดลองปัจจุบัน'!$A$5:$CL$846,27,0),2)</f>
        <v>0</v>
      </c>
      <c r="AC418" s="104">
        <f>ROUND(VLOOKUP($B418,'[4]3.ข้อมูลงบทดลองปัจจุบัน'!$A$5:$CL$846,28,0),2)</f>
        <v>0</v>
      </c>
      <c r="AD418" s="104">
        <f>ROUND(VLOOKUP($B418,'[4]3.ข้อมูลงบทดลองปัจจุบัน'!$A$5:$CL$846,29,0),2)</f>
        <v>0</v>
      </c>
      <c r="AE418" s="104">
        <f>ROUND(VLOOKUP($B418,'[4]3.ข้อมูลงบทดลองปัจจุบัน'!$A$5:$CL$846,30,0),2)</f>
        <v>0</v>
      </c>
      <c r="AF418" s="104">
        <f>ROUND(VLOOKUP($B418,'[4]3.ข้อมูลงบทดลองปัจจุบัน'!$A$5:$CL$846,31,0),2)</f>
        <v>0</v>
      </c>
      <c r="AG418" s="104">
        <f>ROUND(VLOOKUP($B418,'[4]3.ข้อมูลงบทดลองปัจจุบัน'!$A$5:$CL$846,32,0),2)</f>
        <v>0</v>
      </c>
      <c r="AH418" s="104">
        <f>ROUND(VLOOKUP($B418,'[4]3.ข้อมูลงบทดลองปัจจุบัน'!$A$5:$CL$846,33,0),2)</f>
        <v>0</v>
      </c>
      <c r="AI418" s="104">
        <f>ROUND(VLOOKUP($B418,'[4]3.ข้อมูลงบทดลองปัจจุบัน'!$A$5:$CL$846,34,0),2)</f>
        <v>0</v>
      </c>
      <c r="AJ418" s="104">
        <f>ROUND(VLOOKUP($B418,'[4]3.ข้อมูลงบทดลองปัจจุบัน'!$A$5:$CL$846,35,0),2)</f>
        <v>0</v>
      </c>
      <c r="AK418" s="104">
        <f>ROUND(VLOOKUP($B418,'[4]3.ข้อมูลงบทดลองปัจจุบัน'!$A$5:$CL$846,36,0),2)</f>
        <v>0</v>
      </c>
      <c r="AL418" s="104">
        <f>ROUND(VLOOKUP($B418,'[4]3.ข้อมูลงบทดลองปัจจุบัน'!$A$5:$CL$846,37,0),2)</f>
        <v>0</v>
      </c>
      <c r="AM418" s="104">
        <f>ROUND(VLOOKUP($B418,'[4]3.ข้อมูลงบทดลองปัจจุบัน'!$A$5:$CL$846,38,0),2)</f>
        <v>0</v>
      </c>
      <c r="AN418" s="104">
        <f>ROUND(VLOOKUP($B418,'[4]3.ข้อมูลงบทดลองปัจจุบัน'!$A$5:$CL$846,39,0),2)</f>
        <v>0</v>
      </c>
      <c r="AO418" s="104">
        <f>ROUND(VLOOKUP($B418,'[4]3.ข้อมูลงบทดลองปัจจุบัน'!$A$5:$CL$846,40,0),2)</f>
        <v>0</v>
      </c>
      <c r="AP418" s="104">
        <f>ROUND(VLOOKUP($B418,'[4]3.ข้อมูลงบทดลองปัจจุบัน'!$A$5:$CL$846,41,0),2)</f>
        <v>0</v>
      </c>
      <c r="AQ418" s="104">
        <f>ROUND(VLOOKUP($B418,'[4]3.ข้อมูลงบทดลองปัจจุบัน'!$A$5:$CL$846,42,0),2)</f>
        <v>0</v>
      </c>
      <c r="AR418" s="104">
        <f>ROUND(VLOOKUP($B418,'[4]3.ข้อมูลงบทดลองปัจจุบัน'!$A$5:$CL$846,43,0),2)</f>
        <v>0</v>
      </c>
      <c r="AS418" s="104">
        <f>ROUND(VLOOKUP($B418,'[4]3.ข้อมูลงบทดลองปัจจุบัน'!$A$5:$CL$846,44,0),2)</f>
        <v>0</v>
      </c>
      <c r="AT418" s="104">
        <f>ROUND(VLOOKUP($B418,'[4]3.ข้อมูลงบทดลองปัจจุบัน'!$A$5:$CL$846,45,0),2)</f>
        <v>0</v>
      </c>
      <c r="AU418" s="104">
        <f>ROUND(VLOOKUP($B418,'[4]3.ข้อมูลงบทดลองปัจจุบัน'!$A$5:$CL$846,46,0),2)</f>
        <v>0</v>
      </c>
      <c r="AV418" s="104">
        <f>ROUND(VLOOKUP($B418,'[4]3.ข้อมูลงบทดลองปัจจุบัน'!$A$5:$CL$846,47,0),2)</f>
        <v>0</v>
      </c>
      <c r="AW418" s="104">
        <f>ROUND(VLOOKUP($B418,'[4]3.ข้อมูลงบทดลองปัจจุบัน'!$A$5:$CL$846,48,0),2)</f>
        <v>0</v>
      </c>
      <c r="AX418" s="104">
        <f>ROUND(VLOOKUP($B418,'[4]3.ข้อมูลงบทดลองปัจจุบัน'!$A$5:$CL$846,49,0),2)</f>
        <v>0</v>
      </c>
      <c r="AY418" s="104">
        <f>ROUND(VLOOKUP($B418,'[4]3.ข้อมูลงบทดลองปัจจุบัน'!$A$5:$CL$846,50,0),2)</f>
        <v>0</v>
      </c>
      <c r="AZ418" s="104">
        <f>ROUND(VLOOKUP($B418,'[4]3.ข้อมูลงบทดลองปัจจุบัน'!$A$5:$CL$846,51,0),2)</f>
        <v>0</v>
      </c>
      <c r="BA418" s="104">
        <f>ROUND(VLOOKUP($B418,'[4]3.ข้อมูลงบทดลองปัจจุบัน'!$A$5:$CL$846,52,0),2)</f>
        <v>0</v>
      </c>
      <c r="BB418" s="104">
        <f>ROUND(VLOOKUP($B418,'[4]3.ข้อมูลงบทดลองปัจจุบัน'!$A$5:$CL$846,53,0),2)</f>
        <v>0</v>
      </c>
      <c r="BC418" s="104">
        <f>ROUND(VLOOKUP($B418,'[4]3.ข้อมูลงบทดลองปัจจุบัน'!$A$5:$CL$846,54,0),2)</f>
        <v>0</v>
      </c>
      <c r="BD418" s="104">
        <f>ROUND(VLOOKUP($B418,'[4]3.ข้อมูลงบทดลองปัจจุบัน'!$A$5:$CL$846,55,0),2)</f>
        <v>0</v>
      </c>
      <c r="BE418" s="104">
        <f>ROUND(VLOOKUP($B418,'[4]3.ข้อมูลงบทดลองปัจจุบัน'!$A$5:$CL$846,56,0),2)</f>
        <v>0</v>
      </c>
      <c r="BF418" s="104">
        <f>ROUND(VLOOKUP($B418,'[4]3.ข้อมูลงบทดลองปัจจุบัน'!$A$5:$CL$846,57,0),2)</f>
        <v>0</v>
      </c>
      <c r="BG418" s="104">
        <f>ROUND(VLOOKUP($B418,'[4]3.ข้อมูลงบทดลองปัจจุบัน'!$A$5:$CL$846,58,0),2)</f>
        <v>0</v>
      </c>
      <c r="BH418" s="104">
        <f>ROUND(VLOOKUP($B418,'[4]3.ข้อมูลงบทดลองปัจจุบัน'!$A$5:$CL$846,59,0),2)</f>
        <v>0</v>
      </c>
      <c r="BI418" s="104">
        <f>ROUND(VLOOKUP($B418,'[4]3.ข้อมูลงบทดลองปัจจุบัน'!$A$5:$CL$846,60,0),2)</f>
        <v>0</v>
      </c>
      <c r="BJ418" s="104">
        <f>ROUND(VLOOKUP($B418,'[4]3.ข้อมูลงบทดลองปัจจุบัน'!$A$5:$CL$846,61,0),2)</f>
        <v>0</v>
      </c>
      <c r="BK418" s="104">
        <f>ROUND(VLOOKUP($B418,'[4]3.ข้อมูลงบทดลองปัจจุบัน'!$A$5:$CL$846,62,0),2)</f>
        <v>0</v>
      </c>
      <c r="BL418" s="104">
        <f>ROUND(VLOOKUP($B418,'[4]3.ข้อมูลงบทดลองปัจจุบัน'!$A$5:$CL$846,63,0),2)</f>
        <v>0</v>
      </c>
      <c r="BM418" s="104">
        <f>ROUND(VLOOKUP($B418,'[4]3.ข้อมูลงบทดลองปัจจุบัน'!$A$5:$CL$846,64,0),2)</f>
        <v>0</v>
      </c>
      <c r="BN418" s="104">
        <f>ROUND(VLOOKUP($B418,'[4]3.ข้อมูลงบทดลองปัจจุบัน'!$A$5:$CL$846,65,0),2)</f>
        <v>0</v>
      </c>
      <c r="BO418" s="104">
        <f>ROUND(VLOOKUP($B418,'[4]3.ข้อมูลงบทดลองปัจจุบัน'!$A$5:$CL$846,66,0),2)</f>
        <v>0</v>
      </c>
      <c r="BP418" s="104">
        <f>ROUND(VLOOKUP($B418,'[4]3.ข้อมูลงบทดลองปัจจุบัน'!$A$5:$CL$846,67,0),2)</f>
        <v>0</v>
      </c>
      <c r="BQ418" s="104">
        <f>ROUND(VLOOKUP($B418,'[4]3.ข้อมูลงบทดลองปัจจุบัน'!$A$5:$CL$846,68,0),2)</f>
        <v>0</v>
      </c>
      <c r="BR418" s="104">
        <f>ROUND(VLOOKUP($B418,'[4]3.ข้อมูลงบทดลองปัจจุบัน'!$A$5:$CL$846,69,0),2)</f>
        <v>0</v>
      </c>
      <c r="BS418" s="104">
        <f>ROUND(VLOOKUP($B418,'[4]3.ข้อมูลงบทดลองปัจจุบัน'!$A$5:$CL$846,70,0),2)</f>
        <v>0</v>
      </c>
      <c r="BT418" s="104">
        <f>ROUND(VLOOKUP($B418,'[4]3.ข้อมูลงบทดลองปัจจุบัน'!$A$5:$CL$846,71,0),2)</f>
        <v>0</v>
      </c>
      <c r="BU418" s="104">
        <f>ROUND(VLOOKUP($B418,'[4]3.ข้อมูลงบทดลองปัจจุบัน'!$A$5:$CL$846,72,0),2)</f>
        <v>0</v>
      </c>
      <c r="BV418" s="104">
        <f>ROUND(VLOOKUP($B418,'[4]3.ข้อมูลงบทดลองปัจจุบัน'!$A$5:$CL$846,73,0),2)</f>
        <v>0</v>
      </c>
      <c r="BW418" s="104">
        <f>ROUND(VLOOKUP($B418,'[4]3.ข้อมูลงบทดลองปัจจุบัน'!$A$5:$CL$846,74,0),2)</f>
        <v>0</v>
      </c>
      <c r="BX418" s="104">
        <f>ROUND(VLOOKUP($B418,'[4]3.ข้อมูลงบทดลองปัจจุบัน'!$A$5:$CL$846,75,0),2)</f>
        <v>0</v>
      </c>
      <c r="BY418" s="104">
        <f>ROUND(VLOOKUP($B418,'[4]3.ข้อมูลงบทดลองปัจจุบัน'!$A$5:$CL$846,76,0),2)</f>
        <v>15500</v>
      </c>
      <c r="BZ418" s="104">
        <f>ROUND(VLOOKUP($B418,'[4]3.ข้อมูลงบทดลองปัจจุบัน'!$A$5:$CL$846,77,0),2)</f>
        <v>0</v>
      </c>
      <c r="CA418" s="104">
        <f>ROUND(VLOOKUP($B418,'[4]3.ข้อมูลงบทดลองปัจจุบัน'!$A$5:$CL$846,78,0),2)</f>
        <v>0</v>
      </c>
      <c r="CB418" s="104">
        <f>ROUND(VLOOKUP($B418,'[4]3.ข้อมูลงบทดลองปัจจุบัน'!$A$5:$CL$846,79,0),2)</f>
        <v>0</v>
      </c>
      <c r="CC418" s="104">
        <f>ROUND(VLOOKUP($B418,'[4]3.ข้อมูลงบทดลองปัจจุบัน'!$A$5:$CL$846,80,0),2)</f>
        <v>0</v>
      </c>
      <c r="CD418" s="104">
        <f>ROUND(VLOOKUP($B418,'[4]3.ข้อมูลงบทดลองปัจจุบัน'!$A$5:$CL$846,81,0),2)</f>
        <v>0</v>
      </c>
      <c r="CE418" s="104">
        <f>ROUND(VLOOKUP($B418,'[4]3.ข้อมูลงบทดลองปัจจุบัน'!$A$5:$CL$846,82,0),2)</f>
        <v>0</v>
      </c>
      <c r="CF418" s="104">
        <f>ROUND(VLOOKUP($B418,'[4]3.ข้อมูลงบทดลองปัจจุบัน'!$A$5:$CL$846,83,0),2)</f>
        <v>0</v>
      </c>
      <c r="CG418" s="104">
        <f>ROUND(VLOOKUP($B418,'[4]3.ข้อมูลงบทดลองปัจจุบัน'!$A$5:$CL$846,84,0),2)</f>
        <v>0</v>
      </c>
      <c r="CH418" s="104">
        <f>ROUND(VLOOKUP($B418,'[4]3.ข้อมูลงบทดลองปัจจุบัน'!$A$5:$CL$846,85,0),2)</f>
        <v>0</v>
      </c>
      <c r="CI418" s="104">
        <f>ROUND(VLOOKUP($B418,'[4]3.ข้อมูลงบทดลองปัจจุบัน'!$A$5:$CL$846,86,0),2)</f>
        <v>0</v>
      </c>
      <c r="CJ418" s="104">
        <f>ROUND(VLOOKUP($B418,'[4]3.ข้อมูลงบทดลองปัจจุบัน'!$A$5:$CL$846,87,0),2)</f>
        <v>0</v>
      </c>
      <c r="CK418" s="104">
        <f>ROUND(VLOOKUP($B418,'[4]3.ข้อมูลงบทดลองปัจจุบัน'!$A$5:$CL$846,88,0),2)</f>
        <v>0</v>
      </c>
      <c r="CL418" s="104">
        <f>ROUND(VLOOKUP($B418,'[4]3.ข้อมูลงบทดลองปัจจุบัน'!$A$5:$CL$846,89,0),2)</f>
        <v>0</v>
      </c>
      <c r="CM418" s="104">
        <f>ROUND(VLOOKUP($B418,'[4]3.ข้อมูลงบทดลองปัจจุบัน'!$A$5:$CL$846,90,0),2)</f>
        <v>0</v>
      </c>
    </row>
    <row r="419" spans="1:91" x14ac:dyDescent="0.7">
      <c r="A419" s="127" t="s">
        <v>884</v>
      </c>
      <c r="B419" s="18" t="s">
        <v>1221</v>
      </c>
      <c r="C419" s="19" t="s">
        <v>1222</v>
      </c>
      <c r="D419" s="104">
        <f>ROUND(VLOOKUP($B419,'[4]3.ข้อมูลงบทดลองปัจจุบัน'!$A$5:$CL$846,3,0),2)</f>
        <v>0</v>
      </c>
      <c r="E419" s="104">
        <f>ROUND(VLOOKUP($B419,'[4]3.ข้อมูลงบทดลองปัจจุบัน'!$A$5:$CL$846,4,0),2)</f>
        <v>0</v>
      </c>
      <c r="F419" s="104">
        <f>ROUND(VLOOKUP($B419,'[4]3.ข้อมูลงบทดลองปัจจุบัน'!$A$5:$CL$846,5,0),2)</f>
        <v>0</v>
      </c>
      <c r="G419" s="104">
        <f>ROUND(VLOOKUP($B419,'[4]3.ข้อมูลงบทดลองปัจจุบัน'!$A$5:$CL$846,6,0),2)</f>
        <v>0</v>
      </c>
      <c r="H419" s="104">
        <f>ROUND(VLOOKUP($B419,'[4]3.ข้อมูลงบทดลองปัจจุบัน'!$A$5:$CL$846,7,0),2)</f>
        <v>0</v>
      </c>
      <c r="I419" s="104">
        <f>ROUND(VLOOKUP($B419,'[4]3.ข้อมูลงบทดลองปัจจุบัน'!$A$5:$CL$846,8,0),2)</f>
        <v>0</v>
      </c>
      <c r="J419" s="104">
        <f>ROUND(VLOOKUP($B419,'[4]3.ข้อมูลงบทดลองปัจจุบัน'!$A$5:$CL$846,9,0),2)</f>
        <v>0</v>
      </c>
      <c r="K419" s="104">
        <f>ROUND(VLOOKUP($B419,'[4]3.ข้อมูลงบทดลองปัจจุบัน'!$A$5:$CL$846,10,0),2)</f>
        <v>0</v>
      </c>
      <c r="L419" s="104">
        <f>ROUND(VLOOKUP($B419,'[4]3.ข้อมูลงบทดลองปัจจุบัน'!$A$5:$CL$846,11,0),2)</f>
        <v>0</v>
      </c>
      <c r="M419" s="104">
        <f>ROUND(VLOOKUP($B419,'[4]3.ข้อมูลงบทดลองปัจจุบัน'!$A$5:$CL$846,12,0),2)</f>
        <v>0</v>
      </c>
      <c r="N419" s="104">
        <f>ROUND(VLOOKUP($B419,'[4]3.ข้อมูลงบทดลองปัจจุบัน'!$A$5:$CL$846,13,0),2)</f>
        <v>0</v>
      </c>
      <c r="O419" s="104">
        <f>ROUND(VLOOKUP($B419,'[4]3.ข้อมูลงบทดลองปัจจุบัน'!$A$5:$CL$846,14,0),2)</f>
        <v>0</v>
      </c>
      <c r="P419" s="104">
        <f>ROUND(VLOOKUP($B419,'[4]3.ข้อมูลงบทดลองปัจจุบัน'!$A$5:$CL$846,15,0),2)</f>
        <v>66500</v>
      </c>
      <c r="Q419" s="104">
        <f>ROUND(VLOOKUP($B419,'[4]3.ข้อมูลงบทดลองปัจจุบัน'!$A$5:$CL$846,16,0),2)</f>
        <v>0</v>
      </c>
      <c r="R419" s="104">
        <f>ROUND(VLOOKUP($B419,'[4]3.ข้อมูลงบทดลองปัจจุบัน'!$A$5:$CL$846,17,0),2)</f>
        <v>0</v>
      </c>
      <c r="S419" s="104">
        <f>ROUND(VLOOKUP($B419,'[4]3.ข้อมูลงบทดลองปัจจุบัน'!$A$5:$CL$846,18,0),2)</f>
        <v>0</v>
      </c>
      <c r="T419" s="104">
        <f>ROUND(VLOOKUP($B419,'[4]3.ข้อมูลงบทดลองปัจจุบัน'!$A$5:$CL$846,19,0),2)</f>
        <v>0</v>
      </c>
      <c r="U419" s="104">
        <f>ROUND(VLOOKUP($B419,'[4]3.ข้อมูลงบทดลองปัจจุบัน'!$A$5:$CL$846,20,0),2)</f>
        <v>0</v>
      </c>
      <c r="V419" s="104">
        <f>ROUND(VLOOKUP($B419,'[4]3.ข้อมูลงบทดลองปัจจุบัน'!$A$5:$CL$846,21,0),2)</f>
        <v>0</v>
      </c>
      <c r="W419" s="104">
        <f>ROUND(VLOOKUP($B419,'[4]3.ข้อมูลงบทดลองปัจจุบัน'!$A$5:$CL$846,22,0),2)</f>
        <v>0</v>
      </c>
      <c r="X419" s="104">
        <f>ROUND(VLOOKUP($B419,'[4]3.ข้อมูลงบทดลองปัจจุบัน'!$A$5:$CL$846,23,0),2)</f>
        <v>0</v>
      </c>
      <c r="Y419" s="104">
        <f>ROUND(VLOOKUP($B419,'[4]3.ข้อมูลงบทดลองปัจจุบัน'!$A$5:$CL$846,24,0),2)</f>
        <v>0</v>
      </c>
      <c r="Z419" s="104">
        <f>ROUND(VLOOKUP($B419,'[4]3.ข้อมูลงบทดลองปัจจุบัน'!$A$5:$CL$846,25,0),2)</f>
        <v>0</v>
      </c>
      <c r="AA419" s="104">
        <f>ROUND(VLOOKUP($B419,'[4]3.ข้อมูลงบทดลองปัจจุบัน'!$A$5:$CL$846,26,0),2)</f>
        <v>0</v>
      </c>
      <c r="AB419" s="104">
        <f>ROUND(VLOOKUP($B419,'[4]3.ข้อมูลงบทดลองปัจจุบัน'!$A$5:$CL$846,27,0),2)</f>
        <v>0</v>
      </c>
      <c r="AC419" s="104">
        <f>ROUND(VLOOKUP($B419,'[4]3.ข้อมูลงบทดลองปัจจุบัน'!$A$5:$CL$846,28,0),2)</f>
        <v>0</v>
      </c>
      <c r="AD419" s="104">
        <f>ROUND(VLOOKUP($B419,'[4]3.ข้อมูลงบทดลองปัจจุบัน'!$A$5:$CL$846,29,0),2)</f>
        <v>0</v>
      </c>
      <c r="AE419" s="104">
        <f>ROUND(VLOOKUP($B419,'[4]3.ข้อมูลงบทดลองปัจจุบัน'!$A$5:$CL$846,30,0),2)</f>
        <v>0</v>
      </c>
      <c r="AF419" s="104">
        <f>ROUND(VLOOKUP($B419,'[4]3.ข้อมูลงบทดลองปัจจุบัน'!$A$5:$CL$846,31,0),2)</f>
        <v>0</v>
      </c>
      <c r="AG419" s="104">
        <f>ROUND(VLOOKUP($B419,'[4]3.ข้อมูลงบทดลองปัจจุบัน'!$A$5:$CL$846,32,0),2)</f>
        <v>0</v>
      </c>
      <c r="AH419" s="104">
        <f>ROUND(VLOOKUP($B419,'[4]3.ข้อมูลงบทดลองปัจจุบัน'!$A$5:$CL$846,33,0),2)</f>
        <v>0</v>
      </c>
      <c r="AI419" s="104">
        <f>ROUND(VLOOKUP($B419,'[4]3.ข้อมูลงบทดลองปัจจุบัน'!$A$5:$CL$846,34,0),2)</f>
        <v>0</v>
      </c>
      <c r="AJ419" s="104">
        <f>ROUND(VLOOKUP($B419,'[4]3.ข้อมูลงบทดลองปัจจุบัน'!$A$5:$CL$846,35,0),2)</f>
        <v>0</v>
      </c>
      <c r="AK419" s="104">
        <f>ROUND(VLOOKUP($B419,'[4]3.ข้อมูลงบทดลองปัจจุบัน'!$A$5:$CL$846,36,0),2)</f>
        <v>0</v>
      </c>
      <c r="AL419" s="104">
        <f>ROUND(VLOOKUP($B419,'[4]3.ข้อมูลงบทดลองปัจจุบัน'!$A$5:$CL$846,37,0),2)</f>
        <v>0</v>
      </c>
      <c r="AM419" s="104">
        <f>ROUND(VLOOKUP($B419,'[4]3.ข้อมูลงบทดลองปัจจุบัน'!$A$5:$CL$846,38,0),2)</f>
        <v>0</v>
      </c>
      <c r="AN419" s="104">
        <f>ROUND(VLOOKUP($B419,'[4]3.ข้อมูลงบทดลองปัจจุบัน'!$A$5:$CL$846,39,0),2)</f>
        <v>0</v>
      </c>
      <c r="AO419" s="104">
        <f>ROUND(VLOOKUP($B419,'[4]3.ข้อมูลงบทดลองปัจจุบัน'!$A$5:$CL$846,40,0),2)</f>
        <v>0</v>
      </c>
      <c r="AP419" s="104">
        <f>ROUND(VLOOKUP($B419,'[4]3.ข้อมูลงบทดลองปัจจุบัน'!$A$5:$CL$846,41,0),2)</f>
        <v>0</v>
      </c>
      <c r="AQ419" s="104">
        <f>ROUND(VLOOKUP($B419,'[4]3.ข้อมูลงบทดลองปัจจุบัน'!$A$5:$CL$846,42,0),2)</f>
        <v>0</v>
      </c>
      <c r="AR419" s="104">
        <f>ROUND(VLOOKUP($B419,'[4]3.ข้อมูลงบทดลองปัจจุบัน'!$A$5:$CL$846,43,0),2)</f>
        <v>0</v>
      </c>
      <c r="AS419" s="104">
        <f>ROUND(VLOOKUP($B419,'[4]3.ข้อมูลงบทดลองปัจจุบัน'!$A$5:$CL$846,44,0),2)</f>
        <v>0</v>
      </c>
      <c r="AT419" s="104">
        <f>ROUND(VLOOKUP($B419,'[4]3.ข้อมูลงบทดลองปัจจุบัน'!$A$5:$CL$846,45,0),2)</f>
        <v>0</v>
      </c>
      <c r="AU419" s="104">
        <f>ROUND(VLOOKUP($B419,'[4]3.ข้อมูลงบทดลองปัจจุบัน'!$A$5:$CL$846,46,0),2)</f>
        <v>0</v>
      </c>
      <c r="AV419" s="104">
        <f>ROUND(VLOOKUP($B419,'[4]3.ข้อมูลงบทดลองปัจจุบัน'!$A$5:$CL$846,47,0),2)</f>
        <v>0</v>
      </c>
      <c r="AW419" s="104">
        <f>ROUND(VLOOKUP($B419,'[4]3.ข้อมูลงบทดลองปัจจุบัน'!$A$5:$CL$846,48,0),2)</f>
        <v>0</v>
      </c>
      <c r="AX419" s="104">
        <f>ROUND(VLOOKUP($B419,'[4]3.ข้อมูลงบทดลองปัจจุบัน'!$A$5:$CL$846,49,0),2)</f>
        <v>0</v>
      </c>
      <c r="AY419" s="104">
        <f>ROUND(VLOOKUP($B419,'[4]3.ข้อมูลงบทดลองปัจจุบัน'!$A$5:$CL$846,50,0),2)</f>
        <v>0</v>
      </c>
      <c r="AZ419" s="104">
        <f>ROUND(VLOOKUP($B419,'[4]3.ข้อมูลงบทดลองปัจจุบัน'!$A$5:$CL$846,51,0),2)</f>
        <v>0</v>
      </c>
      <c r="BA419" s="104">
        <f>ROUND(VLOOKUP($B419,'[4]3.ข้อมูลงบทดลองปัจจุบัน'!$A$5:$CL$846,52,0),2)</f>
        <v>0</v>
      </c>
      <c r="BB419" s="104">
        <f>ROUND(VLOOKUP($B419,'[4]3.ข้อมูลงบทดลองปัจจุบัน'!$A$5:$CL$846,53,0),2)</f>
        <v>0</v>
      </c>
      <c r="BC419" s="104">
        <f>ROUND(VLOOKUP($B419,'[4]3.ข้อมูลงบทดลองปัจจุบัน'!$A$5:$CL$846,54,0),2)</f>
        <v>0</v>
      </c>
      <c r="BD419" s="104">
        <f>ROUND(VLOOKUP($B419,'[4]3.ข้อมูลงบทดลองปัจจุบัน'!$A$5:$CL$846,55,0),2)</f>
        <v>0</v>
      </c>
      <c r="BE419" s="104">
        <f>ROUND(VLOOKUP($B419,'[4]3.ข้อมูลงบทดลองปัจจุบัน'!$A$5:$CL$846,56,0),2)</f>
        <v>0</v>
      </c>
      <c r="BF419" s="104">
        <f>ROUND(VLOOKUP($B419,'[4]3.ข้อมูลงบทดลองปัจจุบัน'!$A$5:$CL$846,57,0),2)</f>
        <v>0</v>
      </c>
      <c r="BG419" s="104">
        <f>ROUND(VLOOKUP($B419,'[4]3.ข้อมูลงบทดลองปัจจุบัน'!$A$5:$CL$846,58,0),2)</f>
        <v>0</v>
      </c>
      <c r="BH419" s="104">
        <f>ROUND(VLOOKUP($B419,'[4]3.ข้อมูลงบทดลองปัจจุบัน'!$A$5:$CL$846,59,0),2)</f>
        <v>0</v>
      </c>
      <c r="BI419" s="104">
        <f>ROUND(VLOOKUP($B419,'[4]3.ข้อมูลงบทดลองปัจจุบัน'!$A$5:$CL$846,60,0),2)</f>
        <v>0</v>
      </c>
      <c r="BJ419" s="104">
        <f>ROUND(VLOOKUP($B419,'[4]3.ข้อมูลงบทดลองปัจจุบัน'!$A$5:$CL$846,61,0),2)</f>
        <v>0</v>
      </c>
      <c r="BK419" s="104">
        <f>ROUND(VLOOKUP($B419,'[4]3.ข้อมูลงบทดลองปัจจุบัน'!$A$5:$CL$846,62,0),2)</f>
        <v>0</v>
      </c>
      <c r="BL419" s="104">
        <f>ROUND(VLOOKUP($B419,'[4]3.ข้อมูลงบทดลองปัจจุบัน'!$A$5:$CL$846,63,0),2)</f>
        <v>0</v>
      </c>
      <c r="BM419" s="104">
        <f>ROUND(VLOOKUP($B419,'[4]3.ข้อมูลงบทดลองปัจจุบัน'!$A$5:$CL$846,64,0),2)</f>
        <v>8317</v>
      </c>
      <c r="BN419" s="104">
        <f>ROUND(VLOOKUP($B419,'[4]3.ข้อมูลงบทดลองปัจจุบัน'!$A$5:$CL$846,65,0),2)</f>
        <v>0</v>
      </c>
      <c r="BO419" s="104">
        <f>ROUND(VLOOKUP($B419,'[4]3.ข้อมูลงบทดลองปัจจุบัน'!$A$5:$CL$846,66,0),2)</f>
        <v>0</v>
      </c>
      <c r="BP419" s="104">
        <f>ROUND(VLOOKUP($B419,'[4]3.ข้อมูลงบทดลองปัจจุบัน'!$A$5:$CL$846,67,0),2)</f>
        <v>0</v>
      </c>
      <c r="BQ419" s="104">
        <f>ROUND(VLOOKUP($B419,'[4]3.ข้อมูลงบทดลองปัจจุบัน'!$A$5:$CL$846,68,0),2)</f>
        <v>0</v>
      </c>
      <c r="BR419" s="104">
        <f>ROUND(VLOOKUP($B419,'[4]3.ข้อมูลงบทดลองปัจจุบัน'!$A$5:$CL$846,69,0),2)</f>
        <v>0</v>
      </c>
      <c r="BS419" s="104">
        <f>ROUND(VLOOKUP($B419,'[4]3.ข้อมูลงบทดลองปัจจุบัน'!$A$5:$CL$846,70,0),2)</f>
        <v>72594.36</v>
      </c>
      <c r="BT419" s="104">
        <f>ROUND(VLOOKUP($B419,'[4]3.ข้อมูลงบทดลองปัจจุบัน'!$A$5:$CL$846,71,0),2)</f>
        <v>0</v>
      </c>
      <c r="BU419" s="104">
        <f>ROUND(VLOOKUP($B419,'[4]3.ข้อมูลงบทดลองปัจจุบัน'!$A$5:$CL$846,72,0),2)</f>
        <v>0</v>
      </c>
      <c r="BV419" s="104">
        <f>ROUND(VLOOKUP($B419,'[4]3.ข้อมูลงบทดลองปัจจุบัน'!$A$5:$CL$846,73,0),2)</f>
        <v>0</v>
      </c>
      <c r="BW419" s="104">
        <f>ROUND(VLOOKUP($B419,'[4]3.ข้อมูลงบทดลองปัจจุบัน'!$A$5:$CL$846,74,0),2)</f>
        <v>0</v>
      </c>
      <c r="BX419" s="104">
        <f>ROUND(VLOOKUP($B419,'[4]3.ข้อมูลงบทดลองปัจจุบัน'!$A$5:$CL$846,75,0),2)</f>
        <v>0</v>
      </c>
      <c r="BY419" s="104">
        <f>ROUND(VLOOKUP($B419,'[4]3.ข้อมูลงบทดลองปัจจุบัน'!$A$5:$CL$846,76,0),2)</f>
        <v>0</v>
      </c>
      <c r="BZ419" s="104">
        <f>ROUND(VLOOKUP($B419,'[4]3.ข้อมูลงบทดลองปัจจุบัน'!$A$5:$CL$846,77,0),2)</f>
        <v>0</v>
      </c>
      <c r="CA419" s="104">
        <f>ROUND(VLOOKUP($B419,'[4]3.ข้อมูลงบทดลองปัจจุบัน'!$A$5:$CL$846,78,0),2)</f>
        <v>0</v>
      </c>
      <c r="CB419" s="104">
        <f>ROUND(VLOOKUP($B419,'[4]3.ข้อมูลงบทดลองปัจจุบัน'!$A$5:$CL$846,79,0),2)</f>
        <v>0</v>
      </c>
      <c r="CC419" s="104">
        <f>ROUND(VLOOKUP($B419,'[4]3.ข้อมูลงบทดลองปัจจุบัน'!$A$5:$CL$846,80,0),2)</f>
        <v>0</v>
      </c>
      <c r="CD419" s="104">
        <f>ROUND(VLOOKUP($B419,'[4]3.ข้อมูลงบทดลองปัจจุบัน'!$A$5:$CL$846,81,0),2)</f>
        <v>0</v>
      </c>
      <c r="CE419" s="104">
        <f>ROUND(VLOOKUP($B419,'[4]3.ข้อมูลงบทดลองปัจจุบัน'!$A$5:$CL$846,82,0),2)</f>
        <v>0</v>
      </c>
      <c r="CF419" s="104">
        <f>ROUND(VLOOKUP($B419,'[4]3.ข้อมูลงบทดลองปัจจุบัน'!$A$5:$CL$846,83,0),2)</f>
        <v>0</v>
      </c>
      <c r="CG419" s="104">
        <f>ROUND(VLOOKUP($B419,'[4]3.ข้อมูลงบทดลองปัจจุบัน'!$A$5:$CL$846,84,0),2)</f>
        <v>0</v>
      </c>
      <c r="CH419" s="104">
        <f>ROUND(VLOOKUP($B419,'[4]3.ข้อมูลงบทดลองปัจจุบัน'!$A$5:$CL$846,85,0),2)</f>
        <v>0</v>
      </c>
      <c r="CI419" s="104">
        <f>ROUND(VLOOKUP($B419,'[4]3.ข้อมูลงบทดลองปัจจุบัน'!$A$5:$CL$846,86,0),2)</f>
        <v>0</v>
      </c>
      <c r="CJ419" s="104">
        <f>ROUND(VLOOKUP($B419,'[4]3.ข้อมูลงบทดลองปัจจุบัน'!$A$5:$CL$846,87,0),2)</f>
        <v>0</v>
      </c>
      <c r="CK419" s="104">
        <f>ROUND(VLOOKUP($B419,'[4]3.ข้อมูลงบทดลองปัจจุบัน'!$A$5:$CL$846,88,0),2)</f>
        <v>0</v>
      </c>
      <c r="CL419" s="104">
        <f>ROUND(VLOOKUP($B419,'[4]3.ข้อมูลงบทดลองปัจจุบัน'!$A$5:$CL$846,89,0),2)</f>
        <v>0</v>
      </c>
      <c r="CM419" s="104">
        <f>ROUND(VLOOKUP($B419,'[4]3.ข้อมูลงบทดลองปัจจุบัน'!$A$5:$CL$846,90,0),2)</f>
        <v>0</v>
      </c>
    </row>
    <row r="420" spans="1:91" x14ac:dyDescent="0.7">
      <c r="A420" s="127" t="s">
        <v>884</v>
      </c>
      <c r="B420" s="18" t="s">
        <v>1223</v>
      </c>
      <c r="C420" s="19" t="s">
        <v>1224</v>
      </c>
      <c r="D420" s="104">
        <f>ROUND(VLOOKUP($B420,'[4]3.ข้อมูลงบทดลองปัจจุบัน'!$A$5:$CL$846,3,0),2)</f>
        <v>0</v>
      </c>
      <c r="E420" s="104">
        <f>ROUND(VLOOKUP($B420,'[4]3.ข้อมูลงบทดลองปัจจุบัน'!$A$5:$CL$846,4,0),2)</f>
        <v>0</v>
      </c>
      <c r="F420" s="104">
        <f>ROUND(VLOOKUP($B420,'[4]3.ข้อมูลงบทดลองปัจจุบัน'!$A$5:$CL$846,5,0),2)</f>
        <v>0</v>
      </c>
      <c r="G420" s="104">
        <f>ROUND(VLOOKUP($B420,'[4]3.ข้อมูลงบทดลองปัจจุบัน'!$A$5:$CL$846,6,0),2)</f>
        <v>0</v>
      </c>
      <c r="H420" s="104">
        <f>ROUND(VLOOKUP($B420,'[4]3.ข้อมูลงบทดลองปัจจุบัน'!$A$5:$CL$846,7,0),2)</f>
        <v>0</v>
      </c>
      <c r="I420" s="104">
        <f>ROUND(VLOOKUP($B420,'[4]3.ข้อมูลงบทดลองปัจจุบัน'!$A$5:$CL$846,8,0),2)</f>
        <v>0</v>
      </c>
      <c r="J420" s="104">
        <f>ROUND(VLOOKUP($B420,'[4]3.ข้อมูลงบทดลองปัจจุบัน'!$A$5:$CL$846,9,0),2)</f>
        <v>0</v>
      </c>
      <c r="K420" s="104">
        <f>ROUND(VLOOKUP($B420,'[4]3.ข้อมูลงบทดลองปัจจุบัน'!$A$5:$CL$846,10,0),2)</f>
        <v>0</v>
      </c>
      <c r="L420" s="104">
        <f>ROUND(VLOOKUP($B420,'[4]3.ข้อมูลงบทดลองปัจจุบัน'!$A$5:$CL$846,11,0),2)</f>
        <v>0</v>
      </c>
      <c r="M420" s="104">
        <f>ROUND(VLOOKUP($B420,'[4]3.ข้อมูลงบทดลองปัจจุบัน'!$A$5:$CL$846,12,0),2)</f>
        <v>0</v>
      </c>
      <c r="N420" s="104">
        <f>ROUND(VLOOKUP($B420,'[4]3.ข้อมูลงบทดลองปัจจุบัน'!$A$5:$CL$846,13,0),2)</f>
        <v>0</v>
      </c>
      <c r="O420" s="104">
        <f>ROUND(VLOOKUP($B420,'[4]3.ข้อมูลงบทดลองปัจจุบัน'!$A$5:$CL$846,14,0),2)</f>
        <v>0</v>
      </c>
      <c r="P420" s="104">
        <f>ROUND(VLOOKUP($B420,'[4]3.ข้อมูลงบทดลองปัจจุบัน'!$A$5:$CL$846,15,0),2)</f>
        <v>0</v>
      </c>
      <c r="Q420" s="104">
        <f>ROUND(VLOOKUP($B420,'[4]3.ข้อมูลงบทดลองปัจจุบัน'!$A$5:$CL$846,16,0),2)</f>
        <v>0</v>
      </c>
      <c r="R420" s="104">
        <f>ROUND(VLOOKUP($B420,'[4]3.ข้อมูลงบทดลองปัจจุบัน'!$A$5:$CL$846,17,0),2)</f>
        <v>0</v>
      </c>
      <c r="S420" s="104">
        <f>ROUND(VLOOKUP($B420,'[4]3.ข้อมูลงบทดลองปัจจุบัน'!$A$5:$CL$846,18,0),2)</f>
        <v>0</v>
      </c>
      <c r="T420" s="104">
        <f>ROUND(VLOOKUP($B420,'[4]3.ข้อมูลงบทดลองปัจจุบัน'!$A$5:$CL$846,19,0),2)</f>
        <v>0</v>
      </c>
      <c r="U420" s="104">
        <f>ROUND(VLOOKUP($B420,'[4]3.ข้อมูลงบทดลองปัจจุบัน'!$A$5:$CL$846,20,0),2)</f>
        <v>0</v>
      </c>
      <c r="V420" s="104">
        <f>ROUND(VLOOKUP($B420,'[4]3.ข้อมูลงบทดลองปัจจุบัน'!$A$5:$CL$846,21,0),2)</f>
        <v>0</v>
      </c>
      <c r="W420" s="104">
        <f>ROUND(VLOOKUP($B420,'[4]3.ข้อมูลงบทดลองปัจจุบัน'!$A$5:$CL$846,22,0),2)</f>
        <v>0</v>
      </c>
      <c r="X420" s="104">
        <f>ROUND(VLOOKUP($B420,'[4]3.ข้อมูลงบทดลองปัจจุบัน'!$A$5:$CL$846,23,0),2)</f>
        <v>0</v>
      </c>
      <c r="Y420" s="104">
        <f>ROUND(VLOOKUP($B420,'[4]3.ข้อมูลงบทดลองปัจจุบัน'!$A$5:$CL$846,24,0),2)</f>
        <v>0</v>
      </c>
      <c r="Z420" s="104">
        <f>ROUND(VLOOKUP($B420,'[4]3.ข้อมูลงบทดลองปัจจุบัน'!$A$5:$CL$846,25,0),2)</f>
        <v>0</v>
      </c>
      <c r="AA420" s="104">
        <f>ROUND(VLOOKUP($B420,'[4]3.ข้อมูลงบทดลองปัจจุบัน'!$A$5:$CL$846,26,0),2)</f>
        <v>0</v>
      </c>
      <c r="AB420" s="104">
        <f>ROUND(VLOOKUP($B420,'[4]3.ข้อมูลงบทดลองปัจจุบัน'!$A$5:$CL$846,27,0),2)</f>
        <v>0</v>
      </c>
      <c r="AC420" s="104">
        <f>ROUND(VLOOKUP($B420,'[4]3.ข้อมูลงบทดลองปัจจุบัน'!$A$5:$CL$846,28,0),2)</f>
        <v>0</v>
      </c>
      <c r="AD420" s="104">
        <f>ROUND(VLOOKUP($B420,'[4]3.ข้อมูลงบทดลองปัจจุบัน'!$A$5:$CL$846,29,0),2)</f>
        <v>0</v>
      </c>
      <c r="AE420" s="104">
        <f>ROUND(VLOOKUP($B420,'[4]3.ข้อมูลงบทดลองปัจจุบัน'!$A$5:$CL$846,30,0),2)</f>
        <v>0</v>
      </c>
      <c r="AF420" s="104">
        <f>ROUND(VLOOKUP($B420,'[4]3.ข้อมูลงบทดลองปัจจุบัน'!$A$5:$CL$846,31,0),2)</f>
        <v>0</v>
      </c>
      <c r="AG420" s="104">
        <f>ROUND(VLOOKUP($B420,'[4]3.ข้อมูลงบทดลองปัจจุบัน'!$A$5:$CL$846,32,0),2)</f>
        <v>0</v>
      </c>
      <c r="AH420" s="104">
        <f>ROUND(VLOOKUP($B420,'[4]3.ข้อมูลงบทดลองปัจจุบัน'!$A$5:$CL$846,33,0),2)</f>
        <v>0</v>
      </c>
      <c r="AI420" s="104">
        <f>ROUND(VLOOKUP($B420,'[4]3.ข้อมูลงบทดลองปัจจุบัน'!$A$5:$CL$846,34,0),2)</f>
        <v>0</v>
      </c>
      <c r="AJ420" s="104">
        <f>ROUND(VLOOKUP($B420,'[4]3.ข้อมูลงบทดลองปัจจุบัน'!$A$5:$CL$846,35,0),2)</f>
        <v>0</v>
      </c>
      <c r="AK420" s="104">
        <f>ROUND(VLOOKUP($B420,'[4]3.ข้อมูลงบทดลองปัจจุบัน'!$A$5:$CL$846,36,0),2)</f>
        <v>0</v>
      </c>
      <c r="AL420" s="104">
        <f>ROUND(VLOOKUP($B420,'[4]3.ข้อมูลงบทดลองปัจจุบัน'!$A$5:$CL$846,37,0),2)</f>
        <v>0</v>
      </c>
      <c r="AM420" s="104">
        <f>ROUND(VLOOKUP($B420,'[4]3.ข้อมูลงบทดลองปัจจุบัน'!$A$5:$CL$846,38,0),2)</f>
        <v>0</v>
      </c>
      <c r="AN420" s="104">
        <f>ROUND(VLOOKUP($B420,'[4]3.ข้อมูลงบทดลองปัจจุบัน'!$A$5:$CL$846,39,0),2)</f>
        <v>0</v>
      </c>
      <c r="AO420" s="104">
        <f>ROUND(VLOOKUP($B420,'[4]3.ข้อมูลงบทดลองปัจจุบัน'!$A$5:$CL$846,40,0),2)</f>
        <v>0</v>
      </c>
      <c r="AP420" s="104">
        <f>ROUND(VLOOKUP($B420,'[4]3.ข้อมูลงบทดลองปัจจุบัน'!$A$5:$CL$846,41,0),2)</f>
        <v>0</v>
      </c>
      <c r="AQ420" s="104">
        <f>ROUND(VLOOKUP($B420,'[4]3.ข้อมูลงบทดลองปัจจุบัน'!$A$5:$CL$846,42,0),2)</f>
        <v>0</v>
      </c>
      <c r="AR420" s="104">
        <f>ROUND(VLOOKUP($B420,'[4]3.ข้อมูลงบทดลองปัจจุบัน'!$A$5:$CL$846,43,0),2)</f>
        <v>0</v>
      </c>
      <c r="AS420" s="104">
        <f>ROUND(VLOOKUP($B420,'[4]3.ข้อมูลงบทดลองปัจจุบัน'!$A$5:$CL$846,44,0),2)</f>
        <v>0</v>
      </c>
      <c r="AT420" s="104">
        <f>ROUND(VLOOKUP($B420,'[4]3.ข้อมูลงบทดลองปัจจุบัน'!$A$5:$CL$846,45,0),2)</f>
        <v>0</v>
      </c>
      <c r="AU420" s="104">
        <f>ROUND(VLOOKUP($B420,'[4]3.ข้อมูลงบทดลองปัจจุบัน'!$A$5:$CL$846,46,0),2)</f>
        <v>0</v>
      </c>
      <c r="AV420" s="104">
        <f>ROUND(VLOOKUP($B420,'[4]3.ข้อมูลงบทดลองปัจจุบัน'!$A$5:$CL$846,47,0),2)</f>
        <v>0</v>
      </c>
      <c r="AW420" s="104">
        <f>ROUND(VLOOKUP($B420,'[4]3.ข้อมูลงบทดลองปัจจุบัน'!$A$5:$CL$846,48,0),2)</f>
        <v>0</v>
      </c>
      <c r="AX420" s="104">
        <f>ROUND(VLOOKUP($B420,'[4]3.ข้อมูลงบทดลองปัจจุบัน'!$A$5:$CL$846,49,0),2)</f>
        <v>0</v>
      </c>
      <c r="AY420" s="104">
        <f>ROUND(VLOOKUP($B420,'[4]3.ข้อมูลงบทดลองปัจจุบัน'!$A$5:$CL$846,50,0),2)</f>
        <v>0</v>
      </c>
      <c r="AZ420" s="104">
        <f>ROUND(VLOOKUP($B420,'[4]3.ข้อมูลงบทดลองปัจจุบัน'!$A$5:$CL$846,51,0),2)</f>
        <v>0</v>
      </c>
      <c r="BA420" s="104">
        <f>ROUND(VLOOKUP($B420,'[4]3.ข้อมูลงบทดลองปัจจุบัน'!$A$5:$CL$846,52,0),2)</f>
        <v>0</v>
      </c>
      <c r="BB420" s="104">
        <f>ROUND(VLOOKUP($B420,'[4]3.ข้อมูลงบทดลองปัจจุบัน'!$A$5:$CL$846,53,0),2)</f>
        <v>0</v>
      </c>
      <c r="BC420" s="104">
        <f>ROUND(VLOOKUP($B420,'[4]3.ข้อมูลงบทดลองปัจจุบัน'!$A$5:$CL$846,54,0),2)</f>
        <v>0</v>
      </c>
      <c r="BD420" s="104">
        <f>ROUND(VLOOKUP($B420,'[4]3.ข้อมูลงบทดลองปัจจุบัน'!$A$5:$CL$846,55,0),2)</f>
        <v>0</v>
      </c>
      <c r="BE420" s="104">
        <f>ROUND(VLOOKUP($B420,'[4]3.ข้อมูลงบทดลองปัจจุบัน'!$A$5:$CL$846,56,0),2)</f>
        <v>0</v>
      </c>
      <c r="BF420" s="104">
        <f>ROUND(VLOOKUP($B420,'[4]3.ข้อมูลงบทดลองปัจจุบัน'!$A$5:$CL$846,57,0),2)</f>
        <v>0</v>
      </c>
      <c r="BG420" s="104">
        <f>ROUND(VLOOKUP($B420,'[4]3.ข้อมูลงบทดลองปัจจุบัน'!$A$5:$CL$846,58,0),2)</f>
        <v>0</v>
      </c>
      <c r="BH420" s="104">
        <f>ROUND(VLOOKUP($B420,'[4]3.ข้อมูลงบทดลองปัจจุบัน'!$A$5:$CL$846,59,0),2)</f>
        <v>0</v>
      </c>
      <c r="BI420" s="104">
        <f>ROUND(VLOOKUP($B420,'[4]3.ข้อมูลงบทดลองปัจจุบัน'!$A$5:$CL$846,60,0),2)</f>
        <v>0</v>
      </c>
      <c r="BJ420" s="104">
        <f>ROUND(VLOOKUP($B420,'[4]3.ข้อมูลงบทดลองปัจจุบัน'!$A$5:$CL$846,61,0),2)</f>
        <v>0</v>
      </c>
      <c r="BK420" s="104">
        <f>ROUND(VLOOKUP($B420,'[4]3.ข้อมูลงบทดลองปัจจุบัน'!$A$5:$CL$846,62,0),2)</f>
        <v>0</v>
      </c>
      <c r="BL420" s="104">
        <f>ROUND(VLOOKUP($B420,'[4]3.ข้อมูลงบทดลองปัจจุบัน'!$A$5:$CL$846,63,0),2)</f>
        <v>0</v>
      </c>
      <c r="BM420" s="104">
        <f>ROUND(VLOOKUP($B420,'[4]3.ข้อมูลงบทดลองปัจจุบัน'!$A$5:$CL$846,64,0),2)</f>
        <v>0</v>
      </c>
      <c r="BN420" s="104">
        <f>ROUND(VLOOKUP($B420,'[4]3.ข้อมูลงบทดลองปัจจุบัน'!$A$5:$CL$846,65,0),2)</f>
        <v>0</v>
      </c>
      <c r="BO420" s="104">
        <f>ROUND(VLOOKUP($B420,'[4]3.ข้อมูลงบทดลองปัจจุบัน'!$A$5:$CL$846,66,0),2)</f>
        <v>0</v>
      </c>
      <c r="BP420" s="104">
        <f>ROUND(VLOOKUP($B420,'[4]3.ข้อมูลงบทดลองปัจจุบัน'!$A$5:$CL$846,67,0),2)</f>
        <v>0</v>
      </c>
      <c r="BQ420" s="104">
        <f>ROUND(VLOOKUP($B420,'[4]3.ข้อมูลงบทดลองปัจจุบัน'!$A$5:$CL$846,68,0),2)</f>
        <v>0</v>
      </c>
      <c r="BR420" s="104">
        <f>ROUND(VLOOKUP($B420,'[4]3.ข้อมูลงบทดลองปัจจุบัน'!$A$5:$CL$846,69,0),2)</f>
        <v>0</v>
      </c>
      <c r="BS420" s="104">
        <f>ROUND(VLOOKUP($B420,'[4]3.ข้อมูลงบทดลองปัจจุบัน'!$A$5:$CL$846,70,0),2)</f>
        <v>0</v>
      </c>
      <c r="BT420" s="104">
        <f>ROUND(VLOOKUP($B420,'[4]3.ข้อมูลงบทดลองปัจจุบัน'!$A$5:$CL$846,71,0),2)</f>
        <v>0</v>
      </c>
      <c r="BU420" s="104">
        <f>ROUND(VLOOKUP($B420,'[4]3.ข้อมูลงบทดลองปัจจุบัน'!$A$5:$CL$846,72,0),2)</f>
        <v>0</v>
      </c>
      <c r="BV420" s="104">
        <f>ROUND(VLOOKUP($B420,'[4]3.ข้อมูลงบทดลองปัจจุบัน'!$A$5:$CL$846,73,0),2)</f>
        <v>0</v>
      </c>
      <c r="BW420" s="104">
        <f>ROUND(VLOOKUP($B420,'[4]3.ข้อมูลงบทดลองปัจจุบัน'!$A$5:$CL$846,74,0),2)</f>
        <v>0</v>
      </c>
      <c r="BX420" s="104">
        <f>ROUND(VLOOKUP($B420,'[4]3.ข้อมูลงบทดลองปัจจุบัน'!$A$5:$CL$846,75,0),2)</f>
        <v>0</v>
      </c>
      <c r="BY420" s="104">
        <f>ROUND(VLOOKUP($B420,'[4]3.ข้อมูลงบทดลองปัจจุบัน'!$A$5:$CL$846,76,0),2)</f>
        <v>0</v>
      </c>
      <c r="BZ420" s="104">
        <f>ROUND(VLOOKUP($B420,'[4]3.ข้อมูลงบทดลองปัจจุบัน'!$A$5:$CL$846,77,0),2)</f>
        <v>0</v>
      </c>
      <c r="CA420" s="104">
        <f>ROUND(VLOOKUP($B420,'[4]3.ข้อมูลงบทดลองปัจจุบัน'!$A$5:$CL$846,78,0),2)</f>
        <v>0</v>
      </c>
      <c r="CB420" s="104">
        <f>ROUND(VLOOKUP($B420,'[4]3.ข้อมูลงบทดลองปัจจุบัน'!$A$5:$CL$846,79,0),2)</f>
        <v>0</v>
      </c>
      <c r="CC420" s="104">
        <f>ROUND(VLOOKUP($B420,'[4]3.ข้อมูลงบทดลองปัจจุบัน'!$A$5:$CL$846,80,0),2)</f>
        <v>0</v>
      </c>
      <c r="CD420" s="104">
        <f>ROUND(VLOOKUP($B420,'[4]3.ข้อมูลงบทดลองปัจจุบัน'!$A$5:$CL$846,81,0),2)</f>
        <v>0</v>
      </c>
      <c r="CE420" s="104">
        <f>ROUND(VLOOKUP($B420,'[4]3.ข้อมูลงบทดลองปัจจุบัน'!$A$5:$CL$846,82,0),2)</f>
        <v>0</v>
      </c>
      <c r="CF420" s="104">
        <f>ROUND(VLOOKUP($B420,'[4]3.ข้อมูลงบทดลองปัจจุบัน'!$A$5:$CL$846,83,0),2)</f>
        <v>0</v>
      </c>
      <c r="CG420" s="104">
        <f>ROUND(VLOOKUP($B420,'[4]3.ข้อมูลงบทดลองปัจจุบัน'!$A$5:$CL$846,84,0),2)</f>
        <v>0</v>
      </c>
      <c r="CH420" s="104">
        <f>ROUND(VLOOKUP($B420,'[4]3.ข้อมูลงบทดลองปัจจุบัน'!$A$5:$CL$846,85,0),2)</f>
        <v>0</v>
      </c>
      <c r="CI420" s="104">
        <f>ROUND(VLOOKUP($B420,'[4]3.ข้อมูลงบทดลองปัจจุบัน'!$A$5:$CL$846,86,0),2)</f>
        <v>0</v>
      </c>
      <c r="CJ420" s="104">
        <f>ROUND(VLOOKUP($B420,'[4]3.ข้อมูลงบทดลองปัจจุบัน'!$A$5:$CL$846,87,0),2)</f>
        <v>0</v>
      </c>
      <c r="CK420" s="104">
        <f>ROUND(VLOOKUP($B420,'[4]3.ข้อมูลงบทดลองปัจจุบัน'!$A$5:$CL$846,88,0),2)</f>
        <v>0</v>
      </c>
      <c r="CL420" s="104">
        <f>ROUND(VLOOKUP($B420,'[4]3.ข้อมูลงบทดลองปัจจุบัน'!$A$5:$CL$846,89,0),2)</f>
        <v>0</v>
      </c>
      <c r="CM420" s="104">
        <f>ROUND(VLOOKUP($B420,'[4]3.ข้อมูลงบทดลองปัจจุบัน'!$A$5:$CL$846,90,0),2)</f>
        <v>0</v>
      </c>
    </row>
    <row r="421" spans="1:91" x14ac:dyDescent="0.7">
      <c r="A421" s="127" t="s">
        <v>884</v>
      </c>
      <c r="B421" s="18" t="s">
        <v>1225</v>
      </c>
      <c r="C421" s="19" t="s">
        <v>1226</v>
      </c>
      <c r="D421" s="104">
        <f>ROUND(VLOOKUP($B421,'[4]3.ข้อมูลงบทดลองปัจจุบัน'!$A$5:$CL$846,3,0),2)</f>
        <v>62603256.060000002</v>
      </c>
      <c r="E421" s="104">
        <f>ROUND(VLOOKUP($B421,'[4]3.ข้อมูลงบทดลองปัจจุบัน'!$A$5:$CL$846,4,0),2)</f>
        <v>0</v>
      </c>
      <c r="F421" s="104">
        <f>ROUND(VLOOKUP($B421,'[4]3.ข้อมูลงบทดลองปัจจุบัน'!$A$5:$CL$846,5,0),2)</f>
        <v>0</v>
      </c>
      <c r="G421" s="104">
        <f>ROUND(VLOOKUP($B421,'[4]3.ข้อมูลงบทดลองปัจจุบัน'!$A$5:$CL$846,6,0),2)</f>
        <v>0</v>
      </c>
      <c r="H421" s="104">
        <f>ROUND(VLOOKUP($B421,'[4]3.ข้อมูลงบทดลองปัจจุบัน'!$A$5:$CL$846,7,0),2)</f>
        <v>0</v>
      </c>
      <c r="I421" s="104">
        <f>ROUND(VLOOKUP($B421,'[4]3.ข้อมูลงบทดลองปัจจุบัน'!$A$5:$CL$846,8,0),2)</f>
        <v>0</v>
      </c>
      <c r="J421" s="104">
        <f>ROUND(VLOOKUP($B421,'[4]3.ข้อมูลงบทดลองปัจจุบัน'!$A$5:$CL$846,9,0),2)</f>
        <v>0</v>
      </c>
      <c r="K421" s="104">
        <f>ROUND(VLOOKUP($B421,'[4]3.ข้อมูลงบทดลองปัจจุบัน'!$A$5:$CL$846,10,0),2)</f>
        <v>0</v>
      </c>
      <c r="L421" s="104">
        <f>ROUND(VLOOKUP($B421,'[4]3.ข้อมูลงบทดลองปัจจุบัน'!$A$5:$CL$846,11,0),2)</f>
        <v>0</v>
      </c>
      <c r="M421" s="104">
        <f>ROUND(VLOOKUP($B421,'[4]3.ข้อมูลงบทดลองปัจจุบัน'!$A$5:$CL$846,12,0),2)</f>
        <v>0</v>
      </c>
      <c r="N421" s="104">
        <f>ROUND(VLOOKUP($B421,'[4]3.ข้อมูลงบทดลองปัจจุบัน'!$A$5:$CL$846,13,0),2)</f>
        <v>0</v>
      </c>
      <c r="O421" s="104">
        <f>ROUND(VLOOKUP($B421,'[4]3.ข้อมูลงบทดลองปัจจุบัน'!$A$5:$CL$846,14,0),2)</f>
        <v>0</v>
      </c>
      <c r="P421" s="104">
        <f>ROUND(VLOOKUP($B421,'[4]3.ข้อมูลงบทดลองปัจจุบัน'!$A$5:$CL$846,15,0),2)</f>
        <v>0</v>
      </c>
      <c r="Q421" s="104">
        <f>ROUND(VLOOKUP($B421,'[4]3.ข้อมูลงบทดลองปัจจุบัน'!$A$5:$CL$846,16,0),2)</f>
        <v>0</v>
      </c>
      <c r="R421" s="104">
        <f>ROUND(VLOOKUP($B421,'[4]3.ข้อมูลงบทดลองปัจจุบัน'!$A$5:$CL$846,17,0),2)</f>
        <v>0</v>
      </c>
      <c r="S421" s="104">
        <f>ROUND(VLOOKUP($B421,'[4]3.ข้อมูลงบทดลองปัจจุบัน'!$A$5:$CL$846,18,0),2)</f>
        <v>0</v>
      </c>
      <c r="T421" s="104">
        <f>ROUND(VLOOKUP($B421,'[4]3.ข้อมูลงบทดลองปัจจุบัน'!$A$5:$CL$846,19,0),2)</f>
        <v>0</v>
      </c>
      <c r="U421" s="104">
        <f>ROUND(VLOOKUP($B421,'[4]3.ข้อมูลงบทดลองปัจจุบัน'!$A$5:$CL$846,20,0),2)</f>
        <v>0</v>
      </c>
      <c r="V421" s="104">
        <f>ROUND(VLOOKUP($B421,'[4]3.ข้อมูลงบทดลองปัจจุบัน'!$A$5:$CL$846,21,0),2)</f>
        <v>0</v>
      </c>
      <c r="W421" s="104">
        <f>ROUND(VLOOKUP($B421,'[4]3.ข้อมูลงบทดลองปัจจุบัน'!$A$5:$CL$846,22,0),2)</f>
        <v>0</v>
      </c>
      <c r="X421" s="104">
        <f>ROUND(VLOOKUP($B421,'[4]3.ข้อมูลงบทดลองปัจจุบัน'!$A$5:$CL$846,23,0),2)</f>
        <v>0</v>
      </c>
      <c r="Y421" s="104">
        <f>ROUND(VLOOKUP($B421,'[4]3.ข้อมูลงบทดลองปัจจุบัน'!$A$5:$CL$846,24,0),2)</f>
        <v>0</v>
      </c>
      <c r="Z421" s="104">
        <f>ROUND(VLOOKUP($B421,'[4]3.ข้อมูลงบทดลองปัจจุบัน'!$A$5:$CL$846,25,0),2)</f>
        <v>0</v>
      </c>
      <c r="AA421" s="104">
        <f>ROUND(VLOOKUP($B421,'[4]3.ข้อมูลงบทดลองปัจจุบัน'!$A$5:$CL$846,26,0),2)</f>
        <v>0</v>
      </c>
      <c r="AB421" s="104">
        <f>ROUND(VLOOKUP($B421,'[4]3.ข้อมูลงบทดลองปัจจุบัน'!$A$5:$CL$846,27,0),2)</f>
        <v>0</v>
      </c>
      <c r="AC421" s="104">
        <f>ROUND(VLOOKUP($B421,'[4]3.ข้อมูลงบทดลองปัจจุบัน'!$A$5:$CL$846,28,0),2)</f>
        <v>0</v>
      </c>
      <c r="AD421" s="104">
        <f>ROUND(VLOOKUP($B421,'[4]3.ข้อมูลงบทดลองปัจจุบัน'!$A$5:$CL$846,29,0),2)</f>
        <v>0</v>
      </c>
      <c r="AE421" s="104">
        <f>ROUND(VLOOKUP($B421,'[4]3.ข้อมูลงบทดลองปัจจุบัน'!$A$5:$CL$846,30,0),2)</f>
        <v>0</v>
      </c>
      <c r="AF421" s="104">
        <f>ROUND(VLOOKUP($B421,'[4]3.ข้อมูลงบทดลองปัจจุบัน'!$A$5:$CL$846,31,0),2)</f>
        <v>0</v>
      </c>
      <c r="AG421" s="104">
        <f>ROUND(VLOOKUP($B421,'[4]3.ข้อมูลงบทดลองปัจจุบัน'!$A$5:$CL$846,32,0),2)</f>
        <v>0</v>
      </c>
      <c r="AH421" s="104">
        <f>ROUND(VLOOKUP($B421,'[4]3.ข้อมูลงบทดลองปัจจุบัน'!$A$5:$CL$846,33,0),2)</f>
        <v>0</v>
      </c>
      <c r="AI421" s="104">
        <f>ROUND(VLOOKUP($B421,'[4]3.ข้อมูลงบทดลองปัจจุบัน'!$A$5:$CL$846,34,0),2)</f>
        <v>0</v>
      </c>
      <c r="AJ421" s="104">
        <f>ROUND(VLOOKUP($B421,'[4]3.ข้อมูลงบทดลองปัจจุบัน'!$A$5:$CL$846,35,0),2)</f>
        <v>0</v>
      </c>
      <c r="AK421" s="104">
        <f>ROUND(VLOOKUP($B421,'[4]3.ข้อมูลงบทดลองปัจจุบัน'!$A$5:$CL$846,36,0),2)</f>
        <v>0</v>
      </c>
      <c r="AL421" s="104">
        <f>ROUND(VLOOKUP($B421,'[4]3.ข้อมูลงบทดลองปัจจุบัน'!$A$5:$CL$846,37,0),2)</f>
        <v>0</v>
      </c>
      <c r="AM421" s="104">
        <f>ROUND(VLOOKUP($B421,'[4]3.ข้อมูลงบทดลองปัจจุบัน'!$A$5:$CL$846,38,0),2)</f>
        <v>0</v>
      </c>
      <c r="AN421" s="104">
        <f>ROUND(VLOOKUP($B421,'[4]3.ข้อมูลงบทดลองปัจจุบัน'!$A$5:$CL$846,39,0),2)</f>
        <v>0</v>
      </c>
      <c r="AO421" s="104">
        <f>ROUND(VLOOKUP($B421,'[4]3.ข้อมูลงบทดลองปัจจุบัน'!$A$5:$CL$846,40,0),2)</f>
        <v>0</v>
      </c>
      <c r="AP421" s="104">
        <f>ROUND(VLOOKUP($B421,'[4]3.ข้อมูลงบทดลองปัจจุบัน'!$A$5:$CL$846,41,0),2)</f>
        <v>0</v>
      </c>
      <c r="AQ421" s="104">
        <f>ROUND(VLOOKUP($B421,'[4]3.ข้อมูลงบทดลองปัจจุบัน'!$A$5:$CL$846,42,0),2)</f>
        <v>0</v>
      </c>
      <c r="AR421" s="104">
        <f>ROUND(VLOOKUP($B421,'[4]3.ข้อมูลงบทดลองปัจจุบัน'!$A$5:$CL$846,43,0),2)</f>
        <v>0</v>
      </c>
      <c r="AS421" s="104">
        <f>ROUND(VLOOKUP($B421,'[4]3.ข้อมูลงบทดลองปัจจุบัน'!$A$5:$CL$846,44,0),2)</f>
        <v>0</v>
      </c>
      <c r="AT421" s="104">
        <f>ROUND(VLOOKUP($B421,'[4]3.ข้อมูลงบทดลองปัจจุบัน'!$A$5:$CL$846,45,0),2)</f>
        <v>0</v>
      </c>
      <c r="AU421" s="104">
        <f>ROUND(VLOOKUP($B421,'[4]3.ข้อมูลงบทดลองปัจจุบัน'!$A$5:$CL$846,46,0),2)</f>
        <v>0</v>
      </c>
      <c r="AV421" s="104">
        <f>ROUND(VLOOKUP($B421,'[4]3.ข้อมูลงบทดลองปัจจุบัน'!$A$5:$CL$846,47,0),2)</f>
        <v>0</v>
      </c>
      <c r="AW421" s="104">
        <f>ROUND(VLOOKUP($B421,'[4]3.ข้อมูลงบทดลองปัจจุบัน'!$A$5:$CL$846,48,0),2)</f>
        <v>0</v>
      </c>
      <c r="AX421" s="104">
        <f>ROUND(VLOOKUP($B421,'[4]3.ข้อมูลงบทดลองปัจจุบัน'!$A$5:$CL$846,49,0),2)</f>
        <v>0</v>
      </c>
      <c r="AY421" s="104">
        <f>ROUND(VLOOKUP($B421,'[4]3.ข้อมูลงบทดลองปัจจุบัน'!$A$5:$CL$846,50,0),2)</f>
        <v>0</v>
      </c>
      <c r="AZ421" s="104">
        <f>ROUND(VLOOKUP($B421,'[4]3.ข้อมูลงบทดลองปัจจุบัน'!$A$5:$CL$846,51,0),2)</f>
        <v>0</v>
      </c>
      <c r="BA421" s="104">
        <f>ROUND(VLOOKUP($B421,'[4]3.ข้อมูลงบทดลองปัจจุบัน'!$A$5:$CL$846,52,0),2)</f>
        <v>0</v>
      </c>
      <c r="BB421" s="104">
        <f>ROUND(VLOOKUP($B421,'[4]3.ข้อมูลงบทดลองปัจจุบัน'!$A$5:$CL$846,53,0),2)</f>
        <v>0</v>
      </c>
      <c r="BC421" s="104">
        <f>ROUND(VLOOKUP($B421,'[4]3.ข้อมูลงบทดลองปัจจุบัน'!$A$5:$CL$846,54,0),2)</f>
        <v>0</v>
      </c>
      <c r="BD421" s="104">
        <f>ROUND(VLOOKUP($B421,'[4]3.ข้อมูลงบทดลองปัจจุบัน'!$A$5:$CL$846,55,0),2)</f>
        <v>0</v>
      </c>
      <c r="BE421" s="104">
        <f>ROUND(VLOOKUP($B421,'[4]3.ข้อมูลงบทดลองปัจจุบัน'!$A$5:$CL$846,56,0),2)</f>
        <v>0</v>
      </c>
      <c r="BF421" s="104">
        <f>ROUND(VLOOKUP($B421,'[4]3.ข้อมูลงบทดลองปัจจุบัน'!$A$5:$CL$846,57,0),2)</f>
        <v>0</v>
      </c>
      <c r="BG421" s="104">
        <f>ROUND(VLOOKUP($B421,'[4]3.ข้อมูลงบทดลองปัจจุบัน'!$A$5:$CL$846,58,0),2)</f>
        <v>0</v>
      </c>
      <c r="BH421" s="104">
        <f>ROUND(VLOOKUP($B421,'[4]3.ข้อมูลงบทดลองปัจจุบัน'!$A$5:$CL$846,59,0),2)</f>
        <v>0</v>
      </c>
      <c r="BI421" s="104">
        <f>ROUND(VLOOKUP($B421,'[4]3.ข้อมูลงบทดลองปัจจุบัน'!$A$5:$CL$846,60,0),2)</f>
        <v>0</v>
      </c>
      <c r="BJ421" s="104">
        <f>ROUND(VLOOKUP($B421,'[4]3.ข้อมูลงบทดลองปัจจุบัน'!$A$5:$CL$846,61,0),2)</f>
        <v>0</v>
      </c>
      <c r="BK421" s="104">
        <f>ROUND(VLOOKUP($B421,'[4]3.ข้อมูลงบทดลองปัจจุบัน'!$A$5:$CL$846,62,0),2)</f>
        <v>0</v>
      </c>
      <c r="BL421" s="104">
        <f>ROUND(VLOOKUP($B421,'[4]3.ข้อมูลงบทดลองปัจจุบัน'!$A$5:$CL$846,63,0),2)</f>
        <v>0</v>
      </c>
      <c r="BM421" s="104">
        <f>ROUND(VLOOKUP($B421,'[4]3.ข้อมูลงบทดลองปัจจุบัน'!$A$5:$CL$846,64,0),2)</f>
        <v>237336</v>
      </c>
      <c r="BN421" s="104">
        <f>ROUND(VLOOKUP($B421,'[4]3.ข้อมูลงบทดลองปัจจุบัน'!$A$5:$CL$846,65,0),2)</f>
        <v>0</v>
      </c>
      <c r="BO421" s="104">
        <f>ROUND(VLOOKUP($B421,'[4]3.ข้อมูลงบทดลองปัจจุบัน'!$A$5:$CL$846,66,0),2)</f>
        <v>0</v>
      </c>
      <c r="BP421" s="104">
        <f>ROUND(VLOOKUP($B421,'[4]3.ข้อมูลงบทดลองปัจจุบัน'!$A$5:$CL$846,67,0),2)</f>
        <v>0</v>
      </c>
      <c r="BQ421" s="104">
        <f>ROUND(VLOOKUP($B421,'[4]3.ข้อมูลงบทดลองปัจจุบัน'!$A$5:$CL$846,68,0),2)</f>
        <v>0</v>
      </c>
      <c r="BR421" s="104">
        <f>ROUND(VLOOKUP($B421,'[4]3.ข้อมูลงบทดลองปัจจุบัน'!$A$5:$CL$846,69,0),2)</f>
        <v>0</v>
      </c>
      <c r="BS421" s="104">
        <f>ROUND(VLOOKUP($B421,'[4]3.ข้อมูลงบทดลองปัจจุบัน'!$A$5:$CL$846,70,0),2)</f>
        <v>6182133.7300000004</v>
      </c>
      <c r="BT421" s="104">
        <f>ROUND(VLOOKUP($B421,'[4]3.ข้อมูลงบทดลองปัจจุบัน'!$A$5:$CL$846,71,0),2)</f>
        <v>0</v>
      </c>
      <c r="BU421" s="104">
        <f>ROUND(VLOOKUP($B421,'[4]3.ข้อมูลงบทดลองปัจจุบัน'!$A$5:$CL$846,72,0),2)</f>
        <v>0</v>
      </c>
      <c r="BV421" s="104">
        <f>ROUND(VLOOKUP($B421,'[4]3.ข้อมูลงบทดลองปัจจุบัน'!$A$5:$CL$846,73,0),2)</f>
        <v>0</v>
      </c>
      <c r="BW421" s="104">
        <f>ROUND(VLOOKUP($B421,'[4]3.ข้อมูลงบทดลองปัจจุบัน'!$A$5:$CL$846,74,0),2)</f>
        <v>0</v>
      </c>
      <c r="BX421" s="104">
        <f>ROUND(VLOOKUP($B421,'[4]3.ข้อมูลงบทดลองปัจจุบัน'!$A$5:$CL$846,75,0),2)</f>
        <v>0</v>
      </c>
      <c r="BY421" s="104">
        <f>ROUND(VLOOKUP($B421,'[4]3.ข้อมูลงบทดลองปัจจุบัน'!$A$5:$CL$846,76,0),2)</f>
        <v>0</v>
      </c>
      <c r="BZ421" s="104">
        <f>ROUND(VLOOKUP($B421,'[4]3.ข้อมูลงบทดลองปัจจุบัน'!$A$5:$CL$846,77,0),2)</f>
        <v>0</v>
      </c>
      <c r="CA421" s="104">
        <f>ROUND(VLOOKUP($B421,'[4]3.ข้อมูลงบทดลองปัจจุบัน'!$A$5:$CL$846,78,0),2)</f>
        <v>0</v>
      </c>
      <c r="CB421" s="104">
        <f>ROUND(VLOOKUP($B421,'[4]3.ข้อมูลงบทดลองปัจจุบัน'!$A$5:$CL$846,79,0),2)</f>
        <v>0</v>
      </c>
      <c r="CC421" s="104">
        <f>ROUND(VLOOKUP($B421,'[4]3.ข้อมูลงบทดลองปัจจุบัน'!$A$5:$CL$846,80,0),2)</f>
        <v>0</v>
      </c>
      <c r="CD421" s="104">
        <f>ROUND(VLOOKUP($B421,'[4]3.ข้อมูลงบทดลองปัจจุบัน'!$A$5:$CL$846,81,0),2)</f>
        <v>0</v>
      </c>
      <c r="CE421" s="104">
        <f>ROUND(VLOOKUP($B421,'[4]3.ข้อมูลงบทดลองปัจจุบัน'!$A$5:$CL$846,82,0),2)</f>
        <v>0</v>
      </c>
      <c r="CF421" s="104">
        <f>ROUND(VLOOKUP($B421,'[4]3.ข้อมูลงบทดลองปัจจุบัน'!$A$5:$CL$846,83,0),2)</f>
        <v>0</v>
      </c>
      <c r="CG421" s="104">
        <f>ROUND(VLOOKUP($B421,'[4]3.ข้อมูลงบทดลองปัจจุบัน'!$A$5:$CL$846,84,0),2)</f>
        <v>0</v>
      </c>
      <c r="CH421" s="104">
        <f>ROUND(VLOOKUP($B421,'[4]3.ข้อมูลงบทดลองปัจจุบัน'!$A$5:$CL$846,85,0),2)</f>
        <v>0</v>
      </c>
      <c r="CI421" s="104">
        <f>ROUND(VLOOKUP($B421,'[4]3.ข้อมูลงบทดลองปัจจุบัน'!$A$5:$CL$846,86,0),2)</f>
        <v>0</v>
      </c>
      <c r="CJ421" s="104">
        <f>ROUND(VLOOKUP($B421,'[4]3.ข้อมูลงบทดลองปัจจุบัน'!$A$5:$CL$846,87,0),2)</f>
        <v>0</v>
      </c>
      <c r="CK421" s="104">
        <f>ROUND(VLOOKUP($B421,'[4]3.ข้อมูลงบทดลองปัจจุบัน'!$A$5:$CL$846,88,0),2)</f>
        <v>0</v>
      </c>
      <c r="CL421" s="104">
        <f>ROUND(VLOOKUP($B421,'[4]3.ข้อมูลงบทดลองปัจจุบัน'!$A$5:$CL$846,89,0),2)</f>
        <v>0</v>
      </c>
      <c r="CM421" s="104">
        <f>ROUND(VLOOKUP($B421,'[4]3.ข้อมูลงบทดลองปัจจุบัน'!$A$5:$CL$846,90,0),2)</f>
        <v>0</v>
      </c>
    </row>
    <row r="422" spans="1:91" x14ac:dyDescent="0.7">
      <c r="A422" s="127" t="s">
        <v>884</v>
      </c>
      <c r="B422" s="18" t="s">
        <v>1227</v>
      </c>
      <c r="C422" s="19" t="s">
        <v>1228</v>
      </c>
      <c r="D422" s="104">
        <f>ROUND(VLOOKUP($B422,'[4]3.ข้อมูลงบทดลองปัจจุบัน'!$A$5:$CL$846,3,0),2)</f>
        <v>1100</v>
      </c>
      <c r="E422" s="104">
        <f>ROUND(VLOOKUP($B422,'[4]3.ข้อมูลงบทดลองปัจจุบัน'!$A$5:$CL$846,4,0),2)</f>
        <v>0</v>
      </c>
      <c r="F422" s="104">
        <f>ROUND(VLOOKUP($B422,'[4]3.ข้อมูลงบทดลองปัจจุบัน'!$A$5:$CL$846,5,0),2)</f>
        <v>0</v>
      </c>
      <c r="G422" s="104">
        <f>ROUND(VLOOKUP($B422,'[4]3.ข้อมูลงบทดลองปัจจุบัน'!$A$5:$CL$846,6,0),2)</f>
        <v>0</v>
      </c>
      <c r="H422" s="104">
        <f>ROUND(VLOOKUP($B422,'[4]3.ข้อมูลงบทดลองปัจจุบัน'!$A$5:$CL$846,7,0),2)</f>
        <v>0</v>
      </c>
      <c r="I422" s="104">
        <f>ROUND(VLOOKUP($B422,'[4]3.ข้อมูลงบทดลองปัจจุบัน'!$A$5:$CL$846,8,0),2)</f>
        <v>0</v>
      </c>
      <c r="J422" s="104">
        <f>ROUND(VLOOKUP($B422,'[4]3.ข้อมูลงบทดลองปัจจุบัน'!$A$5:$CL$846,9,0),2)</f>
        <v>0</v>
      </c>
      <c r="K422" s="104">
        <f>ROUND(VLOOKUP($B422,'[4]3.ข้อมูลงบทดลองปัจจุบัน'!$A$5:$CL$846,10,0),2)</f>
        <v>0</v>
      </c>
      <c r="L422" s="104">
        <f>ROUND(VLOOKUP($B422,'[4]3.ข้อมูลงบทดลองปัจจุบัน'!$A$5:$CL$846,11,0),2)</f>
        <v>0</v>
      </c>
      <c r="M422" s="104">
        <f>ROUND(VLOOKUP($B422,'[4]3.ข้อมูลงบทดลองปัจจุบัน'!$A$5:$CL$846,12,0),2)</f>
        <v>0</v>
      </c>
      <c r="N422" s="104">
        <f>ROUND(VLOOKUP($B422,'[4]3.ข้อมูลงบทดลองปัจจุบัน'!$A$5:$CL$846,13,0),2)</f>
        <v>0</v>
      </c>
      <c r="O422" s="104">
        <f>ROUND(VLOOKUP($B422,'[4]3.ข้อมูลงบทดลองปัจจุบัน'!$A$5:$CL$846,14,0),2)</f>
        <v>0</v>
      </c>
      <c r="P422" s="104">
        <f>ROUND(VLOOKUP($B422,'[4]3.ข้อมูลงบทดลองปัจจุบัน'!$A$5:$CL$846,15,0),2)</f>
        <v>1506873.36</v>
      </c>
      <c r="Q422" s="104">
        <f>ROUND(VLOOKUP($B422,'[4]3.ข้อมูลงบทดลองปัจจุบัน'!$A$5:$CL$846,16,0),2)</f>
        <v>0</v>
      </c>
      <c r="R422" s="104">
        <f>ROUND(VLOOKUP($B422,'[4]3.ข้อมูลงบทดลองปัจจุบัน'!$A$5:$CL$846,17,0),2)</f>
        <v>0</v>
      </c>
      <c r="S422" s="104">
        <f>ROUND(VLOOKUP($B422,'[4]3.ข้อมูลงบทดลองปัจจุบัน'!$A$5:$CL$846,18,0),2)</f>
        <v>0</v>
      </c>
      <c r="T422" s="104">
        <f>ROUND(VLOOKUP($B422,'[4]3.ข้อมูลงบทดลองปัจจุบัน'!$A$5:$CL$846,19,0),2)</f>
        <v>0</v>
      </c>
      <c r="U422" s="104">
        <f>ROUND(VLOOKUP($B422,'[4]3.ข้อมูลงบทดลองปัจจุบัน'!$A$5:$CL$846,20,0),2)</f>
        <v>0</v>
      </c>
      <c r="V422" s="104">
        <f>ROUND(VLOOKUP($B422,'[4]3.ข้อมูลงบทดลองปัจจุบัน'!$A$5:$CL$846,21,0),2)</f>
        <v>0</v>
      </c>
      <c r="W422" s="104">
        <f>ROUND(VLOOKUP($B422,'[4]3.ข้อมูลงบทดลองปัจจุบัน'!$A$5:$CL$846,22,0),2)</f>
        <v>0</v>
      </c>
      <c r="X422" s="104">
        <f>ROUND(VLOOKUP($B422,'[4]3.ข้อมูลงบทดลองปัจจุบัน'!$A$5:$CL$846,23,0),2)</f>
        <v>0</v>
      </c>
      <c r="Y422" s="104">
        <f>ROUND(VLOOKUP($B422,'[4]3.ข้อมูลงบทดลองปัจจุบัน'!$A$5:$CL$846,24,0),2)</f>
        <v>0</v>
      </c>
      <c r="Z422" s="104">
        <f>ROUND(VLOOKUP($B422,'[4]3.ข้อมูลงบทดลองปัจจุบัน'!$A$5:$CL$846,25,0),2)</f>
        <v>0</v>
      </c>
      <c r="AA422" s="104">
        <f>ROUND(VLOOKUP($B422,'[4]3.ข้อมูลงบทดลองปัจจุบัน'!$A$5:$CL$846,26,0),2)</f>
        <v>0</v>
      </c>
      <c r="AB422" s="104">
        <f>ROUND(VLOOKUP($B422,'[4]3.ข้อมูลงบทดลองปัจจุบัน'!$A$5:$CL$846,27,0),2)</f>
        <v>0</v>
      </c>
      <c r="AC422" s="104">
        <f>ROUND(VLOOKUP($B422,'[4]3.ข้อมูลงบทดลองปัจจุบัน'!$A$5:$CL$846,28,0),2)</f>
        <v>0</v>
      </c>
      <c r="AD422" s="104">
        <f>ROUND(VLOOKUP($B422,'[4]3.ข้อมูลงบทดลองปัจจุบัน'!$A$5:$CL$846,29,0),2)</f>
        <v>0</v>
      </c>
      <c r="AE422" s="104">
        <f>ROUND(VLOOKUP($B422,'[4]3.ข้อมูลงบทดลองปัจจุบัน'!$A$5:$CL$846,30,0),2)</f>
        <v>0</v>
      </c>
      <c r="AF422" s="104">
        <f>ROUND(VLOOKUP($B422,'[4]3.ข้อมูลงบทดลองปัจจุบัน'!$A$5:$CL$846,31,0),2)</f>
        <v>0</v>
      </c>
      <c r="AG422" s="104">
        <f>ROUND(VLOOKUP($B422,'[4]3.ข้อมูลงบทดลองปัจจุบัน'!$A$5:$CL$846,32,0),2)</f>
        <v>0</v>
      </c>
      <c r="AH422" s="104">
        <f>ROUND(VLOOKUP($B422,'[4]3.ข้อมูลงบทดลองปัจจุบัน'!$A$5:$CL$846,33,0),2)</f>
        <v>0</v>
      </c>
      <c r="AI422" s="104">
        <f>ROUND(VLOOKUP($B422,'[4]3.ข้อมูลงบทดลองปัจจุบัน'!$A$5:$CL$846,34,0),2)</f>
        <v>0</v>
      </c>
      <c r="AJ422" s="104">
        <f>ROUND(VLOOKUP($B422,'[4]3.ข้อมูลงบทดลองปัจจุบัน'!$A$5:$CL$846,35,0),2)</f>
        <v>0</v>
      </c>
      <c r="AK422" s="104">
        <f>ROUND(VLOOKUP($B422,'[4]3.ข้อมูลงบทดลองปัจจุบัน'!$A$5:$CL$846,36,0),2)</f>
        <v>0</v>
      </c>
      <c r="AL422" s="104">
        <f>ROUND(VLOOKUP($B422,'[4]3.ข้อมูลงบทดลองปัจจุบัน'!$A$5:$CL$846,37,0),2)</f>
        <v>2442.3000000000002</v>
      </c>
      <c r="AM422" s="104">
        <f>ROUND(VLOOKUP($B422,'[4]3.ข้อมูลงบทดลองปัจจุบัน'!$A$5:$CL$846,38,0),2)</f>
        <v>0</v>
      </c>
      <c r="AN422" s="104">
        <f>ROUND(VLOOKUP($B422,'[4]3.ข้อมูลงบทดลองปัจจุบัน'!$A$5:$CL$846,39,0),2)</f>
        <v>0</v>
      </c>
      <c r="AO422" s="104">
        <f>ROUND(VLOOKUP($B422,'[4]3.ข้อมูลงบทดลองปัจจุบัน'!$A$5:$CL$846,40,0),2)</f>
        <v>0</v>
      </c>
      <c r="AP422" s="104">
        <f>ROUND(VLOOKUP($B422,'[4]3.ข้อมูลงบทดลองปัจจุบัน'!$A$5:$CL$846,41,0),2)</f>
        <v>0</v>
      </c>
      <c r="AQ422" s="104">
        <f>ROUND(VLOOKUP($B422,'[4]3.ข้อมูลงบทดลองปัจจุบัน'!$A$5:$CL$846,42,0),2)</f>
        <v>0</v>
      </c>
      <c r="AR422" s="104">
        <f>ROUND(VLOOKUP($B422,'[4]3.ข้อมูลงบทดลองปัจจุบัน'!$A$5:$CL$846,43,0),2)</f>
        <v>0</v>
      </c>
      <c r="AS422" s="104">
        <f>ROUND(VLOOKUP($B422,'[4]3.ข้อมูลงบทดลองปัจจุบัน'!$A$5:$CL$846,44,0),2)</f>
        <v>0</v>
      </c>
      <c r="AT422" s="104">
        <f>ROUND(VLOOKUP($B422,'[4]3.ข้อมูลงบทดลองปัจจุบัน'!$A$5:$CL$846,45,0),2)</f>
        <v>0</v>
      </c>
      <c r="AU422" s="104">
        <f>ROUND(VLOOKUP($B422,'[4]3.ข้อมูลงบทดลองปัจจุบัน'!$A$5:$CL$846,46,0),2)</f>
        <v>0</v>
      </c>
      <c r="AV422" s="104">
        <f>ROUND(VLOOKUP($B422,'[4]3.ข้อมูลงบทดลองปัจจุบัน'!$A$5:$CL$846,47,0),2)</f>
        <v>0</v>
      </c>
      <c r="AW422" s="104">
        <f>ROUND(VLOOKUP($B422,'[4]3.ข้อมูลงบทดลองปัจจุบัน'!$A$5:$CL$846,48,0),2)</f>
        <v>0</v>
      </c>
      <c r="AX422" s="104">
        <f>ROUND(VLOOKUP($B422,'[4]3.ข้อมูลงบทดลองปัจจุบัน'!$A$5:$CL$846,49,0),2)</f>
        <v>0</v>
      </c>
      <c r="AY422" s="104">
        <f>ROUND(VLOOKUP($B422,'[4]3.ข้อมูลงบทดลองปัจจุบัน'!$A$5:$CL$846,50,0),2)</f>
        <v>0</v>
      </c>
      <c r="AZ422" s="104">
        <f>ROUND(VLOOKUP($B422,'[4]3.ข้อมูลงบทดลองปัจจุบัน'!$A$5:$CL$846,51,0),2)</f>
        <v>0</v>
      </c>
      <c r="BA422" s="104">
        <f>ROUND(VLOOKUP($B422,'[4]3.ข้อมูลงบทดลองปัจจุบัน'!$A$5:$CL$846,52,0),2)</f>
        <v>0</v>
      </c>
      <c r="BB422" s="104">
        <f>ROUND(VLOOKUP($B422,'[4]3.ข้อมูลงบทดลองปัจจุบัน'!$A$5:$CL$846,53,0),2)</f>
        <v>18980.54</v>
      </c>
      <c r="BC422" s="104">
        <f>ROUND(VLOOKUP($B422,'[4]3.ข้อมูลงบทดลองปัจจุบัน'!$A$5:$CL$846,54,0),2)</f>
        <v>0</v>
      </c>
      <c r="BD422" s="104">
        <f>ROUND(VLOOKUP($B422,'[4]3.ข้อมูลงบทดลองปัจจุบัน'!$A$5:$CL$846,55,0),2)</f>
        <v>9400</v>
      </c>
      <c r="BE422" s="104">
        <f>ROUND(VLOOKUP($B422,'[4]3.ข้อมูลงบทดลองปัจจุบัน'!$A$5:$CL$846,56,0),2)</f>
        <v>0</v>
      </c>
      <c r="BF422" s="104">
        <f>ROUND(VLOOKUP($B422,'[4]3.ข้อมูลงบทดลองปัจจุบัน'!$A$5:$CL$846,57,0),2)</f>
        <v>0</v>
      </c>
      <c r="BG422" s="104">
        <f>ROUND(VLOOKUP($B422,'[4]3.ข้อมูลงบทดลองปัจจุบัน'!$A$5:$CL$846,58,0),2)</f>
        <v>0</v>
      </c>
      <c r="BH422" s="104">
        <f>ROUND(VLOOKUP($B422,'[4]3.ข้อมูลงบทดลองปัจจุบัน'!$A$5:$CL$846,59,0),2)</f>
        <v>0</v>
      </c>
      <c r="BI422" s="104">
        <f>ROUND(VLOOKUP($B422,'[4]3.ข้อมูลงบทดลองปัจจุบัน'!$A$5:$CL$846,60,0),2)</f>
        <v>0</v>
      </c>
      <c r="BJ422" s="104">
        <f>ROUND(VLOOKUP($B422,'[4]3.ข้อมูลงบทดลองปัจจุบัน'!$A$5:$CL$846,61,0),2)</f>
        <v>0</v>
      </c>
      <c r="BK422" s="104">
        <f>ROUND(VLOOKUP($B422,'[4]3.ข้อมูลงบทดลองปัจจุบัน'!$A$5:$CL$846,62,0),2)</f>
        <v>0</v>
      </c>
      <c r="BL422" s="104">
        <f>ROUND(VLOOKUP($B422,'[4]3.ข้อมูลงบทดลองปัจจุบัน'!$A$5:$CL$846,63,0),2)</f>
        <v>0</v>
      </c>
      <c r="BM422" s="104">
        <f>ROUND(VLOOKUP($B422,'[4]3.ข้อมูลงบทดลองปัจจุบัน'!$A$5:$CL$846,64,0),2)</f>
        <v>1359253.17</v>
      </c>
      <c r="BN422" s="104">
        <f>ROUND(VLOOKUP($B422,'[4]3.ข้อมูลงบทดลองปัจจุบัน'!$A$5:$CL$846,65,0),2)</f>
        <v>0</v>
      </c>
      <c r="BO422" s="104">
        <f>ROUND(VLOOKUP($B422,'[4]3.ข้อมูลงบทดลองปัจจุบัน'!$A$5:$CL$846,66,0),2)</f>
        <v>0</v>
      </c>
      <c r="BP422" s="104">
        <f>ROUND(VLOOKUP($B422,'[4]3.ข้อมูลงบทดลองปัจจุบัน'!$A$5:$CL$846,67,0),2)</f>
        <v>0</v>
      </c>
      <c r="BQ422" s="104">
        <f>ROUND(VLOOKUP($B422,'[4]3.ข้อมูลงบทดลองปัจจุบัน'!$A$5:$CL$846,68,0),2)</f>
        <v>0</v>
      </c>
      <c r="BR422" s="104">
        <f>ROUND(VLOOKUP($B422,'[4]3.ข้อมูลงบทดลองปัจจุบัน'!$A$5:$CL$846,69,0),2)</f>
        <v>0</v>
      </c>
      <c r="BS422" s="104">
        <f>ROUND(VLOOKUP($B422,'[4]3.ข้อมูลงบทดลองปัจจุบัน'!$A$5:$CL$846,70,0),2)</f>
        <v>582113.07999999996</v>
      </c>
      <c r="BT422" s="104">
        <f>ROUND(VLOOKUP($B422,'[4]3.ข้อมูลงบทดลองปัจจุบัน'!$A$5:$CL$846,71,0),2)</f>
        <v>0</v>
      </c>
      <c r="BU422" s="104">
        <f>ROUND(VLOOKUP($B422,'[4]3.ข้อมูลงบทดลองปัจจุบัน'!$A$5:$CL$846,72,0),2)</f>
        <v>0</v>
      </c>
      <c r="BV422" s="104">
        <f>ROUND(VLOOKUP($B422,'[4]3.ข้อมูลงบทดลองปัจจุบัน'!$A$5:$CL$846,73,0),2)</f>
        <v>0</v>
      </c>
      <c r="BW422" s="104">
        <f>ROUND(VLOOKUP($B422,'[4]3.ข้อมูลงบทดลองปัจจุบัน'!$A$5:$CL$846,74,0),2)</f>
        <v>0</v>
      </c>
      <c r="BX422" s="104">
        <f>ROUND(VLOOKUP($B422,'[4]3.ข้อมูลงบทดลองปัจจุบัน'!$A$5:$CL$846,75,0),2)</f>
        <v>0</v>
      </c>
      <c r="BY422" s="104">
        <f>ROUND(VLOOKUP($B422,'[4]3.ข้อมูลงบทดลองปัจจุบัน'!$A$5:$CL$846,76,0),2)</f>
        <v>0</v>
      </c>
      <c r="BZ422" s="104">
        <f>ROUND(VLOOKUP($B422,'[4]3.ข้อมูลงบทดลองปัจจุบัน'!$A$5:$CL$846,77,0),2)</f>
        <v>0</v>
      </c>
      <c r="CA422" s="104">
        <f>ROUND(VLOOKUP($B422,'[4]3.ข้อมูลงบทดลองปัจจุบัน'!$A$5:$CL$846,78,0),2)</f>
        <v>0</v>
      </c>
      <c r="CB422" s="104">
        <f>ROUND(VLOOKUP($B422,'[4]3.ข้อมูลงบทดลองปัจจุบัน'!$A$5:$CL$846,79,0),2)</f>
        <v>0</v>
      </c>
      <c r="CC422" s="104">
        <f>ROUND(VLOOKUP($B422,'[4]3.ข้อมูลงบทดลองปัจจุบัน'!$A$5:$CL$846,80,0),2)</f>
        <v>0</v>
      </c>
      <c r="CD422" s="104">
        <f>ROUND(VLOOKUP($B422,'[4]3.ข้อมูลงบทดลองปัจจุบัน'!$A$5:$CL$846,81,0),2)</f>
        <v>0</v>
      </c>
      <c r="CE422" s="104">
        <f>ROUND(VLOOKUP($B422,'[4]3.ข้อมูลงบทดลองปัจจุบัน'!$A$5:$CL$846,82,0),2)</f>
        <v>0</v>
      </c>
      <c r="CF422" s="104">
        <f>ROUND(VLOOKUP($B422,'[4]3.ข้อมูลงบทดลองปัจจุบัน'!$A$5:$CL$846,83,0),2)</f>
        <v>0</v>
      </c>
      <c r="CG422" s="104">
        <f>ROUND(VLOOKUP($B422,'[4]3.ข้อมูลงบทดลองปัจจุบัน'!$A$5:$CL$846,84,0),2)</f>
        <v>0</v>
      </c>
      <c r="CH422" s="104">
        <f>ROUND(VLOOKUP($B422,'[4]3.ข้อมูลงบทดลองปัจจุบัน'!$A$5:$CL$846,85,0),2)</f>
        <v>0</v>
      </c>
      <c r="CI422" s="104">
        <f>ROUND(VLOOKUP($B422,'[4]3.ข้อมูลงบทดลองปัจจุบัน'!$A$5:$CL$846,86,0),2)</f>
        <v>0</v>
      </c>
      <c r="CJ422" s="104">
        <f>ROUND(VLOOKUP($B422,'[4]3.ข้อมูลงบทดลองปัจจุบัน'!$A$5:$CL$846,87,0),2)</f>
        <v>0</v>
      </c>
      <c r="CK422" s="104">
        <f>ROUND(VLOOKUP($B422,'[4]3.ข้อมูลงบทดลองปัจจุบัน'!$A$5:$CL$846,88,0),2)</f>
        <v>0</v>
      </c>
      <c r="CL422" s="104">
        <f>ROUND(VLOOKUP($B422,'[4]3.ข้อมูลงบทดลองปัจจุบัน'!$A$5:$CL$846,89,0),2)</f>
        <v>0</v>
      </c>
      <c r="CM422" s="104">
        <f>ROUND(VLOOKUP($B422,'[4]3.ข้อมูลงบทดลองปัจจุบัน'!$A$5:$CL$846,90,0),2)</f>
        <v>0</v>
      </c>
    </row>
    <row r="423" spans="1:91" x14ac:dyDescent="0.7">
      <c r="A423" s="127" t="s">
        <v>884</v>
      </c>
      <c r="B423" s="18" t="s">
        <v>1229</v>
      </c>
      <c r="C423" s="19" t="s">
        <v>1230</v>
      </c>
      <c r="D423" s="104">
        <f>ROUND(VLOOKUP($B423,'[4]3.ข้อมูลงบทดลองปัจจุบัน'!$A$5:$CL$846,3,0),2)</f>
        <v>10000</v>
      </c>
      <c r="E423" s="104">
        <f>ROUND(VLOOKUP($B423,'[4]3.ข้อมูลงบทดลองปัจจุบัน'!$A$5:$CL$846,4,0),2)</f>
        <v>0</v>
      </c>
      <c r="F423" s="104">
        <f>ROUND(VLOOKUP($B423,'[4]3.ข้อมูลงบทดลองปัจจุบัน'!$A$5:$CL$846,5,0),2)</f>
        <v>0</v>
      </c>
      <c r="G423" s="104">
        <f>ROUND(VLOOKUP($B423,'[4]3.ข้อมูลงบทดลองปัจจุบัน'!$A$5:$CL$846,6,0),2)</f>
        <v>0</v>
      </c>
      <c r="H423" s="104">
        <f>ROUND(VLOOKUP($B423,'[4]3.ข้อมูลงบทดลองปัจจุบัน'!$A$5:$CL$846,7,0),2)</f>
        <v>0</v>
      </c>
      <c r="I423" s="104">
        <f>ROUND(VLOOKUP($B423,'[4]3.ข้อมูลงบทดลองปัจจุบัน'!$A$5:$CL$846,8,0),2)</f>
        <v>0</v>
      </c>
      <c r="J423" s="104">
        <f>ROUND(VLOOKUP($B423,'[4]3.ข้อมูลงบทดลองปัจจุบัน'!$A$5:$CL$846,9,0),2)</f>
        <v>0</v>
      </c>
      <c r="K423" s="104">
        <f>ROUND(VLOOKUP($B423,'[4]3.ข้อมูลงบทดลองปัจจุบัน'!$A$5:$CL$846,10,0),2)</f>
        <v>0</v>
      </c>
      <c r="L423" s="104">
        <f>ROUND(VLOOKUP($B423,'[4]3.ข้อมูลงบทดลองปัจจุบัน'!$A$5:$CL$846,11,0),2)</f>
        <v>0</v>
      </c>
      <c r="M423" s="104">
        <f>ROUND(VLOOKUP($B423,'[4]3.ข้อมูลงบทดลองปัจจุบัน'!$A$5:$CL$846,12,0),2)</f>
        <v>0</v>
      </c>
      <c r="N423" s="104">
        <f>ROUND(VLOOKUP($B423,'[4]3.ข้อมูลงบทดลองปัจจุบัน'!$A$5:$CL$846,13,0),2)</f>
        <v>0</v>
      </c>
      <c r="O423" s="104">
        <f>ROUND(VLOOKUP($B423,'[4]3.ข้อมูลงบทดลองปัจจุบัน'!$A$5:$CL$846,14,0),2)</f>
        <v>0</v>
      </c>
      <c r="P423" s="104">
        <f>ROUND(VLOOKUP($B423,'[4]3.ข้อมูลงบทดลองปัจจุบัน'!$A$5:$CL$846,15,0),2)</f>
        <v>0</v>
      </c>
      <c r="Q423" s="104">
        <f>ROUND(VLOOKUP($B423,'[4]3.ข้อมูลงบทดลองปัจจุบัน'!$A$5:$CL$846,16,0),2)</f>
        <v>0</v>
      </c>
      <c r="R423" s="104">
        <f>ROUND(VLOOKUP($B423,'[4]3.ข้อมูลงบทดลองปัจจุบัน'!$A$5:$CL$846,17,0),2)</f>
        <v>0</v>
      </c>
      <c r="S423" s="104">
        <f>ROUND(VLOOKUP($B423,'[4]3.ข้อมูลงบทดลองปัจจุบัน'!$A$5:$CL$846,18,0),2)</f>
        <v>0</v>
      </c>
      <c r="T423" s="104">
        <f>ROUND(VLOOKUP($B423,'[4]3.ข้อมูลงบทดลองปัจจุบัน'!$A$5:$CL$846,19,0),2)</f>
        <v>0</v>
      </c>
      <c r="U423" s="104">
        <f>ROUND(VLOOKUP($B423,'[4]3.ข้อมูลงบทดลองปัจจุบัน'!$A$5:$CL$846,20,0),2)</f>
        <v>0</v>
      </c>
      <c r="V423" s="104">
        <f>ROUND(VLOOKUP($B423,'[4]3.ข้อมูลงบทดลองปัจจุบัน'!$A$5:$CL$846,21,0),2)</f>
        <v>0</v>
      </c>
      <c r="W423" s="104">
        <f>ROUND(VLOOKUP($B423,'[4]3.ข้อมูลงบทดลองปัจจุบัน'!$A$5:$CL$846,22,0),2)</f>
        <v>0</v>
      </c>
      <c r="X423" s="104">
        <f>ROUND(VLOOKUP($B423,'[4]3.ข้อมูลงบทดลองปัจจุบัน'!$A$5:$CL$846,23,0),2)</f>
        <v>0</v>
      </c>
      <c r="Y423" s="104">
        <f>ROUND(VLOOKUP($B423,'[4]3.ข้อมูลงบทดลองปัจจุบัน'!$A$5:$CL$846,24,0),2)</f>
        <v>0</v>
      </c>
      <c r="Z423" s="104">
        <f>ROUND(VLOOKUP($B423,'[4]3.ข้อมูลงบทดลองปัจจุบัน'!$A$5:$CL$846,25,0),2)</f>
        <v>0</v>
      </c>
      <c r="AA423" s="104">
        <f>ROUND(VLOOKUP($B423,'[4]3.ข้อมูลงบทดลองปัจจุบัน'!$A$5:$CL$846,26,0),2)</f>
        <v>0</v>
      </c>
      <c r="AB423" s="104">
        <f>ROUND(VLOOKUP($B423,'[4]3.ข้อมูลงบทดลองปัจจุบัน'!$A$5:$CL$846,27,0),2)</f>
        <v>0</v>
      </c>
      <c r="AC423" s="104">
        <f>ROUND(VLOOKUP($B423,'[4]3.ข้อมูลงบทดลองปัจจุบัน'!$A$5:$CL$846,28,0),2)</f>
        <v>0</v>
      </c>
      <c r="AD423" s="104">
        <f>ROUND(VLOOKUP($B423,'[4]3.ข้อมูลงบทดลองปัจจุบัน'!$A$5:$CL$846,29,0),2)</f>
        <v>0</v>
      </c>
      <c r="AE423" s="104">
        <f>ROUND(VLOOKUP($B423,'[4]3.ข้อมูลงบทดลองปัจจุบัน'!$A$5:$CL$846,30,0),2)</f>
        <v>0</v>
      </c>
      <c r="AF423" s="104">
        <f>ROUND(VLOOKUP($B423,'[4]3.ข้อมูลงบทดลองปัจจุบัน'!$A$5:$CL$846,31,0),2)</f>
        <v>0</v>
      </c>
      <c r="AG423" s="104">
        <f>ROUND(VLOOKUP($B423,'[4]3.ข้อมูลงบทดลองปัจจุบัน'!$A$5:$CL$846,32,0),2)</f>
        <v>0</v>
      </c>
      <c r="AH423" s="104">
        <f>ROUND(VLOOKUP($B423,'[4]3.ข้อมูลงบทดลองปัจจุบัน'!$A$5:$CL$846,33,0),2)</f>
        <v>0</v>
      </c>
      <c r="AI423" s="104">
        <f>ROUND(VLOOKUP($B423,'[4]3.ข้อมูลงบทดลองปัจจุบัน'!$A$5:$CL$846,34,0),2)</f>
        <v>0</v>
      </c>
      <c r="AJ423" s="104">
        <f>ROUND(VLOOKUP($B423,'[4]3.ข้อมูลงบทดลองปัจจุบัน'!$A$5:$CL$846,35,0),2)</f>
        <v>0</v>
      </c>
      <c r="AK423" s="104">
        <f>ROUND(VLOOKUP($B423,'[4]3.ข้อมูลงบทดลองปัจจุบัน'!$A$5:$CL$846,36,0),2)</f>
        <v>0</v>
      </c>
      <c r="AL423" s="104">
        <f>ROUND(VLOOKUP($B423,'[4]3.ข้อมูลงบทดลองปัจจุบัน'!$A$5:$CL$846,37,0),2)</f>
        <v>0</v>
      </c>
      <c r="AM423" s="104">
        <f>ROUND(VLOOKUP($B423,'[4]3.ข้อมูลงบทดลองปัจจุบัน'!$A$5:$CL$846,38,0),2)</f>
        <v>0</v>
      </c>
      <c r="AN423" s="104">
        <f>ROUND(VLOOKUP($B423,'[4]3.ข้อมูลงบทดลองปัจจุบัน'!$A$5:$CL$846,39,0),2)</f>
        <v>0</v>
      </c>
      <c r="AO423" s="104">
        <f>ROUND(VLOOKUP($B423,'[4]3.ข้อมูลงบทดลองปัจจุบัน'!$A$5:$CL$846,40,0),2)</f>
        <v>0</v>
      </c>
      <c r="AP423" s="104">
        <f>ROUND(VLOOKUP($B423,'[4]3.ข้อมูลงบทดลองปัจจุบัน'!$A$5:$CL$846,41,0),2)</f>
        <v>0</v>
      </c>
      <c r="AQ423" s="104">
        <f>ROUND(VLOOKUP($B423,'[4]3.ข้อมูลงบทดลองปัจจุบัน'!$A$5:$CL$846,42,0),2)</f>
        <v>0</v>
      </c>
      <c r="AR423" s="104">
        <f>ROUND(VLOOKUP($B423,'[4]3.ข้อมูลงบทดลองปัจจุบัน'!$A$5:$CL$846,43,0),2)</f>
        <v>0</v>
      </c>
      <c r="AS423" s="104">
        <f>ROUND(VLOOKUP($B423,'[4]3.ข้อมูลงบทดลองปัจจุบัน'!$A$5:$CL$846,44,0),2)</f>
        <v>0</v>
      </c>
      <c r="AT423" s="104">
        <f>ROUND(VLOOKUP($B423,'[4]3.ข้อมูลงบทดลองปัจจุบัน'!$A$5:$CL$846,45,0),2)</f>
        <v>0</v>
      </c>
      <c r="AU423" s="104">
        <f>ROUND(VLOOKUP($B423,'[4]3.ข้อมูลงบทดลองปัจจุบัน'!$A$5:$CL$846,46,0),2)</f>
        <v>0</v>
      </c>
      <c r="AV423" s="104">
        <f>ROUND(VLOOKUP($B423,'[4]3.ข้อมูลงบทดลองปัจจุบัน'!$A$5:$CL$846,47,0),2)</f>
        <v>0</v>
      </c>
      <c r="AW423" s="104">
        <f>ROUND(VLOOKUP($B423,'[4]3.ข้อมูลงบทดลองปัจจุบัน'!$A$5:$CL$846,48,0),2)</f>
        <v>0</v>
      </c>
      <c r="AX423" s="104">
        <f>ROUND(VLOOKUP($B423,'[4]3.ข้อมูลงบทดลองปัจจุบัน'!$A$5:$CL$846,49,0),2)</f>
        <v>0</v>
      </c>
      <c r="AY423" s="104">
        <f>ROUND(VLOOKUP($B423,'[4]3.ข้อมูลงบทดลองปัจจุบัน'!$A$5:$CL$846,50,0),2)</f>
        <v>0</v>
      </c>
      <c r="AZ423" s="104">
        <f>ROUND(VLOOKUP($B423,'[4]3.ข้อมูลงบทดลองปัจจุบัน'!$A$5:$CL$846,51,0),2)</f>
        <v>0</v>
      </c>
      <c r="BA423" s="104">
        <f>ROUND(VLOOKUP($B423,'[4]3.ข้อมูลงบทดลองปัจจุบัน'!$A$5:$CL$846,52,0),2)</f>
        <v>0</v>
      </c>
      <c r="BB423" s="104">
        <f>ROUND(VLOOKUP($B423,'[4]3.ข้อมูลงบทดลองปัจจุบัน'!$A$5:$CL$846,53,0),2)</f>
        <v>0</v>
      </c>
      <c r="BC423" s="104">
        <f>ROUND(VLOOKUP($B423,'[4]3.ข้อมูลงบทดลองปัจจุบัน'!$A$5:$CL$846,54,0),2)</f>
        <v>0</v>
      </c>
      <c r="BD423" s="104">
        <f>ROUND(VLOOKUP($B423,'[4]3.ข้อมูลงบทดลองปัจจุบัน'!$A$5:$CL$846,55,0),2)</f>
        <v>0</v>
      </c>
      <c r="BE423" s="104">
        <f>ROUND(VLOOKUP($B423,'[4]3.ข้อมูลงบทดลองปัจจุบัน'!$A$5:$CL$846,56,0),2)</f>
        <v>0</v>
      </c>
      <c r="BF423" s="104">
        <f>ROUND(VLOOKUP($B423,'[4]3.ข้อมูลงบทดลองปัจจุบัน'!$A$5:$CL$846,57,0),2)</f>
        <v>0</v>
      </c>
      <c r="BG423" s="104">
        <f>ROUND(VLOOKUP($B423,'[4]3.ข้อมูลงบทดลองปัจจุบัน'!$A$5:$CL$846,58,0),2)</f>
        <v>0</v>
      </c>
      <c r="BH423" s="104">
        <f>ROUND(VLOOKUP($B423,'[4]3.ข้อมูลงบทดลองปัจจุบัน'!$A$5:$CL$846,59,0),2)</f>
        <v>0</v>
      </c>
      <c r="BI423" s="104">
        <f>ROUND(VLOOKUP($B423,'[4]3.ข้อมูลงบทดลองปัจจุบัน'!$A$5:$CL$846,60,0),2)</f>
        <v>0</v>
      </c>
      <c r="BJ423" s="104">
        <f>ROUND(VLOOKUP($B423,'[4]3.ข้อมูลงบทดลองปัจจุบัน'!$A$5:$CL$846,61,0),2)</f>
        <v>0</v>
      </c>
      <c r="BK423" s="104">
        <f>ROUND(VLOOKUP($B423,'[4]3.ข้อมูลงบทดลองปัจจุบัน'!$A$5:$CL$846,62,0),2)</f>
        <v>0</v>
      </c>
      <c r="BL423" s="104">
        <f>ROUND(VLOOKUP($B423,'[4]3.ข้อมูลงบทดลองปัจจุบัน'!$A$5:$CL$846,63,0),2)</f>
        <v>0</v>
      </c>
      <c r="BM423" s="104">
        <f>ROUND(VLOOKUP($B423,'[4]3.ข้อมูลงบทดลองปัจจุบัน'!$A$5:$CL$846,64,0),2)</f>
        <v>148680</v>
      </c>
      <c r="BN423" s="104">
        <f>ROUND(VLOOKUP($B423,'[4]3.ข้อมูลงบทดลองปัจจุบัน'!$A$5:$CL$846,65,0),2)</f>
        <v>0</v>
      </c>
      <c r="BO423" s="104">
        <f>ROUND(VLOOKUP($B423,'[4]3.ข้อมูลงบทดลองปัจจุบัน'!$A$5:$CL$846,66,0),2)</f>
        <v>0</v>
      </c>
      <c r="BP423" s="104">
        <f>ROUND(VLOOKUP($B423,'[4]3.ข้อมูลงบทดลองปัจจุบัน'!$A$5:$CL$846,67,0),2)</f>
        <v>0</v>
      </c>
      <c r="BQ423" s="104">
        <f>ROUND(VLOOKUP($B423,'[4]3.ข้อมูลงบทดลองปัจจุบัน'!$A$5:$CL$846,68,0),2)</f>
        <v>0</v>
      </c>
      <c r="BR423" s="104">
        <f>ROUND(VLOOKUP($B423,'[4]3.ข้อมูลงบทดลองปัจจุบัน'!$A$5:$CL$846,69,0),2)</f>
        <v>0</v>
      </c>
      <c r="BS423" s="104">
        <f>ROUND(VLOOKUP($B423,'[4]3.ข้อมูลงบทดลองปัจจุบัน'!$A$5:$CL$846,70,0),2)</f>
        <v>0</v>
      </c>
      <c r="BT423" s="104">
        <f>ROUND(VLOOKUP($B423,'[4]3.ข้อมูลงบทดลองปัจจุบัน'!$A$5:$CL$846,71,0),2)</f>
        <v>0</v>
      </c>
      <c r="BU423" s="104">
        <f>ROUND(VLOOKUP($B423,'[4]3.ข้อมูลงบทดลองปัจจุบัน'!$A$5:$CL$846,72,0),2)</f>
        <v>0</v>
      </c>
      <c r="BV423" s="104">
        <f>ROUND(VLOOKUP($B423,'[4]3.ข้อมูลงบทดลองปัจจุบัน'!$A$5:$CL$846,73,0),2)</f>
        <v>0</v>
      </c>
      <c r="BW423" s="104">
        <f>ROUND(VLOOKUP($B423,'[4]3.ข้อมูลงบทดลองปัจจุบัน'!$A$5:$CL$846,74,0),2)</f>
        <v>0</v>
      </c>
      <c r="BX423" s="104">
        <f>ROUND(VLOOKUP($B423,'[4]3.ข้อมูลงบทดลองปัจจุบัน'!$A$5:$CL$846,75,0),2)</f>
        <v>0</v>
      </c>
      <c r="BY423" s="104">
        <f>ROUND(VLOOKUP($B423,'[4]3.ข้อมูลงบทดลองปัจจุบัน'!$A$5:$CL$846,76,0),2)</f>
        <v>0</v>
      </c>
      <c r="BZ423" s="104">
        <f>ROUND(VLOOKUP($B423,'[4]3.ข้อมูลงบทดลองปัจจุบัน'!$A$5:$CL$846,77,0),2)</f>
        <v>0</v>
      </c>
      <c r="CA423" s="104">
        <f>ROUND(VLOOKUP($B423,'[4]3.ข้อมูลงบทดลองปัจจุบัน'!$A$5:$CL$846,78,0),2)</f>
        <v>0</v>
      </c>
      <c r="CB423" s="104">
        <f>ROUND(VLOOKUP($B423,'[4]3.ข้อมูลงบทดลองปัจจุบัน'!$A$5:$CL$846,79,0),2)</f>
        <v>0</v>
      </c>
      <c r="CC423" s="104">
        <f>ROUND(VLOOKUP($B423,'[4]3.ข้อมูลงบทดลองปัจจุบัน'!$A$5:$CL$846,80,0),2)</f>
        <v>0</v>
      </c>
      <c r="CD423" s="104">
        <f>ROUND(VLOOKUP($B423,'[4]3.ข้อมูลงบทดลองปัจจุบัน'!$A$5:$CL$846,81,0),2)</f>
        <v>0</v>
      </c>
      <c r="CE423" s="104">
        <f>ROUND(VLOOKUP($B423,'[4]3.ข้อมูลงบทดลองปัจจุบัน'!$A$5:$CL$846,82,0),2)</f>
        <v>0</v>
      </c>
      <c r="CF423" s="104">
        <f>ROUND(VLOOKUP($B423,'[4]3.ข้อมูลงบทดลองปัจจุบัน'!$A$5:$CL$846,83,0),2)</f>
        <v>0</v>
      </c>
      <c r="CG423" s="104">
        <f>ROUND(VLOOKUP($B423,'[4]3.ข้อมูลงบทดลองปัจจุบัน'!$A$5:$CL$846,84,0),2)</f>
        <v>0</v>
      </c>
      <c r="CH423" s="104">
        <f>ROUND(VLOOKUP($B423,'[4]3.ข้อมูลงบทดลองปัจจุบัน'!$A$5:$CL$846,85,0),2)</f>
        <v>0</v>
      </c>
      <c r="CI423" s="104">
        <f>ROUND(VLOOKUP($B423,'[4]3.ข้อมูลงบทดลองปัจจุบัน'!$A$5:$CL$846,86,0),2)</f>
        <v>0</v>
      </c>
      <c r="CJ423" s="104">
        <f>ROUND(VLOOKUP($B423,'[4]3.ข้อมูลงบทดลองปัจจุบัน'!$A$5:$CL$846,87,0),2)</f>
        <v>0</v>
      </c>
      <c r="CK423" s="104">
        <f>ROUND(VLOOKUP($B423,'[4]3.ข้อมูลงบทดลองปัจจุบัน'!$A$5:$CL$846,88,0),2)</f>
        <v>0</v>
      </c>
      <c r="CL423" s="104">
        <f>ROUND(VLOOKUP($B423,'[4]3.ข้อมูลงบทดลองปัจจุบัน'!$A$5:$CL$846,89,0),2)</f>
        <v>0</v>
      </c>
      <c r="CM423" s="104">
        <f>ROUND(VLOOKUP($B423,'[4]3.ข้อมูลงบทดลองปัจจุบัน'!$A$5:$CL$846,90,0),2)</f>
        <v>0</v>
      </c>
    </row>
    <row r="424" spans="1:91" x14ac:dyDescent="0.7">
      <c r="A424" s="127" t="s">
        <v>884</v>
      </c>
      <c r="B424" s="18" t="s">
        <v>1231</v>
      </c>
      <c r="C424" s="19" t="s">
        <v>1232</v>
      </c>
      <c r="D424" s="104">
        <f>ROUND(VLOOKUP($B424,'[4]3.ข้อมูลงบทดลองปัจจุบัน'!$A$5:$CL$846,3,0),2)</f>
        <v>0</v>
      </c>
      <c r="E424" s="104">
        <f>ROUND(VLOOKUP($B424,'[4]3.ข้อมูลงบทดลองปัจจุบัน'!$A$5:$CL$846,4,0),2)</f>
        <v>0</v>
      </c>
      <c r="F424" s="104">
        <f>ROUND(VLOOKUP($B424,'[4]3.ข้อมูลงบทดลองปัจจุบัน'!$A$5:$CL$846,5,0),2)</f>
        <v>0</v>
      </c>
      <c r="G424" s="104">
        <f>ROUND(VLOOKUP($B424,'[4]3.ข้อมูลงบทดลองปัจจุบัน'!$A$5:$CL$846,6,0),2)</f>
        <v>0</v>
      </c>
      <c r="H424" s="104">
        <f>ROUND(VLOOKUP($B424,'[4]3.ข้อมูลงบทดลองปัจจุบัน'!$A$5:$CL$846,7,0),2)</f>
        <v>0</v>
      </c>
      <c r="I424" s="104">
        <f>ROUND(VLOOKUP($B424,'[4]3.ข้อมูลงบทดลองปัจจุบัน'!$A$5:$CL$846,8,0),2)</f>
        <v>0</v>
      </c>
      <c r="J424" s="104">
        <f>ROUND(VLOOKUP($B424,'[4]3.ข้อมูลงบทดลองปัจจุบัน'!$A$5:$CL$846,9,0),2)</f>
        <v>0</v>
      </c>
      <c r="K424" s="104">
        <f>ROUND(VLOOKUP($B424,'[4]3.ข้อมูลงบทดลองปัจจุบัน'!$A$5:$CL$846,10,0),2)</f>
        <v>0</v>
      </c>
      <c r="L424" s="104">
        <f>ROUND(VLOOKUP($B424,'[4]3.ข้อมูลงบทดลองปัจจุบัน'!$A$5:$CL$846,11,0),2)</f>
        <v>0</v>
      </c>
      <c r="M424" s="104">
        <f>ROUND(VLOOKUP($B424,'[4]3.ข้อมูลงบทดลองปัจจุบัน'!$A$5:$CL$846,12,0),2)</f>
        <v>0</v>
      </c>
      <c r="N424" s="104">
        <f>ROUND(VLOOKUP($B424,'[4]3.ข้อมูลงบทดลองปัจจุบัน'!$A$5:$CL$846,13,0),2)</f>
        <v>0</v>
      </c>
      <c r="O424" s="104">
        <f>ROUND(VLOOKUP($B424,'[4]3.ข้อมูลงบทดลองปัจจุบัน'!$A$5:$CL$846,14,0),2)</f>
        <v>0</v>
      </c>
      <c r="P424" s="104">
        <f>ROUND(VLOOKUP($B424,'[4]3.ข้อมูลงบทดลองปัจจุบัน'!$A$5:$CL$846,15,0),2)</f>
        <v>0</v>
      </c>
      <c r="Q424" s="104">
        <f>ROUND(VLOOKUP($B424,'[4]3.ข้อมูลงบทดลองปัจจุบัน'!$A$5:$CL$846,16,0),2)</f>
        <v>0</v>
      </c>
      <c r="R424" s="104">
        <f>ROUND(VLOOKUP($B424,'[4]3.ข้อมูลงบทดลองปัจจุบัน'!$A$5:$CL$846,17,0),2)</f>
        <v>0</v>
      </c>
      <c r="S424" s="104">
        <f>ROUND(VLOOKUP($B424,'[4]3.ข้อมูลงบทดลองปัจจุบัน'!$A$5:$CL$846,18,0),2)</f>
        <v>0</v>
      </c>
      <c r="T424" s="104">
        <f>ROUND(VLOOKUP($B424,'[4]3.ข้อมูลงบทดลองปัจจุบัน'!$A$5:$CL$846,19,0),2)</f>
        <v>0</v>
      </c>
      <c r="U424" s="104">
        <f>ROUND(VLOOKUP($B424,'[4]3.ข้อมูลงบทดลองปัจจุบัน'!$A$5:$CL$846,20,0),2)</f>
        <v>0</v>
      </c>
      <c r="V424" s="104">
        <f>ROUND(VLOOKUP($B424,'[4]3.ข้อมูลงบทดลองปัจจุบัน'!$A$5:$CL$846,21,0),2)</f>
        <v>0</v>
      </c>
      <c r="W424" s="104">
        <f>ROUND(VLOOKUP($B424,'[4]3.ข้อมูลงบทดลองปัจจุบัน'!$A$5:$CL$846,22,0),2)</f>
        <v>0</v>
      </c>
      <c r="X424" s="104">
        <f>ROUND(VLOOKUP($B424,'[4]3.ข้อมูลงบทดลองปัจจุบัน'!$A$5:$CL$846,23,0),2)</f>
        <v>0</v>
      </c>
      <c r="Y424" s="104">
        <f>ROUND(VLOOKUP($B424,'[4]3.ข้อมูลงบทดลองปัจจุบัน'!$A$5:$CL$846,24,0),2)</f>
        <v>0</v>
      </c>
      <c r="Z424" s="104">
        <f>ROUND(VLOOKUP($B424,'[4]3.ข้อมูลงบทดลองปัจจุบัน'!$A$5:$CL$846,25,0),2)</f>
        <v>0</v>
      </c>
      <c r="AA424" s="104">
        <f>ROUND(VLOOKUP($B424,'[4]3.ข้อมูลงบทดลองปัจจุบัน'!$A$5:$CL$846,26,0),2)</f>
        <v>0</v>
      </c>
      <c r="AB424" s="104">
        <f>ROUND(VLOOKUP($B424,'[4]3.ข้อมูลงบทดลองปัจจุบัน'!$A$5:$CL$846,27,0),2)</f>
        <v>0</v>
      </c>
      <c r="AC424" s="104">
        <f>ROUND(VLOOKUP($B424,'[4]3.ข้อมูลงบทดลองปัจจุบัน'!$A$5:$CL$846,28,0),2)</f>
        <v>0</v>
      </c>
      <c r="AD424" s="104">
        <f>ROUND(VLOOKUP($B424,'[4]3.ข้อมูลงบทดลองปัจจุบัน'!$A$5:$CL$846,29,0),2)</f>
        <v>0</v>
      </c>
      <c r="AE424" s="104">
        <f>ROUND(VLOOKUP($B424,'[4]3.ข้อมูลงบทดลองปัจจุบัน'!$A$5:$CL$846,30,0),2)</f>
        <v>0</v>
      </c>
      <c r="AF424" s="104">
        <f>ROUND(VLOOKUP($B424,'[4]3.ข้อมูลงบทดลองปัจจุบัน'!$A$5:$CL$846,31,0),2)</f>
        <v>0</v>
      </c>
      <c r="AG424" s="104">
        <f>ROUND(VLOOKUP($B424,'[4]3.ข้อมูลงบทดลองปัจจุบัน'!$A$5:$CL$846,32,0),2)</f>
        <v>0</v>
      </c>
      <c r="AH424" s="104">
        <f>ROUND(VLOOKUP($B424,'[4]3.ข้อมูลงบทดลองปัจจุบัน'!$A$5:$CL$846,33,0),2)</f>
        <v>0</v>
      </c>
      <c r="AI424" s="104">
        <f>ROUND(VLOOKUP($B424,'[4]3.ข้อมูลงบทดลองปัจจุบัน'!$A$5:$CL$846,34,0),2)</f>
        <v>0</v>
      </c>
      <c r="AJ424" s="104">
        <f>ROUND(VLOOKUP($B424,'[4]3.ข้อมูลงบทดลองปัจจุบัน'!$A$5:$CL$846,35,0),2)</f>
        <v>0</v>
      </c>
      <c r="AK424" s="104">
        <f>ROUND(VLOOKUP($B424,'[4]3.ข้อมูลงบทดลองปัจจุบัน'!$A$5:$CL$846,36,0),2)</f>
        <v>0</v>
      </c>
      <c r="AL424" s="104">
        <f>ROUND(VLOOKUP($B424,'[4]3.ข้อมูลงบทดลองปัจจุบัน'!$A$5:$CL$846,37,0),2)</f>
        <v>4500</v>
      </c>
      <c r="AM424" s="104">
        <f>ROUND(VLOOKUP($B424,'[4]3.ข้อมูลงบทดลองปัจจุบัน'!$A$5:$CL$846,38,0),2)</f>
        <v>0</v>
      </c>
      <c r="AN424" s="104">
        <f>ROUND(VLOOKUP($B424,'[4]3.ข้อมูลงบทดลองปัจจุบัน'!$A$5:$CL$846,39,0),2)</f>
        <v>0</v>
      </c>
      <c r="AO424" s="104">
        <f>ROUND(VLOOKUP($B424,'[4]3.ข้อมูลงบทดลองปัจจุบัน'!$A$5:$CL$846,40,0),2)</f>
        <v>0</v>
      </c>
      <c r="AP424" s="104">
        <f>ROUND(VLOOKUP($B424,'[4]3.ข้อมูลงบทดลองปัจจุบัน'!$A$5:$CL$846,41,0),2)</f>
        <v>0</v>
      </c>
      <c r="AQ424" s="104">
        <f>ROUND(VLOOKUP($B424,'[4]3.ข้อมูลงบทดลองปัจจุบัน'!$A$5:$CL$846,42,0),2)</f>
        <v>0</v>
      </c>
      <c r="AR424" s="104">
        <f>ROUND(VLOOKUP($B424,'[4]3.ข้อมูลงบทดลองปัจจุบัน'!$A$5:$CL$846,43,0),2)</f>
        <v>0</v>
      </c>
      <c r="AS424" s="104">
        <f>ROUND(VLOOKUP($B424,'[4]3.ข้อมูลงบทดลองปัจจุบัน'!$A$5:$CL$846,44,0),2)</f>
        <v>0</v>
      </c>
      <c r="AT424" s="104">
        <f>ROUND(VLOOKUP($B424,'[4]3.ข้อมูลงบทดลองปัจจุบัน'!$A$5:$CL$846,45,0),2)</f>
        <v>0</v>
      </c>
      <c r="AU424" s="104">
        <f>ROUND(VLOOKUP($B424,'[4]3.ข้อมูลงบทดลองปัจจุบัน'!$A$5:$CL$846,46,0),2)</f>
        <v>0</v>
      </c>
      <c r="AV424" s="104">
        <f>ROUND(VLOOKUP($B424,'[4]3.ข้อมูลงบทดลองปัจจุบัน'!$A$5:$CL$846,47,0),2)</f>
        <v>0</v>
      </c>
      <c r="AW424" s="104">
        <f>ROUND(VLOOKUP($B424,'[4]3.ข้อมูลงบทดลองปัจจุบัน'!$A$5:$CL$846,48,0),2)</f>
        <v>0</v>
      </c>
      <c r="AX424" s="104">
        <f>ROUND(VLOOKUP($B424,'[4]3.ข้อมูลงบทดลองปัจจุบัน'!$A$5:$CL$846,49,0),2)</f>
        <v>0</v>
      </c>
      <c r="AY424" s="104">
        <f>ROUND(VLOOKUP($B424,'[4]3.ข้อมูลงบทดลองปัจจุบัน'!$A$5:$CL$846,50,0),2)</f>
        <v>0</v>
      </c>
      <c r="AZ424" s="104">
        <f>ROUND(VLOOKUP($B424,'[4]3.ข้อมูลงบทดลองปัจจุบัน'!$A$5:$CL$846,51,0),2)</f>
        <v>0</v>
      </c>
      <c r="BA424" s="104">
        <f>ROUND(VLOOKUP($B424,'[4]3.ข้อมูลงบทดลองปัจจุบัน'!$A$5:$CL$846,52,0),2)</f>
        <v>0</v>
      </c>
      <c r="BB424" s="104">
        <f>ROUND(VLOOKUP($B424,'[4]3.ข้อมูลงบทดลองปัจจุบัน'!$A$5:$CL$846,53,0),2)</f>
        <v>0</v>
      </c>
      <c r="BC424" s="104">
        <f>ROUND(VLOOKUP($B424,'[4]3.ข้อมูลงบทดลองปัจจุบัน'!$A$5:$CL$846,54,0),2)</f>
        <v>0</v>
      </c>
      <c r="BD424" s="104">
        <f>ROUND(VLOOKUP($B424,'[4]3.ข้อมูลงบทดลองปัจจุบัน'!$A$5:$CL$846,55,0),2)</f>
        <v>0</v>
      </c>
      <c r="BE424" s="104">
        <f>ROUND(VLOOKUP($B424,'[4]3.ข้อมูลงบทดลองปัจจุบัน'!$A$5:$CL$846,56,0),2)</f>
        <v>0</v>
      </c>
      <c r="BF424" s="104">
        <f>ROUND(VLOOKUP($B424,'[4]3.ข้อมูลงบทดลองปัจจุบัน'!$A$5:$CL$846,57,0),2)</f>
        <v>0</v>
      </c>
      <c r="BG424" s="104">
        <f>ROUND(VLOOKUP($B424,'[4]3.ข้อมูลงบทดลองปัจจุบัน'!$A$5:$CL$846,58,0),2)</f>
        <v>0</v>
      </c>
      <c r="BH424" s="104">
        <f>ROUND(VLOOKUP($B424,'[4]3.ข้อมูลงบทดลองปัจจุบัน'!$A$5:$CL$846,59,0),2)</f>
        <v>0</v>
      </c>
      <c r="BI424" s="104">
        <f>ROUND(VLOOKUP($B424,'[4]3.ข้อมูลงบทดลองปัจจุบัน'!$A$5:$CL$846,60,0),2)</f>
        <v>0</v>
      </c>
      <c r="BJ424" s="104">
        <f>ROUND(VLOOKUP($B424,'[4]3.ข้อมูลงบทดลองปัจจุบัน'!$A$5:$CL$846,61,0),2)</f>
        <v>0</v>
      </c>
      <c r="BK424" s="104">
        <f>ROUND(VLOOKUP($B424,'[4]3.ข้อมูลงบทดลองปัจจุบัน'!$A$5:$CL$846,62,0),2)</f>
        <v>0</v>
      </c>
      <c r="BL424" s="104">
        <f>ROUND(VLOOKUP($B424,'[4]3.ข้อมูลงบทดลองปัจจุบัน'!$A$5:$CL$846,63,0),2)</f>
        <v>0</v>
      </c>
      <c r="BM424" s="104">
        <f>ROUND(VLOOKUP($B424,'[4]3.ข้อมูลงบทดลองปัจจุบัน'!$A$5:$CL$846,64,0),2)</f>
        <v>0</v>
      </c>
      <c r="BN424" s="104">
        <f>ROUND(VLOOKUP($B424,'[4]3.ข้อมูลงบทดลองปัจจุบัน'!$A$5:$CL$846,65,0),2)</f>
        <v>0</v>
      </c>
      <c r="BO424" s="104">
        <f>ROUND(VLOOKUP($B424,'[4]3.ข้อมูลงบทดลองปัจจุบัน'!$A$5:$CL$846,66,0),2)</f>
        <v>0</v>
      </c>
      <c r="BP424" s="104">
        <f>ROUND(VLOOKUP($B424,'[4]3.ข้อมูลงบทดลองปัจจุบัน'!$A$5:$CL$846,67,0),2)</f>
        <v>0</v>
      </c>
      <c r="BQ424" s="104">
        <f>ROUND(VLOOKUP($B424,'[4]3.ข้อมูลงบทดลองปัจจุบัน'!$A$5:$CL$846,68,0),2)</f>
        <v>0</v>
      </c>
      <c r="BR424" s="104">
        <f>ROUND(VLOOKUP($B424,'[4]3.ข้อมูลงบทดลองปัจจุบัน'!$A$5:$CL$846,69,0),2)</f>
        <v>0</v>
      </c>
      <c r="BS424" s="104">
        <f>ROUND(VLOOKUP($B424,'[4]3.ข้อมูลงบทดลองปัจจุบัน'!$A$5:$CL$846,70,0),2)</f>
        <v>0</v>
      </c>
      <c r="BT424" s="104">
        <f>ROUND(VLOOKUP($B424,'[4]3.ข้อมูลงบทดลองปัจจุบัน'!$A$5:$CL$846,71,0),2)</f>
        <v>0</v>
      </c>
      <c r="BU424" s="104">
        <f>ROUND(VLOOKUP($B424,'[4]3.ข้อมูลงบทดลองปัจจุบัน'!$A$5:$CL$846,72,0),2)</f>
        <v>0</v>
      </c>
      <c r="BV424" s="104">
        <f>ROUND(VLOOKUP($B424,'[4]3.ข้อมูลงบทดลองปัจจุบัน'!$A$5:$CL$846,73,0),2)</f>
        <v>0</v>
      </c>
      <c r="BW424" s="104">
        <f>ROUND(VLOOKUP($B424,'[4]3.ข้อมูลงบทดลองปัจจุบัน'!$A$5:$CL$846,74,0),2)</f>
        <v>0</v>
      </c>
      <c r="BX424" s="104">
        <f>ROUND(VLOOKUP($B424,'[4]3.ข้อมูลงบทดลองปัจจุบัน'!$A$5:$CL$846,75,0),2)</f>
        <v>0</v>
      </c>
      <c r="BY424" s="104">
        <f>ROUND(VLOOKUP($B424,'[4]3.ข้อมูลงบทดลองปัจจุบัน'!$A$5:$CL$846,76,0),2)</f>
        <v>0</v>
      </c>
      <c r="BZ424" s="104">
        <f>ROUND(VLOOKUP($B424,'[4]3.ข้อมูลงบทดลองปัจจุบัน'!$A$5:$CL$846,77,0),2)</f>
        <v>0</v>
      </c>
      <c r="CA424" s="104">
        <f>ROUND(VLOOKUP($B424,'[4]3.ข้อมูลงบทดลองปัจจุบัน'!$A$5:$CL$846,78,0),2)</f>
        <v>0</v>
      </c>
      <c r="CB424" s="104">
        <f>ROUND(VLOOKUP($B424,'[4]3.ข้อมูลงบทดลองปัจจุบัน'!$A$5:$CL$846,79,0),2)</f>
        <v>0</v>
      </c>
      <c r="CC424" s="104">
        <f>ROUND(VLOOKUP($B424,'[4]3.ข้อมูลงบทดลองปัจจุบัน'!$A$5:$CL$846,80,0),2)</f>
        <v>0</v>
      </c>
      <c r="CD424" s="104">
        <f>ROUND(VLOOKUP($B424,'[4]3.ข้อมูลงบทดลองปัจจุบัน'!$A$5:$CL$846,81,0),2)</f>
        <v>0</v>
      </c>
      <c r="CE424" s="104">
        <f>ROUND(VLOOKUP($B424,'[4]3.ข้อมูลงบทดลองปัจจุบัน'!$A$5:$CL$846,82,0),2)</f>
        <v>0</v>
      </c>
      <c r="CF424" s="104">
        <f>ROUND(VLOOKUP($B424,'[4]3.ข้อมูลงบทดลองปัจจุบัน'!$A$5:$CL$846,83,0),2)</f>
        <v>0</v>
      </c>
      <c r="CG424" s="104">
        <f>ROUND(VLOOKUP($B424,'[4]3.ข้อมูลงบทดลองปัจจุบัน'!$A$5:$CL$846,84,0),2)</f>
        <v>0</v>
      </c>
      <c r="CH424" s="104">
        <f>ROUND(VLOOKUP($B424,'[4]3.ข้อมูลงบทดลองปัจจุบัน'!$A$5:$CL$846,85,0),2)</f>
        <v>0</v>
      </c>
      <c r="CI424" s="104">
        <f>ROUND(VLOOKUP($B424,'[4]3.ข้อมูลงบทดลองปัจจุบัน'!$A$5:$CL$846,86,0),2)</f>
        <v>0</v>
      </c>
      <c r="CJ424" s="104">
        <f>ROUND(VLOOKUP($B424,'[4]3.ข้อมูลงบทดลองปัจจุบัน'!$A$5:$CL$846,87,0),2)</f>
        <v>0</v>
      </c>
      <c r="CK424" s="104">
        <f>ROUND(VLOOKUP($B424,'[4]3.ข้อมูลงบทดลองปัจจุบัน'!$A$5:$CL$846,88,0),2)</f>
        <v>0</v>
      </c>
      <c r="CL424" s="104">
        <f>ROUND(VLOOKUP($B424,'[4]3.ข้อมูลงบทดลองปัจจุบัน'!$A$5:$CL$846,89,0),2)</f>
        <v>0</v>
      </c>
      <c r="CM424" s="104">
        <f>ROUND(VLOOKUP($B424,'[4]3.ข้อมูลงบทดลองปัจจุบัน'!$A$5:$CL$846,90,0),2)</f>
        <v>0</v>
      </c>
    </row>
    <row r="425" spans="1:91" x14ac:dyDescent="0.7">
      <c r="A425" s="127" t="s">
        <v>884</v>
      </c>
      <c r="B425" s="18" t="s">
        <v>1233</v>
      </c>
      <c r="C425" s="19" t="s">
        <v>1234</v>
      </c>
      <c r="D425" s="104">
        <f>ROUND(VLOOKUP($B425,'[4]3.ข้อมูลงบทดลองปัจจุบัน'!$A$5:$CL$846,3,0),2)</f>
        <v>0</v>
      </c>
      <c r="E425" s="104">
        <f>ROUND(VLOOKUP($B425,'[4]3.ข้อมูลงบทดลองปัจจุบัน'!$A$5:$CL$846,4,0),2)</f>
        <v>0</v>
      </c>
      <c r="F425" s="104">
        <f>ROUND(VLOOKUP($B425,'[4]3.ข้อมูลงบทดลองปัจจุบัน'!$A$5:$CL$846,5,0),2)</f>
        <v>0</v>
      </c>
      <c r="G425" s="104">
        <f>ROUND(VLOOKUP($B425,'[4]3.ข้อมูลงบทดลองปัจจุบัน'!$A$5:$CL$846,6,0),2)</f>
        <v>0</v>
      </c>
      <c r="H425" s="104">
        <f>ROUND(VLOOKUP($B425,'[4]3.ข้อมูลงบทดลองปัจจุบัน'!$A$5:$CL$846,7,0),2)</f>
        <v>0</v>
      </c>
      <c r="I425" s="104">
        <f>ROUND(VLOOKUP($B425,'[4]3.ข้อมูลงบทดลองปัจจุบัน'!$A$5:$CL$846,8,0),2)</f>
        <v>0</v>
      </c>
      <c r="J425" s="104">
        <f>ROUND(VLOOKUP($B425,'[4]3.ข้อมูลงบทดลองปัจจุบัน'!$A$5:$CL$846,9,0),2)</f>
        <v>0</v>
      </c>
      <c r="K425" s="104">
        <f>ROUND(VLOOKUP($B425,'[4]3.ข้อมูลงบทดลองปัจจุบัน'!$A$5:$CL$846,10,0),2)</f>
        <v>0</v>
      </c>
      <c r="L425" s="104">
        <f>ROUND(VLOOKUP($B425,'[4]3.ข้อมูลงบทดลองปัจจุบัน'!$A$5:$CL$846,11,0),2)</f>
        <v>0</v>
      </c>
      <c r="M425" s="104">
        <f>ROUND(VLOOKUP($B425,'[4]3.ข้อมูลงบทดลองปัจจุบัน'!$A$5:$CL$846,12,0),2)</f>
        <v>0</v>
      </c>
      <c r="N425" s="104">
        <f>ROUND(VLOOKUP($B425,'[4]3.ข้อมูลงบทดลองปัจจุบัน'!$A$5:$CL$846,13,0),2)</f>
        <v>0</v>
      </c>
      <c r="O425" s="104">
        <f>ROUND(VLOOKUP($B425,'[4]3.ข้อมูลงบทดลองปัจจุบัน'!$A$5:$CL$846,14,0),2)</f>
        <v>0</v>
      </c>
      <c r="P425" s="104">
        <f>ROUND(VLOOKUP($B425,'[4]3.ข้อมูลงบทดลองปัจจุบัน'!$A$5:$CL$846,15,0),2)</f>
        <v>0</v>
      </c>
      <c r="Q425" s="104">
        <f>ROUND(VLOOKUP($B425,'[4]3.ข้อมูลงบทดลองปัจจุบัน'!$A$5:$CL$846,16,0),2)</f>
        <v>0</v>
      </c>
      <c r="R425" s="104">
        <f>ROUND(VLOOKUP($B425,'[4]3.ข้อมูลงบทดลองปัจจุบัน'!$A$5:$CL$846,17,0),2)</f>
        <v>0</v>
      </c>
      <c r="S425" s="104">
        <f>ROUND(VLOOKUP($B425,'[4]3.ข้อมูลงบทดลองปัจจุบัน'!$A$5:$CL$846,18,0),2)</f>
        <v>0</v>
      </c>
      <c r="T425" s="104">
        <f>ROUND(VLOOKUP($B425,'[4]3.ข้อมูลงบทดลองปัจจุบัน'!$A$5:$CL$846,19,0),2)</f>
        <v>0</v>
      </c>
      <c r="U425" s="104">
        <f>ROUND(VLOOKUP($B425,'[4]3.ข้อมูลงบทดลองปัจจุบัน'!$A$5:$CL$846,20,0),2)</f>
        <v>0</v>
      </c>
      <c r="V425" s="104">
        <f>ROUND(VLOOKUP($B425,'[4]3.ข้อมูลงบทดลองปัจจุบัน'!$A$5:$CL$846,21,0),2)</f>
        <v>0</v>
      </c>
      <c r="W425" s="104">
        <f>ROUND(VLOOKUP($B425,'[4]3.ข้อมูลงบทดลองปัจจุบัน'!$A$5:$CL$846,22,0),2)</f>
        <v>0</v>
      </c>
      <c r="X425" s="104">
        <f>ROUND(VLOOKUP($B425,'[4]3.ข้อมูลงบทดลองปัจจุบัน'!$A$5:$CL$846,23,0),2)</f>
        <v>0</v>
      </c>
      <c r="Y425" s="104">
        <f>ROUND(VLOOKUP($B425,'[4]3.ข้อมูลงบทดลองปัจจุบัน'!$A$5:$CL$846,24,0),2)</f>
        <v>0</v>
      </c>
      <c r="Z425" s="104">
        <f>ROUND(VLOOKUP($B425,'[4]3.ข้อมูลงบทดลองปัจจุบัน'!$A$5:$CL$846,25,0),2)</f>
        <v>0</v>
      </c>
      <c r="AA425" s="104">
        <f>ROUND(VLOOKUP($B425,'[4]3.ข้อมูลงบทดลองปัจจุบัน'!$A$5:$CL$846,26,0),2)</f>
        <v>0</v>
      </c>
      <c r="AB425" s="104">
        <f>ROUND(VLOOKUP($B425,'[4]3.ข้อมูลงบทดลองปัจจุบัน'!$A$5:$CL$846,27,0),2)</f>
        <v>0</v>
      </c>
      <c r="AC425" s="104">
        <f>ROUND(VLOOKUP($B425,'[4]3.ข้อมูลงบทดลองปัจจุบัน'!$A$5:$CL$846,28,0),2)</f>
        <v>0</v>
      </c>
      <c r="AD425" s="104">
        <f>ROUND(VLOOKUP($B425,'[4]3.ข้อมูลงบทดลองปัจจุบัน'!$A$5:$CL$846,29,0),2)</f>
        <v>0</v>
      </c>
      <c r="AE425" s="104">
        <f>ROUND(VLOOKUP($B425,'[4]3.ข้อมูลงบทดลองปัจจุบัน'!$A$5:$CL$846,30,0),2)</f>
        <v>0</v>
      </c>
      <c r="AF425" s="104">
        <f>ROUND(VLOOKUP($B425,'[4]3.ข้อมูลงบทดลองปัจจุบัน'!$A$5:$CL$846,31,0),2)</f>
        <v>0</v>
      </c>
      <c r="AG425" s="104">
        <f>ROUND(VLOOKUP($B425,'[4]3.ข้อมูลงบทดลองปัจจุบัน'!$A$5:$CL$846,32,0),2)</f>
        <v>0</v>
      </c>
      <c r="AH425" s="104">
        <f>ROUND(VLOOKUP($B425,'[4]3.ข้อมูลงบทดลองปัจจุบัน'!$A$5:$CL$846,33,0),2)</f>
        <v>0</v>
      </c>
      <c r="AI425" s="104">
        <f>ROUND(VLOOKUP($B425,'[4]3.ข้อมูลงบทดลองปัจจุบัน'!$A$5:$CL$846,34,0),2)</f>
        <v>0</v>
      </c>
      <c r="AJ425" s="104">
        <f>ROUND(VLOOKUP($B425,'[4]3.ข้อมูลงบทดลองปัจจุบัน'!$A$5:$CL$846,35,0),2)</f>
        <v>0</v>
      </c>
      <c r="AK425" s="104">
        <f>ROUND(VLOOKUP($B425,'[4]3.ข้อมูลงบทดลองปัจจุบัน'!$A$5:$CL$846,36,0),2)</f>
        <v>0</v>
      </c>
      <c r="AL425" s="104">
        <f>ROUND(VLOOKUP($B425,'[4]3.ข้อมูลงบทดลองปัจจุบัน'!$A$5:$CL$846,37,0),2)</f>
        <v>0</v>
      </c>
      <c r="AM425" s="104">
        <f>ROUND(VLOOKUP($B425,'[4]3.ข้อมูลงบทดลองปัจจุบัน'!$A$5:$CL$846,38,0),2)</f>
        <v>0</v>
      </c>
      <c r="AN425" s="104">
        <f>ROUND(VLOOKUP($B425,'[4]3.ข้อมูลงบทดลองปัจจุบัน'!$A$5:$CL$846,39,0),2)</f>
        <v>0</v>
      </c>
      <c r="AO425" s="104">
        <f>ROUND(VLOOKUP($B425,'[4]3.ข้อมูลงบทดลองปัจจุบัน'!$A$5:$CL$846,40,0),2)</f>
        <v>0</v>
      </c>
      <c r="AP425" s="104">
        <f>ROUND(VLOOKUP($B425,'[4]3.ข้อมูลงบทดลองปัจจุบัน'!$A$5:$CL$846,41,0),2)</f>
        <v>0</v>
      </c>
      <c r="AQ425" s="104">
        <f>ROUND(VLOOKUP($B425,'[4]3.ข้อมูลงบทดลองปัจจุบัน'!$A$5:$CL$846,42,0),2)</f>
        <v>0</v>
      </c>
      <c r="AR425" s="104">
        <f>ROUND(VLOOKUP($B425,'[4]3.ข้อมูลงบทดลองปัจจุบัน'!$A$5:$CL$846,43,0),2)</f>
        <v>0</v>
      </c>
      <c r="AS425" s="104">
        <f>ROUND(VLOOKUP($B425,'[4]3.ข้อมูลงบทดลองปัจจุบัน'!$A$5:$CL$846,44,0),2)</f>
        <v>0</v>
      </c>
      <c r="AT425" s="104">
        <f>ROUND(VLOOKUP($B425,'[4]3.ข้อมูลงบทดลองปัจจุบัน'!$A$5:$CL$846,45,0),2)</f>
        <v>0</v>
      </c>
      <c r="AU425" s="104">
        <f>ROUND(VLOOKUP($B425,'[4]3.ข้อมูลงบทดลองปัจจุบัน'!$A$5:$CL$846,46,0),2)</f>
        <v>0</v>
      </c>
      <c r="AV425" s="104">
        <f>ROUND(VLOOKUP($B425,'[4]3.ข้อมูลงบทดลองปัจจุบัน'!$A$5:$CL$846,47,0),2)</f>
        <v>0</v>
      </c>
      <c r="AW425" s="104">
        <f>ROUND(VLOOKUP($B425,'[4]3.ข้อมูลงบทดลองปัจจุบัน'!$A$5:$CL$846,48,0),2)</f>
        <v>0</v>
      </c>
      <c r="AX425" s="104">
        <f>ROUND(VLOOKUP($B425,'[4]3.ข้อมูลงบทดลองปัจจุบัน'!$A$5:$CL$846,49,0),2)</f>
        <v>0</v>
      </c>
      <c r="AY425" s="104">
        <f>ROUND(VLOOKUP($B425,'[4]3.ข้อมูลงบทดลองปัจจุบัน'!$A$5:$CL$846,50,0),2)</f>
        <v>0</v>
      </c>
      <c r="AZ425" s="104">
        <f>ROUND(VLOOKUP($B425,'[4]3.ข้อมูลงบทดลองปัจจุบัน'!$A$5:$CL$846,51,0),2)</f>
        <v>0</v>
      </c>
      <c r="BA425" s="104">
        <f>ROUND(VLOOKUP($B425,'[4]3.ข้อมูลงบทดลองปัจจุบัน'!$A$5:$CL$846,52,0),2)</f>
        <v>0</v>
      </c>
      <c r="BB425" s="104">
        <f>ROUND(VLOOKUP($B425,'[4]3.ข้อมูลงบทดลองปัจจุบัน'!$A$5:$CL$846,53,0),2)</f>
        <v>0</v>
      </c>
      <c r="BC425" s="104">
        <f>ROUND(VLOOKUP($B425,'[4]3.ข้อมูลงบทดลองปัจจุบัน'!$A$5:$CL$846,54,0),2)</f>
        <v>0</v>
      </c>
      <c r="BD425" s="104">
        <f>ROUND(VLOOKUP($B425,'[4]3.ข้อมูลงบทดลองปัจจุบัน'!$A$5:$CL$846,55,0),2)</f>
        <v>0</v>
      </c>
      <c r="BE425" s="104">
        <f>ROUND(VLOOKUP($B425,'[4]3.ข้อมูลงบทดลองปัจจุบัน'!$A$5:$CL$846,56,0),2)</f>
        <v>0</v>
      </c>
      <c r="BF425" s="104">
        <f>ROUND(VLOOKUP($B425,'[4]3.ข้อมูลงบทดลองปัจจุบัน'!$A$5:$CL$846,57,0),2)</f>
        <v>0</v>
      </c>
      <c r="BG425" s="104">
        <f>ROUND(VLOOKUP($B425,'[4]3.ข้อมูลงบทดลองปัจจุบัน'!$A$5:$CL$846,58,0),2)</f>
        <v>0</v>
      </c>
      <c r="BH425" s="104">
        <f>ROUND(VLOOKUP($B425,'[4]3.ข้อมูลงบทดลองปัจจุบัน'!$A$5:$CL$846,59,0),2)</f>
        <v>0</v>
      </c>
      <c r="BI425" s="104">
        <f>ROUND(VLOOKUP($B425,'[4]3.ข้อมูลงบทดลองปัจจุบัน'!$A$5:$CL$846,60,0),2)</f>
        <v>0</v>
      </c>
      <c r="BJ425" s="104">
        <f>ROUND(VLOOKUP($B425,'[4]3.ข้อมูลงบทดลองปัจจุบัน'!$A$5:$CL$846,61,0),2)</f>
        <v>0</v>
      </c>
      <c r="BK425" s="104">
        <f>ROUND(VLOOKUP($B425,'[4]3.ข้อมูลงบทดลองปัจจุบัน'!$A$5:$CL$846,62,0),2)</f>
        <v>0</v>
      </c>
      <c r="BL425" s="104">
        <f>ROUND(VLOOKUP($B425,'[4]3.ข้อมูลงบทดลองปัจจุบัน'!$A$5:$CL$846,63,0),2)</f>
        <v>0</v>
      </c>
      <c r="BM425" s="104">
        <f>ROUND(VLOOKUP($B425,'[4]3.ข้อมูลงบทดลองปัจจุบัน'!$A$5:$CL$846,64,0),2)</f>
        <v>0</v>
      </c>
      <c r="BN425" s="104">
        <f>ROUND(VLOOKUP($B425,'[4]3.ข้อมูลงบทดลองปัจจุบัน'!$A$5:$CL$846,65,0),2)</f>
        <v>0</v>
      </c>
      <c r="BO425" s="104">
        <f>ROUND(VLOOKUP($B425,'[4]3.ข้อมูลงบทดลองปัจจุบัน'!$A$5:$CL$846,66,0),2)</f>
        <v>0</v>
      </c>
      <c r="BP425" s="104">
        <f>ROUND(VLOOKUP($B425,'[4]3.ข้อมูลงบทดลองปัจจุบัน'!$A$5:$CL$846,67,0),2)</f>
        <v>0</v>
      </c>
      <c r="BQ425" s="104">
        <f>ROUND(VLOOKUP($B425,'[4]3.ข้อมูลงบทดลองปัจจุบัน'!$A$5:$CL$846,68,0),2)</f>
        <v>0</v>
      </c>
      <c r="BR425" s="104">
        <f>ROUND(VLOOKUP($B425,'[4]3.ข้อมูลงบทดลองปัจจุบัน'!$A$5:$CL$846,69,0),2)</f>
        <v>0</v>
      </c>
      <c r="BS425" s="104">
        <f>ROUND(VLOOKUP($B425,'[4]3.ข้อมูลงบทดลองปัจจุบัน'!$A$5:$CL$846,70,0),2)</f>
        <v>0</v>
      </c>
      <c r="BT425" s="104">
        <f>ROUND(VLOOKUP($B425,'[4]3.ข้อมูลงบทดลองปัจจุบัน'!$A$5:$CL$846,71,0),2)</f>
        <v>0</v>
      </c>
      <c r="BU425" s="104">
        <f>ROUND(VLOOKUP($B425,'[4]3.ข้อมูลงบทดลองปัจจุบัน'!$A$5:$CL$846,72,0),2)</f>
        <v>0</v>
      </c>
      <c r="BV425" s="104">
        <f>ROUND(VLOOKUP($B425,'[4]3.ข้อมูลงบทดลองปัจจุบัน'!$A$5:$CL$846,73,0),2)</f>
        <v>0</v>
      </c>
      <c r="BW425" s="104">
        <f>ROUND(VLOOKUP($B425,'[4]3.ข้อมูลงบทดลองปัจจุบัน'!$A$5:$CL$846,74,0),2)</f>
        <v>0</v>
      </c>
      <c r="BX425" s="104">
        <f>ROUND(VLOOKUP($B425,'[4]3.ข้อมูลงบทดลองปัจจุบัน'!$A$5:$CL$846,75,0),2)</f>
        <v>0</v>
      </c>
      <c r="BY425" s="104">
        <f>ROUND(VLOOKUP($B425,'[4]3.ข้อมูลงบทดลองปัจจุบัน'!$A$5:$CL$846,76,0),2)</f>
        <v>0</v>
      </c>
      <c r="BZ425" s="104">
        <f>ROUND(VLOOKUP($B425,'[4]3.ข้อมูลงบทดลองปัจจุบัน'!$A$5:$CL$846,77,0),2)</f>
        <v>0</v>
      </c>
      <c r="CA425" s="104">
        <f>ROUND(VLOOKUP($B425,'[4]3.ข้อมูลงบทดลองปัจจุบัน'!$A$5:$CL$846,78,0),2)</f>
        <v>0</v>
      </c>
      <c r="CB425" s="104">
        <f>ROUND(VLOOKUP($B425,'[4]3.ข้อมูลงบทดลองปัจจุบัน'!$A$5:$CL$846,79,0),2)</f>
        <v>0</v>
      </c>
      <c r="CC425" s="104">
        <f>ROUND(VLOOKUP($B425,'[4]3.ข้อมูลงบทดลองปัจจุบัน'!$A$5:$CL$846,80,0),2)</f>
        <v>0</v>
      </c>
      <c r="CD425" s="104">
        <f>ROUND(VLOOKUP($B425,'[4]3.ข้อมูลงบทดลองปัจจุบัน'!$A$5:$CL$846,81,0),2)</f>
        <v>0</v>
      </c>
      <c r="CE425" s="104">
        <f>ROUND(VLOOKUP($B425,'[4]3.ข้อมูลงบทดลองปัจจุบัน'!$A$5:$CL$846,82,0),2)</f>
        <v>0</v>
      </c>
      <c r="CF425" s="104">
        <f>ROUND(VLOOKUP($B425,'[4]3.ข้อมูลงบทดลองปัจจุบัน'!$A$5:$CL$846,83,0),2)</f>
        <v>0</v>
      </c>
      <c r="CG425" s="104">
        <f>ROUND(VLOOKUP($B425,'[4]3.ข้อมูลงบทดลองปัจจุบัน'!$A$5:$CL$846,84,0),2)</f>
        <v>0</v>
      </c>
      <c r="CH425" s="104">
        <f>ROUND(VLOOKUP($B425,'[4]3.ข้อมูลงบทดลองปัจจุบัน'!$A$5:$CL$846,85,0),2)</f>
        <v>0</v>
      </c>
      <c r="CI425" s="104">
        <f>ROUND(VLOOKUP($B425,'[4]3.ข้อมูลงบทดลองปัจจุบัน'!$A$5:$CL$846,86,0),2)</f>
        <v>0</v>
      </c>
      <c r="CJ425" s="104">
        <f>ROUND(VLOOKUP($B425,'[4]3.ข้อมูลงบทดลองปัจจุบัน'!$A$5:$CL$846,87,0),2)</f>
        <v>0</v>
      </c>
      <c r="CK425" s="104">
        <f>ROUND(VLOOKUP($B425,'[4]3.ข้อมูลงบทดลองปัจจุบัน'!$A$5:$CL$846,88,0),2)</f>
        <v>0</v>
      </c>
      <c r="CL425" s="104">
        <f>ROUND(VLOOKUP($B425,'[4]3.ข้อมูลงบทดลองปัจจุบัน'!$A$5:$CL$846,89,0),2)</f>
        <v>0</v>
      </c>
      <c r="CM425" s="104">
        <f>ROUND(VLOOKUP($B425,'[4]3.ข้อมูลงบทดลองปัจจุบัน'!$A$5:$CL$846,90,0),2)</f>
        <v>0</v>
      </c>
    </row>
    <row r="426" spans="1:91" x14ac:dyDescent="0.7">
      <c r="A426" s="127" t="s">
        <v>884</v>
      </c>
      <c r="B426" s="18" t="s">
        <v>1235</v>
      </c>
      <c r="C426" s="19" t="s">
        <v>1236</v>
      </c>
      <c r="D426" s="104">
        <f>ROUND(VLOOKUP($B426,'[4]3.ข้อมูลงบทดลองปัจจุบัน'!$A$5:$CL$846,3,0),2)</f>
        <v>0</v>
      </c>
      <c r="E426" s="104">
        <f>ROUND(VLOOKUP($B426,'[4]3.ข้อมูลงบทดลองปัจจุบัน'!$A$5:$CL$846,4,0),2)</f>
        <v>0</v>
      </c>
      <c r="F426" s="104">
        <f>ROUND(VLOOKUP($B426,'[4]3.ข้อมูลงบทดลองปัจจุบัน'!$A$5:$CL$846,5,0),2)</f>
        <v>0</v>
      </c>
      <c r="G426" s="104">
        <f>ROUND(VLOOKUP($B426,'[4]3.ข้อมูลงบทดลองปัจจุบัน'!$A$5:$CL$846,6,0),2)</f>
        <v>0</v>
      </c>
      <c r="H426" s="104">
        <f>ROUND(VLOOKUP($B426,'[4]3.ข้อมูลงบทดลองปัจจุบัน'!$A$5:$CL$846,7,0),2)</f>
        <v>0</v>
      </c>
      <c r="I426" s="104">
        <f>ROUND(VLOOKUP($B426,'[4]3.ข้อมูลงบทดลองปัจจุบัน'!$A$5:$CL$846,8,0),2)</f>
        <v>0</v>
      </c>
      <c r="J426" s="104">
        <f>ROUND(VLOOKUP($B426,'[4]3.ข้อมูลงบทดลองปัจจุบัน'!$A$5:$CL$846,9,0),2)</f>
        <v>0</v>
      </c>
      <c r="K426" s="104">
        <f>ROUND(VLOOKUP($B426,'[4]3.ข้อมูลงบทดลองปัจจุบัน'!$A$5:$CL$846,10,0),2)</f>
        <v>0</v>
      </c>
      <c r="L426" s="104">
        <f>ROUND(VLOOKUP($B426,'[4]3.ข้อมูลงบทดลองปัจจุบัน'!$A$5:$CL$846,11,0),2)</f>
        <v>0</v>
      </c>
      <c r="M426" s="104">
        <f>ROUND(VLOOKUP($B426,'[4]3.ข้อมูลงบทดลองปัจจุบัน'!$A$5:$CL$846,12,0),2)</f>
        <v>0</v>
      </c>
      <c r="N426" s="104">
        <f>ROUND(VLOOKUP($B426,'[4]3.ข้อมูลงบทดลองปัจจุบัน'!$A$5:$CL$846,13,0),2)</f>
        <v>0</v>
      </c>
      <c r="O426" s="104">
        <f>ROUND(VLOOKUP($B426,'[4]3.ข้อมูลงบทดลองปัจจุบัน'!$A$5:$CL$846,14,0),2)</f>
        <v>0</v>
      </c>
      <c r="P426" s="104">
        <f>ROUND(VLOOKUP($B426,'[4]3.ข้อมูลงบทดลองปัจจุบัน'!$A$5:$CL$846,15,0),2)</f>
        <v>0</v>
      </c>
      <c r="Q426" s="104">
        <f>ROUND(VLOOKUP($B426,'[4]3.ข้อมูลงบทดลองปัจจุบัน'!$A$5:$CL$846,16,0),2)</f>
        <v>0</v>
      </c>
      <c r="R426" s="104">
        <f>ROUND(VLOOKUP($B426,'[4]3.ข้อมูลงบทดลองปัจจุบัน'!$A$5:$CL$846,17,0),2)</f>
        <v>0</v>
      </c>
      <c r="S426" s="104">
        <f>ROUND(VLOOKUP($B426,'[4]3.ข้อมูลงบทดลองปัจจุบัน'!$A$5:$CL$846,18,0),2)</f>
        <v>0</v>
      </c>
      <c r="T426" s="104">
        <f>ROUND(VLOOKUP($B426,'[4]3.ข้อมูลงบทดลองปัจจุบัน'!$A$5:$CL$846,19,0),2)</f>
        <v>0</v>
      </c>
      <c r="U426" s="104">
        <f>ROUND(VLOOKUP($B426,'[4]3.ข้อมูลงบทดลองปัจจุบัน'!$A$5:$CL$846,20,0),2)</f>
        <v>0</v>
      </c>
      <c r="V426" s="104">
        <f>ROUND(VLOOKUP($B426,'[4]3.ข้อมูลงบทดลองปัจจุบัน'!$A$5:$CL$846,21,0),2)</f>
        <v>0</v>
      </c>
      <c r="W426" s="104">
        <f>ROUND(VLOOKUP($B426,'[4]3.ข้อมูลงบทดลองปัจจุบัน'!$A$5:$CL$846,22,0),2)</f>
        <v>0</v>
      </c>
      <c r="X426" s="104">
        <f>ROUND(VLOOKUP($B426,'[4]3.ข้อมูลงบทดลองปัจจุบัน'!$A$5:$CL$846,23,0),2)</f>
        <v>0</v>
      </c>
      <c r="Y426" s="104">
        <f>ROUND(VLOOKUP($B426,'[4]3.ข้อมูลงบทดลองปัจจุบัน'!$A$5:$CL$846,24,0),2)</f>
        <v>0</v>
      </c>
      <c r="Z426" s="104">
        <f>ROUND(VLOOKUP($B426,'[4]3.ข้อมูลงบทดลองปัจจุบัน'!$A$5:$CL$846,25,0),2)</f>
        <v>0</v>
      </c>
      <c r="AA426" s="104">
        <f>ROUND(VLOOKUP($B426,'[4]3.ข้อมูลงบทดลองปัจจุบัน'!$A$5:$CL$846,26,0),2)</f>
        <v>0</v>
      </c>
      <c r="AB426" s="104">
        <f>ROUND(VLOOKUP($B426,'[4]3.ข้อมูลงบทดลองปัจจุบัน'!$A$5:$CL$846,27,0),2)</f>
        <v>0</v>
      </c>
      <c r="AC426" s="104">
        <f>ROUND(VLOOKUP($B426,'[4]3.ข้อมูลงบทดลองปัจจุบัน'!$A$5:$CL$846,28,0),2)</f>
        <v>0</v>
      </c>
      <c r="AD426" s="104">
        <f>ROUND(VLOOKUP($B426,'[4]3.ข้อมูลงบทดลองปัจจุบัน'!$A$5:$CL$846,29,0),2)</f>
        <v>0</v>
      </c>
      <c r="AE426" s="104">
        <f>ROUND(VLOOKUP($B426,'[4]3.ข้อมูลงบทดลองปัจจุบัน'!$A$5:$CL$846,30,0),2)</f>
        <v>0</v>
      </c>
      <c r="AF426" s="104">
        <f>ROUND(VLOOKUP($B426,'[4]3.ข้อมูลงบทดลองปัจจุบัน'!$A$5:$CL$846,31,0),2)</f>
        <v>0</v>
      </c>
      <c r="AG426" s="104">
        <f>ROUND(VLOOKUP($B426,'[4]3.ข้อมูลงบทดลองปัจจุบัน'!$A$5:$CL$846,32,0),2)</f>
        <v>0</v>
      </c>
      <c r="AH426" s="104">
        <f>ROUND(VLOOKUP($B426,'[4]3.ข้อมูลงบทดลองปัจจุบัน'!$A$5:$CL$846,33,0),2)</f>
        <v>0</v>
      </c>
      <c r="AI426" s="104">
        <f>ROUND(VLOOKUP($B426,'[4]3.ข้อมูลงบทดลองปัจจุบัน'!$A$5:$CL$846,34,0),2)</f>
        <v>0</v>
      </c>
      <c r="AJ426" s="104">
        <f>ROUND(VLOOKUP($B426,'[4]3.ข้อมูลงบทดลองปัจจุบัน'!$A$5:$CL$846,35,0),2)</f>
        <v>0</v>
      </c>
      <c r="AK426" s="104">
        <f>ROUND(VLOOKUP($B426,'[4]3.ข้อมูลงบทดลองปัจจุบัน'!$A$5:$CL$846,36,0),2)</f>
        <v>0</v>
      </c>
      <c r="AL426" s="104">
        <f>ROUND(VLOOKUP($B426,'[4]3.ข้อมูลงบทดลองปัจจุบัน'!$A$5:$CL$846,37,0),2)</f>
        <v>0</v>
      </c>
      <c r="AM426" s="104">
        <f>ROUND(VLOOKUP($B426,'[4]3.ข้อมูลงบทดลองปัจจุบัน'!$A$5:$CL$846,38,0),2)</f>
        <v>0</v>
      </c>
      <c r="AN426" s="104">
        <f>ROUND(VLOOKUP($B426,'[4]3.ข้อมูลงบทดลองปัจจุบัน'!$A$5:$CL$846,39,0),2)</f>
        <v>0</v>
      </c>
      <c r="AO426" s="104">
        <f>ROUND(VLOOKUP($B426,'[4]3.ข้อมูลงบทดลองปัจจุบัน'!$A$5:$CL$846,40,0),2)</f>
        <v>0</v>
      </c>
      <c r="AP426" s="104">
        <f>ROUND(VLOOKUP($B426,'[4]3.ข้อมูลงบทดลองปัจจุบัน'!$A$5:$CL$846,41,0),2)</f>
        <v>0</v>
      </c>
      <c r="AQ426" s="104">
        <f>ROUND(VLOOKUP($B426,'[4]3.ข้อมูลงบทดลองปัจจุบัน'!$A$5:$CL$846,42,0),2)</f>
        <v>0</v>
      </c>
      <c r="AR426" s="104">
        <f>ROUND(VLOOKUP($B426,'[4]3.ข้อมูลงบทดลองปัจจุบัน'!$A$5:$CL$846,43,0),2)</f>
        <v>0</v>
      </c>
      <c r="AS426" s="104">
        <f>ROUND(VLOOKUP($B426,'[4]3.ข้อมูลงบทดลองปัจจุบัน'!$A$5:$CL$846,44,0),2)</f>
        <v>0</v>
      </c>
      <c r="AT426" s="104">
        <f>ROUND(VLOOKUP($B426,'[4]3.ข้อมูลงบทดลองปัจจุบัน'!$A$5:$CL$846,45,0),2)</f>
        <v>0</v>
      </c>
      <c r="AU426" s="104">
        <f>ROUND(VLOOKUP($B426,'[4]3.ข้อมูลงบทดลองปัจจุบัน'!$A$5:$CL$846,46,0),2)</f>
        <v>0</v>
      </c>
      <c r="AV426" s="104">
        <f>ROUND(VLOOKUP($B426,'[4]3.ข้อมูลงบทดลองปัจจุบัน'!$A$5:$CL$846,47,0),2)</f>
        <v>0</v>
      </c>
      <c r="AW426" s="104">
        <f>ROUND(VLOOKUP($B426,'[4]3.ข้อมูลงบทดลองปัจจุบัน'!$A$5:$CL$846,48,0),2)</f>
        <v>0</v>
      </c>
      <c r="AX426" s="104">
        <f>ROUND(VLOOKUP($B426,'[4]3.ข้อมูลงบทดลองปัจจุบัน'!$A$5:$CL$846,49,0),2)</f>
        <v>0</v>
      </c>
      <c r="AY426" s="104">
        <f>ROUND(VLOOKUP($B426,'[4]3.ข้อมูลงบทดลองปัจจุบัน'!$A$5:$CL$846,50,0),2)</f>
        <v>0</v>
      </c>
      <c r="AZ426" s="104">
        <f>ROUND(VLOOKUP($B426,'[4]3.ข้อมูลงบทดลองปัจจุบัน'!$A$5:$CL$846,51,0),2)</f>
        <v>0</v>
      </c>
      <c r="BA426" s="104">
        <f>ROUND(VLOOKUP($B426,'[4]3.ข้อมูลงบทดลองปัจจุบัน'!$A$5:$CL$846,52,0),2)</f>
        <v>0</v>
      </c>
      <c r="BB426" s="104">
        <f>ROUND(VLOOKUP($B426,'[4]3.ข้อมูลงบทดลองปัจจุบัน'!$A$5:$CL$846,53,0),2)</f>
        <v>0</v>
      </c>
      <c r="BC426" s="104">
        <f>ROUND(VLOOKUP($B426,'[4]3.ข้อมูลงบทดลองปัจจุบัน'!$A$5:$CL$846,54,0),2)</f>
        <v>0</v>
      </c>
      <c r="BD426" s="104">
        <f>ROUND(VLOOKUP($B426,'[4]3.ข้อมูลงบทดลองปัจจุบัน'!$A$5:$CL$846,55,0),2)</f>
        <v>0</v>
      </c>
      <c r="BE426" s="104">
        <f>ROUND(VLOOKUP($B426,'[4]3.ข้อมูลงบทดลองปัจจุบัน'!$A$5:$CL$846,56,0),2)</f>
        <v>0</v>
      </c>
      <c r="BF426" s="104">
        <f>ROUND(VLOOKUP($B426,'[4]3.ข้อมูลงบทดลองปัจจุบัน'!$A$5:$CL$846,57,0),2)</f>
        <v>0</v>
      </c>
      <c r="BG426" s="104">
        <f>ROUND(VLOOKUP($B426,'[4]3.ข้อมูลงบทดลองปัจจุบัน'!$A$5:$CL$846,58,0),2)</f>
        <v>0</v>
      </c>
      <c r="BH426" s="104">
        <f>ROUND(VLOOKUP($B426,'[4]3.ข้อมูลงบทดลองปัจจุบัน'!$A$5:$CL$846,59,0),2)</f>
        <v>0</v>
      </c>
      <c r="BI426" s="104">
        <f>ROUND(VLOOKUP($B426,'[4]3.ข้อมูลงบทดลองปัจจุบัน'!$A$5:$CL$846,60,0),2)</f>
        <v>0</v>
      </c>
      <c r="BJ426" s="104">
        <f>ROUND(VLOOKUP($B426,'[4]3.ข้อมูลงบทดลองปัจจุบัน'!$A$5:$CL$846,61,0),2)</f>
        <v>0</v>
      </c>
      <c r="BK426" s="104">
        <f>ROUND(VLOOKUP($B426,'[4]3.ข้อมูลงบทดลองปัจจุบัน'!$A$5:$CL$846,62,0),2)</f>
        <v>0</v>
      </c>
      <c r="BL426" s="104">
        <f>ROUND(VLOOKUP($B426,'[4]3.ข้อมูลงบทดลองปัจจุบัน'!$A$5:$CL$846,63,0),2)</f>
        <v>0</v>
      </c>
      <c r="BM426" s="104">
        <f>ROUND(VLOOKUP($B426,'[4]3.ข้อมูลงบทดลองปัจจุบัน'!$A$5:$CL$846,64,0),2)</f>
        <v>0</v>
      </c>
      <c r="BN426" s="104">
        <f>ROUND(VLOOKUP($B426,'[4]3.ข้อมูลงบทดลองปัจจุบัน'!$A$5:$CL$846,65,0),2)</f>
        <v>0</v>
      </c>
      <c r="BO426" s="104">
        <f>ROUND(VLOOKUP($B426,'[4]3.ข้อมูลงบทดลองปัจจุบัน'!$A$5:$CL$846,66,0),2)</f>
        <v>0</v>
      </c>
      <c r="BP426" s="104">
        <f>ROUND(VLOOKUP($B426,'[4]3.ข้อมูลงบทดลองปัจจุบัน'!$A$5:$CL$846,67,0),2)</f>
        <v>0</v>
      </c>
      <c r="BQ426" s="104">
        <f>ROUND(VLOOKUP($B426,'[4]3.ข้อมูลงบทดลองปัจจุบัน'!$A$5:$CL$846,68,0),2)</f>
        <v>0</v>
      </c>
      <c r="BR426" s="104">
        <f>ROUND(VLOOKUP($B426,'[4]3.ข้อมูลงบทดลองปัจจุบัน'!$A$5:$CL$846,69,0),2)</f>
        <v>0</v>
      </c>
      <c r="BS426" s="104">
        <f>ROUND(VLOOKUP($B426,'[4]3.ข้อมูลงบทดลองปัจจุบัน'!$A$5:$CL$846,70,0),2)</f>
        <v>0</v>
      </c>
      <c r="BT426" s="104">
        <f>ROUND(VLOOKUP($B426,'[4]3.ข้อมูลงบทดลองปัจจุบัน'!$A$5:$CL$846,71,0),2)</f>
        <v>0</v>
      </c>
      <c r="BU426" s="104">
        <f>ROUND(VLOOKUP($B426,'[4]3.ข้อมูลงบทดลองปัจจุบัน'!$A$5:$CL$846,72,0),2)</f>
        <v>0</v>
      </c>
      <c r="BV426" s="104">
        <f>ROUND(VLOOKUP($B426,'[4]3.ข้อมูลงบทดลองปัจจุบัน'!$A$5:$CL$846,73,0),2)</f>
        <v>0</v>
      </c>
      <c r="BW426" s="104">
        <f>ROUND(VLOOKUP($B426,'[4]3.ข้อมูลงบทดลองปัจจุบัน'!$A$5:$CL$846,74,0),2)</f>
        <v>0</v>
      </c>
      <c r="BX426" s="104">
        <f>ROUND(VLOOKUP($B426,'[4]3.ข้อมูลงบทดลองปัจจุบัน'!$A$5:$CL$846,75,0),2)</f>
        <v>0</v>
      </c>
      <c r="BY426" s="104">
        <f>ROUND(VLOOKUP($B426,'[4]3.ข้อมูลงบทดลองปัจจุบัน'!$A$5:$CL$846,76,0),2)</f>
        <v>0</v>
      </c>
      <c r="BZ426" s="104">
        <f>ROUND(VLOOKUP($B426,'[4]3.ข้อมูลงบทดลองปัจจุบัน'!$A$5:$CL$846,77,0),2)</f>
        <v>0</v>
      </c>
      <c r="CA426" s="104">
        <f>ROUND(VLOOKUP($B426,'[4]3.ข้อมูลงบทดลองปัจจุบัน'!$A$5:$CL$846,78,0),2)</f>
        <v>0</v>
      </c>
      <c r="CB426" s="104">
        <f>ROUND(VLOOKUP($B426,'[4]3.ข้อมูลงบทดลองปัจจุบัน'!$A$5:$CL$846,79,0),2)</f>
        <v>0</v>
      </c>
      <c r="CC426" s="104">
        <f>ROUND(VLOOKUP($B426,'[4]3.ข้อมูลงบทดลองปัจจุบัน'!$A$5:$CL$846,80,0),2)</f>
        <v>0</v>
      </c>
      <c r="CD426" s="104">
        <f>ROUND(VLOOKUP($B426,'[4]3.ข้อมูลงบทดลองปัจจุบัน'!$A$5:$CL$846,81,0),2)</f>
        <v>0</v>
      </c>
      <c r="CE426" s="104">
        <f>ROUND(VLOOKUP($B426,'[4]3.ข้อมูลงบทดลองปัจจุบัน'!$A$5:$CL$846,82,0),2)</f>
        <v>0</v>
      </c>
      <c r="CF426" s="104">
        <f>ROUND(VLOOKUP($B426,'[4]3.ข้อมูลงบทดลองปัจจุบัน'!$A$5:$CL$846,83,0),2)</f>
        <v>0</v>
      </c>
      <c r="CG426" s="104">
        <f>ROUND(VLOOKUP($B426,'[4]3.ข้อมูลงบทดลองปัจจุบัน'!$A$5:$CL$846,84,0),2)</f>
        <v>0</v>
      </c>
      <c r="CH426" s="104">
        <f>ROUND(VLOOKUP($B426,'[4]3.ข้อมูลงบทดลองปัจจุบัน'!$A$5:$CL$846,85,0),2)</f>
        <v>0</v>
      </c>
      <c r="CI426" s="104">
        <f>ROUND(VLOOKUP($B426,'[4]3.ข้อมูลงบทดลองปัจจุบัน'!$A$5:$CL$846,86,0),2)</f>
        <v>0</v>
      </c>
      <c r="CJ426" s="104">
        <f>ROUND(VLOOKUP($B426,'[4]3.ข้อมูลงบทดลองปัจจุบัน'!$A$5:$CL$846,87,0),2)</f>
        <v>0</v>
      </c>
      <c r="CK426" s="104">
        <f>ROUND(VLOOKUP($B426,'[4]3.ข้อมูลงบทดลองปัจจุบัน'!$A$5:$CL$846,88,0),2)</f>
        <v>0</v>
      </c>
      <c r="CL426" s="104">
        <f>ROUND(VLOOKUP($B426,'[4]3.ข้อมูลงบทดลองปัจจุบัน'!$A$5:$CL$846,89,0),2)</f>
        <v>0</v>
      </c>
      <c r="CM426" s="104">
        <f>ROUND(VLOOKUP($B426,'[4]3.ข้อมูลงบทดลองปัจจุบัน'!$A$5:$CL$846,90,0),2)</f>
        <v>0</v>
      </c>
    </row>
    <row r="427" spans="1:91" x14ac:dyDescent="0.7">
      <c r="A427" s="127" t="s">
        <v>884</v>
      </c>
      <c r="B427" s="18" t="s">
        <v>1237</v>
      </c>
      <c r="C427" s="19" t="s">
        <v>1238</v>
      </c>
      <c r="D427" s="104">
        <f>ROUND(VLOOKUP($B427,'[4]3.ข้อมูลงบทดลองปัจจุบัน'!$A$5:$CL$846,3,0),2)</f>
        <v>0</v>
      </c>
      <c r="E427" s="104">
        <f>ROUND(VLOOKUP($B427,'[4]3.ข้อมูลงบทดลองปัจจุบัน'!$A$5:$CL$846,4,0),2)</f>
        <v>0</v>
      </c>
      <c r="F427" s="104">
        <f>ROUND(VLOOKUP($B427,'[4]3.ข้อมูลงบทดลองปัจจุบัน'!$A$5:$CL$846,5,0),2)</f>
        <v>0</v>
      </c>
      <c r="G427" s="104">
        <f>ROUND(VLOOKUP($B427,'[4]3.ข้อมูลงบทดลองปัจจุบัน'!$A$5:$CL$846,6,0),2)</f>
        <v>0</v>
      </c>
      <c r="H427" s="104">
        <f>ROUND(VLOOKUP($B427,'[4]3.ข้อมูลงบทดลองปัจจุบัน'!$A$5:$CL$846,7,0),2)</f>
        <v>0</v>
      </c>
      <c r="I427" s="104">
        <f>ROUND(VLOOKUP($B427,'[4]3.ข้อมูลงบทดลองปัจจุบัน'!$A$5:$CL$846,8,0),2)</f>
        <v>0</v>
      </c>
      <c r="J427" s="104">
        <f>ROUND(VLOOKUP($B427,'[4]3.ข้อมูลงบทดลองปัจจุบัน'!$A$5:$CL$846,9,0),2)</f>
        <v>0</v>
      </c>
      <c r="K427" s="104">
        <f>ROUND(VLOOKUP($B427,'[4]3.ข้อมูลงบทดลองปัจจุบัน'!$A$5:$CL$846,10,0),2)</f>
        <v>0</v>
      </c>
      <c r="L427" s="104">
        <f>ROUND(VLOOKUP($B427,'[4]3.ข้อมูลงบทดลองปัจจุบัน'!$A$5:$CL$846,11,0),2)</f>
        <v>0</v>
      </c>
      <c r="M427" s="104">
        <f>ROUND(VLOOKUP($B427,'[4]3.ข้อมูลงบทดลองปัจจุบัน'!$A$5:$CL$846,12,0),2)</f>
        <v>0</v>
      </c>
      <c r="N427" s="104">
        <f>ROUND(VLOOKUP($B427,'[4]3.ข้อมูลงบทดลองปัจจุบัน'!$A$5:$CL$846,13,0),2)</f>
        <v>0</v>
      </c>
      <c r="O427" s="104">
        <f>ROUND(VLOOKUP($B427,'[4]3.ข้อมูลงบทดลองปัจจุบัน'!$A$5:$CL$846,14,0),2)</f>
        <v>0</v>
      </c>
      <c r="P427" s="104">
        <f>ROUND(VLOOKUP($B427,'[4]3.ข้อมูลงบทดลองปัจจุบัน'!$A$5:$CL$846,15,0),2)</f>
        <v>0</v>
      </c>
      <c r="Q427" s="104">
        <f>ROUND(VLOOKUP($B427,'[4]3.ข้อมูลงบทดลองปัจจุบัน'!$A$5:$CL$846,16,0),2)</f>
        <v>0</v>
      </c>
      <c r="R427" s="104">
        <f>ROUND(VLOOKUP($B427,'[4]3.ข้อมูลงบทดลองปัจจุบัน'!$A$5:$CL$846,17,0),2)</f>
        <v>0</v>
      </c>
      <c r="S427" s="104">
        <f>ROUND(VLOOKUP($B427,'[4]3.ข้อมูลงบทดลองปัจจุบัน'!$A$5:$CL$846,18,0),2)</f>
        <v>0</v>
      </c>
      <c r="T427" s="104">
        <f>ROUND(VLOOKUP($B427,'[4]3.ข้อมูลงบทดลองปัจจุบัน'!$A$5:$CL$846,19,0),2)</f>
        <v>0</v>
      </c>
      <c r="U427" s="104">
        <f>ROUND(VLOOKUP($B427,'[4]3.ข้อมูลงบทดลองปัจจุบัน'!$A$5:$CL$846,20,0),2)</f>
        <v>0</v>
      </c>
      <c r="V427" s="104">
        <f>ROUND(VLOOKUP($B427,'[4]3.ข้อมูลงบทดลองปัจจุบัน'!$A$5:$CL$846,21,0),2)</f>
        <v>0</v>
      </c>
      <c r="W427" s="104">
        <f>ROUND(VLOOKUP($B427,'[4]3.ข้อมูลงบทดลองปัจจุบัน'!$A$5:$CL$846,22,0),2)</f>
        <v>0</v>
      </c>
      <c r="X427" s="104">
        <f>ROUND(VLOOKUP($B427,'[4]3.ข้อมูลงบทดลองปัจจุบัน'!$A$5:$CL$846,23,0),2)</f>
        <v>0</v>
      </c>
      <c r="Y427" s="104">
        <f>ROUND(VLOOKUP($B427,'[4]3.ข้อมูลงบทดลองปัจจุบัน'!$A$5:$CL$846,24,0),2)</f>
        <v>0</v>
      </c>
      <c r="Z427" s="104">
        <f>ROUND(VLOOKUP($B427,'[4]3.ข้อมูลงบทดลองปัจจุบัน'!$A$5:$CL$846,25,0),2)</f>
        <v>0</v>
      </c>
      <c r="AA427" s="104">
        <f>ROUND(VLOOKUP($B427,'[4]3.ข้อมูลงบทดลองปัจจุบัน'!$A$5:$CL$846,26,0),2)</f>
        <v>0</v>
      </c>
      <c r="AB427" s="104">
        <f>ROUND(VLOOKUP($B427,'[4]3.ข้อมูลงบทดลองปัจจุบัน'!$A$5:$CL$846,27,0),2)</f>
        <v>0</v>
      </c>
      <c r="AC427" s="104">
        <f>ROUND(VLOOKUP($B427,'[4]3.ข้อมูลงบทดลองปัจจุบัน'!$A$5:$CL$846,28,0),2)</f>
        <v>0</v>
      </c>
      <c r="AD427" s="104">
        <f>ROUND(VLOOKUP($B427,'[4]3.ข้อมูลงบทดลองปัจจุบัน'!$A$5:$CL$846,29,0),2)</f>
        <v>0</v>
      </c>
      <c r="AE427" s="104">
        <f>ROUND(VLOOKUP($B427,'[4]3.ข้อมูลงบทดลองปัจจุบัน'!$A$5:$CL$846,30,0),2)</f>
        <v>0</v>
      </c>
      <c r="AF427" s="104">
        <f>ROUND(VLOOKUP($B427,'[4]3.ข้อมูลงบทดลองปัจจุบัน'!$A$5:$CL$846,31,0),2)</f>
        <v>0</v>
      </c>
      <c r="AG427" s="104">
        <f>ROUND(VLOOKUP($B427,'[4]3.ข้อมูลงบทดลองปัจจุบัน'!$A$5:$CL$846,32,0),2)</f>
        <v>0</v>
      </c>
      <c r="AH427" s="104">
        <f>ROUND(VLOOKUP($B427,'[4]3.ข้อมูลงบทดลองปัจจุบัน'!$A$5:$CL$846,33,0),2)</f>
        <v>0</v>
      </c>
      <c r="AI427" s="104">
        <f>ROUND(VLOOKUP($B427,'[4]3.ข้อมูลงบทดลองปัจจุบัน'!$A$5:$CL$846,34,0),2)</f>
        <v>0</v>
      </c>
      <c r="AJ427" s="104">
        <f>ROUND(VLOOKUP($B427,'[4]3.ข้อมูลงบทดลองปัจจุบัน'!$A$5:$CL$846,35,0),2)</f>
        <v>0</v>
      </c>
      <c r="AK427" s="104">
        <f>ROUND(VLOOKUP($B427,'[4]3.ข้อมูลงบทดลองปัจจุบัน'!$A$5:$CL$846,36,0),2)</f>
        <v>0</v>
      </c>
      <c r="AL427" s="104">
        <f>ROUND(VLOOKUP($B427,'[4]3.ข้อมูลงบทดลองปัจจุบัน'!$A$5:$CL$846,37,0),2)</f>
        <v>0</v>
      </c>
      <c r="AM427" s="104">
        <f>ROUND(VLOOKUP($B427,'[4]3.ข้อมูลงบทดลองปัจจุบัน'!$A$5:$CL$846,38,0),2)</f>
        <v>0</v>
      </c>
      <c r="AN427" s="104">
        <f>ROUND(VLOOKUP($B427,'[4]3.ข้อมูลงบทดลองปัจจุบัน'!$A$5:$CL$846,39,0),2)</f>
        <v>0</v>
      </c>
      <c r="AO427" s="104">
        <f>ROUND(VLOOKUP($B427,'[4]3.ข้อมูลงบทดลองปัจจุบัน'!$A$5:$CL$846,40,0),2)</f>
        <v>0</v>
      </c>
      <c r="AP427" s="104">
        <f>ROUND(VLOOKUP($B427,'[4]3.ข้อมูลงบทดลองปัจจุบัน'!$A$5:$CL$846,41,0),2)</f>
        <v>0</v>
      </c>
      <c r="AQ427" s="104">
        <f>ROUND(VLOOKUP($B427,'[4]3.ข้อมูลงบทดลองปัจจุบัน'!$A$5:$CL$846,42,0),2)</f>
        <v>0</v>
      </c>
      <c r="AR427" s="104">
        <f>ROUND(VLOOKUP($B427,'[4]3.ข้อมูลงบทดลองปัจจุบัน'!$A$5:$CL$846,43,0),2)</f>
        <v>0</v>
      </c>
      <c r="AS427" s="104">
        <f>ROUND(VLOOKUP($B427,'[4]3.ข้อมูลงบทดลองปัจจุบัน'!$A$5:$CL$846,44,0),2)</f>
        <v>0</v>
      </c>
      <c r="AT427" s="104">
        <f>ROUND(VLOOKUP($B427,'[4]3.ข้อมูลงบทดลองปัจจุบัน'!$A$5:$CL$846,45,0),2)</f>
        <v>0</v>
      </c>
      <c r="AU427" s="104">
        <f>ROUND(VLOOKUP($B427,'[4]3.ข้อมูลงบทดลองปัจจุบัน'!$A$5:$CL$846,46,0),2)</f>
        <v>0</v>
      </c>
      <c r="AV427" s="104">
        <f>ROUND(VLOOKUP($B427,'[4]3.ข้อมูลงบทดลองปัจจุบัน'!$A$5:$CL$846,47,0),2)</f>
        <v>0</v>
      </c>
      <c r="AW427" s="104">
        <f>ROUND(VLOOKUP($B427,'[4]3.ข้อมูลงบทดลองปัจจุบัน'!$A$5:$CL$846,48,0),2)</f>
        <v>0</v>
      </c>
      <c r="AX427" s="104">
        <f>ROUND(VLOOKUP($B427,'[4]3.ข้อมูลงบทดลองปัจจุบัน'!$A$5:$CL$846,49,0),2)</f>
        <v>0</v>
      </c>
      <c r="AY427" s="104">
        <f>ROUND(VLOOKUP($B427,'[4]3.ข้อมูลงบทดลองปัจจุบัน'!$A$5:$CL$846,50,0),2)</f>
        <v>0</v>
      </c>
      <c r="AZ427" s="104">
        <f>ROUND(VLOOKUP($B427,'[4]3.ข้อมูลงบทดลองปัจจุบัน'!$A$5:$CL$846,51,0),2)</f>
        <v>0</v>
      </c>
      <c r="BA427" s="104">
        <f>ROUND(VLOOKUP($B427,'[4]3.ข้อมูลงบทดลองปัจจุบัน'!$A$5:$CL$846,52,0),2)</f>
        <v>0</v>
      </c>
      <c r="BB427" s="104">
        <f>ROUND(VLOOKUP($B427,'[4]3.ข้อมูลงบทดลองปัจจุบัน'!$A$5:$CL$846,53,0),2)</f>
        <v>0</v>
      </c>
      <c r="BC427" s="104">
        <f>ROUND(VLOOKUP($B427,'[4]3.ข้อมูลงบทดลองปัจจุบัน'!$A$5:$CL$846,54,0),2)</f>
        <v>0</v>
      </c>
      <c r="BD427" s="104">
        <f>ROUND(VLOOKUP($B427,'[4]3.ข้อมูลงบทดลองปัจจุบัน'!$A$5:$CL$846,55,0),2)</f>
        <v>0</v>
      </c>
      <c r="BE427" s="104">
        <f>ROUND(VLOOKUP($B427,'[4]3.ข้อมูลงบทดลองปัจจุบัน'!$A$5:$CL$846,56,0),2)</f>
        <v>0</v>
      </c>
      <c r="BF427" s="104">
        <f>ROUND(VLOOKUP($B427,'[4]3.ข้อมูลงบทดลองปัจจุบัน'!$A$5:$CL$846,57,0),2)</f>
        <v>0</v>
      </c>
      <c r="BG427" s="104">
        <f>ROUND(VLOOKUP($B427,'[4]3.ข้อมูลงบทดลองปัจจุบัน'!$A$5:$CL$846,58,0),2)</f>
        <v>0</v>
      </c>
      <c r="BH427" s="104">
        <f>ROUND(VLOOKUP($B427,'[4]3.ข้อมูลงบทดลองปัจจุบัน'!$A$5:$CL$846,59,0),2)</f>
        <v>0</v>
      </c>
      <c r="BI427" s="104">
        <f>ROUND(VLOOKUP($B427,'[4]3.ข้อมูลงบทดลองปัจจุบัน'!$A$5:$CL$846,60,0),2)</f>
        <v>0</v>
      </c>
      <c r="BJ427" s="104">
        <f>ROUND(VLOOKUP($B427,'[4]3.ข้อมูลงบทดลองปัจจุบัน'!$A$5:$CL$846,61,0),2)</f>
        <v>0</v>
      </c>
      <c r="BK427" s="104">
        <f>ROUND(VLOOKUP($B427,'[4]3.ข้อมูลงบทดลองปัจจุบัน'!$A$5:$CL$846,62,0),2)</f>
        <v>0</v>
      </c>
      <c r="BL427" s="104">
        <f>ROUND(VLOOKUP($B427,'[4]3.ข้อมูลงบทดลองปัจจุบัน'!$A$5:$CL$846,63,0),2)</f>
        <v>0</v>
      </c>
      <c r="BM427" s="104">
        <f>ROUND(VLOOKUP($B427,'[4]3.ข้อมูลงบทดลองปัจจุบัน'!$A$5:$CL$846,64,0),2)</f>
        <v>0</v>
      </c>
      <c r="BN427" s="104">
        <f>ROUND(VLOOKUP($B427,'[4]3.ข้อมูลงบทดลองปัจจุบัน'!$A$5:$CL$846,65,0),2)</f>
        <v>0</v>
      </c>
      <c r="BO427" s="104">
        <f>ROUND(VLOOKUP($B427,'[4]3.ข้อมูลงบทดลองปัจจุบัน'!$A$5:$CL$846,66,0),2)</f>
        <v>0</v>
      </c>
      <c r="BP427" s="104">
        <f>ROUND(VLOOKUP($B427,'[4]3.ข้อมูลงบทดลองปัจจุบัน'!$A$5:$CL$846,67,0),2)</f>
        <v>0</v>
      </c>
      <c r="BQ427" s="104">
        <f>ROUND(VLOOKUP($B427,'[4]3.ข้อมูลงบทดลองปัจจุบัน'!$A$5:$CL$846,68,0),2)</f>
        <v>0</v>
      </c>
      <c r="BR427" s="104">
        <f>ROUND(VLOOKUP($B427,'[4]3.ข้อมูลงบทดลองปัจจุบัน'!$A$5:$CL$846,69,0),2)</f>
        <v>0</v>
      </c>
      <c r="BS427" s="104">
        <f>ROUND(VLOOKUP($B427,'[4]3.ข้อมูลงบทดลองปัจจุบัน'!$A$5:$CL$846,70,0),2)</f>
        <v>0</v>
      </c>
      <c r="BT427" s="104">
        <f>ROUND(VLOOKUP($B427,'[4]3.ข้อมูลงบทดลองปัจจุบัน'!$A$5:$CL$846,71,0),2)</f>
        <v>0</v>
      </c>
      <c r="BU427" s="104">
        <f>ROUND(VLOOKUP($B427,'[4]3.ข้อมูลงบทดลองปัจจุบัน'!$A$5:$CL$846,72,0),2)</f>
        <v>0</v>
      </c>
      <c r="BV427" s="104">
        <f>ROUND(VLOOKUP($B427,'[4]3.ข้อมูลงบทดลองปัจจุบัน'!$A$5:$CL$846,73,0),2)</f>
        <v>0</v>
      </c>
      <c r="BW427" s="104">
        <f>ROUND(VLOOKUP($B427,'[4]3.ข้อมูลงบทดลองปัจจุบัน'!$A$5:$CL$846,74,0),2)</f>
        <v>0</v>
      </c>
      <c r="BX427" s="104">
        <f>ROUND(VLOOKUP($B427,'[4]3.ข้อมูลงบทดลองปัจจุบัน'!$A$5:$CL$846,75,0),2)</f>
        <v>0</v>
      </c>
      <c r="BY427" s="104">
        <f>ROUND(VLOOKUP($B427,'[4]3.ข้อมูลงบทดลองปัจจุบัน'!$A$5:$CL$846,76,0),2)</f>
        <v>0</v>
      </c>
      <c r="BZ427" s="104">
        <f>ROUND(VLOOKUP($B427,'[4]3.ข้อมูลงบทดลองปัจจุบัน'!$A$5:$CL$846,77,0),2)</f>
        <v>0</v>
      </c>
      <c r="CA427" s="104">
        <f>ROUND(VLOOKUP($B427,'[4]3.ข้อมูลงบทดลองปัจจุบัน'!$A$5:$CL$846,78,0),2)</f>
        <v>0</v>
      </c>
      <c r="CB427" s="104">
        <f>ROUND(VLOOKUP($B427,'[4]3.ข้อมูลงบทดลองปัจจุบัน'!$A$5:$CL$846,79,0),2)</f>
        <v>0</v>
      </c>
      <c r="CC427" s="104">
        <f>ROUND(VLOOKUP($B427,'[4]3.ข้อมูลงบทดลองปัจจุบัน'!$A$5:$CL$846,80,0),2)</f>
        <v>0</v>
      </c>
      <c r="CD427" s="104">
        <f>ROUND(VLOOKUP($B427,'[4]3.ข้อมูลงบทดลองปัจจุบัน'!$A$5:$CL$846,81,0),2)</f>
        <v>0</v>
      </c>
      <c r="CE427" s="104">
        <f>ROUND(VLOOKUP($B427,'[4]3.ข้อมูลงบทดลองปัจจุบัน'!$A$5:$CL$846,82,0),2)</f>
        <v>0</v>
      </c>
      <c r="CF427" s="104">
        <f>ROUND(VLOOKUP($B427,'[4]3.ข้อมูลงบทดลองปัจจุบัน'!$A$5:$CL$846,83,0),2)</f>
        <v>0</v>
      </c>
      <c r="CG427" s="104">
        <f>ROUND(VLOOKUP($B427,'[4]3.ข้อมูลงบทดลองปัจจุบัน'!$A$5:$CL$846,84,0),2)</f>
        <v>0</v>
      </c>
      <c r="CH427" s="104">
        <f>ROUND(VLOOKUP($B427,'[4]3.ข้อมูลงบทดลองปัจจุบัน'!$A$5:$CL$846,85,0),2)</f>
        <v>0</v>
      </c>
      <c r="CI427" s="104">
        <f>ROUND(VLOOKUP($B427,'[4]3.ข้อมูลงบทดลองปัจจุบัน'!$A$5:$CL$846,86,0),2)</f>
        <v>0</v>
      </c>
      <c r="CJ427" s="104">
        <f>ROUND(VLOOKUP($B427,'[4]3.ข้อมูลงบทดลองปัจจุบัน'!$A$5:$CL$846,87,0),2)</f>
        <v>0</v>
      </c>
      <c r="CK427" s="104">
        <f>ROUND(VLOOKUP($B427,'[4]3.ข้อมูลงบทดลองปัจจุบัน'!$A$5:$CL$846,88,0),2)</f>
        <v>0</v>
      </c>
      <c r="CL427" s="104">
        <f>ROUND(VLOOKUP($B427,'[4]3.ข้อมูลงบทดลองปัจจุบัน'!$A$5:$CL$846,89,0),2)</f>
        <v>0</v>
      </c>
      <c r="CM427" s="104">
        <f>ROUND(VLOOKUP($B427,'[4]3.ข้อมูลงบทดลองปัจจุบัน'!$A$5:$CL$846,90,0),2)</f>
        <v>0</v>
      </c>
    </row>
    <row r="428" spans="1:91" x14ac:dyDescent="0.7">
      <c r="A428" s="127" t="s">
        <v>884</v>
      </c>
      <c r="B428" s="18" t="s">
        <v>1239</v>
      </c>
      <c r="C428" s="19" t="s">
        <v>1238</v>
      </c>
      <c r="D428" s="104">
        <f>ROUND(VLOOKUP($B428,'[4]3.ข้อมูลงบทดลองปัจจุบัน'!$A$5:$CL$846,3,0),2)</f>
        <v>0</v>
      </c>
      <c r="E428" s="104">
        <f>ROUND(VLOOKUP($B428,'[4]3.ข้อมูลงบทดลองปัจจุบัน'!$A$5:$CL$846,4,0),2)</f>
        <v>0</v>
      </c>
      <c r="F428" s="104">
        <f>ROUND(VLOOKUP($B428,'[4]3.ข้อมูลงบทดลองปัจจุบัน'!$A$5:$CL$846,5,0),2)</f>
        <v>0</v>
      </c>
      <c r="G428" s="104">
        <f>ROUND(VLOOKUP($B428,'[4]3.ข้อมูลงบทดลองปัจจุบัน'!$A$5:$CL$846,6,0),2)</f>
        <v>0</v>
      </c>
      <c r="H428" s="104">
        <f>ROUND(VLOOKUP($B428,'[4]3.ข้อมูลงบทดลองปัจจุบัน'!$A$5:$CL$846,7,0),2)</f>
        <v>0</v>
      </c>
      <c r="I428" s="104">
        <f>ROUND(VLOOKUP($B428,'[4]3.ข้อมูลงบทดลองปัจจุบัน'!$A$5:$CL$846,8,0),2)</f>
        <v>0</v>
      </c>
      <c r="J428" s="104">
        <f>ROUND(VLOOKUP($B428,'[4]3.ข้อมูลงบทดลองปัจจุบัน'!$A$5:$CL$846,9,0),2)</f>
        <v>0</v>
      </c>
      <c r="K428" s="104">
        <f>ROUND(VLOOKUP($B428,'[4]3.ข้อมูลงบทดลองปัจจุบัน'!$A$5:$CL$846,10,0),2)</f>
        <v>0</v>
      </c>
      <c r="L428" s="104">
        <f>ROUND(VLOOKUP($B428,'[4]3.ข้อมูลงบทดลองปัจจุบัน'!$A$5:$CL$846,11,0),2)</f>
        <v>0</v>
      </c>
      <c r="M428" s="104">
        <f>ROUND(VLOOKUP($B428,'[4]3.ข้อมูลงบทดลองปัจจุบัน'!$A$5:$CL$846,12,0),2)</f>
        <v>0</v>
      </c>
      <c r="N428" s="104">
        <f>ROUND(VLOOKUP($B428,'[4]3.ข้อมูลงบทดลองปัจจุบัน'!$A$5:$CL$846,13,0),2)</f>
        <v>0</v>
      </c>
      <c r="O428" s="104">
        <f>ROUND(VLOOKUP($B428,'[4]3.ข้อมูลงบทดลองปัจจุบัน'!$A$5:$CL$846,14,0),2)</f>
        <v>0</v>
      </c>
      <c r="P428" s="104">
        <f>ROUND(VLOOKUP($B428,'[4]3.ข้อมูลงบทดลองปัจจุบัน'!$A$5:$CL$846,15,0),2)</f>
        <v>0</v>
      </c>
      <c r="Q428" s="104">
        <f>ROUND(VLOOKUP($B428,'[4]3.ข้อมูลงบทดลองปัจจุบัน'!$A$5:$CL$846,16,0),2)</f>
        <v>0</v>
      </c>
      <c r="R428" s="104">
        <f>ROUND(VLOOKUP($B428,'[4]3.ข้อมูลงบทดลองปัจจุบัน'!$A$5:$CL$846,17,0),2)</f>
        <v>0</v>
      </c>
      <c r="S428" s="104">
        <f>ROUND(VLOOKUP($B428,'[4]3.ข้อมูลงบทดลองปัจจุบัน'!$A$5:$CL$846,18,0),2)</f>
        <v>0</v>
      </c>
      <c r="T428" s="104">
        <f>ROUND(VLOOKUP($B428,'[4]3.ข้อมูลงบทดลองปัจจุบัน'!$A$5:$CL$846,19,0),2)</f>
        <v>0</v>
      </c>
      <c r="U428" s="104">
        <f>ROUND(VLOOKUP($B428,'[4]3.ข้อมูลงบทดลองปัจจุบัน'!$A$5:$CL$846,20,0),2)</f>
        <v>0</v>
      </c>
      <c r="V428" s="104">
        <f>ROUND(VLOOKUP($B428,'[4]3.ข้อมูลงบทดลองปัจจุบัน'!$A$5:$CL$846,21,0),2)</f>
        <v>0</v>
      </c>
      <c r="W428" s="104">
        <f>ROUND(VLOOKUP($B428,'[4]3.ข้อมูลงบทดลองปัจจุบัน'!$A$5:$CL$846,22,0),2)</f>
        <v>0</v>
      </c>
      <c r="X428" s="104">
        <f>ROUND(VLOOKUP($B428,'[4]3.ข้อมูลงบทดลองปัจจุบัน'!$A$5:$CL$846,23,0),2)</f>
        <v>0</v>
      </c>
      <c r="Y428" s="104">
        <f>ROUND(VLOOKUP($B428,'[4]3.ข้อมูลงบทดลองปัจจุบัน'!$A$5:$CL$846,24,0),2)</f>
        <v>0</v>
      </c>
      <c r="Z428" s="104">
        <f>ROUND(VLOOKUP($B428,'[4]3.ข้อมูลงบทดลองปัจจุบัน'!$A$5:$CL$846,25,0),2)</f>
        <v>0</v>
      </c>
      <c r="AA428" s="104">
        <f>ROUND(VLOOKUP($B428,'[4]3.ข้อมูลงบทดลองปัจจุบัน'!$A$5:$CL$846,26,0),2)</f>
        <v>0</v>
      </c>
      <c r="AB428" s="104">
        <f>ROUND(VLOOKUP($B428,'[4]3.ข้อมูลงบทดลองปัจจุบัน'!$A$5:$CL$846,27,0),2)</f>
        <v>0</v>
      </c>
      <c r="AC428" s="104">
        <f>ROUND(VLOOKUP($B428,'[4]3.ข้อมูลงบทดลองปัจจุบัน'!$A$5:$CL$846,28,0),2)</f>
        <v>0</v>
      </c>
      <c r="AD428" s="104">
        <f>ROUND(VLOOKUP($B428,'[4]3.ข้อมูลงบทดลองปัจจุบัน'!$A$5:$CL$846,29,0),2)</f>
        <v>0</v>
      </c>
      <c r="AE428" s="104">
        <f>ROUND(VLOOKUP($B428,'[4]3.ข้อมูลงบทดลองปัจจุบัน'!$A$5:$CL$846,30,0),2)</f>
        <v>0</v>
      </c>
      <c r="AF428" s="104">
        <f>ROUND(VLOOKUP($B428,'[4]3.ข้อมูลงบทดลองปัจจุบัน'!$A$5:$CL$846,31,0),2)</f>
        <v>0</v>
      </c>
      <c r="AG428" s="104">
        <f>ROUND(VLOOKUP($B428,'[4]3.ข้อมูลงบทดลองปัจจุบัน'!$A$5:$CL$846,32,0),2)</f>
        <v>0</v>
      </c>
      <c r="AH428" s="104">
        <f>ROUND(VLOOKUP($B428,'[4]3.ข้อมูลงบทดลองปัจจุบัน'!$A$5:$CL$846,33,0),2)</f>
        <v>0</v>
      </c>
      <c r="AI428" s="104">
        <f>ROUND(VLOOKUP($B428,'[4]3.ข้อมูลงบทดลองปัจจุบัน'!$A$5:$CL$846,34,0),2)</f>
        <v>0</v>
      </c>
      <c r="AJ428" s="104">
        <f>ROUND(VLOOKUP($B428,'[4]3.ข้อมูลงบทดลองปัจจุบัน'!$A$5:$CL$846,35,0),2)</f>
        <v>0</v>
      </c>
      <c r="AK428" s="104">
        <f>ROUND(VLOOKUP($B428,'[4]3.ข้อมูลงบทดลองปัจจุบัน'!$A$5:$CL$846,36,0),2)</f>
        <v>0</v>
      </c>
      <c r="AL428" s="104">
        <f>ROUND(VLOOKUP($B428,'[4]3.ข้อมูลงบทดลองปัจจุบัน'!$A$5:$CL$846,37,0),2)</f>
        <v>0</v>
      </c>
      <c r="AM428" s="104">
        <f>ROUND(VLOOKUP($B428,'[4]3.ข้อมูลงบทดลองปัจจุบัน'!$A$5:$CL$846,38,0),2)</f>
        <v>0</v>
      </c>
      <c r="AN428" s="104">
        <f>ROUND(VLOOKUP($B428,'[4]3.ข้อมูลงบทดลองปัจจุบัน'!$A$5:$CL$846,39,0),2)</f>
        <v>0</v>
      </c>
      <c r="AO428" s="104">
        <f>ROUND(VLOOKUP($B428,'[4]3.ข้อมูลงบทดลองปัจจุบัน'!$A$5:$CL$846,40,0),2)</f>
        <v>0</v>
      </c>
      <c r="AP428" s="104">
        <f>ROUND(VLOOKUP($B428,'[4]3.ข้อมูลงบทดลองปัจจุบัน'!$A$5:$CL$846,41,0),2)</f>
        <v>0</v>
      </c>
      <c r="AQ428" s="104">
        <f>ROUND(VLOOKUP($B428,'[4]3.ข้อมูลงบทดลองปัจจุบัน'!$A$5:$CL$846,42,0),2)</f>
        <v>0</v>
      </c>
      <c r="AR428" s="104">
        <f>ROUND(VLOOKUP($B428,'[4]3.ข้อมูลงบทดลองปัจจุบัน'!$A$5:$CL$846,43,0),2)</f>
        <v>0</v>
      </c>
      <c r="AS428" s="104">
        <f>ROUND(VLOOKUP($B428,'[4]3.ข้อมูลงบทดลองปัจจุบัน'!$A$5:$CL$846,44,0),2)</f>
        <v>0</v>
      </c>
      <c r="AT428" s="104">
        <f>ROUND(VLOOKUP($B428,'[4]3.ข้อมูลงบทดลองปัจจุบัน'!$A$5:$CL$846,45,0),2)</f>
        <v>0</v>
      </c>
      <c r="AU428" s="104">
        <f>ROUND(VLOOKUP($B428,'[4]3.ข้อมูลงบทดลองปัจจุบัน'!$A$5:$CL$846,46,0),2)</f>
        <v>0</v>
      </c>
      <c r="AV428" s="104">
        <f>ROUND(VLOOKUP($B428,'[4]3.ข้อมูลงบทดลองปัจจุบัน'!$A$5:$CL$846,47,0),2)</f>
        <v>0</v>
      </c>
      <c r="AW428" s="104">
        <f>ROUND(VLOOKUP($B428,'[4]3.ข้อมูลงบทดลองปัจจุบัน'!$A$5:$CL$846,48,0),2)</f>
        <v>0</v>
      </c>
      <c r="AX428" s="104">
        <f>ROUND(VLOOKUP($B428,'[4]3.ข้อมูลงบทดลองปัจจุบัน'!$A$5:$CL$846,49,0),2)</f>
        <v>0</v>
      </c>
      <c r="AY428" s="104">
        <f>ROUND(VLOOKUP($B428,'[4]3.ข้อมูลงบทดลองปัจจุบัน'!$A$5:$CL$846,50,0),2)</f>
        <v>0</v>
      </c>
      <c r="AZ428" s="104">
        <f>ROUND(VLOOKUP($B428,'[4]3.ข้อมูลงบทดลองปัจจุบัน'!$A$5:$CL$846,51,0),2)</f>
        <v>0</v>
      </c>
      <c r="BA428" s="104">
        <f>ROUND(VLOOKUP($B428,'[4]3.ข้อมูลงบทดลองปัจจุบัน'!$A$5:$CL$846,52,0),2)</f>
        <v>0</v>
      </c>
      <c r="BB428" s="104">
        <f>ROUND(VLOOKUP($B428,'[4]3.ข้อมูลงบทดลองปัจจุบัน'!$A$5:$CL$846,53,0),2)</f>
        <v>0</v>
      </c>
      <c r="BC428" s="104">
        <f>ROUND(VLOOKUP($B428,'[4]3.ข้อมูลงบทดลองปัจจุบัน'!$A$5:$CL$846,54,0),2)</f>
        <v>0</v>
      </c>
      <c r="BD428" s="104">
        <f>ROUND(VLOOKUP($B428,'[4]3.ข้อมูลงบทดลองปัจจุบัน'!$A$5:$CL$846,55,0),2)</f>
        <v>0</v>
      </c>
      <c r="BE428" s="104">
        <f>ROUND(VLOOKUP($B428,'[4]3.ข้อมูลงบทดลองปัจจุบัน'!$A$5:$CL$846,56,0),2)</f>
        <v>0</v>
      </c>
      <c r="BF428" s="104">
        <f>ROUND(VLOOKUP($B428,'[4]3.ข้อมูลงบทดลองปัจจุบัน'!$A$5:$CL$846,57,0),2)</f>
        <v>0</v>
      </c>
      <c r="BG428" s="104">
        <f>ROUND(VLOOKUP($B428,'[4]3.ข้อมูลงบทดลองปัจจุบัน'!$A$5:$CL$846,58,0),2)</f>
        <v>0</v>
      </c>
      <c r="BH428" s="104">
        <f>ROUND(VLOOKUP($B428,'[4]3.ข้อมูลงบทดลองปัจจุบัน'!$A$5:$CL$846,59,0),2)</f>
        <v>0</v>
      </c>
      <c r="BI428" s="104">
        <f>ROUND(VLOOKUP($B428,'[4]3.ข้อมูลงบทดลองปัจจุบัน'!$A$5:$CL$846,60,0),2)</f>
        <v>0</v>
      </c>
      <c r="BJ428" s="104">
        <f>ROUND(VLOOKUP($B428,'[4]3.ข้อมูลงบทดลองปัจจุบัน'!$A$5:$CL$846,61,0),2)</f>
        <v>0</v>
      </c>
      <c r="BK428" s="104">
        <f>ROUND(VLOOKUP($B428,'[4]3.ข้อมูลงบทดลองปัจจุบัน'!$A$5:$CL$846,62,0),2)</f>
        <v>0</v>
      </c>
      <c r="BL428" s="104">
        <f>ROUND(VLOOKUP($B428,'[4]3.ข้อมูลงบทดลองปัจจุบัน'!$A$5:$CL$846,63,0),2)</f>
        <v>0</v>
      </c>
      <c r="BM428" s="104">
        <f>ROUND(VLOOKUP($B428,'[4]3.ข้อมูลงบทดลองปัจจุบัน'!$A$5:$CL$846,64,0),2)</f>
        <v>0</v>
      </c>
      <c r="BN428" s="104">
        <f>ROUND(VLOOKUP($B428,'[4]3.ข้อมูลงบทดลองปัจจุบัน'!$A$5:$CL$846,65,0),2)</f>
        <v>0</v>
      </c>
      <c r="BO428" s="104">
        <f>ROUND(VLOOKUP($B428,'[4]3.ข้อมูลงบทดลองปัจจุบัน'!$A$5:$CL$846,66,0),2)</f>
        <v>0</v>
      </c>
      <c r="BP428" s="104">
        <f>ROUND(VLOOKUP($B428,'[4]3.ข้อมูลงบทดลองปัจจุบัน'!$A$5:$CL$846,67,0),2)</f>
        <v>0</v>
      </c>
      <c r="BQ428" s="104">
        <f>ROUND(VLOOKUP($B428,'[4]3.ข้อมูลงบทดลองปัจจุบัน'!$A$5:$CL$846,68,0),2)</f>
        <v>0</v>
      </c>
      <c r="BR428" s="104">
        <f>ROUND(VLOOKUP($B428,'[4]3.ข้อมูลงบทดลองปัจจุบัน'!$A$5:$CL$846,69,0),2)</f>
        <v>0</v>
      </c>
      <c r="BS428" s="104">
        <f>ROUND(VLOOKUP($B428,'[4]3.ข้อมูลงบทดลองปัจจุบัน'!$A$5:$CL$846,70,0),2)</f>
        <v>0</v>
      </c>
      <c r="BT428" s="104">
        <f>ROUND(VLOOKUP($B428,'[4]3.ข้อมูลงบทดลองปัจจุบัน'!$A$5:$CL$846,71,0),2)</f>
        <v>0</v>
      </c>
      <c r="BU428" s="104">
        <f>ROUND(VLOOKUP($B428,'[4]3.ข้อมูลงบทดลองปัจจุบัน'!$A$5:$CL$846,72,0),2)</f>
        <v>0</v>
      </c>
      <c r="BV428" s="104">
        <f>ROUND(VLOOKUP($B428,'[4]3.ข้อมูลงบทดลองปัจจุบัน'!$A$5:$CL$846,73,0),2)</f>
        <v>0</v>
      </c>
      <c r="BW428" s="104">
        <f>ROUND(VLOOKUP($B428,'[4]3.ข้อมูลงบทดลองปัจจุบัน'!$A$5:$CL$846,74,0),2)</f>
        <v>0</v>
      </c>
      <c r="BX428" s="104">
        <f>ROUND(VLOOKUP($B428,'[4]3.ข้อมูลงบทดลองปัจจุบัน'!$A$5:$CL$846,75,0),2)</f>
        <v>0</v>
      </c>
      <c r="BY428" s="104">
        <f>ROUND(VLOOKUP($B428,'[4]3.ข้อมูลงบทดลองปัจจุบัน'!$A$5:$CL$846,76,0),2)</f>
        <v>0</v>
      </c>
      <c r="BZ428" s="104">
        <f>ROUND(VLOOKUP($B428,'[4]3.ข้อมูลงบทดลองปัจจุบัน'!$A$5:$CL$846,77,0),2)</f>
        <v>0</v>
      </c>
      <c r="CA428" s="104">
        <f>ROUND(VLOOKUP($B428,'[4]3.ข้อมูลงบทดลองปัจจุบัน'!$A$5:$CL$846,78,0),2)</f>
        <v>0</v>
      </c>
      <c r="CB428" s="104">
        <f>ROUND(VLOOKUP($B428,'[4]3.ข้อมูลงบทดลองปัจจุบัน'!$A$5:$CL$846,79,0),2)</f>
        <v>0</v>
      </c>
      <c r="CC428" s="104">
        <f>ROUND(VLOOKUP($B428,'[4]3.ข้อมูลงบทดลองปัจจุบัน'!$A$5:$CL$846,80,0),2)</f>
        <v>0</v>
      </c>
      <c r="CD428" s="104">
        <f>ROUND(VLOOKUP($B428,'[4]3.ข้อมูลงบทดลองปัจจุบัน'!$A$5:$CL$846,81,0),2)</f>
        <v>0</v>
      </c>
      <c r="CE428" s="104">
        <f>ROUND(VLOOKUP($B428,'[4]3.ข้อมูลงบทดลองปัจจุบัน'!$A$5:$CL$846,82,0),2)</f>
        <v>0</v>
      </c>
      <c r="CF428" s="104">
        <f>ROUND(VLOOKUP($B428,'[4]3.ข้อมูลงบทดลองปัจจุบัน'!$A$5:$CL$846,83,0),2)</f>
        <v>0</v>
      </c>
      <c r="CG428" s="104">
        <f>ROUND(VLOOKUP($B428,'[4]3.ข้อมูลงบทดลองปัจจุบัน'!$A$5:$CL$846,84,0),2)</f>
        <v>0</v>
      </c>
      <c r="CH428" s="104">
        <f>ROUND(VLOOKUP($B428,'[4]3.ข้อมูลงบทดลองปัจจุบัน'!$A$5:$CL$846,85,0),2)</f>
        <v>0</v>
      </c>
      <c r="CI428" s="104">
        <f>ROUND(VLOOKUP($B428,'[4]3.ข้อมูลงบทดลองปัจจุบัน'!$A$5:$CL$846,86,0),2)</f>
        <v>0</v>
      </c>
      <c r="CJ428" s="104">
        <f>ROUND(VLOOKUP($B428,'[4]3.ข้อมูลงบทดลองปัจจุบัน'!$A$5:$CL$846,87,0),2)</f>
        <v>0</v>
      </c>
      <c r="CK428" s="104">
        <f>ROUND(VLOOKUP($B428,'[4]3.ข้อมูลงบทดลองปัจจุบัน'!$A$5:$CL$846,88,0),2)</f>
        <v>0</v>
      </c>
      <c r="CL428" s="104">
        <f>ROUND(VLOOKUP($B428,'[4]3.ข้อมูลงบทดลองปัจจุบัน'!$A$5:$CL$846,89,0),2)</f>
        <v>0</v>
      </c>
      <c r="CM428" s="104">
        <f>ROUND(VLOOKUP($B428,'[4]3.ข้อมูลงบทดลองปัจจุบัน'!$A$5:$CL$846,90,0),2)</f>
        <v>0</v>
      </c>
    </row>
    <row r="429" spans="1:91" x14ac:dyDescent="0.7">
      <c r="A429" s="127" t="s">
        <v>884</v>
      </c>
      <c r="B429" s="18" t="s">
        <v>1240</v>
      </c>
      <c r="C429" s="19" t="s">
        <v>1241</v>
      </c>
      <c r="D429" s="104">
        <f>ROUND(VLOOKUP($B429,'[4]3.ข้อมูลงบทดลองปัจจุบัน'!$A$5:$CL$846,3,0),2)</f>
        <v>0</v>
      </c>
      <c r="E429" s="104">
        <f>ROUND(VLOOKUP($B429,'[4]3.ข้อมูลงบทดลองปัจจุบัน'!$A$5:$CL$846,4,0),2)</f>
        <v>0</v>
      </c>
      <c r="F429" s="104">
        <f>ROUND(VLOOKUP($B429,'[4]3.ข้อมูลงบทดลองปัจจุบัน'!$A$5:$CL$846,5,0),2)</f>
        <v>0</v>
      </c>
      <c r="G429" s="104">
        <f>ROUND(VLOOKUP($B429,'[4]3.ข้อมูลงบทดลองปัจจุบัน'!$A$5:$CL$846,6,0),2)</f>
        <v>0</v>
      </c>
      <c r="H429" s="104">
        <f>ROUND(VLOOKUP($B429,'[4]3.ข้อมูลงบทดลองปัจจุบัน'!$A$5:$CL$846,7,0),2)</f>
        <v>0</v>
      </c>
      <c r="I429" s="104">
        <f>ROUND(VLOOKUP($B429,'[4]3.ข้อมูลงบทดลองปัจจุบัน'!$A$5:$CL$846,8,0),2)</f>
        <v>0</v>
      </c>
      <c r="J429" s="104">
        <f>ROUND(VLOOKUP($B429,'[4]3.ข้อมูลงบทดลองปัจจุบัน'!$A$5:$CL$846,9,0),2)</f>
        <v>0</v>
      </c>
      <c r="K429" s="104">
        <f>ROUND(VLOOKUP($B429,'[4]3.ข้อมูลงบทดลองปัจจุบัน'!$A$5:$CL$846,10,0),2)</f>
        <v>0</v>
      </c>
      <c r="L429" s="104">
        <f>ROUND(VLOOKUP($B429,'[4]3.ข้อมูลงบทดลองปัจจุบัน'!$A$5:$CL$846,11,0),2)</f>
        <v>0</v>
      </c>
      <c r="M429" s="104">
        <f>ROUND(VLOOKUP($B429,'[4]3.ข้อมูลงบทดลองปัจจุบัน'!$A$5:$CL$846,12,0),2)</f>
        <v>0</v>
      </c>
      <c r="N429" s="104">
        <f>ROUND(VLOOKUP($B429,'[4]3.ข้อมูลงบทดลองปัจจุบัน'!$A$5:$CL$846,13,0),2)</f>
        <v>0</v>
      </c>
      <c r="O429" s="104">
        <f>ROUND(VLOOKUP($B429,'[4]3.ข้อมูลงบทดลองปัจจุบัน'!$A$5:$CL$846,14,0),2)</f>
        <v>0</v>
      </c>
      <c r="P429" s="104">
        <f>ROUND(VLOOKUP($B429,'[4]3.ข้อมูลงบทดลองปัจจุบัน'!$A$5:$CL$846,15,0),2)</f>
        <v>0</v>
      </c>
      <c r="Q429" s="104">
        <f>ROUND(VLOOKUP($B429,'[4]3.ข้อมูลงบทดลองปัจจุบัน'!$A$5:$CL$846,16,0),2)</f>
        <v>0</v>
      </c>
      <c r="R429" s="104">
        <f>ROUND(VLOOKUP($B429,'[4]3.ข้อมูลงบทดลองปัจจุบัน'!$A$5:$CL$846,17,0),2)</f>
        <v>0</v>
      </c>
      <c r="S429" s="104">
        <f>ROUND(VLOOKUP($B429,'[4]3.ข้อมูลงบทดลองปัจจุบัน'!$A$5:$CL$846,18,0),2)</f>
        <v>0</v>
      </c>
      <c r="T429" s="104">
        <f>ROUND(VLOOKUP($B429,'[4]3.ข้อมูลงบทดลองปัจจุบัน'!$A$5:$CL$846,19,0),2)</f>
        <v>0</v>
      </c>
      <c r="U429" s="104">
        <f>ROUND(VLOOKUP($B429,'[4]3.ข้อมูลงบทดลองปัจจุบัน'!$A$5:$CL$846,20,0),2)</f>
        <v>0</v>
      </c>
      <c r="V429" s="104">
        <f>ROUND(VLOOKUP($B429,'[4]3.ข้อมูลงบทดลองปัจจุบัน'!$A$5:$CL$846,21,0),2)</f>
        <v>0</v>
      </c>
      <c r="W429" s="104">
        <f>ROUND(VLOOKUP($B429,'[4]3.ข้อมูลงบทดลองปัจจุบัน'!$A$5:$CL$846,22,0),2)</f>
        <v>0</v>
      </c>
      <c r="X429" s="104">
        <f>ROUND(VLOOKUP($B429,'[4]3.ข้อมูลงบทดลองปัจจุบัน'!$A$5:$CL$846,23,0),2)</f>
        <v>0</v>
      </c>
      <c r="Y429" s="104">
        <f>ROUND(VLOOKUP($B429,'[4]3.ข้อมูลงบทดลองปัจจุบัน'!$A$5:$CL$846,24,0),2)</f>
        <v>0</v>
      </c>
      <c r="Z429" s="104">
        <f>ROUND(VLOOKUP($B429,'[4]3.ข้อมูลงบทดลองปัจจุบัน'!$A$5:$CL$846,25,0),2)</f>
        <v>0</v>
      </c>
      <c r="AA429" s="104">
        <f>ROUND(VLOOKUP($B429,'[4]3.ข้อมูลงบทดลองปัจจุบัน'!$A$5:$CL$846,26,0),2)</f>
        <v>0</v>
      </c>
      <c r="AB429" s="104">
        <f>ROUND(VLOOKUP($B429,'[4]3.ข้อมูลงบทดลองปัจจุบัน'!$A$5:$CL$846,27,0),2)</f>
        <v>0</v>
      </c>
      <c r="AC429" s="104">
        <f>ROUND(VLOOKUP($B429,'[4]3.ข้อมูลงบทดลองปัจจุบัน'!$A$5:$CL$846,28,0),2)</f>
        <v>0</v>
      </c>
      <c r="AD429" s="104">
        <f>ROUND(VLOOKUP($B429,'[4]3.ข้อมูลงบทดลองปัจจุบัน'!$A$5:$CL$846,29,0),2)</f>
        <v>0</v>
      </c>
      <c r="AE429" s="104">
        <f>ROUND(VLOOKUP($B429,'[4]3.ข้อมูลงบทดลองปัจจุบัน'!$A$5:$CL$846,30,0),2)</f>
        <v>0</v>
      </c>
      <c r="AF429" s="104">
        <f>ROUND(VLOOKUP($B429,'[4]3.ข้อมูลงบทดลองปัจจุบัน'!$A$5:$CL$846,31,0),2)</f>
        <v>0</v>
      </c>
      <c r="AG429" s="104">
        <f>ROUND(VLOOKUP($B429,'[4]3.ข้อมูลงบทดลองปัจจุบัน'!$A$5:$CL$846,32,0),2)</f>
        <v>0</v>
      </c>
      <c r="AH429" s="104">
        <f>ROUND(VLOOKUP($B429,'[4]3.ข้อมูลงบทดลองปัจจุบัน'!$A$5:$CL$846,33,0),2)</f>
        <v>0</v>
      </c>
      <c r="AI429" s="104">
        <f>ROUND(VLOOKUP($B429,'[4]3.ข้อมูลงบทดลองปัจจุบัน'!$A$5:$CL$846,34,0),2)</f>
        <v>0</v>
      </c>
      <c r="AJ429" s="104">
        <f>ROUND(VLOOKUP($B429,'[4]3.ข้อมูลงบทดลองปัจจุบัน'!$A$5:$CL$846,35,0),2)</f>
        <v>0</v>
      </c>
      <c r="AK429" s="104">
        <f>ROUND(VLOOKUP($B429,'[4]3.ข้อมูลงบทดลองปัจจุบัน'!$A$5:$CL$846,36,0),2)</f>
        <v>0</v>
      </c>
      <c r="AL429" s="104">
        <f>ROUND(VLOOKUP($B429,'[4]3.ข้อมูลงบทดลองปัจจุบัน'!$A$5:$CL$846,37,0),2)</f>
        <v>0</v>
      </c>
      <c r="AM429" s="104">
        <f>ROUND(VLOOKUP($B429,'[4]3.ข้อมูลงบทดลองปัจจุบัน'!$A$5:$CL$846,38,0),2)</f>
        <v>0</v>
      </c>
      <c r="AN429" s="104">
        <f>ROUND(VLOOKUP($B429,'[4]3.ข้อมูลงบทดลองปัจจุบัน'!$A$5:$CL$846,39,0),2)</f>
        <v>0</v>
      </c>
      <c r="AO429" s="104">
        <f>ROUND(VLOOKUP($B429,'[4]3.ข้อมูลงบทดลองปัจจุบัน'!$A$5:$CL$846,40,0),2)</f>
        <v>0</v>
      </c>
      <c r="AP429" s="104">
        <f>ROUND(VLOOKUP($B429,'[4]3.ข้อมูลงบทดลองปัจจุบัน'!$A$5:$CL$846,41,0),2)</f>
        <v>0</v>
      </c>
      <c r="AQ429" s="104">
        <f>ROUND(VLOOKUP($B429,'[4]3.ข้อมูลงบทดลองปัจจุบัน'!$A$5:$CL$846,42,0),2)</f>
        <v>0</v>
      </c>
      <c r="AR429" s="104">
        <f>ROUND(VLOOKUP($B429,'[4]3.ข้อมูลงบทดลองปัจจุบัน'!$A$5:$CL$846,43,0),2)</f>
        <v>0</v>
      </c>
      <c r="AS429" s="104">
        <f>ROUND(VLOOKUP($B429,'[4]3.ข้อมูลงบทดลองปัจจุบัน'!$A$5:$CL$846,44,0),2)</f>
        <v>0</v>
      </c>
      <c r="AT429" s="104">
        <f>ROUND(VLOOKUP($B429,'[4]3.ข้อมูลงบทดลองปัจจุบัน'!$A$5:$CL$846,45,0),2)</f>
        <v>0</v>
      </c>
      <c r="AU429" s="104">
        <f>ROUND(VLOOKUP($B429,'[4]3.ข้อมูลงบทดลองปัจจุบัน'!$A$5:$CL$846,46,0),2)</f>
        <v>0</v>
      </c>
      <c r="AV429" s="104">
        <f>ROUND(VLOOKUP($B429,'[4]3.ข้อมูลงบทดลองปัจจุบัน'!$A$5:$CL$846,47,0),2)</f>
        <v>0</v>
      </c>
      <c r="AW429" s="104">
        <f>ROUND(VLOOKUP($B429,'[4]3.ข้อมูลงบทดลองปัจจุบัน'!$A$5:$CL$846,48,0),2)</f>
        <v>0</v>
      </c>
      <c r="AX429" s="104">
        <f>ROUND(VLOOKUP($B429,'[4]3.ข้อมูลงบทดลองปัจจุบัน'!$A$5:$CL$846,49,0),2)</f>
        <v>0</v>
      </c>
      <c r="AY429" s="104">
        <f>ROUND(VLOOKUP($B429,'[4]3.ข้อมูลงบทดลองปัจจุบัน'!$A$5:$CL$846,50,0),2)</f>
        <v>0</v>
      </c>
      <c r="AZ429" s="104">
        <f>ROUND(VLOOKUP($B429,'[4]3.ข้อมูลงบทดลองปัจจุบัน'!$A$5:$CL$846,51,0),2)</f>
        <v>0</v>
      </c>
      <c r="BA429" s="104">
        <f>ROUND(VLOOKUP($B429,'[4]3.ข้อมูลงบทดลองปัจจุบัน'!$A$5:$CL$846,52,0),2)</f>
        <v>0</v>
      </c>
      <c r="BB429" s="104">
        <f>ROUND(VLOOKUP($B429,'[4]3.ข้อมูลงบทดลองปัจจุบัน'!$A$5:$CL$846,53,0),2)</f>
        <v>0</v>
      </c>
      <c r="BC429" s="104">
        <f>ROUND(VLOOKUP($B429,'[4]3.ข้อมูลงบทดลองปัจจุบัน'!$A$5:$CL$846,54,0),2)</f>
        <v>0</v>
      </c>
      <c r="BD429" s="104">
        <f>ROUND(VLOOKUP($B429,'[4]3.ข้อมูลงบทดลองปัจจุบัน'!$A$5:$CL$846,55,0),2)</f>
        <v>0</v>
      </c>
      <c r="BE429" s="104">
        <f>ROUND(VLOOKUP($B429,'[4]3.ข้อมูลงบทดลองปัจจุบัน'!$A$5:$CL$846,56,0),2)</f>
        <v>0</v>
      </c>
      <c r="BF429" s="104">
        <f>ROUND(VLOOKUP($B429,'[4]3.ข้อมูลงบทดลองปัจจุบัน'!$A$5:$CL$846,57,0),2)</f>
        <v>0</v>
      </c>
      <c r="BG429" s="104">
        <f>ROUND(VLOOKUP($B429,'[4]3.ข้อมูลงบทดลองปัจจุบัน'!$A$5:$CL$846,58,0),2)</f>
        <v>0</v>
      </c>
      <c r="BH429" s="104">
        <f>ROUND(VLOOKUP($B429,'[4]3.ข้อมูลงบทดลองปัจจุบัน'!$A$5:$CL$846,59,0),2)</f>
        <v>0</v>
      </c>
      <c r="BI429" s="104">
        <f>ROUND(VLOOKUP($B429,'[4]3.ข้อมูลงบทดลองปัจจุบัน'!$A$5:$CL$846,60,0),2)</f>
        <v>0</v>
      </c>
      <c r="BJ429" s="104">
        <f>ROUND(VLOOKUP($B429,'[4]3.ข้อมูลงบทดลองปัจจุบัน'!$A$5:$CL$846,61,0),2)</f>
        <v>0</v>
      </c>
      <c r="BK429" s="104">
        <f>ROUND(VLOOKUP($B429,'[4]3.ข้อมูลงบทดลองปัจจุบัน'!$A$5:$CL$846,62,0),2)</f>
        <v>0</v>
      </c>
      <c r="BL429" s="104">
        <f>ROUND(VLOOKUP($B429,'[4]3.ข้อมูลงบทดลองปัจจุบัน'!$A$5:$CL$846,63,0),2)</f>
        <v>0</v>
      </c>
      <c r="BM429" s="104">
        <f>ROUND(VLOOKUP($B429,'[4]3.ข้อมูลงบทดลองปัจจุบัน'!$A$5:$CL$846,64,0),2)</f>
        <v>0</v>
      </c>
      <c r="BN429" s="104">
        <f>ROUND(VLOOKUP($B429,'[4]3.ข้อมูลงบทดลองปัจจุบัน'!$A$5:$CL$846,65,0),2)</f>
        <v>0</v>
      </c>
      <c r="BO429" s="104">
        <f>ROUND(VLOOKUP($B429,'[4]3.ข้อมูลงบทดลองปัจจุบัน'!$A$5:$CL$846,66,0),2)</f>
        <v>0</v>
      </c>
      <c r="BP429" s="104">
        <f>ROUND(VLOOKUP($B429,'[4]3.ข้อมูลงบทดลองปัจจุบัน'!$A$5:$CL$846,67,0),2)</f>
        <v>0</v>
      </c>
      <c r="BQ429" s="104">
        <f>ROUND(VLOOKUP($B429,'[4]3.ข้อมูลงบทดลองปัจจุบัน'!$A$5:$CL$846,68,0),2)</f>
        <v>0</v>
      </c>
      <c r="BR429" s="104">
        <f>ROUND(VLOOKUP($B429,'[4]3.ข้อมูลงบทดลองปัจจุบัน'!$A$5:$CL$846,69,0),2)</f>
        <v>0</v>
      </c>
      <c r="BS429" s="104">
        <f>ROUND(VLOOKUP($B429,'[4]3.ข้อมูลงบทดลองปัจจุบัน'!$A$5:$CL$846,70,0),2)</f>
        <v>19274435.09</v>
      </c>
      <c r="BT429" s="104">
        <f>ROUND(VLOOKUP($B429,'[4]3.ข้อมูลงบทดลองปัจจุบัน'!$A$5:$CL$846,71,0),2)</f>
        <v>0</v>
      </c>
      <c r="BU429" s="104">
        <f>ROUND(VLOOKUP($B429,'[4]3.ข้อมูลงบทดลองปัจจุบัน'!$A$5:$CL$846,72,0),2)</f>
        <v>0</v>
      </c>
      <c r="BV429" s="104">
        <f>ROUND(VLOOKUP($B429,'[4]3.ข้อมูลงบทดลองปัจจุบัน'!$A$5:$CL$846,73,0),2)</f>
        <v>0</v>
      </c>
      <c r="BW429" s="104">
        <f>ROUND(VLOOKUP($B429,'[4]3.ข้อมูลงบทดลองปัจจุบัน'!$A$5:$CL$846,74,0),2)</f>
        <v>0</v>
      </c>
      <c r="BX429" s="104">
        <f>ROUND(VLOOKUP($B429,'[4]3.ข้อมูลงบทดลองปัจจุบัน'!$A$5:$CL$846,75,0),2)</f>
        <v>0</v>
      </c>
      <c r="BY429" s="104">
        <f>ROUND(VLOOKUP($B429,'[4]3.ข้อมูลงบทดลองปัจจุบัน'!$A$5:$CL$846,76,0),2)</f>
        <v>0</v>
      </c>
      <c r="BZ429" s="104">
        <f>ROUND(VLOOKUP($B429,'[4]3.ข้อมูลงบทดลองปัจจุบัน'!$A$5:$CL$846,77,0),2)</f>
        <v>0</v>
      </c>
      <c r="CA429" s="104">
        <f>ROUND(VLOOKUP($B429,'[4]3.ข้อมูลงบทดลองปัจจุบัน'!$A$5:$CL$846,78,0),2)</f>
        <v>0</v>
      </c>
      <c r="CB429" s="104">
        <f>ROUND(VLOOKUP($B429,'[4]3.ข้อมูลงบทดลองปัจจุบัน'!$A$5:$CL$846,79,0),2)</f>
        <v>0</v>
      </c>
      <c r="CC429" s="104">
        <f>ROUND(VLOOKUP($B429,'[4]3.ข้อมูลงบทดลองปัจจุบัน'!$A$5:$CL$846,80,0),2)</f>
        <v>0</v>
      </c>
      <c r="CD429" s="104">
        <f>ROUND(VLOOKUP($B429,'[4]3.ข้อมูลงบทดลองปัจจุบัน'!$A$5:$CL$846,81,0),2)</f>
        <v>0</v>
      </c>
      <c r="CE429" s="104">
        <f>ROUND(VLOOKUP($B429,'[4]3.ข้อมูลงบทดลองปัจจุบัน'!$A$5:$CL$846,82,0),2)</f>
        <v>0</v>
      </c>
      <c r="CF429" s="104">
        <f>ROUND(VLOOKUP($B429,'[4]3.ข้อมูลงบทดลองปัจจุบัน'!$A$5:$CL$846,83,0),2)</f>
        <v>0</v>
      </c>
      <c r="CG429" s="104">
        <f>ROUND(VLOOKUP($B429,'[4]3.ข้อมูลงบทดลองปัจจุบัน'!$A$5:$CL$846,84,0),2)</f>
        <v>0</v>
      </c>
      <c r="CH429" s="104">
        <f>ROUND(VLOOKUP($B429,'[4]3.ข้อมูลงบทดลองปัจจุบัน'!$A$5:$CL$846,85,0),2)</f>
        <v>0</v>
      </c>
      <c r="CI429" s="104">
        <f>ROUND(VLOOKUP($B429,'[4]3.ข้อมูลงบทดลองปัจจุบัน'!$A$5:$CL$846,86,0),2)</f>
        <v>0</v>
      </c>
      <c r="CJ429" s="104">
        <f>ROUND(VLOOKUP($B429,'[4]3.ข้อมูลงบทดลองปัจจุบัน'!$A$5:$CL$846,87,0),2)</f>
        <v>0</v>
      </c>
      <c r="CK429" s="104">
        <f>ROUND(VLOOKUP($B429,'[4]3.ข้อมูลงบทดลองปัจจุบัน'!$A$5:$CL$846,88,0),2)</f>
        <v>0</v>
      </c>
      <c r="CL429" s="104">
        <f>ROUND(VLOOKUP($B429,'[4]3.ข้อมูลงบทดลองปัจจุบัน'!$A$5:$CL$846,89,0),2)</f>
        <v>0</v>
      </c>
      <c r="CM429" s="104">
        <f>ROUND(VLOOKUP($B429,'[4]3.ข้อมูลงบทดลองปัจจุบัน'!$A$5:$CL$846,90,0),2)</f>
        <v>0</v>
      </c>
    </row>
    <row r="430" spans="1:91" x14ac:dyDescent="0.7">
      <c r="A430" s="127" t="s">
        <v>884</v>
      </c>
      <c r="B430" s="18" t="s">
        <v>1242</v>
      </c>
      <c r="C430" s="19" t="s">
        <v>1243</v>
      </c>
      <c r="D430" s="104">
        <f>ROUND(VLOOKUP($B430,'[4]3.ข้อมูลงบทดลองปัจจุบัน'!$A$5:$CL$846,3,0),2)</f>
        <v>0</v>
      </c>
      <c r="E430" s="104">
        <f>ROUND(VLOOKUP($B430,'[4]3.ข้อมูลงบทดลองปัจจุบัน'!$A$5:$CL$846,4,0),2)</f>
        <v>80000</v>
      </c>
      <c r="F430" s="104">
        <f>ROUND(VLOOKUP($B430,'[4]3.ข้อมูลงบทดลองปัจจุบัน'!$A$5:$CL$846,5,0),2)</f>
        <v>0</v>
      </c>
      <c r="G430" s="104">
        <f>ROUND(VLOOKUP($B430,'[4]3.ข้อมูลงบทดลองปัจจุบัน'!$A$5:$CL$846,6,0),2)</f>
        <v>120000</v>
      </c>
      <c r="H430" s="104">
        <f>ROUND(VLOOKUP($B430,'[4]3.ข้อมูลงบทดลองปัจจุบัน'!$A$5:$CL$846,7,0),2)</f>
        <v>160000</v>
      </c>
      <c r="I430" s="104">
        <f>ROUND(VLOOKUP($B430,'[4]3.ข้อมูลงบทดลองปัจจุบัน'!$A$5:$CL$846,8,0),2)</f>
        <v>0</v>
      </c>
      <c r="J430" s="104">
        <f>ROUND(VLOOKUP($B430,'[4]3.ข้อมูลงบทดลองปัจจุบัน'!$A$5:$CL$846,9,0),2)</f>
        <v>160000</v>
      </c>
      <c r="K430" s="104">
        <f>ROUND(VLOOKUP($B430,'[4]3.ข้อมูลงบทดลองปัจจุบัน'!$A$5:$CL$846,10,0),2)</f>
        <v>0</v>
      </c>
      <c r="L430" s="104">
        <f>ROUND(VLOOKUP($B430,'[4]3.ข้อมูลงบทดลองปัจจุบัน'!$A$5:$CL$846,11,0),2)</f>
        <v>80000</v>
      </c>
      <c r="M430" s="104">
        <f>ROUND(VLOOKUP($B430,'[4]3.ข้อมูลงบทดลองปัจจุบัน'!$A$5:$CL$846,12,0),2)</f>
        <v>0</v>
      </c>
      <c r="N430" s="104">
        <f>ROUND(VLOOKUP($B430,'[4]3.ข้อมูลงบทดลองปัจจุบัน'!$A$5:$CL$846,13,0),2)</f>
        <v>0</v>
      </c>
      <c r="O430" s="104">
        <f>ROUND(VLOOKUP($B430,'[4]3.ข้อมูลงบทดลองปัจจุบัน'!$A$5:$CL$846,14,0),2)</f>
        <v>0</v>
      </c>
      <c r="P430" s="104">
        <f>ROUND(VLOOKUP($B430,'[4]3.ข้อมูลงบทดลองปัจจุบัน'!$A$5:$CL$846,15,0),2)</f>
        <v>1420000</v>
      </c>
      <c r="Q430" s="104">
        <f>ROUND(VLOOKUP($B430,'[4]3.ข้อมูลงบทดลองปัจจุบัน'!$A$5:$CL$846,16,0),2)</f>
        <v>0</v>
      </c>
      <c r="R430" s="104">
        <f>ROUND(VLOOKUP($B430,'[4]3.ข้อมูลงบทดลองปัจจุบัน'!$A$5:$CL$846,17,0),2)</f>
        <v>0</v>
      </c>
      <c r="S430" s="104">
        <f>ROUND(VLOOKUP($B430,'[4]3.ข้อมูลงบทดลองปัจจุบัน'!$A$5:$CL$846,18,0),2)</f>
        <v>0</v>
      </c>
      <c r="T430" s="104">
        <f>ROUND(VLOOKUP($B430,'[4]3.ข้อมูลงบทดลองปัจจุบัน'!$A$5:$CL$846,19,0),2)</f>
        <v>0</v>
      </c>
      <c r="U430" s="104">
        <f>ROUND(VLOOKUP($B430,'[4]3.ข้อมูลงบทดลองปัจจุบัน'!$A$5:$CL$846,20,0),2)</f>
        <v>0</v>
      </c>
      <c r="V430" s="104">
        <f>ROUND(VLOOKUP($B430,'[4]3.ข้อมูลงบทดลองปัจจุบัน'!$A$5:$CL$846,21,0),2)</f>
        <v>0</v>
      </c>
      <c r="W430" s="104">
        <f>ROUND(VLOOKUP($B430,'[4]3.ข้อมูลงบทดลองปัจจุบัน'!$A$5:$CL$846,22,0),2)</f>
        <v>0</v>
      </c>
      <c r="X430" s="104">
        <f>ROUND(VLOOKUP($B430,'[4]3.ข้อมูลงบทดลองปัจจุบัน'!$A$5:$CL$846,23,0),2)</f>
        <v>200000</v>
      </c>
      <c r="Y430" s="104">
        <f>ROUND(VLOOKUP($B430,'[4]3.ข้อมูลงบทดลองปัจจุบัน'!$A$5:$CL$846,24,0),2)</f>
        <v>0</v>
      </c>
      <c r="Z430" s="104">
        <f>ROUND(VLOOKUP($B430,'[4]3.ข้อมูลงบทดลองปัจจุบัน'!$A$5:$CL$846,25,0),2)</f>
        <v>0</v>
      </c>
      <c r="AA430" s="104">
        <f>ROUND(VLOOKUP($B430,'[4]3.ข้อมูลงบทดลองปัจจุบัน'!$A$5:$CL$846,26,0),2)</f>
        <v>1080000</v>
      </c>
      <c r="AB430" s="104">
        <f>ROUND(VLOOKUP($B430,'[4]3.ข้อมูลงบทดลองปัจจุบัน'!$A$5:$CL$846,27,0),2)</f>
        <v>0</v>
      </c>
      <c r="AC430" s="104">
        <f>ROUND(VLOOKUP($B430,'[4]3.ข้อมูลงบทดลองปัจจุบัน'!$A$5:$CL$846,28,0),2)</f>
        <v>80000</v>
      </c>
      <c r="AD430" s="104">
        <f>ROUND(VLOOKUP($B430,'[4]3.ข้อมูลงบทดลองปัจจุบัน'!$A$5:$CL$846,29,0),2)</f>
        <v>0</v>
      </c>
      <c r="AE430" s="104">
        <f>ROUND(VLOOKUP($B430,'[4]3.ข้อมูลงบทดลองปัจจุบัน'!$A$5:$CL$846,30,0),2)</f>
        <v>120000</v>
      </c>
      <c r="AF430" s="104">
        <f>ROUND(VLOOKUP($B430,'[4]3.ข้อมูลงบทดลองปัจจุบัน'!$A$5:$CL$846,31,0),2)</f>
        <v>40000</v>
      </c>
      <c r="AG430" s="104">
        <f>ROUND(VLOOKUP($B430,'[4]3.ข้อมูลงบทดลองปัจจุบัน'!$A$5:$CL$846,32,0),2)</f>
        <v>520000</v>
      </c>
      <c r="AH430" s="104">
        <f>ROUND(VLOOKUP($B430,'[4]3.ข้อมูลงบทดลองปัจจุบัน'!$A$5:$CL$846,33,0),2)</f>
        <v>1720000</v>
      </c>
      <c r="AI430" s="104">
        <f>ROUND(VLOOKUP($B430,'[4]3.ข้อมูลงบทดลองปัจจุบัน'!$A$5:$CL$846,34,0),2)</f>
        <v>0</v>
      </c>
      <c r="AJ430" s="104">
        <f>ROUND(VLOOKUP($B430,'[4]3.ข้อมูลงบทดลองปัจจุบัน'!$A$5:$CL$846,35,0),2)</f>
        <v>2120000</v>
      </c>
      <c r="AK430" s="104">
        <f>ROUND(VLOOKUP($B430,'[4]3.ข้อมูลงบทดลองปัจจุบัน'!$A$5:$CL$846,36,0),2)</f>
        <v>260000</v>
      </c>
      <c r="AL430" s="104">
        <f>ROUND(VLOOKUP($B430,'[4]3.ข้อมูลงบทดลองปัจจุบัน'!$A$5:$CL$846,37,0),2)</f>
        <v>2480000</v>
      </c>
      <c r="AM430" s="104">
        <f>ROUND(VLOOKUP($B430,'[4]3.ข้อมูลงบทดลองปัจจุบัน'!$A$5:$CL$846,38,0),2)</f>
        <v>40000</v>
      </c>
      <c r="AN430" s="104">
        <f>ROUND(VLOOKUP($B430,'[4]3.ข้อมูลงบทดลองปัจจุบัน'!$A$5:$CL$846,39,0),2)</f>
        <v>40000</v>
      </c>
      <c r="AO430" s="104">
        <f>ROUND(VLOOKUP($B430,'[4]3.ข้อมูลงบทดลองปัจจุบัน'!$A$5:$CL$846,40,0),2)</f>
        <v>0</v>
      </c>
      <c r="AP430" s="104">
        <f>ROUND(VLOOKUP($B430,'[4]3.ข้อมูลงบทดลองปัจจุบัน'!$A$5:$CL$846,41,0),2)</f>
        <v>0</v>
      </c>
      <c r="AQ430" s="104">
        <f>ROUND(VLOOKUP($B430,'[4]3.ข้อมูลงบทดลองปัจจุบัน'!$A$5:$CL$846,42,0),2)</f>
        <v>80000</v>
      </c>
      <c r="AR430" s="104">
        <f>ROUND(VLOOKUP($B430,'[4]3.ข้อมูลงบทดลองปัจจุบัน'!$A$5:$CL$846,43,0),2)</f>
        <v>0</v>
      </c>
      <c r="AS430" s="104">
        <f>ROUND(VLOOKUP($B430,'[4]3.ข้อมูลงบทดลองปัจจุบัน'!$A$5:$CL$846,44,0),2)</f>
        <v>120000</v>
      </c>
      <c r="AT430" s="104">
        <f>ROUND(VLOOKUP($B430,'[4]3.ข้อมูลงบทดลองปัจจุบัน'!$A$5:$CL$846,45,0),2)</f>
        <v>0</v>
      </c>
      <c r="AU430" s="104">
        <f>ROUND(VLOOKUP($B430,'[4]3.ข้อมูลงบทดลองปัจจุบัน'!$A$5:$CL$846,46,0),2)</f>
        <v>0</v>
      </c>
      <c r="AV430" s="104">
        <f>ROUND(VLOOKUP($B430,'[4]3.ข้อมูลงบทดลองปัจจุบัน'!$A$5:$CL$846,47,0),2)</f>
        <v>0</v>
      </c>
      <c r="AW430" s="104">
        <f>ROUND(VLOOKUP($B430,'[4]3.ข้อมูลงบทดลองปัจจุบัน'!$A$5:$CL$846,48,0),2)</f>
        <v>120000</v>
      </c>
      <c r="AX430" s="104">
        <f>ROUND(VLOOKUP($B430,'[4]3.ข้อมูลงบทดลองปัจจุบัน'!$A$5:$CL$846,49,0),2)</f>
        <v>0</v>
      </c>
      <c r="AY430" s="104">
        <f>ROUND(VLOOKUP($B430,'[4]3.ข้อมูลงบทดลองปัจจุบัน'!$A$5:$CL$846,50,0),2)</f>
        <v>0</v>
      </c>
      <c r="AZ430" s="104">
        <f>ROUND(VLOOKUP($B430,'[4]3.ข้อมูลงบทดลองปัจจุบัน'!$A$5:$CL$846,51,0),2)</f>
        <v>0</v>
      </c>
      <c r="BA430" s="104">
        <f>ROUND(VLOOKUP($B430,'[4]3.ข้อมูลงบทดลองปัจจุบัน'!$A$5:$CL$846,52,0),2)</f>
        <v>0</v>
      </c>
      <c r="BB430" s="104">
        <f>ROUND(VLOOKUP($B430,'[4]3.ข้อมูลงบทดลองปัจจุบัน'!$A$5:$CL$846,53,0),2)</f>
        <v>0</v>
      </c>
      <c r="BC430" s="104">
        <f>ROUND(VLOOKUP($B430,'[4]3.ข้อมูลงบทดลองปัจจุบัน'!$A$5:$CL$846,54,0),2)</f>
        <v>80000</v>
      </c>
      <c r="BD430" s="104">
        <f>ROUND(VLOOKUP($B430,'[4]3.ข้อมูลงบทดลองปัจจุบัน'!$A$5:$CL$846,55,0),2)</f>
        <v>320000</v>
      </c>
      <c r="BE430" s="104">
        <f>ROUND(VLOOKUP($B430,'[4]3.ข้อมูลงบทดลองปัจจุบัน'!$A$5:$CL$846,56,0),2)</f>
        <v>0</v>
      </c>
      <c r="BF430" s="104">
        <f>ROUND(VLOOKUP($B430,'[4]3.ข้อมูลงบทดลองปัจจุบัน'!$A$5:$CL$846,57,0),2)</f>
        <v>80000</v>
      </c>
      <c r="BG430" s="104">
        <f>ROUND(VLOOKUP($B430,'[4]3.ข้อมูลงบทดลองปัจจุบัน'!$A$5:$CL$846,58,0),2)</f>
        <v>40000</v>
      </c>
      <c r="BH430" s="104">
        <f>ROUND(VLOOKUP($B430,'[4]3.ข้อมูลงบทดลองปัจจุบัน'!$A$5:$CL$846,59,0),2)</f>
        <v>0</v>
      </c>
      <c r="BI430" s="104">
        <f>ROUND(VLOOKUP($B430,'[4]3.ข้อมูลงบทดลองปัจจุบัน'!$A$5:$CL$846,60,0),2)</f>
        <v>80000</v>
      </c>
      <c r="BJ430" s="104">
        <f>ROUND(VLOOKUP($B430,'[4]3.ข้อมูลงบทดลองปัจจุบัน'!$A$5:$CL$846,61,0),2)</f>
        <v>0</v>
      </c>
      <c r="BK430" s="104">
        <f>ROUND(VLOOKUP($B430,'[4]3.ข้อมูลงบทดลองปัจจุบัน'!$A$5:$CL$846,62,0),2)</f>
        <v>0</v>
      </c>
      <c r="BL430" s="104">
        <f>ROUND(VLOOKUP($B430,'[4]3.ข้อมูลงบทดลองปัจจุบัน'!$A$5:$CL$846,63,0),2)</f>
        <v>0</v>
      </c>
      <c r="BM430" s="104">
        <f>ROUND(VLOOKUP($B430,'[4]3.ข้อมูลงบทดลองปัจจุบัน'!$A$5:$CL$846,64,0),2)</f>
        <v>160000</v>
      </c>
      <c r="BN430" s="104">
        <f>ROUND(VLOOKUP($B430,'[4]3.ข้อมูลงบทดลองปัจจุบัน'!$A$5:$CL$846,65,0),2)</f>
        <v>240000</v>
      </c>
      <c r="BO430" s="104">
        <f>ROUND(VLOOKUP($B430,'[4]3.ข้อมูลงบทดลองปัจจุบัน'!$A$5:$CL$846,66,0),2)</f>
        <v>160000</v>
      </c>
      <c r="BP430" s="104">
        <f>ROUND(VLOOKUP($B430,'[4]3.ข้อมูลงบทดลองปัจจุบัน'!$A$5:$CL$846,67,0),2)</f>
        <v>240000</v>
      </c>
      <c r="BQ430" s="104">
        <f>ROUND(VLOOKUP($B430,'[4]3.ข้อมูลงบทดลองปัจจุบัน'!$A$5:$CL$846,68,0),2)</f>
        <v>200000</v>
      </c>
      <c r="BR430" s="104">
        <f>ROUND(VLOOKUP($B430,'[4]3.ข้อมูลงบทดลองปัจจุบัน'!$A$5:$CL$846,69,0),2)</f>
        <v>120000</v>
      </c>
      <c r="BS430" s="104">
        <f>ROUND(VLOOKUP($B430,'[4]3.ข้อมูลงบทดลองปัจจุบัน'!$A$5:$CL$846,70,0),2)</f>
        <v>1546750</v>
      </c>
      <c r="BT430" s="104">
        <f>ROUND(VLOOKUP($B430,'[4]3.ข้อมูลงบทดลองปัจจุบัน'!$A$5:$CL$846,71,0),2)</f>
        <v>0</v>
      </c>
      <c r="BU430" s="104">
        <f>ROUND(VLOOKUP($B430,'[4]3.ข้อมูลงบทดลองปัจจุบัน'!$A$5:$CL$846,72,0),2)</f>
        <v>0</v>
      </c>
      <c r="BV430" s="104">
        <f>ROUND(VLOOKUP($B430,'[4]3.ข้อมูลงบทดลองปัจจุบัน'!$A$5:$CL$846,73,0),2)</f>
        <v>0</v>
      </c>
      <c r="BW430" s="104">
        <f>ROUND(VLOOKUP($B430,'[4]3.ข้อมูลงบทดลองปัจจุบัน'!$A$5:$CL$846,74,0),2)</f>
        <v>0</v>
      </c>
      <c r="BX430" s="104">
        <f>ROUND(VLOOKUP($B430,'[4]3.ข้อมูลงบทดลองปัจจุบัน'!$A$5:$CL$846,75,0),2)</f>
        <v>0</v>
      </c>
      <c r="BY430" s="104">
        <f>ROUND(VLOOKUP($B430,'[4]3.ข้อมูลงบทดลองปัจจุบัน'!$A$5:$CL$846,76,0),2)</f>
        <v>160000</v>
      </c>
      <c r="BZ430" s="104">
        <f>ROUND(VLOOKUP($B430,'[4]3.ข้อมูลงบทดลองปัจจุบัน'!$A$5:$CL$846,77,0),2)</f>
        <v>0</v>
      </c>
      <c r="CA430" s="104">
        <f>ROUND(VLOOKUP($B430,'[4]3.ข้อมูลงบทดลองปัจจุบัน'!$A$5:$CL$846,78,0),2)</f>
        <v>240000</v>
      </c>
      <c r="CB430" s="104">
        <f>ROUND(VLOOKUP($B430,'[4]3.ข้อมูลงบทดลองปัจจุบัน'!$A$5:$CL$846,79,0),2)</f>
        <v>40000</v>
      </c>
      <c r="CC430" s="104">
        <f>ROUND(VLOOKUP($B430,'[4]3.ข้อมูลงบทดลองปัจจุบัน'!$A$5:$CL$846,80,0),2)</f>
        <v>0</v>
      </c>
      <c r="CD430" s="104">
        <f>ROUND(VLOOKUP($B430,'[4]3.ข้อมูลงบทดลองปัจจุบัน'!$A$5:$CL$846,81,0),2)</f>
        <v>0</v>
      </c>
      <c r="CE430" s="104">
        <f>ROUND(VLOOKUP($B430,'[4]3.ข้อมูลงบทดลองปัจจุบัน'!$A$5:$CL$846,82,0),2)</f>
        <v>0</v>
      </c>
      <c r="CF430" s="104">
        <f>ROUND(VLOOKUP($B430,'[4]3.ข้อมูลงบทดลองปัจจุบัน'!$A$5:$CL$846,83,0),2)</f>
        <v>160000</v>
      </c>
      <c r="CG430" s="104">
        <f>ROUND(VLOOKUP($B430,'[4]3.ข้อมูลงบทดลองปัจจุบัน'!$A$5:$CL$846,84,0),2)</f>
        <v>160000</v>
      </c>
      <c r="CH430" s="104">
        <f>ROUND(VLOOKUP($B430,'[4]3.ข้อมูลงบทดลองปัจจุบัน'!$A$5:$CL$846,85,0),2)</f>
        <v>80000</v>
      </c>
      <c r="CI430" s="104">
        <f>ROUND(VLOOKUP($B430,'[4]3.ข้อมูลงบทดลองปัจจุบัน'!$A$5:$CL$846,86,0),2)</f>
        <v>0</v>
      </c>
      <c r="CJ430" s="104">
        <f>ROUND(VLOOKUP($B430,'[4]3.ข้อมูลงบทดลองปัจจุบัน'!$A$5:$CL$846,87,0),2)</f>
        <v>0</v>
      </c>
      <c r="CK430" s="104">
        <f>ROUND(VLOOKUP($B430,'[4]3.ข้อมูลงบทดลองปัจจุบัน'!$A$5:$CL$846,88,0),2)</f>
        <v>0</v>
      </c>
      <c r="CL430" s="104">
        <f>ROUND(VLOOKUP($B430,'[4]3.ข้อมูลงบทดลองปัจจุบัน'!$A$5:$CL$846,89,0),2)</f>
        <v>0</v>
      </c>
      <c r="CM430" s="104">
        <f>ROUND(VLOOKUP($B430,'[4]3.ข้อมูลงบทดลองปัจจุบัน'!$A$5:$CL$846,90,0),2)</f>
        <v>40000</v>
      </c>
    </row>
    <row r="431" spans="1:91" x14ac:dyDescent="0.7">
      <c r="A431" s="127" t="s">
        <v>884</v>
      </c>
      <c r="B431" s="18" t="s">
        <v>1244</v>
      </c>
      <c r="C431" s="19" t="s">
        <v>1245</v>
      </c>
      <c r="D431" s="104">
        <f>ROUND(VLOOKUP($B431,'[4]3.ข้อมูลงบทดลองปัจจุบัน'!$A$5:$CL$846,3,0),2)</f>
        <v>0</v>
      </c>
      <c r="E431" s="104">
        <f>ROUND(VLOOKUP($B431,'[4]3.ข้อมูลงบทดลองปัจจุบัน'!$A$5:$CL$846,4,0),2)</f>
        <v>0</v>
      </c>
      <c r="F431" s="104">
        <f>ROUND(VLOOKUP($B431,'[4]3.ข้อมูลงบทดลองปัจจุบัน'!$A$5:$CL$846,5,0),2)</f>
        <v>0</v>
      </c>
      <c r="G431" s="104">
        <f>ROUND(VLOOKUP($B431,'[4]3.ข้อมูลงบทดลองปัจจุบัน'!$A$5:$CL$846,6,0),2)</f>
        <v>0</v>
      </c>
      <c r="H431" s="104">
        <f>ROUND(VLOOKUP($B431,'[4]3.ข้อมูลงบทดลองปัจจุบัน'!$A$5:$CL$846,7,0),2)</f>
        <v>0</v>
      </c>
      <c r="I431" s="104">
        <f>ROUND(VLOOKUP($B431,'[4]3.ข้อมูลงบทดลองปัจจุบัน'!$A$5:$CL$846,8,0),2)</f>
        <v>0</v>
      </c>
      <c r="J431" s="104">
        <f>ROUND(VLOOKUP($B431,'[4]3.ข้อมูลงบทดลองปัจจุบัน'!$A$5:$CL$846,9,0),2)</f>
        <v>0</v>
      </c>
      <c r="K431" s="104">
        <f>ROUND(VLOOKUP($B431,'[4]3.ข้อมูลงบทดลองปัจจุบัน'!$A$5:$CL$846,10,0),2)</f>
        <v>0</v>
      </c>
      <c r="L431" s="104">
        <f>ROUND(VLOOKUP($B431,'[4]3.ข้อมูลงบทดลองปัจจุบัน'!$A$5:$CL$846,11,0),2)</f>
        <v>0</v>
      </c>
      <c r="M431" s="104">
        <f>ROUND(VLOOKUP($B431,'[4]3.ข้อมูลงบทดลองปัจจุบัน'!$A$5:$CL$846,12,0),2)</f>
        <v>0</v>
      </c>
      <c r="N431" s="104">
        <f>ROUND(VLOOKUP($B431,'[4]3.ข้อมูลงบทดลองปัจจุบัน'!$A$5:$CL$846,13,0),2)</f>
        <v>0</v>
      </c>
      <c r="O431" s="104">
        <f>ROUND(VLOOKUP($B431,'[4]3.ข้อมูลงบทดลองปัจจุบัน'!$A$5:$CL$846,14,0),2)</f>
        <v>0</v>
      </c>
      <c r="P431" s="104">
        <f>ROUND(VLOOKUP($B431,'[4]3.ข้อมูลงบทดลองปัจจุบัน'!$A$5:$CL$846,15,0),2)</f>
        <v>0</v>
      </c>
      <c r="Q431" s="104">
        <f>ROUND(VLOOKUP($B431,'[4]3.ข้อมูลงบทดลองปัจจุบัน'!$A$5:$CL$846,16,0),2)</f>
        <v>0</v>
      </c>
      <c r="R431" s="104">
        <f>ROUND(VLOOKUP($B431,'[4]3.ข้อมูลงบทดลองปัจจุบัน'!$A$5:$CL$846,17,0),2)</f>
        <v>0</v>
      </c>
      <c r="S431" s="104">
        <f>ROUND(VLOOKUP($B431,'[4]3.ข้อมูลงบทดลองปัจจุบัน'!$A$5:$CL$846,18,0),2)</f>
        <v>0</v>
      </c>
      <c r="T431" s="104">
        <f>ROUND(VLOOKUP($B431,'[4]3.ข้อมูลงบทดลองปัจจุบัน'!$A$5:$CL$846,19,0),2)</f>
        <v>0</v>
      </c>
      <c r="U431" s="104">
        <f>ROUND(VLOOKUP($B431,'[4]3.ข้อมูลงบทดลองปัจจุบัน'!$A$5:$CL$846,20,0),2)</f>
        <v>0</v>
      </c>
      <c r="V431" s="104">
        <f>ROUND(VLOOKUP($B431,'[4]3.ข้อมูลงบทดลองปัจจุบัน'!$A$5:$CL$846,21,0),2)</f>
        <v>0</v>
      </c>
      <c r="W431" s="104">
        <f>ROUND(VLOOKUP($B431,'[4]3.ข้อมูลงบทดลองปัจจุบัน'!$A$5:$CL$846,22,0),2)</f>
        <v>0</v>
      </c>
      <c r="X431" s="104">
        <f>ROUND(VLOOKUP($B431,'[4]3.ข้อมูลงบทดลองปัจจุบัน'!$A$5:$CL$846,23,0),2)</f>
        <v>0</v>
      </c>
      <c r="Y431" s="104">
        <f>ROUND(VLOOKUP($B431,'[4]3.ข้อมูลงบทดลองปัจจุบัน'!$A$5:$CL$846,24,0),2)</f>
        <v>0</v>
      </c>
      <c r="Z431" s="104">
        <f>ROUND(VLOOKUP($B431,'[4]3.ข้อมูลงบทดลองปัจจุบัน'!$A$5:$CL$846,25,0),2)</f>
        <v>0</v>
      </c>
      <c r="AA431" s="104">
        <f>ROUND(VLOOKUP($B431,'[4]3.ข้อมูลงบทดลองปัจจุบัน'!$A$5:$CL$846,26,0),2)</f>
        <v>0</v>
      </c>
      <c r="AB431" s="104">
        <f>ROUND(VLOOKUP($B431,'[4]3.ข้อมูลงบทดลองปัจจุบัน'!$A$5:$CL$846,27,0),2)</f>
        <v>0</v>
      </c>
      <c r="AC431" s="104">
        <f>ROUND(VLOOKUP($B431,'[4]3.ข้อมูลงบทดลองปัจจุบัน'!$A$5:$CL$846,28,0),2)</f>
        <v>0</v>
      </c>
      <c r="AD431" s="104">
        <f>ROUND(VLOOKUP($B431,'[4]3.ข้อมูลงบทดลองปัจจุบัน'!$A$5:$CL$846,29,0),2)</f>
        <v>0</v>
      </c>
      <c r="AE431" s="104">
        <f>ROUND(VLOOKUP($B431,'[4]3.ข้อมูลงบทดลองปัจจุบัน'!$A$5:$CL$846,30,0),2)</f>
        <v>0</v>
      </c>
      <c r="AF431" s="104">
        <f>ROUND(VLOOKUP($B431,'[4]3.ข้อมูลงบทดลองปัจจุบัน'!$A$5:$CL$846,31,0),2)</f>
        <v>0</v>
      </c>
      <c r="AG431" s="104">
        <f>ROUND(VLOOKUP($B431,'[4]3.ข้อมูลงบทดลองปัจจุบัน'!$A$5:$CL$846,32,0),2)</f>
        <v>0</v>
      </c>
      <c r="AH431" s="104">
        <f>ROUND(VLOOKUP($B431,'[4]3.ข้อมูลงบทดลองปัจจุบัน'!$A$5:$CL$846,33,0),2)</f>
        <v>0</v>
      </c>
      <c r="AI431" s="104">
        <f>ROUND(VLOOKUP($B431,'[4]3.ข้อมูลงบทดลองปัจจุบัน'!$A$5:$CL$846,34,0),2)</f>
        <v>0</v>
      </c>
      <c r="AJ431" s="104">
        <f>ROUND(VLOOKUP($B431,'[4]3.ข้อมูลงบทดลองปัจจุบัน'!$A$5:$CL$846,35,0),2)</f>
        <v>0</v>
      </c>
      <c r="AK431" s="104">
        <f>ROUND(VLOOKUP($B431,'[4]3.ข้อมูลงบทดลองปัจจุบัน'!$A$5:$CL$846,36,0),2)</f>
        <v>0</v>
      </c>
      <c r="AL431" s="104">
        <f>ROUND(VLOOKUP($B431,'[4]3.ข้อมูลงบทดลองปัจจุบัน'!$A$5:$CL$846,37,0),2)</f>
        <v>0</v>
      </c>
      <c r="AM431" s="104">
        <f>ROUND(VLOOKUP($B431,'[4]3.ข้อมูลงบทดลองปัจจุบัน'!$A$5:$CL$846,38,0),2)</f>
        <v>0</v>
      </c>
      <c r="AN431" s="104">
        <f>ROUND(VLOOKUP($B431,'[4]3.ข้อมูลงบทดลองปัจจุบัน'!$A$5:$CL$846,39,0),2)</f>
        <v>0</v>
      </c>
      <c r="AO431" s="104">
        <f>ROUND(VLOOKUP($B431,'[4]3.ข้อมูลงบทดลองปัจจุบัน'!$A$5:$CL$846,40,0),2)</f>
        <v>0</v>
      </c>
      <c r="AP431" s="104">
        <f>ROUND(VLOOKUP($B431,'[4]3.ข้อมูลงบทดลองปัจจุบัน'!$A$5:$CL$846,41,0),2)</f>
        <v>0</v>
      </c>
      <c r="AQ431" s="104">
        <f>ROUND(VLOOKUP($B431,'[4]3.ข้อมูลงบทดลองปัจจุบัน'!$A$5:$CL$846,42,0),2)</f>
        <v>0</v>
      </c>
      <c r="AR431" s="104">
        <f>ROUND(VLOOKUP($B431,'[4]3.ข้อมูลงบทดลองปัจจุบัน'!$A$5:$CL$846,43,0),2)</f>
        <v>0</v>
      </c>
      <c r="AS431" s="104">
        <f>ROUND(VLOOKUP($B431,'[4]3.ข้อมูลงบทดลองปัจจุบัน'!$A$5:$CL$846,44,0),2)</f>
        <v>0</v>
      </c>
      <c r="AT431" s="104">
        <f>ROUND(VLOOKUP($B431,'[4]3.ข้อมูลงบทดลองปัจจุบัน'!$A$5:$CL$846,45,0),2)</f>
        <v>0</v>
      </c>
      <c r="AU431" s="104">
        <f>ROUND(VLOOKUP($B431,'[4]3.ข้อมูลงบทดลองปัจจุบัน'!$A$5:$CL$846,46,0),2)</f>
        <v>0</v>
      </c>
      <c r="AV431" s="104">
        <f>ROUND(VLOOKUP($B431,'[4]3.ข้อมูลงบทดลองปัจจุบัน'!$A$5:$CL$846,47,0),2)</f>
        <v>0</v>
      </c>
      <c r="AW431" s="104">
        <f>ROUND(VLOOKUP($B431,'[4]3.ข้อมูลงบทดลองปัจจุบัน'!$A$5:$CL$846,48,0),2)</f>
        <v>0</v>
      </c>
      <c r="AX431" s="104">
        <f>ROUND(VLOOKUP($B431,'[4]3.ข้อมูลงบทดลองปัจจุบัน'!$A$5:$CL$846,49,0),2)</f>
        <v>0</v>
      </c>
      <c r="AY431" s="104">
        <f>ROUND(VLOOKUP($B431,'[4]3.ข้อมูลงบทดลองปัจจุบัน'!$A$5:$CL$846,50,0),2)</f>
        <v>0</v>
      </c>
      <c r="AZ431" s="104">
        <f>ROUND(VLOOKUP($B431,'[4]3.ข้อมูลงบทดลองปัจจุบัน'!$A$5:$CL$846,51,0),2)</f>
        <v>0</v>
      </c>
      <c r="BA431" s="104">
        <f>ROUND(VLOOKUP($B431,'[4]3.ข้อมูลงบทดลองปัจจุบัน'!$A$5:$CL$846,52,0),2)</f>
        <v>0</v>
      </c>
      <c r="BB431" s="104">
        <f>ROUND(VLOOKUP($B431,'[4]3.ข้อมูลงบทดลองปัจจุบัน'!$A$5:$CL$846,53,0),2)</f>
        <v>0</v>
      </c>
      <c r="BC431" s="104">
        <f>ROUND(VLOOKUP($B431,'[4]3.ข้อมูลงบทดลองปัจจุบัน'!$A$5:$CL$846,54,0),2)</f>
        <v>0</v>
      </c>
      <c r="BD431" s="104">
        <f>ROUND(VLOOKUP($B431,'[4]3.ข้อมูลงบทดลองปัจจุบัน'!$A$5:$CL$846,55,0),2)</f>
        <v>0</v>
      </c>
      <c r="BE431" s="104">
        <f>ROUND(VLOOKUP($B431,'[4]3.ข้อมูลงบทดลองปัจจุบัน'!$A$5:$CL$846,56,0),2)</f>
        <v>0</v>
      </c>
      <c r="BF431" s="104">
        <f>ROUND(VLOOKUP($B431,'[4]3.ข้อมูลงบทดลองปัจจุบัน'!$A$5:$CL$846,57,0),2)</f>
        <v>0</v>
      </c>
      <c r="BG431" s="104">
        <f>ROUND(VLOOKUP($B431,'[4]3.ข้อมูลงบทดลองปัจจุบัน'!$A$5:$CL$846,58,0),2)</f>
        <v>0</v>
      </c>
      <c r="BH431" s="104">
        <f>ROUND(VLOOKUP($B431,'[4]3.ข้อมูลงบทดลองปัจจุบัน'!$A$5:$CL$846,59,0),2)</f>
        <v>0</v>
      </c>
      <c r="BI431" s="104">
        <f>ROUND(VLOOKUP($B431,'[4]3.ข้อมูลงบทดลองปัจจุบัน'!$A$5:$CL$846,60,0),2)</f>
        <v>0</v>
      </c>
      <c r="BJ431" s="104">
        <f>ROUND(VLOOKUP($B431,'[4]3.ข้อมูลงบทดลองปัจจุบัน'!$A$5:$CL$846,61,0),2)</f>
        <v>0</v>
      </c>
      <c r="BK431" s="104">
        <f>ROUND(VLOOKUP($B431,'[4]3.ข้อมูลงบทดลองปัจจุบัน'!$A$5:$CL$846,62,0),2)</f>
        <v>0</v>
      </c>
      <c r="BL431" s="104">
        <f>ROUND(VLOOKUP($B431,'[4]3.ข้อมูลงบทดลองปัจจุบัน'!$A$5:$CL$846,63,0),2)</f>
        <v>0</v>
      </c>
      <c r="BM431" s="104">
        <f>ROUND(VLOOKUP($B431,'[4]3.ข้อมูลงบทดลองปัจจุบัน'!$A$5:$CL$846,64,0),2)</f>
        <v>0</v>
      </c>
      <c r="BN431" s="104">
        <f>ROUND(VLOOKUP($B431,'[4]3.ข้อมูลงบทดลองปัจจุบัน'!$A$5:$CL$846,65,0),2)</f>
        <v>0</v>
      </c>
      <c r="BO431" s="104">
        <f>ROUND(VLOOKUP($B431,'[4]3.ข้อมูลงบทดลองปัจจุบัน'!$A$5:$CL$846,66,0),2)</f>
        <v>0</v>
      </c>
      <c r="BP431" s="104">
        <f>ROUND(VLOOKUP($B431,'[4]3.ข้อมูลงบทดลองปัจจุบัน'!$A$5:$CL$846,67,0),2)</f>
        <v>0</v>
      </c>
      <c r="BQ431" s="104">
        <f>ROUND(VLOOKUP($B431,'[4]3.ข้อมูลงบทดลองปัจจุบัน'!$A$5:$CL$846,68,0),2)</f>
        <v>0</v>
      </c>
      <c r="BR431" s="104">
        <f>ROUND(VLOOKUP($B431,'[4]3.ข้อมูลงบทดลองปัจจุบัน'!$A$5:$CL$846,69,0),2)</f>
        <v>0</v>
      </c>
      <c r="BS431" s="104">
        <f>ROUND(VLOOKUP($B431,'[4]3.ข้อมูลงบทดลองปัจจุบัน'!$A$5:$CL$846,70,0),2)</f>
        <v>0</v>
      </c>
      <c r="BT431" s="104">
        <f>ROUND(VLOOKUP($B431,'[4]3.ข้อมูลงบทดลองปัจจุบัน'!$A$5:$CL$846,71,0),2)</f>
        <v>0</v>
      </c>
      <c r="BU431" s="104">
        <f>ROUND(VLOOKUP($B431,'[4]3.ข้อมูลงบทดลองปัจจุบัน'!$A$5:$CL$846,72,0),2)</f>
        <v>0</v>
      </c>
      <c r="BV431" s="104">
        <f>ROUND(VLOOKUP($B431,'[4]3.ข้อมูลงบทดลองปัจจุบัน'!$A$5:$CL$846,73,0),2)</f>
        <v>0</v>
      </c>
      <c r="BW431" s="104">
        <f>ROUND(VLOOKUP($B431,'[4]3.ข้อมูลงบทดลองปัจจุบัน'!$A$5:$CL$846,74,0),2)</f>
        <v>0</v>
      </c>
      <c r="BX431" s="104">
        <f>ROUND(VLOOKUP($B431,'[4]3.ข้อมูลงบทดลองปัจจุบัน'!$A$5:$CL$846,75,0),2)</f>
        <v>0</v>
      </c>
      <c r="BY431" s="104">
        <f>ROUND(VLOOKUP($B431,'[4]3.ข้อมูลงบทดลองปัจจุบัน'!$A$5:$CL$846,76,0),2)</f>
        <v>0</v>
      </c>
      <c r="BZ431" s="104">
        <f>ROUND(VLOOKUP($B431,'[4]3.ข้อมูลงบทดลองปัจจุบัน'!$A$5:$CL$846,77,0),2)</f>
        <v>0</v>
      </c>
      <c r="CA431" s="104">
        <f>ROUND(VLOOKUP($B431,'[4]3.ข้อมูลงบทดลองปัจจุบัน'!$A$5:$CL$846,78,0),2)</f>
        <v>0</v>
      </c>
      <c r="CB431" s="104">
        <f>ROUND(VLOOKUP($B431,'[4]3.ข้อมูลงบทดลองปัจจุบัน'!$A$5:$CL$846,79,0),2)</f>
        <v>0</v>
      </c>
      <c r="CC431" s="104">
        <f>ROUND(VLOOKUP($B431,'[4]3.ข้อมูลงบทดลองปัจจุบัน'!$A$5:$CL$846,80,0),2)</f>
        <v>0</v>
      </c>
      <c r="CD431" s="104">
        <f>ROUND(VLOOKUP($B431,'[4]3.ข้อมูลงบทดลองปัจจุบัน'!$A$5:$CL$846,81,0),2)</f>
        <v>0</v>
      </c>
      <c r="CE431" s="104">
        <f>ROUND(VLOOKUP($B431,'[4]3.ข้อมูลงบทดลองปัจจุบัน'!$A$5:$CL$846,82,0),2)</f>
        <v>0</v>
      </c>
      <c r="CF431" s="104">
        <f>ROUND(VLOOKUP($B431,'[4]3.ข้อมูลงบทดลองปัจจุบัน'!$A$5:$CL$846,83,0),2)</f>
        <v>0</v>
      </c>
      <c r="CG431" s="104">
        <f>ROUND(VLOOKUP($B431,'[4]3.ข้อมูลงบทดลองปัจจุบัน'!$A$5:$CL$846,84,0),2)</f>
        <v>0</v>
      </c>
      <c r="CH431" s="104">
        <f>ROUND(VLOOKUP($B431,'[4]3.ข้อมูลงบทดลองปัจจุบัน'!$A$5:$CL$846,85,0),2)</f>
        <v>0</v>
      </c>
      <c r="CI431" s="104">
        <f>ROUND(VLOOKUP($B431,'[4]3.ข้อมูลงบทดลองปัจจุบัน'!$A$5:$CL$846,86,0),2)</f>
        <v>0</v>
      </c>
      <c r="CJ431" s="104">
        <f>ROUND(VLOOKUP($B431,'[4]3.ข้อมูลงบทดลองปัจจุบัน'!$A$5:$CL$846,87,0),2)</f>
        <v>0</v>
      </c>
      <c r="CK431" s="104">
        <f>ROUND(VLOOKUP($B431,'[4]3.ข้อมูลงบทดลองปัจจุบัน'!$A$5:$CL$846,88,0),2)</f>
        <v>0</v>
      </c>
      <c r="CL431" s="104">
        <f>ROUND(VLOOKUP($B431,'[4]3.ข้อมูลงบทดลองปัจจุบัน'!$A$5:$CL$846,89,0),2)</f>
        <v>0</v>
      </c>
      <c r="CM431" s="104">
        <f>ROUND(VLOOKUP($B431,'[4]3.ข้อมูลงบทดลองปัจจุบัน'!$A$5:$CL$846,90,0),2)</f>
        <v>0</v>
      </c>
    </row>
    <row r="432" spans="1:91" x14ac:dyDescent="0.7">
      <c r="A432" s="127" t="s">
        <v>884</v>
      </c>
      <c r="B432" s="18" t="s">
        <v>1246</v>
      </c>
      <c r="C432" s="19" t="s">
        <v>1247</v>
      </c>
      <c r="D432" s="104">
        <f>ROUND(VLOOKUP($B432,'[4]3.ข้อมูลงบทดลองปัจจุบัน'!$A$5:$CL$846,3,0),2)</f>
        <v>0</v>
      </c>
      <c r="E432" s="104">
        <f>ROUND(VLOOKUP($B432,'[4]3.ข้อมูลงบทดลองปัจจุบัน'!$A$5:$CL$846,4,0),2)</f>
        <v>0</v>
      </c>
      <c r="F432" s="104">
        <f>ROUND(VLOOKUP($B432,'[4]3.ข้อมูลงบทดลองปัจจุบัน'!$A$5:$CL$846,5,0),2)</f>
        <v>0</v>
      </c>
      <c r="G432" s="104">
        <f>ROUND(VLOOKUP($B432,'[4]3.ข้อมูลงบทดลองปัจจุบัน'!$A$5:$CL$846,6,0),2)</f>
        <v>0</v>
      </c>
      <c r="H432" s="104">
        <f>ROUND(VLOOKUP($B432,'[4]3.ข้อมูลงบทดลองปัจจุบัน'!$A$5:$CL$846,7,0),2)</f>
        <v>0</v>
      </c>
      <c r="I432" s="104">
        <f>ROUND(VLOOKUP($B432,'[4]3.ข้อมูลงบทดลองปัจจุบัน'!$A$5:$CL$846,8,0),2)</f>
        <v>0</v>
      </c>
      <c r="J432" s="104">
        <f>ROUND(VLOOKUP($B432,'[4]3.ข้อมูลงบทดลองปัจจุบัน'!$A$5:$CL$846,9,0),2)</f>
        <v>0</v>
      </c>
      <c r="K432" s="104">
        <f>ROUND(VLOOKUP($B432,'[4]3.ข้อมูลงบทดลองปัจจุบัน'!$A$5:$CL$846,10,0),2)</f>
        <v>0</v>
      </c>
      <c r="L432" s="104">
        <f>ROUND(VLOOKUP($B432,'[4]3.ข้อมูลงบทดลองปัจจุบัน'!$A$5:$CL$846,11,0),2)</f>
        <v>0</v>
      </c>
      <c r="M432" s="104">
        <f>ROUND(VLOOKUP($B432,'[4]3.ข้อมูลงบทดลองปัจจุบัน'!$A$5:$CL$846,12,0),2)</f>
        <v>0</v>
      </c>
      <c r="N432" s="104">
        <f>ROUND(VLOOKUP($B432,'[4]3.ข้อมูลงบทดลองปัจจุบัน'!$A$5:$CL$846,13,0),2)</f>
        <v>0</v>
      </c>
      <c r="O432" s="104">
        <f>ROUND(VLOOKUP($B432,'[4]3.ข้อมูลงบทดลองปัจจุบัน'!$A$5:$CL$846,14,0),2)</f>
        <v>0</v>
      </c>
      <c r="P432" s="104">
        <f>ROUND(VLOOKUP($B432,'[4]3.ข้อมูลงบทดลองปัจจุบัน'!$A$5:$CL$846,15,0),2)</f>
        <v>0</v>
      </c>
      <c r="Q432" s="104">
        <f>ROUND(VLOOKUP($B432,'[4]3.ข้อมูลงบทดลองปัจจุบัน'!$A$5:$CL$846,16,0),2)</f>
        <v>0</v>
      </c>
      <c r="R432" s="104">
        <f>ROUND(VLOOKUP($B432,'[4]3.ข้อมูลงบทดลองปัจจุบัน'!$A$5:$CL$846,17,0),2)</f>
        <v>0</v>
      </c>
      <c r="S432" s="104">
        <f>ROUND(VLOOKUP($B432,'[4]3.ข้อมูลงบทดลองปัจจุบัน'!$A$5:$CL$846,18,0),2)</f>
        <v>0</v>
      </c>
      <c r="T432" s="104">
        <f>ROUND(VLOOKUP($B432,'[4]3.ข้อมูลงบทดลองปัจจุบัน'!$A$5:$CL$846,19,0),2)</f>
        <v>0</v>
      </c>
      <c r="U432" s="104">
        <f>ROUND(VLOOKUP($B432,'[4]3.ข้อมูลงบทดลองปัจจุบัน'!$A$5:$CL$846,20,0),2)</f>
        <v>0</v>
      </c>
      <c r="V432" s="104">
        <f>ROUND(VLOOKUP($B432,'[4]3.ข้อมูลงบทดลองปัจจุบัน'!$A$5:$CL$846,21,0),2)</f>
        <v>0</v>
      </c>
      <c r="W432" s="104">
        <f>ROUND(VLOOKUP($B432,'[4]3.ข้อมูลงบทดลองปัจจุบัน'!$A$5:$CL$846,22,0),2)</f>
        <v>0</v>
      </c>
      <c r="X432" s="104">
        <f>ROUND(VLOOKUP($B432,'[4]3.ข้อมูลงบทดลองปัจจุบัน'!$A$5:$CL$846,23,0),2)</f>
        <v>0</v>
      </c>
      <c r="Y432" s="104">
        <f>ROUND(VLOOKUP($B432,'[4]3.ข้อมูลงบทดลองปัจจุบัน'!$A$5:$CL$846,24,0),2)</f>
        <v>0</v>
      </c>
      <c r="Z432" s="104">
        <f>ROUND(VLOOKUP($B432,'[4]3.ข้อมูลงบทดลองปัจจุบัน'!$A$5:$CL$846,25,0),2)</f>
        <v>0</v>
      </c>
      <c r="AA432" s="104">
        <f>ROUND(VLOOKUP($B432,'[4]3.ข้อมูลงบทดลองปัจจุบัน'!$A$5:$CL$846,26,0),2)</f>
        <v>0</v>
      </c>
      <c r="AB432" s="104">
        <f>ROUND(VLOOKUP($B432,'[4]3.ข้อมูลงบทดลองปัจจุบัน'!$A$5:$CL$846,27,0),2)</f>
        <v>0</v>
      </c>
      <c r="AC432" s="104">
        <f>ROUND(VLOOKUP($B432,'[4]3.ข้อมูลงบทดลองปัจจุบัน'!$A$5:$CL$846,28,0),2)</f>
        <v>0</v>
      </c>
      <c r="AD432" s="104">
        <f>ROUND(VLOOKUP($B432,'[4]3.ข้อมูลงบทดลองปัจจุบัน'!$A$5:$CL$846,29,0),2)</f>
        <v>0</v>
      </c>
      <c r="AE432" s="104">
        <f>ROUND(VLOOKUP($B432,'[4]3.ข้อมูลงบทดลองปัจจุบัน'!$A$5:$CL$846,30,0),2)</f>
        <v>0</v>
      </c>
      <c r="AF432" s="104">
        <f>ROUND(VLOOKUP($B432,'[4]3.ข้อมูลงบทดลองปัจจุบัน'!$A$5:$CL$846,31,0),2)</f>
        <v>0</v>
      </c>
      <c r="AG432" s="104">
        <f>ROUND(VLOOKUP($B432,'[4]3.ข้อมูลงบทดลองปัจจุบัน'!$A$5:$CL$846,32,0),2)</f>
        <v>0</v>
      </c>
      <c r="AH432" s="104">
        <f>ROUND(VLOOKUP($B432,'[4]3.ข้อมูลงบทดลองปัจจุบัน'!$A$5:$CL$846,33,0),2)</f>
        <v>0</v>
      </c>
      <c r="AI432" s="104">
        <f>ROUND(VLOOKUP($B432,'[4]3.ข้อมูลงบทดลองปัจจุบัน'!$A$5:$CL$846,34,0),2)</f>
        <v>0</v>
      </c>
      <c r="AJ432" s="104">
        <f>ROUND(VLOOKUP($B432,'[4]3.ข้อมูลงบทดลองปัจจุบัน'!$A$5:$CL$846,35,0),2)</f>
        <v>0</v>
      </c>
      <c r="AK432" s="104">
        <f>ROUND(VLOOKUP($B432,'[4]3.ข้อมูลงบทดลองปัจจุบัน'!$A$5:$CL$846,36,0),2)</f>
        <v>0</v>
      </c>
      <c r="AL432" s="104">
        <f>ROUND(VLOOKUP($B432,'[4]3.ข้อมูลงบทดลองปัจจุบัน'!$A$5:$CL$846,37,0),2)</f>
        <v>0</v>
      </c>
      <c r="AM432" s="104">
        <f>ROUND(VLOOKUP($B432,'[4]3.ข้อมูลงบทดลองปัจจุบัน'!$A$5:$CL$846,38,0),2)</f>
        <v>0</v>
      </c>
      <c r="AN432" s="104">
        <f>ROUND(VLOOKUP($B432,'[4]3.ข้อมูลงบทดลองปัจจุบัน'!$A$5:$CL$846,39,0),2)</f>
        <v>0</v>
      </c>
      <c r="AO432" s="104">
        <f>ROUND(VLOOKUP($B432,'[4]3.ข้อมูลงบทดลองปัจจุบัน'!$A$5:$CL$846,40,0),2)</f>
        <v>0</v>
      </c>
      <c r="AP432" s="104">
        <f>ROUND(VLOOKUP($B432,'[4]3.ข้อมูลงบทดลองปัจจุบัน'!$A$5:$CL$846,41,0),2)</f>
        <v>0</v>
      </c>
      <c r="AQ432" s="104">
        <f>ROUND(VLOOKUP($B432,'[4]3.ข้อมูลงบทดลองปัจจุบัน'!$A$5:$CL$846,42,0),2)</f>
        <v>0</v>
      </c>
      <c r="AR432" s="104">
        <f>ROUND(VLOOKUP($B432,'[4]3.ข้อมูลงบทดลองปัจจุบัน'!$A$5:$CL$846,43,0),2)</f>
        <v>0</v>
      </c>
      <c r="AS432" s="104">
        <f>ROUND(VLOOKUP($B432,'[4]3.ข้อมูลงบทดลองปัจจุบัน'!$A$5:$CL$846,44,0),2)</f>
        <v>0</v>
      </c>
      <c r="AT432" s="104">
        <f>ROUND(VLOOKUP($B432,'[4]3.ข้อมูลงบทดลองปัจจุบัน'!$A$5:$CL$846,45,0),2)</f>
        <v>0</v>
      </c>
      <c r="AU432" s="104">
        <f>ROUND(VLOOKUP($B432,'[4]3.ข้อมูลงบทดลองปัจจุบัน'!$A$5:$CL$846,46,0),2)</f>
        <v>0</v>
      </c>
      <c r="AV432" s="104">
        <f>ROUND(VLOOKUP($B432,'[4]3.ข้อมูลงบทดลองปัจจุบัน'!$A$5:$CL$846,47,0),2)</f>
        <v>0</v>
      </c>
      <c r="AW432" s="104">
        <f>ROUND(VLOOKUP($B432,'[4]3.ข้อมูลงบทดลองปัจจุบัน'!$A$5:$CL$846,48,0),2)</f>
        <v>0</v>
      </c>
      <c r="AX432" s="104">
        <f>ROUND(VLOOKUP($B432,'[4]3.ข้อมูลงบทดลองปัจจุบัน'!$A$5:$CL$846,49,0),2)</f>
        <v>0</v>
      </c>
      <c r="AY432" s="104">
        <f>ROUND(VLOOKUP($B432,'[4]3.ข้อมูลงบทดลองปัจจุบัน'!$A$5:$CL$846,50,0),2)</f>
        <v>0</v>
      </c>
      <c r="AZ432" s="104">
        <f>ROUND(VLOOKUP($B432,'[4]3.ข้อมูลงบทดลองปัจจุบัน'!$A$5:$CL$846,51,0),2)</f>
        <v>0</v>
      </c>
      <c r="BA432" s="104">
        <f>ROUND(VLOOKUP($B432,'[4]3.ข้อมูลงบทดลองปัจจุบัน'!$A$5:$CL$846,52,0),2)</f>
        <v>0</v>
      </c>
      <c r="BB432" s="104">
        <f>ROUND(VLOOKUP($B432,'[4]3.ข้อมูลงบทดลองปัจจุบัน'!$A$5:$CL$846,53,0),2)</f>
        <v>0</v>
      </c>
      <c r="BC432" s="104">
        <f>ROUND(VLOOKUP($B432,'[4]3.ข้อมูลงบทดลองปัจจุบัน'!$A$5:$CL$846,54,0),2)</f>
        <v>0</v>
      </c>
      <c r="BD432" s="104">
        <f>ROUND(VLOOKUP($B432,'[4]3.ข้อมูลงบทดลองปัจจุบัน'!$A$5:$CL$846,55,0),2)</f>
        <v>0</v>
      </c>
      <c r="BE432" s="104">
        <f>ROUND(VLOOKUP($B432,'[4]3.ข้อมูลงบทดลองปัจจุบัน'!$A$5:$CL$846,56,0),2)</f>
        <v>0</v>
      </c>
      <c r="BF432" s="104">
        <f>ROUND(VLOOKUP($B432,'[4]3.ข้อมูลงบทดลองปัจจุบัน'!$A$5:$CL$846,57,0),2)</f>
        <v>0</v>
      </c>
      <c r="BG432" s="104">
        <f>ROUND(VLOOKUP($B432,'[4]3.ข้อมูลงบทดลองปัจจุบัน'!$A$5:$CL$846,58,0),2)</f>
        <v>0</v>
      </c>
      <c r="BH432" s="104">
        <f>ROUND(VLOOKUP($B432,'[4]3.ข้อมูลงบทดลองปัจจุบัน'!$A$5:$CL$846,59,0),2)</f>
        <v>0</v>
      </c>
      <c r="BI432" s="104">
        <f>ROUND(VLOOKUP($B432,'[4]3.ข้อมูลงบทดลองปัจจุบัน'!$A$5:$CL$846,60,0),2)</f>
        <v>0</v>
      </c>
      <c r="BJ432" s="104">
        <f>ROUND(VLOOKUP($B432,'[4]3.ข้อมูลงบทดลองปัจจุบัน'!$A$5:$CL$846,61,0),2)</f>
        <v>0</v>
      </c>
      <c r="BK432" s="104">
        <f>ROUND(VLOOKUP($B432,'[4]3.ข้อมูลงบทดลองปัจจุบัน'!$A$5:$CL$846,62,0),2)</f>
        <v>0</v>
      </c>
      <c r="BL432" s="104">
        <f>ROUND(VLOOKUP($B432,'[4]3.ข้อมูลงบทดลองปัจจุบัน'!$A$5:$CL$846,63,0),2)</f>
        <v>0</v>
      </c>
      <c r="BM432" s="104">
        <f>ROUND(VLOOKUP($B432,'[4]3.ข้อมูลงบทดลองปัจจุบัน'!$A$5:$CL$846,64,0),2)</f>
        <v>0</v>
      </c>
      <c r="BN432" s="104">
        <f>ROUND(VLOOKUP($B432,'[4]3.ข้อมูลงบทดลองปัจจุบัน'!$A$5:$CL$846,65,0),2)</f>
        <v>0</v>
      </c>
      <c r="BO432" s="104">
        <f>ROUND(VLOOKUP($B432,'[4]3.ข้อมูลงบทดลองปัจจุบัน'!$A$5:$CL$846,66,0),2)</f>
        <v>0</v>
      </c>
      <c r="BP432" s="104">
        <f>ROUND(VLOOKUP($B432,'[4]3.ข้อมูลงบทดลองปัจจุบัน'!$A$5:$CL$846,67,0),2)</f>
        <v>0</v>
      </c>
      <c r="BQ432" s="104">
        <f>ROUND(VLOOKUP($B432,'[4]3.ข้อมูลงบทดลองปัจจุบัน'!$A$5:$CL$846,68,0),2)</f>
        <v>0</v>
      </c>
      <c r="BR432" s="104">
        <f>ROUND(VLOOKUP($B432,'[4]3.ข้อมูลงบทดลองปัจจุบัน'!$A$5:$CL$846,69,0),2)</f>
        <v>0</v>
      </c>
      <c r="BS432" s="104">
        <f>ROUND(VLOOKUP($B432,'[4]3.ข้อมูลงบทดลองปัจจุบัน'!$A$5:$CL$846,70,0),2)</f>
        <v>0</v>
      </c>
      <c r="BT432" s="104">
        <f>ROUND(VLOOKUP($B432,'[4]3.ข้อมูลงบทดลองปัจจุบัน'!$A$5:$CL$846,71,0),2)</f>
        <v>0</v>
      </c>
      <c r="BU432" s="104">
        <f>ROUND(VLOOKUP($B432,'[4]3.ข้อมูลงบทดลองปัจจุบัน'!$A$5:$CL$846,72,0),2)</f>
        <v>0</v>
      </c>
      <c r="BV432" s="104">
        <f>ROUND(VLOOKUP($B432,'[4]3.ข้อมูลงบทดลองปัจจุบัน'!$A$5:$CL$846,73,0),2)</f>
        <v>0</v>
      </c>
      <c r="BW432" s="104">
        <f>ROUND(VLOOKUP($B432,'[4]3.ข้อมูลงบทดลองปัจจุบัน'!$A$5:$CL$846,74,0),2)</f>
        <v>0</v>
      </c>
      <c r="BX432" s="104">
        <f>ROUND(VLOOKUP($B432,'[4]3.ข้อมูลงบทดลองปัจจุบัน'!$A$5:$CL$846,75,0),2)</f>
        <v>0</v>
      </c>
      <c r="BY432" s="104">
        <f>ROUND(VLOOKUP($B432,'[4]3.ข้อมูลงบทดลองปัจจุบัน'!$A$5:$CL$846,76,0),2)</f>
        <v>0</v>
      </c>
      <c r="BZ432" s="104">
        <f>ROUND(VLOOKUP($B432,'[4]3.ข้อมูลงบทดลองปัจจุบัน'!$A$5:$CL$846,77,0),2)</f>
        <v>0</v>
      </c>
      <c r="CA432" s="104">
        <f>ROUND(VLOOKUP($B432,'[4]3.ข้อมูลงบทดลองปัจจุบัน'!$A$5:$CL$846,78,0),2)</f>
        <v>0</v>
      </c>
      <c r="CB432" s="104">
        <f>ROUND(VLOOKUP($B432,'[4]3.ข้อมูลงบทดลองปัจจุบัน'!$A$5:$CL$846,79,0),2)</f>
        <v>0</v>
      </c>
      <c r="CC432" s="104">
        <f>ROUND(VLOOKUP($B432,'[4]3.ข้อมูลงบทดลองปัจจุบัน'!$A$5:$CL$846,80,0),2)</f>
        <v>0</v>
      </c>
      <c r="CD432" s="104">
        <f>ROUND(VLOOKUP($B432,'[4]3.ข้อมูลงบทดลองปัจจุบัน'!$A$5:$CL$846,81,0),2)</f>
        <v>0</v>
      </c>
      <c r="CE432" s="104">
        <f>ROUND(VLOOKUP($B432,'[4]3.ข้อมูลงบทดลองปัจจุบัน'!$A$5:$CL$846,82,0),2)</f>
        <v>0</v>
      </c>
      <c r="CF432" s="104">
        <f>ROUND(VLOOKUP($B432,'[4]3.ข้อมูลงบทดลองปัจจุบัน'!$A$5:$CL$846,83,0),2)</f>
        <v>0</v>
      </c>
      <c r="CG432" s="104">
        <f>ROUND(VLOOKUP($B432,'[4]3.ข้อมูลงบทดลองปัจจุบัน'!$A$5:$CL$846,84,0),2)</f>
        <v>0</v>
      </c>
      <c r="CH432" s="104">
        <f>ROUND(VLOOKUP($B432,'[4]3.ข้อมูลงบทดลองปัจจุบัน'!$A$5:$CL$846,85,0),2)</f>
        <v>0</v>
      </c>
      <c r="CI432" s="104">
        <f>ROUND(VLOOKUP($B432,'[4]3.ข้อมูลงบทดลองปัจจุบัน'!$A$5:$CL$846,86,0),2)</f>
        <v>0</v>
      </c>
      <c r="CJ432" s="104">
        <f>ROUND(VLOOKUP($B432,'[4]3.ข้อมูลงบทดลองปัจจุบัน'!$A$5:$CL$846,87,0),2)</f>
        <v>0</v>
      </c>
      <c r="CK432" s="104">
        <f>ROUND(VLOOKUP($B432,'[4]3.ข้อมูลงบทดลองปัจจุบัน'!$A$5:$CL$846,88,0),2)</f>
        <v>0</v>
      </c>
      <c r="CL432" s="104">
        <f>ROUND(VLOOKUP($B432,'[4]3.ข้อมูลงบทดลองปัจจุบัน'!$A$5:$CL$846,89,0),2)</f>
        <v>0</v>
      </c>
      <c r="CM432" s="104">
        <f>ROUND(VLOOKUP($B432,'[4]3.ข้อมูลงบทดลองปัจจุบัน'!$A$5:$CL$846,90,0),2)</f>
        <v>0</v>
      </c>
    </row>
    <row r="433" spans="1:91" x14ac:dyDescent="0.7">
      <c r="A433" s="127" t="s">
        <v>884</v>
      </c>
      <c r="B433" s="18" t="s">
        <v>1248</v>
      </c>
      <c r="C433" s="19" t="s">
        <v>1249</v>
      </c>
      <c r="D433" s="104">
        <f>ROUND(VLOOKUP($B433,'[4]3.ข้อมูลงบทดลองปัจจุบัน'!$A$5:$CL$846,3,0),2)</f>
        <v>0</v>
      </c>
      <c r="E433" s="104">
        <f>ROUND(VLOOKUP($B433,'[4]3.ข้อมูลงบทดลองปัจจุบัน'!$A$5:$CL$846,4,0),2)</f>
        <v>0</v>
      </c>
      <c r="F433" s="104">
        <f>ROUND(VLOOKUP($B433,'[4]3.ข้อมูลงบทดลองปัจจุบัน'!$A$5:$CL$846,5,0),2)</f>
        <v>0</v>
      </c>
      <c r="G433" s="104">
        <f>ROUND(VLOOKUP($B433,'[4]3.ข้อมูลงบทดลองปัจจุบัน'!$A$5:$CL$846,6,0),2)</f>
        <v>0</v>
      </c>
      <c r="H433" s="104">
        <f>ROUND(VLOOKUP($B433,'[4]3.ข้อมูลงบทดลองปัจจุบัน'!$A$5:$CL$846,7,0),2)</f>
        <v>0</v>
      </c>
      <c r="I433" s="104">
        <f>ROUND(VLOOKUP($B433,'[4]3.ข้อมูลงบทดลองปัจจุบัน'!$A$5:$CL$846,8,0),2)</f>
        <v>0</v>
      </c>
      <c r="J433" s="104">
        <f>ROUND(VLOOKUP($B433,'[4]3.ข้อมูลงบทดลองปัจจุบัน'!$A$5:$CL$846,9,0),2)</f>
        <v>0</v>
      </c>
      <c r="K433" s="104">
        <f>ROUND(VLOOKUP($B433,'[4]3.ข้อมูลงบทดลองปัจจุบัน'!$A$5:$CL$846,10,0),2)</f>
        <v>0</v>
      </c>
      <c r="L433" s="104">
        <f>ROUND(VLOOKUP($B433,'[4]3.ข้อมูลงบทดลองปัจจุบัน'!$A$5:$CL$846,11,0),2)</f>
        <v>0</v>
      </c>
      <c r="M433" s="104">
        <f>ROUND(VLOOKUP($B433,'[4]3.ข้อมูลงบทดลองปัจจุบัน'!$A$5:$CL$846,12,0),2)</f>
        <v>0</v>
      </c>
      <c r="N433" s="104">
        <f>ROUND(VLOOKUP($B433,'[4]3.ข้อมูลงบทดลองปัจจุบัน'!$A$5:$CL$846,13,0),2)</f>
        <v>0</v>
      </c>
      <c r="O433" s="104">
        <f>ROUND(VLOOKUP($B433,'[4]3.ข้อมูลงบทดลองปัจจุบัน'!$A$5:$CL$846,14,0),2)</f>
        <v>0</v>
      </c>
      <c r="P433" s="104">
        <f>ROUND(VLOOKUP($B433,'[4]3.ข้อมูลงบทดลองปัจจุบัน'!$A$5:$CL$846,15,0),2)</f>
        <v>611678.73</v>
      </c>
      <c r="Q433" s="104">
        <f>ROUND(VLOOKUP($B433,'[4]3.ข้อมูลงบทดลองปัจจุบัน'!$A$5:$CL$846,16,0),2)</f>
        <v>0</v>
      </c>
      <c r="R433" s="104">
        <f>ROUND(VLOOKUP($B433,'[4]3.ข้อมูลงบทดลองปัจจุบัน'!$A$5:$CL$846,17,0),2)</f>
        <v>567018.74</v>
      </c>
      <c r="S433" s="104">
        <f>ROUND(VLOOKUP($B433,'[4]3.ข้อมูลงบทดลองปัจจุบัน'!$A$5:$CL$846,18,0),2)</f>
        <v>575139.17000000004</v>
      </c>
      <c r="T433" s="104">
        <f>ROUND(VLOOKUP($B433,'[4]3.ข้อมูลงบทดลองปัจจุบัน'!$A$5:$CL$846,19,0),2)</f>
        <v>0</v>
      </c>
      <c r="U433" s="104">
        <f>ROUND(VLOOKUP($B433,'[4]3.ข้อมูลงบทดลองปัจจุบัน'!$A$5:$CL$846,20,0),2)</f>
        <v>284144.19</v>
      </c>
      <c r="V433" s="104">
        <f>ROUND(VLOOKUP($B433,'[4]3.ข้อมูลงบทดลองปัจจุบัน'!$A$5:$CL$846,21,0),2)</f>
        <v>0</v>
      </c>
      <c r="W433" s="104">
        <f>ROUND(VLOOKUP($B433,'[4]3.ข้อมูลงบทดลองปัจจุบัน'!$A$5:$CL$846,22,0),2)</f>
        <v>0</v>
      </c>
      <c r="X433" s="104">
        <f>ROUND(VLOOKUP($B433,'[4]3.ข้อมูลงบทดลองปัจจุบัน'!$A$5:$CL$846,23,0),2)</f>
        <v>0</v>
      </c>
      <c r="Y433" s="104">
        <f>ROUND(VLOOKUP($B433,'[4]3.ข้อมูลงบทดลองปัจจุบัน'!$A$5:$CL$846,24,0),2)</f>
        <v>0</v>
      </c>
      <c r="Z433" s="104">
        <f>ROUND(VLOOKUP($B433,'[4]3.ข้อมูลงบทดลองปัจจุบัน'!$A$5:$CL$846,25,0),2)</f>
        <v>0</v>
      </c>
      <c r="AA433" s="104">
        <f>ROUND(VLOOKUP($B433,'[4]3.ข้อมูลงบทดลองปัจจุบัน'!$A$5:$CL$846,26,0),2)</f>
        <v>0</v>
      </c>
      <c r="AB433" s="104">
        <f>ROUND(VLOOKUP($B433,'[4]3.ข้อมูลงบทดลองปัจจุบัน'!$A$5:$CL$846,27,0),2)</f>
        <v>0</v>
      </c>
      <c r="AC433" s="104">
        <f>ROUND(VLOOKUP($B433,'[4]3.ข้อมูลงบทดลองปัจจุบัน'!$A$5:$CL$846,28,0),2)</f>
        <v>0</v>
      </c>
      <c r="AD433" s="104">
        <f>ROUND(VLOOKUP($B433,'[4]3.ข้อมูลงบทดลองปัจจุบัน'!$A$5:$CL$846,29,0),2)</f>
        <v>0</v>
      </c>
      <c r="AE433" s="104">
        <f>ROUND(VLOOKUP($B433,'[4]3.ข้อมูลงบทดลองปัจจุบัน'!$A$5:$CL$846,30,0),2)</f>
        <v>0</v>
      </c>
      <c r="AF433" s="104">
        <f>ROUND(VLOOKUP($B433,'[4]3.ข้อมูลงบทดลองปัจจุบัน'!$A$5:$CL$846,31,0),2)</f>
        <v>0</v>
      </c>
      <c r="AG433" s="104">
        <f>ROUND(VLOOKUP($B433,'[4]3.ข้อมูลงบทดลองปัจจุบัน'!$A$5:$CL$846,32,0),2)</f>
        <v>0</v>
      </c>
      <c r="AH433" s="104">
        <f>ROUND(VLOOKUP($B433,'[4]3.ข้อมูลงบทดลองปัจจุบัน'!$A$5:$CL$846,33,0),2)</f>
        <v>0</v>
      </c>
      <c r="AI433" s="104">
        <f>ROUND(VLOOKUP($B433,'[4]3.ข้อมูลงบทดลองปัจจุบัน'!$A$5:$CL$846,34,0),2)</f>
        <v>0</v>
      </c>
      <c r="AJ433" s="104">
        <f>ROUND(VLOOKUP($B433,'[4]3.ข้อมูลงบทดลองปัจจุบัน'!$A$5:$CL$846,35,0),2)</f>
        <v>0</v>
      </c>
      <c r="AK433" s="104">
        <f>ROUND(VLOOKUP($B433,'[4]3.ข้อมูลงบทดลองปัจจุบัน'!$A$5:$CL$846,36,0),2)</f>
        <v>0</v>
      </c>
      <c r="AL433" s="104">
        <f>ROUND(VLOOKUP($B433,'[4]3.ข้อมูลงบทดลองปัจจุบัน'!$A$5:$CL$846,37,0),2)</f>
        <v>1588899.49</v>
      </c>
      <c r="AM433" s="104">
        <f>ROUND(VLOOKUP($B433,'[4]3.ข้อมูลงบทดลองปัจจุบัน'!$A$5:$CL$846,38,0),2)</f>
        <v>0</v>
      </c>
      <c r="AN433" s="104">
        <f>ROUND(VLOOKUP($B433,'[4]3.ข้อมูลงบทดลองปัจจุบัน'!$A$5:$CL$846,39,0),2)</f>
        <v>0</v>
      </c>
      <c r="AO433" s="104">
        <f>ROUND(VLOOKUP($B433,'[4]3.ข้อมูลงบทดลองปัจจุบัน'!$A$5:$CL$846,40,0),2)</f>
        <v>0</v>
      </c>
      <c r="AP433" s="104">
        <f>ROUND(VLOOKUP($B433,'[4]3.ข้อมูลงบทดลองปัจจุบัน'!$A$5:$CL$846,41,0),2)</f>
        <v>0</v>
      </c>
      <c r="AQ433" s="104">
        <f>ROUND(VLOOKUP($B433,'[4]3.ข้อมูลงบทดลองปัจจุบัน'!$A$5:$CL$846,42,0),2)</f>
        <v>0</v>
      </c>
      <c r="AR433" s="104">
        <f>ROUND(VLOOKUP($B433,'[4]3.ข้อมูลงบทดลองปัจจุบัน'!$A$5:$CL$846,43,0),2)</f>
        <v>0</v>
      </c>
      <c r="AS433" s="104">
        <f>ROUND(VLOOKUP($B433,'[4]3.ข้อมูลงบทดลองปัจจุบัน'!$A$5:$CL$846,44,0),2)</f>
        <v>1000</v>
      </c>
      <c r="AT433" s="104">
        <f>ROUND(VLOOKUP($B433,'[4]3.ข้อมูลงบทดลองปัจจุบัน'!$A$5:$CL$846,45,0),2)</f>
        <v>0</v>
      </c>
      <c r="AU433" s="104">
        <f>ROUND(VLOOKUP($B433,'[4]3.ข้อมูลงบทดลองปัจจุบัน'!$A$5:$CL$846,46,0),2)</f>
        <v>0</v>
      </c>
      <c r="AV433" s="104">
        <f>ROUND(VLOOKUP($B433,'[4]3.ข้อมูลงบทดลองปัจจุบัน'!$A$5:$CL$846,47,0),2)</f>
        <v>0</v>
      </c>
      <c r="AW433" s="104">
        <f>ROUND(VLOOKUP($B433,'[4]3.ข้อมูลงบทดลองปัจจุบัน'!$A$5:$CL$846,48,0),2)</f>
        <v>0</v>
      </c>
      <c r="AX433" s="104">
        <f>ROUND(VLOOKUP($B433,'[4]3.ข้อมูลงบทดลองปัจจุบัน'!$A$5:$CL$846,49,0),2)</f>
        <v>0</v>
      </c>
      <c r="AY433" s="104">
        <f>ROUND(VLOOKUP($B433,'[4]3.ข้อมูลงบทดลองปัจจุบัน'!$A$5:$CL$846,50,0),2)</f>
        <v>0</v>
      </c>
      <c r="AZ433" s="104">
        <f>ROUND(VLOOKUP($B433,'[4]3.ข้อมูลงบทดลองปัจจุบัน'!$A$5:$CL$846,51,0),2)</f>
        <v>0</v>
      </c>
      <c r="BA433" s="104">
        <f>ROUND(VLOOKUP($B433,'[4]3.ข้อมูลงบทดลองปัจจุบัน'!$A$5:$CL$846,52,0),2)</f>
        <v>0</v>
      </c>
      <c r="BB433" s="104">
        <f>ROUND(VLOOKUP($B433,'[4]3.ข้อมูลงบทดลองปัจจุบัน'!$A$5:$CL$846,53,0),2)</f>
        <v>0</v>
      </c>
      <c r="BC433" s="104">
        <f>ROUND(VLOOKUP($B433,'[4]3.ข้อมูลงบทดลองปัจจุบัน'!$A$5:$CL$846,54,0),2)</f>
        <v>0</v>
      </c>
      <c r="BD433" s="104">
        <f>ROUND(VLOOKUP($B433,'[4]3.ข้อมูลงบทดลองปัจจุบัน'!$A$5:$CL$846,55,0),2)</f>
        <v>0</v>
      </c>
      <c r="BE433" s="104">
        <f>ROUND(VLOOKUP($B433,'[4]3.ข้อมูลงบทดลองปัจจุบัน'!$A$5:$CL$846,56,0),2)</f>
        <v>0</v>
      </c>
      <c r="BF433" s="104">
        <f>ROUND(VLOOKUP($B433,'[4]3.ข้อมูลงบทดลองปัจจุบัน'!$A$5:$CL$846,57,0),2)</f>
        <v>0</v>
      </c>
      <c r="BG433" s="104">
        <f>ROUND(VLOOKUP($B433,'[4]3.ข้อมูลงบทดลองปัจจุบัน'!$A$5:$CL$846,58,0),2)</f>
        <v>0</v>
      </c>
      <c r="BH433" s="104">
        <f>ROUND(VLOOKUP($B433,'[4]3.ข้อมูลงบทดลองปัจจุบัน'!$A$5:$CL$846,59,0),2)</f>
        <v>0</v>
      </c>
      <c r="BI433" s="104">
        <f>ROUND(VLOOKUP($B433,'[4]3.ข้อมูลงบทดลองปัจจุบัน'!$A$5:$CL$846,60,0),2)</f>
        <v>0</v>
      </c>
      <c r="BJ433" s="104">
        <f>ROUND(VLOOKUP($B433,'[4]3.ข้อมูลงบทดลองปัจจุบัน'!$A$5:$CL$846,61,0),2)</f>
        <v>0</v>
      </c>
      <c r="BK433" s="104">
        <f>ROUND(VLOOKUP($B433,'[4]3.ข้อมูลงบทดลองปัจจุบัน'!$A$5:$CL$846,62,0),2)</f>
        <v>0</v>
      </c>
      <c r="BL433" s="104">
        <f>ROUND(VLOOKUP($B433,'[4]3.ข้อมูลงบทดลองปัจจุบัน'!$A$5:$CL$846,63,0),2)</f>
        <v>0</v>
      </c>
      <c r="BM433" s="104">
        <f>ROUND(VLOOKUP($B433,'[4]3.ข้อมูลงบทดลองปัจจุบัน'!$A$5:$CL$846,64,0),2)</f>
        <v>0</v>
      </c>
      <c r="BN433" s="104">
        <f>ROUND(VLOOKUP($B433,'[4]3.ข้อมูลงบทดลองปัจจุบัน'!$A$5:$CL$846,65,0),2)</f>
        <v>0</v>
      </c>
      <c r="BO433" s="104">
        <f>ROUND(VLOOKUP($B433,'[4]3.ข้อมูลงบทดลองปัจจุบัน'!$A$5:$CL$846,66,0),2)</f>
        <v>0</v>
      </c>
      <c r="BP433" s="104">
        <f>ROUND(VLOOKUP($B433,'[4]3.ข้อมูลงบทดลองปัจจุบัน'!$A$5:$CL$846,67,0),2)</f>
        <v>0</v>
      </c>
      <c r="BQ433" s="104">
        <f>ROUND(VLOOKUP($B433,'[4]3.ข้อมูลงบทดลองปัจจุบัน'!$A$5:$CL$846,68,0),2)</f>
        <v>0</v>
      </c>
      <c r="BR433" s="104">
        <f>ROUND(VLOOKUP($B433,'[4]3.ข้อมูลงบทดลองปัจจุบัน'!$A$5:$CL$846,69,0),2)</f>
        <v>0</v>
      </c>
      <c r="BS433" s="104">
        <f>ROUND(VLOOKUP($B433,'[4]3.ข้อมูลงบทดลองปัจจุบัน'!$A$5:$CL$846,70,0),2)</f>
        <v>97000</v>
      </c>
      <c r="BT433" s="104">
        <f>ROUND(VLOOKUP($B433,'[4]3.ข้อมูลงบทดลองปัจจุบัน'!$A$5:$CL$846,71,0),2)</f>
        <v>453123.07</v>
      </c>
      <c r="BU433" s="104">
        <f>ROUND(VLOOKUP($B433,'[4]3.ข้อมูลงบทดลองปัจจุบัน'!$A$5:$CL$846,72,0),2)</f>
        <v>0</v>
      </c>
      <c r="BV433" s="104">
        <f>ROUND(VLOOKUP($B433,'[4]3.ข้อมูลงบทดลองปัจจุบัน'!$A$5:$CL$846,73,0),2)</f>
        <v>2137037.9900000002</v>
      </c>
      <c r="BW433" s="104">
        <f>ROUND(VLOOKUP($B433,'[4]3.ข้อมูลงบทดลองปัจจุบัน'!$A$5:$CL$846,74,0),2)</f>
        <v>0</v>
      </c>
      <c r="BX433" s="104">
        <f>ROUND(VLOOKUP($B433,'[4]3.ข้อมูลงบทดลองปัจจุบัน'!$A$5:$CL$846,75,0),2)</f>
        <v>0</v>
      </c>
      <c r="BY433" s="104">
        <f>ROUND(VLOOKUP($B433,'[4]3.ข้อมูลงบทดลองปัจจุบัน'!$A$5:$CL$846,76,0),2)</f>
        <v>0</v>
      </c>
      <c r="BZ433" s="104">
        <f>ROUND(VLOOKUP($B433,'[4]3.ข้อมูลงบทดลองปัจจุบัน'!$A$5:$CL$846,77,0),2)</f>
        <v>0</v>
      </c>
      <c r="CA433" s="104">
        <f>ROUND(VLOOKUP($B433,'[4]3.ข้อมูลงบทดลองปัจจุบัน'!$A$5:$CL$846,78,0),2)</f>
        <v>1207308.03</v>
      </c>
      <c r="CB433" s="104">
        <f>ROUND(VLOOKUP($B433,'[4]3.ข้อมูลงบทดลองปัจจุบัน'!$A$5:$CL$846,79,0),2)</f>
        <v>240941.58</v>
      </c>
      <c r="CC433" s="104">
        <f>ROUND(VLOOKUP($B433,'[4]3.ข้อมูลงบทดลองปัจจุบัน'!$A$5:$CL$846,80,0),2)</f>
        <v>0</v>
      </c>
      <c r="CD433" s="104">
        <f>ROUND(VLOOKUP($B433,'[4]3.ข้อมูลงบทดลองปัจจุบัน'!$A$5:$CL$846,81,0),2)</f>
        <v>1150154.5900000001</v>
      </c>
      <c r="CE433" s="104">
        <f>ROUND(VLOOKUP($B433,'[4]3.ข้อมูลงบทดลองปัจจุบัน'!$A$5:$CL$846,82,0),2)</f>
        <v>0</v>
      </c>
      <c r="CF433" s="104">
        <f>ROUND(VLOOKUP($B433,'[4]3.ข้อมูลงบทดลองปัจจุบัน'!$A$5:$CL$846,83,0),2)</f>
        <v>0</v>
      </c>
      <c r="CG433" s="104">
        <f>ROUND(VLOOKUP($B433,'[4]3.ข้อมูลงบทดลองปัจจุบัน'!$A$5:$CL$846,84,0),2)</f>
        <v>0</v>
      </c>
      <c r="CH433" s="104">
        <f>ROUND(VLOOKUP($B433,'[4]3.ข้อมูลงบทดลองปัจจุบัน'!$A$5:$CL$846,85,0),2)</f>
        <v>0</v>
      </c>
      <c r="CI433" s="104">
        <f>ROUND(VLOOKUP($B433,'[4]3.ข้อมูลงบทดลองปัจจุบัน'!$A$5:$CL$846,86,0),2)</f>
        <v>67329.649999999994</v>
      </c>
      <c r="CJ433" s="104">
        <f>ROUND(VLOOKUP($B433,'[4]3.ข้อมูลงบทดลองปัจจุบัน'!$A$5:$CL$846,87,0),2)</f>
        <v>0</v>
      </c>
      <c r="CK433" s="104">
        <f>ROUND(VLOOKUP($B433,'[4]3.ข้อมูลงบทดลองปัจจุบัน'!$A$5:$CL$846,88,0),2)</f>
        <v>0</v>
      </c>
      <c r="CL433" s="104">
        <f>ROUND(VLOOKUP($B433,'[4]3.ข้อมูลงบทดลองปัจจุบัน'!$A$5:$CL$846,89,0),2)</f>
        <v>0</v>
      </c>
      <c r="CM433" s="104">
        <f>ROUND(VLOOKUP($B433,'[4]3.ข้อมูลงบทดลองปัจจุบัน'!$A$5:$CL$846,90,0),2)</f>
        <v>0</v>
      </c>
    </row>
    <row r="434" spans="1:91" x14ac:dyDescent="0.7">
      <c r="A434" s="127" t="s">
        <v>884</v>
      </c>
      <c r="B434" s="18" t="s">
        <v>1250</v>
      </c>
      <c r="C434" s="19" t="s">
        <v>1251</v>
      </c>
      <c r="D434" s="104">
        <f>ROUND(VLOOKUP($B434,'[4]3.ข้อมูลงบทดลองปัจจุบัน'!$A$5:$CL$846,3,0),2)</f>
        <v>0</v>
      </c>
      <c r="E434" s="104">
        <f>ROUND(VLOOKUP($B434,'[4]3.ข้อมูลงบทดลองปัจจุบัน'!$A$5:$CL$846,4,0),2)</f>
        <v>0</v>
      </c>
      <c r="F434" s="104">
        <f>ROUND(VLOOKUP($B434,'[4]3.ข้อมูลงบทดลองปัจจุบัน'!$A$5:$CL$846,5,0),2)</f>
        <v>0</v>
      </c>
      <c r="G434" s="104">
        <f>ROUND(VLOOKUP($B434,'[4]3.ข้อมูลงบทดลองปัจจุบัน'!$A$5:$CL$846,6,0),2)</f>
        <v>0</v>
      </c>
      <c r="H434" s="104">
        <f>ROUND(VLOOKUP($B434,'[4]3.ข้อมูลงบทดลองปัจจุบัน'!$A$5:$CL$846,7,0),2)</f>
        <v>0</v>
      </c>
      <c r="I434" s="104">
        <f>ROUND(VLOOKUP($B434,'[4]3.ข้อมูลงบทดลองปัจจุบัน'!$A$5:$CL$846,8,0),2)</f>
        <v>0</v>
      </c>
      <c r="J434" s="104">
        <f>ROUND(VLOOKUP($B434,'[4]3.ข้อมูลงบทดลองปัจจุบัน'!$A$5:$CL$846,9,0),2)</f>
        <v>0</v>
      </c>
      <c r="K434" s="104">
        <f>ROUND(VLOOKUP($B434,'[4]3.ข้อมูลงบทดลองปัจจุบัน'!$A$5:$CL$846,10,0),2)</f>
        <v>0</v>
      </c>
      <c r="L434" s="104">
        <f>ROUND(VLOOKUP($B434,'[4]3.ข้อมูลงบทดลองปัจจุบัน'!$A$5:$CL$846,11,0),2)</f>
        <v>293000</v>
      </c>
      <c r="M434" s="104">
        <f>ROUND(VLOOKUP($B434,'[4]3.ข้อมูลงบทดลองปัจจุบัน'!$A$5:$CL$846,12,0),2)</f>
        <v>0</v>
      </c>
      <c r="N434" s="104">
        <f>ROUND(VLOOKUP($B434,'[4]3.ข้อมูลงบทดลองปัจจุบัน'!$A$5:$CL$846,13,0),2)</f>
        <v>0</v>
      </c>
      <c r="O434" s="104">
        <f>ROUND(VLOOKUP($B434,'[4]3.ข้อมูลงบทดลองปัจจุบัน'!$A$5:$CL$846,14,0),2)</f>
        <v>0</v>
      </c>
      <c r="P434" s="104">
        <f>ROUND(VLOOKUP($B434,'[4]3.ข้อมูลงบทดลองปัจจุบัน'!$A$5:$CL$846,15,0),2)</f>
        <v>0</v>
      </c>
      <c r="Q434" s="104">
        <f>ROUND(VLOOKUP($B434,'[4]3.ข้อมูลงบทดลองปัจจุบัน'!$A$5:$CL$846,16,0),2)</f>
        <v>54600</v>
      </c>
      <c r="R434" s="104">
        <f>ROUND(VLOOKUP($B434,'[4]3.ข้อมูลงบทดลองปัจจุบัน'!$A$5:$CL$846,17,0),2)</f>
        <v>0</v>
      </c>
      <c r="S434" s="104">
        <f>ROUND(VLOOKUP($B434,'[4]3.ข้อมูลงบทดลองปัจจุบัน'!$A$5:$CL$846,18,0),2)</f>
        <v>0</v>
      </c>
      <c r="T434" s="104">
        <f>ROUND(VLOOKUP($B434,'[4]3.ข้อมูลงบทดลองปัจจุบัน'!$A$5:$CL$846,19,0),2)</f>
        <v>0</v>
      </c>
      <c r="U434" s="104">
        <f>ROUND(VLOOKUP($B434,'[4]3.ข้อมูลงบทดลองปัจจุบัน'!$A$5:$CL$846,20,0),2)</f>
        <v>79374.58</v>
      </c>
      <c r="V434" s="104">
        <f>ROUND(VLOOKUP($B434,'[4]3.ข้อมูลงบทดลองปัจจุบัน'!$A$5:$CL$846,21,0),2)</f>
        <v>0</v>
      </c>
      <c r="W434" s="104">
        <f>ROUND(VLOOKUP($B434,'[4]3.ข้อมูลงบทดลองปัจจุบัน'!$A$5:$CL$846,22,0),2)</f>
        <v>0</v>
      </c>
      <c r="X434" s="104">
        <f>ROUND(VLOOKUP($B434,'[4]3.ข้อมูลงบทดลองปัจจุบัน'!$A$5:$CL$846,23,0),2)</f>
        <v>0</v>
      </c>
      <c r="Y434" s="104">
        <f>ROUND(VLOOKUP($B434,'[4]3.ข้อมูลงบทดลองปัจจุบัน'!$A$5:$CL$846,24,0),2)</f>
        <v>0</v>
      </c>
      <c r="Z434" s="104">
        <f>ROUND(VLOOKUP($B434,'[4]3.ข้อมูลงบทดลองปัจจุบัน'!$A$5:$CL$846,25,0),2)</f>
        <v>0</v>
      </c>
      <c r="AA434" s="104">
        <f>ROUND(VLOOKUP($B434,'[4]3.ข้อมูลงบทดลองปัจจุบัน'!$A$5:$CL$846,26,0),2)</f>
        <v>0</v>
      </c>
      <c r="AB434" s="104">
        <f>ROUND(VLOOKUP($B434,'[4]3.ข้อมูลงบทดลองปัจจุบัน'!$A$5:$CL$846,27,0),2)</f>
        <v>0</v>
      </c>
      <c r="AC434" s="104">
        <f>ROUND(VLOOKUP($B434,'[4]3.ข้อมูลงบทดลองปัจจุบัน'!$A$5:$CL$846,28,0),2)</f>
        <v>0</v>
      </c>
      <c r="AD434" s="104">
        <f>ROUND(VLOOKUP($B434,'[4]3.ข้อมูลงบทดลองปัจจุบัน'!$A$5:$CL$846,29,0),2)</f>
        <v>0</v>
      </c>
      <c r="AE434" s="104">
        <f>ROUND(VLOOKUP($B434,'[4]3.ข้อมูลงบทดลองปัจจุบัน'!$A$5:$CL$846,30,0),2)</f>
        <v>0</v>
      </c>
      <c r="AF434" s="104">
        <f>ROUND(VLOOKUP($B434,'[4]3.ข้อมูลงบทดลองปัจจุบัน'!$A$5:$CL$846,31,0),2)</f>
        <v>0</v>
      </c>
      <c r="AG434" s="104">
        <f>ROUND(VLOOKUP($B434,'[4]3.ข้อมูลงบทดลองปัจจุบัน'!$A$5:$CL$846,32,0),2)</f>
        <v>0</v>
      </c>
      <c r="AH434" s="104">
        <f>ROUND(VLOOKUP($B434,'[4]3.ข้อมูลงบทดลองปัจจุบัน'!$A$5:$CL$846,33,0),2)</f>
        <v>0</v>
      </c>
      <c r="AI434" s="104">
        <f>ROUND(VLOOKUP($B434,'[4]3.ข้อมูลงบทดลองปัจจุบัน'!$A$5:$CL$846,34,0),2)</f>
        <v>888000</v>
      </c>
      <c r="AJ434" s="104">
        <f>ROUND(VLOOKUP($B434,'[4]3.ข้อมูลงบทดลองปัจจุบัน'!$A$5:$CL$846,35,0),2)</f>
        <v>70000</v>
      </c>
      <c r="AK434" s="104">
        <f>ROUND(VLOOKUP($B434,'[4]3.ข้อมูลงบทดลองปัจจุบัน'!$A$5:$CL$846,36,0),2)</f>
        <v>0</v>
      </c>
      <c r="AL434" s="104">
        <f>ROUND(VLOOKUP($B434,'[4]3.ข้อมูลงบทดลองปัจจุบัน'!$A$5:$CL$846,37,0),2)</f>
        <v>945678</v>
      </c>
      <c r="AM434" s="104">
        <f>ROUND(VLOOKUP($B434,'[4]3.ข้อมูลงบทดลองปัจจุบัน'!$A$5:$CL$846,38,0),2)</f>
        <v>0</v>
      </c>
      <c r="AN434" s="104">
        <f>ROUND(VLOOKUP($B434,'[4]3.ข้อมูลงบทดลองปัจจุบัน'!$A$5:$CL$846,39,0),2)</f>
        <v>0</v>
      </c>
      <c r="AO434" s="104">
        <f>ROUND(VLOOKUP($B434,'[4]3.ข้อมูลงบทดลองปัจจุบัน'!$A$5:$CL$846,40,0),2)</f>
        <v>0</v>
      </c>
      <c r="AP434" s="104">
        <f>ROUND(VLOOKUP($B434,'[4]3.ข้อมูลงบทดลองปัจจุบัน'!$A$5:$CL$846,41,0),2)</f>
        <v>0</v>
      </c>
      <c r="AQ434" s="104">
        <f>ROUND(VLOOKUP($B434,'[4]3.ข้อมูลงบทดลองปัจจุบัน'!$A$5:$CL$846,42,0),2)</f>
        <v>0</v>
      </c>
      <c r="AR434" s="104">
        <f>ROUND(VLOOKUP($B434,'[4]3.ข้อมูลงบทดลองปัจจุบัน'!$A$5:$CL$846,43,0),2)</f>
        <v>0</v>
      </c>
      <c r="AS434" s="104">
        <f>ROUND(VLOOKUP($B434,'[4]3.ข้อมูลงบทดลองปัจจุบัน'!$A$5:$CL$846,44,0),2)</f>
        <v>0</v>
      </c>
      <c r="AT434" s="104">
        <f>ROUND(VLOOKUP($B434,'[4]3.ข้อมูลงบทดลองปัจจุบัน'!$A$5:$CL$846,45,0),2)</f>
        <v>0</v>
      </c>
      <c r="AU434" s="104">
        <f>ROUND(VLOOKUP($B434,'[4]3.ข้อมูลงบทดลองปัจจุบัน'!$A$5:$CL$846,46,0),2)</f>
        <v>0</v>
      </c>
      <c r="AV434" s="104">
        <f>ROUND(VLOOKUP($B434,'[4]3.ข้อมูลงบทดลองปัจจุบัน'!$A$5:$CL$846,47,0),2)</f>
        <v>219400</v>
      </c>
      <c r="AW434" s="104">
        <f>ROUND(VLOOKUP($B434,'[4]3.ข้อมูลงบทดลองปัจจุบัน'!$A$5:$CL$846,48,0),2)</f>
        <v>0</v>
      </c>
      <c r="AX434" s="104">
        <f>ROUND(VLOOKUP($B434,'[4]3.ข้อมูลงบทดลองปัจจุบัน'!$A$5:$CL$846,49,0),2)</f>
        <v>0</v>
      </c>
      <c r="AY434" s="104">
        <f>ROUND(VLOOKUP($B434,'[4]3.ข้อมูลงบทดลองปัจจุบัน'!$A$5:$CL$846,50,0),2)</f>
        <v>0</v>
      </c>
      <c r="AZ434" s="104">
        <f>ROUND(VLOOKUP($B434,'[4]3.ข้อมูลงบทดลองปัจจุบัน'!$A$5:$CL$846,51,0),2)</f>
        <v>0</v>
      </c>
      <c r="BA434" s="104">
        <f>ROUND(VLOOKUP($B434,'[4]3.ข้อมูลงบทดลองปัจจุบัน'!$A$5:$CL$846,52,0),2)</f>
        <v>0</v>
      </c>
      <c r="BB434" s="104">
        <f>ROUND(VLOOKUP($B434,'[4]3.ข้อมูลงบทดลองปัจจุบัน'!$A$5:$CL$846,53,0),2)</f>
        <v>440000</v>
      </c>
      <c r="BC434" s="104">
        <f>ROUND(VLOOKUP($B434,'[4]3.ข้อมูลงบทดลองปัจจุบัน'!$A$5:$CL$846,54,0),2)</f>
        <v>0</v>
      </c>
      <c r="BD434" s="104">
        <f>ROUND(VLOOKUP($B434,'[4]3.ข้อมูลงบทดลองปัจจุบัน'!$A$5:$CL$846,55,0),2)</f>
        <v>0</v>
      </c>
      <c r="BE434" s="104">
        <f>ROUND(VLOOKUP($B434,'[4]3.ข้อมูลงบทดลองปัจจุบัน'!$A$5:$CL$846,56,0),2)</f>
        <v>0</v>
      </c>
      <c r="BF434" s="104">
        <f>ROUND(VLOOKUP($B434,'[4]3.ข้อมูลงบทดลองปัจจุบัน'!$A$5:$CL$846,57,0),2)</f>
        <v>0</v>
      </c>
      <c r="BG434" s="104">
        <f>ROUND(VLOOKUP($B434,'[4]3.ข้อมูลงบทดลองปัจจุบัน'!$A$5:$CL$846,58,0),2)</f>
        <v>0</v>
      </c>
      <c r="BH434" s="104">
        <f>ROUND(VLOOKUP($B434,'[4]3.ข้อมูลงบทดลองปัจจุบัน'!$A$5:$CL$846,59,0),2)</f>
        <v>0</v>
      </c>
      <c r="BI434" s="104">
        <f>ROUND(VLOOKUP($B434,'[4]3.ข้อมูลงบทดลองปัจจุบัน'!$A$5:$CL$846,60,0),2)</f>
        <v>0</v>
      </c>
      <c r="BJ434" s="104">
        <f>ROUND(VLOOKUP($B434,'[4]3.ข้อมูลงบทดลองปัจจุบัน'!$A$5:$CL$846,61,0),2)</f>
        <v>0</v>
      </c>
      <c r="BK434" s="104">
        <f>ROUND(VLOOKUP($B434,'[4]3.ข้อมูลงบทดลองปัจจุบัน'!$A$5:$CL$846,62,0),2)</f>
        <v>0</v>
      </c>
      <c r="BL434" s="104">
        <f>ROUND(VLOOKUP($B434,'[4]3.ข้อมูลงบทดลองปัจจุบัน'!$A$5:$CL$846,63,0),2)</f>
        <v>0</v>
      </c>
      <c r="BM434" s="104">
        <f>ROUND(VLOOKUP($B434,'[4]3.ข้อมูลงบทดลองปัจจุบัน'!$A$5:$CL$846,64,0),2)</f>
        <v>0</v>
      </c>
      <c r="BN434" s="104">
        <f>ROUND(VLOOKUP($B434,'[4]3.ข้อมูลงบทดลองปัจจุบัน'!$A$5:$CL$846,65,0),2)</f>
        <v>0</v>
      </c>
      <c r="BO434" s="104">
        <f>ROUND(VLOOKUP($B434,'[4]3.ข้อมูลงบทดลองปัจจุบัน'!$A$5:$CL$846,66,0),2)</f>
        <v>0</v>
      </c>
      <c r="BP434" s="104">
        <f>ROUND(VLOOKUP($B434,'[4]3.ข้อมูลงบทดลองปัจจุบัน'!$A$5:$CL$846,67,0),2)</f>
        <v>0</v>
      </c>
      <c r="BQ434" s="104">
        <f>ROUND(VLOOKUP($B434,'[4]3.ข้อมูลงบทดลองปัจจุบัน'!$A$5:$CL$846,68,0),2)</f>
        <v>0</v>
      </c>
      <c r="BR434" s="104">
        <f>ROUND(VLOOKUP($B434,'[4]3.ข้อมูลงบทดลองปัจจุบัน'!$A$5:$CL$846,69,0),2)</f>
        <v>0</v>
      </c>
      <c r="BS434" s="104">
        <f>ROUND(VLOOKUP($B434,'[4]3.ข้อมูลงบทดลองปัจจุบัน'!$A$5:$CL$846,70,0),2)</f>
        <v>3277500</v>
      </c>
      <c r="BT434" s="104">
        <f>ROUND(VLOOKUP($B434,'[4]3.ข้อมูลงบทดลองปัจจุบัน'!$A$5:$CL$846,71,0),2)</f>
        <v>0</v>
      </c>
      <c r="BU434" s="104">
        <f>ROUND(VLOOKUP($B434,'[4]3.ข้อมูลงบทดลองปัจจุบัน'!$A$5:$CL$846,72,0),2)</f>
        <v>0</v>
      </c>
      <c r="BV434" s="104">
        <f>ROUND(VLOOKUP($B434,'[4]3.ข้อมูลงบทดลองปัจจุบัน'!$A$5:$CL$846,73,0),2)</f>
        <v>0</v>
      </c>
      <c r="BW434" s="104">
        <f>ROUND(VLOOKUP($B434,'[4]3.ข้อมูลงบทดลองปัจจุบัน'!$A$5:$CL$846,74,0),2)</f>
        <v>0</v>
      </c>
      <c r="BX434" s="104">
        <f>ROUND(VLOOKUP($B434,'[4]3.ข้อมูลงบทดลองปัจจุบัน'!$A$5:$CL$846,75,0),2)</f>
        <v>0</v>
      </c>
      <c r="BY434" s="104">
        <f>ROUND(VLOOKUP($B434,'[4]3.ข้อมูลงบทดลองปัจจุบัน'!$A$5:$CL$846,76,0),2)</f>
        <v>0</v>
      </c>
      <c r="BZ434" s="104">
        <f>ROUND(VLOOKUP($B434,'[4]3.ข้อมูลงบทดลองปัจจุบัน'!$A$5:$CL$846,77,0),2)</f>
        <v>0</v>
      </c>
      <c r="CA434" s="104">
        <f>ROUND(VLOOKUP($B434,'[4]3.ข้อมูลงบทดลองปัจจุบัน'!$A$5:$CL$846,78,0),2)</f>
        <v>0</v>
      </c>
      <c r="CB434" s="104">
        <f>ROUND(VLOOKUP($B434,'[4]3.ข้อมูลงบทดลองปัจจุบัน'!$A$5:$CL$846,79,0),2)</f>
        <v>0</v>
      </c>
      <c r="CC434" s="104">
        <f>ROUND(VLOOKUP($B434,'[4]3.ข้อมูลงบทดลองปัจจุบัน'!$A$5:$CL$846,80,0),2)</f>
        <v>0</v>
      </c>
      <c r="CD434" s="104">
        <f>ROUND(VLOOKUP($B434,'[4]3.ข้อมูลงบทดลองปัจจุบัน'!$A$5:$CL$846,81,0),2)</f>
        <v>0</v>
      </c>
      <c r="CE434" s="104">
        <f>ROUND(VLOOKUP($B434,'[4]3.ข้อมูลงบทดลองปัจจุบัน'!$A$5:$CL$846,82,0),2)</f>
        <v>0</v>
      </c>
      <c r="CF434" s="104">
        <f>ROUND(VLOOKUP($B434,'[4]3.ข้อมูลงบทดลองปัจจุบัน'!$A$5:$CL$846,83,0),2)</f>
        <v>0</v>
      </c>
      <c r="CG434" s="104">
        <f>ROUND(VLOOKUP($B434,'[4]3.ข้อมูลงบทดลองปัจจุบัน'!$A$5:$CL$846,84,0),2)</f>
        <v>0</v>
      </c>
      <c r="CH434" s="104">
        <f>ROUND(VLOOKUP($B434,'[4]3.ข้อมูลงบทดลองปัจจุบัน'!$A$5:$CL$846,85,0),2)</f>
        <v>0</v>
      </c>
      <c r="CI434" s="104">
        <f>ROUND(VLOOKUP($B434,'[4]3.ข้อมูลงบทดลองปัจจุบัน'!$A$5:$CL$846,86,0),2)</f>
        <v>0</v>
      </c>
      <c r="CJ434" s="104">
        <f>ROUND(VLOOKUP($B434,'[4]3.ข้อมูลงบทดลองปัจจุบัน'!$A$5:$CL$846,87,0),2)</f>
        <v>0</v>
      </c>
      <c r="CK434" s="104">
        <f>ROUND(VLOOKUP($B434,'[4]3.ข้อมูลงบทดลองปัจจุบัน'!$A$5:$CL$846,88,0),2)</f>
        <v>0</v>
      </c>
      <c r="CL434" s="104">
        <f>ROUND(VLOOKUP($B434,'[4]3.ข้อมูลงบทดลองปัจจุบัน'!$A$5:$CL$846,89,0),2)</f>
        <v>63190</v>
      </c>
      <c r="CM434" s="104">
        <f>ROUND(VLOOKUP($B434,'[4]3.ข้อมูลงบทดลองปัจจุบัน'!$A$5:$CL$846,90,0),2)</f>
        <v>0</v>
      </c>
    </row>
    <row r="435" spans="1:91" x14ac:dyDescent="0.7">
      <c r="A435" s="127" t="s">
        <v>884</v>
      </c>
      <c r="B435" s="18" t="s">
        <v>1252</v>
      </c>
      <c r="C435" s="19" t="s">
        <v>1253</v>
      </c>
      <c r="D435" s="104">
        <f>ROUND(VLOOKUP($B435,'[4]3.ข้อมูลงบทดลองปัจจุบัน'!$A$5:$CL$846,3,0),2)</f>
        <v>0</v>
      </c>
      <c r="E435" s="104">
        <f>ROUND(VLOOKUP($B435,'[4]3.ข้อมูลงบทดลองปัจจุบัน'!$A$5:$CL$846,4,0),2)</f>
        <v>0</v>
      </c>
      <c r="F435" s="104">
        <f>ROUND(VLOOKUP($B435,'[4]3.ข้อมูลงบทดลองปัจจุบัน'!$A$5:$CL$846,5,0),2)</f>
        <v>0</v>
      </c>
      <c r="G435" s="104">
        <f>ROUND(VLOOKUP($B435,'[4]3.ข้อมูลงบทดลองปัจจุบัน'!$A$5:$CL$846,6,0),2)</f>
        <v>0</v>
      </c>
      <c r="H435" s="104">
        <f>ROUND(VLOOKUP($B435,'[4]3.ข้อมูลงบทดลองปัจจุบัน'!$A$5:$CL$846,7,0),2)</f>
        <v>0</v>
      </c>
      <c r="I435" s="104">
        <f>ROUND(VLOOKUP($B435,'[4]3.ข้อมูลงบทดลองปัจจุบัน'!$A$5:$CL$846,8,0),2)</f>
        <v>0</v>
      </c>
      <c r="J435" s="104">
        <f>ROUND(VLOOKUP($B435,'[4]3.ข้อมูลงบทดลองปัจจุบัน'!$A$5:$CL$846,9,0),2)</f>
        <v>0</v>
      </c>
      <c r="K435" s="104">
        <f>ROUND(VLOOKUP($B435,'[4]3.ข้อมูลงบทดลองปัจจุบัน'!$A$5:$CL$846,10,0),2)</f>
        <v>0</v>
      </c>
      <c r="L435" s="104">
        <f>ROUND(VLOOKUP($B435,'[4]3.ข้อมูลงบทดลองปัจจุบัน'!$A$5:$CL$846,11,0),2)</f>
        <v>0</v>
      </c>
      <c r="M435" s="104">
        <f>ROUND(VLOOKUP($B435,'[4]3.ข้อมูลงบทดลองปัจจุบัน'!$A$5:$CL$846,12,0),2)</f>
        <v>0</v>
      </c>
      <c r="N435" s="104">
        <f>ROUND(VLOOKUP($B435,'[4]3.ข้อมูลงบทดลองปัจจุบัน'!$A$5:$CL$846,13,0),2)</f>
        <v>0</v>
      </c>
      <c r="O435" s="104">
        <f>ROUND(VLOOKUP($B435,'[4]3.ข้อมูลงบทดลองปัจจุบัน'!$A$5:$CL$846,14,0),2)</f>
        <v>0</v>
      </c>
      <c r="P435" s="104">
        <f>ROUND(VLOOKUP($B435,'[4]3.ข้อมูลงบทดลองปัจจุบัน'!$A$5:$CL$846,15,0),2)</f>
        <v>0</v>
      </c>
      <c r="Q435" s="104">
        <f>ROUND(VLOOKUP($B435,'[4]3.ข้อมูลงบทดลองปัจจุบัน'!$A$5:$CL$846,16,0),2)</f>
        <v>0</v>
      </c>
      <c r="R435" s="104">
        <f>ROUND(VLOOKUP($B435,'[4]3.ข้อมูลงบทดลองปัจจุบัน'!$A$5:$CL$846,17,0),2)</f>
        <v>0</v>
      </c>
      <c r="S435" s="104">
        <f>ROUND(VLOOKUP($B435,'[4]3.ข้อมูลงบทดลองปัจจุบัน'!$A$5:$CL$846,18,0),2)</f>
        <v>0</v>
      </c>
      <c r="T435" s="104">
        <f>ROUND(VLOOKUP($B435,'[4]3.ข้อมูลงบทดลองปัจจุบัน'!$A$5:$CL$846,19,0),2)</f>
        <v>0</v>
      </c>
      <c r="U435" s="104">
        <f>ROUND(VLOOKUP($B435,'[4]3.ข้อมูลงบทดลองปัจจุบัน'!$A$5:$CL$846,20,0),2)</f>
        <v>0</v>
      </c>
      <c r="V435" s="104">
        <f>ROUND(VLOOKUP($B435,'[4]3.ข้อมูลงบทดลองปัจจุบัน'!$A$5:$CL$846,21,0),2)</f>
        <v>0</v>
      </c>
      <c r="W435" s="104">
        <f>ROUND(VLOOKUP($B435,'[4]3.ข้อมูลงบทดลองปัจจุบัน'!$A$5:$CL$846,22,0),2)</f>
        <v>0</v>
      </c>
      <c r="X435" s="104">
        <f>ROUND(VLOOKUP($B435,'[4]3.ข้อมูลงบทดลองปัจจุบัน'!$A$5:$CL$846,23,0),2)</f>
        <v>0</v>
      </c>
      <c r="Y435" s="104">
        <f>ROUND(VLOOKUP($B435,'[4]3.ข้อมูลงบทดลองปัจจุบัน'!$A$5:$CL$846,24,0),2)</f>
        <v>0</v>
      </c>
      <c r="Z435" s="104">
        <f>ROUND(VLOOKUP($B435,'[4]3.ข้อมูลงบทดลองปัจจุบัน'!$A$5:$CL$846,25,0),2)</f>
        <v>0</v>
      </c>
      <c r="AA435" s="104">
        <f>ROUND(VLOOKUP($B435,'[4]3.ข้อมูลงบทดลองปัจจุบัน'!$A$5:$CL$846,26,0),2)</f>
        <v>0</v>
      </c>
      <c r="AB435" s="104">
        <f>ROUND(VLOOKUP($B435,'[4]3.ข้อมูลงบทดลองปัจจุบัน'!$A$5:$CL$846,27,0),2)</f>
        <v>0</v>
      </c>
      <c r="AC435" s="104">
        <f>ROUND(VLOOKUP($B435,'[4]3.ข้อมูลงบทดลองปัจจุบัน'!$A$5:$CL$846,28,0),2)</f>
        <v>0</v>
      </c>
      <c r="AD435" s="104">
        <f>ROUND(VLOOKUP($B435,'[4]3.ข้อมูลงบทดลองปัจจุบัน'!$A$5:$CL$846,29,0),2)</f>
        <v>0</v>
      </c>
      <c r="AE435" s="104">
        <f>ROUND(VLOOKUP($B435,'[4]3.ข้อมูลงบทดลองปัจจุบัน'!$A$5:$CL$846,30,0),2)</f>
        <v>0</v>
      </c>
      <c r="AF435" s="104">
        <f>ROUND(VLOOKUP($B435,'[4]3.ข้อมูลงบทดลองปัจจุบัน'!$A$5:$CL$846,31,0),2)</f>
        <v>0</v>
      </c>
      <c r="AG435" s="104">
        <f>ROUND(VLOOKUP($B435,'[4]3.ข้อมูลงบทดลองปัจจุบัน'!$A$5:$CL$846,32,0),2)</f>
        <v>0</v>
      </c>
      <c r="AH435" s="104">
        <f>ROUND(VLOOKUP($B435,'[4]3.ข้อมูลงบทดลองปัจจุบัน'!$A$5:$CL$846,33,0),2)</f>
        <v>0</v>
      </c>
      <c r="AI435" s="104">
        <f>ROUND(VLOOKUP($B435,'[4]3.ข้อมูลงบทดลองปัจจุบัน'!$A$5:$CL$846,34,0),2)</f>
        <v>0</v>
      </c>
      <c r="AJ435" s="104">
        <f>ROUND(VLOOKUP($B435,'[4]3.ข้อมูลงบทดลองปัจจุบัน'!$A$5:$CL$846,35,0),2)</f>
        <v>0</v>
      </c>
      <c r="AK435" s="104">
        <f>ROUND(VLOOKUP($B435,'[4]3.ข้อมูลงบทดลองปัจจุบัน'!$A$5:$CL$846,36,0),2)</f>
        <v>0</v>
      </c>
      <c r="AL435" s="104">
        <f>ROUND(VLOOKUP($B435,'[4]3.ข้อมูลงบทดลองปัจจุบัน'!$A$5:$CL$846,37,0),2)</f>
        <v>0</v>
      </c>
      <c r="AM435" s="104">
        <f>ROUND(VLOOKUP($B435,'[4]3.ข้อมูลงบทดลองปัจจุบัน'!$A$5:$CL$846,38,0),2)</f>
        <v>0</v>
      </c>
      <c r="AN435" s="104">
        <f>ROUND(VLOOKUP($B435,'[4]3.ข้อมูลงบทดลองปัจจุบัน'!$A$5:$CL$846,39,0),2)</f>
        <v>0</v>
      </c>
      <c r="AO435" s="104">
        <f>ROUND(VLOOKUP($B435,'[4]3.ข้อมูลงบทดลองปัจจุบัน'!$A$5:$CL$846,40,0),2)</f>
        <v>0</v>
      </c>
      <c r="AP435" s="104">
        <f>ROUND(VLOOKUP($B435,'[4]3.ข้อมูลงบทดลองปัจจุบัน'!$A$5:$CL$846,41,0),2)</f>
        <v>0</v>
      </c>
      <c r="AQ435" s="104">
        <f>ROUND(VLOOKUP($B435,'[4]3.ข้อมูลงบทดลองปัจจุบัน'!$A$5:$CL$846,42,0),2)</f>
        <v>0</v>
      </c>
      <c r="AR435" s="104">
        <f>ROUND(VLOOKUP($B435,'[4]3.ข้อมูลงบทดลองปัจจุบัน'!$A$5:$CL$846,43,0),2)</f>
        <v>0</v>
      </c>
      <c r="AS435" s="104">
        <f>ROUND(VLOOKUP($B435,'[4]3.ข้อมูลงบทดลองปัจจุบัน'!$A$5:$CL$846,44,0),2)</f>
        <v>0</v>
      </c>
      <c r="AT435" s="104">
        <f>ROUND(VLOOKUP($B435,'[4]3.ข้อมูลงบทดลองปัจจุบัน'!$A$5:$CL$846,45,0),2)</f>
        <v>0</v>
      </c>
      <c r="AU435" s="104">
        <f>ROUND(VLOOKUP($B435,'[4]3.ข้อมูลงบทดลองปัจจุบัน'!$A$5:$CL$846,46,0),2)</f>
        <v>0</v>
      </c>
      <c r="AV435" s="104">
        <f>ROUND(VLOOKUP($B435,'[4]3.ข้อมูลงบทดลองปัจจุบัน'!$A$5:$CL$846,47,0),2)</f>
        <v>0</v>
      </c>
      <c r="AW435" s="104">
        <f>ROUND(VLOOKUP($B435,'[4]3.ข้อมูลงบทดลองปัจจุบัน'!$A$5:$CL$846,48,0),2)</f>
        <v>0</v>
      </c>
      <c r="AX435" s="104">
        <f>ROUND(VLOOKUP($B435,'[4]3.ข้อมูลงบทดลองปัจจุบัน'!$A$5:$CL$846,49,0),2)</f>
        <v>0</v>
      </c>
      <c r="AY435" s="104">
        <f>ROUND(VLOOKUP($B435,'[4]3.ข้อมูลงบทดลองปัจจุบัน'!$A$5:$CL$846,50,0),2)</f>
        <v>0</v>
      </c>
      <c r="AZ435" s="104">
        <f>ROUND(VLOOKUP($B435,'[4]3.ข้อมูลงบทดลองปัจจุบัน'!$A$5:$CL$846,51,0),2)</f>
        <v>0</v>
      </c>
      <c r="BA435" s="104">
        <f>ROUND(VLOOKUP($B435,'[4]3.ข้อมูลงบทดลองปัจจุบัน'!$A$5:$CL$846,52,0),2)</f>
        <v>0</v>
      </c>
      <c r="BB435" s="104">
        <f>ROUND(VLOOKUP($B435,'[4]3.ข้อมูลงบทดลองปัจจุบัน'!$A$5:$CL$846,53,0),2)</f>
        <v>0</v>
      </c>
      <c r="BC435" s="104">
        <f>ROUND(VLOOKUP($B435,'[4]3.ข้อมูลงบทดลองปัจจุบัน'!$A$5:$CL$846,54,0),2)</f>
        <v>0</v>
      </c>
      <c r="BD435" s="104">
        <f>ROUND(VLOOKUP($B435,'[4]3.ข้อมูลงบทดลองปัจจุบัน'!$A$5:$CL$846,55,0),2)</f>
        <v>0</v>
      </c>
      <c r="BE435" s="104">
        <f>ROUND(VLOOKUP($B435,'[4]3.ข้อมูลงบทดลองปัจจุบัน'!$A$5:$CL$846,56,0),2)</f>
        <v>0</v>
      </c>
      <c r="BF435" s="104">
        <f>ROUND(VLOOKUP($B435,'[4]3.ข้อมูลงบทดลองปัจจุบัน'!$A$5:$CL$846,57,0),2)</f>
        <v>0</v>
      </c>
      <c r="BG435" s="104">
        <f>ROUND(VLOOKUP($B435,'[4]3.ข้อมูลงบทดลองปัจจุบัน'!$A$5:$CL$846,58,0),2)</f>
        <v>0</v>
      </c>
      <c r="BH435" s="104">
        <f>ROUND(VLOOKUP($B435,'[4]3.ข้อมูลงบทดลองปัจจุบัน'!$A$5:$CL$846,59,0),2)</f>
        <v>0</v>
      </c>
      <c r="BI435" s="104">
        <f>ROUND(VLOOKUP($B435,'[4]3.ข้อมูลงบทดลองปัจจุบัน'!$A$5:$CL$846,60,0),2)</f>
        <v>0</v>
      </c>
      <c r="BJ435" s="104">
        <f>ROUND(VLOOKUP($B435,'[4]3.ข้อมูลงบทดลองปัจจุบัน'!$A$5:$CL$846,61,0),2)</f>
        <v>0</v>
      </c>
      <c r="BK435" s="104">
        <f>ROUND(VLOOKUP($B435,'[4]3.ข้อมูลงบทดลองปัจจุบัน'!$A$5:$CL$846,62,0),2)</f>
        <v>0</v>
      </c>
      <c r="BL435" s="104">
        <f>ROUND(VLOOKUP($B435,'[4]3.ข้อมูลงบทดลองปัจจุบัน'!$A$5:$CL$846,63,0),2)</f>
        <v>0</v>
      </c>
      <c r="BM435" s="104">
        <f>ROUND(VLOOKUP($B435,'[4]3.ข้อมูลงบทดลองปัจจุบัน'!$A$5:$CL$846,64,0),2)</f>
        <v>0</v>
      </c>
      <c r="BN435" s="104">
        <f>ROUND(VLOOKUP($B435,'[4]3.ข้อมูลงบทดลองปัจจุบัน'!$A$5:$CL$846,65,0),2)</f>
        <v>0</v>
      </c>
      <c r="BO435" s="104">
        <f>ROUND(VLOOKUP($B435,'[4]3.ข้อมูลงบทดลองปัจจุบัน'!$A$5:$CL$846,66,0),2)</f>
        <v>0</v>
      </c>
      <c r="BP435" s="104">
        <f>ROUND(VLOOKUP($B435,'[4]3.ข้อมูลงบทดลองปัจจุบัน'!$A$5:$CL$846,67,0),2)</f>
        <v>0</v>
      </c>
      <c r="BQ435" s="104">
        <f>ROUND(VLOOKUP($B435,'[4]3.ข้อมูลงบทดลองปัจจุบัน'!$A$5:$CL$846,68,0),2)</f>
        <v>0</v>
      </c>
      <c r="BR435" s="104">
        <f>ROUND(VLOOKUP($B435,'[4]3.ข้อมูลงบทดลองปัจจุบัน'!$A$5:$CL$846,69,0),2)</f>
        <v>0</v>
      </c>
      <c r="BS435" s="104">
        <f>ROUND(VLOOKUP($B435,'[4]3.ข้อมูลงบทดลองปัจจุบัน'!$A$5:$CL$846,70,0),2)</f>
        <v>0</v>
      </c>
      <c r="BT435" s="104">
        <f>ROUND(VLOOKUP($B435,'[4]3.ข้อมูลงบทดลองปัจจุบัน'!$A$5:$CL$846,71,0),2)</f>
        <v>0</v>
      </c>
      <c r="BU435" s="104">
        <f>ROUND(VLOOKUP($B435,'[4]3.ข้อมูลงบทดลองปัจจุบัน'!$A$5:$CL$846,72,0),2)</f>
        <v>0</v>
      </c>
      <c r="BV435" s="104">
        <f>ROUND(VLOOKUP($B435,'[4]3.ข้อมูลงบทดลองปัจจุบัน'!$A$5:$CL$846,73,0),2)</f>
        <v>0</v>
      </c>
      <c r="BW435" s="104">
        <f>ROUND(VLOOKUP($B435,'[4]3.ข้อมูลงบทดลองปัจจุบัน'!$A$5:$CL$846,74,0),2)</f>
        <v>0</v>
      </c>
      <c r="BX435" s="104">
        <f>ROUND(VLOOKUP($B435,'[4]3.ข้อมูลงบทดลองปัจจุบัน'!$A$5:$CL$846,75,0),2)</f>
        <v>0</v>
      </c>
      <c r="BY435" s="104">
        <f>ROUND(VLOOKUP($B435,'[4]3.ข้อมูลงบทดลองปัจจุบัน'!$A$5:$CL$846,76,0),2)</f>
        <v>0</v>
      </c>
      <c r="BZ435" s="104">
        <f>ROUND(VLOOKUP($B435,'[4]3.ข้อมูลงบทดลองปัจจุบัน'!$A$5:$CL$846,77,0),2)</f>
        <v>0</v>
      </c>
      <c r="CA435" s="104">
        <f>ROUND(VLOOKUP($B435,'[4]3.ข้อมูลงบทดลองปัจจุบัน'!$A$5:$CL$846,78,0),2)</f>
        <v>0</v>
      </c>
      <c r="CB435" s="104">
        <f>ROUND(VLOOKUP($B435,'[4]3.ข้อมูลงบทดลองปัจจุบัน'!$A$5:$CL$846,79,0),2)</f>
        <v>0</v>
      </c>
      <c r="CC435" s="104">
        <f>ROUND(VLOOKUP($B435,'[4]3.ข้อมูลงบทดลองปัจจุบัน'!$A$5:$CL$846,80,0),2)</f>
        <v>0</v>
      </c>
      <c r="CD435" s="104">
        <f>ROUND(VLOOKUP($B435,'[4]3.ข้อมูลงบทดลองปัจจุบัน'!$A$5:$CL$846,81,0),2)</f>
        <v>0</v>
      </c>
      <c r="CE435" s="104">
        <f>ROUND(VLOOKUP($B435,'[4]3.ข้อมูลงบทดลองปัจจุบัน'!$A$5:$CL$846,82,0),2)</f>
        <v>0</v>
      </c>
      <c r="CF435" s="104">
        <f>ROUND(VLOOKUP($B435,'[4]3.ข้อมูลงบทดลองปัจจุบัน'!$A$5:$CL$846,83,0),2)</f>
        <v>0</v>
      </c>
      <c r="CG435" s="104">
        <f>ROUND(VLOOKUP($B435,'[4]3.ข้อมูลงบทดลองปัจจุบัน'!$A$5:$CL$846,84,0),2)</f>
        <v>0</v>
      </c>
      <c r="CH435" s="104">
        <f>ROUND(VLOOKUP($B435,'[4]3.ข้อมูลงบทดลองปัจจุบัน'!$A$5:$CL$846,85,0),2)</f>
        <v>0</v>
      </c>
      <c r="CI435" s="104">
        <f>ROUND(VLOOKUP($B435,'[4]3.ข้อมูลงบทดลองปัจจุบัน'!$A$5:$CL$846,86,0),2)</f>
        <v>0</v>
      </c>
      <c r="CJ435" s="104">
        <f>ROUND(VLOOKUP($B435,'[4]3.ข้อมูลงบทดลองปัจจุบัน'!$A$5:$CL$846,87,0),2)</f>
        <v>0</v>
      </c>
      <c r="CK435" s="104">
        <f>ROUND(VLOOKUP($B435,'[4]3.ข้อมูลงบทดลองปัจจุบัน'!$A$5:$CL$846,88,0),2)</f>
        <v>0</v>
      </c>
      <c r="CL435" s="104">
        <f>ROUND(VLOOKUP($B435,'[4]3.ข้อมูลงบทดลองปัจจุบัน'!$A$5:$CL$846,89,0),2)</f>
        <v>0</v>
      </c>
      <c r="CM435" s="104">
        <f>ROUND(VLOOKUP($B435,'[4]3.ข้อมูลงบทดลองปัจจุบัน'!$A$5:$CL$846,90,0),2)</f>
        <v>0</v>
      </c>
    </row>
    <row r="436" spans="1:91" x14ac:dyDescent="0.7">
      <c r="A436" s="127" t="s">
        <v>884</v>
      </c>
      <c r="B436" s="18" t="s">
        <v>1254</v>
      </c>
      <c r="C436" s="19" t="s">
        <v>1255</v>
      </c>
      <c r="D436" s="104">
        <f>ROUND(VLOOKUP($B436,'[4]3.ข้อมูลงบทดลองปัจจุบัน'!$A$5:$CL$846,3,0),2)</f>
        <v>0</v>
      </c>
      <c r="E436" s="104">
        <f>ROUND(VLOOKUP($B436,'[4]3.ข้อมูลงบทดลองปัจจุบัน'!$A$5:$CL$846,4,0),2)</f>
        <v>0</v>
      </c>
      <c r="F436" s="104">
        <f>ROUND(VLOOKUP($B436,'[4]3.ข้อมูลงบทดลองปัจจุบัน'!$A$5:$CL$846,5,0),2)</f>
        <v>0</v>
      </c>
      <c r="G436" s="104">
        <f>ROUND(VLOOKUP($B436,'[4]3.ข้อมูลงบทดลองปัจจุบัน'!$A$5:$CL$846,6,0),2)</f>
        <v>0</v>
      </c>
      <c r="H436" s="104">
        <f>ROUND(VLOOKUP($B436,'[4]3.ข้อมูลงบทดลองปัจจุบัน'!$A$5:$CL$846,7,0),2)</f>
        <v>0</v>
      </c>
      <c r="I436" s="104">
        <f>ROUND(VLOOKUP($B436,'[4]3.ข้อมูลงบทดลองปัจจุบัน'!$A$5:$CL$846,8,0),2)</f>
        <v>0</v>
      </c>
      <c r="J436" s="104">
        <f>ROUND(VLOOKUP($B436,'[4]3.ข้อมูลงบทดลองปัจจุบัน'!$A$5:$CL$846,9,0),2)</f>
        <v>0</v>
      </c>
      <c r="K436" s="104">
        <f>ROUND(VLOOKUP($B436,'[4]3.ข้อมูลงบทดลองปัจจุบัน'!$A$5:$CL$846,10,0),2)</f>
        <v>0</v>
      </c>
      <c r="L436" s="104">
        <f>ROUND(VLOOKUP($B436,'[4]3.ข้อมูลงบทดลองปัจจุบัน'!$A$5:$CL$846,11,0),2)</f>
        <v>0</v>
      </c>
      <c r="M436" s="104">
        <f>ROUND(VLOOKUP($B436,'[4]3.ข้อมูลงบทดลองปัจจุบัน'!$A$5:$CL$846,12,0),2)</f>
        <v>0</v>
      </c>
      <c r="N436" s="104">
        <f>ROUND(VLOOKUP($B436,'[4]3.ข้อมูลงบทดลองปัจจุบัน'!$A$5:$CL$846,13,0),2)</f>
        <v>0</v>
      </c>
      <c r="O436" s="104">
        <f>ROUND(VLOOKUP($B436,'[4]3.ข้อมูลงบทดลองปัจจุบัน'!$A$5:$CL$846,14,0),2)</f>
        <v>0</v>
      </c>
      <c r="P436" s="104">
        <f>ROUND(VLOOKUP($B436,'[4]3.ข้อมูลงบทดลองปัจจุบัน'!$A$5:$CL$846,15,0),2)</f>
        <v>0</v>
      </c>
      <c r="Q436" s="104">
        <f>ROUND(VLOOKUP($B436,'[4]3.ข้อมูลงบทดลองปัจจุบัน'!$A$5:$CL$846,16,0),2)</f>
        <v>0</v>
      </c>
      <c r="R436" s="104">
        <f>ROUND(VLOOKUP($B436,'[4]3.ข้อมูลงบทดลองปัจจุบัน'!$A$5:$CL$846,17,0),2)</f>
        <v>0</v>
      </c>
      <c r="S436" s="104">
        <f>ROUND(VLOOKUP($B436,'[4]3.ข้อมูลงบทดลองปัจจุบัน'!$A$5:$CL$846,18,0),2)</f>
        <v>0</v>
      </c>
      <c r="T436" s="104">
        <f>ROUND(VLOOKUP($B436,'[4]3.ข้อมูลงบทดลองปัจจุบัน'!$A$5:$CL$846,19,0),2)</f>
        <v>0</v>
      </c>
      <c r="U436" s="104">
        <f>ROUND(VLOOKUP($B436,'[4]3.ข้อมูลงบทดลองปัจจุบัน'!$A$5:$CL$846,20,0),2)</f>
        <v>0</v>
      </c>
      <c r="V436" s="104">
        <f>ROUND(VLOOKUP($B436,'[4]3.ข้อมูลงบทดลองปัจจุบัน'!$A$5:$CL$846,21,0),2)</f>
        <v>0</v>
      </c>
      <c r="W436" s="104">
        <f>ROUND(VLOOKUP($B436,'[4]3.ข้อมูลงบทดลองปัจจุบัน'!$A$5:$CL$846,22,0),2)</f>
        <v>0</v>
      </c>
      <c r="X436" s="104">
        <f>ROUND(VLOOKUP($B436,'[4]3.ข้อมูลงบทดลองปัจจุบัน'!$A$5:$CL$846,23,0),2)</f>
        <v>0</v>
      </c>
      <c r="Y436" s="104">
        <f>ROUND(VLOOKUP($B436,'[4]3.ข้อมูลงบทดลองปัจจุบัน'!$A$5:$CL$846,24,0),2)</f>
        <v>0</v>
      </c>
      <c r="Z436" s="104">
        <f>ROUND(VLOOKUP($B436,'[4]3.ข้อมูลงบทดลองปัจจุบัน'!$A$5:$CL$846,25,0),2)</f>
        <v>0</v>
      </c>
      <c r="AA436" s="104">
        <f>ROUND(VLOOKUP($B436,'[4]3.ข้อมูลงบทดลองปัจจุบัน'!$A$5:$CL$846,26,0),2)</f>
        <v>0</v>
      </c>
      <c r="AB436" s="104">
        <f>ROUND(VLOOKUP($B436,'[4]3.ข้อมูลงบทดลองปัจจุบัน'!$A$5:$CL$846,27,0),2)</f>
        <v>0</v>
      </c>
      <c r="AC436" s="104">
        <f>ROUND(VLOOKUP($B436,'[4]3.ข้อมูลงบทดลองปัจจุบัน'!$A$5:$CL$846,28,0),2)</f>
        <v>0</v>
      </c>
      <c r="AD436" s="104">
        <f>ROUND(VLOOKUP($B436,'[4]3.ข้อมูลงบทดลองปัจจุบัน'!$A$5:$CL$846,29,0),2)</f>
        <v>0</v>
      </c>
      <c r="AE436" s="104">
        <f>ROUND(VLOOKUP($B436,'[4]3.ข้อมูลงบทดลองปัจจุบัน'!$A$5:$CL$846,30,0),2)</f>
        <v>0</v>
      </c>
      <c r="AF436" s="104">
        <f>ROUND(VLOOKUP($B436,'[4]3.ข้อมูลงบทดลองปัจจุบัน'!$A$5:$CL$846,31,0),2)</f>
        <v>0</v>
      </c>
      <c r="AG436" s="104">
        <f>ROUND(VLOOKUP($B436,'[4]3.ข้อมูลงบทดลองปัจจุบัน'!$A$5:$CL$846,32,0),2)</f>
        <v>0</v>
      </c>
      <c r="AH436" s="104">
        <f>ROUND(VLOOKUP($B436,'[4]3.ข้อมูลงบทดลองปัจจุบัน'!$A$5:$CL$846,33,0),2)</f>
        <v>0</v>
      </c>
      <c r="AI436" s="104">
        <f>ROUND(VLOOKUP($B436,'[4]3.ข้อมูลงบทดลองปัจจุบัน'!$A$5:$CL$846,34,0),2)</f>
        <v>0</v>
      </c>
      <c r="AJ436" s="104">
        <f>ROUND(VLOOKUP($B436,'[4]3.ข้อมูลงบทดลองปัจจุบัน'!$A$5:$CL$846,35,0),2)</f>
        <v>0</v>
      </c>
      <c r="AK436" s="104">
        <f>ROUND(VLOOKUP($B436,'[4]3.ข้อมูลงบทดลองปัจจุบัน'!$A$5:$CL$846,36,0),2)</f>
        <v>0</v>
      </c>
      <c r="AL436" s="104">
        <f>ROUND(VLOOKUP($B436,'[4]3.ข้อมูลงบทดลองปัจจุบัน'!$A$5:$CL$846,37,0),2)</f>
        <v>0</v>
      </c>
      <c r="AM436" s="104">
        <f>ROUND(VLOOKUP($B436,'[4]3.ข้อมูลงบทดลองปัจจุบัน'!$A$5:$CL$846,38,0),2)</f>
        <v>0</v>
      </c>
      <c r="AN436" s="104">
        <f>ROUND(VLOOKUP($B436,'[4]3.ข้อมูลงบทดลองปัจจุบัน'!$A$5:$CL$846,39,0),2)</f>
        <v>0</v>
      </c>
      <c r="AO436" s="104">
        <f>ROUND(VLOOKUP($B436,'[4]3.ข้อมูลงบทดลองปัจจุบัน'!$A$5:$CL$846,40,0),2)</f>
        <v>0</v>
      </c>
      <c r="AP436" s="104">
        <f>ROUND(VLOOKUP($B436,'[4]3.ข้อมูลงบทดลองปัจจุบัน'!$A$5:$CL$846,41,0),2)</f>
        <v>0</v>
      </c>
      <c r="AQ436" s="104">
        <f>ROUND(VLOOKUP($B436,'[4]3.ข้อมูลงบทดลองปัจจุบัน'!$A$5:$CL$846,42,0),2)</f>
        <v>0</v>
      </c>
      <c r="AR436" s="104">
        <f>ROUND(VLOOKUP($B436,'[4]3.ข้อมูลงบทดลองปัจจุบัน'!$A$5:$CL$846,43,0),2)</f>
        <v>0</v>
      </c>
      <c r="AS436" s="104">
        <f>ROUND(VLOOKUP($B436,'[4]3.ข้อมูลงบทดลองปัจจุบัน'!$A$5:$CL$846,44,0),2)</f>
        <v>0</v>
      </c>
      <c r="AT436" s="104">
        <f>ROUND(VLOOKUP($B436,'[4]3.ข้อมูลงบทดลองปัจจุบัน'!$A$5:$CL$846,45,0),2)</f>
        <v>0</v>
      </c>
      <c r="AU436" s="104">
        <f>ROUND(VLOOKUP($B436,'[4]3.ข้อมูลงบทดลองปัจจุบัน'!$A$5:$CL$846,46,0),2)</f>
        <v>0</v>
      </c>
      <c r="AV436" s="104">
        <f>ROUND(VLOOKUP($B436,'[4]3.ข้อมูลงบทดลองปัจจุบัน'!$A$5:$CL$846,47,0),2)</f>
        <v>11200</v>
      </c>
      <c r="AW436" s="104">
        <f>ROUND(VLOOKUP($B436,'[4]3.ข้อมูลงบทดลองปัจจุบัน'!$A$5:$CL$846,48,0),2)</f>
        <v>0</v>
      </c>
      <c r="AX436" s="104">
        <f>ROUND(VLOOKUP($B436,'[4]3.ข้อมูลงบทดลองปัจจุบัน'!$A$5:$CL$846,49,0),2)</f>
        <v>0</v>
      </c>
      <c r="AY436" s="104">
        <f>ROUND(VLOOKUP($B436,'[4]3.ข้อมูลงบทดลองปัจจุบัน'!$A$5:$CL$846,50,0),2)</f>
        <v>0</v>
      </c>
      <c r="AZ436" s="104">
        <f>ROUND(VLOOKUP($B436,'[4]3.ข้อมูลงบทดลองปัจจุบัน'!$A$5:$CL$846,51,0),2)</f>
        <v>0</v>
      </c>
      <c r="BA436" s="104">
        <f>ROUND(VLOOKUP($B436,'[4]3.ข้อมูลงบทดลองปัจจุบัน'!$A$5:$CL$846,52,0),2)</f>
        <v>0</v>
      </c>
      <c r="BB436" s="104">
        <f>ROUND(VLOOKUP($B436,'[4]3.ข้อมูลงบทดลองปัจจุบัน'!$A$5:$CL$846,53,0),2)</f>
        <v>0</v>
      </c>
      <c r="BC436" s="104">
        <f>ROUND(VLOOKUP($B436,'[4]3.ข้อมูลงบทดลองปัจจุบัน'!$A$5:$CL$846,54,0),2)</f>
        <v>0</v>
      </c>
      <c r="BD436" s="104">
        <f>ROUND(VLOOKUP($B436,'[4]3.ข้อมูลงบทดลองปัจจุบัน'!$A$5:$CL$846,55,0),2)</f>
        <v>0</v>
      </c>
      <c r="BE436" s="104">
        <f>ROUND(VLOOKUP($B436,'[4]3.ข้อมูลงบทดลองปัจจุบัน'!$A$5:$CL$846,56,0),2)</f>
        <v>0</v>
      </c>
      <c r="BF436" s="104">
        <f>ROUND(VLOOKUP($B436,'[4]3.ข้อมูลงบทดลองปัจจุบัน'!$A$5:$CL$846,57,0),2)</f>
        <v>4000</v>
      </c>
      <c r="BG436" s="104">
        <f>ROUND(VLOOKUP($B436,'[4]3.ข้อมูลงบทดลองปัจจุบัน'!$A$5:$CL$846,58,0),2)</f>
        <v>0</v>
      </c>
      <c r="BH436" s="104">
        <f>ROUND(VLOOKUP($B436,'[4]3.ข้อมูลงบทดลองปัจจุบัน'!$A$5:$CL$846,59,0),2)</f>
        <v>0</v>
      </c>
      <c r="BI436" s="104">
        <f>ROUND(VLOOKUP($B436,'[4]3.ข้อมูลงบทดลองปัจจุบัน'!$A$5:$CL$846,60,0),2)</f>
        <v>0</v>
      </c>
      <c r="BJ436" s="104">
        <f>ROUND(VLOOKUP($B436,'[4]3.ข้อมูลงบทดลองปัจจุบัน'!$A$5:$CL$846,61,0),2)</f>
        <v>0</v>
      </c>
      <c r="BK436" s="104">
        <f>ROUND(VLOOKUP($B436,'[4]3.ข้อมูลงบทดลองปัจจุบัน'!$A$5:$CL$846,62,0),2)</f>
        <v>0</v>
      </c>
      <c r="BL436" s="104">
        <f>ROUND(VLOOKUP($B436,'[4]3.ข้อมูลงบทดลองปัจจุบัน'!$A$5:$CL$846,63,0),2)</f>
        <v>0</v>
      </c>
      <c r="BM436" s="104">
        <f>ROUND(VLOOKUP($B436,'[4]3.ข้อมูลงบทดลองปัจจุบัน'!$A$5:$CL$846,64,0),2)</f>
        <v>0</v>
      </c>
      <c r="BN436" s="104">
        <f>ROUND(VLOOKUP($B436,'[4]3.ข้อมูลงบทดลองปัจจุบัน'!$A$5:$CL$846,65,0),2)</f>
        <v>0</v>
      </c>
      <c r="BO436" s="104">
        <f>ROUND(VLOOKUP($B436,'[4]3.ข้อมูลงบทดลองปัจจุบัน'!$A$5:$CL$846,66,0),2)</f>
        <v>0</v>
      </c>
      <c r="BP436" s="104">
        <f>ROUND(VLOOKUP($B436,'[4]3.ข้อมูลงบทดลองปัจจุบัน'!$A$5:$CL$846,67,0),2)</f>
        <v>0</v>
      </c>
      <c r="BQ436" s="104">
        <f>ROUND(VLOOKUP($B436,'[4]3.ข้อมูลงบทดลองปัจจุบัน'!$A$5:$CL$846,68,0),2)</f>
        <v>0</v>
      </c>
      <c r="BR436" s="104">
        <f>ROUND(VLOOKUP($B436,'[4]3.ข้อมูลงบทดลองปัจจุบัน'!$A$5:$CL$846,69,0),2)</f>
        <v>0</v>
      </c>
      <c r="BS436" s="104">
        <f>ROUND(VLOOKUP($B436,'[4]3.ข้อมูลงบทดลองปัจจุบัน'!$A$5:$CL$846,70,0),2)</f>
        <v>0</v>
      </c>
      <c r="BT436" s="104">
        <f>ROUND(VLOOKUP($B436,'[4]3.ข้อมูลงบทดลองปัจจุบัน'!$A$5:$CL$846,71,0),2)</f>
        <v>0</v>
      </c>
      <c r="BU436" s="104">
        <f>ROUND(VLOOKUP($B436,'[4]3.ข้อมูลงบทดลองปัจจุบัน'!$A$5:$CL$846,72,0),2)</f>
        <v>0</v>
      </c>
      <c r="BV436" s="104">
        <f>ROUND(VLOOKUP($B436,'[4]3.ข้อมูลงบทดลองปัจจุบัน'!$A$5:$CL$846,73,0),2)</f>
        <v>0</v>
      </c>
      <c r="BW436" s="104">
        <f>ROUND(VLOOKUP($B436,'[4]3.ข้อมูลงบทดลองปัจจุบัน'!$A$5:$CL$846,74,0),2)</f>
        <v>0</v>
      </c>
      <c r="BX436" s="104">
        <f>ROUND(VLOOKUP($B436,'[4]3.ข้อมูลงบทดลองปัจจุบัน'!$A$5:$CL$846,75,0),2)</f>
        <v>0</v>
      </c>
      <c r="BY436" s="104">
        <f>ROUND(VLOOKUP($B436,'[4]3.ข้อมูลงบทดลองปัจจุบัน'!$A$5:$CL$846,76,0),2)</f>
        <v>0</v>
      </c>
      <c r="BZ436" s="104">
        <f>ROUND(VLOOKUP($B436,'[4]3.ข้อมูลงบทดลองปัจจุบัน'!$A$5:$CL$846,77,0),2)</f>
        <v>0</v>
      </c>
      <c r="CA436" s="104">
        <f>ROUND(VLOOKUP($B436,'[4]3.ข้อมูลงบทดลองปัจจุบัน'!$A$5:$CL$846,78,0),2)</f>
        <v>0</v>
      </c>
      <c r="CB436" s="104">
        <f>ROUND(VLOOKUP($B436,'[4]3.ข้อมูลงบทดลองปัจจุบัน'!$A$5:$CL$846,79,0),2)</f>
        <v>0</v>
      </c>
      <c r="CC436" s="104">
        <f>ROUND(VLOOKUP($B436,'[4]3.ข้อมูลงบทดลองปัจจุบัน'!$A$5:$CL$846,80,0),2)</f>
        <v>0</v>
      </c>
      <c r="CD436" s="104">
        <f>ROUND(VLOOKUP($B436,'[4]3.ข้อมูลงบทดลองปัจจุบัน'!$A$5:$CL$846,81,0),2)</f>
        <v>0</v>
      </c>
      <c r="CE436" s="104">
        <f>ROUND(VLOOKUP($B436,'[4]3.ข้อมูลงบทดลองปัจจุบัน'!$A$5:$CL$846,82,0),2)</f>
        <v>0</v>
      </c>
      <c r="CF436" s="104">
        <f>ROUND(VLOOKUP($B436,'[4]3.ข้อมูลงบทดลองปัจจุบัน'!$A$5:$CL$846,83,0),2)</f>
        <v>0</v>
      </c>
      <c r="CG436" s="104">
        <f>ROUND(VLOOKUP($B436,'[4]3.ข้อมูลงบทดลองปัจจุบัน'!$A$5:$CL$846,84,0),2)</f>
        <v>0</v>
      </c>
      <c r="CH436" s="104">
        <f>ROUND(VLOOKUP($B436,'[4]3.ข้อมูลงบทดลองปัจจุบัน'!$A$5:$CL$846,85,0),2)</f>
        <v>0</v>
      </c>
      <c r="CI436" s="104">
        <f>ROUND(VLOOKUP($B436,'[4]3.ข้อมูลงบทดลองปัจจุบัน'!$A$5:$CL$846,86,0),2)</f>
        <v>0</v>
      </c>
      <c r="CJ436" s="104">
        <f>ROUND(VLOOKUP($B436,'[4]3.ข้อมูลงบทดลองปัจจุบัน'!$A$5:$CL$846,87,0),2)</f>
        <v>0</v>
      </c>
      <c r="CK436" s="104">
        <f>ROUND(VLOOKUP($B436,'[4]3.ข้อมูลงบทดลองปัจจุบัน'!$A$5:$CL$846,88,0),2)</f>
        <v>133554</v>
      </c>
      <c r="CL436" s="104">
        <f>ROUND(VLOOKUP($B436,'[4]3.ข้อมูลงบทดลองปัจจุบัน'!$A$5:$CL$846,89,0),2)</f>
        <v>0</v>
      </c>
      <c r="CM436" s="104">
        <f>ROUND(VLOOKUP($B436,'[4]3.ข้อมูลงบทดลองปัจจุบัน'!$A$5:$CL$846,90,0),2)</f>
        <v>0</v>
      </c>
    </row>
    <row r="437" spans="1:91" x14ac:dyDescent="0.7">
      <c r="A437" s="127" t="s">
        <v>884</v>
      </c>
      <c r="B437" s="18" t="s">
        <v>1256</v>
      </c>
      <c r="C437" s="19" t="s">
        <v>1257</v>
      </c>
      <c r="D437" s="104">
        <f>ROUND(VLOOKUP($B437,'[4]3.ข้อมูลงบทดลองปัจจุบัน'!$A$5:$CL$846,3,0),2)</f>
        <v>0</v>
      </c>
      <c r="E437" s="104">
        <f>ROUND(VLOOKUP($B437,'[4]3.ข้อมูลงบทดลองปัจจุบัน'!$A$5:$CL$846,4,0),2)</f>
        <v>0</v>
      </c>
      <c r="F437" s="104">
        <f>ROUND(VLOOKUP($B437,'[4]3.ข้อมูลงบทดลองปัจจุบัน'!$A$5:$CL$846,5,0),2)</f>
        <v>0</v>
      </c>
      <c r="G437" s="104">
        <f>ROUND(VLOOKUP($B437,'[4]3.ข้อมูลงบทดลองปัจจุบัน'!$A$5:$CL$846,6,0),2)</f>
        <v>0</v>
      </c>
      <c r="H437" s="104">
        <f>ROUND(VLOOKUP($B437,'[4]3.ข้อมูลงบทดลองปัจจุบัน'!$A$5:$CL$846,7,0),2)</f>
        <v>0</v>
      </c>
      <c r="I437" s="104">
        <f>ROUND(VLOOKUP($B437,'[4]3.ข้อมูลงบทดลองปัจจุบัน'!$A$5:$CL$846,8,0),2)</f>
        <v>0</v>
      </c>
      <c r="J437" s="104">
        <f>ROUND(VLOOKUP($B437,'[4]3.ข้อมูลงบทดลองปัจจุบัน'!$A$5:$CL$846,9,0),2)</f>
        <v>0</v>
      </c>
      <c r="K437" s="104">
        <f>ROUND(VLOOKUP($B437,'[4]3.ข้อมูลงบทดลองปัจจุบัน'!$A$5:$CL$846,10,0),2)</f>
        <v>0</v>
      </c>
      <c r="L437" s="104">
        <f>ROUND(VLOOKUP($B437,'[4]3.ข้อมูลงบทดลองปัจจุบัน'!$A$5:$CL$846,11,0),2)</f>
        <v>0</v>
      </c>
      <c r="M437" s="104">
        <f>ROUND(VLOOKUP($B437,'[4]3.ข้อมูลงบทดลองปัจจุบัน'!$A$5:$CL$846,12,0),2)</f>
        <v>0</v>
      </c>
      <c r="N437" s="104">
        <f>ROUND(VLOOKUP($B437,'[4]3.ข้อมูลงบทดลองปัจจุบัน'!$A$5:$CL$846,13,0),2)</f>
        <v>0</v>
      </c>
      <c r="O437" s="104">
        <f>ROUND(VLOOKUP($B437,'[4]3.ข้อมูลงบทดลองปัจจุบัน'!$A$5:$CL$846,14,0),2)</f>
        <v>0</v>
      </c>
      <c r="P437" s="104">
        <f>ROUND(VLOOKUP($B437,'[4]3.ข้อมูลงบทดลองปัจจุบัน'!$A$5:$CL$846,15,0),2)</f>
        <v>0</v>
      </c>
      <c r="Q437" s="104">
        <f>ROUND(VLOOKUP($B437,'[4]3.ข้อมูลงบทดลองปัจจุบัน'!$A$5:$CL$846,16,0),2)</f>
        <v>0</v>
      </c>
      <c r="R437" s="104">
        <f>ROUND(VLOOKUP($B437,'[4]3.ข้อมูลงบทดลองปัจจุบัน'!$A$5:$CL$846,17,0),2)</f>
        <v>0</v>
      </c>
      <c r="S437" s="104">
        <f>ROUND(VLOOKUP($B437,'[4]3.ข้อมูลงบทดลองปัจจุบัน'!$A$5:$CL$846,18,0),2)</f>
        <v>0</v>
      </c>
      <c r="T437" s="104">
        <f>ROUND(VLOOKUP($B437,'[4]3.ข้อมูลงบทดลองปัจจุบัน'!$A$5:$CL$846,19,0),2)</f>
        <v>0</v>
      </c>
      <c r="U437" s="104">
        <f>ROUND(VLOOKUP($B437,'[4]3.ข้อมูลงบทดลองปัจจุบัน'!$A$5:$CL$846,20,0),2)</f>
        <v>0</v>
      </c>
      <c r="V437" s="104">
        <f>ROUND(VLOOKUP($B437,'[4]3.ข้อมูลงบทดลองปัจจุบัน'!$A$5:$CL$846,21,0),2)</f>
        <v>0</v>
      </c>
      <c r="W437" s="104">
        <f>ROUND(VLOOKUP($B437,'[4]3.ข้อมูลงบทดลองปัจจุบัน'!$A$5:$CL$846,22,0),2)</f>
        <v>0</v>
      </c>
      <c r="X437" s="104">
        <f>ROUND(VLOOKUP($B437,'[4]3.ข้อมูลงบทดลองปัจจุบัน'!$A$5:$CL$846,23,0),2)</f>
        <v>0</v>
      </c>
      <c r="Y437" s="104">
        <f>ROUND(VLOOKUP($B437,'[4]3.ข้อมูลงบทดลองปัจจุบัน'!$A$5:$CL$846,24,0),2)</f>
        <v>0</v>
      </c>
      <c r="Z437" s="104">
        <f>ROUND(VLOOKUP($B437,'[4]3.ข้อมูลงบทดลองปัจจุบัน'!$A$5:$CL$846,25,0),2)</f>
        <v>0</v>
      </c>
      <c r="AA437" s="104">
        <f>ROUND(VLOOKUP($B437,'[4]3.ข้อมูลงบทดลองปัจจุบัน'!$A$5:$CL$846,26,0),2)</f>
        <v>0</v>
      </c>
      <c r="AB437" s="104">
        <f>ROUND(VLOOKUP($B437,'[4]3.ข้อมูลงบทดลองปัจจุบัน'!$A$5:$CL$846,27,0),2)</f>
        <v>0</v>
      </c>
      <c r="AC437" s="104">
        <f>ROUND(VLOOKUP($B437,'[4]3.ข้อมูลงบทดลองปัจจุบัน'!$A$5:$CL$846,28,0),2)</f>
        <v>0</v>
      </c>
      <c r="AD437" s="104">
        <f>ROUND(VLOOKUP($B437,'[4]3.ข้อมูลงบทดลองปัจจุบัน'!$A$5:$CL$846,29,0),2)</f>
        <v>0</v>
      </c>
      <c r="AE437" s="104">
        <f>ROUND(VLOOKUP($B437,'[4]3.ข้อมูลงบทดลองปัจจุบัน'!$A$5:$CL$846,30,0),2)</f>
        <v>0</v>
      </c>
      <c r="AF437" s="104">
        <f>ROUND(VLOOKUP($B437,'[4]3.ข้อมูลงบทดลองปัจจุบัน'!$A$5:$CL$846,31,0),2)</f>
        <v>0</v>
      </c>
      <c r="AG437" s="104">
        <f>ROUND(VLOOKUP($B437,'[4]3.ข้อมูลงบทดลองปัจจุบัน'!$A$5:$CL$846,32,0),2)</f>
        <v>0</v>
      </c>
      <c r="AH437" s="104">
        <f>ROUND(VLOOKUP($B437,'[4]3.ข้อมูลงบทดลองปัจจุบัน'!$A$5:$CL$846,33,0),2)</f>
        <v>0</v>
      </c>
      <c r="AI437" s="104">
        <f>ROUND(VLOOKUP($B437,'[4]3.ข้อมูลงบทดลองปัจจุบัน'!$A$5:$CL$846,34,0),2)</f>
        <v>0</v>
      </c>
      <c r="AJ437" s="104">
        <f>ROUND(VLOOKUP($B437,'[4]3.ข้อมูลงบทดลองปัจจุบัน'!$A$5:$CL$846,35,0),2)</f>
        <v>0</v>
      </c>
      <c r="AK437" s="104">
        <f>ROUND(VLOOKUP($B437,'[4]3.ข้อมูลงบทดลองปัจจุบัน'!$A$5:$CL$846,36,0),2)</f>
        <v>0</v>
      </c>
      <c r="AL437" s="104">
        <f>ROUND(VLOOKUP($B437,'[4]3.ข้อมูลงบทดลองปัจจุบัน'!$A$5:$CL$846,37,0),2)</f>
        <v>0</v>
      </c>
      <c r="AM437" s="104">
        <f>ROUND(VLOOKUP($B437,'[4]3.ข้อมูลงบทดลองปัจจุบัน'!$A$5:$CL$846,38,0),2)</f>
        <v>0</v>
      </c>
      <c r="AN437" s="104">
        <f>ROUND(VLOOKUP($B437,'[4]3.ข้อมูลงบทดลองปัจจุบัน'!$A$5:$CL$846,39,0),2)</f>
        <v>0</v>
      </c>
      <c r="AO437" s="104">
        <f>ROUND(VLOOKUP($B437,'[4]3.ข้อมูลงบทดลองปัจจุบัน'!$A$5:$CL$846,40,0),2)</f>
        <v>0</v>
      </c>
      <c r="AP437" s="104">
        <f>ROUND(VLOOKUP($B437,'[4]3.ข้อมูลงบทดลองปัจจุบัน'!$A$5:$CL$846,41,0),2)</f>
        <v>0</v>
      </c>
      <c r="AQ437" s="104">
        <f>ROUND(VLOOKUP($B437,'[4]3.ข้อมูลงบทดลองปัจจุบัน'!$A$5:$CL$846,42,0),2)</f>
        <v>0</v>
      </c>
      <c r="AR437" s="104">
        <f>ROUND(VLOOKUP($B437,'[4]3.ข้อมูลงบทดลองปัจจุบัน'!$A$5:$CL$846,43,0),2)</f>
        <v>0</v>
      </c>
      <c r="AS437" s="104">
        <f>ROUND(VLOOKUP($B437,'[4]3.ข้อมูลงบทดลองปัจจุบัน'!$A$5:$CL$846,44,0),2)</f>
        <v>0</v>
      </c>
      <c r="AT437" s="104">
        <f>ROUND(VLOOKUP($B437,'[4]3.ข้อมูลงบทดลองปัจจุบัน'!$A$5:$CL$846,45,0),2)</f>
        <v>0</v>
      </c>
      <c r="AU437" s="104">
        <f>ROUND(VLOOKUP($B437,'[4]3.ข้อมูลงบทดลองปัจจุบัน'!$A$5:$CL$846,46,0),2)</f>
        <v>0</v>
      </c>
      <c r="AV437" s="104">
        <f>ROUND(VLOOKUP($B437,'[4]3.ข้อมูลงบทดลองปัจจุบัน'!$A$5:$CL$846,47,0),2)</f>
        <v>0</v>
      </c>
      <c r="AW437" s="104">
        <f>ROUND(VLOOKUP($B437,'[4]3.ข้อมูลงบทดลองปัจจุบัน'!$A$5:$CL$846,48,0),2)</f>
        <v>0</v>
      </c>
      <c r="AX437" s="104">
        <f>ROUND(VLOOKUP($B437,'[4]3.ข้อมูลงบทดลองปัจจุบัน'!$A$5:$CL$846,49,0),2)</f>
        <v>0</v>
      </c>
      <c r="AY437" s="104">
        <f>ROUND(VLOOKUP($B437,'[4]3.ข้อมูลงบทดลองปัจจุบัน'!$A$5:$CL$846,50,0),2)</f>
        <v>0</v>
      </c>
      <c r="AZ437" s="104">
        <f>ROUND(VLOOKUP($B437,'[4]3.ข้อมูลงบทดลองปัจจุบัน'!$A$5:$CL$846,51,0),2)</f>
        <v>0</v>
      </c>
      <c r="BA437" s="104">
        <f>ROUND(VLOOKUP($B437,'[4]3.ข้อมูลงบทดลองปัจจุบัน'!$A$5:$CL$846,52,0),2)</f>
        <v>0</v>
      </c>
      <c r="BB437" s="104">
        <f>ROUND(VLOOKUP($B437,'[4]3.ข้อมูลงบทดลองปัจจุบัน'!$A$5:$CL$846,53,0),2)</f>
        <v>0</v>
      </c>
      <c r="BC437" s="104">
        <f>ROUND(VLOOKUP($B437,'[4]3.ข้อมูลงบทดลองปัจจุบัน'!$A$5:$CL$846,54,0),2)</f>
        <v>0</v>
      </c>
      <c r="BD437" s="104">
        <f>ROUND(VLOOKUP($B437,'[4]3.ข้อมูลงบทดลองปัจจุบัน'!$A$5:$CL$846,55,0),2)</f>
        <v>0</v>
      </c>
      <c r="BE437" s="104">
        <f>ROUND(VLOOKUP($B437,'[4]3.ข้อมูลงบทดลองปัจจุบัน'!$A$5:$CL$846,56,0),2)</f>
        <v>0</v>
      </c>
      <c r="BF437" s="104">
        <f>ROUND(VLOOKUP($B437,'[4]3.ข้อมูลงบทดลองปัจจุบัน'!$A$5:$CL$846,57,0),2)</f>
        <v>0</v>
      </c>
      <c r="BG437" s="104">
        <f>ROUND(VLOOKUP($B437,'[4]3.ข้อมูลงบทดลองปัจจุบัน'!$A$5:$CL$846,58,0),2)</f>
        <v>0</v>
      </c>
      <c r="BH437" s="104">
        <f>ROUND(VLOOKUP($B437,'[4]3.ข้อมูลงบทดลองปัจจุบัน'!$A$5:$CL$846,59,0),2)</f>
        <v>0</v>
      </c>
      <c r="BI437" s="104">
        <f>ROUND(VLOOKUP($B437,'[4]3.ข้อมูลงบทดลองปัจจุบัน'!$A$5:$CL$846,60,0),2)</f>
        <v>0</v>
      </c>
      <c r="BJ437" s="104">
        <f>ROUND(VLOOKUP($B437,'[4]3.ข้อมูลงบทดลองปัจจุบัน'!$A$5:$CL$846,61,0),2)</f>
        <v>0</v>
      </c>
      <c r="BK437" s="104">
        <f>ROUND(VLOOKUP($B437,'[4]3.ข้อมูลงบทดลองปัจจุบัน'!$A$5:$CL$846,62,0),2)</f>
        <v>0</v>
      </c>
      <c r="BL437" s="104">
        <f>ROUND(VLOOKUP($B437,'[4]3.ข้อมูลงบทดลองปัจจุบัน'!$A$5:$CL$846,63,0),2)</f>
        <v>0</v>
      </c>
      <c r="BM437" s="104">
        <f>ROUND(VLOOKUP($B437,'[4]3.ข้อมูลงบทดลองปัจจุบัน'!$A$5:$CL$846,64,0),2)</f>
        <v>0</v>
      </c>
      <c r="BN437" s="104">
        <f>ROUND(VLOOKUP($B437,'[4]3.ข้อมูลงบทดลองปัจจุบัน'!$A$5:$CL$846,65,0),2)</f>
        <v>0</v>
      </c>
      <c r="BO437" s="104">
        <f>ROUND(VLOOKUP($B437,'[4]3.ข้อมูลงบทดลองปัจจุบัน'!$A$5:$CL$846,66,0),2)</f>
        <v>0</v>
      </c>
      <c r="BP437" s="104">
        <f>ROUND(VLOOKUP($B437,'[4]3.ข้อมูลงบทดลองปัจจุบัน'!$A$5:$CL$846,67,0),2)</f>
        <v>0</v>
      </c>
      <c r="BQ437" s="104">
        <f>ROUND(VLOOKUP($B437,'[4]3.ข้อมูลงบทดลองปัจจุบัน'!$A$5:$CL$846,68,0),2)</f>
        <v>0</v>
      </c>
      <c r="BR437" s="104">
        <f>ROUND(VLOOKUP($B437,'[4]3.ข้อมูลงบทดลองปัจจุบัน'!$A$5:$CL$846,69,0),2)</f>
        <v>0</v>
      </c>
      <c r="BS437" s="104">
        <f>ROUND(VLOOKUP($B437,'[4]3.ข้อมูลงบทดลองปัจจุบัน'!$A$5:$CL$846,70,0),2)</f>
        <v>0</v>
      </c>
      <c r="BT437" s="104">
        <f>ROUND(VLOOKUP($B437,'[4]3.ข้อมูลงบทดลองปัจจุบัน'!$A$5:$CL$846,71,0),2)</f>
        <v>0</v>
      </c>
      <c r="BU437" s="104">
        <f>ROUND(VLOOKUP($B437,'[4]3.ข้อมูลงบทดลองปัจจุบัน'!$A$5:$CL$846,72,0),2)</f>
        <v>0</v>
      </c>
      <c r="BV437" s="104">
        <f>ROUND(VLOOKUP($B437,'[4]3.ข้อมูลงบทดลองปัจจุบัน'!$A$5:$CL$846,73,0),2)</f>
        <v>0</v>
      </c>
      <c r="BW437" s="104">
        <f>ROUND(VLOOKUP($B437,'[4]3.ข้อมูลงบทดลองปัจจุบัน'!$A$5:$CL$846,74,0),2)</f>
        <v>0</v>
      </c>
      <c r="BX437" s="104">
        <f>ROUND(VLOOKUP($B437,'[4]3.ข้อมูลงบทดลองปัจจุบัน'!$A$5:$CL$846,75,0),2)</f>
        <v>0</v>
      </c>
      <c r="BY437" s="104">
        <f>ROUND(VLOOKUP($B437,'[4]3.ข้อมูลงบทดลองปัจจุบัน'!$A$5:$CL$846,76,0),2)</f>
        <v>0</v>
      </c>
      <c r="BZ437" s="104">
        <f>ROUND(VLOOKUP($B437,'[4]3.ข้อมูลงบทดลองปัจจุบัน'!$A$5:$CL$846,77,0),2)</f>
        <v>0</v>
      </c>
      <c r="CA437" s="104">
        <f>ROUND(VLOOKUP($B437,'[4]3.ข้อมูลงบทดลองปัจจุบัน'!$A$5:$CL$846,78,0),2)</f>
        <v>0</v>
      </c>
      <c r="CB437" s="104">
        <f>ROUND(VLOOKUP($B437,'[4]3.ข้อมูลงบทดลองปัจจุบัน'!$A$5:$CL$846,79,0),2)</f>
        <v>0</v>
      </c>
      <c r="CC437" s="104">
        <f>ROUND(VLOOKUP($B437,'[4]3.ข้อมูลงบทดลองปัจจุบัน'!$A$5:$CL$846,80,0),2)</f>
        <v>0</v>
      </c>
      <c r="CD437" s="104">
        <f>ROUND(VLOOKUP($B437,'[4]3.ข้อมูลงบทดลองปัจจุบัน'!$A$5:$CL$846,81,0),2)</f>
        <v>0</v>
      </c>
      <c r="CE437" s="104">
        <f>ROUND(VLOOKUP($B437,'[4]3.ข้อมูลงบทดลองปัจจุบัน'!$A$5:$CL$846,82,0),2)</f>
        <v>0</v>
      </c>
      <c r="CF437" s="104">
        <f>ROUND(VLOOKUP($B437,'[4]3.ข้อมูลงบทดลองปัจจุบัน'!$A$5:$CL$846,83,0),2)</f>
        <v>0</v>
      </c>
      <c r="CG437" s="104">
        <f>ROUND(VLOOKUP($B437,'[4]3.ข้อมูลงบทดลองปัจจุบัน'!$A$5:$CL$846,84,0),2)</f>
        <v>0</v>
      </c>
      <c r="CH437" s="104">
        <f>ROUND(VLOOKUP($B437,'[4]3.ข้อมูลงบทดลองปัจจุบัน'!$A$5:$CL$846,85,0),2)</f>
        <v>0</v>
      </c>
      <c r="CI437" s="104">
        <f>ROUND(VLOOKUP($B437,'[4]3.ข้อมูลงบทดลองปัจจุบัน'!$A$5:$CL$846,86,0),2)</f>
        <v>0</v>
      </c>
      <c r="CJ437" s="104">
        <f>ROUND(VLOOKUP($B437,'[4]3.ข้อมูลงบทดลองปัจจุบัน'!$A$5:$CL$846,87,0),2)</f>
        <v>0</v>
      </c>
      <c r="CK437" s="104">
        <f>ROUND(VLOOKUP($B437,'[4]3.ข้อมูลงบทดลองปัจจุบัน'!$A$5:$CL$846,88,0),2)</f>
        <v>0</v>
      </c>
      <c r="CL437" s="104">
        <f>ROUND(VLOOKUP($B437,'[4]3.ข้อมูลงบทดลองปัจจุบัน'!$A$5:$CL$846,89,0),2)</f>
        <v>0</v>
      </c>
      <c r="CM437" s="104">
        <f>ROUND(VLOOKUP($B437,'[4]3.ข้อมูลงบทดลองปัจจุบัน'!$A$5:$CL$846,90,0),2)</f>
        <v>0</v>
      </c>
    </row>
    <row r="438" spans="1:91" x14ac:dyDescent="0.7">
      <c r="A438" s="127" t="s">
        <v>884</v>
      </c>
      <c r="B438" s="18" t="s">
        <v>1258</v>
      </c>
      <c r="C438" s="19" t="s">
        <v>1259</v>
      </c>
      <c r="D438" s="104">
        <f>ROUND(VLOOKUP($B438,'[4]3.ข้อมูลงบทดลองปัจจุบัน'!$A$5:$CL$846,3,0),2)</f>
        <v>0</v>
      </c>
      <c r="E438" s="104">
        <f>ROUND(VLOOKUP($B438,'[4]3.ข้อมูลงบทดลองปัจจุบัน'!$A$5:$CL$846,4,0),2)</f>
        <v>0</v>
      </c>
      <c r="F438" s="104">
        <f>ROUND(VLOOKUP($B438,'[4]3.ข้อมูลงบทดลองปัจจุบัน'!$A$5:$CL$846,5,0),2)</f>
        <v>0</v>
      </c>
      <c r="G438" s="104">
        <f>ROUND(VLOOKUP($B438,'[4]3.ข้อมูลงบทดลองปัจจุบัน'!$A$5:$CL$846,6,0),2)</f>
        <v>0</v>
      </c>
      <c r="H438" s="104">
        <f>ROUND(VLOOKUP($B438,'[4]3.ข้อมูลงบทดลองปัจจุบัน'!$A$5:$CL$846,7,0),2)</f>
        <v>0</v>
      </c>
      <c r="I438" s="104">
        <f>ROUND(VLOOKUP($B438,'[4]3.ข้อมูลงบทดลองปัจจุบัน'!$A$5:$CL$846,8,0),2)</f>
        <v>0</v>
      </c>
      <c r="J438" s="104">
        <f>ROUND(VLOOKUP($B438,'[4]3.ข้อมูลงบทดลองปัจจุบัน'!$A$5:$CL$846,9,0),2)</f>
        <v>0</v>
      </c>
      <c r="K438" s="104">
        <f>ROUND(VLOOKUP($B438,'[4]3.ข้อมูลงบทดลองปัจจุบัน'!$A$5:$CL$846,10,0),2)</f>
        <v>0</v>
      </c>
      <c r="L438" s="104">
        <f>ROUND(VLOOKUP($B438,'[4]3.ข้อมูลงบทดลองปัจจุบัน'!$A$5:$CL$846,11,0),2)</f>
        <v>0</v>
      </c>
      <c r="M438" s="104">
        <f>ROUND(VLOOKUP($B438,'[4]3.ข้อมูลงบทดลองปัจจุบัน'!$A$5:$CL$846,12,0),2)</f>
        <v>0</v>
      </c>
      <c r="N438" s="104">
        <f>ROUND(VLOOKUP($B438,'[4]3.ข้อมูลงบทดลองปัจจุบัน'!$A$5:$CL$846,13,0),2)</f>
        <v>0</v>
      </c>
      <c r="O438" s="104">
        <f>ROUND(VLOOKUP($B438,'[4]3.ข้อมูลงบทดลองปัจจุบัน'!$A$5:$CL$846,14,0),2)</f>
        <v>0</v>
      </c>
      <c r="P438" s="104">
        <f>ROUND(VLOOKUP($B438,'[4]3.ข้อมูลงบทดลองปัจจุบัน'!$A$5:$CL$846,15,0),2)</f>
        <v>0</v>
      </c>
      <c r="Q438" s="104">
        <f>ROUND(VLOOKUP($B438,'[4]3.ข้อมูลงบทดลองปัจจุบัน'!$A$5:$CL$846,16,0),2)</f>
        <v>0</v>
      </c>
      <c r="R438" s="104">
        <f>ROUND(VLOOKUP($B438,'[4]3.ข้อมูลงบทดลองปัจจุบัน'!$A$5:$CL$846,17,0),2)</f>
        <v>0</v>
      </c>
      <c r="S438" s="104">
        <f>ROUND(VLOOKUP($B438,'[4]3.ข้อมูลงบทดลองปัจจุบัน'!$A$5:$CL$846,18,0),2)</f>
        <v>0</v>
      </c>
      <c r="T438" s="104">
        <f>ROUND(VLOOKUP($B438,'[4]3.ข้อมูลงบทดลองปัจจุบัน'!$A$5:$CL$846,19,0),2)</f>
        <v>0</v>
      </c>
      <c r="U438" s="104">
        <f>ROUND(VLOOKUP($B438,'[4]3.ข้อมูลงบทดลองปัจจุบัน'!$A$5:$CL$846,20,0),2)</f>
        <v>0</v>
      </c>
      <c r="V438" s="104">
        <f>ROUND(VLOOKUP($B438,'[4]3.ข้อมูลงบทดลองปัจจุบัน'!$A$5:$CL$846,21,0),2)</f>
        <v>0</v>
      </c>
      <c r="W438" s="104">
        <f>ROUND(VLOOKUP($B438,'[4]3.ข้อมูลงบทดลองปัจจุบัน'!$A$5:$CL$846,22,0),2)</f>
        <v>0</v>
      </c>
      <c r="X438" s="104">
        <f>ROUND(VLOOKUP($B438,'[4]3.ข้อมูลงบทดลองปัจจุบัน'!$A$5:$CL$846,23,0),2)</f>
        <v>0</v>
      </c>
      <c r="Y438" s="104">
        <f>ROUND(VLOOKUP($B438,'[4]3.ข้อมูลงบทดลองปัจจุบัน'!$A$5:$CL$846,24,0),2)</f>
        <v>0</v>
      </c>
      <c r="Z438" s="104">
        <f>ROUND(VLOOKUP($B438,'[4]3.ข้อมูลงบทดลองปัจจุบัน'!$A$5:$CL$846,25,0),2)</f>
        <v>0</v>
      </c>
      <c r="AA438" s="104">
        <f>ROUND(VLOOKUP($B438,'[4]3.ข้อมูลงบทดลองปัจจุบัน'!$A$5:$CL$846,26,0),2)</f>
        <v>0</v>
      </c>
      <c r="AB438" s="104">
        <f>ROUND(VLOOKUP($B438,'[4]3.ข้อมูลงบทดลองปัจจุบัน'!$A$5:$CL$846,27,0),2)</f>
        <v>0</v>
      </c>
      <c r="AC438" s="104">
        <f>ROUND(VLOOKUP($B438,'[4]3.ข้อมูลงบทดลองปัจจุบัน'!$A$5:$CL$846,28,0),2)</f>
        <v>0</v>
      </c>
      <c r="AD438" s="104">
        <f>ROUND(VLOOKUP($B438,'[4]3.ข้อมูลงบทดลองปัจจุบัน'!$A$5:$CL$846,29,0),2)</f>
        <v>0</v>
      </c>
      <c r="AE438" s="104">
        <f>ROUND(VLOOKUP($B438,'[4]3.ข้อมูลงบทดลองปัจจุบัน'!$A$5:$CL$846,30,0),2)</f>
        <v>0</v>
      </c>
      <c r="AF438" s="104">
        <f>ROUND(VLOOKUP($B438,'[4]3.ข้อมูลงบทดลองปัจจุบัน'!$A$5:$CL$846,31,0),2)</f>
        <v>0</v>
      </c>
      <c r="AG438" s="104">
        <f>ROUND(VLOOKUP($B438,'[4]3.ข้อมูลงบทดลองปัจจุบัน'!$A$5:$CL$846,32,0),2)</f>
        <v>0</v>
      </c>
      <c r="AH438" s="104">
        <f>ROUND(VLOOKUP($B438,'[4]3.ข้อมูลงบทดลองปัจจุบัน'!$A$5:$CL$846,33,0),2)</f>
        <v>0</v>
      </c>
      <c r="AI438" s="104">
        <f>ROUND(VLOOKUP($B438,'[4]3.ข้อมูลงบทดลองปัจจุบัน'!$A$5:$CL$846,34,0),2)</f>
        <v>0</v>
      </c>
      <c r="AJ438" s="104">
        <f>ROUND(VLOOKUP($B438,'[4]3.ข้อมูลงบทดลองปัจจุบัน'!$A$5:$CL$846,35,0),2)</f>
        <v>0</v>
      </c>
      <c r="AK438" s="104">
        <f>ROUND(VLOOKUP($B438,'[4]3.ข้อมูลงบทดลองปัจจุบัน'!$A$5:$CL$846,36,0),2)</f>
        <v>0</v>
      </c>
      <c r="AL438" s="104">
        <f>ROUND(VLOOKUP($B438,'[4]3.ข้อมูลงบทดลองปัจจุบัน'!$A$5:$CL$846,37,0),2)</f>
        <v>0</v>
      </c>
      <c r="AM438" s="104">
        <f>ROUND(VLOOKUP($B438,'[4]3.ข้อมูลงบทดลองปัจจุบัน'!$A$5:$CL$846,38,0),2)</f>
        <v>0</v>
      </c>
      <c r="AN438" s="104">
        <f>ROUND(VLOOKUP($B438,'[4]3.ข้อมูลงบทดลองปัจจุบัน'!$A$5:$CL$846,39,0),2)</f>
        <v>0</v>
      </c>
      <c r="AO438" s="104">
        <f>ROUND(VLOOKUP($B438,'[4]3.ข้อมูลงบทดลองปัจจุบัน'!$A$5:$CL$846,40,0),2)</f>
        <v>0</v>
      </c>
      <c r="AP438" s="104">
        <f>ROUND(VLOOKUP($B438,'[4]3.ข้อมูลงบทดลองปัจจุบัน'!$A$5:$CL$846,41,0),2)</f>
        <v>0</v>
      </c>
      <c r="AQ438" s="104">
        <f>ROUND(VLOOKUP($B438,'[4]3.ข้อมูลงบทดลองปัจจุบัน'!$A$5:$CL$846,42,0),2)</f>
        <v>0</v>
      </c>
      <c r="AR438" s="104">
        <f>ROUND(VLOOKUP($B438,'[4]3.ข้อมูลงบทดลองปัจจุบัน'!$A$5:$CL$846,43,0),2)</f>
        <v>0</v>
      </c>
      <c r="AS438" s="104">
        <f>ROUND(VLOOKUP($B438,'[4]3.ข้อมูลงบทดลองปัจจุบัน'!$A$5:$CL$846,44,0),2)</f>
        <v>0</v>
      </c>
      <c r="AT438" s="104">
        <f>ROUND(VLOOKUP($B438,'[4]3.ข้อมูลงบทดลองปัจจุบัน'!$A$5:$CL$846,45,0),2)</f>
        <v>0</v>
      </c>
      <c r="AU438" s="104">
        <f>ROUND(VLOOKUP($B438,'[4]3.ข้อมูลงบทดลองปัจจุบัน'!$A$5:$CL$846,46,0),2)</f>
        <v>0</v>
      </c>
      <c r="AV438" s="104">
        <f>ROUND(VLOOKUP($B438,'[4]3.ข้อมูลงบทดลองปัจจุบัน'!$A$5:$CL$846,47,0),2)</f>
        <v>0</v>
      </c>
      <c r="AW438" s="104">
        <f>ROUND(VLOOKUP($B438,'[4]3.ข้อมูลงบทดลองปัจจุบัน'!$A$5:$CL$846,48,0),2)</f>
        <v>0</v>
      </c>
      <c r="AX438" s="104">
        <f>ROUND(VLOOKUP($B438,'[4]3.ข้อมูลงบทดลองปัจจุบัน'!$A$5:$CL$846,49,0),2)</f>
        <v>0</v>
      </c>
      <c r="AY438" s="104">
        <f>ROUND(VLOOKUP($B438,'[4]3.ข้อมูลงบทดลองปัจจุบัน'!$A$5:$CL$846,50,0),2)</f>
        <v>0</v>
      </c>
      <c r="AZ438" s="104">
        <f>ROUND(VLOOKUP($B438,'[4]3.ข้อมูลงบทดลองปัจจุบัน'!$A$5:$CL$846,51,0),2)</f>
        <v>0</v>
      </c>
      <c r="BA438" s="104">
        <f>ROUND(VLOOKUP($B438,'[4]3.ข้อมูลงบทดลองปัจจุบัน'!$A$5:$CL$846,52,0),2)</f>
        <v>0</v>
      </c>
      <c r="BB438" s="104">
        <f>ROUND(VLOOKUP($B438,'[4]3.ข้อมูลงบทดลองปัจจุบัน'!$A$5:$CL$846,53,0),2)</f>
        <v>0</v>
      </c>
      <c r="BC438" s="104">
        <f>ROUND(VLOOKUP($B438,'[4]3.ข้อมูลงบทดลองปัจจุบัน'!$A$5:$CL$846,54,0),2)</f>
        <v>0</v>
      </c>
      <c r="BD438" s="104">
        <f>ROUND(VLOOKUP($B438,'[4]3.ข้อมูลงบทดลองปัจจุบัน'!$A$5:$CL$846,55,0),2)</f>
        <v>0</v>
      </c>
      <c r="BE438" s="104">
        <f>ROUND(VLOOKUP($B438,'[4]3.ข้อมูลงบทดลองปัจจุบัน'!$A$5:$CL$846,56,0),2)</f>
        <v>0</v>
      </c>
      <c r="BF438" s="104">
        <f>ROUND(VLOOKUP($B438,'[4]3.ข้อมูลงบทดลองปัจจุบัน'!$A$5:$CL$846,57,0),2)</f>
        <v>0</v>
      </c>
      <c r="BG438" s="104">
        <f>ROUND(VLOOKUP($B438,'[4]3.ข้อมูลงบทดลองปัจจุบัน'!$A$5:$CL$846,58,0),2)</f>
        <v>0</v>
      </c>
      <c r="BH438" s="104">
        <f>ROUND(VLOOKUP($B438,'[4]3.ข้อมูลงบทดลองปัจจุบัน'!$A$5:$CL$846,59,0),2)</f>
        <v>0</v>
      </c>
      <c r="BI438" s="104">
        <f>ROUND(VLOOKUP($B438,'[4]3.ข้อมูลงบทดลองปัจจุบัน'!$A$5:$CL$846,60,0),2)</f>
        <v>0</v>
      </c>
      <c r="BJ438" s="104">
        <f>ROUND(VLOOKUP($B438,'[4]3.ข้อมูลงบทดลองปัจจุบัน'!$A$5:$CL$846,61,0),2)</f>
        <v>0</v>
      </c>
      <c r="BK438" s="104">
        <f>ROUND(VLOOKUP($B438,'[4]3.ข้อมูลงบทดลองปัจจุบัน'!$A$5:$CL$846,62,0),2)</f>
        <v>0</v>
      </c>
      <c r="BL438" s="104">
        <f>ROUND(VLOOKUP($B438,'[4]3.ข้อมูลงบทดลองปัจจุบัน'!$A$5:$CL$846,63,0),2)</f>
        <v>0</v>
      </c>
      <c r="BM438" s="104">
        <f>ROUND(VLOOKUP($B438,'[4]3.ข้อมูลงบทดลองปัจจุบัน'!$A$5:$CL$846,64,0),2)</f>
        <v>0</v>
      </c>
      <c r="BN438" s="104">
        <f>ROUND(VLOOKUP($B438,'[4]3.ข้อมูลงบทดลองปัจจุบัน'!$A$5:$CL$846,65,0),2)</f>
        <v>0</v>
      </c>
      <c r="BO438" s="104">
        <f>ROUND(VLOOKUP($B438,'[4]3.ข้อมูลงบทดลองปัจจุบัน'!$A$5:$CL$846,66,0),2)</f>
        <v>0</v>
      </c>
      <c r="BP438" s="104">
        <f>ROUND(VLOOKUP($B438,'[4]3.ข้อมูลงบทดลองปัจจุบัน'!$A$5:$CL$846,67,0),2)</f>
        <v>0</v>
      </c>
      <c r="BQ438" s="104">
        <f>ROUND(VLOOKUP($B438,'[4]3.ข้อมูลงบทดลองปัจจุบัน'!$A$5:$CL$846,68,0),2)</f>
        <v>0</v>
      </c>
      <c r="BR438" s="104">
        <f>ROUND(VLOOKUP($B438,'[4]3.ข้อมูลงบทดลองปัจจุบัน'!$A$5:$CL$846,69,0),2)</f>
        <v>511100</v>
      </c>
      <c r="BS438" s="104">
        <f>ROUND(VLOOKUP($B438,'[4]3.ข้อมูลงบทดลองปัจจุบัน'!$A$5:$CL$846,70,0),2)</f>
        <v>0</v>
      </c>
      <c r="BT438" s="104">
        <f>ROUND(VLOOKUP($B438,'[4]3.ข้อมูลงบทดลองปัจจุบัน'!$A$5:$CL$846,71,0),2)</f>
        <v>0</v>
      </c>
      <c r="BU438" s="104">
        <f>ROUND(VLOOKUP($B438,'[4]3.ข้อมูลงบทดลองปัจจุบัน'!$A$5:$CL$846,72,0),2)</f>
        <v>0</v>
      </c>
      <c r="BV438" s="104">
        <f>ROUND(VLOOKUP($B438,'[4]3.ข้อมูลงบทดลองปัจจุบัน'!$A$5:$CL$846,73,0),2)</f>
        <v>0</v>
      </c>
      <c r="BW438" s="104">
        <f>ROUND(VLOOKUP($B438,'[4]3.ข้อมูลงบทดลองปัจจุบัน'!$A$5:$CL$846,74,0),2)</f>
        <v>0</v>
      </c>
      <c r="BX438" s="104">
        <f>ROUND(VLOOKUP($B438,'[4]3.ข้อมูลงบทดลองปัจจุบัน'!$A$5:$CL$846,75,0),2)</f>
        <v>0</v>
      </c>
      <c r="BY438" s="104">
        <f>ROUND(VLOOKUP($B438,'[4]3.ข้อมูลงบทดลองปัจจุบัน'!$A$5:$CL$846,76,0),2)</f>
        <v>0</v>
      </c>
      <c r="BZ438" s="104">
        <f>ROUND(VLOOKUP($B438,'[4]3.ข้อมูลงบทดลองปัจจุบัน'!$A$5:$CL$846,77,0),2)</f>
        <v>0</v>
      </c>
      <c r="CA438" s="104">
        <f>ROUND(VLOOKUP($B438,'[4]3.ข้อมูลงบทดลองปัจจุบัน'!$A$5:$CL$846,78,0),2)</f>
        <v>0</v>
      </c>
      <c r="CB438" s="104">
        <f>ROUND(VLOOKUP($B438,'[4]3.ข้อมูลงบทดลองปัจจุบัน'!$A$5:$CL$846,79,0),2)</f>
        <v>0</v>
      </c>
      <c r="CC438" s="104">
        <f>ROUND(VLOOKUP($B438,'[4]3.ข้อมูลงบทดลองปัจจุบัน'!$A$5:$CL$846,80,0),2)</f>
        <v>0</v>
      </c>
      <c r="CD438" s="104">
        <f>ROUND(VLOOKUP($B438,'[4]3.ข้อมูลงบทดลองปัจจุบัน'!$A$5:$CL$846,81,0),2)</f>
        <v>0</v>
      </c>
      <c r="CE438" s="104">
        <f>ROUND(VLOOKUP($B438,'[4]3.ข้อมูลงบทดลองปัจจุบัน'!$A$5:$CL$846,82,0),2)</f>
        <v>0</v>
      </c>
      <c r="CF438" s="104">
        <f>ROUND(VLOOKUP($B438,'[4]3.ข้อมูลงบทดลองปัจจุบัน'!$A$5:$CL$846,83,0),2)</f>
        <v>0</v>
      </c>
      <c r="CG438" s="104">
        <f>ROUND(VLOOKUP($B438,'[4]3.ข้อมูลงบทดลองปัจจุบัน'!$A$5:$CL$846,84,0),2)</f>
        <v>0</v>
      </c>
      <c r="CH438" s="104">
        <f>ROUND(VLOOKUP($B438,'[4]3.ข้อมูลงบทดลองปัจจุบัน'!$A$5:$CL$846,85,0),2)</f>
        <v>0</v>
      </c>
      <c r="CI438" s="104">
        <f>ROUND(VLOOKUP($B438,'[4]3.ข้อมูลงบทดลองปัจจุบัน'!$A$5:$CL$846,86,0),2)</f>
        <v>17000</v>
      </c>
      <c r="CJ438" s="104">
        <f>ROUND(VLOOKUP($B438,'[4]3.ข้อมูลงบทดลองปัจจุบัน'!$A$5:$CL$846,87,0),2)</f>
        <v>0</v>
      </c>
      <c r="CK438" s="104">
        <f>ROUND(VLOOKUP($B438,'[4]3.ข้อมูลงบทดลองปัจจุบัน'!$A$5:$CL$846,88,0),2)</f>
        <v>0</v>
      </c>
      <c r="CL438" s="104">
        <f>ROUND(VLOOKUP($B438,'[4]3.ข้อมูลงบทดลองปัจจุบัน'!$A$5:$CL$846,89,0),2)</f>
        <v>0</v>
      </c>
      <c r="CM438" s="104">
        <f>ROUND(VLOOKUP($B438,'[4]3.ข้อมูลงบทดลองปัจจุบัน'!$A$5:$CL$846,90,0),2)</f>
        <v>0</v>
      </c>
    </row>
    <row r="439" spans="1:91" x14ac:dyDescent="0.7">
      <c r="A439" s="127" t="s">
        <v>884</v>
      </c>
      <c r="B439" s="18" t="s">
        <v>1260</v>
      </c>
      <c r="C439" s="19" t="s">
        <v>1261</v>
      </c>
      <c r="D439" s="104">
        <f>ROUND(VLOOKUP($B439,'[4]3.ข้อมูลงบทดลองปัจจุบัน'!$A$5:$CL$846,3,0),2)</f>
        <v>0</v>
      </c>
      <c r="E439" s="104">
        <f>ROUND(VLOOKUP($B439,'[4]3.ข้อมูลงบทดลองปัจจุบัน'!$A$5:$CL$846,4,0),2)</f>
        <v>0</v>
      </c>
      <c r="F439" s="104">
        <f>ROUND(VLOOKUP($B439,'[4]3.ข้อมูลงบทดลองปัจจุบัน'!$A$5:$CL$846,5,0),2)</f>
        <v>0</v>
      </c>
      <c r="G439" s="104">
        <f>ROUND(VLOOKUP($B439,'[4]3.ข้อมูลงบทดลองปัจจุบัน'!$A$5:$CL$846,6,0),2)</f>
        <v>0</v>
      </c>
      <c r="H439" s="104">
        <f>ROUND(VLOOKUP($B439,'[4]3.ข้อมูลงบทดลองปัจจุบัน'!$A$5:$CL$846,7,0),2)</f>
        <v>0</v>
      </c>
      <c r="I439" s="104">
        <f>ROUND(VLOOKUP($B439,'[4]3.ข้อมูลงบทดลองปัจจุบัน'!$A$5:$CL$846,8,0),2)</f>
        <v>0</v>
      </c>
      <c r="J439" s="104">
        <f>ROUND(VLOOKUP($B439,'[4]3.ข้อมูลงบทดลองปัจจุบัน'!$A$5:$CL$846,9,0),2)</f>
        <v>0</v>
      </c>
      <c r="K439" s="104">
        <f>ROUND(VLOOKUP($B439,'[4]3.ข้อมูลงบทดลองปัจจุบัน'!$A$5:$CL$846,10,0),2)</f>
        <v>0</v>
      </c>
      <c r="L439" s="104">
        <f>ROUND(VLOOKUP($B439,'[4]3.ข้อมูลงบทดลองปัจจุบัน'!$A$5:$CL$846,11,0),2)</f>
        <v>0</v>
      </c>
      <c r="M439" s="104">
        <f>ROUND(VLOOKUP($B439,'[4]3.ข้อมูลงบทดลองปัจจุบัน'!$A$5:$CL$846,12,0),2)</f>
        <v>0</v>
      </c>
      <c r="N439" s="104">
        <f>ROUND(VLOOKUP($B439,'[4]3.ข้อมูลงบทดลองปัจจุบัน'!$A$5:$CL$846,13,0),2)</f>
        <v>0</v>
      </c>
      <c r="O439" s="104">
        <f>ROUND(VLOOKUP($B439,'[4]3.ข้อมูลงบทดลองปัจจุบัน'!$A$5:$CL$846,14,0),2)</f>
        <v>0</v>
      </c>
      <c r="P439" s="104">
        <f>ROUND(VLOOKUP($B439,'[4]3.ข้อมูลงบทดลองปัจจุบัน'!$A$5:$CL$846,15,0),2)</f>
        <v>0</v>
      </c>
      <c r="Q439" s="104">
        <f>ROUND(VLOOKUP($B439,'[4]3.ข้อมูลงบทดลองปัจจุบัน'!$A$5:$CL$846,16,0),2)</f>
        <v>0</v>
      </c>
      <c r="R439" s="104">
        <f>ROUND(VLOOKUP($B439,'[4]3.ข้อมูลงบทดลองปัจจุบัน'!$A$5:$CL$846,17,0),2)</f>
        <v>0</v>
      </c>
      <c r="S439" s="104">
        <f>ROUND(VLOOKUP($B439,'[4]3.ข้อมูลงบทดลองปัจจุบัน'!$A$5:$CL$846,18,0),2)</f>
        <v>0</v>
      </c>
      <c r="T439" s="104">
        <f>ROUND(VLOOKUP($B439,'[4]3.ข้อมูลงบทดลองปัจจุบัน'!$A$5:$CL$846,19,0),2)</f>
        <v>0</v>
      </c>
      <c r="U439" s="104">
        <f>ROUND(VLOOKUP($B439,'[4]3.ข้อมูลงบทดลองปัจจุบัน'!$A$5:$CL$846,20,0),2)</f>
        <v>0</v>
      </c>
      <c r="V439" s="104">
        <f>ROUND(VLOOKUP($B439,'[4]3.ข้อมูลงบทดลองปัจจุบัน'!$A$5:$CL$846,21,0),2)</f>
        <v>0</v>
      </c>
      <c r="W439" s="104">
        <f>ROUND(VLOOKUP($B439,'[4]3.ข้อมูลงบทดลองปัจจุบัน'!$A$5:$CL$846,22,0),2)</f>
        <v>0</v>
      </c>
      <c r="X439" s="104">
        <f>ROUND(VLOOKUP($B439,'[4]3.ข้อมูลงบทดลองปัจจุบัน'!$A$5:$CL$846,23,0),2)</f>
        <v>0</v>
      </c>
      <c r="Y439" s="104">
        <f>ROUND(VLOOKUP($B439,'[4]3.ข้อมูลงบทดลองปัจจุบัน'!$A$5:$CL$846,24,0),2)</f>
        <v>0</v>
      </c>
      <c r="Z439" s="104">
        <f>ROUND(VLOOKUP($B439,'[4]3.ข้อมูลงบทดลองปัจจุบัน'!$A$5:$CL$846,25,0),2)</f>
        <v>0</v>
      </c>
      <c r="AA439" s="104">
        <f>ROUND(VLOOKUP($B439,'[4]3.ข้อมูลงบทดลองปัจจุบัน'!$A$5:$CL$846,26,0),2)</f>
        <v>0</v>
      </c>
      <c r="AB439" s="104">
        <f>ROUND(VLOOKUP($B439,'[4]3.ข้อมูลงบทดลองปัจจุบัน'!$A$5:$CL$846,27,0),2)</f>
        <v>0</v>
      </c>
      <c r="AC439" s="104">
        <f>ROUND(VLOOKUP($B439,'[4]3.ข้อมูลงบทดลองปัจจุบัน'!$A$5:$CL$846,28,0),2)</f>
        <v>0</v>
      </c>
      <c r="AD439" s="104">
        <f>ROUND(VLOOKUP($B439,'[4]3.ข้อมูลงบทดลองปัจจุบัน'!$A$5:$CL$846,29,0),2)</f>
        <v>0</v>
      </c>
      <c r="AE439" s="104">
        <f>ROUND(VLOOKUP($B439,'[4]3.ข้อมูลงบทดลองปัจจุบัน'!$A$5:$CL$846,30,0),2)</f>
        <v>0</v>
      </c>
      <c r="AF439" s="104">
        <f>ROUND(VLOOKUP($B439,'[4]3.ข้อมูลงบทดลองปัจจุบัน'!$A$5:$CL$846,31,0),2)</f>
        <v>0</v>
      </c>
      <c r="AG439" s="104">
        <f>ROUND(VLOOKUP($B439,'[4]3.ข้อมูลงบทดลองปัจจุบัน'!$A$5:$CL$846,32,0),2)</f>
        <v>0</v>
      </c>
      <c r="AH439" s="104">
        <f>ROUND(VLOOKUP($B439,'[4]3.ข้อมูลงบทดลองปัจจุบัน'!$A$5:$CL$846,33,0),2)</f>
        <v>0</v>
      </c>
      <c r="AI439" s="104">
        <f>ROUND(VLOOKUP($B439,'[4]3.ข้อมูลงบทดลองปัจจุบัน'!$A$5:$CL$846,34,0),2)</f>
        <v>0</v>
      </c>
      <c r="AJ439" s="104">
        <f>ROUND(VLOOKUP($B439,'[4]3.ข้อมูลงบทดลองปัจจุบัน'!$A$5:$CL$846,35,0),2)</f>
        <v>0</v>
      </c>
      <c r="AK439" s="104">
        <f>ROUND(VLOOKUP($B439,'[4]3.ข้อมูลงบทดลองปัจจุบัน'!$A$5:$CL$846,36,0),2)</f>
        <v>0</v>
      </c>
      <c r="AL439" s="104">
        <f>ROUND(VLOOKUP($B439,'[4]3.ข้อมูลงบทดลองปัจจุบัน'!$A$5:$CL$846,37,0),2)</f>
        <v>0</v>
      </c>
      <c r="AM439" s="104">
        <f>ROUND(VLOOKUP($B439,'[4]3.ข้อมูลงบทดลองปัจจุบัน'!$A$5:$CL$846,38,0),2)</f>
        <v>0</v>
      </c>
      <c r="AN439" s="104">
        <f>ROUND(VLOOKUP($B439,'[4]3.ข้อมูลงบทดลองปัจจุบัน'!$A$5:$CL$846,39,0),2)</f>
        <v>0</v>
      </c>
      <c r="AO439" s="104">
        <f>ROUND(VLOOKUP($B439,'[4]3.ข้อมูลงบทดลองปัจจุบัน'!$A$5:$CL$846,40,0),2)</f>
        <v>0</v>
      </c>
      <c r="AP439" s="104">
        <f>ROUND(VLOOKUP($B439,'[4]3.ข้อมูลงบทดลองปัจจุบัน'!$A$5:$CL$846,41,0),2)</f>
        <v>0</v>
      </c>
      <c r="AQ439" s="104">
        <f>ROUND(VLOOKUP($B439,'[4]3.ข้อมูลงบทดลองปัจจุบัน'!$A$5:$CL$846,42,0),2)</f>
        <v>0</v>
      </c>
      <c r="AR439" s="104">
        <f>ROUND(VLOOKUP($B439,'[4]3.ข้อมูลงบทดลองปัจจุบัน'!$A$5:$CL$846,43,0),2)</f>
        <v>0</v>
      </c>
      <c r="AS439" s="104">
        <f>ROUND(VLOOKUP($B439,'[4]3.ข้อมูลงบทดลองปัจจุบัน'!$A$5:$CL$846,44,0),2)</f>
        <v>0</v>
      </c>
      <c r="AT439" s="104">
        <f>ROUND(VLOOKUP($B439,'[4]3.ข้อมูลงบทดลองปัจจุบัน'!$A$5:$CL$846,45,0),2)</f>
        <v>0</v>
      </c>
      <c r="AU439" s="104">
        <f>ROUND(VLOOKUP($B439,'[4]3.ข้อมูลงบทดลองปัจจุบัน'!$A$5:$CL$846,46,0),2)</f>
        <v>0</v>
      </c>
      <c r="AV439" s="104">
        <f>ROUND(VLOOKUP($B439,'[4]3.ข้อมูลงบทดลองปัจจุบัน'!$A$5:$CL$846,47,0),2)</f>
        <v>0</v>
      </c>
      <c r="AW439" s="104">
        <f>ROUND(VLOOKUP($B439,'[4]3.ข้อมูลงบทดลองปัจจุบัน'!$A$5:$CL$846,48,0),2)</f>
        <v>0</v>
      </c>
      <c r="AX439" s="104">
        <f>ROUND(VLOOKUP($B439,'[4]3.ข้อมูลงบทดลองปัจจุบัน'!$A$5:$CL$846,49,0),2)</f>
        <v>0</v>
      </c>
      <c r="AY439" s="104">
        <f>ROUND(VLOOKUP($B439,'[4]3.ข้อมูลงบทดลองปัจจุบัน'!$A$5:$CL$846,50,0),2)</f>
        <v>0</v>
      </c>
      <c r="AZ439" s="104">
        <f>ROUND(VLOOKUP($B439,'[4]3.ข้อมูลงบทดลองปัจจุบัน'!$A$5:$CL$846,51,0),2)</f>
        <v>0</v>
      </c>
      <c r="BA439" s="104">
        <f>ROUND(VLOOKUP($B439,'[4]3.ข้อมูลงบทดลองปัจจุบัน'!$A$5:$CL$846,52,0),2)</f>
        <v>0</v>
      </c>
      <c r="BB439" s="104">
        <f>ROUND(VLOOKUP($B439,'[4]3.ข้อมูลงบทดลองปัจจุบัน'!$A$5:$CL$846,53,0),2)</f>
        <v>0</v>
      </c>
      <c r="BC439" s="104">
        <f>ROUND(VLOOKUP($B439,'[4]3.ข้อมูลงบทดลองปัจจุบัน'!$A$5:$CL$846,54,0),2)</f>
        <v>0</v>
      </c>
      <c r="BD439" s="104">
        <f>ROUND(VLOOKUP($B439,'[4]3.ข้อมูลงบทดลองปัจจุบัน'!$A$5:$CL$846,55,0),2)</f>
        <v>0</v>
      </c>
      <c r="BE439" s="104">
        <f>ROUND(VLOOKUP($B439,'[4]3.ข้อมูลงบทดลองปัจจุบัน'!$A$5:$CL$846,56,0),2)</f>
        <v>0</v>
      </c>
      <c r="BF439" s="104">
        <f>ROUND(VLOOKUP($B439,'[4]3.ข้อมูลงบทดลองปัจจุบัน'!$A$5:$CL$846,57,0),2)</f>
        <v>0</v>
      </c>
      <c r="BG439" s="104">
        <f>ROUND(VLOOKUP($B439,'[4]3.ข้อมูลงบทดลองปัจจุบัน'!$A$5:$CL$846,58,0),2)</f>
        <v>0</v>
      </c>
      <c r="BH439" s="104">
        <f>ROUND(VLOOKUP($B439,'[4]3.ข้อมูลงบทดลองปัจจุบัน'!$A$5:$CL$846,59,0),2)</f>
        <v>0</v>
      </c>
      <c r="BI439" s="104">
        <f>ROUND(VLOOKUP($B439,'[4]3.ข้อมูลงบทดลองปัจจุบัน'!$A$5:$CL$846,60,0),2)</f>
        <v>0</v>
      </c>
      <c r="BJ439" s="104">
        <f>ROUND(VLOOKUP($B439,'[4]3.ข้อมูลงบทดลองปัจจุบัน'!$A$5:$CL$846,61,0),2)</f>
        <v>0</v>
      </c>
      <c r="BK439" s="104">
        <f>ROUND(VLOOKUP($B439,'[4]3.ข้อมูลงบทดลองปัจจุบัน'!$A$5:$CL$846,62,0),2)</f>
        <v>0</v>
      </c>
      <c r="BL439" s="104">
        <f>ROUND(VLOOKUP($B439,'[4]3.ข้อมูลงบทดลองปัจจุบัน'!$A$5:$CL$846,63,0),2)</f>
        <v>0</v>
      </c>
      <c r="BM439" s="104">
        <f>ROUND(VLOOKUP($B439,'[4]3.ข้อมูลงบทดลองปัจจุบัน'!$A$5:$CL$846,64,0),2)</f>
        <v>0</v>
      </c>
      <c r="BN439" s="104">
        <f>ROUND(VLOOKUP($B439,'[4]3.ข้อมูลงบทดลองปัจจุบัน'!$A$5:$CL$846,65,0),2)</f>
        <v>0</v>
      </c>
      <c r="BO439" s="104">
        <f>ROUND(VLOOKUP($B439,'[4]3.ข้อมูลงบทดลองปัจจุบัน'!$A$5:$CL$846,66,0),2)</f>
        <v>0</v>
      </c>
      <c r="BP439" s="104">
        <f>ROUND(VLOOKUP($B439,'[4]3.ข้อมูลงบทดลองปัจจุบัน'!$A$5:$CL$846,67,0),2)</f>
        <v>0</v>
      </c>
      <c r="BQ439" s="104">
        <f>ROUND(VLOOKUP($B439,'[4]3.ข้อมูลงบทดลองปัจจุบัน'!$A$5:$CL$846,68,0),2)</f>
        <v>0</v>
      </c>
      <c r="BR439" s="104">
        <f>ROUND(VLOOKUP($B439,'[4]3.ข้อมูลงบทดลองปัจจุบัน'!$A$5:$CL$846,69,0),2)</f>
        <v>0</v>
      </c>
      <c r="BS439" s="104">
        <f>ROUND(VLOOKUP($B439,'[4]3.ข้อมูลงบทดลองปัจจุบัน'!$A$5:$CL$846,70,0),2)</f>
        <v>0</v>
      </c>
      <c r="BT439" s="104">
        <f>ROUND(VLOOKUP($B439,'[4]3.ข้อมูลงบทดลองปัจจุบัน'!$A$5:$CL$846,71,0),2)</f>
        <v>0</v>
      </c>
      <c r="BU439" s="104">
        <f>ROUND(VLOOKUP($B439,'[4]3.ข้อมูลงบทดลองปัจจุบัน'!$A$5:$CL$846,72,0),2)</f>
        <v>0</v>
      </c>
      <c r="BV439" s="104">
        <f>ROUND(VLOOKUP($B439,'[4]3.ข้อมูลงบทดลองปัจจุบัน'!$A$5:$CL$846,73,0),2)</f>
        <v>0</v>
      </c>
      <c r="BW439" s="104">
        <f>ROUND(VLOOKUP($B439,'[4]3.ข้อมูลงบทดลองปัจจุบัน'!$A$5:$CL$846,74,0),2)</f>
        <v>0</v>
      </c>
      <c r="BX439" s="104">
        <f>ROUND(VLOOKUP($B439,'[4]3.ข้อมูลงบทดลองปัจจุบัน'!$A$5:$CL$846,75,0),2)</f>
        <v>0</v>
      </c>
      <c r="BY439" s="104">
        <f>ROUND(VLOOKUP($B439,'[4]3.ข้อมูลงบทดลองปัจจุบัน'!$A$5:$CL$846,76,0),2)</f>
        <v>0</v>
      </c>
      <c r="BZ439" s="104">
        <f>ROUND(VLOOKUP($B439,'[4]3.ข้อมูลงบทดลองปัจจุบัน'!$A$5:$CL$846,77,0),2)</f>
        <v>0</v>
      </c>
      <c r="CA439" s="104">
        <f>ROUND(VLOOKUP($B439,'[4]3.ข้อมูลงบทดลองปัจจุบัน'!$A$5:$CL$846,78,0),2)</f>
        <v>0</v>
      </c>
      <c r="CB439" s="104">
        <f>ROUND(VLOOKUP($B439,'[4]3.ข้อมูลงบทดลองปัจจุบัน'!$A$5:$CL$846,79,0),2)</f>
        <v>0</v>
      </c>
      <c r="CC439" s="104">
        <f>ROUND(VLOOKUP($B439,'[4]3.ข้อมูลงบทดลองปัจจุบัน'!$A$5:$CL$846,80,0),2)</f>
        <v>0</v>
      </c>
      <c r="CD439" s="104">
        <f>ROUND(VLOOKUP($B439,'[4]3.ข้อมูลงบทดลองปัจจุบัน'!$A$5:$CL$846,81,0),2)</f>
        <v>0</v>
      </c>
      <c r="CE439" s="104">
        <f>ROUND(VLOOKUP($B439,'[4]3.ข้อมูลงบทดลองปัจจุบัน'!$A$5:$CL$846,82,0),2)</f>
        <v>0</v>
      </c>
      <c r="CF439" s="104">
        <f>ROUND(VLOOKUP($B439,'[4]3.ข้อมูลงบทดลองปัจจุบัน'!$A$5:$CL$846,83,0),2)</f>
        <v>0</v>
      </c>
      <c r="CG439" s="104">
        <f>ROUND(VLOOKUP($B439,'[4]3.ข้อมูลงบทดลองปัจจุบัน'!$A$5:$CL$846,84,0),2)</f>
        <v>0</v>
      </c>
      <c r="CH439" s="104">
        <f>ROUND(VLOOKUP($B439,'[4]3.ข้อมูลงบทดลองปัจจุบัน'!$A$5:$CL$846,85,0),2)</f>
        <v>0</v>
      </c>
      <c r="CI439" s="104">
        <f>ROUND(VLOOKUP($B439,'[4]3.ข้อมูลงบทดลองปัจจุบัน'!$A$5:$CL$846,86,0),2)</f>
        <v>0</v>
      </c>
      <c r="CJ439" s="104">
        <f>ROUND(VLOOKUP($B439,'[4]3.ข้อมูลงบทดลองปัจจุบัน'!$A$5:$CL$846,87,0),2)</f>
        <v>0</v>
      </c>
      <c r="CK439" s="104">
        <f>ROUND(VLOOKUP($B439,'[4]3.ข้อมูลงบทดลองปัจจุบัน'!$A$5:$CL$846,88,0),2)</f>
        <v>0</v>
      </c>
      <c r="CL439" s="104">
        <f>ROUND(VLOOKUP($B439,'[4]3.ข้อมูลงบทดลองปัจจุบัน'!$A$5:$CL$846,89,0),2)</f>
        <v>0</v>
      </c>
      <c r="CM439" s="104">
        <f>ROUND(VLOOKUP($B439,'[4]3.ข้อมูลงบทดลองปัจจุบัน'!$A$5:$CL$846,90,0),2)</f>
        <v>0</v>
      </c>
    </row>
    <row r="440" spans="1:91" x14ac:dyDescent="0.7">
      <c r="A440" s="127" t="s">
        <v>884</v>
      </c>
      <c r="B440" s="18" t="s">
        <v>1262</v>
      </c>
      <c r="C440" s="19" t="s">
        <v>1263</v>
      </c>
      <c r="D440" s="104">
        <f>ROUND(VLOOKUP($B440,'[4]3.ข้อมูลงบทดลองปัจจุบัน'!$A$5:$CL$846,3,0),2)</f>
        <v>71460</v>
      </c>
      <c r="E440" s="104">
        <f>ROUND(VLOOKUP($B440,'[4]3.ข้อมูลงบทดลองปัจจุบัน'!$A$5:$CL$846,4,0),2)</f>
        <v>3299298</v>
      </c>
      <c r="F440" s="104">
        <f>ROUND(VLOOKUP($B440,'[4]3.ข้อมูลงบทดลองปัจจุบัน'!$A$5:$CL$846,5,0),2)</f>
        <v>2222828.44</v>
      </c>
      <c r="G440" s="104">
        <f>ROUND(VLOOKUP($B440,'[4]3.ข้อมูลงบทดลองปัจจุบัน'!$A$5:$CL$846,6,0),2)</f>
        <v>1591600</v>
      </c>
      <c r="H440" s="104">
        <f>ROUND(VLOOKUP($B440,'[4]3.ข้อมูลงบทดลองปัจจุบัน'!$A$5:$CL$846,7,0),2)</f>
        <v>1914084</v>
      </c>
      <c r="I440" s="104">
        <f>ROUND(VLOOKUP($B440,'[4]3.ข้อมูลงบทดลองปัจจุบัน'!$A$5:$CL$846,8,0),2)</f>
        <v>2035742.41</v>
      </c>
      <c r="J440" s="104">
        <f>ROUND(VLOOKUP($B440,'[4]3.ข้อมูลงบทดลองปัจจุบัน'!$A$5:$CL$846,9,0),2)</f>
        <v>7569466.0800000001</v>
      </c>
      <c r="K440" s="104">
        <f>ROUND(VLOOKUP($B440,'[4]3.ข้อมูลงบทดลองปัจจุบัน'!$A$5:$CL$846,10,0),2)</f>
        <v>6127343.9400000004</v>
      </c>
      <c r="L440" s="104">
        <f>ROUND(VLOOKUP($B440,'[4]3.ข้อมูลงบทดลองปัจจุบัน'!$A$5:$CL$846,11,0),2)</f>
        <v>0</v>
      </c>
      <c r="M440" s="104">
        <f>ROUND(VLOOKUP($B440,'[4]3.ข้อมูลงบทดลองปัจจุบัน'!$A$5:$CL$846,12,0),2)</f>
        <v>3609296.36</v>
      </c>
      <c r="N440" s="104">
        <f>ROUND(VLOOKUP($B440,'[4]3.ข้อมูลงบทดลองปัจจุบัน'!$A$5:$CL$846,13,0),2)</f>
        <v>2504149.75</v>
      </c>
      <c r="O440" s="104">
        <f>ROUND(VLOOKUP($B440,'[4]3.ข้อมูลงบทดลองปัจจุบัน'!$A$5:$CL$846,14,0),2)</f>
        <v>1617667.78</v>
      </c>
      <c r="P440" s="104">
        <f>ROUND(VLOOKUP($B440,'[4]3.ข้อมูลงบทดลองปัจจุบัน'!$A$5:$CL$846,15,0),2)</f>
        <v>2898574.25</v>
      </c>
      <c r="Q440" s="104">
        <f>ROUND(VLOOKUP($B440,'[4]3.ข้อมูลงบทดลองปัจจุบัน'!$A$5:$CL$846,16,0),2)</f>
        <v>3357735.9</v>
      </c>
      <c r="R440" s="104">
        <f>ROUND(VLOOKUP($B440,'[4]3.ข้อมูลงบทดลองปัจจุบัน'!$A$5:$CL$846,17,0),2)</f>
        <v>2533046</v>
      </c>
      <c r="S440" s="104">
        <f>ROUND(VLOOKUP($B440,'[4]3.ข้อมูลงบทดลองปัจจุบัน'!$A$5:$CL$846,18,0),2)</f>
        <v>0</v>
      </c>
      <c r="T440" s="104">
        <f>ROUND(VLOOKUP($B440,'[4]3.ข้อมูลงบทดลองปัจจุบัน'!$A$5:$CL$846,19,0),2)</f>
        <v>373000</v>
      </c>
      <c r="U440" s="104">
        <f>ROUND(VLOOKUP($B440,'[4]3.ข้อมูลงบทดลองปัจจุบัน'!$A$5:$CL$846,20,0),2)</f>
        <v>1177682.95</v>
      </c>
      <c r="V440" s="104">
        <f>ROUND(VLOOKUP($B440,'[4]3.ข้อมูลงบทดลองปัจจุบัน'!$A$5:$CL$846,21,0),2)</f>
        <v>3280750</v>
      </c>
      <c r="W440" s="104">
        <f>ROUND(VLOOKUP($B440,'[4]3.ข้อมูลงบทดลองปัจจุบัน'!$A$5:$CL$846,22,0),2)</f>
        <v>1161374</v>
      </c>
      <c r="X440" s="104">
        <f>ROUND(VLOOKUP($B440,'[4]3.ข้อมูลงบทดลองปัจจุบัน'!$A$5:$CL$846,23,0),2)</f>
        <v>0</v>
      </c>
      <c r="Y440" s="104">
        <f>ROUND(VLOOKUP($B440,'[4]3.ข้อมูลงบทดลองปัจจุบัน'!$A$5:$CL$846,24,0),2)</f>
        <v>3825416</v>
      </c>
      <c r="Z440" s="104">
        <f>ROUND(VLOOKUP($B440,'[4]3.ข้อมูลงบทดลองปัจจุบัน'!$A$5:$CL$846,25,0),2)</f>
        <v>3236930.85</v>
      </c>
      <c r="AA440" s="104">
        <f>ROUND(VLOOKUP($B440,'[4]3.ข้อมูลงบทดลองปัจจุบัน'!$A$5:$CL$846,26,0),2)</f>
        <v>0</v>
      </c>
      <c r="AB440" s="104">
        <f>ROUND(VLOOKUP($B440,'[4]3.ข้อมูลงบทดลองปัจจุบัน'!$A$5:$CL$846,27,0),2)</f>
        <v>428400</v>
      </c>
      <c r="AC440" s="104">
        <f>ROUND(VLOOKUP($B440,'[4]3.ข้อมูลงบทดลองปัจจุบัน'!$A$5:$CL$846,28,0),2)</f>
        <v>1090652</v>
      </c>
      <c r="AD440" s="104">
        <f>ROUND(VLOOKUP($B440,'[4]3.ข้อมูลงบทดลองปัจจุบัน'!$A$5:$CL$846,29,0),2)</f>
        <v>500000</v>
      </c>
      <c r="AE440" s="104">
        <f>ROUND(VLOOKUP($B440,'[4]3.ข้อมูลงบทดลองปัจจุบัน'!$A$5:$CL$846,30,0),2)</f>
        <v>6618131.3200000003</v>
      </c>
      <c r="AF440" s="104">
        <f>ROUND(VLOOKUP($B440,'[4]3.ข้อมูลงบทดลองปัจจุบัน'!$A$5:$CL$846,31,0),2)</f>
        <v>586903</v>
      </c>
      <c r="AG440" s="104">
        <f>ROUND(VLOOKUP($B440,'[4]3.ข้อมูลงบทดลองปัจจุบัน'!$A$5:$CL$846,32,0),2)</f>
        <v>1051395</v>
      </c>
      <c r="AH440" s="104">
        <f>ROUND(VLOOKUP($B440,'[4]3.ข้อมูลงบทดลองปัจจุบัน'!$A$5:$CL$846,33,0),2)</f>
        <v>3200822.5</v>
      </c>
      <c r="AI440" s="104">
        <f>ROUND(VLOOKUP($B440,'[4]3.ข้อมูลงบทดลองปัจจุบัน'!$A$5:$CL$846,34,0),2)</f>
        <v>1843556</v>
      </c>
      <c r="AJ440" s="104">
        <f>ROUND(VLOOKUP($B440,'[4]3.ข้อมูลงบทดลองปัจจุบัน'!$A$5:$CL$846,35,0),2)</f>
        <v>3994765</v>
      </c>
      <c r="AK440" s="104">
        <f>ROUND(VLOOKUP($B440,'[4]3.ข้อมูลงบทดลองปัจจุบัน'!$A$5:$CL$846,36,0),2)</f>
        <v>2595838.75</v>
      </c>
      <c r="AL440" s="104">
        <f>ROUND(VLOOKUP($B440,'[4]3.ข้อมูลงบทดลองปัจจุบัน'!$A$5:$CL$846,37,0),2)</f>
        <v>752635.73</v>
      </c>
      <c r="AM440" s="104">
        <f>ROUND(VLOOKUP($B440,'[4]3.ข้อมูลงบทดลองปัจจุบัน'!$A$5:$CL$846,38,0),2)</f>
        <v>5107817</v>
      </c>
      <c r="AN440" s="104">
        <f>ROUND(VLOOKUP($B440,'[4]3.ข้อมูลงบทดลองปัจจุบัน'!$A$5:$CL$846,39,0),2)</f>
        <v>0</v>
      </c>
      <c r="AO440" s="104">
        <f>ROUND(VLOOKUP($B440,'[4]3.ข้อมูลงบทดลองปัจจุบัน'!$A$5:$CL$846,40,0),2)</f>
        <v>8326676.2999999998</v>
      </c>
      <c r="AP440" s="104">
        <f>ROUND(VLOOKUP($B440,'[4]3.ข้อมูลงบทดลองปัจจุบัน'!$A$5:$CL$846,41,0),2)</f>
        <v>150000</v>
      </c>
      <c r="AQ440" s="104">
        <f>ROUND(VLOOKUP($B440,'[4]3.ข้อมูลงบทดลองปัจจุบัน'!$A$5:$CL$846,42,0),2)</f>
        <v>191940</v>
      </c>
      <c r="AR440" s="104">
        <f>ROUND(VLOOKUP($B440,'[4]3.ข้อมูลงบทดลองปัจจุบัน'!$A$5:$CL$846,43,0),2)</f>
        <v>0</v>
      </c>
      <c r="AS440" s="104">
        <f>ROUND(VLOOKUP($B440,'[4]3.ข้อมูลงบทดลองปัจจุบัน'!$A$5:$CL$846,44,0),2)</f>
        <v>4901351.1500000004</v>
      </c>
      <c r="AT440" s="104">
        <f>ROUND(VLOOKUP($B440,'[4]3.ข้อมูลงบทดลองปัจจุบัน'!$A$5:$CL$846,45,0),2)</f>
        <v>1034100</v>
      </c>
      <c r="AU440" s="104">
        <f>ROUND(VLOOKUP($B440,'[4]3.ข้อมูลงบทดลองปัจจุบัน'!$A$5:$CL$846,46,0),2)</f>
        <v>0</v>
      </c>
      <c r="AV440" s="104">
        <f>ROUND(VLOOKUP($B440,'[4]3.ข้อมูลงบทดลองปัจจุบัน'!$A$5:$CL$846,47,0),2)</f>
        <v>1449860</v>
      </c>
      <c r="AW440" s="104">
        <f>ROUND(VLOOKUP($B440,'[4]3.ข้อมูลงบทดลองปัจจุบัน'!$A$5:$CL$846,48,0),2)</f>
        <v>900000</v>
      </c>
      <c r="AX440" s="104">
        <f>ROUND(VLOOKUP($B440,'[4]3.ข้อมูลงบทดลองปัจจุบัน'!$A$5:$CL$846,49,0),2)</f>
        <v>0</v>
      </c>
      <c r="AY440" s="104">
        <f>ROUND(VLOOKUP($B440,'[4]3.ข้อมูลงบทดลองปัจจุบัน'!$A$5:$CL$846,50,0),2)</f>
        <v>0</v>
      </c>
      <c r="AZ440" s="104">
        <f>ROUND(VLOOKUP($B440,'[4]3.ข้อมูลงบทดลองปัจจุบัน'!$A$5:$CL$846,51,0),2)</f>
        <v>44312.11</v>
      </c>
      <c r="BA440" s="104">
        <f>ROUND(VLOOKUP($B440,'[4]3.ข้อมูลงบทดลองปัจจุบัน'!$A$5:$CL$846,52,0),2)</f>
        <v>150000</v>
      </c>
      <c r="BB440" s="104">
        <f>ROUND(VLOOKUP($B440,'[4]3.ข้อมูลงบทดลองปัจจุบัน'!$A$5:$CL$846,53,0),2)</f>
        <v>31714.7</v>
      </c>
      <c r="BC440" s="104">
        <f>ROUND(VLOOKUP($B440,'[4]3.ข้อมูลงบทดลองปัจจุบัน'!$A$5:$CL$846,54,0),2)</f>
        <v>0</v>
      </c>
      <c r="BD440" s="104">
        <f>ROUND(VLOOKUP($B440,'[4]3.ข้อมูลงบทดลองปัจจุบัน'!$A$5:$CL$846,55,0),2)</f>
        <v>495000</v>
      </c>
      <c r="BE440" s="104">
        <f>ROUND(VLOOKUP($B440,'[4]3.ข้อมูลงบทดลองปัจจุบัน'!$A$5:$CL$846,56,0),2)</f>
        <v>6293114</v>
      </c>
      <c r="BF440" s="104">
        <f>ROUND(VLOOKUP($B440,'[4]3.ข้อมูลงบทดลองปัจจุบัน'!$A$5:$CL$846,57,0),2)</f>
        <v>0</v>
      </c>
      <c r="BG440" s="104">
        <f>ROUND(VLOOKUP($B440,'[4]3.ข้อมูลงบทดลองปัจจุบัน'!$A$5:$CL$846,58,0),2)</f>
        <v>1474500</v>
      </c>
      <c r="BH440" s="104">
        <f>ROUND(VLOOKUP($B440,'[4]3.ข้อมูลงบทดลองปัจจุบัน'!$A$5:$CL$846,59,0),2)</f>
        <v>0</v>
      </c>
      <c r="BI440" s="104">
        <f>ROUND(VLOOKUP($B440,'[4]3.ข้อมูลงบทดลองปัจจุบัน'!$A$5:$CL$846,60,0),2)</f>
        <v>0</v>
      </c>
      <c r="BJ440" s="104">
        <f>ROUND(VLOOKUP($B440,'[4]3.ข้อมูลงบทดลองปัจจุบัน'!$A$5:$CL$846,61,0),2)</f>
        <v>0</v>
      </c>
      <c r="BK440" s="104">
        <f>ROUND(VLOOKUP($B440,'[4]3.ข้อมูลงบทดลองปัจจุบัน'!$A$5:$CL$846,62,0),2)</f>
        <v>250000</v>
      </c>
      <c r="BL440" s="104">
        <f>ROUND(VLOOKUP($B440,'[4]3.ข้อมูลงบทดลองปัจจุบัน'!$A$5:$CL$846,63,0),2)</f>
        <v>0</v>
      </c>
      <c r="BM440" s="104">
        <f>ROUND(VLOOKUP($B440,'[4]3.ข้อมูลงบทดลองปัจจุบัน'!$A$5:$CL$846,64,0),2)</f>
        <v>733400</v>
      </c>
      <c r="BN440" s="104">
        <f>ROUND(VLOOKUP($B440,'[4]3.ข้อมูลงบทดลองปัจจุบัน'!$A$5:$CL$846,65,0),2)</f>
        <v>946102.87</v>
      </c>
      <c r="BO440" s="104">
        <f>ROUND(VLOOKUP($B440,'[4]3.ข้อมูลงบทดลองปัจจุบัน'!$A$5:$CL$846,66,0),2)</f>
        <v>978760</v>
      </c>
      <c r="BP440" s="104">
        <f>ROUND(VLOOKUP($B440,'[4]3.ข้อมูลงบทดลองปัจจุบัน'!$A$5:$CL$846,67,0),2)</f>
        <v>2499254.2200000002</v>
      </c>
      <c r="BQ440" s="104">
        <f>ROUND(VLOOKUP($B440,'[4]3.ข้อมูลงบทดลองปัจจุบัน'!$A$5:$CL$846,68,0),2)</f>
        <v>740668.85</v>
      </c>
      <c r="BR440" s="104">
        <f>ROUND(VLOOKUP($B440,'[4]3.ข้อมูลงบทดลองปัจจุบัน'!$A$5:$CL$846,69,0),2)</f>
        <v>0</v>
      </c>
      <c r="BS440" s="104">
        <f>ROUND(VLOOKUP($B440,'[4]3.ข้อมูลงบทดลองปัจจุบัน'!$A$5:$CL$846,70,0),2)</f>
        <v>11590749.73</v>
      </c>
      <c r="BT440" s="104">
        <f>ROUND(VLOOKUP($B440,'[4]3.ข้อมูลงบทดลองปัจจุบัน'!$A$5:$CL$846,71,0),2)</f>
        <v>0</v>
      </c>
      <c r="BU440" s="104">
        <f>ROUND(VLOOKUP($B440,'[4]3.ข้อมูลงบทดลองปัจจุบัน'!$A$5:$CL$846,72,0),2)</f>
        <v>1136163</v>
      </c>
      <c r="BV440" s="104">
        <f>ROUND(VLOOKUP($B440,'[4]3.ข้อมูลงบทดลองปัจจุบัน'!$A$5:$CL$846,73,0),2)</f>
        <v>12837947</v>
      </c>
      <c r="BW440" s="104">
        <f>ROUND(VLOOKUP($B440,'[4]3.ข้อมูลงบทดลองปัจจุบัน'!$A$5:$CL$846,74,0),2)</f>
        <v>0</v>
      </c>
      <c r="BX440" s="104">
        <f>ROUND(VLOOKUP($B440,'[4]3.ข้อมูลงบทดลองปัจจุบัน'!$A$5:$CL$846,75,0),2)</f>
        <v>3522222.91</v>
      </c>
      <c r="BY440" s="104">
        <f>ROUND(VLOOKUP($B440,'[4]3.ข้อมูลงบทดลองปัจจุบัน'!$A$5:$CL$846,76,0),2)</f>
        <v>1424856</v>
      </c>
      <c r="BZ440" s="104">
        <f>ROUND(VLOOKUP($B440,'[4]3.ข้อมูลงบทดลองปัจจุบัน'!$A$5:$CL$846,77,0),2)</f>
        <v>477426</v>
      </c>
      <c r="CA440" s="104">
        <f>ROUND(VLOOKUP($B440,'[4]3.ข้อมูลงบทดลองปัจจุบัน'!$A$5:$CL$846,78,0),2)</f>
        <v>1247583.3400000001</v>
      </c>
      <c r="CB440" s="104">
        <f>ROUND(VLOOKUP($B440,'[4]3.ข้อมูลงบทดลองปัจจุบัน'!$A$5:$CL$846,79,0),2)</f>
        <v>4108100</v>
      </c>
      <c r="CC440" s="104">
        <f>ROUND(VLOOKUP($B440,'[4]3.ข้อมูลงบทดลองปัจจุบัน'!$A$5:$CL$846,80,0),2)</f>
        <v>878379</v>
      </c>
      <c r="CD440" s="104">
        <f>ROUND(VLOOKUP($B440,'[4]3.ข้อมูลงบทดลองปัจจุบัน'!$A$5:$CL$846,81,0),2)</f>
        <v>3371259</v>
      </c>
      <c r="CE440" s="104">
        <f>ROUND(VLOOKUP($B440,'[4]3.ข้อมูลงบทดลองปัจจุบัน'!$A$5:$CL$846,82,0),2)</f>
        <v>3047755</v>
      </c>
      <c r="CF440" s="104">
        <f>ROUND(VLOOKUP($B440,'[4]3.ข้อมูลงบทดลองปัจจุบัน'!$A$5:$CL$846,83,0),2)</f>
        <v>3481721.3</v>
      </c>
      <c r="CG440" s="104">
        <f>ROUND(VLOOKUP($B440,'[4]3.ข้อมูลงบทดลองปัจจุบัน'!$A$5:$CL$846,84,0),2)</f>
        <v>2884820</v>
      </c>
      <c r="CH440" s="104">
        <f>ROUND(VLOOKUP($B440,'[4]3.ข้อมูลงบทดลองปัจจุบัน'!$A$5:$CL$846,85,0),2)</f>
        <v>893995.75</v>
      </c>
      <c r="CI440" s="104">
        <f>ROUND(VLOOKUP($B440,'[4]3.ข้อมูลงบทดลองปัจจุบัน'!$A$5:$CL$846,86,0),2)</f>
        <v>847207</v>
      </c>
      <c r="CJ440" s="104">
        <f>ROUND(VLOOKUP($B440,'[4]3.ข้อมูลงบทดลองปัจจุบัน'!$A$5:$CL$846,87,0),2)</f>
        <v>1530017.05</v>
      </c>
      <c r="CK440" s="104">
        <f>ROUND(VLOOKUP($B440,'[4]3.ข้อมูลงบทดลองปัจจุบัน'!$A$5:$CL$846,88,0),2)</f>
        <v>1517496</v>
      </c>
      <c r="CL440" s="104">
        <f>ROUND(VLOOKUP($B440,'[4]3.ข้อมูลงบทดลองปัจจุบัน'!$A$5:$CL$846,89,0),2)</f>
        <v>2232721.48</v>
      </c>
      <c r="CM440" s="104">
        <f>ROUND(VLOOKUP($B440,'[4]3.ข้อมูลงบทดลองปัจจุบัน'!$A$5:$CL$846,90,0),2)</f>
        <v>0</v>
      </c>
    </row>
    <row r="441" spans="1:91" x14ac:dyDescent="0.7">
      <c r="A441" s="127" t="s">
        <v>884</v>
      </c>
      <c r="B441" s="18" t="s">
        <v>1264</v>
      </c>
      <c r="C441" s="19" t="s">
        <v>1265</v>
      </c>
      <c r="D441" s="104">
        <f>ROUND(VLOOKUP($B441,'[4]3.ข้อมูลงบทดลองปัจจุบัน'!$A$5:$CL$846,3,0),2)</f>
        <v>0</v>
      </c>
      <c r="E441" s="104">
        <f>ROUND(VLOOKUP($B441,'[4]3.ข้อมูลงบทดลองปัจจุบัน'!$A$5:$CL$846,4,0),2)</f>
        <v>0</v>
      </c>
      <c r="F441" s="104">
        <f>ROUND(VLOOKUP($B441,'[4]3.ข้อมูลงบทดลองปัจจุบัน'!$A$5:$CL$846,5,0),2)</f>
        <v>0</v>
      </c>
      <c r="G441" s="104">
        <f>ROUND(VLOOKUP($B441,'[4]3.ข้อมูลงบทดลองปัจจุบัน'!$A$5:$CL$846,6,0),2)</f>
        <v>0</v>
      </c>
      <c r="H441" s="104">
        <f>ROUND(VLOOKUP($B441,'[4]3.ข้อมูลงบทดลองปัจจุบัน'!$A$5:$CL$846,7,0),2)</f>
        <v>0</v>
      </c>
      <c r="I441" s="104">
        <f>ROUND(VLOOKUP($B441,'[4]3.ข้อมูลงบทดลองปัจจุบัน'!$A$5:$CL$846,8,0),2)</f>
        <v>0</v>
      </c>
      <c r="J441" s="104">
        <f>ROUND(VLOOKUP($B441,'[4]3.ข้อมูลงบทดลองปัจจุบัน'!$A$5:$CL$846,9,0),2)</f>
        <v>0</v>
      </c>
      <c r="K441" s="104">
        <f>ROUND(VLOOKUP($B441,'[4]3.ข้อมูลงบทดลองปัจจุบัน'!$A$5:$CL$846,10,0),2)</f>
        <v>0</v>
      </c>
      <c r="L441" s="104">
        <f>ROUND(VLOOKUP($B441,'[4]3.ข้อมูลงบทดลองปัจจุบัน'!$A$5:$CL$846,11,0),2)</f>
        <v>0</v>
      </c>
      <c r="M441" s="104">
        <f>ROUND(VLOOKUP($B441,'[4]3.ข้อมูลงบทดลองปัจจุบัน'!$A$5:$CL$846,12,0),2)</f>
        <v>0</v>
      </c>
      <c r="N441" s="104">
        <f>ROUND(VLOOKUP($B441,'[4]3.ข้อมูลงบทดลองปัจจุบัน'!$A$5:$CL$846,13,0),2)</f>
        <v>0</v>
      </c>
      <c r="O441" s="104">
        <f>ROUND(VLOOKUP($B441,'[4]3.ข้อมูลงบทดลองปัจจุบัน'!$A$5:$CL$846,14,0),2)</f>
        <v>0</v>
      </c>
      <c r="P441" s="104">
        <f>ROUND(VLOOKUP($B441,'[4]3.ข้อมูลงบทดลองปัจจุบัน'!$A$5:$CL$846,15,0),2)</f>
        <v>0</v>
      </c>
      <c r="Q441" s="104">
        <f>ROUND(VLOOKUP($B441,'[4]3.ข้อมูลงบทดลองปัจจุบัน'!$A$5:$CL$846,16,0),2)</f>
        <v>0</v>
      </c>
      <c r="R441" s="104">
        <f>ROUND(VLOOKUP($B441,'[4]3.ข้อมูลงบทดลองปัจจุบัน'!$A$5:$CL$846,17,0),2)</f>
        <v>0</v>
      </c>
      <c r="S441" s="104">
        <f>ROUND(VLOOKUP($B441,'[4]3.ข้อมูลงบทดลองปัจจุบัน'!$A$5:$CL$846,18,0),2)</f>
        <v>0</v>
      </c>
      <c r="T441" s="104">
        <f>ROUND(VLOOKUP($B441,'[4]3.ข้อมูลงบทดลองปัจจุบัน'!$A$5:$CL$846,19,0),2)</f>
        <v>0</v>
      </c>
      <c r="U441" s="104">
        <f>ROUND(VLOOKUP($B441,'[4]3.ข้อมูลงบทดลองปัจจุบัน'!$A$5:$CL$846,20,0),2)</f>
        <v>0</v>
      </c>
      <c r="V441" s="104">
        <f>ROUND(VLOOKUP($B441,'[4]3.ข้อมูลงบทดลองปัจจุบัน'!$A$5:$CL$846,21,0),2)</f>
        <v>0</v>
      </c>
      <c r="W441" s="104">
        <f>ROUND(VLOOKUP($B441,'[4]3.ข้อมูลงบทดลองปัจจุบัน'!$A$5:$CL$846,22,0),2)</f>
        <v>0</v>
      </c>
      <c r="X441" s="104">
        <f>ROUND(VLOOKUP($B441,'[4]3.ข้อมูลงบทดลองปัจจุบัน'!$A$5:$CL$846,23,0),2)</f>
        <v>0</v>
      </c>
      <c r="Y441" s="104">
        <f>ROUND(VLOOKUP($B441,'[4]3.ข้อมูลงบทดลองปัจจุบัน'!$A$5:$CL$846,24,0),2)</f>
        <v>0</v>
      </c>
      <c r="Z441" s="104">
        <f>ROUND(VLOOKUP($B441,'[4]3.ข้อมูลงบทดลองปัจจุบัน'!$A$5:$CL$846,25,0),2)</f>
        <v>0</v>
      </c>
      <c r="AA441" s="104">
        <f>ROUND(VLOOKUP($B441,'[4]3.ข้อมูลงบทดลองปัจจุบัน'!$A$5:$CL$846,26,0),2)</f>
        <v>0</v>
      </c>
      <c r="AB441" s="104">
        <f>ROUND(VLOOKUP($B441,'[4]3.ข้อมูลงบทดลองปัจจุบัน'!$A$5:$CL$846,27,0),2)</f>
        <v>0</v>
      </c>
      <c r="AC441" s="104">
        <f>ROUND(VLOOKUP($B441,'[4]3.ข้อมูลงบทดลองปัจจุบัน'!$A$5:$CL$846,28,0),2)</f>
        <v>0</v>
      </c>
      <c r="AD441" s="104">
        <f>ROUND(VLOOKUP($B441,'[4]3.ข้อมูลงบทดลองปัจจุบัน'!$A$5:$CL$846,29,0),2)</f>
        <v>0</v>
      </c>
      <c r="AE441" s="104">
        <f>ROUND(VLOOKUP($B441,'[4]3.ข้อมูลงบทดลองปัจจุบัน'!$A$5:$CL$846,30,0),2)</f>
        <v>0</v>
      </c>
      <c r="AF441" s="104">
        <f>ROUND(VLOOKUP($B441,'[4]3.ข้อมูลงบทดลองปัจจุบัน'!$A$5:$CL$846,31,0),2)</f>
        <v>0</v>
      </c>
      <c r="AG441" s="104">
        <f>ROUND(VLOOKUP($B441,'[4]3.ข้อมูลงบทดลองปัจจุบัน'!$A$5:$CL$846,32,0),2)</f>
        <v>0</v>
      </c>
      <c r="AH441" s="104">
        <f>ROUND(VLOOKUP($B441,'[4]3.ข้อมูลงบทดลองปัจจุบัน'!$A$5:$CL$846,33,0),2)</f>
        <v>0</v>
      </c>
      <c r="AI441" s="104">
        <f>ROUND(VLOOKUP($B441,'[4]3.ข้อมูลงบทดลองปัจจุบัน'!$A$5:$CL$846,34,0),2)</f>
        <v>0</v>
      </c>
      <c r="AJ441" s="104">
        <f>ROUND(VLOOKUP($B441,'[4]3.ข้อมูลงบทดลองปัจจุบัน'!$A$5:$CL$846,35,0),2)</f>
        <v>0</v>
      </c>
      <c r="AK441" s="104">
        <f>ROUND(VLOOKUP($B441,'[4]3.ข้อมูลงบทดลองปัจจุบัน'!$A$5:$CL$846,36,0),2)</f>
        <v>0</v>
      </c>
      <c r="AL441" s="104">
        <f>ROUND(VLOOKUP($B441,'[4]3.ข้อมูลงบทดลองปัจจุบัน'!$A$5:$CL$846,37,0),2)</f>
        <v>0</v>
      </c>
      <c r="AM441" s="104">
        <f>ROUND(VLOOKUP($B441,'[4]3.ข้อมูลงบทดลองปัจจุบัน'!$A$5:$CL$846,38,0),2)</f>
        <v>0</v>
      </c>
      <c r="AN441" s="104">
        <f>ROUND(VLOOKUP($B441,'[4]3.ข้อมูลงบทดลองปัจจุบัน'!$A$5:$CL$846,39,0),2)</f>
        <v>0</v>
      </c>
      <c r="AO441" s="104">
        <f>ROUND(VLOOKUP($B441,'[4]3.ข้อมูลงบทดลองปัจจุบัน'!$A$5:$CL$846,40,0),2)</f>
        <v>0</v>
      </c>
      <c r="AP441" s="104">
        <f>ROUND(VLOOKUP($B441,'[4]3.ข้อมูลงบทดลองปัจจุบัน'!$A$5:$CL$846,41,0),2)</f>
        <v>0</v>
      </c>
      <c r="AQ441" s="104">
        <f>ROUND(VLOOKUP($B441,'[4]3.ข้อมูลงบทดลองปัจจุบัน'!$A$5:$CL$846,42,0),2)</f>
        <v>0</v>
      </c>
      <c r="AR441" s="104">
        <f>ROUND(VLOOKUP($B441,'[4]3.ข้อมูลงบทดลองปัจจุบัน'!$A$5:$CL$846,43,0),2)</f>
        <v>0</v>
      </c>
      <c r="AS441" s="104">
        <f>ROUND(VLOOKUP($B441,'[4]3.ข้อมูลงบทดลองปัจจุบัน'!$A$5:$CL$846,44,0),2)</f>
        <v>0</v>
      </c>
      <c r="AT441" s="104">
        <f>ROUND(VLOOKUP($B441,'[4]3.ข้อมูลงบทดลองปัจจุบัน'!$A$5:$CL$846,45,0),2)</f>
        <v>0</v>
      </c>
      <c r="AU441" s="104">
        <f>ROUND(VLOOKUP($B441,'[4]3.ข้อมูลงบทดลองปัจจุบัน'!$A$5:$CL$846,46,0),2)</f>
        <v>0</v>
      </c>
      <c r="AV441" s="104">
        <f>ROUND(VLOOKUP($B441,'[4]3.ข้อมูลงบทดลองปัจจุบัน'!$A$5:$CL$846,47,0),2)</f>
        <v>0</v>
      </c>
      <c r="AW441" s="104">
        <f>ROUND(VLOOKUP($B441,'[4]3.ข้อมูลงบทดลองปัจจุบัน'!$A$5:$CL$846,48,0),2)</f>
        <v>0</v>
      </c>
      <c r="AX441" s="104">
        <f>ROUND(VLOOKUP($B441,'[4]3.ข้อมูลงบทดลองปัจจุบัน'!$A$5:$CL$846,49,0),2)</f>
        <v>0</v>
      </c>
      <c r="AY441" s="104">
        <f>ROUND(VLOOKUP($B441,'[4]3.ข้อมูลงบทดลองปัจจุบัน'!$A$5:$CL$846,50,0),2)</f>
        <v>0</v>
      </c>
      <c r="AZ441" s="104">
        <f>ROUND(VLOOKUP($B441,'[4]3.ข้อมูลงบทดลองปัจจุบัน'!$A$5:$CL$846,51,0),2)</f>
        <v>0</v>
      </c>
      <c r="BA441" s="104">
        <f>ROUND(VLOOKUP($B441,'[4]3.ข้อมูลงบทดลองปัจจุบัน'!$A$5:$CL$846,52,0),2)</f>
        <v>0</v>
      </c>
      <c r="BB441" s="104">
        <f>ROUND(VLOOKUP($B441,'[4]3.ข้อมูลงบทดลองปัจจุบัน'!$A$5:$CL$846,53,0),2)</f>
        <v>0</v>
      </c>
      <c r="BC441" s="104">
        <f>ROUND(VLOOKUP($B441,'[4]3.ข้อมูลงบทดลองปัจจุบัน'!$A$5:$CL$846,54,0),2)</f>
        <v>0</v>
      </c>
      <c r="BD441" s="104">
        <f>ROUND(VLOOKUP($B441,'[4]3.ข้อมูลงบทดลองปัจจุบัน'!$A$5:$CL$846,55,0),2)</f>
        <v>0</v>
      </c>
      <c r="BE441" s="104">
        <f>ROUND(VLOOKUP($B441,'[4]3.ข้อมูลงบทดลองปัจจุบัน'!$A$5:$CL$846,56,0),2)</f>
        <v>0</v>
      </c>
      <c r="BF441" s="104">
        <f>ROUND(VLOOKUP($B441,'[4]3.ข้อมูลงบทดลองปัจจุบัน'!$A$5:$CL$846,57,0),2)</f>
        <v>0</v>
      </c>
      <c r="BG441" s="104">
        <f>ROUND(VLOOKUP($B441,'[4]3.ข้อมูลงบทดลองปัจจุบัน'!$A$5:$CL$846,58,0),2)</f>
        <v>0</v>
      </c>
      <c r="BH441" s="104">
        <f>ROUND(VLOOKUP($B441,'[4]3.ข้อมูลงบทดลองปัจจุบัน'!$A$5:$CL$846,59,0),2)</f>
        <v>0</v>
      </c>
      <c r="BI441" s="104">
        <f>ROUND(VLOOKUP($B441,'[4]3.ข้อมูลงบทดลองปัจจุบัน'!$A$5:$CL$846,60,0),2)</f>
        <v>0</v>
      </c>
      <c r="BJ441" s="104">
        <f>ROUND(VLOOKUP($B441,'[4]3.ข้อมูลงบทดลองปัจจุบัน'!$A$5:$CL$846,61,0),2)</f>
        <v>0</v>
      </c>
      <c r="BK441" s="104">
        <f>ROUND(VLOOKUP($B441,'[4]3.ข้อมูลงบทดลองปัจจุบัน'!$A$5:$CL$846,62,0),2)</f>
        <v>0</v>
      </c>
      <c r="BL441" s="104">
        <f>ROUND(VLOOKUP($B441,'[4]3.ข้อมูลงบทดลองปัจจุบัน'!$A$5:$CL$846,63,0),2)</f>
        <v>0</v>
      </c>
      <c r="BM441" s="104">
        <f>ROUND(VLOOKUP($B441,'[4]3.ข้อมูลงบทดลองปัจจุบัน'!$A$5:$CL$846,64,0),2)</f>
        <v>0</v>
      </c>
      <c r="BN441" s="104">
        <f>ROUND(VLOOKUP($B441,'[4]3.ข้อมูลงบทดลองปัจจุบัน'!$A$5:$CL$846,65,0),2)</f>
        <v>0</v>
      </c>
      <c r="BO441" s="104">
        <f>ROUND(VLOOKUP($B441,'[4]3.ข้อมูลงบทดลองปัจจุบัน'!$A$5:$CL$846,66,0),2)</f>
        <v>0</v>
      </c>
      <c r="BP441" s="104">
        <f>ROUND(VLOOKUP($B441,'[4]3.ข้อมูลงบทดลองปัจจุบัน'!$A$5:$CL$846,67,0),2)</f>
        <v>0</v>
      </c>
      <c r="BQ441" s="104">
        <f>ROUND(VLOOKUP($B441,'[4]3.ข้อมูลงบทดลองปัจจุบัน'!$A$5:$CL$846,68,0),2)</f>
        <v>0</v>
      </c>
      <c r="BR441" s="104">
        <f>ROUND(VLOOKUP($B441,'[4]3.ข้อมูลงบทดลองปัจจุบัน'!$A$5:$CL$846,69,0),2)</f>
        <v>0</v>
      </c>
      <c r="BS441" s="104">
        <f>ROUND(VLOOKUP($B441,'[4]3.ข้อมูลงบทดลองปัจจุบัน'!$A$5:$CL$846,70,0),2)</f>
        <v>0</v>
      </c>
      <c r="BT441" s="104">
        <f>ROUND(VLOOKUP($B441,'[4]3.ข้อมูลงบทดลองปัจจุบัน'!$A$5:$CL$846,71,0),2)</f>
        <v>0</v>
      </c>
      <c r="BU441" s="104">
        <f>ROUND(VLOOKUP($B441,'[4]3.ข้อมูลงบทดลองปัจจุบัน'!$A$5:$CL$846,72,0),2)</f>
        <v>0</v>
      </c>
      <c r="BV441" s="104">
        <f>ROUND(VLOOKUP($B441,'[4]3.ข้อมูลงบทดลองปัจจุบัน'!$A$5:$CL$846,73,0),2)</f>
        <v>0</v>
      </c>
      <c r="BW441" s="104">
        <f>ROUND(VLOOKUP($B441,'[4]3.ข้อมูลงบทดลองปัจจุบัน'!$A$5:$CL$846,74,0),2)</f>
        <v>0</v>
      </c>
      <c r="BX441" s="104">
        <f>ROUND(VLOOKUP($B441,'[4]3.ข้อมูลงบทดลองปัจจุบัน'!$A$5:$CL$846,75,0),2)</f>
        <v>0</v>
      </c>
      <c r="BY441" s="104">
        <f>ROUND(VLOOKUP($B441,'[4]3.ข้อมูลงบทดลองปัจจุบัน'!$A$5:$CL$846,76,0),2)</f>
        <v>0</v>
      </c>
      <c r="BZ441" s="104">
        <f>ROUND(VLOOKUP($B441,'[4]3.ข้อมูลงบทดลองปัจจุบัน'!$A$5:$CL$846,77,0),2)</f>
        <v>0</v>
      </c>
      <c r="CA441" s="104">
        <f>ROUND(VLOOKUP($B441,'[4]3.ข้อมูลงบทดลองปัจจุบัน'!$A$5:$CL$846,78,0),2)</f>
        <v>0</v>
      </c>
      <c r="CB441" s="104">
        <f>ROUND(VLOOKUP($B441,'[4]3.ข้อมูลงบทดลองปัจจุบัน'!$A$5:$CL$846,79,0),2)</f>
        <v>0</v>
      </c>
      <c r="CC441" s="104">
        <f>ROUND(VLOOKUP($B441,'[4]3.ข้อมูลงบทดลองปัจจุบัน'!$A$5:$CL$846,80,0),2)</f>
        <v>0</v>
      </c>
      <c r="CD441" s="104">
        <f>ROUND(VLOOKUP($B441,'[4]3.ข้อมูลงบทดลองปัจจุบัน'!$A$5:$CL$846,81,0),2)</f>
        <v>0</v>
      </c>
      <c r="CE441" s="104">
        <f>ROUND(VLOOKUP($B441,'[4]3.ข้อมูลงบทดลองปัจจุบัน'!$A$5:$CL$846,82,0),2)</f>
        <v>0</v>
      </c>
      <c r="CF441" s="104">
        <f>ROUND(VLOOKUP($B441,'[4]3.ข้อมูลงบทดลองปัจจุบัน'!$A$5:$CL$846,83,0),2)</f>
        <v>0</v>
      </c>
      <c r="CG441" s="104">
        <f>ROUND(VLOOKUP($B441,'[4]3.ข้อมูลงบทดลองปัจจุบัน'!$A$5:$CL$846,84,0),2)</f>
        <v>0</v>
      </c>
      <c r="CH441" s="104">
        <f>ROUND(VLOOKUP($B441,'[4]3.ข้อมูลงบทดลองปัจจุบัน'!$A$5:$CL$846,85,0),2)</f>
        <v>0</v>
      </c>
      <c r="CI441" s="104">
        <f>ROUND(VLOOKUP($B441,'[4]3.ข้อมูลงบทดลองปัจจุบัน'!$A$5:$CL$846,86,0),2)</f>
        <v>0</v>
      </c>
      <c r="CJ441" s="104">
        <f>ROUND(VLOOKUP($B441,'[4]3.ข้อมูลงบทดลองปัจจุบัน'!$A$5:$CL$846,87,0),2)</f>
        <v>0</v>
      </c>
      <c r="CK441" s="104">
        <f>ROUND(VLOOKUP($B441,'[4]3.ข้อมูลงบทดลองปัจจุบัน'!$A$5:$CL$846,88,0),2)</f>
        <v>0</v>
      </c>
      <c r="CL441" s="104">
        <f>ROUND(VLOOKUP($B441,'[4]3.ข้อมูลงบทดลองปัจจุบัน'!$A$5:$CL$846,89,0),2)</f>
        <v>0</v>
      </c>
      <c r="CM441" s="104">
        <f>ROUND(VLOOKUP($B441,'[4]3.ข้อมูลงบทดลองปัจจุบัน'!$A$5:$CL$846,90,0),2)</f>
        <v>0</v>
      </c>
    </row>
    <row r="442" spans="1:91" x14ac:dyDescent="0.7">
      <c r="A442" s="125" t="s">
        <v>1266</v>
      </c>
      <c r="B442" s="130"/>
      <c r="C442" s="131" t="s">
        <v>396</v>
      </c>
      <c r="D442" s="132">
        <f>SUM(D370:D441)</f>
        <v>66460477.640000001</v>
      </c>
      <c r="E442" s="132">
        <f t="shared" ref="E442:BP442" si="12">SUM(E370:E441)</f>
        <v>6571473</v>
      </c>
      <c r="F442" s="132">
        <f t="shared" si="12"/>
        <v>6313478.4900000002</v>
      </c>
      <c r="G442" s="132">
        <f t="shared" si="12"/>
        <v>9298960.1400000006</v>
      </c>
      <c r="H442" s="132">
        <f t="shared" si="12"/>
        <v>3713514.7600000002</v>
      </c>
      <c r="I442" s="132">
        <f t="shared" si="12"/>
        <v>7455963.7600000007</v>
      </c>
      <c r="J442" s="132">
        <f t="shared" si="12"/>
        <v>11863331.74</v>
      </c>
      <c r="K442" s="132">
        <f t="shared" si="12"/>
        <v>11187257.57</v>
      </c>
      <c r="L442" s="132">
        <f t="shared" si="12"/>
        <v>5505067.4100000001</v>
      </c>
      <c r="M442" s="132">
        <f t="shared" si="12"/>
        <v>11951142.229999999</v>
      </c>
      <c r="N442" s="132">
        <f t="shared" si="12"/>
        <v>10546724.629999999</v>
      </c>
      <c r="O442" s="132">
        <f t="shared" si="12"/>
        <v>4281254.3100000005</v>
      </c>
      <c r="P442" s="132">
        <f t="shared" si="12"/>
        <v>40348644.50999999</v>
      </c>
      <c r="Q442" s="132">
        <f t="shared" si="12"/>
        <v>14300472.219999999</v>
      </c>
      <c r="R442" s="132">
        <f t="shared" si="12"/>
        <v>17879617.149999999</v>
      </c>
      <c r="S442" s="132">
        <f t="shared" si="12"/>
        <v>7789506.0499999998</v>
      </c>
      <c r="T442" s="132">
        <f t="shared" si="12"/>
        <v>9886808.2499999981</v>
      </c>
      <c r="U442" s="132">
        <f t="shared" si="12"/>
        <v>6274621.5600000005</v>
      </c>
      <c r="V442" s="132">
        <f t="shared" si="12"/>
        <v>10045099.800000001</v>
      </c>
      <c r="W442" s="132">
        <f t="shared" si="12"/>
        <v>4826408.9800000004</v>
      </c>
      <c r="X442" s="132">
        <f t="shared" si="12"/>
        <v>9163966.7000000011</v>
      </c>
      <c r="Y442" s="132">
        <f t="shared" si="12"/>
        <v>10781335.119999999</v>
      </c>
      <c r="Z442" s="132">
        <f t="shared" si="12"/>
        <v>9608696.5999999996</v>
      </c>
      <c r="AA442" s="132">
        <f t="shared" si="12"/>
        <v>9742197.5199999996</v>
      </c>
      <c r="AB442" s="132">
        <f t="shared" si="12"/>
        <v>1720307.14</v>
      </c>
      <c r="AC442" s="132">
        <f t="shared" si="12"/>
        <v>6426179.6200000001</v>
      </c>
      <c r="AD442" s="132">
        <f t="shared" si="12"/>
        <v>2176074.16</v>
      </c>
      <c r="AE442" s="132">
        <f t="shared" si="12"/>
        <v>19197848.359999999</v>
      </c>
      <c r="AF442" s="132">
        <f t="shared" si="12"/>
        <v>2384047.37</v>
      </c>
      <c r="AG442" s="132">
        <f t="shared" si="12"/>
        <v>6587742.29</v>
      </c>
      <c r="AH442" s="132">
        <f t="shared" si="12"/>
        <v>8002712.5899999999</v>
      </c>
      <c r="AI442" s="132">
        <f t="shared" si="12"/>
        <v>9816886.8399999999</v>
      </c>
      <c r="AJ442" s="132">
        <f t="shared" si="12"/>
        <v>8437734.5</v>
      </c>
      <c r="AK442" s="132">
        <f t="shared" si="12"/>
        <v>7454186.9900000002</v>
      </c>
      <c r="AL442" s="132">
        <f t="shared" si="12"/>
        <v>79764950.140000001</v>
      </c>
      <c r="AM442" s="132">
        <f t="shared" si="12"/>
        <v>17553244.329999998</v>
      </c>
      <c r="AN442" s="132">
        <f t="shared" si="12"/>
        <v>4492413.1400000006</v>
      </c>
      <c r="AO442" s="132">
        <f t="shared" si="12"/>
        <v>25954363.390000001</v>
      </c>
      <c r="AP442" s="132">
        <f t="shared" si="12"/>
        <v>11214684.49</v>
      </c>
      <c r="AQ442" s="132">
        <f t="shared" si="12"/>
        <v>3422118.65</v>
      </c>
      <c r="AR442" s="132">
        <f t="shared" si="12"/>
        <v>2899077.57</v>
      </c>
      <c r="AS442" s="132">
        <f t="shared" si="12"/>
        <v>21575690.09</v>
      </c>
      <c r="AT442" s="133">
        <f t="shared" si="12"/>
        <v>14115748.030000001</v>
      </c>
      <c r="AU442" s="133">
        <f t="shared" si="12"/>
        <v>11200872.160000002</v>
      </c>
      <c r="AV442" s="133">
        <f t="shared" si="12"/>
        <v>18864769.18</v>
      </c>
      <c r="AW442" s="133">
        <f t="shared" si="12"/>
        <v>8184311.5099999998</v>
      </c>
      <c r="AX442" s="133">
        <f t="shared" si="12"/>
        <v>2979663.61</v>
      </c>
      <c r="AY442" s="133">
        <f t="shared" si="12"/>
        <v>7302489.0000000009</v>
      </c>
      <c r="AZ442" s="133">
        <f t="shared" si="12"/>
        <v>9959331.089999998</v>
      </c>
      <c r="BA442" s="133">
        <f t="shared" si="12"/>
        <v>6337471.0700000003</v>
      </c>
      <c r="BB442" s="133">
        <f t="shared" si="12"/>
        <v>16675121.320000002</v>
      </c>
      <c r="BC442" s="133">
        <f t="shared" si="12"/>
        <v>7890348.5099999998</v>
      </c>
      <c r="BD442" s="133">
        <f t="shared" si="12"/>
        <v>16038466.649999999</v>
      </c>
      <c r="BE442" s="133">
        <f t="shared" si="12"/>
        <v>22605412.620000001</v>
      </c>
      <c r="BF442" s="133">
        <f t="shared" si="12"/>
        <v>8657627.3200000003</v>
      </c>
      <c r="BG442" s="133">
        <f t="shared" si="12"/>
        <v>4718831.17</v>
      </c>
      <c r="BH442" s="133">
        <f t="shared" si="12"/>
        <v>29062961.399999999</v>
      </c>
      <c r="BI442" s="133">
        <f t="shared" si="12"/>
        <v>6470278.6200000001</v>
      </c>
      <c r="BJ442" s="133">
        <f t="shared" si="12"/>
        <v>1507432.39</v>
      </c>
      <c r="BK442" s="133">
        <f t="shared" si="12"/>
        <v>7022817.3399999999</v>
      </c>
      <c r="BL442" s="133">
        <f t="shared" si="12"/>
        <v>5007008.57</v>
      </c>
      <c r="BM442" s="133">
        <f t="shared" si="12"/>
        <v>20277227.020000003</v>
      </c>
      <c r="BN442" s="133">
        <f t="shared" si="12"/>
        <v>7749544.2500000009</v>
      </c>
      <c r="BO442" s="133">
        <f t="shared" si="12"/>
        <v>6495099.3599999994</v>
      </c>
      <c r="BP442" s="133">
        <f t="shared" si="12"/>
        <v>12952234.410000002</v>
      </c>
      <c r="BQ442" s="133">
        <f t="shared" ref="BQ442:CM442" si="13">SUM(BQ370:BQ441)</f>
        <v>6201558.169999999</v>
      </c>
      <c r="BR442" s="133">
        <f t="shared" si="13"/>
        <v>5446526.4000000004</v>
      </c>
      <c r="BS442" s="133">
        <f>SUM(BS370:BS441)</f>
        <v>142083925.78999999</v>
      </c>
      <c r="BT442" s="133">
        <f t="shared" si="13"/>
        <v>13719256.02</v>
      </c>
      <c r="BU442" s="133">
        <f t="shared" si="13"/>
        <v>23055873.52</v>
      </c>
      <c r="BV442" s="133">
        <f t="shared" si="13"/>
        <v>32944992.43</v>
      </c>
      <c r="BW442" s="133">
        <f t="shared" si="13"/>
        <v>6035297.080000001</v>
      </c>
      <c r="BX442" s="133">
        <f t="shared" si="13"/>
        <v>13612717.859999999</v>
      </c>
      <c r="BY442" s="133">
        <f t="shared" si="13"/>
        <v>16293834.650000004</v>
      </c>
      <c r="BZ442" s="133">
        <f t="shared" si="13"/>
        <v>7877103.6600000001</v>
      </c>
      <c r="CA442" s="133">
        <f t="shared" si="13"/>
        <v>4967612.22</v>
      </c>
      <c r="CB442" s="133">
        <f t="shared" si="13"/>
        <v>14077285.610000001</v>
      </c>
      <c r="CC442" s="133">
        <f t="shared" si="13"/>
        <v>8939751.2600000016</v>
      </c>
      <c r="CD442" s="133">
        <f t="shared" si="13"/>
        <v>21508033.989999998</v>
      </c>
      <c r="CE442" s="133">
        <f t="shared" si="13"/>
        <v>15673220.66</v>
      </c>
      <c r="CF442" s="133">
        <f t="shared" si="13"/>
        <v>16919690.82</v>
      </c>
      <c r="CG442" s="133">
        <f t="shared" si="13"/>
        <v>11469890.84</v>
      </c>
      <c r="CH442" s="133">
        <f t="shared" si="13"/>
        <v>5887606.5499999998</v>
      </c>
      <c r="CI442" s="133">
        <f t="shared" si="13"/>
        <v>4548301.1899999995</v>
      </c>
      <c r="CJ442" s="133">
        <f t="shared" si="13"/>
        <v>6726176.9000000004</v>
      </c>
      <c r="CK442" s="133">
        <f t="shared" si="13"/>
        <v>21915833.960000005</v>
      </c>
      <c r="CL442" s="133">
        <f t="shared" si="13"/>
        <v>8628708.3300000001</v>
      </c>
      <c r="CM442" s="133">
        <f t="shared" si="13"/>
        <v>9376138.9299999997</v>
      </c>
    </row>
    <row r="443" spans="1:91" x14ac:dyDescent="0.7">
      <c r="B443" s="43" t="s">
        <v>1267</v>
      </c>
      <c r="D443" s="134">
        <f>D369</f>
        <v>284530534.64999998</v>
      </c>
      <c r="E443" s="134">
        <f t="shared" ref="E443:BP443" si="14">E369</f>
        <v>77061196</v>
      </c>
      <c r="F443" s="134">
        <f t="shared" si="14"/>
        <v>44517302.020000003</v>
      </c>
      <c r="G443" s="134">
        <f t="shared" si="14"/>
        <v>35872752.900000006</v>
      </c>
      <c r="H443" s="134">
        <f t="shared" si="14"/>
        <v>8661189.2200000063</v>
      </c>
      <c r="I443" s="134">
        <f t="shared" si="14"/>
        <v>32393268.91</v>
      </c>
      <c r="J443" s="134">
        <f t="shared" si="14"/>
        <v>56244203.729999989</v>
      </c>
      <c r="K443" s="134">
        <f t="shared" si="14"/>
        <v>75756328.920000017</v>
      </c>
      <c r="L443" s="134">
        <f t="shared" si="14"/>
        <v>52766037.490000002</v>
      </c>
      <c r="M443" s="134">
        <f t="shared" si="14"/>
        <v>22252246.989999998</v>
      </c>
      <c r="N443" s="134">
        <f t="shared" si="14"/>
        <v>34539137.839999989</v>
      </c>
      <c r="O443" s="134">
        <f t="shared" si="14"/>
        <v>15641121.420000002</v>
      </c>
      <c r="P443" s="134">
        <f t="shared" si="14"/>
        <v>58118933.460000023</v>
      </c>
      <c r="Q443" s="134">
        <f t="shared" si="14"/>
        <v>28516361.980000004</v>
      </c>
      <c r="R443" s="134">
        <f t="shared" si="14"/>
        <v>54540199.590000004</v>
      </c>
      <c r="S443" s="134">
        <f t="shared" si="14"/>
        <v>-8694008.2699999996</v>
      </c>
      <c r="T443" s="134">
        <f t="shared" si="14"/>
        <v>22223815.170000002</v>
      </c>
      <c r="U443" s="134">
        <f t="shared" si="14"/>
        <v>30253617.840000004</v>
      </c>
      <c r="V443" s="134">
        <f t="shared" si="14"/>
        <v>-14506308.130000003</v>
      </c>
      <c r="W443" s="134">
        <f t="shared" si="14"/>
        <v>24833983.090000004</v>
      </c>
      <c r="X443" s="134">
        <f t="shared" si="14"/>
        <v>96012148.849999964</v>
      </c>
      <c r="Y443" s="134">
        <f t="shared" si="14"/>
        <v>6536952.5399999972</v>
      </c>
      <c r="Z443" s="134">
        <f t="shared" si="14"/>
        <v>116457766</v>
      </c>
      <c r="AA443" s="134">
        <f t="shared" si="14"/>
        <v>34620438.120000005</v>
      </c>
      <c r="AB443" s="134">
        <f t="shared" si="14"/>
        <v>17609943</v>
      </c>
      <c r="AC443" s="134">
        <f t="shared" si="14"/>
        <v>30092980.789999995</v>
      </c>
      <c r="AD443" s="134">
        <f t="shared" si="14"/>
        <v>21275905.879999999</v>
      </c>
      <c r="AE443" s="134">
        <f t="shared" si="14"/>
        <v>37536045.480000004</v>
      </c>
      <c r="AF443" s="134">
        <f t="shared" si="14"/>
        <v>27426565.759999998</v>
      </c>
      <c r="AG443" s="134">
        <f t="shared" si="14"/>
        <v>27838318.419999994</v>
      </c>
      <c r="AH443" s="134">
        <f t="shared" si="14"/>
        <v>31249181.93</v>
      </c>
      <c r="AI443" s="134">
        <f t="shared" si="14"/>
        <v>53486804.469999991</v>
      </c>
      <c r="AJ443" s="134">
        <f t="shared" si="14"/>
        <v>34888601.940000005</v>
      </c>
      <c r="AK443" s="134">
        <f t="shared" si="14"/>
        <v>24420054.41</v>
      </c>
      <c r="AL443" s="134">
        <f t="shared" si="14"/>
        <v>196395579.16999993</v>
      </c>
      <c r="AM443" s="134">
        <f t="shared" si="14"/>
        <v>52745425.469999999</v>
      </c>
      <c r="AN443" s="134">
        <f t="shared" si="14"/>
        <v>21378324.009999998</v>
      </c>
      <c r="AO443" s="134">
        <f t="shared" si="14"/>
        <v>60217137.32</v>
      </c>
      <c r="AP443" s="134">
        <f t="shared" si="14"/>
        <v>25137612.61999999</v>
      </c>
      <c r="AQ443" s="134">
        <f t="shared" si="14"/>
        <v>30218353.450000003</v>
      </c>
      <c r="AR443" s="134">
        <f t="shared" si="14"/>
        <v>28101809.530000001</v>
      </c>
      <c r="AS443" s="134">
        <f t="shared" si="14"/>
        <v>-6318312.4300000053</v>
      </c>
      <c r="AT443" s="134">
        <f t="shared" si="14"/>
        <v>15415850.759999998</v>
      </c>
      <c r="AU443" s="134">
        <f t="shared" si="14"/>
        <v>42676287.959999993</v>
      </c>
      <c r="AV443" s="134">
        <f t="shared" si="14"/>
        <v>99220940.219999999</v>
      </c>
      <c r="AW443" s="134">
        <f t="shared" si="14"/>
        <v>23195939.66</v>
      </c>
      <c r="AX443" s="134">
        <f t="shared" si="14"/>
        <v>14887524.49</v>
      </c>
      <c r="AY443" s="134">
        <f t="shared" si="14"/>
        <v>30033442.359999999</v>
      </c>
      <c r="AZ443" s="134">
        <f t="shared" si="14"/>
        <v>36532028.089999996</v>
      </c>
      <c r="BA443" s="134">
        <f t="shared" si="14"/>
        <v>16002678.280000001</v>
      </c>
      <c r="BB443" s="134">
        <f t="shared" si="14"/>
        <v>-79595940.800000057</v>
      </c>
      <c r="BC443" s="134">
        <f t="shared" si="14"/>
        <v>44225319.839999996</v>
      </c>
      <c r="BD443" s="134">
        <f t="shared" si="14"/>
        <v>4818049.4300000165</v>
      </c>
      <c r="BE443" s="134">
        <f t="shared" si="14"/>
        <v>-36323146.339999996</v>
      </c>
      <c r="BF443" s="134">
        <f t="shared" si="14"/>
        <v>29435902.270000003</v>
      </c>
      <c r="BG443" s="134">
        <f t="shared" si="14"/>
        <v>29570755.199999999</v>
      </c>
      <c r="BH443" s="134">
        <f t="shared" si="14"/>
        <v>111144808.11999999</v>
      </c>
      <c r="BI443" s="134">
        <f t="shared" si="14"/>
        <v>31738943.420000006</v>
      </c>
      <c r="BJ443" s="134">
        <f t="shared" si="14"/>
        <v>19452262.560000002</v>
      </c>
      <c r="BK443" s="134">
        <f t="shared" si="14"/>
        <v>7989301.1699999999</v>
      </c>
      <c r="BL443" s="134">
        <f t="shared" si="14"/>
        <v>18363605.230000004</v>
      </c>
      <c r="BM443" s="134">
        <f t="shared" si="14"/>
        <v>100945806.23999998</v>
      </c>
      <c r="BN443" s="134">
        <f t="shared" si="14"/>
        <v>53088248.059999987</v>
      </c>
      <c r="BO443" s="134">
        <f t="shared" si="14"/>
        <v>14570323.169999996</v>
      </c>
      <c r="BP443" s="134">
        <f t="shared" si="14"/>
        <v>75206221.140000015</v>
      </c>
      <c r="BQ443" s="134">
        <f t="shared" ref="BQ443:CM443" si="15">BQ369</f>
        <v>45628393.679999992</v>
      </c>
      <c r="BR443" s="134">
        <f t="shared" si="15"/>
        <v>5169735.9500000011</v>
      </c>
      <c r="BS443" s="134">
        <f t="shared" si="15"/>
        <v>225176907.54000008</v>
      </c>
      <c r="BT443" s="134">
        <f t="shared" si="15"/>
        <v>44800324.140000001</v>
      </c>
      <c r="BU443" s="134">
        <f t="shared" si="15"/>
        <v>32271100.320000008</v>
      </c>
      <c r="BV443" s="134">
        <f t="shared" si="15"/>
        <v>-30017304.640000068</v>
      </c>
      <c r="BW443" s="134">
        <f t="shared" si="15"/>
        <v>18667278.619999997</v>
      </c>
      <c r="BX443" s="134">
        <f t="shared" si="15"/>
        <v>33352526.950000003</v>
      </c>
      <c r="BY443" s="134">
        <f t="shared" si="15"/>
        <v>88154206.38000001</v>
      </c>
      <c r="BZ443" s="134">
        <f t="shared" si="15"/>
        <v>40303934.950000003</v>
      </c>
      <c r="CA443" s="134">
        <f t="shared" si="15"/>
        <v>25551760.090000004</v>
      </c>
      <c r="CB443" s="134">
        <f t="shared" si="15"/>
        <v>53857069.060000002</v>
      </c>
      <c r="CC443" s="134">
        <f t="shared" si="15"/>
        <v>37637121.609999999</v>
      </c>
      <c r="CD443" s="134">
        <f t="shared" si="15"/>
        <v>72316734.729999989</v>
      </c>
      <c r="CE443" s="134">
        <f t="shared" si="15"/>
        <v>43261610.260000005</v>
      </c>
      <c r="CF443" s="134">
        <f t="shared" si="15"/>
        <v>94772010.609999985</v>
      </c>
      <c r="CG443" s="134">
        <f t="shared" si="15"/>
        <v>36464565.24000001</v>
      </c>
      <c r="CH443" s="134">
        <f t="shared" si="15"/>
        <v>34091718.439999998</v>
      </c>
      <c r="CI443" s="134">
        <f t="shared" si="15"/>
        <v>24403971.889999993</v>
      </c>
      <c r="CJ443" s="134">
        <f t="shared" si="15"/>
        <v>23010465.910000004</v>
      </c>
      <c r="CK443" s="134">
        <f t="shared" si="15"/>
        <v>76720164.569999993</v>
      </c>
      <c r="CL443" s="134">
        <f t="shared" si="15"/>
        <v>21781546.5</v>
      </c>
      <c r="CM443" s="134">
        <f t="shared" si="15"/>
        <v>29116724.109999996</v>
      </c>
    </row>
    <row r="444" spans="1:91" x14ac:dyDescent="0.7">
      <c r="B444" s="43" t="s">
        <v>1268</v>
      </c>
      <c r="D444" s="134">
        <f>D442</f>
        <v>66460477.640000001</v>
      </c>
      <c r="E444" s="134">
        <f t="shared" ref="E444:BP444" si="16">E442</f>
        <v>6571473</v>
      </c>
      <c r="F444" s="134">
        <f t="shared" si="16"/>
        <v>6313478.4900000002</v>
      </c>
      <c r="G444" s="134">
        <f t="shared" si="16"/>
        <v>9298960.1400000006</v>
      </c>
      <c r="H444" s="134">
        <f t="shared" si="16"/>
        <v>3713514.7600000002</v>
      </c>
      <c r="I444" s="134">
        <f t="shared" si="16"/>
        <v>7455963.7600000007</v>
      </c>
      <c r="J444" s="134">
        <f t="shared" si="16"/>
        <v>11863331.74</v>
      </c>
      <c r="K444" s="134">
        <f t="shared" si="16"/>
        <v>11187257.57</v>
      </c>
      <c r="L444" s="134">
        <f t="shared" si="16"/>
        <v>5505067.4100000001</v>
      </c>
      <c r="M444" s="134">
        <f t="shared" si="16"/>
        <v>11951142.229999999</v>
      </c>
      <c r="N444" s="134">
        <f t="shared" si="16"/>
        <v>10546724.629999999</v>
      </c>
      <c r="O444" s="134">
        <f t="shared" si="16"/>
        <v>4281254.3100000005</v>
      </c>
      <c r="P444" s="134">
        <f t="shared" si="16"/>
        <v>40348644.50999999</v>
      </c>
      <c r="Q444" s="134">
        <f t="shared" si="16"/>
        <v>14300472.219999999</v>
      </c>
      <c r="R444" s="134">
        <f t="shared" si="16"/>
        <v>17879617.149999999</v>
      </c>
      <c r="S444" s="134">
        <f t="shared" si="16"/>
        <v>7789506.0499999998</v>
      </c>
      <c r="T444" s="134">
        <f t="shared" si="16"/>
        <v>9886808.2499999981</v>
      </c>
      <c r="U444" s="134">
        <f t="shared" si="16"/>
        <v>6274621.5600000005</v>
      </c>
      <c r="V444" s="134">
        <f t="shared" si="16"/>
        <v>10045099.800000001</v>
      </c>
      <c r="W444" s="134">
        <f t="shared" si="16"/>
        <v>4826408.9800000004</v>
      </c>
      <c r="X444" s="134">
        <f t="shared" si="16"/>
        <v>9163966.7000000011</v>
      </c>
      <c r="Y444" s="134">
        <f t="shared" si="16"/>
        <v>10781335.119999999</v>
      </c>
      <c r="Z444" s="134">
        <f t="shared" si="16"/>
        <v>9608696.5999999996</v>
      </c>
      <c r="AA444" s="134">
        <f t="shared" si="16"/>
        <v>9742197.5199999996</v>
      </c>
      <c r="AB444" s="134">
        <f t="shared" si="16"/>
        <v>1720307.14</v>
      </c>
      <c r="AC444" s="134">
        <f t="shared" si="16"/>
        <v>6426179.6200000001</v>
      </c>
      <c r="AD444" s="134">
        <f t="shared" si="16"/>
        <v>2176074.16</v>
      </c>
      <c r="AE444" s="134">
        <f t="shared" si="16"/>
        <v>19197848.359999999</v>
      </c>
      <c r="AF444" s="134">
        <f t="shared" si="16"/>
        <v>2384047.37</v>
      </c>
      <c r="AG444" s="134">
        <f t="shared" si="16"/>
        <v>6587742.29</v>
      </c>
      <c r="AH444" s="134">
        <f t="shared" si="16"/>
        <v>8002712.5899999999</v>
      </c>
      <c r="AI444" s="134">
        <f t="shared" si="16"/>
        <v>9816886.8399999999</v>
      </c>
      <c r="AJ444" s="134">
        <f t="shared" si="16"/>
        <v>8437734.5</v>
      </c>
      <c r="AK444" s="134">
        <f t="shared" si="16"/>
        <v>7454186.9900000002</v>
      </c>
      <c r="AL444" s="134">
        <f t="shared" si="16"/>
        <v>79764950.140000001</v>
      </c>
      <c r="AM444" s="134">
        <f t="shared" si="16"/>
        <v>17553244.329999998</v>
      </c>
      <c r="AN444" s="134">
        <f t="shared" si="16"/>
        <v>4492413.1400000006</v>
      </c>
      <c r="AO444" s="134">
        <f t="shared" si="16"/>
        <v>25954363.390000001</v>
      </c>
      <c r="AP444" s="134">
        <f t="shared" si="16"/>
        <v>11214684.49</v>
      </c>
      <c r="AQ444" s="134">
        <f t="shared" si="16"/>
        <v>3422118.65</v>
      </c>
      <c r="AR444" s="134">
        <f t="shared" si="16"/>
        <v>2899077.57</v>
      </c>
      <c r="AS444" s="134">
        <f t="shared" si="16"/>
        <v>21575690.09</v>
      </c>
      <c r="AT444" s="134">
        <f t="shared" si="16"/>
        <v>14115748.030000001</v>
      </c>
      <c r="AU444" s="134">
        <f t="shared" si="16"/>
        <v>11200872.160000002</v>
      </c>
      <c r="AV444" s="134">
        <f t="shared" si="16"/>
        <v>18864769.18</v>
      </c>
      <c r="AW444" s="134">
        <f t="shared" si="16"/>
        <v>8184311.5099999998</v>
      </c>
      <c r="AX444" s="134">
        <f t="shared" si="16"/>
        <v>2979663.61</v>
      </c>
      <c r="AY444" s="134">
        <f t="shared" si="16"/>
        <v>7302489.0000000009</v>
      </c>
      <c r="AZ444" s="134">
        <f t="shared" si="16"/>
        <v>9959331.089999998</v>
      </c>
      <c r="BA444" s="134">
        <f t="shared" si="16"/>
        <v>6337471.0700000003</v>
      </c>
      <c r="BB444" s="134">
        <f t="shared" si="16"/>
        <v>16675121.320000002</v>
      </c>
      <c r="BC444" s="134">
        <f t="shared" si="16"/>
        <v>7890348.5099999998</v>
      </c>
      <c r="BD444" s="134">
        <f t="shared" si="16"/>
        <v>16038466.649999999</v>
      </c>
      <c r="BE444" s="134">
        <f t="shared" si="16"/>
        <v>22605412.620000001</v>
      </c>
      <c r="BF444" s="134">
        <f t="shared" si="16"/>
        <v>8657627.3200000003</v>
      </c>
      <c r="BG444" s="134">
        <f t="shared" si="16"/>
        <v>4718831.17</v>
      </c>
      <c r="BH444" s="134">
        <f t="shared" si="16"/>
        <v>29062961.399999999</v>
      </c>
      <c r="BI444" s="134">
        <f t="shared" si="16"/>
        <v>6470278.6200000001</v>
      </c>
      <c r="BJ444" s="134">
        <f t="shared" si="16"/>
        <v>1507432.39</v>
      </c>
      <c r="BK444" s="134">
        <f t="shared" si="16"/>
        <v>7022817.3399999999</v>
      </c>
      <c r="BL444" s="134">
        <f t="shared" si="16"/>
        <v>5007008.57</v>
      </c>
      <c r="BM444" s="134">
        <f t="shared" si="16"/>
        <v>20277227.020000003</v>
      </c>
      <c r="BN444" s="134">
        <f t="shared" si="16"/>
        <v>7749544.2500000009</v>
      </c>
      <c r="BO444" s="134">
        <f t="shared" si="16"/>
        <v>6495099.3599999994</v>
      </c>
      <c r="BP444" s="134">
        <f t="shared" si="16"/>
        <v>12952234.410000002</v>
      </c>
      <c r="BQ444" s="134">
        <f t="shared" ref="BQ444:CM444" si="17">BQ442</f>
        <v>6201558.169999999</v>
      </c>
      <c r="BR444" s="134">
        <f t="shared" si="17"/>
        <v>5446526.4000000004</v>
      </c>
      <c r="BS444" s="134">
        <f>BS442</f>
        <v>142083925.78999999</v>
      </c>
      <c r="BT444" s="134">
        <f t="shared" si="17"/>
        <v>13719256.02</v>
      </c>
      <c r="BU444" s="134">
        <f t="shared" si="17"/>
        <v>23055873.52</v>
      </c>
      <c r="BV444" s="134">
        <f t="shared" si="17"/>
        <v>32944992.43</v>
      </c>
      <c r="BW444" s="134">
        <f t="shared" si="17"/>
        <v>6035297.080000001</v>
      </c>
      <c r="BX444" s="134">
        <f t="shared" si="17"/>
        <v>13612717.859999999</v>
      </c>
      <c r="BY444" s="134">
        <f t="shared" si="17"/>
        <v>16293834.650000004</v>
      </c>
      <c r="BZ444" s="134">
        <f t="shared" si="17"/>
        <v>7877103.6600000001</v>
      </c>
      <c r="CA444" s="134">
        <f t="shared" si="17"/>
        <v>4967612.22</v>
      </c>
      <c r="CB444" s="134">
        <f t="shared" si="17"/>
        <v>14077285.610000001</v>
      </c>
      <c r="CC444" s="134">
        <f t="shared" si="17"/>
        <v>8939751.2600000016</v>
      </c>
      <c r="CD444" s="134">
        <f t="shared" si="17"/>
        <v>21508033.989999998</v>
      </c>
      <c r="CE444" s="134">
        <f t="shared" si="17"/>
        <v>15673220.66</v>
      </c>
      <c r="CF444" s="134">
        <f t="shared" si="17"/>
        <v>16919690.82</v>
      </c>
      <c r="CG444" s="134">
        <f t="shared" si="17"/>
        <v>11469890.84</v>
      </c>
      <c r="CH444" s="134">
        <f t="shared" si="17"/>
        <v>5887606.5499999998</v>
      </c>
      <c r="CI444" s="134">
        <f t="shared" si="17"/>
        <v>4548301.1899999995</v>
      </c>
      <c r="CJ444" s="134">
        <f t="shared" si="17"/>
        <v>6726176.9000000004</v>
      </c>
      <c r="CK444" s="134">
        <f t="shared" si="17"/>
        <v>21915833.960000005</v>
      </c>
      <c r="CL444" s="134">
        <f t="shared" si="17"/>
        <v>8628708.3300000001</v>
      </c>
      <c r="CM444" s="134">
        <f t="shared" si="17"/>
        <v>9376138.9299999997</v>
      </c>
    </row>
    <row r="445" spans="1:91" x14ac:dyDescent="0.7">
      <c r="A445" s="260" t="s">
        <v>1269</v>
      </c>
      <c r="B445" s="260"/>
      <c r="C445" s="135"/>
      <c r="D445" s="132">
        <f>D443+D33+D53</f>
        <v>875968146.91999996</v>
      </c>
      <c r="E445" s="132">
        <f t="shared" ref="E445:BP445" si="18">E443+E33+E53</f>
        <v>132081092.54000001</v>
      </c>
      <c r="F445" s="132">
        <f t="shared" si="18"/>
        <v>112385563.66</v>
      </c>
      <c r="G445" s="132">
        <f t="shared" si="18"/>
        <v>103580459.86</v>
      </c>
      <c r="H445" s="132">
        <f t="shared" si="18"/>
        <v>71989192.320000008</v>
      </c>
      <c r="I445" s="132">
        <f t="shared" si="18"/>
        <v>116334160.83000001</v>
      </c>
      <c r="J445" s="132">
        <f t="shared" si="18"/>
        <v>171159160.39999998</v>
      </c>
      <c r="K445" s="132">
        <f t="shared" si="18"/>
        <v>213073141.58000001</v>
      </c>
      <c r="L445" s="132">
        <f t="shared" si="18"/>
        <v>118839688.97999999</v>
      </c>
      <c r="M445" s="132">
        <f t="shared" si="18"/>
        <v>123032924.78999999</v>
      </c>
      <c r="N445" s="132">
        <f t="shared" si="18"/>
        <v>269591491.74000001</v>
      </c>
      <c r="O445" s="132">
        <f t="shared" si="18"/>
        <v>56641720.820000008</v>
      </c>
      <c r="P445" s="132">
        <f t="shared" si="18"/>
        <v>558088936.87000012</v>
      </c>
      <c r="Q445" s="132">
        <f t="shared" si="18"/>
        <v>119244455.98000002</v>
      </c>
      <c r="R445" s="132">
        <f t="shared" si="18"/>
        <v>160947729.20000002</v>
      </c>
      <c r="S445" s="132">
        <f t="shared" si="18"/>
        <v>200827591.40000001</v>
      </c>
      <c r="T445" s="132">
        <f t="shared" si="18"/>
        <v>128408044.98000002</v>
      </c>
      <c r="U445" s="132">
        <f t="shared" si="18"/>
        <v>108920613.48999998</v>
      </c>
      <c r="V445" s="132">
        <f t="shared" si="18"/>
        <v>95250582.679999992</v>
      </c>
      <c r="W445" s="132">
        <f t="shared" si="18"/>
        <v>60448584.240000002</v>
      </c>
      <c r="X445" s="132">
        <f t="shared" si="18"/>
        <v>902814798.98000002</v>
      </c>
      <c r="Y445" s="132">
        <f t="shared" si="18"/>
        <v>96928994.819999993</v>
      </c>
      <c r="Z445" s="132">
        <f t="shared" si="18"/>
        <v>213460372.75999999</v>
      </c>
      <c r="AA445" s="132">
        <f t="shared" si="18"/>
        <v>116265533.60000001</v>
      </c>
      <c r="AB445" s="132">
        <f t="shared" si="18"/>
        <v>52043383.040000007</v>
      </c>
      <c r="AC445" s="132">
        <f t="shared" si="18"/>
        <v>74357467.469999999</v>
      </c>
      <c r="AD445" s="132">
        <f t="shared" si="18"/>
        <v>102295347.28</v>
      </c>
      <c r="AE445" s="132">
        <f t="shared" si="18"/>
        <v>262958095.35000002</v>
      </c>
      <c r="AF445" s="132">
        <f t="shared" si="18"/>
        <v>82436909.030000001</v>
      </c>
      <c r="AG445" s="132">
        <f t="shared" si="18"/>
        <v>96462508.479999989</v>
      </c>
      <c r="AH445" s="132">
        <f t="shared" si="18"/>
        <v>111460254.09999999</v>
      </c>
      <c r="AI445" s="132">
        <f t="shared" si="18"/>
        <v>160991931.55000001</v>
      </c>
      <c r="AJ445" s="132">
        <f t="shared" si="18"/>
        <v>92857787.570000008</v>
      </c>
      <c r="AK445" s="132">
        <f t="shared" si="18"/>
        <v>62498677.839999996</v>
      </c>
      <c r="AL445" s="132">
        <f t="shared" si="18"/>
        <v>1934240660.71</v>
      </c>
      <c r="AM445" s="132">
        <f t="shared" si="18"/>
        <v>116658986.92</v>
      </c>
      <c r="AN445" s="132">
        <f t="shared" si="18"/>
        <v>80988359.539999992</v>
      </c>
      <c r="AO445" s="132">
        <f t="shared" si="18"/>
        <v>176857560.31999999</v>
      </c>
      <c r="AP445" s="132">
        <f t="shared" si="18"/>
        <v>177235918.63</v>
      </c>
      <c r="AQ445" s="132">
        <f t="shared" si="18"/>
        <v>99232362.090000018</v>
      </c>
      <c r="AR445" s="132">
        <f t="shared" si="18"/>
        <v>50088544.890000001</v>
      </c>
      <c r="AS445" s="132">
        <f t="shared" si="18"/>
        <v>446307171.81000006</v>
      </c>
      <c r="AT445" s="132">
        <f t="shared" si="18"/>
        <v>114127799.38</v>
      </c>
      <c r="AU445" s="132">
        <f t="shared" si="18"/>
        <v>162421021.48999998</v>
      </c>
      <c r="AV445" s="132">
        <f t="shared" si="18"/>
        <v>224612626.31999999</v>
      </c>
      <c r="AW445" s="132">
        <f t="shared" si="18"/>
        <v>91324789.870000005</v>
      </c>
      <c r="AX445" s="132">
        <f t="shared" si="18"/>
        <v>68358204.159999996</v>
      </c>
      <c r="AY445" s="132">
        <f t="shared" si="18"/>
        <v>111742710.51000001</v>
      </c>
      <c r="AZ445" s="132">
        <f t="shared" si="18"/>
        <v>95991738.49000001</v>
      </c>
      <c r="BA445" s="132">
        <f t="shared" si="18"/>
        <v>87201737.920000002</v>
      </c>
      <c r="BB445" s="132">
        <f t="shared" si="18"/>
        <v>515844076.44999993</v>
      </c>
      <c r="BC445" s="132">
        <f t="shared" si="18"/>
        <v>88824332.199999988</v>
      </c>
      <c r="BD445" s="132">
        <f t="shared" si="18"/>
        <v>957684985.67000008</v>
      </c>
      <c r="BE445" s="132">
        <f t="shared" si="18"/>
        <v>278343717.78999996</v>
      </c>
      <c r="BF445" s="132">
        <f t="shared" si="18"/>
        <v>84750042.5</v>
      </c>
      <c r="BG445" s="132">
        <f t="shared" si="18"/>
        <v>99102698.650000006</v>
      </c>
      <c r="BH445" s="132">
        <f t="shared" si="18"/>
        <v>599994217.8499999</v>
      </c>
      <c r="BI445" s="132">
        <f t="shared" si="18"/>
        <v>80387101.460000008</v>
      </c>
      <c r="BJ445" s="132">
        <f t="shared" si="18"/>
        <v>47078878.079999998</v>
      </c>
      <c r="BK445" s="132">
        <f t="shared" si="18"/>
        <v>90073290.920000002</v>
      </c>
      <c r="BL445" s="132">
        <f t="shared" si="18"/>
        <v>70518362.790000007</v>
      </c>
      <c r="BM445" s="132">
        <f t="shared" si="18"/>
        <v>785508014.12</v>
      </c>
      <c r="BN445" s="132">
        <f t="shared" si="18"/>
        <v>185420779.34999999</v>
      </c>
      <c r="BO445" s="132">
        <f t="shared" si="18"/>
        <v>138385241.04000002</v>
      </c>
      <c r="BP445" s="132">
        <f t="shared" si="18"/>
        <v>193082972.58000001</v>
      </c>
      <c r="BQ445" s="132">
        <f t="shared" ref="BQ445:CM445" si="19">BQ443+BQ33+BQ53</f>
        <v>165644772.31999999</v>
      </c>
      <c r="BR445" s="132">
        <f t="shared" si="19"/>
        <v>102742082.25999999</v>
      </c>
      <c r="BS445" s="132">
        <f>BS443+BS33+BS53</f>
        <v>3615645824.79</v>
      </c>
      <c r="BT445" s="132">
        <f t="shared" si="19"/>
        <v>152626027.88</v>
      </c>
      <c r="BU445" s="132">
        <f t="shared" si="19"/>
        <v>173711006.01000002</v>
      </c>
      <c r="BV445" s="132">
        <f t="shared" si="19"/>
        <v>593349547.0999999</v>
      </c>
      <c r="BW445" s="132">
        <f t="shared" si="19"/>
        <v>61790103.909999996</v>
      </c>
      <c r="BX445" s="132">
        <f t="shared" si="19"/>
        <v>109529950.53</v>
      </c>
      <c r="BY445" s="132">
        <f t="shared" si="19"/>
        <v>316308374.20000005</v>
      </c>
      <c r="BZ445" s="132">
        <f t="shared" si="19"/>
        <v>79657748.600000009</v>
      </c>
      <c r="CA445" s="132">
        <f t="shared" si="19"/>
        <v>80797626.349999994</v>
      </c>
      <c r="CB445" s="132">
        <f t="shared" si="19"/>
        <v>121243590.68000001</v>
      </c>
      <c r="CC445" s="132">
        <f>CC443+CC33+CC53</f>
        <v>161324986.05000001</v>
      </c>
      <c r="CD445" s="132">
        <f t="shared" si="19"/>
        <v>306772061.02999997</v>
      </c>
      <c r="CE445" s="132">
        <f t="shared" si="19"/>
        <v>170493888.65000001</v>
      </c>
      <c r="CF445" s="132">
        <f t="shared" si="19"/>
        <v>236961770.19999999</v>
      </c>
      <c r="CG445" s="132">
        <f t="shared" si="19"/>
        <v>77372662.200000018</v>
      </c>
      <c r="CH445" s="132">
        <f t="shared" si="19"/>
        <v>79599616.060000002</v>
      </c>
      <c r="CI445" s="132">
        <f t="shared" si="19"/>
        <v>74735402.279999986</v>
      </c>
      <c r="CJ445" s="132">
        <f t="shared" si="19"/>
        <v>75603867.800000012</v>
      </c>
      <c r="CK445" s="132">
        <f t="shared" si="19"/>
        <v>355295543.80000001</v>
      </c>
      <c r="CL445" s="132">
        <f t="shared" si="19"/>
        <v>56936803.390000001</v>
      </c>
      <c r="CM445" s="132">
        <f t="shared" si="19"/>
        <v>65718834.579999991</v>
      </c>
    </row>
    <row r="446" spans="1:91" x14ac:dyDescent="0.7">
      <c r="A446" s="260" t="s">
        <v>1270</v>
      </c>
      <c r="B446" s="260"/>
      <c r="C446" s="135"/>
      <c r="D446" s="132">
        <f>D444+D137+D200+D248</f>
        <v>767336071.63999999</v>
      </c>
      <c r="E446" s="132">
        <f t="shared" ref="E446:BP446" si="20">E444+E137+E200+E248</f>
        <v>98330159.969999999</v>
      </c>
      <c r="F446" s="132">
        <f t="shared" si="20"/>
        <v>82418916.900000006</v>
      </c>
      <c r="G446" s="132">
        <f t="shared" si="20"/>
        <v>78453169.609999999</v>
      </c>
      <c r="H446" s="132">
        <f t="shared" si="20"/>
        <v>53182071.439999998</v>
      </c>
      <c r="I446" s="132">
        <f t="shared" si="20"/>
        <v>87773390.599999994</v>
      </c>
      <c r="J446" s="132">
        <f t="shared" si="20"/>
        <v>105507237.37000002</v>
      </c>
      <c r="K446" s="132">
        <f t="shared" si="20"/>
        <v>172515752.81</v>
      </c>
      <c r="L446" s="132">
        <f t="shared" si="20"/>
        <v>96493960.210000008</v>
      </c>
      <c r="M446" s="132">
        <f t="shared" si="20"/>
        <v>100758485.67999998</v>
      </c>
      <c r="N446" s="132">
        <f t="shared" si="20"/>
        <v>213459126.79999995</v>
      </c>
      <c r="O446" s="132">
        <f t="shared" si="20"/>
        <v>32197335.809999995</v>
      </c>
      <c r="P446" s="132">
        <f t="shared" si="20"/>
        <v>514813020.83000004</v>
      </c>
      <c r="Q446" s="132">
        <f t="shared" si="20"/>
        <v>89273649.090000004</v>
      </c>
      <c r="R446" s="132">
        <f t="shared" si="20"/>
        <v>121560838.7</v>
      </c>
      <c r="S446" s="132">
        <f t="shared" si="20"/>
        <v>158739563.94</v>
      </c>
      <c r="T446" s="132">
        <f t="shared" si="20"/>
        <v>85176022.469999984</v>
      </c>
      <c r="U446" s="132">
        <f t="shared" si="20"/>
        <v>80646909.079999998</v>
      </c>
      <c r="V446" s="132">
        <f t="shared" si="20"/>
        <v>77857711.379999995</v>
      </c>
      <c r="W446" s="132">
        <f t="shared" si="20"/>
        <v>44730402.270000003</v>
      </c>
      <c r="X446" s="132">
        <f t="shared" si="20"/>
        <v>866564981.3499999</v>
      </c>
      <c r="Y446" s="132">
        <f t="shared" si="20"/>
        <v>71873115.150000006</v>
      </c>
      <c r="Z446" s="132">
        <f t="shared" si="20"/>
        <v>116338751.09999999</v>
      </c>
      <c r="AA446" s="132">
        <f t="shared" si="20"/>
        <v>84805067.129999995</v>
      </c>
      <c r="AB446" s="132">
        <f t="shared" si="20"/>
        <v>45161352.659999996</v>
      </c>
      <c r="AC446" s="132">
        <f t="shared" si="20"/>
        <v>57425711.239999995</v>
      </c>
      <c r="AD446" s="132">
        <f t="shared" si="20"/>
        <v>61640447.659999989</v>
      </c>
      <c r="AE446" s="132">
        <f t="shared" si="20"/>
        <v>221524293.61000001</v>
      </c>
      <c r="AF446" s="132">
        <f t="shared" si="20"/>
        <v>57825392.859999999</v>
      </c>
      <c r="AG446" s="132">
        <f t="shared" si="20"/>
        <v>64968274.25999999</v>
      </c>
      <c r="AH446" s="132">
        <f t="shared" si="20"/>
        <v>92435728.010000005</v>
      </c>
      <c r="AI446" s="132">
        <f t="shared" si="20"/>
        <v>131160092.89999999</v>
      </c>
      <c r="AJ446" s="132">
        <f t="shared" si="20"/>
        <v>71885632.359999999</v>
      </c>
      <c r="AK446" s="132">
        <f t="shared" si="20"/>
        <v>50891612.580000006</v>
      </c>
      <c r="AL446" s="132">
        <f t="shared" si="20"/>
        <v>1611578862.24</v>
      </c>
      <c r="AM446" s="132">
        <f t="shared" si="20"/>
        <v>90152123.519999981</v>
      </c>
      <c r="AN446" s="132">
        <f t="shared" si="20"/>
        <v>57074291.630000003</v>
      </c>
      <c r="AO446" s="132">
        <f t="shared" si="20"/>
        <v>147820590.06999999</v>
      </c>
      <c r="AP446" s="132">
        <f t="shared" si="20"/>
        <v>127725354.97</v>
      </c>
      <c r="AQ446" s="132">
        <f t="shared" si="20"/>
        <v>81520328.530000001</v>
      </c>
      <c r="AR446" s="132">
        <f t="shared" si="20"/>
        <v>38638116.009999998</v>
      </c>
      <c r="AS446" s="132">
        <f t="shared" si="20"/>
        <v>406179726.93000001</v>
      </c>
      <c r="AT446" s="132">
        <f t="shared" si="20"/>
        <v>80463911.36999999</v>
      </c>
      <c r="AU446" s="132">
        <f t="shared" si="20"/>
        <v>144853515.59</v>
      </c>
      <c r="AV446" s="132">
        <f t="shared" si="20"/>
        <v>149482990.83999997</v>
      </c>
      <c r="AW446" s="132">
        <f t="shared" si="20"/>
        <v>73483776.840000004</v>
      </c>
      <c r="AX446" s="132">
        <f t="shared" si="20"/>
        <v>52305907.140000001</v>
      </c>
      <c r="AY446" s="132">
        <f t="shared" si="20"/>
        <v>85284450.399999991</v>
      </c>
      <c r="AZ446" s="132">
        <f t="shared" si="20"/>
        <v>74087238.11999999</v>
      </c>
      <c r="BA446" s="132">
        <f t="shared" si="20"/>
        <v>68095716.570000008</v>
      </c>
      <c r="BB446" s="132">
        <f t="shared" si="20"/>
        <v>405175944.13999999</v>
      </c>
      <c r="BC446" s="132">
        <f t="shared" si="20"/>
        <v>66827736.219999991</v>
      </c>
      <c r="BD446" s="132">
        <f t="shared" si="20"/>
        <v>830051853.27999997</v>
      </c>
      <c r="BE446" s="132">
        <f t="shared" si="20"/>
        <v>205214992.63000003</v>
      </c>
      <c r="BF446" s="132">
        <f t="shared" si="20"/>
        <v>69508300.709999993</v>
      </c>
      <c r="BG446" s="132">
        <f t="shared" si="20"/>
        <v>76226253.000000015</v>
      </c>
      <c r="BH446" s="132">
        <f t="shared" si="20"/>
        <v>471291256.01999992</v>
      </c>
      <c r="BI446" s="132">
        <f t="shared" si="20"/>
        <v>52613923.579999998</v>
      </c>
      <c r="BJ446" s="132">
        <f t="shared" si="20"/>
        <v>35558574.619999997</v>
      </c>
      <c r="BK446" s="132">
        <f t="shared" si="20"/>
        <v>63753311.210000001</v>
      </c>
      <c r="BL446" s="132">
        <f t="shared" si="20"/>
        <v>57467803.179999992</v>
      </c>
      <c r="BM446" s="132">
        <f t="shared" si="20"/>
        <v>574608794.63</v>
      </c>
      <c r="BN446" s="132">
        <f t="shared" si="20"/>
        <v>144260482.31999999</v>
      </c>
      <c r="BO446" s="132">
        <f t="shared" si="20"/>
        <v>94534942.239999995</v>
      </c>
      <c r="BP446" s="132">
        <f t="shared" si="20"/>
        <v>154406009.51999998</v>
      </c>
      <c r="BQ446" s="132">
        <f t="shared" ref="BQ446:CM446" si="21">BQ444+BQ137+BQ200+BQ248</f>
        <v>100883197.98</v>
      </c>
      <c r="BR446" s="132">
        <f t="shared" si="21"/>
        <v>79284318.090000004</v>
      </c>
      <c r="BS446" s="132">
        <f>BS444+BS137+BS200+BS248</f>
        <v>2753448975.6500001</v>
      </c>
      <c r="BT446" s="132">
        <f t="shared" si="21"/>
        <v>123476208.09</v>
      </c>
      <c r="BU446" s="132">
        <f t="shared" si="21"/>
        <v>122412929.54000001</v>
      </c>
      <c r="BV446" s="132">
        <f t="shared" si="21"/>
        <v>468762614.44999999</v>
      </c>
      <c r="BW446" s="132">
        <f t="shared" si="21"/>
        <v>37749443.830000006</v>
      </c>
      <c r="BX446" s="132">
        <f t="shared" si="21"/>
        <v>101174162.44</v>
      </c>
      <c r="BY446" s="132">
        <f t="shared" si="21"/>
        <v>238153838.62</v>
      </c>
      <c r="BZ446" s="132">
        <f t="shared" si="21"/>
        <v>68324228.329999998</v>
      </c>
      <c r="CA446" s="132">
        <f t="shared" si="21"/>
        <v>66367951.540000007</v>
      </c>
      <c r="CB446" s="132">
        <f t="shared" si="21"/>
        <v>89147593.920000002</v>
      </c>
      <c r="CC446" s="132">
        <f>CC444+CC137+CC200+CC248</f>
        <v>115053047.72</v>
      </c>
      <c r="CD446" s="132">
        <f t="shared" si="21"/>
        <v>235236102.08000001</v>
      </c>
      <c r="CE446" s="132">
        <f t="shared" si="21"/>
        <v>115731486.72000001</v>
      </c>
      <c r="CF446" s="132">
        <f t="shared" si="21"/>
        <v>192809169.33000001</v>
      </c>
      <c r="CG446" s="132">
        <f t="shared" si="21"/>
        <v>62868407.949999996</v>
      </c>
      <c r="CH446" s="132">
        <f t="shared" si="21"/>
        <v>63236870.600000001</v>
      </c>
      <c r="CI446" s="132">
        <f t="shared" si="21"/>
        <v>52445793.909999996</v>
      </c>
      <c r="CJ446" s="132">
        <f t="shared" si="21"/>
        <v>61117306.68</v>
      </c>
      <c r="CK446" s="132">
        <f t="shared" si="21"/>
        <v>266063647.40000001</v>
      </c>
      <c r="CL446" s="132">
        <f t="shared" si="21"/>
        <v>52090513.299999997</v>
      </c>
      <c r="CM446" s="132">
        <f t="shared" si="21"/>
        <v>48046091.560000002</v>
      </c>
    </row>
    <row r="447" spans="1:91" x14ac:dyDescent="0.7">
      <c r="B447" s="1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  <c r="AW447" s="53"/>
      <c r="AX447" s="53"/>
      <c r="AY447" s="53"/>
      <c r="AZ447" s="53"/>
      <c r="BA447" s="53"/>
      <c r="BB447" s="53"/>
      <c r="BC447" s="53"/>
      <c r="BD447" s="53"/>
      <c r="BE447" s="53"/>
      <c r="BF447" s="53"/>
      <c r="BG447" s="53"/>
      <c r="BH447" s="53"/>
      <c r="BI447" s="53"/>
      <c r="BJ447" s="53"/>
      <c r="BK447" s="53"/>
      <c r="BL447" s="53"/>
      <c r="BM447" s="53"/>
      <c r="BN447" s="53"/>
      <c r="BO447" s="53"/>
      <c r="BP447" s="53"/>
      <c r="BQ447" s="53"/>
      <c r="BR447" s="53"/>
      <c r="BS447" s="53"/>
      <c r="BT447" s="53"/>
      <c r="BU447" s="53"/>
      <c r="BV447" s="53"/>
      <c r="BW447" s="53"/>
      <c r="BX447" s="53"/>
      <c r="BY447" s="53"/>
      <c r="BZ447" s="53"/>
      <c r="CA447" s="53"/>
      <c r="CB447" s="53"/>
      <c r="CC447" s="53"/>
      <c r="CD447" s="53"/>
      <c r="CE447" s="53"/>
      <c r="CF447" s="53"/>
      <c r="CG447" s="53"/>
      <c r="CH447" s="53"/>
      <c r="CI447" s="53"/>
      <c r="CJ447" s="53"/>
      <c r="CK447" s="53"/>
      <c r="CL447" s="53"/>
      <c r="CM447" s="53"/>
    </row>
    <row r="448" spans="1:91" x14ac:dyDescent="0.7">
      <c r="B448" s="1"/>
      <c r="C448" s="136" t="s">
        <v>1271</v>
      </c>
      <c r="D448" s="137">
        <f>D33</f>
        <v>211136250.94999999</v>
      </c>
      <c r="E448" s="137">
        <f t="shared" ref="E448:BP448" si="22">E33</f>
        <v>43480707.280000001</v>
      </c>
      <c r="F448" s="137">
        <f t="shared" si="22"/>
        <v>39346135.979999997</v>
      </c>
      <c r="G448" s="137">
        <f t="shared" si="22"/>
        <v>51052834.630000003</v>
      </c>
      <c r="H448" s="137">
        <f t="shared" si="22"/>
        <v>51025719.640000001</v>
      </c>
      <c r="I448" s="137">
        <f t="shared" si="22"/>
        <v>62194352.350000001</v>
      </c>
      <c r="J448" s="137">
        <f t="shared" si="22"/>
        <v>90950826.590000004</v>
      </c>
      <c r="K448" s="137">
        <f t="shared" si="22"/>
        <v>86495312.010000005</v>
      </c>
      <c r="L448" s="137">
        <f t="shared" si="22"/>
        <v>35420463.43</v>
      </c>
      <c r="M448" s="137">
        <f t="shared" si="22"/>
        <v>59816159.629999995</v>
      </c>
      <c r="N448" s="137">
        <f t="shared" si="22"/>
        <v>97468319.950000003</v>
      </c>
      <c r="O448" s="137">
        <f t="shared" si="22"/>
        <v>20155429.150000002</v>
      </c>
      <c r="P448" s="137">
        <f t="shared" si="22"/>
        <v>231140437.30000001</v>
      </c>
      <c r="Q448" s="137">
        <f t="shared" si="22"/>
        <v>54488299.13000001</v>
      </c>
      <c r="R448" s="137">
        <f t="shared" si="22"/>
        <v>52221961.740000002</v>
      </c>
      <c r="S448" s="137">
        <f t="shared" si="22"/>
        <v>105269493.38000001</v>
      </c>
      <c r="T448" s="137">
        <f t="shared" si="22"/>
        <v>59738537.329999991</v>
      </c>
      <c r="U448" s="137">
        <f t="shared" si="22"/>
        <v>41048819.889999993</v>
      </c>
      <c r="V448" s="137">
        <f t="shared" si="22"/>
        <v>48815867.209999993</v>
      </c>
      <c r="W448" s="137">
        <f t="shared" si="22"/>
        <v>18933659.75</v>
      </c>
      <c r="X448" s="137">
        <f t="shared" si="22"/>
        <v>337976871.94</v>
      </c>
      <c r="Y448" s="137">
        <f t="shared" si="22"/>
        <v>39649810.640000001</v>
      </c>
      <c r="Z448" s="137">
        <f t="shared" si="22"/>
        <v>61114761.630000003</v>
      </c>
      <c r="AA448" s="137">
        <f t="shared" si="22"/>
        <v>39868353.649999999</v>
      </c>
      <c r="AB448" s="137">
        <f t="shared" si="22"/>
        <v>25594458.240000002</v>
      </c>
      <c r="AC448" s="137">
        <f t="shared" si="22"/>
        <v>23280556.5</v>
      </c>
      <c r="AD448" s="137">
        <f t="shared" si="22"/>
        <v>40247401</v>
      </c>
      <c r="AE448" s="137">
        <f t="shared" si="22"/>
        <v>140181326.87</v>
      </c>
      <c r="AF448" s="137">
        <f t="shared" si="22"/>
        <v>34608247.25</v>
      </c>
      <c r="AG448" s="137">
        <f t="shared" si="22"/>
        <v>33985868.560000002</v>
      </c>
      <c r="AH448" s="137">
        <f t="shared" si="22"/>
        <v>54273301.329999998</v>
      </c>
      <c r="AI448" s="137">
        <f t="shared" si="22"/>
        <v>80083359.400000006</v>
      </c>
      <c r="AJ448" s="137">
        <f t="shared" si="22"/>
        <v>32652680.93</v>
      </c>
      <c r="AK448" s="137">
        <f t="shared" si="22"/>
        <v>26111871.5</v>
      </c>
      <c r="AL448" s="137">
        <f t="shared" si="22"/>
        <v>753909091.91999996</v>
      </c>
      <c r="AM448" s="137">
        <f t="shared" si="22"/>
        <v>47085146</v>
      </c>
      <c r="AN448" s="137">
        <f t="shared" si="22"/>
        <v>45266125.899999999</v>
      </c>
      <c r="AO448" s="137">
        <f t="shared" si="22"/>
        <v>70220336</v>
      </c>
      <c r="AP448" s="137">
        <f t="shared" si="22"/>
        <v>76757172</v>
      </c>
      <c r="AQ448" s="137">
        <f t="shared" si="22"/>
        <v>47432885.750000007</v>
      </c>
      <c r="AR448" s="137">
        <f t="shared" si="22"/>
        <v>12590818</v>
      </c>
      <c r="AS448" s="137">
        <f t="shared" si="22"/>
        <v>252162167.00000006</v>
      </c>
      <c r="AT448" s="137">
        <f t="shared" si="22"/>
        <v>41811168.219999999</v>
      </c>
      <c r="AU448" s="137">
        <f t="shared" si="22"/>
        <v>67756479.189999998</v>
      </c>
      <c r="AV448" s="137">
        <f t="shared" si="22"/>
        <v>76391318.069999993</v>
      </c>
      <c r="AW448" s="137">
        <f t="shared" si="22"/>
        <v>50713304.5</v>
      </c>
      <c r="AX448" s="137">
        <f t="shared" si="22"/>
        <v>36539242.579999998</v>
      </c>
      <c r="AY448" s="137">
        <f t="shared" si="22"/>
        <v>56273763.699999996</v>
      </c>
      <c r="AZ448" s="137">
        <f t="shared" si="22"/>
        <v>44377586.75</v>
      </c>
      <c r="BA448" s="137">
        <f t="shared" si="22"/>
        <v>49616170</v>
      </c>
      <c r="BB448" s="137">
        <f t="shared" si="22"/>
        <v>313499574.35999995</v>
      </c>
      <c r="BC448" s="137">
        <f t="shared" si="22"/>
        <v>22643227.100000001</v>
      </c>
      <c r="BD448" s="137">
        <f t="shared" si="22"/>
        <v>415644745.24000001</v>
      </c>
      <c r="BE448" s="137">
        <f t="shared" si="22"/>
        <v>166574412.89999998</v>
      </c>
      <c r="BF448" s="137">
        <f t="shared" si="22"/>
        <v>34357658.75</v>
      </c>
      <c r="BG448" s="137">
        <f t="shared" si="22"/>
        <v>44029676.390000001</v>
      </c>
      <c r="BH448" s="137">
        <f t="shared" si="22"/>
        <v>161628506.06</v>
      </c>
      <c r="BI448" s="137">
        <f t="shared" si="22"/>
        <v>23142716.920000002</v>
      </c>
      <c r="BJ448" s="137">
        <f t="shared" si="22"/>
        <v>17856891.109999999</v>
      </c>
      <c r="BK448" s="137">
        <f t="shared" si="22"/>
        <v>56577742.75</v>
      </c>
      <c r="BL448" s="137">
        <f t="shared" si="22"/>
        <v>33022206.469999999</v>
      </c>
      <c r="BM448" s="137">
        <f t="shared" si="22"/>
        <v>293410215</v>
      </c>
      <c r="BN448" s="137">
        <f t="shared" si="22"/>
        <v>88336821.570000008</v>
      </c>
      <c r="BO448" s="137">
        <f t="shared" si="22"/>
        <v>85805225.150000021</v>
      </c>
      <c r="BP448" s="137">
        <f t="shared" si="22"/>
        <v>59471937</v>
      </c>
      <c r="BQ448" s="137">
        <f t="shared" ref="BQ448:CM448" si="23">BQ33</f>
        <v>51912573.890000001</v>
      </c>
      <c r="BR448" s="137">
        <f t="shared" si="23"/>
        <v>61767136.149999999</v>
      </c>
      <c r="BS448" s="137">
        <f t="shared" si="23"/>
        <v>956504392.5</v>
      </c>
      <c r="BT448" s="137">
        <f t="shared" si="23"/>
        <v>54734629.5</v>
      </c>
      <c r="BU448" s="137">
        <f t="shared" si="23"/>
        <v>66470465.900000006</v>
      </c>
      <c r="BV448" s="137">
        <f t="shared" si="23"/>
        <v>279860865.41999996</v>
      </c>
      <c r="BW448" s="137">
        <f t="shared" si="23"/>
        <v>11850290.52</v>
      </c>
      <c r="BX448" s="137">
        <f t="shared" si="23"/>
        <v>41294745</v>
      </c>
      <c r="BY448" s="137">
        <f t="shared" si="23"/>
        <v>98194897.200000003</v>
      </c>
      <c r="BZ448" s="137">
        <f t="shared" si="23"/>
        <v>26428857.990000002</v>
      </c>
      <c r="CA448" s="137">
        <f t="shared" si="23"/>
        <v>35850176</v>
      </c>
      <c r="CB448" s="137">
        <f t="shared" si="23"/>
        <v>41999700.799999997</v>
      </c>
      <c r="CC448" s="137">
        <f>CC33</f>
        <v>54333267.450000003</v>
      </c>
      <c r="CD448" s="137">
        <f t="shared" si="23"/>
        <v>108660201.5</v>
      </c>
      <c r="CE448" s="137">
        <f t="shared" si="23"/>
        <v>69149093.049999997</v>
      </c>
      <c r="CF448" s="137">
        <f t="shared" si="23"/>
        <v>79598088.450000003</v>
      </c>
      <c r="CG448" s="137">
        <f t="shared" si="23"/>
        <v>25321481.82</v>
      </c>
      <c r="CH448" s="137">
        <f t="shared" si="23"/>
        <v>28444568.25</v>
      </c>
      <c r="CI448" s="137">
        <f t="shared" si="23"/>
        <v>35905310.879999995</v>
      </c>
      <c r="CJ448" s="137">
        <f t="shared" si="23"/>
        <v>32298452</v>
      </c>
      <c r="CK448" s="137">
        <f t="shared" si="23"/>
        <v>140233675.5</v>
      </c>
      <c r="CL448" s="137">
        <f t="shared" si="23"/>
        <v>20220706</v>
      </c>
      <c r="CM448" s="137">
        <f t="shared" si="23"/>
        <v>17817557.32</v>
      </c>
    </row>
    <row r="449" spans="1:91" x14ac:dyDescent="0.7">
      <c r="B449" s="1"/>
      <c r="C449" s="136" t="s">
        <v>1272</v>
      </c>
      <c r="D449" s="138">
        <f>D53</f>
        <v>380301361.31999999</v>
      </c>
      <c r="E449" s="138">
        <f t="shared" ref="E449:BP449" si="24">E53</f>
        <v>11539189.26</v>
      </c>
      <c r="F449" s="138">
        <f t="shared" si="24"/>
        <v>28522125.66</v>
      </c>
      <c r="G449" s="138">
        <f t="shared" si="24"/>
        <v>16654872.33</v>
      </c>
      <c r="H449" s="138">
        <f t="shared" si="24"/>
        <v>12302283.459999999</v>
      </c>
      <c r="I449" s="138">
        <f t="shared" si="24"/>
        <v>21746539.57</v>
      </c>
      <c r="J449" s="138">
        <f t="shared" si="24"/>
        <v>23964130.079999998</v>
      </c>
      <c r="K449" s="138">
        <f t="shared" si="24"/>
        <v>50821500.649999999</v>
      </c>
      <c r="L449" s="138">
        <f t="shared" si="24"/>
        <v>30653188.059999995</v>
      </c>
      <c r="M449" s="138">
        <f t="shared" si="24"/>
        <v>40964518.170000002</v>
      </c>
      <c r="N449" s="138">
        <f t="shared" si="24"/>
        <v>137584033.95000002</v>
      </c>
      <c r="O449" s="138">
        <f t="shared" si="24"/>
        <v>20845170.250000004</v>
      </c>
      <c r="P449" s="138">
        <f t="shared" si="24"/>
        <v>268829566.11000001</v>
      </c>
      <c r="Q449" s="138">
        <f t="shared" si="24"/>
        <v>36239794.869999997</v>
      </c>
      <c r="R449" s="138">
        <f t="shared" si="24"/>
        <v>54185567.870000005</v>
      </c>
      <c r="S449" s="138">
        <f t="shared" si="24"/>
        <v>104252106.28999999</v>
      </c>
      <c r="T449" s="138">
        <f t="shared" si="24"/>
        <v>46445692.480000012</v>
      </c>
      <c r="U449" s="138">
        <f t="shared" si="24"/>
        <v>37618175.759999998</v>
      </c>
      <c r="V449" s="138">
        <f t="shared" si="24"/>
        <v>60941023.600000001</v>
      </c>
      <c r="W449" s="138">
        <f t="shared" si="24"/>
        <v>16680941.4</v>
      </c>
      <c r="X449" s="138">
        <f t="shared" si="24"/>
        <v>468825778.19</v>
      </c>
      <c r="Y449" s="138">
        <f t="shared" si="24"/>
        <v>50742231.640000001</v>
      </c>
      <c r="Z449" s="138">
        <f t="shared" si="24"/>
        <v>35887845.130000003</v>
      </c>
      <c r="AA449" s="138">
        <f t="shared" si="24"/>
        <v>41776741.829999998</v>
      </c>
      <c r="AB449" s="138">
        <f t="shared" si="24"/>
        <v>8838981.8000000007</v>
      </c>
      <c r="AC449" s="138">
        <f t="shared" si="24"/>
        <v>20983930.18</v>
      </c>
      <c r="AD449" s="138">
        <f t="shared" si="24"/>
        <v>40772040.399999999</v>
      </c>
      <c r="AE449" s="138">
        <f t="shared" si="24"/>
        <v>85240723</v>
      </c>
      <c r="AF449" s="138">
        <f t="shared" si="24"/>
        <v>20402096.02</v>
      </c>
      <c r="AG449" s="138">
        <f t="shared" si="24"/>
        <v>34638321.5</v>
      </c>
      <c r="AH449" s="138">
        <f t="shared" si="24"/>
        <v>25937770.840000004</v>
      </c>
      <c r="AI449" s="138">
        <f t="shared" si="24"/>
        <v>27421767.679999996</v>
      </c>
      <c r="AJ449" s="138">
        <f t="shared" si="24"/>
        <v>25316504.700000003</v>
      </c>
      <c r="AK449" s="138">
        <f t="shared" si="24"/>
        <v>11966751.93</v>
      </c>
      <c r="AL449" s="138">
        <f t="shared" si="24"/>
        <v>983935989.62000012</v>
      </c>
      <c r="AM449" s="138">
        <f t="shared" si="24"/>
        <v>16828415.449999999</v>
      </c>
      <c r="AN449" s="138">
        <f t="shared" si="24"/>
        <v>14343909.630000001</v>
      </c>
      <c r="AO449" s="138">
        <f t="shared" si="24"/>
        <v>46420087</v>
      </c>
      <c r="AP449" s="138">
        <f t="shared" si="24"/>
        <v>75341134.010000005</v>
      </c>
      <c r="AQ449" s="138">
        <f t="shared" si="24"/>
        <v>21581122.890000001</v>
      </c>
      <c r="AR449" s="138">
        <f t="shared" si="24"/>
        <v>9395917.3599999994</v>
      </c>
      <c r="AS449" s="138">
        <f t="shared" si="24"/>
        <v>200463317.23999998</v>
      </c>
      <c r="AT449" s="138">
        <f t="shared" si="24"/>
        <v>56900780.400000006</v>
      </c>
      <c r="AU449" s="138">
        <f t="shared" si="24"/>
        <v>51988254.339999996</v>
      </c>
      <c r="AV449" s="138">
        <f t="shared" si="24"/>
        <v>49000368.029999994</v>
      </c>
      <c r="AW449" s="138">
        <f t="shared" si="24"/>
        <v>17415545.710000001</v>
      </c>
      <c r="AX449" s="138">
        <f t="shared" si="24"/>
        <v>16931437.09</v>
      </c>
      <c r="AY449" s="138">
        <f t="shared" si="24"/>
        <v>25435504.449999999</v>
      </c>
      <c r="AZ449" s="138">
        <f t="shared" si="24"/>
        <v>15082123.65</v>
      </c>
      <c r="BA449" s="138">
        <f t="shared" si="24"/>
        <v>21582889.640000001</v>
      </c>
      <c r="BB449" s="138">
        <f t="shared" si="24"/>
        <v>281940442.89000005</v>
      </c>
      <c r="BC449" s="138">
        <f t="shared" si="24"/>
        <v>21955785.259999998</v>
      </c>
      <c r="BD449" s="138">
        <f t="shared" si="24"/>
        <v>537222191</v>
      </c>
      <c r="BE449" s="138">
        <f t="shared" si="24"/>
        <v>148092451.22999999</v>
      </c>
      <c r="BF449" s="138">
        <f t="shared" si="24"/>
        <v>20956481.479999997</v>
      </c>
      <c r="BG449" s="138">
        <f t="shared" si="24"/>
        <v>25502267.060000002</v>
      </c>
      <c r="BH449" s="138">
        <f t="shared" si="24"/>
        <v>327220903.66999996</v>
      </c>
      <c r="BI449" s="138">
        <f t="shared" si="24"/>
        <v>25505441.120000001</v>
      </c>
      <c r="BJ449" s="138">
        <f t="shared" si="24"/>
        <v>9769724.4100000001</v>
      </c>
      <c r="BK449" s="138">
        <f t="shared" si="24"/>
        <v>25506247</v>
      </c>
      <c r="BL449" s="138">
        <f t="shared" si="24"/>
        <v>19132551.09</v>
      </c>
      <c r="BM449" s="138">
        <f t="shared" si="24"/>
        <v>391151992.88</v>
      </c>
      <c r="BN449" s="138">
        <f t="shared" si="24"/>
        <v>43995709.719999999</v>
      </c>
      <c r="BO449" s="138">
        <f t="shared" si="24"/>
        <v>38009692.719999999</v>
      </c>
      <c r="BP449" s="138">
        <f t="shared" si="24"/>
        <v>58404814.439999998</v>
      </c>
      <c r="BQ449" s="138">
        <f t="shared" ref="BQ449:CM449" si="25">BQ53</f>
        <v>68103804.75</v>
      </c>
      <c r="BR449" s="138">
        <f t="shared" si="25"/>
        <v>35805210.159999996</v>
      </c>
      <c r="BS449" s="138">
        <f t="shared" si="25"/>
        <v>2433964524.75</v>
      </c>
      <c r="BT449" s="138">
        <f t="shared" si="25"/>
        <v>53091074.240000002</v>
      </c>
      <c r="BU449" s="138">
        <f t="shared" si="25"/>
        <v>74969439.790000007</v>
      </c>
      <c r="BV449" s="138">
        <f t="shared" si="25"/>
        <v>343505986.31999999</v>
      </c>
      <c r="BW449" s="138">
        <f t="shared" si="25"/>
        <v>31272534.770000003</v>
      </c>
      <c r="BX449" s="138">
        <f t="shared" si="25"/>
        <v>34882678.579999998</v>
      </c>
      <c r="BY449" s="138">
        <f t="shared" si="25"/>
        <v>129959270.62</v>
      </c>
      <c r="BZ449" s="138">
        <f t="shared" si="25"/>
        <v>12924955.66</v>
      </c>
      <c r="CA449" s="138">
        <f t="shared" si="25"/>
        <v>19395690.259999998</v>
      </c>
      <c r="CB449" s="138">
        <f t="shared" si="25"/>
        <v>25386820.820000004</v>
      </c>
      <c r="CC449" s="138">
        <f t="shared" si="25"/>
        <v>69354596.99000001</v>
      </c>
      <c r="CD449" s="138">
        <f t="shared" si="25"/>
        <v>125795124.8</v>
      </c>
      <c r="CE449" s="138">
        <f t="shared" si="25"/>
        <v>58083185.340000004</v>
      </c>
      <c r="CF449" s="138">
        <f t="shared" si="25"/>
        <v>62591671.140000001</v>
      </c>
      <c r="CG449" s="138">
        <f t="shared" si="25"/>
        <v>15586615.140000001</v>
      </c>
      <c r="CH449" s="138">
        <f t="shared" si="25"/>
        <v>17063329.370000001</v>
      </c>
      <c r="CI449" s="138">
        <f t="shared" si="25"/>
        <v>14426119.510000002</v>
      </c>
      <c r="CJ449" s="138">
        <f t="shared" si="25"/>
        <v>20294949.890000001</v>
      </c>
      <c r="CK449" s="138">
        <f t="shared" si="25"/>
        <v>138341703.73000002</v>
      </c>
      <c r="CL449" s="138">
        <f t="shared" si="25"/>
        <v>14934550.890000001</v>
      </c>
      <c r="CM449" s="138">
        <f t="shared" si="25"/>
        <v>18784553.149999999</v>
      </c>
    </row>
    <row r="450" spans="1:91" ht="25.2" thickBot="1" x14ac:dyDescent="0.75">
      <c r="B450" s="1"/>
      <c r="C450" s="139" t="s">
        <v>1273</v>
      </c>
      <c r="D450" s="140">
        <f>SUM(D448:D449)</f>
        <v>591437612.26999998</v>
      </c>
      <c r="E450" s="140">
        <f t="shared" ref="E450:BP450" si="26">SUM(E448:E449)</f>
        <v>55019896.539999999</v>
      </c>
      <c r="F450" s="140">
        <f t="shared" si="26"/>
        <v>67868261.640000001</v>
      </c>
      <c r="G450" s="140">
        <f t="shared" si="26"/>
        <v>67707706.960000008</v>
      </c>
      <c r="H450" s="140">
        <f t="shared" si="26"/>
        <v>63328003.100000001</v>
      </c>
      <c r="I450" s="140">
        <f t="shared" si="26"/>
        <v>83940891.920000002</v>
      </c>
      <c r="J450" s="140">
        <f t="shared" si="26"/>
        <v>114914956.67</v>
      </c>
      <c r="K450" s="140">
        <f t="shared" si="26"/>
        <v>137316812.66</v>
      </c>
      <c r="L450" s="140">
        <f t="shared" si="26"/>
        <v>66073651.489999995</v>
      </c>
      <c r="M450" s="140">
        <f t="shared" si="26"/>
        <v>100780677.8</v>
      </c>
      <c r="N450" s="140">
        <f t="shared" si="26"/>
        <v>235052353.90000004</v>
      </c>
      <c r="O450" s="140">
        <f t="shared" si="26"/>
        <v>41000599.400000006</v>
      </c>
      <c r="P450" s="140">
        <f t="shared" si="26"/>
        <v>499970003.41000003</v>
      </c>
      <c r="Q450" s="140">
        <f t="shared" si="26"/>
        <v>90728094</v>
      </c>
      <c r="R450" s="140">
        <f t="shared" si="26"/>
        <v>106407529.61000001</v>
      </c>
      <c r="S450" s="140">
        <f t="shared" si="26"/>
        <v>209521599.67000002</v>
      </c>
      <c r="T450" s="140">
        <f t="shared" si="26"/>
        <v>106184229.81</v>
      </c>
      <c r="U450" s="140">
        <f t="shared" si="26"/>
        <v>78666995.649999991</v>
      </c>
      <c r="V450" s="140">
        <f t="shared" si="26"/>
        <v>109756890.81</v>
      </c>
      <c r="W450" s="140">
        <f t="shared" si="26"/>
        <v>35614601.149999999</v>
      </c>
      <c r="X450" s="140">
        <f t="shared" si="26"/>
        <v>806802650.13</v>
      </c>
      <c r="Y450" s="140">
        <f t="shared" si="26"/>
        <v>90392042.280000001</v>
      </c>
      <c r="Z450" s="140">
        <f t="shared" si="26"/>
        <v>97002606.760000005</v>
      </c>
      <c r="AA450" s="140">
        <f t="shared" si="26"/>
        <v>81645095.479999989</v>
      </c>
      <c r="AB450" s="140">
        <f t="shared" si="26"/>
        <v>34433440.040000007</v>
      </c>
      <c r="AC450" s="140">
        <f t="shared" si="26"/>
        <v>44264486.68</v>
      </c>
      <c r="AD450" s="140">
        <f t="shared" si="26"/>
        <v>81019441.400000006</v>
      </c>
      <c r="AE450" s="140">
        <f t="shared" si="26"/>
        <v>225422049.87</v>
      </c>
      <c r="AF450" s="140">
        <f t="shared" si="26"/>
        <v>55010343.269999996</v>
      </c>
      <c r="AG450" s="140">
        <f t="shared" si="26"/>
        <v>68624190.060000002</v>
      </c>
      <c r="AH450" s="140">
        <f t="shared" si="26"/>
        <v>80211072.170000002</v>
      </c>
      <c r="AI450" s="140">
        <f t="shared" si="26"/>
        <v>107505127.08</v>
      </c>
      <c r="AJ450" s="140">
        <f t="shared" si="26"/>
        <v>57969185.630000003</v>
      </c>
      <c r="AK450" s="140">
        <f t="shared" si="26"/>
        <v>38078623.43</v>
      </c>
      <c r="AL450" s="140">
        <f t="shared" si="26"/>
        <v>1737845081.54</v>
      </c>
      <c r="AM450" s="140">
        <f t="shared" si="26"/>
        <v>63913561.450000003</v>
      </c>
      <c r="AN450" s="140">
        <f t="shared" si="26"/>
        <v>59610035.530000001</v>
      </c>
      <c r="AO450" s="140">
        <f t="shared" si="26"/>
        <v>116640423</v>
      </c>
      <c r="AP450" s="140">
        <f t="shared" si="26"/>
        <v>152098306.00999999</v>
      </c>
      <c r="AQ450" s="140">
        <f t="shared" si="26"/>
        <v>69014008.640000015</v>
      </c>
      <c r="AR450" s="140">
        <f t="shared" si="26"/>
        <v>21986735.359999999</v>
      </c>
      <c r="AS450" s="140">
        <f t="shared" si="26"/>
        <v>452625484.24000001</v>
      </c>
      <c r="AT450" s="140">
        <f t="shared" si="26"/>
        <v>98711948.620000005</v>
      </c>
      <c r="AU450" s="140">
        <f t="shared" si="26"/>
        <v>119744733.53</v>
      </c>
      <c r="AV450" s="140">
        <f t="shared" si="26"/>
        <v>125391686.09999999</v>
      </c>
      <c r="AW450" s="140">
        <f t="shared" si="26"/>
        <v>68128850.210000008</v>
      </c>
      <c r="AX450" s="140">
        <f t="shared" si="26"/>
        <v>53470679.670000002</v>
      </c>
      <c r="AY450" s="140">
        <f t="shared" si="26"/>
        <v>81709268.149999991</v>
      </c>
      <c r="AZ450" s="140">
        <f t="shared" si="26"/>
        <v>59459710.399999999</v>
      </c>
      <c r="BA450" s="140">
        <f t="shared" si="26"/>
        <v>71199059.640000001</v>
      </c>
      <c r="BB450" s="140">
        <f t="shared" si="26"/>
        <v>595440017.25</v>
      </c>
      <c r="BC450" s="140">
        <f t="shared" si="26"/>
        <v>44599012.359999999</v>
      </c>
      <c r="BD450" s="140">
        <f t="shared" si="26"/>
        <v>952866936.24000001</v>
      </c>
      <c r="BE450" s="140">
        <f t="shared" si="26"/>
        <v>314666864.13</v>
      </c>
      <c r="BF450" s="140">
        <f t="shared" si="26"/>
        <v>55314140.229999997</v>
      </c>
      <c r="BG450" s="140">
        <f t="shared" si="26"/>
        <v>69531943.450000003</v>
      </c>
      <c r="BH450" s="140">
        <f t="shared" si="26"/>
        <v>488849409.72999996</v>
      </c>
      <c r="BI450" s="140">
        <f t="shared" si="26"/>
        <v>48648158.040000007</v>
      </c>
      <c r="BJ450" s="140">
        <f t="shared" si="26"/>
        <v>27626615.52</v>
      </c>
      <c r="BK450" s="140">
        <f t="shared" si="26"/>
        <v>82083989.75</v>
      </c>
      <c r="BL450" s="140">
        <f t="shared" si="26"/>
        <v>52154757.560000002</v>
      </c>
      <c r="BM450" s="140">
        <f t="shared" si="26"/>
        <v>684562207.88</v>
      </c>
      <c r="BN450" s="140">
        <f t="shared" si="26"/>
        <v>132332531.29000001</v>
      </c>
      <c r="BO450" s="140">
        <f t="shared" si="26"/>
        <v>123814917.87000002</v>
      </c>
      <c r="BP450" s="140">
        <f t="shared" si="26"/>
        <v>117876751.44</v>
      </c>
      <c r="BQ450" s="140">
        <f t="shared" ref="BQ450:CM450" si="27">SUM(BQ448:BQ449)</f>
        <v>120016378.64</v>
      </c>
      <c r="BR450" s="140">
        <f t="shared" si="27"/>
        <v>97572346.310000002</v>
      </c>
      <c r="BS450" s="140">
        <f t="shared" si="27"/>
        <v>3390468917.25</v>
      </c>
      <c r="BT450" s="140">
        <f t="shared" si="27"/>
        <v>107825703.74000001</v>
      </c>
      <c r="BU450" s="140">
        <f t="shared" si="27"/>
        <v>141439905.69</v>
      </c>
      <c r="BV450" s="140">
        <f t="shared" si="27"/>
        <v>623366851.74000001</v>
      </c>
      <c r="BW450" s="140">
        <f t="shared" si="27"/>
        <v>43122825.290000007</v>
      </c>
      <c r="BX450" s="140">
        <f t="shared" si="27"/>
        <v>76177423.579999998</v>
      </c>
      <c r="BY450" s="140">
        <f t="shared" si="27"/>
        <v>228154167.81999999</v>
      </c>
      <c r="BZ450" s="140">
        <f t="shared" si="27"/>
        <v>39353813.650000006</v>
      </c>
      <c r="CA450" s="140">
        <f t="shared" si="27"/>
        <v>55245866.259999998</v>
      </c>
      <c r="CB450" s="140">
        <f t="shared" si="27"/>
        <v>67386521.620000005</v>
      </c>
      <c r="CC450" s="140">
        <f>SUM(CC448:CC449)</f>
        <v>123687864.44000001</v>
      </c>
      <c r="CD450" s="140">
        <f t="shared" si="27"/>
        <v>234455326.30000001</v>
      </c>
      <c r="CE450" s="140">
        <f t="shared" si="27"/>
        <v>127232278.39</v>
      </c>
      <c r="CF450" s="140">
        <f t="shared" si="27"/>
        <v>142189759.59</v>
      </c>
      <c r="CG450" s="140">
        <f t="shared" si="27"/>
        <v>40908096.960000001</v>
      </c>
      <c r="CH450" s="140">
        <f t="shared" si="27"/>
        <v>45507897.620000005</v>
      </c>
      <c r="CI450" s="140">
        <f t="shared" si="27"/>
        <v>50331430.390000001</v>
      </c>
      <c r="CJ450" s="140">
        <f t="shared" si="27"/>
        <v>52593401.890000001</v>
      </c>
      <c r="CK450" s="140">
        <f t="shared" si="27"/>
        <v>278575379.23000002</v>
      </c>
      <c r="CL450" s="140">
        <f t="shared" si="27"/>
        <v>35155256.890000001</v>
      </c>
      <c r="CM450" s="140">
        <f t="shared" si="27"/>
        <v>36602110.469999999</v>
      </c>
    </row>
    <row r="451" spans="1:91" ht="25.2" thickTop="1" x14ac:dyDescent="0.7">
      <c r="B451" s="1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53"/>
      <c r="AM451" s="53"/>
      <c r="AN451" s="53"/>
      <c r="AO451" s="53"/>
      <c r="AP451" s="53"/>
      <c r="AQ451" s="53"/>
      <c r="AR451" s="53"/>
      <c r="AS451" s="53"/>
      <c r="AT451" s="53"/>
      <c r="AU451" s="53"/>
      <c r="AV451" s="53"/>
      <c r="AW451" s="53"/>
      <c r="AX451" s="53"/>
      <c r="AY451" s="53"/>
      <c r="AZ451" s="53"/>
      <c r="BA451" s="53"/>
      <c r="BB451" s="53"/>
      <c r="BC451" s="53"/>
      <c r="BD451" s="53"/>
      <c r="BE451" s="53"/>
      <c r="BF451" s="53"/>
      <c r="BG451" s="53"/>
      <c r="BH451" s="53"/>
      <c r="BI451" s="53"/>
      <c r="BJ451" s="53"/>
      <c r="BK451" s="53"/>
      <c r="BL451" s="53"/>
      <c r="BM451" s="53"/>
      <c r="BN451" s="53"/>
      <c r="BO451" s="53"/>
      <c r="BP451" s="53"/>
      <c r="BQ451" s="53"/>
      <c r="BR451" s="53"/>
      <c r="BS451" s="53"/>
      <c r="BT451" s="53"/>
      <c r="BU451" s="53"/>
      <c r="BV451" s="53"/>
      <c r="BW451" s="53"/>
      <c r="BX451" s="53"/>
      <c r="BY451" s="53"/>
      <c r="BZ451" s="53"/>
      <c r="CA451" s="53"/>
      <c r="CB451" s="53"/>
      <c r="CC451" s="53"/>
      <c r="CD451" s="53"/>
      <c r="CE451" s="53"/>
      <c r="CF451" s="53"/>
      <c r="CG451" s="53"/>
      <c r="CH451" s="53"/>
      <c r="CI451" s="53"/>
      <c r="CJ451" s="53"/>
      <c r="CK451" s="53"/>
      <c r="CL451" s="53"/>
      <c r="CM451" s="53"/>
    </row>
    <row r="452" spans="1:91" x14ac:dyDescent="0.7">
      <c r="B452" s="1"/>
      <c r="C452" s="141" t="s">
        <v>497</v>
      </c>
      <c r="D452" s="132">
        <f>D137</f>
        <v>369168274.98999995</v>
      </c>
      <c r="E452" s="132">
        <f t="shared" ref="E452:BP452" si="28">E137</f>
        <v>50742255.25</v>
      </c>
      <c r="F452" s="132">
        <f t="shared" si="28"/>
        <v>49555172.210000001</v>
      </c>
      <c r="G452" s="132">
        <f t="shared" si="28"/>
        <v>46389448.590000004</v>
      </c>
      <c r="H452" s="132">
        <f t="shared" si="28"/>
        <v>32358572.380000003</v>
      </c>
      <c r="I452" s="132">
        <f t="shared" si="28"/>
        <v>51094210.049999997</v>
      </c>
      <c r="J452" s="132">
        <f t="shared" si="28"/>
        <v>64818797.130000003</v>
      </c>
      <c r="K452" s="132">
        <f t="shared" si="28"/>
        <v>80301132.590000004</v>
      </c>
      <c r="L452" s="132">
        <f t="shared" si="28"/>
        <v>47417820.330000006</v>
      </c>
      <c r="M452" s="132">
        <f t="shared" si="28"/>
        <v>46914806.129999995</v>
      </c>
      <c r="N452" s="132">
        <f t="shared" si="28"/>
        <v>102358889.05999997</v>
      </c>
      <c r="O452" s="132">
        <f t="shared" si="28"/>
        <v>15158238.77</v>
      </c>
      <c r="P452" s="132">
        <f t="shared" si="28"/>
        <v>202922121.09</v>
      </c>
      <c r="Q452" s="132">
        <f t="shared" si="28"/>
        <v>44117888.399999999</v>
      </c>
      <c r="R452" s="132">
        <f t="shared" si="28"/>
        <v>64840089.630000003</v>
      </c>
      <c r="S452" s="132">
        <f t="shared" si="28"/>
        <v>81735089.159999996</v>
      </c>
      <c r="T452" s="132">
        <f t="shared" si="28"/>
        <v>49036463.459999993</v>
      </c>
      <c r="U452" s="132">
        <f t="shared" si="28"/>
        <v>42524562.509999998</v>
      </c>
      <c r="V452" s="132">
        <f t="shared" si="28"/>
        <v>45902098.170000002</v>
      </c>
      <c r="W452" s="132">
        <f t="shared" si="28"/>
        <v>27223128.760000002</v>
      </c>
      <c r="X452" s="132">
        <f t="shared" si="28"/>
        <v>397570794.08999997</v>
      </c>
      <c r="Y452" s="132">
        <f t="shared" si="28"/>
        <v>39510888.670000002</v>
      </c>
      <c r="Z452" s="132">
        <f t="shared" si="28"/>
        <v>61683105.269999996</v>
      </c>
      <c r="AA452" s="132">
        <f t="shared" si="28"/>
        <v>45501662.549999997</v>
      </c>
      <c r="AB452" s="132">
        <f t="shared" si="28"/>
        <v>28282515.84</v>
      </c>
      <c r="AC452" s="132">
        <f t="shared" si="28"/>
        <v>34908860.170000002</v>
      </c>
      <c r="AD452" s="132">
        <f t="shared" si="28"/>
        <v>37207030.159999996</v>
      </c>
      <c r="AE452" s="132">
        <f t="shared" si="28"/>
        <v>112378936.68000001</v>
      </c>
      <c r="AF452" s="132">
        <f t="shared" si="28"/>
        <v>37385264.730000004</v>
      </c>
      <c r="AG452" s="132">
        <f t="shared" si="28"/>
        <v>35670070.159999996</v>
      </c>
      <c r="AH452" s="132">
        <f t="shared" si="28"/>
        <v>52180932.469999999</v>
      </c>
      <c r="AI452" s="132">
        <f t="shared" si="28"/>
        <v>69656349.449999988</v>
      </c>
      <c r="AJ452" s="132">
        <f t="shared" si="28"/>
        <v>39695224.350000001</v>
      </c>
      <c r="AK452" s="132">
        <f t="shared" si="28"/>
        <v>26843100.940000005</v>
      </c>
      <c r="AL452" s="132">
        <f t="shared" si="28"/>
        <v>674889803.72000003</v>
      </c>
      <c r="AM452" s="132">
        <f t="shared" si="28"/>
        <v>43507657.319999993</v>
      </c>
      <c r="AN452" s="132">
        <f t="shared" si="28"/>
        <v>36637619.700000003</v>
      </c>
      <c r="AO452" s="132">
        <f t="shared" si="28"/>
        <v>77971515.099999994</v>
      </c>
      <c r="AP452" s="132">
        <f t="shared" si="28"/>
        <v>74854154.239999995</v>
      </c>
      <c r="AQ452" s="132">
        <f t="shared" si="28"/>
        <v>46984326.939999998</v>
      </c>
      <c r="AR452" s="132">
        <f t="shared" si="28"/>
        <v>25202473.149999999</v>
      </c>
      <c r="AS452" s="132">
        <f t="shared" si="28"/>
        <v>142499893.59999999</v>
      </c>
      <c r="AT452" s="132">
        <f t="shared" si="28"/>
        <v>42326722.170000002</v>
      </c>
      <c r="AU452" s="132">
        <f t="shared" si="28"/>
        <v>75698544.640000001</v>
      </c>
      <c r="AV452" s="132">
        <f t="shared" si="28"/>
        <v>77698974.429999992</v>
      </c>
      <c r="AW452" s="132">
        <f t="shared" si="28"/>
        <v>41905982.980000004</v>
      </c>
      <c r="AX452" s="132">
        <f t="shared" si="28"/>
        <v>33315600.73</v>
      </c>
      <c r="AY452" s="132">
        <f t="shared" si="28"/>
        <v>51694686.369999997</v>
      </c>
      <c r="AZ452" s="132">
        <f t="shared" si="28"/>
        <v>39564197.590000004</v>
      </c>
      <c r="BA452" s="132">
        <f t="shared" si="28"/>
        <v>36988370.950000003</v>
      </c>
      <c r="BB452" s="132">
        <f t="shared" si="28"/>
        <v>187793871.07999998</v>
      </c>
      <c r="BC452" s="132">
        <f t="shared" si="28"/>
        <v>36824688.299999997</v>
      </c>
      <c r="BD452" s="132">
        <f t="shared" si="28"/>
        <v>371612694.03999996</v>
      </c>
      <c r="BE452" s="132">
        <f t="shared" si="28"/>
        <v>105687843.08000001</v>
      </c>
      <c r="BF452" s="132">
        <f t="shared" si="28"/>
        <v>43251165.019999996</v>
      </c>
      <c r="BG452" s="132">
        <f t="shared" si="28"/>
        <v>42780495.710000008</v>
      </c>
      <c r="BH452" s="132">
        <f t="shared" si="28"/>
        <v>226749006.69000003</v>
      </c>
      <c r="BI452" s="132">
        <f t="shared" si="28"/>
        <v>31712375.890000001</v>
      </c>
      <c r="BJ452" s="132">
        <f t="shared" si="28"/>
        <v>21356560.359999999</v>
      </c>
      <c r="BK452" s="132">
        <f t="shared" si="28"/>
        <v>37046755.519999996</v>
      </c>
      <c r="BL452" s="132">
        <f t="shared" si="28"/>
        <v>29281651.010000002</v>
      </c>
      <c r="BM452" s="132">
        <f t="shared" si="28"/>
        <v>258932581.73000002</v>
      </c>
      <c r="BN452" s="132">
        <f t="shared" si="28"/>
        <v>73151846.960000008</v>
      </c>
      <c r="BO452" s="132">
        <f t="shared" si="28"/>
        <v>51002155.519999996</v>
      </c>
      <c r="BP452" s="132">
        <f t="shared" si="28"/>
        <v>81527393.419999987</v>
      </c>
      <c r="BQ452" s="132">
        <f t="shared" ref="BQ452:CM452" si="29">BQ137</f>
        <v>53679512.350000001</v>
      </c>
      <c r="BR452" s="132">
        <f t="shared" si="29"/>
        <v>36665348.490000002</v>
      </c>
      <c r="BS452" s="132">
        <f t="shared" si="29"/>
        <v>1090926577.8099997</v>
      </c>
      <c r="BT452" s="132">
        <f t="shared" si="29"/>
        <v>57966531.500000007</v>
      </c>
      <c r="BU452" s="132">
        <f t="shared" si="29"/>
        <v>63424269.949999996</v>
      </c>
      <c r="BV452" s="132">
        <f t="shared" si="29"/>
        <v>193184385.49999997</v>
      </c>
      <c r="BW452" s="132">
        <f t="shared" si="29"/>
        <v>16514124.43</v>
      </c>
      <c r="BX452" s="132">
        <f t="shared" si="29"/>
        <v>48379333.170000002</v>
      </c>
      <c r="BY452" s="132">
        <f t="shared" si="29"/>
        <v>121855346.76999998</v>
      </c>
      <c r="BZ452" s="132">
        <f t="shared" si="29"/>
        <v>37417527.039999999</v>
      </c>
      <c r="CA452" s="132">
        <f t="shared" si="29"/>
        <v>37117564.620000005</v>
      </c>
      <c r="CB452" s="132">
        <f t="shared" si="29"/>
        <v>45793837.689999998</v>
      </c>
      <c r="CC452" s="132">
        <f t="shared" si="29"/>
        <v>58389869.289999999</v>
      </c>
      <c r="CD452" s="132">
        <f t="shared" si="29"/>
        <v>110265202.85000001</v>
      </c>
      <c r="CE452" s="132">
        <f t="shared" si="29"/>
        <v>64401127.330000006</v>
      </c>
      <c r="CF452" s="132">
        <f t="shared" si="29"/>
        <v>96213539.540000007</v>
      </c>
      <c r="CG452" s="132">
        <f t="shared" si="29"/>
        <v>35256966.899999999</v>
      </c>
      <c r="CH452" s="132">
        <f t="shared" si="29"/>
        <v>37707833.370000005</v>
      </c>
      <c r="CI452" s="132">
        <f t="shared" si="29"/>
        <v>30635307.32</v>
      </c>
      <c r="CJ452" s="132">
        <f t="shared" si="29"/>
        <v>35140979.189999998</v>
      </c>
      <c r="CK452" s="132">
        <f t="shared" si="29"/>
        <v>122386289.66</v>
      </c>
      <c r="CL452" s="132">
        <f t="shared" si="29"/>
        <v>23273399.800000001</v>
      </c>
      <c r="CM452" s="132">
        <f t="shared" si="29"/>
        <v>22009233</v>
      </c>
    </row>
    <row r="453" spans="1:91" x14ac:dyDescent="0.7">
      <c r="B453" s="1"/>
      <c r="C453" s="141" t="s">
        <v>664</v>
      </c>
      <c r="D453" s="132">
        <f>D200</f>
        <v>282527952.44</v>
      </c>
      <c r="E453" s="132">
        <f t="shared" ref="E453:BP453" si="30">E200</f>
        <v>37440177.5</v>
      </c>
      <c r="F453" s="132">
        <f t="shared" si="30"/>
        <v>23941492.510000002</v>
      </c>
      <c r="G453" s="132">
        <f t="shared" si="30"/>
        <v>18427100.579999994</v>
      </c>
      <c r="H453" s="132">
        <f t="shared" si="30"/>
        <v>14347820.210000003</v>
      </c>
      <c r="I453" s="132">
        <f t="shared" si="30"/>
        <v>26034439.920000002</v>
      </c>
      <c r="J453" s="132">
        <f t="shared" si="30"/>
        <v>25344786.490000002</v>
      </c>
      <c r="K453" s="132">
        <f t="shared" si="30"/>
        <v>73867658.030000001</v>
      </c>
      <c r="L453" s="132">
        <f t="shared" si="30"/>
        <v>39393766.579999998</v>
      </c>
      <c r="M453" s="132">
        <f t="shared" si="30"/>
        <v>36699436.079999991</v>
      </c>
      <c r="N453" s="132">
        <f t="shared" si="30"/>
        <v>83567631.849999994</v>
      </c>
      <c r="O453" s="132">
        <f t="shared" si="30"/>
        <v>8478492.1500000004</v>
      </c>
      <c r="P453" s="132">
        <f t="shared" si="30"/>
        <v>229921675.74000001</v>
      </c>
      <c r="Q453" s="132">
        <f t="shared" si="30"/>
        <v>25730824.18</v>
      </c>
      <c r="R453" s="132">
        <f t="shared" si="30"/>
        <v>34773104.5</v>
      </c>
      <c r="S453" s="132">
        <f t="shared" si="30"/>
        <v>59073600.859999999</v>
      </c>
      <c r="T453" s="132">
        <f t="shared" si="30"/>
        <v>21958412.710000001</v>
      </c>
      <c r="U453" s="132">
        <f t="shared" si="30"/>
        <v>26901804.440000009</v>
      </c>
      <c r="V453" s="132">
        <f t="shared" si="30"/>
        <v>20044725.170000002</v>
      </c>
      <c r="W453" s="132">
        <f t="shared" si="30"/>
        <v>10195579.509999998</v>
      </c>
      <c r="X453" s="132">
        <f t="shared" si="30"/>
        <v>392494227.56</v>
      </c>
      <c r="Y453" s="132">
        <f t="shared" si="30"/>
        <v>16839202.579999998</v>
      </c>
      <c r="Z453" s="132">
        <f t="shared" si="30"/>
        <v>38823477.080000006</v>
      </c>
      <c r="AA453" s="132">
        <f t="shared" si="30"/>
        <v>25202933.870000001</v>
      </c>
      <c r="AB453" s="132">
        <f t="shared" si="30"/>
        <v>12605732.489999998</v>
      </c>
      <c r="AC453" s="132">
        <f t="shared" si="30"/>
        <v>13459239.650000002</v>
      </c>
      <c r="AD453" s="132">
        <f t="shared" si="30"/>
        <v>19194857.069999997</v>
      </c>
      <c r="AE453" s="132">
        <f t="shared" si="30"/>
        <v>76410942.510000005</v>
      </c>
      <c r="AF453" s="132">
        <f t="shared" si="30"/>
        <v>14615891.869999999</v>
      </c>
      <c r="AG453" s="132">
        <f t="shared" si="30"/>
        <v>19504157.120000001</v>
      </c>
      <c r="AH453" s="132">
        <f t="shared" si="30"/>
        <v>27706669.359999999</v>
      </c>
      <c r="AI453" s="132">
        <f t="shared" si="30"/>
        <v>44253367.519999996</v>
      </c>
      <c r="AJ453" s="132">
        <f t="shared" si="30"/>
        <v>19212854.849999998</v>
      </c>
      <c r="AK453" s="132">
        <f t="shared" si="30"/>
        <v>12080861.850000001</v>
      </c>
      <c r="AL453" s="132">
        <f t="shared" si="30"/>
        <v>725511584.83000004</v>
      </c>
      <c r="AM453" s="132">
        <f t="shared" si="30"/>
        <v>23463608.629999999</v>
      </c>
      <c r="AN453" s="132">
        <f t="shared" si="30"/>
        <v>12497003.710000001</v>
      </c>
      <c r="AO453" s="132">
        <f t="shared" si="30"/>
        <v>38410703.700000003</v>
      </c>
      <c r="AP453" s="132">
        <f t="shared" si="30"/>
        <v>33440097.59</v>
      </c>
      <c r="AQ453" s="132">
        <f t="shared" si="30"/>
        <v>25769247.32</v>
      </c>
      <c r="AR453" s="132">
        <f t="shared" si="30"/>
        <v>7620985.2399999993</v>
      </c>
      <c r="AS453" s="132">
        <f t="shared" si="30"/>
        <v>209344065.44</v>
      </c>
      <c r="AT453" s="132">
        <f t="shared" si="30"/>
        <v>19846348.210000001</v>
      </c>
      <c r="AU453" s="132">
        <f t="shared" si="30"/>
        <v>49565562.979999997</v>
      </c>
      <c r="AV453" s="132">
        <f t="shared" si="30"/>
        <v>45224469.589999996</v>
      </c>
      <c r="AW453" s="132">
        <f t="shared" si="30"/>
        <v>19883256.050000001</v>
      </c>
      <c r="AX453" s="132">
        <f t="shared" si="30"/>
        <v>11948852.540000001</v>
      </c>
      <c r="AY453" s="132">
        <f t="shared" si="30"/>
        <v>21301651.289999995</v>
      </c>
      <c r="AZ453" s="132">
        <f t="shared" si="30"/>
        <v>19958358.390000001</v>
      </c>
      <c r="BA453" s="132">
        <f t="shared" si="30"/>
        <v>18353776.969999999</v>
      </c>
      <c r="BB453" s="132">
        <f t="shared" si="30"/>
        <v>166981934.13000003</v>
      </c>
      <c r="BC453" s="132">
        <f t="shared" si="30"/>
        <v>15453207.470000001</v>
      </c>
      <c r="BD453" s="132">
        <f t="shared" si="30"/>
        <v>384020739.82000005</v>
      </c>
      <c r="BE453" s="132">
        <f t="shared" si="30"/>
        <v>63762206.400000006</v>
      </c>
      <c r="BF453" s="132">
        <f t="shared" si="30"/>
        <v>15012001.689999999</v>
      </c>
      <c r="BG453" s="132">
        <f t="shared" si="30"/>
        <v>17947277.740000002</v>
      </c>
      <c r="BH453" s="132">
        <f t="shared" si="30"/>
        <v>167580535.33999994</v>
      </c>
      <c r="BI453" s="132">
        <f t="shared" si="30"/>
        <v>12439860.610000001</v>
      </c>
      <c r="BJ453" s="132">
        <f t="shared" si="30"/>
        <v>8148670.8600000013</v>
      </c>
      <c r="BK453" s="132">
        <f t="shared" si="30"/>
        <v>16924505.780000001</v>
      </c>
      <c r="BL453" s="132">
        <f t="shared" si="30"/>
        <v>17912364.329999998</v>
      </c>
      <c r="BM453" s="132">
        <f t="shared" si="30"/>
        <v>253914505.99000001</v>
      </c>
      <c r="BN453" s="132">
        <f t="shared" si="30"/>
        <v>56495353.170000002</v>
      </c>
      <c r="BO453" s="132">
        <f t="shared" si="30"/>
        <v>30336207.610000003</v>
      </c>
      <c r="BP453" s="132">
        <f t="shared" si="30"/>
        <v>50586836.069999993</v>
      </c>
      <c r="BQ453" s="132">
        <f t="shared" ref="BQ453:CM453" si="31">BQ200</f>
        <v>35854862.439999998</v>
      </c>
      <c r="BR453" s="132">
        <f t="shared" si="31"/>
        <v>30790118.230000004</v>
      </c>
      <c r="BS453" s="132">
        <f t="shared" si="31"/>
        <v>1369673228.5400002</v>
      </c>
      <c r="BT453" s="132">
        <f t="shared" si="31"/>
        <v>45814932.849999994</v>
      </c>
      <c r="BU453" s="132">
        <f t="shared" si="31"/>
        <v>32892702.850000005</v>
      </c>
      <c r="BV453" s="132">
        <f t="shared" si="31"/>
        <v>206585818.95999998</v>
      </c>
      <c r="BW453" s="132">
        <f t="shared" si="31"/>
        <v>12679361.15</v>
      </c>
      <c r="BX453" s="132">
        <f t="shared" si="31"/>
        <v>33807546.659999996</v>
      </c>
      <c r="BY453" s="132">
        <f t="shared" si="31"/>
        <v>80463457.890000001</v>
      </c>
      <c r="BZ453" s="132">
        <f t="shared" si="31"/>
        <v>18696677.389999997</v>
      </c>
      <c r="CA453" s="132">
        <f t="shared" si="31"/>
        <v>21652244.560000002</v>
      </c>
      <c r="CB453" s="132">
        <f t="shared" si="31"/>
        <v>24959784.529999997</v>
      </c>
      <c r="CC453" s="132">
        <f t="shared" si="31"/>
        <v>41935947.539999999</v>
      </c>
      <c r="CD453" s="132">
        <f t="shared" si="31"/>
        <v>85854636.620000005</v>
      </c>
      <c r="CE453" s="132">
        <f t="shared" si="31"/>
        <v>30282541.170000002</v>
      </c>
      <c r="CF453" s="132">
        <f t="shared" si="31"/>
        <v>63616169.020000003</v>
      </c>
      <c r="CG453" s="132">
        <f t="shared" si="31"/>
        <v>13302661.33</v>
      </c>
      <c r="CH453" s="132">
        <f t="shared" si="31"/>
        <v>16903793.030000001</v>
      </c>
      <c r="CI453" s="132">
        <f t="shared" si="31"/>
        <v>13653783.869999999</v>
      </c>
      <c r="CJ453" s="132">
        <f t="shared" si="31"/>
        <v>17178733.110000003</v>
      </c>
      <c r="CK453" s="132">
        <f t="shared" si="31"/>
        <v>99188717.239999995</v>
      </c>
      <c r="CL453" s="132">
        <f t="shared" si="31"/>
        <v>14338279.189999999</v>
      </c>
      <c r="CM453" s="132">
        <f t="shared" si="31"/>
        <v>12755381.550000001</v>
      </c>
    </row>
    <row r="454" spans="1:91" x14ac:dyDescent="0.7">
      <c r="B454" s="1"/>
      <c r="C454" s="141" t="s">
        <v>789</v>
      </c>
      <c r="D454" s="142">
        <f>D248</f>
        <v>49179366.570000008</v>
      </c>
      <c r="E454" s="142">
        <f t="shared" ref="E454:BP454" si="32">E248</f>
        <v>3576254.2199999997</v>
      </c>
      <c r="F454" s="142">
        <f t="shared" si="32"/>
        <v>2608773.6900000004</v>
      </c>
      <c r="G454" s="142">
        <f t="shared" si="32"/>
        <v>4337660.3000000007</v>
      </c>
      <c r="H454" s="142">
        <f t="shared" si="32"/>
        <v>2762164.09</v>
      </c>
      <c r="I454" s="142">
        <f t="shared" si="32"/>
        <v>3188776.8700000006</v>
      </c>
      <c r="J454" s="142">
        <f t="shared" si="32"/>
        <v>3480322.0100000002</v>
      </c>
      <c r="K454" s="142">
        <f t="shared" si="32"/>
        <v>7159704.6200000001</v>
      </c>
      <c r="L454" s="142">
        <f t="shared" si="32"/>
        <v>4177305.8900000006</v>
      </c>
      <c r="M454" s="142">
        <f t="shared" si="32"/>
        <v>5193101.24</v>
      </c>
      <c r="N454" s="142">
        <f t="shared" si="32"/>
        <v>16985881.259999998</v>
      </c>
      <c r="O454" s="142">
        <f t="shared" si="32"/>
        <v>4279350.58</v>
      </c>
      <c r="P454" s="142">
        <f t="shared" si="32"/>
        <v>41620579.49000001</v>
      </c>
      <c r="Q454" s="142">
        <f t="shared" si="32"/>
        <v>5124464.2899999991</v>
      </c>
      <c r="R454" s="142">
        <f t="shared" si="32"/>
        <v>4068027.4199999995</v>
      </c>
      <c r="S454" s="142">
        <f t="shared" si="32"/>
        <v>10141367.869999999</v>
      </c>
      <c r="T454" s="142">
        <f t="shared" si="32"/>
        <v>4294338.05</v>
      </c>
      <c r="U454" s="142">
        <f t="shared" si="32"/>
        <v>4945920.5699999994</v>
      </c>
      <c r="V454" s="142">
        <f t="shared" si="32"/>
        <v>1865788.2399999998</v>
      </c>
      <c r="W454" s="142">
        <f t="shared" si="32"/>
        <v>2485285.0200000005</v>
      </c>
      <c r="X454" s="142">
        <f t="shared" si="32"/>
        <v>67335993.000000015</v>
      </c>
      <c r="Y454" s="142">
        <f t="shared" si="32"/>
        <v>4741688.7799999993</v>
      </c>
      <c r="Z454" s="142">
        <f t="shared" si="32"/>
        <v>6223472.1499999994</v>
      </c>
      <c r="AA454" s="142">
        <f t="shared" si="32"/>
        <v>4358273.1900000004</v>
      </c>
      <c r="AB454" s="142">
        <f t="shared" si="32"/>
        <v>2552797.19</v>
      </c>
      <c r="AC454" s="142">
        <f t="shared" si="32"/>
        <v>2631431.7999999998</v>
      </c>
      <c r="AD454" s="142">
        <f t="shared" si="32"/>
        <v>3062486.2700000005</v>
      </c>
      <c r="AE454" s="142">
        <f t="shared" si="32"/>
        <v>13536566.060000001</v>
      </c>
      <c r="AF454" s="142">
        <f t="shared" si="32"/>
        <v>3440188.8899999997</v>
      </c>
      <c r="AG454" s="142">
        <f t="shared" si="32"/>
        <v>3206304.6899999995</v>
      </c>
      <c r="AH454" s="142">
        <f t="shared" si="32"/>
        <v>4545413.5900000008</v>
      </c>
      <c r="AI454" s="142">
        <f t="shared" si="32"/>
        <v>7433489.0899999989</v>
      </c>
      <c r="AJ454" s="142">
        <f t="shared" si="32"/>
        <v>4539818.66</v>
      </c>
      <c r="AK454" s="142">
        <f t="shared" si="32"/>
        <v>4513462.8</v>
      </c>
      <c r="AL454" s="142">
        <f t="shared" si="32"/>
        <v>131412523.55000001</v>
      </c>
      <c r="AM454" s="142">
        <f t="shared" si="32"/>
        <v>5627613.2399999993</v>
      </c>
      <c r="AN454" s="142">
        <f t="shared" si="32"/>
        <v>3447255.0799999996</v>
      </c>
      <c r="AO454" s="142">
        <f t="shared" si="32"/>
        <v>5484007.879999999</v>
      </c>
      <c r="AP454" s="142">
        <f t="shared" si="32"/>
        <v>8216418.6500000004</v>
      </c>
      <c r="AQ454" s="142">
        <f t="shared" si="32"/>
        <v>5344635.620000001</v>
      </c>
      <c r="AR454" s="142">
        <f t="shared" si="32"/>
        <v>2915580.05</v>
      </c>
      <c r="AS454" s="142">
        <f t="shared" si="32"/>
        <v>32760077.799999997</v>
      </c>
      <c r="AT454" s="142">
        <f t="shared" si="32"/>
        <v>4175092.9599999995</v>
      </c>
      <c r="AU454" s="142">
        <f t="shared" si="32"/>
        <v>8388535.8099999987</v>
      </c>
      <c r="AV454" s="142">
        <f t="shared" si="32"/>
        <v>7694777.6400000006</v>
      </c>
      <c r="AW454" s="142">
        <f t="shared" si="32"/>
        <v>3510226.3</v>
      </c>
      <c r="AX454" s="142">
        <f t="shared" si="32"/>
        <v>4061790.26</v>
      </c>
      <c r="AY454" s="142">
        <f t="shared" si="32"/>
        <v>4985623.7400000012</v>
      </c>
      <c r="AZ454" s="142">
        <f t="shared" si="32"/>
        <v>4605351.0500000007</v>
      </c>
      <c r="BA454" s="142">
        <f t="shared" si="32"/>
        <v>6416097.5799999991</v>
      </c>
      <c r="BB454" s="142">
        <f t="shared" si="32"/>
        <v>33725017.609999999</v>
      </c>
      <c r="BC454" s="142">
        <f t="shared" si="32"/>
        <v>6659491.9399999995</v>
      </c>
      <c r="BD454" s="142">
        <f t="shared" si="32"/>
        <v>58379952.770000003</v>
      </c>
      <c r="BE454" s="142">
        <f t="shared" si="32"/>
        <v>13159530.530000003</v>
      </c>
      <c r="BF454" s="142">
        <f t="shared" si="32"/>
        <v>2587506.6800000002</v>
      </c>
      <c r="BG454" s="142">
        <f t="shared" si="32"/>
        <v>10779648.380000001</v>
      </c>
      <c r="BH454" s="142">
        <f t="shared" si="32"/>
        <v>47898752.589999996</v>
      </c>
      <c r="BI454" s="142">
        <f t="shared" si="32"/>
        <v>1991408.4600000002</v>
      </c>
      <c r="BJ454" s="142">
        <f t="shared" si="32"/>
        <v>4545911.01</v>
      </c>
      <c r="BK454" s="142">
        <f t="shared" si="32"/>
        <v>2759232.57</v>
      </c>
      <c r="BL454" s="142">
        <f t="shared" si="32"/>
        <v>5266779.2699999996</v>
      </c>
      <c r="BM454" s="142">
        <f t="shared" si="32"/>
        <v>41484479.890000008</v>
      </c>
      <c r="BN454" s="142">
        <f t="shared" si="32"/>
        <v>6863737.9399999995</v>
      </c>
      <c r="BO454" s="142">
        <f t="shared" si="32"/>
        <v>6701479.75</v>
      </c>
      <c r="BP454" s="142">
        <f t="shared" si="32"/>
        <v>9339545.6199999992</v>
      </c>
      <c r="BQ454" s="142">
        <f t="shared" ref="BQ454:CM454" si="33">BQ248</f>
        <v>5147265.0200000005</v>
      </c>
      <c r="BR454" s="142">
        <f t="shared" si="33"/>
        <v>6382324.9699999988</v>
      </c>
      <c r="BS454" s="142">
        <f t="shared" si="33"/>
        <v>150765243.51000002</v>
      </c>
      <c r="BT454" s="142">
        <f t="shared" si="33"/>
        <v>5975487.7199999988</v>
      </c>
      <c r="BU454" s="142">
        <f t="shared" si="33"/>
        <v>3040083.22</v>
      </c>
      <c r="BV454" s="142">
        <f t="shared" si="33"/>
        <v>36047417.560000002</v>
      </c>
      <c r="BW454" s="142">
        <f t="shared" si="33"/>
        <v>2520661.17</v>
      </c>
      <c r="BX454" s="142">
        <f t="shared" si="33"/>
        <v>5374564.75</v>
      </c>
      <c r="BY454" s="142">
        <f t="shared" si="33"/>
        <v>19541199.310000006</v>
      </c>
      <c r="BZ454" s="142">
        <f t="shared" si="33"/>
        <v>4332920.2400000012</v>
      </c>
      <c r="CA454" s="142">
        <f t="shared" si="33"/>
        <v>2630530.1399999997</v>
      </c>
      <c r="CB454" s="142">
        <f t="shared" si="33"/>
        <v>4316686.0900000008</v>
      </c>
      <c r="CC454" s="142">
        <f t="shared" si="33"/>
        <v>5787479.6300000008</v>
      </c>
      <c r="CD454" s="142">
        <f t="shared" si="33"/>
        <v>17608228.619999997</v>
      </c>
      <c r="CE454" s="142">
        <f t="shared" si="33"/>
        <v>5374597.5599999996</v>
      </c>
      <c r="CF454" s="142">
        <f t="shared" si="33"/>
        <v>16059769.950000001</v>
      </c>
      <c r="CG454" s="142">
        <f t="shared" si="33"/>
        <v>2838888.8799999994</v>
      </c>
      <c r="CH454" s="142">
        <f t="shared" si="33"/>
        <v>2737637.6500000004</v>
      </c>
      <c r="CI454" s="142">
        <f t="shared" si="33"/>
        <v>3608401.5300000003</v>
      </c>
      <c r="CJ454" s="142">
        <f t="shared" si="33"/>
        <v>2071417.48</v>
      </c>
      <c r="CK454" s="142">
        <f t="shared" si="33"/>
        <v>22572806.539999999</v>
      </c>
      <c r="CL454" s="142">
        <f t="shared" si="33"/>
        <v>5850125.9799999995</v>
      </c>
      <c r="CM454" s="142">
        <f t="shared" si="33"/>
        <v>3905338.0800000005</v>
      </c>
    </row>
    <row r="455" spans="1:91" ht="25.2" thickBot="1" x14ac:dyDescent="0.75">
      <c r="B455" s="1"/>
      <c r="C455" s="143" t="s">
        <v>1274</v>
      </c>
      <c r="D455" s="140">
        <f>SUM(D452:D454)</f>
        <v>700875594</v>
      </c>
      <c r="E455" s="140">
        <f t="shared" ref="E455:BP455" si="34">SUM(E452:E454)</f>
        <v>91758686.969999999</v>
      </c>
      <c r="F455" s="140">
        <f t="shared" si="34"/>
        <v>76105438.409999996</v>
      </c>
      <c r="G455" s="140">
        <f t="shared" si="34"/>
        <v>69154209.469999999</v>
      </c>
      <c r="H455" s="140">
        <f t="shared" si="34"/>
        <v>49468556.680000007</v>
      </c>
      <c r="I455" s="140">
        <f t="shared" si="34"/>
        <v>80317426.840000004</v>
      </c>
      <c r="J455" s="140">
        <f t="shared" si="34"/>
        <v>93643905.63000001</v>
      </c>
      <c r="K455" s="140">
        <f t="shared" si="34"/>
        <v>161328495.24000001</v>
      </c>
      <c r="L455" s="140">
        <f t="shared" si="34"/>
        <v>90988892.799999997</v>
      </c>
      <c r="M455" s="140">
        <f t="shared" si="34"/>
        <v>88807343.449999973</v>
      </c>
      <c r="N455" s="140">
        <f t="shared" si="34"/>
        <v>202912402.16999996</v>
      </c>
      <c r="O455" s="140">
        <f t="shared" si="34"/>
        <v>27916081.5</v>
      </c>
      <c r="P455" s="140">
        <f t="shared" si="34"/>
        <v>474464376.32000005</v>
      </c>
      <c r="Q455" s="140">
        <f t="shared" si="34"/>
        <v>74973176.870000005</v>
      </c>
      <c r="R455" s="140">
        <f t="shared" si="34"/>
        <v>103681221.55</v>
      </c>
      <c r="S455" s="140">
        <f t="shared" si="34"/>
        <v>150950057.88999999</v>
      </c>
      <c r="T455" s="140">
        <f t="shared" si="34"/>
        <v>75289214.219999984</v>
      </c>
      <c r="U455" s="140">
        <f t="shared" si="34"/>
        <v>74372287.519999996</v>
      </c>
      <c r="V455" s="140">
        <f t="shared" si="34"/>
        <v>67812611.579999998</v>
      </c>
      <c r="W455" s="140">
        <f t="shared" si="34"/>
        <v>39903993.289999999</v>
      </c>
      <c r="X455" s="140">
        <f t="shared" si="34"/>
        <v>857401014.64999998</v>
      </c>
      <c r="Y455" s="140">
        <f t="shared" si="34"/>
        <v>61091780.030000001</v>
      </c>
      <c r="Z455" s="140">
        <f t="shared" si="34"/>
        <v>106730054.5</v>
      </c>
      <c r="AA455" s="140">
        <f t="shared" si="34"/>
        <v>75062869.609999999</v>
      </c>
      <c r="AB455" s="140">
        <f t="shared" si="34"/>
        <v>43441045.519999996</v>
      </c>
      <c r="AC455" s="140">
        <f t="shared" si="34"/>
        <v>50999531.620000005</v>
      </c>
      <c r="AD455" s="140">
        <f t="shared" si="34"/>
        <v>59464373.499999993</v>
      </c>
      <c r="AE455" s="140">
        <f t="shared" si="34"/>
        <v>202326445.25</v>
      </c>
      <c r="AF455" s="140">
        <f t="shared" si="34"/>
        <v>55441345.490000002</v>
      </c>
      <c r="AG455" s="140">
        <f t="shared" si="34"/>
        <v>58380531.969999999</v>
      </c>
      <c r="AH455" s="140">
        <f t="shared" si="34"/>
        <v>84433015.420000002</v>
      </c>
      <c r="AI455" s="140">
        <f t="shared" si="34"/>
        <v>121343206.05999999</v>
      </c>
      <c r="AJ455" s="140">
        <f t="shared" si="34"/>
        <v>63447897.859999999</v>
      </c>
      <c r="AK455" s="140">
        <f t="shared" si="34"/>
        <v>43437425.590000004</v>
      </c>
      <c r="AL455" s="140">
        <f t="shared" si="34"/>
        <v>1531813912.1000001</v>
      </c>
      <c r="AM455" s="140">
        <f t="shared" si="34"/>
        <v>72598879.189999983</v>
      </c>
      <c r="AN455" s="140">
        <f t="shared" si="34"/>
        <v>52581878.490000002</v>
      </c>
      <c r="AO455" s="140">
        <f t="shared" si="34"/>
        <v>121866226.67999999</v>
      </c>
      <c r="AP455" s="140">
        <f t="shared" si="34"/>
        <v>116510670.48</v>
      </c>
      <c r="AQ455" s="140">
        <f t="shared" si="34"/>
        <v>78098209.879999995</v>
      </c>
      <c r="AR455" s="140">
        <f t="shared" si="34"/>
        <v>35739038.439999998</v>
      </c>
      <c r="AS455" s="140">
        <f t="shared" si="34"/>
        <v>384604036.83999997</v>
      </c>
      <c r="AT455" s="140">
        <f t="shared" si="34"/>
        <v>66348163.340000004</v>
      </c>
      <c r="AU455" s="140">
        <f t="shared" si="34"/>
        <v>133652643.43000001</v>
      </c>
      <c r="AV455" s="140">
        <f t="shared" si="34"/>
        <v>130618221.65999998</v>
      </c>
      <c r="AW455" s="140">
        <f t="shared" si="34"/>
        <v>65299465.329999998</v>
      </c>
      <c r="AX455" s="140">
        <f t="shared" si="34"/>
        <v>49326243.530000001</v>
      </c>
      <c r="AY455" s="140">
        <f t="shared" si="34"/>
        <v>77981961.399999991</v>
      </c>
      <c r="AZ455" s="140">
        <f t="shared" si="34"/>
        <v>64127907.030000001</v>
      </c>
      <c r="BA455" s="140">
        <f t="shared" si="34"/>
        <v>61758245.5</v>
      </c>
      <c r="BB455" s="140">
        <f t="shared" si="34"/>
        <v>388500822.82000005</v>
      </c>
      <c r="BC455" s="140">
        <f t="shared" si="34"/>
        <v>58937387.709999993</v>
      </c>
      <c r="BD455" s="140">
        <f t="shared" si="34"/>
        <v>814013386.63</v>
      </c>
      <c r="BE455" s="140">
        <f t="shared" si="34"/>
        <v>182609580.01000002</v>
      </c>
      <c r="BF455" s="140">
        <f t="shared" si="34"/>
        <v>60850673.389999993</v>
      </c>
      <c r="BG455" s="140">
        <f t="shared" si="34"/>
        <v>71507421.830000013</v>
      </c>
      <c r="BH455" s="140">
        <f t="shared" si="34"/>
        <v>442228294.61999995</v>
      </c>
      <c r="BI455" s="140">
        <f t="shared" si="34"/>
        <v>46143644.960000001</v>
      </c>
      <c r="BJ455" s="140">
        <f t="shared" si="34"/>
        <v>34051142.229999997</v>
      </c>
      <c r="BK455" s="140">
        <f t="shared" si="34"/>
        <v>56730493.869999997</v>
      </c>
      <c r="BL455" s="140">
        <f t="shared" si="34"/>
        <v>52460794.609999999</v>
      </c>
      <c r="BM455" s="140">
        <f t="shared" si="34"/>
        <v>554331567.61000001</v>
      </c>
      <c r="BN455" s="140">
        <f t="shared" si="34"/>
        <v>136510938.07000002</v>
      </c>
      <c r="BO455" s="140">
        <f t="shared" si="34"/>
        <v>88039842.879999995</v>
      </c>
      <c r="BP455" s="140">
        <f t="shared" si="34"/>
        <v>141453775.10999998</v>
      </c>
      <c r="BQ455" s="140">
        <f t="shared" ref="BQ455:CM455" si="35">SUM(BQ452:BQ454)</f>
        <v>94681639.809999987</v>
      </c>
      <c r="BR455" s="140">
        <f t="shared" si="35"/>
        <v>73837791.689999998</v>
      </c>
      <c r="BS455" s="140">
        <f t="shared" si="35"/>
        <v>2611365049.8600001</v>
      </c>
      <c r="BT455" s="140">
        <f t="shared" si="35"/>
        <v>109756952.06999999</v>
      </c>
      <c r="BU455" s="140">
        <f t="shared" si="35"/>
        <v>99357056.019999996</v>
      </c>
      <c r="BV455" s="140">
        <f t="shared" si="35"/>
        <v>435817622.01999992</v>
      </c>
      <c r="BW455" s="140">
        <f t="shared" si="35"/>
        <v>31714146.75</v>
      </c>
      <c r="BX455" s="140">
        <f t="shared" si="35"/>
        <v>87561444.579999998</v>
      </c>
      <c r="BY455" s="140">
        <f t="shared" si="35"/>
        <v>221860003.96999997</v>
      </c>
      <c r="BZ455" s="140">
        <f t="shared" si="35"/>
        <v>60447124.669999994</v>
      </c>
      <c r="CA455" s="140">
        <f t="shared" si="35"/>
        <v>61400339.320000008</v>
      </c>
      <c r="CB455" s="140">
        <f t="shared" si="35"/>
        <v>75070308.310000002</v>
      </c>
      <c r="CC455" s="140">
        <f t="shared" si="35"/>
        <v>106113296.45999999</v>
      </c>
      <c r="CD455" s="140">
        <f t="shared" si="35"/>
        <v>213728068.09000003</v>
      </c>
      <c r="CE455" s="140">
        <f t="shared" si="35"/>
        <v>100058266.06</v>
      </c>
      <c r="CF455" s="140">
        <f t="shared" si="35"/>
        <v>175889478.50999999</v>
      </c>
      <c r="CG455" s="140">
        <f t="shared" si="35"/>
        <v>51398517.109999999</v>
      </c>
      <c r="CH455" s="140">
        <f t="shared" si="35"/>
        <v>57349264.050000004</v>
      </c>
      <c r="CI455" s="140">
        <f t="shared" si="35"/>
        <v>47897492.719999999</v>
      </c>
      <c r="CJ455" s="140">
        <f t="shared" si="35"/>
        <v>54391129.779999994</v>
      </c>
      <c r="CK455" s="140">
        <f t="shared" si="35"/>
        <v>244147813.43999997</v>
      </c>
      <c r="CL455" s="140">
        <f t="shared" si="35"/>
        <v>43461804.969999999</v>
      </c>
      <c r="CM455" s="140">
        <f t="shared" si="35"/>
        <v>38669952.629999995</v>
      </c>
    </row>
    <row r="456" spans="1:91" ht="25.2" thickTop="1" x14ac:dyDescent="0.7">
      <c r="B456" s="1"/>
      <c r="C456" s="1" t="s">
        <v>1275</v>
      </c>
      <c r="D456" s="53">
        <f>D452/D446</f>
        <v>0.48110376748090283</v>
      </c>
      <c r="E456" s="53">
        <f t="shared" ref="E456:BP456" si="36">E452/E446</f>
        <v>0.51603958811295725</v>
      </c>
      <c r="F456" s="53">
        <f t="shared" si="36"/>
        <v>0.6012596873861612</v>
      </c>
      <c r="G456" s="53">
        <f t="shared" si="36"/>
        <v>0.5913011395283001</v>
      </c>
      <c r="H456" s="53">
        <f t="shared" si="36"/>
        <v>0.60844889083545639</v>
      </c>
      <c r="I456" s="53">
        <f t="shared" si="36"/>
        <v>0.58211503168250633</v>
      </c>
      <c r="J456" s="53">
        <f t="shared" si="36"/>
        <v>0.61435403623250029</v>
      </c>
      <c r="K456" s="53">
        <f t="shared" si="36"/>
        <v>0.46547130497954903</v>
      </c>
      <c r="L456" s="53">
        <f t="shared" si="36"/>
        <v>0.49140713291074906</v>
      </c>
      <c r="M456" s="53">
        <f t="shared" si="36"/>
        <v>0.46561642737463582</v>
      </c>
      <c r="N456" s="53">
        <f t="shared" si="36"/>
        <v>0.47952453752846513</v>
      </c>
      <c r="O456" s="53">
        <f t="shared" si="36"/>
        <v>0.47079170958275635</v>
      </c>
      <c r="P456" s="53">
        <f t="shared" si="36"/>
        <v>0.39416664474189422</v>
      </c>
      <c r="Q456" s="53">
        <f t="shared" si="36"/>
        <v>0.4941871296817178</v>
      </c>
      <c r="R456" s="53">
        <f t="shared" si="36"/>
        <v>0.53339620163380796</v>
      </c>
      <c r="S456" s="53">
        <f t="shared" si="36"/>
        <v>0.5149005523972211</v>
      </c>
      <c r="T456" s="53">
        <f t="shared" si="36"/>
        <v>0.57570736503070707</v>
      </c>
      <c r="U456" s="53">
        <f t="shared" si="36"/>
        <v>0.52729314731475385</v>
      </c>
      <c r="V456" s="53">
        <f t="shared" si="36"/>
        <v>0.58956392830461857</v>
      </c>
      <c r="W456" s="53">
        <f t="shared" si="36"/>
        <v>0.60860460399342609</v>
      </c>
      <c r="X456" s="53">
        <f t="shared" si="36"/>
        <v>0.45878936103630036</v>
      </c>
      <c r="Y456" s="53">
        <f t="shared" si="36"/>
        <v>0.5497311280795375</v>
      </c>
      <c r="Z456" s="53">
        <f t="shared" si="36"/>
        <v>0.5302025738352627</v>
      </c>
      <c r="AA456" s="53">
        <f t="shared" si="36"/>
        <v>0.53654414871518541</v>
      </c>
      <c r="AB456" s="53">
        <f t="shared" si="36"/>
        <v>0.62625484344826088</v>
      </c>
      <c r="AC456" s="53">
        <f t="shared" si="36"/>
        <v>0.60789600017499068</v>
      </c>
      <c r="AD456" s="53">
        <f t="shared" si="36"/>
        <v>0.60361388621362266</v>
      </c>
      <c r="AE456" s="53">
        <f t="shared" si="36"/>
        <v>0.50729847660792637</v>
      </c>
      <c r="AF456" s="53">
        <f t="shared" si="36"/>
        <v>0.64651985712423576</v>
      </c>
      <c r="AG456" s="53">
        <f t="shared" si="36"/>
        <v>0.54903828932334031</v>
      </c>
      <c r="AH456" s="53">
        <f t="shared" si="36"/>
        <v>0.56451042895832326</v>
      </c>
      <c r="AI456" s="53">
        <f t="shared" si="36"/>
        <v>0.53107883587051041</v>
      </c>
      <c r="AJ456" s="53">
        <f t="shared" si="36"/>
        <v>0.55219969619531362</v>
      </c>
      <c r="AK456" s="53">
        <f t="shared" si="36"/>
        <v>0.5274562856070536</v>
      </c>
      <c r="AL456" s="53">
        <f t="shared" si="36"/>
        <v>0.41877553716604526</v>
      </c>
      <c r="AM456" s="53">
        <f t="shared" si="36"/>
        <v>0.48260269000039635</v>
      </c>
      <c r="AN456" s="53">
        <f t="shared" si="36"/>
        <v>0.64192859260546908</v>
      </c>
      <c r="AO456" s="53">
        <f t="shared" si="36"/>
        <v>0.52747398087828512</v>
      </c>
      <c r="AP456" s="53">
        <f t="shared" si="36"/>
        <v>0.58605555848783242</v>
      </c>
      <c r="AQ456" s="53">
        <f t="shared" si="36"/>
        <v>0.5763510499434441</v>
      </c>
      <c r="AR456" s="53">
        <f t="shared" si="36"/>
        <v>0.65226972100496061</v>
      </c>
      <c r="AS456" s="53">
        <f t="shared" si="36"/>
        <v>0.35082965532782012</v>
      </c>
      <c r="AT456" s="53">
        <f t="shared" si="36"/>
        <v>0.52603361493785172</v>
      </c>
      <c r="AU456" s="53">
        <f t="shared" si="36"/>
        <v>0.52258686530094733</v>
      </c>
      <c r="AV456" s="53">
        <f t="shared" si="36"/>
        <v>0.51978471927395109</v>
      </c>
      <c r="AW456" s="53">
        <f t="shared" si="36"/>
        <v>0.57027530132595183</v>
      </c>
      <c r="AX456" s="53">
        <f t="shared" si="36"/>
        <v>0.63693763384752566</v>
      </c>
      <c r="AY456" s="53">
        <f t="shared" si="36"/>
        <v>0.60614433378584576</v>
      </c>
      <c r="AZ456" s="53">
        <f t="shared" si="36"/>
        <v>0.5340217639901409</v>
      </c>
      <c r="BA456" s="53">
        <f t="shared" si="36"/>
        <v>0.54318205040073642</v>
      </c>
      <c r="BB456" s="53">
        <f t="shared" si="36"/>
        <v>0.46348721782730462</v>
      </c>
      <c r="BC456" s="53">
        <f t="shared" si="36"/>
        <v>0.55103899043911087</v>
      </c>
      <c r="BD456" s="53">
        <f t="shared" si="36"/>
        <v>0.44769816797775946</v>
      </c>
      <c r="BE456" s="53">
        <f t="shared" si="36"/>
        <v>0.51501033976866317</v>
      </c>
      <c r="BF456" s="53">
        <f t="shared" si="36"/>
        <v>0.62224460356829803</v>
      </c>
      <c r="BG456" s="53">
        <f t="shared" si="36"/>
        <v>0.56123046885172223</v>
      </c>
      <c r="BH456" s="53">
        <f t="shared" si="36"/>
        <v>0.48112288058316449</v>
      </c>
      <c r="BI456" s="53">
        <f t="shared" si="36"/>
        <v>0.60273733134121832</v>
      </c>
      <c r="BJ456" s="53">
        <f t="shared" si="36"/>
        <v>0.60060226227369518</v>
      </c>
      <c r="BK456" s="53">
        <f t="shared" si="36"/>
        <v>0.58109539437049729</v>
      </c>
      <c r="BL456" s="53">
        <f t="shared" si="36"/>
        <v>0.50953141393423984</v>
      </c>
      <c r="BM456" s="53">
        <f t="shared" si="36"/>
        <v>0.45062411879151787</v>
      </c>
      <c r="BN456" s="53">
        <f t="shared" si="36"/>
        <v>0.50708167464554765</v>
      </c>
      <c r="BO456" s="53">
        <f t="shared" si="36"/>
        <v>0.53950586218711161</v>
      </c>
      <c r="BP456" s="53">
        <f t="shared" si="36"/>
        <v>0.52800660850858827</v>
      </c>
      <c r="BQ456" s="53">
        <f t="shared" ref="BQ456:CM456" si="37">BQ452/BQ446</f>
        <v>0.53209566533211916</v>
      </c>
      <c r="BR456" s="53">
        <f t="shared" si="37"/>
        <v>0.46245398047542191</v>
      </c>
      <c r="BS456" s="53">
        <f>BS452/BS446</f>
        <v>0.39620366582332156</v>
      </c>
      <c r="BT456" s="53">
        <f t="shared" si="37"/>
        <v>0.46945506666149844</v>
      </c>
      <c r="BU456" s="53">
        <f t="shared" si="37"/>
        <v>0.51811740956068941</v>
      </c>
      <c r="BV456" s="53">
        <f t="shared" si="37"/>
        <v>0.41211559869522352</v>
      </c>
      <c r="BW456" s="53">
        <f t="shared" si="37"/>
        <v>0.43746669498945034</v>
      </c>
      <c r="BX456" s="53">
        <f t="shared" si="37"/>
        <v>0.4781787365790226</v>
      </c>
      <c r="BY456" s="53">
        <f t="shared" si="37"/>
        <v>0.51166652394141443</v>
      </c>
      <c r="BZ456" s="53">
        <f t="shared" si="37"/>
        <v>0.54764653702748967</v>
      </c>
      <c r="CA456" s="53">
        <f t="shared" si="37"/>
        <v>0.55926940275728154</v>
      </c>
      <c r="CB456" s="53">
        <f t="shared" si="37"/>
        <v>0.51368562713083255</v>
      </c>
      <c r="CC456" s="53">
        <f>CC452/CC446</f>
        <v>0.50750389013684438</v>
      </c>
      <c r="CD456" s="53">
        <f t="shared" si="37"/>
        <v>0.46874268819715686</v>
      </c>
      <c r="CE456" s="53">
        <f t="shared" si="37"/>
        <v>0.55647023256351713</v>
      </c>
      <c r="CF456" s="53">
        <f t="shared" si="37"/>
        <v>0.49900914917239741</v>
      </c>
      <c r="CG456" s="53">
        <f t="shared" si="37"/>
        <v>0.56080578544378423</v>
      </c>
      <c r="CH456" s="53">
        <f t="shared" si="37"/>
        <v>0.59629505717507791</v>
      </c>
      <c r="CI456" s="53">
        <f t="shared" si="37"/>
        <v>0.58413277855173573</v>
      </c>
      <c r="CJ456" s="53">
        <f t="shared" si="37"/>
        <v>0.57497591269838333</v>
      </c>
      <c r="CK456" s="53">
        <f t="shared" si="37"/>
        <v>0.45998876906323277</v>
      </c>
      <c r="CL456" s="53">
        <f t="shared" si="37"/>
        <v>0.44678768408296721</v>
      </c>
      <c r="CM456" s="53">
        <f t="shared" si="37"/>
        <v>0.45808581479546262</v>
      </c>
    </row>
    <row r="457" spans="1:91" x14ac:dyDescent="0.7">
      <c r="B457" s="1"/>
      <c r="C457" s="1" t="s">
        <v>1276</v>
      </c>
      <c r="D457" s="53">
        <f>D452/D450</f>
        <v>0.62418802479114088</v>
      </c>
      <c r="E457" s="53">
        <f t="shared" ref="E457:BP457" si="38">E452/E450</f>
        <v>0.92225282926713403</v>
      </c>
      <c r="F457" s="53">
        <f t="shared" si="38"/>
        <v>0.73016710628099124</v>
      </c>
      <c r="G457" s="53">
        <f t="shared" si="38"/>
        <v>0.68514280977504838</v>
      </c>
      <c r="H457" s="53">
        <f t="shared" si="38"/>
        <v>0.51096783091207243</v>
      </c>
      <c r="I457" s="53">
        <f t="shared" si="38"/>
        <v>0.608692722716068</v>
      </c>
      <c r="J457" s="53">
        <f t="shared" si="38"/>
        <v>0.56405883975694671</v>
      </c>
      <c r="K457" s="53">
        <f t="shared" si="38"/>
        <v>0.58478733255211579</v>
      </c>
      <c r="L457" s="53">
        <f t="shared" si="38"/>
        <v>0.71765097373461373</v>
      </c>
      <c r="M457" s="53">
        <f t="shared" si="38"/>
        <v>0.46551389764516943</v>
      </c>
      <c r="N457" s="53">
        <f t="shared" si="38"/>
        <v>0.43547272495534006</v>
      </c>
      <c r="O457" s="53">
        <f t="shared" si="38"/>
        <v>0.3697077357849553</v>
      </c>
      <c r="P457" s="53">
        <f t="shared" si="38"/>
        <v>0.40586859152746785</v>
      </c>
      <c r="Q457" s="53">
        <f t="shared" si="38"/>
        <v>0.4862649093014122</v>
      </c>
      <c r="R457" s="53">
        <f t="shared" si="38"/>
        <v>0.60935621630958747</v>
      </c>
      <c r="S457" s="53">
        <f t="shared" si="38"/>
        <v>0.39010340360485085</v>
      </c>
      <c r="T457" s="53">
        <f t="shared" si="38"/>
        <v>0.4618055199698019</v>
      </c>
      <c r="U457" s="53">
        <f t="shared" si="38"/>
        <v>0.54056421194979243</v>
      </c>
      <c r="V457" s="53">
        <f t="shared" si="38"/>
        <v>0.41821609405336618</v>
      </c>
      <c r="W457" s="53">
        <f t="shared" si="38"/>
        <v>0.76438112125256819</v>
      </c>
      <c r="X457" s="53">
        <f t="shared" si="38"/>
        <v>0.49277328727903835</v>
      </c>
      <c r="Y457" s="53">
        <f t="shared" si="38"/>
        <v>0.43710583004210002</v>
      </c>
      <c r="Z457" s="53">
        <f t="shared" si="38"/>
        <v>0.63589121293012141</v>
      </c>
      <c r="AA457" s="53">
        <f t="shared" si="38"/>
        <v>0.55731042118930718</v>
      </c>
      <c r="AB457" s="53">
        <f t="shared" si="38"/>
        <v>0.82136771136271269</v>
      </c>
      <c r="AC457" s="53">
        <f t="shared" si="38"/>
        <v>0.78864260693602151</v>
      </c>
      <c r="AD457" s="53">
        <f t="shared" si="38"/>
        <v>0.45923582682217795</v>
      </c>
      <c r="AE457" s="53">
        <f t="shared" si="38"/>
        <v>0.49852681556577316</v>
      </c>
      <c r="AF457" s="53">
        <f t="shared" si="38"/>
        <v>0.67960427998979844</v>
      </c>
      <c r="AG457" s="53">
        <f t="shared" si="38"/>
        <v>0.51978857788795296</v>
      </c>
      <c r="AH457" s="53">
        <f t="shared" si="38"/>
        <v>0.65054525588945256</v>
      </c>
      <c r="AI457" s="53">
        <f t="shared" si="38"/>
        <v>0.64793513892751531</v>
      </c>
      <c r="AJ457" s="53">
        <f t="shared" si="38"/>
        <v>0.68476422289874417</v>
      </c>
      <c r="AK457" s="53">
        <f t="shared" si="38"/>
        <v>0.70493884815310415</v>
      </c>
      <c r="AL457" s="53">
        <f t="shared" si="38"/>
        <v>0.38834865713228195</v>
      </c>
      <c r="AM457" s="53">
        <f t="shared" si="38"/>
        <v>0.68072653648062342</v>
      </c>
      <c r="AN457" s="53">
        <f t="shared" si="38"/>
        <v>0.61462167190894146</v>
      </c>
      <c r="AO457" s="53">
        <f t="shared" si="38"/>
        <v>0.6684776434667079</v>
      </c>
      <c r="AP457" s="53">
        <f t="shared" si="38"/>
        <v>0.49214324737501391</v>
      </c>
      <c r="AQ457" s="53">
        <f t="shared" si="38"/>
        <v>0.68079405711796637</v>
      </c>
      <c r="AR457" s="53">
        <f t="shared" si="38"/>
        <v>1.1462580841287753</v>
      </c>
      <c r="AS457" s="53">
        <f t="shared" si="38"/>
        <v>0.31482958552205798</v>
      </c>
      <c r="AT457" s="53">
        <f t="shared" si="38"/>
        <v>0.4287902605685589</v>
      </c>
      <c r="AU457" s="53">
        <f t="shared" si="38"/>
        <v>0.63216596177931295</v>
      </c>
      <c r="AV457" s="53">
        <f t="shared" si="38"/>
        <v>0.61965012870179437</v>
      </c>
      <c r="AW457" s="53">
        <f t="shared" si="38"/>
        <v>0.61509893166887775</v>
      </c>
      <c r="AX457" s="53">
        <f t="shared" si="38"/>
        <v>0.62306297461731885</v>
      </c>
      <c r="AY457" s="53">
        <f t="shared" si="38"/>
        <v>0.63266612883008677</v>
      </c>
      <c r="AZ457" s="53">
        <f t="shared" si="38"/>
        <v>0.66539506034997442</v>
      </c>
      <c r="BA457" s="53">
        <f t="shared" si="38"/>
        <v>0.51950645327371348</v>
      </c>
      <c r="BB457" s="53">
        <f t="shared" si="38"/>
        <v>0.3153867151007308</v>
      </c>
      <c r="BC457" s="53">
        <f t="shared" si="38"/>
        <v>0.82568394122169742</v>
      </c>
      <c r="BD457" s="53">
        <f t="shared" si="38"/>
        <v>0.38999432124949007</v>
      </c>
      <c r="BE457" s="53">
        <f t="shared" si="38"/>
        <v>0.33587217189902979</v>
      </c>
      <c r="BF457" s="53">
        <f t="shared" si="38"/>
        <v>0.78191877954097599</v>
      </c>
      <c r="BG457" s="53">
        <f t="shared" si="38"/>
        <v>0.61526391450230644</v>
      </c>
      <c r="BH457" s="53">
        <f t="shared" si="38"/>
        <v>0.46384224298283894</v>
      </c>
      <c r="BI457" s="53">
        <f t="shared" si="38"/>
        <v>0.65187207836163319</v>
      </c>
      <c r="BJ457" s="53">
        <f t="shared" si="38"/>
        <v>0.77304294999650391</v>
      </c>
      <c r="BK457" s="53">
        <f t="shared" si="38"/>
        <v>0.45132742247095753</v>
      </c>
      <c r="BL457" s="53">
        <f t="shared" si="38"/>
        <v>0.56143777442189691</v>
      </c>
      <c r="BM457" s="53">
        <f t="shared" si="38"/>
        <v>0.37824551041443044</v>
      </c>
      <c r="BN457" s="53">
        <f t="shared" si="38"/>
        <v>0.55278808806045932</v>
      </c>
      <c r="BO457" s="53">
        <f t="shared" si="38"/>
        <v>0.41192254049346394</v>
      </c>
      <c r="BP457" s="53">
        <f t="shared" si="38"/>
        <v>0.69163250958351985</v>
      </c>
      <c r="BQ457" s="53">
        <f t="shared" ref="BQ457:CM457" si="39">BQ452/BQ450</f>
        <v>0.44726822253999649</v>
      </c>
      <c r="BR457" s="53">
        <f t="shared" si="39"/>
        <v>0.37577602544792182</v>
      </c>
      <c r="BS457" s="53">
        <f>BS452/BS450</f>
        <v>0.3217627426871818</v>
      </c>
      <c r="BT457" s="53">
        <f t="shared" si="39"/>
        <v>0.53759474308440069</v>
      </c>
      <c r="BU457" s="53">
        <f t="shared" si="39"/>
        <v>0.4484184971744094</v>
      </c>
      <c r="BV457" s="53">
        <f t="shared" si="39"/>
        <v>0.3099048096009045</v>
      </c>
      <c r="BW457" s="53">
        <f t="shared" si="39"/>
        <v>0.38295553037035246</v>
      </c>
      <c r="BX457" s="53">
        <f t="shared" si="39"/>
        <v>0.6350875482050532</v>
      </c>
      <c r="BY457" s="53">
        <f t="shared" si="39"/>
        <v>0.53409213574453118</v>
      </c>
      <c r="BZ457" s="53">
        <f t="shared" si="39"/>
        <v>0.95079799311902247</v>
      </c>
      <c r="CA457" s="53">
        <f t="shared" si="39"/>
        <v>0.67186139222283248</v>
      </c>
      <c r="CB457" s="53">
        <f t="shared" si="39"/>
        <v>0.67956969122455191</v>
      </c>
      <c r="CC457" s="53">
        <f>CC452/CC450</f>
        <v>0.47207435874458364</v>
      </c>
      <c r="CD457" s="53">
        <f t="shared" si="39"/>
        <v>0.47030368040736636</v>
      </c>
      <c r="CE457" s="53">
        <f t="shared" si="39"/>
        <v>0.50616972473442479</v>
      </c>
      <c r="CF457" s="53">
        <f t="shared" si="39"/>
        <v>0.67665589855014119</v>
      </c>
      <c r="CG457" s="53">
        <f t="shared" si="39"/>
        <v>0.86185790882607705</v>
      </c>
      <c r="CH457" s="53">
        <f t="shared" si="39"/>
        <v>0.82859976711883976</v>
      </c>
      <c r="CI457" s="53">
        <f t="shared" si="39"/>
        <v>0.6086715017359553</v>
      </c>
      <c r="CJ457" s="53">
        <f t="shared" si="39"/>
        <v>0.66816326624959455</v>
      </c>
      <c r="CK457" s="53">
        <f t="shared" si="39"/>
        <v>0.43932916827855872</v>
      </c>
      <c r="CL457" s="53">
        <f t="shared" si="39"/>
        <v>0.66201762862441704</v>
      </c>
      <c r="CM457" s="53">
        <f t="shared" si="39"/>
        <v>0.60131049049860974</v>
      </c>
    </row>
    <row r="458" spans="1:91" x14ac:dyDescent="0.7">
      <c r="B458" s="1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  <c r="AW458" s="53"/>
      <c r="AX458" s="53"/>
      <c r="AY458" s="53"/>
      <c r="AZ458" s="53"/>
      <c r="BA458" s="53"/>
      <c r="BB458" s="53"/>
      <c r="BC458" s="53"/>
      <c r="BD458" s="53"/>
      <c r="BE458" s="53"/>
      <c r="BF458" s="53"/>
      <c r="BG458" s="53"/>
      <c r="BH458" s="53"/>
      <c r="BI458" s="53"/>
      <c r="BJ458" s="53"/>
      <c r="BK458" s="53"/>
      <c r="BL458" s="53"/>
      <c r="BM458" s="53"/>
      <c r="BN458" s="53"/>
      <c r="BO458" s="53"/>
      <c r="BP458" s="53"/>
      <c r="BQ458" s="53"/>
      <c r="BR458" s="53"/>
      <c r="BS458" s="53"/>
      <c r="BT458" s="53"/>
      <c r="BU458" s="53"/>
      <c r="BV458" s="53"/>
      <c r="BW458" s="53"/>
      <c r="BX458" s="53"/>
      <c r="BY458" s="53"/>
      <c r="BZ458" s="53"/>
      <c r="CA458" s="53"/>
      <c r="CB458" s="53"/>
      <c r="CC458" s="53"/>
      <c r="CD458" s="53"/>
      <c r="CE458" s="53"/>
      <c r="CF458" s="53"/>
      <c r="CG458" s="53"/>
      <c r="CH458" s="53"/>
      <c r="CI458" s="53"/>
      <c r="CJ458" s="53"/>
      <c r="CK458" s="53"/>
      <c r="CL458" s="53"/>
      <c r="CM458" s="53"/>
    </row>
    <row r="459" spans="1:91" x14ac:dyDescent="0.7">
      <c r="B459" s="1"/>
      <c r="C459" s="144" t="s">
        <v>1277</v>
      </c>
      <c r="D459" s="53">
        <f>(D448*D455)/D450</f>
        <v>250204319.49119791</v>
      </c>
      <c r="E459" s="53">
        <f t="shared" ref="E459:BP459" si="40">(E448*E455)/E450</f>
        <v>72514360.430306256</v>
      </c>
      <c r="F459" s="53">
        <f t="shared" si="40"/>
        <v>44121579.898143604</v>
      </c>
      <c r="G459" s="53">
        <f t="shared" si="40"/>
        <v>52143523.663059957</v>
      </c>
      <c r="H459" s="53">
        <f t="shared" si="40"/>
        <v>39858649.895580389</v>
      </c>
      <c r="I459" s="53">
        <f t="shared" si="40"/>
        <v>59509617.189832531</v>
      </c>
      <c r="J459" s="53">
        <f t="shared" si="40"/>
        <v>74115597.037752032</v>
      </c>
      <c r="K459" s="53">
        <f t="shared" si="40"/>
        <v>101620174.99225286</v>
      </c>
      <c r="L459" s="53">
        <f t="shared" si="40"/>
        <v>48776912.994529434</v>
      </c>
      <c r="M459" s="53">
        <f t="shared" si="40"/>
        <v>52709649.786870487</v>
      </c>
      <c r="N459" s="53">
        <f t="shared" si="40"/>
        <v>84140960.974773839</v>
      </c>
      <c r="O459" s="53">
        <f t="shared" si="40"/>
        <v>13723228.710136265</v>
      </c>
      <c r="P459" s="53">
        <f t="shared" si="40"/>
        <v>219348966.29377082</v>
      </c>
      <c r="Q459" s="53">
        <f t="shared" si="40"/>
        <v>45026415.83123038</v>
      </c>
      <c r="R459" s="53">
        <f t="shared" si="40"/>
        <v>50883962.862264626</v>
      </c>
      <c r="S459" s="53">
        <f t="shared" si="40"/>
        <v>75841517.747046947</v>
      </c>
      <c r="T459" s="53">
        <f t="shared" si="40"/>
        <v>42357208.243405864</v>
      </c>
      <c r="U459" s="53">
        <f t="shared" si="40"/>
        <v>38807820.357072122</v>
      </c>
      <c r="V459" s="53">
        <f t="shared" si="40"/>
        <v>30160579.601176005</v>
      </c>
      <c r="W459" s="53">
        <f t="shared" si="40"/>
        <v>21214013.556884743</v>
      </c>
      <c r="X459" s="53">
        <f t="shared" si="40"/>
        <v>359172981.00458229</v>
      </c>
      <c r="Y459" s="53">
        <f t="shared" si="40"/>
        <v>26797464.121307753</v>
      </c>
      <c r="Z459" s="53">
        <f t="shared" si="40"/>
        <v>67243366.517590776</v>
      </c>
      <c r="AA459" s="53">
        <f t="shared" si="40"/>
        <v>36654167.822345205</v>
      </c>
      <c r="AB459" s="53">
        <f t="shared" si="40"/>
        <v>32289832.911611084</v>
      </c>
      <c r="AC459" s="53">
        <f t="shared" si="40"/>
        <v>26822800.091103345</v>
      </c>
      <c r="AD459" s="53">
        <f t="shared" si="40"/>
        <v>29539656.706004798</v>
      </c>
      <c r="AE459" s="53">
        <f t="shared" si="40"/>
        <v>125819056.17658913</v>
      </c>
      <c r="AF459" s="53">
        <f t="shared" si="40"/>
        <v>34879400.464257322</v>
      </c>
      <c r="AG459" s="53">
        <f t="shared" si="40"/>
        <v>28912735.935543045</v>
      </c>
      <c r="AH459" s="53">
        <f t="shared" si="40"/>
        <v>57129999.189863667</v>
      </c>
      <c r="AI459" s="53">
        <f t="shared" si="40"/>
        <v>90391703.592144981</v>
      </c>
      <c r="AJ459" s="53">
        <f t="shared" si="40"/>
        <v>35738710.868307389</v>
      </c>
      <c r="AK459" s="53">
        <f t="shared" si="40"/>
        <v>29786593.451361321</v>
      </c>
      <c r="AL459" s="53">
        <f t="shared" si="40"/>
        <v>664528989.22288227</v>
      </c>
      <c r="AM459" s="53">
        <f t="shared" si="40"/>
        <v>53483623.014369056</v>
      </c>
      <c r="AN459" s="53">
        <f t="shared" si="40"/>
        <v>39929148.013826758</v>
      </c>
      <c r="AO459" s="53">
        <f t="shared" si="40"/>
        <v>73366395.323530018</v>
      </c>
      <c r="AP459" s="53">
        <f t="shared" si="40"/>
        <v>58797693.468595937</v>
      </c>
      <c r="AQ459" s="53">
        <f t="shared" si="40"/>
        <v>53676399.031406283</v>
      </c>
      <c r="AR459" s="53">
        <f t="shared" si="40"/>
        <v>20466145.661246721</v>
      </c>
      <c r="AS459" s="53">
        <f t="shared" si="40"/>
        <v>214266740.92238748</v>
      </c>
      <c r="AT459" s="53">
        <f t="shared" si="40"/>
        <v>28102922.262996625</v>
      </c>
      <c r="AU459" s="53">
        <f t="shared" si="40"/>
        <v>75626144.768901274</v>
      </c>
      <c r="AV459" s="53">
        <f t="shared" si="40"/>
        <v>79575436.194464117</v>
      </c>
      <c r="AW459" s="53">
        <f t="shared" si="40"/>
        <v>48607185.630756624</v>
      </c>
      <c r="AX459" s="53">
        <f t="shared" si="40"/>
        <v>33707137.987139516</v>
      </c>
      <c r="AY459" s="53">
        <f t="shared" si="40"/>
        <v>53706740.594348609</v>
      </c>
      <c r="AZ459" s="53">
        <f t="shared" si="40"/>
        <v>47861682.106675044</v>
      </c>
      <c r="BA459" s="53">
        <f t="shared" si="40"/>
        <v>43037192.107917212</v>
      </c>
      <c r="BB459" s="53">
        <f t="shared" si="40"/>
        <v>204545947.64235216</v>
      </c>
      <c r="BC459" s="53">
        <f t="shared" si="40"/>
        <v>29922919.454494372</v>
      </c>
      <c r="BD459" s="53">
        <f t="shared" si="40"/>
        <v>355076216.66763103</v>
      </c>
      <c r="BE459" s="53">
        <f t="shared" si="40"/>
        <v>96667577.834044009</v>
      </c>
      <c r="BF459" s="53">
        <f t="shared" si="40"/>
        <v>37796604.310364522</v>
      </c>
      <c r="BG459" s="53">
        <f t="shared" si="40"/>
        <v>45280607.537198387</v>
      </c>
      <c r="BH459" s="53">
        <f t="shared" si="40"/>
        <v>146214145.24438098</v>
      </c>
      <c r="BI459" s="53">
        <f t="shared" si="40"/>
        <v>21951279.472661916</v>
      </c>
      <c r="BJ459" s="53">
        <f t="shared" si="40"/>
        <v>22009483.518965356</v>
      </c>
      <c r="BK459" s="53">
        <f t="shared" si="40"/>
        <v>39102427.867272519</v>
      </c>
      <c r="BL459" s="53">
        <f t="shared" si="40"/>
        <v>33215976.302808508</v>
      </c>
      <c r="BM459" s="53">
        <f t="shared" si="40"/>
        <v>237592058.9268758</v>
      </c>
      <c r="BN459" s="53">
        <f t="shared" si="40"/>
        <v>91126061.453599453</v>
      </c>
      <c r="BO459" s="53">
        <f t="shared" si="40"/>
        <v>61012668.509142585</v>
      </c>
      <c r="BP459" s="53">
        <f t="shared" si="40"/>
        <v>71367168.665452391</v>
      </c>
      <c r="BQ459" s="53">
        <f t="shared" ref="BQ459:CM459" si="41">(BQ448*BQ455)/BQ450</f>
        <v>40954140.412838824</v>
      </c>
      <c r="BR459" s="53">
        <f t="shared" si="41"/>
        <v>46742228.764710411</v>
      </c>
      <c r="BS459" s="145">
        <f>(BS448*BS455)/BS450</f>
        <v>736706987.01995933</v>
      </c>
      <c r="BT459" s="145">
        <f t="shared" si="41"/>
        <v>55714972.388092175</v>
      </c>
      <c r="BU459" s="145">
        <f t="shared" si="41"/>
        <v>46693397.96207694</v>
      </c>
      <c r="BV459" s="145">
        <f t="shared" si="41"/>
        <v>195660543.26333565</v>
      </c>
      <c r="BW459" s="145">
        <f t="shared" si="41"/>
        <v>8715149.1131209638</v>
      </c>
      <c r="BX459" s="145">
        <f t="shared" si="41"/>
        <v>47465867.915123992</v>
      </c>
      <c r="BY459" s="145">
        <f t="shared" si="41"/>
        <v>95485962.368275538</v>
      </c>
      <c r="BZ459" s="145">
        <f t="shared" si="41"/>
        <v>40594502.17494373</v>
      </c>
      <c r="CA459" s="145">
        <f t="shared" si="41"/>
        <v>39843939.829313137</v>
      </c>
      <c r="CB459" s="145">
        <f t="shared" si="41"/>
        <v>46788740.718262248</v>
      </c>
      <c r="CC459" s="145">
        <f>(CC448*CC455)/CC450</f>
        <v>46613159.202527158</v>
      </c>
      <c r="CD459" s="145">
        <f t="shared" si="41"/>
        <v>99053987.432765454</v>
      </c>
      <c r="CE459" s="145">
        <f t="shared" si="41"/>
        <v>54380369.806758098</v>
      </c>
      <c r="CF459" s="145">
        <f t="shared" si="41"/>
        <v>98463252.967255071</v>
      </c>
      <c r="CG459" s="145">
        <f t="shared" si="41"/>
        <v>31814890.285618018</v>
      </c>
      <c r="CH459" s="145">
        <f t="shared" si="41"/>
        <v>35845977.086855732</v>
      </c>
      <c r="CI459" s="145">
        <f t="shared" si="41"/>
        <v>34168994.466444299</v>
      </c>
      <c r="CJ459" s="145">
        <f t="shared" si="41"/>
        <v>33402465.543099333</v>
      </c>
      <c r="CK459" s="145">
        <f t="shared" si="41"/>
        <v>122902983.525015</v>
      </c>
      <c r="CL459" s="145">
        <f t="shared" si="41"/>
        <v>24998491.215056192</v>
      </c>
      <c r="CM459" s="145">
        <f t="shared" si="41"/>
        <v>18824163.106972605</v>
      </c>
    </row>
    <row r="460" spans="1:91" x14ac:dyDescent="0.7">
      <c r="B460" s="1"/>
      <c r="C460" s="144" t="s">
        <v>1278</v>
      </c>
      <c r="D460" s="146">
        <f>(D449*D455)/D450</f>
        <v>450671274.50880212</v>
      </c>
      <c r="E460" s="146">
        <f t="shared" ref="E460:BP460" si="42">(E449*E455)/E450</f>
        <v>19244326.539693743</v>
      </c>
      <c r="F460" s="146">
        <f t="shared" si="42"/>
        <v>31983858.511856388</v>
      </c>
      <c r="G460" s="146">
        <f t="shared" si="42"/>
        <v>17010685.806940034</v>
      </c>
      <c r="H460" s="146">
        <f t="shared" si="42"/>
        <v>9609906.7844196167</v>
      </c>
      <c r="I460" s="146">
        <f t="shared" si="42"/>
        <v>20807809.650167465</v>
      </c>
      <c r="J460" s="146">
        <f t="shared" si="42"/>
        <v>19528308.592247974</v>
      </c>
      <c r="K460" s="146">
        <f t="shared" si="42"/>
        <v>59708320.247747168</v>
      </c>
      <c r="L460" s="146">
        <f t="shared" si="42"/>
        <v>42211979.805470556</v>
      </c>
      <c r="M460" s="146">
        <f t="shared" si="42"/>
        <v>36097693.663129486</v>
      </c>
      <c r="N460" s="146">
        <f t="shared" si="42"/>
        <v>118771441.19522612</v>
      </c>
      <c r="O460" s="146">
        <f t="shared" si="42"/>
        <v>14192852.789863735</v>
      </c>
      <c r="P460" s="146">
        <f t="shared" si="42"/>
        <v>255115410.0262292</v>
      </c>
      <c r="Q460" s="146">
        <f t="shared" si="42"/>
        <v>29946761.038769629</v>
      </c>
      <c r="R460" s="146">
        <f t="shared" si="42"/>
        <v>52797258.687735371</v>
      </c>
      <c r="S460" s="146">
        <f t="shared" si="42"/>
        <v>75108540.142953023</v>
      </c>
      <c r="T460" s="146">
        <f t="shared" si="42"/>
        <v>32932005.976594113</v>
      </c>
      <c r="U460" s="146">
        <f t="shared" si="42"/>
        <v>35564467.162927866</v>
      </c>
      <c r="V460" s="146">
        <f t="shared" si="42"/>
        <v>37652031.978823997</v>
      </c>
      <c r="W460" s="146">
        <f t="shared" si="42"/>
        <v>18689979.733115256</v>
      </c>
      <c r="X460" s="146">
        <f t="shared" si="42"/>
        <v>498228033.64541775</v>
      </c>
      <c r="Y460" s="146">
        <f t="shared" si="42"/>
        <v>34294315.908692241</v>
      </c>
      <c r="Z460" s="146">
        <f t="shared" si="42"/>
        <v>39486687.982409224</v>
      </c>
      <c r="AA460" s="146">
        <f t="shared" si="42"/>
        <v>38408701.787654802</v>
      </c>
      <c r="AB460" s="146">
        <f t="shared" si="42"/>
        <v>11151212.608388908</v>
      </c>
      <c r="AC460" s="146">
        <f t="shared" si="42"/>
        <v>24176731.528896663</v>
      </c>
      <c r="AD460" s="146">
        <f t="shared" si="42"/>
        <v>29924716.793995187</v>
      </c>
      <c r="AE460" s="146">
        <f t="shared" si="42"/>
        <v>76507389.073410854</v>
      </c>
      <c r="AF460" s="146">
        <f t="shared" si="42"/>
        <v>20561945.025742684</v>
      </c>
      <c r="AG460" s="146">
        <f t="shared" si="42"/>
        <v>29467796.034456953</v>
      </c>
      <c r="AH460" s="146">
        <f t="shared" si="42"/>
        <v>27303016.230136331</v>
      </c>
      <c r="AI460" s="146">
        <f t="shared" si="42"/>
        <v>30951502.467855021</v>
      </c>
      <c r="AJ460" s="146">
        <f t="shared" si="42"/>
        <v>27709186.991692606</v>
      </c>
      <c r="AK460" s="146">
        <f t="shared" si="42"/>
        <v>13650832.138638683</v>
      </c>
      <c r="AL460" s="146">
        <f t="shared" si="42"/>
        <v>867284922.87711787</v>
      </c>
      <c r="AM460" s="146">
        <f t="shared" si="42"/>
        <v>19115256.175630927</v>
      </c>
      <c r="AN460" s="146">
        <f t="shared" si="42"/>
        <v>12652730.476173243</v>
      </c>
      <c r="AO460" s="146">
        <f t="shared" si="42"/>
        <v>48499831.356469966</v>
      </c>
      <c r="AP460" s="146">
        <f t="shared" si="42"/>
        <v>57712977.011404075</v>
      </c>
      <c r="AQ460" s="146">
        <f t="shared" si="42"/>
        <v>24421810.848593704</v>
      </c>
      <c r="AR460" s="146">
        <f t="shared" si="42"/>
        <v>15272892.778753273</v>
      </c>
      <c r="AS460" s="146">
        <f t="shared" si="42"/>
        <v>170337295.91761255</v>
      </c>
      <c r="AT460" s="146">
        <f t="shared" si="42"/>
        <v>38245241.077003375</v>
      </c>
      <c r="AU460" s="146">
        <f t="shared" si="42"/>
        <v>58026498.661098734</v>
      </c>
      <c r="AV460" s="146">
        <f t="shared" si="42"/>
        <v>51042785.465535872</v>
      </c>
      <c r="AW460" s="146">
        <f t="shared" si="42"/>
        <v>16692279.699243365</v>
      </c>
      <c r="AX460" s="146">
        <f t="shared" si="42"/>
        <v>15619105.542860486</v>
      </c>
      <c r="AY460" s="146">
        <f t="shared" si="42"/>
        <v>24275220.805651385</v>
      </c>
      <c r="AZ460" s="146">
        <f t="shared" si="42"/>
        <v>16266224.923324959</v>
      </c>
      <c r="BA460" s="146">
        <f t="shared" si="42"/>
        <v>18721053.392082788</v>
      </c>
      <c r="BB460" s="146">
        <f t="shared" si="42"/>
        <v>183954875.17764789</v>
      </c>
      <c r="BC460" s="146">
        <f t="shared" si="42"/>
        <v>29014468.255505625</v>
      </c>
      <c r="BD460" s="146">
        <f t="shared" si="42"/>
        <v>458937169.96236897</v>
      </c>
      <c r="BE460" s="146">
        <f t="shared" si="42"/>
        <v>85942002.175955996</v>
      </c>
      <c r="BF460" s="146">
        <f t="shared" si="42"/>
        <v>23054069.079635471</v>
      </c>
      <c r="BG460" s="146">
        <f t="shared" si="42"/>
        <v>26226814.292801626</v>
      </c>
      <c r="BH460" s="146">
        <f t="shared" si="42"/>
        <v>296014149.37561893</v>
      </c>
      <c r="BI460" s="146">
        <f t="shared" si="42"/>
        <v>24192365.487338081</v>
      </c>
      <c r="BJ460" s="146">
        <f t="shared" si="42"/>
        <v>12041658.711034641</v>
      </c>
      <c r="BK460" s="146">
        <f t="shared" si="42"/>
        <v>17628066.002727479</v>
      </c>
      <c r="BL460" s="146">
        <f t="shared" si="42"/>
        <v>19244818.307191487</v>
      </c>
      <c r="BM460" s="146">
        <f t="shared" si="42"/>
        <v>316739508.68312424</v>
      </c>
      <c r="BN460" s="146">
        <f t="shared" si="42"/>
        <v>45384876.61640057</v>
      </c>
      <c r="BO460" s="146">
        <f t="shared" si="42"/>
        <v>27027174.37085741</v>
      </c>
      <c r="BP460" s="146">
        <f t="shared" si="42"/>
        <v>70086606.444547594</v>
      </c>
      <c r="BQ460" s="146">
        <f t="shared" ref="BQ460:CM460" si="43">(BQ449*BQ455)/BQ450</f>
        <v>53727499.397161163</v>
      </c>
      <c r="BR460" s="146">
        <f t="shared" si="43"/>
        <v>27095562.925289575</v>
      </c>
      <c r="BS460" s="147">
        <f>(BS449*BS455)/BS450</f>
        <v>1874658062.8400407</v>
      </c>
      <c r="BT460" s="147">
        <f t="shared" si="43"/>
        <v>54041979.681907818</v>
      </c>
      <c r="BU460" s="147">
        <f t="shared" si="43"/>
        <v>52663658.057923064</v>
      </c>
      <c r="BV460" s="147">
        <f t="shared" si="43"/>
        <v>240157078.75666425</v>
      </c>
      <c r="BW460" s="147">
        <f t="shared" si="43"/>
        <v>22998997.636879034</v>
      </c>
      <c r="BX460" s="147">
        <f t="shared" si="43"/>
        <v>40095576.664876007</v>
      </c>
      <c r="BY460" s="147">
        <f t="shared" si="43"/>
        <v>126374041.60172445</v>
      </c>
      <c r="BZ460" s="147">
        <f t="shared" si="43"/>
        <v>19852622.495056257</v>
      </c>
      <c r="CA460" s="147">
        <f t="shared" si="43"/>
        <v>21556399.490686871</v>
      </c>
      <c r="CB460" s="147">
        <f t="shared" si="43"/>
        <v>28281567.591737751</v>
      </c>
      <c r="CC460" s="147">
        <f>(CC449*CC455)/CC450</f>
        <v>59500137.257472835</v>
      </c>
      <c r="CD460" s="147">
        <f t="shared" si="43"/>
        <v>114674080.65723458</v>
      </c>
      <c r="CE460" s="147">
        <f t="shared" si="43"/>
        <v>45677896.253241904</v>
      </c>
      <c r="CF460" s="147">
        <f t="shared" si="43"/>
        <v>77426225.542744905</v>
      </c>
      <c r="CG460" s="147">
        <f t="shared" si="43"/>
        <v>19583626.824381985</v>
      </c>
      <c r="CH460" s="147">
        <f t="shared" si="43"/>
        <v>21503286.963144269</v>
      </c>
      <c r="CI460" s="147">
        <f t="shared" si="43"/>
        <v>13728498.253555695</v>
      </c>
      <c r="CJ460" s="147">
        <f t="shared" si="43"/>
        <v>20988664.236900661</v>
      </c>
      <c r="CK460" s="147">
        <f t="shared" si="43"/>
        <v>121244829.91498499</v>
      </c>
      <c r="CL460" s="147">
        <f t="shared" si="43"/>
        <v>18463313.754943803</v>
      </c>
      <c r="CM460" s="147">
        <f t="shared" si="43"/>
        <v>19845789.52302739</v>
      </c>
    </row>
    <row r="461" spans="1:91" ht="25.2" thickBot="1" x14ac:dyDescent="0.75">
      <c r="B461" s="1"/>
      <c r="C461" s="148" t="s">
        <v>1279</v>
      </c>
      <c r="D461" s="149">
        <f>SUM(D459:D460)</f>
        <v>700875594</v>
      </c>
      <c r="E461" s="149">
        <f t="shared" ref="E461:BP461" si="44">SUM(E459:E460)</f>
        <v>91758686.969999999</v>
      </c>
      <c r="F461" s="149">
        <f t="shared" si="44"/>
        <v>76105438.409999996</v>
      </c>
      <c r="G461" s="149">
        <f t="shared" si="44"/>
        <v>69154209.469999999</v>
      </c>
      <c r="H461" s="149">
        <f t="shared" si="44"/>
        <v>49468556.680000007</v>
      </c>
      <c r="I461" s="149">
        <f t="shared" si="44"/>
        <v>80317426.840000004</v>
      </c>
      <c r="J461" s="149">
        <f t="shared" si="44"/>
        <v>93643905.63000001</v>
      </c>
      <c r="K461" s="149">
        <f t="shared" si="44"/>
        <v>161328495.24000001</v>
      </c>
      <c r="L461" s="149">
        <f t="shared" si="44"/>
        <v>90988892.799999982</v>
      </c>
      <c r="M461" s="149">
        <f t="shared" si="44"/>
        <v>88807343.449999973</v>
      </c>
      <c r="N461" s="149">
        <f t="shared" si="44"/>
        <v>202912402.16999996</v>
      </c>
      <c r="O461" s="149">
        <f t="shared" si="44"/>
        <v>27916081.5</v>
      </c>
      <c r="P461" s="149">
        <f t="shared" si="44"/>
        <v>474464376.32000005</v>
      </c>
      <c r="Q461" s="149">
        <f t="shared" si="44"/>
        <v>74973176.870000005</v>
      </c>
      <c r="R461" s="149">
        <f t="shared" si="44"/>
        <v>103681221.55</v>
      </c>
      <c r="S461" s="149">
        <f t="shared" si="44"/>
        <v>150950057.88999999</v>
      </c>
      <c r="T461" s="149">
        <f t="shared" si="44"/>
        <v>75289214.219999969</v>
      </c>
      <c r="U461" s="149">
        <f t="shared" si="44"/>
        <v>74372287.519999981</v>
      </c>
      <c r="V461" s="149">
        <f t="shared" si="44"/>
        <v>67812611.579999998</v>
      </c>
      <c r="W461" s="149">
        <f t="shared" si="44"/>
        <v>39903993.289999999</v>
      </c>
      <c r="X461" s="149">
        <f t="shared" si="44"/>
        <v>857401014.6500001</v>
      </c>
      <c r="Y461" s="149">
        <f t="shared" si="44"/>
        <v>61091780.029999994</v>
      </c>
      <c r="Z461" s="149">
        <f t="shared" si="44"/>
        <v>106730054.5</v>
      </c>
      <c r="AA461" s="149">
        <f t="shared" si="44"/>
        <v>75062869.610000014</v>
      </c>
      <c r="AB461" s="149">
        <f t="shared" si="44"/>
        <v>43441045.519999996</v>
      </c>
      <c r="AC461" s="149">
        <f t="shared" si="44"/>
        <v>50999531.620000005</v>
      </c>
      <c r="AD461" s="149">
        <f t="shared" si="44"/>
        <v>59464373.499999985</v>
      </c>
      <c r="AE461" s="149">
        <f t="shared" si="44"/>
        <v>202326445.25</v>
      </c>
      <c r="AF461" s="149">
        <f t="shared" si="44"/>
        <v>55441345.49000001</v>
      </c>
      <c r="AG461" s="149">
        <f t="shared" si="44"/>
        <v>58380531.969999999</v>
      </c>
      <c r="AH461" s="149">
        <f t="shared" si="44"/>
        <v>84433015.420000002</v>
      </c>
      <c r="AI461" s="149">
        <f t="shared" si="44"/>
        <v>121343206.06</v>
      </c>
      <c r="AJ461" s="149">
        <f t="shared" si="44"/>
        <v>63447897.859999999</v>
      </c>
      <c r="AK461" s="149">
        <f t="shared" si="44"/>
        <v>43437425.590000004</v>
      </c>
      <c r="AL461" s="149">
        <f t="shared" si="44"/>
        <v>1531813912.1000001</v>
      </c>
      <c r="AM461" s="149">
        <f t="shared" si="44"/>
        <v>72598879.189999983</v>
      </c>
      <c r="AN461" s="149">
        <f t="shared" si="44"/>
        <v>52581878.490000002</v>
      </c>
      <c r="AO461" s="149">
        <f t="shared" si="44"/>
        <v>121866226.67999998</v>
      </c>
      <c r="AP461" s="149">
        <f t="shared" si="44"/>
        <v>116510670.48000002</v>
      </c>
      <c r="AQ461" s="149">
        <f t="shared" si="44"/>
        <v>78098209.879999995</v>
      </c>
      <c r="AR461" s="149">
        <f t="shared" si="44"/>
        <v>35739038.439999998</v>
      </c>
      <c r="AS461" s="149">
        <f t="shared" si="44"/>
        <v>384604036.84000003</v>
      </c>
      <c r="AT461" s="149">
        <f t="shared" si="44"/>
        <v>66348163.340000004</v>
      </c>
      <c r="AU461" s="149">
        <f t="shared" si="44"/>
        <v>133652643.43000001</v>
      </c>
      <c r="AV461" s="149">
        <f t="shared" si="44"/>
        <v>130618221.66</v>
      </c>
      <c r="AW461" s="149">
        <f t="shared" si="44"/>
        <v>65299465.329999991</v>
      </c>
      <c r="AX461" s="149">
        <f t="shared" si="44"/>
        <v>49326243.530000001</v>
      </c>
      <c r="AY461" s="149">
        <f t="shared" si="44"/>
        <v>77981961.399999991</v>
      </c>
      <c r="AZ461" s="149">
        <f t="shared" si="44"/>
        <v>64127907.030000001</v>
      </c>
      <c r="BA461" s="149">
        <f t="shared" si="44"/>
        <v>61758245.5</v>
      </c>
      <c r="BB461" s="149">
        <f t="shared" si="44"/>
        <v>388500822.82000005</v>
      </c>
      <c r="BC461" s="149">
        <f t="shared" si="44"/>
        <v>58937387.709999993</v>
      </c>
      <c r="BD461" s="149">
        <f t="shared" si="44"/>
        <v>814013386.63</v>
      </c>
      <c r="BE461" s="149">
        <f t="shared" si="44"/>
        <v>182609580.00999999</v>
      </c>
      <c r="BF461" s="149">
        <f t="shared" si="44"/>
        <v>60850673.389999993</v>
      </c>
      <c r="BG461" s="149">
        <f t="shared" si="44"/>
        <v>71507421.830000013</v>
      </c>
      <c r="BH461" s="149">
        <f t="shared" si="44"/>
        <v>442228294.61999989</v>
      </c>
      <c r="BI461" s="149">
        <f t="shared" si="44"/>
        <v>46143644.959999993</v>
      </c>
      <c r="BJ461" s="149">
        <f t="shared" si="44"/>
        <v>34051142.229999997</v>
      </c>
      <c r="BK461" s="149">
        <f t="shared" si="44"/>
        <v>56730493.869999997</v>
      </c>
      <c r="BL461" s="149">
        <f t="shared" si="44"/>
        <v>52460794.609999999</v>
      </c>
      <c r="BM461" s="149">
        <f t="shared" si="44"/>
        <v>554331567.61000001</v>
      </c>
      <c r="BN461" s="149">
        <f t="shared" si="44"/>
        <v>136510938.07000002</v>
      </c>
      <c r="BO461" s="149">
        <f t="shared" si="44"/>
        <v>88039842.879999995</v>
      </c>
      <c r="BP461" s="149">
        <f t="shared" si="44"/>
        <v>141453775.10999998</v>
      </c>
      <c r="BQ461" s="149">
        <f t="shared" ref="BQ461:CM461" si="45">SUM(BQ459:BQ460)</f>
        <v>94681639.809999987</v>
      </c>
      <c r="BR461" s="149">
        <f t="shared" si="45"/>
        <v>73837791.689999983</v>
      </c>
      <c r="BS461" s="149">
        <f>SUM(BS459:BS460)</f>
        <v>2611365049.8600001</v>
      </c>
      <c r="BT461" s="149">
        <f t="shared" si="45"/>
        <v>109756952.06999999</v>
      </c>
      <c r="BU461" s="149">
        <f t="shared" si="45"/>
        <v>99357056.020000011</v>
      </c>
      <c r="BV461" s="149">
        <f t="shared" si="45"/>
        <v>435817622.01999986</v>
      </c>
      <c r="BW461" s="149">
        <f t="shared" si="45"/>
        <v>31714146.75</v>
      </c>
      <c r="BX461" s="149">
        <f t="shared" si="45"/>
        <v>87561444.579999998</v>
      </c>
      <c r="BY461" s="149">
        <f t="shared" si="45"/>
        <v>221860003.96999997</v>
      </c>
      <c r="BZ461" s="149">
        <f t="shared" si="45"/>
        <v>60447124.669999987</v>
      </c>
      <c r="CA461" s="149">
        <f t="shared" si="45"/>
        <v>61400339.320000008</v>
      </c>
      <c r="CB461" s="149">
        <f t="shared" si="45"/>
        <v>75070308.310000002</v>
      </c>
      <c r="CC461" s="149">
        <f>SUM(CC459:CC460)</f>
        <v>106113296.45999999</v>
      </c>
      <c r="CD461" s="149">
        <f t="shared" si="45"/>
        <v>213728068.09000003</v>
      </c>
      <c r="CE461" s="149">
        <f t="shared" si="45"/>
        <v>100058266.06</v>
      </c>
      <c r="CF461" s="149">
        <f t="shared" si="45"/>
        <v>175889478.50999999</v>
      </c>
      <c r="CG461" s="149">
        <f t="shared" si="45"/>
        <v>51398517.109999999</v>
      </c>
      <c r="CH461" s="149">
        <f t="shared" si="45"/>
        <v>57349264.049999997</v>
      </c>
      <c r="CI461" s="149">
        <f t="shared" si="45"/>
        <v>47897492.719999991</v>
      </c>
      <c r="CJ461" s="149">
        <f t="shared" si="45"/>
        <v>54391129.779999994</v>
      </c>
      <c r="CK461" s="149">
        <f t="shared" si="45"/>
        <v>244147813.44</v>
      </c>
      <c r="CL461" s="149">
        <f t="shared" si="45"/>
        <v>43461804.969999999</v>
      </c>
      <c r="CM461" s="149">
        <f t="shared" si="45"/>
        <v>38669952.629999995</v>
      </c>
    </row>
    <row r="462" spans="1:91" ht="25.2" thickTop="1" x14ac:dyDescent="0.7">
      <c r="A462" s="1" t="s">
        <v>664</v>
      </c>
      <c r="B462" s="1" t="s">
        <v>749</v>
      </c>
      <c r="C462" s="1" t="s">
        <v>750</v>
      </c>
      <c r="D462" s="53">
        <f t="shared" ref="D462:BO465" si="46">D180</f>
        <v>117147691.09999999</v>
      </c>
      <c r="E462" s="53">
        <f t="shared" si="46"/>
        <v>21666521.510000002</v>
      </c>
      <c r="F462" s="53">
        <f t="shared" si="46"/>
        <v>4800665.67</v>
      </c>
      <c r="G462" s="53">
        <f t="shared" si="46"/>
        <v>4820952.93</v>
      </c>
      <c r="H462" s="53">
        <f t="shared" si="46"/>
        <v>4629733.46</v>
      </c>
      <c r="I462" s="53">
        <f t="shared" si="46"/>
        <v>8173796.5300000003</v>
      </c>
      <c r="J462" s="53">
        <f t="shared" si="46"/>
        <v>7341262.6200000001</v>
      </c>
      <c r="K462" s="53">
        <f t="shared" si="46"/>
        <v>36978901.93</v>
      </c>
      <c r="L462" s="53">
        <f t="shared" si="46"/>
        <v>21186779.109999999</v>
      </c>
      <c r="M462" s="53">
        <f t="shared" si="46"/>
        <v>19044121.899999999</v>
      </c>
      <c r="N462" s="53">
        <f t="shared" si="46"/>
        <v>20629428.309999999</v>
      </c>
      <c r="O462" s="53">
        <f t="shared" si="46"/>
        <v>2346345.73</v>
      </c>
      <c r="P462" s="53">
        <f t="shared" si="46"/>
        <v>56550565.18</v>
      </c>
      <c r="Q462" s="53">
        <f t="shared" si="46"/>
        <v>8348765.29</v>
      </c>
      <c r="R462" s="53">
        <f t="shared" si="46"/>
        <v>7552645</v>
      </c>
      <c r="S462" s="53">
        <f t="shared" si="46"/>
        <v>20114569.370000001</v>
      </c>
      <c r="T462" s="53">
        <f t="shared" si="46"/>
        <v>6492005.9500000002</v>
      </c>
      <c r="U462" s="53">
        <f t="shared" si="46"/>
        <v>6802296.0700000003</v>
      </c>
      <c r="V462" s="53">
        <f t="shared" si="46"/>
        <v>5818127.5700000003</v>
      </c>
      <c r="W462" s="53">
        <f t="shared" si="46"/>
        <v>2567051.6</v>
      </c>
      <c r="X462" s="53">
        <f t="shared" si="46"/>
        <v>152853798.93000001</v>
      </c>
      <c r="Y462" s="53">
        <f t="shared" si="46"/>
        <v>4942527.63</v>
      </c>
      <c r="Z462" s="53">
        <f t="shared" si="46"/>
        <v>15605995.26</v>
      </c>
      <c r="AA462" s="53">
        <f t="shared" si="46"/>
        <v>5209276.93</v>
      </c>
      <c r="AB462" s="53">
        <f t="shared" si="46"/>
        <v>2370344.5</v>
      </c>
      <c r="AC462" s="53">
        <f t="shared" si="46"/>
        <v>3997722.04</v>
      </c>
      <c r="AD462" s="53">
        <f t="shared" si="46"/>
        <v>5820097.6799999997</v>
      </c>
      <c r="AE462" s="53">
        <f t="shared" si="46"/>
        <v>23233257.57</v>
      </c>
      <c r="AF462" s="53">
        <f t="shared" si="46"/>
        <v>3506895.29</v>
      </c>
      <c r="AG462" s="53">
        <f t="shared" si="46"/>
        <v>3709329.36</v>
      </c>
      <c r="AH462" s="53">
        <f t="shared" si="46"/>
        <v>5841772</v>
      </c>
      <c r="AI462" s="53">
        <f t="shared" si="46"/>
        <v>17744366.190000001</v>
      </c>
      <c r="AJ462" s="53">
        <f t="shared" si="46"/>
        <v>5463583.29</v>
      </c>
      <c r="AK462" s="53">
        <f t="shared" si="46"/>
        <v>3467801.07</v>
      </c>
      <c r="AL462" s="53">
        <f t="shared" si="46"/>
        <v>272399274.69</v>
      </c>
      <c r="AM462" s="53">
        <f t="shared" si="46"/>
        <v>5416207.8200000003</v>
      </c>
      <c r="AN462" s="53">
        <f t="shared" si="46"/>
        <v>3462359</v>
      </c>
      <c r="AO462" s="53">
        <f t="shared" si="46"/>
        <v>13406848.630000001</v>
      </c>
      <c r="AP462" s="53">
        <f t="shared" si="46"/>
        <v>10289530.83</v>
      </c>
      <c r="AQ462" s="53">
        <f t="shared" si="46"/>
        <v>6370969.9000000004</v>
      </c>
      <c r="AR462" s="53">
        <f t="shared" si="46"/>
        <v>1847872.58</v>
      </c>
      <c r="AS462" s="53">
        <f t="shared" si="46"/>
        <v>58757542.840000004</v>
      </c>
      <c r="AT462" s="53">
        <f t="shared" si="46"/>
        <v>4343803.16</v>
      </c>
      <c r="AU462" s="53">
        <f t="shared" si="46"/>
        <v>13280707.67</v>
      </c>
      <c r="AV462" s="53">
        <f t="shared" si="46"/>
        <v>14602162.630000001</v>
      </c>
      <c r="AW462" s="53">
        <f t="shared" si="46"/>
        <v>4011249.79</v>
      </c>
      <c r="AX462" s="53">
        <f t="shared" si="46"/>
        <v>2723247.31</v>
      </c>
      <c r="AY462" s="53">
        <f t="shared" si="46"/>
        <v>6204293.8899999997</v>
      </c>
      <c r="AZ462" s="53">
        <f t="shared" si="46"/>
        <v>6326884.6399999997</v>
      </c>
      <c r="BA462" s="53">
        <f t="shared" si="46"/>
        <v>4050604.76</v>
      </c>
      <c r="BB462" s="53">
        <f t="shared" si="46"/>
        <v>48722940.770000003</v>
      </c>
      <c r="BC462" s="53">
        <f t="shared" si="46"/>
        <v>3329364.46</v>
      </c>
      <c r="BD462" s="53">
        <f t="shared" si="46"/>
        <v>148136694.50999999</v>
      </c>
      <c r="BE462" s="53">
        <f t="shared" si="46"/>
        <v>18270052.899999999</v>
      </c>
      <c r="BF462" s="53">
        <f t="shared" si="46"/>
        <v>4118461.08</v>
      </c>
      <c r="BG462" s="53">
        <f t="shared" si="46"/>
        <v>4303540.63</v>
      </c>
      <c r="BH462" s="53">
        <f t="shared" si="46"/>
        <v>47911036.719999999</v>
      </c>
      <c r="BI462" s="53">
        <f t="shared" si="46"/>
        <v>3450305.68</v>
      </c>
      <c r="BJ462" s="53">
        <f t="shared" si="46"/>
        <v>1914759.43</v>
      </c>
      <c r="BK462" s="53">
        <f t="shared" si="46"/>
        <v>6089483.5300000003</v>
      </c>
      <c r="BL462" s="53">
        <f t="shared" si="46"/>
        <v>5160741.88</v>
      </c>
      <c r="BM462" s="53">
        <f t="shared" si="46"/>
        <v>97536348.170000002</v>
      </c>
      <c r="BN462" s="53">
        <f t="shared" si="46"/>
        <v>11174396.869999999</v>
      </c>
      <c r="BO462" s="53">
        <f t="shared" si="46"/>
        <v>8992632.0500000007</v>
      </c>
      <c r="BP462" s="53">
        <f t="shared" ref="BP462:CM465" si="47">BP180</f>
        <v>13234606.880000001</v>
      </c>
      <c r="BQ462" s="53">
        <f t="shared" si="47"/>
        <v>10741854.9</v>
      </c>
      <c r="BR462" s="53">
        <f t="shared" si="47"/>
        <v>6033760.8200000003</v>
      </c>
      <c r="BS462" s="53">
        <f t="shared" si="47"/>
        <v>620335632.78999996</v>
      </c>
      <c r="BT462" s="53">
        <f t="shared" si="47"/>
        <v>10349739.93</v>
      </c>
      <c r="BU462" s="53">
        <f t="shared" si="47"/>
        <v>7252363</v>
      </c>
      <c r="BV462" s="53">
        <f t="shared" si="47"/>
        <v>55074781.530000001</v>
      </c>
      <c r="BW462" s="53">
        <f t="shared" si="47"/>
        <v>3107767.14</v>
      </c>
      <c r="BX462" s="53">
        <f t="shared" si="47"/>
        <v>7223253.6200000001</v>
      </c>
      <c r="BY462" s="53">
        <f t="shared" si="47"/>
        <v>24652865.98</v>
      </c>
      <c r="BZ462" s="53">
        <f t="shared" si="47"/>
        <v>4768438.91</v>
      </c>
      <c r="CA462" s="53">
        <f t="shared" si="47"/>
        <v>3916561.96</v>
      </c>
      <c r="CB462" s="53">
        <f t="shared" si="47"/>
        <v>6038260.9199999999</v>
      </c>
      <c r="CC462" s="53">
        <f t="shared" si="47"/>
        <v>6187508.96</v>
      </c>
      <c r="CD462" s="53">
        <f t="shared" si="47"/>
        <v>24976915.48</v>
      </c>
      <c r="CE462" s="53">
        <f t="shared" si="47"/>
        <v>8375405.2300000004</v>
      </c>
      <c r="CF462" s="53">
        <f t="shared" si="47"/>
        <v>19547338.449999999</v>
      </c>
      <c r="CG462" s="53">
        <f t="shared" si="47"/>
        <v>2996946.57</v>
      </c>
      <c r="CH462" s="53">
        <f t="shared" si="47"/>
        <v>3436133.5</v>
      </c>
      <c r="CI462" s="53">
        <f t="shared" si="47"/>
        <v>4015591.54</v>
      </c>
      <c r="CJ462" s="53">
        <f t="shared" si="47"/>
        <v>4182032.55</v>
      </c>
      <c r="CK462" s="53">
        <f t="shared" si="47"/>
        <v>25579443.989999998</v>
      </c>
      <c r="CL462" s="53">
        <f t="shared" si="47"/>
        <v>2236246.91</v>
      </c>
      <c r="CM462" s="53">
        <f t="shared" si="47"/>
        <v>2670230.2999999998</v>
      </c>
    </row>
    <row r="463" spans="1:91" x14ac:dyDescent="0.7">
      <c r="A463" s="1" t="s">
        <v>664</v>
      </c>
      <c r="B463" s="1" t="s">
        <v>751</v>
      </c>
      <c r="C463" s="1" t="s">
        <v>752</v>
      </c>
      <c r="D463" s="53">
        <f t="shared" si="46"/>
        <v>126222.82</v>
      </c>
      <c r="E463" s="53">
        <f t="shared" si="46"/>
        <v>4500</v>
      </c>
      <c r="F463" s="53">
        <f t="shared" si="46"/>
        <v>84175</v>
      </c>
      <c r="G463" s="53">
        <f t="shared" si="46"/>
        <v>95300</v>
      </c>
      <c r="H463" s="53">
        <f t="shared" si="46"/>
        <v>46080.4</v>
      </c>
      <c r="I463" s="53">
        <f t="shared" si="46"/>
        <v>1575249.42</v>
      </c>
      <c r="J463" s="53">
        <f t="shared" si="46"/>
        <v>84320</v>
      </c>
      <c r="K463" s="53">
        <f t="shared" si="46"/>
        <v>282958.90000000002</v>
      </c>
      <c r="L463" s="53">
        <f t="shared" si="46"/>
        <v>90116</v>
      </c>
      <c r="M463" s="53">
        <f t="shared" si="46"/>
        <v>158930</v>
      </c>
      <c r="N463" s="53">
        <f t="shared" si="46"/>
        <v>524355.55000000005</v>
      </c>
      <c r="O463" s="53">
        <f t="shared" si="46"/>
        <v>35117</v>
      </c>
      <c r="P463" s="53">
        <f t="shared" si="46"/>
        <v>1769870.39</v>
      </c>
      <c r="Q463" s="53">
        <f t="shared" si="46"/>
        <v>144390</v>
      </c>
      <c r="R463" s="53">
        <f t="shared" si="46"/>
        <v>58755.28</v>
      </c>
      <c r="S463" s="53">
        <f t="shared" si="46"/>
        <v>125041.12</v>
      </c>
      <c r="T463" s="53">
        <f t="shared" si="46"/>
        <v>165552</v>
      </c>
      <c r="U463" s="53">
        <f t="shared" si="46"/>
        <v>19059.849999999999</v>
      </c>
      <c r="V463" s="53">
        <f t="shared" si="46"/>
        <v>0</v>
      </c>
      <c r="W463" s="53">
        <f t="shared" si="46"/>
        <v>32700</v>
      </c>
      <c r="X463" s="53">
        <f t="shared" si="46"/>
        <v>856673.64</v>
      </c>
      <c r="Y463" s="53">
        <f t="shared" si="46"/>
        <v>86340</v>
      </c>
      <c r="Z463" s="53">
        <f t="shared" si="46"/>
        <v>70125</v>
      </c>
      <c r="AA463" s="53">
        <f t="shared" si="46"/>
        <v>206120</v>
      </c>
      <c r="AB463" s="53">
        <f t="shared" si="46"/>
        <v>28372.85</v>
      </c>
      <c r="AC463" s="53">
        <f t="shared" si="46"/>
        <v>89235</v>
      </c>
      <c r="AD463" s="53">
        <f t="shared" si="46"/>
        <v>15625</v>
      </c>
      <c r="AE463" s="53">
        <f t="shared" si="46"/>
        <v>408</v>
      </c>
      <c r="AF463" s="53">
        <f t="shared" si="46"/>
        <v>209400</v>
      </c>
      <c r="AG463" s="53">
        <f t="shared" si="46"/>
        <v>79503</v>
      </c>
      <c r="AH463" s="53">
        <f t="shared" si="46"/>
        <v>3320</v>
      </c>
      <c r="AI463" s="53">
        <f t="shared" si="46"/>
        <v>8719</v>
      </c>
      <c r="AJ463" s="53">
        <f t="shared" si="46"/>
        <v>124000</v>
      </c>
      <c r="AK463" s="53">
        <f t="shared" si="46"/>
        <v>20160</v>
      </c>
      <c r="AL463" s="53">
        <f t="shared" si="46"/>
        <v>1732306.11</v>
      </c>
      <c r="AM463" s="53">
        <f t="shared" si="46"/>
        <v>275752</v>
      </c>
      <c r="AN463" s="53">
        <f t="shared" si="46"/>
        <v>236385.2</v>
      </c>
      <c r="AO463" s="53">
        <f t="shared" si="46"/>
        <v>2250825.21</v>
      </c>
      <c r="AP463" s="53">
        <f t="shared" si="46"/>
        <v>272500.40000000002</v>
      </c>
      <c r="AQ463" s="53">
        <f t="shared" si="46"/>
        <v>88359.03</v>
      </c>
      <c r="AR463" s="53">
        <f t="shared" si="46"/>
        <v>34805</v>
      </c>
      <c r="AS463" s="53">
        <f t="shared" si="46"/>
        <v>1492741.63</v>
      </c>
      <c r="AT463" s="53">
        <f t="shared" si="46"/>
        <v>309114</v>
      </c>
      <c r="AU463" s="53">
        <f t="shared" si="46"/>
        <v>1785225.4</v>
      </c>
      <c r="AV463" s="53">
        <f t="shared" si="46"/>
        <v>892071.25</v>
      </c>
      <c r="AW463" s="53">
        <f t="shared" si="46"/>
        <v>109505</v>
      </c>
      <c r="AX463" s="53">
        <f t="shared" si="46"/>
        <v>98807.2</v>
      </c>
      <c r="AY463" s="53">
        <f t="shared" si="46"/>
        <v>85480</v>
      </c>
      <c r="AZ463" s="53">
        <f t="shared" si="46"/>
        <v>137347.75</v>
      </c>
      <c r="BA463" s="53">
        <f t="shared" si="46"/>
        <v>183235</v>
      </c>
      <c r="BB463" s="53">
        <f t="shared" si="46"/>
        <v>17439955.16</v>
      </c>
      <c r="BC463" s="53">
        <f t="shared" si="46"/>
        <v>77640</v>
      </c>
      <c r="BD463" s="53">
        <f t="shared" si="46"/>
        <v>2379715.6</v>
      </c>
      <c r="BE463" s="53">
        <f t="shared" si="46"/>
        <v>339981</v>
      </c>
      <c r="BF463" s="53">
        <f t="shared" si="46"/>
        <v>85690.85</v>
      </c>
      <c r="BG463" s="53">
        <f t="shared" si="46"/>
        <v>160757.5</v>
      </c>
      <c r="BH463" s="53">
        <f t="shared" si="46"/>
        <v>709216.12</v>
      </c>
      <c r="BI463" s="53">
        <f t="shared" si="46"/>
        <v>61185</v>
      </c>
      <c r="BJ463" s="53">
        <f t="shared" si="46"/>
        <v>78560</v>
      </c>
      <c r="BK463" s="53">
        <f t="shared" si="46"/>
        <v>113598.02</v>
      </c>
      <c r="BL463" s="53">
        <f t="shared" si="46"/>
        <v>0</v>
      </c>
      <c r="BM463" s="53">
        <f t="shared" si="46"/>
        <v>81765.850000000006</v>
      </c>
      <c r="BN463" s="53">
        <f t="shared" si="46"/>
        <v>231615.19</v>
      </c>
      <c r="BO463" s="53">
        <f t="shared" si="46"/>
        <v>107856.2</v>
      </c>
      <c r="BP463" s="53">
        <f t="shared" si="47"/>
        <v>196475.45</v>
      </c>
      <c r="BQ463" s="53">
        <f t="shared" si="47"/>
        <v>109306</v>
      </c>
      <c r="BR463" s="53">
        <f t="shared" si="47"/>
        <v>81375.66</v>
      </c>
      <c r="BS463" s="53">
        <f t="shared" si="47"/>
        <v>1677048.68</v>
      </c>
      <c r="BT463" s="53">
        <f t="shared" si="47"/>
        <v>172275</v>
      </c>
      <c r="BU463" s="53">
        <f t="shared" si="47"/>
        <v>674660</v>
      </c>
      <c r="BV463" s="53">
        <f t="shared" si="47"/>
        <v>62936.34</v>
      </c>
      <c r="BW463" s="53">
        <f t="shared" si="47"/>
        <v>28621.8</v>
      </c>
      <c r="BX463" s="53">
        <f t="shared" si="47"/>
        <v>56826</v>
      </c>
      <c r="BY463" s="53">
        <f t="shared" si="47"/>
        <v>1285269.24</v>
      </c>
      <c r="BZ463" s="53">
        <f t="shared" si="47"/>
        <v>96500</v>
      </c>
      <c r="CA463" s="53">
        <f t="shared" si="47"/>
        <v>72705</v>
      </c>
      <c r="CB463" s="53">
        <f t="shared" si="47"/>
        <v>1927.2</v>
      </c>
      <c r="CC463" s="53">
        <f t="shared" si="47"/>
        <v>341000</v>
      </c>
      <c r="CD463" s="53">
        <f t="shared" si="47"/>
        <v>477874.12</v>
      </c>
      <c r="CE463" s="53">
        <f t="shared" si="47"/>
        <v>156153.25</v>
      </c>
      <c r="CF463" s="53">
        <f t="shared" si="47"/>
        <v>76235</v>
      </c>
      <c r="CG463" s="53">
        <f t="shared" si="47"/>
        <v>201312</v>
      </c>
      <c r="CH463" s="53">
        <f t="shared" si="47"/>
        <v>87084</v>
      </c>
      <c r="CI463" s="53">
        <f t="shared" si="47"/>
        <v>44923.95</v>
      </c>
      <c r="CJ463" s="53">
        <f t="shared" si="47"/>
        <v>193154.98</v>
      </c>
      <c r="CK463" s="53">
        <f t="shared" si="47"/>
        <v>5680212.6200000001</v>
      </c>
      <c r="CL463" s="53">
        <f t="shared" si="47"/>
        <v>48280</v>
      </c>
      <c r="CM463" s="53">
        <f t="shared" si="47"/>
        <v>72130</v>
      </c>
    </row>
    <row r="464" spans="1:91" x14ac:dyDescent="0.7">
      <c r="A464" s="1" t="s">
        <v>664</v>
      </c>
      <c r="B464" s="1" t="s">
        <v>753</v>
      </c>
      <c r="C464" s="1" t="s">
        <v>754</v>
      </c>
      <c r="D464" s="53">
        <f t="shared" si="46"/>
        <v>44416508.479999997</v>
      </c>
      <c r="E464" s="53">
        <f t="shared" si="46"/>
        <v>3921380.19</v>
      </c>
      <c r="F464" s="53">
        <f t="shared" si="46"/>
        <v>3025766.37</v>
      </c>
      <c r="G464" s="53">
        <f t="shared" si="46"/>
        <v>1473823.65</v>
      </c>
      <c r="H464" s="53">
        <f t="shared" si="46"/>
        <v>2151048.4700000002</v>
      </c>
      <c r="I464" s="53">
        <f t="shared" si="46"/>
        <v>2728394.52</v>
      </c>
      <c r="J464" s="53">
        <f t="shared" si="46"/>
        <v>2190891.4</v>
      </c>
      <c r="K464" s="53">
        <f t="shared" si="46"/>
        <v>5787523.5499999998</v>
      </c>
      <c r="L464" s="53">
        <f t="shared" si="46"/>
        <v>1520342.69</v>
      </c>
      <c r="M464" s="53">
        <f t="shared" si="46"/>
        <v>1710766.88</v>
      </c>
      <c r="N464" s="53">
        <f t="shared" si="46"/>
        <v>12697739.51</v>
      </c>
      <c r="O464" s="53">
        <f t="shared" si="46"/>
        <v>623368.14</v>
      </c>
      <c r="P464" s="53">
        <f t="shared" si="46"/>
        <v>33000258.640000001</v>
      </c>
      <c r="Q464" s="53">
        <f t="shared" si="46"/>
        <v>3303851.52</v>
      </c>
      <c r="R464" s="53">
        <f t="shared" si="46"/>
        <v>3561443.06</v>
      </c>
      <c r="S464" s="53">
        <f t="shared" si="46"/>
        <v>8882453.9700000007</v>
      </c>
      <c r="T464" s="53">
        <f t="shared" si="46"/>
        <v>2319255.4900000002</v>
      </c>
      <c r="U464" s="53">
        <f t="shared" si="46"/>
        <v>3941509.11</v>
      </c>
      <c r="V464" s="53">
        <f t="shared" si="46"/>
        <v>2022186.52</v>
      </c>
      <c r="W464" s="53">
        <f t="shared" si="46"/>
        <v>1375770.3</v>
      </c>
      <c r="X464" s="53">
        <f t="shared" si="46"/>
        <v>95285281.159999996</v>
      </c>
      <c r="Y464" s="53">
        <f t="shared" si="46"/>
        <v>2214538.66</v>
      </c>
      <c r="Z464" s="53">
        <f t="shared" si="46"/>
        <v>4945913.8600000003</v>
      </c>
      <c r="AA464" s="53">
        <f t="shared" si="46"/>
        <v>3692550.21</v>
      </c>
      <c r="AB464" s="53">
        <f t="shared" si="46"/>
        <v>904831.19</v>
      </c>
      <c r="AC464" s="53">
        <f t="shared" si="46"/>
        <v>1252459.9099999999</v>
      </c>
      <c r="AD464" s="53">
        <f t="shared" si="46"/>
        <v>3899141.68</v>
      </c>
      <c r="AE464" s="53">
        <f t="shared" si="46"/>
        <v>8403960.5600000005</v>
      </c>
      <c r="AF464" s="53">
        <f t="shared" si="46"/>
        <v>3207535.7</v>
      </c>
      <c r="AG464" s="53">
        <f t="shared" si="46"/>
        <v>2053135.18</v>
      </c>
      <c r="AH464" s="53">
        <f t="shared" si="46"/>
        <v>2985505.51</v>
      </c>
      <c r="AI464" s="53">
        <f t="shared" si="46"/>
        <v>6511365.8300000001</v>
      </c>
      <c r="AJ464" s="53">
        <f t="shared" si="46"/>
        <v>2213921.94</v>
      </c>
      <c r="AK464" s="53">
        <f t="shared" si="46"/>
        <v>1371058.27</v>
      </c>
      <c r="AL464" s="53">
        <f t="shared" si="46"/>
        <v>161319280.80000001</v>
      </c>
      <c r="AM464" s="53">
        <f t="shared" si="46"/>
        <v>4404334.26</v>
      </c>
      <c r="AN464" s="53">
        <f t="shared" si="46"/>
        <v>1597972.58</v>
      </c>
      <c r="AO464" s="53">
        <f t="shared" si="46"/>
        <v>4334077.75</v>
      </c>
      <c r="AP464" s="53">
        <f t="shared" si="46"/>
        <v>3882536.58</v>
      </c>
      <c r="AQ464" s="53">
        <f t="shared" si="46"/>
        <v>2135704.73</v>
      </c>
      <c r="AR464" s="53">
        <f t="shared" si="46"/>
        <v>584411.37</v>
      </c>
      <c r="AS464" s="53">
        <f t="shared" si="46"/>
        <v>36015285.549999997</v>
      </c>
      <c r="AT464" s="53">
        <f t="shared" si="46"/>
        <v>1174977.04</v>
      </c>
      <c r="AU464" s="53">
        <f t="shared" si="46"/>
        <v>4130903.54</v>
      </c>
      <c r="AV464" s="53">
        <f t="shared" si="46"/>
        <v>7210155.54</v>
      </c>
      <c r="AW464" s="53">
        <f t="shared" si="46"/>
        <v>2488625.1800000002</v>
      </c>
      <c r="AX464" s="53">
        <f t="shared" si="46"/>
        <v>1219991.6200000001</v>
      </c>
      <c r="AY464" s="53">
        <f t="shared" si="46"/>
        <v>2562901.04</v>
      </c>
      <c r="AZ464" s="53">
        <f t="shared" si="46"/>
        <v>2072352.5</v>
      </c>
      <c r="BA464" s="53">
        <f t="shared" si="46"/>
        <v>2544514.3199999998</v>
      </c>
      <c r="BB464" s="53">
        <f t="shared" si="46"/>
        <v>5533809.6900000004</v>
      </c>
      <c r="BC464" s="53">
        <f t="shared" si="46"/>
        <v>2846473.73</v>
      </c>
      <c r="BD464" s="53">
        <f t="shared" si="46"/>
        <v>56006344.600000001</v>
      </c>
      <c r="BE464" s="53">
        <f t="shared" si="46"/>
        <v>9176054.6500000004</v>
      </c>
      <c r="BF464" s="53">
        <f t="shared" si="46"/>
        <v>1731029.34</v>
      </c>
      <c r="BG464" s="53">
        <f t="shared" si="46"/>
        <v>2011201.73</v>
      </c>
      <c r="BH464" s="53">
        <f t="shared" si="46"/>
        <v>52301023.799999997</v>
      </c>
      <c r="BI464" s="53">
        <f t="shared" si="46"/>
        <v>1273305.3</v>
      </c>
      <c r="BJ464" s="53">
        <f t="shared" si="46"/>
        <v>1308258.7</v>
      </c>
      <c r="BK464" s="53">
        <f t="shared" si="46"/>
        <v>1404749.68</v>
      </c>
      <c r="BL464" s="53">
        <f t="shared" si="46"/>
        <v>2872183.63</v>
      </c>
      <c r="BM464" s="53">
        <f t="shared" si="46"/>
        <v>53921286.939999998</v>
      </c>
      <c r="BN464" s="53">
        <f t="shared" si="46"/>
        <v>7086958.5099999998</v>
      </c>
      <c r="BO464" s="53">
        <f t="shared" si="46"/>
        <v>3326287.59</v>
      </c>
      <c r="BP464" s="53">
        <f t="shared" si="47"/>
        <v>10267005.640000001</v>
      </c>
      <c r="BQ464" s="53">
        <f t="shared" si="47"/>
        <v>5175930.2300000004</v>
      </c>
      <c r="BR464" s="53">
        <f t="shared" si="47"/>
        <v>1642835.64</v>
      </c>
      <c r="BS464" s="53">
        <f t="shared" si="47"/>
        <v>338118838.37</v>
      </c>
      <c r="BT464" s="53">
        <f t="shared" si="47"/>
        <v>5478897.7599999998</v>
      </c>
      <c r="BU464" s="53">
        <f t="shared" si="47"/>
        <v>4028628.24</v>
      </c>
      <c r="BV464" s="53">
        <f t="shared" si="47"/>
        <v>33662590.200000003</v>
      </c>
      <c r="BW464" s="53">
        <f t="shared" si="47"/>
        <v>541876.17000000004</v>
      </c>
      <c r="BX464" s="53">
        <f t="shared" si="47"/>
        <v>3655829.67</v>
      </c>
      <c r="BY464" s="53">
        <f t="shared" si="47"/>
        <v>10128231.76</v>
      </c>
      <c r="BZ464" s="53">
        <f t="shared" si="47"/>
        <v>1972906.99</v>
      </c>
      <c r="CA464" s="53">
        <f t="shared" si="47"/>
        <v>3019800.96</v>
      </c>
      <c r="CB464" s="53">
        <f t="shared" si="47"/>
        <v>3410269.16</v>
      </c>
      <c r="CC464" s="53">
        <f t="shared" si="47"/>
        <v>3413583.67</v>
      </c>
      <c r="CD464" s="53">
        <f t="shared" si="47"/>
        <v>11681607.1</v>
      </c>
      <c r="CE464" s="53">
        <f t="shared" si="47"/>
        <v>3871498.49</v>
      </c>
      <c r="CF464" s="53">
        <f t="shared" si="47"/>
        <v>9749011.0700000003</v>
      </c>
      <c r="CG464" s="53">
        <f t="shared" si="47"/>
        <v>1819797.86</v>
      </c>
      <c r="CH464" s="53">
        <f t="shared" si="47"/>
        <v>1241876.99</v>
      </c>
      <c r="CI464" s="53">
        <f t="shared" si="47"/>
        <v>1179791.77</v>
      </c>
      <c r="CJ464" s="53">
        <f t="shared" si="47"/>
        <v>2655309.79</v>
      </c>
      <c r="CK464" s="53">
        <f t="shared" si="47"/>
        <v>11026047.32</v>
      </c>
      <c r="CL464" s="53">
        <f t="shared" si="47"/>
        <v>2884903.8</v>
      </c>
      <c r="CM464" s="53">
        <f t="shared" si="47"/>
        <v>2511118.64</v>
      </c>
    </row>
    <row r="465" spans="1:94" x14ac:dyDescent="0.7">
      <c r="A465" s="1" t="s">
        <v>664</v>
      </c>
      <c r="B465" s="1" t="s">
        <v>755</v>
      </c>
      <c r="C465" s="1" t="s">
        <v>756</v>
      </c>
      <c r="D465" s="53">
        <f t="shared" si="46"/>
        <v>36748843.960000001</v>
      </c>
      <c r="E465" s="53">
        <f t="shared" si="46"/>
        <v>2318941.2999999998</v>
      </c>
      <c r="F465" s="53">
        <f t="shared" si="46"/>
        <v>5340224.5</v>
      </c>
      <c r="G465" s="53">
        <f t="shared" si="46"/>
        <v>5434476.5</v>
      </c>
      <c r="H465" s="53">
        <f t="shared" si="46"/>
        <v>2331135.65</v>
      </c>
      <c r="I465" s="53">
        <f t="shared" si="46"/>
        <v>5044929</v>
      </c>
      <c r="J465" s="53">
        <f t="shared" si="46"/>
        <v>4456988.5</v>
      </c>
      <c r="K465" s="53">
        <f t="shared" si="46"/>
        <v>4747110.8</v>
      </c>
      <c r="L465" s="53">
        <f t="shared" si="46"/>
        <v>5230198.7</v>
      </c>
      <c r="M465" s="53">
        <f t="shared" si="46"/>
        <v>5545382.2999999998</v>
      </c>
      <c r="N465" s="53">
        <f t="shared" si="46"/>
        <v>10676370</v>
      </c>
      <c r="O465" s="53">
        <f t="shared" si="46"/>
        <v>1810773.9</v>
      </c>
      <c r="P465" s="53">
        <f t="shared" si="46"/>
        <v>66496987.509999998</v>
      </c>
      <c r="Q465" s="53">
        <f t="shared" si="46"/>
        <v>3970766.5</v>
      </c>
      <c r="R465" s="53">
        <f t="shared" si="46"/>
        <v>5001371.3</v>
      </c>
      <c r="S465" s="53">
        <f t="shared" si="46"/>
        <v>5087758.2</v>
      </c>
      <c r="T465" s="53">
        <f t="shared" si="46"/>
        <v>3684532.02</v>
      </c>
      <c r="U465" s="53">
        <f t="shared" si="46"/>
        <v>2259483.25</v>
      </c>
      <c r="V465" s="53">
        <f t="shared" si="46"/>
        <v>3734569</v>
      </c>
      <c r="W465" s="53">
        <f t="shared" si="46"/>
        <v>1359430</v>
      </c>
      <c r="X465" s="53">
        <f t="shared" si="46"/>
        <v>24789273.739999998</v>
      </c>
      <c r="Y465" s="53">
        <f t="shared" si="46"/>
        <v>2959577.6</v>
      </c>
      <c r="Z465" s="53">
        <f t="shared" si="46"/>
        <v>6102879.2000000002</v>
      </c>
      <c r="AA465" s="53">
        <f t="shared" si="46"/>
        <v>5485840.7999999998</v>
      </c>
      <c r="AB465" s="53">
        <f t="shared" si="46"/>
        <v>3435085.8</v>
      </c>
      <c r="AC465" s="53">
        <f t="shared" si="46"/>
        <v>2406968</v>
      </c>
      <c r="AD465" s="53">
        <f t="shared" si="46"/>
        <v>4310063.5</v>
      </c>
      <c r="AE465" s="53">
        <f t="shared" si="46"/>
        <v>15502324.5</v>
      </c>
      <c r="AF465" s="53">
        <f t="shared" si="46"/>
        <v>1684972</v>
      </c>
      <c r="AG465" s="53">
        <f t="shared" si="46"/>
        <v>3411505.7</v>
      </c>
      <c r="AH465" s="53">
        <f t="shared" si="46"/>
        <v>6467251.5099999998</v>
      </c>
      <c r="AI465" s="53">
        <f t="shared" si="46"/>
        <v>2725360.55</v>
      </c>
      <c r="AJ465" s="53">
        <f t="shared" si="46"/>
        <v>3182046.15</v>
      </c>
      <c r="AK465" s="53">
        <f t="shared" si="46"/>
        <v>1935611.75</v>
      </c>
      <c r="AL465" s="53">
        <f t="shared" si="46"/>
        <v>43225668.090000004</v>
      </c>
      <c r="AM465" s="53">
        <f t="shared" si="46"/>
        <v>3776565.3</v>
      </c>
      <c r="AN465" s="53">
        <f t="shared" si="46"/>
        <v>1928257.5</v>
      </c>
      <c r="AO465" s="53">
        <f t="shared" si="46"/>
        <v>5439663.9299999997</v>
      </c>
      <c r="AP465" s="53">
        <f t="shared" si="46"/>
        <v>6537636.3799999999</v>
      </c>
      <c r="AQ465" s="53">
        <f t="shared" si="46"/>
        <v>3804595.43</v>
      </c>
      <c r="AR465" s="53">
        <f t="shared" si="46"/>
        <v>1259911.8999999999</v>
      </c>
      <c r="AS465" s="53">
        <f t="shared" si="46"/>
        <v>34453129.969999999</v>
      </c>
      <c r="AT465" s="53">
        <f t="shared" si="46"/>
        <v>3546738.43</v>
      </c>
      <c r="AU465" s="53">
        <f t="shared" si="46"/>
        <v>5526094</v>
      </c>
      <c r="AV465" s="53">
        <f t="shared" si="46"/>
        <v>5686225.9500000002</v>
      </c>
      <c r="AW465" s="53">
        <f t="shared" si="46"/>
        <v>3790178</v>
      </c>
      <c r="AX465" s="53">
        <f t="shared" si="46"/>
        <v>2973625.05</v>
      </c>
      <c r="AY465" s="53">
        <f t="shared" si="46"/>
        <v>4369107.26</v>
      </c>
      <c r="AZ465" s="53">
        <f t="shared" si="46"/>
        <v>3927112.05</v>
      </c>
      <c r="BA465" s="53">
        <f t="shared" si="46"/>
        <v>3119301.4</v>
      </c>
      <c r="BB465" s="53">
        <f t="shared" si="46"/>
        <v>39767629.049999997</v>
      </c>
      <c r="BC465" s="53">
        <f t="shared" si="46"/>
        <v>3495224.54</v>
      </c>
      <c r="BD465" s="53">
        <f t="shared" si="46"/>
        <v>94321102.900000006</v>
      </c>
      <c r="BE465" s="53">
        <f t="shared" si="46"/>
        <v>7047738.2400000002</v>
      </c>
      <c r="BF465" s="53">
        <f t="shared" si="46"/>
        <v>2959438.75</v>
      </c>
      <c r="BG465" s="53">
        <f t="shared" si="46"/>
        <v>3665019.2</v>
      </c>
      <c r="BH465" s="53">
        <f t="shared" si="46"/>
        <v>14640077.26</v>
      </c>
      <c r="BI465" s="53">
        <f t="shared" si="46"/>
        <v>2633721.85</v>
      </c>
      <c r="BJ465" s="53">
        <f t="shared" si="46"/>
        <v>1597919.49</v>
      </c>
      <c r="BK465" s="53">
        <f t="shared" si="46"/>
        <v>2554426.65</v>
      </c>
      <c r="BL465" s="53">
        <f t="shared" si="46"/>
        <v>3045065.4</v>
      </c>
      <c r="BM465" s="53">
        <f t="shared" si="46"/>
        <v>41570955.960000001</v>
      </c>
      <c r="BN465" s="53">
        <f t="shared" si="46"/>
        <v>13624407.630000001</v>
      </c>
      <c r="BO465" s="53">
        <f t="shared" ref="BO465:CM469" si="48">BO183</f>
        <v>4192010.26</v>
      </c>
      <c r="BP465" s="53">
        <f t="shared" si="48"/>
        <v>5280063.8</v>
      </c>
      <c r="BQ465" s="53">
        <f t="shared" si="47"/>
        <v>3424259.1</v>
      </c>
      <c r="BR465" s="53">
        <f t="shared" si="47"/>
        <v>6422659.1200000001</v>
      </c>
      <c r="BS465" s="53">
        <f t="shared" si="47"/>
        <v>104951691.42</v>
      </c>
      <c r="BT465" s="53">
        <f t="shared" si="47"/>
        <v>6115454</v>
      </c>
      <c r="BU465" s="53">
        <f t="shared" si="47"/>
        <v>4676990.25</v>
      </c>
      <c r="BV465" s="53">
        <f t="shared" si="47"/>
        <v>44855835.630000003</v>
      </c>
      <c r="BW465" s="53">
        <f t="shared" si="47"/>
        <v>163453.4</v>
      </c>
      <c r="BX465" s="53">
        <f t="shared" si="47"/>
        <v>4184712.22</v>
      </c>
      <c r="BY465" s="53">
        <f t="shared" si="47"/>
        <v>11892271.039999999</v>
      </c>
      <c r="BZ465" s="53">
        <f t="shared" si="47"/>
        <v>4065860.2</v>
      </c>
      <c r="CA465" s="53">
        <f t="shared" si="47"/>
        <v>4505825</v>
      </c>
      <c r="CB465" s="53">
        <f t="shared" si="47"/>
        <v>5390046.7999999998</v>
      </c>
      <c r="CC465" s="53">
        <f t="shared" si="47"/>
        <v>9630664.5</v>
      </c>
      <c r="CD465" s="53">
        <f t="shared" si="47"/>
        <v>12186115.5</v>
      </c>
      <c r="CE465" s="53">
        <f t="shared" si="47"/>
        <v>4021034.01</v>
      </c>
      <c r="CF465" s="53">
        <f t="shared" si="47"/>
        <v>3835209.28</v>
      </c>
      <c r="CG465" s="53">
        <f t="shared" si="47"/>
        <v>1754826.1</v>
      </c>
      <c r="CH465" s="53">
        <f t="shared" si="47"/>
        <v>2984535.25</v>
      </c>
      <c r="CI465" s="53">
        <f t="shared" si="47"/>
        <v>3208378.5</v>
      </c>
      <c r="CJ465" s="53">
        <f t="shared" si="47"/>
        <v>2758313.71</v>
      </c>
      <c r="CK465" s="53">
        <f t="shared" si="47"/>
        <v>17348295.640000001</v>
      </c>
      <c r="CL465" s="53">
        <f t="shared" si="47"/>
        <v>1990609.4</v>
      </c>
      <c r="CM465" s="53">
        <f t="shared" si="47"/>
        <v>2438060.9500000002</v>
      </c>
    </row>
    <row r="466" spans="1:94" x14ac:dyDescent="0.7">
      <c r="A466" s="1" t="s">
        <v>664</v>
      </c>
      <c r="B466" s="1" t="s">
        <v>757</v>
      </c>
      <c r="C466" s="1" t="s">
        <v>758</v>
      </c>
      <c r="D466" s="53">
        <f t="shared" ref="D466:BO469" si="49">D184</f>
        <v>7930366.1699999999</v>
      </c>
      <c r="E466" s="53">
        <f t="shared" si="49"/>
        <v>639693.75</v>
      </c>
      <c r="F466" s="53">
        <f t="shared" si="49"/>
        <v>964227</v>
      </c>
      <c r="G466" s="53">
        <f t="shared" si="49"/>
        <v>577012</v>
      </c>
      <c r="H466" s="53">
        <f t="shared" si="49"/>
        <v>324563</v>
      </c>
      <c r="I466" s="53">
        <f t="shared" si="49"/>
        <v>363263</v>
      </c>
      <c r="J466" s="53">
        <f t="shared" si="49"/>
        <v>2175484</v>
      </c>
      <c r="K466" s="53">
        <f t="shared" si="49"/>
        <v>621930</v>
      </c>
      <c r="L466" s="53">
        <f t="shared" si="49"/>
        <v>966410</v>
      </c>
      <c r="M466" s="53">
        <f t="shared" si="49"/>
        <v>970384</v>
      </c>
      <c r="N466" s="53">
        <f t="shared" si="49"/>
        <v>2278655.31</v>
      </c>
      <c r="O466" s="53">
        <f t="shared" si="49"/>
        <v>196220</v>
      </c>
      <c r="P466" s="53">
        <f t="shared" si="49"/>
        <v>4455798.4400000004</v>
      </c>
      <c r="Q466" s="53">
        <f t="shared" si="49"/>
        <v>988136</v>
      </c>
      <c r="R466" s="53">
        <f t="shared" si="49"/>
        <v>1341891</v>
      </c>
      <c r="S466" s="53">
        <f t="shared" si="49"/>
        <v>2047261</v>
      </c>
      <c r="T466" s="53">
        <f t="shared" si="49"/>
        <v>975726.79</v>
      </c>
      <c r="U466" s="53">
        <f t="shared" si="49"/>
        <v>762215.42</v>
      </c>
      <c r="V466" s="53">
        <f t="shared" si="49"/>
        <v>925916.64</v>
      </c>
      <c r="W466" s="53">
        <f t="shared" si="49"/>
        <v>862045</v>
      </c>
      <c r="X466" s="53">
        <f t="shared" si="49"/>
        <v>8060618.29</v>
      </c>
      <c r="Y466" s="53">
        <f t="shared" si="49"/>
        <v>997751</v>
      </c>
      <c r="Z466" s="53">
        <f t="shared" si="49"/>
        <v>1966674</v>
      </c>
      <c r="AA466" s="53">
        <f t="shared" si="49"/>
        <v>1161550</v>
      </c>
      <c r="AB466" s="53">
        <f t="shared" si="49"/>
        <v>259551</v>
      </c>
      <c r="AC466" s="53">
        <f t="shared" si="49"/>
        <v>576920</v>
      </c>
      <c r="AD466" s="53">
        <f t="shared" si="49"/>
        <v>711470</v>
      </c>
      <c r="AE466" s="53">
        <f t="shared" si="49"/>
        <v>2014721.74</v>
      </c>
      <c r="AF466" s="53">
        <f t="shared" si="49"/>
        <v>946570</v>
      </c>
      <c r="AG466" s="53">
        <f t="shared" si="49"/>
        <v>970905</v>
      </c>
      <c r="AH466" s="53">
        <f t="shared" si="49"/>
        <v>1083370.3600000001</v>
      </c>
      <c r="AI466" s="53">
        <f t="shared" si="49"/>
        <v>856174.58</v>
      </c>
      <c r="AJ466" s="53">
        <f t="shared" si="49"/>
        <v>886752.5</v>
      </c>
      <c r="AK466" s="53">
        <f t="shared" si="49"/>
        <v>358810.55</v>
      </c>
      <c r="AL466" s="53">
        <f t="shared" si="49"/>
        <v>21793135.890000001</v>
      </c>
      <c r="AM466" s="53">
        <f t="shared" si="49"/>
        <v>307300</v>
      </c>
      <c r="AN466" s="53">
        <f t="shared" si="49"/>
        <v>356856</v>
      </c>
      <c r="AO466" s="53">
        <f t="shared" si="49"/>
        <v>1624700</v>
      </c>
      <c r="AP466" s="53">
        <f t="shared" si="49"/>
        <v>1183670</v>
      </c>
      <c r="AQ466" s="53">
        <f t="shared" si="49"/>
        <v>681450</v>
      </c>
      <c r="AR466" s="53">
        <f t="shared" si="49"/>
        <v>134672</v>
      </c>
      <c r="AS466" s="53">
        <f t="shared" si="49"/>
        <v>3167019.45</v>
      </c>
      <c r="AT466" s="53">
        <f t="shared" si="49"/>
        <v>674564.67</v>
      </c>
      <c r="AU466" s="53">
        <f t="shared" si="49"/>
        <v>1624545</v>
      </c>
      <c r="AV466" s="53">
        <f t="shared" si="49"/>
        <v>1924650</v>
      </c>
      <c r="AW466" s="53">
        <f t="shared" si="49"/>
        <v>342930</v>
      </c>
      <c r="AX466" s="53">
        <f t="shared" si="49"/>
        <v>1037616</v>
      </c>
      <c r="AY466" s="53">
        <f t="shared" si="49"/>
        <v>668411.9</v>
      </c>
      <c r="AZ466" s="53">
        <f t="shared" si="49"/>
        <v>469700</v>
      </c>
      <c r="BA466" s="53">
        <f t="shared" si="49"/>
        <v>668735</v>
      </c>
      <c r="BB466" s="53">
        <f t="shared" si="49"/>
        <v>2487839</v>
      </c>
      <c r="BC466" s="53">
        <f t="shared" si="49"/>
        <v>605743</v>
      </c>
      <c r="BD466" s="53">
        <f t="shared" si="49"/>
        <v>5935613.5499999998</v>
      </c>
      <c r="BE466" s="53">
        <f t="shared" si="49"/>
        <v>0</v>
      </c>
      <c r="BF466" s="53">
        <f t="shared" si="49"/>
        <v>6150</v>
      </c>
      <c r="BG466" s="53">
        <f t="shared" si="49"/>
        <v>992490</v>
      </c>
      <c r="BH466" s="53">
        <f t="shared" si="49"/>
        <v>3859547.31</v>
      </c>
      <c r="BI466" s="53">
        <f t="shared" si="49"/>
        <v>450384.5</v>
      </c>
      <c r="BJ466" s="53">
        <f t="shared" si="49"/>
        <v>16785</v>
      </c>
      <c r="BK466" s="53">
        <f t="shared" si="49"/>
        <v>30570</v>
      </c>
      <c r="BL466" s="53">
        <f t="shared" si="49"/>
        <v>16236</v>
      </c>
      <c r="BM466" s="53">
        <f t="shared" si="49"/>
        <v>4586734.9000000004</v>
      </c>
      <c r="BN466" s="53">
        <f t="shared" si="49"/>
        <v>1577161.8</v>
      </c>
      <c r="BO466" s="53">
        <f t="shared" si="49"/>
        <v>991736</v>
      </c>
      <c r="BP466" s="53">
        <f t="shared" si="48"/>
        <v>1624963.21</v>
      </c>
      <c r="BQ466" s="53">
        <f t="shared" si="48"/>
        <v>1871672</v>
      </c>
      <c r="BR466" s="53">
        <f t="shared" si="48"/>
        <v>801119</v>
      </c>
      <c r="BS466" s="53">
        <f t="shared" si="48"/>
        <v>38657960.909999996</v>
      </c>
      <c r="BT466" s="53">
        <f t="shared" si="48"/>
        <v>12996</v>
      </c>
      <c r="BU466" s="53">
        <f t="shared" si="48"/>
        <v>1387283</v>
      </c>
      <c r="BV466" s="53">
        <f t="shared" si="48"/>
        <v>3682673.53</v>
      </c>
      <c r="BW466" s="53">
        <f t="shared" si="48"/>
        <v>0</v>
      </c>
      <c r="BX466" s="53">
        <f t="shared" si="48"/>
        <v>960430</v>
      </c>
      <c r="BY466" s="53">
        <f t="shared" si="48"/>
        <v>3103112</v>
      </c>
      <c r="BZ466" s="53">
        <f t="shared" si="48"/>
        <v>555340</v>
      </c>
      <c r="CA466" s="53">
        <f t="shared" si="48"/>
        <v>495320</v>
      </c>
      <c r="CB466" s="53">
        <f t="shared" si="48"/>
        <v>587009</v>
      </c>
      <c r="CC466" s="53">
        <f t="shared" si="48"/>
        <v>1433430</v>
      </c>
      <c r="CD466" s="53">
        <f t="shared" si="48"/>
        <v>1165753</v>
      </c>
      <c r="CE466" s="53">
        <f t="shared" si="48"/>
        <v>1116137</v>
      </c>
      <c r="CF466" s="53">
        <f t="shared" si="48"/>
        <v>1230780.8</v>
      </c>
      <c r="CG466" s="53">
        <f t="shared" si="48"/>
        <v>355879.8</v>
      </c>
      <c r="CH466" s="53">
        <f t="shared" si="48"/>
        <v>363940</v>
      </c>
      <c r="CI466" s="53">
        <f t="shared" si="48"/>
        <v>451711</v>
      </c>
      <c r="CJ466" s="53">
        <f t="shared" si="48"/>
        <v>843138</v>
      </c>
      <c r="CK466" s="53">
        <f t="shared" si="48"/>
        <v>2869302.52</v>
      </c>
      <c r="CL466" s="53">
        <f t="shared" si="48"/>
        <v>48490</v>
      </c>
      <c r="CM466" s="53">
        <f t="shared" si="48"/>
        <v>1205</v>
      </c>
    </row>
    <row r="467" spans="1:94" x14ac:dyDescent="0.7">
      <c r="A467" s="1" t="s">
        <v>664</v>
      </c>
      <c r="B467" s="150" t="s">
        <v>759</v>
      </c>
      <c r="C467" s="1" t="s">
        <v>760</v>
      </c>
      <c r="D467" s="53">
        <f t="shared" si="49"/>
        <v>261090</v>
      </c>
      <c r="E467" s="53">
        <f t="shared" si="49"/>
        <v>67397</v>
      </c>
      <c r="F467" s="53">
        <f t="shared" si="49"/>
        <v>18800</v>
      </c>
      <c r="G467" s="53">
        <f t="shared" si="49"/>
        <v>0</v>
      </c>
      <c r="H467" s="53">
        <f t="shared" si="49"/>
        <v>0</v>
      </c>
      <c r="I467" s="53">
        <f t="shared" si="49"/>
        <v>0</v>
      </c>
      <c r="J467" s="53">
        <f t="shared" si="49"/>
        <v>51000</v>
      </c>
      <c r="K467" s="53">
        <f t="shared" si="49"/>
        <v>0</v>
      </c>
      <c r="L467" s="53">
        <f t="shared" si="49"/>
        <v>39600</v>
      </c>
      <c r="M467" s="53">
        <f t="shared" si="49"/>
        <v>0</v>
      </c>
      <c r="N467" s="53">
        <f t="shared" si="49"/>
        <v>509640</v>
      </c>
      <c r="O467" s="53">
        <f t="shared" si="49"/>
        <v>163650</v>
      </c>
      <c r="P467" s="53">
        <f t="shared" si="49"/>
        <v>0</v>
      </c>
      <c r="Q467" s="53">
        <f t="shared" si="49"/>
        <v>0</v>
      </c>
      <c r="R467" s="53">
        <f t="shared" si="49"/>
        <v>0</v>
      </c>
      <c r="S467" s="53">
        <f t="shared" si="49"/>
        <v>852060</v>
      </c>
      <c r="T467" s="53">
        <f t="shared" si="49"/>
        <v>217781.9</v>
      </c>
      <c r="U467" s="53">
        <f t="shared" si="49"/>
        <v>128850</v>
      </c>
      <c r="V467" s="53">
        <f t="shared" si="49"/>
        <v>241181</v>
      </c>
      <c r="W467" s="53">
        <f t="shared" si="49"/>
        <v>110500</v>
      </c>
      <c r="X467" s="53">
        <f t="shared" si="49"/>
        <v>1879252</v>
      </c>
      <c r="Y467" s="53">
        <f t="shared" si="49"/>
        <v>4000</v>
      </c>
      <c r="Z467" s="53">
        <f t="shared" si="49"/>
        <v>141000</v>
      </c>
      <c r="AA467" s="53">
        <f t="shared" si="49"/>
        <v>74950</v>
      </c>
      <c r="AB467" s="53">
        <f t="shared" si="49"/>
        <v>132076.20000000001</v>
      </c>
      <c r="AC467" s="53">
        <f t="shared" si="49"/>
        <v>2480</v>
      </c>
      <c r="AD467" s="53">
        <f t="shared" si="49"/>
        <v>79600</v>
      </c>
      <c r="AE467" s="53">
        <f t="shared" si="49"/>
        <v>764470</v>
      </c>
      <c r="AF467" s="53">
        <f t="shared" si="49"/>
        <v>185265</v>
      </c>
      <c r="AG467" s="53">
        <f t="shared" si="49"/>
        <v>143050</v>
      </c>
      <c r="AH467" s="53">
        <f t="shared" si="49"/>
        <v>491200</v>
      </c>
      <c r="AI467" s="53">
        <f t="shared" si="49"/>
        <v>0</v>
      </c>
      <c r="AJ467" s="53">
        <f t="shared" si="49"/>
        <v>340490</v>
      </c>
      <c r="AK467" s="53">
        <f t="shared" si="49"/>
        <v>236154</v>
      </c>
      <c r="AL467" s="53">
        <f t="shared" si="49"/>
        <v>1908660</v>
      </c>
      <c r="AM467" s="53">
        <f t="shared" si="49"/>
        <v>99350</v>
      </c>
      <c r="AN467" s="53">
        <f t="shared" si="49"/>
        <v>2775</v>
      </c>
      <c r="AO467" s="53">
        <f t="shared" si="49"/>
        <v>0</v>
      </c>
      <c r="AP467" s="53">
        <f t="shared" si="49"/>
        <v>412345</v>
      </c>
      <c r="AQ467" s="53">
        <f t="shared" si="49"/>
        <v>109500</v>
      </c>
      <c r="AR467" s="53">
        <f t="shared" si="49"/>
        <v>5900</v>
      </c>
      <c r="AS467" s="53">
        <f t="shared" si="49"/>
        <v>495890</v>
      </c>
      <c r="AT467" s="53">
        <f t="shared" si="49"/>
        <v>528820</v>
      </c>
      <c r="AU467" s="53">
        <f t="shared" si="49"/>
        <v>0</v>
      </c>
      <c r="AV467" s="53">
        <f t="shared" si="49"/>
        <v>1654780</v>
      </c>
      <c r="AW467" s="53">
        <f t="shared" si="49"/>
        <v>253000</v>
      </c>
      <c r="AX467" s="53">
        <f t="shared" si="49"/>
        <v>2400</v>
      </c>
      <c r="AY467" s="53">
        <f t="shared" si="49"/>
        <v>267800</v>
      </c>
      <c r="AZ467" s="53">
        <f t="shared" si="49"/>
        <v>581850</v>
      </c>
      <c r="BA467" s="53">
        <f t="shared" si="49"/>
        <v>18400</v>
      </c>
      <c r="BB467" s="53">
        <f t="shared" si="49"/>
        <v>630000</v>
      </c>
      <c r="BC467" s="53">
        <f t="shared" si="49"/>
        <v>2420</v>
      </c>
      <c r="BD467" s="53">
        <f t="shared" si="49"/>
        <v>1300300</v>
      </c>
      <c r="BE467" s="53">
        <f t="shared" si="49"/>
        <v>12000</v>
      </c>
      <c r="BF467" s="53">
        <f t="shared" si="49"/>
        <v>97400</v>
      </c>
      <c r="BG467" s="53">
        <f t="shared" si="49"/>
        <v>0</v>
      </c>
      <c r="BH467" s="53">
        <f t="shared" si="49"/>
        <v>21630</v>
      </c>
      <c r="BI467" s="53">
        <f t="shared" si="49"/>
        <v>0</v>
      </c>
      <c r="BJ467" s="53">
        <f t="shared" si="49"/>
        <v>0</v>
      </c>
      <c r="BK467" s="53">
        <f t="shared" si="49"/>
        <v>51500</v>
      </c>
      <c r="BL467" s="53">
        <f t="shared" si="49"/>
        <v>0</v>
      </c>
      <c r="BM467" s="53">
        <f t="shared" si="49"/>
        <v>2138215</v>
      </c>
      <c r="BN467" s="53">
        <f t="shared" si="49"/>
        <v>160130</v>
      </c>
      <c r="BO467" s="53">
        <f t="shared" si="49"/>
        <v>11000</v>
      </c>
      <c r="BP467" s="53">
        <f t="shared" si="48"/>
        <v>464800</v>
      </c>
      <c r="BQ467" s="53">
        <f t="shared" si="48"/>
        <v>103320</v>
      </c>
      <c r="BR467" s="53">
        <f t="shared" si="48"/>
        <v>111755</v>
      </c>
      <c r="BS467" s="53">
        <f t="shared" si="48"/>
        <v>3578399</v>
      </c>
      <c r="BT467" s="53">
        <f t="shared" si="48"/>
        <v>135000</v>
      </c>
      <c r="BU467" s="53">
        <f t="shared" si="48"/>
        <v>187200</v>
      </c>
      <c r="BV467" s="53">
        <f t="shared" si="48"/>
        <v>696100</v>
      </c>
      <c r="BW467" s="53">
        <f t="shared" si="48"/>
        <v>0</v>
      </c>
      <c r="BX467" s="53">
        <f t="shared" si="48"/>
        <v>225660</v>
      </c>
      <c r="BY467" s="53">
        <f t="shared" si="48"/>
        <v>166670</v>
      </c>
      <c r="BZ467" s="53">
        <f t="shared" si="48"/>
        <v>28440</v>
      </c>
      <c r="CA467" s="53">
        <f t="shared" si="48"/>
        <v>52500</v>
      </c>
      <c r="CB467" s="53">
        <f t="shared" si="48"/>
        <v>436000</v>
      </c>
      <c r="CC467" s="53">
        <f t="shared" si="48"/>
        <v>724557</v>
      </c>
      <c r="CD467" s="53">
        <f t="shared" si="48"/>
        <v>1730210</v>
      </c>
      <c r="CE467" s="53">
        <f t="shared" si="48"/>
        <v>280420</v>
      </c>
      <c r="CF467" s="53">
        <f t="shared" si="48"/>
        <v>639850</v>
      </c>
      <c r="CG467" s="53">
        <f t="shared" si="48"/>
        <v>96450</v>
      </c>
      <c r="CH467" s="53">
        <f t="shared" si="48"/>
        <v>20000</v>
      </c>
      <c r="CI467" s="53">
        <f t="shared" si="48"/>
        <v>0</v>
      </c>
      <c r="CJ467" s="53">
        <f t="shared" si="48"/>
        <v>0</v>
      </c>
      <c r="CK467" s="53">
        <f t="shared" si="48"/>
        <v>810590</v>
      </c>
      <c r="CL467" s="53">
        <f t="shared" si="48"/>
        <v>84230</v>
      </c>
      <c r="CM467" s="53">
        <f t="shared" si="48"/>
        <v>0</v>
      </c>
    </row>
    <row r="468" spans="1:94" x14ac:dyDescent="0.7">
      <c r="A468" s="1" t="s">
        <v>664</v>
      </c>
      <c r="B468" s="1" t="s">
        <v>761</v>
      </c>
      <c r="C468" s="1" t="s">
        <v>762</v>
      </c>
      <c r="D468" s="53">
        <f t="shared" si="49"/>
        <v>1766345.56</v>
      </c>
      <c r="E468" s="53">
        <f t="shared" si="49"/>
        <v>103859.78</v>
      </c>
      <c r="F468" s="53">
        <f t="shared" si="49"/>
        <v>308392.63</v>
      </c>
      <c r="G468" s="53">
        <f t="shared" si="49"/>
        <v>124080.99</v>
      </c>
      <c r="H468" s="53">
        <f t="shared" si="49"/>
        <v>112618.66</v>
      </c>
      <c r="I468" s="53">
        <f t="shared" si="49"/>
        <v>342440.57</v>
      </c>
      <c r="J468" s="53">
        <f t="shared" si="49"/>
        <v>337992.01</v>
      </c>
      <c r="K468" s="53">
        <f t="shared" si="49"/>
        <v>262905.48</v>
      </c>
      <c r="L468" s="53">
        <f t="shared" si="49"/>
        <v>262641.32</v>
      </c>
      <c r="M468" s="53">
        <f t="shared" si="49"/>
        <v>92736.66</v>
      </c>
      <c r="N468" s="53">
        <f t="shared" si="49"/>
        <v>455374.07</v>
      </c>
      <c r="O468" s="53">
        <f t="shared" si="49"/>
        <v>110592.82</v>
      </c>
      <c r="P468" s="53">
        <f t="shared" si="49"/>
        <v>609716.80000000005</v>
      </c>
      <c r="Q468" s="53">
        <f t="shared" si="49"/>
        <v>281211.18</v>
      </c>
      <c r="R468" s="53">
        <f t="shared" si="49"/>
        <v>238713.04</v>
      </c>
      <c r="S468" s="53">
        <f t="shared" si="49"/>
        <v>386753</v>
      </c>
      <c r="T468" s="53">
        <f t="shared" si="49"/>
        <v>80711.600000000006</v>
      </c>
      <c r="U468" s="53">
        <f t="shared" si="49"/>
        <v>345432.51</v>
      </c>
      <c r="V468" s="53">
        <f t="shared" si="49"/>
        <v>161410.04999999999</v>
      </c>
      <c r="W468" s="53">
        <f t="shared" si="49"/>
        <v>217043.93</v>
      </c>
      <c r="X468" s="53">
        <f t="shared" si="49"/>
        <v>428266.11</v>
      </c>
      <c r="Y468" s="53">
        <f t="shared" si="49"/>
        <v>121343.17</v>
      </c>
      <c r="Z468" s="53">
        <f t="shared" si="49"/>
        <v>497391.88</v>
      </c>
      <c r="AA468" s="53">
        <f t="shared" si="49"/>
        <v>356891.54</v>
      </c>
      <c r="AB468" s="53">
        <f t="shared" si="49"/>
        <v>130760.57</v>
      </c>
      <c r="AC468" s="53">
        <f t="shared" si="49"/>
        <v>99422.3</v>
      </c>
      <c r="AD468" s="53">
        <f t="shared" si="49"/>
        <v>491630.38</v>
      </c>
      <c r="AE468" s="53">
        <f t="shared" si="49"/>
        <v>291753.06</v>
      </c>
      <c r="AF468" s="53">
        <f t="shared" si="49"/>
        <v>130130.19</v>
      </c>
      <c r="AG468" s="53">
        <f t="shared" si="49"/>
        <v>115217.09</v>
      </c>
      <c r="AH468" s="53">
        <f t="shared" si="49"/>
        <v>254565.89</v>
      </c>
      <c r="AI468" s="53">
        <f t="shared" si="49"/>
        <v>227045.8</v>
      </c>
      <c r="AJ468" s="53">
        <f t="shared" si="49"/>
        <v>454268.63</v>
      </c>
      <c r="AK468" s="53">
        <f t="shared" si="49"/>
        <v>213057.9</v>
      </c>
      <c r="AL468" s="53">
        <f t="shared" si="49"/>
        <v>1391123.81</v>
      </c>
      <c r="AM468" s="53">
        <f t="shared" si="49"/>
        <v>162610.43</v>
      </c>
      <c r="AN468" s="53">
        <f t="shared" si="49"/>
        <v>97284.5</v>
      </c>
      <c r="AO468" s="53">
        <f t="shared" si="49"/>
        <v>120476.1</v>
      </c>
      <c r="AP468" s="53">
        <f t="shared" si="49"/>
        <v>37703</v>
      </c>
      <c r="AQ468" s="53">
        <f t="shared" si="49"/>
        <v>174656.1</v>
      </c>
      <c r="AR468" s="53">
        <f t="shared" si="49"/>
        <v>152232.64000000001</v>
      </c>
      <c r="AS468" s="53">
        <f t="shared" si="49"/>
        <v>1671256.02</v>
      </c>
      <c r="AT468" s="53">
        <f t="shared" si="49"/>
        <v>225732.22</v>
      </c>
      <c r="AU468" s="53">
        <f t="shared" si="49"/>
        <v>223713.98</v>
      </c>
      <c r="AV468" s="53">
        <f t="shared" si="49"/>
        <v>352607.55</v>
      </c>
      <c r="AW468" s="53">
        <f t="shared" si="49"/>
        <v>240175.8</v>
      </c>
      <c r="AX468" s="53">
        <f t="shared" si="49"/>
        <v>101384.97</v>
      </c>
      <c r="AY468" s="53">
        <f t="shared" si="49"/>
        <v>84452.37</v>
      </c>
      <c r="AZ468" s="53">
        <f t="shared" si="49"/>
        <v>76209.070000000007</v>
      </c>
      <c r="BA468" s="53">
        <f t="shared" si="49"/>
        <v>93190.76</v>
      </c>
      <c r="BB468" s="53">
        <f t="shared" si="49"/>
        <v>958148.15</v>
      </c>
      <c r="BC468" s="53">
        <f t="shared" si="49"/>
        <v>174688.58</v>
      </c>
      <c r="BD468" s="53">
        <f t="shared" si="49"/>
        <v>196674.25</v>
      </c>
      <c r="BE468" s="53">
        <f t="shared" si="49"/>
        <v>65915</v>
      </c>
      <c r="BF468" s="53">
        <f t="shared" si="49"/>
        <v>92352.5</v>
      </c>
      <c r="BG468" s="53">
        <f t="shared" si="49"/>
        <v>90886.5</v>
      </c>
      <c r="BH468" s="53">
        <f t="shared" si="49"/>
        <v>694319.7</v>
      </c>
      <c r="BI468" s="53">
        <f t="shared" si="49"/>
        <v>110933</v>
      </c>
      <c r="BJ468" s="53">
        <f t="shared" si="49"/>
        <v>218235.86</v>
      </c>
      <c r="BK468" s="53">
        <f t="shared" si="49"/>
        <v>81027.5</v>
      </c>
      <c r="BL468" s="53">
        <f t="shared" si="49"/>
        <v>61730</v>
      </c>
      <c r="BM468" s="53">
        <f t="shared" si="49"/>
        <v>459407.79</v>
      </c>
      <c r="BN468" s="53">
        <f t="shared" si="49"/>
        <v>399064.7</v>
      </c>
      <c r="BO468" s="53">
        <f t="shared" si="49"/>
        <v>287692.53999999998</v>
      </c>
      <c r="BP468" s="53">
        <f t="shared" si="48"/>
        <v>1238727.58</v>
      </c>
      <c r="BQ468" s="53">
        <f t="shared" si="48"/>
        <v>144888</v>
      </c>
      <c r="BR468" s="53">
        <f t="shared" si="48"/>
        <v>210682.92</v>
      </c>
      <c r="BS468" s="53">
        <f t="shared" si="48"/>
        <v>1509338.41</v>
      </c>
      <c r="BT468" s="53">
        <f t="shared" si="48"/>
        <v>213736.98</v>
      </c>
      <c r="BU468" s="53">
        <f t="shared" si="48"/>
        <v>139105.85</v>
      </c>
      <c r="BV468" s="53">
        <f t="shared" si="48"/>
        <v>643689.5</v>
      </c>
      <c r="BW468" s="53">
        <f t="shared" si="48"/>
        <v>4340</v>
      </c>
      <c r="BX468" s="53">
        <f t="shared" si="48"/>
        <v>158870.04999999999</v>
      </c>
      <c r="BY468" s="53">
        <f t="shared" si="48"/>
        <v>240287.1</v>
      </c>
      <c r="BZ468" s="53">
        <f t="shared" si="48"/>
        <v>587902.07999999996</v>
      </c>
      <c r="CA468" s="53">
        <f t="shared" si="48"/>
        <v>121110</v>
      </c>
      <c r="CB468" s="53">
        <f t="shared" si="48"/>
        <v>202586.7</v>
      </c>
      <c r="CC468" s="53">
        <f t="shared" si="48"/>
        <v>288325.3</v>
      </c>
      <c r="CD468" s="53">
        <f t="shared" si="48"/>
        <v>360634.97</v>
      </c>
      <c r="CE468" s="53">
        <f t="shared" si="48"/>
        <v>193263</v>
      </c>
      <c r="CF468" s="53">
        <f t="shared" si="48"/>
        <v>351801.71</v>
      </c>
      <c r="CG468" s="53">
        <f t="shared" si="48"/>
        <v>221845.35</v>
      </c>
      <c r="CH468" s="53">
        <f t="shared" si="48"/>
        <v>223549.96</v>
      </c>
      <c r="CI468" s="53">
        <f t="shared" si="48"/>
        <v>57604</v>
      </c>
      <c r="CJ468" s="53">
        <f t="shared" si="48"/>
        <v>80619.12</v>
      </c>
      <c r="CK468" s="53">
        <f t="shared" si="48"/>
        <v>422505.29</v>
      </c>
      <c r="CL468" s="53">
        <f t="shared" si="48"/>
        <v>125675</v>
      </c>
      <c r="CM468" s="53">
        <f t="shared" si="48"/>
        <v>105992.2</v>
      </c>
    </row>
    <row r="469" spans="1:94" x14ac:dyDescent="0.7">
      <c r="A469" s="1" t="s">
        <v>664</v>
      </c>
      <c r="B469" s="1" t="s">
        <v>763</v>
      </c>
      <c r="C469" s="1" t="s">
        <v>764</v>
      </c>
      <c r="D469" s="53">
        <f t="shared" si="49"/>
        <v>0</v>
      </c>
      <c r="E469" s="53">
        <f t="shared" si="49"/>
        <v>0</v>
      </c>
      <c r="F469" s="53">
        <f t="shared" si="49"/>
        <v>0</v>
      </c>
      <c r="G469" s="53">
        <f t="shared" si="49"/>
        <v>0</v>
      </c>
      <c r="H469" s="53">
        <f t="shared" si="49"/>
        <v>0</v>
      </c>
      <c r="I469" s="53">
        <f t="shared" si="49"/>
        <v>0</v>
      </c>
      <c r="J469" s="53">
        <f t="shared" si="49"/>
        <v>0</v>
      </c>
      <c r="K469" s="53">
        <f t="shared" si="49"/>
        <v>0</v>
      </c>
      <c r="L469" s="53">
        <f t="shared" si="49"/>
        <v>0</v>
      </c>
      <c r="M469" s="53">
        <f t="shared" si="49"/>
        <v>0</v>
      </c>
      <c r="N469" s="53">
        <f t="shared" si="49"/>
        <v>0</v>
      </c>
      <c r="O469" s="53">
        <f t="shared" si="49"/>
        <v>0</v>
      </c>
      <c r="P469" s="53">
        <f t="shared" si="49"/>
        <v>0</v>
      </c>
      <c r="Q469" s="53">
        <f t="shared" si="49"/>
        <v>122.5</v>
      </c>
      <c r="R469" s="53">
        <f t="shared" si="49"/>
        <v>0</v>
      </c>
      <c r="S469" s="53">
        <f t="shared" si="49"/>
        <v>0</v>
      </c>
      <c r="T469" s="53">
        <f t="shared" si="49"/>
        <v>1980</v>
      </c>
      <c r="U469" s="53">
        <f t="shared" si="49"/>
        <v>0</v>
      </c>
      <c r="V469" s="53">
        <f t="shared" si="49"/>
        <v>0</v>
      </c>
      <c r="W469" s="53">
        <f t="shared" si="49"/>
        <v>0</v>
      </c>
      <c r="X469" s="53">
        <f t="shared" si="49"/>
        <v>0</v>
      </c>
      <c r="Y469" s="53">
        <f t="shared" si="49"/>
        <v>0</v>
      </c>
      <c r="Z469" s="53">
        <f t="shared" si="49"/>
        <v>0</v>
      </c>
      <c r="AA469" s="53">
        <f t="shared" si="49"/>
        <v>51300</v>
      </c>
      <c r="AB469" s="53">
        <f t="shared" si="49"/>
        <v>202500</v>
      </c>
      <c r="AC469" s="53">
        <f t="shared" si="49"/>
        <v>15000</v>
      </c>
      <c r="AD469" s="53">
        <f t="shared" si="49"/>
        <v>0</v>
      </c>
      <c r="AE469" s="53">
        <f t="shared" si="49"/>
        <v>0</v>
      </c>
      <c r="AF469" s="53">
        <f t="shared" si="49"/>
        <v>0</v>
      </c>
      <c r="AG469" s="53">
        <f t="shared" si="49"/>
        <v>0</v>
      </c>
      <c r="AH469" s="53">
        <f t="shared" si="49"/>
        <v>0</v>
      </c>
      <c r="AI469" s="53">
        <f t="shared" si="49"/>
        <v>0</v>
      </c>
      <c r="AJ469" s="53">
        <f t="shared" si="49"/>
        <v>0</v>
      </c>
      <c r="AK469" s="53">
        <f t="shared" si="49"/>
        <v>0</v>
      </c>
      <c r="AL469" s="53">
        <f t="shared" si="49"/>
        <v>0</v>
      </c>
      <c r="AM469" s="53">
        <f t="shared" si="49"/>
        <v>0</v>
      </c>
      <c r="AN469" s="53">
        <f t="shared" si="49"/>
        <v>0</v>
      </c>
      <c r="AO469" s="53">
        <f t="shared" si="49"/>
        <v>0</v>
      </c>
      <c r="AP469" s="53">
        <f t="shared" si="49"/>
        <v>0</v>
      </c>
      <c r="AQ469" s="53">
        <f t="shared" si="49"/>
        <v>0</v>
      </c>
      <c r="AR469" s="53">
        <f t="shared" si="49"/>
        <v>0</v>
      </c>
      <c r="AS469" s="53">
        <f t="shared" si="49"/>
        <v>0</v>
      </c>
      <c r="AT469" s="53">
        <f t="shared" si="49"/>
        <v>0</v>
      </c>
      <c r="AU469" s="53">
        <f t="shared" si="49"/>
        <v>0</v>
      </c>
      <c r="AV469" s="53">
        <f t="shared" si="49"/>
        <v>0</v>
      </c>
      <c r="AW469" s="53">
        <f t="shared" si="49"/>
        <v>0</v>
      </c>
      <c r="AX469" s="53">
        <f t="shared" si="49"/>
        <v>0</v>
      </c>
      <c r="AY469" s="53">
        <f t="shared" si="49"/>
        <v>0</v>
      </c>
      <c r="AZ469" s="53">
        <f t="shared" si="49"/>
        <v>0</v>
      </c>
      <c r="BA469" s="53">
        <f t="shared" si="49"/>
        <v>0</v>
      </c>
      <c r="BB469" s="53">
        <f t="shared" si="49"/>
        <v>37706.5</v>
      </c>
      <c r="BC469" s="53">
        <f t="shared" si="49"/>
        <v>0</v>
      </c>
      <c r="BD469" s="53">
        <f t="shared" si="49"/>
        <v>0</v>
      </c>
      <c r="BE469" s="53">
        <f t="shared" si="49"/>
        <v>48500</v>
      </c>
      <c r="BF469" s="53">
        <f t="shared" si="49"/>
        <v>0</v>
      </c>
      <c r="BG469" s="53">
        <f t="shared" si="49"/>
        <v>0</v>
      </c>
      <c r="BH469" s="53">
        <f t="shared" si="49"/>
        <v>0</v>
      </c>
      <c r="BI469" s="53">
        <f t="shared" si="49"/>
        <v>0</v>
      </c>
      <c r="BJ469" s="53">
        <f t="shared" si="49"/>
        <v>0</v>
      </c>
      <c r="BK469" s="53">
        <f t="shared" si="49"/>
        <v>0</v>
      </c>
      <c r="BL469" s="53">
        <f t="shared" si="49"/>
        <v>0</v>
      </c>
      <c r="BM469" s="53">
        <f t="shared" si="49"/>
        <v>0</v>
      </c>
      <c r="BN469" s="53">
        <f t="shared" si="49"/>
        <v>0</v>
      </c>
      <c r="BO469" s="53">
        <f t="shared" ref="BO469:BP469" si="50">BO187</f>
        <v>0</v>
      </c>
      <c r="BP469" s="53">
        <f t="shared" si="50"/>
        <v>0</v>
      </c>
      <c r="BQ469" s="53">
        <f t="shared" si="48"/>
        <v>0</v>
      </c>
      <c r="BR469" s="53">
        <f t="shared" si="48"/>
        <v>0</v>
      </c>
      <c r="BS469" s="53">
        <f t="shared" si="48"/>
        <v>0</v>
      </c>
      <c r="BT469" s="53">
        <f t="shared" si="48"/>
        <v>0</v>
      </c>
      <c r="BU469" s="53">
        <f t="shared" si="48"/>
        <v>0</v>
      </c>
      <c r="BV469" s="53">
        <f t="shared" si="48"/>
        <v>15000</v>
      </c>
      <c r="BW469" s="53">
        <f t="shared" si="48"/>
        <v>0</v>
      </c>
      <c r="BX469" s="53">
        <f t="shared" si="48"/>
        <v>0</v>
      </c>
      <c r="BY469" s="53">
        <f t="shared" si="48"/>
        <v>0</v>
      </c>
      <c r="BZ469" s="53">
        <f t="shared" si="48"/>
        <v>0</v>
      </c>
      <c r="CA469" s="53">
        <f t="shared" si="48"/>
        <v>0</v>
      </c>
      <c r="CB469" s="53">
        <f t="shared" si="48"/>
        <v>0</v>
      </c>
      <c r="CC469" s="53">
        <f t="shared" si="48"/>
        <v>0</v>
      </c>
      <c r="CD469" s="53">
        <f t="shared" si="48"/>
        <v>0</v>
      </c>
      <c r="CE469" s="53">
        <f t="shared" si="48"/>
        <v>18580</v>
      </c>
      <c r="CF469" s="53">
        <f t="shared" si="48"/>
        <v>0</v>
      </c>
      <c r="CG469" s="53">
        <f t="shared" si="48"/>
        <v>0</v>
      </c>
      <c r="CH469" s="53">
        <f t="shared" si="48"/>
        <v>0</v>
      </c>
      <c r="CI469" s="53">
        <f t="shared" si="48"/>
        <v>0</v>
      </c>
      <c r="CJ469" s="53">
        <f t="shared" si="48"/>
        <v>0</v>
      </c>
      <c r="CK469" s="53">
        <f t="shared" si="48"/>
        <v>0</v>
      </c>
      <c r="CL469" s="53">
        <f t="shared" si="48"/>
        <v>0</v>
      </c>
      <c r="CM469" s="53">
        <f t="shared" si="48"/>
        <v>0</v>
      </c>
    </row>
    <row r="470" spans="1:94" x14ac:dyDescent="0.7">
      <c r="A470" s="1"/>
      <c r="B470" s="1"/>
      <c r="C470" s="1" t="s">
        <v>396</v>
      </c>
      <c r="D470" s="53">
        <f>SUM(D462:D469)</f>
        <v>208397068.08999997</v>
      </c>
      <c r="E470" s="53">
        <f t="shared" ref="E470:BP470" si="51">SUM(E462:E469)</f>
        <v>28722293.530000005</v>
      </c>
      <c r="F470" s="53">
        <f t="shared" si="51"/>
        <v>14542251.17</v>
      </c>
      <c r="G470" s="53">
        <f t="shared" si="51"/>
        <v>12525646.07</v>
      </c>
      <c r="H470" s="53">
        <f t="shared" si="51"/>
        <v>9595179.6400000006</v>
      </c>
      <c r="I470" s="53">
        <f t="shared" si="51"/>
        <v>18228073.039999999</v>
      </c>
      <c r="J470" s="53">
        <f t="shared" si="51"/>
        <v>16637938.529999999</v>
      </c>
      <c r="K470" s="53">
        <f t="shared" si="51"/>
        <v>48681330.659999989</v>
      </c>
      <c r="L470" s="53">
        <f t="shared" si="51"/>
        <v>29296087.82</v>
      </c>
      <c r="M470" s="53">
        <f t="shared" si="51"/>
        <v>27522321.739999998</v>
      </c>
      <c r="N470" s="53">
        <f t="shared" si="51"/>
        <v>47771562.75</v>
      </c>
      <c r="O470" s="53">
        <f t="shared" si="51"/>
        <v>5286067.59</v>
      </c>
      <c r="P470" s="53">
        <f t="shared" si="51"/>
        <v>162883196.96000001</v>
      </c>
      <c r="Q470" s="53">
        <f t="shared" si="51"/>
        <v>17037242.989999998</v>
      </c>
      <c r="R470" s="53">
        <f t="shared" si="51"/>
        <v>17754818.68</v>
      </c>
      <c r="S470" s="53">
        <f t="shared" si="51"/>
        <v>37495896.660000004</v>
      </c>
      <c r="T470" s="53">
        <f t="shared" si="51"/>
        <v>13937545.75</v>
      </c>
      <c r="U470" s="53">
        <f t="shared" si="51"/>
        <v>14258846.209999999</v>
      </c>
      <c r="V470" s="53">
        <f t="shared" si="51"/>
        <v>12903390.780000001</v>
      </c>
      <c r="W470" s="53">
        <f t="shared" si="51"/>
        <v>6524540.8300000001</v>
      </c>
      <c r="X470" s="53">
        <f t="shared" si="51"/>
        <v>284153163.87</v>
      </c>
      <c r="Y470" s="53">
        <f t="shared" si="51"/>
        <v>11326078.060000001</v>
      </c>
      <c r="Z470" s="53">
        <f t="shared" si="51"/>
        <v>29329979.199999999</v>
      </c>
      <c r="AA470" s="53">
        <f t="shared" si="51"/>
        <v>16238479.48</v>
      </c>
      <c r="AB470" s="53">
        <f t="shared" si="51"/>
        <v>7463522.1100000003</v>
      </c>
      <c r="AC470" s="53">
        <f t="shared" si="51"/>
        <v>8440207.25</v>
      </c>
      <c r="AD470" s="53">
        <f t="shared" si="51"/>
        <v>15327628.24</v>
      </c>
      <c r="AE470" s="53">
        <f t="shared" si="51"/>
        <v>50210895.430000007</v>
      </c>
      <c r="AF470" s="53">
        <f t="shared" si="51"/>
        <v>9870768.1799999997</v>
      </c>
      <c r="AG470" s="53">
        <f t="shared" si="51"/>
        <v>10482645.33</v>
      </c>
      <c r="AH470" s="53">
        <f t="shared" si="51"/>
        <v>17126985.27</v>
      </c>
      <c r="AI470" s="53">
        <f t="shared" si="51"/>
        <v>28073031.950000003</v>
      </c>
      <c r="AJ470" s="53">
        <f t="shared" si="51"/>
        <v>12665062.510000002</v>
      </c>
      <c r="AK470" s="53">
        <f t="shared" si="51"/>
        <v>7602653.54</v>
      </c>
      <c r="AL470" s="53">
        <f t="shared" si="51"/>
        <v>503769449.39000005</v>
      </c>
      <c r="AM470" s="53">
        <f t="shared" si="51"/>
        <v>14442119.809999999</v>
      </c>
      <c r="AN470" s="53">
        <f t="shared" si="51"/>
        <v>7681889.7800000003</v>
      </c>
      <c r="AO470" s="53">
        <f t="shared" si="51"/>
        <v>27176591.620000001</v>
      </c>
      <c r="AP470" s="53">
        <f t="shared" si="51"/>
        <v>22615922.190000001</v>
      </c>
      <c r="AQ470" s="53">
        <f t="shared" si="51"/>
        <v>13365235.189999999</v>
      </c>
      <c r="AR470" s="53">
        <f t="shared" si="51"/>
        <v>4019805.49</v>
      </c>
      <c r="AS470" s="53">
        <f t="shared" si="51"/>
        <v>136052865.46000001</v>
      </c>
      <c r="AT470" s="53">
        <f t="shared" si="51"/>
        <v>10803749.520000001</v>
      </c>
      <c r="AU470" s="53">
        <f t="shared" si="51"/>
        <v>26571189.59</v>
      </c>
      <c r="AV470" s="53">
        <f t="shared" si="51"/>
        <v>32322652.920000002</v>
      </c>
      <c r="AW470" s="53">
        <f t="shared" si="51"/>
        <v>11235663.770000001</v>
      </c>
      <c r="AX470" s="53">
        <f t="shared" si="51"/>
        <v>8157072.1499999994</v>
      </c>
      <c r="AY470" s="53">
        <f t="shared" si="51"/>
        <v>14242446.459999999</v>
      </c>
      <c r="AZ470" s="53">
        <f t="shared" si="51"/>
        <v>13591456.010000002</v>
      </c>
      <c r="BA470" s="53">
        <f t="shared" si="51"/>
        <v>10677981.24</v>
      </c>
      <c r="BB470" s="53">
        <f t="shared" si="51"/>
        <v>115578028.32000001</v>
      </c>
      <c r="BC470" s="53">
        <f t="shared" si="51"/>
        <v>10531554.310000001</v>
      </c>
      <c r="BD470" s="53">
        <f t="shared" si="51"/>
        <v>308276445.41000003</v>
      </c>
      <c r="BE470" s="53">
        <f t="shared" si="51"/>
        <v>34960241.789999999</v>
      </c>
      <c r="BF470" s="53">
        <f t="shared" si="51"/>
        <v>9090522.5199999996</v>
      </c>
      <c r="BG470" s="53">
        <f t="shared" si="51"/>
        <v>11223895.559999999</v>
      </c>
      <c r="BH470" s="53">
        <f t="shared" si="51"/>
        <v>120136850.91</v>
      </c>
      <c r="BI470" s="53">
        <f t="shared" si="51"/>
        <v>7979835.3300000001</v>
      </c>
      <c r="BJ470" s="53">
        <f t="shared" si="51"/>
        <v>5134518.4800000004</v>
      </c>
      <c r="BK470" s="53">
        <f t="shared" si="51"/>
        <v>10325355.379999999</v>
      </c>
      <c r="BL470" s="53">
        <f t="shared" si="51"/>
        <v>11155956.91</v>
      </c>
      <c r="BM470" s="53">
        <f t="shared" si="51"/>
        <v>200294714.60999998</v>
      </c>
      <c r="BN470" s="53">
        <f t="shared" si="51"/>
        <v>34253734.700000003</v>
      </c>
      <c r="BO470" s="53">
        <f t="shared" si="51"/>
        <v>17909214.640000001</v>
      </c>
      <c r="BP470" s="53">
        <f t="shared" si="51"/>
        <v>32306642.560000002</v>
      </c>
      <c r="BQ470" s="53">
        <f t="shared" ref="BQ470:CM470" si="52">SUM(BQ462:BQ469)</f>
        <v>21571230.23</v>
      </c>
      <c r="BR470" s="53">
        <f t="shared" si="52"/>
        <v>15304188.16</v>
      </c>
      <c r="BS470" s="53">
        <f t="shared" si="52"/>
        <v>1108828909.5799999</v>
      </c>
      <c r="BT470" s="53">
        <f t="shared" si="52"/>
        <v>22478099.669999998</v>
      </c>
      <c r="BU470" s="53">
        <f t="shared" si="52"/>
        <v>18346230.340000004</v>
      </c>
      <c r="BV470" s="53">
        <f t="shared" si="52"/>
        <v>138693606.73000002</v>
      </c>
      <c r="BW470" s="53">
        <f t="shared" si="52"/>
        <v>3846058.51</v>
      </c>
      <c r="BX470" s="53">
        <f t="shared" si="52"/>
        <v>16465581.560000001</v>
      </c>
      <c r="BY470" s="53">
        <f t="shared" si="52"/>
        <v>51468707.119999997</v>
      </c>
      <c r="BZ470" s="53">
        <f t="shared" si="52"/>
        <v>12075388.180000002</v>
      </c>
      <c r="CA470" s="53">
        <f t="shared" si="52"/>
        <v>12183822.92</v>
      </c>
      <c r="CB470" s="53">
        <f t="shared" si="52"/>
        <v>16066099.780000001</v>
      </c>
      <c r="CC470" s="53">
        <f>SUM(CC462:CC469)</f>
        <v>22019069.43</v>
      </c>
      <c r="CD470" s="53">
        <f t="shared" si="52"/>
        <v>52579110.170000002</v>
      </c>
      <c r="CE470" s="53">
        <f t="shared" si="52"/>
        <v>18032490.98</v>
      </c>
      <c r="CF470" s="53">
        <f t="shared" si="52"/>
        <v>35430226.310000002</v>
      </c>
      <c r="CG470" s="53">
        <f t="shared" si="52"/>
        <v>7447057.6799999988</v>
      </c>
      <c r="CH470" s="53">
        <f t="shared" si="52"/>
        <v>8357119.7000000002</v>
      </c>
      <c r="CI470" s="53">
        <f t="shared" si="52"/>
        <v>8958000.7599999998</v>
      </c>
      <c r="CJ470" s="53">
        <f t="shared" si="52"/>
        <v>10712568.15</v>
      </c>
      <c r="CK470" s="53">
        <f t="shared" si="52"/>
        <v>63736397.380000003</v>
      </c>
      <c r="CL470" s="53">
        <f t="shared" si="52"/>
        <v>7418435.1099999994</v>
      </c>
      <c r="CM470" s="53">
        <f t="shared" si="52"/>
        <v>7798737.0899999999</v>
      </c>
    </row>
    <row r="471" spans="1:94" x14ac:dyDescent="0.7">
      <c r="A471" s="1"/>
      <c r="B471" s="1"/>
      <c r="C471" s="9" t="s">
        <v>1280</v>
      </c>
      <c r="D471" s="151">
        <f>D470/D450</f>
        <v>0.35235680613911252</v>
      </c>
      <c r="E471" s="151">
        <f t="shared" ref="E471:BP471" si="53">E470/E450</f>
        <v>0.52203466993287817</v>
      </c>
      <c r="F471" s="151">
        <f t="shared" si="53"/>
        <v>0.21427174968968307</v>
      </c>
      <c r="G471" s="151">
        <f t="shared" si="53"/>
        <v>0.18499586874799695</v>
      </c>
      <c r="H471" s="151">
        <f t="shared" si="53"/>
        <v>0.15151558821219172</v>
      </c>
      <c r="I471" s="151">
        <f t="shared" si="53"/>
        <v>0.21715367353223139</v>
      </c>
      <c r="J471" s="151">
        <f t="shared" si="53"/>
        <v>0.14478479574925118</v>
      </c>
      <c r="K471" s="151">
        <f t="shared" si="53"/>
        <v>0.35451835588797298</v>
      </c>
      <c r="L471" s="151">
        <f t="shared" si="53"/>
        <v>0.44338533075372499</v>
      </c>
      <c r="M471" s="151">
        <f t="shared" si="53"/>
        <v>0.27309125460158395</v>
      </c>
      <c r="N471" s="151">
        <f t="shared" si="53"/>
        <v>0.203237967871293</v>
      </c>
      <c r="O471" s="151">
        <f t="shared" si="53"/>
        <v>0.12892659296097997</v>
      </c>
      <c r="P471" s="151">
        <f t="shared" si="53"/>
        <v>0.32578593885447116</v>
      </c>
      <c r="Q471" s="151">
        <f t="shared" si="53"/>
        <v>0.18778354354054874</v>
      </c>
      <c r="R471" s="151">
        <f t="shared" si="53"/>
        <v>0.16685678866029635</v>
      </c>
      <c r="S471" s="151">
        <f t="shared" si="53"/>
        <v>0.178959576096482</v>
      </c>
      <c r="T471" s="151">
        <f t="shared" si="53"/>
        <v>0.13125815175133868</v>
      </c>
      <c r="U471" s="151">
        <f t="shared" si="53"/>
        <v>0.18125576160858509</v>
      </c>
      <c r="V471" s="151">
        <f t="shared" si="53"/>
        <v>0.11756337743146389</v>
      </c>
      <c r="W471" s="151">
        <f t="shared" si="53"/>
        <v>0.18319848094101149</v>
      </c>
      <c r="X471" s="151">
        <f t="shared" si="53"/>
        <v>0.35219661688544829</v>
      </c>
      <c r="Y471" s="151">
        <f t="shared" si="53"/>
        <v>0.12529950396425538</v>
      </c>
      <c r="Z471" s="151">
        <f t="shared" si="53"/>
        <v>0.3023627939460129</v>
      </c>
      <c r="AA471" s="151">
        <f t="shared" si="53"/>
        <v>0.19889105872841834</v>
      </c>
      <c r="AB471" s="151">
        <f t="shared" si="53"/>
        <v>0.21675214853148314</v>
      </c>
      <c r="AC471" s="151">
        <f t="shared" si="53"/>
        <v>0.19067672265164964</v>
      </c>
      <c r="AD471" s="151">
        <f t="shared" si="53"/>
        <v>0.18918457070477901</v>
      </c>
      <c r="AE471" s="151">
        <f t="shared" si="53"/>
        <v>0.22274172140194995</v>
      </c>
      <c r="AF471" s="151">
        <f t="shared" si="53"/>
        <v>0.1794347679590475</v>
      </c>
      <c r="AG471" s="151">
        <f t="shared" si="53"/>
        <v>0.15275437598366898</v>
      </c>
      <c r="AH471" s="151">
        <f t="shared" si="53"/>
        <v>0.21352395382149894</v>
      </c>
      <c r="AI471" s="151">
        <f t="shared" si="53"/>
        <v>0.2611320288855567</v>
      </c>
      <c r="AJ471" s="151">
        <f t="shared" si="53"/>
        <v>0.21847922085428823</v>
      </c>
      <c r="AK471" s="151">
        <f t="shared" si="53"/>
        <v>0.1996567327066319</v>
      </c>
      <c r="AL471" s="151">
        <f t="shared" si="53"/>
        <v>0.28988167860370057</v>
      </c>
      <c r="AM471" s="151">
        <f t="shared" si="53"/>
        <v>0.22596330860545399</v>
      </c>
      <c r="AN471" s="151">
        <f t="shared" si="53"/>
        <v>0.12886906896966918</v>
      </c>
      <c r="AO471" s="151">
        <f t="shared" si="53"/>
        <v>0.23299462502806598</v>
      </c>
      <c r="AP471" s="151">
        <f t="shared" si="53"/>
        <v>0.14869279470156016</v>
      </c>
      <c r="AQ471" s="151">
        <f t="shared" si="53"/>
        <v>0.19365974319384205</v>
      </c>
      <c r="AR471" s="151">
        <f t="shared" si="53"/>
        <v>0.18282866574694609</v>
      </c>
      <c r="AS471" s="151">
        <f t="shared" si="53"/>
        <v>0.30058595946811378</v>
      </c>
      <c r="AT471" s="151">
        <f t="shared" si="53"/>
        <v>0.10944723177930515</v>
      </c>
      <c r="AU471" s="151">
        <f t="shared" si="53"/>
        <v>0.22189860720131829</v>
      </c>
      <c r="AV471" s="151">
        <f t="shared" si="53"/>
        <v>0.25777349300672658</v>
      </c>
      <c r="AW471" s="151">
        <f t="shared" si="53"/>
        <v>0.16491785396887296</v>
      </c>
      <c r="AX471" s="151">
        <f t="shared" si="53"/>
        <v>0.152552243591109</v>
      </c>
      <c r="AY471" s="151">
        <f t="shared" si="53"/>
        <v>0.17430637652822986</v>
      </c>
      <c r="AZ471" s="151">
        <f t="shared" si="53"/>
        <v>0.2285826136482495</v>
      </c>
      <c r="BA471" s="151">
        <f t="shared" si="53"/>
        <v>0.14997362737640788</v>
      </c>
      <c r="BB471" s="151">
        <f t="shared" si="53"/>
        <v>0.19410524145452873</v>
      </c>
      <c r="BC471" s="151">
        <f t="shared" si="53"/>
        <v>0.23613873385782752</v>
      </c>
      <c r="BD471" s="151">
        <f t="shared" si="53"/>
        <v>0.32352517826513605</v>
      </c>
      <c r="BE471" s="151">
        <f t="shared" si="53"/>
        <v>0.11110239359539519</v>
      </c>
      <c r="BF471" s="151">
        <f t="shared" si="53"/>
        <v>0.16434355631672087</v>
      </c>
      <c r="BG471" s="151">
        <f t="shared" si="53"/>
        <v>0.16142070828310781</v>
      </c>
      <c r="BH471" s="151">
        <f t="shared" si="53"/>
        <v>0.24575431312549537</v>
      </c>
      <c r="BI471" s="151">
        <f t="shared" si="53"/>
        <v>0.1640316026649711</v>
      </c>
      <c r="BJ471" s="151">
        <f t="shared" si="53"/>
        <v>0.18585405354061266</v>
      </c>
      <c r="BK471" s="151">
        <f t="shared" si="53"/>
        <v>0.12579012559510727</v>
      </c>
      <c r="BL471" s="151">
        <f t="shared" si="53"/>
        <v>0.21390104051707914</v>
      </c>
      <c r="BM471" s="151">
        <f t="shared" si="53"/>
        <v>0.29258803992450388</v>
      </c>
      <c r="BN471" s="151">
        <f t="shared" si="53"/>
        <v>0.25884591162950465</v>
      </c>
      <c r="BO471" s="151">
        <f t="shared" si="53"/>
        <v>0.144645047205086</v>
      </c>
      <c r="BP471" s="151">
        <f t="shared" si="53"/>
        <v>0.27407136831764733</v>
      </c>
      <c r="BQ471" s="151">
        <f t="shared" ref="BQ471:CM471" si="54">BQ470/BQ450</f>
        <v>0.17973572002788768</v>
      </c>
      <c r="BR471" s="151">
        <f t="shared" si="54"/>
        <v>0.15684964786412545</v>
      </c>
      <c r="BS471" s="151">
        <f t="shared" si="54"/>
        <v>0.32704293613739072</v>
      </c>
      <c r="BT471" s="151">
        <f t="shared" si="54"/>
        <v>0.20846698783623441</v>
      </c>
      <c r="BU471" s="151">
        <f t="shared" si="54"/>
        <v>0.12971042543120917</v>
      </c>
      <c r="BV471" s="151">
        <f t="shared" si="54"/>
        <v>0.22249114841904957</v>
      </c>
      <c r="BW471" s="151">
        <f t="shared" si="54"/>
        <v>8.9188463050260389E-2</v>
      </c>
      <c r="BX471" s="151">
        <f t="shared" si="54"/>
        <v>0.21614778744398172</v>
      </c>
      <c r="BY471" s="151">
        <f t="shared" si="54"/>
        <v>0.22558740702298163</v>
      </c>
      <c r="BZ471" s="151">
        <f t="shared" si="54"/>
        <v>0.30684162626256678</v>
      </c>
      <c r="CA471" s="151">
        <f t="shared" si="54"/>
        <v>0.22053818221729157</v>
      </c>
      <c r="CB471" s="151">
        <f t="shared" si="54"/>
        <v>0.23841711062931104</v>
      </c>
      <c r="CC471" s="151">
        <f>CC470/CC450</f>
        <v>0.17802125964169488</v>
      </c>
      <c r="CD471" s="151">
        <f t="shared" si="54"/>
        <v>0.22426067686225987</v>
      </c>
      <c r="CE471" s="151">
        <f t="shared" si="54"/>
        <v>0.14172890093758855</v>
      </c>
      <c r="CF471" s="151">
        <f t="shared" si="54"/>
        <v>0.24917565380349485</v>
      </c>
      <c r="CG471" s="151">
        <f t="shared" si="54"/>
        <v>0.1820436107619903</v>
      </c>
      <c r="CH471" s="151">
        <f t="shared" si="54"/>
        <v>0.18364108510974539</v>
      </c>
      <c r="CI471" s="151">
        <f t="shared" si="54"/>
        <v>0.17798025390074751</v>
      </c>
      <c r="CJ471" s="151">
        <f t="shared" si="54"/>
        <v>0.20368654175300391</v>
      </c>
      <c r="CK471" s="151">
        <f t="shared" si="54"/>
        <v>0.22879407920459963</v>
      </c>
      <c r="CL471" s="151">
        <f t="shared" si="54"/>
        <v>0.21101922631975395</v>
      </c>
      <c r="CM471" s="151">
        <f t="shared" si="54"/>
        <v>0.21306796219830107</v>
      </c>
    </row>
    <row r="472" spans="1:94" x14ac:dyDescent="0.7">
      <c r="A472" s="1"/>
      <c r="B472" s="1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53"/>
      <c r="AM472" s="53"/>
      <c r="AN472" s="53"/>
      <c r="AO472" s="53"/>
      <c r="AP472" s="53"/>
      <c r="AQ472" s="53"/>
      <c r="AR472" s="53"/>
      <c r="AS472" s="53"/>
      <c r="AT472" s="53"/>
      <c r="AU472" s="53"/>
      <c r="AV472" s="53"/>
      <c r="AW472" s="53"/>
      <c r="AX472" s="53"/>
      <c r="AY472" s="53"/>
      <c r="AZ472" s="53"/>
      <c r="BA472" s="53"/>
      <c r="BB472" s="53"/>
      <c r="BC472" s="53"/>
      <c r="BD472" s="53"/>
      <c r="BE472" s="53"/>
      <c r="BF472" s="53"/>
      <c r="BG472" s="53"/>
      <c r="BH472" s="53"/>
      <c r="BI472" s="53"/>
      <c r="BJ472" s="53"/>
      <c r="BK472" s="53"/>
      <c r="BL472" s="53"/>
      <c r="BM472" s="53"/>
      <c r="BN472" s="53"/>
      <c r="BO472" s="53"/>
      <c r="BP472" s="53"/>
      <c r="BQ472" s="53"/>
      <c r="BR472" s="53"/>
      <c r="BS472" s="53"/>
      <c r="BT472" s="53"/>
      <c r="BU472" s="53"/>
      <c r="BV472" s="53"/>
      <c r="BW472" s="53"/>
      <c r="BX472" s="53"/>
      <c r="BY472" s="53"/>
      <c r="BZ472" s="53"/>
      <c r="CA472" s="53"/>
      <c r="CB472" s="53"/>
      <c r="CC472" s="53"/>
      <c r="CD472" s="53"/>
      <c r="CE472" s="53"/>
      <c r="CF472" s="53"/>
      <c r="CG472" s="53"/>
      <c r="CH472" s="53"/>
      <c r="CI472" s="53"/>
      <c r="CJ472" s="53"/>
      <c r="CK472" s="53"/>
      <c r="CL472" s="53"/>
      <c r="CM472" s="53"/>
      <c r="CP472" s="1"/>
    </row>
    <row r="473" spans="1:94" x14ac:dyDescent="0.7">
      <c r="A473" s="1"/>
      <c r="B473" s="1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  <c r="AO473" s="53"/>
      <c r="AP473" s="53"/>
      <c r="AQ473" s="53"/>
      <c r="AR473" s="53"/>
      <c r="AS473" s="53"/>
      <c r="AT473" s="53"/>
      <c r="AU473" s="53"/>
      <c r="AV473" s="53"/>
      <c r="AW473" s="53"/>
      <c r="AX473" s="53"/>
      <c r="AY473" s="53"/>
      <c r="AZ473" s="53"/>
      <c r="BA473" s="53"/>
      <c r="BB473" s="53"/>
      <c r="BC473" s="53"/>
      <c r="BD473" s="53"/>
      <c r="BE473" s="53"/>
      <c r="BF473" s="53"/>
      <c r="BG473" s="53"/>
      <c r="BH473" s="53"/>
      <c r="BI473" s="53"/>
      <c r="BJ473" s="53"/>
      <c r="BK473" s="53"/>
      <c r="BL473" s="53"/>
      <c r="BM473" s="53"/>
      <c r="BN473" s="53"/>
      <c r="BO473" s="53"/>
      <c r="BP473" s="53"/>
      <c r="BQ473" s="53"/>
      <c r="BR473" s="53"/>
      <c r="BS473" s="53"/>
      <c r="BT473" s="53"/>
      <c r="BU473" s="53"/>
      <c r="BV473" s="53"/>
      <c r="BW473" s="53"/>
      <c r="BX473" s="53"/>
      <c r="BY473" s="53"/>
      <c r="BZ473" s="53"/>
      <c r="CA473" s="53"/>
      <c r="CB473" s="53"/>
      <c r="CC473" s="53"/>
      <c r="CD473" s="53"/>
      <c r="CE473" s="53"/>
      <c r="CF473" s="53"/>
      <c r="CG473" s="53"/>
      <c r="CH473" s="53"/>
      <c r="CI473" s="53"/>
      <c r="CJ473" s="53"/>
      <c r="CK473" s="53"/>
      <c r="CL473" s="53"/>
      <c r="CM473" s="53"/>
      <c r="CP473" s="1"/>
    </row>
    <row r="474" spans="1:94" x14ac:dyDescent="0.7">
      <c r="A474" s="1"/>
      <c r="B474" s="1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  <c r="AO474" s="53"/>
      <c r="AP474" s="53"/>
      <c r="AQ474" s="53"/>
      <c r="AR474" s="53"/>
      <c r="AS474" s="53"/>
      <c r="AT474" s="53"/>
      <c r="AU474" s="53"/>
      <c r="AV474" s="53"/>
      <c r="AW474" s="53"/>
      <c r="AX474" s="53"/>
      <c r="AY474" s="53"/>
      <c r="AZ474" s="53"/>
      <c r="BA474" s="53"/>
      <c r="BB474" s="53"/>
      <c r="BC474" s="53"/>
      <c r="BD474" s="53"/>
      <c r="BE474" s="53"/>
      <c r="BF474" s="53"/>
      <c r="BG474" s="53"/>
      <c r="BH474" s="53"/>
      <c r="BI474" s="53"/>
      <c r="BJ474" s="53"/>
      <c r="BK474" s="53"/>
      <c r="BL474" s="53"/>
      <c r="BM474" s="53"/>
      <c r="BN474" s="53"/>
      <c r="BO474" s="53"/>
      <c r="BP474" s="53"/>
      <c r="BQ474" s="53"/>
      <c r="BR474" s="53"/>
      <c r="BS474" s="53"/>
      <c r="BT474" s="53"/>
      <c r="BU474" s="53"/>
      <c r="BV474" s="53"/>
      <c r="BW474" s="53"/>
      <c r="BX474" s="53"/>
      <c r="BY474" s="53"/>
      <c r="BZ474" s="53"/>
      <c r="CA474" s="53"/>
      <c r="CB474" s="53"/>
      <c r="CC474" s="53"/>
      <c r="CD474" s="53"/>
      <c r="CE474" s="53"/>
      <c r="CF474" s="53"/>
      <c r="CG474" s="53"/>
      <c r="CH474" s="53"/>
      <c r="CI474" s="53"/>
      <c r="CJ474" s="53"/>
      <c r="CK474" s="53"/>
      <c r="CL474" s="53"/>
      <c r="CM474" s="53"/>
      <c r="CP474" s="1"/>
    </row>
    <row r="475" spans="1:94" x14ac:dyDescent="0.7">
      <c r="A475" s="1"/>
      <c r="B475" s="1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  <c r="AO475" s="53"/>
      <c r="AP475" s="53"/>
      <c r="AQ475" s="53"/>
      <c r="AR475" s="53"/>
      <c r="AS475" s="53"/>
      <c r="AT475" s="53"/>
      <c r="AU475" s="53"/>
      <c r="AV475" s="53"/>
      <c r="AW475" s="53"/>
      <c r="AX475" s="53"/>
      <c r="AY475" s="53"/>
      <c r="AZ475" s="53"/>
      <c r="BA475" s="53"/>
      <c r="BB475" s="53"/>
      <c r="BC475" s="53"/>
      <c r="BD475" s="53"/>
      <c r="BE475" s="53"/>
      <c r="BF475" s="53"/>
      <c r="BG475" s="53"/>
      <c r="BH475" s="53"/>
      <c r="BI475" s="53"/>
      <c r="BJ475" s="53"/>
      <c r="BK475" s="53"/>
      <c r="BL475" s="53"/>
      <c r="BM475" s="53"/>
      <c r="BN475" s="53"/>
      <c r="BO475" s="53"/>
      <c r="BP475" s="53"/>
      <c r="BQ475" s="53"/>
      <c r="BR475" s="53"/>
      <c r="BS475" s="53"/>
      <c r="BT475" s="53"/>
      <c r="BU475" s="53"/>
      <c r="BV475" s="53"/>
      <c r="BW475" s="53"/>
      <c r="BX475" s="53"/>
      <c r="BY475" s="53"/>
      <c r="BZ475" s="53"/>
      <c r="CA475" s="53"/>
      <c r="CB475" s="53"/>
      <c r="CC475" s="53"/>
      <c r="CD475" s="53"/>
      <c r="CE475" s="53"/>
      <c r="CF475" s="53"/>
      <c r="CG475" s="53"/>
      <c r="CH475" s="53"/>
      <c r="CI475" s="53"/>
      <c r="CJ475" s="53"/>
      <c r="CK475" s="53"/>
      <c r="CL475" s="53"/>
      <c r="CM475" s="53"/>
      <c r="CP475" s="1"/>
    </row>
    <row r="476" spans="1:94" x14ac:dyDescent="0.7">
      <c r="A476" s="1"/>
      <c r="B476" s="1"/>
      <c r="D476" s="53">
        <f>D470/D450</f>
        <v>0.35235680613911252</v>
      </c>
      <c r="E476" s="53">
        <f t="shared" ref="E476:BP476" si="55">E470/E450</f>
        <v>0.52203466993287817</v>
      </c>
      <c r="F476" s="53">
        <f t="shared" si="55"/>
        <v>0.21427174968968307</v>
      </c>
      <c r="G476" s="53">
        <f t="shared" si="55"/>
        <v>0.18499586874799695</v>
      </c>
      <c r="H476" s="53">
        <f t="shared" si="55"/>
        <v>0.15151558821219172</v>
      </c>
      <c r="I476" s="53">
        <f t="shared" si="55"/>
        <v>0.21715367353223139</v>
      </c>
      <c r="J476" s="53">
        <f t="shared" si="55"/>
        <v>0.14478479574925118</v>
      </c>
      <c r="K476" s="53">
        <f t="shared" si="55"/>
        <v>0.35451835588797298</v>
      </c>
      <c r="L476" s="53">
        <f t="shared" si="55"/>
        <v>0.44338533075372499</v>
      </c>
      <c r="M476" s="53">
        <f t="shared" si="55"/>
        <v>0.27309125460158395</v>
      </c>
      <c r="N476" s="53">
        <f t="shared" si="55"/>
        <v>0.203237967871293</v>
      </c>
      <c r="O476" s="53">
        <f t="shared" si="55"/>
        <v>0.12892659296097997</v>
      </c>
      <c r="P476" s="53">
        <f t="shared" si="55"/>
        <v>0.32578593885447116</v>
      </c>
      <c r="Q476" s="53">
        <f t="shared" si="55"/>
        <v>0.18778354354054874</v>
      </c>
      <c r="R476" s="53">
        <f t="shared" si="55"/>
        <v>0.16685678866029635</v>
      </c>
      <c r="S476" s="53">
        <f t="shared" si="55"/>
        <v>0.178959576096482</v>
      </c>
      <c r="T476" s="53">
        <f t="shared" si="55"/>
        <v>0.13125815175133868</v>
      </c>
      <c r="U476" s="53">
        <f t="shared" si="55"/>
        <v>0.18125576160858509</v>
      </c>
      <c r="V476" s="53">
        <f t="shared" si="55"/>
        <v>0.11756337743146389</v>
      </c>
      <c r="W476" s="53">
        <f t="shared" si="55"/>
        <v>0.18319848094101149</v>
      </c>
      <c r="X476" s="53">
        <f t="shared" si="55"/>
        <v>0.35219661688544829</v>
      </c>
      <c r="Y476" s="53">
        <f t="shared" si="55"/>
        <v>0.12529950396425538</v>
      </c>
      <c r="Z476" s="53">
        <f t="shared" si="55"/>
        <v>0.3023627939460129</v>
      </c>
      <c r="AA476" s="53">
        <f t="shared" si="55"/>
        <v>0.19889105872841834</v>
      </c>
      <c r="AB476" s="53">
        <f t="shared" si="55"/>
        <v>0.21675214853148314</v>
      </c>
      <c r="AC476" s="53">
        <f t="shared" si="55"/>
        <v>0.19067672265164964</v>
      </c>
      <c r="AD476" s="53">
        <f t="shared" si="55"/>
        <v>0.18918457070477901</v>
      </c>
      <c r="AE476" s="53">
        <f t="shared" si="55"/>
        <v>0.22274172140194995</v>
      </c>
      <c r="AF476" s="53">
        <f t="shared" si="55"/>
        <v>0.1794347679590475</v>
      </c>
      <c r="AG476" s="53">
        <f t="shared" si="55"/>
        <v>0.15275437598366898</v>
      </c>
      <c r="AH476" s="53">
        <f t="shared" si="55"/>
        <v>0.21352395382149894</v>
      </c>
      <c r="AI476" s="53">
        <f t="shared" si="55"/>
        <v>0.2611320288855567</v>
      </c>
      <c r="AJ476" s="53">
        <f t="shared" si="55"/>
        <v>0.21847922085428823</v>
      </c>
      <c r="AK476" s="53">
        <f t="shared" si="55"/>
        <v>0.1996567327066319</v>
      </c>
      <c r="AL476" s="53">
        <f t="shared" si="55"/>
        <v>0.28988167860370057</v>
      </c>
      <c r="AM476" s="53">
        <f t="shared" si="55"/>
        <v>0.22596330860545399</v>
      </c>
      <c r="AN476" s="53">
        <f t="shared" si="55"/>
        <v>0.12886906896966918</v>
      </c>
      <c r="AO476" s="53">
        <f t="shared" si="55"/>
        <v>0.23299462502806598</v>
      </c>
      <c r="AP476" s="53">
        <f t="shared" si="55"/>
        <v>0.14869279470156016</v>
      </c>
      <c r="AQ476" s="53">
        <f t="shared" si="55"/>
        <v>0.19365974319384205</v>
      </c>
      <c r="AR476" s="53">
        <f t="shared" si="55"/>
        <v>0.18282866574694609</v>
      </c>
      <c r="AS476" s="53">
        <f t="shared" si="55"/>
        <v>0.30058595946811378</v>
      </c>
      <c r="AT476" s="53">
        <f t="shared" si="55"/>
        <v>0.10944723177930515</v>
      </c>
      <c r="AU476" s="53">
        <f t="shared" si="55"/>
        <v>0.22189860720131829</v>
      </c>
      <c r="AV476" s="53">
        <f t="shared" si="55"/>
        <v>0.25777349300672658</v>
      </c>
      <c r="AW476" s="53">
        <f t="shared" si="55"/>
        <v>0.16491785396887296</v>
      </c>
      <c r="AX476" s="53">
        <f t="shared" si="55"/>
        <v>0.152552243591109</v>
      </c>
      <c r="AY476" s="53">
        <f t="shared" si="55"/>
        <v>0.17430637652822986</v>
      </c>
      <c r="AZ476" s="53">
        <f t="shared" si="55"/>
        <v>0.2285826136482495</v>
      </c>
      <c r="BA476" s="53">
        <f t="shared" si="55"/>
        <v>0.14997362737640788</v>
      </c>
      <c r="BB476" s="53">
        <f t="shared" si="55"/>
        <v>0.19410524145452873</v>
      </c>
      <c r="BC476" s="53">
        <f t="shared" si="55"/>
        <v>0.23613873385782752</v>
      </c>
      <c r="BD476" s="53">
        <f t="shared" si="55"/>
        <v>0.32352517826513605</v>
      </c>
      <c r="BE476" s="53">
        <f t="shared" si="55"/>
        <v>0.11110239359539519</v>
      </c>
      <c r="BF476" s="53">
        <f t="shared" si="55"/>
        <v>0.16434355631672087</v>
      </c>
      <c r="BG476" s="53">
        <f t="shared" si="55"/>
        <v>0.16142070828310781</v>
      </c>
      <c r="BH476" s="53">
        <f t="shared" si="55"/>
        <v>0.24575431312549537</v>
      </c>
      <c r="BI476" s="53">
        <f t="shared" si="55"/>
        <v>0.1640316026649711</v>
      </c>
      <c r="BJ476" s="53">
        <f t="shared" si="55"/>
        <v>0.18585405354061266</v>
      </c>
      <c r="BK476" s="53">
        <f t="shared" si="55"/>
        <v>0.12579012559510727</v>
      </c>
      <c r="BL476" s="53">
        <f t="shared" si="55"/>
        <v>0.21390104051707914</v>
      </c>
      <c r="BM476" s="53">
        <f t="shared" si="55"/>
        <v>0.29258803992450388</v>
      </c>
      <c r="BN476" s="53">
        <f t="shared" si="55"/>
        <v>0.25884591162950465</v>
      </c>
      <c r="BO476" s="53">
        <f t="shared" si="55"/>
        <v>0.144645047205086</v>
      </c>
      <c r="BP476" s="53">
        <f t="shared" si="55"/>
        <v>0.27407136831764733</v>
      </c>
      <c r="BQ476" s="53">
        <f t="shared" ref="BQ476:CM476" si="56">BQ470/BQ450</f>
        <v>0.17973572002788768</v>
      </c>
      <c r="BR476" s="53">
        <f t="shared" si="56"/>
        <v>0.15684964786412545</v>
      </c>
      <c r="BS476" s="53">
        <f t="shared" si="56"/>
        <v>0.32704293613739072</v>
      </c>
      <c r="BT476" s="53">
        <f t="shared" si="56"/>
        <v>0.20846698783623441</v>
      </c>
      <c r="BU476" s="53">
        <f t="shared" si="56"/>
        <v>0.12971042543120917</v>
      </c>
      <c r="BV476" s="53">
        <f t="shared" si="56"/>
        <v>0.22249114841904957</v>
      </c>
      <c r="BW476" s="53">
        <f t="shared" si="56"/>
        <v>8.9188463050260389E-2</v>
      </c>
      <c r="BX476" s="53">
        <f t="shared" si="56"/>
        <v>0.21614778744398172</v>
      </c>
      <c r="BY476" s="53">
        <f t="shared" si="56"/>
        <v>0.22558740702298163</v>
      </c>
      <c r="BZ476" s="53">
        <f t="shared" si="56"/>
        <v>0.30684162626256678</v>
      </c>
      <c r="CA476" s="53">
        <f t="shared" si="56"/>
        <v>0.22053818221729157</v>
      </c>
      <c r="CB476" s="53">
        <f t="shared" si="56"/>
        <v>0.23841711062931104</v>
      </c>
      <c r="CC476" s="53">
        <f>CC470/CC450</f>
        <v>0.17802125964169488</v>
      </c>
      <c r="CD476" s="53">
        <f t="shared" si="56"/>
        <v>0.22426067686225987</v>
      </c>
      <c r="CE476" s="53">
        <f t="shared" si="56"/>
        <v>0.14172890093758855</v>
      </c>
      <c r="CF476" s="53">
        <f t="shared" si="56"/>
        <v>0.24917565380349485</v>
      </c>
      <c r="CG476" s="53">
        <f t="shared" si="56"/>
        <v>0.1820436107619903</v>
      </c>
      <c r="CH476" s="53">
        <f t="shared" si="56"/>
        <v>0.18364108510974539</v>
      </c>
      <c r="CI476" s="53">
        <f t="shared" si="56"/>
        <v>0.17798025390074751</v>
      </c>
      <c r="CJ476" s="53">
        <f t="shared" si="56"/>
        <v>0.20368654175300391</v>
      </c>
      <c r="CK476" s="53">
        <f t="shared" si="56"/>
        <v>0.22879407920459963</v>
      </c>
      <c r="CL476" s="53">
        <f t="shared" si="56"/>
        <v>0.21101922631975395</v>
      </c>
      <c r="CM476" s="53">
        <f t="shared" si="56"/>
        <v>0.21306796219830107</v>
      </c>
      <c r="CP476" s="1"/>
    </row>
    <row r="477" spans="1:94" x14ac:dyDescent="0.7">
      <c r="A477" s="1"/>
      <c r="B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</row>
    <row r="478" spans="1:94" x14ac:dyDescent="0.7">
      <c r="A478" s="1"/>
      <c r="B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</row>
    <row r="479" spans="1:94" x14ac:dyDescent="0.7">
      <c r="A479" s="1"/>
      <c r="B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</row>
    <row r="480" spans="1:94" x14ac:dyDescent="0.7">
      <c r="A480" s="1"/>
      <c r="B480" s="1"/>
    </row>
    <row r="481" spans="1:2" x14ac:dyDescent="0.7">
      <c r="A481" s="1"/>
      <c r="B481" s="1"/>
    </row>
    <row r="482" spans="1:2" x14ac:dyDescent="0.7">
      <c r="A482" s="1"/>
      <c r="B482" s="1"/>
    </row>
    <row r="483" spans="1:2" x14ac:dyDescent="0.7">
      <c r="A483" s="1"/>
      <c r="B483" s="1"/>
    </row>
    <row r="484" spans="1:2" x14ac:dyDescent="0.7">
      <c r="A484" s="1"/>
      <c r="B484" s="1"/>
    </row>
    <row r="485" spans="1:2" x14ac:dyDescent="0.7">
      <c r="A485" s="1"/>
      <c r="B485" s="1"/>
    </row>
    <row r="486" spans="1:2" x14ac:dyDescent="0.7">
      <c r="A486" s="1"/>
      <c r="B486" s="1"/>
    </row>
    <row r="487" spans="1:2" x14ac:dyDescent="0.7">
      <c r="A487" s="1"/>
      <c r="B487" s="1"/>
    </row>
    <row r="488" spans="1:2" x14ac:dyDescent="0.7">
      <c r="A488" s="1"/>
      <c r="B488" s="1"/>
    </row>
  </sheetData>
  <mergeCells count="2">
    <mergeCell ref="A445:B445"/>
    <mergeCell ref="A446:B44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53079-B35F-421D-A899-E29605897264}">
  <sheetPr>
    <tabColor rgb="FF00B0F0"/>
  </sheetPr>
  <dimension ref="A1:AN100"/>
  <sheetViews>
    <sheetView zoomScale="50" zoomScaleNormal="50" workbookViewId="0">
      <pane xSplit="10" ySplit="4" topLeftCell="K86" activePane="bottomRight" state="frozen"/>
      <selection pane="topRight" activeCell="K1" sqref="K1"/>
      <selection pane="bottomLeft" activeCell="A4" sqref="A4"/>
      <selection pane="bottomRight" activeCell="U77" sqref="U77:W77"/>
    </sheetView>
  </sheetViews>
  <sheetFormatPr defaultColWidth="9" defaultRowHeight="24.6" x14ac:dyDescent="0.7"/>
  <cols>
    <col min="1" max="1" width="5.09765625" style="9" customWidth="1"/>
    <col min="2" max="2" width="8.8984375" style="1" customWidth="1"/>
    <col min="3" max="3" width="9" style="1"/>
    <col min="4" max="4" width="22.3984375" style="1" customWidth="1"/>
    <col min="5" max="5" width="7.8984375" style="1" customWidth="1"/>
    <col min="6" max="6" width="11.59765625" style="1" customWidth="1"/>
    <col min="7" max="7" width="10.69921875" style="1" customWidth="1"/>
    <col min="8" max="8" width="10.8984375" style="1" customWidth="1"/>
    <col min="9" max="9" width="6.5" style="1" customWidth="1"/>
    <col min="10" max="10" width="22" style="1" customWidth="1"/>
    <col min="11" max="11" width="16.69921875" style="1" customWidth="1"/>
    <col min="12" max="14" width="13.3984375" style="1" customWidth="1"/>
    <col min="15" max="15" width="16.5" style="1" customWidth="1"/>
    <col min="16" max="16" width="14" style="1" customWidth="1"/>
    <col min="17" max="17" width="13.09765625" style="1" customWidth="1"/>
    <col min="18" max="18" width="14.3984375" style="1" customWidth="1"/>
    <col min="19" max="19" width="16.5" style="1" customWidth="1"/>
    <col min="20" max="20" width="14" style="1" customWidth="1"/>
    <col min="21" max="21" width="13.3984375" style="1" customWidth="1"/>
    <col min="22" max="24" width="9" style="43" customWidth="1"/>
    <col min="25" max="25" width="14.69921875" style="1" hidden="1" customWidth="1"/>
    <col min="26" max="26" width="17.5" hidden="1" customWidth="1"/>
    <col min="27" max="27" width="16.296875" hidden="1" customWidth="1"/>
    <col min="28" max="28" width="13.3984375" hidden="1" customWidth="1"/>
    <col min="29" max="29" width="8.796875" hidden="1" customWidth="1"/>
    <col min="30" max="30" width="0" style="1" hidden="1" customWidth="1"/>
    <col min="31" max="31" width="11.59765625" style="1" hidden="1" customWidth="1"/>
    <col min="32" max="32" width="14.5" style="1" hidden="1" customWidth="1"/>
    <col min="33" max="34" width="0" style="1" hidden="1" customWidth="1"/>
    <col min="35" max="35" width="14.19921875" style="1" hidden="1" customWidth="1"/>
    <col min="36" max="36" width="12.69921875" style="1" hidden="1" customWidth="1"/>
    <col min="37" max="38" width="0" style="1" hidden="1" customWidth="1"/>
    <col min="39" max="39" width="15.8984375" style="1" hidden="1" customWidth="1"/>
    <col min="40" max="40" width="15.5" style="1" hidden="1" customWidth="1"/>
    <col min="41" max="41" width="0" style="1" hidden="1" customWidth="1"/>
    <col min="42" max="16384" width="9" style="1"/>
  </cols>
  <sheetData>
    <row r="1" spans="1:40" x14ac:dyDescent="0.7">
      <c r="V1" s="282"/>
      <c r="W1" s="282"/>
      <c r="X1" s="282"/>
    </row>
    <row r="2" spans="1:40" s="12" customFormat="1" ht="30" x14ac:dyDescent="0.85">
      <c r="A2" s="10"/>
      <c r="B2" s="283" t="s">
        <v>2369</v>
      </c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11"/>
      <c r="R2" s="11"/>
      <c r="S2" s="11"/>
      <c r="T2" s="11"/>
      <c r="U2" s="11"/>
      <c r="V2" s="11"/>
      <c r="W2" s="11"/>
      <c r="X2" s="11"/>
    </row>
    <row r="3" spans="1:40" s="13" customFormat="1" ht="21" customHeight="1" x14ac:dyDescent="0.25">
      <c r="A3" s="284" t="s">
        <v>4</v>
      </c>
      <c r="B3" s="284" t="s">
        <v>21</v>
      </c>
      <c r="C3" s="284" t="s">
        <v>22</v>
      </c>
      <c r="D3" s="284" t="s">
        <v>23</v>
      </c>
      <c r="E3" s="286" t="s">
        <v>24</v>
      </c>
      <c r="F3" s="286" t="s">
        <v>25</v>
      </c>
      <c r="G3" s="286" t="s">
        <v>26</v>
      </c>
      <c r="H3" s="288" t="s">
        <v>27</v>
      </c>
      <c r="I3" s="274" t="s">
        <v>28</v>
      </c>
      <c r="J3" s="274" t="s">
        <v>29</v>
      </c>
      <c r="K3" s="276" t="s">
        <v>30</v>
      </c>
      <c r="L3" s="277"/>
      <c r="M3" s="277"/>
      <c r="N3" s="278"/>
      <c r="O3" s="279" t="s">
        <v>31</v>
      </c>
      <c r="P3" s="280"/>
      <c r="Q3" s="280"/>
      <c r="R3" s="280"/>
      <c r="S3" s="280"/>
      <c r="T3" s="280"/>
      <c r="U3" s="281"/>
      <c r="V3" s="272" t="s">
        <v>32</v>
      </c>
      <c r="W3" s="272"/>
      <c r="X3" s="272"/>
      <c r="Y3" s="273" t="s">
        <v>2356</v>
      </c>
      <c r="Z3" s="273"/>
      <c r="AA3" s="273"/>
      <c r="AB3" s="273"/>
      <c r="AC3" s="267" t="s">
        <v>2357</v>
      </c>
      <c r="AD3" s="267"/>
      <c r="AE3" s="267"/>
      <c r="AF3" s="267"/>
      <c r="AG3" s="268" t="s">
        <v>2358</v>
      </c>
      <c r="AH3" s="268"/>
      <c r="AI3" s="268"/>
      <c r="AJ3" s="268"/>
      <c r="AK3" s="269" t="s">
        <v>2359</v>
      </c>
      <c r="AL3" s="270"/>
      <c r="AM3" s="270"/>
      <c r="AN3" s="271"/>
    </row>
    <row r="4" spans="1:40" s="17" customFormat="1" ht="150" customHeight="1" x14ac:dyDescent="0.7">
      <c r="A4" s="285"/>
      <c r="B4" s="285"/>
      <c r="C4" s="285"/>
      <c r="D4" s="285"/>
      <c r="E4" s="287"/>
      <c r="F4" s="287"/>
      <c r="G4" s="287"/>
      <c r="H4" s="289"/>
      <c r="I4" s="275"/>
      <c r="J4" s="275"/>
      <c r="K4" s="237" t="s">
        <v>33</v>
      </c>
      <c r="L4" s="237" t="s">
        <v>34</v>
      </c>
      <c r="M4" s="237" t="s">
        <v>35</v>
      </c>
      <c r="N4" s="237" t="s">
        <v>36</v>
      </c>
      <c r="O4" s="14" t="s">
        <v>37</v>
      </c>
      <c r="P4" s="14" t="s">
        <v>38</v>
      </c>
      <c r="Q4" s="15" t="s">
        <v>39</v>
      </c>
      <c r="R4" s="15" t="s">
        <v>40</v>
      </c>
      <c r="S4" s="15" t="s">
        <v>41</v>
      </c>
      <c r="T4" s="14" t="s">
        <v>42</v>
      </c>
      <c r="U4" s="14" t="s">
        <v>36</v>
      </c>
      <c r="V4" s="237" t="s">
        <v>43</v>
      </c>
      <c r="W4" s="237" t="s">
        <v>44</v>
      </c>
      <c r="X4" s="16" t="s">
        <v>45</v>
      </c>
      <c r="Y4" s="229" t="s">
        <v>497</v>
      </c>
      <c r="Z4" s="229" t="s">
        <v>2360</v>
      </c>
      <c r="AA4" s="229" t="s">
        <v>2361</v>
      </c>
      <c r="AB4" s="229" t="s">
        <v>2362</v>
      </c>
      <c r="AC4" s="230" t="s">
        <v>2363</v>
      </c>
      <c r="AD4" s="230" t="s">
        <v>2364</v>
      </c>
      <c r="AE4" s="230" t="s">
        <v>2365</v>
      </c>
      <c r="AF4" s="230" t="s">
        <v>2366</v>
      </c>
      <c r="AG4" s="231" t="s">
        <v>497</v>
      </c>
      <c r="AH4" s="231" t="s">
        <v>2360</v>
      </c>
      <c r="AI4" s="231" t="s">
        <v>2361</v>
      </c>
      <c r="AJ4" s="231" t="s">
        <v>2362</v>
      </c>
      <c r="AK4" s="238" t="s">
        <v>497</v>
      </c>
      <c r="AL4" s="238" t="s">
        <v>2360</v>
      </c>
      <c r="AM4" s="238" t="s">
        <v>2361</v>
      </c>
      <c r="AN4" s="238" t="s">
        <v>2362</v>
      </c>
    </row>
    <row r="5" spans="1:40" x14ac:dyDescent="0.7">
      <c r="A5" s="18" t="s">
        <v>46</v>
      </c>
      <c r="B5" s="19" t="s">
        <v>13</v>
      </c>
      <c r="C5" s="19" t="s">
        <v>47</v>
      </c>
      <c r="D5" s="19" t="s">
        <v>48</v>
      </c>
      <c r="E5" s="19" t="s">
        <v>49</v>
      </c>
      <c r="F5" s="19" t="s">
        <v>50</v>
      </c>
      <c r="G5" s="19">
        <v>372</v>
      </c>
      <c r="H5" s="20">
        <v>109113</v>
      </c>
      <c r="I5" s="18">
        <v>16</v>
      </c>
      <c r="J5" s="21" t="s">
        <v>51</v>
      </c>
      <c r="K5" s="22">
        <f>'[4]Unit Cost'!D$459</f>
        <v>250204319.49119791</v>
      </c>
      <c r="L5" s="22">
        <f>[4]DataService!$O5</f>
        <v>419764</v>
      </c>
      <c r="M5" s="23">
        <f>IFERROR(SUM(K5/L5),0)</f>
        <v>596.05949888794157</v>
      </c>
      <c r="N5" s="24">
        <f>VLOOKUP(I5,'[4]ค่ากลางกลุ่ม UnitCost'!B$5:K$21,6,FALSE)</f>
        <v>905.27</v>
      </c>
      <c r="O5" s="22">
        <f>'[4]Unit Cost'!D$460</f>
        <v>450671274.50880212</v>
      </c>
      <c r="P5" s="22">
        <f>[4]DataService!$U5</f>
        <v>16376</v>
      </c>
      <c r="Q5" s="22">
        <f>[4]DataService!AB5</f>
        <v>22396.911599999999</v>
      </c>
      <c r="R5" s="22">
        <f>O5/P5</f>
        <v>27520.229268979121</v>
      </c>
      <c r="S5" s="22">
        <f>O5/[4]DataService!V5</f>
        <v>6487.0922747121449</v>
      </c>
      <c r="T5" s="25">
        <f>IFERROR(SUM(O5/Q5),0)</f>
        <v>20122.027650848169</v>
      </c>
      <c r="U5" s="26">
        <f>VLOOKUP(I5,'[4]ค่ากลางกลุ่ม UnitCost'!B$5:K$21,10,FALSE)</f>
        <v>21653.98</v>
      </c>
      <c r="V5" s="27" t="str">
        <f>IF(AND(M5&lt;=N5),"ผ่าน","ไม่ผ่าน")</f>
        <v>ผ่าน</v>
      </c>
      <c r="W5" s="27" t="str">
        <f>IF(AND(T5&lt;=U5),"ผ่าน","ไม่ผ่าน")</f>
        <v>ผ่าน</v>
      </c>
      <c r="X5" s="27" t="str">
        <f>IF(AND(M5&lt;N5,T5&lt;U5),"ผ่าน","ไม่ผ่าน")</f>
        <v>ผ่าน</v>
      </c>
      <c r="Y5" s="232">
        <f>'[4]Unit Cost'!D$452</f>
        <v>369168274.98999995</v>
      </c>
      <c r="Z5" s="233">
        <v>369168274.98999995</v>
      </c>
      <c r="AA5" s="233">
        <f>Y5-Z5</f>
        <v>0</v>
      </c>
    </row>
    <row r="6" spans="1:40" x14ac:dyDescent="0.7">
      <c r="A6" s="18" t="s">
        <v>46</v>
      </c>
      <c r="B6" s="19" t="s">
        <v>13</v>
      </c>
      <c r="C6" s="19" t="s">
        <v>52</v>
      </c>
      <c r="D6" s="19" t="s">
        <v>53</v>
      </c>
      <c r="E6" s="19" t="s">
        <v>54</v>
      </c>
      <c r="F6" s="19" t="s">
        <v>55</v>
      </c>
      <c r="G6" s="19">
        <v>40</v>
      </c>
      <c r="H6" s="20">
        <v>40027</v>
      </c>
      <c r="I6" s="18">
        <v>6</v>
      </c>
      <c r="J6" s="21" t="s">
        <v>56</v>
      </c>
      <c r="K6" s="22">
        <f>'[4]Unit Cost'!E$459</f>
        <v>72514360.430306256</v>
      </c>
      <c r="L6" s="22">
        <f>[4]DataService!$O6</f>
        <v>98245</v>
      </c>
      <c r="M6" s="23">
        <f t="shared" ref="M6:M16" si="0">IFERROR(SUM(K6/L6),0)</f>
        <v>738.09721034461052</v>
      </c>
      <c r="N6" s="24">
        <f>VLOOKUP(I6,'[4]ค่ากลางกลุ่ม UnitCost'!B$5:K$21,6,FALSE)</f>
        <v>580.07000000000005</v>
      </c>
      <c r="O6" s="22">
        <f>'[4]Unit Cost'!E$460</f>
        <v>19244326.539693743</v>
      </c>
      <c r="P6" s="22">
        <f>[4]DataService!$U6</f>
        <v>1399</v>
      </c>
      <c r="Q6" s="22">
        <f>[4]DataService!AB6</f>
        <v>833.00279999999998</v>
      </c>
      <c r="R6" s="22">
        <f t="shared" ref="R6:R16" si="1">O6/P6</f>
        <v>13755.773080553068</v>
      </c>
      <c r="S6" s="22">
        <f>O6/[4]DataService!V6</f>
        <v>3536.2599301164541</v>
      </c>
      <c r="T6" s="25">
        <f t="shared" ref="T6:T16" si="2">IFERROR(SUM(O6/Q6),0)</f>
        <v>23102.355165785448</v>
      </c>
      <c r="U6" s="26">
        <f>VLOOKUP(I6,'[4]ค่ากลางกลุ่ม UnitCost'!B$5:K$21,10,FALSE)</f>
        <v>41392.99</v>
      </c>
      <c r="V6" s="27" t="str">
        <f t="shared" ref="V6:V69" si="3">IF(AND(M6&lt;=N6),"ผ่าน","ไม่ผ่าน")</f>
        <v>ไม่ผ่าน</v>
      </c>
      <c r="W6" s="27" t="str">
        <f t="shared" ref="W6:W69" si="4">IF(AND(T6&lt;=U6),"ผ่าน","ไม่ผ่าน")</f>
        <v>ผ่าน</v>
      </c>
      <c r="X6" s="27" t="str">
        <f t="shared" ref="X6:X16" si="5">IF(AND(M6&lt;N6,T6&lt;U6),"ผ่าน","ไม่ผ่าน")</f>
        <v>ไม่ผ่าน</v>
      </c>
      <c r="Y6" s="22">
        <f>'[4]Unit Cost'!E$452</f>
        <v>50742255.25</v>
      </c>
      <c r="Z6" s="233">
        <v>50742255.25</v>
      </c>
      <c r="AA6" s="233">
        <f t="shared" ref="AA6:AA69" si="6">Y6-Z6</f>
        <v>0</v>
      </c>
    </row>
    <row r="7" spans="1:40" x14ac:dyDescent="0.7">
      <c r="A7" s="18" t="s">
        <v>46</v>
      </c>
      <c r="B7" s="19" t="s">
        <v>13</v>
      </c>
      <c r="C7" s="19" t="s">
        <v>57</v>
      </c>
      <c r="D7" s="19" t="s">
        <v>58</v>
      </c>
      <c r="E7" s="19" t="s">
        <v>54</v>
      </c>
      <c r="F7" s="19" t="s">
        <v>55</v>
      </c>
      <c r="G7" s="19">
        <v>47</v>
      </c>
      <c r="H7" s="20">
        <v>44722</v>
      </c>
      <c r="I7" s="18">
        <v>6</v>
      </c>
      <c r="J7" s="21" t="s">
        <v>56</v>
      </c>
      <c r="K7" s="22">
        <f>'[4]Unit Cost'!F$459</f>
        <v>44121579.898143604</v>
      </c>
      <c r="L7" s="22">
        <f>[4]DataService!$O7</f>
        <v>91660</v>
      </c>
      <c r="M7" s="23">
        <f t="shared" si="0"/>
        <v>481.36133425860356</v>
      </c>
      <c r="N7" s="24">
        <f>VLOOKUP(I7,'[4]ค่ากลางกลุ่ม UnitCost'!B$5:K$21,6,FALSE)</f>
        <v>580.07000000000005</v>
      </c>
      <c r="O7" s="22">
        <f>'[4]Unit Cost'!F$460</f>
        <v>31983858.511856388</v>
      </c>
      <c r="P7" s="22">
        <f>[4]DataService!$U7</f>
        <v>2781</v>
      </c>
      <c r="Q7" s="22">
        <f>[4]DataService!AB7</f>
        <v>1283.1605000000002</v>
      </c>
      <c r="R7" s="22">
        <f t="shared" si="1"/>
        <v>11500.848080494925</v>
      </c>
      <c r="S7" s="22">
        <f>O7/[4]DataService!V7</f>
        <v>2923.0358720395166</v>
      </c>
      <c r="T7" s="25">
        <f t="shared" si="2"/>
        <v>24925.844048235886</v>
      </c>
      <c r="U7" s="26">
        <f>VLOOKUP(I7,'[4]ค่ากลางกลุ่ม UnitCost'!B$5:K$21,10,FALSE)</f>
        <v>41392.99</v>
      </c>
      <c r="V7" s="27" t="str">
        <f t="shared" si="3"/>
        <v>ผ่าน</v>
      </c>
      <c r="W7" s="27" t="str">
        <f t="shared" si="4"/>
        <v>ผ่าน</v>
      </c>
      <c r="X7" s="27" t="str">
        <f t="shared" si="5"/>
        <v>ผ่าน</v>
      </c>
      <c r="Y7" s="22">
        <f>'[4]Unit Cost'!F$452</f>
        <v>49555172.210000001</v>
      </c>
      <c r="Z7" s="233">
        <v>49555172.210000001</v>
      </c>
      <c r="AA7" s="233">
        <f t="shared" si="6"/>
        <v>0</v>
      </c>
    </row>
    <row r="8" spans="1:40" x14ac:dyDescent="0.7">
      <c r="A8" s="18" t="s">
        <v>46</v>
      </c>
      <c r="B8" s="19" t="s">
        <v>13</v>
      </c>
      <c r="C8" s="19" t="s">
        <v>59</v>
      </c>
      <c r="D8" s="19" t="s">
        <v>60</v>
      </c>
      <c r="E8" s="19" t="s">
        <v>54</v>
      </c>
      <c r="F8" s="19" t="s">
        <v>55</v>
      </c>
      <c r="G8" s="19">
        <v>43</v>
      </c>
      <c r="H8" s="20">
        <v>27134</v>
      </c>
      <c r="I8" s="18">
        <v>5</v>
      </c>
      <c r="J8" s="21" t="s">
        <v>61</v>
      </c>
      <c r="K8" s="22">
        <f>'[4]Unit Cost'!G$459</f>
        <v>52143523.663059957</v>
      </c>
      <c r="L8" s="22">
        <f>[4]DataService!$O8</f>
        <v>88019</v>
      </c>
      <c r="M8" s="23">
        <f t="shared" si="0"/>
        <v>592.41213446028655</v>
      </c>
      <c r="N8" s="24">
        <f>VLOOKUP(I8,'[4]ค่ากลางกลุ่ม UnitCost'!B$5:K$21,6,FALSE)</f>
        <v>643.30999999999995</v>
      </c>
      <c r="O8" s="22">
        <f>'[4]Unit Cost'!G$460</f>
        <v>17010685.806940034</v>
      </c>
      <c r="P8" s="22">
        <f>[4]DataService!$U8</f>
        <v>1695</v>
      </c>
      <c r="Q8" s="22">
        <f>[4]DataService!AB8</f>
        <v>838.17189999999994</v>
      </c>
      <c r="R8" s="22">
        <f t="shared" si="1"/>
        <v>10035.802835952822</v>
      </c>
      <c r="S8" s="22">
        <f>O8/[4]DataService!V8</f>
        <v>2491.313094162278</v>
      </c>
      <c r="T8" s="25">
        <f t="shared" si="2"/>
        <v>20294.984605115056</v>
      </c>
      <c r="U8" s="26">
        <f>VLOOKUP(I8,'[4]ค่ากลางกลุ่ม UnitCost'!B$5:K$21,10,FALSE)</f>
        <v>55004.57</v>
      </c>
      <c r="V8" s="27" t="str">
        <f t="shared" si="3"/>
        <v>ผ่าน</v>
      </c>
      <c r="W8" s="27" t="str">
        <f t="shared" si="4"/>
        <v>ผ่าน</v>
      </c>
      <c r="X8" s="27" t="str">
        <f t="shared" si="5"/>
        <v>ผ่าน</v>
      </c>
      <c r="Y8" s="22">
        <f>'[4]Unit Cost'!G$452</f>
        <v>46389448.590000004</v>
      </c>
      <c r="Z8" s="233">
        <v>46389448.590000004</v>
      </c>
      <c r="AA8" s="233">
        <f t="shared" si="6"/>
        <v>0</v>
      </c>
    </row>
    <row r="9" spans="1:40" x14ac:dyDescent="0.7">
      <c r="A9" s="18" t="s">
        <v>46</v>
      </c>
      <c r="B9" s="19" t="s">
        <v>13</v>
      </c>
      <c r="C9" s="19" t="s">
        <v>62</v>
      </c>
      <c r="D9" s="19" t="s">
        <v>63</v>
      </c>
      <c r="E9" s="19" t="s">
        <v>54</v>
      </c>
      <c r="F9" s="19" t="s">
        <v>55</v>
      </c>
      <c r="G9" s="19">
        <v>43</v>
      </c>
      <c r="H9" s="20">
        <v>17744</v>
      </c>
      <c r="I9" s="18">
        <v>5</v>
      </c>
      <c r="J9" s="21" t="s">
        <v>61</v>
      </c>
      <c r="K9" s="22">
        <f>'[4]Unit Cost'!H$459</f>
        <v>39858649.895580389</v>
      </c>
      <c r="L9" s="22">
        <f>[4]DataService!$O9</f>
        <v>57248</v>
      </c>
      <c r="M9" s="23">
        <f t="shared" si="0"/>
        <v>696.2452818540454</v>
      </c>
      <c r="N9" s="24">
        <f>VLOOKUP(I9,'[4]ค่ากลางกลุ่ม UnitCost'!B$5:K$21,6,FALSE)</f>
        <v>643.30999999999995</v>
      </c>
      <c r="O9" s="22">
        <f>'[4]Unit Cost'!H$460</f>
        <v>9609906.7844196167</v>
      </c>
      <c r="P9" s="22">
        <f>[4]DataService!$U9</f>
        <v>1062</v>
      </c>
      <c r="Q9" s="22">
        <f>[4]DataService!AB9</f>
        <v>513.92010000000005</v>
      </c>
      <c r="R9" s="22">
        <f t="shared" si="1"/>
        <v>9048.8764448395632</v>
      </c>
      <c r="S9" s="22">
        <f>O9/[4]DataService!V9</f>
        <v>3483.1122814134169</v>
      </c>
      <c r="T9" s="25">
        <f t="shared" si="2"/>
        <v>18699.223448196746</v>
      </c>
      <c r="U9" s="26">
        <f>VLOOKUP(I9,'[4]ค่ากลางกลุ่ม UnitCost'!B$5:K$21,10,FALSE)</f>
        <v>55004.57</v>
      </c>
      <c r="V9" s="27" t="str">
        <f t="shared" si="3"/>
        <v>ไม่ผ่าน</v>
      </c>
      <c r="W9" s="27" t="str">
        <f t="shared" si="4"/>
        <v>ผ่าน</v>
      </c>
      <c r="X9" s="27" t="str">
        <f t="shared" si="5"/>
        <v>ไม่ผ่าน</v>
      </c>
      <c r="Y9" s="22">
        <f>'[4]Unit Cost'!H$452</f>
        <v>32358572.380000003</v>
      </c>
      <c r="Z9" s="233">
        <v>32358572.380000003</v>
      </c>
      <c r="AA9" s="233">
        <f t="shared" si="6"/>
        <v>0</v>
      </c>
    </row>
    <row r="10" spans="1:40" x14ac:dyDescent="0.7">
      <c r="A10" s="18" t="s">
        <v>46</v>
      </c>
      <c r="B10" s="19" t="s">
        <v>13</v>
      </c>
      <c r="C10" s="19" t="s">
        <v>64</v>
      </c>
      <c r="D10" s="19" t="s">
        <v>65</v>
      </c>
      <c r="E10" s="19" t="s">
        <v>54</v>
      </c>
      <c r="F10" s="19" t="s">
        <v>55</v>
      </c>
      <c r="G10" s="19">
        <v>59</v>
      </c>
      <c r="H10" s="20">
        <v>32932</v>
      </c>
      <c r="I10" s="18">
        <v>6</v>
      </c>
      <c r="J10" s="21" t="s">
        <v>56</v>
      </c>
      <c r="K10" s="22">
        <f>'[4]Unit Cost'!I$459</f>
        <v>59509617.189832531</v>
      </c>
      <c r="L10" s="22">
        <f>[4]DataService!$O10</f>
        <v>119076</v>
      </c>
      <c r="M10" s="23">
        <f t="shared" si="0"/>
        <v>499.76164121932658</v>
      </c>
      <c r="N10" s="24">
        <f>VLOOKUP(I10,'[4]ค่ากลางกลุ่ม UnitCost'!B$5:K$21,6,FALSE)</f>
        <v>580.07000000000005</v>
      </c>
      <c r="O10" s="22">
        <f>'[4]Unit Cost'!I$460</f>
        <v>20807809.650167465</v>
      </c>
      <c r="P10" s="22">
        <f>[4]DataService!$U10</f>
        <v>2144</v>
      </c>
      <c r="Q10" s="22">
        <f>[4]DataService!AB10</f>
        <v>733.88200000000006</v>
      </c>
      <c r="R10" s="22">
        <f t="shared" si="1"/>
        <v>9705.1350980258703</v>
      </c>
      <c r="S10" s="22">
        <f>O10/[4]DataService!V10</f>
        <v>3415.0352289787402</v>
      </c>
      <c r="T10" s="25">
        <f t="shared" si="2"/>
        <v>28353.072633158277</v>
      </c>
      <c r="U10" s="26">
        <f>VLOOKUP(I10,'[4]ค่ากลางกลุ่ม UnitCost'!B$5:K$21,10,FALSE)</f>
        <v>41392.99</v>
      </c>
      <c r="V10" s="27" t="str">
        <f t="shared" si="3"/>
        <v>ผ่าน</v>
      </c>
      <c r="W10" s="27" t="str">
        <f t="shared" si="4"/>
        <v>ผ่าน</v>
      </c>
      <c r="X10" s="27" t="str">
        <f t="shared" si="5"/>
        <v>ผ่าน</v>
      </c>
      <c r="Y10" s="22">
        <f>'[4]Unit Cost'!I$452</f>
        <v>51094210.049999997</v>
      </c>
      <c r="Z10" s="233">
        <v>51094210.049999997</v>
      </c>
      <c r="AA10" s="233">
        <f t="shared" si="6"/>
        <v>0</v>
      </c>
    </row>
    <row r="11" spans="1:40" x14ac:dyDescent="0.7">
      <c r="A11" s="18" t="s">
        <v>46</v>
      </c>
      <c r="B11" s="19" t="s">
        <v>13</v>
      </c>
      <c r="C11" s="19" t="s">
        <v>66</v>
      </c>
      <c r="D11" s="19" t="s">
        <v>67</v>
      </c>
      <c r="E11" s="19" t="s">
        <v>54</v>
      </c>
      <c r="F11" s="19" t="s">
        <v>55</v>
      </c>
      <c r="G11" s="19">
        <v>60</v>
      </c>
      <c r="H11" s="20">
        <v>55055</v>
      </c>
      <c r="I11" s="18">
        <v>6</v>
      </c>
      <c r="J11" s="21" t="s">
        <v>56</v>
      </c>
      <c r="K11" s="22">
        <f>'[4]Unit Cost'!J$459</f>
        <v>74115597.037752032</v>
      </c>
      <c r="L11" s="22">
        <f>[4]DataService!$O11</f>
        <v>114368</v>
      </c>
      <c r="M11" s="23">
        <f t="shared" si="0"/>
        <v>648.04488176545919</v>
      </c>
      <c r="N11" s="24">
        <f>VLOOKUP(I11,'[4]ค่ากลางกลุ่ม UnitCost'!B$5:K$21,6,FALSE)</f>
        <v>580.07000000000005</v>
      </c>
      <c r="O11" s="22">
        <f>'[4]Unit Cost'!J$460</f>
        <v>19528308.592247974</v>
      </c>
      <c r="P11" s="22">
        <f>[4]DataService!$U11</f>
        <v>2811</v>
      </c>
      <c r="Q11" s="22">
        <f>[4]DataService!AB11</f>
        <v>1351.4688999999998</v>
      </c>
      <c r="R11" s="22">
        <f t="shared" si="1"/>
        <v>6947.1037325677598</v>
      </c>
      <c r="S11" s="22">
        <f>O11/[4]DataService!V11</f>
        <v>1884.7899423074969</v>
      </c>
      <c r="T11" s="25">
        <f t="shared" si="2"/>
        <v>14449.691437404128</v>
      </c>
      <c r="U11" s="26">
        <f>VLOOKUP(I11,'[4]ค่ากลางกลุ่ม UnitCost'!B$5:K$21,10,FALSE)</f>
        <v>41392.99</v>
      </c>
      <c r="V11" s="27" t="str">
        <f t="shared" si="3"/>
        <v>ไม่ผ่าน</v>
      </c>
      <c r="W11" s="27" t="str">
        <f t="shared" si="4"/>
        <v>ผ่าน</v>
      </c>
      <c r="X11" s="27" t="str">
        <f t="shared" si="5"/>
        <v>ไม่ผ่าน</v>
      </c>
      <c r="Y11" s="22">
        <f>'[4]Unit Cost'!J$452</f>
        <v>64818797.130000003</v>
      </c>
      <c r="Z11" s="233">
        <v>64818797.130000003</v>
      </c>
      <c r="AA11" s="233">
        <f t="shared" si="6"/>
        <v>0</v>
      </c>
    </row>
    <row r="12" spans="1:40" x14ac:dyDescent="0.7">
      <c r="A12" s="18" t="s">
        <v>46</v>
      </c>
      <c r="B12" s="19" t="s">
        <v>13</v>
      </c>
      <c r="C12" s="19" t="s">
        <v>68</v>
      </c>
      <c r="D12" s="19" t="s">
        <v>69</v>
      </c>
      <c r="E12" s="19" t="s">
        <v>54</v>
      </c>
      <c r="F12" s="19" t="s">
        <v>70</v>
      </c>
      <c r="G12" s="19">
        <v>90</v>
      </c>
      <c r="H12" s="20">
        <v>53472</v>
      </c>
      <c r="I12" s="18">
        <v>10</v>
      </c>
      <c r="J12" s="21" t="s">
        <v>71</v>
      </c>
      <c r="K12" s="22">
        <f>'[4]Unit Cost'!K$459</f>
        <v>101620174.99225286</v>
      </c>
      <c r="L12" s="22">
        <f>[4]DataService!$O12</f>
        <v>135424</v>
      </c>
      <c r="M12" s="23">
        <f t="shared" si="0"/>
        <v>750.38527138655525</v>
      </c>
      <c r="N12" s="24">
        <f>VLOOKUP(I12,'[4]ค่ากลางกลุ่ม UnitCost'!B$5:K$21,6,FALSE)</f>
        <v>570.91</v>
      </c>
      <c r="O12" s="22">
        <f>'[4]Unit Cost'!K$460</f>
        <v>59708320.247747168</v>
      </c>
      <c r="P12" s="22">
        <f>[4]DataService!$U12</f>
        <v>5126</v>
      </c>
      <c r="Q12" s="22">
        <f>[4]DataService!AB12</f>
        <v>2487.7331000000004</v>
      </c>
      <c r="R12" s="22">
        <f t="shared" si="1"/>
        <v>11648.13114470292</v>
      </c>
      <c r="S12" s="22">
        <f>O12/[4]DataService!V12</f>
        <v>2175.8006066521089</v>
      </c>
      <c r="T12" s="25">
        <f t="shared" si="2"/>
        <v>24001.09571551191</v>
      </c>
      <c r="U12" s="26">
        <f>VLOOKUP(I12,'[4]ค่ากลางกลุ่ม UnitCost'!B$5:K$21,10,FALSE)</f>
        <v>39005.050000000003</v>
      </c>
      <c r="V12" s="27" t="str">
        <f t="shared" si="3"/>
        <v>ไม่ผ่าน</v>
      </c>
      <c r="W12" s="27" t="str">
        <f t="shared" si="4"/>
        <v>ผ่าน</v>
      </c>
      <c r="X12" s="27" t="str">
        <f t="shared" si="5"/>
        <v>ไม่ผ่าน</v>
      </c>
      <c r="Y12" s="22">
        <f>'[4]Unit Cost'!K$452</f>
        <v>80301132.590000004</v>
      </c>
      <c r="Z12" s="233">
        <v>80301132.590000004</v>
      </c>
      <c r="AA12" s="233">
        <f t="shared" si="6"/>
        <v>0</v>
      </c>
    </row>
    <row r="13" spans="1:40" x14ac:dyDescent="0.7">
      <c r="A13" s="18" t="s">
        <v>46</v>
      </c>
      <c r="B13" s="19" t="s">
        <v>13</v>
      </c>
      <c r="C13" s="19" t="s">
        <v>72</v>
      </c>
      <c r="D13" s="19" t="s">
        <v>73</v>
      </c>
      <c r="E13" s="19" t="s">
        <v>54</v>
      </c>
      <c r="F13" s="19" t="s">
        <v>55</v>
      </c>
      <c r="G13" s="19">
        <v>36</v>
      </c>
      <c r="H13" s="20">
        <v>37939</v>
      </c>
      <c r="I13" s="18">
        <v>6</v>
      </c>
      <c r="J13" s="21" t="s">
        <v>56</v>
      </c>
      <c r="K13" s="22">
        <f>'[4]Unit Cost'!L$459</f>
        <v>48776912.994529434</v>
      </c>
      <c r="L13" s="22">
        <f>[4]DataService!$O13</f>
        <v>105796</v>
      </c>
      <c r="M13" s="23">
        <f t="shared" si="0"/>
        <v>461.04685427170625</v>
      </c>
      <c r="N13" s="24">
        <f>VLOOKUP(I13,'[4]ค่ากลางกลุ่ม UnitCost'!B$5:K$21,6,FALSE)</f>
        <v>580.07000000000005</v>
      </c>
      <c r="O13" s="22">
        <f>'[4]Unit Cost'!L$460</f>
        <v>42211979.805470556</v>
      </c>
      <c r="P13" s="22">
        <f>[4]DataService!$U13</f>
        <v>1737</v>
      </c>
      <c r="Q13" s="22">
        <f>[4]DataService!AB13</f>
        <v>979.96050000000002</v>
      </c>
      <c r="R13" s="22">
        <f t="shared" si="1"/>
        <v>24301.657919096462</v>
      </c>
      <c r="S13" s="22">
        <f>O13/[4]DataService!V13</f>
        <v>5963.8287377042325</v>
      </c>
      <c r="T13" s="25">
        <f t="shared" si="2"/>
        <v>43075.184974772506</v>
      </c>
      <c r="U13" s="26">
        <f>VLOOKUP(I13,'[4]ค่ากลางกลุ่ม UnitCost'!B$5:K$21,10,FALSE)</f>
        <v>41392.99</v>
      </c>
      <c r="V13" s="27" t="str">
        <f t="shared" si="3"/>
        <v>ผ่าน</v>
      </c>
      <c r="W13" s="27" t="str">
        <f t="shared" si="4"/>
        <v>ไม่ผ่าน</v>
      </c>
      <c r="X13" s="27" t="str">
        <f t="shared" si="5"/>
        <v>ไม่ผ่าน</v>
      </c>
      <c r="Y13" s="22">
        <f>'[4]Unit Cost'!L$452</f>
        <v>47417820.330000006</v>
      </c>
      <c r="Z13" s="233">
        <v>47417820.330000006</v>
      </c>
      <c r="AA13" s="233">
        <f t="shared" si="6"/>
        <v>0</v>
      </c>
    </row>
    <row r="14" spans="1:40" x14ac:dyDescent="0.7">
      <c r="A14" s="18" t="s">
        <v>46</v>
      </c>
      <c r="B14" s="19" t="s">
        <v>13</v>
      </c>
      <c r="C14" s="19" t="s">
        <v>74</v>
      </c>
      <c r="D14" s="19" t="s">
        <v>75</v>
      </c>
      <c r="E14" s="19" t="s">
        <v>54</v>
      </c>
      <c r="F14" s="19" t="s">
        <v>55</v>
      </c>
      <c r="G14" s="19">
        <v>40</v>
      </c>
      <c r="H14" s="20">
        <v>43480</v>
      </c>
      <c r="I14" s="18">
        <v>6</v>
      </c>
      <c r="J14" s="21" t="s">
        <v>56</v>
      </c>
      <c r="K14" s="22">
        <f>'[4]Unit Cost'!M$459</f>
        <v>52709649.786870487</v>
      </c>
      <c r="L14" s="22">
        <f>[4]DataService!$O14</f>
        <v>105686</v>
      </c>
      <c r="M14" s="23">
        <f t="shared" si="0"/>
        <v>498.73824145932753</v>
      </c>
      <c r="N14" s="24">
        <f>VLOOKUP(I14,'[4]ค่ากลางกลุ่ม UnitCost'!B$5:K$21,6,FALSE)</f>
        <v>580.07000000000005</v>
      </c>
      <c r="O14" s="22">
        <f>'[4]Unit Cost'!M$460</f>
        <v>36097693.663129486</v>
      </c>
      <c r="P14" s="22">
        <f>[4]DataService!$U14</f>
        <v>3506</v>
      </c>
      <c r="Q14" s="22">
        <f>[4]DataService!AB14</f>
        <v>1497.8948</v>
      </c>
      <c r="R14" s="22">
        <f t="shared" si="1"/>
        <v>10295.976515439101</v>
      </c>
      <c r="S14" s="22">
        <f>O14/[4]DataService!V14</f>
        <v>2519.0295647682824</v>
      </c>
      <c r="T14" s="25">
        <f t="shared" si="2"/>
        <v>24098.951183440575</v>
      </c>
      <c r="U14" s="26">
        <f>VLOOKUP(I14,'[4]ค่ากลางกลุ่ม UnitCost'!B$5:K$21,10,FALSE)</f>
        <v>41392.99</v>
      </c>
      <c r="V14" s="27" t="str">
        <f t="shared" si="3"/>
        <v>ผ่าน</v>
      </c>
      <c r="W14" s="27" t="str">
        <f t="shared" si="4"/>
        <v>ผ่าน</v>
      </c>
      <c r="X14" s="27" t="str">
        <f t="shared" si="5"/>
        <v>ผ่าน</v>
      </c>
      <c r="Y14" s="22">
        <f>'[4]Unit Cost'!M$452</f>
        <v>46914806.129999995</v>
      </c>
      <c r="Z14" s="233">
        <v>46914806.129999995</v>
      </c>
      <c r="AA14" s="233">
        <f t="shared" si="6"/>
        <v>0</v>
      </c>
    </row>
    <row r="15" spans="1:40" x14ac:dyDescent="0.7">
      <c r="A15" s="18" t="s">
        <v>46</v>
      </c>
      <c r="B15" s="19" t="s">
        <v>13</v>
      </c>
      <c r="C15" s="19" t="s">
        <v>76</v>
      </c>
      <c r="D15" s="19" t="s">
        <v>77</v>
      </c>
      <c r="E15" s="19" t="s">
        <v>54</v>
      </c>
      <c r="F15" s="19" t="s">
        <v>78</v>
      </c>
      <c r="G15" s="19">
        <v>120</v>
      </c>
      <c r="H15" s="20">
        <v>61230</v>
      </c>
      <c r="I15" s="18">
        <v>13</v>
      </c>
      <c r="J15" s="21" t="s">
        <v>79</v>
      </c>
      <c r="K15" s="22">
        <f>'[4]Unit Cost'!N$459</f>
        <v>84140960.974773839</v>
      </c>
      <c r="L15" s="22">
        <f>[4]DataService!$O15</f>
        <v>185590</v>
      </c>
      <c r="M15" s="23">
        <f t="shared" si="0"/>
        <v>453.37012217670048</v>
      </c>
      <c r="N15" s="24">
        <f>VLOOKUP(I15,'[4]ค่ากลางกลุ่ม UnitCost'!B$5:K$21,6,FALSE)</f>
        <v>582.83000000000004</v>
      </c>
      <c r="O15" s="22">
        <f>'[4]Unit Cost'!N$460</f>
        <v>118771441.19522612</v>
      </c>
      <c r="P15" s="22">
        <f>[4]DataService!$U15</f>
        <v>7227</v>
      </c>
      <c r="Q15" s="22">
        <f>[4]DataService!AB15</f>
        <v>3849.06</v>
      </c>
      <c r="R15" s="22">
        <f t="shared" si="1"/>
        <v>16434.404482527483</v>
      </c>
      <c r="S15" s="22">
        <f>O15/[4]DataService!V15</f>
        <v>3943.5367951134244</v>
      </c>
      <c r="T15" s="25">
        <f t="shared" si="2"/>
        <v>30857.258965884168</v>
      </c>
      <c r="U15" s="26">
        <f>VLOOKUP(I15,'[4]ค่ากลางกลุ่ม UnitCost'!B$5:K$21,10,FALSE)</f>
        <v>32616.240000000002</v>
      </c>
      <c r="V15" s="27" t="str">
        <f t="shared" si="3"/>
        <v>ผ่าน</v>
      </c>
      <c r="W15" s="27" t="str">
        <f t="shared" si="4"/>
        <v>ผ่าน</v>
      </c>
      <c r="X15" s="27" t="str">
        <f t="shared" si="5"/>
        <v>ผ่าน</v>
      </c>
      <c r="Y15" s="22">
        <f>'[4]Unit Cost'!N$452</f>
        <v>102358889.05999997</v>
      </c>
      <c r="Z15" s="233">
        <v>102358889.05999997</v>
      </c>
      <c r="AA15" s="233">
        <f t="shared" si="6"/>
        <v>0</v>
      </c>
    </row>
    <row r="16" spans="1:40" x14ac:dyDescent="0.7">
      <c r="A16" s="18" t="s">
        <v>46</v>
      </c>
      <c r="B16" s="19" t="s">
        <v>13</v>
      </c>
      <c r="C16" s="19" t="s">
        <v>80</v>
      </c>
      <c r="D16" s="19" t="s">
        <v>81</v>
      </c>
      <c r="E16" s="19" t="s">
        <v>54</v>
      </c>
      <c r="F16" s="19" t="s">
        <v>82</v>
      </c>
      <c r="G16" s="19">
        <v>35</v>
      </c>
      <c r="H16" s="20">
        <v>11548</v>
      </c>
      <c r="I16" s="18">
        <v>2</v>
      </c>
      <c r="J16" s="21" t="s">
        <v>83</v>
      </c>
      <c r="K16" s="22">
        <f>'[4]Unit Cost'!O$459</f>
        <v>13723228.710136265</v>
      </c>
      <c r="L16" s="22">
        <f>[4]DataService!$O16</f>
        <v>32555</v>
      </c>
      <c r="M16" s="23">
        <f t="shared" si="0"/>
        <v>421.53981600787176</v>
      </c>
      <c r="N16" s="24">
        <f>VLOOKUP(I16,'[4]ค่ากลางกลุ่ม UnitCost'!B$5:K$21,6,FALSE)</f>
        <v>784.54</v>
      </c>
      <c r="O16" s="22">
        <f>'[4]Unit Cost'!O$460</f>
        <v>14192852.789863735</v>
      </c>
      <c r="P16" s="22">
        <f>[4]DataService!$U16</f>
        <v>779</v>
      </c>
      <c r="Q16" s="22">
        <f>[4]DataService!AB16</f>
        <v>345.70389999999998</v>
      </c>
      <c r="R16" s="22">
        <f t="shared" si="1"/>
        <v>18219.323221904666</v>
      </c>
      <c r="S16" s="22">
        <f>O16/[4]DataService!V16</f>
        <v>5109.0182828883135</v>
      </c>
      <c r="T16" s="25">
        <f t="shared" si="2"/>
        <v>41054.939761639187</v>
      </c>
      <c r="U16" s="26">
        <f>VLOOKUP(I16,'[4]ค่ากลางกลุ่ม UnitCost'!B$5:K$21,10,FALSE)</f>
        <v>66738.12</v>
      </c>
      <c r="V16" s="27" t="str">
        <f t="shared" si="3"/>
        <v>ผ่าน</v>
      </c>
      <c r="W16" s="27" t="str">
        <f t="shared" si="4"/>
        <v>ผ่าน</v>
      </c>
      <c r="X16" s="27" t="str">
        <f t="shared" si="5"/>
        <v>ผ่าน</v>
      </c>
      <c r="Y16" s="22">
        <f>'[4]Unit Cost'!O$452</f>
        <v>15158238.77</v>
      </c>
      <c r="Z16" s="233">
        <v>15158238.77</v>
      </c>
      <c r="AA16" s="233">
        <f t="shared" si="6"/>
        <v>0</v>
      </c>
    </row>
    <row r="17" spans="1:27" s="12" customFormat="1" ht="27" x14ac:dyDescent="0.75">
      <c r="A17" s="261" t="s">
        <v>84</v>
      </c>
      <c r="B17" s="262"/>
      <c r="C17" s="263"/>
      <c r="D17" s="28"/>
      <c r="E17" s="29"/>
      <c r="F17" s="30"/>
      <c r="G17" s="31"/>
      <c r="H17" s="31"/>
      <c r="I17" s="31"/>
      <c r="J17" s="32"/>
      <c r="K17" s="33"/>
      <c r="L17" s="33"/>
      <c r="M17" s="34"/>
      <c r="N17" s="35"/>
      <c r="O17" s="35"/>
      <c r="P17" s="35"/>
      <c r="Q17" s="35"/>
      <c r="R17" s="35"/>
      <c r="S17" s="35"/>
      <c r="T17" s="36"/>
      <c r="U17" s="36"/>
      <c r="V17" s="36"/>
      <c r="W17" s="36"/>
      <c r="X17" s="37">
        <f>COUNTIF(X5:X16,"ผ่าน")</f>
        <v>7</v>
      </c>
      <c r="Y17" s="33"/>
      <c r="AA17" s="233">
        <f t="shared" si="6"/>
        <v>0</v>
      </c>
    </row>
    <row r="18" spans="1:27" ht="27" x14ac:dyDescent="0.75">
      <c r="A18" s="18" t="s">
        <v>46</v>
      </c>
      <c r="B18" s="19" t="s">
        <v>14</v>
      </c>
      <c r="C18" s="19" t="s">
        <v>85</v>
      </c>
      <c r="D18" s="19" t="s">
        <v>86</v>
      </c>
      <c r="E18" s="19" t="s">
        <v>49</v>
      </c>
      <c r="F18" s="19" t="s">
        <v>50</v>
      </c>
      <c r="G18" s="19">
        <v>274</v>
      </c>
      <c r="H18" s="20">
        <v>76768</v>
      </c>
      <c r="I18" s="18">
        <v>16</v>
      </c>
      <c r="J18" s="21" t="s">
        <v>51</v>
      </c>
      <c r="K18" s="22">
        <f>'[4]Unit Cost'!P$459</f>
        <v>219348966.29377082</v>
      </c>
      <c r="L18" s="22">
        <f>[4]DataService!$O17</f>
        <v>269033</v>
      </c>
      <c r="M18" s="23">
        <f t="shared" ref="M18:M25" si="7">IFERROR(SUM(K18/L18),0)</f>
        <v>815.32364540324352</v>
      </c>
      <c r="N18" s="24">
        <f>VLOOKUP(I18,'[4]ค่ากลางกลุ่ม UnitCost'!B$5:K$21,6,FALSE)</f>
        <v>905.27</v>
      </c>
      <c r="O18" s="22">
        <f>'[4]Unit Cost'!P$460</f>
        <v>255115410.0262292</v>
      </c>
      <c r="P18" s="22">
        <f>[4]DataService!$U17</f>
        <v>13112</v>
      </c>
      <c r="Q18" s="22">
        <f>[4]DataService!AB17</f>
        <v>15334.201600000002</v>
      </c>
      <c r="R18" s="22">
        <f>O18/P18</f>
        <v>19456.635908040666</v>
      </c>
      <c r="S18" s="22">
        <f>O18/[4]DataService!V17</f>
        <v>4781.3818507052474</v>
      </c>
      <c r="T18" s="25">
        <f t="shared" ref="T18:T25" si="8">IFERROR(SUM(O18/Q18),0)</f>
        <v>16637.019434140555</v>
      </c>
      <c r="U18" s="26">
        <f>VLOOKUP(I18,'[4]ค่ากลางกลุ่ม UnitCost'!B$5:K$21,10,FALSE)</f>
        <v>21653.98</v>
      </c>
      <c r="V18" s="27" t="str">
        <f t="shared" si="3"/>
        <v>ผ่าน</v>
      </c>
      <c r="W18" s="27" t="str">
        <f t="shared" si="4"/>
        <v>ผ่าน</v>
      </c>
      <c r="X18" s="27" t="str">
        <f>IF(AND(M18&lt;N18,T18&lt;U18),"ผ่าน","ไม่ผ่าน")</f>
        <v>ผ่าน</v>
      </c>
      <c r="Y18" s="22">
        <f>'[4]Unit Cost'!P$452</f>
        <v>202922121.09</v>
      </c>
      <c r="Z18" s="234">
        <v>202922121.09</v>
      </c>
      <c r="AA18" s="233">
        <f t="shared" si="6"/>
        <v>0</v>
      </c>
    </row>
    <row r="19" spans="1:27" x14ac:dyDescent="0.7">
      <c r="A19" s="18" t="s">
        <v>46</v>
      </c>
      <c r="B19" s="19" t="s">
        <v>14</v>
      </c>
      <c r="C19" s="19" t="s">
        <v>87</v>
      </c>
      <c r="D19" s="19" t="s">
        <v>88</v>
      </c>
      <c r="E19" s="19" t="s">
        <v>54</v>
      </c>
      <c r="F19" s="19" t="s">
        <v>55</v>
      </c>
      <c r="G19" s="19">
        <v>45</v>
      </c>
      <c r="H19" s="20">
        <v>41820</v>
      </c>
      <c r="I19" s="18">
        <v>6</v>
      </c>
      <c r="J19" s="21" t="s">
        <v>56</v>
      </c>
      <c r="K19" s="22">
        <f>'[4]Unit Cost'!Q$459</f>
        <v>45026415.83123038</v>
      </c>
      <c r="L19" s="22">
        <f>[4]DataService!$O18</f>
        <v>92205</v>
      </c>
      <c r="M19" s="23">
        <f t="shared" si="7"/>
        <v>488.32943800477608</v>
      </c>
      <c r="N19" s="24">
        <f>VLOOKUP(I19,'[4]ค่ากลางกลุ่ม UnitCost'!B$5:K$21,6,FALSE)</f>
        <v>580.07000000000005</v>
      </c>
      <c r="O19" s="22">
        <f>'[4]Unit Cost'!Q$460</f>
        <v>29946761.038769629</v>
      </c>
      <c r="P19" s="22">
        <f>[4]DataService!$U18</f>
        <v>3076</v>
      </c>
      <c r="Q19" s="22">
        <f>[4]DataService!AB18</f>
        <v>1723.2201</v>
      </c>
      <c r="R19" s="22">
        <f t="shared" ref="R19:R25" si="9">O19/P19</f>
        <v>9735.6180230070313</v>
      </c>
      <c r="S19" s="22">
        <f>O19/[4]DataService!V18</f>
        <v>2281.6579839062574</v>
      </c>
      <c r="T19" s="25">
        <f t="shared" si="8"/>
        <v>17378.372640134377</v>
      </c>
      <c r="U19" s="26">
        <f>VLOOKUP(I19,'[4]ค่ากลางกลุ่ม UnitCost'!B$5:K$21,10,FALSE)</f>
        <v>41392.99</v>
      </c>
      <c r="V19" s="27" t="str">
        <f t="shared" si="3"/>
        <v>ผ่าน</v>
      </c>
      <c r="W19" s="27" t="str">
        <f t="shared" si="4"/>
        <v>ผ่าน</v>
      </c>
      <c r="X19" s="27" t="str">
        <f t="shared" ref="X19:X25" si="10">IF(AND(M19&lt;N19,T19&lt;U19),"ผ่าน","ไม่ผ่าน")</f>
        <v>ผ่าน</v>
      </c>
      <c r="Y19" s="22">
        <f>'[4]Unit Cost'!Q$452</f>
        <v>44117888.399999999</v>
      </c>
      <c r="Z19" s="233">
        <v>44117888.399999999</v>
      </c>
      <c r="AA19" s="233">
        <f t="shared" si="6"/>
        <v>0</v>
      </c>
    </row>
    <row r="20" spans="1:27" x14ac:dyDescent="0.7">
      <c r="A20" s="18" t="s">
        <v>46</v>
      </c>
      <c r="B20" s="19" t="s">
        <v>14</v>
      </c>
      <c r="C20" s="19" t="s">
        <v>89</v>
      </c>
      <c r="D20" s="19" t="s">
        <v>90</v>
      </c>
      <c r="E20" s="19" t="s">
        <v>54</v>
      </c>
      <c r="F20" s="19" t="s">
        <v>55</v>
      </c>
      <c r="G20" s="19">
        <v>74</v>
      </c>
      <c r="H20" s="20">
        <v>48560</v>
      </c>
      <c r="I20" s="18">
        <v>6</v>
      </c>
      <c r="J20" s="21" t="s">
        <v>56</v>
      </c>
      <c r="K20" s="22">
        <f>'[4]Unit Cost'!R$459</f>
        <v>50883962.862264626</v>
      </c>
      <c r="L20" s="22">
        <f>[4]DataService!$O19</f>
        <v>148655</v>
      </c>
      <c r="M20" s="23">
        <f t="shared" si="7"/>
        <v>342.29567025841465</v>
      </c>
      <c r="N20" s="24">
        <f>VLOOKUP(I20,'[4]ค่ากลางกลุ่ม UnitCost'!B$5:K$21,6,FALSE)</f>
        <v>580.07000000000005</v>
      </c>
      <c r="O20" s="22">
        <f>'[4]Unit Cost'!R$460</f>
        <v>52797258.687735371</v>
      </c>
      <c r="P20" s="22">
        <f>[4]DataService!$U19</f>
        <v>7856</v>
      </c>
      <c r="Q20" s="22">
        <f>[4]DataService!AB19</f>
        <v>3496.7174999999997</v>
      </c>
      <c r="R20" s="22">
        <f t="shared" si="9"/>
        <v>6720.628651697476</v>
      </c>
      <c r="S20" s="22">
        <f>O20/[4]DataService!V19</f>
        <v>2578.6206929296886</v>
      </c>
      <c r="T20" s="25">
        <f t="shared" si="8"/>
        <v>15099.091844775958</v>
      </c>
      <c r="U20" s="26">
        <f>VLOOKUP(I20,'[4]ค่ากลางกลุ่ม UnitCost'!B$5:K$21,10,FALSE)</f>
        <v>41392.99</v>
      </c>
      <c r="V20" s="27" t="str">
        <f t="shared" si="3"/>
        <v>ผ่าน</v>
      </c>
      <c r="W20" s="27" t="str">
        <f t="shared" si="4"/>
        <v>ผ่าน</v>
      </c>
      <c r="X20" s="27" t="str">
        <f t="shared" si="10"/>
        <v>ผ่าน</v>
      </c>
      <c r="Y20" s="22">
        <f>'[4]Unit Cost'!R$452</f>
        <v>64840089.630000003</v>
      </c>
      <c r="Z20" s="233">
        <v>64840089.630000003</v>
      </c>
      <c r="AA20" s="233">
        <f t="shared" si="6"/>
        <v>0</v>
      </c>
    </row>
    <row r="21" spans="1:27" x14ac:dyDescent="0.7">
      <c r="A21" s="18" t="s">
        <v>46</v>
      </c>
      <c r="B21" s="19" t="s">
        <v>14</v>
      </c>
      <c r="C21" s="19" t="s">
        <v>91</v>
      </c>
      <c r="D21" s="19" t="s">
        <v>92</v>
      </c>
      <c r="E21" s="19" t="s">
        <v>54</v>
      </c>
      <c r="F21" s="19" t="s">
        <v>78</v>
      </c>
      <c r="G21" s="19">
        <v>116</v>
      </c>
      <c r="H21" s="20">
        <v>53836</v>
      </c>
      <c r="I21" s="18">
        <v>13</v>
      </c>
      <c r="J21" s="21" t="s">
        <v>79</v>
      </c>
      <c r="K21" s="22">
        <f>'[4]Unit Cost'!S$459</f>
        <v>75841517.747046947</v>
      </c>
      <c r="L21" s="22">
        <f>[4]DataService!$O20</f>
        <v>154160</v>
      </c>
      <c r="M21" s="23">
        <f t="shared" si="7"/>
        <v>491.96625419724279</v>
      </c>
      <c r="N21" s="24">
        <f>VLOOKUP(I21,'[4]ค่ากลางกลุ่ม UnitCost'!B$5:K$21,6,FALSE)</f>
        <v>582.83000000000004</v>
      </c>
      <c r="O21" s="22">
        <f>'[4]Unit Cost'!S$460</f>
        <v>75108540.142953023</v>
      </c>
      <c r="P21" s="22">
        <f>[4]DataService!$U20</f>
        <v>5641</v>
      </c>
      <c r="Q21" s="22">
        <f>[4]DataService!AB20</f>
        <v>4177.0886</v>
      </c>
      <c r="R21" s="22">
        <f t="shared" si="9"/>
        <v>13314.756274233829</v>
      </c>
      <c r="S21" s="22">
        <f>O21/[4]DataService!V20</f>
        <v>2776.1426776179273</v>
      </c>
      <c r="T21" s="25">
        <f t="shared" si="8"/>
        <v>17981.074220679213</v>
      </c>
      <c r="U21" s="26">
        <f>VLOOKUP(I21,'[4]ค่ากลางกลุ่ม UnitCost'!B$5:K$21,10,FALSE)</f>
        <v>32616.240000000002</v>
      </c>
      <c r="V21" s="27" t="str">
        <f t="shared" si="3"/>
        <v>ผ่าน</v>
      </c>
      <c r="W21" s="27" t="str">
        <f t="shared" si="4"/>
        <v>ผ่าน</v>
      </c>
      <c r="X21" s="27" t="str">
        <f t="shared" si="10"/>
        <v>ผ่าน</v>
      </c>
      <c r="Y21" s="22">
        <f>'[4]Unit Cost'!S$452</f>
        <v>81735089.159999996</v>
      </c>
      <c r="Z21" s="233">
        <v>81735089.159999996</v>
      </c>
      <c r="AA21" s="233">
        <f t="shared" si="6"/>
        <v>0</v>
      </c>
    </row>
    <row r="22" spans="1:27" x14ac:dyDescent="0.7">
      <c r="A22" s="18" t="s">
        <v>46</v>
      </c>
      <c r="B22" s="19" t="s">
        <v>14</v>
      </c>
      <c r="C22" s="19" t="s">
        <v>93</v>
      </c>
      <c r="D22" s="19" t="s">
        <v>94</v>
      </c>
      <c r="E22" s="19" t="s">
        <v>54</v>
      </c>
      <c r="F22" s="19" t="s">
        <v>55</v>
      </c>
      <c r="G22" s="19">
        <v>37</v>
      </c>
      <c r="H22" s="20">
        <v>31312</v>
      </c>
      <c r="I22" s="18">
        <v>6</v>
      </c>
      <c r="J22" s="21" t="s">
        <v>56</v>
      </c>
      <c r="K22" s="22">
        <f>'[4]Unit Cost'!T$459</f>
        <v>42357208.243405864</v>
      </c>
      <c r="L22" s="22">
        <f>[4]DataService!$O21</f>
        <v>98318</v>
      </c>
      <c r="M22" s="23">
        <f t="shared" si="7"/>
        <v>430.81844874189733</v>
      </c>
      <c r="N22" s="24">
        <f>VLOOKUP(I22,'[4]ค่ากลางกลุ่ม UnitCost'!B$5:K$21,6,FALSE)</f>
        <v>580.07000000000005</v>
      </c>
      <c r="O22" s="22">
        <f>'[4]Unit Cost'!T$460</f>
        <v>32932005.976594113</v>
      </c>
      <c r="P22" s="22">
        <f>[4]DataService!$U21</f>
        <v>2945</v>
      </c>
      <c r="Q22" s="22">
        <f>[4]DataService!AB21</f>
        <v>1735.0234999999998</v>
      </c>
      <c r="R22" s="22">
        <f t="shared" si="9"/>
        <v>11182.344983563366</v>
      </c>
      <c r="S22" s="22">
        <f>O22/[4]DataService!V21</f>
        <v>2153.2631081858317</v>
      </c>
      <c r="T22" s="25">
        <f t="shared" si="8"/>
        <v>18980.726184166448</v>
      </c>
      <c r="U22" s="26">
        <f>VLOOKUP(I22,'[4]ค่ากลางกลุ่ม UnitCost'!B$5:K$21,10,FALSE)</f>
        <v>41392.99</v>
      </c>
      <c r="V22" s="27" t="str">
        <f t="shared" si="3"/>
        <v>ผ่าน</v>
      </c>
      <c r="W22" s="27" t="str">
        <f t="shared" si="4"/>
        <v>ผ่าน</v>
      </c>
      <c r="X22" s="27" t="str">
        <f t="shared" si="10"/>
        <v>ผ่าน</v>
      </c>
      <c r="Y22" s="22">
        <f>'[4]Unit Cost'!T$452</f>
        <v>49036463.459999993</v>
      </c>
      <c r="Z22" s="233">
        <v>49036463.459999993</v>
      </c>
      <c r="AA22" s="233">
        <f t="shared" si="6"/>
        <v>0</v>
      </c>
    </row>
    <row r="23" spans="1:27" x14ac:dyDescent="0.7">
      <c r="A23" s="18" t="s">
        <v>46</v>
      </c>
      <c r="B23" s="19" t="s">
        <v>14</v>
      </c>
      <c r="C23" s="19" t="s">
        <v>95</v>
      </c>
      <c r="D23" s="19" t="s">
        <v>96</v>
      </c>
      <c r="E23" s="19" t="s">
        <v>54</v>
      </c>
      <c r="F23" s="19" t="s">
        <v>55</v>
      </c>
      <c r="G23" s="19">
        <v>58</v>
      </c>
      <c r="H23" s="20">
        <v>30842</v>
      </c>
      <c r="I23" s="18">
        <v>6</v>
      </c>
      <c r="J23" s="21" t="s">
        <v>56</v>
      </c>
      <c r="K23" s="22">
        <f>'[4]Unit Cost'!U$459</f>
        <v>38807820.357072122</v>
      </c>
      <c r="L23" s="22">
        <f>[4]DataService!$O22</f>
        <v>67698</v>
      </c>
      <c r="M23" s="23">
        <f t="shared" si="7"/>
        <v>573.24914114260571</v>
      </c>
      <c r="N23" s="24">
        <f>VLOOKUP(I23,'[4]ค่ากลางกลุ่ม UnitCost'!B$5:K$21,6,FALSE)</f>
        <v>580.07000000000005</v>
      </c>
      <c r="O23" s="22">
        <f>'[4]Unit Cost'!U$460</f>
        <v>35564467.162927866</v>
      </c>
      <c r="P23" s="22">
        <f>[4]DataService!$U22</f>
        <v>2828</v>
      </c>
      <c r="Q23" s="22">
        <f>[4]DataService!AB22</f>
        <v>1545.1599999999996</v>
      </c>
      <c r="R23" s="22">
        <f t="shared" si="9"/>
        <v>12575.837044882555</v>
      </c>
      <c r="S23" s="22">
        <f>O23/[4]DataService!V22</f>
        <v>3525.77249558123</v>
      </c>
      <c r="T23" s="25">
        <f t="shared" si="8"/>
        <v>23016.688992031814</v>
      </c>
      <c r="U23" s="26">
        <f>VLOOKUP(I23,'[4]ค่ากลางกลุ่ม UnitCost'!B$5:K$21,10,FALSE)</f>
        <v>41392.99</v>
      </c>
      <c r="V23" s="27" t="str">
        <f t="shared" si="3"/>
        <v>ผ่าน</v>
      </c>
      <c r="W23" s="27" t="str">
        <f t="shared" si="4"/>
        <v>ผ่าน</v>
      </c>
      <c r="X23" s="27" t="str">
        <f t="shared" si="10"/>
        <v>ผ่าน</v>
      </c>
      <c r="Y23" s="22">
        <f>'[4]Unit Cost'!U$452</f>
        <v>42524562.509999998</v>
      </c>
      <c r="Z23" s="233">
        <v>42524562.509999998</v>
      </c>
      <c r="AA23" s="233">
        <f t="shared" si="6"/>
        <v>0</v>
      </c>
    </row>
    <row r="24" spans="1:27" x14ac:dyDescent="0.7">
      <c r="A24" s="18" t="s">
        <v>46</v>
      </c>
      <c r="B24" s="19" t="s">
        <v>14</v>
      </c>
      <c r="C24" s="19" t="s">
        <v>97</v>
      </c>
      <c r="D24" s="19" t="s">
        <v>98</v>
      </c>
      <c r="E24" s="19" t="s">
        <v>54</v>
      </c>
      <c r="F24" s="19" t="s">
        <v>55</v>
      </c>
      <c r="G24" s="19">
        <v>38</v>
      </c>
      <c r="H24" s="20">
        <v>31876</v>
      </c>
      <c r="I24" s="18">
        <v>6</v>
      </c>
      <c r="J24" s="21" t="s">
        <v>56</v>
      </c>
      <c r="K24" s="22">
        <f>'[4]Unit Cost'!V$459</f>
        <v>30160579.601176005</v>
      </c>
      <c r="L24" s="22">
        <f>[4]DataService!$O23</f>
        <v>86286</v>
      </c>
      <c r="M24" s="23">
        <f t="shared" si="7"/>
        <v>349.54198364944494</v>
      </c>
      <c r="N24" s="24">
        <f>VLOOKUP(I24,'[4]ค่ากลางกลุ่ม UnitCost'!B$5:K$21,6,FALSE)</f>
        <v>580.07000000000005</v>
      </c>
      <c r="O24" s="22">
        <f>'[4]Unit Cost'!V$460</f>
        <v>37652031.978823997</v>
      </c>
      <c r="P24" s="22">
        <f>[4]DataService!$U23</f>
        <v>2276</v>
      </c>
      <c r="Q24" s="22">
        <f>[4]DataService!AB23</f>
        <v>1198.3600999999999</v>
      </c>
      <c r="R24" s="22">
        <f t="shared" si="9"/>
        <v>16543.072046934973</v>
      </c>
      <c r="S24" s="22">
        <f>O24/[4]DataService!V23</f>
        <v>3915.5607299109815</v>
      </c>
      <c r="T24" s="25">
        <f t="shared" si="8"/>
        <v>31419.630859558827</v>
      </c>
      <c r="U24" s="26">
        <f>VLOOKUP(I24,'[4]ค่ากลางกลุ่ม UnitCost'!B$5:K$21,10,FALSE)</f>
        <v>41392.99</v>
      </c>
      <c r="V24" s="27" t="str">
        <f t="shared" si="3"/>
        <v>ผ่าน</v>
      </c>
      <c r="W24" s="27" t="str">
        <f t="shared" si="4"/>
        <v>ผ่าน</v>
      </c>
      <c r="X24" s="27" t="str">
        <f t="shared" si="10"/>
        <v>ผ่าน</v>
      </c>
      <c r="Y24" s="22">
        <f>'[4]Unit Cost'!V$452</f>
        <v>45902098.170000002</v>
      </c>
      <c r="Z24" s="233">
        <v>45902098.170000002</v>
      </c>
      <c r="AA24" s="233">
        <f t="shared" si="6"/>
        <v>0</v>
      </c>
    </row>
    <row r="25" spans="1:27" x14ac:dyDescent="0.7">
      <c r="A25" s="18" t="s">
        <v>46</v>
      </c>
      <c r="B25" s="19" t="s">
        <v>14</v>
      </c>
      <c r="C25" s="19" t="s">
        <v>99</v>
      </c>
      <c r="D25" s="19" t="s">
        <v>100</v>
      </c>
      <c r="E25" s="19" t="s">
        <v>54</v>
      </c>
      <c r="F25" s="19" t="s">
        <v>82</v>
      </c>
      <c r="G25" s="19">
        <v>32</v>
      </c>
      <c r="H25" s="20">
        <v>11279</v>
      </c>
      <c r="I25" s="18">
        <v>2</v>
      </c>
      <c r="J25" s="21" t="s">
        <v>83</v>
      </c>
      <c r="K25" s="22">
        <f>'[4]Unit Cost'!W$459</f>
        <v>21214013.556884743</v>
      </c>
      <c r="L25" s="22">
        <f>[4]DataService!$O24</f>
        <v>38719</v>
      </c>
      <c r="M25" s="23">
        <f t="shared" si="7"/>
        <v>547.89673175662449</v>
      </c>
      <c r="N25" s="24">
        <f>VLOOKUP(I25,'[4]ค่ากลางกลุ่ม UnitCost'!B$5:K$21,6,FALSE)</f>
        <v>784.54</v>
      </c>
      <c r="O25" s="22">
        <f>'[4]Unit Cost'!W$460</f>
        <v>18689979.733115256</v>
      </c>
      <c r="P25" s="22">
        <f>[4]DataService!$U24</f>
        <v>1241</v>
      </c>
      <c r="Q25" s="22">
        <f>[4]DataService!AB24</f>
        <v>538.82979999999998</v>
      </c>
      <c r="R25" s="22">
        <f t="shared" si="9"/>
        <v>15060.418801865637</v>
      </c>
      <c r="S25" s="22">
        <f>O25/[4]DataService!V24</f>
        <v>2910.7584072753862</v>
      </c>
      <c r="T25" s="25">
        <f t="shared" si="8"/>
        <v>34686.239946482652</v>
      </c>
      <c r="U25" s="26">
        <f>VLOOKUP(I25,'[4]ค่ากลางกลุ่ม UnitCost'!B$5:K$21,10,FALSE)</f>
        <v>66738.12</v>
      </c>
      <c r="V25" s="27" t="str">
        <f t="shared" si="3"/>
        <v>ผ่าน</v>
      </c>
      <c r="W25" s="27" t="str">
        <f t="shared" si="4"/>
        <v>ผ่าน</v>
      </c>
      <c r="X25" s="27" t="str">
        <f t="shared" si="10"/>
        <v>ผ่าน</v>
      </c>
      <c r="Y25" s="22">
        <f>'[4]Unit Cost'!W$452</f>
        <v>27223128.760000002</v>
      </c>
      <c r="Z25" s="233">
        <v>27223128.760000002</v>
      </c>
      <c r="AA25" s="233">
        <f t="shared" si="6"/>
        <v>0</v>
      </c>
    </row>
    <row r="26" spans="1:27" s="12" customFormat="1" ht="27" x14ac:dyDescent="0.75">
      <c r="A26" s="261" t="s">
        <v>101</v>
      </c>
      <c r="B26" s="262"/>
      <c r="C26" s="263"/>
      <c r="D26" s="28"/>
      <c r="E26" s="29"/>
      <c r="F26" s="30"/>
      <c r="G26" s="31"/>
      <c r="H26" s="31"/>
      <c r="I26" s="31"/>
      <c r="J26" s="32"/>
      <c r="K26" s="33"/>
      <c r="L26" s="33"/>
      <c r="M26" s="34"/>
      <c r="N26" s="35"/>
      <c r="O26" s="36"/>
      <c r="P26" s="36"/>
      <c r="Q26" s="36"/>
      <c r="R26" s="36"/>
      <c r="S26" s="36"/>
      <c r="T26" s="36"/>
      <c r="U26" s="36"/>
      <c r="V26" s="36"/>
      <c r="W26" s="36"/>
      <c r="X26" s="37">
        <f>COUNTIF(X18:X25,"ผ่าน")</f>
        <v>8</v>
      </c>
      <c r="Y26" s="33"/>
      <c r="AA26" s="233">
        <f t="shared" si="6"/>
        <v>0</v>
      </c>
    </row>
    <row r="27" spans="1:27" x14ac:dyDescent="0.7">
      <c r="A27" s="18" t="s">
        <v>46</v>
      </c>
      <c r="B27" s="19" t="s">
        <v>15</v>
      </c>
      <c r="C27" s="19" t="s">
        <v>102</v>
      </c>
      <c r="D27" s="19" t="s">
        <v>103</v>
      </c>
      <c r="E27" s="19" t="s">
        <v>49</v>
      </c>
      <c r="F27" s="19" t="s">
        <v>50</v>
      </c>
      <c r="G27" s="19">
        <v>541</v>
      </c>
      <c r="H27" s="20">
        <v>92905</v>
      </c>
      <c r="I27" s="18">
        <v>17</v>
      </c>
      <c r="J27" s="21" t="s">
        <v>104</v>
      </c>
      <c r="K27" s="22">
        <f>'[4]Unit Cost'!X$459</f>
        <v>359172981.00458229</v>
      </c>
      <c r="L27" s="22">
        <f>[4]DataService!$O25</f>
        <v>437871</v>
      </c>
      <c r="M27" s="23">
        <f t="shared" ref="M27:M40" si="11">IFERROR(SUM(K27/L27),0)</f>
        <v>820.271223727039</v>
      </c>
      <c r="N27" s="24">
        <f>VLOOKUP(I27,'[4]ค่ากลางกลุ่ม UnitCost'!B$5:K$21,6,FALSE)</f>
        <v>1072.31</v>
      </c>
      <c r="O27" s="22">
        <f>'[4]Unit Cost'!X$460</f>
        <v>498228033.64541775</v>
      </c>
      <c r="P27" s="22">
        <f>[4]DataService!$U25</f>
        <v>27976</v>
      </c>
      <c r="Q27" s="22">
        <f>[4]DataService!AB25</f>
        <v>32138.476000000002</v>
      </c>
      <c r="R27" s="22">
        <f>O27/P27</f>
        <v>17809.123307314047</v>
      </c>
      <c r="S27" s="22">
        <f>O27/[4]DataService!V25</f>
        <v>4233.0334209466246</v>
      </c>
      <c r="T27" s="25">
        <f t="shared" ref="T27:T40" si="12">IFERROR(SUM(O27/Q27),0)</f>
        <v>15502.540744166516</v>
      </c>
      <c r="U27" s="26">
        <f>VLOOKUP(I27,'[4]ค่ากลางกลุ่ม UnitCost'!B$5:K$21,10,FALSE)</f>
        <v>22525.22</v>
      </c>
      <c r="V27" s="27" t="str">
        <f t="shared" si="3"/>
        <v>ผ่าน</v>
      </c>
      <c r="W27" s="27" t="str">
        <f t="shared" si="4"/>
        <v>ผ่าน</v>
      </c>
      <c r="X27" s="27" t="str">
        <f>IF(AND(M27&lt;N27,T27&lt;U27),"ผ่าน","ไม่ผ่าน")</f>
        <v>ผ่าน</v>
      </c>
      <c r="Y27" s="22">
        <f>'[4]Unit Cost'!X$452</f>
        <v>397570794.08999997</v>
      </c>
      <c r="Z27" s="233">
        <v>397570794.08999997</v>
      </c>
      <c r="AA27" s="233">
        <f t="shared" si="6"/>
        <v>0</v>
      </c>
    </row>
    <row r="28" spans="1:27" ht="27" x14ac:dyDescent="0.75">
      <c r="A28" s="18" t="s">
        <v>46</v>
      </c>
      <c r="B28" s="19" t="s">
        <v>15</v>
      </c>
      <c r="C28" s="19" t="s">
        <v>105</v>
      </c>
      <c r="D28" s="19" t="s">
        <v>106</v>
      </c>
      <c r="E28" s="19" t="s">
        <v>54</v>
      </c>
      <c r="F28" s="19" t="s">
        <v>55</v>
      </c>
      <c r="G28" s="19">
        <v>40</v>
      </c>
      <c r="H28" s="20">
        <v>21409</v>
      </c>
      <c r="I28" s="18">
        <v>5</v>
      </c>
      <c r="J28" s="21" t="s">
        <v>61</v>
      </c>
      <c r="K28" s="22">
        <f>'[4]Unit Cost'!Y$459</f>
        <v>26797464.121307753</v>
      </c>
      <c r="L28" s="22">
        <f>[4]DataService!$O26</f>
        <v>67100</v>
      </c>
      <c r="M28" s="23">
        <f t="shared" si="11"/>
        <v>399.3660822847653</v>
      </c>
      <c r="N28" s="24">
        <f>VLOOKUP(I28,'[4]ค่ากลางกลุ่ม UnitCost'!B$5:K$21,6,FALSE)</f>
        <v>643.30999999999995</v>
      </c>
      <c r="O28" s="22">
        <f>'[4]Unit Cost'!Y$460</f>
        <v>34294315.908692241</v>
      </c>
      <c r="P28" s="22">
        <f>[4]DataService!$U26</f>
        <v>2385</v>
      </c>
      <c r="Q28" s="22">
        <f>[4]DataService!AB26</f>
        <v>1362.0356999999999</v>
      </c>
      <c r="R28" s="22">
        <f t="shared" ref="R28:R40" si="13">O28/P28</f>
        <v>14379.168095887731</v>
      </c>
      <c r="S28" s="22">
        <f>O28/[4]DataService!V26</f>
        <v>2707.3747460876484</v>
      </c>
      <c r="T28" s="25">
        <f t="shared" si="12"/>
        <v>25178.720285152762</v>
      </c>
      <c r="U28" s="26">
        <f>VLOOKUP(I28,'[4]ค่ากลางกลุ่ม UnitCost'!B$5:K$21,10,FALSE)</f>
        <v>55004.57</v>
      </c>
      <c r="V28" s="27" t="str">
        <f t="shared" si="3"/>
        <v>ผ่าน</v>
      </c>
      <c r="W28" s="27" t="str">
        <f t="shared" si="4"/>
        <v>ผ่าน</v>
      </c>
      <c r="X28" s="27" t="str">
        <f t="shared" ref="X28:X40" si="14">IF(AND(M28&lt;N28,T28&lt;U28),"ผ่าน","ไม่ผ่าน")</f>
        <v>ผ่าน</v>
      </c>
      <c r="Y28" s="22">
        <f>'[4]Unit Cost'!Y$452</f>
        <v>39510888.670000002</v>
      </c>
      <c r="Z28" s="234">
        <v>39510888.670000002</v>
      </c>
      <c r="AA28" s="233">
        <f t="shared" si="6"/>
        <v>0</v>
      </c>
    </row>
    <row r="29" spans="1:27" x14ac:dyDescent="0.7">
      <c r="A29" s="18" t="s">
        <v>46</v>
      </c>
      <c r="B29" s="19" t="s">
        <v>15</v>
      </c>
      <c r="C29" s="19" t="s">
        <v>107</v>
      </c>
      <c r="D29" s="19" t="s">
        <v>108</v>
      </c>
      <c r="E29" s="19" t="s">
        <v>54</v>
      </c>
      <c r="F29" s="19" t="s">
        <v>55</v>
      </c>
      <c r="G29" s="19">
        <v>59</v>
      </c>
      <c r="H29" s="20">
        <v>47161</v>
      </c>
      <c r="I29" s="18">
        <v>6</v>
      </c>
      <c r="J29" s="21" t="s">
        <v>56</v>
      </c>
      <c r="K29" s="22">
        <f>'[4]Unit Cost'!Z$459</f>
        <v>67243366.517590776</v>
      </c>
      <c r="L29" s="22">
        <f>[4]DataService!$O27</f>
        <v>164333</v>
      </c>
      <c r="M29" s="23">
        <f t="shared" si="11"/>
        <v>409.18967290556844</v>
      </c>
      <c r="N29" s="24">
        <f>VLOOKUP(I29,'[4]ค่ากลางกลุ่ม UnitCost'!B$5:K$21,6,FALSE)</f>
        <v>580.07000000000005</v>
      </c>
      <c r="O29" s="22">
        <f>'[4]Unit Cost'!Z$460</f>
        <v>39486687.982409224</v>
      </c>
      <c r="P29" s="22">
        <f>[4]DataService!$U27</f>
        <v>3990</v>
      </c>
      <c r="Q29" s="22">
        <f>[4]DataService!AB27</f>
        <v>1565.0533</v>
      </c>
      <c r="R29" s="22">
        <f t="shared" si="13"/>
        <v>9896.4130281727375</v>
      </c>
      <c r="S29" s="22">
        <f>O29/[4]DataService!V27</f>
        <v>2526.1779785304348</v>
      </c>
      <c r="T29" s="25">
        <f t="shared" si="12"/>
        <v>25230.251252407328</v>
      </c>
      <c r="U29" s="26">
        <f>VLOOKUP(I29,'[4]ค่ากลางกลุ่ม UnitCost'!B$5:K$21,10,FALSE)</f>
        <v>41392.99</v>
      </c>
      <c r="V29" s="27" t="str">
        <f t="shared" si="3"/>
        <v>ผ่าน</v>
      </c>
      <c r="W29" s="27" t="str">
        <f t="shared" si="4"/>
        <v>ผ่าน</v>
      </c>
      <c r="X29" s="27" t="str">
        <f t="shared" si="14"/>
        <v>ผ่าน</v>
      </c>
      <c r="Y29" s="22">
        <f>'[4]Unit Cost'!Z$452</f>
        <v>61683105.269999996</v>
      </c>
      <c r="Z29" s="233">
        <v>61683105.269999996</v>
      </c>
      <c r="AA29" s="233">
        <f t="shared" si="6"/>
        <v>0</v>
      </c>
    </row>
    <row r="30" spans="1:27" x14ac:dyDescent="0.7">
      <c r="A30" s="18" t="s">
        <v>46</v>
      </c>
      <c r="B30" s="19" t="s">
        <v>15</v>
      </c>
      <c r="C30" s="19" t="s">
        <v>109</v>
      </c>
      <c r="D30" s="19" t="s">
        <v>110</v>
      </c>
      <c r="E30" s="19" t="s">
        <v>54</v>
      </c>
      <c r="F30" s="19" t="s">
        <v>55</v>
      </c>
      <c r="G30" s="19">
        <v>34</v>
      </c>
      <c r="H30" s="20">
        <v>34265</v>
      </c>
      <c r="I30" s="18">
        <v>6</v>
      </c>
      <c r="J30" s="21" t="s">
        <v>56</v>
      </c>
      <c r="K30" s="22">
        <f>'[4]Unit Cost'!AA$459</f>
        <v>36654167.822345205</v>
      </c>
      <c r="L30" s="22">
        <f>[4]DataService!$O28</f>
        <v>107992</v>
      </c>
      <c r="M30" s="23">
        <f t="shared" si="11"/>
        <v>339.41558469465519</v>
      </c>
      <c r="N30" s="24">
        <f>VLOOKUP(I30,'[4]ค่ากลางกลุ่ม UnitCost'!B$5:K$21,6,FALSE)</f>
        <v>580.07000000000005</v>
      </c>
      <c r="O30" s="22">
        <f>'[4]Unit Cost'!AA$460</f>
        <v>38408701.787654802</v>
      </c>
      <c r="P30" s="22">
        <f>[4]DataService!$U28</f>
        <v>3787</v>
      </c>
      <c r="Q30" s="22">
        <f>[4]DataService!AB28</f>
        <v>2361.2166999999999</v>
      </c>
      <c r="R30" s="22">
        <f t="shared" si="13"/>
        <v>10142.250274004437</v>
      </c>
      <c r="S30" s="22">
        <f>O30/[4]DataService!V28</f>
        <v>2130.8572420335536</v>
      </c>
      <c r="T30" s="25">
        <f t="shared" si="12"/>
        <v>16266.487437453243</v>
      </c>
      <c r="U30" s="26">
        <f>VLOOKUP(I30,'[4]ค่ากลางกลุ่ม UnitCost'!B$5:K$21,10,FALSE)</f>
        <v>41392.99</v>
      </c>
      <c r="V30" s="27" t="str">
        <f t="shared" si="3"/>
        <v>ผ่าน</v>
      </c>
      <c r="W30" s="27" t="str">
        <f t="shared" si="4"/>
        <v>ผ่าน</v>
      </c>
      <c r="X30" s="27" t="str">
        <f t="shared" si="14"/>
        <v>ผ่าน</v>
      </c>
      <c r="Y30" s="22">
        <f>'[4]Unit Cost'!AA$452</f>
        <v>45501662.549999997</v>
      </c>
      <c r="Z30" s="233">
        <v>45501662.549999997</v>
      </c>
      <c r="AA30" s="233">
        <f t="shared" si="6"/>
        <v>0</v>
      </c>
    </row>
    <row r="31" spans="1:27" x14ac:dyDescent="0.7">
      <c r="A31" s="18" t="s">
        <v>46</v>
      </c>
      <c r="B31" s="19" t="s">
        <v>15</v>
      </c>
      <c r="C31" s="19" t="s">
        <v>111</v>
      </c>
      <c r="D31" s="19" t="s">
        <v>112</v>
      </c>
      <c r="E31" s="19" t="s">
        <v>54</v>
      </c>
      <c r="F31" s="19" t="s">
        <v>82</v>
      </c>
      <c r="G31" s="19">
        <v>30</v>
      </c>
      <c r="H31" s="20">
        <v>8824</v>
      </c>
      <c r="I31" s="18">
        <v>2</v>
      </c>
      <c r="J31" s="21" t="s">
        <v>83</v>
      </c>
      <c r="K31" s="22">
        <f>'[4]Unit Cost'!AB$459</f>
        <v>32289832.911611084</v>
      </c>
      <c r="L31" s="22">
        <f>[4]DataService!$O29</f>
        <v>42734</v>
      </c>
      <c r="M31" s="23">
        <f t="shared" si="11"/>
        <v>755.60052678455293</v>
      </c>
      <c r="N31" s="24">
        <f>VLOOKUP(I31,'[4]ค่ากลางกลุ่ม UnitCost'!B$5:K$21,6,FALSE)</f>
        <v>784.54</v>
      </c>
      <c r="O31" s="22">
        <f>'[4]Unit Cost'!AB$460</f>
        <v>11151212.608388908</v>
      </c>
      <c r="P31" s="22">
        <f>[4]DataService!$U29</f>
        <v>1013</v>
      </c>
      <c r="Q31" s="22">
        <f>[4]DataService!AB29</f>
        <v>471.41099999999994</v>
      </c>
      <c r="R31" s="22">
        <f t="shared" si="13"/>
        <v>11008.10721459912</v>
      </c>
      <c r="S31" s="22">
        <f>O31/[4]DataService!V29</f>
        <v>2732.4706220016928</v>
      </c>
      <c r="T31" s="25">
        <f t="shared" si="12"/>
        <v>23654.969036337527</v>
      </c>
      <c r="U31" s="26">
        <f>VLOOKUP(I31,'[4]ค่ากลางกลุ่ม UnitCost'!B$5:K$21,10,FALSE)</f>
        <v>66738.12</v>
      </c>
      <c r="V31" s="27" t="str">
        <f t="shared" si="3"/>
        <v>ผ่าน</v>
      </c>
      <c r="W31" s="27" t="str">
        <f t="shared" si="4"/>
        <v>ผ่าน</v>
      </c>
      <c r="X31" s="27" t="str">
        <f t="shared" si="14"/>
        <v>ผ่าน</v>
      </c>
      <c r="Y31" s="22">
        <f>'[4]Unit Cost'!AB$452</f>
        <v>28282515.84</v>
      </c>
      <c r="Z31" s="233">
        <v>28282515.84</v>
      </c>
      <c r="AA31" s="233">
        <f t="shared" si="6"/>
        <v>0</v>
      </c>
    </row>
    <row r="32" spans="1:27" x14ac:dyDescent="0.7">
      <c r="A32" s="18" t="s">
        <v>46</v>
      </c>
      <c r="B32" s="19" t="s">
        <v>15</v>
      </c>
      <c r="C32" s="19" t="s">
        <v>113</v>
      </c>
      <c r="D32" s="19" t="s">
        <v>114</v>
      </c>
      <c r="E32" s="19" t="s">
        <v>54</v>
      </c>
      <c r="F32" s="19" t="s">
        <v>55</v>
      </c>
      <c r="G32" s="19">
        <v>32</v>
      </c>
      <c r="H32" s="20">
        <v>18132</v>
      </c>
      <c r="I32" s="18">
        <v>5</v>
      </c>
      <c r="J32" s="21" t="s">
        <v>61</v>
      </c>
      <c r="K32" s="22">
        <f>'[4]Unit Cost'!AC$459</f>
        <v>26822800.091103345</v>
      </c>
      <c r="L32" s="22">
        <f>[4]DataService!$O30</f>
        <v>69914</v>
      </c>
      <c r="M32" s="23">
        <f t="shared" si="11"/>
        <v>383.65420503909581</v>
      </c>
      <c r="N32" s="24">
        <f>VLOOKUP(I32,'[4]ค่ากลางกลุ่ม UnitCost'!B$5:K$21,6,FALSE)</f>
        <v>643.30999999999995</v>
      </c>
      <c r="O32" s="22">
        <f>'[4]Unit Cost'!AC$460</f>
        <v>24176731.528896663</v>
      </c>
      <c r="P32" s="22">
        <f>[4]DataService!$U30</f>
        <v>2220</v>
      </c>
      <c r="Q32" s="22">
        <f>[4]DataService!AB30</f>
        <v>402.24639999999999</v>
      </c>
      <c r="R32" s="22">
        <f t="shared" si="13"/>
        <v>10890.419607611109</v>
      </c>
      <c r="S32" s="22">
        <f>O32/[4]DataService!V30</f>
        <v>3296.9768892536022</v>
      </c>
      <c r="T32" s="25">
        <f t="shared" si="12"/>
        <v>60104.283167970338</v>
      </c>
      <c r="U32" s="26">
        <f>VLOOKUP(I32,'[4]ค่ากลางกลุ่ม UnitCost'!B$5:K$21,10,FALSE)</f>
        <v>55004.57</v>
      </c>
      <c r="V32" s="27" t="str">
        <f t="shared" si="3"/>
        <v>ผ่าน</v>
      </c>
      <c r="W32" s="27" t="str">
        <f t="shared" si="4"/>
        <v>ไม่ผ่าน</v>
      </c>
      <c r="X32" s="27" t="str">
        <f t="shared" si="14"/>
        <v>ไม่ผ่าน</v>
      </c>
      <c r="Y32" s="22">
        <f>'[4]Unit Cost'!AC$452</f>
        <v>34908860.170000002</v>
      </c>
      <c r="Z32" s="233">
        <v>34908860.170000002</v>
      </c>
      <c r="AA32" s="233">
        <f t="shared" si="6"/>
        <v>0</v>
      </c>
    </row>
    <row r="33" spans="1:27" x14ac:dyDescent="0.7">
      <c r="A33" s="18" t="s">
        <v>46</v>
      </c>
      <c r="B33" s="19" t="s">
        <v>15</v>
      </c>
      <c r="C33" s="19" t="s">
        <v>115</v>
      </c>
      <c r="D33" s="19" t="s">
        <v>116</v>
      </c>
      <c r="E33" s="19" t="s">
        <v>54</v>
      </c>
      <c r="F33" s="19" t="s">
        <v>55</v>
      </c>
      <c r="G33" s="19">
        <v>45</v>
      </c>
      <c r="H33" s="20">
        <v>21233</v>
      </c>
      <c r="I33" s="18">
        <v>5</v>
      </c>
      <c r="J33" s="21" t="s">
        <v>61</v>
      </c>
      <c r="K33" s="22">
        <f>'[4]Unit Cost'!AD$459</f>
        <v>29539656.706004798</v>
      </c>
      <c r="L33" s="22">
        <f>[4]DataService!$O31</f>
        <v>89627</v>
      </c>
      <c r="M33" s="23">
        <f t="shared" si="11"/>
        <v>329.58435188062526</v>
      </c>
      <c r="N33" s="24">
        <f>VLOOKUP(I33,'[4]ค่ากลางกลุ่ม UnitCost'!B$5:K$21,6,FALSE)</f>
        <v>643.30999999999995</v>
      </c>
      <c r="O33" s="22">
        <f>'[4]Unit Cost'!AD$460</f>
        <v>29924716.793995187</v>
      </c>
      <c r="P33" s="22">
        <f>[4]DataService!$U31</f>
        <v>1973</v>
      </c>
      <c r="Q33" s="22">
        <f>[4]DataService!AB31</f>
        <v>954.90470000000005</v>
      </c>
      <c r="R33" s="22">
        <f t="shared" si="13"/>
        <v>15167.11444196411</v>
      </c>
      <c r="S33" s="22">
        <f>O33/[4]DataService!V31</f>
        <v>2992.4716793995185</v>
      </c>
      <c r="T33" s="25">
        <f t="shared" si="12"/>
        <v>31337.909211249233</v>
      </c>
      <c r="U33" s="26">
        <f>VLOOKUP(I33,'[4]ค่ากลางกลุ่ม UnitCost'!B$5:K$21,10,FALSE)</f>
        <v>55004.57</v>
      </c>
      <c r="V33" s="27" t="str">
        <f t="shared" si="3"/>
        <v>ผ่าน</v>
      </c>
      <c r="W33" s="27" t="str">
        <f t="shared" si="4"/>
        <v>ผ่าน</v>
      </c>
      <c r="X33" s="27" t="str">
        <f t="shared" si="14"/>
        <v>ผ่าน</v>
      </c>
      <c r="Y33" s="22">
        <f>'[4]Unit Cost'!AD$452</f>
        <v>37207030.159999996</v>
      </c>
      <c r="Z33" s="233">
        <v>37207030.159999996</v>
      </c>
      <c r="AA33" s="233">
        <f t="shared" si="6"/>
        <v>0</v>
      </c>
    </row>
    <row r="34" spans="1:27" x14ac:dyDescent="0.7">
      <c r="A34" s="18" t="s">
        <v>46</v>
      </c>
      <c r="B34" s="19" t="s">
        <v>15</v>
      </c>
      <c r="C34" s="19" t="s">
        <v>117</v>
      </c>
      <c r="D34" s="19" t="s">
        <v>118</v>
      </c>
      <c r="E34" s="19" t="s">
        <v>54</v>
      </c>
      <c r="F34" s="19" t="s">
        <v>78</v>
      </c>
      <c r="G34" s="19">
        <v>113</v>
      </c>
      <c r="H34" s="20">
        <v>86991</v>
      </c>
      <c r="I34" s="18">
        <v>13</v>
      </c>
      <c r="J34" s="21" t="s">
        <v>79</v>
      </c>
      <c r="K34" s="22">
        <f>'[4]Unit Cost'!AE$459</f>
        <v>125819056.17658913</v>
      </c>
      <c r="L34" s="22">
        <f>[4]DataService!$O32</f>
        <v>223626</v>
      </c>
      <c r="M34" s="23">
        <f t="shared" si="11"/>
        <v>562.63160892109647</v>
      </c>
      <c r="N34" s="24">
        <f>VLOOKUP(I34,'[4]ค่ากลางกลุ่ม UnitCost'!B$5:K$21,6,FALSE)</f>
        <v>582.83000000000004</v>
      </c>
      <c r="O34" s="22">
        <f>'[4]Unit Cost'!AE$460</f>
        <v>76507389.073410854</v>
      </c>
      <c r="P34" s="22">
        <f>[4]DataService!$U32</f>
        <v>6581</v>
      </c>
      <c r="Q34" s="22">
        <f>[4]DataService!AB32</f>
        <v>4699.7735999999995</v>
      </c>
      <c r="R34" s="22">
        <f t="shared" si="13"/>
        <v>11625.495984411313</v>
      </c>
      <c r="S34" s="22">
        <f>O34/[4]DataService!V32</f>
        <v>2789.4917079305374</v>
      </c>
      <c r="T34" s="25">
        <f t="shared" si="12"/>
        <v>16278.952048543542</v>
      </c>
      <c r="U34" s="26">
        <f>VLOOKUP(I34,'[4]ค่ากลางกลุ่ม UnitCost'!B$5:K$21,10,FALSE)</f>
        <v>32616.240000000002</v>
      </c>
      <c r="V34" s="27" t="str">
        <f t="shared" si="3"/>
        <v>ผ่าน</v>
      </c>
      <c r="W34" s="27" t="str">
        <f t="shared" si="4"/>
        <v>ผ่าน</v>
      </c>
      <c r="X34" s="27" t="str">
        <f t="shared" si="14"/>
        <v>ผ่าน</v>
      </c>
      <c r="Y34" s="22">
        <f>'[4]Unit Cost'!AE$452</f>
        <v>112378936.68000001</v>
      </c>
      <c r="Z34" s="233">
        <v>112378936.68000001</v>
      </c>
      <c r="AA34" s="233">
        <f t="shared" si="6"/>
        <v>0</v>
      </c>
    </row>
    <row r="35" spans="1:27" x14ac:dyDescent="0.7">
      <c r="A35" s="18" t="s">
        <v>46</v>
      </c>
      <c r="B35" s="19" t="s">
        <v>15</v>
      </c>
      <c r="C35" s="19" t="s">
        <v>119</v>
      </c>
      <c r="D35" s="19" t="s">
        <v>120</v>
      </c>
      <c r="E35" s="19" t="s">
        <v>54</v>
      </c>
      <c r="F35" s="19" t="s">
        <v>55</v>
      </c>
      <c r="G35" s="19">
        <v>42</v>
      </c>
      <c r="H35" s="20">
        <v>26805</v>
      </c>
      <c r="I35" s="18">
        <v>5</v>
      </c>
      <c r="J35" s="21" t="s">
        <v>61</v>
      </c>
      <c r="K35" s="22">
        <f>'[4]Unit Cost'!AF$459</f>
        <v>34879400.464257322</v>
      </c>
      <c r="L35" s="22">
        <f>[4]DataService!$O33</f>
        <v>76320</v>
      </c>
      <c r="M35" s="23">
        <f t="shared" si="11"/>
        <v>457.01520524446175</v>
      </c>
      <c r="N35" s="24">
        <f>VLOOKUP(I35,'[4]ค่ากลางกลุ่ม UnitCost'!B$5:K$21,6,FALSE)</f>
        <v>643.30999999999995</v>
      </c>
      <c r="O35" s="22">
        <f>'[4]Unit Cost'!AF$460</f>
        <v>20561945.025742684</v>
      </c>
      <c r="P35" s="22">
        <f>[4]DataService!$U33</f>
        <v>2286</v>
      </c>
      <c r="Q35" s="22">
        <f>[4]DataService!AB33</f>
        <v>1126.7066999999997</v>
      </c>
      <c r="R35" s="22">
        <f t="shared" si="13"/>
        <v>8994.7266079364326</v>
      </c>
      <c r="S35" s="22">
        <f>O35/[4]DataService!V33</f>
        <v>2545.4252322038478</v>
      </c>
      <c r="T35" s="25">
        <f t="shared" si="12"/>
        <v>18249.598609596171</v>
      </c>
      <c r="U35" s="26">
        <f>VLOOKUP(I35,'[4]ค่ากลางกลุ่ม UnitCost'!B$5:K$21,10,FALSE)</f>
        <v>55004.57</v>
      </c>
      <c r="V35" s="27" t="str">
        <f t="shared" si="3"/>
        <v>ผ่าน</v>
      </c>
      <c r="W35" s="27" t="str">
        <f t="shared" si="4"/>
        <v>ผ่าน</v>
      </c>
      <c r="X35" s="27" t="str">
        <f t="shared" si="14"/>
        <v>ผ่าน</v>
      </c>
      <c r="Y35" s="22">
        <f>'[4]Unit Cost'!AF$452</f>
        <v>37385264.730000004</v>
      </c>
      <c r="Z35" s="233">
        <v>37385264.730000004</v>
      </c>
      <c r="AA35" s="233">
        <f t="shared" si="6"/>
        <v>0</v>
      </c>
    </row>
    <row r="36" spans="1:27" x14ac:dyDescent="0.7">
      <c r="A36" s="18" t="s">
        <v>46</v>
      </c>
      <c r="B36" s="19" t="s">
        <v>15</v>
      </c>
      <c r="C36" s="19" t="s">
        <v>121</v>
      </c>
      <c r="D36" s="19" t="s">
        <v>122</v>
      </c>
      <c r="E36" s="19" t="s">
        <v>54</v>
      </c>
      <c r="F36" s="19" t="s">
        <v>55</v>
      </c>
      <c r="G36" s="19">
        <v>36</v>
      </c>
      <c r="H36" s="20">
        <v>20120</v>
      </c>
      <c r="I36" s="18">
        <v>5</v>
      </c>
      <c r="J36" s="21" t="s">
        <v>61</v>
      </c>
      <c r="K36" s="22">
        <f>'[4]Unit Cost'!AG$459</f>
        <v>28912735.935543045</v>
      </c>
      <c r="L36" s="22">
        <f>[4]DataService!$O34</f>
        <v>61982</v>
      </c>
      <c r="M36" s="23">
        <f t="shared" si="11"/>
        <v>466.46987731184936</v>
      </c>
      <c r="N36" s="24">
        <f>VLOOKUP(I36,'[4]ค่ากลางกลุ่ม UnitCost'!B$5:K$21,6,FALSE)</f>
        <v>643.30999999999995</v>
      </c>
      <c r="O36" s="22">
        <f>'[4]Unit Cost'!AG$460</f>
        <v>29467796.034456953</v>
      </c>
      <c r="P36" s="22">
        <f>[4]DataService!$U34</f>
        <v>4192</v>
      </c>
      <c r="Q36" s="22">
        <f>[4]DataService!AB34</f>
        <v>1617.8160999999998</v>
      </c>
      <c r="R36" s="22">
        <f t="shared" si="13"/>
        <v>7029.5314967693112</v>
      </c>
      <c r="S36" s="22">
        <f>O36/[4]DataService!V34</f>
        <v>2012.5526590941779</v>
      </c>
      <c r="T36" s="25">
        <f t="shared" si="12"/>
        <v>18214.55234278912</v>
      </c>
      <c r="U36" s="26">
        <f>VLOOKUP(I36,'[4]ค่ากลางกลุ่ม UnitCost'!B$5:K$21,10,FALSE)</f>
        <v>55004.57</v>
      </c>
      <c r="V36" s="27" t="str">
        <f t="shared" si="3"/>
        <v>ผ่าน</v>
      </c>
      <c r="W36" s="27" t="str">
        <f t="shared" si="4"/>
        <v>ผ่าน</v>
      </c>
      <c r="X36" s="27" t="str">
        <f t="shared" si="14"/>
        <v>ผ่าน</v>
      </c>
      <c r="Y36" s="22">
        <f>'[4]Unit Cost'!AG$452</f>
        <v>35670070.159999996</v>
      </c>
      <c r="Z36" s="233">
        <v>35670070.159999996</v>
      </c>
      <c r="AA36" s="233">
        <f t="shared" si="6"/>
        <v>0</v>
      </c>
    </row>
    <row r="37" spans="1:27" x14ac:dyDescent="0.7">
      <c r="A37" s="18" t="s">
        <v>46</v>
      </c>
      <c r="B37" s="19" t="s">
        <v>15</v>
      </c>
      <c r="C37" s="19" t="s">
        <v>123</v>
      </c>
      <c r="D37" s="19" t="s">
        <v>124</v>
      </c>
      <c r="E37" s="19" t="s">
        <v>54</v>
      </c>
      <c r="F37" s="19" t="s">
        <v>55</v>
      </c>
      <c r="G37" s="19">
        <v>40</v>
      </c>
      <c r="H37" s="20">
        <v>32222</v>
      </c>
      <c r="I37" s="18">
        <v>6</v>
      </c>
      <c r="J37" s="21" t="s">
        <v>56</v>
      </c>
      <c r="K37" s="22">
        <f>'[4]Unit Cost'!AH$459</f>
        <v>57129999.189863667</v>
      </c>
      <c r="L37" s="22">
        <f>[4]DataService!$O35</f>
        <v>105747</v>
      </c>
      <c r="M37" s="23">
        <f t="shared" si="11"/>
        <v>540.25172524859966</v>
      </c>
      <c r="N37" s="24">
        <f>VLOOKUP(I37,'[4]ค่ากลางกลุ่ม UnitCost'!B$5:K$21,6,FALSE)</f>
        <v>580.07000000000005</v>
      </c>
      <c r="O37" s="22">
        <f>'[4]Unit Cost'!AH$460</f>
        <v>27303016.230136331</v>
      </c>
      <c r="P37" s="22">
        <f>[4]DataService!$U35</f>
        <v>3223</v>
      </c>
      <c r="Q37" s="22">
        <f>[4]DataService!AB35</f>
        <v>1771.384</v>
      </c>
      <c r="R37" s="22">
        <f t="shared" si="13"/>
        <v>8471.3050667503358</v>
      </c>
      <c r="S37" s="22">
        <f>O37/[4]DataService!V35</f>
        <v>2094.7534318042299</v>
      </c>
      <c r="T37" s="25">
        <f t="shared" si="12"/>
        <v>15413.38085369199</v>
      </c>
      <c r="U37" s="26">
        <f>VLOOKUP(I37,'[4]ค่ากลางกลุ่ม UnitCost'!B$5:K$21,10,FALSE)</f>
        <v>41392.99</v>
      </c>
      <c r="V37" s="27" t="str">
        <f t="shared" si="3"/>
        <v>ผ่าน</v>
      </c>
      <c r="W37" s="27" t="str">
        <f t="shared" si="4"/>
        <v>ผ่าน</v>
      </c>
      <c r="X37" s="27" t="str">
        <f t="shared" si="14"/>
        <v>ผ่าน</v>
      </c>
      <c r="Y37" s="22">
        <f>'[4]Unit Cost'!AH$452</f>
        <v>52180932.469999999</v>
      </c>
      <c r="Z37" s="233">
        <v>52180932.469999999</v>
      </c>
      <c r="AA37" s="233">
        <f t="shared" si="6"/>
        <v>0</v>
      </c>
    </row>
    <row r="38" spans="1:27" x14ac:dyDescent="0.7">
      <c r="A38" s="18" t="s">
        <v>46</v>
      </c>
      <c r="B38" s="19" t="s">
        <v>15</v>
      </c>
      <c r="C38" s="19" t="s">
        <v>125</v>
      </c>
      <c r="D38" s="19" t="s">
        <v>126</v>
      </c>
      <c r="E38" s="19" t="s">
        <v>54</v>
      </c>
      <c r="F38" s="19" t="s">
        <v>78</v>
      </c>
      <c r="G38" s="19">
        <v>60</v>
      </c>
      <c r="H38" s="20">
        <v>41779</v>
      </c>
      <c r="I38" s="18">
        <v>12</v>
      </c>
      <c r="J38" s="21" t="s">
        <v>127</v>
      </c>
      <c r="K38" s="22">
        <f>'[4]Unit Cost'!AI$459</f>
        <v>90391703.592144981</v>
      </c>
      <c r="L38" s="22">
        <f>[4]DataService!$O36</f>
        <v>143075</v>
      </c>
      <c r="M38" s="23">
        <f t="shared" si="11"/>
        <v>631.77846298895668</v>
      </c>
      <c r="N38" s="24">
        <f>VLOOKUP(I38,'[4]ค่ากลางกลุ่ม UnitCost'!B$5:K$21,6,FALSE)</f>
        <v>576.32000000000005</v>
      </c>
      <c r="O38" s="22">
        <f>'[4]Unit Cost'!AI$460</f>
        <v>30951502.467855021</v>
      </c>
      <c r="P38" s="22">
        <f>[4]DataService!$U36</f>
        <v>3330</v>
      </c>
      <c r="Q38" s="22">
        <f>[4]DataService!AB36</f>
        <v>2321.9576000000002</v>
      </c>
      <c r="R38" s="22">
        <f t="shared" si="13"/>
        <v>9294.745485842348</v>
      </c>
      <c r="S38" s="22">
        <f>O38/[4]DataService!V36</f>
        <v>2949.1665047980009</v>
      </c>
      <c r="T38" s="25">
        <f t="shared" si="12"/>
        <v>13329.917164660983</v>
      </c>
      <c r="U38" s="26">
        <f>VLOOKUP(I38,'[4]ค่ากลางกลุ่ม UnitCost'!B$5:K$21,10,FALSE)</f>
        <v>32448.25</v>
      </c>
      <c r="V38" s="27" t="str">
        <f t="shared" si="3"/>
        <v>ไม่ผ่าน</v>
      </c>
      <c r="W38" s="27" t="str">
        <f t="shared" si="4"/>
        <v>ผ่าน</v>
      </c>
      <c r="X38" s="27" t="str">
        <f t="shared" si="14"/>
        <v>ไม่ผ่าน</v>
      </c>
      <c r="Y38" s="22">
        <f>'[4]Unit Cost'!AI$452</f>
        <v>69656349.449999988</v>
      </c>
      <c r="Z38" s="233">
        <v>69656349.449999988</v>
      </c>
      <c r="AA38" s="233">
        <f t="shared" si="6"/>
        <v>0</v>
      </c>
    </row>
    <row r="39" spans="1:27" x14ac:dyDescent="0.7">
      <c r="A39" s="18" t="s">
        <v>46</v>
      </c>
      <c r="B39" s="19" t="s">
        <v>15</v>
      </c>
      <c r="C39" s="19" t="s">
        <v>128</v>
      </c>
      <c r="D39" s="19" t="s">
        <v>129</v>
      </c>
      <c r="E39" s="19" t="s">
        <v>54</v>
      </c>
      <c r="F39" s="19" t="s">
        <v>55</v>
      </c>
      <c r="G39" s="19">
        <v>38</v>
      </c>
      <c r="H39" s="20">
        <v>31384</v>
      </c>
      <c r="I39" s="18">
        <v>6</v>
      </c>
      <c r="J39" s="21" t="s">
        <v>56</v>
      </c>
      <c r="K39" s="22">
        <f>'[4]Unit Cost'!AJ$459</f>
        <v>35738710.868307389</v>
      </c>
      <c r="L39" s="22">
        <f>[4]DataService!$O37</f>
        <v>82612</v>
      </c>
      <c r="M39" s="23">
        <f t="shared" si="11"/>
        <v>432.60919561694897</v>
      </c>
      <c r="N39" s="24">
        <f>VLOOKUP(I39,'[4]ค่ากลางกลุ่ม UnitCost'!B$5:K$21,6,FALSE)</f>
        <v>580.07000000000005</v>
      </c>
      <c r="O39" s="22">
        <f>'[4]Unit Cost'!AJ$460</f>
        <v>27709186.991692606</v>
      </c>
      <c r="P39" s="22">
        <f>[4]DataService!$U37</f>
        <v>2502</v>
      </c>
      <c r="Q39" s="22">
        <f>[4]DataService!AB37</f>
        <v>1379.2</v>
      </c>
      <c r="R39" s="22">
        <f t="shared" si="13"/>
        <v>11074.814944721265</v>
      </c>
      <c r="S39" s="22">
        <f>O39/[4]DataService!V37</f>
        <v>3701.4676718798564</v>
      </c>
      <c r="T39" s="25">
        <f t="shared" si="12"/>
        <v>20090.767830403573</v>
      </c>
      <c r="U39" s="26">
        <f>VLOOKUP(I39,'[4]ค่ากลางกลุ่ม UnitCost'!B$5:K$21,10,FALSE)</f>
        <v>41392.99</v>
      </c>
      <c r="V39" s="27" t="str">
        <f t="shared" si="3"/>
        <v>ผ่าน</v>
      </c>
      <c r="W39" s="27" t="str">
        <f t="shared" si="4"/>
        <v>ผ่าน</v>
      </c>
      <c r="X39" s="27" t="str">
        <f t="shared" si="14"/>
        <v>ผ่าน</v>
      </c>
      <c r="Y39" s="22">
        <f>'[4]Unit Cost'!AJ$452</f>
        <v>39695224.350000001</v>
      </c>
      <c r="Z39" s="233">
        <v>39695224.350000001</v>
      </c>
      <c r="AA39" s="233">
        <f t="shared" si="6"/>
        <v>0</v>
      </c>
    </row>
    <row r="40" spans="1:27" x14ac:dyDescent="0.7">
      <c r="A40" s="18" t="s">
        <v>46</v>
      </c>
      <c r="B40" s="19" t="s">
        <v>15</v>
      </c>
      <c r="C40" s="19" t="s">
        <v>130</v>
      </c>
      <c r="D40" s="19" t="s">
        <v>131</v>
      </c>
      <c r="E40" s="19" t="s">
        <v>54</v>
      </c>
      <c r="F40" s="19" t="s">
        <v>55</v>
      </c>
      <c r="G40" s="19">
        <v>33</v>
      </c>
      <c r="H40" s="20">
        <v>19972</v>
      </c>
      <c r="I40" s="18">
        <v>5</v>
      </c>
      <c r="J40" s="21" t="s">
        <v>61</v>
      </c>
      <c r="K40" s="22">
        <f>'[4]Unit Cost'!AK$459</f>
        <v>29786593.451361321</v>
      </c>
      <c r="L40" s="22">
        <f>[4]DataService!$O38</f>
        <v>62332</v>
      </c>
      <c r="M40" s="23">
        <f t="shared" si="11"/>
        <v>477.87000980814543</v>
      </c>
      <c r="N40" s="24">
        <f>VLOOKUP(I40,'[4]ค่ากลางกลุ่ม UnitCost'!B$5:K$21,6,FALSE)</f>
        <v>643.30999999999995</v>
      </c>
      <c r="O40" s="22">
        <f>'[4]Unit Cost'!AK$460</f>
        <v>13650832.138638683</v>
      </c>
      <c r="P40" s="22">
        <f>[4]DataService!$U38</f>
        <v>1598</v>
      </c>
      <c r="Q40" s="22">
        <f>[4]DataService!AB38</f>
        <v>828.2</v>
      </c>
      <c r="R40" s="22">
        <f t="shared" si="13"/>
        <v>8542.4481468327176</v>
      </c>
      <c r="S40" s="22">
        <f>O40/[4]DataService!V38</f>
        <v>2532.6219181147835</v>
      </c>
      <c r="T40" s="25">
        <f t="shared" si="12"/>
        <v>16482.530957061921</v>
      </c>
      <c r="U40" s="26">
        <f>VLOOKUP(I40,'[4]ค่ากลางกลุ่ม UnitCost'!B$5:K$21,10,FALSE)</f>
        <v>55004.57</v>
      </c>
      <c r="V40" s="27" t="str">
        <f t="shared" si="3"/>
        <v>ผ่าน</v>
      </c>
      <c r="W40" s="27" t="str">
        <f t="shared" si="4"/>
        <v>ผ่าน</v>
      </c>
      <c r="X40" s="27" t="str">
        <f t="shared" si="14"/>
        <v>ผ่าน</v>
      </c>
      <c r="Y40" s="22">
        <f>'[4]Unit Cost'!AK$452</f>
        <v>26843100.940000005</v>
      </c>
      <c r="Z40" s="233">
        <v>26843100.940000005</v>
      </c>
      <c r="AA40" s="233">
        <f t="shared" si="6"/>
        <v>0</v>
      </c>
    </row>
    <row r="41" spans="1:27" s="12" customFormat="1" ht="27" x14ac:dyDescent="0.75">
      <c r="A41" s="261" t="s">
        <v>132</v>
      </c>
      <c r="B41" s="262"/>
      <c r="C41" s="263"/>
      <c r="D41" s="28"/>
      <c r="E41" s="29"/>
      <c r="F41" s="30"/>
      <c r="G41" s="31"/>
      <c r="H41" s="31"/>
      <c r="I41" s="31"/>
      <c r="J41" s="32"/>
      <c r="K41" s="33"/>
      <c r="L41" s="33"/>
      <c r="M41" s="34"/>
      <c r="N41" s="35"/>
      <c r="O41" s="36"/>
      <c r="P41" s="36"/>
      <c r="Q41" s="36"/>
      <c r="R41" s="36"/>
      <c r="S41" s="36"/>
      <c r="T41" s="36"/>
      <c r="U41" s="36"/>
      <c r="V41" s="36"/>
      <c r="W41" s="36"/>
      <c r="X41" s="37">
        <f>COUNTIF(X27:X40,"ผ่าน")</f>
        <v>12</v>
      </c>
      <c r="Y41" s="33"/>
      <c r="AA41" s="233">
        <f t="shared" si="6"/>
        <v>0</v>
      </c>
    </row>
    <row r="42" spans="1:27" x14ac:dyDescent="0.7">
      <c r="A42" s="18" t="s">
        <v>46</v>
      </c>
      <c r="B42" s="19" t="s">
        <v>16</v>
      </c>
      <c r="C42" s="19" t="s">
        <v>133</v>
      </c>
      <c r="D42" s="19" t="s">
        <v>134</v>
      </c>
      <c r="E42" s="19" t="s">
        <v>135</v>
      </c>
      <c r="F42" s="19" t="s">
        <v>136</v>
      </c>
      <c r="G42" s="19">
        <v>909</v>
      </c>
      <c r="H42" s="20">
        <v>144119</v>
      </c>
      <c r="I42" s="18">
        <v>19</v>
      </c>
      <c r="J42" s="21" t="s">
        <v>137</v>
      </c>
      <c r="K42" s="22">
        <f>'[4]Unit Cost'!AL$459</f>
        <v>664528989.22288227</v>
      </c>
      <c r="L42" s="22">
        <f>[4]DataService!$O39</f>
        <v>544918</v>
      </c>
      <c r="M42" s="23">
        <f t="shared" ref="M42:M59" si="15">IFERROR(SUM(K42/L42),0)</f>
        <v>1219.5027310951048</v>
      </c>
      <c r="N42" s="24">
        <f>VLOOKUP(I42,'[4]ค่ากลางกลุ่ม UnitCost'!B$5:K$21,6,FALSE)</f>
        <v>1366.95</v>
      </c>
      <c r="O42" s="22">
        <f>'[4]Unit Cost'!AL$460</f>
        <v>867284922.87711787</v>
      </c>
      <c r="P42" s="22">
        <f>[4]DataService!$U39</f>
        <v>28358</v>
      </c>
      <c r="Q42" s="22">
        <f>[4]DataService!AB39</f>
        <v>55865.319000000003</v>
      </c>
      <c r="R42" s="22">
        <f>O42/P42</f>
        <v>30583.430526733828</v>
      </c>
      <c r="S42" s="22">
        <f>O42/[4]DataService!V39</f>
        <v>4487.1246973459529</v>
      </c>
      <c r="T42" s="25">
        <f t="shared" ref="T42:T59" si="16">IFERROR(SUM(O42/Q42),0)</f>
        <v>15524.567628032659</v>
      </c>
      <c r="U42" s="26">
        <f>VLOOKUP(I42,'[4]ค่ากลางกลุ่ม UnitCost'!B$5:K$21,10,FALSE)</f>
        <v>21157.19</v>
      </c>
      <c r="V42" s="27" t="str">
        <f t="shared" si="3"/>
        <v>ผ่าน</v>
      </c>
      <c r="W42" s="27" t="str">
        <f t="shared" si="4"/>
        <v>ผ่าน</v>
      </c>
      <c r="X42" s="27" t="str">
        <f>IF(AND(M42&lt;N42,T42&lt;U42),"ผ่าน","ไม่ผ่าน")</f>
        <v>ผ่าน</v>
      </c>
      <c r="Y42" s="22">
        <f>'[4]Unit Cost'!AL$452</f>
        <v>674889803.72000003</v>
      </c>
      <c r="Z42" s="233">
        <v>674889803.72000003</v>
      </c>
      <c r="AA42" s="233">
        <f t="shared" si="6"/>
        <v>0</v>
      </c>
    </row>
    <row r="43" spans="1:27" x14ac:dyDescent="0.7">
      <c r="A43" s="18" t="s">
        <v>46</v>
      </c>
      <c r="B43" s="19" t="s">
        <v>16</v>
      </c>
      <c r="C43" s="19" t="s">
        <v>138</v>
      </c>
      <c r="D43" s="19" t="s">
        <v>139</v>
      </c>
      <c r="E43" s="19" t="s">
        <v>54</v>
      </c>
      <c r="F43" s="19" t="s">
        <v>55</v>
      </c>
      <c r="G43" s="19">
        <v>40</v>
      </c>
      <c r="H43" s="20">
        <v>35944</v>
      </c>
      <c r="I43" s="18">
        <v>6</v>
      </c>
      <c r="J43" s="21" t="s">
        <v>56</v>
      </c>
      <c r="K43" s="22">
        <f>'[4]Unit Cost'!AM$459</f>
        <v>53483623.014369056</v>
      </c>
      <c r="L43" s="22">
        <f>[4]DataService!$O40</f>
        <v>85357</v>
      </c>
      <c r="M43" s="23">
        <f t="shared" si="15"/>
        <v>626.58742709290459</v>
      </c>
      <c r="N43" s="24">
        <f>VLOOKUP(I43,'[4]ค่ากลางกลุ่ม UnitCost'!B$5:K$21,6,FALSE)</f>
        <v>580.07000000000005</v>
      </c>
      <c r="O43" s="22">
        <f>'[4]Unit Cost'!AM$460</f>
        <v>19115256.175630927</v>
      </c>
      <c r="P43" s="22">
        <f>[4]DataService!$U40</f>
        <v>1511</v>
      </c>
      <c r="Q43" s="22">
        <f>[4]DataService!AB40</f>
        <v>751.08620000000008</v>
      </c>
      <c r="R43" s="22">
        <f t="shared" ref="R43:R59" si="17">O43/P43</f>
        <v>12650.732081820601</v>
      </c>
      <c r="S43" s="22">
        <f>O43/[4]DataService!V40</f>
        <v>3699.4883250688845</v>
      </c>
      <c r="T43" s="25">
        <f t="shared" si="16"/>
        <v>25450.149630802596</v>
      </c>
      <c r="U43" s="26">
        <f>VLOOKUP(I43,'[4]ค่ากลางกลุ่ม UnitCost'!B$5:K$21,10,FALSE)</f>
        <v>41392.99</v>
      </c>
      <c r="V43" s="27" t="str">
        <f t="shared" si="3"/>
        <v>ไม่ผ่าน</v>
      </c>
      <c r="W43" s="27" t="str">
        <f t="shared" si="4"/>
        <v>ผ่าน</v>
      </c>
      <c r="X43" s="27" t="str">
        <f t="shared" ref="X43:X59" si="18">IF(AND(M43&lt;N43,T43&lt;U43),"ผ่าน","ไม่ผ่าน")</f>
        <v>ไม่ผ่าน</v>
      </c>
      <c r="Y43" s="22">
        <f>'[4]Unit Cost'!AM$452</f>
        <v>43507657.319999993</v>
      </c>
      <c r="Z43" s="233">
        <v>43507657.319999993</v>
      </c>
      <c r="AA43" s="233">
        <f t="shared" si="6"/>
        <v>0</v>
      </c>
    </row>
    <row r="44" spans="1:27" ht="27" x14ac:dyDescent="0.75">
      <c r="A44" s="18" t="s">
        <v>46</v>
      </c>
      <c r="B44" s="19" t="s">
        <v>16</v>
      </c>
      <c r="C44" s="19" t="s">
        <v>140</v>
      </c>
      <c r="D44" s="19" t="s">
        <v>141</v>
      </c>
      <c r="E44" s="19" t="s">
        <v>54</v>
      </c>
      <c r="F44" s="19" t="s">
        <v>55</v>
      </c>
      <c r="G44" s="19">
        <v>39</v>
      </c>
      <c r="H44" s="20">
        <v>24067</v>
      </c>
      <c r="I44" s="18">
        <v>5</v>
      </c>
      <c r="J44" s="21" t="s">
        <v>61</v>
      </c>
      <c r="K44" s="22">
        <f>'[4]Unit Cost'!AN$459</f>
        <v>39929148.013826758</v>
      </c>
      <c r="L44" s="22">
        <f>[4]DataService!$O41</f>
        <v>64195</v>
      </c>
      <c r="M44" s="23">
        <f t="shared" si="15"/>
        <v>621.99778820510562</v>
      </c>
      <c r="N44" s="24">
        <f>VLOOKUP(I44,'[4]ค่ากลางกลุ่ม UnitCost'!B$5:K$21,6,FALSE)</f>
        <v>643.30999999999995</v>
      </c>
      <c r="O44" s="22">
        <f>'[4]Unit Cost'!AN$460</f>
        <v>12652730.476173243</v>
      </c>
      <c r="P44" s="22">
        <f>[4]DataService!$U41</f>
        <v>1625</v>
      </c>
      <c r="Q44" s="22">
        <f>[4]DataService!AB41</f>
        <v>947.04369999999994</v>
      </c>
      <c r="R44" s="22">
        <f t="shared" si="17"/>
        <v>7786.2956776450719</v>
      </c>
      <c r="S44" s="22">
        <f>O44/[4]DataService!V41</f>
        <v>2125.4376744789588</v>
      </c>
      <c r="T44" s="25">
        <f t="shared" si="16"/>
        <v>13360.239317544949</v>
      </c>
      <c r="U44" s="26">
        <f>VLOOKUP(I44,'[4]ค่ากลางกลุ่ม UnitCost'!B$5:K$21,10,FALSE)</f>
        <v>55004.57</v>
      </c>
      <c r="V44" s="27" t="str">
        <f t="shared" si="3"/>
        <v>ผ่าน</v>
      </c>
      <c r="W44" s="27" t="str">
        <f t="shared" si="4"/>
        <v>ผ่าน</v>
      </c>
      <c r="X44" s="27" t="str">
        <f t="shared" si="18"/>
        <v>ผ่าน</v>
      </c>
      <c r="Y44" s="22">
        <f>'[4]Unit Cost'!AN$452</f>
        <v>36637619.700000003</v>
      </c>
      <c r="Z44" s="234">
        <v>36637619.700000003</v>
      </c>
      <c r="AA44" s="233">
        <f t="shared" si="6"/>
        <v>0</v>
      </c>
    </row>
    <row r="45" spans="1:27" x14ac:dyDescent="0.7">
      <c r="A45" s="18" t="s">
        <v>46</v>
      </c>
      <c r="B45" s="19" t="s">
        <v>16</v>
      </c>
      <c r="C45" s="19" t="s">
        <v>142</v>
      </c>
      <c r="D45" s="19" t="s">
        <v>143</v>
      </c>
      <c r="E45" s="19" t="s">
        <v>54</v>
      </c>
      <c r="F45" s="19" t="s">
        <v>55</v>
      </c>
      <c r="G45" s="19">
        <v>90</v>
      </c>
      <c r="H45" s="20">
        <v>55513</v>
      </c>
      <c r="I45" s="18">
        <v>6</v>
      </c>
      <c r="J45" s="21" t="s">
        <v>56</v>
      </c>
      <c r="K45" s="22">
        <f>'[4]Unit Cost'!AO$459</f>
        <v>73366395.323530018</v>
      </c>
      <c r="L45" s="22">
        <f>[4]DataService!$O42</f>
        <v>136395</v>
      </c>
      <c r="M45" s="23">
        <f t="shared" si="15"/>
        <v>537.89651617383345</v>
      </c>
      <c r="N45" s="24">
        <f>VLOOKUP(I45,'[4]ค่ากลางกลุ่ม UnitCost'!B$5:K$21,6,FALSE)</f>
        <v>580.07000000000005</v>
      </c>
      <c r="O45" s="22">
        <f>'[4]Unit Cost'!AO$460</f>
        <v>48499831.356469966</v>
      </c>
      <c r="P45" s="22">
        <f>[4]DataService!$U42</f>
        <v>3446</v>
      </c>
      <c r="Q45" s="22">
        <f>[4]DataService!AB42</f>
        <v>1978.7937000000002</v>
      </c>
      <c r="R45" s="22">
        <f t="shared" si="17"/>
        <v>14074.240091836902</v>
      </c>
      <c r="S45" s="22">
        <f>O45/[4]DataService!V42</f>
        <v>2679.8448091761502</v>
      </c>
      <c r="T45" s="25">
        <f t="shared" si="16"/>
        <v>24509.796729426602</v>
      </c>
      <c r="U45" s="26">
        <f>VLOOKUP(I45,'[4]ค่ากลางกลุ่ม UnitCost'!B$5:K$21,10,FALSE)</f>
        <v>41392.99</v>
      </c>
      <c r="V45" s="27" t="str">
        <f t="shared" si="3"/>
        <v>ผ่าน</v>
      </c>
      <c r="W45" s="27" t="str">
        <f t="shared" si="4"/>
        <v>ผ่าน</v>
      </c>
      <c r="X45" s="27" t="str">
        <f t="shared" si="18"/>
        <v>ผ่าน</v>
      </c>
      <c r="Y45" s="22">
        <f>'[4]Unit Cost'!AO$452</f>
        <v>77971515.099999994</v>
      </c>
      <c r="Z45" s="233">
        <v>77971515.099999994</v>
      </c>
      <c r="AA45" s="233">
        <f t="shared" si="6"/>
        <v>0</v>
      </c>
    </row>
    <row r="46" spans="1:27" x14ac:dyDescent="0.7">
      <c r="A46" s="18" t="s">
        <v>46</v>
      </c>
      <c r="B46" s="19" t="s">
        <v>16</v>
      </c>
      <c r="C46" s="19" t="s">
        <v>144</v>
      </c>
      <c r="D46" s="19" t="s">
        <v>145</v>
      </c>
      <c r="E46" s="19" t="s">
        <v>54</v>
      </c>
      <c r="F46" s="19" t="s">
        <v>70</v>
      </c>
      <c r="G46" s="19">
        <v>103</v>
      </c>
      <c r="H46" s="20">
        <v>39521</v>
      </c>
      <c r="I46" s="18">
        <v>9</v>
      </c>
      <c r="J46" s="21" t="s">
        <v>146</v>
      </c>
      <c r="K46" s="22">
        <f>'[4]Unit Cost'!AP$459</f>
        <v>58797693.468595937</v>
      </c>
      <c r="L46" s="22">
        <f>[4]DataService!$O43</f>
        <v>118343</v>
      </c>
      <c r="M46" s="23">
        <f t="shared" si="15"/>
        <v>496.84132959782949</v>
      </c>
      <c r="N46" s="24">
        <f>VLOOKUP(I46,'[4]ค่ากลางกลุ่ม UnitCost'!B$5:K$21,6,FALSE)</f>
        <v>652.59</v>
      </c>
      <c r="O46" s="22">
        <f>'[4]Unit Cost'!AP$460</f>
        <v>57712977.011404075</v>
      </c>
      <c r="P46" s="22">
        <f>[4]DataService!$U43</f>
        <v>4329</v>
      </c>
      <c r="Q46" s="22">
        <f>[4]DataService!AB43</f>
        <v>2927.8834000000002</v>
      </c>
      <c r="R46" s="22">
        <f t="shared" si="17"/>
        <v>13331.711021345363</v>
      </c>
      <c r="S46" s="22">
        <f>O46/[4]DataService!V43</f>
        <v>2788.2012180010665</v>
      </c>
      <c r="T46" s="25">
        <f t="shared" si="16"/>
        <v>19711.50115178906</v>
      </c>
      <c r="U46" s="26">
        <f>VLOOKUP(I46,'[4]ค่ากลางกลุ่ม UnitCost'!B$5:K$21,10,FALSE)</f>
        <v>47520.88</v>
      </c>
      <c r="V46" s="27" t="str">
        <f t="shared" si="3"/>
        <v>ผ่าน</v>
      </c>
      <c r="W46" s="27" t="str">
        <f t="shared" si="4"/>
        <v>ผ่าน</v>
      </c>
      <c r="X46" s="27" t="str">
        <f t="shared" si="18"/>
        <v>ผ่าน</v>
      </c>
      <c r="Y46" s="22">
        <f>'[4]Unit Cost'!AP$452</f>
        <v>74854154.239999995</v>
      </c>
      <c r="Z46" s="233">
        <v>74854154.239999995</v>
      </c>
      <c r="AA46" s="233">
        <f t="shared" si="6"/>
        <v>0</v>
      </c>
    </row>
    <row r="47" spans="1:27" x14ac:dyDescent="0.7">
      <c r="A47" s="18" t="s">
        <v>46</v>
      </c>
      <c r="B47" s="19" t="s">
        <v>16</v>
      </c>
      <c r="C47" s="19" t="s">
        <v>147</v>
      </c>
      <c r="D47" s="19" t="s">
        <v>148</v>
      </c>
      <c r="E47" s="19" t="s">
        <v>54</v>
      </c>
      <c r="F47" s="19" t="s">
        <v>55</v>
      </c>
      <c r="G47" s="19">
        <v>38</v>
      </c>
      <c r="H47" s="20">
        <v>37339</v>
      </c>
      <c r="I47" s="18">
        <v>6</v>
      </c>
      <c r="J47" s="21" t="s">
        <v>56</v>
      </c>
      <c r="K47" s="22">
        <f>'[4]Unit Cost'!AQ$459</f>
        <v>53676399.031406283</v>
      </c>
      <c r="L47" s="22">
        <f>[4]DataService!$O44</f>
        <v>94453</v>
      </c>
      <c r="M47" s="23">
        <f t="shared" si="15"/>
        <v>568.28686258145626</v>
      </c>
      <c r="N47" s="24">
        <f>VLOOKUP(I47,'[4]ค่ากลางกลุ่ม UnitCost'!B$5:K$21,6,FALSE)</f>
        <v>580.07000000000005</v>
      </c>
      <c r="O47" s="22">
        <f>'[4]Unit Cost'!AQ$460</f>
        <v>24421810.848593704</v>
      </c>
      <c r="P47" s="22">
        <f>[4]DataService!$U44</f>
        <v>2188</v>
      </c>
      <c r="Q47" s="22">
        <f>[4]DataService!AB44</f>
        <v>1173.5942</v>
      </c>
      <c r="R47" s="22">
        <f t="shared" si="17"/>
        <v>11161.70514103917</v>
      </c>
      <c r="S47" s="22">
        <f>O47/[4]DataService!V44</f>
        <v>2362.5627211563997</v>
      </c>
      <c r="T47" s="25">
        <f t="shared" si="16"/>
        <v>20809.41678869383</v>
      </c>
      <c r="U47" s="26">
        <f>VLOOKUP(I47,'[4]ค่ากลางกลุ่ม UnitCost'!B$5:K$21,10,FALSE)</f>
        <v>41392.99</v>
      </c>
      <c r="V47" s="27" t="str">
        <f t="shared" si="3"/>
        <v>ผ่าน</v>
      </c>
      <c r="W47" s="27" t="str">
        <f t="shared" si="4"/>
        <v>ผ่าน</v>
      </c>
      <c r="X47" s="27" t="str">
        <f t="shared" si="18"/>
        <v>ผ่าน</v>
      </c>
      <c r="Y47" s="22">
        <f>'[4]Unit Cost'!AQ$452</f>
        <v>46984326.939999998</v>
      </c>
      <c r="Z47" s="233">
        <v>46984326.939999998</v>
      </c>
      <c r="AA47" s="233">
        <f t="shared" si="6"/>
        <v>0</v>
      </c>
    </row>
    <row r="48" spans="1:27" x14ac:dyDescent="0.7">
      <c r="A48" s="18" t="s">
        <v>46</v>
      </c>
      <c r="B48" s="19" t="s">
        <v>16</v>
      </c>
      <c r="C48" s="19" t="s">
        <v>149</v>
      </c>
      <c r="D48" s="19" t="s">
        <v>150</v>
      </c>
      <c r="E48" s="19" t="s">
        <v>54</v>
      </c>
      <c r="F48" s="19" t="s">
        <v>82</v>
      </c>
      <c r="G48" s="19">
        <v>15</v>
      </c>
      <c r="H48" s="20">
        <v>10627</v>
      </c>
      <c r="I48" s="18">
        <v>2</v>
      </c>
      <c r="J48" s="21" t="s">
        <v>83</v>
      </c>
      <c r="K48" s="22">
        <f>'[4]Unit Cost'!AR$459</f>
        <v>20466145.661246721</v>
      </c>
      <c r="L48" s="22">
        <f>[4]DataService!$O45</f>
        <v>30514</v>
      </c>
      <c r="M48" s="23">
        <f t="shared" si="15"/>
        <v>670.71330082082716</v>
      </c>
      <c r="N48" s="24">
        <f>VLOOKUP(I48,'[4]ค่ากลางกลุ่ม UnitCost'!B$5:K$21,6,FALSE)</f>
        <v>784.54</v>
      </c>
      <c r="O48" s="22">
        <f>'[4]Unit Cost'!AR$460</f>
        <v>15272892.778753273</v>
      </c>
      <c r="P48" s="22">
        <f>[4]DataService!$U45</f>
        <v>655</v>
      </c>
      <c r="Q48" s="22">
        <f>[4]DataService!AB45</f>
        <v>374.65770000000003</v>
      </c>
      <c r="R48" s="22">
        <f t="shared" si="17"/>
        <v>23317.39355534851</v>
      </c>
      <c r="S48" s="22">
        <f>O48/[4]DataService!V45</f>
        <v>5252.026402597412</v>
      </c>
      <c r="T48" s="25">
        <f t="shared" si="16"/>
        <v>40764.924299576043</v>
      </c>
      <c r="U48" s="26">
        <f>VLOOKUP(I48,'[4]ค่ากลางกลุ่ม UnitCost'!B$5:K$21,10,FALSE)</f>
        <v>66738.12</v>
      </c>
      <c r="V48" s="27" t="str">
        <f t="shared" si="3"/>
        <v>ผ่าน</v>
      </c>
      <c r="W48" s="27" t="str">
        <f t="shared" si="4"/>
        <v>ผ่าน</v>
      </c>
      <c r="X48" s="27" t="str">
        <f t="shared" si="18"/>
        <v>ผ่าน</v>
      </c>
      <c r="Y48" s="22">
        <f>'[4]Unit Cost'!AR$452</f>
        <v>25202473.149999999</v>
      </c>
      <c r="Z48" s="233">
        <v>25202473.149999999</v>
      </c>
      <c r="AA48" s="233">
        <f t="shared" si="6"/>
        <v>0</v>
      </c>
    </row>
    <row r="49" spans="1:27" x14ac:dyDescent="0.7">
      <c r="A49" s="18" t="s">
        <v>46</v>
      </c>
      <c r="B49" s="19" t="s">
        <v>16</v>
      </c>
      <c r="C49" s="19" t="s">
        <v>151</v>
      </c>
      <c r="D49" s="19" t="s">
        <v>152</v>
      </c>
      <c r="E49" s="19" t="s">
        <v>49</v>
      </c>
      <c r="F49" s="19" t="s">
        <v>153</v>
      </c>
      <c r="G49" s="19">
        <v>246</v>
      </c>
      <c r="H49" s="20">
        <v>92525</v>
      </c>
      <c r="I49" s="18">
        <v>15</v>
      </c>
      <c r="J49" s="21" t="s">
        <v>154</v>
      </c>
      <c r="K49" s="22">
        <f>'[4]Unit Cost'!AS$459</f>
        <v>214266740.92238748</v>
      </c>
      <c r="L49" s="22">
        <f>[4]DataService!$O46</f>
        <v>241797</v>
      </c>
      <c r="M49" s="23">
        <f t="shared" si="15"/>
        <v>886.14309078436656</v>
      </c>
      <c r="N49" s="24">
        <f>VLOOKUP(I49,'[4]ค่ากลางกลุ่ม UnitCost'!B$5:K$21,6,FALSE)</f>
        <v>771.46</v>
      </c>
      <c r="O49" s="22">
        <f>'[4]Unit Cost'!AS$460</f>
        <v>170337295.91761255</v>
      </c>
      <c r="P49" s="22">
        <f>[4]DataService!$U46</f>
        <v>9230</v>
      </c>
      <c r="Q49" s="22">
        <f>[4]DataService!AB46</f>
        <v>10282.987000000001</v>
      </c>
      <c r="R49" s="22">
        <f t="shared" si="17"/>
        <v>18454.744953154124</v>
      </c>
      <c r="S49" s="22">
        <f>O49/[4]DataService!V46</f>
        <v>4046.5932417354625</v>
      </c>
      <c r="T49" s="25">
        <f t="shared" si="16"/>
        <v>16564.962682303551</v>
      </c>
      <c r="U49" s="26">
        <f>VLOOKUP(I49,'[4]ค่ากลางกลุ่ม UnitCost'!B$5:K$21,10,FALSE)</f>
        <v>28889.64</v>
      </c>
      <c r="V49" s="27" t="str">
        <f t="shared" si="3"/>
        <v>ไม่ผ่าน</v>
      </c>
      <c r="W49" s="27" t="str">
        <f t="shared" si="4"/>
        <v>ผ่าน</v>
      </c>
      <c r="X49" s="27" t="str">
        <f t="shared" si="18"/>
        <v>ไม่ผ่าน</v>
      </c>
      <c r="Y49" s="22">
        <f>'[4]Unit Cost'!AS$452</f>
        <v>142499893.59999999</v>
      </c>
      <c r="Z49" s="233">
        <v>142499893.59999999</v>
      </c>
      <c r="AA49" s="233">
        <f t="shared" si="6"/>
        <v>0</v>
      </c>
    </row>
    <row r="50" spans="1:27" x14ac:dyDescent="0.7">
      <c r="A50" s="18" t="s">
        <v>46</v>
      </c>
      <c r="B50" s="19" t="s">
        <v>16</v>
      </c>
      <c r="C50" s="19" t="s">
        <v>155</v>
      </c>
      <c r="D50" s="19" t="s">
        <v>156</v>
      </c>
      <c r="E50" s="19" t="s">
        <v>54</v>
      </c>
      <c r="F50" s="19" t="s">
        <v>55</v>
      </c>
      <c r="G50" s="19">
        <v>40</v>
      </c>
      <c r="H50" s="20">
        <v>30686</v>
      </c>
      <c r="I50" s="18">
        <v>6</v>
      </c>
      <c r="J50" s="21" t="s">
        <v>56</v>
      </c>
      <c r="K50" s="22">
        <f>'[4]Unit Cost'!AT$459</f>
        <v>28102922.262996625</v>
      </c>
      <c r="L50" s="22">
        <f>[4]DataService!$O47</f>
        <v>81028</v>
      </c>
      <c r="M50" s="23">
        <f t="shared" si="15"/>
        <v>346.8297657969668</v>
      </c>
      <c r="N50" s="24">
        <f>VLOOKUP(I50,'[4]ค่ากลางกลุ่ม UnitCost'!B$5:K$21,6,FALSE)</f>
        <v>580.07000000000005</v>
      </c>
      <c r="O50" s="22">
        <f>'[4]Unit Cost'!AT$460</f>
        <v>38245241.077003375</v>
      </c>
      <c r="P50" s="22">
        <f>[4]DataService!$U47</f>
        <v>1815</v>
      </c>
      <c r="Q50" s="22">
        <f>[4]DataService!AB47</f>
        <v>1146.2019</v>
      </c>
      <c r="R50" s="22">
        <f t="shared" si="17"/>
        <v>21071.758169147866</v>
      </c>
      <c r="S50" s="22">
        <f>O50/[4]DataService!V47</f>
        <v>6008.6788809117634</v>
      </c>
      <c r="T50" s="25">
        <f t="shared" si="16"/>
        <v>33366.932193188106</v>
      </c>
      <c r="U50" s="26">
        <f>VLOOKUP(I50,'[4]ค่ากลางกลุ่ม UnitCost'!B$5:K$21,10,FALSE)</f>
        <v>41392.99</v>
      </c>
      <c r="V50" s="27" t="str">
        <f t="shared" si="3"/>
        <v>ผ่าน</v>
      </c>
      <c r="W50" s="27" t="str">
        <f t="shared" si="4"/>
        <v>ผ่าน</v>
      </c>
      <c r="X50" s="27" t="str">
        <f t="shared" si="18"/>
        <v>ผ่าน</v>
      </c>
      <c r="Y50" s="22">
        <f>'[4]Unit Cost'!AT$452</f>
        <v>42326722.170000002</v>
      </c>
      <c r="Z50" s="233">
        <v>42326722.170000002</v>
      </c>
      <c r="AA50" s="233">
        <f t="shared" si="6"/>
        <v>0</v>
      </c>
    </row>
    <row r="51" spans="1:27" x14ac:dyDescent="0.7">
      <c r="A51" s="18" t="s">
        <v>46</v>
      </c>
      <c r="B51" s="19" t="s">
        <v>16</v>
      </c>
      <c r="C51" s="19" t="s">
        <v>157</v>
      </c>
      <c r="D51" s="19" t="s">
        <v>158</v>
      </c>
      <c r="E51" s="19" t="s">
        <v>54</v>
      </c>
      <c r="F51" s="19" t="s">
        <v>70</v>
      </c>
      <c r="G51" s="19">
        <v>78</v>
      </c>
      <c r="H51" s="20">
        <v>53059</v>
      </c>
      <c r="I51" s="18">
        <v>10</v>
      </c>
      <c r="J51" s="21" t="s">
        <v>71</v>
      </c>
      <c r="K51" s="22">
        <f>'[4]Unit Cost'!AU$459</f>
        <v>75626144.768901274</v>
      </c>
      <c r="L51" s="22">
        <f>[4]DataService!$O48</f>
        <v>121074</v>
      </c>
      <c r="M51" s="23">
        <f t="shared" si="15"/>
        <v>624.62745733106431</v>
      </c>
      <c r="N51" s="24">
        <f>VLOOKUP(I51,'[4]ค่ากลางกลุ่ม UnitCost'!B$5:K$21,6,FALSE)</f>
        <v>570.91</v>
      </c>
      <c r="O51" s="22">
        <f>'[4]Unit Cost'!AU$460</f>
        <v>58026498.661098734</v>
      </c>
      <c r="P51" s="22">
        <f>[4]DataService!$U48</f>
        <v>3453</v>
      </c>
      <c r="Q51" s="22">
        <f>[4]DataService!AB48</f>
        <v>2654.3695000000002</v>
      </c>
      <c r="R51" s="22">
        <f t="shared" si="17"/>
        <v>16804.662224471107</v>
      </c>
      <c r="S51" s="22">
        <f>O51/[4]DataService!V48</f>
        <v>4233.6566949583203</v>
      </c>
      <c r="T51" s="25">
        <f t="shared" si="16"/>
        <v>21860.7464639338</v>
      </c>
      <c r="U51" s="26">
        <f>VLOOKUP(I51,'[4]ค่ากลางกลุ่ม UnitCost'!B$5:K$21,10,FALSE)</f>
        <v>39005.050000000003</v>
      </c>
      <c r="V51" s="27" t="str">
        <f t="shared" si="3"/>
        <v>ไม่ผ่าน</v>
      </c>
      <c r="W51" s="27" t="str">
        <f t="shared" si="4"/>
        <v>ผ่าน</v>
      </c>
      <c r="X51" s="27" t="str">
        <f t="shared" si="18"/>
        <v>ไม่ผ่าน</v>
      </c>
      <c r="Y51" s="22">
        <f>'[4]Unit Cost'!AU$452</f>
        <v>75698544.640000001</v>
      </c>
      <c r="Z51" s="233">
        <v>75698544.640000001</v>
      </c>
      <c r="AA51" s="233">
        <f t="shared" si="6"/>
        <v>0</v>
      </c>
    </row>
    <row r="52" spans="1:27" x14ac:dyDescent="0.7">
      <c r="A52" s="18" t="s">
        <v>46</v>
      </c>
      <c r="B52" s="19" t="s">
        <v>16</v>
      </c>
      <c r="C52" s="19" t="s">
        <v>159</v>
      </c>
      <c r="D52" s="19" t="s">
        <v>160</v>
      </c>
      <c r="E52" s="19" t="s">
        <v>54</v>
      </c>
      <c r="F52" s="19" t="s">
        <v>70</v>
      </c>
      <c r="G52" s="19">
        <v>123</v>
      </c>
      <c r="H52" s="20">
        <v>53459</v>
      </c>
      <c r="I52" s="18">
        <v>10</v>
      </c>
      <c r="J52" s="21" t="s">
        <v>71</v>
      </c>
      <c r="K52" s="22">
        <f>'[4]Unit Cost'!AV$459</f>
        <v>79575436.194464117</v>
      </c>
      <c r="L52" s="22">
        <f>[4]DataService!$O49</f>
        <v>145481</v>
      </c>
      <c r="M52" s="23">
        <f t="shared" si="15"/>
        <v>546.98164155088375</v>
      </c>
      <c r="N52" s="24">
        <f>VLOOKUP(I52,'[4]ค่ากลางกลุ่ม UnitCost'!B$5:K$21,6,FALSE)</f>
        <v>570.91</v>
      </c>
      <c r="O52" s="22">
        <f>'[4]Unit Cost'!AV$460</f>
        <v>51042785.465535872</v>
      </c>
      <c r="P52" s="22">
        <f>[4]DataService!$U49</f>
        <v>5867</v>
      </c>
      <c r="Q52" s="22">
        <f>[4]DataService!AB49</f>
        <v>3346.9742000000001</v>
      </c>
      <c r="R52" s="22">
        <f t="shared" si="17"/>
        <v>8699.9804781891726</v>
      </c>
      <c r="S52" s="22">
        <f>O52/[4]DataService!V49</f>
        <v>1866.0763157802023</v>
      </c>
      <c r="T52" s="25">
        <f t="shared" si="16"/>
        <v>15250.426927562175</v>
      </c>
      <c r="U52" s="26">
        <f>VLOOKUP(I52,'[4]ค่ากลางกลุ่ม UnitCost'!B$5:K$21,10,FALSE)</f>
        <v>39005.050000000003</v>
      </c>
      <c r="V52" s="27" t="str">
        <f t="shared" si="3"/>
        <v>ผ่าน</v>
      </c>
      <c r="W52" s="27" t="str">
        <f t="shared" si="4"/>
        <v>ผ่าน</v>
      </c>
      <c r="X52" s="27" t="str">
        <f t="shared" si="18"/>
        <v>ผ่าน</v>
      </c>
      <c r="Y52" s="22">
        <f>'[4]Unit Cost'!AV$452</f>
        <v>77698974.429999992</v>
      </c>
      <c r="Z52" s="233">
        <v>77698974.429999992</v>
      </c>
      <c r="AA52" s="233">
        <f t="shared" si="6"/>
        <v>0</v>
      </c>
    </row>
    <row r="53" spans="1:27" x14ac:dyDescent="0.7">
      <c r="A53" s="18" t="s">
        <v>46</v>
      </c>
      <c r="B53" s="19" t="s">
        <v>16</v>
      </c>
      <c r="C53" s="19" t="s">
        <v>161</v>
      </c>
      <c r="D53" s="19" t="s">
        <v>162</v>
      </c>
      <c r="E53" s="19" t="s">
        <v>54</v>
      </c>
      <c r="F53" s="19" t="s">
        <v>55</v>
      </c>
      <c r="G53" s="19">
        <v>42</v>
      </c>
      <c r="H53" s="20">
        <v>26548</v>
      </c>
      <c r="I53" s="18">
        <v>5</v>
      </c>
      <c r="J53" s="21" t="s">
        <v>61</v>
      </c>
      <c r="K53" s="22">
        <f>'[4]Unit Cost'!AW$459</f>
        <v>48607185.630756624</v>
      </c>
      <c r="L53" s="22">
        <f>[4]DataService!$O50</f>
        <v>79366</v>
      </c>
      <c r="M53" s="23">
        <f t="shared" si="15"/>
        <v>612.44343460369203</v>
      </c>
      <c r="N53" s="24">
        <f>VLOOKUP(I53,'[4]ค่ากลางกลุ่ม UnitCost'!B$5:K$21,6,FALSE)</f>
        <v>643.30999999999995</v>
      </c>
      <c r="O53" s="22">
        <f>'[4]Unit Cost'!AW$460</f>
        <v>16692279.699243365</v>
      </c>
      <c r="P53" s="22">
        <f>[4]DataService!$U50</f>
        <v>2223</v>
      </c>
      <c r="Q53" s="22">
        <f>[4]DataService!AB50</f>
        <v>1323.8095999999998</v>
      </c>
      <c r="R53" s="22">
        <f t="shared" si="17"/>
        <v>7508.8977504468576</v>
      </c>
      <c r="S53" s="22">
        <f>O53/[4]DataService!V50</f>
        <v>1924.6258156627885</v>
      </c>
      <c r="T53" s="25">
        <f t="shared" si="16"/>
        <v>12609.275306088857</v>
      </c>
      <c r="U53" s="26">
        <f>VLOOKUP(I53,'[4]ค่ากลางกลุ่ม UnitCost'!B$5:K$21,10,FALSE)</f>
        <v>55004.57</v>
      </c>
      <c r="V53" s="27" t="str">
        <f t="shared" si="3"/>
        <v>ผ่าน</v>
      </c>
      <c r="W53" s="27" t="str">
        <f t="shared" si="4"/>
        <v>ผ่าน</v>
      </c>
      <c r="X53" s="27" t="str">
        <f t="shared" si="18"/>
        <v>ผ่าน</v>
      </c>
      <c r="Y53" s="22">
        <f>'[4]Unit Cost'!AW$452</f>
        <v>41905982.980000004</v>
      </c>
      <c r="Z53" s="233">
        <v>41905982.980000004</v>
      </c>
      <c r="AA53" s="233">
        <f t="shared" si="6"/>
        <v>0</v>
      </c>
    </row>
    <row r="54" spans="1:27" x14ac:dyDescent="0.7">
      <c r="A54" s="18" t="s">
        <v>46</v>
      </c>
      <c r="B54" s="19" t="s">
        <v>16</v>
      </c>
      <c r="C54" s="19" t="s">
        <v>163</v>
      </c>
      <c r="D54" s="19" t="s">
        <v>164</v>
      </c>
      <c r="E54" s="19" t="s">
        <v>54</v>
      </c>
      <c r="F54" s="19" t="s">
        <v>55</v>
      </c>
      <c r="G54" s="19">
        <v>38</v>
      </c>
      <c r="H54" s="20">
        <v>17941</v>
      </c>
      <c r="I54" s="18">
        <v>5</v>
      </c>
      <c r="J54" s="21" t="s">
        <v>61</v>
      </c>
      <c r="K54" s="22">
        <f>'[4]Unit Cost'!AX$459</f>
        <v>33707137.987139516</v>
      </c>
      <c r="L54" s="22">
        <f>[4]DataService!$O51</f>
        <v>69536</v>
      </c>
      <c r="M54" s="23">
        <f t="shared" si="15"/>
        <v>484.74370091951675</v>
      </c>
      <c r="N54" s="24">
        <f>VLOOKUP(I54,'[4]ค่ากลางกลุ่ม UnitCost'!B$5:K$21,6,FALSE)</f>
        <v>643.30999999999995</v>
      </c>
      <c r="O54" s="22">
        <f>'[4]Unit Cost'!AX$460</f>
        <v>15619105.542860486</v>
      </c>
      <c r="P54" s="22">
        <f>[4]DataService!$U51</f>
        <v>1662</v>
      </c>
      <c r="Q54" s="22">
        <f>[4]DataService!AB51</f>
        <v>801.73400000000004</v>
      </c>
      <c r="R54" s="22">
        <f t="shared" si="17"/>
        <v>9397.7771016007737</v>
      </c>
      <c r="S54" s="22">
        <f>O54/[4]DataService!V51</f>
        <v>1707.7526287842211</v>
      </c>
      <c r="T54" s="25">
        <f t="shared" si="16"/>
        <v>19481.655440408522</v>
      </c>
      <c r="U54" s="26">
        <f>VLOOKUP(I54,'[4]ค่ากลางกลุ่ม UnitCost'!B$5:K$21,10,FALSE)</f>
        <v>55004.57</v>
      </c>
      <c r="V54" s="27" t="str">
        <f t="shared" si="3"/>
        <v>ผ่าน</v>
      </c>
      <c r="W54" s="27" t="str">
        <f t="shared" si="4"/>
        <v>ผ่าน</v>
      </c>
      <c r="X54" s="27" t="str">
        <f t="shared" si="18"/>
        <v>ผ่าน</v>
      </c>
      <c r="Y54" s="22">
        <f>'[4]Unit Cost'!AX$452</f>
        <v>33315600.73</v>
      </c>
      <c r="Z54" s="233">
        <v>33315600.73</v>
      </c>
      <c r="AA54" s="233">
        <f t="shared" si="6"/>
        <v>0</v>
      </c>
    </row>
    <row r="55" spans="1:27" x14ac:dyDescent="0.7">
      <c r="A55" s="18" t="s">
        <v>46</v>
      </c>
      <c r="B55" s="19" t="s">
        <v>16</v>
      </c>
      <c r="C55" s="19" t="s">
        <v>165</v>
      </c>
      <c r="D55" s="19" t="s">
        <v>166</v>
      </c>
      <c r="E55" s="19" t="s">
        <v>54</v>
      </c>
      <c r="F55" s="19" t="s">
        <v>55</v>
      </c>
      <c r="G55" s="19">
        <v>42</v>
      </c>
      <c r="H55" s="20">
        <v>24830</v>
      </c>
      <c r="I55" s="18">
        <v>5</v>
      </c>
      <c r="J55" s="21" t="s">
        <v>61</v>
      </c>
      <c r="K55" s="22">
        <f>'[4]Unit Cost'!AY$459</f>
        <v>53706740.594348609</v>
      </c>
      <c r="L55" s="22">
        <f>[4]DataService!$O52</f>
        <v>76786</v>
      </c>
      <c r="M55" s="23">
        <f t="shared" si="15"/>
        <v>699.43401914865478</v>
      </c>
      <c r="N55" s="24">
        <f>VLOOKUP(I55,'[4]ค่ากลางกลุ่ม UnitCost'!B$5:K$21,6,FALSE)</f>
        <v>643.30999999999995</v>
      </c>
      <c r="O55" s="22">
        <f>'[4]Unit Cost'!AY$460</f>
        <v>24275220.805651385</v>
      </c>
      <c r="P55" s="22">
        <f>[4]DataService!$U52</f>
        <v>1906</v>
      </c>
      <c r="Q55" s="22">
        <f>[4]DataService!AB52</f>
        <v>1080.1187</v>
      </c>
      <c r="R55" s="22">
        <f t="shared" si="17"/>
        <v>12736.212384916782</v>
      </c>
      <c r="S55" s="22">
        <f>O55/[4]DataService!V52</f>
        <v>2644.6476528653866</v>
      </c>
      <c r="T55" s="25">
        <f t="shared" si="16"/>
        <v>22474.58617802968</v>
      </c>
      <c r="U55" s="26">
        <f>VLOOKUP(I55,'[4]ค่ากลางกลุ่ม UnitCost'!B$5:K$21,10,FALSE)</f>
        <v>55004.57</v>
      </c>
      <c r="V55" s="27" t="str">
        <f t="shared" si="3"/>
        <v>ไม่ผ่าน</v>
      </c>
      <c r="W55" s="27" t="str">
        <f t="shared" si="4"/>
        <v>ผ่าน</v>
      </c>
      <c r="X55" s="27" t="str">
        <f t="shared" si="18"/>
        <v>ไม่ผ่าน</v>
      </c>
      <c r="Y55" s="22">
        <f>'[4]Unit Cost'!AY$452</f>
        <v>51694686.369999997</v>
      </c>
      <c r="Z55" s="233">
        <v>51694686.369999997</v>
      </c>
      <c r="AA55" s="233">
        <f t="shared" si="6"/>
        <v>0</v>
      </c>
    </row>
    <row r="56" spans="1:27" x14ac:dyDescent="0.7">
      <c r="A56" s="18" t="s">
        <v>46</v>
      </c>
      <c r="B56" s="19" t="s">
        <v>16</v>
      </c>
      <c r="C56" s="19" t="s">
        <v>167</v>
      </c>
      <c r="D56" s="19" t="s">
        <v>168</v>
      </c>
      <c r="E56" s="19" t="s">
        <v>54</v>
      </c>
      <c r="F56" s="19" t="s">
        <v>55</v>
      </c>
      <c r="G56" s="19">
        <v>40</v>
      </c>
      <c r="H56" s="20">
        <v>33198</v>
      </c>
      <c r="I56" s="18">
        <v>6</v>
      </c>
      <c r="J56" s="21" t="s">
        <v>56</v>
      </c>
      <c r="K56" s="22">
        <f>'[4]Unit Cost'!AZ$459</f>
        <v>47861682.106675044</v>
      </c>
      <c r="L56" s="22">
        <f>[4]DataService!$O53</f>
        <v>73911</v>
      </c>
      <c r="M56" s="23">
        <f t="shared" si="15"/>
        <v>647.55830805529683</v>
      </c>
      <c r="N56" s="24">
        <f>VLOOKUP(I56,'[4]ค่ากลางกลุ่ม UnitCost'!B$5:K$21,6,FALSE)</f>
        <v>580.07000000000005</v>
      </c>
      <c r="O56" s="22">
        <f>'[4]Unit Cost'!AZ$460</f>
        <v>16266224.923324959</v>
      </c>
      <c r="P56" s="22">
        <f>[4]DataService!$U53</f>
        <v>1364</v>
      </c>
      <c r="Q56" s="22">
        <f>[4]DataService!AB53</f>
        <v>1005.7206</v>
      </c>
      <c r="R56" s="22">
        <f t="shared" si="17"/>
        <v>11925.38484114733</v>
      </c>
      <c r="S56" s="22">
        <f>O56/[4]DataService!V53</f>
        <v>3038.1443637140378</v>
      </c>
      <c r="T56" s="25">
        <f t="shared" si="16"/>
        <v>16173.701645690622</v>
      </c>
      <c r="U56" s="26">
        <f>VLOOKUP(I56,'[4]ค่ากลางกลุ่ม UnitCost'!B$5:K$21,10,FALSE)</f>
        <v>41392.99</v>
      </c>
      <c r="V56" s="27" t="str">
        <f t="shared" si="3"/>
        <v>ไม่ผ่าน</v>
      </c>
      <c r="W56" s="27" t="str">
        <f t="shared" si="4"/>
        <v>ผ่าน</v>
      </c>
      <c r="X56" s="27" t="str">
        <f t="shared" si="18"/>
        <v>ไม่ผ่าน</v>
      </c>
      <c r="Y56" s="22">
        <f>'[4]Unit Cost'!AZ$452</f>
        <v>39564197.590000004</v>
      </c>
      <c r="Z56" s="233">
        <v>39564197.590000004</v>
      </c>
      <c r="AA56" s="233">
        <f t="shared" si="6"/>
        <v>0</v>
      </c>
    </row>
    <row r="57" spans="1:27" x14ac:dyDescent="0.7">
      <c r="A57" s="18" t="s">
        <v>46</v>
      </c>
      <c r="B57" s="19" t="s">
        <v>16</v>
      </c>
      <c r="C57" s="19" t="s">
        <v>169</v>
      </c>
      <c r="D57" s="19" t="s">
        <v>170</v>
      </c>
      <c r="E57" s="19" t="s">
        <v>54</v>
      </c>
      <c r="F57" s="19" t="s">
        <v>55</v>
      </c>
      <c r="G57" s="19">
        <v>35</v>
      </c>
      <c r="H57" s="20">
        <v>28207</v>
      </c>
      <c r="I57" s="18">
        <v>5</v>
      </c>
      <c r="J57" s="21" t="s">
        <v>61</v>
      </c>
      <c r="K57" s="22">
        <f>'[4]Unit Cost'!BA$459</f>
        <v>43037192.107917212</v>
      </c>
      <c r="L57" s="22">
        <f>[4]DataService!$O54</f>
        <v>71707</v>
      </c>
      <c r="M57" s="23">
        <f t="shared" si="15"/>
        <v>600.18118325849935</v>
      </c>
      <c r="N57" s="24">
        <f>VLOOKUP(I57,'[4]ค่ากลางกลุ่ม UnitCost'!B$5:K$21,6,FALSE)</f>
        <v>643.30999999999995</v>
      </c>
      <c r="O57" s="22">
        <f>'[4]Unit Cost'!BA$460</f>
        <v>18721053.392082788</v>
      </c>
      <c r="P57" s="22">
        <f>[4]DataService!$U54</f>
        <v>1734</v>
      </c>
      <c r="Q57" s="22">
        <f>[4]DataService!AB54</f>
        <v>997.74919999999997</v>
      </c>
      <c r="R57" s="22">
        <f t="shared" si="17"/>
        <v>10796.455243415679</v>
      </c>
      <c r="S57" s="22">
        <f>O57/[4]DataService!V54</f>
        <v>3791.9897492571981</v>
      </c>
      <c r="T57" s="25">
        <f t="shared" si="16"/>
        <v>18763.285795751868</v>
      </c>
      <c r="U57" s="26">
        <f>VLOOKUP(I57,'[4]ค่ากลางกลุ่ม UnitCost'!B$5:K$21,10,FALSE)</f>
        <v>55004.57</v>
      </c>
      <c r="V57" s="27" t="str">
        <f t="shared" si="3"/>
        <v>ผ่าน</v>
      </c>
      <c r="W57" s="27" t="str">
        <f t="shared" si="4"/>
        <v>ผ่าน</v>
      </c>
      <c r="X57" s="27" t="str">
        <f t="shared" si="18"/>
        <v>ผ่าน</v>
      </c>
      <c r="Y57" s="22">
        <f>'[4]Unit Cost'!BA$452</f>
        <v>36988370.950000003</v>
      </c>
      <c r="Z57" s="233">
        <v>36988370.950000003</v>
      </c>
      <c r="AA57" s="233">
        <f t="shared" si="6"/>
        <v>0</v>
      </c>
    </row>
    <row r="58" spans="1:27" x14ac:dyDescent="0.7">
      <c r="A58" s="18" t="s">
        <v>46</v>
      </c>
      <c r="B58" s="19" t="s">
        <v>16</v>
      </c>
      <c r="C58" s="19" t="s">
        <v>171</v>
      </c>
      <c r="D58" s="19" t="s">
        <v>172</v>
      </c>
      <c r="E58" s="19" t="s">
        <v>49</v>
      </c>
      <c r="F58" s="19" t="s">
        <v>153</v>
      </c>
      <c r="G58" s="19">
        <v>301</v>
      </c>
      <c r="H58" s="20">
        <v>114215</v>
      </c>
      <c r="I58" s="18">
        <v>15</v>
      </c>
      <c r="J58" s="21" t="s">
        <v>154</v>
      </c>
      <c r="K58" s="22">
        <f>'[4]Unit Cost'!BB$459</f>
        <v>204545947.64235216</v>
      </c>
      <c r="L58" s="22">
        <f>[4]DataService!$O55</f>
        <v>357659</v>
      </c>
      <c r="M58" s="23">
        <f t="shared" si="15"/>
        <v>571.90214042524349</v>
      </c>
      <c r="N58" s="24">
        <f>VLOOKUP(I58,'[4]ค่ากลางกลุ่ม UnitCost'!B$5:K$21,6,FALSE)</f>
        <v>771.46</v>
      </c>
      <c r="O58" s="22">
        <f>'[4]Unit Cost'!BB$460</f>
        <v>183954875.17764789</v>
      </c>
      <c r="P58" s="22">
        <f>[4]DataService!$U55</f>
        <v>12918</v>
      </c>
      <c r="Q58" s="22">
        <f>[4]DataService!AB55</f>
        <v>15378.456100000001</v>
      </c>
      <c r="R58" s="22">
        <f t="shared" si="17"/>
        <v>14240.197799786954</v>
      </c>
      <c r="S58" s="22">
        <f>O58/[4]DataService!V55</f>
        <v>3047.0735150593478</v>
      </c>
      <c r="T58" s="25">
        <f t="shared" si="16"/>
        <v>11961.855857406119</v>
      </c>
      <c r="U58" s="26">
        <f>VLOOKUP(I58,'[4]ค่ากลางกลุ่ม UnitCost'!B$5:K$21,10,FALSE)</f>
        <v>28889.64</v>
      </c>
      <c r="V58" s="27" t="str">
        <f t="shared" si="3"/>
        <v>ผ่าน</v>
      </c>
      <c r="W58" s="27" t="str">
        <f t="shared" si="4"/>
        <v>ผ่าน</v>
      </c>
      <c r="X58" s="27" t="str">
        <f t="shared" si="18"/>
        <v>ผ่าน</v>
      </c>
      <c r="Y58" s="22">
        <f>'[4]Unit Cost'!BB$452</f>
        <v>187793871.07999998</v>
      </c>
      <c r="Z58" s="233">
        <v>187793871.07999998</v>
      </c>
      <c r="AA58" s="233">
        <f t="shared" si="6"/>
        <v>0</v>
      </c>
    </row>
    <row r="59" spans="1:27" x14ac:dyDescent="0.7">
      <c r="A59" s="18" t="s">
        <v>46</v>
      </c>
      <c r="B59" s="19" t="s">
        <v>16</v>
      </c>
      <c r="C59" s="19" t="s">
        <v>173</v>
      </c>
      <c r="D59" s="19" t="s">
        <v>174</v>
      </c>
      <c r="E59" s="19" t="s">
        <v>54</v>
      </c>
      <c r="F59" s="19" t="s">
        <v>55</v>
      </c>
      <c r="G59" s="19">
        <v>40</v>
      </c>
      <c r="H59" s="20">
        <v>28522</v>
      </c>
      <c r="I59" s="18">
        <v>5</v>
      </c>
      <c r="J59" s="21" t="s">
        <v>61</v>
      </c>
      <c r="K59" s="22">
        <f>'[4]Unit Cost'!BC$459</f>
        <v>29922919.454494372</v>
      </c>
      <c r="L59" s="22">
        <f>[4]DataService!$O56</f>
        <v>56958</v>
      </c>
      <c r="M59" s="23">
        <f t="shared" si="15"/>
        <v>525.35059964349819</v>
      </c>
      <c r="N59" s="24">
        <f>VLOOKUP(I59,'[4]ค่ากลางกลุ่ม UnitCost'!B$5:K$21,6,FALSE)</f>
        <v>643.30999999999995</v>
      </c>
      <c r="O59" s="22">
        <f>'[4]Unit Cost'!BC$460</f>
        <v>29014468.255505625</v>
      </c>
      <c r="P59" s="22">
        <f>[4]DataService!$U56</f>
        <v>2448</v>
      </c>
      <c r="Q59" s="22">
        <f>[4]DataService!AB56</f>
        <v>1285.2982999999999</v>
      </c>
      <c r="R59" s="22">
        <f t="shared" si="17"/>
        <v>11852.315463850337</v>
      </c>
      <c r="S59" s="22">
        <f>O59/[4]DataService!V56</f>
        <v>3817.693191513898</v>
      </c>
      <c r="T59" s="25">
        <f t="shared" si="16"/>
        <v>22574.112371817209</v>
      </c>
      <c r="U59" s="26">
        <f>VLOOKUP(I59,'[4]ค่ากลางกลุ่ม UnitCost'!B$5:K$21,10,FALSE)</f>
        <v>55004.57</v>
      </c>
      <c r="V59" s="27" t="str">
        <f t="shared" si="3"/>
        <v>ผ่าน</v>
      </c>
      <c r="W59" s="27" t="str">
        <f t="shared" si="4"/>
        <v>ผ่าน</v>
      </c>
      <c r="X59" s="27" t="str">
        <f t="shared" si="18"/>
        <v>ผ่าน</v>
      </c>
      <c r="Y59" s="22">
        <f>'[4]Unit Cost'!BC$452</f>
        <v>36824688.299999997</v>
      </c>
      <c r="Z59" s="233">
        <v>36824688.299999997</v>
      </c>
      <c r="AA59" s="233">
        <f t="shared" si="6"/>
        <v>0</v>
      </c>
    </row>
    <row r="60" spans="1:27" s="12" customFormat="1" ht="27" x14ac:dyDescent="0.75">
      <c r="A60" s="261" t="s">
        <v>175</v>
      </c>
      <c r="B60" s="262"/>
      <c r="C60" s="263"/>
      <c r="D60" s="28"/>
      <c r="E60" s="29"/>
      <c r="F60" s="30"/>
      <c r="G60" s="31"/>
      <c r="H60" s="31"/>
      <c r="I60" s="31"/>
      <c r="J60" s="32"/>
      <c r="K60" s="33"/>
      <c r="L60" s="33"/>
      <c r="M60" s="34"/>
      <c r="N60" s="35"/>
      <c r="O60" s="36"/>
      <c r="P60" s="36"/>
      <c r="Q60" s="36"/>
      <c r="R60" s="36"/>
      <c r="S60" s="36"/>
      <c r="T60" s="36"/>
      <c r="U60" s="36"/>
      <c r="V60" s="36"/>
      <c r="W60" s="36"/>
      <c r="X60" s="37">
        <f>COUNTIF(X42:X59,"ผ่าน")</f>
        <v>13</v>
      </c>
      <c r="Y60" s="33"/>
      <c r="AA60" s="233">
        <f t="shared" si="6"/>
        <v>0</v>
      </c>
    </row>
    <row r="61" spans="1:27" x14ac:dyDescent="0.7">
      <c r="A61" s="18" t="s">
        <v>46</v>
      </c>
      <c r="B61" s="19" t="s">
        <v>17</v>
      </c>
      <c r="C61" s="19" t="s">
        <v>176</v>
      </c>
      <c r="D61" s="19" t="s">
        <v>177</v>
      </c>
      <c r="E61" s="19" t="s">
        <v>49</v>
      </c>
      <c r="F61" s="19" t="s">
        <v>50</v>
      </c>
      <c r="G61" s="19">
        <v>420</v>
      </c>
      <c r="H61" s="20">
        <v>113857</v>
      </c>
      <c r="I61" s="18">
        <v>17</v>
      </c>
      <c r="J61" s="21" t="s">
        <v>104</v>
      </c>
      <c r="K61" s="22">
        <f>'[4]Unit Cost'!BD$459</f>
        <v>355076216.66763103</v>
      </c>
      <c r="L61" s="22">
        <f>[4]DataService!$O57</f>
        <v>487551</v>
      </c>
      <c r="M61" s="23">
        <f t="shared" ref="M61:M69" si="19">IFERROR(SUM(K61/L61),0)</f>
        <v>728.2852802427459</v>
      </c>
      <c r="N61" s="24">
        <f>VLOOKUP(I61,'[4]ค่ากลางกลุ่ม UnitCost'!B$5:K$21,6,FALSE)</f>
        <v>1072.31</v>
      </c>
      <c r="O61" s="22">
        <f>'[4]Unit Cost'!BD$460</f>
        <v>458937169.96236897</v>
      </c>
      <c r="P61" s="22">
        <f>[4]DataService!$U57</f>
        <v>20514</v>
      </c>
      <c r="Q61" s="22">
        <f>[4]DataService!AB57</f>
        <v>30250.911299999996</v>
      </c>
      <c r="R61" s="22">
        <f>O61/P61</f>
        <v>22371.900651378033</v>
      </c>
      <c r="S61" s="22">
        <f>O61/[4]DataService!V57</f>
        <v>4228.4716447447272</v>
      </c>
      <c r="T61" s="25">
        <f t="shared" ref="T61:T69" si="20">IFERROR(SUM(O61/Q61),0)</f>
        <v>15171.019656600198</v>
      </c>
      <c r="U61" s="26">
        <f>VLOOKUP(I61,'[4]ค่ากลางกลุ่ม UnitCost'!B$5:K$21,10,FALSE)</f>
        <v>22525.22</v>
      </c>
      <c r="V61" s="27" t="str">
        <f t="shared" si="3"/>
        <v>ผ่าน</v>
      </c>
      <c r="W61" s="27" t="str">
        <f t="shared" si="4"/>
        <v>ผ่าน</v>
      </c>
      <c r="X61" s="27" t="str">
        <f>IF(AND(M61&lt;N61,T61&lt;U61),"ผ่าน","ไม่ผ่าน")</f>
        <v>ผ่าน</v>
      </c>
      <c r="Y61" s="22">
        <f>'[4]Unit Cost'!BD$452</f>
        <v>371612694.03999996</v>
      </c>
      <c r="Z61" s="233">
        <v>371612694.03999996</v>
      </c>
      <c r="AA61" s="233">
        <f t="shared" si="6"/>
        <v>0</v>
      </c>
    </row>
    <row r="62" spans="1:27" x14ac:dyDescent="0.7">
      <c r="A62" s="18" t="s">
        <v>46</v>
      </c>
      <c r="B62" s="19" t="s">
        <v>17</v>
      </c>
      <c r="C62" s="19" t="s">
        <v>178</v>
      </c>
      <c r="D62" s="19" t="s">
        <v>179</v>
      </c>
      <c r="E62" s="19" t="s">
        <v>54</v>
      </c>
      <c r="F62" s="19" t="s">
        <v>78</v>
      </c>
      <c r="G62" s="19">
        <v>113</v>
      </c>
      <c r="H62" s="20">
        <v>58808</v>
      </c>
      <c r="I62" s="18">
        <v>13</v>
      </c>
      <c r="J62" s="21" t="s">
        <v>79</v>
      </c>
      <c r="K62" s="22">
        <f>'[4]Unit Cost'!BE$459</f>
        <v>96667577.834044009</v>
      </c>
      <c r="L62" s="22">
        <f>[4]DataService!$O58</f>
        <v>175391</v>
      </c>
      <c r="M62" s="23">
        <f t="shared" si="19"/>
        <v>551.15472193011044</v>
      </c>
      <c r="N62" s="24">
        <f>VLOOKUP(I62,'[4]ค่ากลางกลุ่ม UnitCost'!B$5:K$21,6,FALSE)</f>
        <v>582.83000000000004</v>
      </c>
      <c r="O62" s="22">
        <f>'[4]Unit Cost'!BE$460</f>
        <v>85942002.175955996</v>
      </c>
      <c r="P62" s="22">
        <f>[4]DataService!$U58</f>
        <v>7614</v>
      </c>
      <c r="Q62" s="22">
        <f>[4]DataService!AB58</f>
        <v>5511.4862000000003</v>
      </c>
      <c r="R62" s="22">
        <f t="shared" ref="R62:R98" si="21">O62/P62</f>
        <v>11287.365665347517</v>
      </c>
      <c r="S62" s="22">
        <f>O62/[4]DataService!V58</f>
        <v>2622.1816071992675</v>
      </c>
      <c r="T62" s="25">
        <f t="shared" si="20"/>
        <v>15593.253626572809</v>
      </c>
      <c r="U62" s="26">
        <f>VLOOKUP(I62,'[4]ค่ากลางกลุ่ม UnitCost'!B$5:K$21,10,FALSE)</f>
        <v>32616.240000000002</v>
      </c>
      <c r="V62" s="27" t="str">
        <f t="shared" si="3"/>
        <v>ผ่าน</v>
      </c>
      <c r="W62" s="27" t="str">
        <f t="shared" si="4"/>
        <v>ผ่าน</v>
      </c>
      <c r="X62" s="27" t="str">
        <f t="shared" ref="X62:X69" si="22">IF(AND(M62&lt;N62,T62&lt;U62),"ผ่าน","ไม่ผ่าน")</f>
        <v>ผ่าน</v>
      </c>
      <c r="Y62" s="22">
        <f>'[4]Unit Cost'!BE$452</f>
        <v>105687843.08000001</v>
      </c>
      <c r="Z62" s="233">
        <v>105687843.08000001</v>
      </c>
      <c r="AA62" s="233">
        <f t="shared" si="6"/>
        <v>0</v>
      </c>
    </row>
    <row r="63" spans="1:27" x14ac:dyDescent="0.7">
      <c r="A63" s="18" t="s">
        <v>46</v>
      </c>
      <c r="B63" s="19" t="s">
        <v>17</v>
      </c>
      <c r="C63" s="19" t="s">
        <v>180</v>
      </c>
      <c r="D63" s="19" t="s">
        <v>181</v>
      </c>
      <c r="E63" s="19" t="s">
        <v>54</v>
      </c>
      <c r="F63" s="19" t="s">
        <v>55</v>
      </c>
      <c r="G63" s="19">
        <v>36</v>
      </c>
      <c r="H63" s="20">
        <v>23615</v>
      </c>
      <c r="I63" s="18">
        <v>5</v>
      </c>
      <c r="J63" s="21" t="s">
        <v>61</v>
      </c>
      <c r="K63" s="22">
        <f>'[4]Unit Cost'!BF$459</f>
        <v>37796604.310364522</v>
      </c>
      <c r="L63" s="22">
        <f>[4]DataService!$O59</f>
        <v>57704</v>
      </c>
      <c r="M63" s="23">
        <f t="shared" si="19"/>
        <v>655.00839301200131</v>
      </c>
      <c r="N63" s="24">
        <f>VLOOKUP(I63,'[4]ค่ากลางกลุ่ม UnitCost'!B$5:K$21,6,FALSE)</f>
        <v>643.30999999999995</v>
      </c>
      <c r="O63" s="22">
        <f>'[4]Unit Cost'!BF$460</f>
        <v>23054069.079635471</v>
      </c>
      <c r="P63" s="22">
        <f>[4]DataService!$U59</f>
        <v>1646</v>
      </c>
      <c r="Q63" s="22">
        <f>[4]DataService!AB59</f>
        <v>820.57259999999997</v>
      </c>
      <c r="R63" s="22">
        <f t="shared" si="21"/>
        <v>14006.117302330176</v>
      </c>
      <c r="S63" s="22">
        <f>O63/[4]DataService!V59</f>
        <v>3867.4834892862727</v>
      </c>
      <c r="T63" s="25">
        <f t="shared" si="20"/>
        <v>28095.099787191863</v>
      </c>
      <c r="U63" s="26">
        <f>VLOOKUP(I63,'[4]ค่ากลางกลุ่ม UnitCost'!B$5:K$21,10,FALSE)</f>
        <v>55004.57</v>
      </c>
      <c r="V63" s="27" t="str">
        <f t="shared" si="3"/>
        <v>ไม่ผ่าน</v>
      </c>
      <c r="W63" s="27" t="str">
        <f t="shared" si="4"/>
        <v>ผ่าน</v>
      </c>
      <c r="X63" s="27" t="str">
        <f t="shared" si="22"/>
        <v>ไม่ผ่าน</v>
      </c>
      <c r="Y63" s="22">
        <f>'[4]Unit Cost'!BE$452</f>
        <v>105687843.08000001</v>
      </c>
      <c r="Z63" s="233">
        <v>43251165.019999996</v>
      </c>
      <c r="AA63" s="233">
        <f t="shared" si="6"/>
        <v>62436678.060000017</v>
      </c>
    </row>
    <row r="64" spans="1:27" ht="27" x14ac:dyDescent="0.75">
      <c r="A64" s="18" t="s">
        <v>46</v>
      </c>
      <c r="B64" s="19" t="s">
        <v>17</v>
      </c>
      <c r="C64" s="19" t="s">
        <v>182</v>
      </c>
      <c r="D64" s="19" t="s">
        <v>183</v>
      </c>
      <c r="E64" s="19" t="s">
        <v>54</v>
      </c>
      <c r="F64" s="19" t="s">
        <v>55</v>
      </c>
      <c r="G64" s="19">
        <v>47</v>
      </c>
      <c r="H64" s="20">
        <v>20444</v>
      </c>
      <c r="I64" s="18">
        <v>5</v>
      </c>
      <c r="J64" s="21" t="s">
        <v>61</v>
      </c>
      <c r="K64" s="22">
        <f>'[4]Unit Cost'!BG$459</f>
        <v>45280607.537198387</v>
      </c>
      <c r="L64" s="22">
        <f>[4]DataService!$O60</f>
        <v>80089</v>
      </c>
      <c r="M64" s="23">
        <f t="shared" si="19"/>
        <v>565.37861051078664</v>
      </c>
      <c r="N64" s="24">
        <f>VLOOKUP(I64,'[4]ค่ากลางกลุ่ม UnitCost'!B$5:K$21,6,FALSE)</f>
        <v>643.30999999999995</v>
      </c>
      <c r="O64" s="22">
        <f>'[4]Unit Cost'!BG$460</f>
        <v>26226814.292801626</v>
      </c>
      <c r="P64" s="22">
        <f>[4]DataService!$U60</f>
        <v>2561</v>
      </c>
      <c r="Q64" s="22">
        <f>[4]DataService!AB60</f>
        <v>803.98489999999993</v>
      </c>
      <c r="R64" s="22">
        <f t="shared" si="21"/>
        <v>10240.84900148443</v>
      </c>
      <c r="S64" s="22">
        <f>O64/[4]DataService!V60</f>
        <v>2170.9141869714117</v>
      </c>
      <c r="T64" s="25">
        <f t="shared" si="20"/>
        <v>32621.028445685519</v>
      </c>
      <c r="U64" s="26">
        <f>VLOOKUP(I64,'[4]ค่ากลางกลุ่ม UnitCost'!B$5:K$21,10,FALSE)</f>
        <v>55004.57</v>
      </c>
      <c r="V64" s="27" t="str">
        <f t="shared" si="3"/>
        <v>ผ่าน</v>
      </c>
      <c r="W64" s="27" t="str">
        <f t="shared" si="4"/>
        <v>ผ่าน</v>
      </c>
      <c r="X64" s="27" t="str">
        <f t="shared" si="22"/>
        <v>ผ่าน</v>
      </c>
      <c r="Y64" s="22">
        <f>'[4]Unit Cost'!BE$452</f>
        <v>105687843.08000001</v>
      </c>
      <c r="Z64" s="234">
        <v>42780495.710000008</v>
      </c>
      <c r="AA64" s="233">
        <f t="shared" si="6"/>
        <v>62907347.370000005</v>
      </c>
    </row>
    <row r="65" spans="1:27" x14ac:dyDescent="0.7">
      <c r="A65" s="18" t="s">
        <v>46</v>
      </c>
      <c r="B65" s="19" t="s">
        <v>17</v>
      </c>
      <c r="C65" s="19" t="s">
        <v>184</v>
      </c>
      <c r="D65" s="19" t="s">
        <v>185</v>
      </c>
      <c r="E65" s="19" t="s">
        <v>49</v>
      </c>
      <c r="F65" s="19" t="s">
        <v>153</v>
      </c>
      <c r="G65" s="19">
        <v>266</v>
      </c>
      <c r="H65" s="20">
        <v>63858</v>
      </c>
      <c r="I65" s="18">
        <v>15</v>
      </c>
      <c r="J65" s="21" t="s">
        <v>154</v>
      </c>
      <c r="K65" s="22">
        <f>'[4]Unit Cost'!BH$459</f>
        <v>146214145.24438098</v>
      </c>
      <c r="L65" s="22">
        <f>[4]DataService!$O61</f>
        <v>220608</v>
      </c>
      <c r="M65" s="23">
        <f t="shared" si="19"/>
        <v>662.77807352580589</v>
      </c>
      <c r="N65" s="24">
        <f>VLOOKUP(I65,'[4]ค่ากลางกลุ่ม UnitCost'!B$5:K$21,6,FALSE)</f>
        <v>771.46</v>
      </c>
      <c r="O65" s="22">
        <f>'[4]Unit Cost'!BH$460</f>
        <v>296014149.37561893</v>
      </c>
      <c r="P65" s="22">
        <f>[4]DataService!$U61</f>
        <v>11516</v>
      </c>
      <c r="Q65" s="22">
        <f>[4]DataService!AB61</f>
        <v>13878.598900000001</v>
      </c>
      <c r="R65" s="22">
        <f t="shared" si="21"/>
        <v>25704.597896458748</v>
      </c>
      <c r="S65" s="22">
        <f>O65/[4]DataService!V61</f>
        <v>5384.0332734743351</v>
      </c>
      <c r="T65" s="25">
        <f t="shared" si="20"/>
        <v>21328.820834761562</v>
      </c>
      <c r="U65" s="26">
        <f>VLOOKUP(I65,'[4]ค่ากลางกลุ่ม UnitCost'!B$5:K$21,10,FALSE)</f>
        <v>28889.64</v>
      </c>
      <c r="V65" s="27" t="str">
        <f t="shared" si="3"/>
        <v>ผ่าน</v>
      </c>
      <c r="W65" s="27" t="str">
        <f t="shared" si="4"/>
        <v>ผ่าน</v>
      </c>
      <c r="X65" s="27" t="str">
        <f t="shared" si="22"/>
        <v>ผ่าน</v>
      </c>
      <c r="Y65" s="22">
        <f>'[4]Unit Cost'!BE$452</f>
        <v>105687843.08000001</v>
      </c>
      <c r="Z65" s="233">
        <v>226749006.69000003</v>
      </c>
      <c r="AA65" s="233">
        <f t="shared" si="6"/>
        <v>-121061163.61000001</v>
      </c>
    </row>
    <row r="66" spans="1:27" x14ac:dyDescent="0.7">
      <c r="A66" s="18" t="s">
        <v>46</v>
      </c>
      <c r="B66" s="19" t="s">
        <v>17</v>
      </c>
      <c r="C66" s="19" t="s">
        <v>186</v>
      </c>
      <c r="D66" s="19" t="s">
        <v>187</v>
      </c>
      <c r="E66" s="19" t="s">
        <v>54</v>
      </c>
      <c r="F66" s="19" t="s">
        <v>82</v>
      </c>
      <c r="G66" s="19">
        <v>34</v>
      </c>
      <c r="H66" s="20">
        <v>20258</v>
      </c>
      <c r="I66" s="18">
        <v>3</v>
      </c>
      <c r="J66" s="21" t="s">
        <v>188</v>
      </c>
      <c r="K66" s="22">
        <f>'[4]Unit Cost'!BI$459</f>
        <v>21951279.472661916</v>
      </c>
      <c r="L66" s="22">
        <f>[4]DataService!$O62</f>
        <v>61711</v>
      </c>
      <c r="M66" s="23">
        <f t="shared" si="19"/>
        <v>355.71096680756943</v>
      </c>
      <c r="N66" s="24">
        <f>VLOOKUP(I66,'[4]ค่ากลางกลุ่ม UnitCost'!B$5:K$21,6,FALSE)</f>
        <v>577.01</v>
      </c>
      <c r="O66" s="22">
        <f>'[4]Unit Cost'!BI$460</f>
        <v>24192365.487338081</v>
      </c>
      <c r="P66" s="22">
        <f>[4]DataService!$U62</f>
        <v>1905</v>
      </c>
      <c r="Q66" s="22">
        <f>[4]DataService!AB62</f>
        <v>678.4597</v>
      </c>
      <c r="R66" s="22">
        <f t="shared" si="21"/>
        <v>12699.40445529558</v>
      </c>
      <c r="S66" s="22">
        <f>O66/[4]DataService!V62</f>
        <v>3370.3490508969185</v>
      </c>
      <c r="T66" s="25">
        <f t="shared" si="20"/>
        <v>35657.778180985668</v>
      </c>
      <c r="U66" s="26">
        <f>VLOOKUP(I66,'[4]ค่ากลางกลุ่ม UnitCost'!B$5:K$21,10,FALSE)</f>
        <v>48805.64</v>
      </c>
      <c r="V66" s="27" t="str">
        <f t="shared" si="3"/>
        <v>ผ่าน</v>
      </c>
      <c r="W66" s="27" t="str">
        <f t="shared" si="4"/>
        <v>ผ่าน</v>
      </c>
      <c r="X66" s="27" t="str">
        <f t="shared" si="22"/>
        <v>ผ่าน</v>
      </c>
      <c r="Y66" s="22">
        <f>'[4]Unit Cost'!BE$452</f>
        <v>105687843.08000001</v>
      </c>
      <c r="Z66" s="233">
        <v>31712375.890000001</v>
      </c>
      <c r="AA66" s="233">
        <f t="shared" si="6"/>
        <v>73975467.190000013</v>
      </c>
    </row>
    <row r="67" spans="1:27" x14ac:dyDescent="0.7">
      <c r="A67" s="18" t="s">
        <v>46</v>
      </c>
      <c r="B67" s="19" t="s">
        <v>17</v>
      </c>
      <c r="C67" s="19" t="s">
        <v>189</v>
      </c>
      <c r="D67" s="19" t="s">
        <v>190</v>
      </c>
      <c r="E67" s="19" t="s">
        <v>54</v>
      </c>
      <c r="F67" s="19" t="s">
        <v>82</v>
      </c>
      <c r="G67" s="19">
        <v>24</v>
      </c>
      <c r="H67" s="20">
        <v>11935</v>
      </c>
      <c r="I67" s="18">
        <v>2</v>
      </c>
      <c r="J67" s="21" t="s">
        <v>83</v>
      </c>
      <c r="K67" s="22">
        <f>'[4]Unit Cost'!BJ$459</f>
        <v>22009483.518965356</v>
      </c>
      <c r="L67" s="22">
        <f>[4]DataService!$O63</f>
        <v>38977</v>
      </c>
      <c r="M67" s="23">
        <f t="shared" si="19"/>
        <v>564.67874692678652</v>
      </c>
      <c r="N67" s="24">
        <f>VLOOKUP(I67,'[4]ค่ากลางกลุ่ม UnitCost'!B$5:K$21,6,FALSE)</f>
        <v>784.54</v>
      </c>
      <c r="O67" s="22">
        <f>'[4]Unit Cost'!BJ$460</f>
        <v>12041658.711034641</v>
      </c>
      <c r="P67" s="22">
        <f>[4]DataService!$U63</f>
        <v>969</v>
      </c>
      <c r="Q67" s="22">
        <f>[4]DataService!AB63</f>
        <v>284.29920000000004</v>
      </c>
      <c r="R67" s="22">
        <f t="shared" si="21"/>
        <v>12426.892374648753</v>
      </c>
      <c r="S67" s="22">
        <f>O67/[4]DataService!V63</f>
        <v>3355.1570663233883</v>
      </c>
      <c r="T67" s="25">
        <f t="shared" si="20"/>
        <v>42355.584226176645</v>
      </c>
      <c r="U67" s="26">
        <f>VLOOKUP(I67,'[4]ค่ากลางกลุ่ม UnitCost'!B$5:K$21,10,FALSE)</f>
        <v>66738.12</v>
      </c>
      <c r="V67" s="27" t="str">
        <f t="shared" si="3"/>
        <v>ผ่าน</v>
      </c>
      <c r="W67" s="27" t="str">
        <f t="shared" si="4"/>
        <v>ผ่าน</v>
      </c>
      <c r="X67" s="27" t="str">
        <f t="shared" si="22"/>
        <v>ผ่าน</v>
      </c>
      <c r="Y67" s="22">
        <f>'[4]Unit Cost'!BE$452</f>
        <v>105687843.08000001</v>
      </c>
      <c r="Z67" s="233">
        <v>21356560.359999999</v>
      </c>
      <c r="AA67" s="233">
        <f t="shared" si="6"/>
        <v>84331282.720000014</v>
      </c>
    </row>
    <row r="68" spans="1:27" x14ac:dyDescent="0.7">
      <c r="A68" s="18" t="s">
        <v>46</v>
      </c>
      <c r="B68" s="19" t="s">
        <v>17</v>
      </c>
      <c r="C68" s="19" t="s">
        <v>191</v>
      </c>
      <c r="D68" s="19" t="s">
        <v>192</v>
      </c>
      <c r="E68" s="19" t="s">
        <v>54</v>
      </c>
      <c r="F68" s="19" t="s">
        <v>55</v>
      </c>
      <c r="G68" s="19">
        <v>30</v>
      </c>
      <c r="H68" s="20">
        <v>36734</v>
      </c>
      <c r="I68" s="18">
        <v>6</v>
      </c>
      <c r="J68" s="21" t="s">
        <v>56</v>
      </c>
      <c r="K68" s="22">
        <f>'[4]Unit Cost'!BK$459</f>
        <v>39102427.867272519</v>
      </c>
      <c r="L68" s="22">
        <f>[4]DataService!$O64</f>
        <v>80466</v>
      </c>
      <c r="M68" s="23">
        <f t="shared" si="19"/>
        <v>485.94969138856806</v>
      </c>
      <c r="N68" s="24">
        <f>VLOOKUP(I68,'[4]ค่ากลางกลุ่ม UnitCost'!B$5:K$21,6,FALSE)</f>
        <v>580.07000000000005</v>
      </c>
      <c r="O68" s="22">
        <f>'[4]Unit Cost'!BK$460</f>
        <v>17628066.002727479</v>
      </c>
      <c r="P68" s="22">
        <f>[4]DataService!$U64</f>
        <v>1257</v>
      </c>
      <c r="Q68" s="22">
        <f>[4]DataService!AB64</f>
        <v>539.45659999999998</v>
      </c>
      <c r="R68" s="22">
        <f t="shared" si="21"/>
        <v>14023.918856585107</v>
      </c>
      <c r="S68" s="22">
        <f>O68/[4]DataService!V64</f>
        <v>2707.8442400503041</v>
      </c>
      <c r="T68" s="25">
        <f t="shared" si="20"/>
        <v>32677.449868492626</v>
      </c>
      <c r="U68" s="26">
        <f>VLOOKUP(I68,'[4]ค่ากลางกลุ่ม UnitCost'!B$5:K$21,10,FALSE)</f>
        <v>41392.99</v>
      </c>
      <c r="V68" s="27" t="str">
        <f t="shared" si="3"/>
        <v>ผ่าน</v>
      </c>
      <c r="W68" s="27" t="str">
        <f t="shared" si="4"/>
        <v>ผ่าน</v>
      </c>
      <c r="X68" s="27" t="str">
        <f t="shared" si="22"/>
        <v>ผ่าน</v>
      </c>
      <c r="Y68" s="22">
        <f>'[4]Unit Cost'!BE$452</f>
        <v>105687843.08000001</v>
      </c>
      <c r="Z68" s="233">
        <v>37046755.519999996</v>
      </c>
      <c r="AA68" s="233">
        <f t="shared" si="6"/>
        <v>68641087.560000017</v>
      </c>
    </row>
    <row r="69" spans="1:27" x14ac:dyDescent="0.7">
      <c r="A69" s="18" t="s">
        <v>46</v>
      </c>
      <c r="B69" s="19" t="s">
        <v>17</v>
      </c>
      <c r="C69" s="19" t="s">
        <v>193</v>
      </c>
      <c r="D69" s="19" t="s">
        <v>194</v>
      </c>
      <c r="E69" s="19" t="s">
        <v>54</v>
      </c>
      <c r="F69" s="19" t="s">
        <v>82</v>
      </c>
      <c r="G69" s="19">
        <v>30</v>
      </c>
      <c r="H69" s="20">
        <v>29056</v>
      </c>
      <c r="I69" s="18">
        <v>4</v>
      </c>
      <c r="J69" s="21" t="s">
        <v>195</v>
      </c>
      <c r="K69" s="22">
        <f>'[4]Unit Cost'!BL$459</f>
        <v>33215976.302808508</v>
      </c>
      <c r="L69" s="22">
        <f>[4]DataService!$O65</f>
        <v>57743</v>
      </c>
      <c r="M69" s="23">
        <f t="shared" si="19"/>
        <v>575.23814666381224</v>
      </c>
      <c r="N69" s="24">
        <f>VLOOKUP(I69,'[4]ค่ากลางกลุ่ม UnitCost'!B$5:K$21,6,FALSE)</f>
        <v>1092.23</v>
      </c>
      <c r="O69" s="22">
        <f>'[4]Unit Cost'!BL$460</f>
        <v>19244818.307191487</v>
      </c>
      <c r="P69" s="22">
        <f>[4]DataService!$U65</f>
        <v>3938</v>
      </c>
      <c r="Q69" s="22">
        <f>[4]DataService!AB65</f>
        <v>1023.1464</v>
      </c>
      <c r="R69" s="22">
        <f t="shared" si="21"/>
        <v>4886.9523380374521</v>
      </c>
      <c r="S69" s="22">
        <f>O69/[4]DataService!V65</f>
        <v>1367.1107698509261</v>
      </c>
      <c r="T69" s="25">
        <f t="shared" si="20"/>
        <v>18809.447315840127</v>
      </c>
      <c r="U69" s="26">
        <f>VLOOKUP(I69,'[4]ค่ากลางกลุ่ม UnitCost'!B$5:K$21,10,FALSE)</f>
        <v>57396.76</v>
      </c>
      <c r="V69" s="27" t="str">
        <f t="shared" si="3"/>
        <v>ผ่าน</v>
      </c>
      <c r="W69" s="27" t="str">
        <f t="shared" si="4"/>
        <v>ผ่าน</v>
      </c>
      <c r="X69" s="27" t="str">
        <f t="shared" si="22"/>
        <v>ผ่าน</v>
      </c>
      <c r="Y69" s="22">
        <f>'[4]Unit Cost'!BE$452</f>
        <v>105687843.08000001</v>
      </c>
      <c r="Z69" s="233">
        <v>29281651.010000002</v>
      </c>
      <c r="AA69" s="233">
        <f t="shared" si="6"/>
        <v>76406192.070000008</v>
      </c>
    </row>
    <row r="70" spans="1:27" s="12" customFormat="1" ht="27" x14ac:dyDescent="0.75">
      <c r="A70" s="261" t="s">
        <v>196</v>
      </c>
      <c r="B70" s="262"/>
      <c r="C70" s="263"/>
      <c r="D70" s="28"/>
      <c r="E70" s="29"/>
      <c r="F70" s="30"/>
      <c r="G70" s="31"/>
      <c r="H70" s="31"/>
      <c r="I70" s="31"/>
      <c r="J70" s="32"/>
      <c r="K70" s="33"/>
      <c r="L70" s="33"/>
      <c r="M70" s="34"/>
      <c r="N70" s="35"/>
      <c r="O70" s="36"/>
      <c r="P70" s="36"/>
      <c r="Q70" s="36"/>
      <c r="R70" s="36"/>
      <c r="S70" s="36"/>
      <c r="T70" s="36"/>
      <c r="U70" s="36"/>
      <c r="V70" s="36"/>
      <c r="W70" s="36"/>
      <c r="X70" s="37">
        <f>COUNTIF(X61:X69,"ผ่าน")</f>
        <v>8</v>
      </c>
      <c r="Y70" s="33"/>
      <c r="AA70" s="233">
        <f t="shared" ref="AA70:AA98" si="23">Y70-Z70</f>
        <v>0</v>
      </c>
    </row>
    <row r="71" spans="1:27" x14ac:dyDescent="0.7">
      <c r="A71" s="18" t="s">
        <v>46</v>
      </c>
      <c r="B71" s="19" t="s">
        <v>18</v>
      </c>
      <c r="C71" s="19" t="s">
        <v>197</v>
      </c>
      <c r="D71" s="19" t="s">
        <v>198</v>
      </c>
      <c r="E71" s="19" t="s">
        <v>49</v>
      </c>
      <c r="F71" s="19" t="s">
        <v>50</v>
      </c>
      <c r="G71" s="19">
        <v>351</v>
      </c>
      <c r="H71" s="20">
        <v>100640</v>
      </c>
      <c r="I71" s="18">
        <v>16</v>
      </c>
      <c r="J71" s="21" t="s">
        <v>51</v>
      </c>
      <c r="K71" s="22">
        <f>'[4]Unit Cost'!BM$459</f>
        <v>237592058.9268758</v>
      </c>
      <c r="L71" s="22">
        <f>[4]DataService!$O66</f>
        <v>258454</v>
      </c>
      <c r="M71" s="23">
        <f t="shared" ref="M71:M76" si="24">IFERROR(SUM(K71/L71),0)</f>
        <v>919.28180228155031</v>
      </c>
      <c r="N71" s="24">
        <f>VLOOKUP(I71,'[4]ค่ากลางกลุ่ม UnitCost'!B$5:K$21,6,FALSE)</f>
        <v>905.27</v>
      </c>
      <c r="O71" s="22">
        <f>'[4]Unit Cost'!BM$460</f>
        <v>316739508.68312424</v>
      </c>
      <c r="P71" s="22">
        <f>[4]DataService!$U67</f>
        <v>3565</v>
      </c>
      <c r="Q71" s="22">
        <f>[4]DataService!AB66</f>
        <v>20441.647000000001</v>
      </c>
      <c r="R71" s="22">
        <f t="shared" si="21"/>
        <v>88846.987007888994</v>
      </c>
      <c r="S71" s="22">
        <f>O71/[4]DataService!V66</f>
        <v>3780.9710724719985</v>
      </c>
      <c r="T71" s="25">
        <f t="shared" ref="T71:T76" si="25">IFERROR(SUM(O71/Q71),0)</f>
        <v>15494.813538416167</v>
      </c>
      <c r="U71" s="26">
        <f>VLOOKUP(I71,'[4]ค่ากลางกลุ่ม UnitCost'!B$5:K$21,10,FALSE)</f>
        <v>21653.98</v>
      </c>
      <c r="V71" s="27" t="str">
        <f t="shared" ref="V71:V98" si="26">IF(AND(M71&lt;=N71),"ผ่าน","ไม่ผ่าน")</f>
        <v>ไม่ผ่าน</v>
      </c>
      <c r="W71" s="27" t="str">
        <f t="shared" ref="W71:W98" si="27">IF(AND(T71&lt;=U71),"ผ่าน","ไม่ผ่าน")</f>
        <v>ผ่าน</v>
      </c>
      <c r="X71" s="27" t="str">
        <f>IF(AND(M71&lt;N71,T71&lt;U71),"ผ่าน","ไม่ผ่าน")</f>
        <v>ไม่ผ่าน</v>
      </c>
      <c r="Y71" s="22"/>
      <c r="Z71" s="233">
        <v>258932581.73000002</v>
      </c>
      <c r="AA71" s="233">
        <f t="shared" si="23"/>
        <v>-258932581.73000002</v>
      </c>
    </row>
    <row r="72" spans="1:27" x14ac:dyDescent="0.7">
      <c r="A72" s="18" t="s">
        <v>46</v>
      </c>
      <c r="B72" s="19" t="s">
        <v>18</v>
      </c>
      <c r="C72" s="19" t="s">
        <v>199</v>
      </c>
      <c r="D72" s="19" t="s">
        <v>200</v>
      </c>
      <c r="E72" s="19" t="s">
        <v>54</v>
      </c>
      <c r="F72" s="19" t="s">
        <v>70</v>
      </c>
      <c r="G72" s="19">
        <v>78</v>
      </c>
      <c r="H72" s="20">
        <v>69726</v>
      </c>
      <c r="I72" s="18">
        <v>10</v>
      </c>
      <c r="J72" s="21" t="s">
        <v>71</v>
      </c>
      <c r="K72" s="22">
        <f>'[4]Unit Cost'!BN$459</f>
        <v>91126061.453599453</v>
      </c>
      <c r="L72" s="22">
        <f>[4]DataService!$O67</f>
        <v>144277</v>
      </c>
      <c r="M72" s="23">
        <f t="shared" si="24"/>
        <v>631.60490898479623</v>
      </c>
      <c r="N72" s="24">
        <f>VLOOKUP(I72,'[4]ค่ากลางกลุ่ม UnitCost'!B$5:K$21,6,FALSE)</f>
        <v>570.91</v>
      </c>
      <c r="O72" s="22">
        <f>'[4]Unit Cost'!BN$460</f>
        <v>45384876.61640057</v>
      </c>
      <c r="P72" s="22">
        <f>[4]DataService!$U68</f>
        <v>2381</v>
      </c>
      <c r="Q72" s="22">
        <f>[4]DataService!AB67</f>
        <v>2282.6219999999998</v>
      </c>
      <c r="R72" s="22">
        <f t="shared" si="21"/>
        <v>19061.26695354917</v>
      </c>
      <c r="S72" s="22">
        <f>O72/[4]DataService!V67</f>
        <v>2989.9780365241827</v>
      </c>
      <c r="T72" s="25">
        <f t="shared" si="25"/>
        <v>19882.78243896737</v>
      </c>
      <c r="U72" s="26">
        <f>VLOOKUP(I72,'[4]ค่ากลางกลุ่ม UnitCost'!B$5:K$21,10,FALSE)</f>
        <v>39005.050000000003</v>
      </c>
      <c r="V72" s="27" t="str">
        <f t="shared" si="26"/>
        <v>ไม่ผ่าน</v>
      </c>
      <c r="W72" s="27" t="str">
        <f t="shared" si="27"/>
        <v>ผ่าน</v>
      </c>
      <c r="X72" s="27" t="str">
        <f t="shared" ref="X72:X76" si="28">IF(AND(M72&lt;N72,T72&lt;U72),"ผ่าน","ไม่ผ่าน")</f>
        <v>ไม่ผ่าน</v>
      </c>
      <c r="Y72" s="22"/>
      <c r="Z72" s="233">
        <v>73151846.960000008</v>
      </c>
      <c r="AA72" s="233">
        <f t="shared" si="23"/>
        <v>-73151846.960000008</v>
      </c>
    </row>
    <row r="73" spans="1:27" x14ac:dyDescent="0.7">
      <c r="A73" s="18" t="s">
        <v>46</v>
      </c>
      <c r="B73" s="19" t="s">
        <v>18</v>
      </c>
      <c r="C73" s="19" t="s">
        <v>201</v>
      </c>
      <c r="D73" s="19" t="s">
        <v>202</v>
      </c>
      <c r="E73" s="19" t="s">
        <v>54</v>
      </c>
      <c r="F73" s="19" t="s">
        <v>55</v>
      </c>
      <c r="G73" s="19">
        <v>40</v>
      </c>
      <c r="H73" s="20">
        <v>47182</v>
      </c>
      <c r="I73" s="18">
        <v>6</v>
      </c>
      <c r="J73" s="21" t="s">
        <v>56</v>
      </c>
      <c r="K73" s="22">
        <f>'[4]Unit Cost'!BO$459</f>
        <v>61012668.509142585</v>
      </c>
      <c r="L73" s="22">
        <f>[4]DataService!$O68</f>
        <v>105576</v>
      </c>
      <c r="M73" s="23">
        <f t="shared" si="24"/>
        <v>577.90282364498171</v>
      </c>
      <c r="N73" s="24">
        <f>VLOOKUP(I73,'[4]ค่ากลางกลุ่ม UnitCost'!B$5:K$21,6,FALSE)</f>
        <v>580.07000000000005</v>
      </c>
      <c r="O73" s="22">
        <f>'[4]Unit Cost'!BO$460</f>
        <v>27027174.37085741</v>
      </c>
      <c r="P73" s="22">
        <f>[4]DataService!$U69</f>
        <v>6189</v>
      </c>
      <c r="Q73" s="22">
        <f>[4]DataService!AB68</f>
        <v>1440.9897000000001</v>
      </c>
      <c r="R73" s="22">
        <f t="shared" si="21"/>
        <v>4366.9695218706429</v>
      </c>
      <c r="S73" s="22">
        <f>O73/[4]DataService!V68</f>
        <v>2672.5179838680324</v>
      </c>
      <c r="T73" s="25">
        <f t="shared" si="25"/>
        <v>18755.980261939007</v>
      </c>
      <c r="U73" s="26">
        <f>VLOOKUP(I73,'[4]ค่ากลางกลุ่ม UnitCost'!B$5:K$21,10,FALSE)</f>
        <v>41392.99</v>
      </c>
      <c r="V73" s="27" t="str">
        <f t="shared" si="26"/>
        <v>ผ่าน</v>
      </c>
      <c r="W73" s="27" t="str">
        <f t="shared" si="27"/>
        <v>ผ่าน</v>
      </c>
      <c r="X73" s="27" t="str">
        <f t="shared" si="28"/>
        <v>ผ่าน</v>
      </c>
      <c r="Y73" s="22"/>
      <c r="Z73" s="233">
        <v>51002155.519999996</v>
      </c>
      <c r="AA73" s="233">
        <f t="shared" si="23"/>
        <v>-51002155.519999996</v>
      </c>
    </row>
    <row r="74" spans="1:27" x14ac:dyDescent="0.7">
      <c r="A74" s="18" t="s">
        <v>46</v>
      </c>
      <c r="B74" s="19" t="s">
        <v>18</v>
      </c>
      <c r="C74" s="19" t="s">
        <v>203</v>
      </c>
      <c r="D74" s="19" t="s">
        <v>204</v>
      </c>
      <c r="E74" s="19" t="s">
        <v>54</v>
      </c>
      <c r="F74" s="19" t="s">
        <v>70</v>
      </c>
      <c r="G74" s="19">
        <v>90</v>
      </c>
      <c r="H74" s="20">
        <v>82587</v>
      </c>
      <c r="I74" s="18">
        <v>10</v>
      </c>
      <c r="J74" s="21" t="s">
        <v>71</v>
      </c>
      <c r="K74" s="22">
        <f>'[4]Unit Cost'!BP$459</f>
        <v>71367168.665452391</v>
      </c>
      <c r="L74" s="22">
        <f>[4]DataService!$O69</f>
        <v>150664</v>
      </c>
      <c r="M74" s="23">
        <f t="shared" si="24"/>
        <v>473.68428201463115</v>
      </c>
      <c r="N74" s="24">
        <f>VLOOKUP(I74,'[4]ค่ากลางกลุ่ม UnitCost'!B$5:K$21,6,FALSE)</f>
        <v>570.91</v>
      </c>
      <c r="O74" s="22">
        <f>'[4]Unit Cost'!BP$460</f>
        <v>70086606.444547594</v>
      </c>
      <c r="P74" s="22">
        <f>[4]DataService!$U70</f>
        <v>3569</v>
      </c>
      <c r="Q74" s="22">
        <f>[4]DataService!AB69</f>
        <v>4398.2482999999993</v>
      </c>
      <c r="R74" s="22">
        <f t="shared" si="21"/>
        <v>19637.603374768169</v>
      </c>
      <c r="S74" s="22">
        <f>O74/[4]DataService!V69</f>
        <v>2464.3673152091278</v>
      </c>
      <c r="T74" s="25">
        <f t="shared" si="25"/>
        <v>15935.118179787078</v>
      </c>
      <c r="U74" s="26">
        <f>VLOOKUP(I74,'[4]ค่ากลางกลุ่ม UnitCost'!B$5:K$21,10,FALSE)</f>
        <v>39005.050000000003</v>
      </c>
      <c r="V74" s="27" t="str">
        <f t="shared" si="26"/>
        <v>ผ่าน</v>
      </c>
      <c r="W74" s="27" t="str">
        <f t="shared" si="27"/>
        <v>ผ่าน</v>
      </c>
      <c r="X74" s="27" t="str">
        <f t="shared" si="28"/>
        <v>ผ่าน</v>
      </c>
      <c r="Y74" s="22"/>
      <c r="Z74" s="233">
        <v>81527393.419999987</v>
      </c>
      <c r="AA74" s="233">
        <f t="shared" si="23"/>
        <v>-81527393.419999987</v>
      </c>
    </row>
    <row r="75" spans="1:27" ht="27" x14ac:dyDescent="0.75">
      <c r="A75" s="18" t="s">
        <v>46</v>
      </c>
      <c r="B75" s="19" t="s">
        <v>18</v>
      </c>
      <c r="C75" s="19" t="s">
        <v>205</v>
      </c>
      <c r="D75" s="19" t="s">
        <v>206</v>
      </c>
      <c r="E75" s="19" t="s">
        <v>54</v>
      </c>
      <c r="F75" s="19" t="s">
        <v>55</v>
      </c>
      <c r="G75" s="19">
        <v>40</v>
      </c>
      <c r="H75" s="20">
        <v>53672</v>
      </c>
      <c r="I75" s="18">
        <v>6</v>
      </c>
      <c r="J75" s="21" t="s">
        <v>56</v>
      </c>
      <c r="K75" s="22">
        <f>'[4]Unit Cost'!BQ$459</f>
        <v>40954140.412838824</v>
      </c>
      <c r="L75" s="22">
        <f>[4]DataService!$O70</f>
        <v>76220</v>
      </c>
      <c r="M75" s="23">
        <f t="shared" si="24"/>
        <v>537.31488340119165</v>
      </c>
      <c r="N75" s="24">
        <f>VLOOKUP(I75,'[4]ค่ากลางกลุ่ม UnitCost'!B$5:K$21,6,FALSE)</f>
        <v>580.07000000000005</v>
      </c>
      <c r="O75" s="22">
        <f>'[4]Unit Cost'!BQ$460</f>
        <v>53727499.397161163</v>
      </c>
      <c r="P75" s="22">
        <f>[4]DataService!$U71</f>
        <v>1998</v>
      </c>
      <c r="Q75" s="22">
        <f>[4]DataService!AB70</f>
        <v>2119.0751999999998</v>
      </c>
      <c r="R75" s="22">
        <f t="shared" si="21"/>
        <v>26890.6403389195</v>
      </c>
      <c r="S75" s="22">
        <f>O75/[4]DataService!V70</f>
        <v>3011.9687967911855</v>
      </c>
      <c r="T75" s="25">
        <f t="shared" si="25"/>
        <v>25354.220273618022</v>
      </c>
      <c r="U75" s="26">
        <f>VLOOKUP(I75,'[4]ค่ากลางกลุ่ม UnitCost'!B$5:K$21,10,FALSE)</f>
        <v>41392.99</v>
      </c>
      <c r="V75" s="27" t="str">
        <f t="shared" si="26"/>
        <v>ผ่าน</v>
      </c>
      <c r="W75" s="27" t="str">
        <f t="shared" si="27"/>
        <v>ผ่าน</v>
      </c>
      <c r="X75" s="27" t="str">
        <f t="shared" si="28"/>
        <v>ผ่าน</v>
      </c>
      <c r="Y75" s="22"/>
      <c r="Z75" s="234">
        <v>53679512.350000001</v>
      </c>
      <c r="AA75" s="233">
        <f t="shared" si="23"/>
        <v>-53679512.350000001</v>
      </c>
    </row>
    <row r="76" spans="1:27" x14ac:dyDescent="0.7">
      <c r="A76" s="18" t="s">
        <v>46</v>
      </c>
      <c r="B76" s="19" t="s">
        <v>18</v>
      </c>
      <c r="C76" s="19" t="s">
        <v>207</v>
      </c>
      <c r="D76" s="19" t="s">
        <v>208</v>
      </c>
      <c r="E76" s="19" t="s">
        <v>54</v>
      </c>
      <c r="F76" s="19" t="s">
        <v>55</v>
      </c>
      <c r="G76" s="19">
        <v>46</v>
      </c>
      <c r="H76" s="20">
        <v>29031</v>
      </c>
      <c r="I76" s="18">
        <v>5</v>
      </c>
      <c r="J76" s="21" t="s">
        <v>61</v>
      </c>
      <c r="K76" s="22">
        <f>'[4]Unit Cost'!BR$459</f>
        <v>46742228.764710411</v>
      </c>
      <c r="L76" s="22">
        <f>[4]DataService!$O71</f>
        <v>68571</v>
      </c>
      <c r="M76" s="23">
        <f t="shared" si="24"/>
        <v>681.66176320471357</v>
      </c>
      <c r="N76" s="24">
        <f>VLOOKUP(I76,'[4]ค่ากลางกลุ่ม UnitCost'!B$5:K$21,6,FALSE)</f>
        <v>643.30999999999995</v>
      </c>
      <c r="O76" s="22">
        <f>'[4]Unit Cost'!BR$460</f>
        <v>27095562.925289575</v>
      </c>
      <c r="P76" s="22">
        <f>[4]DataService!$U72</f>
        <v>51927</v>
      </c>
      <c r="Q76" s="22">
        <f>[4]DataService!AB71</f>
        <v>941.41799999999989</v>
      </c>
      <c r="R76" s="22">
        <f t="shared" si="21"/>
        <v>521.80104618579117</v>
      </c>
      <c r="S76" s="22">
        <f>O76/[4]DataService!V71</f>
        <v>2866.3453850935762</v>
      </c>
      <c r="T76" s="25">
        <f t="shared" si="25"/>
        <v>28781.649517312795</v>
      </c>
      <c r="U76" s="26">
        <f>VLOOKUP(I76,'[4]ค่ากลางกลุ่ม UnitCost'!B$5:K$21,10,FALSE)</f>
        <v>55004.57</v>
      </c>
      <c r="V76" s="27" t="str">
        <f t="shared" si="26"/>
        <v>ไม่ผ่าน</v>
      </c>
      <c r="W76" s="27" t="str">
        <f t="shared" si="27"/>
        <v>ผ่าน</v>
      </c>
      <c r="X76" s="27" t="str">
        <f t="shared" si="28"/>
        <v>ไม่ผ่าน</v>
      </c>
      <c r="Y76" s="22"/>
      <c r="Z76" s="233">
        <v>36665348.490000002</v>
      </c>
      <c r="AA76" s="233">
        <f t="shared" si="23"/>
        <v>-36665348.490000002</v>
      </c>
    </row>
    <row r="77" spans="1:27" s="12" customFormat="1" ht="27" x14ac:dyDescent="0.75">
      <c r="A77" s="261" t="s">
        <v>209</v>
      </c>
      <c r="B77" s="262"/>
      <c r="C77" s="263"/>
      <c r="D77" s="28"/>
      <c r="E77" s="29"/>
      <c r="F77" s="30"/>
      <c r="G77" s="31"/>
      <c r="H77" s="31"/>
      <c r="I77" s="31"/>
      <c r="J77" s="32"/>
      <c r="K77" s="33"/>
      <c r="L77" s="33"/>
      <c r="M77" s="34"/>
      <c r="N77" s="35"/>
      <c r="O77" s="36"/>
      <c r="P77" s="36"/>
      <c r="Q77" s="36"/>
      <c r="R77" s="36"/>
      <c r="S77" s="36"/>
      <c r="T77" s="36"/>
      <c r="U77" s="36"/>
      <c r="V77" s="36"/>
      <c r="W77" s="36"/>
      <c r="X77" s="37">
        <f>COUNTIF(X71:X76,"ผ่าน")</f>
        <v>3</v>
      </c>
      <c r="Y77" s="33"/>
      <c r="AA77" s="233">
        <f t="shared" si="23"/>
        <v>0</v>
      </c>
    </row>
    <row r="78" spans="1:27" x14ac:dyDescent="0.7">
      <c r="A78" s="18" t="s">
        <v>46</v>
      </c>
      <c r="B78" s="19" t="s">
        <v>19</v>
      </c>
      <c r="C78" s="19" t="s">
        <v>210</v>
      </c>
      <c r="D78" s="19" t="s">
        <v>211</v>
      </c>
      <c r="E78" s="19" t="s">
        <v>135</v>
      </c>
      <c r="F78" s="19" t="s">
        <v>136</v>
      </c>
      <c r="G78" s="19">
        <v>1154</v>
      </c>
      <c r="H78" s="20">
        <v>259511</v>
      </c>
      <c r="I78" s="18">
        <v>20</v>
      </c>
      <c r="J78" s="21" t="s">
        <v>212</v>
      </c>
      <c r="K78" s="22">
        <f>'[4]Unit Cost'!BS$459</f>
        <v>736706987.01995933</v>
      </c>
      <c r="L78" s="22">
        <f>[4]DataService!$O72</f>
        <v>666285</v>
      </c>
      <c r="M78" s="23">
        <f t="shared" ref="M78:M98" si="29">IFERROR(SUM(K78/L78),0)</f>
        <v>1105.6934900529943</v>
      </c>
      <c r="N78" s="24">
        <f>VLOOKUP(I78,'[4]ค่ากลางกลุ่ม UnitCost'!B$5:K$21,6,FALSE)</f>
        <v>1583.23</v>
      </c>
      <c r="O78" s="22">
        <f>'[4]Unit Cost'!BS$460</f>
        <v>1874658062.8400407</v>
      </c>
      <c r="P78" s="22">
        <f>[4]DataService!$U72</f>
        <v>51927</v>
      </c>
      <c r="Q78" s="22">
        <f>[4]DataService!AB72</f>
        <v>110925.1185</v>
      </c>
      <c r="R78" s="22">
        <f t="shared" si="21"/>
        <v>36101.797963295408</v>
      </c>
      <c r="S78" s="22">
        <f>O78/[4]DataService!V72</f>
        <v>6807.4080390727186</v>
      </c>
      <c r="T78" s="25">
        <f t="shared" ref="T78:T98" si="30">IFERROR(SUM(O78/Q78),0)</f>
        <v>16900.212397249237</v>
      </c>
      <c r="U78" s="26">
        <f>VLOOKUP(I78,'[4]ค่ากลางกลุ่ม UnitCost'!B$5:K$21,10,FALSE)</f>
        <v>23191.9</v>
      </c>
      <c r="V78" s="27" t="str">
        <f t="shared" si="26"/>
        <v>ผ่าน</v>
      </c>
      <c r="W78" s="27" t="str">
        <f t="shared" si="27"/>
        <v>ผ่าน</v>
      </c>
      <c r="X78" s="27" t="str">
        <f>IF(AND(M78&lt;N78,T78&lt;U78),"ผ่าน","ไม่ผ่าน")</f>
        <v>ผ่าน</v>
      </c>
      <c r="Y78" s="22"/>
      <c r="Z78" s="233">
        <v>1090926577.8099997</v>
      </c>
      <c r="AA78" s="233">
        <f t="shared" si="23"/>
        <v>-1090926577.8099997</v>
      </c>
    </row>
    <row r="79" spans="1:27" x14ac:dyDescent="0.7">
      <c r="A79" s="18" t="s">
        <v>46</v>
      </c>
      <c r="B79" s="19" t="s">
        <v>19</v>
      </c>
      <c r="C79" s="19" t="s">
        <v>213</v>
      </c>
      <c r="D79" s="19" t="s">
        <v>214</v>
      </c>
      <c r="E79" s="19" t="s">
        <v>54</v>
      </c>
      <c r="F79" s="19" t="s">
        <v>55</v>
      </c>
      <c r="G79" s="19">
        <v>52</v>
      </c>
      <c r="H79" s="20">
        <v>51752</v>
      </c>
      <c r="I79" s="18">
        <v>6</v>
      </c>
      <c r="J79" s="21" t="s">
        <v>56</v>
      </c>
      <c r="K79" s="22">
        <f>'[4]Unit Cost'!BT$459</f>
        <v>55714972.388092175</v>
      </c>
      <c r="L79" s="22">
        <f>[4]DataService!$O73</f>
        <v>123148</v>
      </c>
      <c r="M79" s="23">
        <f t="shared" si="29"/>
        <v>452.42287644210359</v>
      </c>
      <c r="N79" s="24">
        <f>VLOOKUP(I79,'[4]ค่ากลางกลุ่ม UnitCost'!B$5:K$21,6,FALSE)</f>
        <v>580.07000000000005</v>
      </c>
      <c r="O79" s="22">
        <f>'[4]Unit Cost'!BT$460</f>
        <v>54041979.681907818</v>
      </c>
      <c r="P79" s="22">
        <f>[4]DataService!$U73</f>
        <v>3624</v>
      </c>
      <c r="Q79" s="22">
        <f>[4]DataService!AB73</f>
        <v>1957.4215999999999</v>
      </c>
      <c r="R79" s="22">
        <f t="shared" si="21"/>
        <v>14912.246049091562</v>
      </c>
      <c r="S79" s="22">
        <f>O79/[4]DataService!V73</f>
        <v>3733.7280421381661</v>
      </c>
      <c r="T79" s="25">
        <f t="shared" si="30"/>
        <v>27608.758216373939</v>
      </c>
      <c r="U79" s="26">
        <f>VLOOKUP(I79,'[4]ค่ากลางกลุ่ม UnitCost'!B$5:K$21,10,FALSE)</f>
        <v>41392.99</v>
      </c>
      <c r="V79" s="27" t="str">
        <f t="shared" si="26"/>
        <v>ผ่าน</v>
      </c>
      <c r="W79" s="27" t="str">
        <f t="shared" si="27"/>
        <v>ผ่าน</v>
      </c>
      <c r="X79" s="27" t="str">
        <f t="shared" ref="X79:X98" si="31">IF(AND(M79&lt;N79,T79&lt;U79),"ผ่าน","ไม่ผ่าน")</f>
        <v>ผ่าน</v>
      </c>
      <c r="Y79" s="22"/>
      <c r="Z79" s="233">
        <v>57966531.500000007</v>
      </c>
      <c r="AA79" s="233">
        <f t="shared" si="23"/>
        <v>-57966531.500000007</v>
      </c>
    </row>
    <row r="80" spans="1:27" x14ac:dyDescent="0.7">
      <c r="A80" s="18" t="s">
        <v>46</v>
      </c>
      <c r="B80" s="19" t="s">
        <v>19</v>
      </c>
      <c r="C80" s="19" t="s">
        <v>215</v>
      </c>
      <c r="D80" s="19" t="s">
        <v>216</v>
      </c>
      <c r="E80" s="19" t="s">
        <v>54</v>
      </c>
      <c r="F80" s="19" t="s">
        <v>55</v>
      </c>
      <c r="G80" s="19">
        <v>60</v>
      </c>
      <c r="H80" s="20">
        <v>49952</v>
      </c>
      <c r="I80" s="18">
        <v>6</v>
      </c>
      <c r="J80" s="21" t="s">
        <v>56</v>
      </c>
      <c r="K80" s="22">
        <f>'[4]Unit Cost'!BU$459</f>
        <v>46693397.96207694</v>
      </c>
      <c r="L80" s="22">
        <f>[4]DataService!$O74</f>
        <v>104897</v>
      </c>
      <c r="M80" s="23">
        <f t="shared" si="29"/>
        <v>445.13568512042229</v>
      </c>
      <c r="N80" s="24">
        <f>VLOOKUP(I80,'[4]ค่ากลางกลุ่ม UnitCost'!B$5:K$21,6,FALSE)</f>
        <v>580.07000000000005</v>
      </c>
      <c r="O80" s="22">
        <f>'[4]Unit Cost'!BU$460</f>
        <v>52663658.057923064</v>
      </c>
      <c r="P80" s="22">
        <f>[4]DataService!$U74</f>
        <v>3923</v>
      </c>
      <c r="Q80" s="22">
        <f>[4]DataService!AB74</f>
        <v>2295.6377000000002</v>
      </c>
      <c r="R80" s="22">
        <f t="shared" si="21"/>
        <v>13424.332923253394</v>
      </c>
      <c r="S80" s="22">
        <f>O80/[4]DataService!V74</f>
        <v>3377.8242612996642</v>
      </c>
      <c r="T80" s="25">
        <f t="shared" si="30"/>
        <v>22940.753263427872</v>
      </c>
      <c r="U80" s="26">
        <f>VLOOKUP(I80,'[4]ค่ากลางกลุ่ม UnitCost'!B$5:K$21,10,FALSE)</f>
        <v>41392.99</v>
      </c>
      <c r="V80" s="27" t="str">
        <f t="shared" si="26"/>
        <v>ผ่าน</v>
      </c>
      <c r="W80" s="27" t="str">
        <f t="shared" si="27"/>
        <v>ผ่าน</v>
      </c>
      <c r="X80" s="27" t="str">
        <f t="shared" si="31"/>
        <v>ผ่าน</v>
      </c>
      <c r="Y80" s="22"/>
      <c r="Z80" s="233">
        <v>63424269.949999996</v>
      </c>
      <c r="AA80" s="233">
        <f t="shared" si="23"/>
        <v>-63424269.949999996</v>
      </c>
    </row>
    <row r="81" spans="1:27" x14ac:dyDescent="0.7">
      <c r="A81" s="18" t="s">
        <v>46</v>
      </c>
      <c r="B81" s="19" t="s">
        <v>19</v>
      </c>
      <c r="C81" s="19" t="s">
        <v>217</v>
      </c>
      <c r="D81" s="19" t="s">
        <v>218</v>
      </c>
      <c r="E81" s="19" t="s">
        <v>49</v>
      </c>
      <c r="F81" s="19" t="s">
        <v>153</v>
      </c>
      <c r="G81" s="19">
        <v>234</v>
      </c>
      <c r="H81" s="20">
        <v>84526</v>
      </c>
      <c r="I81" s="18">
        <v>15</v>
      </c>
      <c r="J81" s="21" t="s">
        <v>154</v>
      </c>
      <c r="K81" s="22">
        <f>'[4]Unit Cost'!BV$459</f>
        <v>195660543.26333565</v>
      </c>
      <c r="L81" s="22">
        <f>[4]DataService!$O75</f>
        <v>244574</v>
      </c>
      <c r="M81" s="23">
        <f t="shared" si="29"/>
        <v>800.00549225729492</v>
      </c>
      <c r="N81" s="24">
        <f>VLOOKUP(I81,'[4]ค่ากลางกลุ่ม UnitCost'!B$5:K$21,6,FALSE)</f>
        <v>771.46</v>
      </c>
      <c r="O81" s="22">
        <f>'[4]Unit Cost'!BV$460</f>
        <v>240157078.75666425</v>
      </c>
      <c r="P81" s="22">
        <f>[4]DataService!$U75</f>
        <v>14187</v>
      </c>
      <c r="Q81" s="22">
        <f>[4]DataService!AB75</f>
        <v>17602.510000000002</v>
      </c>
      <c r="R81" s="22">
        <f t="shared" si="21"/>
        <v>16927.967770258987</v>
      </c>
      <c r="S81" s="22">
        <f>O81/[4]DataService!V75</f>
        <v>3168.9681035134627</v>
      </c>
      <c r="T81" s="25">
        <f t="shared" si="30"/>
        <v>13643.342838985134</v>
      </c>
      <c r="U81" s="26">
        <f>VLOOKUP(I81,'[4]ค่ากลางกลุ่ม UnitCost'!B$5:K$21,10,FALSE)</f>
        <v>28889.64</v>
      </c>
      <c r="V81" s="27" t="str">
        <f t="shared" si="26"/>
        <v>ไม่ผ่าน</v>
      </c>
      <c r="W81" s="27" t="str">
        <f t="shared" si="27"/>
        <v>ผ่าน</v>
      </c>
      <c r="X81" s="27" t="str">
        <f t="shared" si="31"/>
        <v>ไม่ผ่าน</v>
      </c>
      <c r="Y81" s="22"/>
      <c r="Z81" s="233">
        <v>193184385.49999997</v>
      </c>
      <c r="AA81" s="233">
        <f t="shared" si="23"/>
        <v>-193184385.49999997</v>
      </c>
    </row>
    <row r="82" spans="1:27" x14ac:dyDescent="0.7">
      <c r="A82" s="18" t="s">
        <v>46</v>
      </c>
      <c r="B82" s="19" t="s">
        <v>19</v>
      </c>
      <c r="C82" s="19" t="s">
        <v>219</v>
      </c>
      <c r="D82" s="19" t="s">
        <v>220</v>
      </c>
      <c r="E82" s="19" t="s">
        <v>54</v>
      </c>
      <c r="F82" s="19" t="s">
        <v>82</v>
      </c>
      <c r="G82" s="19">
        <v>8</v>
      </c>
      <c r="H82" s="20">
        <v>4061</v>
      </c>
      <c r="I82" s="18">
        <v>2</v>
      </c>
      <c r="J82" s="21" t="s">
        <v>83</v>
      </c>
      <c r="K82" s="22">
        <f>'[4]Unit Cost'!BW$459</f>
        <v>8715149.1131209638</v>
      </c>
      <c r="L82" s="22">
        <f>[4]DataService!$O76</f>
        <v>25777</v>
      </c>
      <c r="M82" s="23">
        <f t="shared" si="29"/>
        <v>338.09788234165978</v>
      </c>
      <c r="N82" s="24">
        <f>VLOOKUP(I82,'[4]ค่ากลางกลุ่ม UnitCost'!B$5:K$21,6,FALSE)</f>
        <v>784.54</v>
      </c>
      <c r="O82" s="22">
        <f>'[4]Unit Cost'!BW$460</f>
        <v>22998997.636879034</v>
      </c>
      <c r="P82" s="22">
        <f>[4]DataService!$U76</f>
        <v>440</v>
      </c>
      <c r="Q82" s="22">
        <f>[4]DataService!AB76</f>
        <v>361.30610000000001</v>
      </c>
      <c r="R82" s="22">
        <f t="shared" si="21"/>
        <v>52270.44917472508</v>
      </c>
      <c r="S82" s="22">
        <f>O82/[4]DataService!V76</f>
        <v>3984.5803251696179</v>
      </c>
      <c r="T82" s="25">
        <f t="shared" si="30"/>
        <v>63655.16008968305</v>
      </c>
      <c r="U82" s="26">
        <f>VLOOKUP(I82,'[4]ค่ากลางกลุ่ม UnitCost'!B$5:K$21,10,FALSE)</f>
        <v>66738.12</v>
      </c>
      <c r="V82" s="27" t="str">
        <f t="shared" si="26"/>
        <v>ผ่าน</v>
      </c>
      <c r="W82" s="27" t="str">
        <f t="shared" si="27"/>
        <v>ผ่าน</v>
      </c>
      <c r="X82" s="27" t="str">
        <f t="shared" si="31"/>
        <v>ผ่าน</v>
      </c>
      <c r="Y82" s="22"/>
      <c r="Z82" s="233">
        <v>16514124.43</v>
      </c>
      <c r="AA82" s="233">
        <f t="shared" si="23"/>
        <v>-16514124.43</v>
      </c>
    </row>
    <row r="83" spans="1:27" ht="27" x14ac:dyDescent="0.75">
      <c r="A83" s="18" t="s">
        <v>46</v>
      </c>
      <c r="B83" s="19" t="s">
        <v>19</v>
      </c>
      <c r="C83" s="19" t="s">
        <v>221</v>
      </c>
      <c r="D83" s="19" t="s">
        <v>222</v>
      </c>
      <c r="E83" s="19" t="s">
        <v>54</v>
      </c>
      <c r="F83" s="19" t="s">
        <v>55</v>
      </c>
      <c r="G83" s="19">
        <v>40</v>
      </c>
      <c r="H83" s="20">
        <v>37153</v>
      </c>
      <c r="I83" s="18">
        <v>6</v>
      </c>
      <c r="J83" s="21" t="s">
        <v>56</v>
      </c>
      <c r="K83" s="22">
        <f>'[4]Unit Cost'!BX$459</f>
        <v>47465867.915123992</v>
      </c>
      <c r="L83" s="22">
        <f>[4]DataService!$O77</f>
        <v>108498</v>
      </c>
      <c r="M83" s="23">
        <f t="shared" si="29"/>
        <v>437.48150118088807</v>
      </c>
      <c r="N83" s="24">
        <f>VLOOKUP(I83,'[4]ค่ากลางกลุ่ม UnitCost'!B$5:K$21,6,FALSE)</f>
        <v>580.07000000000005</v>
      </c>
      <c r="O83" s="22">
        <f>'[4]Unit Cost'!BX$460</f>
        <v>40095576.664876007</v>
      </c>
      <c r="P83" s="22">
        <f>[4]DataService!$U77</f>
        <v>2403</v>
      </c>
      <c r="Q83" s="22">
        <f>[4]DataService!AB77</f>
        <v>1512.5162</v>
      </c>
      <c r="R83" s="22">
        <f t="shared" si="21"/>
        <v>16685.633235487312</v>
      </c>
      <c r="S83" s="22">
        <f>O83/[4]DataService!V77</f>
        <v>3983.6638514531551</v>
      </c>
      <c r="T83" s="25">
        <f t="shared" si="30"/>
        <v>26509.188242000982</v>
      </c>
      <c r="U83" s="26">
        <f>VLOOKUP(I83,'[4]ค่ากลางกลุ่ม UnitCost'!B$5:K$21,10,FALSE)</f>
        <v>41392.99</v>
      </c>
      <c r="V83" s="27" t="str">
        <f t="shared" si="26"/>
        <v>ผ่าน</v>
      </c>
      <c r="W83" s="27" t="str">
        <f t="shared" si="27"/>
        <v>ผ่าน</v>
      </c>
      <c r="X83" s="27" t="str">
        <f t="shared" si="31"/>
        <v>ผ่าน</v>
      </c>
      <c r="Y83" s="22"/>
      <c r="Z83" s="234">
        <v>48379333.170000002</v>
      </c>
      <c r="AA83" s="233">
        <f t="shared" si="23"/>
        <v>-48379333.170000002</v>
      </c>
    </row>
    <row r="84" spans="1:27" x14ac:dyDescent="0.7">
      <c r="A84" s="18" t="s">
        <v>46</v>
      </c>
      <c r="B84" s="19" t="s">
        <v>19</v>
      </c>
      <c r="C84" s="19" t="s">
        <v>223</v>
      </c>
      <c r="D84" s="19" t="s">
        <v>224</v>
      </c>
      <c r="E84" s="19" t="s">
        <v>54</v>
      </c>
      <c r="F84" s="19" t="s">
        <v>78</v>
      </c>
      <c r="G84" s="19">
        <v>173</v>
      </c>
      <c r="H84" s="20">
        <v>91710</v>
      </c>
      <c r="I84" s="18">
        <v>13</v>
      </c>
      <c r="J84" s="21" t="s">
        <v>79</v>
      </c>
      <c r="K84" s="22">
        <f>'[4]Unit Cost'!BY$459</f>
        <v>95485962.368275538</v>
      </c>
      <c r="L84" s="22">
        <f>[4]DataService!$O78</f>
        <v>184197</v>
      </c>
      <c r="M84" s="23">
        <f t="shared" si="29"/>
        <v>518.39043181091733</v>
      </c>
      <c r="N84" s="24">
        <f>VLOOKUP(I84,'[4]ค่ากลางกลุ่ม UnitCost'!B$5:K$21,6,FALSE)</f>
        <v>582.83000000000004</v>
      </c>
      <c r="O84" s="22">
        <f>'[4]Unit Cost'!BY$460</f>
        <v>126374041.60172445</v>
      </c>
      <c r="P84" s="22">
        <f>[4]DataService!$U78</f>
        <v>8288</v>
      </c>
      <c r="Q84" s="22">
        <f>[4]DataService!AB78</f>
        <v>6669.8895999999995</v>
      </c>
      <c r="R84" s="22">
        <f t="shared" si="21"/>
        <v>15247.83320484127</v>
      </c>
      <c r="S84" s="22">
        <f>O84/[4]DataService!V78</f>
        <v>3326.3329543515592</v>
      </c>
      <c r="T84" s="25">
        <f t="shared" si="30"/>
        <v>18946.946528428965</v>
      </c>
      <c r="U84" s="26">
        <f>VLOOKUP(I84,'[4]ค่ากลางกลุ่ม UnitCost'!B$5:K$21,10,FALSE)</f>
        <v>32616.240000000002</v>
      </c>
      <c r="V84" s="27" t="str">
        <f t="shared" si="26"/>
        <v>ผ่าน</v>
      </c>
      <c r="W84" s="27" t="str">
        <f t="shared" si="27"/>
        <v>ผ่าน</v>
      </c>
      <c r="X84" s="27" t="str">
        <f t="shared" si="31"/>
        <v>ผ่าน</v>
      </c>
      <c r="Y84" s="22"/>
      <c r="Z84" s="233">
        <v>121855346.76999998</v>
      </c>
      <c r="AA84" s="233">
        <f t="shared" si="23"/>
        <v>-121855346.76999998</v>
      </c>
    </row>
    <row r="85" spans="1:27" x14ac:dyDescent="0.7">
      <c r="A85" s="18" t="s">
        <v>46</v>
      </c>
      <c r="B85" s="19" t="s">
        <v>19</v>
      </c>
      <c r="C85" s="19" t="s">
        <v>225</v>
      </c>
      <c r="D85" s="19" t="s">
        <v>226</v>
      </c>
      <c r="E85" s="19" t="s">
        <v>54</v>
      </c>
      <c r="F85" s="19" t="s">
        <v>55</v>
      </c>
      <c r="G85" s="19">
        <v>30</v>
      </c>
      <c r="H85" s="20">
        <v>25272</v>
      </c>
      <c r="I85" s="18">
        <v>5</v>
      </c>
      <c r="J85" s="21" t="s">
        <v>61</v>
      </c>
      <c r="K85" s="22">
        <f>'[4]Unit Cost'!BZ$459</f>
        <v>40594502.17494373</v>
      </c>
      <c r="L85" s="22">
        <f>[4]DataService!$O79</f>
        <v>75070</v>
      </c>
      <c r="M85" s="23">
        <f t="shared" si="29"/>
        <v>540.75532403015495</v>
      </c>
      <c r="N85" s="24">
        <f>VLOOKUP(I85,'[4]ค่ากลางกลุ่ม UnitCost'!B$5:K$21,6,FALSE)</f>
        <v>643.30999999999995</v>
      </c>
      <c r="O85" s="22">
        <f>'[4]Unit Cost'!BZ$460</f>
        <v>19852622.495056257</v>
      </c>
      <c r="P85" s="22">
        <f>[4]DataService!$U79</f>
        <v>1804</v>
      </c>
      <c r="Q85" s="22">
        <f>[4]DataService!AB79</f>
        <v>1072.21</v>
      </c>
      <c r="R85" s="22">
        <f t="shared" si="21"/>
        <v>11004.779653578857</v>
      </c>
      <c r="S85" s="22">
        <f>O85/[4]DataService!V79</f>
        <v>3132.8108718725352</v>
      </c>
      <c r="T85" s="25">
        <f t="shared" si="30"/>
        <v>18515.610276957177</v>
      </c>
      <c r="U85" s="26">
        <f>VLOOKUP(I85,'[4]ค่ากลางกลุ่ม UnitCost'!B$5:K$21,10,FALSE)</f>
        <v>55004.57</v>
      </c>
      <c r="V85" s="27" t="str">
        <f t="shared" si="26"/>
        <v>ผ่าน</v>
      </c>
      <c r="W85" s="27" t="str">
        <f t="shared" si="27"/>
        <v>ผ่าน</v>
      </c>
      <c r="X85" s="27" t="str">
        <f t="shared" si="31"/>
        <v>ผ่าน</v>
      </c>
      <c r="Y85" s="22"/>
      <c r="Z85" s="233">
        <v>37417527.039999999</v>
      </c>
      <c r="AA85" s="233">
        <f t="shared" si="23"/>
        <v>-37417527.039999999</v>
      </c>
    </row>
    <row r="86" spans="1:27" x14ac:dyDescent="0.7">
      <c r="A86" s="18" t="s">
        <v>46</v>
      </c>
      <c r="B86" s="19" t="s">
        <v>19</v>
      </c>
      <c r="C86" s="19" t="s">
        <v>227</v>
      </c>
      <c r="D86" s="19" t="s">
        <v>228</v>
      </c>
      <c r="E86" s="19" t="s">
        <v>54</v>
      </c>
      <c r="F86" s="19" t="s">
        <v>55</v>
      </c>
      <c r="G86" s="19">
        <v>30</v>
      </c>
      <c r="H86" s="20">
        <v>29850</v>
      </c>
      <c r="I86" s="18">
        <v>5</v>
      </c>
      <c r="J86" s="21" t="s">
        <v>61</v>
      </c>
      <c r="K86" s="22">
        <f>'[4]Unit Cost'!CA$459</f>
        <v>39843939.829313137</v>
      </c>
      <c r="L86" s="22">
        <f>[4]DataService!$O80</f>
        <v>71498</v>
      </c>
      <c r="M86" s="23">
        <f t="shared" si="29"/>
        <v>557.27348778026146</v>
      </c>
      <c r="N86" s="24">
        <f>VLOOKUP(I86,'[4]ค่ากลางกลุ่ม UnitCost'!B$5:K$21,6,FALSE)</f>
        <v>643.30999999999995</v>
      </c>
      <c r="O86" s="22">
        <f>'[4]Unit Cost'!CA$460</f>
        <v>21556399.490686871</v>
      </c>
      <c r="P86" s="22">
        <f>[4]DataService!$U80</f>
        <v>1474</v>
      </c>
      <c r="Q86" s="22">
        <f>[4]DataService!AB80</f>
        <v>925.25560000000007</v>
      </c>
      <c r="R86" s="22">
        <f t="shared" si="21"/>
        <v>14624.422992324879</v>
      </c>
      <c r="S86" s="22">
        <f>O86/[4]DataService!V80</f>
        <v>3301.6387640813095</v>
      </c>
      <c r="T86" s="25">
        <f t="shared" si="30"/>
        <v>23297.777922864632</v>
      </c>
      <c r="U86" s="26">
        <f>VLOOKUP(I86,'[4]ค่ากลางกลุ่ม UnitCost'!B$5:K$21,10,FALSE)</f>
        <v>55004.57</v>
      </c>
      <c r="V86" s="27" t="str">
        <f t="shared" si="26"/>
        <v>ผ่าน</v>
      </c>
      <c r="W86" s="27" t="str">
        <f t="shared" si="27"/>
        <v>ผ่าน</v>
      </c>
      <c r="X86" s="27" t="str">
        <f t="shared" si="31"/>
        <v>ผ่าน</v>
      </c>
      <c r="Y86" s="22"/>
      <c r="Z86" s="233">
        <v>37117564.620000005</v>
      </c>
      <c r="AA86" s="233">
        <f t="shared" si="23"/>
        <v>-37117564.620000005</v>
      </c>
    </row>
    <row r="87" spans="1:27" x14ac:dyDescent="0.7">
      <c r="A87" s="18" t="s">
        <v>46</v>
      </c>
      <c r="B87" s="19" t="s">
        <v>19</v>
      </c>
      <c r="C87" s="19" t="s">
        <v>229</v>
      </c>
      <c r="D87" s="19" t="s">
        <v>230</v>
      </c>
      <c r="E87" s="19" t="s">
        <v>54</v>
      </c>
      <c r="F87" s="19" t="s">
        <v>55</v>
      </c>
      <c r="G87" s="19">
        <v>36</v>
      </c>
      <c r="H87" s="20">
        <v>36573</v>
      </c>
      <c r="I87" s="18">
        <v>6</v>
      </c>
      <c r="J87" s="21" t="s">
        <v>56</v>
      </c>
      <c r="K87" s="22">
        <f>'[4]Unit Cost'!CB$459</f>
        <v>46788740.718262248</v>
      </c>
      <c r="L87" s="22">
        <f>[4]DataService!$O81</f>
        <v>115902</v>
      </c>
      <c r="M87" s="23">
        <f t="shared" si="29"/>
        <v>403.69226344896765</v>
      </c>
      <c r="N87" s="24">
        <f>VLOOKUP(I87,'[4]ค่ากลางกลุ่ม UnitCost'!B$5:K$21,6,FALSE)</f>
        <v>580.07000000000005</v>
      </c>
      <c r="O87" s="22">
        <f>'[4]Unit Cost'!CB$460</f>
        <v>28281567.591737751</v>
      </c>
      <c r="P87" s="22">
        <f>[4]DataService!$U81</f>
        <v>2119</v>
      </c>
      <c r="Q87" s="22">
        <f>[4]DataService!AB81</f>
        <v>1386.11</v>
      </c>
      <c r="R87" s="22">
        <f t="shared" si="21"/>
        <v>13346.65766481253</v>
      </c>
      <c r="S87" s="22">
        <f>O87/[4]DataService!V81</f>
        <v>3267.6565675029174</v>
      </c>
      <c r="T87" s="25">
        <f t="shared" si="30"/>
        <v>20403.552093079015</v>
      </c>
      <c r="U87" s="26">
        <f>VLOOKUP(I87,'[4]ค่ากลางกลุ่ม UnitCost'!B$5:K$21,10,FALSE)</f>
        <v>41392.99</v>
      </c>
      <c r="V87" s="27" t="str">
        <f t="shared" si="26"/>
        <v>ผ่าน</v>
      </c>
      <c r="W87" s="27" t="str">
        <f t="shared" si="27"/>
        <v>ผ่าน</v>
      </c>
      <c r="X87" s="27" t="str">
        <f t="shared" si="31"/>
        <v>ผ่าน</v>
      </c>
      <c r="Y87" s="22"/>
      <c r="Z87" s="233">
        <v>45793837.689999998</v>
      </c>
      <c r="AA87" s="233">
        <f t="shared" si="23"/>
        <v>-45793837.689999998</v>
      </c>
    </row>
    <row r="88" spans="1:27" x14ac:dyDescent="0.7">
      <c r="A88" s="18" t="s">
        <v>46</v>
      </c>
      <c r="B88" s="19" t="s">
        <v>19</v>
      </c>
      <c r="C88" s="19" t="s">
        <v>231</v>
      </c>
      <c r="D88" s="19" t="s">
        <v>232</v>
      </c>
      <c r="E88" s="19" t="s">
        <v>54</v>
      </c>
      <c r="F88" s="19" t="s">
        <v>55</v>
      </c>
      <c r="G88" s="19">
        <v>55</v>
      </c>
      <c r="H88" s="20">
        <v>43596</v>
      </c>
      <c r="I88" s="18">
        <v>6</v>
      </c>
      <c r="J88" s="21" t="s">
        <v>56</v>
      </c>
      <c r="K88" s="22">
        <f>'[4]Unit Cost'!CC$459</f>
        <v>46613159.202527158</v>
      </c>
      <c r="L88" s="22">
        <f>[4]DataService!$O82</f>
        <v>110946</v>
      </c>
      <c r="M88" s="23">
        <f t="shared" si="29"/>
        <v>420.14276497149206</v>
      </c>
      <c r="N88" s="24">
        <f>VLOOKUP(I88,'[4]ค่ากลางกลุ่ม UnitCost'!B$5:K$21,6,FALSE)</f>
        <v>580.07000000000005</v>
      </c>
      <c r="O88" s="22">
        <f>'[4]Unit Cost'!CC$460</f>
        <v>59500137.257472835</v>
      </c>
      <c r="P88" s="22">
        <f>[4]DataService!$U82</f>
        <v>3868</v>
      </c>
      <c r="Q88" s="22">
        <f>[4]DataService!AB82</f>
        <v>2417.5834000000004</v>
      </c>
      <c r="R88" s="22">
        <f t="shared" si="21"/>
        <v>15382.66216584096</v>
      </c>
      <c r="S88" s="22">
        <f>O88/[4]DataService!V82</f>
        <v>3209.9771934329324</v>
      </c>
      <c r="T88" s="25">
        <f t="shared" si="30"/>
        <v>24611.410409863347</v>
      </c>
      <c r="U88" s="26">
        <f>VLOOKUP(I88,'[4]ค่ากลางกลุ่ม UnitCost'!B$5:K$21,10,FALSE)</f>
        <v>41392.99</v>
      </c>
      <c r="V88" s="27" t="str">
        <f t="shared" si="26"/>
        <v>ผ่าน</v>
      </c>
      <c r="W88" s="27" t="str">
        <f t="shared" si="27"/>
        <v>ผ่าน</v>
      </c>
      <c r="X88" s="27" t="str">
        <f t="shared" si="31"/>
        <v>ผ่าน</v>
      </c>
      <c r="Y88" s="22"/>
      <c r="Z88" s="233">
        <v>58389869.289999999</v>
      </c>
      <c r="AA88" s="233">
        <f t="shared" si="23"/>
        <v>-58389869.289999999</v>
      </c>
    </row>
    <row r="89" spans="1:27" x14ac:dyDescent="0.7">
      <c r="A89" s="18" t="s">
        <v>46</v>
      </c>
      <c r="B89" s="19" t="s">
        <v>19</v>
      </c>
      <c r="C89" s="19" t="s">
        <v>233</v>
      </c>
      <c r="D89" s="19" t="s">
        <v>234</v>
      </c>
      <c r="E89" s="19" t="s">
        <v>54</v>
      </c>
      <c r="F89" s="19" t="s">
        <v>78</v>
      </c>
      <c r="G89" s="19">
        <v>114</v>
      </c>
      <c r="H89" s="20">
        <v>87077</v>
      </c>
      <c r="I89" s="18">
        <v>13</v>
      </c>
      <c r="J89" s="21" t="s">
        <v>79</v>
      </c>
      <c r="K89" s="22">
        <f>'[4]Unit Cost'!CD$459</f>
        <v>99053987.432765454</v>
      </c>
      <c r="L89" s="22">
        <f>[4]DataService!$O83</f>
        <v>190978</v>
      </c>
      <c r="M89" s="23">
        <f t="shared" si="29"/>
        <v>518.66700579525104</v>
      </c>
      <c r="N89" s="24">
        <f>VLOOKUP(I89,'[4]ค่ากลางกลุ่ม UnitCost'!B$5:K$21,6,FALSE)</f>
        <v>582.83000000000004</v>
      </c>
      <c r="O89" s="22">
        <f>'[4]Unit Cost'!CD$460</f>
        <v>114674080.65723458</v>
      </c>
      <c r="P89" s="22">
        <f>[4]DataService!$U83</f>
        <v>6377</v>
      </c>
      <c r="Q89" s="22">
        <f>[4]DataService!AB83</f>
        <v>5548.6</v>
      </c>
      <c r="R89" s="22">
        <f t="shared" si="21"/>
        <v>17982.449530693833</v>
      </c>
      <c r="S89" s="22">
        <f>O89/[4]DataService!V83</f>
        <v>4004.8222622488852</v>
      </c>
      <c r="T89" s="25">
        <f t="shared" si="30"/>
        <v>20667.209865053268</v>
      </c>
      <c r="U89" s="26">
        <f>VLOOKUP(I89,'[4]ค่ากลางกลุ่ม UnitCost'!B$5:K$21,10,FALSE)</f>
        <v>32616.240000000002</v>
      </c>
      <c r="V89" s="27" t="str">
        <f t="shared" si="26"/>
        <v>ผ่าน</v>
      </c>
      <c r="W89" s="27" t="str">
        <f t="shared" si="27"/>
        <v>ผ่าน</v>
      </c>
      <c r="X89" s="27" t="str">
        <f t="shared" si="31"/>
        <v>ผ่าน</v>
      </c>
      <c r="Y89" s="22"/>
      <c r="Z89" s="233">
        <v>110265202.85000001</v>
      </c>
      <c r="AA89" s="233">
        <f t="shared" si="23"/>
        <v>-110265202.85000001</v>
      </c>
    </row>
    <row r="90" spans="1:27" x14ac:dyDescent="0.7">
      <c r="A90" s="18" t="s">
        <v>46</v>
      </c>
      <c r="B90" s="19" t="s">
        <v>19</v>
      </c>
      <c r="C90" s="19" t="s">
        <v>235</v>
      </c>
      <c r="D90" s="19" t="s">
        <v>236</v>
      </c>
      <c r="E90" s="19" t="s">
        <v>54</v>
      </c>
      <c r="F90" s="19" t="s">
        <v>55</v>
      </c>
      <c r="G90" s="19">
        <v>88</v>
      </c>
      <c r="H90" s="20">
        <v>46833</v>
      </c>
      <c r="I90" s="18">
        <v>6</v>
      </c>
      <c r="J90" s="21" t="s">
        <v>56</v>
      </c>
      <c r="K90" s="22">
        <f>'[4]Unit Cost'!CE$459</f>
        <v>54380369.806758098</v>
      </c>
      <c r="L90" s="22">
        <f>[4]DataService!$O84</f>
        <v>125226</v>
      </c>
      <c r="M90" s="23">
        <f t="shared" si="29"/>
        <v>434.25782031493537</v>
      </c>
      <c r="N90" s="24">
        <f>VLOOKUP(I90,'[4]ค่ากลางกลุ่ม UnitCost'!B$5:K$21,6,FALSE)</f>
        <v>580.07000000000005</v>
      </c>
      <c r="O90" s="22">
        <f>'[4]Unit Cost'!CE$460</f>
        <v>45677896.253241904</v>
      </c>
      <c r="P90" s="22">
        <f>[4]DataService!$U84</f>
        <v>3342</v>
      </c>
      <c r="Q90" s="22">
        <f>[4]DataService!AB84</f>
        <v>1826.0201</v>
      </c>
      <c r="R90" s="22">
        <f t="shared" si="21"/>
        <v>13667.832511442821</v>
      </c>
      <c r="S90" s="22">
        <f>O90/[4]DataService!V84</f>
        <v>3407.5267626439318</v>
      </c>
      <c r="T90" s="25">
        <f t="shared" si="30"/>
        <v>25015.001890308824</v>
      </c>
      <c r="U90" s="26">
        <f>VLOOKUP(I90,'[4]ค่ากลางกลุ่ม UnitCost'!B$5:K$21,10,FALSE)</f>
        <v>41392.99</v>
      </c>
      <c r="V90" s="27" t="str">
        <f t="shared" si="26"/>
        <v>ผ่าน</v>
      </c>
      <c r="W90" s="27" t="str">
        <f t="shared" si="27"/>
        <v>ผ่าน</v>
      </c>
      <c r="X90" s="27" t="str">
        <f t="shared" si="31"/>
        <v>ผ่าน</v>
      </c>
      <c r="Y90" s="22"/>
      <c r="Z90" s="233">
        <v>64401127.330000006</v>
      </c>
      <c r="AA90" s="233">
        <f t="shared" si="23"/>
        <v>-64401127.330000006</v>
      </c>
    </row>
    <row r="91" spans="1:27" x14ac:dyDescent="0.7">
      <c r="A91" s="18" t="s">
        <v>46</v>
      </c>
      <c r="B91" s="19" t="s">
        <v>19</v>
      </c>
      <c r="C91" s="19" t="s">
        <v>237</v>
      </c>
      <c r="D91" s="19" t="s">
        <v>238</v>
      </c>
      <c r="E91" s="19" t="s">
        <v>54</v>
      </c>
      <c r="F91" s="19" t="s">
        <v>78</v>
      </c>
      <c r="G91" s="19">
        <v>114</v>
      </c>
      <c r="H91" s="20">
        <v>88644</v>
      </c>
      <c r="I91" s="18">
        <v>13</v>
      </c>
      <c r="J91" s="21" t="s">
        <v>79</v>
      </c>
      <c r="K91" s="22">
        <f>'[4]Unit Cost'!CF$459</f>
        <v>98463252.967255071</v>
      </c>
      <c r="L91" s="22">
        <f>[4]DataService!$O85</f>
        <v>187794</v>
      </c>
      <c r="M91" s="23">
        <f t="shared" si="29"/>
        <v>524.31522288920348</v>
      </c>
      <c r="N91" s="24">
        <f>VLOOKUP(I91,'[4]ค่ากลางกลุ่ม UnitCost'!B$5:K$21,6,FALSE)</f>
        <v>582.83000000000004</v>
      </c>
      <c r="O91" s="22">
        <f>'[4]Unit Cost'!CF$460</f>
        <v>77426225.542744905</v>
      </c>
      <c r="P91" s="22">
        <f>[4]DataService!$U85</f>
        <v>5478</v>
      </c>
      <c r="Q91" s="22">
        <f>[4]DataService!AB85</f>
        <v>4640.0646999999999</v>
      </c>
      <c r="R91" s="22">
        <f t="shared" si="21"/>
        <v>14134.031679946131</v>
      </c>
      <c r="S91" s="22">
        <f>O91/[4]DataService!V85</f>
        <v>3428.9736732836541</v>
      </c>
      <c r="T91" s="25">
        <f t="shared" si="30"/>
        <v>16686.453864047391</v>
      </c>
      <c r="U91" s="26">
        <f>VLOOKUP(I91,'[4]ค่ากลางกลุ่ม UnitCost'!B$5:K$21,10,FALSE)</f>
        <v>32616.240000000002</v>
      </c>
      <c r="V91" s="27" t="str">
        <f t="shared" si="26"/>
        <v>ผ่าน</v>
      </c>
      <c r="W91" s="27" t="str">
        <f t="shared" si="27"/>
        <v>ผ่าน</v>
      </c>
      <c r="X91" s="27" t="str">
        <f t="shared" si="31"/>
        <v>ผ่าน</v>
      </c>
      <c r="Y91" s="22"/>
      <c r="Z91" s="233">
        <v>96213539.540000007</v>
      </c>
      <c r="AA91" s="233">
        <f t="shared" si="23"/>
        <v>-96213539.540000007</v>
      </c>
    </row>
    <row r="92" spans="1:27" x14ac:dyDescent="0.7">
      <c r="A92" s="18" t="s">
        <v>46</v>
      </c>
      <c r="B92" s="19" t="s">
        <v>19</v>
      </c>
      <c r="C92" s="19" t="s">
        <v>239</v>
      </c>
      <c r="D92" s="19" t="s">
        <v>240</v>
      </c>
      <c r="E92" s="19" t="s">
        <v>54</v>
      </c>
      <c r="F92" s="19" t="s">
        <v>55</v>
      </c>
      <c r="G92" s="19">
        <v>30</v>
      </c>
      <c r="H92" s="20">
        <v>22384</v>
      </c>
      <c r="I92" s="18">
        <v>5</v>
      </c>
      <c r="J92" s="21" t="s">
        <v>61</v>
      </c>
      <c r="K92" s="22">
        <f>'[4]Unit Cost'!CG$459</f>
        <v>31814890.285618018</v>
      </c>
      <c r="L92" s="22">
        <f>[4]DataService!$O86</f>
        <v>75093</v>
      </c>
      <c r="M92" s="23">
        <f t="shared" si="29"/>
        <v>423.67318239540327</v>
      </c>
      <c r="N92" s="24">
        <f>VLOOKUP(I92,'[4]ค่ากลางกลุ่ม UnitCost'!B$5:K$21,6,FALSE)</f>
        <v>643.30999999999995</v>
      </c>
      <c r="O92" s="22">
        <f>'[4]Unit Cost'!CG$460</f>
        <v>19583626.824381985</v>
      </c>
      <c r="P92" s="22">
        <f>[4]DataService!$U86</f>
        <v>1171</v>
      </c>
      <c r="Q92" s="22">
        <f>[4]DataService!AB86</f>
        <v>751.34280000000001</v>
      </c>
      <c r="R92" s="22">
        <f t="shared" si="21"/>
        <v>16723.848697166512</v>
      </c>
      <c r="S92" s="22">
        <f>O92/[4]DataService!V86</f>
        <v>4870.337434564035</v>
      </c>
      <c r="T92" s="25">
        <f t="shared" si="30"/>
        <v>26064.835950224031</v>
      </c>
      <c r="U92" s="26">
        <f>VLOOKUP(I92,'[4]ค่ากลางกลุ่ม UnitCost'!B$5:K$21,10,FALSE)</f>
        <v>55004.57</v>
      </c>
      <c r="V92" s="27" t="str">
        <f t="shared" si="26"/>
        <v>ผ่าน</v>
      </c>
      <c r="W92" s="27" t="str">
        <f t="shared" si="27"/>
        <v>ผ่าน</v>
      </c>
      <c r="X92" s="27" t="str">
        <f t="shared" si="31"/>
        <v>ผ่าน</v>
      </c>
      <c r="Y92" s="22"/>
      <c r="Z92" s="233">
        <v>35256966.899999999</v>
      </c>
      <c r="AA92" s="233">
        <f t="shared" si="23"/>
        <v>-35256966.899999999</v>
      </c>
    </row>
    <row r="93" spans="1:27" x14ac:dyDescent="0.7">
      <c r="A93" s="18" t="s">
        <v>46</v>
      </c>
      <c r="B93" s="19" t="s">
        <v>19</v>
      </c>
      <c r="C93" s="19" t="s">
        <v>241</v>
      </c>
      <c r="D93" s="19" t="s">
        <v>242</v>
      </c>
      <c r="E93" s="19" t="s">
        <v>54</v>
      </c>
      <c r="F93" s="19" t="s">
        <v>55</v>
      </c>
      <c r="G93" s="19">
        <v>30</v>
      </c>
      <c r="H93" s="20">
        <v>21097</v>
      </c>
      <c r="I93" s="18">
        <v>5</v>
      </c>
      <c r="J93" s="21" t="s">
        <v>61</v>
      </c>
      <c r="K93" s="22">
        <f>'[4]Unit Cost'!CH$459</f>
        <v>35845977.086855732</v>
      </c>
      <c r="L93" s="22">
        <f>[4]DataService!$O87</f>
        <v>67882</v>
      </c>
      <c r="M93" s="23">
        <f t="shared" si="29"/>
        <v>528.06306659874087</v>
      </c>
      <c r="N93" s="24">
        <f>VLOOKUP(I93,'[4]ค่ากลางกลุ่ม UnitCost'!B$5:K$21,6,FALSE)</f>
        <v>643.30999999999995</v>
      </c>
      <c r="O93" s="22">
        <f>'[4]Unit Cost'!CH$460</f>
        <v>21503286.963144269</v>
      </c>
      <c r="P93" s="22">
        <f>[4]DataService!$U87</f>
        <v>1227</v>
      </c>
      <c r="Q93" s="22">
        <f>[4]DataService!AB87</f>
        <v>755.52399999999989</v>
      </c>
      <c r="R93" s="22">
        <f t="shared" si="21"/>
        <v>17525.091249506331</v>
      </c>
      <c r="S93" s="22">
        <f>O93/[4]DataService!V87</f>
        <v>4072.5922278682328</v>
      </c>
      <c r="T93" s="25">
        <f t="shared" si="30"/>
        <v>28461.421428232952</v>
      </c>
      <c r="U93" s="26">
        <f>VLOOKUP(I93,'[4]ค่ากลางกลุ่ม UnitCost'!B$5:K$21,10,FALSE)</f>
        <v>55004.57</v>
      </c>
      <c r="V93" s="27" t="str">
        <f t="shared" si="26"/>
        <v>ผ่าน</v>
      </c>
      <c r="W93" s="27" t="str">
        <f t="shared" si="27"/>
        <v>ผ่าน</v>
      </c>
      <c r="X93" s="27" t="str">
        <f t="shared" si="31"/>
        <v>ผ่าน</v>
      </c>
      <c r="Y93" s="22"/>
      <c r="Z93" s="233">
        <v>37707833.370000005</v>
      </c>
      <c r="AA93" s="233">
        <f t="shared" si="23"/>
        <v>-37707833.370000005</v>
      </c>
    </row>
    <row r="94" spans="1:27" x14ac:dyDescent="0.7">
      <c r="A94" s="18" t="s">
        <v>46</v>
      </c>
      <c r="B94" s="19" t="s">
        <v>19</v>
      </c>
      <c r="C94" s="19" t="s">
        <v>243</v>
      </c>
      <c r="D94" s="19" t="s">
        <v>244</v>
      </c>
      <c r="E94" s="19" t="s">
        <v>54</v>
      </c>
      <c r="F94" s="19" t="s">
        <v>55</v>
      </c>
      <c r="G94" s="19">
        <v>36</v>
      </c>
      <c r="H94" s="20">
        <v>23846</v>
      </c>
      <c r="I94" s="18">
        <v>5</v>
      </c>
      <c r="J94" s="21" t="s">
        <v>61</v>
      </c>
      <c r="K94" s="22">
        <f>'[4]Unit Cost'!CI$459</f>
        <v>34168994.466444299</v>
      </c>
      <c r="L94" s="22">
        <f>[4]DataService!$O88</f>
        <v>62756</v>
      </c>
      <c r="M94" s="23">
        <f t="shared" si="29"/>
        <v>544.47374699541558</v>
      </c>
      <c r="N94" s="24">
        <f>VLOOKUP(I94,'[4]ค่ากลางกลุ่ม UnitCost'!B$5:K$21,6,FALSE)</f>
        <v>643.30999999999995</v>
      </c>
      <c r="O94" s="22">
        <f>'[4]Unit Cost'!CI$460</f>
        <v>13728498.253555695</v>
      </c>
      <c r="P94" s="22">
        <f>[4]DataService!$U88</f>
        <v>1237</v>
      </c>
      <c r="Q94" s="22">
        <f>[4]DataService!AB88</f>
        <v>477.98889999999994</v>
      </c>
      <c r="R94" s="22">
        <f t="shared" si="21"/>
        <v>11098.220091799269</v>
      </c>
      <c r="S94" s="22">
        <f>O94/[4]DataService!V88</f>
        <v>2862.4892104995192</v>
      </c>
      <c r="T94" s="25">
        <f t="shared" si="30"/>
        <v>28721.374604212975</v>
      </c>
      <c r="U94" s="26">
        <f>VLOOKUP(I94,'[4]ค่ากลางกลุ่ม UnitCost'!B$5:K$21,10,FALSE)</f>
        <v>55004.57</v>
      </c>
      <c r="V94" s="27" t="str">
        <f t="shared" si="26"/>
        <v>ผ่าน</v>
      </c>
      <c r="W94" s="27" t="str">
        <f t="shared" si="27"/>
        <v>ผ่าน</v>
      </c>
      <c r="X94" s="27" t="str">
        <f t="shared" si="31"/>
        <v>ผ่าน</v>
      </c>
      <c r="Y94" s="22"/>
      <c r="Z94" s="233">
        <v>30635307.32</v>
      </c>
      <c r="AA94" s="233">
        <f t="shared" si="23"/>
        <v>-30635307.32</v>
      </c>
    </row>
    <row r="95" spans="1:27" x14ac:dyDescent="0.7">
      <c r="A95" s="18" t="s">
        <v>46</v>
      </c>
      <c r="B95" s="19" t="s">
        <v>19</v>
      </c>
      <c r="C95" s="19" t="s">
        <v>245</v>
      </c>
      <c r="D95" s="19" t="s">
        <v>246</v>
      </c>
      <c r="E95" s="19" t="s">
        <v>54</v>
      </c>
      <c r="F95" s="19" t="s">
        <v>55</v>
      </c>
      <c r="G95" s="19">
        <v>30</v>
      </c>
      <c r="H95" s="20">
        <v>19462</v>
      </c>
      <c r="I95" s="18">
        <v>5</v>
      </c>
      <c r="J95" s="21" t="s">
        <v>61</v>
      </c>
      <c r="K95" s="22">
        <f>'[4]Unit Cost'!CJ$459</f>
        <v>33402465.543099333</v>
      </c>
      <c r="L95" s="22">
        <f>[4]DataService!$O89</f>
        <v>65780</v>
      </c>
      <c r="M95" s="23">
        <f t="shared" si="29"/>
        <v>507.79059810123641</v>
      </c>
      <c r="N95" s="24">
        <f>VLOOKUP(I95,'[4]ค่ากลางกลุ่ม UnitCost'!B$5:K$21,6,FALSE)</f>
        <v>643.30999999999995</v>
      </c>
      <c r="O95" s="22">
        <f>'[4]Unit Cost'!CJ$460</f>
        <v>20988664.236900661</v>
      </c>
      <c r="P95" s="22">
        <f>[4]DataService!$U89</f>
        <v>1784</v>
      </c>
      <c r="Q95" s="22">
        <f>[4]DataService!AB89</f>
        <v>1057.4518</v>
      </c>
      <c r="R95" s="22">
        <f t="shared" si="21"/>
        <v>11764.946321132658</v>
      </c>
      <c r="S95" s="22">
        <f>O95/[4]DataService!V89</f>
        <v>3203.3980825550461</v>
      </c>
      <c r="T95" s="25">
        <f t="shared" si="30"/>
        <v>19848.341302081721</v>
      </c>
      <c r="U95" s="26">
        <f>VLOOKUP(I95,'[4]ค่ากลางกลุ่ม UnitCost'!B$5:K$21,10,FALSE)</f>
        <v>55004.57</v>
      </c>
      <c r="V95" s="27" t="str">
        <f t="shared" si="26"/>
        <v>ผ่าน</v>
      </c>
      <c r="W95" s="27" t="str">
        <f t="shared" si="27"/>
        <v>ผ่าน</v>
      </c>
      <c r="X95" s="27" t="str">
        <f t="shared" si="31"/>
        <v>ผ่าน</v>
      </c>
      <c r="Y95" s="22"/>
      <c r="Z95" s="233">
        <v>35140979.189999998</v>
      </c>
      <c r="AA95" s="233">
        <f t="shared" si="23"/>
        <v>-35140979.189999998</v>
      </c>
    </row>
    <row r="96" spans="1:27" x14ac:dyDescent="0.7">
      <c r="A96" s="18" t="s">
        <v>46</v>
      </c>
      <c r="B96" s="19" t="s">
        <v>19</v>
      </c>
      <c r="C96" s="19" t="s">
        <v>247</v>
      </c>
      <c r="D96" s="19" t="s">
        <v>248</v>
      </c>
      <c r="E96" s="19" t="s">
        <v>54</v>
      </c>
      <c r="F96" s="19" t="s">
        <v>78</v>
      </c>
      <c r="G96" s="19">
        <v>139</v>
      </c>
      <c r="H96" s="20">
        <v>98564</v>
      </c>
      <c r="I96" s="18">
        <v>13</v>
      </c>
      <c r="J96" s="21" t="s">
        <v>79</v>
      </c>
      <c r="K96" s="22">
        <f>'[4]Unit Cost'!CK$459</f>
        <v>122902983.525015</v>
      </c>
      <c r="L96" s="22">
        <f>[4]DataService!$O90</f>
        <v>331103</v>
      </c>
      <c r="M96" s="23">
        <f t="shared" si="29"/>
        <v>371.19260026340743</v>
      </c>
      <c r="N96" s="24">
        <f>VLOOKUP(I96,'[4]ค่ากลางกลุ่ม UnitCost'!B$5:K$21,6,FALSE)</f>
        <v>582.83000000000004</v>
      </c>
      <c r="O96" s="22">
        <f>'[4]Unit Cost'!CK$460</f>
        <v>121244829.91498499</v>
      </c>
      <c r="P96" s="22">
        <f>[4]DataService!$U90</f>
        <v>7391</v>
      </c>
      <c r="Q96" s="22">
        <f>[4]DataService!AB90</f>
        <v>6717.558</v>
      </c>
      <c r="R96" s="22">
        <f t="shared" si="21"/>
        <v>16404.387757405628</v>
      </c>
      <c r="S96" s="22">
        <f>O96/[4]DataService!V90</f>
        <v>4317.682059577116</v>
      </c>
      <c r="T96" s="25">
        <f t="shared" si="30"/>
        <v>18048.944261439199</v>
      </c>
      <c r="U96" s="26">
        <f>VLOOKUP(I96,'[4]ค่ากลางกลุ่ม UnitCost'!B$5:K$21,10,FALSE)</f>
        <v>32616.240000000002</v>
      </c>
      <c r="V96" s="27" t="str">
        <f t="shared" si="26"/>
        <v>ผ่าน</v>
      </c>
      <c r="W96" s="27" t="str">
        <f t="shared" si="27"/>
        <v>ผ่าน</v>
      </c>
      <c r="X96" s="27" t="str">
        <f t="shared" si="31"/>
        <v>ผ่าน</v>
      </c>
      <c r="Y96" s="22"/>
      <c r="Z96" s="233">
        <v>122386289.66</v>
      </c>
      <c r="AA96" s="233">
        <f t="shared" si="23"/>
        <v>-122386289.66</v>
      </c>
    </row>
    <row r="97" spans="1:27" x14ac:dyDescent="0.7">
      <c r="A97" s="18" t="s">
        <v>46</v>
      </c>
      <c r="B97" s="19" t="s">
        <v>19</v>
      </c>
      <c r="C97" s="19" t="s">
        <v>249</v>
      </c>
      <c r="D97" s="19" t="s">
        <v>250</v>
      </c>
      <c r="E97" s="19" t="s">
        <v>54</v>
      </c>
      <c r="F97" s="19" t="s">
        <v>82</v>
      </c>
      <c r="G97" s="19">
        <v>30</v>
      </c>
      <c r="H97" s="20">
        <v>18224</v>
      </c>
      <c r="I97" s="18">
        <v>3</v>
      </c>
      <c r="J97" s="21" t="s">
        <v>188</v>
      </c>
      <c r="K97" s="22">
        <f>'[4]Unit Cost'!CL$459</f>
        <v>24998491.215056192</v>
      </c>
      <c r="L97" s="22">
        <f>[4]DataService!$O91</f>
        <v>58601</v>
      </c>
      <c r="M97" s="23">
        <f t="shared" si="29"/>
        <v>426.58813356523257</v>
      </c>
      <c r="N97" s="24">
        <f>VLOOKUP(I97,'[4]ค่ากลางกลุ่ม UnitCost'!B$5:K$21,6,FALSE)</f>
        <v>577.01</v>
      </c>
      <c r="O97" s="22">
        <f>'[4]Unit Cost'!CL$460</f>
        <v>18463313.754943803</v>
      </c>
      <c r="P97" s="22">
        <f>[4]DataService!$U91</f>
        <v>1142</v>
      </c>
      <c r="Q97" s="22">
        <f>[4]DataService!AB91</f>
        <v>535.76060000000007</v>
      </c>
      <c r="R97" s="22">
        <f t="shared" si="21"/>
        <v>16167.525179460423</v>
      </c>
      <c r="S97" s="22">
        <f>O97/[4]DataService!V91</f>
        <v>4719.6609803026086</v>
      </c>
      <c r="T97" s="25">
        <f t="shared" si="30"/>
        <v>34461.872998768107</v>
      </c>
      <c r="U97" s="26">
        <f>VLOOKUP(I97,'[4]ค่ากลางกลุ่ม UnitCost'!B$5:K$21,10,FALSE)</f>
        <v>48805.64</v>
      </c>
      <c r="V97" s="27" t="str">
        <f t="shared" si="26"/>
        <v>ผ่าน</v>
      </c>
      <c r="W97" s="27" t="str">
        <f t="shared" si="27"/>
        <v>ผ่าน</v>
      </c>
      <c r="X97" s="27" t="str">
        <f t="shared" si="31"/>
        <v>ผ่าน</v>
      </c>
      <c r="Y97" s="22"/>
      <c r="Z97" s="233">
        <v>23273399.800000001</v>
      </c>
      <c r="AA97" s="233">
        <f t="shared" si="23"/>
        <v>-23273399.800000001</v>
      </c>
    </row>
    <row r="98" spans="1:27" x14ac:dyDescent="0.7">
      <c r="A98" s="18" t="s">
        <v>46</v>
      </c>
      <c r="B98" s="19" t="s">
        <v>19</v>
      </c>
      <c r="C98" s="19" t="s">
        <v>251</v>
      </c>
      <c r="D98" s="19" t="s">
        <v>252</v>
      </c>
      <c r="E98" s="19" t="s">
        <v>54</v>
      </c>
      <c r="F98" s="19" t="s">
        <v>82</v>
      </c>
      <c r="G98" s="19">
        <v>30</v>
      </c>
      <c r="H98" s="20">
        <v>19204</v>
      </c>
      <c r="I98" s="18">
        <v>3</v>
      </c>
      <c r="J98" s="21" t="s">
        <v>188</v>
      </c>
      <c r="K98" s="22">
        <f>'[4]Unit Cost'!CM$459</f>
        <v>18824163.106972605</v>
      </c>
      <c r="L98" s="22">
        <f>[4]DataService!$O92</f>
        <v>42374</v>
      </c>
      <c r="M98" s="23">
        <f t="shared" si="29"/>
        <v>444.23852142758778</v>
      </c>
      <c r="N98" s="24">
        <f>VLOOKUP(I98,'[4]ค่ากลางกลุ่ม UnitCost'!B$5:K$21,6,FALSE)</f>
        <v>577.01</v>
      </c>
      <c r="O98" s="22">
        <f>'[4]Unit Cost'!CM$460</f>
        <v>19845789.52302739</v>
      </c>
      <c r="P98" s="22">
        <f>[4]DataService!$U92</f>
        <v>1070</v>
      </c>
      <c r="Q98" s="22">
        <f>[4]DataService!AB92</f>
        <v>667.33450000000005</v>
      </c>
      <c r="R98" s="22">
        <f t="shared" si="21"/>
        <v>18547.466843950831</v>
      </c>
      <c r="S98" s="22">
        <f>O98/[4]DataService!V92</f>
        <v>4007.6311637777444</v>
      </c>
      <c r="T98" s="25">
        <f t="shared" si="30"/>
        <v>29738.893348129594</v>
      </c>
      <c r="U98" s="26">
        <f>VLOOKUP(I98,'[4]ค่ากลางกลุ่ม UnitCost'!B$5:K$21,10,FALSE)</f>
        <v>48805.64</v>
      </c>
      <c r="V98" s="27" t="str">
        <f t="shared" si="26"/>
        <v>ผ่าน</v>
      </c>
      <c r="W98" s="27" t="str">
        <f t="shared" si="27"/>
        <v>ผ่าน</v>
      </c>
      <c r="X98" s="27" t="str">
        <f t="shared" si="31"/>
        <v>ผ่าน</v>
      </c>
      <c r="Y98" s="22"/>
      <c r="Z98" s="233">
        <v>22009233</v>
      </c>
      <c r="AA98" s="233">
        <f t="shared" si="23"/>
        <v>-22009233</v>
      </c>
    </row>
    <row r="99" spans="1:27" s="12" customFormat="1" ht="27" x14ac:dyDescent="0.75">
      <c r="A99" s="261" t="s">
        <v>253</v>
      </c>
      <c r="B99" s="262"/>
      <c r="C99" s="263"/>
      <c r="D99" s="28"/>
      <c r="E99" s="29"/>
      <c r="F99" s="30"/>
      <c r="G99" s="31"/>
      <c r="H99" s="31"/>
      <c r="I99" s="31"/>
      <c r="J99" s="32"/>
      <c r="K99" s="31"/>
      <c r="L99" s="31"/>
      <c r="M99" s="38"/>
      <c r="N99" s="39"/>
      <c r="O99" s="37"/>
      <c r="P99" s="37"/>
      <c r="Q99" s="37"/>
      <c r="R99" s="37"/>
      <c r="S99" s="37"/>
      <c r="T99" s="37"/>
      <c r="U99" s="37"/>
      <c r="V99" s="37"/>
      <c r="W99" s="37"/>
      <c r="X99" s="37">
        <f>COUNTIF(X78:X98,"ผ่าน")</f>
        <v>20</v>
      </c>
      <c r="Y99" s="31"/>
    </row>
    <row r="100" spans="1:27" s="42" customFormat="1" ht="27" x14ac:dyDescent="0.75">
      <c r="A100" s="264" t="s">
        <v>254</v>
      </c>
      <c r="B100" s="265"/>
      <c r="C100" s="266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1">
        <f>COUNTIF(X5:X99,"ผ่าน")</f>
        <v>71</v>
      </c>
      <c r="Y100" s="40"/>
    </row>
  </sheetData>
  <autoFilter ref="A4:AC100" xr:uid="{00000000-0001-0000-1900-000000000000}"/>
  <mergeCells count="27">
    <mergeCell ref="V1:X1"/>
    <mergeCell ref="B2:P2"/>
    <mergeCell ref="A3:A4"/>
    <mergeCell ref="B3:B4"/>
    <mergeCell ref="C3:C4"/>
    <mergeCell ref="D3:D4"/>
    <mergeCell ref="E3:E4"/>
    <mergeCell ref="F3:F4"/>
    <mergeCell ref="G3:G4"/>
    <mergeCell ref="H3:H4"/>
    <mergeCell ref="A41:C41"/>
    <mergeCell ref="I3:I4"/>
    <mergeCell ref="J3:J4"/>
    <mergeCell ref="K3:N3"/>
    <mergeCell ref="O3:U3"/>
    <mergeCell ref="AC3:AF3"/>
    <mergeCell ref="AG3:AJ3"/>
    <mergeCell ref="AK3:AN3"/>
    <mergeCell ref="A17:C17"/>
    <mergeCell ref="A26:C26"/>
    <mergeCell ref="V3:X3"/>
    <mergeCell ref="Y3:AB3"/>
    <mergeCell ref="A60:C60"/>
    <mergeCell ref="A70:C70"/>
    <mergeCell ref="A77:C77"/>
    <mergeCell ref="A99:C99"/>
    <mergeCell ref="A100:C100"/>
  </mergeCells>
  <conditionalFormatting sqref="V5:W16 V18:W25 V27:W40 V42:W59 V61:W69 V71:W76 V78:W98">
    <cfRule type="containsText" dxfId="7" priority="8" stopIfTrue="1" operator="containsText" text="ไม่ผ่าน">
      <formula>NOT(ISERROR(SEARCH("ไม่ผ่าน",V5)))</formula>
    </cfRule>
  </conditionalFormatting>
  <conditionalFormatting sqref="X5:X16">
    <cfRule type="containsText" dxfId="6" priority="7" stopIfTrue="1" operator="containsText" text="ไม่ผ่าน">
      <formula>NOT(ISERROR(SEARCH("ไม่ผ่าน",X5)))</formula>
    </cfRule>
  </conditionalFormatting>
  <conditionalFormatting sqref="X18:X25">
    <cfRule type="containsText" dxfId="5" priority="6" stopIfTrue="1" operator="containsText" text="ไม่ผ่าน">
      <formula>NOT(ISERROR(SEARCH("ไม่ผ่าน",X18)))</formula>
    </cfRule>
  </conditionalFormatting>
  <conditionalFormatting sqref="X27:X40">
    <cfRule type="containsText" dxfId="4" priority="5" stopIfTrue="1" operator="containsText" text="ไม่ผ่าน">
      <formula>NOT(ISERROR(SEARCH("ไม่ผ่าน",X27)))</formula>
    </cfRule>
  </conditionalFormatting>
  <conditionalFormatting sqref="X42:X59">
    <cfRule type="containsText" dxfId="3" priority="4" stopIfTrue="1" operator="containsText" text="ไม่ผ่าน">
      <formula>NOT(ISERROR(SEARCH("ไม่ผ่าน",X42)))</formula>
    </cfRule>
  </conditionalFormatting>
  <conditionalFormatting sqref="X61:X69">
    <cfRule type="containsText" dxfId="2" priority="3" stopIfTrue="1" operator="containsText" text="ไม่ผ่าน">
      <formula>NOT(ISERROR(SEARCH("ไม่ผ่าน",X61)))</formula>
    </cfRule>
  </conditionalFormatting>
  <conditionalFormatting sqref="X71:X76">
    <cfRule type="containsText" dxfId="1" priority="2" stopIfTrue="1" operator="containsText" text="ไม่ผ่าน">
      <formula>NOT(ISERROR(SEARCH("ไม่ผ่าน",X71)))</formula>
    </cfRule>
  </conditionalFormatting>
  <conditionalFormatting sqref="X78:X98">
    <cfRule type="containsText" dxfId="0" priority="1" stopIfTrue="1" operator="containsText" text="ไม่ผ่าน">
      <formula>NOT(ISERROR(SEARCH("ไม่ผ่าน",X78)))</formula>
    </cfRule>
  </conditionalFormatting>
  <pageMargins left="0.11811023622047245" right="0.11811023622047245" top="0.55118110236220474" bottom="0.55118110236220474" header="0.31496062992125984" footer="0.31496062992125984"/>
  <pageSetup paperSize="9" scale="45" orientation="landscape" r:id="rId1"/>
  <headerFooter>
    <oddFooter>หน้าที่ &amp;P จาก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28086-CCD3-438E-AB8F-CEBD9AB47A75}">
  <sheetPr>
    <tabColor rgb="FF00B0F0"/>
  </sheetPr>
  <dimension ref="A1:W35"/>
  <sheetViews>
    <sheetView tabSelected="1" topLeftCell="C22" zoomScale="90" zoomScaleNormal="90" workbookViewId="0">
      <selection activeCell="T4" sqref="T4"/>
    </sheetView>
  </sheetViews>
  <sheetFormatPr defaultColWidth="9" defaultRowHeight="24.6" x14ac:dyDescent="0.7"/>
  <cols>
    <col min="1" max="1" width="4.5" style="1" customWidth="1"/>
    <col min="2" max="2" width="10.3984375" style="1" customWidth="1"/>
    <col min="3" max="3" width="7.296875" style="1" customWidth="1"/>
    <col min="4" max="4" width="9.296875" style="1" customWidth="1"/>
    <col min="5" max="5" width="7.5" style="1" customWidth="1"/>
    <col min="6" max="6" width="11" style="1" customWidth="1"/>
    <col min="7" max="7" width="7.5" style="1" customWidth="1"/>
    <col min="8" max="8" width="9.09765625" style="1" customWidth="1"/>
    <col min="9" max="9" width="13.19921875" style="1" customWidth="1"/>
    <col min="10" max="10" width="1.796875" style="1" customWidth="1"/>
    <col min="11" max="11" width="10.09765625" style="1" customWidth="1"/>
    <col min="12" max="12" width="12.796875" style="1" customWidth="1"/>
    <col min="13" max="13" width="9" style="1"/>
    <col min="14" max="14" width="10.19921875" style="1" customWidth="1"/>
    <col min="15" max="15" width="9" style="1"/>
    <col min="16" max="16" width="10.8984375" style="1" customWidth="1"/>
    <col min="17" max="17" width="9" style="1"/>
    <col min="18" max="18" width="15.8984375" style="1" customWidth="1"/>
    <col min="19" max="19" width="9" style="1"/>
    <col min="20" max="20" width="12.796875" style="1" customWidth="1"/>
    <col min="21" max="22" width="9" style="1"/>
    <col min="23" max="23" width="14.5" style="1" customWidth="1"/>
    <col min="24" max="16384" width="9" style="1"/>
  </cols>
  <sheetData>
    <row r="1" spans="1:23" x14ac:dyDescent="0.7">
      <c r="I1" s="1" t="s">
        <v>0</v>
      </c>
    </row>
    <row r="2" spans="1:23" x14ac:dyDescent="0.7">
      <c r="A2" s="294" t="s">
        <v>1</v>
      </c>
      <c r="B2" s="294"/>
      <c r="C2" s="294"/>
      <c r="D2" s="294"/>
      <c r="E2" s="294"/>
      <c r="F2" s="294"/>
      <c r="G2" s="294"/>
      <c r="H2" s="294"/>
      <c r="I2" s="294"/>
    </row>
    <row r="3" spans="1:23" x14ac:dyDescent="0.7">
      <c r="A3" s="282" t="s">
        <v>2</v>
      </c>
      <c r="B3" s="282"/>
      <c r="C3" s="282"/>
      <c r="D3" s="282"/>
      <c r="E3" s="282"/>
      <c r="F3" s="282"/>
      <c r="G3" s="282"/>
      <c r="H3" s="282"/>
      <c r="I3" s="282"/>
    </row>
    <row r="4" spans="1:23" x14ac:dyDescent="0.7">
      <c r="A4" s="282" t="str">
        <f>'[5]สรุป 7 Plus'!O2</f>
        <v xml:space="preserve">เดือน พฤษภาคม 2565 </v>
      </c>
      <c r="B4" s="282"/>
      <c r="C4" s="282"/>
      <c r="D4" s="282"/>
      <c r="E4" s="282"/>
      <c r="F4" s="282"/>
      <c r="G4" s="282"/>
      <c r="H4" s="282"/>
      <c r="I4" s="282"/>
    </row>
    <row r="5" spans="1:23" x14ac:dyDescent="0.7">
      <c r="A5" s="295" t="s">
        <v>3</v>
      </c>
      <c r="B5" s="295"/>
      <c r="C5" s="295"/>
      <c r="D5" s="295"/>
      <c r="E5" s="295"/>
      <c r="F5" s="295"/>
      <c r="G5" s="295"/>
      <c r="H5" s="295"/>
      <c r="I5" s="295"/>
    </row>
    <row r="6" spans="1:23" ht="48.6" customHeight="1" x14ac:dyDescent="0.7">
      <c r="A6" s="246" t="s">
        <v>4</v>
      </c>
      <c r="B6" s="247" t="s">
        <v>5</v>
      </c>
      <c r="C6" s="247" t="s">
        <v>6</v>
      </c>
      <c r="D6" s="246" t="s">
        <v>7</v>
      </c>
      <c r="E6" s="246"/>
      <c r="F6" s="246"/>
      <c r="G6" s="246"/>
      <c r="H6" s="246"/>
      <c r="I6" s="246"/>
      <c r="K6" s="296" t="s">
        <v>2338</v>
      </c>
      <c r="L6" s="297"/>
      <c r="M6" s="297"/>
      <c r="N6" s="298"/>
      <c r="P6" s="247" t="s">
        <v>21</v>
      </c>
      <c r="Q6" s="290" t="s">
        <v>2372</v>
      </c>
      <c r="R6" s="246" t="s">
        <v>2373</v>
      </c>
      <c r="S6" s="246"/>
      <c r="T6" s="246"/>
      <c r="U6" s="246"/>
      <c r="V6" s="246"/>
      <c r="W6" s="246"/>
    </row>
    <row r="7" spans="1:23" ht="31.2" customHeight="1" x14ac:dyDescent="0.7">
      <c r="A7" s="246"/>
      <c r="B7" s="248"/>
      <c r="C7" s="248"/>
      <c r="D7" s="2" t="s">
        <v>8</v>
      </c>
      <c r="E7" s="3" t="s">
        <v>9</v>
      </c>
      <c r="F7" s="2" t="s">
        <v>10</v>
      </c>
      <c r="G7" s="3" t="s">
        <v>9</v>
      </c>
      <c r="H7" s="3" t="s">
        <v>11</v>
      </c>
      <c r="I7" s="3" t="s">
        <v>12</v>
      </c>
      <c r="K7" s="223" t="s">
        <v>21</v>
      </c>
      <c r="L7" s="221" t="s">
        <v>2371</v>
      </c>
      <c r="M7" s="241">
        <v>23833</v>
      </c>
      <c r="N7" s="222">
        <v>23863</v>
      </c>
      <c r="P7" s="248"/>
      <c r="Q7" s="291"/>
      <c r="R7" s="2" t="s">
        <v>2374</v>
      </c>
      <c r="S7" s="235" t="s">
        <v>9</v>
      </c>
      <c r="T7" s="2" t="s">
        <v>2375</v>
      </c>
      <c r="U7" s="235" t="s">
        <v>9</v>
      </c>
      <c r="V7" s="235" t="s">
        <v>11</v>
      </c>
      <c r="W7" s="235" t="s">
        <v>12</v>
      </c>
    </row>
    <row r="8" spans="1:23" x14ac:dyDescent="0.7">
      <c r="A8" s="4">
        <v>8</v>
      </c>
      <c r="B8" s="5" t="s">
        <v>13</v>
      </c>
      <c r="C8" s="4">
        <v>12</v>
      </c>
      <c r="D8" s="4">
        <v>7</v>
      </c>
      <c r="E8" s="6">
        <f>D8/H8*100</f>
        <v>58.333333333333336</v>
      </c>
      <c r="F8" s="4">
        <f>C8-D8</f>
        <v>5</v>
      </c>
      <c r="G8" s="6">
        <f>F8/H8*100</f>
        <v>41.666666666666671</v>
      </c>
      <c r="H8" s="4">
        <f t="shared" ref="H8:H15" si="0">SUM(D8+F8)</f>
        <v>12</v>
      </c>
      <c r="I8" s="4">
        <v>0</v>
      </c>
      <c r="K8" s="226" t="s">
        <v>13</v>
      </c>
      <c r="L8" s="227">
        <v>75</v>
      </c>
      <c r="M8" s="227">
        <v>66.67</v>
      </c>
      <c r="N8" s="227">
        <v>58.33</v>
      </c>
      <c r="P8" s="5" t="s">
        <v>13</v>
      </c>
      <c r="Q8" s="4">
        <v>12</v>
      </c>
      <c r="R8" s="4">
        <v>7</v>
      </c>
      <c r="S8" s="6">
        <f>R8/V8*100</f>
        <v>58.333333333333336</v>
      </c>
      <c r="T8" s="4">
        <f>Q8-R8</f>
        <v>5</v>
      </c>
      <c r="U8" s="6">
        <f>T8/V8*100</f>
        <v>41.666666666666671</v>
      </c>
      <c r="V8" s="4">
        <f t="shared" ref="V8:V15" si="1">SUM(R8+T8)</f>
        <v>12</v>
      </c>
      <c r="W8" s="4">
        <v>0</v>
      </c>
    </row>
    <row r="9" spans="1:23" x14ac:dyDescent="0.7">
      <c r="A9" s="4">
        <v>8</v>
      </c>
      <c r="B9" s="5" t="s">
        <v>14</v>
      </c>
      <c r="C9" s="4">
        <v>8</v>
      </c>
      <c r="D9" s="4">
        <v>8</v>
      </c>
      <c r="E9" s="6">
        <f t="shared" ref="E9:E15" si="2">D9/H9*100</f>
        <v>100</v>
      </c>
      <c r="F9" s="4">
        <f t="shared" ref="F9:F14" si="3">C9-D9</f>
        <v>0</v>
      </c>
      <c r="G9" s="6">
        <f t="shared" ref="G9:G14" si="4">F9/H9*100</f>
        <v>0</v>
      </c>
      <c r="H9" s="4">
        <f t="shared" si="0"/>
        <v>8</v>
      </c>
      <c r="I9" s="4">
        <v>0</v>
      </c>
      <c r="K9" s="226" t="s">
        <v>14</v>
      </c>
      <c r="L9" s="228">
        <v>100</v>
      </c>
      <c r="M9" s="228">
        <v>100</v>
      </c>
      <c r="N9" s="228">
        <v>100</v>
      </c>
      <c r="P9" s="5" t="s">
        <v>14</v>
      </c>
      <c r="Q9" s="4">
        <v>8</v>
      </c>
      <c r="R9" s="4">
        <v>8</v>
      </c>
      <c r="S9" s="6">
        <f t="shared" ref="S9:S15" si="5">R9/V9*100</f>
        <v>100</v>
      </c>
      <c r="T9" s="4">
        <f t="shared" ref="T9:T14" si="6">Q9-R9</f>
        <v>0</v>
      </c>
      <c r="U9" s="6">
        <f t="shared" ref="U9:U14" si="7">T9/V9*100</f>
        <v>0</v>
      </c>
      <c r="V9" s="4">
        <f t="shared" si="1"/>
        <v>8</v>
      </c>
      <c r="W9" s="4">
        <v>0</v>
      </c>
    </row>
    <row r="10" spans="1:23" x14ac:dyDescent="0.7">
      <c r="A10" s="4">
        <v>8</v>
      </c>
      <c r="B10" s="5" t="s">
        <v>15</v>
      </c>
      <c r="C10" s="4">
        <v>14</v>
      </c>
      <c r="D10" s="4">
        <v>12</v>
      </c>
      <c r="E10" s="6">
        <f t="shared" si="2"/>
        <v>85.714285714285708</v>
      </c>
      <c r="F10" s="4">
        <f t="shared" si="3"/>
        <v>2</v>
      </c>
      <c r="G10" s="6">
        <f t="shared" si="4"/>
        <v>14.285714285714285</v>
      </c>
      <c r="H10" s="4">
        <f t="shared" si="0"/>
        <v>14</v>
      </c>
      <c r="I10" s="4">
        <v>0</v>
      </c>
      <c r="K10" s="226" t="s">
        <v>15</v>
      </c>
      <c r="L10" s="227">
        <v>92.86</v>
      </c>
      <c r="M10" s="227">
        <v>85.71</v>
      </c>
      <c r="N10" s="227">
        <v>85.71</v>
      </c>
      <c r="P10" s="5" t="s">
        <v>15</v>
      </c>
      <c r="Q10" s="4">
        <v>14</v>
      </c>
      <c r="R10" s="4">
        <v>12</v>
      </c>
      <c r="S10" s="6">
        <f t="shared" si="5"/>
        <v>85.714285714285708</v>
      </c>
      <c r="T10" s="4">
        <f t="shared" si="6"/>
        <v>2</v>
      </c>
      <c r="U10" s="6">
        <f t="shared" si="7"/>
        <v>14.285714285714285</v>
      </c>
      <c r="V10" s="4">
        <f t="shared" si="1"/>
        <v>14</v>
      </c>
      <c r="W10" s="4">
        <v>0</v>
      </c>
    </row>
    <row r="11" spans="1:23" x14ac:dyDescent="0.7">
      <c r="A11" s="4">
        <v>8</v>
      </c>
      <c r="B11" s="5" t="s">
        <v>16</v>
      </c>
      <c r="C11" s="4">
        <v>18</v>
      </c>
      <c r="D11" s="4">
        <v>13</v>
      </c>
      <c r="E11" s="6">
        <f t="shared" si="2"/>
        <v>72.222222222222214</v>
      </c>
      <c r="F11" s="4">
        <f t="shared" si="3"/>
        <v>5</v>
      </c>
      <c r="G11" s="6">
        <f t="shared" si="4"/>
        <v>27.777777777777779</v>
      </c>
      <c r="H11" s="4">
        <f t="shared" si="0"/>
        <v>18</v>
      </c>
      <c r="I11" s="4">
        <v>0</v>
      </c>
      <c r="K11" s="226" t="s">
        <v>16</v>
      </c>
      <c r="L11" s="227">
        <v>50</v>
      </c>
      <c r="M11" s="227">
        <v>44.44</v>
      </c>
      <c r="N11" s="227">
        <v>72.22</v>
      </c>
      <c r="P11" s="5" t="s">
        <v>16</v>
      </c>
      <c r="Q11" s="4">
        <v>18</v>
      </c>
      <c r="R11" s="4">
        <v>13</v>
      </c>
      <c r="S11" s="6">
        <f t="shared" si="5"/>
        <v>72.222222222222214</v>
      </c>
      <c r="T11" s="4">
        <f t="shared" si="6"/>
        <v>5</v>
      </c>
      <c r="U11" s="6">
        <f t="shared" si="7"/>
        <v>27.777777777777779</v>
      </c>
      <c r="V11" s="4">
        <f t="shared" si="1"/>
        <v>18</v>
      </c>
      <c r="W11" s="4">
        <v>0</v>
      </c>
    </row>
    <row r="12" spans="1:23" x14ac:dyDescent="0.7">
      <c r="A12" s="4">
        <v>8</v>
      </c>
      <c r="B12" s="5" t="s">
        <v>17</v>
      </c>
      <c r="C12" s="4">
        <v>9</v>
      </c>
      <c r="D12" s="4">
        <v>8</v>
      </c>
      <c r="E12" s="6">
        <f t="shared" si="2"/>
        <v>88.888888888888886</v>
      </c>
      <c r="F12" s="4">
        <f t="shared" si="3"/>
        <v>1</v>
      </c>
      <c r="G12" s="6">
        <f t="shared" si="4"/>
        <v>11.111111111111111</v>
      </c>
      <c r="H12" s="4">
        <f t="shared" si="0"/>
        <v>9</v>
      </c>
      <c r="I12" s="4">
        <v>0</v>
      </c>
      <c r="K12" s="226" t="s">
        <v>17</v>
      </c>
      <c r="L12" s="227">
        <v>88.89</v>
      </c>
      <c r="M12" s="228">
        <v>100</v>
      </c>
      <c r="N12" s="227">
        <v>88.89</v>
      </c>
      <c r="P12" s="5" t="s">
        <v>17</v>
      </c>
      <c r="Q12" s="4">
        <v>9</v>
      </c>
      <c r="R12" s="4">
        <v>8</v>
      </c>
      <c r="S12" s="6">
        <f t="shared" si="5"/>
        <v>88.888888888888886</v>
      </c>
      <c r="T12" s="4">
        <f t="shared" si="6"/>
        <v>1</v>
      </c>
      <c r="U12" s="6">
        <f t="shared" si="7"/>
        <v>11.111111111111111</v>
      </c>
      <c r="V12" s="4">
        <f t="shared" si="1"/>
        <v>9</v>
      </c>
      <c r="W12" s="4">
        <v>0</v>
      </c>
    </row>
    <row r="13" spans="1:23" x14ac:dyDescent="0.7">
      <c r="A13" s="4">
        <v>8</v>
      </c>
      <c r="B13" s="5" t="s">
        <v>18</v>
      </c>
      <c r="C13" s="4">
        <v>6</v>
      </c>
      <c r="D13" s="4">
        <v>3</v>
      </c>
      <c r="E13" s="6">
        <f t="shared" si="2"/>
        <v>50</v>
      </c>
      <c r="F13" s="4">
        <f t="shared" si="3"/>
        <v>3</v>
      </c>
      <c r="G13" s="6">
        <f t="shared" si="4"/>
        <v>50</v>
      </c>
      <c r="H13" s="4">
        <f t="shared" si="0"/>
        <v>6</v>
      </c>
      <c r="I13" s="4">
        <v>0</v>
      </c>
      <c r="K13" s="226" t="s">
        <v>18</v>
      </c>
      <c r="L13" s="227">
        <v>83.33</v>
      </c>
      <c r="M13" s="227">
        <v>66.67</v>
      </c>
      <c r="N13" s="227">
        <v>50</v>
      </c>
      <c r="P13" s="5" t="s">
        <v>18</v>
      </c>
      <c r="Q13" s="4">
        <v>6</v>
      </c>
      <c r="R13" s="4">
        <v>3</v>
      </c>
      <c r="S13" s="6">
        <f t="shared" si="5"/>
        <v>50</v>
      </c>
      <c r="T13" s="4">
        <f t="shared" si="6"/>
        <v>3</v>
      </c>
      <c r="U13" s="6">
        <f t="shared" si="7"/>
        <v>50</v>
      </c>
      <c r="V13" s="4">
        <f t="shared" si="1"/>
        <v>6</v>
      </c>
      <c r="W13" s="4">
        <v>0</v>
      </c>
    </row>
    <row r="14" spans="1:23" x14ac:dyDescent="0.7">
      <c r="A14" s="4">
        <v>8</v>
      </c>
      <c r="B14" s="5" t="s">
        <v>19</v>
      </c>
      <c r="C14" s="4">
        <v>21</v>
      </c>
      <c r="D14" s="4">
        <v>20</v>
      </c>
      <c r="E14" s="6">
        <f t="shared" si="2"/>
        <v>95.238095238095227</v>
      </c>
      <c r="F14" s="4">
        <f t="shared" si="3"/>
        <v>1</v>
      </c>
      <c r="G14" s="6">
        <f t="shared" si="4"/>
        <v>4.7619047619047619</v>
      </c>
      <c r="H14" s="4">
        <f t="shared" si="0"/>
        <v>21</v>
      </c>
      <c r="I14" s="4">
        <v>0</v>
      </c>
      <c r="K14" s="226" t="s">
        <v>19</v>
      </c>
      <c r="L14" s="228">
        <v>100</v>
      </c>
      <c r="M14" s="228">
        <v>100</v>
      </c>
      <c r="N14" s="227">
        <v>95.24</v>
      </c>
      <c r="P14" s="5" t="s">
        <v>19</v>
      </c>
      <c r="Q14" s="4">
        <v>21</v>
      </c>
      <c r="R14" s="4">
        <v>20</v>
      </c>
      <c r="S14" s="6">
        <f t="shared" si="5"/>
        <v>95.238095238095227</v>
      </c>
      <c r="T14" s="4">
        <f t="shared" si="6"/>
        <v>1</v>
      </c>
      <c r="U14" s="6">
        <f t="shared" si="7"/>
        <v>4.7619047619047619</v>
      </c>
      <c r="V14" s="4">
        <f t="shared" si="1"/>
        <v>21</v>
      </c>
      <c r="W14" s="4">
        <v>0</v>
      </c>
    </row>
    <row r="15" spans="1:23" x14ac:dyDescent="0.7">
      <c r="A15" s="292" t="s">
        <v>20</v>
      </c>
      <c r="B15" s="293"/>
      <c r="C15" s="7">
        <f>SUM(C8:C14)</f>
        <v>88</v>
      </c>
      <c r="D15" s="7">
        <f>C15-F15</f>
        <v>71</v>
      </c>
      <c r="E15" s="8">
        <f t="shared" si="2"/>
        <v>80.681818181818173</v>
      </c>
      <c r="F15" s="7">
        <f>SUM(F8:F14)</f>
        <v>17</v>
      </c>
      <c r="G15" s="8">
        <f>F15/H15*100</f>
        <v>19.318181818181817</v>
      </c>
      <c r="H15" s="7">
        <f t="shared" si="0"/>
        <v>88</v>
      </c>
      <c r="I15" s="7">
        <f>SUM(I8:I14)</f>
        <v>0</v>
      </c>
      <c r="K15" s="224" t="s">
        <v>2354</v>
      </c>
      <c r="L15" s="225">
        <v>82.95</v>
      </c>
      <c r="M15" s="225">
        <v>79.55</v>
      </c>
      <c r="N15" s="225">
        <v>80.680000000000007</v>
      </c>
      <c r="P15" s="244" t="s">
        <v>20</v>
      </c>
      <c r="Q15" s="7">
        <f>SUM(Q8:Q14)</f>
        <v>88</v>
      </c>
      <c r="R15" s="7">
        <f>Q15-T15</f>
        <v>71</v>
      </c>
      <c r="S15" s="8">
        <f t="shared" si="5"/>
        <v>80.681818181818173</v>
      </c>
      <c r="T15" s="7">
        <f>SUM(T8:T14)</f>
        <v>17</v>
      </c>
      <c r="U15" s="8">
        <f>T15/V15*100</f>
        <v>19.318181818181817</v>
      </c>
      <c r="V15" s="7">
        <f t="shared" si="1"/>
        <v>88</v>
      </c>
      <c r="W15" s="7">
        <f>SUM(W8:W14)</f>
        <v>0</v>
      </c>
    </row>
    <row r="16" spans="1:23" x14ac:dyDescent="0.7">
      <c r="A16" s="242"/>
      <c r="B16" s="242"/>
      <c r="C16" s="242"/>
      <c r="D16" s="242"/>
      <c r="E16" s="243"/>
      <c r="F16" s="242"/>
      <c r="G16" s="243"/>
      <c r="H16" s="242"/>
      <c r="I16" s="242"/>
    </row>
    <row r="17" spans="1:17" x14ac:dyDescent="0.7">
      <c r="A17" s="242"/>
      <c r="B17" s="242"/>
      <c r="C17" s="242"/>
      <c r="D17" s="242"/>
      <c r="E17" s="243"/>
      <c r="F17" s="242"/>
      <c r="G17" s="243"/>
      <c r="H17" s="242"/>
      <c r="I17" s="242"/>
    </row>
    <row r="18" spans="1:17" x14ac:dyDescent="0.7">
      <c r="K18"/>
      <c r="L18"/>
      <c r="M18"/>
      <c r="N18"/>
    </row>
    <row r="19" spans="1:17" ht="24.6" customHeight="1" x14ac:dyDescent="0.7">
      <c r="F19"/>
      <c r="G19"/>
      <c r="H19"/>
      <c r="I19"/>
      <c r="J19"/>
      <c r="K19"/>
      <c r="L19"/>
      <c r="M19"/>
      <c r="N19"/>
      <c r="O19"/>
      <c r="P19"/>
      <c r="Q19"/>
    </row>
    <row r="20" spans="1:17" x14ac:dyDescent="0.7">
      <c r="F20"/>
      <c r="G20"/>
      <c r="H20"/>
      <c r="I20"/>
      <c r="J20"/>
      <c r="K20"/>
      <c r="L20"/>
      <c r="M20"/>
      <c r="N20"/>
      <c r="O20"/>
      <c r="P20"/>
      <c r="Q20"/>
    </row>
    <row r="21" spans="1:17" x14ac:dyDescent="0.7">
      <c r="F21"/>
      <c r="G21"/>
      <c r="H21"/>
      <c r="I21"/>
      <c r="J21"/>
      <c r="K21"/>
      <c r="L21"/>
      <c r="M21"/>
      <c r="N21"/>
      <c r="O21"/>
      <c r="P21"/>
      <c r="Q21"/>
    </row>
    <row r="22" spans="1:17" x14ac:dyDescent="0.7">
      <c r="F22"/>
      <c r="G22"/>
      <c r="H22"/>
      <c r="I22"/>
      <c r="J22"/>
      <c r="K22"/>
      <c r="L22"/>
      <c r="M22"/>
      <c r="N22"/>
      <c r="O22"/>
      <c r="P22"/>
      <c r="Q22"/>
    </row>
    <row r="23" spans="1:17" x14ac:dyDescent="0.7">
      <c r="F23"/>
      <c r="G23"/>
      <c r="H23"/>
      <c r="I23"/>
      <c r="J23"/>
      <c r="K23"/>
      <c r="L23"/>
      <c r="M23"/>
      <c r="N23"/>
      <c r="O23"/>
      <c r="P23"/>
      <c r="Q23"/>
    </row>
    <row r="24" spans="1:17" x14ac:dyDescent="0.7">
      <c r="F24"/>
      <c r="G24"/>
      <c r="H24"/>
      <c r="I24"/>
      <c r="J24"/>
      <c r="K24"/>
      <c r="L24"/>
      <c r="M24"/>
      <c r="N24"/>
      <c r="O24"/>
      <c r="P24"/>
      <c r="Q24"/>
    </row>
    <row r="25" spans="1:17" x14ac:dyDescent="0.7">
      <c r="F25"/>
      <c r="G25"/>
      <c r="H25"/>
      <c r="I25"/>
      <c r="J25"/>
      <c r="K25"/>
      <c r="L25"/>
      <c r="M25"/>
      <c r="N25"/>
      <c r="O25"/>
      <c r="P25"/>
      <c r="Q25"/>
    </row>
    <row r="26" spans="1:17" x14ac:dyDescent="0.7">
      <c r="F26"/>
      <c r="G26"/>
      <c r="H26"/>
      <c r="I26"/>
      <c r="J26"/>
      <c r="K26"/>
      <c r="L26"/>
      <c r="M26"/>
      <c r="N26"/>
      <c r="O26"/>
      <c r="P26"/>
      <c r="Q26"/>
    </row>
    <row r="27" spans="1:17" x14ac:dyDescent="0.7">
      <c r="F27"/>
      <c r="G27"/>
      <c r="H27"/>
      <c r="I27"/>
      <c r="J27"/>
      <c r="K27"/>
      <c r="L27"/>
      <c r="M27"/>
      <c r="N27"/>
      <c r="O27"/>
      <c r="P27"/>
      <c r="Q27"/>
    </row>
    <row r="28" spans="1:17" x14ac:dyDescent="0.7">
      <c r="F28"/>
      <c r="G28"/>
      <c r="H28"/>
      <c r="I28"/>
      <c r="J28"/>
      <c r="K28"/>
      <c r="L28"/>
      <c r="M28"/>
      <c r="N28"/>
      <c r="O28"/>
      <c r="P28"/>
      <c r="Q28"/>
    </row>
    <row r="29" spans="1:17" x14ac:dyDescent="0.7">
      <c r="B29" s="43"/>
      <c r="C29" s="217"/>
      <c r="D29"/>
      <c r="E29"/>
      <c r="F29"/>
      <c r="G29"/>
      <c r="H29"/>
      <c r="I29"/>
      <c r="J29"/>
      <c r="K29"/>
      <c r="L29"/>
      <c r="M29"/>
      <c r="N29"/>
      <c r="O29"/>
      <c r="P29"/>
      <c r="Q29"/>
    </row>
    <row r="30" spans="1:17" x14ac:dyDescent="0.7">
      <c r="B30" s="218"/>
      <c r="C30" s="219"/>
      <c r="D30" s="219"/>
      <c r="E30"/>
      <c r="F30"/>
      <c r="G30" s="43"/>
      <c r="H30"/>
      <c r="I30"/>
      <c r="J30"/>
      <c r="K30"/>
      <c r="L30"/>
      <c r="M30"/>
      <c r="N30"/>
      <c r="O30"/>
      <c r="P30"/>
      <c r="Q30"/>
    </row>
    <row r="31" spans="1:17" x14ac:dyDescent="0.7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</row>
    <row r="32" spans="1:17" x14ac:dyDescent="0.7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</row>
    <row r="33" spans="2:17" x14ac:dyDescent="0.7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</row>
    <row r="34" spans="2:17" x14ac:dyDescent="0.7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</row>
    <row r="35" spans="2:17" x14ac:dyDescent="0.7">
      <c r="B35"/>
      <c r="C35"/>
      <c r="D35"/>
      <c r="E35"/>
      <c r="F35"/>
      <c r="G35"/>
      <c r="H35"/>
      <c r="I35"/>
      <c r="J35"/>
      <c r="O35"/>
      <c r="P35"/>
      <c r="Q35"/>
    </row>
  </sheetData>
  <mergeCells count="13">
    <mergeCell ref="P6:P7"/>
    <mergeCell ref="Q6:Q7"/>
    <mergeCell ref="R6:W6"/>
    <mergeCell ref="A15:B15"/>
    <mergeCell ref="A2:I2"/>
    <mergeCell ref="A3:I3"/>
    <mergeCell ref="A4:I4"/>
    <mergeCell ref="A5:I5"/>
    <mergeCell ref="A6:A7"/>
    <mergeCell ref="B6:B7"/>
    <mergeCell ref="C6:C7"/>
    <mergeCell ref="D6:I6"/>
    <mergeCell ref="K6:N6"/>
  </mergeCells>
  <pageMargins left="0.51181102362204722" right="0.51181102362204722" top="0.74803149606299213" bottom="0.74803149606299213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7</vt:i4>
      </vt:variant>
      <vt:variant>
        <vt:lpstr>ช่วงที่มีชื่อ</vt:lpstr>
      </vt:variant>
      <vt:variant>
        <vt:i4>4</vt:i4>
      </vt:variant>
    </vt:vector>
  </HeadingPairs>
  <TitlesOfParts>
    <vt:vector size="11" baseType="lpstr">
      <vt:lpstr>Unit Cost ประเทศ 2-65</vt:lpstr>
      <vt:lpstr>ค่ากลางกลุ่ม UnitCost</vt:lpstr>
      <vt:lpstr>ข้อมูลงบทดลองปัจจุบัน</vt:lpstr>
      <vt:lpstr>DataService</vt:lpstr>
      <vt:lpstr>Unit Cost</vt:lpstr>
      <vt:lpstr>สรุปUnit Costราย ร.พ.</vt:lpstr>
      <vt:lpstr>สรุปUnit Cost จังหวัด</vt:lpstr>
      <vt:lpstr>ข้อมูลงบทดลองปัจจุบัน!data1</vt:lpstr>
      <vt:lpstr>ข้อมูลงบทดลองปัจจุบัน!NEW</vt:lpstr>
      <vt:lpstr>DataService!Print_Titles</vt:lpstr>
      <vt:lpstr>'สรุปUnit Costราย ร.พ.'!Print_Titles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cp:lastPrinted>2022-06-28T08:30:01Z</cp:lastPrinted>
  <dcterms:created xsi:type="dcterms:W3CDTF">2022-06-13T02:34:05Z</dcterms:created>
  <dcterms:modified xsi:type="dcterms:W3CDTF">2022-06-28T08:32:23Z</dcterms:modified>
</cp:coreProperties>
</file>